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autoCompressPictures="0" defaultThemeVersion="153222"/>
  <mc:AlternateContent xmlns:mc="http://schemas.openxmlformats.org/markup-compatibility/2006">
    <mc:Choice Requires="x15">
      <x15ac:absPath xmlns:x15ac="http://schemas.microsoft.com/office/spreadsheetml/2010/11/ac" url="C:\Users\Luisa Martinez\Dropbox\8. Cajicá\Seguimiento P.Acc-Adqu -Contra\2017\"/>
    </mc:Choice>
  </mc:AlternateContent>
  <bookViews>
    <workbookView xWindow="2775" yWindow="0" windowWidth="45615" windowHeight="26280" tabRatio="500" firstSheet="1" activeTab="1"/>
  </bookViews>
  <sheets>
    <sheet name="Seguimiento 2017" sheetId="19" state="hidden" r:id="rId1"/>
    <sheet name="PLAN  DE ACCION 2017" sheetId="21" r:id="rId2"/>
  </sheets>
  <definedNames>
    <definedName name="_xlnm._FilterDatabase" localSheetId="1" hidden="1">'PLAN  DE ACCION 2017'!$A$2:$VZX$830</definedName>
    <definedName name="_xlnm._FilterDatabase" localSheetId="0" hidden="1">'Seguimiento 2017'!$A$2:$XFC$3220</definedName>
  </definedNames>
  <calcPr calcId="162913"/>
  <extLst>
    <ext xmlns:mx="http://schemas.microsoft.com/office/mac/excel/2008/main" uri="{7523E5D3-25F3-A5E0-1632-64F254C22452}">
      <mx:ArchID Flags="2"/>
    </ext>
  </extLst>
</workbook>
</file>

<file path=xl/calcChain.xml><?xml version="1.0" encoding="utf-8"?>
<calcChain xmlns="http://schemas.openxmlformats.org/spreadsheetml/2006/main">
  <c r="AE554" i="21" l="1"/>
  <c r="AE560" i="21"/>
  <c r="AD634" i="21"/>
  <c r="U4" i="21"/>
  <c r="U5" i="21"/>
  <c r="U6" i="21"/>
  <c r="U7" i="21"/>
  <c r="U8" i="21"/>
  <c r="U9" i="21"/>
  <c r="U10" i="21"/>
  <c r="U11" i="21"/>
  <c r="U12" i="21"/>
  <c r="U13" i="21"/>
  <c r="U14" i="21"/>
  <c r="U15" i="21"/>
  <c r="U16" i="21"/>
  <c r="U17" i="21"/>
  <c r="U18" i="21"/>
  <c r="U19" i="21"/>
  <c r="U20" i="21"/>
  <c r="U21" i="21"/>
  <c r="U22" i="21"/>
  <c r="U23" i="21"/>
  <c r="U24" i="21"/>
  <c r="U25" i="21"/>
  <c r="U26" i="21"/>
  <c r="U27" i="21"/>
  <c r="U28" i="21"/>
  <c r="U29" i="21"/>
  <c r="U30" i="21"/>
  <c r="U31" i="21"/>
  <c r="U32" i="21"/>
  <c r="U33" i="21"/>
  <c r="U34" i="21"/>
  <c r="U35" i="21"/>
  <c r="U36" i="21"/>
  <c r="U37" i="21"/>
  <c r="U38" i="21"/>
  <c r="U39" i="21"/>
  <c r="U40" i="21"/>
  <c r="U41" i="21"/>
  <c r="U51" i="21"/>
  <c r="U52" i="21"/>
  <c r="U53" i="21"/>
  <c r="U54" i="21"/>
  <c r="U55" i="21"/>
  <c r="U56" i="21"/>
  <c r="U57" i="21"/>
  <c r="U58" i="21"/>
  <c r="U59" i="21"/>
  <c r="U60" i="21"/>
  <c r="U61" i="21"/>
  <c r="U62" i="21"/>
  <c r="U63" i="21"/>
  <c r="U64" i="21"/>
  <c r="U65" i="21"/>
  <c r="U66" i="21"/>
  <c r="U67" i="21"/>
  <c r="U68" i="21"/>
  <c r="U69" i="21"/>
  <c r="U70" i="21"/>
  <c r="U71" i="21"/>
  <c r="U72" i="21"/>
  <c r="U73" i="21"/>
  <c r="U74" i="21"/>
  <c r="U75" i="21"/>
  <c r="U76" i="21"/>
  <c r="U77" i="21"/>
  <c r="U78" i="21"/>
  <c r="U79" i="21"/>
  <c r="U80" i="21"/>
  <c r="U81" i="21"/>
  <c r="U82" i="21"/>
  <c r="U83" i="21"/>
  <c r="U85" i="21"/>
  <c r="U89" i="21"/>
  <c r="U90" i="21"/>
  <c r="U91" i="21"/>
  <c r="U92" i="21"/>
  <c r="U93" i="21"/>
  <c r="U94" i="21"/>
  <c r="U95" i="21"/>
  <c r="U96" i="21"/>
  <c r="U97" i="21"/>
  <c r="U98" i="21"/>
  <c r="U99" i="21"/>
  <c r="U100" i="21"/>
  <c r="U101" i="21"/>
  <c r="U102" i="21"/>
  <c r="U103" i="21"/>
  <c r="U104" i="21"/>
  <c r="U105" i="21"/>
  <c r="U106" i="21"/>
  <c r="U107" i="21"/>
  <c r="U108" i="21"/>
  <c r="U109" i="21"/>
  <c r="U110" i="21"/>
  <c r="U111" i="21"/>
  <c r="U112" i="21"/>
  <c r="U113" i="21"/>
  <c r="U114" i="21"/>
  <c r="U115" i="21"/>
  <c r="U120" i="21"/>
  <c r="U121" i="21"/>
  <c r="U122" i="21"/>
  <c r="U123" i="21"/>
  <c r="U124" i="21"/>
  <c r="U125" i="21"/>
  <c r="U126" i="21"/>
  <c r="U127" i="21"/>
  <c r="U128" i="21"/>
  <c r="U129" i="21"/>
  <c r="U131" i="21"/>
  <c r="U132" i="21"/>
  <c r="U133" i="21"/>
  <c r="U135" i="21"/>
  <c r="U136" i="21"/>
  <c r="U137" i="21"/>
  <c r="U138" i="21"/>
  <c r="U139" i="21"/>
  <c r="U140" i="21"/>
  <c r="U141" i="21"/>
  <c r="U142" i="21"/>
  <c r="U143" i="21"/>
  <c r="U144" i="21"/>
  <c r="U145" i="21"/>
  <c r="U146" i="21"/>
  <c r="U147" i="21"/>
  <c r="U148" i="21"/>
  <c r="U149" i="21"/>
  <c r="U150" i="21"/>
  <c r="U151" i="21"/>
  <c r="U152" i="21"/>
  <c r="U153" i="21"/>
  <c r="U154" i="21"/>
  <c r="U155" i="21"/>
  <c r="U157" i="21"/>
  <c r="U158" i="21"/>
  <c r="U159" i="21"/>
  <c r="U160" i="21"/>
  <c r="U161" i="21"/>
  <c r="U162" i="21"/>
  <c r="U163" i="21"/>
  <c r="U165" i="21"/>
  <c r="U166" i="21"/>
  <c r="U167" i="21"/>
  <c r="U168" i="21"/>
  <c r="U169" i="21"/>
  <c r="U170" i="21"/>
  <c r="U171" i="21"/>
  <c r="U172" i="21"/>
  <c r="U173" i="21"/>
  <c r="U175" i="21"/>
  <c r="U176" i="21"/>
  <c r="U177" i="21"/>
  <c r="U178" i="21"/>
  <c r="U179" i="21"/>
  <c r="U180" i="21"/>
  <c r="U181" i="21"/>
  <c r="U182" i="21"/>
  <c r="U183" i="21"/>
  <c r="U184" i="21"/>
  <c r="U185" i="21"/>
  <c r="U186" i="21"/>
  <c r="U187" i="21"/>
  <c r="U188" i="21"/>
  <c r="U191" i="21"/>
  <c r="U192" i="21"/>
  <c r="U193" i="21"/>
  <c r="U194" i="21"/>
  <c r="U195" i="21"/>
  <c r="U196" i="21"/>
  <c r="U197" i="21"/>
  <c r="U198" i="21"/>
  <c r="U199" i="21"/>
  <c r="U200" i="21"/>
  <c r="U201" i="21"/>
  <c r="U202" i="21"/>
  <c r="U203" i="21"/>
  <c r="U204" i="21"/>
  <c r="U205" i="21"/>
  <c r="U206" i="21"/>
  <c r="U207" i="21"/>
  <c r="U208" i="21"/>
  <c r="U209" i="21"/>
  <c r="U210" i="21"/>
  <c r="U211" i="21"/>
  <c r="U212" i="21"/>
  <c r="U220" i="21"/>
  <c r="U221" i="21"/>
  <c r="U222" i="21"/>
  <c r="U223" i="21"/>
  <c r="U224" i="21"/>
  <c r="U225" i="21"/>
  <c r="U226" i="21"/>
  <c r="U227" i="21"/>
  <c r="U228" i="21"/>
  <c r="U229" i="21"/>
  <c r="U230" i="21"/>
  <c r="U231" i="21"/>
  <c r="U232" i="21"/>
  <c r="U233" i="21"/>
  <c r="U234" i="21"/>
  <c r="U235" i="21"/>
  <c r="U236" i="21"/>
  <c r="U237" i="21"/>
  <c r="U238" i="21"/>
  <c r="U239" i="21"/>
  <c r="U240" i="21"/>
  <c r="U241" i="21"/>
  <c r="U242" i="21"/>
  <c r="U243" i="21"/>
  <c r="U244" i="21"/>
  <c r="U246" i="21"/>
  <c r="U247" i="21"/>
  <c r="U248" i="21"/>
  <c r="U249" i="21"/>
  <c r="U250" i="21"/>
  <c r="U251" i="21"/>
  <c r="U252" i="21"/>
  <c r="U253" i="21"/>
  <c r="U254" i="21"/>
  <c r="U255" i="21"/>
  <c r="U256" i="21"/>
  <c r="U257" i="21"/>
  <c r="U258" i="21"/>
  <c r="U259" i="21"/>
  <c r="U260" i="21"/>
  <c r="U261" i="21"/>
  <c r="U262" i="21"/>
  <c r="U263" i="21"/>
  <c r="U264" i="21"/>
  <c r="U265" i="21"/>
  <c r="U266" i="21"/>
  <c r="U267" i="21"/>
  <c r="U268" i="21"/>
  <c r="U269" i="21"/>
  <c r="U270" i="21"/>
  <c r="U271" i="21"/>
  <c r="U272" i="21"/>
  <c r="U273" i="21"/>
  <c r="U274" i="21"/>
  <c r="U275" i="21"/>
  <c r="U276" i="21"/>
  <c r="U277" i="21"/>
  <c r="U278" i="21"/>
  <c r="U279" i="21"/>
  <c r="U280" i="21"/>
  <c r="U281" i="21"/>
  <c r="U282" i="21"/>
  <c r="U283" i="21"/>
  <c r="U284" i="21"/>
  <c r="U285" i="21"/>
  <c r="U286" i="21"/>
  <c r="U287" i="21"/>
  <c r="U288" i="21"/>
  <c r="U289" i="21"/>
  <c r="U291" i="21"/>
  <c r="U292" i="21"/>
  <c r="U293" i="21"/>
  <c r="U294" i="21"/>
  <c r="U295" i="21"/>
  <c r="U296" i="21"/>
  <c r="U318" i="21"/>
  <c r="U319" i="21"/>
  <c r="U322" i="21"/>
  <c r="U323" i="21"/>
  <c r="U325" i="21"/>
  <c r="U326" i="21"/>
  <c r="U328" i="21"/>
  <c r="U329" i="21"/>
  <c r="U330" i="21"/>
  <c r="U331" i="21"/>
  <c r="U332" i="21"/>
  <c r="U333" i="21"/>
  <c r="U334" i="21"/>
  <c r="U335" i="21"/>
  <c r="U336" i="21"/>
  <c r="U338" i="21"/>
  <c r="U339" i="21"/>
  <c r="U340" i="21"/>
  <c r="U341" i="21"/>
  <c r="U342" i="21"/>
  <c r="U343" i="21"/>
  <c r="U344" i="21"/>
  <c r="U345" i="21"/>
  <c r="U346" i="21"/>
  <c r="U347" i="21"/>
  <c r="U348" i="21"/>
  <c r="U349" i="21"/>
  <c r="U351" i="21"/>
  <c r="U352" i="21"/>
  <c r="U353" i="21"/>
  <c r="U354" i="21"/>
  <c r="U355" i="21"/>
  <c r="U356" i="21"/>
  <c r="U357" i="21"/>
  <c r="U358" i="21"/>
  <c r="U360" i="21"/>
  <c r="U361" i="21"/>
  <c r="U362" i="21"/>
  <c r="U363" i="21"/>
  <c r="U364" i="21"/>
  <c r="U365" i="21"/>
  <c r="U366" i="21"/>
  <c r="U367" i="21"/>
  <c r="U368" i="21"/>
  <c r="U369" i="21"/>
  <c r="U370" i="21"/>
  <c r="U371" i="21"/>
  <c r="U372" i="21"/>
  <c r="U373" i="21"/>
  <c r="U374" i="21"/>
  <c r="U375" i="21"/>
  <c r="U376" i="21"/>
  <c r="U377" i="21"/>
  <c r="U378" i="21"/>
  <c r="U379" i="21"/>
  <c r="U380" i="21"/>
  <c r="U381" i="21"/>
  <c r="U382" i="21"/>
  <c r="U383" i="21"/>
  <c r="U384" i="21"/>
  <c r="U385" i="21"/>
  <c r="U386" i="21"/>
  <c r="U387" i="21"/>
  <c r="U388" i="21"/>
  <c r="U389" i="21"/>
  <c r="U390" i="21"/>
  <c r="U398" i="21"/>
  <c r="U399" i="21"/>
  <c r="U400" i="21"/>
  <c r="U401" i="21"/>
  <c r="U402" i="21"/>
  <c r="U404" i="21"/>
  <c r="U408" i="21"/>
  <c r="U412" i="21"/>
  <c r="U413" i="21"/>
  <c r="U414" i="21"/>
  <c r="U418" i="21"/>
  <c r="U420" i="21"/>
  <c r="U421" i="21"/>
  <c r="U422" i="21"/>
  <c r="U423" i="21"/>
  <c r="U427" i="21"/>
  <c r="U428" i="21"/>
  <c r="U429" i="21"/>
  <c r="U430" i="21"/>
  <c r="U432" i="21"/>
  <c r="U435" i="21"/>
  <c r="U436" i="21"/>
  <c r="U440" i="21"/>
  <c r="U441" i="21"/>
  <c r="U442" i="21"/>
  <c r="U443" i="21"/>
  <c r="U444" i="21"/>
  <c r="U447" i="21"/>
  <c r="U449" i="21"/>
  <c r="U450" i="21"/>
  <c r="U451" i="21"/>
  <c r="U452" i="21"/>
  <c r="U454" i="21"/>
  <c r="U455" i="21"/>
  <c r="U456" i="21"/>
  <c r="U457" i="21"/>
  <c r="U458" i="21"/>
  <c r="U459" i="21"/>
  <c r="U460" i="21"/>
  <c r="U461" i="21"/>
  <c r="U462" i="21"/>
  <c r="U464" i="21"/>
  <c r="U469" i="21"/>
  <c r="U470" i="21"/>
  <c r="U471" i="21"/>
  <c r="U472" i="21"/>
  <c r="U473" i="21"/>
  <c r="U474" i="21"/>
  <c r="U475" i="21"/>
  <c r="U476" i="21"/>
  <c r="U477" i="21"/>
  <c r="U478" i="21"/>
  <c r="U479" i="21"/>
  <c r="U480" i="21"/>
  <c r="U481" i="21"/>
  <c r="U482" i="21"/>
  <c r="U483" i="21"/>
  <c r="U484" i="21"/>
  <c r="U485" i="21"/>
  <c r="U487" i="21"/>
  <c r="U489" i="21"/>
  <c r="U492" i="21"/>
  <c r="U493" i="21"/>
  <c r="U496" i="21"/>
  <c r="U497" i="21"/>
  <c r="U498" i="21"/>
  <c r="U499" i="21"/>
  <c r="U500" i="21"/>
  <c r="U501" i="21"/>
  <c r="U502" i="21"/>
  <c r="U503" i="21"/>
  <c r="U504" i="21"/>
  <c r="U505" i="21"/>
  <c r="U506" i="21"/>
  <c r="U507" i="21"/>
  <c r="U508" i="21"/>
  <c r="U509" i="21"/>
  <c r="U510" i="21"/>
  <c r="U511" i="21"/>
  <c r="U512" i="21"/>
  <c r="U513" i="21"/>
  <c r="U514" i="21"/>
  <c r="U515" i="21"/>
  <c r="U516" i="21"/>
  <c r="U517" i="21"/>
  <c r="U518" i="21"/>
  <c r="U519" i="21"/>
  <c r="U520" i="21"/>
  <c r="U521" i="21"/>
  <c r="U522" i="21"/>
  <c r="U523" i="21"/>
  <c r="U525" i="21"/>
  <c r="U526" i="21"/>
  <c r="U527" i="21"/>
  <c r="U528" i="21"/>
  <c r="U529" i="21"/>
  <c r="U530" i="21"/>
  <c r="U531" i="21"/>
  <c r="U532" i="21"/>
  <c r="U533" i="21"/>
  <c r="U534" i="21"/>
  <c r="U535" i="21"/>
  <c r="U536" i="21"/>
  <c r="U537" i="21"/>
  <c r="U538" i="21"/>
  <c r="U539" i="21"/>
  <c r="U540" i="21"/>
  <c r="U541" i="21"/>
  <c r="U542" i="21"/>
  <c r="U543" i="21"/>
  <c r="U544" i="21"/>
  <c r="U545" i="21"/>
  <c r="U547" i="21"/>
  <c r="U548" i="21"/>
  <c r="U549" i="21"/>
  <c r="U550" i="21"/>
  <c r="U551" i="21"/>
  <c r="U552" i="21"/>
  <c r="U553" i="21"/>
  <c r="U554" i="21"/>
  <c r="U555" i="21"/>
  <c r="U556" i="21"/>
  <c r="U557" i="21"/>
  <c r="U558" i="21"/>
  <c r="U559" i="21"/>
  <c r="U560" i="21"/>
  <c r="U561" i="21"/>
  <c r="U562" i="21"/>
  <c r="U563" i="21"/>
  <c r="U564" i="21"/>
  <c r="U565" i="21"/>
  <c r="U566" i="21"/>
  <c r="U567" i="21"/>
  <c r="U568" i="21"/>
  <c r="U569" i="21"/>
  <c r="U570" i="21"/>
  <c r="U571" i="21"/>
  <c r="U572" i="21"/>
  <c r="U573" i="21"/>
  <c r="U574" i="21"/>
  <c r="U575" i="21"/>
  <c r="U576" i="21"/>
  <c r="U577" i="21"/>
  <c r="U578" i="21"/>
  <c r="U579" i="21"/>
  <c r="U580" i="21"/>
  <c r="U581" i="21"/>
  <c r="U582" i="21"/>
  <c r="U583" i="21"/>
  <c r="U584" i="21"/>
  <c r="U586" i="21"/>
  <c r="U587" i="21"/>
  <c r="U588" i="21"/>
  <c r="U589" i="21"/>
  <c r="U590" i="21"/>
  <c r="U591" i="21"/>
  <c r="U592" i="21"/>
  <c r="U593" i="21"/>
  <c r="U595" i="21"/>
  <c r="U596" i="21"/>
  <c r="U597" i="21"/>
  <c r="U598" i="21"/>
  <c r="U599" i="21"/>
  <c r="U600" i="21"/>
  <c r="U601" i="21"/>
  <c r="U602" i="21"/>
  <c r="U603" i="21"/>
  <c r="U604" i="21"/>
  <c r="U605" i="21"/>
  <c r="U606" i="21"/>
  <c r="U607" i="21"/>
  <c r="U608" i="21"/>
  <c r="U609" i="21"/>
  <c r="U610" i="21"/>
  <c r="U611" i="21"/>
  <c r="U612" i="21"/>
  <c r="U613" i="21"/>
  <c r="U614" i="21"/>
  <c r="U615" i="21"/>
  <c r="U616" i="21"/>
  <c r="U617" i="21"/>
  <c r="U618" i="21"/>
  <c r="U619" i="21"/>
  <c r="U620" i="21"/>
  <c r="U621" i="21"/>
  <c r="U623" i="21"/>
  <c r="U624" i="21"/>
  <c r="U625" i="21"/>
  <c r="U626" i="21"/>
  <c r="U627" i="21"/>
  <c r="U630" i="21"/>
  <c r="U631" i="21"/>
  <c r="U634" i="21"/>
  <c r="U635" i="21"/>
  <c r="U636" i="21"/>
  <c r="U637" i="21"/>
  <c r="U638" i="21"/>
  <c r="U639" i="21"/>
  <c r="U640" i="21"/>
  <c r="U641" i="21"/>
  <c r="U642" i="21"/>
  <c r="U643" i="21"/>
  <c r="U644" i="21"/>
  <c r="U645" i="21"/>
  <c r="U646" i="21"/>
  <c r="U647" i="21"/>
  <c r="U648" i="21"/>
  <c r="U649" i="21"/>
  <c r="U650" i="21"/>
  <c r="U651" i="21"/>
  <c r="U654" i="21"/>
  <c r="U655" i="21"/>
  <c r="U656" i="21"/>
  <c r="U657" i="21"/>
  <c r="U658" i="21"/>
  <c r="U659" i="21"/>
  <c r="U660" i="21"/>
  <c r="U661" i="21"/>
  <c r="U662" i="21"/>
  <c r="U663" i="21"/>
  <c r="U664" i="21"/>
  <c r="U665" i="21"/>
  <c r="U666" i="21"/>
  <c r="U667" i="21"/>
  <c r="U668" i="21"/>
  <c r="U669" i="21"/>
  <c r="U670" i="21"/>
  <c r="U671" i="21"/>
  <c r="U672" i="21"/>
  <c r="U673" i="21"/>
  <c r="U674" i="21"/>
  <c r="U675" i="21"/>
  <c r="U676" i="21"/>
  <c r="U677" i="21"/>
  <c r="U678" i="21"/>
  <c r="U679" i="21"/>
  <c r="U680" i="21"/>
  <c r="U681" i="21"/>
  <c r="U682" i="21"/>
  <c r="U683" i="21"/>
  <c r="U684" i="21"/>
  <c r="U685" i="21"/>
  <c r="U686" i="21"/>
  <c r="U688" i="21"/>
  <c r="U689" i="21"/>
  <c r="U690" i="21"/>
  <c r="U691" i="21"/>
  <c r="U692" i="21"/>
  <c r="U693" i="21"/>
  <c r="U694" i="21"/>
  <c r="U695" i="21"/>
  <c r="U696" i="21"/>
  <c r="U697" i="21"/>
  <c r="U698" i="21"/>
  <c r="U699" i="21"/>
  <c r="U700" i="21"/>
  <c r="U701" i="21"/>
  <c r="U702" i="21"/>
  <c r="U703" i="21"/>
  <c r="U704" i="21"/>
  <c r="U705" i="21"/>
  <c r="U706" i="21"/>
  <c r="U707" i="21"/>
  <c r="U708" i="21"/>
  <c r="U709" i="21"/>
  <c r="U710" i="21"/>
  <c r="U711" i="21"/>
  <c r="U712" i="21"/>
  <c r="U713" i="21"/>
  <c r="U714" i="21"/>
  <c r="U715" i="21"/>
  <c r="U716" i="21"/>
  <c r="U717" i="21"/>
  <c r="U718" i="21"/>
  <c r="U719" i="21"/>
  <c r="U722" i="21"/>
  <c r="U723" i="21"/>
  <c r="U724" i="21"/>
  <c r="U725" i="21"/>
  <c r="U726" i="21"/>
  <c r="U727" i="21"/>
  <c r="U731" i="21"/>
  <c r="U732" i="21"/>
  <c r="U733" i="21"/>
  <c r="U734" i="21"/>
  <c r="U735" i="21"/>
  <c r="U736" i="21"/>
  <c r="U737" i="21"/>
  <c r="U738" i="21"/>
  <c r="U739" i="21"/>
  <c r="U740" i="21"/>
  <c r="U741" i="21"/>
  <c r="U742" i="21"/>
  <c r="U744" i="21"/>
  <c r="U745" i="21"/>
  <c r="U747" i="21"/>
  <c r="U748" i="21"/>
  <c r="U749" i="21"/>
  <c r="U750" i="21"/>
  <c r="U751" i="21"/>
  <c r="U752" i="21"/>
  <c r="U753" i="21"/>
  <c r="U754" i="21"/>
  <c r="U755" i="21"/>
  <c r="U756" i="21"/>
  <c r="U757" i="21"/>
  <c r="U758" i="21"/>
  <c r="U759" i="21"/>
  <c r="U760" i="21"/>
  <c r="U761" i="21"/>
  <c r="U762" i="21"/>
  <c r="U763" i="21"/>
  <c r="U764" i="21"/>
  <c r="U765" i="21"/>
  <c r="U766" i="21"/>
  <c r="U767" i="21"/>
  <c r="U768" i="21"/>
  <c r="U769" i="21"/>
  <c r="U770" i="21"/>
  <c r="U771" i="21"/>
  <c r="U772" i="21"/>
  <c r="U774" i="21"/>
  <c r="U775" i="21"/>
  <c r="U776" i="21"/>
  <c r="U777" i="21"/>
  <c r="U778" i="21"/>
  <c r="U779" i="21"/>
  <c r="U780" i="21"/>
  <c r="U781" i="21"/>
  <c r="U782" i="21"/>
  <c r="U783" i="21"/>
  <c r="U784" i="21"/>
  <c r="U785" i="21"/>
  <c r="U786" i="21"/>
  <c r="U787" i="21"/>
  <c r="U788" i="21"/>
  <c r="U789" i="21"/>
  <c r="U790" i="21"/>
  <c r="U791" i="21"/>
  <c r="U792" i="21"/>
  <c r="U793" i="21"/>
  <c r="U794" i="21"/>
  <c r="U795" i="21"/>
  <c r="U821" i="21"/>
  <c r="U822" i="21"/>
  <c r="U824" i="21"/>
  <c r="U825" i="21"/>
  <c r="U826" i="21"/>
  <c r="U827" i="21"/>
  <c r="U828" i="21"/>
  <c r="L828" i="21" l="1"/>
  <c r="L826" i="21"/>
  <c r="L824" i="21"/>
  <c r="L822" i="21"/>
  <c r="L790" i="21"/>
  <c r="L789" i="21"/>
  <c r="L788" i="21"/>
  <c r="L787" i="21"/>
  <c r="L786" i="21"/>
  <c r="L785" i="21"/>
  <c r="L784" i="21"/>
  <c r="L783" i="21"/>
  <c r="L782" i="21"/>
  <c r="L781" i="21"/>
  <c r="L780" i="21"/>
  <c r="L779" i="21"/>
  <c r="L778" i="21"/>
  <c r="L772" i="21"/>
  <c r="L771" i="21"/>
  <c r="L770" i="21"/>
  <c r="L769" i="21"/>
  <c r="L768" i="21"/>
  <c r="L767" i="21"/>
  <c r="L766" i="21"/>
  <c r="T765" i="21"/>
  <c r="M765" i="21"/>
  <c r="L764" i="21"/>
  <c r="L763" i="21"/>
  <c r="L761" i="21"/>
  <c r="L760" i="21"/>
  <c r="L759" i="21"/>
  <c r="L758" i="21"/>
  <c r="L757" i="21"/>
  <c r="L756" i="21"/>
  <c r="L752" i="21"/>
  <c r="L751" i="21"/>
  <c r="L750" i="21"/>
  <c r="V746" i="21"/>
  <c r="U746" i="21" s="1"/>
  <c r="M746" i="21"/>
  <c r="L746" i="21" s="1"/>
  <c r="L744" i="21"/>
  <c r="L741" i="21"/>
  <c r="L740" i="21"/>
  <c r="L738" i="21"/>
  <c r="N735" i="21"/>
  <c r="M735" i="21"/>
  <c r="L733" i="21"/>
  <c r="L731" i="21"/>
  <c r="L727" i="21"/>
  <c r="L726" i="21"/>
  <c r="L725" i="21"/>
  <c r="L724" i="21"/>
  <c r="L723" i="21"/>
  <c r="L722" i="21"/>
  <c r="L721" i="21"/>
  <c r="L720" i="21"/>
  <c r="L719" i="21"/>
  <c r="L718" i="21"/>
  <c r="L717" i="21"/>
  <c r="L716" i="21"/>
  <c r="L715" i="21"/>
  <c r="L714" i="21"/>
  <c r="L713" i="21"/>
  <c r="L712" i="21"/>
  <c r="L711" i="21"/>
  <c r="L710" i="21"/>
  <c r="L709" i="21"/>
  <c r="L708" i="21"/>
  <c r="L707" i="21"/>
  <c r="L706" i="21"/>
  <c r="L704" i="21"/>
  <c r="L699" i="21"/>
  <c r="L698" i="21"/>
  <c r="L694" i="21"/>
  <c r="L693" i="21"/>
  <c r="L692" i="21"/>
  <c r="L690" i="21"/>
  <c r="L689" i="21"/>
  <c r="L686" i="21"/>
  <c r="L685" i="21"/>
  <c r="L684" i="21"/>
  <c r="L681" i="21"/>
  <c r="L680" i="21"/>
  <c r="L679" i="21"/>
  <c r="L678" i="21"/>
  <c r="L674" i="21"/>
  <c r="L672" i="21"/>
  <c r="L671" i="21"/>
  <c r="L670" i="21"/>
  <c r="L666" i="21"/>
  <c r="L665" i="21"/>
  <c r="N664" i="21"/>
  <c r="L664" i="21" s="1"/>
  <c r="L663" i="21"/>
  <c r="L662" i="21"/>
  <c r="M660" i="21"/>
  <c r="L660" i="21" s="1"/>
  <c r="L659" i="21"/>
  <c r="L656" i="21"/>
  <c r="L655" i="21"/>
  <c r="L654" i="21"/>
  <c r="L653" i="21"/>
  <c r="L646" i="21"/>
  <c r="L645" i="21"/>
  <c r="L644" i="21"/>
  <c r="L643" i="21"/>
  <c r="L641" i="21"/>
  <c r="L640" i="21"/>
  <c r="L638" i="21"/>
  <c r="L637" i="21"/>
  <c r="L636" i="21"/>
  <c r="L635" i="21"/>
  <c r="L634" i="21"/>
  <c r="L623" i="21"/>
  <c r="L620" i="21"/>
  <c r="L619" i="21"/>
  <c r="L618" i="21"/>
  <c r="L617" i="21"/>
  <c r="L615" i="21"/>
  <c r="L614" i="21"/>
  <c r="L613" i="21"/>
  <c r="L612" i="21"/>
  <c r="L611" i="21"/>
  <c r="L605" i="21"/>
  <c r="L602" i="21"/>
  <c r="L599" i="21"/>
  <c r="L597" i="21"/>
  <c r="L596" i="21"/>
  <c r="L595" i="21"/>
  <c r="L592" i="21"/>
  <c r="L590" i="21"/>
  <c r="L589" i="21"/>
  <c r="L584" i="21"/>
  <c r="L583" i="21"/>
  <c r="L581" i="21"/>
  <c r="L580" i="21"/>
  <c r="L577" i="21"/>
  <c r="L576" i="21"/>
  <c r="L571" i="21"/>
  <c r="L570" i="21"/>
  <c r="L569" i="21"/>
  <c r="L565" i="21"/>
  <c r="L564" i="21"/>
  <c r="L560" i="21"/>
  <c r="L556" i="21"/>
  <c r="L555" i="21"/>
  <c r="L554" i="21"/>
  <c r="L553" i="21"/>
  <c r="L552" i="21"/>
  <c r="L551" i="21"/>
  <c r="L547" i="21"/>
  <c r="L544" i="21"/>
  <c r="L543" i="21"/>
  <c r="L542" i="21"/>
  <c r="L541" i="21"/>
  <c r="L540" i="21"/>
  <c r="L539" i="21"/>
  <c r="L538" i="21"/>
  <c r="L537" i="21"/>
  <c r="L535" i="21"/>
  <c r="L534" i="21"/>
  <c r="L533" i="21"/>
  <c r="L532" i="21"/>
  <c r="L529" i="21"/>
  <c r="L526" i="21"/>
  <c r="L523" i="21"/>
  <c r="L522" i="21"/>
  <c r="L521" i="21"/>
  <c r="M518" i="21"/>
  <c r="L518" i="21" s="1"/>
  <c r="L517" i="21"/>
  <c r="L516" i="21"/>
  <c r="L513" i="21"/>
  <c r="L511" i="21"/>
  <c r="L510" i="21"/>
  <c r="L509" i="21"/>
  <c r="L508" i="21"/>
  <c r="L502" i="21"/>
  <c r="L500" i="21"/>
  <c r="L496" i="21"/>
  <c r="AI490" i="21"/>
  <c r="L489" i="21"/>
  <c r="L485" i="21"/>
  <c r="L484" i="21"/>
  <c r="L483" i="21"/>
  <c r="L482" i="21"/>
  <c r="L481" i="21"/>
  <c r="L480" i="21"/>
  <c r="L476" i="21"/>
  <c r="L472" i="21"/>
  <c r="L469" i="21"/>
  <c r="L464" i="21"/>
  <c r="L461" i="21"/>
  <c r="L458" i="21"/>
  <c r="L457" i="21"/>
  <c r="L456" i="21"/>
  <c r="L455" i="21"/>
  <c r="L454" i="21"/>
  <c r="L452" i="21"/>
  <c r="L451" i="21"/>
  <c r="L450" i="21"/>
  <c r="L449" i="21"/>
  <c r="L440" i="21"/>
  <c r="L435" i="21"/>
  <c r="L432" i="21"/>
  <c r="L427" i="21"/>
  <c r="L423" i="21"/>
  <c r="L420" i="21"/>
  <c r="L418" i="21"/>
  <c r="L408" i="21"/>
  <c r="L402" i="21"/>
  <c r="L401" i="21"/>
  <c r="L398" i="21"/>
  <c r="L387" i="21"/>
  <c r="L386" i="21"/>
  <c r="L385" i="21"/>
  <c r="L384" i="21"/>
  <c r="L379" i="21"/>
  <c r="L378" i="21"/>
  <c r="L377" i="21"/>
  <c r="L376" i="21"/>
  <c r="L375" i="21"/>
  <c r="L374" i="21"/>
  <c r="L373" i="21"/>
  <c r="L368" i="21"/>
  <c r="L367" i="21"/>
  <c r="L366" i="21"/>
  <c r="L365" i="21"/>
  <c r="L364" i="21"/>
  <c r="L363" i="21"/>
  <c r="L362" i="21"/>
  <c r="L361" i="21"/>
  <c r="L360" i="21"/>
  <c r="L359" i="21"/>
  <c r="L358" i="21"/>
  <c r="L357" i="21"/>
  <c r="L356" i="21"/>
  <c r="L355" i="21"/>
  <c r="L354" i="21"/>
  <c r="L353" i="21"/>
  <c r="L352" i="21"/>
  <c r="L351" i="21"/>
  <c r="L350" i="21"/>
  <c r="L349" i="21"/>
  <c r="L348" i="21"/>
  <c r="L347" i="21"/>
  <c r="L345" i="21"/>
  <c r="L344" i="21"/>
  <c r="L343" i="21"/>
  <c r="L342" i="21"/>
  <c r="L341" i="21"/>
  <c r="L340" i="21"/>
  <c r="L338" i="21"/>
  <c r="L334" i="21"/>
  <c r="L333" i="21"/>
  <c r="L332" i="21"/>
  <c r="L331" i="21"/>
  <c r="L330" i="21"/>
  <c r="L329" i="21"/>
  <c r="L328" i="21"/>
  <c r="L323" i="21"/>
  <c r="L322" i="21"/>
  <c r="L320" i="21"/>
  <c r="L319" i="21"/>
  <c r="L318" i="21"/>
  <c r="L296" i="21"/>
  <c r="L295" i="21"/>
  <c r="L294" i="21"/>
  <c r="L293" i="21"/>
  <c r="L292" i="21"/>
  <c r="AJ289" i="21"/>
  <c r="AJ288" i="21"/>
  <c r="AJ287" i="21"/>
  <c r="L286" i="21"/>
  <c r="AJ285" i="21"/>
  <c r="L284" i="21"/>
  <c r="L283" i="21"/>
  <c r="L281" i="21"/>
  <c r="L280" i="21"/>
  <c r="L279" i="21"/>
  <c r="L278" i="21"/>
  <c r="L277" i="21"/>
  <c r="L274" i="21"/>
  <c r="L271" i="21"/>
  <c r="L270" i="21"/>
  <c r="L267" i="21"/>
  <c r="L266" i="21"/>
  <c r="L265" i="21"/>
  <c r="L264" i="21"/>
  <c r="L263" i="21"/>
  <c r="L262" i="21"/>
  <c r="L261" i="21"/>
  <c r="L260" i="21"/>
  <c r="L259" i="21"/>
  <c r="L258" i="21"/>
  <c r="L257" i="21"/>
  <c r="L256" i="21"/>
  <c r="L255" i="21"/>
  <c r="L254" i="21"/>
  <c r="L253" i="21"/>
  <c r="L252" i="21"/>
  <c r="L251" i="21"/>
  <c r="L250" i="21"/>
  <c r="L249" i="21"/>
  <c r="L248" i="21"/>
  <c r="L247" i="21"/>
  <c r="M245" i="21"/>
  <c r="L245" i="21" s="1"/>
  <c r="U245" i="21" s="1"/>
  <c r="L241" i="21"/>
  <c r="L240" i="21"/>
  <c r="L239" i="21"/>
  <c r="L237" i="21"/>
  <c r="L236" i="21"/>
  <c r="L233" i="21"/>
  <c r="L232" i="21"/>
  <c r="L231" i="21"/>
  <c r="L230" i="21"/>
  <c r="L228" i="21"/>
  <c r="L227" i="21"/>
  <c r="L225" i="21"/>
  <c r="L224" i="21"/>
  <c r="L223" i="21"/>
  <c r="L222" i="21"/>
  <c r="L221" i="21"/>
  <c r="L220" i="21"/>
  <c r="L207" i="21"/>
  <c r="N206" i="21"/>
  <c r="L206" i="21" s="1"/>
  <c r="L205" i="21"/>
  <c r="L204" i="21"/>
  <c r="L203" i="21"/>
  <c r="L202" i="21"/>
  <c r="L201" i="21"/>
  <c r="L199" i="21"/>
  <c r="L198" i="21"/>
  <c r="L197" i="21"/>
  <c r="L196" i="21"/>
  <c r="L195" i="21"/>
  <c r="L194" i="21"/>
  <c r="L193" i="21"/>
  <c r="L192" i="21"/>
  <c r="L191" i="21"/>
  <c r="L184" i="21"/>
  <c r="L183" i="21"/>
  <c r="L182" i="21"/>
  <c r="L181" i="21"/>
  <c r="L180" i="21"/>
  <c r="L179" i="21"/>
  <c r="L178" i="21"/>
  <c r="L177" i="21"/>
  <c r="L176" i="21"/>
  <c r="L175" i="21"/>
  <c r="L173" i="21"/>
  <c r="L172" i="21"/>
  <c r="L171" i="21"/>
  <c r="L170" i="21"/>
  <c r="L169" i="21"/>
  <c r="L168" i="21"/>
  <c r="L166" i="21"/>
  <c r="L165" i="21"/>
  <c r="L163" i="21"/>
  <c r="L162" i="21"/>
  <c r="L161" i="21"/>
  <c r="L160" i="21"/>
  <c r="L159" i="21"/>
  <c r="L158" i="21"/>
  <c r="L157" i="21"/>
  <c r="L154" i="21"/>
  <c r="L153" i="21"/>
  <c r="L152" i="21"/>
  <c r="L148" i="21"/>
  <c r="L147" i="21"/>
  <c r="L146" i="21"/>
  <c r="L145" i="21"/>
  <c r="L143" i="21"/>
  <c r="L140" i="21"/>
  <c r="L137" i="21"/>
  <c r="L133" i="21"/>
  <c r="L132" i="21"/>
  <c r="L131" i="21"/>
  <c r="L129" i="21"/>
  <c r="L128" i="21"/>
  <c r="L127" i="21"/>
  <c r="L126" i="21"/>
  <c r="L124" i="21"/>
  <c r="L123" i="21"/>
  <c r="L122" i="21"/>
  <c r="L121" i="21"/>
  <c r="L115" i="21"/>
  <c r="L114" i="21"/>
  <c r="L112" i="21"/>
  <c r="L110" i="21"/>
  <c r="L109" i="21"/>
  <c r="L107" i="21"/>
  <c r="L105" i="21"/>
  <c r="L104" i="21"/>
  <c r="L103" i="21"/>
  <c r="L101" i="21"/>
  <c r="L100" i="21"/>
  <c r="L99" i="21"/>
  <c r="L98" i="21"/>
  <c r="L97" i="21"/>
  <c r="L93" i="21"/>
  <c r="L90" i="21"/>
  <c r="L81" i="21"/>
  <c r="L80" i="21"/>
  <c r="N79" i="21"/>
  <c r="L79" i="21" s="1"/>
  <c r="L78" i="21"/>
  <c r="L77" i="21"/>
  <c r="L75" i="21"/>
  <c r="L73" i="21"/>
  <c r="L72" i="21"/>
  <c r="L71" i="21"/>
  <c r="L70" i="21"/>
  <c r="L69" i="21"/>
  <c r="L68" i="21"/>
  <c r="L67" i="21"/>
  <c r="L66" i="21"/>
  <c r="L65" i="21"/>
  <c r="L64" i="21"/>
  <c r="L62" i="21"/>
  <c r="L61" i="21"/>
  <c r="L59" i="21"/>
  <c r="L58" i="21"/>
  <c r="L57" i="21"/>
  <c r="L56" i="21"/>
  <c r="L55" i="21"/>
  <c r="L54" i="21"/>
  <c r="L53" i="21"/>
  <c r="L52" i="21"/>
  <c r="L51" i="21"/>
  <c r="L41" i="21"/>
  <c r="L40" i="21"/>
  <c r="L39" i="21"/>
  <c r="L38" i="21"/>
  <c r="L36" i="21"/>
  <c r="L35" i="21"/>
  <c r="L34" i="21"/>
  <c r="L32" i="21"/>
  <c r="L31" i="21"/>
  <c r="L29" i="21"/>
  <c r="L28" i="21"/>
  <c r="L26" i="21"/>
  <c r="L25" i="21"/>
  <c r="L24" i="21"/>
  <c r="L23" i="21"/>
  <c r="L22" i="21"/>
  <c r="L21" i="21"/>
  <c r="L20" i="21"/>
  <c r="L19" i="21"/>
  <c r="L17" i="21"/>
  <c r="L12" i="21"/>
  <c r="L11" i="21"/>
  <c r="L10" i="21"/>
  <c r="L7" i="21"/>
  <c r="L6" i="21"/>
  <c r="L4" i="21"/>
  <c r="U3" i="21"/>
  <c r="L3" i="21"/>
  <c r="L735" i="21" l="1"/>
  <c r="L830" i="21" s="1"/>
  <c r="L765" i="21"/>
  <c r="AM830" i="21"/>
  <c r="AN830" i="21"/>
  <c r="U830" i="21"/>
  <c r="BI3199" i="19"/>
  <c r="BI3200" i="19"/>
  <c r="BI3201" i="19"/>
  <c r="BI3202" i="19"/>
  <c r="BI3203" i="19"/>
  <c r="BI3204" i="19"/>
  <c r="BI3205" i="19"/>
  <c r="BI3206" i="19"/>
  <c r="BI3207" i="19"/>
  <c r="BI3208" i="19"/>
  <c r="BI3209" i="19"/>
  <c r="BI3210" i="19"/>
  <c r="BI3211" i="19"/>
  <c r="BI3212" i="19"/>
  <c r="BI3213" i="19"/>
  <c r="BI3214" i="19"/>
  <c r="BI3215" i="19"/>
  <c r="BI3216" i="19"/>
  <c r="BI3242" i="19"/>
  <c r="AY3242" i="19"/>
  <c r="U3197" i="19"/>
  <c r="U3198" i="19"/>
  <c r="U3199" i="19"/>
  <c r="U3216" i="19"/>
  <c r="U3217" i="19"/>
  <c r="U3218" i="19"/>
  <c r="U3222" i="19"/>
  <c r="V3226" i="19"/>
  <c r="U3226" i="19" s="1"/>
  <c r="U3227" i="19"/>
  <c r="W3228" i="19"/>
  <c r="U3228" i="19" s="1"/>
  <c r="U3229" i="19"/>
  <c r="U3231" i="19"/>
  <c r="U3232" i="19"/>
  <c r="U3233" i="19"/>
  <c r="U3234" i="19"/>
  <c r="U3235" i="19"/>
  <c r="U3236" i="19"/>
  <c r="U3" i="19"/>
  <c r="V9" i="19"/>
  <c r="U9" i="19"/>
  <c r="U10" i="19"/>
  <c r="U11" i="19"/>
  <c r="U12" i="19"/>
  <c r="U13" i="19"/>
  <c r="U14" i="19"/>
  <c r="U15" i="19"/>
  <c r="U16" i="19"/>
  <c r="U17" i="19"/>
  <c r="U18" i="19"/>
  <c r="U19" i="19"/>
  <c r="U20" i="19"/>
  <c r="U21" i="19"/>
  <c r="U22" i="19"/>
  <c r="U23" i="19"/>
  <c r="U24" i="19"/>
  <c r="U25" i="19"/>
  <c r="U26" i="19"/>
  <c r="U27" i="19"/>
  <c r="U28" i="19"/>
  <c r="U29" i="19"/>
  <c r="U30" i="19"/>
  <c r="U31" i="19"/>
  <c r="U32" i="19"/>
  <c r="U39" i="19"/>
  <c r="U40" i="19"/>
  <c r="U43" i="19"/>
  <c r="U44" i="19"/>
  <c r="U45" i="19"/>
  <c r="U46" i="19"/>
  <c r="U52" i="19"/>
  <c r="U53" i="19"/>
  <c r="U54" i="19"/>
  <c r="U55" i="19"/>
  <c r="U56" i="19"/>
  <c r="U57" i="19"/>
  <c r="U58" i="19"/>
  <c r="U59" i="19"/>
  <c r="U60" i="19"/>
  <c r="U61" i="19"/>
  <c r="U62" i="19"/>
  <c r="U63" i="19"/>
  <c r="U64" i="19"/>
  <c r="U65" i="19"/>
  <c r="U66" i="19"/>
  <c r="U67" i="19"/>
  <c r="U68" i="19"/>
  <c r="U69" i="19"/>
  <c r="U70" i="19"/>
  <c r="U71" i="19"/>
  <c r="U72" i="19"/>
  <c r="U73" i="19"/>
  <c r="U74" i="19"/>
  <c r="U75" i="19"/>
  <c r="U76" i="19"/>
  <c r="U77" i="19"/>
  <c r="U78" i="19"/>
  <c r="U79" i="19"/>
  <c r="U80" i="19"/>
  <c r="U81" i="19"/>
  <c r="U82" i="19"/>
  <c r="U83" i="19"/>
  <c r="U84" i="19"/>
  <c r="U85" i="19"/>
  <c r="U86" i="19"/>
  <c r="U87" i="19"/>
  <c r="U88" i="19"/>
  <c r="U89" i="19"/>
  <c r="U90" i="19"/>
  <c r="U91" i="19"/>
  <c r="U92" i="19"/>
  <c r="U93" i="19"/>
  <c r="U94" i="19"/>
  <c r="U95" i="19"/>
  <c r="U96" i="19"/>
  <c r="U97" i="19"/>
  <c r="U98" i="19"/>
  <c r="U99" i="19"/>
  <c r="U100" i="19"/>
  <c r="U101" i="19"/>
  <c r="U102" i="19"/>
  <c r="U103" i="19"/>
  <c r="U104" i="19"/>
  <c r="U105" i="19"/>
  <c r="U106" i="19"/>
  <c r="U107" i="19"/>
  <c r="U108" i="19"/>
  <c r="U109" i="19"/>
  <c r="U110" i="19"/>
  <c r="U111" i="19"/>
  <c r="U112" i="19"/>
  <c r="U113" i="19"/>
  <c r="U114" i="19"/>
  <c r="U115" i="19"/>
  <c r="U116" i="19"/>
  <c r="U117" i="19"/>
  <c r="U118" i="19"/>
  <c r="U119" i="19"/>
  <c r="U120" i="19"/>
  <c r="U121" i="19"/>
  <c r="U122" i="19"/>
  <c r="U123" i="19"/>
  <c r="U124" i="19"/>
  <c r="U125" i="19"/>
  <c r="U126" i="19"/>
  <c r="U127" i="19"/>
  <c r="U128" i="19"/>
  <c r="U129" i="19"/>
  <c r="U130" i="19"/>
  <c r="U131" i="19"/>
  <c r="U132" i="19"/>
  <c r="U133" i="19"/>
  <c r="U134" i="19"/>
  <c r="U135" i="19"/>
  <c r="U136" i="19"/>
  <c r="U137" i="19"/>
  <c r="U138" i="19"/>
  <c r="U139" i="19"/>
  <c r="U140" i="19"/>
  <c r="U141" i="19"/>
  <c r="U142" i="19"/>
  <c r="U143" i="19"/>
  <c r="U144" i="19"/>
  <c r="U145" i="19"/>
  <c r="U146" i="19"/>
  <c r="U147" i="19"/>
  <c r="U148" i="19"/>
  <c r="U149" i="19"/>
  <c r="U150" i="19"/>
  <c r="U151" i="19"/>
  <c r="U152" i="19"/>
  <c r="U153" i="19"/>
  <c r="U156" i="19"/>
  <c r="U157" i="19"/>
  <c r="U161" i="19"/>
  <c r="U169" i="19"/>
  <c r="U170" i="19"/>
  <c r="U171" i="19"/>
  <c r="U172" i="19"/>
  <c r="U173" i="19"/>
  <c r="U174" i="19"/>
  <c r="U175" i="19"/>
  <c r="U176" i="19"/>
  <c r="U177" i="19"/>
  <c r="U178" i="19"/>
  <c r="U179" i="19"/>
  <c r="U180" i="19"/>
  <c r="U181" i="19"/>
  <c r="U182" i="19"/>
  <c r="U183" i="19"/>
  <c r="U184" i="19"/>
  <c r="U185" i="19"/>
  <c r="U186" i="19"/>
  <c r="U187" i="19"/>
  <c r="U188" i="19"/>
  <c r="U189" i="19"/>
  <c r="U190" i="19"/>
  <c r="U191" i="19"/>
  <c r="U192" i="19"/>
  <c r="U193" i="19"/>
  <c r="U194" i="19"/>
  <c r="U195" i="19"/>
  <c r="U196" i="19"/>
  <c r="U197" i="19"/>
  <c r="U198" i="19"/>
  <c r="U199" i="19"/>
  <c r="U200" i="19"/>
  <c r="U201" i="19"/>
  <c r="U202" i="19"/>
  <c r="U203" i="19"/>
  <c r="U204" i="19"/>
  <c r="U205" i="19"/>
  <c r="U206" i="19"/>
  <c r="U207" i="19"/>
  <c r="U208" i="19"/>
  <c r="U209" i="19"/>
  <c r="U210" i="19"/>
  <c r="U211" i="19"/>
  <c r="U212" i="19"/>
  <c r="U213" i="19"/>
  <c r="U214" i="19"/>
  <c r="U215" i="19"/>
  <c r="U216" i="19"/>
  <c r="U217" i="19"/>
  <c r="U218" i="19"/>
  <c r="U219" i="19"/>
  <c r="U220" i="19"/>
  <c r="U221" i="19"/>
  <c r="U222" i="19"/>
  <c r="U223" i="19"/>
  <c r="U224" i="19"/>
  <c r="U225" i="19"/>
  <c r="U226" i="19"/>
  <c r="U227" i="19"/>
  <c r="U228" i="19"/>
  <c r="U229" i="19"/>
  <c r="U230" i="19"/>
  <c r="U231" i="19"/>
  <c r="U232" i="19"/>
  <c r="U233" i="19"/>
  <c r="U234" i="19"/>
  <c r="U235" i="19"/>
  <c r="U236" i="19"/>
  <c r="U237" i="19"/>
  <c r="U238" i="19"/>
  <c r="U239" i="19"/>
  <c r="U240" i="19"/>
  <c r="U241" i="19"/>
  <c r="U242" i="19"/>
  <c r="U243" i="19"/>
  <c r="U244" i="19"/>
  <c r="U245" i="19"/>
  <c r="U247" i="19"/>
  <c r="U268" i="19"/>
  <c r="U269" i="19"/>
  <c r="U270" i="19"/>
  <c r="U271" i="19"/>
  <c r="U272" i="19"/>
  <c r="U273" i="19"/>
  <c r="U274" i="19"/>
  <c r="U275" i="19"/>
  <c r="U276" i="19"/>
  <c r="U277" i="19"/>
  <c r="U278" i="19"/>
  <c r="U279" i="19"/>
  <c r="U280" i="19"/>
  <c r="U281" i="19"/>
  <c r="U282" i="19"/>
  <c r="U283" i="19"/>
  <c r="U284" i="19"/>
  <c r="U285" i="19"/>
  <c r="U286" i="19"/>
  <c r="U287" i="19"/>
  <c r="U288" i="19"/>
  <c r="U289" i="19"/>
  <c r="U290" i="19"/>
  <c r="U291" i="19"/>
  <c r="U292" i="19"/>
  <c r="U293" i="19"/>
  <c r="U294" i="19"/>
  <c r="U295" i="19"/>
  <c r="U296" i="19"/>
  <c r="U297" i="19"/>
  <c r="U298" i="19"/>
  <c r="U299" i="19"/>
  <c r="U300" i="19"/>
  <c r="U301" i="19"/>
  <c r="U302" i="19"/>
  <c r="U303" i="19"/>
  <c r="U304" i="19"/>
  <c r="U305" i="19"/>
  <c r="U306" i="19"/>
  <c r="U307" i="19"/>
  <c r="U308" i="19"/>
  <c r="U309" i="19"/>
  <c r="U310" i="19"/>
  <c r="U311" i="19"/>
  <c r="U312" i="19"/>
  <c r="U313" i="19"/>
  <c r="U314" i="19"/>
  <c r="U315" i="19"/>
  <c r="U316" i="19"/>
  <c r="U317" i="19"/>
  <c r="U318" i="19"/>
  <c r="U319" i="19"/>
  <c r="U320" i="19"/>
  <c r="U321" i="19"/>
  <c r="U322" i="19"/>
  <c r="U323" i="19"/>
  <c r="U324" i="19"/>
  <c r="U325" i="19"/>
  <c r="U326" i="19"/>
  <c r="U327" i="19"/>
  <c r="U328" i="19"/>
  <c r="U329" i="19"/>
  <c r="U330" i="19"/>
  <c r="U331" i="19"/>
  <c r="U332" i="19"/>
  <c r="U333" i="19"/>
  <c r="U334" i="19"/>
  <c r="U335" i="19"/>
  <c r="U336" i="19"/>
  <c r="U337" i="19"/>
  <c r="U338" i="19"/>
  <c r="U340" i="19"/>
  <c r="U349" i="19"/>
  <c r="U350" i="19"/>
  <c r="U351" i="19"/>
  <c r="U352" i="19"/>
  <c r="U353" i="19"/>
  <c r="U354" i="19"/>
  <c r="U355" i="19"/>
  <c r="U357" i="19"/>
  <c r="U358" i="19"/>
  <c r="U359" i="19"/>
  <c r="U360" i="19"/>
  <c r="U361" i="19"/>
  <c r="U362" i="19"/>
  <c r="U363" i="19"/>
  <c r="U364" i="19"/>
  <c r="U365" i="19"/>
  <c r="U366" i="19"/>
  <c r="U367" i="19"/>
  <c r="U368" i="19"/>
  <c r="U369" i="19"/>
  <c r="U370" i="19"/>
  <c r="U371" i="19"/>
  <c r="U372" i="19"/>
  <c r="U373" i="19"/>
  <c r="U374" i="19"/>
  <c r="U375" i="19"/>
  <c r="U376" i="19"/>
  <c r="U377" i="19"/>
  <c r="U378" i="19"/>
  <c r="U379" i="19"/>
  <c r="U380" i="19"/>
  <c r="U381" i="19"/>
  <c r="U382" i="19"/>
  <c r="U383" i="19"/>
  <c r="U384" i="19"/>
  <c r="U385" i="19"/>
  <c r="U386" i="19"/>
  <c r="U387" i="19"/>
  <c r="U388" i="19"/>
  <c r="U389" i="19"/>
  <c r="U390" i="19"/>
  <c r="U391" i="19"/>
  <c r="U392" i="19"/>
  <c r="U393" i="19"/>
  <c r="U394" i="19"/>
  <c r="U395" i="19"/>
  <c r="U396" i="19"/>
  <c r="U397" i="19"/>
  <c r="U398" i="19"/>
  <c r="U399" i="19"/>
  <c r="U400" i="19"/>
  <c r="U401" i="19"/>
  <c r="U402" i="19"/>
  <c r="U403" i="19"/>
  <c r="U404" i="19"/>
  <c r="U406" i="19"/>
  <c r="U407" i="19"/>
  <c r="U408" i="19"/>
  <c r="U409" i="19"/>
  <c r="U410" i="19"/>
  <c r="U411" i="19"/>
  <c r="U412" i="19"/>
  <c r="U418" i="19"/>
  <c r="U419" i="19"/>
  <c r="U420" i="19"/>
  <c r="U421" i="19"/>
  <c r="U422" i="19"/>
  <c r="U423" i="19"/>
  <c r="U424" i="19"/>
  <c r="U425" i="19"/>
  <c r="U430" i="19"/>
  <c r="U431" i="19"/>
  <c r="U432" i="19"/>
  <c r="U433" i="19"/>
  <c r="U434" i="19"/>
  <c r="U435" i="19"/>
  <c r="U436" i="19"/>
  <c r="U437" i="19"/>
  <c r="U438" i="19"/>
  <c r="U439" i="19"/>
  <c r="U440" i="19"/>
  <c r="U441" i="19"/>
  <c r="U442" i="19"/>
  <c r="U443" i="19"/>
  <c r="U444" i="19"/>
  <c r="U451" i="19"/>
  <c r="U452" i="19"/>
  <c r="U453" i="19"/>
  <c r="U457" i="19"/>
  <c r="U458" i="19"/>
  <c r="V459" i="19"/>
  <c r="U459" i="19"/>
  <c r="U460" i="19"/>
  <c r="U467" i="19"/>
  <c r="U468" i="19"/>
  <c r="U469" i="19"/>
  <c r="U470" i="19"/>
  <c r="U489" i="19"/>
  <c r="U490" i="19"/>
  <c r="U491" i="19"/>
  <c r="U492" i="19"/>
  <c r="U493" i="19"/>
  <c r="U494" i="19"/>
  <c r="U495" i="19"/>
  <c r="U496" i="19"/>
  <c r="U497" i="19"/>
  <c r="U498" i="19"/>
  <c r="U499" i="19"/>
  <c r="U500" i="19"/>
  <c r="U501" i="19"/>
  <c r="U502" i="19"/>
  <c r="U503" i="19"/>
  <c r="U504" i="19"/>
  <c r="U505" i="19"/>
  <c r="U506" i="19"/>
  <c r="U507" i="19"/>
  <c r="U508" i="19"/>
  <c r="U509" i="19"/>
  <c r="U510" i="19"/>
  <c r="U511" i="19"/>
  <c r="U512" i="19"/>
  <c r="U513" i="19"/>
  <c r="U514" i="19"/>
  <c r="U515" i="19"/>
  <c r="U516" i="19"/>
  <c r="U517" i="19"/>
  <c r="U518" i="19"/>
  <c r="U519" i="19"/>
  <c r="U520" i="19"/>
  <c r="U521" i="19"/>
  <c r="U522" i="19"/>
  <c r="U523" i="19"/>
  <c r="U524" i="19"/>
  <c r="U525" i="19"/>
  <c r="U526" i="19"/>
  <c r="U527" i="19"/>
  <c r="U530" i="19"/>
  <c r="U531" i="19"/>
  <c r="U532" i="19"/>
  <c r="U533" i="19"/>
  <c r="U534" i="19"/>
  <c r="U535" i="19"/>
  <c r="U536" i="19"/>
  <c r="U537" i="19"/>
  <c r="U538" i="19"/>
  <c r="U539" i="19"/>
  <c r="U540" i="19"/>
  <c r="U541" i="19"/>
  <c r="U542" i="19"/>
  <c r="U543" i="19"/>
  <c r="U545" i="19"/>
  <c r="U546" i="19"/>
  <c r="U547" i="19"/>
  <c r="U548" i="19"/>
  <c r="U549" i="19"/>
  <c r="U550" i="19"/>
  <c r="U551" i="19"/>
  <c r="U552" i="19"/>
  <c r="U553" i="19"/>
  <c r="U554" i="19"/>
  <c r="U555" i="19"/>
  <c r="U556" i="19"/>
  <c r="U557" i="19"/>
  <c r="U558" i="19"/>
  <c r="U559" i="19"/>
  <c r="U560" i="19"/>
  <c r="U561" i="19"/>
  <c r="U562" i="19"/>
  <c r="U563" i="19"/>
  <c r="U564" i="19"/>
  <c r="U565" i="19"/>
  <c r="U566" i="19"/>
  <c r="U567" i="19"/>
  <c r="U568" i="19"/>
  <c r="U569" i="19"/>
  <c r="U570" i="19"/>
  <c r="U571" i="19"/>
  <c r="U572" i="19"/>
  <c r="U573" i="19"/>
  <c r="U574" i="19"/>
  <c r="U575" i="19"/>
  <c r="U576" i="19"/>
  <c r="U577" i="19"/>
  <c r="U578" i="19"/>
  <c r="U579" i="19"/>
  <c r="U580" i="19"/>
  <c r="U581" i="19"/>
  <c r="U582" i="19"/>
  <c r="U583" i="19"/>
  <c r="U584" i="19"/>
  <c r="U585" i="19"/>
  <c r="U586" i="19"/>
  <c r="U587" i="19"/>
  <c r="U588" i="19"/>
  <c r="U589" i="19"/>
  <c r="U590" i="19"/>
  <c r="U591" i="19"/>
  <c r="U592" i="19"/>
  <c r="U593" i="19"/>
  <c r="U594" i="19"/>
  <c r="U595" i="19"/>
  <c r="U596" i="19"/>
  <c r="U597" i="19"/>
  <c r="U598" i="19"/>
  <c r="U599" i="19"/>
  <c r="U600" i="19"/>
  <c r="U601" i="19"/>
  <c r="U602" i="19"/>
  <c r="U603" i="19"/>
  <c r="U604" i="19"/>
  <c r="U605" i="19"/>
  <c r="U606" i="19"/>
  <c r="U607" i="19"/>
  <c r="U608" i="19"/>
  <c r="U609" i="19"/>
  <c r="U610" i="19"/>
  <c r="U612" i="19"/>
  <c r="U613" i="19"/>
  <c r="U614" i="19"/>
  <c r="U615" i="19"/>
  <c r="U616" i="19"/>
  <c r="U617" i="19"/>
  <c r="U618" i="19"/>
  <c r="U619" i="19"/>
  <c r="U620" i="19"/>
  <c r="U621" i="19"/>
  <c r="U622" i="19"/>
  <c r="U623" i="19"/>
  <c r="U624" i="19"/>
  <c r="U625" i="19"/>
  <c r="U626" i="19"/>
  <c r="U627" i="19"/>
  <c r="U628" i="19"/>
  <c r="U629" i="19"/>
  <c r="U630" i="19"/>
  <c r="U631" i="19"/>
  <c r="U632" i="19"/>
  <c r="U633" i="19"/>
  <c r="U634" i="19"/>
  <c r="U635" i="19"/>
  <c r="U636" i="19"/>
  <c r="U637" i="19"/>
  <c r="U638" i="19"/>
  <c r="U639" i="19"/>
  <c r="U640" i="19"/>
  <c r="U641" i="19"/>
  <c r="U642" i="19"/>
  <c r="U643" i="19"/>
  <c r="U644" i="19"/>
  <c r="U645" i="19"/>
  <c r="U646" i="19"/>
  <c r="U647" i="19"/>
  <c r="U648" i="19"/>
  <c r="U649" i="19"/>
  <c r="U650" i="19"/>
  <c r="U651" i="19"/>
  <c r="U652" i="19"/>
  <c r="U653" i="19"/>
  <c r="U654" i="19"/>
  <c r="U655" i="19"/>
  <c r="U656" i="19"/>
  <c r="U662" i="19"/>
  <c r="U663" i="19"/>
  <c r="U664" i="19"/>
  <c r="U665" i="19"/>
  <c r="U666" i="19"/>
  <c r="U667" i="19"/>
  <c r="U668" i="19"/>
  <c r="U669" i="19"/>
  <c r="U670" i="19"/>
  <c r="U671" i="19"/>
  <c r="U672" i="19"/>
  <c r="U673" i="19"/>
  <c r="U674" i="19"/>
  <c r="U675" i="19"/>
  <c r="U676" i="19"/>
  <c r="U677" i="19"/>
  <c r="U678" i="19"/>
  <c r="U679" i="19"/>
  <c r="U680" i="19"/>
  <c r="U681" i="19"/>
  <c r="U682" i="19"/>
  <c r="U683" i="19"/>
  <c r="U684" i="19"/>
  <c r="U685" i="19"/>
  <c r="U686" i="19"/>
  <c r="U687" i="19"/>
  <c r="U688" i="19"/>
  <c r="U689" i="19"/>
  <c r="U690" i="19"/>
  <c r="U691" i="19"/>
  <c r="U692" i="19"/>
  <c r="U693" i="19"/>
  <c r="U694" i="19"/>
  <c r="U695" i="19"/>
  <c r="U696" i="19"/>
  <c r="V697" i="19"/>
  <c r="W697" i="19"/>
  <c r="X697" i="19"/>
  <c r="U697" i="19"/>
  <c r="U698" i="19"/>
  <c r="U699" i="19"/>
  <c r="U700" i="19"/>
  <c r="U701" i="19"/>
  <c r="U702" i="19"/>
  <c r="U733" i="19"/>
  <c r="U734" i="19"/>
  <c r="U735" i="19"/>
  <c r="U736" i="19"/>
  <c r="U737" i="19"/>
  <c r="U738" i="19"/>
  <c r="U754" i="19"/>
  <c r="U755" i="19"/>
  <c r="U756" i="19"/>
  <c r="U757" i="19"/>
  <c r="U758" i="19"/>
  <c r="U759" i="19"/>
  <c r="U767" i="19"/>
  <c r="U768" i="19"/>
  <c r="U769" i="19"/>
  <c r="U770" i="19"/>
  <c r="U771" i="19"/>
  <c r="U772" i="19"/>
  <c r="U773" i="19"/>
  <c r="U774" i="19"/>
  <c r="U775" i="19"/>
  <c r="U776" i="19"/>
  <c r="U777" i="19"/>
  <c r="U778" i="19"/>
  <c r="U781" i="19"/>
  <c r="U782" i="19"/>
  <c r="U783" i="19"/>
  <c r="U784" i="19"/>
  <c r="U785" i="19"/>
  <c r="U786" i="19"/>
  <c r="U787" i="19"/>
  <c r="U788" i="19"/>
  <c r="U789" i="19"/>
  <c r="U790" i="19"/>
  <c r="U791" i="19"/>
  <c r="U792" i="19"/>
  <c r="U793" i="19"/>
  <c r="U794" i="19"/>
  <c r="U795" i="19"/>
  <c r="U796" i="19"/>
  <c r="U797" i="19"/>
  <c r="U798" i="19"/>
  <c r="U799" i="19"/>
  <c r="U800" i="19"/>
  <c r="U801" i="19"/>
  <c r="U802" i="19"/>
  <c r="U803" i="19"/>
  <c r="U804" i="19"/>
  <c r="U805" i="19"/>
  <c r="U806" i="19"/>
  <c r="U807" i="19"/>
  <c r="U808" i="19"/>
  <c r="U809" i="19"/>
  <c r="U810" i="19"/>
  <c r="U811" i="19"/>
  <c r="U814" i="19"/>
  <c r="U815" i="19"/>
  <c r="U816" i="19"/>
  <c r="U817" i="19"/>
  <c r="U818" i="19"/>
  <c r="U819" i="19"/>
  <c r="U820" i="19"/>
  <c r="U821" i="19"/>
  <c r="U822" i="19"/>
  <c r="U823" i="19"/>
  <c r="U824" i="19"/>
  <c r="U825" i="19"/>
  <c r="U826" i="19"/>
  <c r="U827" i="19"/>
  <c r="U828" i="19"/>
  <c r="U829" i="19"/>
  <c r="U830" i="19"/>
  <c r="U831" i="19"/>
  <c r="U832" i="19"/>
  <c r="U833" i="19"/>
  <c r="U834" i="19"/>
  <c r="U835" i="19"/>
  <c r="U836" i="19"/>
  <c r="U837" i="19"/>
  <c r="U838" i="19"/>
  <c r="U839" i="19"/>
  <c r="U840" i="19"/>
  <c r="U841" i="19"/>
  <c r="U842" i="19"/>
  <c r="U843" i="19"/>
  <c r="U844" i="19"/>
  <c r="U845" i="19"/>
  <c r="U846" i="19"/>
  <c r="U847" i="19"/>
  <c r="U848" i="19"/>
  <c r="U849" i="19"/>
  <c r="U850" i="19"/>
  <c r="U851" i="19"/>
  <c r="U852" i="19"/>
  <c r="U853" i="19"/>
  <c r="U854" i="19"/>
  <c r="U855" i="19"/>
  <c r="U863" i="19"/>
  <c r="U864" i="19"/>
  <c r="U865" i="19"/>
  <c r="U866" i="19"/>
  <c r="U867" i="19"/>
  <c r="U868" i="19"/>
  <c r="U869" i="19"/>
  <c r="U870" i="19"/>
  <c r="U871" i="19"/>
  <c r="U872" i="19"/>
  <c r="U873" i="19"/>
  <c r="U874" i="19"/>
  <c r="U875" i="19"/>
  <c r="U876" i="19"/>
  <c r="U877" i="19"/>
  <c r="U878" i="19"/>
  <c r="U879" i="19"/>
  <c r="U880" i="19"/>
  <c r="U881" i="19"/>
  <c r="U882" i="19"/>
  <c r="U883" i="19"/>
  <c r="U884" i="19"/>
  <c r="U885" i="19"/>
  <c r="U886" i="19"/>
  <c r="U887" i="19"/>
  <c r="U888" i="19"/>
  <c r="U889" i="19"/>
  <c r="U890" i="19"/>
  <c r="U891" i="19"/>
  <c r="U892" i="19"/>
  <c r="U893" i="19"/>
  <c r="U894" i="19"/>
  <c r="U895" i="19"/>
  <c r="U896" i="19"/>
  <c r="U897" i="19"/>
  <c r="U898" i="19"/>
  <c r="U899" i="19"/>
  <c r="U900" i="19"/>
  <c r="U901" i="19"/>
  <c r="U902" i="19"/>
  <c r="U903" i="19"/>
  <c r="U904" i="19"/>
  <c r="U905" i="19"/>
  <c r="U906" i="19"/>
  <c r="U907" i="19"/>
  <c r="U908" i="19"/>
  <c r="U909" i="19"/>
  <c r="U910" i="19"/>
  <c r="U911" i="19"/>
  <c r="U936" i="19"/>
  <c r="U937" i="19"/>
  <c r="U938" i="19"/>
  <c r="U939" i="19"/>
  <c r="U940" i="19"/>
  <c r="U941" i="19"/>
  <c r="U942" i="19"/>
  <c r="U943" i="19"/>
  <c r="U944" i="19"/>
  <c r="U945" i="19"/>
  <c r="U946" i="19"/>
  <c r="U947" i="19"/>
  <c r="U948" i="19"/>
  <c r="U949" i="19"/>
  <c r="U950" i="19"/>
  <c r="U951" i="19"/>
  <c r="U952" i="19"/>
  <c r="U953" i="19"/>
  <c r="U954" i="19"/>
  <c r="U955" i="19"/>
  <c r="U956" i="19"/>
  <c r="U957" i="19"/>
  <c r="U958" i="19"/>
  <c r="U959" i="19"/>
  <c r="U960" i="19"/>
  <c r="U961" i="19"/>
  <c r="U962" i="19"/>
  <c r="U963" i="19"/>
  <c r="U964" i="19"/>
  <c r="U965" i="19"/>
  <c r="U966" i="19"/>
  <c r="U967" i="19"/>
  <c r="U968" i="19"/>
  <c r="U969" i="19"/>
  <c r="U970" i="19"/>
  <c r="U971" i="19"/>
  <c r="U972" i="19"/>
  <c r="U973" i="19"/>
  <c r="U974" i="19"/>
  <c r="U975" i="19"/>
  <c r="U976" i="19"/>
  <c r="U977" i="19"/>
  <c r="U978" i="19"/>
  <c r="U979" i="19"/>
  <c r="U980" i="19"/>
  <c r="U981" i="19"/>
  <c r="U982" i="19"/>
  <c r="U983" i="19"/>
  <c r="U984" i="19"/>
  <c r="U985" i="19"/>
  <c r="U986" i="19"/>
  <c r="U987" i="19"/>
  <c r="U988" i="19"/>
  <c r="U989" i="19"/>
  <c r="U990" i="19"/>
  <c r="U991" i="19"/>
  <c r="U992" i="19"/>
  <c r="U993" i="19"/>
  <c r="U994" i="19"/>
  <c r="U995" i="19"/>
  <c r="U996" i="19"/>
  <c r="U997" i="19"/>
  <c r="U998" i="19"/>
  <c r="U999" i="19"/>
  <c r="U1000" i="19"/>
  <c r="U1001" i="19"/>
  <c r="U1002" i="19"/>
  <c r="U1003" i="19"/>
  <c r="U1004" i="19"/>
  <c r="U1005" i="19"/>
  <c r="U1006" i="19"/>
  <c r="U1007" i="19"/>
  <c r="U1008" i="19"/>
  <c r="U1009" i="19"/>
  <c r="U1010" i="19"/>
  <c r="U1011" i="19"/>
  <c r="U1012" i="19"/>
  <c r="U1013" i="19"/>
  <c r="U1014" i="19"/>
  <c r="U1015" i="19"/>
  <c r="U1016" i="19"/>
  <c r="U1017" i="19"/>
  <c r="U1018" i="19"/>
  <c r="U1019" i="19"/>
  <c r="U1020" i="19"/>
  <c r="U1021" i="19"/>
  <c r="U1022" i="19"/>
  <c r="U1023" i="19"/>
  <c r="U1024" i="19"/>
  <c r="U1025" i="19"/>
  <c r="U1026" i="19"/>
  <c r="U1027" i="19"/>
  <c r="U1028" i="19"/>
  <c r="U1029" i="19"/>
  <c r="U1030" i="19"/>
  <c r="U1031" i="19"/>
  <c r="U1032" i="19"/>
  <c r="U1033" i="19"/>
  <c r="U1034" i="19"/>
  <c r="U1035" i="19"/>
  <c r="U1036" i="19"/>
  <c r="U1037" i="19"/>
  <c r="U1038" i="19"/>
  <c r="U1039" i="19"/>
  <c r="U1040" i="19"/>
  <c r="U1041" i="19"/>
  <c r="U1042" i="19"/>
  <c r="U1043" i="19"/>
  <c r="U1044" i="19"/>
  <c r="U1045" i="19"/>
  <c r="U1046" i="19"/>
  <c r="U1047" i="19"/>
  <c r="U1048" i="19"/>
  <c r="U1049" i="19"/>
  <c r="U1050" i="19"/>
  <c r="U1051" i="19"/>
  <c r="U1052" i="19"/>
  <c r="U1053" i="19"/>
  <c r="U1054" i="19"/>
  <c r="U1055" i="19"/>
  <c r="U1056" i="19"/>
  <c r="U1057" i="19"/>
  <c r="U1058" i="19"/>
  <c r="U1059" i="19"/>
  <c r="U1060" i="19"/>
  <c r="U1061" i="19"/>
  <c r="U1062" i="19"/>
  <c r="U1063" i="19"/>
  <c r="U1064" i="19"/>
  <c r="U1065" i="19"/>
  <c r="U1066" i="19"/>
  <c r="U1067" i="19"/>
  <c r="U1068" i="19"/>
  <c r="U1069" i="19"/>
  <c r="U1070" i="19"/>
  <c r="U1071" i="19"/>
  <c r="U1072" i="19"/>
  <c r="U1073" i="19"/>
  <c r="U1074" i="19"/>
  <c r="U1075" i="19"/>
  <c r="U1076" i="19"/>
  <c r="U1077" i="19"/>
  <c r="U1078" i="19"/>
  <c r="U1079" i="19"/>
  <c r="U1080" i="19"/>
  <c r="U1081" i="19"/>
  <c r="U1082" i="19"/>
  <c r="U1083" i="19"/>
  <c r="U1084" i="19"/>
  <c r="U1085" i="19"/>
  <c r="U1086" i="19"/>
  <c r="U1087" i="19"/>
  <c r="U1088" i="19"/>
  <c r="U1089" i="19"/>
  <c r="U1090" i="19"/>
  <c r="U1091" i="19"/>
  <c r="U1092" i="19"/>
  <c r="U1093" i="19"/>
  <c r="U1094" i="19"/>
  <c r="U1095" i="19"/>
  <c r="U1096" i="19"/>
  <c r="U1097" i="19"/>
  <c r="U1098" i="19"/>
  <c r="U1099" i="19"/>
  <c r="U1100" i="19"/>
  <c r="U1101" i="19"/>
  <c r="U1102" i="19"/>
  <c r="U1103" i="19"/>
  <c r="U1104" i="19"/>
  <c r="U1105" i="19"/>
  <c r="U1106" i="19"/>
  <c r="U1107" i="19"/>
  <c r="U1108" i="19"/>
  <c r="U1109" i="19"/>
  <c r="U1110" i="19"/>
  <c r="U1111" i="19"/>
  <c r="U1112" i="19"/>
  <c r="U1113" i="19"/>
  <c r="U1114" i="19"/>
  <c r="U1115" i="19"/>
  <c r="U1116" i="19"/>
  <c r="U1117" i="19"/>
  <c r="U1118" i="19"/>
  <c r="U1119" i="19"/>
  <c r="U1120" i="19"/>
  <c r="U1121" i="19"/>
  <c r="U1122" i="19"/>
  <c r="U1123" i="19"/>
  <c r="M1124" i="19"/>
  <c r="L1124" i="19"/>
  <c r="U1124" i="19" s="1"/>
  <c r="U1125" i="19"/>
  <c r="U1126" i="19"/>
  <c r="U1127" i="19"/>
  <c r="U1128" i="19"/>
  <c r="U1129" i="19"/>
  <c r="U1130" i="19"/>
  <c r="U1131" i="19"/>
  <c r="U1132" i="19"/>
  <c r="U1133" i="19"/>
  <c r="U1134" i="19"/>
  <c r="U1135" i="19"/>
  <c r="U1136" i="19"/>
  <c r="U1137" i="19"/>
  <c r="U1138" i="19"/>
  <c r="U1139" i="19"/>
  <c r="U1140" i="19"/>
  <c r="U1141" i="19"/>
  <c r="U1142" i="19"/>
  <c r="U1143" i="19"/>
  <c r="U1144" i="19"/>
  <c r="U1145" i="19"/>
  <c r="U1146" i="19"/>
  <c r="U1147" i="19"/>
  <c r="U1148" i="19"/>
  <c r="U1149" i="19"/>
  <c r="U1150" i="19"/>
  <c r="U1151" i="19"/>
  <c r="U1152" i="19"/>
  <c r="U1153" i="19"/>
  <c r="U1154" i="19"/>
  <c r="U1155" i="19"/>
  <c r="U1156" i="19"/>
  <c r="U1157" i="19"/>
  <c r="U1158" i="19"/>
  <c r="U1159" i="19"/>
  <c r="U1160" i="19"/>
  <c r="U1161" i="19"/>
  <c r="U1162" i="19"/>
  <c r="U1163" i="19"/>
  <c r="U1164" i="19"/>
  <c r="U1165" i="19"/>
  <c r="U1166" i="19"/>
  <c r="U1167" i="19"/>
  <c r="U1168" i="19"/>
  <c r="U1169" i="19"/>
  <c r="U1170" i="19"/>
  <c r="U1171" i="19"/>
  <c r="U1172" i="19"/>
  <c r="U1173" i="19"/>
  <c r="U1174" i="19"/>
  <c r="U1175" i="19"/>
  <c r="U1176" i="19"/>
  <c r="U1177" i="19"/>
  <c r="U1178" i="19"/>
  <c r="U1179" i="19"/>
  <c r="U1180" i="19"/>
  <c r="U1181" i="19"/>
  <c r="U1182" i="19"/>
  <c r="AG1183" i="19"/>
  <c r="U1183" i="19" s="1"/>
  <c r="U1184" i="19"/>
  <c r="U1185" i="19"/>
  <c r="U1186" i="19"/>
  <c r="U1187" i="19"/>
  <c r="U1188" i="19"/>
  <c r="U1189" i="19"/>
  <c r="U1190" i="19"/>
  <c r="U1191" i="19"/>
  <c r="U1192" i="19"/>
  <c r="U1193" i="19"/>
  <c r="U1194" i="19"/>
  <c r="U1195" i="19"/>
  <c r="U1196" i="19"/>
  <c r="U1197" i="19"/>
  <c r="U1198" i="19"/>
  <c r="U1199" i="19"/>
  <c r="U1200" i="19"/>
  <c r="U1201" i="19"/>
  <c r="U1202" i="19"/>
  <c r="U1203" i="19"/>
  <c r="U1204" i="19"/>
  <c r="U1205" i="19"/>
  <c r="U1206" i="19"/>
  <c r="U1207" i="19"/>
  <c r="U1208" i="19"/>
  <c r="U1209" i="19"/>
  <c r="U1210" i="19"/>
  <c r="U1211" i="19"/>
  <c r="U1212" i="19"/>
  <c r="U1213" i="19"/>
  <c r="U1214" i="19"/>
  <c r="U1215" i="19"/>
  <c r="U1216" i="19"/>
  <c r="U1217" i="19"/>
  <c r="U1218" i="19"/>
  <c r="U1219" i="19"/>
  <c r="U1220" i="19"/>
  <c r="U1221" i="19"/>
  <c r="U1222" i="19"/>
  <c r="U1223" i="19"/>
  <c r="U1224" i="19"/>
  <c r="U1225" i="19"/>
  <c r="U1226" i="19"/>
  <c r="U1227" i="19"/>
  <c r="U1228" i="19"/>
  <c r="U1229" i="19"/>
  <c r="U1230" i="19"/>
  <c r="U1231" i="19"/>
  <c r="U1232" i="19"/>
  <c r="U1233" i="19"/>
  <c r="U1234" i="19"/>
  <c r="U1235" i="19"/>
  <c r="U1236" i="19"/>
  <c r="U1237" i="19"/>
  <c r="W1238" i="19"/>
  <c r="U1238" i="19" s="1"/>
  <c r="U1239" i="19"/>
  <c r="U1240" i="19"/>
  <c r="U1241" i="19"/>
  <c r="U1242" i="19"/>
  <c r="U1243" i="19"/>
  <c r="U1244" i="19"/>
  <c r="U1245" i="19"/>
  <c r="U1246" i="19"/>
  <c r="U1247" i="19"/>
  <c r="U1248" i="19"/>
  <c r="U1249" i="19"/>
  <c r="V1250" i="19"/>
  <c r="W1250" i="19"/>
  <c r="U1250" i="19"/>
  <c r="U1253" i="19"/>
  <c r="U1254" i="19"/>
  <c r="U1255" i="19"/>
  <c r="U1256" i="19"/>
  <c r="U1257" i="19"/>
  <c r="U1258" i="19"/>
  <c r="U1259" i="19"/>
  <c r="U1260" i="19"/>
  <c r="U1261" i="19"/>
  <c r="U1262" i="19"/>
  <c r="V1263" i="19"/>
  <c r="U1263" i="19"/>
  <c r="U1266" i="19"/>
  <c r="U1267" i="19"/>
  <c r="U1268" i="19"/>
  <c r="U1269" i="19"/>
  <c r="U1270" i="19"/>
  <c r="U1271" i="19"/>
  <c r="U1272" i="19"/>
  <c r="U1273" i="19"/>
  <c r="U1274" i="19"/>
  <c r="U1275" i="19"/>
  <c r="U1276" i="19"/>
  <c r="U1277" i="19"/>
  <c r="U1278" i="19"/>
  <c r="U1279" i="19"/>
  <c r="U1280" i="19"/>
  <c r="U1281" i="19"/>
  <c r="U1282" i="19"/>
  <c r="U1283" i="19"/>
  <c r="U1284" i="19"/>
  <c r="U1285" i="19"/>
  <c r="U1286" i="19"/>
  <c r="U1287" i="19"/>
  <c r="U1288" i="19"/>
  <c r="U1290" i="19"/>
  <c r="U1291" i="19"/>
  <c r="U1292" i="19"/>
  <c r="U1293" i="19"/>
  <c r="U1294" i="19"/>
  <c r="U1295" i="19"/>
  <c r="U1296" i="19"/>
  <c r="U1297" i="19"/>
  <c r="U1298" i="19"/>
  <c r="U1299" i="19"/>
  <c r="U1305" i="19"/>
  <c r="U1306" i="19"/>
  <c r="U1307" i="19"/>
  <c r="U1308" i="19"/>
  <c r="U1309" i="19"/>
  <c r="U1310" i="19"/>
  <c r="U1322" i="19"/>
  <c r="U1323" i="19"/>
  <c r="U1324" i="19"/>
  <c r="U1325" i="19"/>
  <c r="U1326" i="19"/>
  <c r="U1327" i="19"/>
  <c r="U1328" i="19"/>
  <c r="U1329" i="19"/>
  <c r="U1330" i="19"/>
  <c r="U1331" i="19"/>
  <c r="U1332" i="19"/>
  <c r="U1333" i="19"/>
  <c r="U1334" i="19"/>
  <c r="U1335" i="19"/>
  <c r="U1336" i="19"/>
  <c r="U1343" i="19"/>
  <c r="U1344" i="19"/>
  <c r="U1345" i="19"/>
  <c r="U1346" i="19"/>
  <c r="U1347" i="19"/>
  <c r="U1348" i="19"/>
  <c r="U1349" i="19"/>
  <c r="U1350" i="19"/>
  <c r="U1351" i="19"/>
  <c r="U1352" i="19"/>
  <c r="U1359" i="19"/>
  <c r="U1422" i="19"/>
  <c r="U1424" i="19"/>
  <c r="U1425" i="19"/>
  <c r="U1426" i="19"/>
  <c r="U1433" i="19"/>
  <c r="U1445" i="19"/>
  <c r="U1446" i="19"/>
  <c r="U1447" i="19"/>
  <c r="U1448" i="19"/>
  <c r="U1449" i="19"/>
  <c r="U1451" i="19"/>
  <c r="U1452" i="19"/>
  <c r="U1461" i="19"/>
  <c r="U1462" i="19"/>
  <c r="U1465" i="19"/>
  <c r="U1466" i="19"/>
  <c r="U1467" i="19"/>
  <c r="U1486" i="19"/>
  <c r="U1487" i="19"/>
  <c r="U1488" i="19"/>
  <c r="U1489" i="19"/>
  <c r="V1490" i="19"/>
  <c r="U1490" i="19"/>
  <c r="U1491" i="19"/>
  <c r="U1492" i="19"/>
  <c r="U1493" i="19"/>
  <c r="U1494" i="19"/>
  <c r="U1495" i="19"/>
  <c r="U1496" i="19"/>
  <c r="U1497" i="19"/>
  <c r="U1498" i="19"/>
  <c r="U1499" i="19"/>
  <c r="U1500" i="19"/>
  <c r="U1501" i="19"/>
  <c r="U1502" i="19"/>
  <c r="U1503" i="19"/>
  <c r="U1504" i="19"/>
  <c r="U1505" i="19"/>
  <c r="U1506" i="19"/>
  <c r="U1507" i="19"/>
  <c r="U1508" i="19"/>
  <c r="U1509" i="19"/>
  <c r="U1510" i="19"/>
  <c r="U1511" i="19"/>
  <c r="U1512" i="19"/>
  <c r="U1513" i="19"/>
  <c r="U1514" i="19"/>
  <c r="U1515" i="19"/>
  <c r="U1516" i="19"/>
  <c r="U1517" i="19"/>
  <c r="U1518" i="19"/>
  <c r="U1519" i="19"/>
  <c r="U1520" i="19"/>
  <c r="U1521" i="19"/>
  <c r="U1522" i="19"/>
  <c r="U1523" i="19"/>
  <c r="U1524" i="19"/>
  <c r="U1525" i="19"/>
  <c r="U1526" i="19"/>
  <c r="U1527" i="19"/>
  <c r="U1528" i="19"/>
  <c r="U1529" i="19"/>
  <c r="U1530" i="19"/>
  <c r="U1531" i="19"/>
  <c r="U1532" i="19"/>
  <c r="U1533" i="19"/>
  <c r="U1534" i="19"/>
  <c r="U1535" i="19"/>
  <c r="U1536" i="19"/>
  <c r="U1537" i="19"/>
  <c r="U1538" i="19"/>
  <c r="U1539" i="19"/>
  <c r="U1540" i="19"/>
  <c r="U1542" i="19"/>
  <c r="U1543" i="19"/>
  <c r="U1544" i="19"/>
  <c r="U1545" i="19"/>
  <c r="U1547" i="19"/>
  <c r="U1548" i="19"/>
  <c r="U1549" i="19"/>
  <c r="U1550" i="19"/>
  <c r="U1551" i="19"/>
  <c r="U1552" i="19"/>
  <c r="U1553" i="19"/>
  <c r="U1554" i="19"/>
  <c r="U1555" i="19"/>
  <c r="U1556" i="19"/>
  <c r="U1557" i="19"/>
  <c r="U1559" i="19"/>
  <c r="U1560" i="19"/>
  <c r="U1561" i="19"/>
  <c r="U1562" i="19"/>
  <c r="U1563" i="19"/>
  <c r="U1564" i="19"/>
  <c r="U1565" i="19"/>
  <c r="U1566" i="19"/>
  <c r="U1567" i="19"/>
  <c r="U1568" i="19"/>
  <c r="U1570" i="19"/>
  <c r="U1571" i="19"/>
  <c r="U1572" i="19"/>
  <c r="U1573" i="19"/>
  <c r="U1574" i="19"/>
  <c r="U1575" i="19"/>
  <c r="U1576" i="19"/>
  <c r="U1577" i="19"/>
  <c r="U1578" i="19"/>
  <c r="U1584" i="19"/>
  <c r="U1585" i="19"/>
  <c r="U1586" i="19"/>
  <c r="U1589" i="19"/>
  <c r="U1590" i="19"/>
  <c r="U1599" i="19"/>
  <c r="U1605" i="19"/>
  <c r="U1612" i="19"/>
  <c r="U1617" i="19"/>
  <c r="U1618" i="19"/>
  <c r="U1619" i="19"/>
  <c r="U1620" i="19"/>
  <c r="U1621" i="19"/>
  <c r="U1627" i="19"/>
  <c r="U1633" i="19"/>
  <c r="U1634" i="19"/>
  <c r="U1635" i="19"/>
  <c r="U1636" i="19"/>
  <c r="U1743" i="19"/>
  <c r="U1744" i="19"/>
  <c r="U1745" i="19"/>
  <c r="U1746" i="19"/>
  <c r="U1747" i="19"/>
  <c r="U1748" i="19"/>
  <c r="U1749" i="19"/>
  <c r="U1750" i="19"/>
  <c r="U1751" i="19"/>
  <c r="U1753" i="19"/>
  <c r="U1754" i="19"/>
  <c r="U1755" i="19"/>
  <c r="U1756" i="19"/>
  <c r="U1757" i="19"/>
  <c r="U1758" i="19"/>
  <c r="U1759" i="19"/>
  <c r="U1760" i="19"/>
  <c r="U1761" i="19"/>
  <c r="U1762" i="19"/>
  <c r="U1763" i="19"/>
  <c r="U1764" i="19"/>
  <c r="U1765" i="19"/>
  <c r="U1767" i="19"/>
  <c r="U1768" i="19"/>
  <c r="U1769" i="19"/>
  <c r="U1770" i="19"/>
  <c r="U1771" i="19"/>
  <c r="U1772" i="19"/>
  <c r="U1773" i="19"/>
  <c r="U1774" i="19"/>
  <c r="U1775" i="19"/>
  <c r="U1776" i="19"/>
  <c r="U1777" i="19"/>
  <c r="U1778" i="19"/>
  <c r="U1779" i="19"/>
  <c r="U1780" i="19"/>
  <c r="U1781" i="19"/>
  <c r="U1782" i="19"/>
  <c r="U1783" i="19"/>
  <c r="U1784" i="19"/>
  <c r="U1785" i="19"/>
  <c r="U1786" i="19"/>
  <c r="U1787" i="19"/>
  <c r="U1788" i="19"/>
  <c r="U1789" i="19"/>
  <c r="U1790" i="19"/>
  <c r="U1791" i="19"/>
  <c r="U1792" i="19"/>
  <c r="U1793" i="19"/>
  <c r="U1794" i="19"/>
  <c r="U1795" i="19"/>
  <c r="U1796" i="19"/>
  <c r="U1803" i="19"/>
  <c r="U1804" i="19"/>
  <c r="U1805" i="19"/>
  <c r="U1806" i="19"/>
  <c r="U1807" i="19"/>
  <c r="U1808" i="19"/>
  <c r="U1809" i="19"/>
  <c r="U1810" i="19"/>
  <c r="U1811" i="19"/>
  <c r="U1812" i="19"/>
  <c r="U1813" i="19"/>
  <c r="U1814" i="19"/>
  <c r="U1815" i="19"/>
  <c r="U1816" i="19"/>
  <c r="U1817" i="19"/>
  <c r="U1818" i="19"/>
  <c r="U1819" i="19"/>
  <c r="U1820" i="19"/>
  <c r="U1821" i="19"/>
  <c r="U1822" i="19"/>
  <c r="U1823" i="19"/>
  <c r="U1824" i="19"/>
  <c r="U1825" i="19"/>
  <c r="U1826" i="19"/>
  <c r="U1827" i="19"/>
  <c r="U1828" i="19"/>
  <c r="U1829" i="19"/>
  <c r="U1830" i="19"/>
  <c r="U1831" i="19"/>
  <c r="U1832" i="19"/>
  <c r="U1833" i="19"/>
  <c r="U1834" i="19"/>
  <c r="U1835" i="19"/>
  <c r="U1836" i="19"/>
  <c r="U1837" i="19"/>
  <c r="U1838" i="19"/>
  <c r="U1839" i="19"/>
  <c r="U1840" i="19"/>
  <c r="U1841" i="19"/>
  <c r="U1842" i="19"/>
  <c r="U1843" i="19"/>
  <c r="U1844" i="19"/>
  <c r="U1845" i="19"/>
  <c r="U1846" i="19"/>
  <c r="U1847" i="19"/>
  <c r="U1848" i="19"/>
  <c r="U1849" i="19"/>
  <c r="U1850" i="19"/>
  <c r="U1851" i="19"/>
  <c r="U1852" i="19"/>
  <c r="U1853" i="19"/>
  <c r="U1854" i="19"/>
  <c r="U1855" i="19"/>
  <c r="U1856" i="19"/>
  <c r="U1857" i="19"/>
  <c r="U1858" i="19"/>
  <c r="U1859" i="19"/>
  <c r="U1860" i="19"/>
  <c r="U1861" i="19"/>
  <c r="U1862" i="19"/>
  <c r="U1863" i="19"/>
  <c r="U1864" i="19"/>
  <c r="U1865" i="19"/>
  <c r="U1866" i="19"/>
  <c r="U1867" i="19"/>
  <c r="U1868" i="19"/>
  <c r="U1869" i="19"/>
  <c r="U1870" i="19"/>
  <c r="U1871" i="19"/>
  <c r="U1872" i="19"/>
  <c r="U1873" i="19"/>
  <c r="U1874" i="19"/>
  <c r="U1875" i="19"/>
  <c r="U1876" i="19"/>
  <c r="U1877" i="19"/>
  <c r="U1878" i="19"/>
  <c r="U1879" i="19"/>
  <c r="U1880" i="19"/>
  <c r="U1881" i="19"/>
  <c r="U1882" i="19"/>
  <c r="U1883" i="19"/>
  <c r="U1884" i="19"/>
  <c r="U1885" i="19"/>
  <c r="U1886" i="19"/>
  <c r="U1887" i="19"/>
  <c r="U1888" i="19"/>
  <c r="U1889" i="19"/>
  <c r="U1890" i="19"/>
  <c r="U1891" i="19"/>
  <c r="U1892" i="19"/>
  <c r="U1893" i="19"/>
  <c r="U1894" i="19"/>
  <c r="U1895" i="19"/>
  <c r="U1896" i="19"/>
  <c r="U1897" i="19"/>
  <c r="U1898" i="19"/>
  <c r="U1899" i="19"/>
  <c r="U1900" i="19"/>
  <c r="U1901" i="19"/>
  <c r="U1902" i="19"/>
  <c r="U1903" i="19"/>
  <c r="U1904" i="19"/>
  <c r="U1905" i="19"/>
  <c r="U1906" i="19"/>
  <c r="U1907" i="19"/>
  <c r="U1908" i="19"/>
  <c r="U1909" i="19"/>
  <c r="U1910" i="19"/>
  <c r="U1911" i="19"/>
  <c r="U1912" i="19"/>
  <c r="U1913" i="19"/>
  <c r="U1914" i="19"/>
  <c r="U1915" i="19"/>
  <c r="U1916" i="19"/>
  <c r="U1917" i="19"/>
  <c r="U1918" i="19"/>
  <c r="U1919" i="19"/>
  <c r="U1920" i="19"/>
  <c r="U1921" i="19"/>
  <c r="U1931" i="19"/>
  <c r="U1932" i="19"/>
  <c r="U1933" i="19"/>
  <c r="U1934" i="19"/>
  <c r="U1935" i="19"/>
  <c r="U1936" i="19"/>
  <c r="U1937" i="19"/>
  <c r="U1938" i="19"/>
  <c r="U1939" i="19"/>
  <c r="U1940" i="19"/>
  <c r="U1941" i="19"/>
  <c r="U1942" i="19"/>
  <c r="U1943" i="19"/>
  <c r="U1945" i="19"/>
  <c r="U1953" i="19"/>
  <c r="U1960" i="19"/>
  <c r="U1961" i="19"/>
  <c r="U1962" i="19"/>
  <c r="U1969" i="19"/>
  <c r="U1973" i="19"/>
  <c r="U1974" i="19"/>
  <c r="U1975" i="19"/>
  <c r="U1976" i="19"/>
  <c r="U1977" i="19"/>
  <c r="U1981" i="19"/>
  <c r="U1982" i="19"/>
  <c r="U1983" i="19"/>
  <c r="U1984" i="19"/>
  <c r="U1986" i="19"/>
  <c r="U1987" i="19"/>
  <c r="U1990" i="19"/>
  <c r="U1991" i="19"/>
  <c r="U1992" i="19"/>
  <c r="U1993" i="19"/>
  <c r="U1997" i="19"/>
  <c r="U1998" i="19"/>
  <c r="U1999" i="19"/>
  <c r="U2000" i="19"/>
  <c r="U2001" i="19"/>
  <c r="U2006" i="19"/>
  <c r="U2009" i="19"/>
  <c r="U2012" i="19"/>
  <c r="U2013" i="19"/>
  <c r="U2014" i="19"/>
  <c r="U2015" i="19"/>
  <c r="U2017" i="19"/>
  <c r="U2020" i="19"/>
  <c r="U2023" i="19"/>
  <c r="U2026" i="19"/>
  <c r="U2027" i="19"/>
  <c r="U2028" i="19"/>
  <c r="U2029" i="19"/>
  <c r="U2030" i="19"/>
  <c r="U2031" i="19"/>
  <c r="U2032" i="19"/>
  <c r="U2033" i="19"/>
  <c r="U2034" i="19"/>
  <c r="U2035" i="19"/>
  <c r="U2036" i="19"/>
  <c r="U2037" i="19"/>
  <c r="U2038" i="19"/>
  <c r="U2039" i="19"/>
  <c r="U2040" i="19"/>
  <c r="U2041" i="19"/>
  <c r="U2042" i="19"/>
  <c r="U2043" i="19"/>
  <c r="U2044" i="19"/>
  <c r="U2049" i="19"/>
  <c r="U2050" i="19"/>
  <c r="U2051" i="19"/>
  <c r="U2054" i="19"/>
  <c r="U2055" i="19"/>
  <c r="U2056" i="19"/>
  <c r="U2057" i="19"/>
  <c r="U2062" i="19"/>
  <c r="U2064" i="19"/>
  <c r="U2065" i="19"/>
  <c r="U2066" i="19"/>
  <c r="U2067" i="19"/>
  <c r="U2068" i="19"/>
  <c r="U2069" i="19"/>
  <c r="U2070" i="19"/>
  <c r="U2071" i="19"/>
  <c r="U2072" i="19"/>
  <c r="U2073" i="19"/>
  <c r="U2074" i="19"/>
  <c r="U2075" i="19"/>
  <c r="U2076" i="19"/>
  <c r="U2077" i="19"/>
  <c r="U2078" i="19"/>
  <c r="U2079" i="19"/>
  <c r="U2080" i="19"/>
  <c r="U2081" i="19"/>
  <c r="U2082" i="19"/>
  <c r="U2083" i="19"/>
  <c r="U2084" i="19"/>
  <c r="U2085" i="19"/>
  <c r="U2086" i="19"/>
  <c r="U2087" i="19"/>
  <c r="U2088" i="19"/>
  <c r="U2089" i="19"/>
  <c r="U2090" i="19"/>
  <c r="U2091" i="19"/>
  <c r="U2092" i="19"/>
  <c r="U2093" i="19"/>
  <c r="U2094" i="19"/>
  <c r="U2095" i="19"/>
  <c r="U2096" i="19"/>
  <c r="U2097" i="19"/>
  <c r="U2098" i="19"/>
  <c r="U2099" i="19"/>
  <c r="U2100" i="19"/>
  <c r="U2101" i="19"/>
  <c r="U2102" i="19"/>
  <c r="U2103" i="19"/>
  <c r="U2104" i="19"/>
  <c r="U2105" i="19"/>
  <c r="U2106" i="19"/>
  <c r="U2107" i="19"/>
  <c r="U2108" i="19"/>
  <c r="U2109" i="19"/>
  <c r="U2110" i="19"/>
  <c r="U2111" i="19"/>
  <c r="U2112" i="19"/>
  <c r="U2113" i="19"/>
  <c r="U2114" i="19"/>
  <c r="U2115" i="19"/>
  <c r="U2116" i="19"/>
  <c r="U2117" i="19"/>
  <c r="U2118" i="19"/>
  <c r="U2119" i="19"/>
  <c r="U2120" i="19"/>
  <c r="U2121" i="19"/>
  <c r="U2122" i="19"/>
  <c r="U2123" i="19"/>
  <c r="U2124" i="19"/>
  <c r="U2125" i="19"/>
  <c r="U2126" i="19"/>
  <c r="U2127" i="19"/>
  <c r="U2129" i="19"/>
  <c r="U2132" i="19"/>
  <c r="U2136" i="19"/>
  <c r="U2137" i="19"/>
  <c r="U2140" i="19"/>
  <c r="U2141" i="19"/>
  <c r="U2142" i="19"/>
  <c r="U2143" i="19"/>
  <c r="U2144" i="19"/>
  <c r="U2145" i="19"/>
  <c r="U2146" i="19"/>
  <c r="U2147" i="19"/>
  <c r="U2148" i="19"/>
  <c r="U2149" i="19"/>
  <c r="U2150" i="19"/>
  <c r="U2151" i="19"/>
  <c r="U2152" i="19"/>
  <c r="U2153" i="19"/>
  <c r="U2154" i="19"/>
  <c r="U2155" i="19"/>
  <c r="U2156" i="19"/>
  <c r="U2157" i="19"/>
  <c r="U2158" i="19"/>
  <c r="U2159" i="19"/>
  <c r="U2160" i="19"/>
  <c r="U2161" i="19"/>
  <c r="U2162" i="19"/>
  <c r="U2163" i="19"/>
  <c r="U2164" i="19"/>
  <c r="U2165" i="19"/>
  <c r="U2166" i="19"/>
  <c r="U2167" i="19"/>
  <c r="U2168" i="19"/>
  <c r="U2169" i="19"/>
  <c r="U2170" i="19"/>
  <c r="U2171" i="19"/>
  <c r="U2172" i="19"/>
  <c r="U2173" i="19"/>
  <c r="U2174" i="19"/>
  <c r="U2175" i="19"/>
  <c r="U2177" i="19"/>
  <c r="U2178" i="19"/>
  <c r="U2179" i="19"/>
  <c r="U2180" i="19"/>
  <c r="U2181" i="19"/>
  <c r="U2182" i="19"/>
  <c r="U2183" i="19"/>
  <c r="U2184" i="19"/>
  <c r="U2185" i="19"/>
  <c r="U2186" i="19"/>
  <c r="U2187" i="19"/>
  <c r="U2188" i="19"/>
  <c r="U2189" i="19"/>
  <c r="U2190" i="19"/>
  <c r="U2191" i="19"/>
  <c r="U2192" i="19"/>
  <c r="U2193" i="19"/>
  <c r="U2194" i="19"/>
  <c r="U2195" i="19"/>
  <c r="U2196" i="19"/>
  <c r="U2197" i="19"/>
  <c r="U2198" i="19"/>
  <c r="U2199" i="19"/>
  <c r="U2200" i="19"/>
  <c r="U2201" i="19"/>
  <c r="U2202" i="19"/>
  <c r="U2203" i="19"/>
  <c r="U2204" i="19"/>
  <c r="U2205" i="19"/>
  <c r="U2206" i="19"/>
  <c r="U2207" i="19"/>
  <c r="U2208" i="19"/>
  <c r="U2209" i="19"/>
  <c r="U2210" i="19"/>
  <c r="U2211" i="19"/>
  <c r="U2212" i="19"/>
  <c r="U2213" i="19"/>
  <c r="U2214" i="19"/>
  <c r="U2215" i="19"/>
  <c r="U2216" i="19"/>
  <c r="U2217" i="19"/>
  <c r="U2219" i="19"/>
  <c r="U2220" i="19"/>
  <c r="U2221" i="19"/>
  <c r="U2222" i="19"/>
  <c r="U2223" i="19"/>
  <c r="U2224" i="19"/>
  <c r="U2225" i="19"/>
  <c r="U2226" i="19"/>
  <c r="U2227" i="19"/>
  <c r="U2228" i="19"/>
  <c r="U2229" i="19"/>
  <c r="U2230" i="19"/>
  <c r="U2231" i="19"/>
  <c r="U2232" i="19"/>
  <c r="U2233" i="19"/>
  <c r="U2234" i="19"/>
  <c r="U2235" i="19"/>
  <c r="U2236" i="19"/>
  <c r="U2237" i="19"/>
  <c r="U2238" i="19"/>
  <c r="U2239" i="19"/>
  <c r="U2240" i="19"/>
  <c r="U2241" i="19"/>
  <c r="U2242" i="19"/>
  <c r="U2243" i="19"/>
  <c r="U2244" i="19"/>
  <c r="U2245" i="19"/>
  <c r="U2246" i="19"/>
  <c r="U2247" i="19"/>
  <c r="U2248" i="19"/>
  <c r="U2249" i="19"/>
  <c r="U2250" i="19"/>
  <c r="U2251" i="19"/>
  <c r="U2252" i="19"/>
  <c r="U2253" i="19"/>
  <c r="U2254" i="19"/>
  <c r="U2255" i="19"/>
  <c r="U2256" i="19"/>
  <c r="U2257" i="19"/>
  <c r="U2258" i="19"/>
  <c r="U2259" i="19"/>
  <c r="U2260" i="19"/>
  <c r="U2261" i="19"/>
  <c r="U2262" i="19"/>
  <c r="U2263" i="19"/>
  <c r="U2264" i="19"/>
  <c r="U2265" i="19"/>
  <c r="U2266" i="19"/>
  <c r="U2267" i="19"/>
  <c r="U2268" i="19"/>
  <c r="U2269" i="19"/>
  <c r="U2270" i="19"/>
  <c r="U2271" i="19"/>
  <c r="U2272" i="19"/>
  <c r="U2273" i="19"/>
  <c r="U2274" i="19"/>
  <c r="U2275" i="19"/>
  <c r="U2276" i="19"/>
  <c r="U2277" i="19"/>
  <c r="U2278" i="19"/>
  <c r="U2279" i="19"/>
  <c r="U2280" i="19"/>
  <c r="U2281" i="19"/>
  <c r="U2282" i="19"/>
  <c r="U2283" i="19"/>
  <c r="U2284" i="19"/>
  <c r="U2285" i="19"/>
  <c r="U2286" i="19"/>
  <c r="U2287" i="19"/>
  <c r="U2288" i="19"/>
  <c r="U2289" i="19"/>
  <c r="U2290" i="19"/>
  <c r="U2291" i="19"/>
  <c r="U2292" i="19"/>
  <c r="U2293" i="19"/>
  <c r="U2294" i="19"/>
  <c r="U2295" i="19"/>
  <c r="U2296" i="19"/>
  <c r="U2297" i="19"/>
  <c r="U2298" i="19"/>
  <c r="U2300" i="19"/>
  <c r="U2301" i="19"/>
  <c r="U2302" i="19"/>
  <c r="U2303" i="19"/>
  <c r="U2304" i="19"/>
  <c r="U2305" i="19"/>
  <c r="U2306" i="19"/>
  <c r="U2307" i="19"/>
  <c r="U2308" i="19"/>
  <c r="U2309" i="19"/>
  <c r="U2310" i="19"/>
  <c r="U2311" i="19"/>
  <c r="U2312" i="19"/>
  <c r="U2313" i="19"/>
  <c r="U2314" i="19"/>
  <c r="U2315" i="19"/>
  <c r="U2316" i="19"/>
  <c r="U2317" i="19"/>
  <c r="U2318" i="19"/>
  <c r="U2319" i="19"/>
  <c r="U2320" i="19"/>
  <c r="U2321" i="19"/>
  <c r="U2322" i="19"/>
  <c r="U2323" i="19"/>
  <c r="U2324" i="19"/>
  <c r="U2325" i="19"/>
  <c r="U2326" i="19"/>
  <c r="U2327" i="19"/>
  <c r="U2328" i="19"/>
  <c r="U2329" i="19"/>
  <c r="U2330" i="19"/>
  <c r="U2331" i="19"/>
  <c r="U2332" i="19"/>
  <c r="U2333" i="19"/>
  <c r="U2334" i="19"/>
  <c r="U2335" i="19"/>
  <c r="U2336" i="19"/>
  <c r="U2337" i="19"/>
  <c r="U2338" i="19"/>
  <c r="U2339" i="19"/>
  <c r="U2340" i="19"/>
  <c r="U2341" i="19"/>
  <c r="U2342" i="19"/>
  <c r="U2343" i="19"/>
  <c r="U2344" i="19"/>
  <c r="U2345" i="19"/>
  <c r="U2346" i="19"/>
  <c r="U2347" i="19"/>
  <c r="U2348" i="19"/>
  <c r="U2349" i="19"/>
  <c r="U2350" i="19"/>
  <c r="U2351" i="19"/>
  <c r="U2352" i="19"/>
  <c r="U2353" i="19"/>
  <c r="U2354" i="19"/>
  <c r="U2355" i="19"/>
  <c r="U2356" i="19"/>
  <c r="U2357" i="19"/>
  <c r="U2358" i="19"/>
  <c r="U2359" i="19"/>
  <c r="U2360" i="19"/>
  <c r="U2361" i="19"/>
  <c r="U2362" i="19"/>
  <c r="U2363" i="19"/>
  <c r="U2364" i="19"/>
  <c r="U2365" i="19"/>
  <c r="U2366" i="19"/>
  <c r="U2367" i="19"/>
  <c r="U2368" i="19"/>
  <c r="U2369" i="19"/>
  <c r="U2370" i="19"/>
  <c r="U2371" i="19"/>
  <c r="U2372" i="19"/>
  <c r="U2373" i="19"/>
  <c r="U2374" i="19"/>
  <c r="U2375" i="19"/>
  <c r="U2376" i="19"/>
  <c r="U2377" i="19"/>
  <c r="U2378" i="19"/>
  <c r="U2379" i="19"/>
  <c r="U2380" i="19"/>
  <c r="U2381" i="19"/>
  <c r="U2382" i="19"/>
  <c r="U2383" i="19"/>
  <c r="U2384" i="19"/>
  <c r="U2385" i="19"/>
  <c r="U2386" i="19"/>
  <c r="U2387" i="19"/>
  <c r="U2388" i="19"/>
  <c r="U2389" i="19"/>
  <c r="U2390" i="19"/>
  <c r="U2391" i="19"/>
  <c r="U2392" i="19"/>
  <c r="U2393" i="19"/>
  <c r="U2394" i="19"/>
  <c r="U2395" i="19"/>
  <c r="U2396" i="19"/>
  <c r="U2397" i="19"/>
  <c r="U2398" i="19"/>
  <c r="U2399" i="19"/>
  <c r="U2400" i="19"/>
  <c r="U2401" i="19"/>
  <c r="U2402" i="19"/>
  <c r="U2403" i="19"/>
  <c r="U2404" i="19"/>
  <c r="U2410" i="19"/>
  <c r="U2411" i="19"/>
  <c r="U2412" i="19"/>
  <c r="U2413" i="19"/>
  <c r="U2414" i="19"/>
  <c r="U2415" i="19"/>
  <c r="U2416" i="19"/>
  <c r="U2417" i="19"/>
  <c r="U2418" i="19"/>
  <c r="U2419" i="19"/>
  <c r="U2420" i="19"/>
  <c r="U2421" i="19"/>
  <c r="U2422" i="19"/>
  <c r="U2423" i="19"/>
  <c r="U2424" i="19"/>
  <c r="U2425" i="19"/>
  <c r="U2426" i="19"/>
  <c r="U2427" i="19"/>
  <c r="U2428" i="19"/>
  <c r="U2429" i="19"/>
  <c r="U2430" i="19"/>
  <c r="U2431" i="19"/>
  <c r="U2432" i="19"/>
  <c r="U2433" i="19"/>
  <c r="U2434" i="19"/>
  <c r="U2435" i="19"/>
  <c r="U2436" i="19"/>
  <c r="U2437" i="19"/>
  <c r="U2438" i="19"/>
  <c r="U2439" i="19"/>
  <c r="U2440" i="19"/>
  <c r="U2441" i="19"/>
  <c r="U2442" i="19"/>
  <c r="U2443" i="19"/>
  <c r="U2444" i="19"/>
  <c r="U2445" i="19"/>
  <c r="U2446" i="19"/>
  <c r="U2447" i="19"/>
  <c r="U2448" i="19"/>
  <c r="U2449" i="19"/>
  <c r="U2450" i="19"/>
  <c r="U2451" i="19"/>
  <c r="U2452" i="19"/>
  <c r="U2453" i="19"/>
  <c r="U2454" i="19"/>
  <c r="U2455" i="19"/>
  <c r="U2456" i="19"/>
  <c r="U2457" i="19"/>
  <c r="U2458" i="19"/>
  <c r="U2459" i="19"/>
  <c r="U2460" i="19"/>
  <c r="U2461" i="19"/>
  <c r="U2462" i="19"/>
  <c r="U2463" i="19"/>
  <c r="U2464" i="19"/>
  <c r="U2473" i="19"/>
  <c r="U2474" i="19"/>
  <c r="U2475" i="19"/>
  <c r="U2476" i="19"/>
  <c r="U2477" i="19"/>
  <c r="U2478" i="19"/>
  <c r="U2479" i="19"/>
  <c r="U2480" i="19"/>
  <c r="U2481" i="19"/>
  <c r="U2482" i="19"/>
  <c r="U2483" i="19"/>
  <c r="U2484" i="19"/>
  <c r="U2485" i="19"/>
  <c r="U2486" i="19"/>
  <c r="U2487" i="19"/>
  <c r="U2488" i="19"/>
  <c r="U2489" i="19"/>
  <c r="U2490" i="19"/>
  <c r="U2491" i="19"/>
  <c r="U2492" i="19"/>
  <c r="U2493" i="19"/>
  <c r="U2494" i="19"/>
  <c r="U2495" i="19"/>
  <c r="U2496" i="19"/>
  <c r="U2497" i="19"/>
  <c r="U2498" i="19"/>
  <c r="U2499" i="19"/>
  <c r="U2500" i="19"/>
  <c r="U2501" i="19"/>
  <c r="U2502" i="19"/>
  <c r="U2503" i="19"/>
  <c r="U2504" i="19"/>
  <c r="U2505" i="19"/>
  <c r="U2506" i="19"/>
  <c r="U2507" i="19"/>
  <c r="U2508" i="19"/>
  <c r="U2509" i="19"/>
  <c r="U2510" i="19"/>
  <c r="U2511" i="19"/>
  <c r="U2512" i="19"/>
  <c r="U2513" i="19"/>
  <c r="U2514" i="19"/>
  <c r="U2515" i="19"/>
  <c r="U2516" i="19"/>
  <c r="U2517" i="19"/>
  <c r="U2518" i="19"/>
  <c r="U2519" i="19"/>
  <c r="U2520" i="19"/>
  <c r="U2521" i="19"/>
  <c r="U2522" i="19"/>
  <c r="U2523" i="19"/>
  <c r="U2524" i="19"/>
  <c r="U2525" i="19"/>
  <c r="U2526" i="19"/>
  <c r="U2532" i="19"/>
  <c r="U2533" i="19"/>
  <c r="U2534" i="19"/>
  <c r="U2535" i="19"/>
  <c r="U2536" i="19"/>
  <c r="U2539" i="19"/>
  <c r="U2540" i="19"/>
  <c r="U2546" i="19"/>
  <c r="U2547" i="19"/>
  <c r="U2548" i="19"/>
  <c r="U2549" i="19"/>
  <c r="U2550" i="19"/>
  <c r="U2551" i="19"/>
  <c r="U2552" i="19"/>
  <c r="U2553" i="19"/>
  <c r="U2554" i="19"/>
  <c r="U2555" i="19"/>
  <c r="U2556" i="19"/>
  <c r="U2557" i="19"/>
  <c r="U2558" i="19"/>
  <c r="U2559" i="19"/>
  <c r="U2560" i="19"/>
  <c r="U2561" i="19"/>
  <c r="U2562" i="19"/>
  <c r="U2563" i="19"/>
  <c r="U2564" i="19"/>
  <c r="U2565" i="19"/>
  <c r="U2566" i="19"/>
  <c r="U2567" i="19"/>
  <c r="U2568" i="19"/>
  <c r="U2569" i="19"/>
  <c r="U2570" i="19"/>
  <c r="U2571" i="19"/>
  <c r="U2572" i="19"/>
  <c r="U2573" i="19"/>
  <c r="U2574" i="19"/>
  <c r="U2575" i="19"/>
  <c r="U2576" i="19"/>
  <c r="U2577" i="19"/>
  <c r="U2578" i="19"/>
  <c r="U2579" i="19"/>
  <c r="U2580" i="19"/>
  <c r="U2581" i="19"/>
  <c r="U2582" i="19"/>
  <c r="U2583" i="19"/>
  <c r="U2584" i="19"/>
  <c r="U2585" i="19"/>
  <c r="U2586" i="19"/>
  <c r="U2587" i="19"/>
  <c r="U2588" i="19"/>
  <c r="U2589" i="19"/>
  <c r="U2590" i="19"/>
  <c r="U2591" i="19"/>
  <c r="U2592" i="19"/>
  <c r="U2593" i="19"/>
  <c r="U2594" i="19"/>
  <c r="U2595" i="19"/>
  <c r="U2596" i="19"/>
  <c r="U2597" i="19"/>
  <c r="U2598" i="19"/>
  <c r="U2599" i="19"/>
  <c r="U2600" i="19"/>
  <c r="U2601" i="19"/>
  <c r="U2602" i="19"/>
  <c r="U2603" i="19"/>
  <c r="U2604" i="19"/>
  <c r="U2605" i="19"/>
  <c r="U2606" i="19"/>
  <c r="U2607" i="19"/>
  <c r="U2608" i="19"/>
  <c r="U2609" i="19"/>
  <c r="U2610" i="19"/>
  <c r="U2611" i="19"/>
  <c r="U2614" i="19"/>
  <c r="U2615" i="19"/>
  <c r="U2616" i="19"/>
  <c r="U2617" i="19"/>
  <c r="U2618" i="19"/>
  <c r="U2619" i="19"/>
  <c r="U2620" i="19"/>
  <c r="U2621" i="19"/>
  <c r="U2622" i="19"/>
  <c r="U2623" i="19"/>
  <c r="U2624" i="19"/>
  <c r="U2625" i="19"/>
  <c r="U2626" i="19"/>
  <c r="U2627" i="19"/>
  <c r="U2628" i="19"/>
  <c r="U2629" i="19"/>
  <c r="U2630" i="19"/>
  <c r="U2631" i="19"/>
  <c r="U2633" i="19"/>
  <c r="U2634" i="19"/>
  <c r="U2635" i="19"/>
  <c r="U2636" i="19"/>
  <c r="U2638" i="19"/>
  <c r="U2639" i="19"/>
  <c r="U2640" i="19"/>
  <c r="U2641" i="19"/>
  <c r="U2642" i="19"/>
  <c r="U2643" i="19"/>
  <c r="U2644" i="19"/>
  <c r="U2645" i="19"/>
  <c r="U2646" i="19"/>
  <c r="U2647" i="19"/>
  <c r="U2648" i="19"/>
  <c r="U2649" i="19"/>
  <c r="U2650" i="19"/>
  <c r="U2651" i="19"/>
  <c r="U2652" i="19"/>
  <c r="U2653" i="19"/>
  <c r="U2654" i="19"/>
  <c r="U2655" i="19"/>
  <c r="U2656" i="19"/>
  <c r="U2657" i="19"/>
  <c r="U2658" i="19"/>
  <c r="U2659" i="19"/>
  <c r="U2667" i="19"/>
  <c r="U2668" i="19"/>
  <c r="U2669" i="19"/>
  <c r="U2670" i="19"/>
  <c r="U2671" i="19"/>
  <c r="U2672" i="19"/>
  <c r="U2673" i="19"/>
  <c r="U2674" i="19"/>
  <c r="U2675" i="19"/>
  <c r="U2676" i="19"/>
  <c r="U2677" i="19"/>
  <c r="U2678" i="19"/>
  <c r="U2679" i="19"/>
  <c r="U2680" i="19"/>
  <c r="U2681" i="19"/>
  <c r="U2682" i="19"/>
  <c r="U2683" i="19"/>
  <c r="U2684" i="19"/>
  <c r="U2685" i="19"/>
  <c r="U2686" i="19"/>
  <c r="U2687" i="19"/>
  <c r="U2688" i="19"/>
  <c r="U2689" i="19"/>
  <c r="U2690" i="19"/>
  <c r="U2691" i="19"/>
  <c r="U2692" i="19"/>
  <c r="U2693" i="19"/>
  <c r="U2694" i="19"/>
  <c r="U2695" i="19"/>
  <c r="U2696" i="19"/>
  <c r="U2697" i="19"/>
  <c r="U2698" i="19"/>
  <c r="U2699" i="19"/>
  <c r="U2700" i="19"/>
  <c r="U2701" i="19"/>
  <c r="U2702" i="19"/>
  <c r="U2703" i="19"/>
  <c r="U2705" i="19"/>
  <c r="U2711" i="19"/>
  <c r="U2712" i="19"/>
  <c r="U2713" i="19"/>
  <c r="U2714" i="19"/>
  <c r="U2715" i="19"/>
  <c r="U2716" i="19"/>
  <c r="U2717" i="19"/>
  <c r="U2718" i="19"/>
  <c r="U2719" i="19"/>
  <c r="U2720" i="19"/>
  <c r="U2721" i="19"/>
  <c r="U2722" i="19"/>
  <c r="U2723" i="19"/>
  <c r="U2724" i="19"/>
  <c r="U2725" i="19"/>
  <c r="U2726" i="19"/>
  <c r="U2727" i="19"/>
  <c r="U2728" i="19"/>
  <c r="U2729" i="19"/>
  <c r="U2730" i="19"/>
  <c r="U2731" i="19"/>
  <c r="U2732" i="19"/>
  <c r="U2733" i="19"/>
  <c r="U3196" i="19" s="1"/>
  <c r="U2734" i="19"/>
  <c r="U2735" i="19"/>
  <c r="U2736" i="19"/>
  <c r="U2737" i="19"/>
  <c r="U2738" i="19"/>
  <c r="U2739" i="19"/>
  <c r="U2740" i="19"/>
  <c r="U2741" i="19"/>
  <c r="U2742" i="19"/>
  <c r="U2743" i="19"/>
  <c r="U2744" i="19"/>
  <c r="U2745" i="19"/>
  <c r="U2746" i="19"/>
  <c r="U2747" i="19"/>
  <c r="U2748" i="19"/>
  <c r="U2749" i="19"/>
  <c r="U2750" i="19"/>
  <c r="U2751" i="19"/>
  <c r="U2752" i="19"/>
  <c r="U2756" i="19"/>
  <c r="U2758" i="19"/>
  <c r="U2759" i="19"/>
  <c r="U2760" i="19"/>
  <c r="U2761" i="19"/>
  <c r="U2762" i="19"/>
  <c r="U2763" i="19"/>
  <c r="U2764" i="19"/>
  <c r="U2765" i="19"/>
  <c r="U2766" i="19"/>
  <c r="U2767" i="19"/>
  <c r="U2768" i="19"/>
  <c r="U2769" i="19"/>
  <c r="U2770" i="19"/>
  <c r="U2771" i="19"/>
  <c r="U2772" i="19"/>
  <c r="U2773" i="19"/>
  <c r="U2774" i="19"/>
  <c r="U2775" i="19"/>
  <c r="U2776" i="19"/>
  <c r="U2777" i="19"/>
  <c r="U2778" i="19"/>
  <c r="U2779" i="19"/>
  <c r="U2780" i="19"/>
  <c r="U2781" i="19"/>
  <c r="U2782" i="19"/>
  <c r="U2783" i="19"/>
  <c r="U2784" i="19"/>
  <c r="U2785" i="19"/>
  <c r="U2786" i="19"/>
  <c r="U2787" i="19"/>
  <c r="U2788" i="19"/>
  <c r="U2789" i="19"/>
  <c r="U2790" i="19"/>
  <c r="U2791" i="19"/>
  <c r="U2792" i="19"/>
  <c r="U2794" i="19"/>
  <c r="U2795" i="19"/>
  <c r="U2797" i="19"/>
  <c r="U2798" i="19"/>
  <c r="U2799" i="19"/>
  <c r="U2800" i="19"/>
  <c r="U2801" i="19"/>
  <c r="U2802" i="19"/>
  <c r="U2803" i="19"/>
  <c r="U2804" i="19"/>
  <c r="U2805" i="19"/>
  <c r="U2806" i="19"/>
  <c r="U2807" i="19"/>
  <c r="U2808" i="19"/>
  <c r="U2809" i="19"/>
  <c r="U2810" i="19"/>
  <c r="U2811" i="19"/>
  <c r="U2812" i="19"/>
  <c r="U2813" i="19"/>
  <c r="U2814" i="19"/>
  <c r="U2815" i="19"/>
  <c r="U2816" i="19"/>
  <c r="U2817" i="19"/>
  <c r="U2818" i="19"/>
  <c r="U2819" i="19"/>
  <c r="U2820" i="19"/>
  <c r="U2821" i="19"/>
  <c r="U2822" i="19"/>
  <c r="U2823" i="19"/>
  <c r="U2824" i="19"/>
  <c r="U2825" i="19"/>
  <c r="U2826" i="19"/>
  <c r="U2827" i="19"/>
  <c r="U2828" i="19"/>
  <c r="U2829" i="19"/>
  <c r="U2830" i="19"/>
  <c r="U2832" i="19"/>
  <c r="U2833" i="19"/>
  <c r="U2834" i="19"/>
  <c r="U2835" i="19"/>
  <c r="U2836" i="19"/>
  <c r="U2837" i="19"/>
  <c r="U2838" i="19"/>
  <c r="U2839" i="19"/>
  <c r="U2840" i="19"/>
  <c r="U2841" i="19"/>
  <c r="U2842" i="19"/>
  <c r="U2843" i="19"/>
  <c r="U2844" i="19"/>
  <c r="U2845" i="19"/>
  <c r="U2846" i="19"/>
  <c r="U2847" i="19"/>
  <c r="U2848" i="19"/>
  <c r="U2849" i="19"/>
  <c r="U2850" i="19"/>
  <c r="U2851" i="19"/>
  <c r="U2852" i="19"/>
  <c r="U2853" i="19"/>
  <c r="U2854" i="19"/>
  <c r="U2855" i="19"/>
  <c r="U2856" i="19"/>
  <c r="U2857" i="19"/>
  <c r="U2858" i="19"/>
  <c r="U2859" i="19"/>
  <c r="U2862" i="19"/>
  <c r="U2863" i="19"/>
  <c r="U2864" i="19"/>
  <c r="U2865" i="19"/>
  <c r="U2866" i="19"/>
  <c r="U2867" i="19"/>
  <c r="U2868" i="19"/>
  <c r="U2869" i="19"/>
  <c r="U2870" i="19"/>
  <c r="U2871" i="19"/>
  <c r="U2872" i="19"/>
  <c r="U2873" i="19"/>
  <c r="U2874" i="19"/>
  <c r="U2880" i="19"/>
  <c r="U2887" i="19"/>
  <c r="U2888" i="19"/>
  <c r="U2889" i="19"/>
  <c r="U2890" i="19"/>
  <c r="U2891" i="19"/>
  <c r="U2892" i="19"/>
  <c r="U2893" i="19"/>
  <c r="U2894" i="19"/>
  <c r="U2895" i="19"/>
  <c r="U2896" i="19"/>
  <c r="U2897" i="19"/>
  <c r="U2898" i="19"/>
  <c r="U2899" i="19"/>
  <c r="V2900" i="19"/>
  <c r="U2900" i="19"/>
  <c r="U2901" i="19"/>
  <c r="U2902" i="19"/>
  <c r="U2903" i="19"/>
  <c r="U2904" i="19"/>
  <c r="U2905" i="19"/>
  <c r="U2906" i="19"/>
  <c r="U2907" i="19"/>
  <c r="U2908" i="19"/>
  <c r="U2909" i="19"/>
  <c r="U2910" i="19"/>
  <c r="U2911" i="19"/>
  <c r="U2912" i="19"/>
  <c r="U2913" i="19"/>
  <c r="U2914" i="19"/>
  <c r="U2915" i="19"/>
  <c r="U2916" i="19"/>
  <c r="U2917" i="19"/>
  <c r="U2918" i="19"/>
  <c r="U2919" i="19"/>
  <c r="U2920" i="19"/>
  <c r="U2921" i="19"/>
  <c r="U2922" i="19"/>
  <c r="U2923" i="19"/>
  <c r="U2924" i="19"/>
  <c r="U2925" i="19"/>
  <c r="V2926" i="19"/>
  <c r="U2926" i="19"/>
  <c r="U2927" i="19"/>
  <c r="U2928" i="19"/>
  <c r="U2929" i="19"/>
  <c r="U2930" i="19"/>
  <c r="U2931" i="19"/>
  <c r="U2933" i="19"/>
  <c r="U2934" i="19"/>
  <c r="U2935" i="19"/>
  <c r="U2936" i="19"/>
  <c r="U2937" i="19"/>
  <c r="U2938" i="19"/>
  <c r="V2939" i="19"/>
  <c r="U2939" i="19"/>
  <c r="U2940" i="19"/>
  <c r="U2941" i="19"/>
  <c r="U2942" i="19"/>
  <c r="U2943" i="19"/>
  <c r="U2944" i="19"/>
  <c r="U2945" i="19"/>
  <c r="U2946" i="19"/>
  <c r="U2947" i="19"/>
  <c r="U2948" i="19"/>
  <c r="U2949" i="19"/>
  <c r="U2950" i="19"/>
  <c r="U2951" i="19"/>
  <c r="U2952" i="19"/>
  <c r="U2953" i="19"/>
  <c r="U2954" i="19"/>
  <c r="U2955" i="19"/>
  <c r="V2956" i="19"/>
  <c r="U2956" i="19" s="1"/>
  <c r="U2957" i="19"/>
  <c r="U2958" i="19"/>
  <c r="U2959" i="19"/>
  <c r="U2960" i="19"/>
  <c r="U2961" i="19"/>
  <c r="U2962" i="19"/>
  <c r="U2963" i="19"/>
  <c r="U2964" i="19"/>
  <c r="U2965" i="19"/>
  <c r="U2966" i="19"/>
  <c r="U2967" i="19"/>
  <c r="U2968" i="19"/>
  <c r="U2969" i="19"/>
  <c r="U2970" i="19"/>
  <c r="U2971" i="19"/>
  <c r="U2972" i="19"/>
  <c r="U2973" i="19"/>
  <c r="U2974" i="19"/>
  <c r="U2975" i="19"/>
  <c r="U2976" i="19"/>
  <c r="U2977" i="19"/>
  <c r="U2978" i="19"/>
  <c r="U2979" i="19"/>
  <c r="U2980" i="19"/>
  <c r="U2981" i="19"/>
  <c r="U2982" i="19"/>
  <c r="U2983" i="19"/>
  <c r="U2984" i="19"/>
  <c r="U2985" i="19"/>
  <c r="U2986" i="19"/>
  <c r="U2987" i="19"/>
  <c r="U2988" i="19"/>
  <c r="U2989" i="19"/>
  <c r="U2990" i="19"/>
  <c r="U2991" i="19"/>
  <c r="U2992" i="19"/>
  <c r="U2993" i="19"/>
  <c r="U2994" i="19"/>
  <c r="U2995" i="19"/>
  <c r="U2997" i="19"/>
  <c r="U2998" i="19"/>
  <c r="U2999" i="19"/>
  <c r="U3000" i="19"/>
  <c r="U3001" i="19"/>
  <c r="U3002" i="19"/>
  <c r="U3003" i="19"/>
  <c r="U3004" i="19"/>
  <c r="U3005" i="19"/>
  <c r="U3006" i="19"/>
  <c r="U3007" i="19"/>
  <c r="U3008" i="19"/>
  <c r="U3009" i="19"/>
  <c r="U3010" i="19"/>
  <c r="U3011" i="19"/>
  <c r="U3012" i="19"/>
  <c r="U3013" i="19"/>
  <c r="U3014" i="19"/>
  <c r="U3015" i="19"/>
  <c r="U3016" i="19"/>
  <c r="U3017" i="19"/>
  <c r="U3018" i="19"/>
  <c r="U3019" i="19"/>
  <c r="U3025" i="19"/>
  <c r="U3026" i="19"/>
  <c r="U3027" i="19"/>
  <c r="U3028" i="19"/>
  <c r="U3029" i="19"/>
  <c r="U3030" i="19"/>
  <c r="U3031" i="19"/>
  <c r="U3032" i="19"/>
  <c r="U3033" i="19"/>
  <c r="U3034" i="19"/>
  <c r="U3035" i="19"/>
  <c r="U3036" i="19"/>
  <c r="U3037" i="19"/>
  <c r="U3042" i="19"/>
  <c r="U3043" i="19"/>
  <c r="U3044" i="19"/>
  <c r="U3045" i="19"/>
  <c r="U3046" i="19"/>
  <c r="U3047" i="19"/>
  <c r="U3048" i="19"/>
  <c r="U3049" i="19"/>
  <c r="U3050" i="19"/>
  <c r="U3051" i="19"/>
  <c r="U3052" i="19"/>
  <c r="U3053" i="19"/>
  <c r="U3054" i="19"/>
  <c r="U3055" i="19"/>
  <c r="U3056" i="19"/>
  <c r="U3057" i="19"/>
  <c r="U3058" i="19"/>
  <c r="U3059" i="19"/>
  <c r="U3060" i="19"/>
  <c r="U3062" i="19"/>
  <c r="U3063" i="19"/>
  <c r="U3064" i="19"/>
  <c r="U3065" i="19"/>
  <c r="U3066" i="19"/>
  <c r="U3068" i="19"/>
  <c r="U3069" i="19"/>
  <c r="U3070" i="19"/>
  <c r="U3071" i="19"/>
  <c r="U3072" i="19"/>
  <c r="U3073" i="19"/>
  <c r="U3074" i="19"/>
  <c r="U3075" i="19"/>
  <c r="U3076" i="19"/>
  <c r="U3077" i="19"/>
  <c r="U3078" i="19"/>
  <c r="U3079" i="19"/>
  <c r="U3080" i="19"/>
  <c r="U3081" i="19"/>
  <c r="U3082" i="19"/>
  <c r="U3083" i="19"/>
  <c r="U3084" i="19"/>
  <c r="U3085" i="19"/>
  <c r="U3086" i="19"/>
  <c r="U3087" i="19"/>
  <c r="U3088" i="19"/>
  <c r="U3089" i="19"/>
  <c r="U3090" i="19"/>
  <c r="U3091" i="19"/>
  <c r="U3092" i="19"/>
  <c r="U3093" i="19"/>
  <c r="U3094" i="19"/>
  <c r="U3095" i="19"/>
  <c r="U3096" i="19"/>
  <c r="U3097" i="19"/>
  <c r="U3098" i="19"/>
  <c r="U3103" i="19"/>
  <c r="U3104" i="19"/>
  <c r="U3105" i="19"/>
  <c r="U3106" i="19"/>
  <c r="U3107" i="19"/>
  <c r="U3108" i="19"/>
  <c r="U3109" i="19"/>
  <c r="U3110" i="19"/>
  <c r="U3111" i="19"/>
  <c r="U3112" i="19"/>
  <c r="U3113" i="19"/>
  <c r="U3114" i="19"/>
  <c r="U3115" i="19"/>
  <c r="U3116" i="19"/>
  <c r="U3117" i="19"/>
  <c r="U3118" i="19"/>
  <c r="U3119" i="19"/>
  <c r="U3120" i="19"/>
  <c r="U3121" i="19"/>
  <c r="U3122" i="19"/>
  <c r="U3123" i="19"/>
  <c r="U3124" i="19"/>
  <c r="U3125" i="19"/>
  <c r="U3126" i="19"/>
  <c r="U3127" i="19"/>
  <c r="U3128" i="19"/>
  <c r="U3129" i="19"/>
  <c r="U3130" i="19"/>
  <c r="U3131" i="19"/>
  <c r="U3132" i="19"/>
  <c r="U3133" i="19"/>
  <c r="U3134" i="19"/>
  <c r="U3135" i="19"/>
  <c r="U3136" i="19"/>
  <c r="U3137" i="19"/>
  <c r="AC3138" i="19"/>
  <c r="U3138" i="19"/>
  <c r="U3139" i="19"/>
  <c r="U3140" i="19"/>
  <c r="U3141" i="19"/>
  <c r="U3142" i="19"/>
  <c r="U3143" i="19"/>
  <c r="U3144" i="19"/>
  <c r="U3175" i="19"/>
  <c r="U3176" i="19"/>
  <c r="U3177" i="19"/>
  <c r="U3178" i="19"/>
  <c r="U3179" i="19"/>
  <c r="U3181" i="19"/>
  <c r="U3182" i="19"/>
  <c r="U3183" i="19"/>
  <c r="U3184" i="19"/>
  <c r="U3185" i="19"/>
  <c r="U3186" i="19"/>
  <c r="U3187" i="19"/>
  <c r="U3188" i="19"/>
  <c r="U3189" i="19"/>
  <c r="U3190" i="19"/>
  <c r="U3191" i="19"/>
  <c r="U3192" i="19"/>
  <c r="U3193" i="19"/>
  <c r="U3194" i="19"/>
  <c r="U3195" i="19"/>
  <c r="L3197" i="19"/>
  <c r="L3198" i="19"/>
  <c r="L3199" i="19"/>
  <c r="BM3199" i="19" s="1"/>
  <c r="L3216" i="19"/>
  <c r="L3217" i="19"/>
  <c r="L3218" i="19"/>
  <c r="M3222" i="19"/>
  <c r="L3222" i="19"/>
  <c r="M3226" i="19"/>
  <c r="L3226" i="19"/>
  <c r="L3227" i="19"/>
  <c r="M3228" i="19"/>
  <c r="L3228" i="19" s="1"/>
  <c r="N3228" i="19"/>
  <c r="L3229" i="19"/>
  <c r="L3231" i="19"/>
  <c r="L3232" i="19"/>
  <c r="L3233" i="19"/>
  <c r="L3234" i="19"/>
  <c r="L3235" i="19"/>
  <c r="L3236" i="19"/>
  <c r="L134" i="19"/>
  <c r="BM134" i="19" s="1"/>
  <c r="L140" i="19"/>
  <c r="BM140" i="19" s="1"/>
  <c r="L146" i="19"/>
  <c r="L152" i="19"/>
  <c r="L153" i="19"/>
  <c r="BM153" i="19" s="1"/>
  <c r="L169" i="19"/>
  <c r="L175" i="19"/>
  <c r="L181" i="19"/>
  <c r="L187" i="19"/>
  <c r="L193" i="19"/>
  <c r="BM193" i="19" s="1"/>
  <c r="L199" i="19"/>
  <c r="L205" i="19"/>
  <c r="L211" i="19"/>
  <c r="BM211" i="19" s="1"/>
  <c r="L217" i="19"/>
  <c r="BM217" i="19" s="1"/>
  <c r="L223" i="19"/>
  <c r="L229" i="19"/>
  <c r="L236" i="19"/>
  <c r="L242" i="19"/>
  <c r="L268" i="19"/>
  <c r="L269" i="19"/>
  <c r="L270" i="19"/>
  <c r="L272" i="19"/>
  <c r="L275" i="19"/>
  <c r="L276" i="19"/>
  <c r="L279" i="19"/>
  <c r="L285" i="19"/>
  <c r="BM285" i="19" s="1"/>
  <c r="L291" i="19"/>
  <c r="L297" i="19"/>
  <c r="BM297" i="19" s="1"/>
  <c r="L303" i="19"/>
  <c r="BM303" i="19" s="1"/>
  <c r="L306" i="19"/>
  <c r="BM306" i="19" s="1"/>
  <c r="L312" i="19"/>
  <c r="L318" i="19"/>
  <c r="N324" i="19"/>
  <c r="L324" i="19"/>
  <c r="BM324" i="19" s="1"/>
  <c r="L330" i="19"/>
  <c r="L336" i="19"/>
  <c r="BM336" i="19" s="1"/>
  <c r="L350" i="19"/>
  <c r="L356" i="19"/>
  <c r="L363" i="19"/>
  <c r="L369" i="19"/>
  <c r="L375" i="19"/>
  <c r="BM375" i="19" s="1"/>
  <c r="L381" i="19"/>
  <c r="BM381" i="19" s="1"/>
  <c r="L387" i="19"/>
  <c r="L391" i="19"/>
  <c r="L397" i="19"/>
  <c r="L403" i="19"/>
  <c r="BM403" i="19" s="1"/>
  <c r="L407" i="19"/>
  <c r="L413" i="19"/>
  <c r="L418" i="19"/>
  <c r="BM418" i="19" s="1"/>
  <c r="L425" i="19"/>
  <c r="BM425" i="19" s="1"/>
  <c r="L457" i="19"/>
  <c r="M459" i="19"/>
  <c r="L459" i="19"/>
  <c r="BM459" i="19" s="1"/>
  <c r="L489" i="19"/>
  <c r="L490" i="19"/>
  <c r="L496" i="19"/>
  <c r="L502" i="19"/>
  <c r="BM502" i="19" s="1"/>
  <c r="L505" i="19"/>
  <c r="BM505" i="19" s="1"/>
  <c r="L511" i="19"/>
  <c r="L517" i="19"/>
  <c r="L523" i="19"/>
  <c r="BM523" i="19" s="1"/>
  <c r="L531" i="19"/>
  <c r="BM531" i="19" s="1"/>
  <c r="L537" i="19"/>
  <c r="L543" i="19"/>
  <c r="L552" i="19"/>
  <c r="BM552" i="19" s="1"/>
  <c r="L555" i="19"/>
  <c r="BM555" i="19" s="1"/>
  <c r="L561" i="19"/>
  <c r="L569" i="19"/>
  <c r="L575" i="19"/>
  <c r="L581" i="19"/>
  <c r="BM581" i="19" s="1"/>
  <c r="L587" i="19"/>
  <c r="L593" i="19"/>
  <c r="L599" i="19"/>
  <c r="BM599" i="19" s="1"/>
  <c r="L605" i="19"/>
  <c r="BM605" i="19" s="1"/>
  <c r="L613" i="19"/>
  <c r="L619" i="19"/>
  <c r="BM619" i="19" s="1"/>
  <c r="L625" i="19"/>
  <c r="L628" i="19"/>
  <c r="L634" i="19"/>
  <c r="L640" i="19"/>
  <c r="L646" i="19"/>
  <c r="BM646" i="19" s="1"/>
  <c r="L652" i="19"/>
  <c r="BM652" i="19" s="1"/>
  <c r="L663" i="19"/>
  <c r="L666" i="19"/>
  <c r="L672" i="19"/>
  <c r="L678" i="19"/>
  <c r="BM678" i="19" s="1"/>
  <c r="L684" i="19"/>
  <c r="L685" i="19"/>
  <c r="L691" i="19"/>
  <c r="BM691" i="19" s="1"/>
  <c r="M697" i="19"/>
  <c r="L697" i="19" s="1"/>
  <c r="N697" i="19"/>
  <c r="O697" i="19"/>
  <c r="L733" i="19"/>
  <c r="BM733" i="19" s="1"/>
  <c r="L754" i="19"/>
  <c r="L767" i="19"/>
  <c r="L773" i="19"/>
  <c r="BM773" i="19" s="1"/>
  <c r="L781" i="19"/>
  <c r="BM781" i="19" s="1"/>
  <c r="L787" i="19"/>
  <c r="L788" i="19"/>
  <c r="L794" i="19"/>
  <c r="L800" i="19"/>
  <c r="BM800" i="19" s="1"/>
  <c r="L806" i="19"/>
  <c r="L814" i="19"/>
  <c r="L820" i="19"/>
  <c r="BM820" i="19" s="1"/>
  <c r="L826" i="19"/>
  <c r="BM826" i="19" s="1"/>
  <c r="L832" i="19"/>
  <c r="L838" i="19"/>
  <c r="L844" i="19"/>
  <c r="BM844" i="19" s="1"/>
  <c r="L850" i="19"/>
  <c r="BM850" i="19" s="1"/>
  <c r="L863" i="19"/>
  <c r="L869" i="19"/>
  <c r="L875" i="19"/>
  <c r="BM875" i="19" s="1"/>
  <c r="L876" i="19"/>
  <c r="L882" i="19"/>
  <c r="L888" i="19"/>
  <c r="L894" i="19"/>
  <c r="BM894" i="19" s="1"/>
  <c r="N900" i="19"/>
  <c r="L900" i="19" s="1"/>
  <c r="BM900" i="19" s="1"/>
  <c r="L906" i="19"/>
  <c r="L936" i="19"/>
  <c r="BM936" i="19" s="1"/>
  <c r="L942" i="19"/>
  <c r="L948" i="19"/>
  <c r="L954" i="19"/>
  <c r="L960" i="19"/>
  <c r="L964" i="19"/>
  <c r="L967" i="19"/>
  <c r="L973" i="19"/>
  <c r="L1046" i="19"/>
  <c r="L1059" i="19"/>
  <c r="BM1059" i="19" s="1"/>
  <c r="L1065" i="19"/>
  <c r="L1071" i="19"/>
  <c r="L1077" i="19"/>
  <c r="L1095" i="19"/>
  <c r="L1100" i="19"/>
  <c r="L1106" i="19"/>
  <c r="BM1106" i="19" s="1"/>
  <c r="L1112" i="19"/>
  <c r="L1118" i="19"/>
  <c r="BM1118" i="19" s="1"/>
  <c r="L1130" i="19"/>
  <c r="L1131" i="19"/>
  <c r="L1137" i="19"/>
  <c r="L1143" i="19"/>
  <c r="BM1143" i="19" s="1"/>
  <c r="L1149" i="19"/>
  <c r="L1150" i="19"/>
  <c r="L1151" i="19"/>
  <c r="L1157" i="19"/>
  <c r="L1158" i="19"/>
  <c r="L1159" i="19"/>
  <c r="L1160" i="19"/>
  <c r="L1161" i="19"/>
  <c r="L1162" i="19"/>
  <c r="L1163" i="19"/>
  <c r="L1164" i="19"/>
  <c r="L1165" i="19"/>
  <c r="L1166" i="19"/>
  <c r="L1167" i="19"/>
  <c r="L1168" i="19"/>
  <c r="L1169" i="19"/>
  <c r="L1175" i="19"/>
  <c r="L1181" i="19"/>
  <c r="L1187" i="19"/>
  <c r="L1193" i="19"/>
  <c r="BM1193" i="19" s="1"/>
  <c r="L1197" i="19"/>
  <c r="L1203" i="19"/>
  <c r="L1215" i="19"/>
  <c r="BM1215" i="19" s="1"/>
  <c r="L1221" i="19"/>
  <c r="BM1221" i="19" s="1"/>
  <c r="L1227" i="19"/>
  <c r="L1233" i="19"/>
  <c r="L1238" i="19"/>
  <c r="L1244" i="19"/>
  <c r="BM1244" i="19" s="1"/>
  <c r="M1250" i="19"/>
  <c r="N1250" i="19"/>
  <c r="L1250" i="19"/>
  <c r="BM1250" i="19" s="1"/>
  <c r="L1257" i="19"/>
  <c r="M1263" i="19"/>
  <c r="L1263" i="19"/>
  <c r="L1270" i="19"/>
  <c r="L1276" i="19"/>
  <c r="L1282" i="19"/>
  <c r="L1288" i="19"/>
  <c r="L1295" i="19"/>
  <c r="L1306" i="19"/>
  <c r="BM1306" i="19" s="1"/>
  <c r="L1326" i="19"/>
  <c r="L1332" i="19"/>
  <c r="L1347" i="19"/>
  <c r="L1353" i="19"/>
  <c r="L1359" i="19"/>
  <c r="L1422" i="19"/>
  <c r="BM1422" i="19" s="1"/>
  <c r="L1433" i="19"/>
  <c r="L1438" i="19"/>
  <c r="BM1438" i="19" s="1"/>
  <c r="L1442" i="19"/>
  <c r="L1443" i="19"/>
  <c r="L1445" i="19"/>
  <c r="L1446" i="19"/>
  <c r="L1465" i="19"/>
  <c r="L1488" i="19"/>
  <c r="M1490" i="19"/>
  <c r="L1490" i="19"/>
  <c r="L1559" i="19"/>
  <c r="L1564" i="19"/>
  <c r="L1565" i="19"/>
  <c r="L1570" i="19"/>
  <c r="L1571" i="19"/>
  <c r="L1574" i="19"/>
  <c r="L1584" i="19"/>
  <c r="L1585" i="19"/>
  <c r="BM1585" i="19" s="1"/>
  <c r="L1590" i="19"/>
  <c r="L1599" i="19"/>
  <c r="L1605" i="19"/>
  <c r="BM1605" i="19" s="1"/>
  <c r="L1612" i="19"/>
  <c r="BM1612" i="19" s="1"/>
  <c r="L1621" i="19"/>
  <c r="L1627" i="19"/>
  <c r="L1634" i="19"/>
  <c r="L1745" i="19"/>
  <c r="BM1745" i="19" s="1"/>
  <c r="L1746" i="19"/>
  <c r="L1752" i="19"/>
  <c r="L1753" i="19"/>
  <c r="BM1753" i="19" s="1"/>
  <c r="L1754" i="19"/>
  <c r="BM1754" i="19" s="1"/>
  <c r="L1760" i="19"/>
  <c r="L1761" i="19"/>
  <c r="L1767" i="19"/>
  <c r="L1773" i="19"/>
  <c r="BM1773" i="19" s="1"/>
  <c r="L1779" i="19"/>
  <c r="L1785" i="19"/>
  <c r="L1791" i="19"/>
  <c r="L1797" i="19"/>
  <c r="BM1797" i="19" s="1"/>
  <c r="L1803" i="19"/>
  <c r="L1809" i="19"/>
  <c r="BM1809" i="19" s="1"/>
  <c r="L1815" i="19"/>
  <c r="BM1815" i="19" s="1"/>
  <c r="L1821" i="19"/>
  <c r="BM1821" i="19" s="1"/>
  <c r="L1827" i="19"/>
  <c r="L1833" i="19"/>
  <c r="L1839" i="19"/>
  <c r="L1845" i="19"/>
  <c r="BM1845" i="19" s="1"/>
  <c r="L1851" i="19"/>
  <c r="L1857" i="19"/>
  <c r="L1863" i="19"/>
  <c r="BM1863" i="19" s="1"/>
  <c r="L1869" i="19"/>
  <c r="BM1869" i="19" s="1"/>
  <c r="L1875" i="19"/>
  <c r="L1881" i="19"/>
  <c r="L1887" i="19"/>
  <c r="BM1887" i="19" s="1"/>
  <c r="L1893" i="19"/>
  <c r="L1899" i="19"/>
  <c r="L1905" i="19"/>
  <c r="L1911" i="19"/>
  <c r="BM1911" i="19" s="1"/>
  <c r="L1917" i="19"/>
  <c r="BM1917" i="19" s="1"/>
  <c r="L1931" i="19"/>
  <c r="L1937" i="19"/>
  <c r="L1943" i="19"/>
  <c r="L1953" i="19"/>
  <c r="L1969" i="19"/>
  <c r="L1973" i="19"/>
  <c r="L1977" i="19"/>
  <c r="L1981" i="19"/>
  <c r="L1986" i="19"/>
  <c r="L1990" i="19"/>
  <c r="L1997" i="19"/>
  <c r="L2009" i="19"/>
  <c r="L2012" i="19"/>
  <c r="L2017" i="19"/>
  <c r="L2020" i="19"/>
  <c r="L2023" i="19"/>
  <c r="L2026" i="19"/>
  <c r="L2031" i="19"/>
  <c r="L2037" i="19"/>
  <c r="BM2037" i="19" s="1"/>
  <c r="L2043" i="19"/>
  <c r="L2050" i="19"/>
  <c r="L2054" i="19"/>
  <c r="L2064" i="19"/>
  <c r="BM2064" i="19" s="1"/>
  <c r="L2069" i="19"/>
  <c r="L2077" i="19"/>
  <c r="L2095" i="19"/>
  <c r="L2101" i="19"/>
  <c r="L2107" i="19"/>
  <c r="L2113" i="19"/>
  <c r="L2119" i="19"/>
  <c r="L2125" i="19"/>
  <c r="L2132" i="19"/>
  <c r="BM2132" i="19" s="1"/>
  <c r="L2140" i="19"/>
  <c r="L2146" i="19"/>
  <c r="L2152" i="19"/>
  <c r="BM2152" i="19" s="1"/>
  <c r="L2158" i="19"/>
  <c r="BM2158" i="19" s="1"/>
  <c r="L2164" i="19"/>
  <c r="L2170" i="19"/>
  <c r="L2177" i="19"/>
  <c r="M2184" i="19"/>
  <c r="L2184" i="19" s="1"/>
  <c r="BM2184" i="19" s="1"/>
  <c r="L2191" i="19"/>
  <c r="BM2191" i="19" s="1"/>
  <c r="L2197" i="19"/>
  <c r="M2203" i="19"/>
  <c r="L2203" i="19" s="1"/>
  <c r="L2209" i="19"/>
  <c r="BM2209" i="19" s="1"/>
  <c r="L2215" i="19"/>
  <c r="BM2215" i="19" s="1"/>
  <c r="L2217" i="19"/>
  <c r="L2220" i="19"/>
  <c r="L2226" i="19"/>
  <c r="BM2226" i="19" s="1"/>
  <c r="L2232" i="19"/>
  <c r="BM2232" i="19" s="1"/>
  <c r="L2238" i="19"/>
  <c r="L2244" i="19"/>
  <c r="L2250" i="19"/>
  <c r="BM2250" i="19" s="1"/>
  <c r="L2256" i="19"/>
  <c r="BM2256" i="19" s="1"/>
  <c r="L2262" i="19"/>
  <c r="L2268" i="19"/>
  <c r="L2274" i="19"/>
  <c r="L2279" i="19"/>
  <c r="L2285" i="19"/>
  <c r="L2291" i="19"/>
  <c r="L2297" i="19"/>
  <c r="L2301" i="19"/>
  <c r="BM2301" i="19" s="1"/>
  <c r="L2306" i="19"/>
  <c r="L2312" i="19"/>
  <c r="L2318" i="19"/>
  <c r="L2324" i="19"/>
  <c r="L2330" i="19"/>
  <c r="L2336" i="19"/>
  <c r="L2342" i="19"/>
  <c r="BM2342" i="19" s="1"/>
  <c r="L2348" i="19"/>
  <c r="L2354" i="19"/>
  <c r="BM2354" i="19" s="1"/>
  <c r="L2360" i="19"/>
  <c r="L2366" i="19"/>
  <c r="L2372" i="19"/>
  <c r="BM2372" i="19" s="1"/>
  <c r="L2378" i="19"/>
  <c r="L2384" i="19"/>
  <c r="L2390" i="19"/>
  <c r="BM2390" i="19" s="1"/>
  <c r="L2391" i="19"/>
  <c r="L2403" i="19"/>
  <c r="L2404" i="19"/>
  <c r="L2413" i="19"/>
  <c r="L2414" i="19"/>
  <c r="BM2414" i="19" s="1"/>
  <c r="L2420" i="19"/>
  <c r="BM2420" i="19" s="1"/>
  <c r="L2426" i="19"/>
  <c r="L2432" i="19"/>
  <c r="BM2432" i="19" s="1"/>
  <c r="L2438" i="19"/>
  <c r="BM2438" i="19" s="1"/>
  <c r="L2444" i="19"/>
  <c r="BM2444" i="19" s="1"/>
  <c r="L2450" i="19"/>
  <c r="L2456" i="19"/>
  <c r="BM2456" i="19" s="1"/>
  <c r="L2473" i="19"/>
  <c r="BM2473" i="19" s="1"/>
  <c r="L2479" i="19"/>
  <c r="L2485" i="19"/>
  <c r="L2491" i="19"/>
  <c r="L2497" i="19"/>
  <c r="BM2497" i="19" s="1"/>
  <c r="L2503" i="19"/>
  <c r="BM2503" i="19" s="1"/>
  <c r="L2509" i="19"/>
  <c r="L2515" i="19"/>
  <c r="L2521" i="19"/>
  <c r="BM2521" i="19" s="1"/>
  <c r="L2532" i="19"/>
  <c r="L2546" i="19"/>
  <c r="L2552" i="19"/>
  <c r="BM2552" i="19" s="1"/>
  <c r="L2558" i="19"/>
  <c r="L2564" i="19"/>
  <c r="L2570" i="19"/>
  <c r="L2576" i="19"/>
  <c r="BM2576" i="19" s="1"/>
  <c r="L2582" i="19"/>
  <c r="BM2582" i="19" s="1"/>
  <c r="L2588" i="19"/>
  <c r="L2594" i="19"/>
  <c r="L2600" i="19"/>
  <c r="BM2600" i="19" s="1"/>
  <c r="L2606" i="19"/>
  <c r="BM2606" i="19" s="1"/>
  <c r="L2613" i="19"/>
  <c r="L2619" i="19"/>
  <c r="L2625" i="19"/>
  <c r="BM2625" i="19" s="1"/>
  <c r="L2631" i="19"/>
  <c r="BM2631" i="19" s="1"/>
  <c r="L2640" i="19"/>
  <c r="M2641" i="19"/>
  <c r="L2641" i="19"/>
  <c r="BM2641" i="19" s="1"/>
  <c r="L2647" i="19"/>
  <c r="BM2647" i="19" s="1"/>
  <c r="L2653" i="19"/>
  <c r="L2659" i="19"/>
  <c r="L2672" i="19"/>
  <c r="BM2672" i="19" s="1"/>
  <c r="L2678" i="19"/>
  <c r="BM2678" i="19" s="1"/>
  <c r="L2684" i="19"/>
  <c r="L2690" i="19"/>
  <c r="L2696" i="19"/>
  <c r="BM2696" i="19" s="1"/>
  <c r="L2702" i="19"/>
  <c r="BM2702" i="19" s="1"/>
  <c r="L2713" i="19"/>
  <c r="L2719" i="19"/>
  <c r="L2725" i="19"/>
  <c r="BM2725" i="19" s="1"/>
  <c r="L2731" i="19"/>
  <c r="BM2731" i="19" s="1"/>
  <c r="L2737" i="19"/>
  <c r="L2743" i="19"/>
  <c r="L2749" i="19"/>
  <c r="AY2758" i="19" s="1"/>
  <c r="L2760" i="19"/>
  <c r="BM2760" i="19" s="1"/>
  <c r="L2761" i="19"/>
  <c r="L2762" i="19"/>
  <c r="L2768" i="19"/>
  <c r="L2774" i="19"/>
  <c r="BM2774" i="19" s="1"/>
  <c r="L2780" i="19"/>
  <c r="L2786" i="19"/>
  <c r="L2792" i="19"/>
  <c r="L2800" i="19"/>
  <c r="BM2800" i="19" s="1"/>
  <c r="L2806" i="19"/>
  <c r="L2812" i="19"/>
  <c r="L2818" i="19"/>
  <c r="AN3242" i="19"/>
  <c r="AM3242" i="19"/>
  <c r="AM900" i="19"/>
  <c r="AN900" i="19" s="1"/>
  <c r="AM948" i="19"/>
  <c r="AN948" i="19" s="1"/>
  <c r="AM973" i="19"/>
  <c r="AM974" i="19"/>
  <c r="AM975" i="19"/>
  <c r="AM976" i="19"/>
  <c r="AM977" i="19"/>
  <c r="AM978" i="19"/>
  <c r="AM979" i="19"/>
  <c r="AM980" i="19"/>
  <c r="AM981" i="19"/>
  <c r="AM982" i="19"/>
  <c r="AM983" i="19"/>
  <c r="AM984" i="19"/>
  <c r="AM985" i="19"/>
  <c r="AM986" i="19"/>
  <c r="AM987" i="19"/>
  <c r="AM988" i="19"/>
  <c r="AM989" i="19"/>
  <c r="AM990" i="19"/>
  <c r="AM991" i="19"/>
  <c r="AM992" i="19"/>
  <c r="AM993" i="19"/>
  <c r="AM994" i="19"/>
  <c r="AM995" i="19"/>
  <c r="AM996" i="19"/>
  <c r="AM997" i="19"/>
  <c r="AM998" i="19"/>
  <c r="AM999" i="19"/>
  <c r="AM1000" i="19"/>
  <c r="AM1001" i="19"/>
  <c r="AM1002" i="19"/>
  <c r="AM1003" i="19"/>
  <c r="AM1004" i="19"/>
  <c r="AM1005" i="19"/>
  <c r="AM1006" i="19"/>
  <c r="AM1007" i="19"/>
  <c r="AM1008" i="19"/>
  <c r="AM1009" i="19"/>
  <c r="AM1010" i="19"/>
  <c r="AM1011" i="19"/>
  <c r="AM1012" i="19"/>
  <c r="AM1013" i="19"/>
  <c r="AM1014" i="19"/>
  <c r="AM1015" i="19"/>
  <c r="AM1016" i="19"/>
  <c r="AM1017" i="19"/>
  <c r="AM1018" i="19"/>
  <c r="AM1019" i="19"/>
  <c r="AM1020" i="19"/>
  <c r="AM1021" i="19"/>
  <c r="AM1022" i="19"/>
  <c r="AM1023" i="19"/>
  <c r="AM1024" i="19"/>
  <c r="AM1025" i="19"/>
  <c r="AM1026" i="19"/>
  <c r="AM1027" i="19"/>
  <c r="AM1931" i="19"/>
  <c r="AM2439" i="19"/>
  <c r="AM2542" i="19"/>
  <c r="AM2928" i="19"/>
  <c r="AM2929" i="19"/>
  <c r="AM2930" i="19"/>
  <c r="AN356" i="19"/>
  <c r="AN949" i="19"/>
  <c r="AN950" i="19"/>
  <c r="AN951" i="19"/>
  <c r="AN952" i="19"/>
  <c r="AN953" i="19"/>
  <c r="AN954" i="19"/>
  <c r="AN1405" i="19"/>
  <c r="AN1925" i="19"/>
  <c r="AN1927" i="19"/>
  <c r="AN2178" i="19"/>
  <c r="AD2546" i="19"/>
  <c r="AN2546" i="19" s="1"/>
  <c r="AN2928" i="19"/>
  <c r="AN2929" i="19"/>
  <c r="AN2930" i="19"/>
  <c r="BI973" i="19"/>
  <c r="BI3196" i="19" s="1"/>
  <c r="BI974" i="19"/>
  <c r="BI975" i="19"/>
  <c r="BI976" i="19"/>
  <c r="BI977" i="19"/>
  <c r="BL977" i="19" s="1"/>
  <c r="BI978" i="19"/>
  <c r="BI979" i="19"/>
  <c r="BI980" i="19"/>
  <c r="BI981" i="19"/>
  <c r="BL981" i="19" s="1"/>
  <c r="BI982" i="19"/>
  <c r="BI983" i="19"/>
  <c r="BI984" i="19"/>
  <c r="BI985" i="19"/>
  <c r="BL985" i="19" s="1"/>
  <c r="BI986" i="19"/>
  <c r="BI987" i="19"/>
  <c r="BI988" i="19"/>
  <c r="BI989" i="19"/>
  <c r="BL989" i="19" s="1"/>
  <c r="BI990" i="19"/>
  <c r="BI991" i="19"/>
  <c r="BI992" i="19"/>
  <c r="BI993" i="19"/>
  <c r="BL993" i="19" s="1"/>
  <c r="BI994" i="19"/>
  <c r="BI995" i="19"/>
  <c r="BI996" i="19"/>
  <c r="BI997" i="19"/>
  <c r="BL997" i="19" s="1"/>
  <c r="BI998" i="19"/>
  <c r="BI999" i="19"/>
  <c r="BI1000" i="19"/>
  <c r="BI1001" i="19"/>
  <c r="BL1001" i="19" s="1"/>
  <c r="BI1002" i="19"/>
  <c r="BI1003" i="19"/>
  <c r="BI1004" i="19"/>
  <c r="BI1005" i="19"/>
  <c r="BL1005" i="19" s="1"/>
  <c r="BI1006" i="19"/>
  <c r="BI1007" i="19"/>
  <c r="BL1007" i="19" s="1"/>
  <c r="BI1008" i="19"/>
  <c r="BI1009" i="19"/>
  <c r="BL1009" i="19" s="1"/>
  <c r="BI1010" i="19"/>
  <c r="BI1011" i="19"/>
  <c r="BL1011" i="19" s="1"/>
  <c r="BI1012" i="19"/>
  <c r="BI1013" i="19"/>
  <c r="BI1014" i="19"/>
  <c r="BI1015" i="19"/>
  <c r="BL1015" i="19" s="1"/>
  <c r="BI1016" i="19"/>
  <c r="BI1017" i="19"/>
  <c r="BL1017" i="19" s="1"/>
  <c r="BI1018" i="19"/>
  <c r="BI1019" i="19"/>
  <c r="BL1019" i="19" s="1"/>
  <c r="BI1020" i="19"/>
  <c r="BI1021" i="19"/>
  <c r="BL1021" i="19" s="1"/>
  <c r="BI1022" i="19"/>
  <c r="BI1023" i="19"/>
  <c r="BL1023" i="19" s="1"/>
  <c r="BI1024" i="19"/>
  <c r="BI1025" i="19"/>
  <c r="BL1025" i="19" s="1"/>
  <c r="BI1026" i="19"/>
  <c r="BI1027" i="19"/>
  <c r="BL1027" i="19" s="1"/>
  <c r="BI1028" i="19"/>
  <c r="BI1029" i="19"/>
  <c r="BI1030" i="19"/>
  <c r="BI1031" i="19"/>
  <c r="BI1032" i="19"/>
  <c r="BI1033" i="19"/>
  <c r="BI1034" i="19"/>
  <c r="BI1035" i="19"/>
  <c r="BI1036" i="19"/>
  <c r="BI1037" i="19"/>
  <c r="BI1038" i="19"/>
  <c r="BI1039" i="19"/>
  <c r="BI1040" i="19"/>
  <c r="BI1041" i="19"/>
  <c r="BI1042" i="19"/>
  <c r="BI1043" i="19"/>
  <c r="BI1044" i="19"/>
  <c r="BI1045" i="19"/>
  <c r="BI1302" i="19"/>
  <c r="BI1303" i="19"/>
  <c r="BI1304" i="19"/>
  <c r="BI1318" i="19"/>
  <c r="BI1320" i="19"/>
  <c r="BI1322" i="19"/>
  <c r="BI1341" i="19"/>
  <c r="BI1342" i="19"/>
  <c r="BL1342" i="19" s="1"/>
  <c r="AY733" i="19"/>
  <c r="AY754" i="19"/>
  <c r="AY781" i="19"/>
  <c r="AY906" i="19"/>
  <c r="AY948" i="19"/>
  <c r="AY1990" i="19"/>
  <c r="AY2000" i="19"/>
  <c r="AY2006" i="19"/>
  <c r="AY2218" i="19"/>
  <c r="AY2757" i="19"/>
  <c r="L2887" i="19"/>
  <c r="AY2887" i="19" s="1"/>
  <c r="AY3141" i="19"/>
  <c r="BL38" i="19"/>
  <c r="BL37" i="19"/>
  <c r="BL36" i="19"/>
  <c r="BL35" i="19"/>
  <c r="BL34" i="19"/>
  <c r="BL33" i="19"/>
  <c r="L33" i="19"/>
  <c r="BM33" i="19" s="1"/>
  <c r="BL2175" i="19"/>
  <c r="BL2174" i="19"/>
  <c r="BL2173" i="19"/>
  <c r="BL2172" i="19"/>
  <c r="BL2171" i="19"/>
  <c r="BL2170" i="19"/>
  <c r="BM2170" i="19"/>
  <c r="BL2169" i="19"/>
  <c r="BL2168" i="19"/>
  <c r="BL2167" i="19"/>
  <c r="BL2166" i="19"/>
  <c r="BL2165" i="19"/>
  <c r="BL2164" i="19"/>
  <c r="BM2164" i="19"/>
  <c r="BL2163" i="19"/>
  <c r="BL2162" i="19"/>
  <c r="BL2161" i="19"/>
  <c r="BL2160" i="19"/>
  <c r="BL2159" i="19"/>
  <c r="BL2158" i="19"/>
  <c r="BL2157" i="19"/>
  <c r="BL2156" i="19"/>
  <c r="BL2155" i="19"/>
  <c r="BL2154" i="19"/>
  <c r="BL2153" i="19"/>
  <c r="BL2152" i="19"/>
  <c r="BL2151" i="19"/>
  <c r="BL2150" i="19"/>
  <c r="BL2149" i="19"/>
  <c r="BL2148" i="19"/>
  <c r="BL2147" i="19"/>
  <c r="BL2146" i="19"/>
  <c r="BM2146" i="19"/>
  <c r="BL2145" i="19"/>
  <c r="BL2144" i="19"/>
  <c r="BL2143" i="19"/>
  <c r="BL2142" i="19"/>
  <c r="BL2141" i="19"/>
  <c r="BL2140" i="19"/>
  <c r="BM2140" i="19"/>
  <c r="BL2138" i="19"/>
  <c r="BL2137" i="19"/>
  <c r="BL2136" i="19"/>
  <c r="BL2134" i="19"/>
  <c r="AU2134" i="19"/>
  <c r="BL2133" i="19"/>
  <c r="BL2132" i="19"/>
  <c r="BL2131" i="19"/>
  <c r="BL2130" i="19"/>
  <c r="BL2129" i="19"/>
  <c r="BL2128" i="19"/>
  <c r="BL2127" i="19"/>
  <c r="BL2126" i="19"/>
  <c r="BL2125" i="19"/>
  <c r="BM2125" i="19"/>
  <c r="BL3016" i="19"/>
  <c r="T3015" i="19"/>
  <c r="M3015" i="19"/>
  <c r="BL3014" i="19"/>
  <c r="BL3013" i="19"/>
  <c r="BL3012" i="19"/>
  <c r="BL3011" i="19"/>
  <c r="BL3010" i="19"/>
  <c r="BL3009" i="19"/>
  <c r="L3009" i="19"/>
  <c r="BL3008" i="19"/>
  <c r="BL3007" i="19"/>
  <c r="BL3006" i="19"/>
  <c r="BL3005" i="19"/>
  <c r="BL3004" i="19"/>
  <c r="BL3003" i="19"/>
  <c r="L3003" i="19"/>
  <c r="BM3002" i="19"/>
  <c r="BL3002" i="19"/>
  <c r="BL3001" i="19"/>
  <c r="BL3000" i="19"/>
  <c r="BL2999" i="19"/>
  <c r="BL2998" i="19"/>
  <c r="BL2997" i="19"/>
  <c r="L2997" i="19"/>
  <c r="BM2997" i="19" s="1"/>
  <c r="BL2677" i="19"/>
  <c r="BL2676" i="19"/>
  <c r="BL2675" i="19"/>
  <c r="BL2674" i="19"/>
  <c r="BL2673" i="19"/>
  <c r="BL2672" i="19"/>
  <c r="BL2671" i="19"/>
  <c r="BL2670" i="19"/>
  <c r="BL2669" i="19"/>
  <c r="BL2668" i="19"/>
  <c r="BL2667" i="19"/>
  <c r="CA2666" i="19"/>
  <c r="BL2659" i="19"/>
  <c r="BM2659" i="19"/>
  <c r="BL2637" i="19"/>
  <c r="BL2636" i="19"/>
  <c r="BL2635" i="19"/>
  <c r="BL2634" i="19"/>
  <c r="BL2633" i="19"/>
  <c r="BL2631" i="19"/>
  <c r="BL1820" i="19"/>
  <c r="BL1819" i="19"/>
  <c r="BL1818" i="19"/>
  <c r="BL1817" i="19"/>
  <c r="BL1816" i="19"/>
  <c r="BL1815" i="19"/>
  <c r="BL1814" i="19"/>
  <c r="BL1813" i="19"/>
  <c r="BL1812" i="19"/>
  <c r="BL1811" i="19"/>
  <c r="BL1810" i="19"/>
  <c r="BL1809" i="19"/>
  <c r="BL1772" i="19"/>
  <c r="BL1771" i="19"/>
  <c r="BL1770" i="19"/>
  <c r="BL1769" i="19"/>
  <c r="BL1768" i="19"/>
  <c r="BL1767" i="19"/>
  <c r="BM1767" i="19"/>
  <c r="BL1751" i="19"/>
  <c r="BL1750" i="19"/>
  <c r="BL1749" i="19"/>
  <c r="BL1748" i="19"/>
  <c r="BL1747" i="19"/>
  <c r="BL1746" i="19"/>
  <c r="BM1746" i="19"/>
  <c r="BL1294" i="19"/>
  <c r="BL1293" i="19"/>
  <c r="BL1292" i="19"/>
  <c r="BL1291" i="19"/>
  <c r="BL1290" i="19"/>
  <c r="BL1288" i="19"/>
  <c r="BM1288" i="19"/>
  <c r="BL1287" i="19"/>
  <c r="BL1286" i="19"/>
  <c r="BL1285" i="19"/>
  <c r="BL1284" i="19"/>
  <c r="BL1283" i="19"/>
  <c r="BL1282" i="19"/>
  <c r="BM1282" i="19"/>
  <c r="BL1281" i="19"/>
  <c r="BL1280" i="19"/>
  <c r="BL1279" i="19"/>
  <c r="BL1278" i="19"/>
  <c r="BL1277" i="19"/>
  <c r="BL1276" i="19"/>
  <c r="BM1276" i="19"/>
  <c r="BL1275" i="19"/>
  <c r="BL1274" i="19"/>
  <c r="BL1273" i="19"/>
  <c r="BL1272" i="19"/>
  <c r="BL1271" i="19"/>
  <c r="BL1270" i="19"/>
  <c r="BM1270" i="19"/>
  <c r="BL1269" i="19"/>
  <c r="BL1268" i="19"/>
  <c r="BL1267" i="19"/>
  <c r="BL1266" i="19"/>
  <c r="BL1265" i="19"/>
  <c r="BL1264" i="19"/>
  <c r="BZ1263" i="19"/>
  <c r="BL1263" i="19"/>
  <c r="BM1263" i="19"/>
  <c r="BL1262" i="19"/>
  <c r="BL1261" i="19"/>
  <c r="BL1260" i="19"/>
  <c r="BL1259" i="19"/>
  <c r="CA1258" i="19"/>
  <c r="BL1258" i="19"/>
  <c r="BL1257" i="19"/>
  <c r="BM1257" i="19"/>
  <c r="BL1256" i="19"/>
  <c r="BL1255" i="19"/>
  <c r="BL1254" i="19"/>
  <c r="BL1253" i="19"/>
  <c r="BL1252" i="19"/>
  <c r="BL1250" i="19"/>
  <c r="BL1249" i="19"/>
  <c r="BL1248" i="19"/>
  <c r="BL1247" i="19"/>
  <c r="CB1246" i="19"/>
  <c r="BL1246" i="19"/>
  <c r="BL1245" i="19"/>
  <c r="BL1244" i="19"/>
  <c r="BL1243" i="19"/>
  <c r="BL1242" i="19"/>
  <c r="BL1241" i="19"/>
  <c r="BL1240" i="19"/>
  <c r="BZ1239" i="19"/>
  <c r="BL1239" i="19"/>
  <c r="BL1238" i="19"/>
  <c r="BM1238" i="19"/>
  <c r="BL1237" i="19"/>
  <c r="BL1236" i="19"/>
  <c r="BL1235" i="19"/>
  <c r="BL1234" i="19"/>
  <c r="BL1233" i="19"/>
  <c r="BM1233" i="19"/>
  <c r="BL1232" i="19"/>
  <c r="BL1231" i="19"/>
  <c r="BL1230" i="19"/>
  <c r="BL1229" i="19"/>
  <c r="BL1228" i="19"/>
  <c r="BL1227" i="19"/>
  <c r="BM1227" i="19"/>
  <c r="BL1226" i="19"/>
  <c r="BL1225" i="19"/>
  <c r="BL1224" i="19"/>
  <c r="BL1223" i="19"/>
  <c r="BL1222" i="19"/>
  <c r="BL1221" i="19"/>
  <c r="BL1220" i="19"/>
  <c r="BL1219" i="19"/>
  <c r="BL1218" i="19"/>
  <c r="BL1217" i="19"/>
  <c r="BL1216" i="19"/>
  <c r="BL1215" i="19"/>
  <c r="BL1214" i="19"/>
  <c r="BL1213" i="19"/>
  <c r="BL1212" i="19"/>
  <c r="BL1211" i="19"/>
  <c r="BL1210" i="19"/>
  <c r="BL1209" i="19"/>
  <c r="BL1208" i="19"/>
  <c r="BL1207" i="19"/>
  <c r="BL1206" i="19"/>
  <c r="BL1205" i="19"/>
  <c r="BL1204" i="19"/>
  <c r="BL1203" i="19"/>
  <c r="BM1203" i="19"/>
  <c r="BL1202" i="19"/>
  <c r="BL1201" i="19"/>
  <c r="BL1200" i="19"/>
  <c r="BL1199" i="19"/>
  <c r="BL1198" i="19"/>
  <c r="BL1197" i="19"/>
  <c r="BM1197" i="19"/>
  <c r="BL1196" i="19"/>
  <c r="BL1195" i="19"/>
  <c r="BL1194" i="19"/>
  <c r="BL1193" i="19"/>
  <c r="BL1192" i="19"/>
  <c r="BL1191" i="19"/>
  <c r="BL1190" i="19"/>
  <c r="BL1189" i="19"/>
  <c r="BL1188" i="19"/>
  <c r="BL1186" i="19"/>
  <c r="BL1185" i="19"/>
  <c r="BL1184" i="19"/>
  <c r="BL1183" i="19"/>
  <c r="BL1182" i="19"/>
  <c r="BL1181" i="19"/>
  <c r="BM1181" i="19"/>
  <c r="BL1180" i="19"/>
  <c r="BL1179" i="19"/>
  <c r="BL1178" i="19"/>
  <c r="BL1177" i="19"/>
  <c r="BL1176" i="19"/>
  <c r="BL1175" i="19"/>
  <c r="BM1175" i="19"/>
  <c r="BL1174" i="19"/>
  <c r="BL1173" i="19"/>
  <c r="BL1172" i="19"/>
  <c r="BL1171" i="19"/>
  <c r="BL1170" i="19"/>
  <c r="BL1169" i="19"/>
  <c r="BM1169" i="19"/>
  <c r="BL1168" i="19"/>
  <c r="BL1167" i="19"/>
  <c r="BL1166" i="19"/>
  <c r="BL1165" i="19"/>
  <c r="BL1164" i="19"/>
  <c r="BL1162" i="19"/>
  <c r="BL1161" i="19"/>
  <c r="BL1160" i="19"/>
  <c r="BL1159" i="19"/>
  <c r="BL1158" i="19"/>
  <c r="BL1157" i="19"/>
  <c r="BM1157" i="19"/>
  <c r="L3015" i="19"/>
  <c r="BL3235" i="19"/>
  <c r="BL3234" i="19"/>
  <c r="BL3233" i="19"/>
  <c r="BL3232" i="19"/>
  <c r="BL3231" i="19"/>
  <c r="BH3230" i="19"/>
  <c r="BL3229" i="19"/>
  <c r="BL2955" i="19"/>
  <c r="BL2954" i="19"/>
  <c r="BL2953" i="19"/>
  <c r="BL2952" i="19"/>
  <c r="BL2951" i="19"/>
  <c r="BL2950" i="19"/>
  <c r="L2950" i="19"/>
  <c r="BM2950" i="19" s="1"/>
  <c r="BL2949" i="19"/>
  <c r="BL2948" i="19"/>
  <c r="BL2947" i="19"/>
  <c r="BL2946" i="19"/>
  <c r="BL2945" i="19"/>
  <c r="BL2944" i="19"/>
  <c r="L2944" i="19"/>
  <c r="BM2944" i="19" s="1"/>
  <c r="BL2943" i="19"/>
  <c r="BL2942" i="19"/>
  <c r="BL2941" i="19"/>
  <c r="BL2940" i="19"/>
  <c r="BL2939" i="19"/>
  <c r="M2939" i="19"/>
  <c r="L2939" i="19"/>
  <c r="BM2939" i="19" s="1"/>
  <c r="BL2938" i="19"/>
  <c r="BL2937" i="19"/>
  <c r="BL2936" i="19"/>
  <c r="BL2935" i="19"/>
  <c r="BL2934" i="19"/>
  <c r="BL2933" i="19"/>
  <c r="L2933" i="19"/>
  <c r="BM2933" i="19" s="1"/>
  <c r="BL2931" i="19"/>
  <c r="BL2930" i="19"/>
  <c r="BL2929" i="19"/>
  <c r="BL2928" i="19"/>
  <c r="BF2926" i="19"/>
  <c r="BL2926" i="19" s="1"/>
  <c r="M2926" i="19"/>
  <c r="L2926" i="19" s="1"/>
  <c r="BM2926" i="19"/>
  <c r="BL2925" i="19"/>
  <c r="BL2924" i="19"/>
  <c r="BL2923" i="19"/>
  <c r="BL2922" i="19"/>
  <c r="BL2921" i="19"/>
  <c r="BL2920" i="19"/>
  <c r="L2920" i="19"/>
  <c r="BM2920" i="19"/>
  <c r="BL2919" i="19"/>
  <c r="BL2918" i="19"/>
  <c r="BL2917" i="19"/>
  <c r="BL2916" i="19"/>
  <c r="BL2915" i="19"/>
  <c r="BM2914" i="19"/>
  <c r="BL2914" i="19"/>
  <c r="BL2913" i="19"/>
  <c r="BL2912" i="19"/>
  <c r="BL2911" i="19"/>
  <c r="BL2910" i="19"/>
  <c r="BL2909" i="19"/>
  <c r="BL2908" i="19"/>
  <c r="BL2907" i="19"/>
  <c r="L2907" i="19"/>
  <c r="BM2907" i="19"/>
  <c r="BL2906" i="19"/>
  <c r="BL2905" i="19"/>
  <c r="BL2904" i="19"/>
  <c r="BL2903" i="19"/>
  <c r="BL2902" i="19"/>
  <c r="BL2901" i="19"/>
  <c r="BL2900" i="19"/>
  <c r="N2900" i="19"/>
  <c r="M2900" i="19"/>
  <c r="L2900" i="19" s="1"/>
  <c r="BM2900" i="19" s="1"/>
  <c r="BL2899" i="19"/>
  <c r="BL2898" i="19"/>
  <c r="BL2897" i="19"/>
  <c r="BL2896" i="19"/>
  <c r="BL2895" i="19"/>
  <c r="BL2894" i="19"/>
  <c r="L2894" i="19"/>
  <c r="BM2894" i="19"/>
  <c r="BL2893" i="19"/>
  <c r="BL2892" i="19"/>
  <c r="BL2891" i="19"/>
  <c r="BL2890" i="19"/>
  <c r="BL2889" i="19"/>
  <c r="BL2888" i="19"/>
  <c r="BL2887" i="19"/>
  <c r="BL2214" i="19"/>
  <c r="BL2213" i="19"/>
  <c r="BL2212" i="19"/>
  <c r="BL2211" i="19"/>
  <c r="BL2210" i="19"/>
  <c r="BL2209" i="19"/>
  <c r="BL2208" i="19"/>
  <c r="BL2207" i="19"/>
  <c r="BL2206" i="19"/>
  <c r="BL2205" i="19"/>
  <c r="BL2204" i="19"/>
  <c r="BL2203" i="19"/>
  <c r="BM2203" i="19"/>
  <c r="BL2202" i="19"/>
  <c r="BL2201" i="19"/>
  <c r="BL2200" i="19"/>
  <c r="BL2199" i="19"/>
  <c r="BL2198" i="19"/>
  <c r="BL2197" i="19"/>
  <c r="BM2197" i="19"/>
  <c r="BL2196" i="19"/>
  <c r="BL2195" i="19"/>
  <c r="BL2194" i="19"/>
  <c r="BL2193" i="19"/>
  <c r="BL2192" i="19"/>
  <c r="BL2191" i="19"/>
  <c r="BL2190" i="19"/>
  <c r="BL2189" i="19"/>
  <c r="BL2188" i="19"/>
  <c r="BL2187" i="19"/>
  <c r="BL2186" i="19"/>
  <c r="BL2185" i="19"/>
  <c r="BL2184" i="19"/>
  <c r="BL2183" i="19"/>
  <c r="BL2182" i="19"/>
  <c r="BL2181" i="19"/>
  <c r="BL2180" i="19"/>
  <c r="BL2179" i="19"/>
  <c r="BL2178" i="19"/>
  <c r="BL2177" i="19"/>
  <c r="BM2177" i="19"/>
  <c r="BL2106" i="19"/>
  <c r="BL2105" i="19"/>
  <c r="BL2104" i="19"/>
  <c r="BL2103" i="19"/>
  <c r="BL2102" i="19"/>
  <c r="BM2101" i="19"/>
  <c r="BL2101" i="19"/>
  <c r="BL2100" i="19"/>
  <c r="BL2099" i="19"/>
  <c r="BL2098" i="19"/>
  <c r="BL2097" i="19"/>
  <c r="BL2096" i="19"/>
  <c r="BL2095" i="19"/>
  <c r="BM2095" i="19"/>
  <c r="BL2094" i="19"/>
  <c r="BL2093" i="19"/>
  <c r="BL2092" i="19"/>
  <c r="BL2091" i="19"/>
  <c r="BL2090" i="19"/>
  <c r="BM2089" i="19"/>
  <c r="BL2089" i="19"/>
  <c r="BL2088" i="19"/>
  <c r="BL2087" i="19"/>
  <c r="BL2086" i="19"/>
  <c r="BL2085" i="19"/>
  <c r="BL2084" i="19"/>
  <c r="BM2083" i="19"/>
  <c r="BL2083" i="19"/>
  <c r="BL1936" i="19"/>
  <c r="BL1935" i="19"/>
  <c r="BL1934" i="19"/>
  <c r="BL1933" i="19"/>
  <c r="BL1932" i="19"/>
  <c r="BL1931" i="19"/>
  <c r="BM1931" i="19"/>
  <c r="BL1919" i="19"/>
  <c r="BL1918" i="19"/>
  <c r="BL1917" i="19"/>
  <c r="BL1832" i="19"/>
  <c r="BL1831" i="19"/>
  <c r="BL1830" i="19"/>
  <c r="BL1829" i="19"/>
  <c r="BL1828" i="19"/>
  <c r="BM1827" i="19"/>
  <c r="BL1827" i="19"/>
  <c r="BL1808" i="19"/>
  <c r="BL1807" i="19"/>
  <c r="BL1806" i="19"/>
  <c r="BL1805" i="19"/>
  <c r="BL1804" i="19"/>
  <c r="BL1803" i="19"/>
  <c r="BM1803" i="19"/>
  <c r="BL624" i="19"/>
  <c r="BL623" i="19"/>
  <c r="BL622" i="19"/>
  <c r="BL621" i="19"/>
  <c r="BL620" i="19"/>
  <c r="BL619" i="19"/>
  <c r="BL412" i="19"/>
  <c r="BL411" i="19"/>
  <c r="BL410" i="19"/>
  <c r="BL409" i="19"/>
  <c r="BL408" i="19"/>
  <c r="BL407" i="19"/>
  <c r="BM407" i="19"/>
  <c r="BL63" i="19"/>
  <c r="BL62" i="19"/>
  <c r="BL61" i="19"/>
  <c r="BL60" i="19"/>
  <c r="BL59" i="19"/>
  <c r="L58" i="19"/>
  <c r="BM58" i="19"/>
  <c r="BL58" i="19"/>
  <c r="BL57" i="19"/>
  <c r="BL56" i="19"/>
  <c r="BL55" i="19"/>
  <c r="BL54" i="19"/>
  <c r="BL53" i="19"/>
  <c r="BL52" i="19"/>
  <c r="L52" i="19"/>
  <c r="BM52" i="19" s="1"/>
  <c r="BL3195" i="19"/>
  <c r="BL3194" i="19"/>
  <c r="BL3193" i="19"/>
  <c r="BL3192" i="19"/>
  <c r="BL3191" i="19"/>
  <c r="BL3190" i="19"/>
  <c r="L3190" i="19"/>
  <c r="BM3190" i="19" s="1"/>
  <c r="BL3189" i="19"/>
  <c r="L3189" i="19"/>
  <c r="BM3189" i="19"/>
  <c r="BL3188" i="19"/>
  <c r="BL3187" i="19"/>
  <c r="BL3186" i="19"/>
  <c r="L3186" i="19"/>
  <c r="BL3185" i="19"/>
  <c r="BL3184" i="19"/>
  <c r="BL3183" i="19"/>
  <c r="BL3182" i="19"/>
  <c r="BL3181" i="19"/>
  <c r="L3181" i="19"/>
  <c r="BM3181" i="19"/>
  <c r="BL3179" i="19"/>
  <c r="L3179" i="19"/>
  <c r="BM3179" i="19" s="1"/>
  <c r="BL3178" i="19"/>
  <c r="BL3177" i="19"/>
  <c r="BL3176" i="19"/>
  <c r="BL3175" i="19"/>
  <c r="BL3174" i="19"/>
  <c r="BL3173" i="19"/>
  <c r="BL3172" i="19"/>
  <c r="BL3171" i="19"/>
  <c r="BL3170" i="19"/>
  <c r="BL3169" i="19"/>
  <c r="BL3168" i="19"/>
  <c r="BL3166" i="19"/>
  <c r="BL3164" i="19"/>
  <c r="BL3163" i="19"/>
  <c r="BL3162" i="19"/>
  <c r="BL3161" i="19"/>
  <c r="BL3160" i="19"/>
  <c r="BL3159" i="19"/>
  <c r="BL3158" i="19"/>
  <c r="BL3157" i="19"/>
  <c r="BL3156" i="19"/>
  <c r="BL3155" i="19"/>
  <c r="BL3154" i="19"/>
  <c r="BL3153" i="19"/>
  <c r="BL3152" i="19"/>
  <c r="BL3151" i="19"/>
  <c r="BL3150" i="19"/>
  <c r="BL3149" i="19"/>
  <c r="BL3148" i="19"/>
  <c r="BL3147" i="19"/>
  <c r="BL3146" i="19"/>
  <c r="BL3145" i="19"/>
  <c r="BL3144" i="19"/>
  <c r="BL3143" i="19"/>
  <c r="BL3142" i="19"/>
  <c r="BL3141" i="19"/>
  <c r="BL3140" i="19"/>
  <c r="BL3139" i="19"/>
  <c r="BL3138" i="19"/>
  <c r="L3138" i="19"/>
  <c r="BM3138" i="19"/>
  <c r="BL3137" i="19"/>
  <c r="BL3136" i="19"/>
  <c r="BL3135" i="19"/>
  <c r="BL3134" i="19"/>
  <c r="BL3133" i="19"/>
  <c r="BL3132" i="19"/>
  <c r="BL3131" i="19"/>
  <c r="BL3130" i="19"/>
  <c r="BL3129" i="19"/>
  <c r="BL3128" i="19"/>
  <c r="BL3127" i="19"/>
  <c r="L3127" i="19"/>
  <c r="BM3127" i="19"/>
  <c r="BL3126" i="19"/>
  <c r="BL3125" i="19"/>
  <c r="BL3124" i="19"/>
  <c r="BL3123" i="19"/>
  <c r="BL3122" i="19"/>
  <c r="BL3121" i="19"/>
  <c r="L3121" i="19"/>
  <c r="BL3102" i="19"/>
  <c r="BL3101" i="19"/>
  <c r="BL3100" i="19"/>
  <c r="BL3099" i="19"/>
  <c r="BL3098" i="19"/>
  <c r="L3098" i="19"/>
  <c r="BL3097" i="19"/>
  <c r="BL3096" i="19"/>
  <c r="BL3095" i="19"/>
  <c r="BL3094" i="19"/>
  <c r="BL3093" i="19"/>
  <c r="BL3092" i="19"/>
  <c r="L3092" i="19"/>
  <c r="BL3091" i="19"/>
  <c r="BL3090" i="19"/>
  <c r="BL3089" i="19"/>
  <c r="BL3088" i="19"/>
  <c r="BL3087" i="19"/>
  <c r="BL3086" i="19"/>
  <c r="L3086" i="19"/>
  <c r="BL3085" i="19"/>
  <c r="BL3084" i="19"/>
  <c r="BL3083" i="19"/>
  <c r="BL3082" i="19"/>
  <c r="BL3081" i="19"/>
  <c r="BL3080" i="19"/>
  <c r="L3080" i="19"/>
  <c r="BL3079" i="19"/>
  <c r="BL3078" i="19"/>
  <c r="BL3077" i="19"/>
  <c r="BL3076" i="19"/>
  <c r="BL3075" i="19"/>
  <c r="BL3074" i="19"/>
  <c r="L3074" i="19"/>
  <c r="BL3073" i="19"/>
  <c r="BL3072" i="19"/>
  <c r="BL3071" i="19"/>
  <c r="BL3070" i="19"/>
  <c r="BL3069" i="19"/>
  <c r="BL3068" i="19"/>
  <c r="L3068" i="19"/>
  <c r="BL3067" i="19"/>
  <c r="BL3066" i="19"/>
  <c r="BL3065" i="19"/>
  <c r="BL3064" i="19"/>
  <c r="BL3063" i="19"/>
  <c r="BL3062" i="19"/>
  <c r="BL3061" i="19"/>
  <c r="BL3060" i="19"/>
  <c r="L3060" i="19"/>
  <c r="BL3041" i="19"/>
  <c r="BL3040" i="19"/>
  <c r="BL3039" i="19"/>
  <c r="BL3038" i="19"/>
  <c r="BL3037" i="19"/>
  <c r="L3037" i="19"/>
  <c r="BL3036" i="19"/>
  <c r="BL3035" i="19"/>
  <c r="BL3034" i="19"/>
  <c r="BL3033" i="19"/>
  <c r="BL3032" i="19"/>
  <c r="BL3031" i="19"/>
  <c r="L3031" i="19"/>
  <c r="BL3030" i="19"/>
  <c r="BL3029" i="19"/>
  <c r="BL3028" i="19"/>
  <c r="BL3027" i="19"/>
  <c r="BL3026" i="19"/>
  <c r="L3026" i="19"/>
  <c r="BL2996" i="19"/>
  <c r="BL2995" i="19"/>
  <c r="BL2994" i="19"/>
  <c r="BL2993" i="19"/>
  <c r="BL2992" i="19"/>
  <c r="BL2991" i="19"/>
  <c r="BL2990" i="19"/>
  <c r="BL2989" i="19"/>
  <c r="BL2988" i="19"/>
  <c r="BL2987" i="19"/>
  <c r="L2987" i="19"/>
  <c r="BL2986" i="19"/>
  <c r="BL2985" i="19"/>
  <c r="BL2984" i="19"/>
  <c r="BL2983" i="19"/>
  <c r="BL2982" i="19"/>
  <c r="BL2981" i="19"/>
  <c r="L2981" i="19"/>
  <c r="BL2980" i="19"/>
  <c r="BL2979" i="19"/>
  <c r="BL2978" i="19"/>
  <c r="BL2977" i="19"/>
  <c r="BL2976" i="19"/>
  <c r="BL2975" i="19"/>
  <c r="L2975" i="19"/>
  <c r="BL2974" i="19"/>
  <c r="BL2973" i="19"/>
  <c r="BL2972" i="19"/>
  <c r="BL2971" i="19"/>
  <c r="BL2970" i="19"/>
  <c r="BL2969" i="19"/>
  <c r="L2969" i="19"/>
  <c r="BM2969" i="19"/>
  <c r="BL2968" i="19"/>
  <c r="BL2967" i="19"/>
  <c r="BL2966" i="19"/>
  <c r="BL2965" i="19"/>
  <c r="BL2964" i="19"/>
  <c r="BL2963" i="19"/>
  <c r="L2963" i="19"/>
  <c r="BM2963" i="19"/>
  <c r="BL2962" i="19"/>
  <c r="BL2961" i="19"/>
  <c r="BL2960" i="19"/>
  <c r="BL2959" i="19"/>
  <c r="BL2958" i="19"/>
  <c r="BM2957" i="19"/>
  <c r="BL2957" i="19"/>
  <c r="BL2956" i="19"/>
  <c r="L2956" i="19"/>
  <c r="BL677" i="19"/>
  <c r="BL676" i="19"/>
  <c r="BL675" i="19"/>
  <c r="BL674" i="19"/>
  <c r="BL673" i="19"/>
  <c r="BL672" i="19"/>
  <c r="BM672" i="19"/>
  <c r="BL2658" i="19"/>
  <c r="BL2657" i="19"/>
  <c r="BL2656" i="19"/>
  <c r="BL2655" i="19"/>
  <c r="BL2654" i="19"/>
  <c r="BL2653" i="19"/>
  <c r="BM2653" i="19"/>
  <c r="BL2652" i="19"/>
  <c r="BL2651" i="19"/>
  <c r="BL2650" i="19"/>
  <c r="BL2649" i="19"/>
  <c r="BL2648" i="19"/>
  <c r="BL2647" i="19"/>
  <c r="BL2646" i="19"/>
  <c r="BL2645" i="19"/>
  <c r="BL2644" i="19"/>
  <c r="BL2643" i="19"/>
  <c r="BL2642" i="19"/>
  <c r="BL2641" i="19"/>
  <c r="BL2640" i="19"/>
  <c r="BM2640" i="19"/>
  <c r="BM2638" i="19"/>
  <c r="BL2638" i="19"/>
  <c r="BL2412" i="19"/>
  <c r="BL2411" i="19"/>
  <c r="BL2410" i="19"/>
  <c r="BL2409" i="19"/>
  <c r="BL3228" i="19"/>
  <c r="AU3228" i="19"/>
  <c r="BL2551" i="19"/>
  <c r="BL2550" i="19"/>
  <c r="BL2549" i="19"/>
  <c r="BL2548" i="19"/>
  <c r="BL2547" i="19"/>
  <c r="BL2546" i="19"/>
  <c r="BM2546" i="19"/>
  <c r="BL2542" i="19"/>
  <c r="BL2541" i="19"/>
  <c r="BL2540" i="19"/>
  <c r="BL2539" i="19"/>
  <c r="BL2538" i="19"/>
  <c r="BL2537" i="19"/>
  <c r="BL2536" i="19"/>
  <c r="BL2535" i="19"/>
  <c r="BL2534" i="19"/>
  <c r="BL2533" i="19"/>
  <c r="BL2532" i="19"/>
  <c r="BM2532" i="19"/>
  <c r="BL2502" i="19"/>
  <c r="BL2501" i="19"/>
  <c r="BL2500" i="19"/>
  <c r="BL2499" i="19"/>
  <c r="BL2498" i="19"/>
  <c r="BL2497" i="19"/>
  <c r="BL2484" i="19"/>
  <c r="BL2483" i="19"/>
  <c r="BL2482" i="19"/>
  <c r="BL2481" i="19"/>
  <c r="BL2480" i="19"/>
  <c r="BL2479" i="19"/>
  <c r="BM2479" i="19"/>
  <c r="BL2478" i="19"/>
  <c r="BL2477" i="19"/>
  <c r="BL2476" i="19"/>
  <c r="BL2475" i="19"/>
  <c r="BL2474" i="19"/>
  <c r="BL2473" i="19"/>
  <c r="BL2472" i="19"/>
  <c r="BL2471" i="19"/>
  <c r="BL2470" i="19"/>
  <c r="BL2469" i="19"/>
  <c r="BL2468" i="19"/>
  <c r="BL2467" i="19"/>
  <c r="BL2466" i="19"/>
  <c r="BL2465" i="19"/>
  <c r="BL2464" i="19"/>
  <c r="BL2463" i="19"/>
  <c r="BL2462" i="19"/>
  <c r="BL2461" i="19"/>
  <c r="BL2460" i="19"/>
  <c r="BL2459" i="19"/>
  <c r="BL2458" i="19"/>
  <c r="BL2457" i="19"/>
  <c r="BL2456" i="19"/>
  <c r="BL2042" i="19"/>
  <c r="BL2041" i="19"/>
  <c r="BL2040" i="19"/>
  <c r="BL2039" i="19"/>
  <c r="BL2038" i="19"/>
  <c r="BL2037" i="19"/>
  <c r="BL2036" i="19"/>
  <c r="BL2035" i="19"/>
  <c r="BL2034" i="19"/>
  <c r="BL2033" i="19"/>
  <c r="BL2032" i="19"/>
  <c r="BL2031" i="19"/>
  <c r="BM2031" i="19"/>
  <c r="BL947" i="19"/>
  <c r="BL946" i="19"/>
  <c r="BL945" i="19"/>
  <c r="BL944" i="19"/>
  <c r="BL943" i="19"/>
  <c r="BL942" i="19"/>
  <c r="BM942" i="19"/>
  <c r="BL941" i="19"/>
  <c r="BL940" i="19"/>
  <c r="BL939" i="19"/>
  <c r="BL938" i="19"/>
  <c r="BL937" i="19"/>
  <c r="BL936" i="19"/>
  <c r="BL922" i="19"/>
  <c r="BL921" i="19"/>
  <c r="BL920" i="19"/>
  <c r="BL919" i="19"/>
  <c r="BL918" i="19"/>
  <c r="BL917" i="19"/>
  <c r="BL916" i="19"/>
  <c r="BL915" i="19"/>
  <c r="BL914" i="19"/>
  <c r="BL913" i="19"/>
  <c r="BL912" i="19"/>
  <c r="BL911" i="19"/>
  <c r="BL910" i="19"/>
  <c r="BL909" i="19"/>
  <c r="BL908" i="19"/>
  <c r="BL907" i="19"/>
  <c r="BL906" i="19"/>
  <c r="BM906" i="19"/>
  <c r="BL905" i="19"/>
  <c r="BL904" i="19"/>
  <c r="BL903" i="19"/>
  <c r="BL902" i="19"/>
  <c r="BL901" i="19"/>
  <c r="BL900" i="19"/>
  <c r="BL899" i="19"/>
  <c r="BL898" i="19"/>
  <c r="BL897" i="19"/>
  <c r="BL896" i="19"/>
  <c r="BL895" i="19"/>
  <c r="BL894" i="19"/>
  <c r="BL893" i="19"/>
  <c r="BL892" i="19"/>
  <c r="BL891" i="19"/>
  <c r="BL890" i="19"/>
  <c r="BL889" i="19"/>
  <c r="BL888" i="19"/>
  <c r="BM888" i="19"/>
  <c r="BL887" i="19"/>
  <c r="BL886" i="19"/>
  <c r="BL885" i="19"/>
  <c r="BL884" i="19"/>
  <c r="BL883" i="19"/>
  <c r="BL882" i="19"/>
  <c r="BM882" i="19"/>
  <c r="BL881" i="19"/>
  <c r="BL880" i="19"/>
  <c r="BL879" i="19"/>
  <c r="BL878" i="19"/>
  <c r="BL877" i="19"/>
  <c r="BL876" i="19"/>
  <c r="BL875" i="19"/>
  <c r="BL3226" i="19"/>
  <c r="BL3222" i="19"/>
  <c r="BL3218" i="19"/>
  <c r="BL3217" i="19"/>
  <c r="BL2630" i="19"/>
  <c r="BL2629" i="19"/>
  <c r="BL2628" i="19"/>
  <c r="BL2627" i="19"/>
  <c r="BL2626" i="19"/>
  <c r="BL2625" i="19"/>
  <c r="BL2624" i="19"/>
  <c r="BL2623" i="19"/>
  <c r="BL2622" i="19"/>
  <c r="BL2621" i="19"/>
  <c r="BL2620" i="19"/>
  <c r="BL2619" i="19"/>
  <c r="BM2619" i="19"/>
  <c r="BL2618" i="19"/>
  <c r="BL2617" i="19"/>
  <c r="BL2616" i="19"/>
  <c r="BL2615" i="19"/>
  <c r="BL2614" i="19"/>
  <c r="BL2613" i="19"/>
  <c r="BM2613" i="19"/>
  <c r="BL2611" i="19"/>
  <c r="BL2610" i="19"/>
  <c r="BL2609" i="19"/>
  <c r="BL2608" i="19"/>
  <c r="BL2607" i="19"/>
  <c r="BL2606" i="19"/>
  <c r="BL2605" i="19"/>
  <c r="BL2604" i="19"/>
  <c r="BL2603" i="19"/>
  <c r="BL2602" i="19"/>
  <c r="BL2601" i="19"/>
  <c r="BL2600" i="19"/>
  <c r="BL2599" i="19"/>
  <c r="BL2598" i="19"/>
  <c r="BL2597" i="19"/>
  <c r="BL2596" i="19"/>
  <c r="BL2595" i="19"/>
  <c r="BM2594" i="19"/>
  <c r="BL2593" i="19"/>
  <c r="BL2592" i="19"/>
  <c r="BL2591" i="19"/>
  <c r="BL2590" i="19"/>
  <c r="BL2589" i="19"/>
  <c r="BL2588" i="19"/>
  <c r="BM2588" i="19"/>
  <c r="BL2587" i="19"/>
  <c r="BL2586" i="19"/>
  <c r="BL2585" i="19"/>
  <c r="BL2584" i="19"/>
  <c r="BL2583" i="19"/>
  <c r="BL2582" i="19"/>
  <c r="BL2581" i="19"/>
  <c r="BL2580" i="19"/>
  <c r="BL2579" i="19"/>
  <c r="BL2578" i="19"/>
  <c r="BL2577" i="19"/>
  <c r="BL2576" i="19"/>
  <c r="BL2575" i="19"/>
  <c r="BL2574" i="19"/>
  <c r="BL2573" i="19"/>
  <c r="BL2572" i="19"/>
  <c r="BL2571" i="19"/>
  <c r="BL2570" i="19"/>
  <c r="BM2570" i="19"/>
  <c r="BL2569" i="19"/>
  <c r="BL2568" i="19"/>
  <c r="BL2567" i="19"/>
  <c r="BL2566" i="19"/>
  <c r="BL2565" i="19"/>
  <c r="BL2564" i="19"/>
  <c r="BM2564" i="19"/>
  <c r="BL2563" i="19"/>
  <c r="BL2562" i="19"/>
  <c r="BL2561" i="19"/>
  <c r="BL2560" i="19"/>
  <c r="BL2559" i="19"/>
  <c r="BL2558" i="19"/>
  <c r="BM2558" i="19"/>
  <c r="BL2557" i="19"/>
  <c r="BL2556" i="19"/>
  <c r="BL2555" i="19"/>
  <c r="BL2554" i="19"/>
  <c r="BL2553" i="19"/>
  <c r="BL2552" i="19"/>
  <c r="BL2526" i="19"/>
  <c r="BL2525" i="19"/>
  <c r="BL2524" i="19"/>
  <c r="BL2523" i="19"/>
  <c r="BL2522" i="19"/>
  <c r="BL2521" i="19"/>
  <c r="BL2520" i="19"/>
  <c r="BL2519" i="19"/>
  <c r="BL2518" i="19"/>
  <c r="BL2517" i="19"/>
  <c r="BL2516" i="19"/>
  <c r="BL2515" i="19"/>
  <c r="BM2515" i="19"/>
  <c r="BL2514" i="19"/>
  <c r="BL2513" i="19"/>
  <c r="BL2512" i="19"/>
  <c r="BL2511" i="19"/>
  <c r="BL2510" i="19"/>
  <c r="BL2509" i="19"/>
  <c r="BM2509" i="19"/>
  <c r="BL2508" i="19"/>
  <c r="BL2507" i="19"/>
  <c r="BL2506" i="19"/>
  <c r="BL2505" i="19"/>
  <c r="BL2504" i="19"/>
  <c r="BL2503" i="19"/>
  <c r="BL2496" i="19"/>
  <c r="BL2495" i="19"/>
  <c r="BL2494" i="19"/>
  <c r="BL2493" i="19"/>
  <c r="BL2492" i="19"/>
  <c r="BL2491" i="19"/>
  <c r="BM2491" i="19"/>
  <c r="BL2490" i="19"/>
  <c r="BL2489" i="19"/>
  <c r="BL2488" i="19"/>
  <c r="BL2487" i="19"/>
  <c r="BL2486" i="19"/>
  <c r="BL2485" i="19"/>
  <c r="BM2485" i="19"/>
  <c r="BL2455" i="19"/>
  <c r="BL2454" i="19"/>
  <c r="BL2453" i="19"/>
  <c r="BL2452" i="19"/>
  <c r="BL2451" i="19"/>
  <c r="BL2450" i="19"/>
  <c r="BM2450" i="19"/>
  <c r="BL2449" i="19"/>
  <c r="BL2448" i="19"/>
  <c r="BL2447" i="19"/>
  <c r="BL2446" i="19"/>
  <c r="BL2445" i="19"/>
  <c r="BL2444" i="19"/>
  <c r="BL2443" i="19"/>
  <c r="BL2442" i="19"/>
  <c r="BL2441" i="19"/>
  <c r="BL2440" i="19"/>
  <c r="BL2439" i="19"/>
  <c r="BL2438" i="19"/>
  <c r="BL2437" i="19"/>
  <c r="BL2436" i="19"/>
  <c r="BL2435" i="19"/>
  <c r="BL2434" i="19"/>
  <c r="BL2433" i="19"/>
  <c r="BL2432" i="19"/>
  <c r="BL2431" i="19"/>
  <c r="BL2430" i="19"/>
  <c r="BL2429" i="19"/>
  <c r="BL2428" i="19"/>
  <c r="BL2427" i="19"/>
  <c r="BL2426" i="19"/>
  <c r="BM2426" i="19"/>
  <c r="BL2425" i="19"/>
  <c r="BL2424" i="19"/>
  <c r="BL2423" i="19"/>
  <c r="BL2422" i="19"/>
  <c r="BL2421" i="19"/>
  <c r="BL2420" i="19"/>
  <c r="BL2419" i="19"/>
  <c r="BL2418" i="19"/>
  <c r="BL2417" i="19"/>
  <c r="BL2416" i="19"/>
  <c r="BL2415" i="19"/>
  <c r="BL2414" i="19"/>
  <c r="BL2413" i="19"/>
  <c r="BM2413" i="19"/>
  <c r="BL2403" i="19"/>
  <c r="BM2403" i="19"/>
  <c r="BL2118" i="19"/>
  <c r="BL2117" i="19"/>
  <c r="BL2116" i="19"/>
  <c r="BL2115" i="19"/>
  <c r="BL2114" i="19"/>
  <c r="BL2113" i="19"/>
  <c r="BM2113" i="19"/>
  <c r="BL2112" i="19"/>
  <c r="BL2111" i="19"/>
  <c r="BL2110" i="19"/>
  <c r="BL2109" i="19"/>
  <c r="BL2108" i="19"/>
  <c r="BL2107" i="19"/>
  <c r="BM2107" i="19"/>
  <c r="BL1916" i="19"/>
  <c r="BL1915" i="19"/>
  <c r="BL1914" i="19"/>
  <c r="BL1913" i="19"/>
  <c r="BL1912" i="19"/>
  <c r="BL1911" i="19"/>
  <c r="BL1910" i="19"/>
  <c r="BL1909" i="19"/>
  <c r="BL1908" i="19"/>
  <c r="BL1907" i="19"/>
  <c r="BL1906" i="19"/>
  <c r="BL1905" i="19"/>
  <c r="BM1905" i="19"/>
  <c r="BL1904" i="19"/>
  <c r="BL1903" i="19"/>
  <c r="BL1902" i="19"/>
  <c r="BL1901" i="19"/>
  <c r="BL1900" i="19"/>
  <c r="BL1899" i="19"/>
  <c r="BM1899" i="19"/>
  <c r="BL1898" i="19"/>
  <c r="BL1897" i="19"/>
  <c r="BL1896" i="19"/>
  <c r="BL1895" i="19"/>
  <c r="BL1894" i="19"/>
  <c r="BL1893" i="19"/>
  <c r="BM1893" i="19"/>
  <c r="BL1892" i="19"/>
  <c r="BL1891" i="19"/>
  <c r="BL1890" i="19"/>
  <c r="BL1889" i="19"/>
  <c r="BL1888" i="19"/>
  <c r="BL1887" i="19"/>
  <c r="BL1886" i="19"/>
  <c r="BL1885" i="19"/>
  <c r="BL1884" i="19"/>
  <c r="BL1883" i="19"/>
  <c r="BL1882" i="19"/>
  <c r="BL1881" i="19"/>
  <c r="BM1881" i="19"/>
  <c r="BL1880" i="19"/>
  <c r="BL1879" i="19"/>
  <c r="BL1878" i="19"/>
  <c r="BL1877" i="19"/>
  <c r="BL1876" i="19"/>
  <c r="BL1875" i="19"/>
  <c r="BM1875" i="19"/>
  <c r="BL1874" i="19"/>
  <c r="BL1873" i="19"/>
  <c r="BL1872" i="19"/>
  <c r="BL1871" i="19"/>
  <c r="BL1870" i="19"/>
  <c r="BL1869" i="19"/>
  <c r="BL1868" i="19"/>
  <c r="BL1867" i="19"/>
  <c r="BL1866" i="19"/>
  <c r="BL1865" i="19"/>
  <c r="BL1864" i="19"/>
  <c r="BL1863" i="19"/>
  <c r="BL1862" i="19"/>
  <c r="BL1861" i="19"/>
  <c r="BL1860" i="19"/>
  <c r="BL1859" i="19"/>
  <c r="BL1858" i="19"/>
  <c r="BL1857" i="19"/>
  <c r="BM1857" i="19"/>
  <c r="BL1856" i="19"/>
  <c r="BL1855" i="19"/>
  <c r="BL1854" i="19"/>
  <c r="BL1852" i="19"/>
  <c r="BL1851" i="19"/>
  <c r="BM1851" i="19"/>
  <c r="BL1850" i="19"/>
  <c r="BL1849" i="19"/>
  <c r="BL1848" i="19"/>
  <c r="BL1847" i="19"/>
  <c r="BL1846" i="19"/>
  <c r="BL1845" i="19"/>
  <c r="BL1844" i="19"/>
  <c r="BL1843" i="19"/>
  <c r="BL1842" i="19"/>
  <c r="BL1841" i="19"/>
  <c r="BL1840" i="19"/>
  <c r="BL1839" i="19"/>
  <c r="BM1839" i="19"/>
  <c r="BL1796" i="19"/>
  <c r="BL1795" i="19"/>
  <c r="BL1794" i="19"/>
  <c r="BL1793" i="19"/>
  <c r="BL1792" i="19"/>
  <c r="BL1791" i="19"/>
  <c r="BM1791" i="19"/>
  <c r="BL1790" i="19"/>
  <c r="BL1789" i="19"/>
  <c r="BL1788" i="19"/>
  <c r="BL1787" i="19"/>
  <c r="BL1786" i="19"/>
  <c r="BL1785" i="19"/>
  <c r="BM1785" i="19"/>
  <c r="BL1784" i="19"/>
  <c r="BL1783" i="19"/>
  <c r="BL1782" i="19"/>
  <c r="BL1781" i="19"/>
  <c r="BL1780" i="19"/>
  <c r="BL1779" i="19"/>
  <c r="BM1779" i="19"/>
  <c r="BL1760" i="19"/>
  <c r="BM1760" i="19"/>
  <c r="BL1753" i="19"/>
  <c r="BL1752" i="19"/>
  <c r="BM1752" i="19"/>
  <c r="BL1745" i="19"/>
  <c r="BL2759" i="19"/>
  <c r="BL2761" i="19"/>
  <c r="BM2761" i="19"/>
  <c r="BL2760" i="19"/>
  <c r="BL1802" i="19"/>
  <c r="BL1801" i="19"/>
  <c r="BL1800" i="19"/>
  <c r="BL1799" i="19"/>
  <c r="BL1798" i="19"/>
  <c r="BL1797" i="19"/>
  <c r="BL1358" i="19"/>
  <c r="BL1357" i="19"/>
  <c r="BL1356" i="19"/>
  <c r="BL1355" i="19"/>
  <c r="BL1354" i="19"/>
  <c r="BL1353" i="19"/>
  <c r="BM1353" i="19"/>
  <c r="BL1352" i="19"/>
  <c r="BL1351" i="19"/>
  <c r="BL1350" i="19"/>
  <c r="BL1349" i="19"/>
  <c r="BL1348" i="19"/>
  <c r="BL1347" i="19"/>
  <c r="BM1347" i="19"/>
  <c r="BL1344" i="19"/>
  <c r="BL1343" i="19"/>
  <c r="BF1342" i="19"/>
  <c r="BF1341" i="19"/>
  <c r="BL1336" i="19"/>
  <c r="BL1335" i="19"/>
  <c r="BL1334" i="19"/>
  <c r="BL1333" i="19"/>
  <c r="AV1333" i="19"/>
  <c r="BL1332" i="19"/>
  <c r="BM1332" i="19"/>
  <c r="BL1331" i="19"/>
  <c r="BL1330" i="19"/>
  <c r="BL1329" i="19"/>
  <c r="BL1328" i="19"/>
  <c r="BL1327" i="19"/>
  <c r="AV1327" i="19"/>
  <c r="BL1326" i="19"/>
  <c r="BM1326" i="19"/>
  <c r="BL1325" i="19"/>
  <c r="BL1324" i="19"/>
  <c r="BK1324" i="19"/>
  <c r="BL1323" i="19"/>
  <c r="BK1323" i="19"/>
  <c r="BF1322" i="19"/>
  <c r="BL1322" i="19" s="1"/>
  <c r="BF1320" i="19"/>
  <c r="BL1315" i="19"/>
  <c r="BL1314" i="19"/>
  <c r="BL1313" i="19"/>
  <c r="BL1312" i="19"/>
  <c r="BL1311" i="19"/>
  <c r="BL1310" i="19"/>
  <c r="BL1309" i="19"/>
  <c r="AV1309" i="19"/>
  <c r="BL1308" i="19"/>
  <c r="AV1308" i="19"/>
  <c r="BL1307" i="19"/>
  <c r="AV1307" i="19"/>
  <c r="BL1306" i="19"/>
  <c r="BL1305" i="19"/>
  <c r="BF1304" i="19"/>
  <c r="BF1303" i="19"/>
  <c r="BL1303" i="19" s="1"/>
  <c r="BF1302" i="19"/>
  <c r="BL1301" i="19"/>
  <c r="BL1300" i="19"/>
  <c r="BL1299" i="19"/>
  <c r="BL1298" i="19"/>
  <c r="BL1297" i="19"/>
  <c r="BL1296" i="19"/>
  <c r="AV1296" i="19"/>
  <c r="BL1295" i="19"/>
  <c r="BM1295" i="19"/>
  <c r="BL1341" i="19"/>
  <c r="BL1304" i="19"/>
  <c r="BL1302" i="19"/>
  <c r="BL1320" i="19"/>
  <c r="BL3114" i="19"/>
  <c r="BL3113" i="19"/>
  <c r="BL3112" i="19"/>
  <c r="BL3111" i="19"/>
  <c r="BL3110" i="19"/>
  <c r="BL3109" i="19"/>
  <c r="L3109" i="19"/>
  <c r="BM3109" i="19"/>
  <c r="BL3053" i="19"/>
  <c r="BL3052" i="19"/>
  <c r="BL3051" i="19"/>
  <c r="BL3050" i="19"/>
  <c r="BL3049" i="19"/>
  <c r="BL3048" i="19"/>
  <c r="L3048" i="19"/>
  <c r="BM3048" i="19"/>
  <c r="BL2402" i="19"/>
  <c r="BL2401" i="19"/>
  <c r="BL2400" i="19"/>
  <c r="BL2399" i="19"/>
  <c r="BL2398" i="19"/>
  <c r="BM2397" i="19"/>
  <c r="BL2397" i="19"/>
  <c r="BL1826" i="19"/>
  <c r="BL1825" i="19"/>
  <c r="BL1824" i="19"/>
  <c r="BL1823" i="19"/>
  <c r="BL1822" i="19"/>
  <c r="BL1821" i="19"/>
  <c r="BL1744" i="19"/>
  <c r="BL1743" i="19"/>
  <c r="BF1636" i="19"/>
  <c r="BL1636" i="19" s="1"/>
  <c r="BL1635" i="19"/>
  <c r="BL1634" i="19"/>
  <c r="BM1634" i="19"/>
  <c r="BL1633" i="19"/>
  <c r="BL1627" i="19"/>
  <c r="BM1627" i="19"/>
  <c r="BL1621" i="19"/>
  <c r="BM1621" i="19"/>
  <c r="BL1620" i="19"/>
  <c r="BL1619" i="19"/>
  <c r="BL1618" i="19"/>
  <c r="BL1617" i="19"/>
  <c r="BL1612" i="19"/>
  <c r="BL1605" i="19"/>
  <c r="BL1599" i="19"/>
  <c r="BM1599" i="19"/>
  <c r="BL1590" i="19"/>
  <c r="BM1590" i="19"/>
  <c r="BL1589" i="19"/>
  <c r="BL1586" i="19"/>
  <c r="BL1585" i="19"/>
  <c r="BL1584" i="19"/>
  <c r="BM1584" i="19"/>
  <c r="BL1578" i="19"/>
  <c r="BL1577" i="19"/>
  <c r="BL1574" i="19"/>
  <c r="BM1574" i="19"/>
  <c r="BL1573" i="19"/>
  <c r="BL1572" i="19"/>
  <c r="BL1571" i="19"/>
  <c r="BM1571" i="19"/>
  <c r="BL1570" i="19"/>
  <c r="BL1569" i="19"/>
  <c r="BL1568" i="19"/>
  <c r="BL1567" i="19"/>
  <c r="BL1566" i="19"/>
  <c r="BL1565" i="19"/>
  <c r="BM1565" i="19"/>
  <c r="BL1564" i="19"/>
  <c r="BL1563" i="19"/>
  <c r="BL1562" i="19"/>
  <c r="BL1561" i="19"/>
  <c r="BL1560" i="19"/>
  <c r="BL1559" i="19"/>
  <c r="BM1559" i="19"/>
  <c r="BL1558" i="19"/>
  <c r="BL1557" i="19"/>
  <c r="BL1556" i="19"/>
  <c r="BL1555" i="19"/>
  <c r="BL1554" i="19"/>
  <c r="BL1553" i="19"/>
  <c r="BL1552" i="19"/>
  <c r="BL1551" i="19"/>
  <c r="BL1550" i="19"/>
  <c r="BL1549" i="19"/>
  <c r="BL1548" i="19"/>
  <c r="BL1547" i="19"/>
  <c r="BL1546" i="19"/>
  <c r="BL1545" i="19"/>
  <c r="BL1544" i="19"/>
  <c r="BL1543" i="19"/>
  <c r="BL1542" i="19"/>
  <c r="BL1541" i="19"/>
  <c r="BL1540" i="19"/>
  <c r="BL1539" i="19"/>
  <c r="BL1538" i="19"/>
  <c r="BL1537" i="19"/>
  <c r="BL1536" i="19"/>
  <c r="BL1535" i="19"/>
  <c r="BL1534" i="19"/>
  <c r="BL1533" i="19"/>
  <c r="BL1532" i="19"/>
  <c r="BL1531" i="19"/>
  <c r="BL1530" i="19"/>
  <c r="BL1529" i="19"/>
  <c r="BL1528" i="19"/>
  <c r="BL1527" i="19"/>
  <c r="BL1526" i="19"/>
  <c r="BL1525" i="19"/>
  <c r="BL1524" i="19"/>
  <c r="BL1523" i="19"/>
  <c r="BL1522" i="19"/>
  <c r="BL1521" i="19"/>
  <c r="BL1520" i="19"/>
  <c r="BL1519" i="19"/>
  <c r="BL1518" i="19"/>
  <c r="BL1517" i="19"/>
  <c r="BL1516" i="19"/>
  <c r="BL1515" i="19"/>
  <c r="BL1514" i="19"/>
  <c r="BL1513" i="19"/>
  <c r="BL1512" i="19"/>
  <c r="BL1511" i="19"/>
  <c r="BL1510" i="19"/>
  <c r="BL1509" i="19"/>
  <c r="BL1508" i="19"/>
  <c r="BL1507" i="19"/>
  <c r="BL1506" i="19"/>
  <c r="BL1505" i="19"/>
  <c r="BL1504" i="19"/>
  <c r="BL1503" i="19"/>
  <c r="BL1502" i="19"/>
  <c r="BL1501" i="19"/>
  <c r="BL1500" i="19"/>
  <c r="BL1499" i="19"/>
  <c r="BL1498" i="19"/>
  <c r="BL1497" i="19"/>
  <c r="BL1496" i="19"/>
  <c r="BL1495" i="19"/>
  <c r="BL1494" i="19"/>
  <c r="BL1493" i="19"/>
  <c r="BL1492" i="19"/>
  <c r="BL1491" i="19"/>
  <c r="BL1490" i="19"/>
  <c r="BM1490" i="19"/>
  <c r="BL1489" i="19"/>
  <c r="BL1488" i="19"/>
  <c r="BM1488" i="19"/>
  <c r="BL1487" i="19"/>
  <c r="BL1486" i="19"/>
  <c r="BL1485" i="19"/>
  <c r="BL1484" i="19"/>
  <c r="BL1483" i="19"/>
  <c r="BL1482" i="19"/>
  <c r="BL1481" i="19"/>
  <c r="BL1480" i="19"/>
  <c r="BL1479" i="19"/>
  <c r="BL1478" i="19"/>
  <c r="BL1477" i="19"/>
  <c r="BL1476" i="19"/>
  <c r="BL1475" i="19"/>
  <c r="BL1474" i="19"/>
  <c r="BL1473" i="19"/>
  <c r="BL1472" i="19"/>
  <c r="BL1471" i="19"/>
  <c r="BL1470" i="19"/>
  <c r="BL1469" i="19"/>
  <c r="BL1468" i="19"/>
  <c r="BL1467" i="19"/>
  <c r="BL1466" i="19"/>
  <c r="BL1465" i="19"/>
  <c r="BM1465" i="19"/>
  <c r="BL1462" i="19"/>
  <c r="BL1461" i="19"/>
  <c r="BL1460" i="19"/>
  <c r="BL1459" i="19"/>
  <c r="BL1458" i="19"/>
  <c r="BL1457" i="19"/>
  <c r="BL1456" i="19"/>
  <c r="BL1455" i="19"/>
  <c r="BL1454" i="19"/>
  <c r="BL1453" i="19"/>
  <c r="BL1452" i="19"/>
  <c r="BL1451" i="19"/>
  <c r="BL1450" i="19"/>
  <c r="BL1449" i="19"/>
  <c r="BL1448" i="19"/>
  <c r="BL1447" i="19"/>
  <c r="BM1446" i="19"/>
  <c r="BL1445" i="19"/>
  <c r="BL1433" i="19"/>
  <c r="BM1433" i="19"/>
  <c r="BL1426" i="19"/>
  <c r="BL1425" i="19"/>
  <c r="BL1424" i="19"/>
  <c r="BL1423" i="19"/>
  <c r="BL1422" i="19"/>
  <c r="BL1420" i="19"/>
  <c r="BL1419" i="19"/>
  <c r="BL1418" i="19"/>
  <c r="BL1417" i="19"/>
  <c r="BL1416" i="19"/>
  <c r="BL1415" i="19"/>
  <c r="BL1414" i="19"/>
  <c r="BL1413" i="19"/>
  <c r="BL1412" i="19"/>
  <c r="BL1411" i="19"/>
  <c r="BL1410" i="19"/>
  <c r="BL1409" i="19"/>
  <c r="BL1408" i="19"/>
  <c r="BL1407" i="19"/>
  <c r="BL1406" i="19"/>
  <c r="BL1405" i="19"/>
  <c r="BL1404" i="19"/>
  <c r="BL1403" i="19"/>
  <c r="BL1402" i="19"/>
  <c r="BL1401" i="19"/>
  <c r="BL1400" i="19"/>
  <c r="BE1395" i="19"/>
  <c r="BL1388" i="19"/>
  <c r="BL1387" i="19"/>
  <c r="BL1386" i="19"/>
  <c r="BL1385" i="19"/>
  <c r="BL1384" i="19"/>
  <c r="BL1383" i="19"/>
  <c r="BL1382" i="19"/>
  <c r="BL1381" i="19"/>
  <c r="BL1380" i="19"/>
  <c r="BL1379" i="19"/>
  <c r="BL1378" i="19"/>
  <c r="BL1377" i="19"/>
  <c r="BL1376" i="19"/>
  <c r="BL1375" i="19"/>
  <c r="BL1374" i="19"/>
  <c r="BL1373" i="19"/>
  <c r="BL1372" i="19"/>
  <c r="BL1371" i="19"/>
  <c r="BL1370" i="19"/>
  <c r="BL1369" i="19"/>
  <c r="BL1368" i="19"/>
  <c r="BL1367" i="19"/>
  <c r="BL1366" i="19"/>
  <c r="BL1363" i="19"/>
  <c r="BL1362" i="19"/>
  <c r="BL1361" i="19"/>
  <c r="BL1360" i="19"/>
  <c r="BL1359" i="19"/>
  <c r="BM1359" i="19"/>
  <c r="BL368" i="19"/>
  <c r="BL367" i="19"/>
  <c r="BL366" i="19"/>
  <c r="BL365" i="19"/>
  <c r="BL364" i="19"/>
  <c r="BL363" i="19"/>
  <c r="BM363" i="19"/>
  <c r="BL296" i="19"/>
  <c r="BL295" i="19"/>
  <c r="BL294" i="19"/>
  <c r="BL293" i="19"/>
  <c r="BL292" i="19"/>
  <c r="BL291" i="19"/>
  <c r="BM291" i="19"/>
  <c r="BL290" i="19"/>
  <c r="BL289" i="19"/>
  <c r="BL288" i="19"/>
  <c r="BL287" i="19"/>
  <c r="BL286" i="19"/>
  <c r="BL285" i="19"/>
  <c r="BL133" i="19"/>
  <c r="BL132" i="19"/>
  <c r="BL131" i="19"/>
  <c r="BL130" i="19"/>
  <c r="BL129" i="19"/>
  <c r="BL128" i="19"/>
  <c r="L128" i="19"/>
  <c r="BM128" i="19" s="1"/>
  <c r="BL3108" i="19"/>
  <c r="BL3107" i="19"/>
  <c r="BL3106" i="19"/>
  <c r="BL3105" i="19"/>
  <c r="BL3104" i="19"/>
  <c r="BL3103" i="19"/>
  <c r="L3103" i="19"/>
  <c r="BM3103" i="19" s="1"/>
  <c r="BL3047" i="19"/>
  <c r="BL3046" i="19"/>
  <c r="BL3045" i="19"/>
  <c r="BL3044" i="19"/>
  <c r="BL3043" i="19"/>
  <c r="BL3042" i="19"/>
  <c r="L3042" i="19"/>
  <c r="BM3042" i="19" s="1"/>
  <c r="BL2063" i="19"/>
  <c r="BL2062" i="19"/>
  <c r="BL2057" i="19"/>
  <c r="BL2056" i="19"/>
  <c r="BL2055" i="19"/>
  <c r="BL2054" i="19"/>
  <c r="BM2054" i="19"/>
  <c r="BL874" i="19"/>
  <c r="BL873" i="19"/>
  <c r="BL872" i="19"/>
  <c r="BL871" i="19"/>
  <c r="BL870" i="19"/>
  <c r="BL869" i="19"/>
  <c r="BM869" i="19"/>
  <c r="BL868" i="19"/>
  <c r="BL867" i="19"/>
  <c r="BL866" i="19"/>
  <c r="BL865" i="19"/>
  <c r="BL864" i="19"/>
  <c r="BL863" i="19"/>
  <c r="BM863" i="19"/>
  <c r="BL855" i="19"/>
  <c r="BL854" i="19"/>
  <c r="BL853" i="19"/>
  <c r="BL852" i="19"/>
  <c r="BL851" i="19"/>
  <c r="BL850" i="19"/>
  <c r="BL849" i="19"/>
  <c r="BL848" i="19"/>
  <c r="BL847" i="19"/>
  <c r="BL846" i="19"/>
  <c r="BL845" i="19"/>
  <c r="BL844" i="19"/>
  <c r="BL843" i="19"/>
  <c r="BL842" i="19"/>
  <c r="BL841" i="19"/>
  <c r="BL840" i="19"/>
  <c r="BL839" i="19"/>
  <c r="BL838" i="19"/>
  <c r="BM838" i="19"/>
  <c r="BL837" i="19"/>
  <c r="BL836" i="19"/>
  <c r="BL835" i="19"/>
  <c r="BL834" i="19"/>
  <c r="BL833" i="19"/>
  <c r="BL832" i="19"/>
  <c r="BM832" i="19"/>
  <c r="BL831" i="19"/>
  <c r="BL830" i="19"/>
  <c r="BL829" i="19"/>
  <c r="BL828" i="19"/>
  <c r="BL827" i="19"/>
  <c r="BL826" i="19"/>
  <c r="BL825" i="19"/>
  <c r="BL824" i="19"/>
  <c r="BL823" i="19"/>
  <c r="BL822" i="19"/>
  <c r="BL821" i="19"/>
  <c r="BL820" i="19"/>
  <c r="BL819" i="19"/>
  <c r="BL818" i="19"/>
  <c r="BL817" i="19"/>
  <c r="BL816" i="19"/>
  <c r="BL815" i="19"/>
  <c r="BL814" i="19"/>
  <c r="BM814" i="19"/>
  <c r="BL811" i="19"/>
  <c r="BL810" i="19"/>
  <c r="BL809" i="19"/>
  <c r="BL808" i="19"/>
  <c r="BL807" i="19"/>
  <c r="BL806" i="19"/>
  <c r="BM806" i="19"/>
  <c r="BL805" i="19"/>
  <c r="BL804" i="19"/>
  <c r="BL803" i="19"/>
  <c r="BL802" i="19"/>
  <c r="BL801" i="19"/>
  <c r="BL800" i="19"/>
  <c r="BL799" i="19"/>
  <c r="BL798" i="19"/>
  <c r="BL797" i="19"/>
  <c r="BL796" i="19"/>
  <c r="BL795" i="19"/>
  <c r="BL794" i="19"/>
  <c r="BL793" i="19"/>
  <c r="BL792" i="19"/>
  <c r="BL791" i="19"/>
  <c r="BL790" i="19"/>
  <c r="BL789" i="19"/>
  <c r="BL788" i="19"/>
  <c r="BM788" i="19"/>
  <c r="BL787" i="19"/>
  <c r="BL786" i="19"/>
  <c r="BL785" i="19"/>
  <c r="BL784" i="19"/>
  <c r="BL783" i="19"/>
  <c r="BL782" i="19"/>
  <c r="BL781" i="19"/>
  <c r="BL778" i="19"/>
  <c r="BL777" i="19"/>
  <c r="BL776" i="19"/>
  <c r="BL775" i="19"/>
  <c r="BL774" i="19"/>
  <c r="BL773" i="19"/>
  <c r="BL772" i="19"/>
  <c r="BL771" i="19"/>
  <c r="BL770" i="19"/>
  <c r="BL769" i="19"/>
  <c r="BL768" i="19"/>
  <c r="BL767" i="19"/>
  <c r="BM767" i="19"/>
  <c r="BL759" i="19"/>
  <c r="BL758" i="19"/>
  <c r="BL757" i="19"/>
  <c r="BL756" i="19"/>
  <c r="BL755" i="19"/>
  <c r="BL754" i="19"/>
  <c r="BM754" i="19"/>
  <c r="BL752" i="19"/>
  <c r="BL751" i="19"/>
  <c r="BL750" i="19"/>
  <c r="BL749" i="19"/>
  <c r="BL748" i="19"/>
  <c r="BL747" i="19"/>
  <c r="BL746" i="19"/>
  <c r="BL745" i="19"/>
  <c r="BL744" i="19"/>
  <c r="BL743" i="19"/>
  <c r="BL742" i="19"/>
  <c r="BL741" i="19"/>
  <c r="BL740" i="19"/>
  <c r="BL739" i="19"/>
  <c r="BL738" i="19"/>
  <c r="BL737" i="19"/>
  <c r="BL736" i="19"/>
  <c r="BL735" i="19"/>
  <c r="BL734" i="19"/>
  <c r="BL733" i="19"/>
  <c r="BL702" i="19"/>
  <c r="BL701" i="19"/>
  <c r="BL700" i="19"/>
  <c r="BL699" i="19"/>
  <c r="BL698" i="19"/>
  <c r="BL697" i="19"/>
  <c r="BL696" i="19"/>
  <c r="BL695" i="19"/>
  <c r="BL694" i="19"/>
  <c r="BL693" i="19"/>
  <c r="BL692" i="19"/>
  <c r="BL691" i="19"/>
  <c r="BL690" i="19"/>
  <c r="BL689" i="19"/>
  <c r="BL688" i="19"/>
  <c r="BL687" i="19"/>
  <c r="BL686" i="19"/>
  <c r="BL685" i="19"/>
  <c r="BM685" i="19"/>
  <c r="BL684" i="19"/>
  <c r="BL683" i="19"/>
  <c r="BL682" i="19"/>
  <c r="BL681" i="19"/>
  <c r="BL680" i="19"/>
  <c r="BL679" i="19"/>
  <c r="BL678" i="19"/>
  <c r="BL671" i="19"/>
  <c r="BL670" i="19"/>
  <c r="BL669" i="19"/>
  <c r="BL668" i="19"/>
  <c r="BL667" i="19"/>
  <c r="BL666" i="19"/>
  <c r="BM666" i="19"/>
  <c r="BL355" i="19"/>
  <c r="BL354" i="19"/>
  <c r="BL353" i="19"/>
  <c r="BL352" i="19"/>
  <c r="BL351" i="19"/>
  <c r="BL350" i="19"/>
  <c r="BM350" i="19"/>
  <c r="BL329" i="19"/>
  <c r="BL328" i="19"/>
  <c r="BL327" i="19"/>
  <c r="BL326" i="19"/>
  <c r="BL325" i="19"/>
  <c r="BL324" i="19"/>
  <c r="BL216" i="19"/>
  <c r="BL215" i="19"/>
  <c r="BL214" i="19"/>
  <c r="BL213" i="19"/>
  <c r="BL212" i="19"/>
  <c r="BL211" i="19"/>
  <c r="BL210" i="19"/>
  <c r="BL209" i="19"/>
  <c r="BL208" i="19"/>
  <c r="BL207" i="19"/>
  <c r="BL206" i="19"/>
  <c r="BL205" i="19"/>
  <c r="BM205" i="19"/>
  <c r="BL204" i="19"/>
  <c r="BL203" i="19"/>
  <c r="BL202" i="19"/>
  <c r="BL201" i="19"/>
  <c r="BL200" i="19"/>
  <c r="BL199" i="19"/>
  <c r="BM199" i="19"/>
  <c r="BL198" i="19"/>
  <c r="BL197" i="19"/>
  <c r="BL196" i="19"/>
  <c r="BL195" i="19"/>
  <c r="BL194" i="19"/>
  <c r="BL193" i="19"/>
  <c r="BL192" i="19"/>
  <c r="BL191" i="19"/>
  <c r="BL190" i="19"/>
  <c r="BL189" i="19"/>
  <c r="BL188" i="19"/>
  <c r="BL187" i="19"/>
  <c r="BM187" i="19"/>
  <c r="BL186" i="19"/>
  <c r="BL185" i="19"/>
  <c r="BL184" i="19"/>
  <c r="BL183" i="19"/>
  <c r="BL182" i="19"/>
  <c r="BL181" i="19"/>
  <c r="BM181" i="19"/>
  <c r="BL180" i="19"/>
  <c r="BL179" i="19"/>
  <c r="BL178" i="19"/>
  <c r="BL177" i="19"/>
  <c r="BL176" i="19"/>
  <c r="BL175" i="19"/>
  <c r="BM175" i="19"/>
  <c r="BL1766" i="19"/>
  <c r="BL1765" i="19"/>
  <c r="BL1764" i="19"/>
  <c r="BL1763" i="19"/>
  <c r="BL1762" i="19"/>
  <c r="BL1761" i="19"/>
  <c r="BM1761" i="19"/>
  <c r="BL1759" i="19"/>
  <c r="BL1758" i="19"/>
  <c r="BL1757" i="19"/>
  <c r="BL1756" i="19"/>
  <c r="BL1755" i="19"/>
  <c r="BL1754" i="19"/>
  <c r="BL662" i="19"/>
  <c r="BL656" i="19"/>
  <c r="BL655" i="19"/>
  <c r="BL654" i="19"/>
  <c r="BL653" i="19"/>
  <c r="BL652" i="19"/>
  <c r="BL651" i="19"/>
  <c r="BL650" i="19"/>
  <c r="BL649" i="19"/>
  <c r="BL648" i="19"/>
  <c r="BL647" i="19"/>
  <c r="BL646" i="19"/>
  <c r="BL645" i="19"/>
  <c r="BL644" i="19"/>
  <c r="BL643" i="19"/>
  <c r="BL642" i="19"/>
  <c r="BL641" i="19"/>
  <c r="BL640" i="19"/>
  <c r="BM640" i="19"/>
  <c r="BL639" i="19"/>
  <c r="BL638" i="19"/>
  <c r="BL637" i="19"/>
  <c r="BL636" i="19"/>
  <c r="BL635" i="19"/>
  <c r="BL634" i="19"/>
  <c r="BM634" i="19"/>
  <c r="BL618" i="19"/>
  <c r="BL617" i="19"/>
  <c r="BL616" i="19"/>
  <c r="BL615" i="19"/>
  <c r="BL614" i="19"/>
  <c r="BL613" i="19"/>
  <c r="BM613" i="19"/>
  <c r="BL612" i="19"/>
  <c r="BL610" i="19"/>
  <c r="BL609" i="19"/>
  <c r="BL608" i="19"/>
  <c r="BL607" i="19"/>
  <c r="BL606" i="19"/>
  <c r="BL605" i="19"/>
  <c r="BL604" i="19"/>
  <c r="BL603" i="19"/>
  <c r="BL602" i="19"/>
  <c r="BL601" i="19"/>
  <c r="BL600" i="19"/>
  <c r="BL599" i="19"/>
  <c r="BL598" i="19"/>
  <c r="BL597" i="19"/>
  <c r="BL596" i="19"/>
  <c r="BL595" i="19"/>
  <c r="BL594" i="19"/>
  <c r="BL593" i="19"/>
  <c r="BM593" i="19"/>
  <c r="BL592" i="19"/>
  <c r="BL591" i="19"/>
  <c r="BL590" i="19"/>
  <c r="BL589" i="19"/>
  <c r="BL587" i="19"/>
  <c r="BM587" i="19"/>
  <c r="BL586" i="19"/>
  <c r="BL585" i="19"/>
  <c r="BL584" i="19"/>
  <c r="BL583" i="19"/>
  <c r="BL582" i="19"/>
  <c r="BL581" i="19"/>
  <c r="BL574" i="19"/>
  <c r="BL573" i="19"/>
  <c r="BL572" i="19"/>
  <c r="BL571" i="19"/>
  <c r="BL570" i="19"/>
  <c r="BL569" i="19"/>
  <c r="BM569" i="19"/>
  <c r="BL568" i="19"/>
  <c r="BL567" i="19"/>
  <c r="BL566" i="19"/>
  <c r="BL565" i="19"/>
  <c r="BL564" i="19"/>
  <c r="BM563" i="19"/>
  <c r="BL563" i="19"/>
  <c r="BL551" i="19"/>
  <c r="BL550" i="19"/>
  <c r="BL549" i="19"/>
  <c r="BL548" i="19"/>
  <c r="BL547" i="19"/>
  <c r="BM546" i="19"/>
  <c r="BL546" i="19"/>
  <c r="BL542" i="19"/>
  <c r="BL541" i="19"/>
  <c r="BL540" i="19"/>
  <c r="BL539" i="19"/>
  <c r="BL538" i="19"/>
  <c r="BL537" i="19"/>
  <c r="BM537" i="19"/>
  <c r="BL536" i="19"/>
  <c r="BL535" i="19"/>
  <c r="BL534" i="19"/>
  <c r="BL533" i="19"/>
  <c r="BL532" i="19"/>
  <c r="BL531" i="19"/>
  <c r="BL530" i="19"/>
  <c r="BL527" i="19"/>
  <c r="BL526" i="19"/>
  <c r="BL525" i="19"/>
  <c r="BL524" i="19"/>
  <c r="BL523" i="19"/>
  <c r="BL522" i="19"/>
  <c r="BL521" i="19"/>
  <c r="BL520" i="19"/>
  <c r="BL519" i="19"/>
  <c r="BL518" i="19"/>
  <c r="BL517" i="19"/>
  <c r="BM517" i="19"/>
  <c r="BL516" i="19"/>
  <c r="BL515" i="19"/>
  <c r="BL514" i="19"/>
  <c r="BL513" i="19"/>
  <c r="BL512" i="19"/>
  <c r="BL511" i="19"/>
  <c r="BM511" i="19"/>
  <c r="BL501" i="19"/>
  <c r="BL500" i="19"/>
  <c r="BL499" i="19"/>
  <c r="BL498" i="19"/>
  <c r="BL497" i="19"/>
  <c r="BL496" i="19"/>
  <c r="BM496" i="19"/>
  <c r="BL495" i="19"/>
  <c r="BL494" i="19"/>
  <c r="BL493" i="19"/>
  <c r="BL492" i="19"/>
  <c r="BL491" i="19"/>
  <c r="BL490" i="19"/>
  <c r="BM490" i="19"/>
  <c r="BL489" i="19"/>
  <c r="BL470" i="19"/>
  <c r="BL469" i="19"/>
  <c r="BL468" i="19"/>
  <c r="BL467" i="19"/>
  <c r="BL460" i="19"/>
  <c r="BL459" i="19"/>
  <c r="BL458" i="19"/>
  <c r="BL457" i="19"/>
  <c r="BM457" i="19"/>
  <c r="BL444" i="19"/>
  <c r="BL443" i="19"/>
  <c r="BL442" i="19"/>
  <c r="BL441" i="19"/>
  <c r="BL440" i="19"/>
  <c r="BL439" i="19"/>
  <c r="BL438" i="19"/>
  <c r="BL437" i="19"/>
  <c r="BL436" i="19"/>
  <c r="BL435" i="19"/>
  <c r="BL434" i="19"/>
  <c r="BL433" i="19"/>
  <c r="BL432" i="19"/>
  <c r="BL431" i="19"/>
  <c r="BL430" i="19"/>
  <c r="BL425" i="19"/>
  <c r="BL424" i="19"/>
  <c r="BL423" i="19"/>
  <c r="BL422" i="19"/>
  <c r="BL421" i="19"/>
  <c r="BL420" i="19"/>
  <c r="BL419" i="19"/>
  <c r="BL418" i="19"/>
  <c r="BL402" i="19"/>
  <c r="BL401" i="19"/>
  <c r="BL400" i="19"/>
  <c r="BL399" i="19"/>
  <c r="BL398" i="19"/>
  <c r="BL397" i="19"/>
  <c r="BM397" i="19"/>
  <c r="BL396" i="19"/>
  <c r="BL395" i="19"/>
  <c r="BL394" i="19"/>
  <c r="BL393" i="19"/>
  <c r="BL392" i="19"/>
  <c r="BL391" i="19"/>
  <c r="BM391" i="19"/>
  <c r="BL386" i="19"/>
  <c r="BL385" i="19"/>
  <c r="BL384" i="19"/>
  <c r="BL383" i="19"/>
  <c r="BL382" i="19"/>
  <c r="BL381" i="19"/>
  <c r="BL380" i="19"/>
  <c r="BL379" i="19"/>
  <c r="BL378" i="19"/>
  <c r="BL377" i="19"/>
  <c r="BL376" i="19"/>
  <c r="BL375" i="19"/>
  <c r="BL349" i="19"/>
  <c r="BL342" i="19"/>
  <c r="BL340" i="19"/>
  <c r="BL339" i="19"/>
  <c r="BL338" i="19"/>
  <c r="BL337" i="19"/>
  <c r="BL336" i="19"/>
  <c r="BL335" i="19"/>
  <c r="BL334" i="19"/>
  <c r="BL333" i="19"/>
  <c r="BL332" i="19"/>
  <c r="BL331" i="19"/>
  <c r="BL330" i="19"/>
  <c r="BM330" i="19"/>
  <c r="BL323" i="19"/>
  <c r="BL322" i="19"/>
  <c r="BL321" i="19"/>
  <c r="BL320" i="19"/>
  <c r="BL319" i="19"/>
  <c r="BL318" i="19"/>
  <c r="BM318" i="19"/>
  <c r="BL311" i="19"/>
  <c r="BL310" i="19"/>
  <c r="BL309" i="19"/>
  <c r="BL308" i="19"/>
  <c r="BL307" i="19"/>
  <c r="BL306" i="19"/>
  <c r="BL302" i="19"/>
  <c r="BL301" i="19"/>
  <c r="BL300" i="19"/>
  <c r="BL299" i="19"/>
  <c r="BL298" i="19"/>
  <c r="BL297" i="19"/>
  <c r="BL251" i="19"/>
  <c r="BL250" i="19"/>
  <c r="BL249" i="19"/>
  <c r="BL248" i="19"/>
  <c r="BL247" i="19"/>
  <c r="BL246" i="19"/>
  <c r="BL245" i="19"/>
  <c r="BL244" i="19"/>
  <c r="BL243" i="19"/>
  <c r="BL242" i="19"/>
  <c r="BM242" i="19"/>
  <c r="BL241" i="19"/>
  <c r="BL240" i="19"/>
  <c r="BL239" i="19"/>
  <c r="BL238" i="19"/>
  <c r="BL237" i="19"/>
  <c r="BL236" i="19"/>
  <c r="BM236" i="19"/>
  <c r="BL235" i="19"/>
  <c r="BL234" i="19"/>
  <c r="BL233" i="19"/>
  <c r="BL232" i="19"/>
  <c r="BL231" i="19"/>
  <c r="BM230" i="19"/>
  <c r="BL230" i="19"/>
  <c r="BL229" i="19"/>
  <c r="BL228" i="19"/>
  <c r="BL227" i="19"/>
  <c r="BL226" i="19"/>
  <c r="BL225" i="19"/>
  <c r="BL224" i="19"/>
  <c r="BL223" i="19"/>
  <c r="BM223" i="19"/>
  <c r="BL222" i="19"/>
  <c r="BL221" i="19"/>
  <c r="BL220" i="19"/>
  <c r="BL219" i="19"/>
  <c r="BL218" i="19"/>
  <c r="BL217" i="19"/>
  <c r="BL174" i="19"/>
  <c r="BL173" i="19"/>
  <c r="BL172" i="19"/>
  <c r="BL171" i="19"/>
  <c r="BL170" i="19"/>
  <c r="BL169" i="19"/>
  <c r="BL161" i="19"/>
  <c r="BL160" i="19"/>
  <c r="BL157" i="19"/>
  <c r="BL156" i="19"/>
  <c r="BL153" i="19"/>
  <c r="BL152" i="19"/>
  <c r="BL151" i="19"/>
  <c r="BL150" i="19"/>
  <c r="BL149" i="19"/>
  <c r="BL148" i="19"/>
  <c r="BL147" i="19"/>
  <c r="BL146" i="19"/>
  <c r="BM146" i="19"/>
  <c r="BL145" i="19"/>
  <c r="BL144" i="19"/>
  <c r="BL143" i="19"/>
  <c r="BL142" i="19"/>
  <c r="BL141" i="19"/>
  <c r="BL140" i="19"/>
  <c r="BL114" i="19"/>
  <c r="BL113" i="19"/>
  <c r="BL112" i="19"/>
  <c r="BL111" i="19"/>
  <c r="BL110" i="19"/>
  <c r="BL109" i="19"/>
  <c r="L109" i="19"/>
  <c r="BL108" i="19"/>
  <c r="BL107" i="19"/>
  <c r="BL106" i="19"/>
  <c r="BL105" i="19"/>
  <c r="BL104" i="19"/>
  <c r="BM103" i="19"/>
  <c r="BL103" i="19"/>
  <c r="BL102" i="19"/>
  <c r="L102" i="19"/>
  <c r="BL101" i="19"/>
  <c r="BL100" i="19"/>
  <c r="BL99" i="19"/>
  <c r="BL98" i="19"/>
  <c r="BL97" i="19"/>
  <c r="BL96" i="19"/>
  <c r="L96" i="19"/>
  <c r="BM96" i="19"/>
  <c r="BL95" i="19"/>
  <c r="BL94" i="19"/>
  <c r="BL93" i="19"/>
  <c r="BL92" i="19"/>
  <c r="BL91" i="19"/>
  <c r="BL90" i="19"/>
  <c r="L90" i="19"/>
  <c r="BM90" i="19"/>
  <c r="BL89" i="19"/>
  <c r="BL88" i="19"/>
  <c r="BL87" i="19"/>
  <c r="BL86" i="19"/>
  <c r="BL85" i="19"/>
  <c r="BL84" i="19"/>
  <c r="L84" i="19"/>
  <c r="BM84" i="19"/>
  <c r="BL83" i="19"/>
  <c r="BL82" i="19"/>
  <c r="BL81" i="19"/>
  <c r="BL80" i="19"/>
  <c r="BL79" i="19"/>
  <c r="BL78" i="19"/>
  <c r="L78" i="19"/>
  <c r="BM78" i="19"/>
  <c r="BL77" i="19"/>
  <c r="L77" i="19"/>
  <c r="BL76" i="19"/>
  <c r="BL75" i="19"/>
  <c r="BL74" i="19"/>
  <c r="BL73" i="19"/>
  <c r="BL72" i="19"/>
  <c r="BL71" i="19"/>
  <c r="L71" i="19"/>
  <c r="BM71" i="19"/>
  <c r="BL70" i="19"/>
  <c r="BL69" i="19"/>
  <c r="BL68" i="19"/>
  <c r="BL67" i="19"/>
  <c r="BL66" i="19"/>
  <c r="BL65" i="19"/>
  <c r="L65" i="19"/>
  <c r="BL64" i="19"/>
  <c r="L64" i="19"/>
  <c r="BM64" i="19"/>
  <c r="BL45" i="19"/>
  <c r="BL44" i="19"/>
  <c r="BL43" i="19"/>
  <c r="BL40" i="19"/>
  <c r="N40" i="19"/>
  <c r="L40" i="19"/>
  <c r="BM40" i="19" s="1"/>
  <c r="BL39" i="19"/>
  <c r="L39" i="19"/>
  <c r="BL32" i="19"/>
  <c r="BL31" i="19"/>
  <c r="BL30" i="19"/>
  <c r="BL29" i="19"/>
  <c r="BL28" i="19"/>
  <c r="BL27" i="19"/>
  <c r="L27" i="19"/>
  <c r="BM27" i="19" s="1"/>
  <c r="BL26" i="19"/>
  <c r="BL25" i="19"/>
  <c r="BL24" i="19"/>
  <c r="BL23" i="19"/>
  <c r="BL22" i="19"/>
  <c r="BL21" i="19"/>
  <c r="L21" i="19"/>
  <c r="BM21" i="19" s="1"/>
  <c r="BL20" i="19"/>
  <c r="BL19" i="19"/>
  <c r="BL18" i="19"/>
  <c r="BL17" i="19"/>
  <c r="BL16" i="19"/>
  <c r="BL15" i="19"/>
  <c r="BL14" i="19"/>
  <c r="BL13" i="19"/>
  <c r="BL12" i="19"/>
  <c r="BL11" i="19"/>
  <c r="BL9" i="19"/>
  <c r="M9" i="19"/>
  <c r="L9" i="19"/>
  <c r="BM9" i="19"/>
  <c r="BL2300" i="19"/>
  <c r="BL2298" i="19"/>
  <c r="BL2297" i="19"/>
  <c r="BM2297" i="19"/>
  <c r="BL2273" i="19"/>
  <c r="BL2272" i="19"/>
  <c r="BL2271" i="19"/>
  <c r="BL2270" i="19"/>
  <c r="BL2269" i="19"/>
  <c r="BL2268" i="19"/>
  <c r="BM2268" i="19"/>
  <c r="BL2082" i="19"/>
  <c r="BL2081" i="19"/>
  <c r="BL2080" i="19"/>
  <c r="BL2079" i="19"/>
  <c r="BL2078" i="19"/>
  <c r="BL2077" i="19"/>
  <c r="BM2077" i="19"/>
  <c r="BL2076" i="19"/>
  <c r="BL2075" i="19"/>
  <c r="BM2074" i="19"/>
  <c r="BL2074" i="19"/>
  <c r="BL2073" i="19"/>
  <c r="BM2072" i="19"/>
  <c r="BL2072" i="19"/>
  <c r="BL2071" i="19"/>
  <c r="BL2070" i="19"/>
  <c r="BL2069" i="19"/>
  <c r="BM2069" i="19"/>
  <c r="BL2068" i="19"/>
  <c r="BM2067" i="19"/>
  <c r="BL2067" i="19"/>
  <c r="BL2064" i="19"/>
  <c r="BL2051" i="19"/>
  <c r="BL2050" i="19"/>
  <c r="BM2050" i="19"/>
  <c r="BL665" i="19"/>
  <c r="BL664" i="19"/>
  <c r="BL663" i="19"/>
  <c r="BM663" i="19"/>
  <c r="BL627" i="19"/>
  <c r="BL626" i="19"/>
  <c r="BL625" i="19"/>
  <c r="BM625" i="19"/>
  <c r="BL562" i="19"/>
  <c r="BL561" i="19"/>
  <c r="BM561" i="19"/>
  <c r="BL554" i="19"/>
  <c r="BL553" i="19"/>
  <c r="BL552" i="19"/>
  <c r="BL545" i="19"/>
  <c r="BL543" i="19"/>
  <c r="BM543" i="19"/>
  <c r="BL504" i="19"/>
  <c r="BL503" i="19"/>
  <c r="BL502" i="19"/>
  <c r="BL406" i="19"/>
  <c r="BL404" i="19"/>
  <c r="BL403" i="19"/>
  <c r="BL390" i="19"/>
  <c r="BL389" i="19"/>
  <c r="BL388" i="19"/>
  <c r="BL387" i="19"/>
  <c r="BM387" i="19"/>
  <c r="BL305" i="19"/>
  <c r="BL304" i="19"/>
  <c r="BL303" i="19"/>
  <c r="BL2396" i="19"/>
  <c r="BL2395" i="19"/>
  <c r="BL2394" i="19"/>
  <c r="BL2393" i="19"/>
  <c r="BL2392" i="19"/>
  <c r="BL2391" i="19"/>
  <c r="BL2390" i="19"/>
  <c r="BL2389" i="19"/>
  <c r="BL2388" i="19"/>
  <c r="BL2387" i="19"/>
  <c r="BL2386" i="19"/>
  <c r="BL2385" i="19"/>
  <c r="BM2384" i="19"/>
  <c r="BL2384" i="19"/>
  <c r="BL2383" i="19"/>
  <c r="BL2382" i="19"/>
  <c r="BL2381" i="19"/>
  <c r="BL2380" i="19"/>
  <c r="BL2379" i="19"/>
  <c r="BM2378" i="19"/>
  <c r="BL2378" i="19"/>
  <c r="BL2377" i="19"/>
  <c r="BL2376" i="19"/>
  <c r="BL2375" i="19"/>
  <c r="BL2374" i="19"/>
  <c r="BL2373" i="19"/>
  <c r="BL2372" i="19"/>
  <c r="BL2365" i="19"/>
  <c r="BL2364" i="19"/>
  <c r="BL2363" i="19"/>
  <c r="BL2362" i="19"/>
  <c r="BL2361" i="19"/>
  <c r="BM2360" i="19"/>
  <c r="BL2360" i="19"/>
  <c r="BL2359" i="19"/>
  <c r="BL2358" i="19"/>
  <c r="BL2357" i="19"/>
  <c r="BL2356" i="19"/>
  <c r="BL2355" i="19"/>
  <c r="BL2354" i="19"/>
  <c r="BL2353" i="19"/>
  <c r="BL2352" i="19"/>
  <c r="BL2351" i="19"/>
  <c r="BL2350" i="19"/>
  <c r="BL2349" i="19"/>
  <c r="BM2348" i="19"/>
  <c r="BL2348" i="19"/>
  <c r="BL2347" i="19"/>
  <c r="BL2346" i="19"/>
  <c r="BL2345" i="19"/>
  <c r="BL2344" i="19"/>
  <c r="BL2343" i="19"/>
  <c r="BL2342" i="19"/>
  <c r="AE2342" i="19"/>
  <c r="BL2341" i="19"/>
  <c r="BL2340" i="19"/>
  <c r="BL2339" i="19"/>
  <c r="BL2338" i="19"/>
  <c r="BL2337" i="19"/>
  <c r="BM2336" i="19"/>
  <c r="BL2336" i="19"/>
  <c r="BL2329" i="19"/>
  <c r="BL2328" i="19"/>
  <c r="BL2327" i="19"/>
  <c r="BL2326" i="19"/>
  <c r="BL2325" i="19"/>
  <c r="BM2324" i="19"/>
  <c r="BL2324" i="19"/>
  <c r="AE2324" i="19"/>
  <c r="BL2323" i="19"/>
  <c r="BL2322" i="19"/>
  <c r="BL2321" i="19"/>
  <c r="BL2320" i="19"/>
  <c r="BL2319" i="19"/>
  <c r="BM2318" i="19"/>
  <c r="BL2318" i="19"/>
  <c r="BL2317" i="19"/>
  <c r="BL2316" i="19"/>
  <c r="BL2315" i="19"/>
  <c r="BL2314" i="19"/>
  <c r="BL2313" i="19"/>
  <c r="BM2312" i="19"/>
  <c r="BL2312" i="19"/>
  <c r="BL2311" i="19"/>
  <c r="BL2310" i="19"/>
  <c r="BL2309" i="19"/>
  <c r="BL2308" i="19"/>
  <c r="BL2307" i="19"/>
  <c r="BM2306" i="19"/>
  <c r="BL2306" i="19"/>
  <c r="BL3120" i="19"/>
  <c r="BL3119" i="19"/>
  <c r="BL3118" i="19"/>
  <c r="BL3117" i="19"/>
  <c r="BL3116" i="19"/>
  <c r="L3115" i="19"/>
  <c r="BM3115" i="19"/>
  <c r="BL3115" i="19"/>
  <c r="BL3059" i="19"/>
  <c r="BL3058" i="19"/>
  <c r="BL3057" i="19"/>
  <c r="BL3056" i="19"/>
  <c r="BL3055" i="19"/>
  <c r="L3054" i="19"/>
  <c r="BM3054" i="19"/>
  <c r="BL3054" i="19"/>
  <c r="BL1838" i="19"/>
  <c r="BL1837" i="19"/>
  <c r="BL1836" i="19"/>
  <c r="BL1835" i="19"/>
  <c r="BL1834" i="19"/>
  <c r="BM1833" i="19"/>
  <c r="BL1833" i="19"/>
  <c r="BL1156" i="19"/>
  <c r="BL1155" i="19"/>
  <c r="BL1154" i="19"/>
  <c r="BL1153" i="19"/>
  <c r="BL1152" i="19"/>
  <c r="BL1151" i="19"/>
  <c r="BL1150" i="19"/>
  <c r="BM1149" i="19"/>
  <c r="BL1149" i="19"/>
  <c r="BL1148" i="19"/>
  <c r="BL1147" i="19"/>
  <c r="BL1146" i="19"/>
  <c r="BL1145" i="19"/>
  <c r="BL1144" i="19"/>
  <c r="BL1143" i="19"/>
  <c r="BL1142" i="19"/>
  <c r="BL1141" i="19"/>
  <c r="BL1140" i="19"/>
  <c r="BL1139" i="19"/>
  <c r="BL1138" i="19"/>
  <c r="BL1137" i="19"/>
  <c r="BL1136" i="19"/>
  <c r="BL1135" i="19"/>
  <c r="BL1134" i="19"/>
  <c r="BL1133" i="19"/>
  <c r="BL1132" i="19"/>
  <c r="BL1131" i="19"/>
  <c r="BM1130" i="19"/>
  <c r="BL1130" i="19"/>
  <c r="BL1129" i="19"/>
  <c r="BL1128" i="19"/>
  <c r="BL1127" i="19"/>
  <c r="BL1126" i="19"/>
  <c r="BL1125" i="19"/>
  <c r="BM1124" i="19"/>
  <c r="BL1124" i="19"/>
  <c r="BL1123" i="19"/>
  <c r="BL1122" i="19"/>
  <c r="BL1121" i="19"/>
  <c r="BL1120" i="19"/>
  <c r="BL1119" i="19"/>
  <c r="BL1118" i="19"/>
  <c r="BL1117" i="19"/>
  <c r="BL1116" i="19"/>
  <c r="BL1115" i="19"/>
  <c r="BL1114" i="19"/>
  <c r="BL1113" i="19"/>
  <c r="BM1112" i="19"/>
  <c r="BL1112" i="19"/>
  <c r="BL1111" i="19"/>
  <c r="BL1110" i="19"/>
  <c r="BL1109" i="19"/>
  <c r="BL1108" i="19"/>
  <c r="BL1107" i="19"/>
  <c r="BL1106" i="19"/>
  <c r="BL1105" i="19"/>
  <c r="BL1104" i="19"/>
  <c r="BL1103" i="19"/>
  <c r="BL1102" i="19"/>
  <c r="BL1101" i="19"/>
  <c r="BM1100" i="19"/>
  <c r="BL1100" i="19"/>
  <c r="BL1099" i="19"/>
  <c r="BL1098" i="19"/>
  <c r="BL1097" i="19"/>
  <c r="BL1096" i="19"/>
  <c r="BL1095" i="19"/>
  <c r="BM1094" i="19"/>
  <c r="BL1094" i="19"/>
  <c r="BM1083" i="19"/>
  <c r="BL1083" i="19"/>
  <c r="BL1081" i="19"/>
  <c r="BL1080" i="19"/>
  <c r="BL1079" i="19"/>
  <c r="BL1078" i="19"/>
  <c r="BM1077" i="19"/>
  <c r="BL1077" i="19"/>
  <c r="BL1076" i="19"/>
  <c r="BL1075" i="19"/>
  <c r="BL1074" i="19"/>
  <c r="BL1073" i="19"/>
  <c r="BL1072" i="19"/>
  <c r="BM1071" i="19"/>
  <c r="BL1071" i="19"/>
  <c r="BL1070" i="19"/>
  <c r="BL1069" i="19"/>
  <c r="BL1068" i="19"/>
  <c r="BL1067" i="19"/>
  <c r="BL1066" i="19"/>
  <c r="BM1065" i="19"/>
  <c r="BL1065" i="19"/>
  <c r="BL1064" i="19"/>
  <c r="BL1063" i="19"/>
  <c r="BL1062" i="19"/>
  <c r="BL1061" i="19"/>
  <c r="BL1060" i="19"/>
  <c r="BL1059" i="19"/>
  <c r="BL1058" i="19"/>
  <c r="BL1057" i="19"/>
  <c r="BL1056" i="19"/>
  <c r="BL1055" i="19"/>
  <c r="BL1054" i="19"/>
  <c r="BM1053" i="19"/>
  <c r="BL1053" i="19"/>
  <c r="BL1052" i="19"/>
  <c r="BL1051" i="19"/>
  <c r="BL1050" i="19"/>
  <c r="BL1049" i="19"/>
  <c r="BL1048" i="19"/>
  <c r="BL1047" i="19"/>
  <c r="BM1046" i="19"/>
  <c r="BL1046" i="19"/>
  <c r="BL1026" i="19"/>
  <c r="BL1024" i="19"/>
  <c r="BL1022" i="19"/>
  <c r="BL1020" i="19"/>
  <c r="BL1018" i="19"/>
  <c r="BL1016" i="19"/>
  <c r="BL1014" i="19"/>
  <c r="BL1013" i="19"/>
  <c r="BL1012" i="19"/>
  <c r="BL1010" i="19"/>
  <c r="BL1008" i="19"/>
  <c r="BL1006" i="19"/>
  <c r="BL1004" i="19"/>
  <c r="BL1003" i="19"/>
  <c r="BL1002" i="19"/>
  <c r="BL1000" i="19"/>
  <c r="BL999" i="19"/>
  <c r="BL998" i="19"/>
  <c r="BL996" i="19"/>
  <c r="BL995" i="19"/>
  <c r="BL994" i="19"/>
  <c r="BL992" i="19"/>
  <c r="BL991" i="19"/>
  <c r="BL990" i="19"/>
  <c r="BL988" i="19"/>
  <c r="BL987" i="19"/>
  <c r="BL986" i="19"/>
  <c r="BL984" i="19"/>
  <c r="BL983" i="19"/>
  <c r="BL982" i="19"/>
  <c r="BL980" i="19"/>
  <c r="BL979" i="19"/>
  <c r="BL978" i="19"/>
  <c r="BL976" i="19"/>
  <c r="BL975" i="19"/>
  <c r="BL974" i="19"/>
  <c r="BL972" i="19"/>
  <c r="BL971" i="19"/>
  <c r="BL970" i="19"/>
  <c r="BL969" i="19"/>
  <c r="BL968" i="19"/>
  <c r="BM967" i="19"/>
  <c r="BL967" i="19"/>
  <c r="BL966" i="19"/>
  <c r="BL965" i="19"/>
  <c r="BL964" i="19"/>
  <c r="BL963" i="19"/>
  <c r="BL962" i="19"/>
  <c r="BL961" i="19"/>
  <c r="BL960" i="19"/>
  <c r="BM954" i="19"/>
  <c r="BL954" i="19"/>
  <c r="BL953" i="19"/>
  <c r="BL952" i="19"/>
  <c r="BL951" i="19"/>
  <c r="BL950" i="19"/>
  <c r="BL949" i="19"/>
  <c r="BM948" i="19"/>
  <c r="BL948" i="19"/>
  <c r="BL362" i="19"/>
  <c r="BL361" i="19"/>
  <c r="BL360" i="19"/>
  <c r="BL359" i="19"/>
  <c r="BM358" i="19"/>
  <c r="BL358" i="19"/>
  <c r="BM356" i="19"/>
  <c r="BL356" i="19"/>
  <c r="BL284" i="19"/>
  <c r="BL283" i="19"/>
  <c r="BL282" i="19"/>
  <c r="BL281" i="19"/>
  <c r="BL280" i="19"/>
  <c r="BL279" i="19"/>
  <c r="BL278" i="19"/>
  <c r="BL277" i="19"/>
  <c r="BL276" i="19"/>
  <c r="BM275" i="19"/>
  <c r="BL275" i="19"/>
  <c r="BL274" i="19"/>
  <c r="BL273" i="19"/>
  <c r="BL272" i="19"/>
  <c r="BL271" i="19"/>
  <c r="BL270" i="19"/>
  <c r="BL269" i="19"/>
  <c r="BM268" i="19"/>
  <c r="BL268" i="19"/>
  <c r="BL127" i="19"/>
  <c r="BL126" i="19"/>
  <c r="BL125" i="19"/>
  <c r="BL124" i="19"/>
  <c r="BL123" i="19"/>
  <c r="BL122" i="19"/>
  <c r="L122" i="19"/>
  <c r="BL121" i="19"/>
  <c r="BL120" i="19"/>
  <c r="BL119" i="19"/>
  <c r="BL118" i="19"/>
  <c r="BL117" i="19"/>
  <c r="BL116" i="19"/>
  <c r="L115" i="19"/>
  <c r="BM115" i="19"/>
  <c r="BL115" i="19"/>
  <c r="BL2873" i="19"/>
  <c r="BL2872" i="19"/>
  <c r="BL2871" i="19"/>
  <c r="BL2870" i="19"/>
  <c r="BL2869" i="19"/>
  <c r="L2868" i="19"/>
  <c r="BM2868" i="19"/>
  <c r="BL2868" i="19"/>
  <c r="BL2867" i="19"/>
  <c r="BL2866" i="19"/>
  <c r="BL2865" i="19"/>
  <c r="BL2864" i="19"/>
  <c r="BL2863" i="19"/>
  <c r="L2862" i="19"/>
  <c r="BM2862" i="19"/>
  <c r="BL2862" i="19"/>
  <c r="BL2859" i="19"/>
  <c r="BL2858" i="19"/>
  <c r="BL2857" i="19"/>
  <c r="BL2856" i="19"/>
  <c r="BL2855" i="19"/>
  <c r="L2854" i="19"/>
  <c r="BM2854" i="19"/>
  <c r="BL2854" i="19"/>
  <c r="BL2853" i="19"/>
  <c r="BL2852" i="19"/>
  <c r="BL2851" i="19"/>
  <c r="BL2850" i="19"/>
  <c r="BL2849" i="19"/>
  <c r="L2848" i="19"/>
  <c r="BM2848" i="19"/>
  <c r="BL2848" i="19"/>
  <c r="BL2847" i="19"/>
  <c r="BL2846" i="19"/>
  <c r="BL2845" i="19"/>
  <c r="BL2844" i="19"/>
  <c r="BL2843" i="19"/>
  <c r="L2842" i="19"/>
  <c r="BM2842" i="19"/>
  <c r="BL2842" i="19"/>
  <c r="BL2841" i="19"/>
  <c r="BL2840" i="19"/>
  <c r="BL2839" i="19"/>
  <c r="BL2838" i="19"/>
  <c r="BL2837" i="19"/>
  <c r="L2836" i="19"/>
  <c r="BM2836" i="19"/>
  <c r="BL2836" i="19"/>
  <c r="BL2835" i="19"/>
  <c r="BL2834" i="19"/>
  <c r="BL2833" i="19"/>
  <c r="BL2832" i="19"/>
  <c r="BL2831" i="19"/>
  <c r="L2830" i="19"/>
  <c r="BM2830" i="19"/>
  <c r="BL2830" i="19"/>
  <c r="L2880" i="19"/>
  <c r="BL2880" i="19"/>
  <c r="BM2879" i="19"/>
  <c r="BM2878" i="19"/>
  <c r="BM2877" i="19"/>
  <c r="BM2876" i="19"/>
  <c r="BM2875" i="19"/>
  <c r="L2874" i="19"/>
  <c r="BL2874" i="19" s="1"/>
  <c r="BM2829" i="19"/>
  <c r="BL2829" i="19"/>
  <c r="BM2828" i="19"/>
  <c r="BL2828" i="19"/>
  <c r="BM2827" i="19"/>
  <c r="BL2827" i="19"/>
  <c r="BM2826" i="19"/>
  <c r="BL2826" i="19"/>
  <c r="BM2825" i="19"/>
  <c r="BL2825" i="19"/>
  <c r="L2824" i="19"/>
  <c r="BM2824" i="19" s="1"/>
  <c r="BL2824" i="19"/>
  <c r="BL2811" i="19"/>
  <c r="BL2810" i="19"/>
  <c r="BL2809" i="19"/>
  <c r="BL2808" i="19"/>
  <c r="BL2807" i="19"/>
  <c r="BM2806" i="19"/>
  <c r="BL2806" i="19"/>
  <c r="BL2805" i="19"/>
  <c r="BL2804" i="19"/>
  <c r="BL2803" i="19"/>
  <c r="BL2802" i="19"/>
  <c r="BL2801" i="19"/>
  <c r="BL2800" i="19"/>
  <c r="BL2799" i="19"/>
  <c r="BL2798" i="19"/>
  <c r="BL2797" i="19"/>
  <c r="BL2796" i="19"/>
  <c r="BL2795" i="19"/>
  <c r="BL2794" i="19"/>
  <c r="BL2793" i="19"/>
  <c r="BM2792" i="19"/>
  <c r="BL2792" i="19"/>
  <c r="BL2791" i="19"/>
  <c r="BL2790" i="19"/>
  <c r="BL2789" i="19"/>
  <c r="BL2788" i="19"/>
  <c r="BL2787" i="19"/>
  <c r="BM2786" i="19"/>
  <c r="BL2786" i="19"/>
  <c r="BL2785" i="19"/>
  <c r="BL2784" i="19"/>
  <c r="BL2783" i="19"/>
  <c r="BL2782" i="19"/>
  <c r="BL2781" i="19"/>
  <c r="BM2780" i="19"/>
  <c r="BL2780" i="19"/>
  <c r="BL2779" i="19"/>
  <c r="BL2778" i="19"/>
  <c r="BL2777" i="19"/>
  <c r="BL2776" i="19"/>
  <c r="BL2775" i="19"/>
  <c r="BL2774" i="19"/>
  <c r="BL2773" i="19"/>
  <c r="BL2772" i="19"/>
  <c r="BL2771" i="19"/>
  <c r="BL2770" i="19"/>
  <c r="BL2769" i="19"/>
  <c r="BM2768" i="19"/>
  <c r="BL2768" i="19"/>
  <c r="BL2758" i="19"/>
  <c r="BL2756" i="19"/>
  <c r="BL2755" i="19"/>
  <c r="BL2754" i="19"/>
  <c r="BL2753" i="19"/>
  <c r="BL2752" i="19"/>
  <c r="BL2751" i="19"/>
  <c r="BL2750" i="19"/>
  <c r="BL2749" i="19"/>
  <c r="BM2742" i="19"/>
  <c r="BL2742" i="19"/>
  <c r="BL2741" i="19"/>
  <c r="BL2740" i="19"/>
  <c r="BL2739" i="19"/>
  <c r="BL2738" i="19"/>
  <c r="BM2737" i="19"/>
  <c r="BL2737" i="19"/>
  <c r="BL2724" i="19"/>
  <c r="BL2723" i="19"/>
  <c r="BL2722" i="19"/>
  <c r="BL2721" i="19"/>
  <c r="BL2720" i="19"/>
  <c r="BM2719" i="19"/>
  <c r="BL2719" i="19"/>
  <c r="BL2712" i="19"/>
  <c r="BL2711" i="19"/>
  <c r="BL2708" i="19"/>
  <c r="BL2707" i="19"/>
  <c r="BL2706" i="19"/>
  <c r="BL2705" i="19"/>
  <c r="BL2704" i="19"/>
  <c r="BL2703" i="19"/>
  <c r="BL2702" i="19"/>
  <c r="BL2701" i="19"/>
  <c r="BL2700" i="19"/>
  <c r="BL2699" i="19"/>
  <c r="BL2698" i="19"/>
  <c r="BL2697" i="19"/>
  <c r="BL2696" i="19"/>
  <c r="BL2695" i="19"/>
  <c r="BL2694" i="19"/>
  <c r="BL2693" i="19"/>
  <c r="BL2692" i="19"/>
  <c r="BL2691" i="19"/>
  <c r="BM2690" i="19"/>
  <c r="BL2690" i="19"/>
  <c r="BL2689" i="19"/>
  <c r="BL2688" i="19"/>
  <c r="BL2687" i="19"/>
  <c r="BL2686" i="19"/>
  <c r="BL2685" i="19"/>
  <c r="BM2684" i="19"/>
  <c r="BL2684" i="19"/>
  <c r="BL2683" i="19"/>
  <c r="BL2682" i="19"/>
  <c r="BL2681" i="19"/>
  <c r="BL2680" i="19"/>
  <c r="BL2679" i="19"/>
  <c r="BL2678" i="19"/>
  <c r="Q3242" i="19"/>
  <c r="BM312" i="19"/>
  <c r="BM369" i="19"/>
  <c r="BM575" i="19"/>
  <c r="BM628" i="19"/>
  <c r="BM1937" i="19"/>
  <c r="BM1943" i="19"/>
  <c r="BM1953" i="19"/>
  <c r="BM1973" i="19"/>
  <c r="BM1977" i="19"/>
  <c r="BM1981" i="19"/>
  <c r="BM1986" i="19"/>
  <c r="BM1990" i="19"/>
  <c r="BM1997" i="19"/>
  <c r="BM2009" i="19"/>
  <c r="BM2012" i="19"/>
  <c r="BM2017" i="19"/>
  <c r="BM2020" i="19"/>
  <c r="BM2026" i="19"/>
  <c r="BM2043" i="19"/>
  <c r="BM2119" i="19"/>
  <c r="BM2217" i="19"/>
  <c r="BM2220" i="19"/>
  <c r="BM2238" i="19"/>
  <c r="BM2244" i="19"/>
  <c r="BM2262" i="19"/>
  <c r="BM2279" i="19"/>
  <c r="BM2285" i="19"/>
  <c r="BM2291" i="19"/>
  <c r="BM2330" i="19"/>
  <c r="BM2366" i="19"/>
  <c r="BM2713" i="19"/>
  <c r="BM2743" i="19"/>
  <c r="BM2762" i="19"/>
  <c r="BM2812" i="19"/>
  <c r="BM2818" i="19"/>
  <c r="BL1994" i="19"/>
  <c r="BL2005" i="19"/>
  <c r="BL2004" i="19"/>
  <c r="BL2003" i="19"/>
  <c r="BL1984" i="19"/>
  <c r="BL1983" i="19"/>
  <c r="BL1960" i="19"/>
  <c r="BL1959" i="19"/>
  <c r="BL1958" i="19"/>
  <c r="BL1957" i="19"/>
  <c r="BL1956" i="19"/>
  <c r="BL2302" i="19"/>
  <c r="BL2303" i="19"/>
  <c r="BL2304" i="19"/>
  <c r="BL2012" i="19"/>
  <c r="BL2013" i="19"/>
  <c r="BL2014" i="19"/>
  <c r="BL2015" i="19"/>
  <c r="BL1997" i="19"/>
  <c r="BL1998" i="19"/>
  <c r="BL1999" i="19"/>
  <c r="BL2000" i="19"/>
  <c r="BL1990" i="19"/>
  <c r="BL1991" i="19"/>
  <c r="BL1992" i="19"/>
  <c r="BL1993" i="19"/>
  <c r="BL1986" i="19"/>
  <c r="BL1954" i="19"/>
  <c r="BL1961" i="19"/>
  <c r="BL1962" i="19"/>
  <c r="BL1963" i="19"/>
  <c r="BL1953" i="19"/>
  <c r="BL1973" i="19"/>
  <c r="BL1974" i="19"/>
  <c r="BL1975" i="19"/>
  <c r="BL1977" i="19"/>
  <c r="BL1981" i="19"/>
  <c r="BL1982" i="19"/>
  <c r="BL1987" i="19"/>
  <c r="BL2001" i="19"/>
  <c r="BL2002" i="19"/>
  <c r="BL2006" i="19"/>
  <c r="BL2009" i="19"/>
  <c r="BL2017" i="19"/>
  <c r="BL2020" i="19"/>
  <c r="BL2026" i="19"/>
  <c r="BL2027" i="19"/>
  <c r="BL2028" i="19"/>
  <c r="BL2029" i="19"/>
  <c r="BL2030" i="19"/>
  <c r="BL2043" i="19"/>
  <c r="BL2044" i="19"/>
  <c r="BL2049" i="19"/>
  <c r="BL2119" i="19"/>
  <c r="BL2120" i="19"/>
  <c r="BL2121" i="19"/>
  <c r="BL2122" i="19"/>
  <c r="BL2123" i="19"/>
  <c r="BL2124" i="19"/>
  <c r="BL2215" i="19"/>
  <c r="BL2216" i="19"/>
  <c r="BL2217" i="19"/>
  <c r="BL2219" i="19"/>
  <c r="BL2220" i="19"/>
  <c r="BL2221" i="19"/>
  <c r="BL2222" i="19"/>
  <c r="BL2223" i="19"/>
  <c r="BL2224" i="19"/>
  <c r="BL2225" i="19"/>
  <c r="BL2226" i="19"/>
  <c r="BL2227" i="19"/>
  <c r="BL2228" i="19"/>
  <c r="BL2229" i="19"/>
  <c r="BL2230" i="19"/>
  <c r="BL2231" i="19"/>
  <c r="BL2232" i="19"/>
  <c r="BL2233" i="19"/>
  <c r="BL2234" i="19"/>
  <c r="BL2235" i="19"/>
  <c r="BL2236" i="19"/>
  <c r="BL2237" i="19"/>
  <c r="BL2238" i="19"/>
  <c r="BL2239" i="19"/>
  <c r="BL2240" i="19"/>
  <c r="BL2241" i="19"/>
  <c r="BL2242" i="19"/>
  <c r="BL2243" i="19"/>
  <c r="BL2244" i="19"/>
  <c r="BL2245" i="19"/>
  <c r="BL2246" i="19"/>
  <c r="BL2247" i="19"/>
  <c r="BL2248" i="19"/>
  <c r="BL2249" i="19"/>
  <c r="BL2250" i="19"/>
  <c r="BL2251" i="19"/>
  <c r="BL2252" i="19"/>
  <c r="BL2253" i="19"/>
  <c r="BL2254" i="19"/>
  <c r="BL2255" i="19"/>
  <c r="BL2256" i="19"/>
  <c r="BL2257" i="19"/>
  <c r="BL2258" i="19"/>
  <c r="BL2259" i="19"/>
  <c r="BL2260" i="19"/>
  <c r="BL2261" i="19"/>
  <c r="BL2262" i="19"/>
  <c r="BL2263" i="19"/>
  <c r="BL2264" i="19"/>
  <c r="BL2265" i="19"/>
  <c r="BL2266" i="19"/>
  <c r="BL2267" i="19"/>
  <c r="BL2274" i="19"/>
  <c r="BL2275" i="19"/>
  <c r="BL2276" i="19"/>
  <c r="BL2277" i="19"/>
  <c r="BL2278" i="19"/>
  <c r="BL2279" i="19"/>
  <c r="BL2280" i="19"/>
  <c r="BL2281" i="19"/>
  <c r="BL2282" i="19"/>
  <c r="BL2283" i="19"/>
  <c r="BL2284" i="19"/>
  <c r="BL2285" i="19"/>
  <c r="BL2286" i="19"/>
  <c r="BL2287" i="19"/>
  <c r="BL2288" i="19"/>
  <c r="BL2289" i="19"/>
  <c r="BL2290" i="19"/>
  <c r="BL2291" i="19"/>
  <c r="BL2292" i="19"/>
  <c r="BL2293" i="19"/>
  <c r="BL2294" i="19"/>
  <c r="BL2295" i="19"/>
  <c r="BL2296" i="19"/>
  <c r="BL2301" i="19"/>
  <c r="BL2305" i="19"/>
  <c r="BL2330" i="19"/>
  <c r="BL2331" i="19"/>
  <c r="BL2332" i="19"/>
  <c r="BL2333" i="19"/>
  <c r="BL2334" i="19"/>
  <c r="BL2335" i="19"/>
  <c r="BL2366" i="19"/>
  <c r="BL2367" i="19"/>
  <c r="BL2368" i="19"/>
  <c r="BL2369" i="19"/>
  <c r="BL2370" i="19"/>
  <c r="BL2371" i="19"/>
  <c r="BL2713" i="19"/>
  <c r="BL2714" i="19"/>
  <c r="BL2715" i="19"/>
  <c r="BL2716" i="19"/>
  <c r="BL2717" i="19"/>
  <c r="BL2718" i="19"/>
  <c r="BL2725" i="19"/>
  <c r="BL2726" i="19"/>
  <c r="BL2727" i="19"/>
  <c r="BL2728" i="19"/>
  <c r="BL2729" i="19"/>
  <c r="BL2730" i="19"/>
  <c r="BL2731" i="19"/>
  <c r="BL2732" i="19"/>
  <c r="BL2733" i="19"/>
  <c r="BL2734" i="19"/>
  <c r="BL2735" i="19"/>
  <c r="BL2736" i="19"/>
  <c r="BL2743" i="19"/>
  <c r="BL2744" i="19"/>
  <c r="BL2745" i="19"/>
  <c r="BL2746" i="19"/>
  <c r="BL2747" i="19"/>
  <c r="BL2748" i="19"/>
  <c r="BL2762" i="19"/>
  <c r="BL2763" i="19"/>
  <c r="BL2764" i="19"/>
  <c r="BL2765" i="19"/>
  <c r="BL2766" i="19"/>
  <c r="BL2767" i="19"/>
  <c r="BL2812" i="19"/>
  <c r="BL2813" i="19"/>
  <c r="BL2814" i="19"/>
  <c r="BL2815" i="19"/>
  <c r="BL2816" i="19"/>
  <c r="BL2817" i="19"/>
  <c r="BL2818" i="19"/>
  <c r="BL2819" i="19"/>
  <c r="BL2820" i="19"/>
  <c r="BL2821" i="19"/>
  <c r="BL2822" i="19"/>
  <c r="BL2823" i="19"/>
  <c r="BL1945" i="19"/>
  <c r="BL1943" i="19"/>
  <c r="M3242" i="19"/>
  <c r="T3242" i="19"/>
  <c r="N3242" i="19"/>
  <c r="O3242" i="19"/>
  <c r="R3242" i="19"/>
  <c r="S3242" i="19"/>
  <c r="BL3197" i="19"/>
  <c r="BL1942" i="19"/>
  <c r="BL1941" i="19"/>
  <c r="BL1940" i="19"/>
  <c r="BL1939" i="19"/>
  <c r="BL1938" i="19"/>
  <c r="BL1937" i="19"/>
  <c r="BL1778" i="19"/>
  <c r="BL1777" i="19"/>
  <c r="BL1776" i="19"/>
  <c r="BL1775" i="19"/>
  <c r="BL1774" i="19"/>
  <c r="BL1773" i="19"/>
  <c r="BL633" i="19"/>
  <c r="BL632" i="19"/>
  <c r="BL631" i="19"/>
  <c r="BL630" i="19"/>
  <c r="BL629" i="19"/>
  <c r="BL628" i="19"/>
  <c r="BL580" i="19"/>
  <c r="BL579" i="19"/>
  <c r="BL578" i="19"/>
  <c r="BL577" i="19"/>
  <c r="BL576" i="19"/>
  <c r="BL575" i="19"/>
  <c r="BL560" i="19"/>
  <c r="BL559" i="19"/>
  <c r="BL558" i="19"/>
  <c r="BL557" i="19"/>
  <c r="BL555" i="19"/>
  <c r="BL510" i="19"/>
  <c r="BL509" i="19"/>
  <c r="BL508" i="19"/>
  <c r="BL507" i="19"/>
  <c r="BL506" i="19"/>
  <c r="BL505" i="19"/>
  <c r="BL374" i="19"/>
  <c r="BL373" i="19"/>
  <c r="BL372" i="19"/>
  <c r="BL371" i="19"/>
  <c r="BL370" i="19"/>
  <c r="BL369" i="19"/>
  <c r="BL317" i="19"/>
  <c r="BL316" i="19"/>
  <c r="BL315" i="19"/>
  <c r="BL314" i="19"/>
  <c r="BL313" i="19"/>
  <c r="BL312" i="19"/>
  <c r="BL139" i="19"/>
  <c r="BL138" i="19"/>
  <c r="BL137" i="19"/>
  <c r="BL136" i="19"/>
  <c r="BL135" i="19"/>
  <c r="BL134" i="19"/>
  <c r="L3" i="19"/>
  <c r="BL3" i="19" s="1"/>
  <c r="P3242" i="19"/>
  <c r="BM2749" i="19"/>
  <c r="BM3216" i="19"/>
  <c r="BM697" i="19" l="1"/>
  <c r="L3196" i="19"/>
  <c r="BM2874" i="19"/>
  <c r="AM3196" i="19"/>
  <c r="AN3196" i="19"/>
  <c r="BL973" i="19"/>
  <c r="L3242" i="19"/>
  <c r="BM973" i="19"/>
  <c r="BM2887" i="19"/>
  <c r="AY900" i="19"/>
  <c r="AY3196" i="19" s="1"/>
  <c r="U3242" i="19"/>
  <c r="U3243" i="19" s="1"/>
  <c r="L3243" i="19" l="1"/>
  <c r="AU403" i="19"/>
  <c r="AI105" i="21"/>
</calcChain>
</file>

<file path=xl/comments1.xml><?xml version="1.0" encoding="utf-8"?>
<comments xmlns="http://schemas.openxmlformats.org/spreadsheetml/2006/main">
  <authors>
    <author>DIREQUIDADYFAMILIA</author>
    <author>Astrid Sepulveda</author>
    <author>PC6</author>
    <author>Auxi-Administrativo</author>
    <author>Planeacion</author>
    <author>Luisa Martinez</author>
    <author>Hewlett-Packard Company</author>
    <author>Clara.salazar</author>
  </authors>
  <commentList>
    <comment ref="AU27" authorId="0" shapeId="0">
      <text>
        <r>
          <rPr>
            <b/>
            <sz val="9"/>
            <color indexed="81"/>
            <rFont val="Tahoma"/>
            <family val="2"/>
          </rPr>
          <t>DIREQUIDADYFAMILIA:</t>
        </r>
        <r>
          <rPr>
            <sz val="9"/>
            <color indexed="81"/>
            <rFont val="Tahoma"/>
            <family val="2"/>
          </rPr>
          <t xml:space="preserve">
son 3 campañas en 1
</t>
        </r>
      </text>
    </comment>
    <comment ref="L103" authorId="0" shapeId="0">
      <text>
        <r>
          <rPr>
            <b/>
            <sz val="9"/>
            <color indexed="81"/>
            <rFont val="Tahoma"/>
            <family val="2"/>
          </rPr>
          <t xml:space="preserve">DIREQUIDADYFAMILIA:estos recursos se trasladaran a Hogar de Paso, por normatividad del ICBF el municpio no debe tener hogares sustitutos. 
</t>
        </r>
        <r>
          <rPr>
            <sz val="9"/>
            <color indexed="81"/>
            <rFont val="Tahoma"/>
            <family val="2"/>
          </rPr>
          <t xml:space="preserve">
</t>
        </r>
      </text>
    </comment>
    <comment ref="AJ223" authorId="0" shapeId="0">
      <text>
        <r>
          <rPr>
            <b/>
            <sz val="9"/>
            <color indexed="81"/>
            <rFont val="Tahoma"/>
            <family val="2"/>
          </rPr>
          <t>DIREQUIDADYFAMILIA:</t>
        </r>
        <r>
          <rPr>
            <sz val="9"/>
            <color indexed="81"/>
            <rFont val="Tahoma"/>
            <family val="2"/>
          </rPr>
          <t xml:space="preserve">
QUEDA PARA SIEMPRE</t>
        </r>
      </text>
    </comment>
    <comment ref="AM223" authorId="0" shapeId="0">
      <text>
        <r>
          <rPr>
            <b/>
            <sz val="9"/>
            <color indexed="81"/>
            <rFont val="Tahoma"/>
            <family val="2"/>
          </rPr>
          <t>DIREQUIDADYFAMILIA:</t>
        </r>
        <r>
          <rPr>
            <sz val="9"/>
            <color indexed="81"/>
            <rFont val="Tahoma"/>
            <family val="2"/>
          </rPr>
          <t xml:space="preserve">
Se trasladarán los recursos de los hogares sustitutos de los programas 2 y 3
</t>
        </r>
      </text>
    </comment>
    <comment ref="AN247" authorId="0" shapeId="0">
      <text>
        <r>
          <rPr>
            <b/>
            <sz val="9"/>
            <color indexed="81"/>
            <rFont val="Tahoma"/>
            <family val="2"/>
          </rPr>
          <t>DIREQUIDADYFAMILIA:</t>
        </r>
        <r>
          <rPr>
            <sz val="9"/>
            <color indexed="81"/>
            <rFont val="Tahoma"/>
            <family val="2"/>
          </rPr>
          <t xml:space="preserve">
VALOR TOTAL
ADICION 11 MILLONES
</t>
        </r>
      </text>
    </comment>
    <comment ref="M424" authorId="1" shapeId="0">
      <text>
        <r>
          <rPr>
            <b/>
            <sz val="9"/>
            <color indexed="81"/>
            <rFont val="Tahoma"/>
            <family val="2"/>
          </rPr>
          <t>Astrid Sepulveda:</t>
        </r>
        <r>
          <rPr>
            <sz val="9"/>
            <color indexed="81"/>
            <rFont val="Tahoma"/>
            <family val="2"/>
          </rPr>
          <t xml:space="preserve">
Pasivos exigibles </t>
        </r>
      </text>
    </comment>
    <comment ref="L587" authorId="0" shapeId="0">
      <text>
        <r>
          <rPr>
            <b/>
            <sz val="9"/>
            <color indexed="81"/>
            <rFont val="Tahoma"/>
            <family val="2"/>
          </rPr>
          <t>DIREQUIDADYFAMILIA:</t>
        </r>
        <r>
          <rPr>
            <sz val="9"/>
            <color indexed="81"/>
            <rFont val="Tahoma"/>
            <family val="2"/>
          </rPr>
          <t xml:space="preserve">
Esto está incluido en el contrato grande que se hizo con la Fundación Creinser</t>
        </r>
      </text>
    </comment>
    <comment ref="L593" authorId="0" shapeId="0">
      <text>
        <r>
          <rPr>
            <b/>
            <sz val="9"/>
            <color indexed="81"/>
            <rFont val="Tahoma"/>
            <family val="2"/>
          </rPr>
          <t>DIREQUIDADYFAMILIA:</t>
        </r>
        <r>
          <rPr>
            <sz val="9"/>
            <color indexed="81"/>
            <rFont val="Tahoma"/>
            <family val="2"/>
          </rPr>
          <t xml:space="preserve">
Esto está incluido en el contrato grande que se hizo con la Fundación Creinser
</t>
        </r>
      </text>
    </comment>
    <comment ref="L599" authorId="0" shapeId="0">
      <text>
        <r>
          <rPr>
            <b/>
            <sz val="9"/>
            <color indexed="81"/>
            <rFont val="Tahoma"/>
            <family val="2"/>
          </rPr>
          <t>DIREQUIDADYFAMILIA:</t>
        </r>
        <r>
          <rPr>
            <sz val="9"/>
            <color indexed="81"/>
            <rFont val="Tahoma"/>
            <family val="2"/>
          </rPr>
          <t xml:space="preserve">
Esto está incluido en el contrato grande que se hizo con la Fundación Creinser</t>
        </r>
      </text>
    </comment>
    <comment ref="AY1238" authorId="2" shapeId="0">
      <text>
        <r>
          <rPr>
            <b/>
            <sz val="9"/>
            <color indexed="81"/>
            <rFont val="Tahoma"/>
            <family val="2"/>
          </rPr>
          <t>diferencia lore tiene $ 38.942.000</t>
        </r>
      </text>
    </comment>
    <comment ref="AZ1685" authorId="3" shapeId="0">
      <text>
        <r>
          <rPr>
            <b/>
            <sz val="9"/>
            <color indexed="81"/>
            <rFont val="Tahoma"/>
            <family val="2"/>
          </rPr>
          <t>Auxi-Administrativo:</t>
        </r>
        <r>
          <rPr>
            <sz val="9"/>
            <color indexed="81"/>
            <rFont val="Tahoma"/>
            <family val="2"/>
          </rPr>
          <t xml:space="preserve">
NO APLICA, ERROR PAGOS PARCIALES CONTRATISTAS
</t>
        </r>
      </text>
    </comment>
    <comment ref="AS1997" authorId="1" shapeId="0">
      <text>
        <r>
          <rPr>
            <b/>
            <sz val="9"/>
            <color indexed="81"/>
            <rFont val="Tahoma"/>
            <family val="2"/>
          </rPr>
          <t>Astrid Sepúlveda:</t>
        </r>
        <r>
          <rPr>
            <sz val="9"/>
            <color indexed="81"/>
            <rFont val="Tahoma"/>
            <family val="2"/>
          </rPr>
          <t xml:space="preserve">
como se identifican que se a  hacer????</t>
        </r>
      </text>
    </comment>
    <comment ref="BL1997" authorId="4" shapeId="0">
      <text>
        <r>
          <rPr>
            <b/>
            <sz val="9"/>
            <color indexed="81"/>
            <rFont val="Calibri"/>
            <family val="2"/>
          </rPr>
          <t>Planeacion:</t>
        </r>
        <r>
          <rPr>
            <sz val="9"/>
            <color indexed="81"/>
            <rFont val="Calibri"/>
            <family val="2"/>
          </rPr>
          <t xml:space="preserve">
Por definir
</t>
        </r>
      </text>
    </comment>
    <comment ref="AS2130" authorId="5" shapeId="0">
      <text>
        <r>
          <rPr>
            <b/>
            <sz val="9"/>
            <color indexed="81"/>
            <rFont val="Tahoma"/>
            <family val="2"/>
          </rPr>
          <t>Luisa Martínez:</t>
        </r>
        <r>
          <rPr>
            <sz val="9"/>
            <color indexed="81"/>
            <rFont val="Tahoma"/>
            <family val="2"/>
          </rPr>
          <t xml:space="preserve">
este vale 13.000 
</t>
        </r>
      </text>
    </comment>
    <comment ref="M2177" authorId="1" shapeId="0">
      <text>
        <r>
          <rPr>
            <b/>
            <sz val="9"/>
            <color indexed="81"/>
            <rFont val="Tahoma"/>
            <family val="2"/>
          </rPr>
          <t>Astrid Sepulveda:</t>
        </r>
        <r>
          <rPr>
            <sz val="9"/>
            <color indexed="81"/>
            <rFont val="Tahoma"/>
            <family val="2"/>
          </rPr>
          <t xml:space="preserve">
PE</t>
        </r>
      </text>
    </comment>
    <comment ref="M2184" authorId="1" shapeId="0">
      <text>
        <r>
          <rPr>
            <b/>
            <sz val="9"/>
            <color indexed="81"/>
            <rFont val="Tahoma"/>
            <family val="2"/>
          </rPr>
          <t>Astrid Sepulveda:</t>
        </r>
        <r>
          <rPr>
            <sz val="9"/>
            <color indexed="81"/>
            <rFont val="Tahoma"/>
            <family val="2"/>
          </rPr>
          <t xml:space="preserve">
PE</t>
        </r>
      </text>
    </comment>
    <comment ref="M2203" authorId="1" shapeId="0">
      <text>
        <r>
          <rPr>
            <b/>
            <sz val="9"/>
            <color indexed="81"/>
            <rFont val="Tahoma"/>
            <family val="2"/>
          </rPr>
          <t>Astrid Sepulveda:</t>
        </r>
        <r>
          <rPr>
            <sz val="9"/>
            <color indexed="81"/>
            <rFont val="Tahoma"/>
            <family val="2"/>
          </rPr>
          <t xml:space="preserve">
PE
</t>
        </r>
      </text>
    </comment>
    <comment ref="L2409" authorId="6" shapeId="0">
      <text>
        <r>
          <rPr>
            <b/>
            <sz val="9"/>
            <color indexed="81"/>
            <rFont val="Tahoma"/>
            <family val="2"/>
          </rPr>
          <t xml:space="preserve">SOBRETASA 
BOMBERIL 
</t>
        </r>
      </text>
    </comment>
    <comment ref="AS2631" authorId="2" shapeId="0">
      <text>
        <r>
          <rPr>
            <b/>
            <sz val="9"/>
            <color indexed="81"/>
            <rFont val="Tahoma"/>
            <family val="2"/>
          </rPr>
          <t>PC6:</t>
        </r>
        <r>
          <rPr>
            <sz val="9"/>
            <color indexed="81"/>
            <rFont val="Tahoma"/>
            <family val="2"/>
          </rPr>
          <t xml:space="preserve">
falta incluir acciones de salud mental y dra clara</t>
        </r>
      </text>
    </comment>
    <comment ref="AU2631" authorId="2" shapeId="0">
      <text>
        <r>
          <rPr>
            <b/>
            <sz val="9"/>
            <color indexed="81"/>
            <rFont val="Tahoma"/>
            <family val="2"/>
          </rPr>
          <t xml:space="preserve">faltan incluir las actividades de salud mental que se encuentran sin definir - se incluyen 3125 actividades de vacunacion los cuales estarain disponibles para ser contratados
</t>
        </r>
      </text>
    </comment>
    <comment ref="L2638" authorId="6" shapeId="0">
      <text>
        <r>
          <rPr>
            <b/>
            <sz val="9"/>
            <color indexed="81"/>
            <rFont val="Tahoma"/>
            <family val="2"/>
          </rPr>
          <t xml:space="preserve">YA SE CREO LA DIRECCION DE GESTION DE RIESGO ES NECESARIO DEJAR ESTA META 
</t>
        </r>
      </text>
    </comment>
    <comment ref="AY2743" authorId="4" shapeId="0">
      <text>
        <r>
          <rPr>
            <b/>
            <sz val="9"/>
            <color indexed="81"/>
            <rFont val="Calibri"/>
            <family val="2"/>
          </rPr>
          <t>Planeacion:</t>
        </r>
        <r>
          <rPr>
            <sz val="9"/>
            <color indexed="81"/>
            <rFont val="Calibri"/>
            <family val="2"/>
          </rPr>
          <t xml:space="preserve">
Es el contrato del año 2016???</t>
        </r>
      </text>
    </comment>
    <comment ref="M2926" authorId="1" shapeId="0">
      <text>
        <r>
          <rPr>
            <b/>
            <sz val="9"/>
            <color indexed="81"/>
            <rFont val="Tahoma"/>
            <family val="2"/>
          </rPr>
          <t>Astrid Sepulveda:</t>
        </r>
        <r>
          <rPr>
            <sz val="9"/>
            <color indexed="81"/>
            <rFont val="Tahoma"/>
            <family val="2"/>
          </rPr>
          <t xml:space="preserve">
PE
</t>
        </r>
      </text>
    </comment>
    <comment ref="BC2975" authorId="7" shapeId="0">
      <text>
        <r>
          <rPr>
            <b/>
            <sz val="9"/>
            <color indexed="81"/>
            <rFont val="Tahoma"/>
            <family val="2"/>
          </rPr>
          <t>Clara.salazar:</t>
        </r>
        <r>
          <rPr>
            <sz val="9"/>
            <color indexed="81"/>
            <rFont val="Tahoma"/>
            <family val="2"/>
          </rPr>
          <t xml:space="preserve">
</t>
        </r>
      </text>
    </comment>
    <comment ref="M3138" authorId="1" shapeId="0">
      <text>
        <r>
          <rPr>
            <b/>
            <sz val="9"/>
            <color indexed="81"/>
            <rFont val="Tahoma"/>
            <family val="2"/>
          </rPr>
          <t>Astrid Sepulveda:</t>
        </r>
        <r>
          <rPr>
            <sz val="9"/>
            <color indexed="81"/>
            <rFont val="Tahoma"/>
            <family val="2"/>
          </rPr>
          <t xml:space="preserve">
PE</t>
        </r>
      </text>
    </comment>
  </commentList>
</comments>
</file>

<file path=xl/comments2.xml><?xml version="1.0" encoding="utf-8"?>
<comments xmlns="http://schemas.openxmlformats.org/spreadsheetml/2006/main">
  <authors>
    <author>DIREQUIDADYFAMILIA</author>
    <author>Astrid Sepulveda</author>
    <author>PC6</author>
    <author>Luisa Martinez</author>
    <author>Hewlett-Packard Company</author>
    <author>Planeacion</author>
  </authors>
  <commentList>
    <comment ref="L30" authorId="0" shapeId="0">
      <text>
        <r>
          <rPr>
            <b/>
            <sz val="9"/>
            <color indexed="81"/>
            <rFont val="Tahoma"/>
            <family val="2"/>
          </rPr>
          <t xml:space="preserve">DIREQUIDADYFAMILIA:estos recursos se trasladaran a Hogar de Paso, por normatividad del ICBF el municipio no debe tener hogares sustitutos. 
</t>
        </r>
        <r>
          <rPr>
            <sz val="9"/>
            <color indexed="81"/>
            <rFont val="Tahoma"/>
            <family val="2"/>
          </rPr>
          <t xml:space="preserve">
</t>
        </r>
      </text>
    </comment>
    <comment ref="M111" authorId="1" shapeId="0">
      <text>
        <r>
          <rPr>
            <b/>
            <sz val="9"/>
            <color indexed="81"/>
            <rFont val="Tahoma"/>
            <family val="2"/>
          </rPr>
          <t>Astrid Sepúlveda:</t>
        </r>
        <r>
          <rPr>
            <sz val="9"/>
            <color indexed="81"/>
            <rFont val="Tahoma"/>
            <family val="2"/>
          </rPr>
          <t xml:space="preserve">
Pasivos exigibles </t>
        </r>
      </text>
    </comment>
    <comment ref="L148" authorId="0" shapeId="0">
      <text>
        <r>
          <rPr>
            <b/>
            <sz val="9"/>
            <color indexed="81"/>
            <rFont val="Tahoma"/>
            <family val="2"/>
          </rPr>
          <t>DIREQUIDADYFAMILIA:</t>
        </r>
        <r>
          <rPr>
            <sz val="9"/>
            <color indexed="81"/>
            <rFont val="Tahoma"/>
            <family val="2"/>
          </rPr>
          <t xml:space="preserve">
Esto está incluido en el contrato grande que se hizo con la Fundación Creinser</t>
        </r>
      </text>
    </comment>
    <comment ref="L152" authorId="0" shapeId="0">
      <text>
        <r>
          <rPr>
            <b/>
            <sz val="9"/>
            <color indexed="81"/>
            <rFont val="Tahoma"/>
            <family val="2"/>
          </rPr>
          <t>DIREQUIDADYFAMILIA:</t>
        </r>
        <r>
          <rPr>
            <sz val="9"/>
            <color indexed="81"/>
            <rFont val="Tahoma"/>
            <family val="2"/>
          </rPr>
          <t xml:space="preserve">
Esto está incluido en el contrato grande que se hizo con la Fundación Creinser
</t>
        </r>
      </text>
    </comment>
    <comment ref="L153" authorId="0" shapeId="0">
      <text>
        <r>
          <rPr>
            <b/>
            <sz val="9"/>
            <color indexed="81"/>
            <rFont val="Tahoma"/>
            <family val="2"/>
          </rPr>
          <t>DIREQUIDADYFAMILIA:</t>
        </r>
        <r>
          <rPr>
            <sz val="9"/>
            <color indexed="81"/>
            <rFont val="Tahoma"/>
            <family val="2"/>
          </rPr>
          <t xml:space="preserve">
Esto está incluido en el contrato grande que se hizo con la Fundación Creinser</t>
        </r>
      </text>
    </comment>
    <comment ref="AM270" authorId="2" shapeId="0">
      <text>
        <r>
          <rPr>
            <b/>
            <sz val="9"/>
            <color indexed="81"/>
            <rFont val="Tahoma"/>
            <family val="2"/>
          </rPr>
          <t>diferencia lore tiene $ 38.942.000</t>
        </r>
      </text>
    </comment>
    <comment ref="AG440" authorId="1" shapeId="0">
      <text>
        <r>
          <rPr>
            <b/>
            <sz val="9"/>
            <color indexed="81"/>
            <rFont val="Tahoma"/>
            <family val="2"/>
          </rPr>
          <t>Astrid Sepúlveda:</t>
        </r>
        <r>
          <rPr>
            <sz val="9"/>
            <color indexed="81"/>
            <rFont val="Tahoma"/>
            <family val="2"/>
          </rPr>
          <t xml:space="preserve">
como se identifican que se a  hacer????</t>
        </r>
      </text>
    </comment>
    <comment ref="AG488" authorId="3" shapeId="0">
      <text>
        <r>
          <rPr>
            <b/>
            <sz val="9"/>
            <color indexed="81"/>
            <rFont val="Tahoma"/>
            <family val="2"/>
          </rPr>
          <t>Luisa Martínez:</t>
        </r>
        <r>
          <rPr>
            <sz val="9"/>
            <color indexed="81"/>
            <rFont val="Tahoma"/>
            <family val="2"/>
          </rPr>
          <t xml:space="preserve">
este vale 13.000 
</t>
        </r>
      </text>
    </comment>
    <comment ref="M511" authorId="1" shapeId="0">
      <text>
        <r>
          <rPr>
            <b/>
            <sz val="9"/>
            <color indexed="81"/>
            <rFont val="Tahoma"/>
            <family val="2"/>
          </rPr>
          <t>Astrid Sepúlveda:</t>
        </r>
        <r>
          <rPr>
            <sz val="9"/>
            <color indexed="81"/>
            <rFont val="Tahoma"/>
            <family val="2"/>
          </rPr>
          <t xml:space="preserve">
PE</t>
        </r>
      </text>
    </comment>
    <comment ref="M513" authorId="1" shapeId="0">
      <text>
        <r>
          <rPr>
            <b/>
            <sz val="9"/>
            <color indexed="81"/>
            <rFont val="Tahoma"/>
            <family val="2"/>
          </rPr>
          <t>Astrid Sepulveda:</t>
        </r>
        <r>
          <rPr>
            <sz val="9"/>
            <color indexed="81"/>
            <rFont val="Tahoma"/>
            <family val="2"/>
          </rPr>
          <t xml:space="preserve">
PE</t>
        </r>
      </text>
    </comment>
    <comment ref="M518" authorId="1" shapeId="0">
      <text>
        <r>
          <rPr>
            <b/>
            <sz val="9"/>
            <color indexed="81"/>
            <rFont val="Tahoma"/>
            <family val="2"/>
          </rPr>
          <t>Astrid Sepúlveda:</t>
        </r>
        <r>
          <rPr>
            <sz val="9"/>
            <color indexed="81"/>
            <rFont val="Tahoma"/>
            <family val="2"/>
          </rPr>
          <t xml:space="preserve">
PE
</t>
        </r>
      </text>
    </comment>
    <comment ref="L585" authorId="4" shapeId="0">
      <text>
        <r>
          <rPr>
            <b/>
            <sz val="9"/>
            <color indexed="81"/>
            <rFont val="Tahoma"/>
            <family val="2"/>
          </rPr>
          <t xml:space="preserve">SOBRETASA 
BOMBERIL 
</t>
        </r>
      </text>
    </comment>
    <comment ref="L657" authorId="4" shapeId="0">
      <text>
        <r>
          <rPr>
            <b/>
            <sz val="9"/>
            <color indexed="81"/>
            <rFont val="Tahoma"/>
            <family val="2"/>
          </rPr>
          <t xml:space="preserve">YA SE CREO LA DIRECCION DE GESTION DE RIESGO ES NECESARIO DEJAR ESTA META 
</t>
        </r>
      </text>
    </comment>
    <comment ref="AM685" authorId="5" shapeId="0">
      <text>
        <r>
          <rPr>
            <b/>
            <sz val="9"/>
            <color indexed="81"/>
            <rFont val="Calibri"/>
            <family val="2"/>
          </rPr>
          <t>Planeación:</t>
        </r>
        <r>
          <rPr>
            <sz val="9"/>
            <color indexed="81"/>
            <rFont val="Calibri"/>
            <family val="2"/>
          </rPr>
          <t xml:space="preserve">
Es el contrato del año 2016???</t>
        </r>
      </text>
    </comment>
    <comment ref="M741" authorId="1" shapeId="0">
      <text>
        <r>
          <rPr>
            <b/>
            <sz val="9"/>
            <color indexed="81"/>
            <rFont val="Tahoma"/>
            <family val="2"/>
          </rPr>
          <t>Astrid Sepúlveda:</t>
        </r>
        <r>
          <rPr>
            <sz val="9"/>
            <color indexed="81"/>
            <rFont val="Tahoma"/>
            <family val="2"/>
          </rPr>
          <t xml:space="preserve">
PE
</t>
        </r>
      </text>
    </comment>
    <comment ref="M790" authorId="1" shapeId="0">
      <text>
        <r>
          <rPr>
            <b/>
            <sz val="9"/>
            <color indexed="81"/>
            <rFont val="Tahoma"/>
            <family val="2"/>
          </rPr>
          <t>Astrid Sepulveda:</t>
        </r>
        <r>
          <rPr>
            <sz val="9"/>
            <color indexed="81"/>
            <rFont val="Tahoma"/>
            <family val="2"/>
          </rPr>
          <t xml:space="preserve">
PE</t>
        </r>
      </text>
    </comment>
  </commentList>
</comments>
</file>

<file path=xl/sharedStrings.xml><?xml version="1.0" encoding="utf-8"?>
<sst xmlns="http://schemas.openxmlformats.org/spreadsheetml/2006/main" count="42875" uniqueCount="6736">
  <si>
    <t>I</t>
  </si>
  <si>
    <t>M</t>
  </si>
  <si>
    <t>Programa</t>
  </si>
  <si>
    <t xml:space="preserve">No.  Meta </t>
  </si>
  <si>
    <t>Fuente</t>
  </si>
  <si>
    <t>Entidad Responsable</t>
  </si>
  <si>
    <t>N/A</t>
  </si>
  <si>
    <t>Línea Base (Referente)</t>
  </si>
  <si>
    <t xml:space="preserve">Valor esperado de la meta de producto para el cuatrienio </t>
  </si>
  <si>
    <t>Recurso Propio</t>
  </si>
  <si>
    <t xml:space="preserve">Sep. Especifico </t>
  </si>
  <si>
    <t xml:space="preserve">Sep.  Libre Inversión </t>
  </si>
  <si>
    <t xml:space="preserve">Aportes  Nación </t>
  </si>
  <si>
    <t>Aportes  Dpto.</t>
  </si>
  <si>
    <t>SGR.</t>
  </si>
  <si>
    <t>Crédito</t>
  </si>
  <si>
    <t xml:space="preserve">Otros Ingresos </t>
  </si>
  <si>
    <t xml:space="preserve">Recursos de Funcionamiento </t>
  </si>
  <si>
    <t>Recursos Gestionados</t>
  </si>
  <si>
    <t>Valor Esperado De la meta de Producto            Año 2</t>
  </si>
  <si>
    <t>Valor Ejecutado  De la meta de Producto            Año 2</t>
  </si>
  <si>
    <t>Total de Recurso Programados Año 2</t>
  </si>
  <si>
    <t>Total de Recurso Ejecutados Año 2</t>
  </si>
  <si>
    <t>LOGROS</t>
  </si>
  <si>
    <t>DIFICULTADES</t>
  </si>
  <si>
    <t xml:space="preserve">ACCIONES DE MEJORA </t>
  </si>
  <si>
    <t xml:space="preserve">Sgp. Especifico </t>
  </si>
  <si>
    <t xml:space="preserve">Sgp.  Libre Inversión </t>
  </si>
  <si>
    <t>Dimensión Estratégica</t>
  </si>
  <si>
    <t>META DE PRODUCTO AJUSTADA</t>
  </si>
  <si>
    <t>INDICADOR AJUSTADO</t>
  </si>
  <si>
    <t>Número de observatorios implementados y en operación</t>
  </si>
  <si>
    <t>Sector Plan de Desarrollo</t>
  </si>
  <si>
    <t>Un(1) Observatorio Social implementado y en operación. ODS 10</t>
  </si>
  <si>
    <t>Número de actividades creadas de Ciencia Tecnología Emprendimiento e innovación - CTEI, dirigidas a la primera infancia.</t>
  </si>
  <si>
    <t>Mil Quinientos(1500) Jóvenes vinculados a actividades de Ciencia, Tecnología, Emprendimiento e Innovación - CTEI. ODS 10</t>
  </si>
  <si>
    <t xml:space="preserve">Número de jóvenes vinculados a actividades de Ciencia, Tecnología, Emprendimiento e Innovación - CTEI </t>
  </si>
  <si>
    <t>Dos(2) actividades de Ciencia, Tecnología, Emprendimiento e Innovación - CTEI dirigidas a personas mayores creadas. ODS 10</t>
  </si>
  <si>
    <t>Número de  actividades de Ciencia, Tecnología, Emprendimiento e Innovación - CTEI dirigidas a personas mayores creadas.</t>
  </si>
  <si>
    <t>Número de  Proyectos de Ciencia, Tecnología, Emprendimiento e Innovación - CTEI, implementados.</t>
  </si>
  <si>
    <t xml:space="preserve">Un(1) Proyecto de Ciencia, Tecnología, Emprendimiento e Innovación - CTEI, desarrollados por población LGTBI creado. </t>
  </si>
  <si>
    <t xml:space="preserve">Número de  Proyectos de Ciencia, Tecnología, Emprendimiento e Innovación - CTEI, desarrollados por población LGTBI creados. </t>
  </si>
  <si>
    <t xml:space="preserve"> Tres(3) Proyectos de Ciencia, Tecnología, Emprendimiento e Innovación - CTE, que benefician población en condición de discapacidad implementados. ODS 10</t>
  </si>
  <si>
    <t>Número de proyectos  Proyectos de Ciencia, Tecnología, Emprendimiento e Innovación - CTE, que benefician población en condición de discapacidad implementados</t>
  </si>
  <si>
    <t>Dos Mil Quinientos(2500) cupos niños y niñas de 6 a 17 años vinculados a actividades Ciencia, Tecnología, Emprendimiento e Innovación - CTEI creados. ODS10</t>
  </si>
  <si>
    <t>Número de cupos niños y niñas de 6 a 17 años vinculados a actividades Ciencia, Tecnología, Emprendimiento e Innovación - CTEI creados</t>
  </si>
  <si>
    <t xml:space="preserve">Número de Planes Básicos de Ordenamiento territorial ajustado </t>
  </si>
  <si>
    <t>Una (1) red de WIFI rural gratuita. ODS 9</t>
  </si>
  <si>
    <t>Número de Redes WIFI rural gratuitas</t>
  </si>
  <si>
    <t>Número de revisiones extraordinarias al Plan Básicto de Ordenamiento Territorial</t>
  </si>
  <si>
    <t>Una (1) Política Pública para la recuperación y utilización del espacio público formulada y en implementación</t>
  </si>
  <si>
    <t>Número de Políticas Públicas formuladas y en implementación</t>
  </si>
  <si>
    <t>Una (1) Junta del Patrimonio conformada y en operación. ODS 11</t>
  </si>
  <si>
    <t>Número de juntas del patrimonio conformada y en operación</t>
  </si>
  <si>
    <t>Un (1) Sistema de Información Geográfica desarrollado para el control y seguimiento al ordenamiento territorial. ODS 11</t>
  </si>
  <si>
    <t>Número de Sistemas de Información Geográfica desarrollado</t>
  </si>
  <si>
    <t>Una (1) Nomenclatura vial y residencial actualizada. ODS 11</t>
  </si>
  <si>
    <t>Número de nomenclaturas viales y residenciales actualizadas</t>
  </si>
  <si>
    <t>Una (1) estratificación urbana y rural actualizada. ODS 11</t>
  </si>
  <si>
    <t>Un (1) Regimén de multas y sanciones por infracciones de tipo urbanistico y violacion al espacio público establecido y en funcionamiento</t>
  </si>
  <si>
    <t>Número de regímenes de multas y sanciones en funcionamiento</t>
  </si>
  <si>
    <t>Un (1) Banco Inmobiliario creado y en funcionamiento</t>
  </si>
  <si>
    <t>Número de Bancos Inmoblilarios creados y en funcionamiento</t>
  </si>
  <si>
    <t>Número de Planes de Incentivos de compensación formulado y en marcha</t>
  </si>
  <si>
    <t>Una (1) Campaña de sisbenización implementada. ODS 10</t>
  </si>
  <si>
    <t>Número de campañas de sisbenización implementada</t>
  </si>
  <si>
    <t>Número de Políticas Públicas de desarrollo a largo plazo formulada e implementada</t>
  </si>
  <si>
    <t>Un (1) Sistema de Información Integral y Georreferenciado en funcionamiento. ODS 11</t>
  </si>
  <si>
    <t>Número de Sistemas de Información Integral y Georreferenciado funcionando</t>
  </si>
  <si>
    <t>Un (1) Programa de Integración Regional formulado y en implementación. ODS 17</t>
  </si>
  <si>
    <t>Número de Programas de Integración Regional formulados e implementados</t>
  </si>
  <si>
    <t>Número de Planes de Ordenamiento Territorial  formulado y ejecutado</t>
  </si>
  <si>
    <t>Una (1) Oficina de Catastro Regional en operación. ODS 17</t>
  </si>
  <si>
    <t xml:space="preserve">Número de Oficinas de Catastro Regional operando </t>
  </si>
  <si>
    <t>Número de eventos de interés regional con epicentro en Cajicá</t>
  </si>
  <si>
    <t>Número de Programas implementados</t>
  </si>
  <si>
    <t>Un (1) Programa Plan de Incentivos a la implementación de sistemas de energía y gas alternativos. ODS 11</t>
  </si>
  <si>
    <t>Número de Convenios o alianzas estratégicas celebrados</t>
  </si>
  <si>
    <t>Una (1) Revisión extraordinaria del PBOT para modificar o eliminar el ART. 43 del Acuerdo 16 de 2014</t>
  </si>
  <si>
    <t>Una (1) Entidad responsable de las TIC'S creada y en funcionamiento</t>
  </si>
  <si>
    <t>Número de entidades creadas y en funcionamiento</t>
  </si>
  <si>
    <t>Ocho (8) Proyectos tecnológicos al servicio del ciudadano implementados</t>
  </si>
  <si>
    <t>Número de Proyectos tecnológicos al servicio del ciudadano implementados</t>
  </si>
  <si>
    <t>Cuatro (4) Convenios o alianzas con universidades, empresa SENA celebrados en beneficio del fomento a las TIC y al emprendimiento tecnológico.</t>
  </si>
  <si>
    <t>Número de Planes de Cultura Tecnologica formulado e implementado</t>
  </si>
  <si>
    <t>Un (1) Plan de Incentivos para motivar el desarrollo de software o aplicaciones tecnológicas por residentes de Cajicá</t>
  </si>
  <si>
    <t>Número de Planes de Incentivos motivados</t>
  </si>
  <si>
    <t>Trés (3) zonas WIFI gratuita instaladas en el municipio</t>
  </si>
  <si>
    <t>Número de zonas WIFI gratuitas instaladas en el Municipio</t>
  </si>
  <si>
    <t>Número de Espacios digitales gratuitos al servicio del ciudadano</t>
  </si>
  <si>
    <t>Número de revisiones del PBOT</t>
  </si>
  <si>
    <t xml:space="preserve">Una (1) Mesa de trabajo con universidades, empresarios e industriales instalada y operando. ODS 9 </t>
  </si>
  <si>
    <t>Número de Mesas de trabajo instaladas y operando</t>
  </si>
  <si>
    <t xml:space="preserve"> Número de Institucionalidades creadas y operando</t>
  </si>
  <si>
    <t>Doce (12) Actividades de encuentros intergeneracionales realizados como parte de la transferencia del conocimiento. ODS 10</t>
  </si>
  <si>
    <t>Número de actividades de encuentros realizadas</t>
  </si>
  <si>
    <t xml:space="preserve">Ocho (8) Proyectos de ciencia, emprendimiento, innovación y tecnología presentados por los diferentes ciclos de vida a instancias del orden Departamental, Nacional y de Cooperación Internacional. ODS 9 </t>
  </si>
  <si>
    <t>Número de Proyectos de ciencia, emprendimiento, innovación y tecnología presentados</t>
  </si>
  <si>
    <t xml:space="preserve">Un (1) Estudio y Diseño del Parque de Ciencia, Tecnología, Emprendimiento e Innovación. ODS 9 
</t>
  </si>
  <si>
    <t xml:space="preserve">Número de Estudios y Diseños  del Parque de Ciencia, Tecnología, Emprendimiento e Innovación 
</t>
  </si>
  <si>
    <t>Número de convenios o alianzas estratégicas celebrados.</t>
  </si>
  <si>
    <t>Setenta (70%) de un Complejo Deportivo Turístico Fortaleza de Piedra construido. ODS 3</t>
  </si>
  <si>
    <t>Porcentaje de construcción</t>
  </si>
  <si>
    <t xml:space="preserve"> Número de revisiones del PBOT</t>
  </si>
  <si>
    <t>Ochenta y cuatro (84) tramites SUIT operando.ODS 16</t>
  </si>
  <si>
    <t>Número de tramites creados .</t>
  </si>
  <si>
    <t>Número de estrategias realizadas.</t>
  </si>
  <si>
    <t>Una (1) estrategia de gobierno en línea implementada y atendiendo la población en condición de discapacidad. ODS 16</t>
  </si>
  <si>
    <t>Una (1) plataforma interactiva para la gestión municipal implementada. ODS 16</t>
  </si>
  <si>
    <t>Número de plataformas realizadas.</t>
  </si>
  <si>
    <t>Una (1) Aplicación-APP de la Alcaldía Municipal implementada. ODS 16</t>
  </si>
  <si>
    <t>Número apps realizadas.</t>
  </si>
  <si>
    <t>Una (1) norma de la ISO 9001 actualizada a 2015. ODS 16</t>
  </si>
  <si>
    <t>Número de normas actualizadas</t>
  </si>
  <si>
    <t>Tres  (3) certificaciones internacionales obtenidas en los sectores institucional, ambiental y documental.ODS 16</t>
  </si>
  <si>
    <t>Número de certificaciones obtenidas.</t>
  </si>
  <si>
    <t>Una (1) política publica de calidad Formulada y en Implementación.ODS 16</t>
  </si>
  <si>
    <t>Número de políticas formuladas e implementadas.</t>
  </si>
  <si>
    <t xml:space="preserve">1. Familia Eje de la Sociedad y Cuna de la Paz </t>
  </si>
  <si>
    <t xml:space="preserve">1 Entorno familiar </t>
  </si>
  <si>
    <t xml:space="preserve">2. Primera infancia. Infancia y adolscencia </t>
  </si>
  <si>
    <t>2. La Semilla del Futuro: Nuestra Primera Infancia.</t>
  </si>
  <si>
    <t xml:space="preserve"> 3. Cultivemos Futuro, Nuestra Infancia</t>
  </si>
  <si>
    <t xml:space="preserve">3. Juventud </t>
  </si>
  <si>
    <t xml:space="preserve"> 4. Jovenes por la Vida, un Buen Plan para Cajicá.</t>
  </si>
  <si>
    <t>4. Adulto Mayor</t>
  </si>
  <si>
    <t xml:space="preserve"> 5.Persona Mayor, Experiencia de Vida y Forjador de Identidad.</t>
  </si>
  <si>
    <t>5. Mujer, hombre y equidad de genero fortaleza para la paz.</t>
  </si>
  <si>
    <t>6.Personas en condicion de discapacidad</t>
  </si>
  <si>
    <t xml:space="preserve"> 7 . Cajicá Incluyente para la Paz.</t>
  </si>
  <si>
    <t>15 - Desarrollo Rural y Agropecuario</t>
  </si>
  <si>
    <t>21. Aun hay mucho campo que cuidar</t>
  </si>
  <si>
    <t xml:space="preserve"> 6. Mujer,hombre y Equidad de Género Fortaleza para la Paz.</t>
  </si>
  <si>
    <t>Diez (10)Espacios digitales gratuitos al servicio del ciudadano</t>
  </si>
  <si>
    <t>SECRETARIA DE PLANEACION</t>
  </si>
  <si>
    <t>Un (1) Plan de Incentivos de Compensación por mantenimiento a los tratamientos de conservación y protección  de inmuebles de patrimonio cultural formulado y en marcha. ODS 11</t>
  </si>
  <si>
    <t xml:space="preserve">Una (1)  Plan Basico de Ordenamiento Territorial revisado para garantizar el 60% del territorio rural del municipio ordenado.
</t>
  </si>
  <si>
    <t>Una (1) revisión extraordinaria al Plan Básico de Ordenamiento Territorial -PBOT.para garantizar el incremnteo de areas de suelos para la productividad y el 70% del suelo con actividad corredor vial ordenado, 6 M2 de superficie verde urbana por habitante y 8 M2 de espacio publico efectivo por habitante. ODS 11</t>
  </si>
  <si>
    <t>Una (1) Revisión extraordinaria del PBOT para garatnizar la implmentacion de un parque de ciencia tecnologia, emprendimiento e innovacion.</t>
  </si>
  <si>
    <t>Una (1) Revisón extraordinaria del Plan Básico de Ordenamiento Territorial para garantizar suelo de uso turistico. ODS 3</t>
  </si>
  <si>
    <t>Una (1) Política Pública de Desarrollo 2035 a largo plazo formulada y en implementación.. ODS 11</t>
  </si>
  <si>
    <t>Un (1) Plan de Ordenamiento Territorial Regional en formulación y ejecución. ODS 17</t>
  </si>
  <si>
    <t>Un (1) Plan de Cultura Tecnológica formulado e implementado entre los diferentes grupos etareos del Municipio</t>
  </si>
  <si>
    <t>Mil Quinientos(1500) cupos para niños de 0 a 5 años en actividades de Ciencia Tecnología Emprendimiento e innovación - CTEI ODS 10</t>
  </si>
  <si>
    <t>Ocho(8) Proyectos de Ciencia, Tecnología, Emprendimiento e Innovación - CTEI implementados  desarollados por mujeres. ODS 9</t>
  </si>
  <si>
    <t>Comportamiento</t>
  </si>
  <si>
    <t>28 - Fortalecimiento Institucional.</t>
  </si>
  <si>
    <t>23. Competitividad rural, calidad de vida</t>
  </si>
  <si>
    <t>16 - Orden Territorial</t>
  </si>
  <si>
    <t xml:space="preserve"> 24. Cajicá territorio en orden para la paz</t>
  </si>
  <si>
    <t xml:space="preserve"> 25. Cajicá planea e integra región</t>
  </si>
  <si>
    <t>Cuatro (4) evento de interés regional con epicentro en Cajicá</t>
  </si>
  <si>
    <t xml:space="preserve"> 27. Servicios públicos para la gente, sostenibilidad para el ambiente</t>
  </si>
  <si>
    <t>18 -Servicios públicos complementarios</t>
  </si>
  <si>
    <t xml:space="preserve"> 29. + Tecnología + Oportunidades + Calidad de Vida</t>
  </si>
  <si>
    <t xml:space="preserve"> 20 -Tecnologías de la Informacion y Comunicación - TIC</t>
  </si>
  <si>
    <t>21 -Competitividad, Ciencia, tecnología, Emprendimiento e Innovación -CCTEI-</t>
  </si>
  <si>
    <t>30. Cajicá abre las puertas a Competitividad, Ciencia, tecnología, Emprendimiento e Innovación -CCTEI-</t>
  </si>
  <si>
    <t>Una (1) Institucionalidad para la CCTEI - Comité de  ciencia, tecnologia, emprendimiento  e innovacion  creada y operando. ODS 10</t>
  </si>
  <si>
    <t xml:space="preserve">Ocho (8) convenios o alianzas estratégicas que impulsan el programa de ciencia, tecnologia, emprendimiento e innovación - CCTEI celebrados. ODS 9 </t>
  </si>
  <si>
    <t xml:space="preserve">32. Cajicá un destino con Fortaleza de Piedra </t>
  </si>
  <si>
    <t xml:space="preserve"> 1.Tejido Social Para la Paz. </t>
  </si>
  <si>
    <t xml:space="preserve"> 2. Cajica Innovadora y competitiva para la paz</t>
  </si>
  <si>
    <t xml:space="preserve"> 4. Buen Gobierno, nuestro compromiso.</t>
  </si>
  <si>
    <t>40. Cajicá líder en buen gobierno</t>
  </si>
  <si>
    <t>ND</t>
  </si>
  <si>
    <t>22 -Turismo</t>
  </si>
  <si>
    <t>Códigos UNSPSC</t>
  </si>
  <si>
    <t>Descripción</t>
  </si>
  <si>
    <t>Fecha estimada de inicio de proceso de selección</t>
  </si>
  <si>
    <t>Duración estimada del contrato</t>
  </si>
  <si>
    <t xml:space="preserve">Modalidad de selección </t>
  </si>
  <si>
    <t>Fuente de los recursos</t>
  </si>
  <si>
    <t>Valor total estimado</t>
  </si>
  <si>
    <t>Valor estimado en la vigencia actual</t>
  </si>
  <si>
    <t>¿Se requieren vigencias futuras?</t>
  </si>
  <si>
    <t>Estado de solicitud de vigencias futuras</t>
  </si>
  <si>
    <t>Datos de contacto del responsable</t>
  </si>
  <si>
    <t>Rubro Presupuestal</t>
  </si>
  <si>
    <t>AÑO 2017</t>
  </si>
  <si>
    <t>PLAN DE ADQUISICIONES 2017</t>
  </si>
  <si>
    <t xml:space="preserve">ACTIVIDADES PROGRAMADAS </t>
  </si>
  <si>
    <t>UNIDAD DE MEDIDA</t>
  </si>
  <si>
    <t>VALOR ACTIVIDAD PROGRAMADA 2017</t>
  </si>
  <si>
    <t>FECHA DE INICIO DE LA ACTIVIDAD          ( Conservar el formato  dd  mm  aa)</t>
  </si>
  <si>
    <t>FECHA DE TERMINACION DE LA ACTIVIDAD (conservar el formato dd  mm  aa)</t>
  </si>
  <si>
    <t>RECURSOS PROGRAMADOS</t>
  </si>
  <si>
    <t>PLAN DE ACCION 2017</t>
  </si>
  <si>
    <t>No del contrato</t>
  </si>
  <si>
    <t>Tipo  de contrato</t>
  </si>
  <si>
    <t>Nombre del contratista</t>
  </si>
  <si>
    <t>Objeto del contrato</t>
  </si>
  <si>
    <t>No de la disponibilidad presupuestal</t>
  </si>
  <si>
    <t>Fecha de la dispobinildad presupuestal</t>
  </si>
  <si>
    <t>Valor $$ de la disponibilidad presupuestal</t>
  </si>
  <si>
    <t>No del registro presupuestal</t>
  </si>
  <si>
    <t xml:space="preserve">Fecha del registro presupuestal </t>
  </si>
  <si>
    <t>Valor del registro presupeustal</t>
  </si>
  <si>
    <t>Fecha de inicio</t>
  </si>
  <si>
    <t xml:space="preserve">Fecha de terminacion </t>
  </si>
  <si>
    <t>Saldo en recursos $$$$$$  por  actividad/contrato</t>
  </si>
  <si>
    <t>Saldo total de la meta en  $$$$</t>
  </si>
  <si>
    <t>OBSERVACIONES</t>
  </si>
  <si>
    <t>SEGUIMIENTO A LA CONTRATACION 2017</t>
  </si>
  <si>
    <t>PAGO 1</t>
  </si>
  <si>
    <t>PAGO 2</t>
  </si>
  <si>
    <t>PAGO 3</t>
  </si>
  <si>
    <t>PAGO 4</t>
  </si>
  <si>
    <t>PAGO 5</t>
  </si>
  <si>
    <t>PAGO 6</t>
  </si>
  <si>
    <t>PAGO 7</t>
  </si>
  <si>
    <t>PAGO 8</t>
  </si>
  <si>
    <t>PAGO 9</t>
  </si>
  <si>
    <t>PAGO 10</t>
  </si>
  <si>
    <t>PAGO 11</t>
  </si>
  <si>
    <t xml:space="preserve">PAGOS </t>
  </si>
  <si>
    <t xml:space="preserve">2 Entorno familiar </t>
  </si>
  <si>
    <t xml:space="preserve">3 Entorno familiar </t>
  </si>
  <si>
    <t xml:space="preserve">4 Entorno familiar </t>
  </si>
  <si>
    <t xml:space="preserve">5 Entorno familiar </t>
  </si>
  <si>
    <t xml:space="preserve">6 Entorno familiar </t>
  </si>
  <si>
    <t>Una (1) Mesa de trabajo con universidades, empresarios e industriales instalada y operando. ODS 9</t>
  </si>
  <si>
    <t>Ocho (8) Proyectos de ciencia, emprendimiento, innovación y tecnología presentados por los diferentes ciclos de vida a instancias del orden Departamental, Nacional y de Cooperación Internacional. ODS 9</t>
  </si>
  <si>
    <t>Ocho (8) convenios o alianzas estratégicas que impulsan el programa de ciencia, tecnologia, emprendimiento e innovación - CCTEI celebrados. ODS 9</t>
  </si>
  <si>
    <t>PAGO 12</t>
  </si>
  <si>
    <t>074-2017</t>
  </si>
  <si>
    <t>PRESTACIÓN DE SERVICIOS PROFESIONALES</t>
  </si>
  <si>
    <t>WILSON ALFONSO MARTINEZ OBANDO</t>
  </si>
  <si>
    <t>103-2017</t>
  </si>
  <si>
    <t>IVONE NATALIA CABRA BERNAL</t>
  </si>
  <si>
    <t>144-2017</t>
  </si>
  <si>
    <t>DIRECTA</t>
  </si>
  <si>
    <t>135-2017</t>
  </si>
  <si>
    <t>CONTRATO PRESTACIÓN DE SERVICIOS</t>
  </si>
  <si>
    <t>TANNIA ALEXANDRA BOTIAN BECERRA</t>
  </si>
  <si>
    <t>015-2017</t>
  </si>
  <si>
    <t>YENNY PAOLA VARGAS GARCIA</t>
  </si>
  <si>
    <t>046-2017</t>
  </si>
  <si>
    <t>045-2017</t>
  </si>
  <si>
    <t>LINA CONSTANZA TIBAVIZCO</t>
  </si>
  <si>
    <t>2204020101</t>
  </si>
  <si>
    <t xml:space="preserve"> Plan de desarrollo CAJICA, NUESTRO COMPROMISO implementado</t>
  </si>
  <si>
    <t>23/01/2017</t>
  </si>
  <si>
    <t>MARTHA TERESA LOVERA GARCIA</t>
  </si>
  <si>
    <t>PRESTACIÓN DE SERVICIOS</t>
  </si>
  <si>
    <t>107-2017</t>
  </si>
  <si>
    <t>CONTRATACIÓN DIRECTA</t>
  </si>
  <si>
    <t>80101601  80101604</t>
  </si>
  <si>
    <t>PROPIOS</t>
  </si>
  <si>
    <t>10 MESES</t>
  </si>
  <si>
    <t>NO</t>
  </si>
  <si>
    <t>NYDIA CORREDOR</t>
  </si>
  <si>
    <t>LUZ ADRIANA BELTRAN FRANCO</t>
  </si>
  <si>
    <t>9 MESES 19 DIAS</t>
  </si>
  <si>
    <t>LIDA KATERINE RAMIREZ</t>
  </si>
  <si>
    <t xml:space="preserve">CONTRATO INTERADMINISTRATIVO </t>
  </si>
  <si>
    <t>2204040201 - 2202130101</t>
  </si>
  <si>
    <t>CTO-INTER-001-2017</t>
  </si>
  <si>
    <t>FONADE SE COMPROMETE CON LA ALCALDIA DE CAJICA A EJECUTAR A TRAVES DE LA LINEA DE NEGOCIOS DE ESTRUCTURACIÓN TÉCNICA, JURÍDICA, FINANCIERA, ECONÓMICA Y DE RIESGOS DEL PROYECTO DE ASOCIACIÓN PUBLICO PRIVADA APP DEL DISEÑO, LA CONSTRUCCIÓN Y/O RENOVACIÓN, SU OPERACIÓN Y MANTENIMIENTO DE INFRAESTRUCTURAS A NIVEL DE FACTIBILIDAD MEDIANTE EL DESARROLLO DE PROYECTOS TENDIENTES A LA VINCULACIÓN DE CAPITAL PUBLICO - PRIVADO</t>
  </si>
  <si>
    <t>FONDO FINANCIERO DE PROYECTOS DE DESARROLLO – FONADE</t>
  </si>
  <si>
    <t>10 MESES 14 DIAS</t>
  </si>
  <si>
    <t xml:space="preserve">Ingeniería Civil y Arquitectura </t>
  </si>
  <si>
    <t>143-2017</t>
  </si>
  <si>
    <t>SERGIO NICOLAS MORENO SANCHEZ</t>
  </si>
  <si>
    <t>CESAR ANDRES RODRIGUEZ FISCO</t>
  </si>
  <si>
    <t>159-2017</t>
  </si>
  <si>
    <t>160-2017</t>
  </si>
  <si>
    <t>WILSON ARTURO FORERO CUERVO</t>
  </si>
  <si>
    <t>105-2017</t>
  </si>
  <si>
    <t>9 meses</t>
  </si>
  <si>
    <t>Servicio de Control de la Población</t>
  </si>
  <si>
    <t>10 Meses</t>
  </si>
  <si>
    <t>Servicio de Control de la Información</t>
  </si>
  <si>
    <t>9 Meses</t>
  </si>
  <si>
    <t>Propios</t>
  </si>
  <si>
    <t>No</t>
  </si>
  <si>
    <t>93141601 - 93141604-93141605-93141609</t>
  </si>
  <si>
    <t>10 meses</t>
  </si>
  <si>
    <t>SAUL DAVID LONDOÑO OSORIO</t>
  </si>
  <si>
    <t>ADRIANA DIAZ RODRIGUEZ</t>
  </si>
  <si>
    <t>JUNTA DE ACCION COMUNAL DE EL ROCIO .</t>
  </si>
  <si>
    <t>JULY ANDREA DIAZ BECERRA</t>
  </si>
  <si>
    <t>Servicios Legales</t>
  </si>
  <si>
    <t>10 meses y 20 dias</t>
  </si>
  <si>
    <t>030-2017</t>
  </si>
  <si>
    <t>PRESTACION DE SERVICIOS PROFESIONALES ESPECIALIZADOS</t>
  </si>
  <si>
    <t xml:space="preserve">PRESTACION DE SERVICIOS PROFESIONALES   </t>
  </si>
  <si>
    <t>031-2017</t>
  </si>
  <si>
    <t>CONVENIO SOLIDARIO</t>
  </si>
  <si>
    <t>004-2017</t>
  </si>
  <si>
    <t>JUNTA DE ACCION COMUNAL LA ESTACIÇON</t>
  </si>
  <si>
    <t>007-2017</t>
  </si>
  <si>
    <t>Servicios de sistemas de información geográfica</t>
  </si>
  <si>
    <t xml:space="preserve">Nydia Corredor </t>
  </si>
  <si>
    <t>014-2017</t>
  </si>
  <si>
    <t>168-2017</t>
  </si>
  <si>
    <t>PRESTACION DE SERVICIOS</t>
  </si>
  <si>
    <t>MANUEL FERNANDO MORENO CORREA</t>
  </si>
  <si>
    <t>8 meses 10 dias</t>
  </si>
  <si>
    <t>172-2017</t>
  </si>
  <si>
    <t>PRESTACION DE SERVICIOS PROFESIONALES</t>
  </si>
  <si>
    <t>LUZ ANDREA TRIBIÑO BARRAGAN</t>
  </si>
  <si>
    <t xml:space="preserve">PRESTACION DE SERVICIOS PROFESIONALES PARA CAPACITACION, ASESORIA Y AUDITORIA PARA EL DIRECCIONAMIENTO EN EL DISEÑO, IMPLEMENTACION, Y AJUSTE DEL SISTEMA DE GESTION DE CALIDAD ACTUAL, CERTIFICADO EN ISO 9001:2008 PARA MIGRAR A LA VERSION ISO 9001:2015 </t>
  </si>
  <si>
    <t>PRESTACION DE SERVICIOS PROFESIONALES DE ASESORIA</t>
  </si>
  <si>
    <t>PLANEANDO TERRITORIOS SAS</t>
  </si>
  <si>
    <t>PRESTACIÓN DE SERVICIOS PROFESIONES DE ASESORIA PARA LA ELABORACIÓN DE INSTRUMENTOS DE PLANIFICACIÓN, LA IMPLEMENTACIÓN DEUN INSTRUMENTO PARA HACER SEGUIMIENTO, MONITOREO Y EVALUACIÓN DEL PLAN DE DESARROLLO DEL MUNICIPIO DE CAJICÁ</t>
  </si>
  <si>
    <t>Servicios de Construcción y revestimiento y pavimentación de infraestructura</t>
  </si>
  <si>
    <t>Estudios de factibilidad o selección de ideas de proyectos- Planificación o Administración de Proyectos.</t>
  </si>
  <si>
    <t>6 Meses</t>
  </si>
  <si>
    <t>6 meses</t>
  </si>
  <si>
    <t xml:space="preserve">Servicios no gubernamentales de ayuda al desarrollo </t>
  </si>
  <si>
    <t>convenio interadministrativo</t>
  </si>
  <si>
    <t>FUNDACIÓN PROMUJER</t>
  </si>
  <si>
    <t xml:space="preserve">Servicio de implementación de aplicaciones  </t>
  </si>
  <si>
    <t>4 meses</t>
  </si>
  <si>
    <t xml:space="preserve">NYDICA CORREDOR </t>
  </si>
  <si>
    <t>Implementar una Aplicación APP en el Municipio</t>
  </si>
  <si>
    <t>10 meses 25 días</t>
  </si>
  <si>
    <t>Número de estratificaciones urbanas y rurales actualizadas</t>
  </si>
  <si>
    <t>Metodología y Análisis</t>
  </si>
  <si>
    <t>Un (1) Régimen de multas y sanciones por infracciones de tipo urbanístico y violación al espacio público establecido y en funcionamiento</t>
  </si>
  <si>
    <t>Servicio de Control a la población</t>
  </si>
  <si>
    <t>10 meses y 20 días</t>
  </si>
  <si>
    <t>Servicio de Censo de la Población- Servicio de Control de la Población- Servicios de Tendencias o Proyecciones de la Población- Servicios de Análisis de la composición de la Población</t>
  </si>
  <si>
    <t>9 Meses y 19 Días</t>
  </si>
  <si>
    <t>10 Meses y 23 Días</t>
  </si>
  <si>
    <t>10 Meses y 15 Días</t>
  </si>
  <si>
    <t>Número de Planes de Cultura Tecnológica formulado e implementado</t>
  </si>
  <si>
    <t>Una (1) Revisión extraordinaria del Plan Básico de Ordenamiento Territorial para garantizar suelo de uso turístico. ODS 3</t>
  </si>
  <si>
    <t xml:space="preserve">Porcentaje </t>
  </si>
  <si>
    <t>Porcentaje</t>
  </si>
  <si>
    <t>Número de Estrategia implementada</t>
  </si>
  <si>
    <t>Número de política formulada</t>
  </si>
  <si>
    <t xml:space="preserve">Implementar  una herramienta de  Seguimiento, control y evaluación del Plan de Desarrollo Municipal </t>
  </si>
  <si>
    <t>LUCIDIO NEREU BARBOSA</t>
  </si>
  <si>
    <t>porcentaje</t>
  </si>
  <si>
    <t>ESTA META SE MUEVE CON APOYO DE LA GIBERNACION DE CUDINAMARCA</t>
  </si>
  <si>
    <t>SUMINISTRO DE INSUMOS PARA LA REALIZACION DE ACTIVIDADES PROPIAS DE LAS METAS CONTEMPLADAS EN LOS PROGRAMAS 24 25 29 Y 30 DEL PLAN DE DESARROLLO CAJICA NUESTRO COMPROMISO</t>
  </si>
  <si>
    <t>6 meses 15 dias</t>
  </si>
  <si>
    <t>Servicio de suministro de alimentos</t>
  </si>
  <si>
    <t>8  meses</t>
  </si>
  <si>
    <t>002-2017</t>
  </si>
  <si>
    <t>CONTRATO DE SUMINISTRO</t>
  </si>
  <si>
    <t>MULTISERVICIOS MILIGUI</t>
  </si>
  <si>
    <t>PRESTACIÒN DE SERVICIOS PROFESIONALES</t>
  </si>
  <si>
    <t>Impresión promocional o publicitaria</t>
  </si>
  <si>
    <t>Kit de Señalización</t>
  </si>
  <si>
    <t>Servicios de avalúo de inmuebles</t>
  </si>
  <si>
    <t>Servicios de administración o gestión de proyectos o programas urbanos</t>
  </si>
  <si>
    <t>Prestación de Servicios</t>
  </si>
  <si>
    <t>Asistencia de oficina o administrativa temporal</t>
  </si>
  <si>
    <t>Numero de Capacitaciones</t>
  </si>
  <si>
    <t>contrato de prestacion de servicios profesionales especializados para la asesoria juridica a la secretaria de planeacion del municipio de cajica</t>
  </si>
  <si>
    <t>contrato de prestacion de servicios profesionales y/o tecnicos para el acompañamiento,asesoria y/o ejecucion de actividades para el cumplimiento de metas propias del programa 24 cajica,territorio en orden para la paz comtemplando en el plan de desarrollo</t>
  </si>
  <si>
    <t>contrato de prestacion de servicios profesionales especializados para el acompañamiento juridico en el cumplimiento de las metas propias del programa 24 cajica,territorio en orden para la paz contemplado en el plan de desarrollo cajica nuestro compromiso</t>
  </si>
  <si>
    <t>convenios solidarios con jac  dentro del programa 44 cajica de todos y para todos</t>
  </si>
  <si>
    <t xml:space="preserve">convenios solidarios con jac  dentro del programa 44 cajica de todos y para todos </t>
  </si>
  <si>
    <t>suministro de insumos para la realizacion de actividades propias de las metas contempladas en los programas 24, 25, 29 y 30 del plan de desarrollo cajica nuestro compromiso</t>
  </si>
  <si>
    <t/>
  </si>
  <si>
    <t>suministro de insumos para la realizacion de actividades propias de las metas contempladas en los programas 24 25 29 y 30 del plan de desarrollo cajica nuestro compromiso</t>
  </si>
  <si>
    <t>prestacion de servicios de impresión del material institucional para la divulgacion de las diferentes actividades,servicios,eventos y programas a desarrollar por la alcaldia municipal de cajica</t>
  </si>
  <si>
    <t>contrato de prestacion de servicios profesionales para la administracion y operación de los sistemas de informacion  geografica a cargo de la secretaria de planeacion con el fin de alcanzar un nivel de satisfaccion alto en los usuarios de la administracio</t>
  </si>
  <si>
    <t>implementación de la estratificacion urbana y rural del municipio de cajicá</t>
  </si>
  <si>
    <t>contrato prestacion de servicios y de apoyo a la gestion en lo relacionado con urbanismo y licenciamiento, para el cumplimiento d elas metas establecidas en el programa 24 del plan de desarrollo cajica nuestro compromiso</t>
  </si>
  <si>
    <t>realizar avaluos a bienes inmuebles de propiedad del municipio de cajica o de aquellos sobre los cuales tenga legitamiento un interes administrativo fiscal o juridico directo para su recibo afectacion,reconocimiento arrendamiento o adquisicion</t>
  </si>
  <si>
    <t>contrato de prestación de servciios de apoyo a la gestión a la secretaria de plaenación para el cumplimiento de la meta d ela pobalción sisbenizada, asi como la focalizacion de usuarios de los programas del municipio de cajicá</t>
  </si>
  <si>
    <t>aunar esfuerzos entre el municipio de cajicá y la fundación social promujer para realizar evaluacion, análisis, instrumentalización para la implementacipón, monitoreo y evaluacion de las mismas y generar institucionalización y operativización de las políticas públicas formuladas y adoptadas  en el municipio de cajicá las cuales corresponden a: política publica 2035</t>
  </si>
  <si>
    <t>contrato de prestación de servicios profesionales especializados para la capacitacion, elaboración, seguimeinto y asesoria en la elaboracion de proyectos y fortalecimiento del banco de proyectos</t>
  </si>
  <si>
    <t>Contrato de Prestación de Servicios Profesionales especializados en arquitectura para el cumplimento de las metas establecidas en el programa 24 del plan de desarrollo cajica nuestro compromiso</t>
  </si>
  <si>
    <t>Contrato de Prestación de Servicios Profesionales en arquitectura para el cumplimiento de las metas establecidas en el programa 24 del Plan de Desarrollo Cajicá Nuestro Compromiso</t>
  </si>
  <si>
    <t>Contrato de Prestación de Servicios y apoyo a la gestión en la secretaria de planeación en lo referente a la estratificación para el cumplimiento de las metas establecidas en el programa 24 del plan de desarrollo cajicá, nuestro compromiso</t>
  </si>
  <si>
    <t>Contrato de Prestación de Servicios y de apoyo a la gestión en lo relacionado con urbanismo y licenciamiento, para el cumplimiento de las metas establecidas en el programa 24 del plan de desarrollo cajica nuestro compromiso</t>
  </si>
  <si>
    <t>Contrato de Prestación de Servicios de apoyo en la oficina del sisben en aras de abvanzar en el cumplimiento de la meta 90% de la población sisbenizada, asi como la focalización de usuarios de los programas del municipio de cajicá</t>
  </si>
  <si>
    <t>Implementar  una  estrategia en Gobierno en Línea en el municipio</t>
  </si>
  <si>
    <t>Numero</t>
  </si>
  <si>
    <t>numero</t>
  </si>
  <si>
    <t xml:space="preserve">Realizar una Alianza Municipio - ESUFA para  desarrollar el Proyecto de seguridad con drones en el Municipio </t>
  </si>
  <si>
    <t>Mantener Actualizado al 100% el sistema de información referenciado</t>
  </si>
  <si>
    <t>Número de actualizaciones</t>
  </si>
  <si>
    <t>Actualizar  al 100% la Estratificación Urbana y Rural del Municipio.</t>
  </si>
  <si>
    <t>Apoyar al 100%  la suscripción de contratos y/o convenios en la oficina de planeación</t>
  </si>
  <si>
    <t xml:space="preserve">numero </t>
  </si>
  <si>
    <t xml:space="preserve">Número </t>
  </si>
  <si>
    <t>Número</t>
  </si>
  <si>
    <t xml:space="preserve">Numero </t>
  </si>
  <si>
    <t>DIANA MARITZA GIL CONTRERAS</t>
  </si>
  <si>
    <t>Convenio solidario quebrada del campo</t>
  </si>
  <si>
    <t>contrato de prestación de servicios profesionales y/o técnicos para el acompañamiento, asesoría y/o ejecución de actividades para el cumplimiento de metas propias del programa 24 Cajicá, territorio en orden para la paz contemplando en el plan de desarrollo</t>
  </si>
  <si>
    <t>205-2017</t>
  </si>
  <si>
    <t>204-2017</t>
  </si>
  <si>
    <t xml:space="preserve">6 meses </t>
  </si>
  <si>
    <t>Procedimientos o servicios administrativos</t>
  </si>
  <si>
    <t>216-2017</t>
  </si>
  <si>
    <t>NELSON RICARDO GANTIVA SANCEHZ</t>
  </si>
  <si>
    <t xml:space="preserve">PRESTACION DE SERVICIOS PROFESIONALES EN ARQUITECTURA </t>
  </si>
  <si>
    <t>218-2017</t>
  </si>
  <si>
    <t>NANCY MILENA VILLOTA VILLAREAL</t>
  </si>
  <si>
    <t>CATHERIN ELIANA BALLEN TORRES</t>
  </si>
  <si>
    <t>217-2017</t>
  </si>
  <si>
    <t>219-2017</t>
  </si>
  <si>
    <t>WILMAR JOAQUIN ZAMBRANO PULECIO</t>
  </si>
  <si>
    <t>JUNTA DE ACCION COMUNAL CALAHORRA</t>
  </si>
  <si>
    <t>JUNTA DE ACCION COMUNAL LA FLORIDA</t>
  </si>
  <si>
    <t>JUNTA DE ACCION COMUNALCANELON SECTRO EL BEBEDERO</t>
  </si>
  <si>
    <t>JUNTA DE ACCION COMUNALBUENA SUERTE</t>
  </si>
  <si>
    <t>DALFRE INGENIEROS CONSULTORES LTDA</t>
  </si>
  <si>
    <t>JUNTA DE ACCION COMUNALQUEBRADA DEL CAMPO</t>
  </si>
  <si>
    <t>SONIA CONSUELO GONZALEZ GARNICA</t>
  </si>
  <si>
    <t xml:space="preserve">Contrato de prestación de servicios profesionales especializados y de apoyo a la gestión para implementar la polìtica de gestión documental del Banco inmobiliario </t>
  </si>
  <si>
    <t>221-2017</t>
  </si>
  <si>
    <t>8 meses</t>
  </si>
  <si>
    <t xml:space="preserve">Prestación de servicios y de apoyo a la gestión en lo relacionado con la Secretaria de Planeación </t>
  </si>
  <si>
    <t>LUIS CARLOS PINILLA MUÑOZ</t>
  </si>
  <si>
    <t>LUIS CARLOS PINILLA</t>
  </si>
  <si>
    <t>VALOR ACTIVIDAD Ejecutada</t>
  </si>
  <si>
    <t>Realizar una Investigación en la estrategia programa ondas de Colciencias con la Primera Infancia</t>
  </si>
  <si>
    <t>Realizar Avalúo al 100% de bienes inmuebles</t>
  </si>
  <si>
    <t>Formular la política pública 2035</t>
  </si>
  <si>
    <t xml:space="preserve">Instalar  2 Redes WIFI en el Municipio </t>
  </si>
  <si>
    <t>Nùmero</t>
  </si>
  <si>
    <t>Instalar 1 sala de computo con el programa "cultivarte"</t>
  </si>
  <si>
    <t>Implementar una plataforma interactiva en el municipio</t>
  </si>
  <si>
    <t>Migrar al 100%  el sistema de la norma ISO 9001 :2008 a la norma ISO 9001: 2015</t>
  </si>
  <si>
    <t>223-2017</t>
  </si>
  <si>
    <t>25151704 </t>
  </si>
  <si>
    <t>Satélites científicos o de investigación</t>
  </si>
  <si>
    <t>Exposiciones</t>
  </si>
  <si>
    <t xml:space="preserve">NYDIA CORREDOR </t>
  </si>
  <si>
    <t xml:space="preserve">CONVENIO </t>
  </si>
  <si>
    <t>Servicios de desarrollo de aplicaciones para servidores de internet / intranet</t>
  </si>
  <si>
    <t>Instalar y poner en funcionamiento  2 Redes WIFI en el Municipio</t>
  </si>
  <si>
    <t>006-2017</t>
  </si>
  <si>
    <t>1 Mes</t>
  </si>
  <si>
    <t>27/08072017</t>
  </si>
  <si>
    <t>SERVIPRES SOLICIONES EMPRESARIALES S.A.S</t>
  </si>
  <si>
    <t>Actualizar el 100% de la nomenclatura vial y residencial del municipio.</t>
  </si>
  <si>
    <t xml:space="preserve">Base de datos </t>
  </si>
  <si>
    <t>Garantizar al 100% el funcionamiento del banco de proyectos y convenios solidarios.</t>
  </si>
  <si>
    <t xml:space="preserve">Estructurar al 100% el banco inmobiliario </t>
  </si>
  <si>
    <t xml:space="preserve">Adquirir dos  GPS </t>
  </si>
  <si>
    <t>EDNA</t>
  </si>
  <si>
    <t>Garantizar el funcionamiento del software de " observatorio social"</t>
  </si>
  <si>
    <t>refrigerios</t>
  </si>
  <si>
    <t>Andres Ballèn</t>
  </si>
  <si>
    <t>MALOKA</t>
  </si>
  <si>
    <t xml:space="preserve">Realizar una auditoria de ICONTEC </t>
  </si>
  <si>
    <t>Instalar  62 señales informativas en el sector de la florida mediante convenio solidario con la JAC.</t>
  </si>
  <si>
    <t>Instalar  40 shuts de basura mediante convenio solidario con la JAC.</t>
  </si>
  <si>
    <t xml:space="preserve">Número de metros </t>
  </si>
  <si>
    <t>Instalar  una  cubierta metálica de salón comunal Calahorra  mediante convenio solidario con la JAC..</t>
  </si>
  <si>
    <t>Construir 100  Metros lineales de andenes en concreto  mediante convenio solidario con la JAC.</t>
  </si>
  <si>
    <t>Instalación 42 señales de tránsito en el sector Bebedero mediante convenio solidario con la JAC.</t>
  </si>
  <si>
    <t>Garantizar al 100% el funcionamiento de la junta de patrimonio mediante apoyo logístico.</t>
  </si>
  <si>
    <t>Garantizar al 100% el funcionamiento de la junta de patrimonio mediante apoyo publicitario.</t>
  </si>
  <si>
    <t xml:space="preserve">Adquirir una licencia ARGS </t>
  </si>
  <si>
    <t>Adquirir una base de datos de Suministro de Información Catastral  IGAC</t>
  </si>
  <si>
    <t>IGAC</t>
  </si>
  <si>
    <t>Resolución de Pago</t>
  </si>
  <si>
    <t>Honorarios miembros del Comité</t>
  </si>
  <si>
    <t>Revisar al 100% la  estructura ecológica principal como las áreas de conservación y protección ambiental de los Proyectos radicados en la oficina</t>
  </si>
  <si>
    <t xml:space="preserve">Instalar 120 metros lineales de cerramiento del predio del sector quebrada mediante convenio solidario con la JAC.. </t>
  </si>
  <si>
    <t>Garantizar la realización de los eventos regionales al 100% con apoyo publicitario.</t>
  </si>
  <si>
    <t>CLAUDIA PATRICIA GARZON</t>
  </si>
  <si>
    <t xml:space="preserve">GP 1000 - ISO </t>
  </si>
  <si>
    <t xml:space="preserve">Formular una política pública de calidad </t>
  </si>
  <si>
    <t>1 mes</t>
  </si>
  <si>
    <t>directa</t>
  </si>
  <si>
    <t>directo</t>
  </si>
  <si>
    <t>maloka</t>
  </si>
  <si>
    <t>DESARROLLO DE ACTIVIDADES CIENTIFICAS Y TÉCNOLOGICAS A TRAVÉS DE LA OPERACIÓN DE MALOKA VIAJERA EN EL MUNCIPIO DE CAJICÁ</t>
  </si>
  <si>
    <t xml:space="preserve">Tecnología educacional  </t>
  </si>
  <si>
    <t>089-2017</t>
  </si>
  <si>
    <t>289-2017</t>
  </si>
  <si>
    <t>Servicios de Información Geográfica (SIG)</t>
  </si>
  <si>
    <t xml:space="preserve">02 MESES 15 DÍAS </t>
  </si>
  <si>
    <t>prestación de servicios</t>
  </si>
  <si>
    <t>no</t>
  </si>
  <si>
    <t>298-2017</t>
  </si>
  <si>
    <t>CARLOS ARTURO RODRIGUEZ MONTERO</t>
  </si>
  <si>
    <t>PRESTACIÓN DE SERVICIOS DE APOYO A LA GESTIÓN PARA LA REALIZACIÓN DE LEVANTAMIENTOS TOPOGRÁFICOS EN EL MUNICIPIO DE CAJICÁ.</t>
  </si>
  <si>
    <t>301-2017</t>
  </si>
  <si>
    <t xml:space="preserve">HOMER GUILLERMO POVEDA RANGEL </t>
  </si>
  <si>
    <t>297-2017</t>
  </si>
  <si>
    <t>EDGAR GIOVANI AYALA MORA</t>
  </si>
  <si>
    <t>Metodología y análisis</t>
  </si>
  <si>
    <t xml:space="preserve">QUINCE (15) DÍAS  HÁBILES </t>
  </si>
  <si>
    <t>008-2017</t>
  </si>
  <si>
    <t>contrato inter-administrativo</t>
  </si>
  <si>
    <t>SUMINISTRO DE LA INFORMACIÓN CATASTRAL RURAL DEL MUNICIPIO DE CAJICÁ.</t>
  </si>
  <si>
    <t>Servicios Temporales de Administración</t>
  </si>
  <si>
    <t>292-2017</t>
  </si>
  <si>
    <t xml:space="preserve"> JESSICA TOVAR ESPITIA</t>
  </si>
  <si>
    <t>PRESTACIÓN DE SERVICIOS DE APOYO A LA GESTIÓN PARA DESARROLLAR ACTIVIDADES DEL BANCO INMOBILIARIO DEL MUNICIPIO DE CAJICÁ.</t>
  </si>
  <si>
    <t xml:space="preserve">02 MESES 20 DÍAS </t>
  </si>
  <si>
    <t>287-2017</t>
  </si>
  <si>
    <t>RONALD OSWALDO LÓPEZ FUENTES</t>
  </si>
  <si>
    <t>PRESTACIÓN DE SERVICIOS DE APOYO A LA GESTIÓN EN LA SECRETARIA DE PLANEACIÓN PARA LA CITACIÓN Y NOTIFICACIÓN DE PLUSVALÍA, CESIONES Y EN LO DEMÁS RELACIONADO CON URBANISMO Y LICENCIAMIENTO, DEL MUNICIPIO DE CAJICÁ</t>
  </si>
  <si>
    <t>002/10/2017</t>
  </si>
  <si>
    <t>Ingeniería Civil y Arquitectura</t>
  </si>
  <si>
    <t>299-2017</t>
  </si>
  <si>
    <t>JENNY PAOLA CHAVES CONTRERAS</t>
  </si>
  <si>
    <t>PRESTACIÓN DE SERVICIOS PROFESIONALES COMO INGENIERO CIVIL PARA EL CUMPLIMIENTO DE LAS METAS ESTABLECIDAS EN EL PROGRAMA 24 DEL PLAN DE DESARROLLO CAJICÁ NUESTRO COMPROMISO.</t>
  </si>
  <si>
    <t>Producto : Software de sistemas de manejo de base datos</t>
  </si>
  <si>
    <t>acuerdo marco</t>
  </si>
  <si>
    <t>ADQUISICION DE LICENCIA ORACLE DATABASE PARA LA ALCALDÍA MUNICIPAL DE CAJICA</t>
  </si>
  <si>
    <t>Servicio técnico y de diseño de instrumentos de medición y de registro electrónicos</t>
  </si>
  <si>
    <t>2 meses</t>
  </si>
  <si>
    <t>318-2017</t>
  </si>
  <si>
    <t>ednaEDNA YOJANA HERNÁNDEZ PIRAQUIVE</t>
  </si>
  <si>
    <t>PRESTACIÓN DE SERVICIOS PROFESIONALES ESPECIALIZADOS PARA LA IMPLEMENTACIÓN DEL SOFTWARE DE GESTIÓN DOCUMENTAL CERO PAPEL - MODULO PLANEACIÓN ESTRATÉGICA EN UNA PLATAFORMA MULTITAREA, WEB Y MODULAR, LA CUAL ALMACENARÁ LOS REGISTROS SUMINISTRADOS EN UNA BASE DE DATOS CENTRALIZADA DE PLANEACIÓN PARA EL MUNICIPIO DE CAJICÁ.</t>
  </si>
  <si>
    <t>Diseño o gráficos artísticos</t>
  </si>
  <si>
    <t xml:space="preserve">02 MESES 23 DÍAS </t>
  </si>
  <si>
    <t>290-2017</t>
  </si>
  <si>
    <t>GUILLERMO ANDRÉS BALLEN BURGOS</t>
  </si>
  <si>
    <t>PRESTACIÓN DE SERVICIOS DE APOYO A LA GESTIÓN, PARA REALIZAR ACTIVIDADES DE INNOVACIÓN EN EMPRENDIMIENTO, ENFOCADAS A UN GRUPO DE NIÑOS, NIÑAS, ADOLESCENTES, JÓVENES, ADULTOS MAYORES, POBLACIÓN EN CONDICIÓN DE DISCAPACIDAD Y EN CONDICIÓN DE POBREZA.</t>
  </si>
  <si>
    <t>Servicios de telecomunicaciones</t>
  </si>
  <si>
    <t xml:space="preserve">03 MESES 15 DÍAS </t>
  </si>
  <si>
    <t>prestración de servicios</t>
  </si>
  <si>
    <t>284-2017</t>
  </si>
  <si>
    <t xml:space="preserve">SAYRA PAOLA NOVA MURCIA </t>
  </si>
  <si>
    <t>PRESTACIÓN DE SERVICIOS PROFESIONALES PARA DESARROLLAR ACTIVIDADES DE GOBIERNO EN LÍNEA Y COMITÉ GEL</t>
  </si>
  <si>
    <t xml:space="preserve">04 MESES 12 DÍAS </t>
  </si>
  <si>
    <t>269-2017</t>
  </si>
  <si>
    <t>COMPUTACION UNO Y CERO LTDA</t>
  </si>
  <si>
    <t>PRESTACION DE SERVICIOS PARA LA ACTUALIZACIÓN, REDISEÑO DE LA PÁGINA WWW.CAJICA.GOV.CO, IMPLEMENTAR 5 TRAMITES SUIT EN LÍNEA, ACTUALIZAR Y BRINDAR SOPORTE AL CLIENTE DE INTRANET</t>
  </si>
  <si>
    <t>43232408 43232701 81112105</t>
  </si>
  <si>
    <t>Software de desarrollo de plataformas web, Software servidor de aplicaciones., Servicios de hospedaje de operación de sitios web</t>
  </si>
  <si>
    <t xml:space="preserve">HASTA EL 22 DE DICIEMBRE DE 2017 </t>
  </si>
  <si>
    <t>minima cuantia</t>
  </si>
  <si>
    <t>281-2017</t>
  </si>
  <si>
    <t xml:space="preserve">aceptación de oferta, prestación de servicios </t>
  </si>
  <si>
    <t>GOPHER GROUP S..A.S</t>
  </si>
  <si>
    <t>PRESTACIÓN DE SERVICIOS DE ALOJAMIENTO DEL SITIO WEB DE LA ALCALDÍA MUNICIPAL DE CAJICÁ</t>
  </si>
  <si>
    <t>Proveedor de servicio de correo electrónico</t>
  </si>
  <si>
    <t>EFORCERS S.A</t>
  </si>
  <si>
    <t>SUMINISTRO DE CUENTAS DE CORREO INSTITUCIONAL PARA LOS FUNCIONARIOS DEL NIVEL CENTRAL DE LA ALCALDÍA DE CAJICÁ</t>
  </si>
  <si>
    <t>179-2017</t>
  </si>
  <si>
    <t xml:space="preserve">prestación de servicios </t>
  </si>
  <si>
    <t>Netlogig SAS</t>
  </si>
  <si>
    <t>MANTENIMIENTO, GESTIÓN, SERVICIOS, SOPORTE Y SOCIALIZACIÓN D ELA APLICACIÓN CAJICA APP</t>
  </si>
  <si>
    <t>0,5</t>
  </si>
  <si>
    <t>0,8</t>
  </si>
  <si>
    <t xml:space="preserve">Actualizar al 100% la  licencia ARCGIS </t>
  </si>
  <si>
    <t>Realizar  3  alianzas estratégicas con Instituciones de Educación Superior</t>
  </si>
  <si>
    <t xml:space="preserve">   Realizar 1 mantenimiento de  redes de voz y datos </t>
  </si>
  <si>
    <t>Garantizar al 100% el hosting de la pagina web del municipio</t>
  </si>
  <si>
    <t>Adquirir 200 cuentas de correo institucional G-SUIT</t>
  </si>
  <si>
    <t xml:space="preserve">Convenio interadministrativo </t>
  </si>
  <si>
    <t>IMPRENTA NACIONAL DE COLOMBIA</t>
  </si>
  <si>
    <t>adquisición de la licencia de uso vitalicio y la implantación del software de gestión documental cero papel - modulo planeación estratégica en una plataforma multitarea, web y modular, la cual almacenará los registros suministrados en una base de datos centralizada de planeación para el municipio de cajicá.</t>
  </si>
  <si>
    <t>si</t>
  </si>
  <si>
    <t>Aprobado</t>
  </si>
  <si>
    <t>317-2017</t>
  </si>
  <si>
    <t>ALDEMAR SANTAMARIA MONTAÑO</t>
  </si>
  <si>
    <t xml:space="preserve"> 39. Cajiqueños satisfechos, nuestro compromiso</t>
  </si>
  <si>
    <t>Un (1) sistema de Información municipal de recolección, análisis y evaluación operando, ODS 16</t>
  </si>
  <si>
    <t>Número de sistemas creados.</t>
  </si>
  <si>
    <t>0,25</t>
  </si>
  <si>
    <t>0,12</t>
  </si>
  <si>
    <t>Encuestas por muestreo</t>
  </si>
  <si>
    <t>Abril</t>
  </si>
  <si>
    <t>Junio</t>
  </si>
  <si>
    <t>Directa</t>
  </si>
  <si>
    <t xml:space="preserve">NO </t>
  </si>
  <si>
    <t xml:space="preserve">Secretaria de Planeación </t>
  </si>
  <si>
    <t>2204010101  Sistema de Información de recolección, análisis y evaluación operando</t>
  </si>
  <si>
    <t xml:space="preserve">Realizar una encuesta para conocer la satisfacción y percepción de los usuarios frente a la gestión de la Administración Municipal </t>
  </si>
  <si>
    <t>Número de encuestas realizadas</t>
  </si>
  <si>
    <t>CPS-187/2017</t>
  </si>
  <si>
    <t>AD Consultores S.A.S</t>
  </si>
  <si>
    <t>Prestación de servicios para apoyo, asesoría, y ejecución de actividades de medición de satisfacción de los habitantes del municipio de Cajicá respecto a los servicios que prestan los servidores públicos del municipio.</t>
  </si>
  <si>
    <t>DIS-2017000543</t>
  </si>
  <si>
    <t>SECRETARIA GENERAL</t>
  </si>
  <si>
    <t xml:space="preserve">Realizar al 100% un  diagnostico de las bases de datos que maneja el municipio </t>
  </si>
  <si>
    <t>Número de Diagnósticos</t>
  </si>
  <si>
    <t>*</t>
  </si>
  <si>
    <t>Estandarizar al 100% las bases de datos que maneja el municipio</t>
  </si>
  <si>
    <t xml:space="preserve">Número de sistemas </t>
  </si>
  <si>
    <t>Un (1) sistema de Información de recolección, análisis y evaluación operando. ODS 16</t>
  </si>
  <si>
    <t>Número de sistemas realizados.</t>
  </si>
  <si>
    <t>Una (1) ventanilla virtuales implementadas y en funcionamiento. ODS 16</t>
  </si>
  <si>
    <t xml:space="preserve">Número de Ventanillas virtuales implementadas y en funcionamiento.                </t>
  </si>
  <si>
    <t xml:space="preserve">Diseños de bases de datos </t>
  </si>
  <si>
    <t xml:space="preserve">Agosto </t>
  </si>
  <si>
    <t xml:space="preserve">Diciembre </t>
  </si>
  <si>
    <t xml:space="preserve">Minima Cuantía </t>
  </si>
  <si>
    <t xml:space="preserve">Secretaria General </t>
  </si>
  <si>
    <t>2204010103  No. de Ventanillas virtuales implementadas y en funcionamiento.</t>
  </si>
  <si>
    <t>Elaborar un portafolio de servicios del municipio.</t>
  </si>
  <si>
    <t>C 015-2017</t>
  </si>
  <si>
    <t xml:space="preserve">Consultoría </t>
  </si>
  <si>
    <t>Planeando Territorios S.A.S</t>
  </si>
  <si>
    <t>Elaboración de una herramienta que permita facilitarle al usuario el conocimiento y la forma de acceder a los servicios que presta la administración municipal en cumplimiento al plan de desarrollo</t>
  </si>
  <si>
    <t>DIS-2017001078</t>
  </si>
  <si>
    <t>Una (1) ventanilla de atención presencial al ciudadano fortalecidas. ODS 16</t>
  </si>
  <si>
    <t>Apoyo  para entrega de correspondencia en la zona urbana y rural del municipio de Cajicá, Bogotá y Cundinamarca.</t>
  </si>
  <si>
    <t>Contratación Directa</t>
  </si>
  <si>
    <t>Recursos Propios</t>
  </si>
  <si>
    <t>2204010104  No. de Ventanillas de atención presencial al ciudadano fortalecidas</t>
  </si>
  <si>
    <t>CPS-070-2017</t>
  </si>
  <si>
    <t>Ibaniel Hernandez Molano</t>
  </si>
  <si>
    <t>Prestación de servicios de apoyo para la entrega de correspondencia y notificaciones de la administración municipal en la zona urbana y rural del municipio de Cajicá</t>
  </si>
  <si>
    <t>DIS-2017000338</t>
  </si>
  <si>
    <t>CPS-069-2017</t>
  </si>
  <si>
    <t>Liliana Mercedes Vargas Charri</t>
  </si>
  <si>
    <t>Prestación de servicios de apoyo a la administración municipal para la entrega de correspondencia personal en Cundinamarca y Bogotá Distrito Capital</t>
  </si>
  <si>
    <t>DIS-2017000340</t>
  </si>
  <si>
    <t>CPS-179-2017</t>
  </si>
  <si>
    <t>Juan Sebastian Parada Espinel</t>
  </si>
  <si>
    <t>DIS-2017000339</t>
  </si>
  <si>
    <t xml:space="preserve">Apoyo ventanillas de atención al ciudadano y correspondencia </t>
  </si>
  <si>
    <t>8 Meses</t>
  </si>
  <si>
    <t>Garantizar el funcionamiento de las 2 ventanillas presenciales de atención al ciudadano y correspondencia, mediante personal de apoyo.</t>
  </si>
  <si>
    <t xml:space="preserve">No. Ventanillas  </t>
  </si>
  <si>
    <t>CPS-184-2017</t>
  </si>
  <si>
    <t xml:space="preserve">Ingrid Tatiana Dominguez Burgos </t>
  </si>
  <si>
    <t xml:space="preserve">Prestación de servicios de apoyo a la gestión de la Dirección de Atención Integral y PQRS en lo relacionado con la Atención al Ciudadano de las ventanillas que la integran. </t>
  </si>
  <si>
    <t>DIS-2017000537</t>
  </si>
  <si>
    <t>Una (1) plan de  accion administrativo implementado.ODS 16</t>
  </si>
  <si>
    <t>Número de planes implementados.</t>
  </si>
  <si>
    <t>81141601-80141902</t>
  </si>
  <si>
    <t xml:space="preserve">Directa </t>
  </si>
  <si>
    <t>2204020122 Plan de acción administrativo implementado</t>
  </si>
  <si>
    <t>CPS-161-2017</t>
  </si>
  <si>
    <t xml:space="preserve">Carlos Andres Castro Cifuentes </t>
  </si>
  <si>
    <t>Prestación de servicios de apoyo logistico para el desarrollo de las actividades de la Alcaldía Municipal de Cajicá</t>
  </si>
  <si>
    <t>DIS-2017000507</t>
  </si>
  <si>
    <t>CPS-165-2017</t>
  </si>
  <si>
    <t xml:space="preserve">Jose William Herrera Castillo </t>
  </si>
  <si>
    <t>DIS-2017000506</t>
  </si>
  <si>
    <t>CPS-201-2017</t>
  </si>
  <si>
    <t>Juan Manuel Hernandez Rodriguez</t>
  </si>
  <si>
    <t>Prestación de servicios de apoyo a la gestión para las actividades propias del almacén del municipio de Cajicá</t>
  </si>
  <si>
    <t>DIS- 2017000649</t>
  </si>
  <si>
    <t>Asistencia de Oficina</t>
  </si>
  <si>
    <t xml:space="preserve">Mayo </t>
  </si>
  <si>
    <t>7 Meses</t>
  </si>
  <si>
    <t xml:space="preserve">Apoyar al  100%  la gestión de la Dirección de Gestión Humana </t>
  </si>
  <si>
    <t>CPS-198-2017</t>
  </si>
  <si>
    <t xml:space="preserve">Diana Carolina Sanchez López </t>
  </si>
  <si>
    <t xml:space="preserve">Prestación de servicios de apoyo para las actividades propias de la Dirección de Gestión Humana y que dan cumplimiento a las metas del Plan de Desarrollo. </t>
  </si>
  <si>
    <t xml:space="preserve">Atención al ciudadano </t>
  </si>
  <si>
    <t>Hernan Leonardo Sanchez Gomez</t>
  </si>
  <si>
    <t>Prestación de servicios de apoyo a la gestión para llevar a cabo la atención a los usuarios y manejo de la base de datos del centro de recepción e información CRI de la casa de justicia del municipio de Cajicá</t>
  </si>
  <si>
    <t>Servicios de apoyo a la gestión</t>
  </si>
  <si>
    <t>CPS-250-2017</t>
  </si>
  <si>
    <t xml:space="preserve">Luz Esperanza Sanchez Muñoz </t>
  </si>
  <si>
    <t>Prestación de servicios de apoyo a la gestión a la Seceraria de Planeación para la ejecución de actividades relacionadas con en el tema de Plusvalía.</t>
  </si>
  <si>
    <t>DIS-2017000871</t>
  </si>
  <si>
    <t>CRISTIAN  GARCIA AYALA</t>
  </si>
  <si>
    <t>JOHANA DORONZORRO</t>
  </si>
  <si>
    <t xml:space="preserve">Septiembre </t>
  </si>
  <si>
    <t xml:space="preserve">4 meses </t>
  </si>
  <si>
    <t>Organizar el 100% del fondo documental de la Administración Municipal de años inferiores al 2011</t>
  </si>
  <si>
    <t>CPS-285</t>
  </si>
  <si>
    <t>Luis Alexander Mendoza Guantiva</t>
  </si>
  <si>
    <t>Prestación de servicios para la actualización de l inventario general de archivo y organización total del fondo documental de la Alcaldía Municipal según lo estipulado en la normaitividad vigente.</t>
  </si>
  <si>
    <t>DIS-2017000933</t>
  </si>
  <si>
    <t xml:space="preserve">Dotación Mobiliario </t>
  </si>
  <si>
    <t>Realiza una  dotación a las dependencias de la Administración Municipal de equipos de computo y mobiliarios.</t>
  </si>
  <si>
    <t xml:space="preserve">No. De dotaciones </t>
  </si>
  <si>
    <t>Julio</t>
  </si>
  <si>
    <t>DOTACIÓN</t>
  </si>
  <si>
    <t>Una (1) Estrategia anti trámites y de servicio al ciudadano implementada. ODS 16</t>
  </si>
  <si>
    <t>Cincuenta (50)  equipos y programas para modernización y actualización. ODS 16</t>
  </si>
  <si>
    <t>Número de equipos y programas actualizados.</t>
  </si>
  <si>
    <t>Seis (6)  campañas de divulgación de herramientas tecnológicas del municipio dirigidas a la  comunidad realizadas. ODS 16</t>
  </si>
  <si>
    <t>Número de campañas a divulgadas.</t>
  </si>
  <si>
    <t>Servicios edición de contenidos de prensa</t>
  </si>
  <si>
    <t>Marzo</t>
  </si>
  <si>
    <t xml:space="preserve">10 Meses </t>
  </si>
  <si>
    <t>Oficina de Prensa y Comunicaciones/Despacho del Alcalde</t>
  </si>
  <si>
    <t>2204020108  No. de campañas de divulgación de herramientas tecnológicas a la comunidad realizadas</t>
  </si>
  <si>
    <t>CPS-112-2017</t>
  </si>
  <si>
    <t>Cesar Augusto Martínez Herrera</t>
  </si>
  <si>
    <t>Prestación de servicio de apoyo en las actividades de edición de contenido multimedia a cargo de la oficina de prensa y comunicaciones</t>
  </si>
  <si>
    <t>DIS-2017000444</t>
  </si>
  <si>
    <t>Servicios producción publicitaria</t>
  </si>
  <si>
    <t>CPS-111-2017</t>
  </si>
  <si>
    <t>Daniel Antonio Rodríguez Venegas</t>
  </si>
  <si>
    <t>Prestación del servicios profesionales para la creación de contenido gráfico y publicitario en general en la oficina de prensa y comunicaciones del municipio</t>
  </si>
  <si>
    <t>DIS-2017000445</t>
  </si>
  <si>
    <t>Servicios de comunicación masiva, reportajes y divulgación.</t>
  </si>
  <si>
    <t>CPS-109-2017</t>
  </si>
  <si>
    <t>Hilda Rocío Hurtado Andrade</t>
  </si>
  <si>
    <t>Prestación de servicios profesionales en comunicación social con el fin de fortalecer mediante contenido periodístico la percepción positiva de la gestión institucional de la administración central municipal</t>
  </si>
  <si>
    <t>DIS-2017000443</t>
  </si>
  <si>
    <t>Servicios de fotografía</t>
  </si>
  <si>
    <t>CPS-110-2017</t>
  </si>
  <si>
    <t>Diego Alejandro Cuervo Pinzón</t>
  </si>
  <si>
    <t>Prestación de servicios de apoyo en la producción de material fotográfico y visual a cargo de la oficina de prensa y comunicaciones</t>
  </si>
  <si>
    <t>DIS-2017000446</t>
  </si>
  <si>
    <t xml:space="preserve">Servicios de relaciones públicas </t>
  </si>
  <si>
    <t xml:space="preserve">5 Meses </t>
  </si>
  <si>
    <t>CPS-244-2017</t>
  </si>
  <si>
    <t xml:space="preserve">Paola Andrea Vera Gomez </t>
  </si>
  <si>
    <t xml:space="preserve">Prestación de servicios profesionales para el fortalecimiento de la comunicación externa y relaciones públicas de la Administración Municipal </t>
  </si>
  <si>
    <t>DIS-2017000986</t>
  </si>
  <si>
    <t xml:space="preserve">Minima Cuantia </t>
  </si>
  <si>
    <t>CPS-246-2017</t>
  </si>
  <si>
    <t>Comercializadora Ricardo Sanchez SAS</t>
  </si>
  <si>
    <t xml:space="preserve">Prestación de servicios de apoyo logistico para la relización de la jornada pública de rendición de cuentas de la vigencia 2016- Ley 152 de 1194, en ele municipio de Cajicá </t>
  </si>
  <si>
    <t>DIS-2017001063</t>
  </si>
  <si>
    <t>CPS-254</t>
  </si>
  <si>
    <t>Prestación de servicios de alquiler, montaje y operación de sonido y perifoneo como apoyo al correcto desarrollo de actividades a cargo de la administración municipal</t>
  </si>
  <si>
    <t>DIS-2017000984</t>
  </si>
  <si>
    <t>Elaborar un video de promoción y divulgación  de herramientas tecnológicas.</t>
  </si>
  <si>
    <t xml:space="preserve">Número de Videos </t>
  </si>
  <si>
    <t>82101500 - 82101600</t>
  </si>
  <si>
    <t>Servicios de Publicidad</t>
  </si>
  <si>
    <t>Junio-Noviembre</t>
  </si>
  <si>
    <t>Secretaria General</t>
  </si>
  <si>
    <t>Implementar al 100% el Plan de Impresos y publicaciones del Municipio.</t>
  </si>
  <si>
    <t>Porcentaje de implementación</t>
  </si>
  <si>
    <t>Implementar al 100% el Plan de Medios del Municipio.</t>
  </si>
  <si>
    <t>Un (1) estudios técnicos para la modernización de la administración ODS 16</t>
  </si>
  <si>
    <t>Número de estudios técnicos.</t>
  </si>
  <si>
    <t>Tres (3) vehiculos adquiridos para fortalecimiento del parque automotriz de la administración para mejorar el sistema de transporte administrativo. ODS 16</t>
  </si>
  <si>
    <t xml:space="preserve">Numero de vehiculos adquiridos </t>
  </si>
  <si>
    <t>Septiembre</t>
  </si>
  <si>
    <t xml:space="preserve">Secretario General </t>
  </si>
  <si>
    <t>Un (1) Software del sistema de gestión documental implementado.ODS 16</t>
  </si>
  <si>
    <t>Número de softwares desarrollados.</t>
  </si>
  <si>
    <t xml:space="preserve">Porcentaje d revisión </t>
  </si>
  <si>
    <t>Número de capacitaciones</t>
  </si>
  <si>
    <t>Desarrollar una estrategia de seguimiento a los PQR</t>
  </si>
  <si>
    <t>Un (1) concurso  para el Sistema de carrera administrativa ODS 16</t>
  </si>
  <si>
    <t>Número de concursos realizados.</t>
  </si>
  <si>
    <t>Realizar 1 concurso de Carrera Administrativa para todos los cargos de provisionalidad integrados a la Planta de Personal de la Administración Municipal.</t>
  </si>
  <si>
    <t>No. De concursos realizados</t>
  </si>
  <si>
    <t>Cuarenta y cinco (45) actividades realizadas para aumentar el clima favorable a nivel organizacional. ODS 16</t>
  </si>
  <si>
    <t>Número de actividades realizadas</t>
  </si>
  <si>
    <t>Hasta abril de 2017</t>
  </si>
  <si>
    <t>Licitación</t>
  </si>
  <si>
    <t>NA</t>
  </si>
  <si>
    <t xml:space="preserve">Secretaria General, Gobierno y Educación. </t>
  </si>
  <si>
    <t>2204020115  Fortalecimiento institucional - Clima organizacional, Capacitación</t>
  </si>
  <si>
    <t>Apoyar al 100%  las labores de aseo y cafetería de los edificios públicos.</t>
  </si>
  <si>
    <t>CPS-185-2016</t>
  </si>
  <si>
    <t xml:space="preserve">Americana de Servicios Ltda. </t>
  </si>
  <si>
    <t>Adición al contrato de prestación de servicios de aseo para las instituciones educativas y el politécnico de la sabana, con sus respectivos elementos de aseo.</t>
  </si>
  <si>
    <t>DIS-2017000046</t>
  </si>
  <si>
    <t>CPS-188-2017</t>
  </si>
  <si>
    <t>LASU Limpieza Institucional S.A.S</t>
  </si>
  <si>
    <t>Prestación de servicios integrales de aseo, cafetería y limpieza en general, para las instituciones educativas y edificios públicos a cargo de la Administración Municipal</t>
  </si>
  <si>
    <t>DIS-2017000337</t>
  </si>
  <si>
    <t>Inscripción a seminario de actualización tributaria</t>
  </si>
  <si>
    <t xml:space="preserve">Enero </t>
  </si>
  <si>
    <t>2 días</t>
  </si>
  <si>
    <t xml:space="preserve">Participar en un seminario de actualización tributaria </t>
  </si>
  <si>
    <t xml:space="preserve">No. Seminarios </t>
  </si>
  <si>
    <t>Enero</t>
  </si>
  <si>
    <t>Resolución 030 de 2017</t>
  </si>
  <si>
    <t xml:space="preserve">Acto administrativo por medio del cual se aprueba pago de inscripción a capacitación </t>
  </si>
  <si>
    <t>Legis Informacion Profesional SA .</t>
  </si>
  <si>
    <t>Inscripción al seminario de actualización reforma tributaria estructural 2016 del funcionario José Ignacio Guateros Rodríguez</t>
  </si>
  <si>
    <t>DIS-2017000058</t>
  </si>
  <si>
    <t>Servicios profesionales de psicología</t>
  </si>
  <si>
    <t>11 Meses</t>
  </si>
  <si>
    <t>CPS-062-2017</t>
  </si>
  <si>
    <t>Nury Fabiola Bojaca Reyes</t>
  </si>
  <si>
    <t xml:space="preserve">Contrato de prestación de servicios profesionales para el desarrollo de las actividades propias que dan cumplimiento a la meta de producto N° de actividades realizadas para aumentar el clima favorable a nivel organizacional contemplada en el plan de desarrollo </t>
  </si>
  <si>
    <t>DIS-2017000323</t>
  </si>
  <si>
    <t>CPS-283</t>
  </si>
  <si>
    <t>DIS-2017001285</t>
  </si>
  <si>
    <t>Seminario relaciones públicas y protocolo dirigido a los directivos de la entidad.</t>
  </si>
  <si>
    <t>1 día hábil</t>
  </si>
  <si>
    <t>Realizar una capacitación a los directivos de la Administración Municipal en temas relacionados con relaciones públicas, protocolo y manejo medios de comunicación.</t>
  </si>
  <si>
    <t>No. Capacitación</t>
  </si>
  <si>
    <t>CPS-171-2017</t>
  </si>
  <si>
    <t>Fundación Escuela de Relaciones Públicas y Protocolo (FERP)</t>
  </si>
  <si>
    <t>Prestación de servicios profesionales para el desarrollo del seminario taller "Gestión 360°, manejo de relaciones públicas, protocolo y relación con los medios de comunicación" dirigido a funcionarios de la Administración Municipal.</t>
  </si>
  <si>
    <t>DIS-2017000536</t>
  </si>
  <si>
    <t xml:space="preserve">Servicios de capacitación </t>
  </si>
  <si>
    <t>No. De capacitaciones</t>
  </si>
  <si>
    <t>Mayo</t>
  </si>
  <si>
    <t>Diciembre</t>
  </si>
  <si>
    <t>CPS-228</t>
  </si>
  <si>
    <t>Instituto de Relaciones Públicas, Protocolo &amp; Gestión de Eventos "IRPE"</t>
  </si>
  <si>
    <t xml:space="preserve">Prestación de servicios profesionales para el desarrollo del seminario taller "Funcionarios y ciudadanos punto de encuentro" dirigido a funcionarios de la Administración Municipal </t>
  </si>
  <si>
    <t>DIS-2017000993</t>
  </si>
  <si>
    <t>Ocho  (8) audiencias de Rendición de cuentas realizadasODS 16</t>
  </si>
  <si>
    <t>Número de audiencias realizadas.</t>
  </si>
  <si>
    <t xml:space="preserve">2204020116 Audiencias Públicas de Rendición de Cuentas </t>
  </si>
  <si>
    <t>Realizar una Audiencia Pública de Rendición de Cuentas para la vigencia 2016</t>
  </si>
  <si>
    <t>CPS-224-2017</t>
  </si>
  <si>
    <t>Planeando Territorios SAS</t>
  </si>
  <si>
    <t>Prestación de servicios para la estructuración y realización de la Jornada pública de Rendición de Cuentas de la vigencia 2016- Ley 152/1994 en el municipio de Cajicá</t>
  </si>
  <si>
    <t>DIS-2017000819</t>
  </si>
  <si>
    <t>CPS-322-2017</t>
  </si>
  <si>
    <t>Prestación de servicios para la estructuración y realización de la Jornada pública de Rendición de Cuentas de la vigencia 2017- Ley 152/1994 en el municipio de Cajicá</t>
  </si>
  <si>
    <t xml:space="preserve"> Un organismo de transparencia, integridad y prevención de la corrupción en la administración municipal creadoODS 16</t>
  </si>
  <si>
    <t>Número de organismos realizados.</t>
  </si>
  <si>
    <t>Conformar un comité de transparencia, integridad y prevención de la corrupción</t>
  </si>
  <si>
    <t xml:space="preserve"> Una (1) Política pública de transparencia y lucha contra la corrupción. ODS 16
contra la corrupción Formulada  e
Implementación </t>
  </si>
  <si>
    <t>Agosto</t>
  </si>
  <si>
    <t xml:space="preserve"> 2204020119 Una (1) Política pública de transparencia y lucha contra la corrupción.</t>
  </si>
  <si>
    <t>31-012-2017</t>
  </si>
  <si>
    <t>41. Finanzas para la fortaleza de Cajicá</t>
  </si>
  <si>
    <t>Un (1) inventario de los Bienes públicos del Municipio ODS 16</t>
  </si>
  <si>
    <t>Número de informes entregados.</t>
  </si>
  <si>
    <t xml:space="preserve">Servicio de contabilidad de inventario </t>
  </si>
  <si>
    <t>2204030107 Cuantificación de los inventarios</t>
  </si>
  <si>
    <t>Seis (6) capacitaciones continuas y permanentes realizadas a los funcionarios ODS 16</t>
  </si>
  <si>
    <t>Número de capacitaciones realizadas.</t>
  </si>
  <si>
    <t>PRESTACIÓN DE SERVICIOS DE APOYO A LA GESTIÓN DE LA SECRETARIA DE HACIENDA COMO NOTIFICADOR PARA CONTROL TRIBUTARIO DE CONTRIBUYENTES DEL MUNICIPIO DE CAJICA</t>
  </si>
  <si>
    <t>marzo</t>
  </si>
  <si>
    <t>JOSE IGNACIO GUALTEROS RODRIGUEZ</t>
  </si>
  <si>
    <t>Realizar 1500 notificaciones a los contribuyentes que se encuentren en mora con el Municipio</t>
  </si>
  <si>
    <t>Número de notificaciones realizadas</t>
  </si>
  <si>
    <t>150-2017</t>
  </si>
  <si>
    <t>cps</t>
  </si>
  <si>
    <t>LUIS JOAQUIN VILLAMIL DIAZ</t>
  </si>
  <si>
    <t>PRESTACION DE SERVICIOS DE ACTUALIZACION, SOPORTE TELEFONICO, SOPORTE REMOTO, ACCESO TIPO SILVER, SOPORTE ASISTENCIAL EN LA ENTIDAD, SOPORTE PRESENCIAL DE LOS MODULOS DEL SISTEMA DE INFORMACION SYSMAN, PARA LA OPERATIVIDAD Y MEJORA ADMINISTRATIVA DEL MUNICIPIO DE CAJICA</t>
  </si>
  <si>
    <t>ABRIL DE 2017</t>
  </si>
  <si>
    <t>8 MESES</t>
  </si>
  <si>
    <t>Atender el 100% de los requerimientos de soporte técnico en el manejo diario del software sysman</t>
  </si>
  <si>
    <t>Porcentaje de requerimientos atendidos</t>
  </si>
  <si>
    <t>185-2017</t>
  </si>
  <si>
    <t>CPS</t>
  </si>
  <si>
    <t>STEFANNY SYSMAN SAS</t>
  </si>
  <si>
    <t>CONTRATO DE PRESTACION DE SERVICIOS PARA LA ADQUISICION DE UN NUEVO SOFTWARE DE PROCESOS JUDICIALES</t>
  </si>
  <si>
    <t>JUNIO DE 2017</t>
  </si>
  <si>
    <t>DICIEMBRE DE 2017</t>
  </si>
  <si>
    <t>Implementar un software de procesos judiciales con el fin de registrar, controlar y manejar procesos de cobro persuasivo y coactivo</t>
  </si>
  <si>
    <t>Número de Software</t>
  </si>
  <si>
    <t>Cuatro (4) capacitaciones de cultura de pago realizadas. ODS 16</t>
  </si>
  <si>
    <t>APOYO A LA GESTION EN EL AREA DE SISTEMAS PARA ASISTENCIA Y SOPORTE AL USUARIO INTERNO DE REDES TECNOLOGICAS DE LA SECRETARIA DE HACIENDA</t>
  </si>
  <si>
    <t>FEBRERO</t>
  </si>
  <si>
    <t>10 MESES 15 DIAS</t>
  </si>
  <si>
    <t xml:space="preserve">Realizar el soporte requerido del 100% de los software de la secretaría de hacienda </t>
  </si>
  <si>
    <t>Porcentaje de requerimientos de software resueltos</t>
  </si>
  <si>
    <t>039-2017</t>
  </si>
  <si>
    <t> MARY CRUZ VENEGAS GUALTEROS </t>
  </si>
  <si>
    <t> PRESTACION DE SERVICIOS PROFESIONALES PARA EL ACOMPAÑAMIENTO TECNICO Y SOPORTE AL USUARIO INTERNO DE LOS APLICATIVOS Y SISTEMAS DE INFORMACION DE LA SECRETARIA DE HACIENDA </t>
  </si>
  <si>
    <t>SECRETARIA DE HACIENDA</t>
  </si>
  <si>
    <t xml:space="preserve"> APOYAR LAS ACTIVIDADES DESCRITAS EN EL CONVENIO 4666 DEL 29 DE JULIO DE 2016</t>
  </si>
  <si>
    <t>ABRIL</t>
  </si>
  <si>
    <t>8  MESES</t>
  </si>
  <si>
    <t>Incorporar 100 nuevos predios a la base de datos del Municipio mediante actualizaciones catastrales permanentes</t>
  </si>
  <si>
    <t>Número de predios incorporados a la base de datos del Municipio</t>
  </si>
  <si>
    <t>178-2017</t>
  </si>
  <si>
    <t>LILIANA MARIA VALENCIA SEGURA</t>
  </si>
  <si>
    <t>PRESTACION DE SERVICIOS TECNICOS PARA APOYAR LAS ACTIVIDADES DESCRITAS EN EL CONVENIO 4666 DEL 29 DE JULIO DE 2016</t>
  </si>
  <si>
    <t>Ciento cuarenta (140) contribuyentes fiscalizados.ODS 16</t>
  </si>
  <si>
    <t>Número de contribuyentes fiscalizados.</t>
  </si>
  <si>
    <t>Realizar verificaciones al 100% de las  liquidaciones que realizan los contribuyentes del Impuesto de Industria y Comercio</t>
  </si>
  <si>
    <t>Tres mil nuevos (3000) contribuyentes impuesto predial.ODS 17</t>
  </si>
  <si>
    <t>Nuevos  de contribuyentes Impuesto predial</t>
  </si>
  <si>
    <t>Actualizar al 100% la base de datos de los contribuyentes de impuesto predial</t>
  </si>
  <si>
    <t>Tres mil doscientos  noventa (3290)  contribuyentes normailizan su situación moratorio ante la S. de Hacienda  de  cuentas por cobrar en valor y antigüedad.ODS 16</t>
  </si>
  <si>
    <t>Número de cuentas por cobrar.</t>
  </si>
  <si>
    <t xml:space="preserve"> ADQUISICION DE NUEVO SOFTWARE DE PROCESOS JUDICIALES</t>
  </si>
  <si>
    <t>Implementar un software de procesos judiciales para la optimización del proceso de  cobro persuasivo y coactivo</t>
  </si>
  <si>
    <t>Número de software implementados</t>
  </si>
  <si>
    <t>SYSMAN</t>
  </si>
  <si>
    <t>ADICIÓN………</t>
  </si>
  <si>
    <t>Cuatro (4) procesos automatizados en calidad y oportunidad para el cliente interno y externo (plusvalia, facturación,paz y salvos,  pagos y recaudos) .ODS 16</t>
  </si>
  <si>
    <t>Número de procesos automatizados.</t>
  </si>
  <si>
    <t>FEBRERO DE 2017</t>
  </si>
  <si>
    <t>10 MESES 10 DIAS</t>
  </si>
  <si>
    <t>n/a</t>
  </si>
  <si>
    <t>jose ignacio gualteros rodriguez</t>
  </si>
  <si>
    <t>Implementar al 100% el proceso de normas internacionales del sector público de acuerdo a la resolución 533 de 2015 emitida por la CGN</t>
  </si>
  <si>
    <t>Porcentaje de implementación del proceso</t>
  </si>
  <si>
    <t>052-2017</t>
  </si>
  <si>
    <t>MARTHA RUTH MALAGON BOSA</t>
  </si>
  <si>
    <t>prestacion de servicios profesionales en la continuidad y atualizacion  del proceso de normas internacionales del sector publico de acuerdo a la resolucion nº 533 de 2015 emitida por la cgn </t>
  </si>
  <si>
    <t>IMPLEMENTAR ASESORIA JURÍDICA Y ASISTENCIA TÉCNICA A LA SECRETARIA DE HACIENDA EN EL PROCESO DE COBRO PERSUASIVO Y COACTIVO DE LOS DIFERENTES TRIBUTOS MUNICIPALES</t>
  </si>
  <si>
    <t>MARZO DE 2017</t>
  </si>
  <si>
    <t>146-2017</t>
  </si>
  <si>
    <t>JHON EDISON MOLINA SANTANA</t>
  </si>
  <si>
    <t>PRESTACIÓN DE SERVICIOS PROFESIONALES ESPECIALIZADOS PARA LA ASESORIA JURÍDICA Y ASISTENCIA TÉCNICA A LA SECRETARIA DE HACIENDA EN EL PROCESO DE COBRO PERSUASIVO Y COACTIVO DE LOS DIFERENTES TRIBUTOS MUNICIPALES</t>
  </si>
  <si>
    <t>16/032017</t>
  </si>
  <si>
    <t>APOYAR LAS ACTIVIDADES DESCRITAS EN EL CONVENIO 4666 DEL 29 DE JULIO DE 2016</t>
  </si>
  <si>
    <t xml:space="preserve"> ACTUALIZACION, SOPORTE TELEFONICO, SOPORTE REMOTO, ACCESO TIPO SILVER, SOPORTE ASISTENCIAL EN LA ENTIDAD, SOPORTE PRESENCIAL DE LOS MODULOS DEL SISTEMA DE INFORMACION SYSMAN, PARA LA OPERATIVIDAD Y MEJORA ADMINISTRATIVA DEL MUNICIPIO DE CAJICA</t>
  </si>
  <si>
    <t>636-2017</t>
  </si>
  <si>
    <t>CONTRATACION DE RECURSO HUMANO IDONEO PARA EL DESARROLLO DE LAS ACTIVIDADES PROPIAS DE LA SECRETARIA DE HACIENDA</t>
  </si>
  <si>
    <t>56111506 y 56112102</t>
  </si>
  <si>
    <t>CONTRATO DE COMPRAVENTA PARA LA ADQUISICION DE MATERIAL PUBLICITARIO DE LA SECRETARIA DE HACIENDA</t>
  </si>
  <si>
    <t>MAYO DE 2017</t>
  </si>
  <si>
    <t>Número de Publicaciones realizadas</t>
  </si>
  <si>
    <t>20/052017</t>
  </si>
  <si>
    <t>publicidad</t>
  </si>
  <si>
    <t>PRESTACION DE SERVICIOS DE IMPRESIÓN DEL MATERIAL INSTITUCIONAL PARA LA DIVULGACION DE LAS DIFERENTES ACTIVIDADES,SERVICIOS,EVENTOS Y PROGRAMAS A DESARROLLAR POR LA ALCALDIA MUNICIPAL DE CAJICA</t>
  </si>
  <si>
    <t>CONTRATO DE SUMINISTRO DE ALIMENTACION PARA EVENTOS PROPIOS DE LA SECRETARIA DE HACIENDA</t>
  </si>
  <si>
    <t>MULTISERVICIOS MILIGI SAS</t>
  </si>
  <si>
    <t>SUMINISTRO DE ALIMENTACION COMO APOYO A LAS ACTIVIDADES DE LAS DIFERENTES SECRETARIAS DE LA ADMINISTRACION MUNICIPAL Y REFUERZOS DE POLICIA</t>
  </si>
  <si>
    <t>Una (1) Actualización del Estatuto TributarioODS 16</t>
  </si>
  <si>
    <t>Número de actualizaciones.</t>
  </si>
  <si>
    <t>80151503,86111602,80161500</t>
  </si>
  <si>
    <t>DESARROLLO DEL FORO TRIBUTARIO 2017, DIRIGIDO LOA DIFERENTES CONTRIBUYENTES DEL MUNICIPIO DE CAJICA</t>
  </si>
  <si>
    <t>1 DIA</t>
  </si>
  <si>
    <t>Realizar un foro tributario para la vigencia 2017</t>
  </si>
  <si>
    <t>Número de foros tributarios realizados</t>
  </si>
  <si>
    <t>048-2017</t>
  </si>
  <si>
    <t>CORREA GOMEZ Y ASOCIADOS SAS</t>
  </si>
  <si>
    <t>PRESTACIÓN DE SERVICIOS PROFESIONALES PARA EL CORRECTO DESARROLLO DEL FORO TRIBUTARIO 2017, DIRIGIDO LOA DIFERENTES CONTRIBUYENTES DEL MUNICIPIO DE CAJICA</t>
  </si>
  <si>
    <t xml:space="preserve"> ACTUALIZAR EL ESTATUTO TRIBUTARIO MUNICIPAL</t>
  </si>
  <si>
    <t>6 MESES</t>
  </si>
  <si>
    <t>Realizar una actualización al estatuto tributario del Municipio</t>
  </si>
  <si>
    <t>Número de actualizaciones realizadas</t>
  </si>
  <si>
    <t>0,80</t>
  </si>
  <si>
    <t>INTEGRANDO SOLUCIONES APS. S.A.S</t>
  </si>
  <si>
    <t>Cuarenta (40) informes de eficiencia y eficacia en la ejecución presupuestal entregados.ODS 16</t>
  </si>
  <si>
    <t>REALIZAR EL MANTENIMIENTO , ACTUALIZACIÓN Y SOPORTE TÉCNICO DE LA PAGINA WEB DEL IMPUESTO DE INDUSTRIA Y COMERCIO LIIGIC, SUMINISTRANDO EL SERVICIO DE HOSTING PARA EL ALOJAMIENTO DE LA PAGINA WEB Y LA BASE DE DATOS LIIGIC, PAGOS ONLINE Y PLUSVALIA</t>
  </si>
  <si>
    <t>Actualizar al 100%  la pagina web de liquidación de impuesto de industria y comercio</t>
  </si>
  <si>
    <t>140-2017</t>
  </si>
  <si>
    <t>PRESTACIÓN DE SERVICIOS PARA REALIZAR EL MANTENIMIENTO , ACTUALIZACIÓN Y SOPORTE TÉCNICO DE LA PAGINA WEB DEL IMPUESTO DE INDUSTRIA Y COMERCIO LIIGIC, SUMINISTRANDO EL SERVICIO DE HOSTING PARA EL ALOJAMIENTO DE LA PAGINA WEB Y LA BASE DE DATOS LIIGIC, PAGOS ONLINE Y PLUSVALIA</t>
  </si>
  <si>
    <t>Mil Novecientos Veintisiete(1927)  cupos disponibles para niños y niñas de 0 a 5 años en programas artísticos. ODS 10</t>
  </si>
  <si>
    <t>Número de  niños y niñas de 0 a 5 años en programas artísticos</t>
  </si>
  <si>
    <t xml:space="preserve">INSTITUTO DE CULTURA </t>
  </si>
  <si>
    <t>12.1</t>
  </si>
  <si>
    <t>Mil Seicientos Seis (1606)  cupos disponibles para niños y niñas de 0 a 5 años en programas artísticos. ODS 10</t>
  </si>
  <si>
    <t>12.2</t>
  </si>
  <si>
    <t>Trescientos Veintiuno(321) nuevos cupos disponibles para niños y niñas de 0 a 5 años en programas artísticos. ODS 10</t>
  </si>
  <si>
    <t>Cinco Mil Ochocientos Diecinueve (5819) cupos disponibles para niños, niñas de 6 a 11 años formados en programas artísticos. ODS 10</t>
  </si>
  <si>
    <t>Número de cupos disponibles para niños, niñas de 6 a 11 años formados en programas artísticos</t>
  </si>
  <si>
    <t>29.1</t>
  </si>
  <si>
    <t>Cuatro Mil Ochocientos Cuarenta y nueve(4849) cupos disponibles para niños, niñas de 6 a 11 años formados en programas artísticos. ODS 10</t>
  </si>
  <si>
    <t>29.2</t>
  </si>
  <si>
    <t>Novecientos Setenta(970) Nuevos cupos   para niños, niñas de 6 a 11 años formados en programas artísticos. ODS 10</t>
  </si>
  <si>
    <t>Número de nuevos cupos disponibles para niños, niñas de 6 a 11 años formados en programas artísticos</t>
  </si>
  <si>
    <t>Dos Mil Ciento seis (2106) cupos disponibles  para adolescentes de 11 a 16 años en programas artísticos y culturales.  ODS 10</t>
  </si>
  <si>
    <t xml:space="preserve">Número de cupos disponibles  para adolescentes de 11 a 16 años en programas artísticos y culturales.  </t>
  </si>
  <si>
    <t>30.1</t>
  </si>
  <si>
    <t>Mil Setecientos Cincuenta y cinco(1755) cupos disponibles  para adolescentes de 11 a 16 años en programas artísticos y culturales.  ODS 10</t>
  </si>
  <si>
    <t>Vincular a1755   adolescentes de 11 a 16 años en programas artísticos y culturales</t>
  </si>
  <si>
    <t>30.2</t>
  </si>
  <si>
    <t>Trescientos Cincuenta y Un(351) Nuevos cupos para adolescentes de 11 a 16 años en programas artísticos y culturales.  ODS 10</t>
  </si>
  <si>
    <t xml:space="preserve">Número de nuevos cupos disponibles  para adolescentes de 11 a 16 años en programas artísticos y culturales. </t>
  </si>
  <si>
    <t>z</t>
  </si>
  <si>
    <t>Vincular a 351   nuevos adolescentes de 11 a 16 años en programas artísticos y culturales</t>
  </si>
  <si>
    <t>Quinientos Veintiun (521) cupos disponibles para población joven de 17 a 24 años en programas de formación artística y cultural. ODS 10</t>
  </si>
  <si>
    <t xml:space="preserve">Número de cupos disponibles para población joven de 17 a 24 años en programas de formación artística y cultural </t>
  </si>
  <si>
    <t>LOGISTICA</t>
  </si>
  <si>
    <t>10DIAS</t>
  </si>
  <si>
    <t>MINIMA CUANTIA</t>
  </si>
  <si>
    <t>INVERSION</t>
  </si>
  <si>
    <t>N</t>
  </si>
  <si>
    <t>JUAN CARLOS MENDOZA GOMEZ</t>
  </si>
  <si>
    <t>PSAG/126/2017</t>
  </si>
  <si>
    <t>PS</t>
  </si>
  <si>
    <t>MARIO ALEJANDRO ESPINEL ACOSTA</t>
  </si>
  <si>
    <t>PRESTACIÓN DE SERVICIO DE APOYO LOGISTICO PARA FOMENTAR LAS EXPRESIONES ARTISTICAS EN LA POBLACIÓN LGTBI Y OTRAS IDENTIDADES DE GENERO JOVEN DEL MUNICIPIO DE CAJICA</t>
  </si>
  <si>
    <t>Vincular (521) cupos disponibles para población joven de 17 a 24 años en programas de formación artística y cultural</t>
  </si>
  <si>
    <t>10. Cultura</t>
  </si>
  <si>
    <t>12. Arte y Cultura: Vida y Convivencia</t>
  </si>
  <si>
    <t>Quinientos Noventa y Nueve(599) cupos  en población activamente económica 25-59 años partcipando activamente del arte y la cultura ODS 3</t>
  </si>
  <si>
    <t>Número de cupos  en en población activamente económica 25-59 años</t>
  </si>
  <si>
    <t>PROFESOR DE FAGOT - MÚSICA DE CÁMARA</t>
  </si>
  <si>
    <t>CONTRATO DE PRESTACION DE SERVICIOS</t>
  </si>
  <si>
    <t xml:space="preserve">Vincular(599) personas  de 25-59 años en actividades de arte y cultura mediante un instructor.  </t>
  </si>
  <si>
    <t>PSAG/104/2017</t>
  </si>
  <si>
    <t>EDNA NATALIA CAÑON CALLEJAS</t>
  </si>
  <si>
    <t xml:space="preserve">prestación de servicios profesionales para el fortalecimiento del proceso de gestión cultural como profesora de fagot de la Escuela de Formación en musica, conforme al modelo de operación por procesos de la entidad. </t>
  </si>
  <si>
    <t>PROFESOR</t>
  </si>
  <si>
    <t>un(1) Programa cultural para la población en condición de discapacidad implementado. ODS 3</t>
  </si>
  <si>
    <t xml:space="preserve">Número de Programas culturales para la población en condición de discapacidad  </t>
  </si>
  <si>
    <t>117.1</t>
  </si>
  <si>
    <t>Veinte(20)  Escuelas de formación en funcionamiento garantizado. ODS 3</t>
  </si>
  <si>
    <t>Número de  Escuelas de formación en funcionamiento</t>
  </si>
  <si>
    <t>LUTHERIA</t>
  </si>
  <si>
    <t>Mayo-dic</t>
  </si>
  <si>
    <t>sgp</t>
  </si>
  <si>
    <t>117.2</t>
  </si>
  <si>
    <t>Dos(2) Nuevas escuelas de formación artistia en funcionamiento. ODS 3</t>
  </si>
  <si>
    <t>Número de Nuevas escuelas de formación en funcionamiento</t>
  </si>
  <si>
    <t>Un(1) Programa de certificación  de educacion no formal  por niveles para el talento Cajiqueño que participen de los procesos de formación cultural creado  ODS 3</t>
  </si>
  <si>
    <t xml:space="preserve">Número de programas de certificación  por niveles para el talento Cajiqueño que participen de los procesos de formación cultural   </t>
  </si>
  <si>
    <t>Servicios de capacitación</t>
  </si>
  <si>
    <t>OCTUBRE</t>
  </si>
  <si>
    <t>1  SEMANA</t>
  </si>
  <si>
    <t>Noventa (90) profesionales para el fortalecimiento técnico y administrativo de los procesos artísticos   ODS 8</t>
  </si>
  <si>
    <t xml:space="preserve">Número de  profesionales para el fortalecimiento técnico y administrativo de los procesos artísticos  </t>
  </si>
  <si>
    <t>COORDINADOR GENERAL ESCUELAS DE FORMACION ARTISTICAS CENTRALIZADOS Y DESCENTRALIZADOS</t>
  </si>
  <si>
    <t>2201160104                              100</t>
  </si>
  <si>
    <t>Garantizar al 100% el funcionaminiento del insitituto de cultura y turismo mediante la contratacion de equipo interdisciplinario de profesionales tecnicos y administativos</t>
  </si>
  <si>
    <t>PSAG/07/2017</t>
  </si>
  <si>
    <t xml:space="preserve">ESMERALDA BARRERO RUBIO       </t>
  </si>
  <si>
    <t>Prestación de Servicios Profesionales como Coordinadora Iniciación Artística Descentralizada – Profesora de Iniciación Musical del Instituto Municipal de Cultura y Turismo.</t>
  </si>
  <si>
    <t>COORDINADORA INICIACIÓN ARTÍSTICA DESCENTRALIZADA - PROFESORA DE INICIACIÓN MUSICAL</t>
  </si>
  <si>
    <t>PSP/08/2017</t>
  </si>
  <si>
    <t>OSWALDO LEON CABALLERO</t>
  </si>
  <si>
    <t>Prestación de Servicios Profesionales como Coordinador General de las Escuelas de Formación Artística Centralizadas y Descentralizadas del Instituto Municipal de Cultura y Turismo.</t>
  </si>
  <si>
    <t>COORDINADORA ESCUELAS DE CORO Y PIANO - PROFESORA DE TÉCNICA VOCAL - DIRECTORA CORO</t>
  </si>
  <si>
    <t>PSAG/011/2017</t>
  </si>
  <si>
    <t>JOHN JAIRO MONCADA MENDOZA</t>
  </si>
  <si>
    <t>Prestación de servicios Profesionales como Maestro de Percusión y Batería de las Escuelas de Formación Artística del Instituto Municipal de Cultura y Turismo. </t>
  </si>
  <si>
    <t>COORDINADORA ESCUELA CUERDAS FROTADAS -PROFESOR DE VIOLA -   MÚSICA DE CÁMARA</t>
  </si>
  <si>
    <t>PSAG/012/2017</t>
  </si>
  <si>
    <t xml:space="preserve">MARCO ANDRES GOMEZ TIBAVIZCO   </t>
  </si>
  <si>
    <t>Prestación de servicios Profesionales como Coordinador de la Escuela de Artes Escénicas (Danzas Folklóricas, Ballet y Teatro), Director de Grupo de Danzas Juvenil del Instituto Municipal de Cultura y Turismo.</t>
  </si>
  <si>
    <t>COORDINADOR PROGRAMAS DESCENTRALIZADOS - APOYO TECNICO SONIDO CENTRO CULTURAL</t>
  </si>
  <si>
    <t>PSAG/013/2017</t>
  </si>
  <si>
    <t>GERMAN DAVID BERMUDEZ SANTAFE</t>
  </si>
  <si>
    <t>Prestación de servicios Profesionales como Coordinador de las Escuelas de Música Popular y Tradicional – Director Música Urbana del Instituto Municipal de Cultura y Turismo.</t>
  </si>
  <si>
    <t>COORDINADOR ESCUELA BANDAS SINFONICAS Y DIRECTOR BANDA SINFÓNICAS ESPECIAL E INFANTIL</t>
  </si>
  <si>
    <t>PSAG/015/2017</t>
  </si>
  <si>
    <t>ZONIA PIEDAD HERRERA LEON</t>
  </si>
  <si>
    <t>Prestación de Servicios Profesionales como Coordinadora de la Escuela de Artes Visuales y Oficios del Instituto Municipal de Cultura y Turismo.  </t>
  </si>
  <si>
    <t>COORDINADOR ESCUELA DE CUERDAS PULSADAS - DIRECTOR ESTUDIANTINA - PROFESOR DE GUITARRA</t>
  </si>
  <si>
    <t>PSAG/016/2017</t>
  </si>
  <si>
    <t>GLORIA ANGELICA MORA DIONICIO</t>
  </si>
  <si>
    <t>Prestación de Servicios Profesionales como Coordinadora de Coros y Piano – Profesora de Técnica Vocal – Directora Coro del Instituto Municipal de Cultura y Turismo.</t>
  </si>
  <si>
    <t>COORDINADOR ESCUELAS DE MUSICA POPULAR Y TRADICIONAL - DIRECTOR MÚSICA URBANA - PROFESOR DE GUTARRA ELECTRICA</t>
  </si>
  <si>
    <t>PSAG/017/2017</t>
  </si>
  <si>
    <t>WILLIAM RICARDO CARDENAS JEREZ</t>
  </si>
  <si>
    <t>Prestación de Servicios Profesionales como Coordinador Programas Descentralizados – Apoyo Técnico – Sonido Centro Cultural del Instituto Municipal de Cultura y Turismo. </t>
  </si>
  <si>
    <t>COORDINADOR ESCUELA DE ARTES ESCÉNICAS (DANZAS FOLCLORICAS, BALLET Y TEATRO) DIRECTOR GRUPO DE DANZAS JUVENIL</t>
  </si>
  <si>
    <t>PSAG/018/2017</t>
  </si>
  <si>
    <t>OSCAR EDUARDO RUIZ ACOSTA</t>
  </si>
  <si>
    <t>Prestación de Servicios Personales como Coordinador de la Escuela de Cuerdas Pulsadas – Director Estudiantina – Profesor de Guitarra del Instituto Municipal de Cultura y Turismo.</t>
  </si>
  <si>
    <t>COORDINADOR ESCUELA DE ARTES VISUALES Y OFICIOS</t>
  </si>
  <si>
    <t>PSAG/019/2017</t>
  </si>
  <si>
    <t>DIEGO ALEJANDRO AREVALO BERNAL</t>
  </si>
  <si>
    <t>Prestación de Servicios Profesionales como Coordinador de la Escuela de Bandas Sinfónicas y Director Banda Sinfónica Especial e Infantil del Instituto Municipal de Cultura y Turismo.</t>
  </si>
  <si>
    <t>PROFESORA DE INICIACIÓN MUSICAL DESCENTRALIZADO</t>
  </si>
  <si>
    <t>PSAG/024/2017</t>
  </si>
  <si>
    <t>LEISY JOHANA CHACON CASTILLO</t>
  </si>
  <si>
    <t>Prestación de Servicios Personales como Coordinadora de la Escuela de Cuerdas Frotadas - Profesora de Viola – Música de Cámara del Instituto Municipal de Cultura y Turismo. </t>
  </si>
  <si>
    <t>PSAG/029/2017</t>
  </si>
  <si>
    <t>MARY LUZ GOMEZ</t>
  </si>
  <si>
    <t>Prestación de servicios profesionales para el fortalecimiento del proceso de gestión cultural como Maestra de Iniciación Musical Descentralizada de la a Escuela de Formación Musical, conforme al modelo de operación por procesos de la entidad. </t>
  </si>
  <si>
    <t>PSAG/030/2017</t>
  </si>
  <si>
    <t>NATHALIA MARIA VELANDIA MORENO</t>
  </si>
  <si>
    <t>Prestación de servicios tecnicos o profesionales para el fortalecimiento del proceso de gestión cultural como Maestra de Iniciación Musical Descentralizada de la a Escuela de Formación Musical, conforme al modelo de operación por procesos de la entidad. </t>
  </si>
  <si>
    <t>PSAG/031/2017</t>
  </si>
  <si>
    <t xml:space="preserve">JULIAN ANDRES MEJIA SERNA </t>
  </si>
  <si>
    <t>Prestación de servicios tecnico o profesionales para el fortalecimiento del proceso de gestión cultural como Maestro de Iniciación Musical Descentralizada de la a Escuela de Formación Musical, conforme al modelo de operación por procesos de la entidad.</t>
  </si>
  <si>
    <t>PSAG/032/2017</t>
  </si>
  <si>
    <t>RAUL ALFONSO PEDRAZA</t>
  </si>
  <si>
    <t>PSAG/033/2017</t>
  </si>
  <si>
    <t>SAMUEL EDUARDO MARTINEZ</t>
  </si>
  <si>
    <t>Prestación de servicios tecnicos o profesionales para el fortalecimiento del proceso de gestión cultural como Maestro de Iniciación Musical Descentralizada de la a Escuela de Formación Musical, conforme al modelo de operación por procesos de la entidad.</t>
  </si>
  <si>
    <t>PROFESOR DE PIANO</t>
  </si>
  <si>
    <t>PSAG/034/2017</t>
  </si>
  <si>
    <t>OSCAR ALEJANDRO GARZON ORJUELA</t>
  </si>
  <si>
    <t xml:space="preserve">Prestación de servicios tecnico o profesionales para el fortalecimiento del proceso de gestión cultural como Maestro de Iniciación Musical Descentralizada de la a Escuela de Formación Musical, conforme al modelo de operación por procesos de la entidad. </t>
  </si>
  <si>
    <t>PSAG/035/2017</t>
  </si>
  <si>
    <t>SERGIO ANDRES ESPINDOLA CAÑON</t>
  </si>
  <si>
    <t>Prestación de servicios tecnicos o profesionales para el fortalecimiento del proceso de gestión cultural como Maestro de Piano de la a Escuela de Formación Musical, conforme al modelo de operación por procesos de la entidad.</t>
  </si>
  <si>
    <t>PSAG/036/2017</t>
  </si>
  <si>
    <t>JORGE ANDRÉS ZAPATA PORRAS</t>
  </si>
  <si>
    <t>PROFESOR DE TÉCNICA VOCAL DIRECTOR CORO MIXTO</t>
  </si>
  <si>
    <t>PSAG/037/2017</t>
  </si>
  <si>
    <t>RAFAEL ENRIQUE LOPEZ PINZON</t>
  </si>
  <si>
    <t>Prestación de servicios tecnico o profesional para el fortalecimiento del proceso de gestión cultural como Maestro de Técnica Vocal y Director de Coro de la Escuela de Formación Musical conforme al modelo de operación por procesos de la entidad. </t>
  </si>
  <si>
    <t>PROFESOR DE TÉCNICA VOCAL</t>
  </si>
  <si>
    <t>PSAG/038/2017</t>
  </si>
  <si>
    <t>LAURA ALEJANDRA SAAVEDRA PABON</t>
  </si>
  <si>
    <t>Prestación de servicios tecnico o profesionales para el fortalecimiento del proceso de gestión cultural como Maestra de Técnica Vocal y Directora de Coro de la Escuela de Formación Musical conforme al modelo de operación por procesos de la entidad.</t>
  </si>
  <si>
    <t>PROFESOR DE TÉCNICA VOCAL E INICIACION MUSICAL</t>
  </si>
  <si>
    <t>PSAG/039/2017</t>
  </si>
  <si>
    <t>ANDRES MAURICIO ROLDAN CALIFA</t>
  </si>
  <si>
    <t>Prestación de servicios tecnicos o profesionales para el fortalecimiento del proceso de gestión cultural como Maestro de Técnica Vocal y Directora de Coro de la Escuela de Formación Musical conforme al modelo de operación por procesos de la entidad.</t>
  </si>
  <si>
    <t>DIRECTOR PREBANDA Y PROFESOR DE TUBA</t>
  </si>
  <si>
    <t>PSAG/040/2017</t>
  </si>
  <si>
    <t>SERGIO CAMARGO PARDO</t>
  </si>
  <si>
    <t>Prestación de servicios tecnicos o profesionales para el fortalecimiento del proceso de gestión cultural como Maestro de Tuba, Pre - Banda y Música de Cámara de la Escuela de Formación Musical, conforme al modelo de operación por procesos de la entidad. </t>
  </si>
  <si>
    <t>PROFESOR DE FLAUTA TRAVERSA - MÚSICA DE CÁMARA</t>
  </si>
  <si>
    <t>PSAG/041/2017</t>
  </si>
  <si>
    <t>JULIAN CAMILO PARRA TORRES</t>
  </si>
  <si>
    <t>Prestación de servicios tecnicos o profesionales para el fortalecimiento del proceso de gestión cultural como Maestro de Flauta Traversa y Música de Cámara de la Escuela de Formación Musical, conforme al modelo de operación por procesos de la entidad. </t>
  </si>
  <si>
    <t>PROFESOR DE OBOE - MÚSICA DE CÁMARA</t>
  </si>
  <si>
    <t>PSAG/042/2017</t>
  </si>
  <si>
    <t>LEIDY DAYANA BERRIO</t>
  </si>
  <si>
    <t>Prestación de servicios tecnicos o profesionales para el fortalecimiento del proceso de gestión cultural como Maestra de Oboe y Música de Cámara de la Escuela de Formación Musical, conforme al modelo de operación por procesos de la  entidad. </t>
  </si>
  <si>
    <t>PROFESORA DE CLARINETE - MÚSICA DE CÁMARA</t>
  </si>
  <si>
    <t>PSAG/043/2017</t>
  </si>
  <si>
    <t>ZULY NATALIA CÁRDENAS MILLÁN</t>
  </si>
  <si>
    <t>Prestación de servicios tecnicos o profesionales para el fortalecimiento del proceso de gestión cultural como Maestra de Clarinete y Música de Cámara de la Escuela de Formación Musical, conforme al modelo de operación por procesos de la entidad.</t>
  </si>
  <si>
    <t>PSAG/044/2017</t>
  </si>
  <si>
    <t>LEIDY KATERINE MARTÍNEZ QUINTANA</t>
  </si>
  <si>
    <t>Prestación de servicios tecnicos o profesionales para el fortalecimiento del proceso de gestión cultural como Maestra de Clarinete y Música de Cámara de la Escuela de Formación Musical, conforme al modelo de operación por procesos de la entidad. </t>
  </si>
  <si>
    <t>PSAG/045/2017</t>
  </si>
  <si>
    <t>NANCY JOHANNA TORRES RODRIGUEZ</t>
  </si>
  <si>
    <t>Prestación de servicios tecnico o profesionales para el fortalecimiento del proceso de gestión cultural como Maestra de Saxofón y Música de Cámara de la Escuela de Formación Musical, conforme al modelo de operación por procesos de la entidad.</t>
  </si>
  <si>
    <t>PROFESORA DE SAXOFÓN - MÚSICA DE CÁMARA DIRECTOR ORQUESTA TROPICAL</t>
  </si>
  <si>
    <t>PSAG/048/2017</t>
  </si>
  <si>
    <t>RICARDO PRIETO CUEVAS</t>
  </si>
  <si>
    <t>Prestación de servicios tecnicos o profesionales para el fortalecimiento del proceso de gestión cultural como Maestro de Eufónio y Música de Cámara de la Escuela de Formación Musical, conforme al modelo de operación por procesos de la entidad.</t>
  </si>
  <si>
    <t>PROFESOR DE TROMPETA - MÚSICA DE CÁMARA</t>
  </si>
  <si>
    <t>PSAG/046/2017</t>
  </si>
  <si>
    <t>JHOAN VICENTE GARCIA LOZANO</t>
  </si>
  <si>
    <t>Prestación de servicios tecnicos o profesionales para el fortalecimiento del proceso de gestión cultural como Maestro de Trompeta y Música de Cámara de la Escuela de Formación Musical, conforme al modelo de operación por procesos de la entidad. </t>
  </si>
  <si>
    <t>PROFESOR DE CORNO FRANCÉS - MÚSICA DE CÁMARA</t>
  </si>
  <si>
    <t>PSAG/047/2017</t>
  </si>
  <si>
    <t>JUAN CAMILO LEON</t>
  </si>
  <si>
    <t>Prestación de servicios tecnicos o profesionales para el fortalecimiento del proceso de gestión cultural como Maestro de Trombón y Música de Cámara de la Escuela de Formación Musical, conforme al modelo de operación por procesos de la entidad.</t>
  </si>
  <si>
    <t>PROFESOR DE TROMBÓN Y EUFÓNIO - MÚSICA DE CÁMARA</t>
  </si>
  <si>
    <t>PSAG/049/2017</t>
  </si>
  <si>
    <t>IVAN LEONARDO BELLO SILVA</t>
  </si>
  <si>
    <t>Prestacion de serviciosprofesionales para el fortalecimiento del proceso de gestion cultural como director de orquesta sinfonica juvenil, infantil, emsambles y musica de camaraen la escuela de cuerdas frotadasde la escuela de formacion de musica, conforme al modelo de operación por proceso  de la entidad </t>
  </si>
  <si>
    <t>PROFESOR EUFÓNIO - MÚSICA DE CÁMARA</t>
  </si>
  <si>
    <t>PSAG/050/2017</t>
  </si>
  <si>
    <t>JHONNY JULIAN MISNAZA VILLOTA</t>
  </si>
  <si>
    <t>Prestación de servicios tecnico o profesionales para el fortalecimiento del proceso de gestión cultural como Maestro de Violonchelo y Música de Cámara de la Escuela de Formación Musical, conforme al modelo de operación por procesos de la entidad.</t>
  </si>
  <si>
    <t>PROFESOR DE PERCUSIÓN SINFÓNICA - MÚSICA DE CÁMARA</t>
  </si>
  <si>
    <t>PSAG/051/2017</t>
  </si>
  <si>
    <t>CLAUDIA YAMILE LAITON VELANDIA</t>
  </si>
  <si>
    <t>Prestación de servicios tecnicos o profesionales para el fortalecimiento del proceso de gestión cultural como Maestra de Tiple - Guitarra Acústica y Música de Cámara de la Escuela de Formación Musical, conforme al modelo de operación por procesos de la entidad.</t>
  </si>
  <si>
    <t>DIRECTOR ORQUESTA SINFONICA PRE-ORQUESTA FROTADAS Y COMPOSITOR Y ARREGLISTA ESCUEA DE MUSICA</t>
  </si>
  <si>
    <t>PSAG/052/2017</t>
  </si>
  <si>
    <t>HERMES JOANI ESPITIA PALOMINO</t>
  </si>
  <si>
    <t>Prestación de servicios profesionales para el fortalecimiento del proceso de gestión cultural como Maestro de Requinto - Guitarra Acústica y Música de Cámara de la Escuela de Formación Musical, conforme al modelo de operación por procesos de la entidad.</t>
  </si>
  <si>
    <t>DIRECTOR ORQUESTAS INAFANTIL Y JUVENIL - MÚSICA DE CÁMARA</t>
  </si>
  <si>
    <t>PSAG/053/2017</t>
  </si>
  <si>
    <t>ALVARO MEJIA GARZON</t>
  </si>
  <si>
    <t>Prestación de servicios tecnicos o profesionales para el fortalecimiento del proceso de gestión cultural como Maestro de Guitarra Acústica Adultos y Música de Cámara de la Escuela de Formación Musical, conforme al modelo de operación por procesos de la entidad.</t>
  </si>
  <si>
    <t>PROFESOR DE VIOLÍN - MÚSICA DE CÁMARA</t>
  </si>
  <si>
    <t>PSAG/054/2017</t>
  </si>
  <si>
    <t>IVAN LEONARDO GUACANEME MORENO</t>
  </si>
  <si>
    <t>Prestación de servicios tecnicos o profesionales para el fortalecimiento del proceso de gestión cultural como Maestro de Música convenio Programa Persona Mayor de la Escuela de Formación en Artes Escénicas, conforme al modelo de operación por procesos de la entidad.</t>
  </si>
  <si>
    <t>PSAG/055/2017</t>
  </si>
  <si>
    <t>NELSON IGNACIO QUECAN CORREA</t>
  </si>
  <si>
    <t>Prestación de servicios profesionales para el fortalecimiento del proceso de gestión cultural como Maestro de Guitarra Eléctrica y Ensambles de la Escuela de Formación Musical, conforme al modelo de operación por procesos de la entidad. </t>
  </si>
  <si>
    <t>PROFESOR DE VIOLONCHELO - MÚSICA DE CÁMARA</t>
  </si>
  <si>
    <t>PSAG/056/2017</t>
  </si>
  <si>
    <t>RICARDO ALEXIS MONTAÑEZ SALAZAR</t>
  </si>
  <si>
    <t>Prestación de servicios profesionales para el fortalecimiento del proceso de gestión cultural como Maestro de Bajo Eléctrico, contrabajo y Ensambles de la Escuela de Formación Musical, conforme al modelo de operación por procesos de la entidad. </t>
  </si>
  <si>
    <t>PROFESOR DE CONTRABAJO - MÚSICA DE CÁMARA</t>
  </si>
  <si>
    <t>PSAG/057/2017</t>
  </si>
  <si>
    <t>MIGUEL ÁNGEL GUEVARA CASTRO</t>
  </si>
  <si>
    <t>Prestación de servicios profesionales para el fortalecimiento del proceso de gestión cultural como Director Música Llanera y Maestro de Arpa de la Escuela de Formación Musical, conforme al modelo de operación por procesos de la entidad.</t>
  </si>
  <si>
    <t>PROFESORA DE TIPLE Y GUITARRA - MÚSICA DE CÁMARA</t>
  </si>
  <si>
    <t>PSAG/058/2017</t>
  </si>
  <si>
    <t>DIEGO EDICSON ROMERO MUÑOZ</t>
  </si>
  <si>
    <t>Prestación de servicios profesionales para el fortalecimiento del proceso de gestión cultural como Maestro de Cuatro y Maracas de la Escuela de Formación Musical, conforme al modelo de operación por procesos de la entidad.</t>
  </si>
  <si>
    <t>PROFESORA DE GUITARRA - MÚSICA CAMPESINA</t>
  </si>
  <si>
    <t>PSAG/059/2017</t>
  </si>
  <si>
    <t>YIJANDER EMIRO RODRIGUEZ CASTILLO</t>
  </si>
  <si>
    <t>Prestación de servicios profesionales para el fortalecimiento del proceso de gestión cultural como Maestro de Acordeón y Caja Vallenata de la Escuela de Formación Musical, conforme al modelo de operación por procesos de la entidad. </t>
  </si>
  <si>
    <t>PROFESOR DE REQUINTO Y GUITARRA - MÚSICA DE CÁMARA</t>
  </si>
  <si>
    <t>PSAG/060/2017</t>
  </si>
  <si>
    <t>EDWIN FABIAN VARGAS BUENO</t>
  </si>
  <si>
    <t>Prestación de servicios profesionales para el fortalecimiento del proceso de gestión cultural como Director Coreofráfico y Maestro de Danza Folclórica de la Escuela de Formación en Artes Escénicas, conforme al modelo de operación por procesos de la entidad. </t>
  </si>
  <si>
    <t>PROFESORA DE BANDOLA YBGUITARRA ACUSTICA  - MÚSICA DE CÁMARA</t>
  </si>
  <si>
    <t>PSAG/061/2017</t>
  </si>
  <si>
    <t>OSCAR FABIAN FLÓREZ QUINTERO</t>
  </si>
  <si>
    <t>MÚSICA DE CÁMARA CONV ADULTO MAYOR</t>
  </si>
  <si>
    <t>PSAG/062/2017</t>
  </si>
  <si>
    <t>MAURICIO PÉREZ AVENDAÑO</t>
  </si>
  <si>
    <t>Prestación de servicios profesionales para el fortalecimiento del proceso de gestión cultural como Maestro de Danza Folclórica Descentralizado de la Escuela de Formación en Artes Escénicas, conforme al modelo de operación por procesos de la entidad. </t>
  </si>
  <si>
    <t>CONVENIO ADULTO MAYOR PROFESOR DE GUITARRA -</t>
  </si>
  <si>
    <t>PSAG/064/2017</t>
  </si>
  <si>
    <t>LAURA PATRICIA HERNÁNDEZ ÁRIAS</t>
  </si>
  <si>
    <t>Prestación de servicios profesionales para el fortalecimiento del proceso de gestión cultural como Maestra de Ballet de la Escuela de Formación en Artes Escénicas, conforme al modelo de operación por procesos de la entidad.</t>
  </si>
  <si>
    <t>PROFESOR DE GUITARRA ELÉCTRICA - MÚSICA DE CÁMARA</t>
  </si>
  <si>
    <t>PSAG/065/2017</t>
  </si>
  <si>
    <t>YAZMIN VALERO MEDINA</t>
  </si>
  <si>
    <t>PROFESOR DE BAJO ELÉCTRICO - MÚSICA DE CÁMARA</t>
  </si>
  <si>
    <t>PSAG/066/2017</t>
  </si>
  <si>
    <t>JOHANNA ALEXANDRA RAMÍREZ RIAÑO</t>
  </si>
  <si>
    <t>Prestación de servicios profesionales para el fortalecimiento del proceso de gestión cultural como Maestro de Teatro con Énfasis en Títeres y Marionetas de la Escuela de Formación en Artes Escénicas, conforme al modelo de operación por procesos de la entidad.</t>
  </si>
  <si>
    <t xml:space="preserve"> PERCUCION Y BATERIA</t>
  </si>
  <si>
    <t>PSAG/067/2017</t>
  </si>
  <si>
    <t>GABRIEL GEOVANY CASAS GÓMEZ</t>
  </si>
  <si>
    <t>Prestación de servicios profesionales para el fortalecimiento del proceso de gestión cultural como Maestro de Teatro con Énfasis en Interpretación de la Escuela de Formación en Artes Escénicas, conforme al modelo de operación por procesos de la entidad.</t>
  </si>
  <si>
    <t>DIRECTOR MÚSICA LLANERA - PROFESOR DE ARPA Y CUATRO</t>
  </si>
  <si>
    <t>PSAG/068/2017</t>
  </si>
  <si>
    <t>ALEXANDER MURCIA RUBIO</t>
  </si>
  <si>
    <t>Prestación de servicios profesionales para el fortalecimiento del proceso de gestión cultural como Maestro de Teatro con Énfasis en Expresión Corporal de la Escuela de Formación en Artes Escénicas, conforme al modelo de operación por procesos de la entidad.</t>
  </si>
  <si>
    <t>PROFESOR DE CUATRO - CAPACHOS</t>
  </si>
  <si>
    <t>PSAG/069/2017</t>
  </si>
  <si>
    <t>OSCAR JULIAN VENEGAS GUALTEROS</t>
  </si>
  <si>
    <t>Prestación de servicios profesionales para el fortalecimiento del proceso de gestión cultural como Maestro de Teatro convenio Programa Persona Mayor de la Escuela de Formación en Artes Escénicas, conforme al modelo de operación por procesos de la entidad.</t>
  </si>
  <si>
    <t>DIRECTOR MÚSICA VALLENATA - PROFESOR DE ACORDEÓN Y CAJA VALLENATA</t>
  </si>
  <si>
    <t>PSAG/070/2017</t>
  </si>
  <si>
    <t>ANDRES FERNANDO BOBADILLA RODRIGUEZ</t>
  </si>
  <si>
    <t>Prestación de servicios profesionales para el fortalecimiento del proceso de gestión cultural como Maestro de Teatro Descentralizado de la Escuela de Formación en Artes Escénicas, conforme al modelo de operación por procesos de la entidad. </t>
  </si>
  <si>
    <t>PROFESOR DE ACORDEÓN Y PERCUSION VALLENATA</t>
  </si>
  <si>
    <t>PSAG/071/2017</t>
  </si>
  <si>
    <t>JAVIER ERNESTO FERNÁNDEZ GUARÍN</t>
  </si>
  <si>
    <t>Prestación de servicios profesionales para el fortalecimiento del proceso de gestión cultural como Maestro de Artes Plásticas con énfasis Pintura y Dibujo de la Escuela de Formación en Artes Visuales y Oficios, conforme al modelo de operación por procesos de la entidad. </t>
  </si>
  <si>
    <t>DIRECTOR TUNA - PROFESOR DE GUITARRA</t>
  </si>
  <si>
    <t>PSAG/063/2017</t>
  </si>
  <si>
    <t>NUBIA PATRICIA DIAZ NIETO</t>
  </si>
  <si>
    <t>Prestación de servicios profesionales para el fortalecimiento del proceso de gestión cultural como Maestra de Danza Folclórica convenio Programa Persona Mayor de la Escuela de Formación en Artes Escénicas, conforme al modelo de operación por procesos de la entidad.</t>
  </si>
  <si>
    <t>PROFESOR DE DANZA FOLCLÓRICA - DIRECTOR COREOGRAFICO JUVENIL</t>
  </si>
  <si>
    <t>PSAG/073/2017</t>
  </si>
  <si>
    <t>WBEIMAR ANTONIO MONTAÑO GRANADOS</t>
  </si>
  <si>
    <t>Prestación de servicios profesionales para el fortalecimiento del proceso de gestión cultural como Maestro de Artes Gráficas con énfasis Dibujo Manga de la Escuela de Formación en Artes Visuales y Oficios, conforme al modelo de operación por procesos de la entidad.</t>
  </si>
  <si>
    <t>PSAG/074/2017</t>
  </si>
  <si>
    <t>JUAN CARLOS CASTILLO RAMÍREZ</t>
  </si>
  <si>
    <t>Prestación de servicios profesionales para el fortalecimiento del proceso de gestión cultural como Maestro de Artes Gráficas con énfasis Caricatura de la Escuela de Formación en Artes Visuales y Oficios, conforme al modelo de operación por procesos de la entidad. </t>
  </si>
  <si>
    <t>PSAG/075/2017</t>
  </si>
  <si>
    <t>CARLOS EDUARDO GARZON SANCHEZ</t>
  </si>
  <si>
    <t>Prestación de servicios profesionales para el fortalecimiento del proceso de gestión cultural como Maestro de Artes Plásticas con énfasis Modelado de la Escuela de Formación en Artes Visuales y Oficios, conforme al modelo de operación por procesos de la entidad.</t>
  </si>
  <si>
    <t>PSAG/076/2017</t>
  </si>
  <si>
    <t>LUZ YANETH QUINTERO CALDERÓN</t>
  </si>
  <si>
    <t>Prestación de servicios profesionales para el fortalecimiento del proceso de gestión cultural como Maestra de Artes y Oficios con énfasis en Manualidades convenio Programa Persona Mayor de la Escuela de Formación en Artes Visuales y Oficios, conforme al modelo de operación por procesos de la entidad.</t>
  </si>
  <si>
    <t>PSAG/081/2017</t>
  </si>
  <si>
    <t>GUILLERMO GORDILLO GALAN</t>
  </si>
  <si>
    <t>Prestación de servicios profesionales para el fortalecimiento del proceso de gestión cultural como director orquesta sinfonica pre-orquesta frotadas y compositor y arreglista escuela de musica, conforme al modelo de operación por procesos de la entidad. </t>
  </si>
  <si>
    <t>PSAG/082/2017</t>
  </si>
  <si>
    <t>FERNAN ANDRES PEREZ PORTELA</t>
  </si>
  <si>
    <t>Prestación de servicios profesionales para el fortalecimiento del proceso de gestión cultural como Maestro de danza moderna- Yoga de la Escuela de Formación en Artes escenicas, conforme al modelo de operación por procesos de la entidad. </t>
  </si>
  <si>
    <t>PSAG/083/2017</t>
  </si>
  <si>
    <t>JUAN PABLO VENEGAS GONZALEZ</t>
  </si>
  <si>
    <t>Prestación de servicios profesionales para el fortalecimiento del proceso de gestión cultural como Maestro de ZUMBA de la Escuela de Formación en Artes escenicas, conforme al modelo de operación por procesos de la entidad.</t>
  </si>
  <si>
    <t>PSAG/084/2017</t>
  </si>
  <si>
    <t>ANGELA MARCELA NAVARRETE VENEGAS</t>
  </si>
  <si>
    <t>Prestación de servicios profesionales para el fortalecimiento del proceso de gestión cultural como director tuna - profesor de guitarra de la Escuela de Formación en Musica, conforme al modelo de operación por procesos de la entidad.</t>
  </si>
  <si>
    <t>PSAG/086/2017</t>
  </si>
  <si>
    <t>PABLO ALBERTO FONSECA</t>
  </si>
  <si>
    <t>Prestación de servicios profesionales para el fortalecimiento del proceso de gestión cultural como Maestro de guitarra - música campesina de la Escuela de Formación en Musica, conforme al modelo de operación por procesos de la entidad.</t>
  </si>
  <si>
    <t>PSAG/087/2017</t>
  </si>
  <si>
    <t>SERGIO ALEJANDRO MARTINEZ</t>
  </si>
  <si>
    <t>Prestación de servicios profesionales para el fortalecimiento del proceso de gestión cultural como Maestra de profesor de piano de la Escuela de Formación en Musica, conforme al modelo de operación por procesos de la entidad.</t>
  </si>
  <si>
    <t>PSAG/088/2017</t>
  </si>
  <si>
    <t>JUAN CARLOS RAMIREZ</t>
  </si>
  <si>
    <t>Prestación de servicios profesionales para el fortalecimiento del proceso de gestión cultural como profesor de teatro calle y circo de la escuela de formación en artes escenicas, conforme al modelo de operación por procesos de la entidad.</t>
  </si>
  <si>
    <t>PSAG/089/2017</t>
  </si>
  <si>
    <t>JUAN SEBASTIAN VERA</t>
  </si>
  <si>
    <t>Prestación de servicios profesionales para el fortalecimiento del proceso de gestión cultural como profesor bandola cuerdas pulsadas de escuela de formación en musica, conforme al modelo de operación por procesos de la entidad.</t>
  </si>
  <si>
    <t>PSAG/091/2017</t>
  </si>
  <si>
    <t>MISAEL EDUARDO GUAJE</t>
  </si>
  <si>
    <t>Prestación de servicios profesionales para el fortalecimiento del proceso de gestión cultural como profesor de percusión sinfónica - música de cámara de la Escuela de Formación en musica, conforme al modelo de operación por procesos de la entidad.</t>
  </si>
  <si>
    <t>PSAG/090/2017</t>
  </si>
  <si>
    <t>GUSTAVO ADOLFO PINILLA</t>
  </si>
  <si>
    <t>prestación de servicios profesionales para el fortalecimiento del proceso de gestión cultural como profesor de corno francés - música de cámara de la Escuela de Formación en musica, conforme al modelo de operación por procesos de la entidad. </t>
  </si>
  <si>
    <t>PSAG/092/2017</t>
  </si>
  <si>
    <t>ANDRES MAURICIO GUARIN ROMERO</t>
  </si>
  <si>
    <t>prestación de servicios profesionales para el fortalecimiento del proceso de gestión cultural como profesor de fotografia la Escuela de Formación en artes , conforme al modelo de operación por procesos de la entidad.</t>
  </si>
  <si>
    <t>PSAG/098/2017</t>
  </si>
  <si>
    <t>LUISA FERNANDA PEREIRA PLATA</t>
  </si>
  <si>
    <t xml:space="preserve">Prestación de servicios profesionales para el fortalecimiento del proceso de gestión cultural como profesor de violin - música de cámara de la Escuela de Formación en musica, conforme al modelo de operación por procesos de la entidad. </t>
  </si>
  <si>
    <t>PSAG/099/2017</t>
  </si>
  <si>
    <t>NATALIA ANDREA CORREA GONZALEZ</t>
  </si>
  <si>
    <t xml:space="preserve">prestación de servicios profesionales para el fortalecimiento del proceso de gestión cultural como maestra de artes plasticas descentralizado con enfasis dibujo de las escuals de artesvisuales y oficios conforme al modelo de operación de procesos de la entidad </t>
  </si>
  <si>
    <t>PSAG/101/2017</t>
  </si>
  <si>
    <t>JUAN CARLOS PRIETO MOYA</t>
  </si>
  <si>
    <t>prestación de servicios profesionales para el fortalecimiento del proceso de gestión cultural como profesor de musica vallenata de la Escuela de Formación en musica, conforme al modelo de operación por procesos de la entidad.</t>
  </si>
  <si>
    <t>PSAG/102/2017</t>
  </si>
  <si>
    <t>JENIFER LOPEZ ARTUNDUAGA</t>
  </si>
  <si>
    <t>prestación de servicios profesionales para el fortalecimiento del proceso de gestión cultural como violin de la Escuela de Formación en musica, conforme al modelo de operación por procesos de la entidad.</t>
  </si>
  <si>
    <t>Veintidos(22) Escuelas de formación fortalecidas, con dotación,  accesorios y mantenimiento de instrumentos para el desarrollo de las manifestaciones artísticas ODS 10</t>
  </si>
  <si>
    <t xml:space="preserve">Número de Escuelas de formación fortalecidas, con dotación, accesorios y mantenimiento de instrumentos para el desarrollo de las manifestaciones artísticas </t>
  </si>
  <si>
    <t>FERRETERIA</t>
  </si>
  <si>
    <t>COMPRAVENTA</t>
  </si>
  <si>
    <t>CC 002/2017</t>
  </si>
  <si>
    <t>PRECONAL</t>
  </si>
  <si>
    <t>ADQUISION DE ELEMENTOS DE FERRETERIA</t>
  </si>
  <si>
    <t>151-156</t>
  </si>
  <si>
    <t>21/04/2017-09/05/2017</t>
  </si>
  <si>
    <t>161-164</t>
  </si>
  <si>
    <t>02/05/2017-09/05/2017</t>
  </si>
  <si>
    <t>ACCESORIOS INSTRUMENTOS</t>
  </si>
  <si>
    <t>CC/05/2017</t>
  </si>
  <si>
    <t>PRECONAL COL SAS</t>
  </si>
  <si>
    <t xml:space="preserve">ADQUISICION DE PANELES, BASES CON INSTALACIONES PARA LA ESCUELA DE ARTES PLASTICAS- PRIMAVERA EN CAJICA VERSION XXV Y LAS DIFERENTES ACTIVIDADES DEL INSTITUTO MUNICIPL DE CULTURA Y TURISMO DE CAJICA. </t>
  </si>
  <si>
    <t>202, 210</t>
  </si>
  <si>
    <t>DOTACION EN INSTRUMENTOS Y (KIT DESCENTRALIZADOS)</t>
  </si>
  <si>
    <t>CC/04/2017</t>
  </si>
  <si>
    <t>WILSON ORLANDO SANCHEZ SANCHEZ</t>
  </si>
  <si>
    <t>ADQUISICION DE MATERIALESDE FERRETERIA PARA LA ESCUELA DE ARTES VISUALES Y OFICIOS EN EL MARCO DE LO 25 AÑOS DE LA EXPOSICION PRIMAVERA DEL INSTITUTO MUNICIPAL DE CULTURA Y TURISMO DE CAJICA.</t>
  </si>
  <si>
    <t>DOTACION UNIFORMES GRUPOS INSTITUCIONALES</t>
  </si>
  <si>
    <t>PSAG/114/2017</t>
  </si>
  <si>
    <t>RODRIGO VALENCIA CARDONA</t>
  </si>
  <si>
    <t>Prestación de servicios profesionales para el mantenimiento preventivo a todo costo de los instrumentos musicales del Instituto Municipal de Cultura y Turismo de Cajicá.</t>
  </si>
  <si>
    <t>VESTUARIO</t>
  </si>
  <si>
    <t>CC/09/2017</t>
  </si>
  <si>
    <t>AMERICANA CORP SAS</t>
  </si>
  <si>
    <t>ADQUISICION DE PRENDAS DE VESTIR PARA LA ESCUELA DE CANTO, MUSICA LLANERA MUSICA VALLENATA Y SUDADERAS PARA LA BANDA SINFONICA DEL INSTITUTO MUNICIPAL DE CULTURA Y TURISMO DE CAJICA.</t>
  </si>
  <si>
    <t>CC/10/2017</t>
  </si>
  <si>
    <t>ADQUISICION DE PRENDAS DE VESTIR PARA LA ESCUELA DE DANZAS DEL INSTITUTO MUNICIPAL DE CULTURA Y TURISMO DE CAJICA.</t>
  </si>
  <si>
    <t>CC/11/2017</t>
  </si>
  <si>
    <t>ADQUISICION DE PRENDAS DE VESTIR PARA LA ESCUELA DE BALLET DEL INSTITUTO MUNICIPAL DE CULTURA Y TURISMO DE CAJICA.</t>
  </si>
  <si>
    <t>23/20/2017</t>
  </si>
  <si>
    <t>Un(1) Parque automotor del Instituto Municipal de Cultura y Turismo - IMCT fortalecido (compra de camioneta) . ODS 9</t>
  </si>
  <si>
    <t xml:space="preserve">Número de  Parque automotor del Instituto Municipal de Cultura y Turismo - IMCT </t>
  </si>
  <si>
    <t xml:space="preserve">Setecientos Noventa y Nueve(779) cupos  de Estudiantes de las Instituciones Educativas Departamentales grado 6° a 9° apoyados ena ctividades artisticas y culturales. ODS 3. </t>
  </si>
  <si>
    <t>Número de cupos  de Estudiantes de las Instituciones Educativas Departamentales grado 6° a 9°</t>
  </si>
  <si>
    <t>Doscientos(200) Niños y Niñasde 6-12 años en condiciones de vulnerabilidad con atención en programas artisticos y culturales . ODS 3</t>
  </si>
  <si>
    <t>Número de  Niños y Niñas con atención de 6-12 años en condiciones de vulnerabilidad</t>
  </si>
  <si>
    <t>GUILLERMO ALFONSO FORERO NEIRA</t>
  </si>
  <si>
    <t>La prestación, ejecución y organización del evento de celebración publica del DIA DEL NIÑO en el Municipio de Cajicá, a celebrarse el próximo veintinueve (29) de abril de 2017</t>
  </si>
  <si>
    <t>Dieciseis(16) Programas de actividades culturales con dotación. ODS 10</t>
  </si>
  <si>
    <t xml:space="preserve">Número de Programas de actividades culturales con dotación. </t>
  </si>
  <si>
    <t>Trescientos Cincuenta(350) Festivales artísticos y culturales 
Intercambios artísticos y culturales
participación en eventos culturales municipales, regionales,  nacionales e internacionales. ODS 10</t>
  </si>
  <si>
    <t>Número de  Festivales artísticos y culturales 
Intercambios artísticos y culturales
participación en eventos culturales municipales, regionales,  nacionales e internacionales.</t>
  </si>
  <si>
    <t>MINISTERIO DE CULTURA</t>
  </si>
  <si>
    <t>MISION CULTURAL BANDA SINFONICA ESPECIAL EUROPA</t>
  </si>
  <si>
    <t>CONVENIO</t>
  </si>
  <si>
    <t>01/00/2017</t>
  </si>
  <si>
    <t>CS/01/2017</t>
  </si>
  <si>
    <t>DIATORS SAS</t>
  </si>
  <si>
    <t>CONTRATAR EL SUMINISTRO, IMPRESIÓN DE MATERIAL PUBLICITARIO PARA LAS ACTIVIDADES, PLANES, PROGRAMAS Y PROYECTOS DEL INSTITUTO MUNICIPAL DE CULTURA Y TURISMO DE CAJICÁ.</t>
  </si>
  <si>
    <t>GOBERNACIÓN</t>
  </si>
  <si>
    <t>CC/001/2017</t>
  </si>
  <si>
    <t>CARLOS EURIPIDES MUR ROJAS</t>
  </si>
  <si>
    <t xml:space="preserve">ADQUISICION DE ELEMENTOS PAPELERIA NECESARIOS PARA EL FUNCIONAMIENTO DEL INSTITUTO MUNICIPAL DE CULTURA Y TURISMO DE CAJICA.  </t>
  </si>
  <si>
    <t>PSAG/110/2017</t>
  </si>
  <si>
    <t>SERVITURES DE LA SABANA SAS</t>
  </si>
  <si>
    <t xml:space="preserve">CONTRATAR LA PRESTACION DE SERVICIOS DE TRANSPORTE ESPECIAL PARA LAS ACTIVIDADES DEL INSTITUTO MUNICIPAL DE CULTURA Y TURISMO DE CAJICA. </t>
  </si>
  <si>
    <t>PSAG/108/2017</t>
  </si>
  <si>
    <t xml:space="preserve">LUZ MARCELA CASTRO LOPEZ </t>
  </si>
  <si>
    <t xml:space="preserve">SUMINISTRO DE ALIMENTACION PARA TODOS LOS EVENTOS Y ACTIVIDADES DEL INSTITUTO MUNICIPAL DE CULTURA Y TURISMO DE CAJICA. </t>
  </si>
  <si>
    <t>135-152</t>
  </si>
  <si>
    <t>143-154</t>
  </si>
  <si>
    <t>PSAG/111/2017</t>
  </si>
  <si>
    <t xml:space="preserve">PRESTACION DEL SERVICIO DE MANTENIMIENTO PREVENTIVO Y CORRECTIVO GENERAL DEL BUS INCLUYEREPUESTOS, CAMBIO DE ACEITES Y FILTROS ORIGINALES NUEVOS Y MANO DE OBRA. </t>
  </si>
  <si>
    <t>CA/02/2017</t>
  </si>
  <si>
    <t>FUNDACION DE FORMACION Y APOYO MUSICAL DE COLOMBIA "FAMUDCOL"</t>
  </si>
  <si>
    <t>AUNAR ESFUERZOS ENTRE EL INSTITUTO MUNICIPAL DE CULTURA Y TURISMO DE CAJICAY PARA LA REALIZACION DEL EVENTO CULTURALRELACIONADO CON LA CELEBRACION DEL XIV CONCURSO NACIONAL DE DUETOS Y VI CONCURSO DE MUSICA ANDINA COLOMBIANA INSTRUMENTAL CIUDAD DE CAJICA.</t>
  </si>
  <si>
    <t>CONVENIO COOPERACION/001/2017</t>
  </si>
  <si>
    <t>FEDERACION COLOMBIANA DE MUNICIPIOS</t>
  </si>
  <si>
    <t xml:space="preserve">AUNAR ESFUERZOS ENTRE EL INSTITUTO DE CULTURA Y TURISMO DE CAJICA Y LA FEDERACION COLOMBIANA DE MUNICIPIOS, CON EL PROPOSITO DE GARANTIZAR LA PARTICIPACION DE LA BANDA SINFONICA DE CAJICA, EN LA MISION CULTURA, ARTISTICA Y MUSICAL – GIRA DE CONCIERTOS POR EUROPA Y CONCUERSO MUNDIAL DE BANDAS SINFONICAS KERKRADE- HOLANDA 2017.   </t>
  </si>
  <si>
    <t>Trescientos Cincuenta(350) Festivales artísticos y culturales 
Intercambios artísticos y culturales
participación en eventos culturales municipales, regionales,  nacionales e internacionales. ODS 11</t>
  </si>
  <si>
    <t>CS/03/2017</t>
  </si>
  <si>
    <t>CONTRATAR EL SUMINISTRO E IMPRESIÓN DE 800 LIBROS PARA LA ESCUELA DE ARTES PLÁSTICAS-PRIMAVERA EN CAJICÁ VERSIÓN XXV, EN LAS DIFERENTES ACTIVIDADES DEL INSTITUTO MUNICIPAL DE CULTURA Y TURISMO DE CAJICÁ.</t>
  </si>
  <si>
    <t>Trescientos Cincuenta(350) Festivales artísticos y culturales 
Intercambios artísticos y culturales
participación en eventos culturales municipales, regionales,  nacionales e internacionales. ODS 12</t>
  </si>
  <si>
    <t>PSP/115/2017</t>
  </si>
  <si>
    <t>DANIEL CHAVEZ REYES</t>
  </si>
  <si>
    <t>Prestación de servicios profesionales para el apoyo, organización y desarrollo que se requiera para la XXV Exposición “Primavera en Cajicá”.</t>
  </si>
  <si>
    <t>Trescientos Cincuenta(350) Festivales artísticos y culturales 
Intercambios artísticos y culturales
participación en eventos culturales municipales, regionales,  nacionales e internacionales. ODS 13</t>
  </si>
  <si>
    <t>PSAG/116/2017</t>
  </si>
  <si>
    <t>SUPERLITIO S.A.S</t>
  </si>
  <si>
    <t>Ejecutar un concierto en el festival fortaleza rock orientada a la celebración del VI edición ¡VIVE EL TITAN!</t>
  </si>
  <si>
    <t>Trescientos Cincuenta(350) Festivales artísticos y culturales 
Intercambios artísticos y culturales
participación en eventos culturales municipales, regionales,  nacionales e internacionales. ODS 14</t>
  </si>
  <si>
    <t>CS/04/2017</t>
  </si>
  <si>
    <t>Trescientos Cincuenta(350) Festivales artísticos y culturales 
Intercambios artísticos y culturales
participación en eventos culturales municipales, regionales,  nacionales e internacionales. ODS 15</t>
  </si>
  <si>
    <t>PSAG/117/2017</t>
  </si>
  <si>
    <t>LOGIG SERVIS SAS</t>
  </si>
  <si>
    <t>SUMINISTRO DE ALIMENTACION PARA LOS EVENTOS Y ACTIVIDADES DEL INSTITUTO MUNICIPAL DE CULTURA Y TURISMO DE CAJICÁ.</t>
  </si>
  <si>
    <t>Trescientos Cincuenta(350) Festivales artísticos y culturales 
Intercambios artísticos y culturales
participación en eventos culturales municipales, regionales,  nacionales e internacionales. ODS 16</t>
  </si>
  <si>
    <t>PSAG/119/2017</t>
  </si>
  <si>
    <t>ANDRES SEBASTIAN RAMIREZ DIZEO</t>
  </si>
  <si>
    <t xml:space="preserve">Ejecutar un concierto en el festival fortaleza rock orientada a la celebración del VI edición ¡VIVE EL TITAN! </t>
  </si>
  <si>
    <t>Trescientos Cincuenta(350) Festivales artísticos y culturales 
Intercambios artísticos y culturales
participación en eventos culturales municipales, regionales,  nacionales e internacionales. ODS 17</t>
  </si>
  <si>
    <t>CC/07/2017</t>
  </si>
  <si>
    <t>GESCOM LTDA</t>
  </si>
  <si>
    <t>ADQUISICION DE ELEMENTOS PAPELERIA NECESARIOS PARA EL FUNCIONAMIENTO DE LA RED DE BIBLIOTECAS Y ESCUELAS DE FORMACIÓN DEL INSTITUTO DE CULTURA Y TURISMO DE CAJICA.</t>
  </si>
  <si>
    <t>Trescientos Cincuenta(350) Festivales artísticos y culturales 
Intercambios artísticos y culturales
participación en eventos culturales municipales, regionales,  nacionales e internacionales. ODS 18</t>
  </si>
  <si>
    <t>PSAG/120/2017</t>
  </si>
  <si>
    <t>Trescientos Cincuenta(350) Festivales artísticos y culturales 
Intercambios artísticos y culturales
participación en eventos culturales municipales, regionales,  nacionales e internacionales. ODS 19</t>
  </si>
  <si>
    <t>PSAG/118/2017</t>
  </si>
  <si>
    <t>JYG INVERSIONES SAS</t>
  </si>
  <si>
    <t>Trescientos Cincuenta(350) Festivales artísticos y culturales 
Intercambios artísticos y culturales
participación en eventos culturales municipales, regionales,  nacionales e internacionales. ODS 20</t>
  </si>
  <si>
    <t>CC/08/2017</t>
  </si>
  <si>
    <t>ADQUISICIÓN DE ELEMENTOS PARA LA ESCUELA DE ARTES ESCÉNICAS DEL INSTITUTO MUNICIPAL DE CULTURA Y TURISMO.</t>
  </si>
  <si>
    <t>Trescientos Cincuenta(350) Festivales artísticos y culturales 
Intercambios artísticos y culturales
participación en eventos culturales municipales, regionales,  nacionales e internacionales. ODS 21</t>
  </si>
  <si>
    <t>PSAG/123/2017</t>
  </si>
  <si>
    <t>VILLA GAITAN S.A.S</t>
  </si>
  <si>
    <t>Prestación de servicios apoyo a la gestion prestar estadia en el hotel durante tres dias con todo incluido.</t>
  </si>
  <si>
    <t>Dos(2) Producciones culturales a cargo el Instituto de cultura . ODS 10</t>
  </si>
  <si>
    <t xml:space="preserve">Número de producciones culturales a cargo el Instituto de cultura. </t>
  </si>
  <si>
    <t xml:space="preserve">5000 CD </t>
  </si>
  <si>
    <t>CONTRATACION DIRECTA</t>
  </si>
  <si>
    <t>Una producción musical</t>
  </si>
  <si>
    <t>CS/006/2017</t>
  </si>
  <si>
    <t>MEDITERRANEO TRVESL Y RSORTS</t>
  </si>
  <si>
    <t>Suminsitro de 5000 cd comopuesto de librillo de doce cuerpos buenos dias navidas registro derechos de autor</t>
  </si>
  <si>
    <t>Un(1) Proyecto de Innovación Cultural operando y sostenible ODS 10</t>
  </si>
  <si>
    <t xml:space="preserve">Número de Proyectos de Innovación Cultural operando y sostenibles </t>
  </si>
  <si>
    <t>Diez(10) Emprendimientos culturales formulados por estudiantes del Instituto ODS 10</t>
  </si>
  <si>
    <t>Número de  de Emprendimientos culturales formulados por estudiantes del Instituto.</t>
  </si>
  <si>
    <t>Un(1) Programa para promoción y divulgación de  eventos culturales y turísticos ODS 10</t>
  </si>
  <si>
    <t>Número de Programas para promoción y divulgación de  eventos culturales y turísticos</t>
  </si>
  <si>
    <t>EUROCINE</t>
  </si>
  <si>
    <t>Realizar un evento de eurocine en  el municipio</t>
  </si>
  <si>
    <t>psag 107/2017</t>
  </si>
  <si>
    <t>contrato de prestacion de servicios</t>
  </si>
  <si>
    <t>fundacion kulturvision</t>
  </si>
  <si>
    <t>Es alianza que hace EL INSTITUTO MUNICIPAL DE CULTURA Y TURISMO con LA FUNDACION KULTURVISION para proyectar juntos una selección de películas del FESTIVAL EUROCINE dirigidas al sano esparcimiento, promoción y difusión de proyectos culturales a la población en general, cuyas películas serán previamente seleccionadas por EL INSTITUTO</t>
  </si>
  <si>
    <t xml:space="preserve"> 13. Nuestra Identidad Compromiso de Todos</t>
  </si>
  <si>
    <t>Un(1) Programa de rescate e identidad Cajiqueña formulado e implementado ODS 10</t>
  </si>
  <si>
    <t>Número de Programas creados de rescate e identidad Cajiqueña formulados e implementados</t>
  </si>
  <si>
    <t>FESTIVAL DEL MAIZ II GRUPOSARTISTICOS Y  MUSICALES</t>
  </si>
  <si>
    <t>Apoyar el evento celebración del día del artesano.</t>
  </si>
  <si>
    <t>PSAG/106/2017</t>
  </si>
  <si>
    <t>prestacion de servicios</t>
  </si>
  <si>
    <t>PARQUE FINKA DE LA SABANA SA</t>
  </si>
  <si>
    <t>prestación, ejecución y organización del evento celebración del día del artesano a celebrarse el próximo 19 de marzo de 2017, de la oferta escrita presentada por EL CONTRATISTA y que hace parte integral de este contrato, con destino a la celebración del DIA DEL ARTESANO</t>
  </si>
  <si>
    <t>Apoyar al 100% la celebración de las fiestas navideñas.</t>
  </si>
  <si>
    <t>14. Cajica en Red con las Bibliotecas</t>
  </si>
  <si>
    <t xml:space="preserve">Dos(2)  Bibliotecas con mantenimiento y fortalecidas con conectividad. ODS 10 </t>
  </si>
  <si>
    <t xml:space="preserve">Número de Bibliotecas con mantenimiento y fortalecidas con conectividad. ODS 10 </t>
  </si>
  <si>
    <t>Realizar mantenimiento al 100% de los equipos de computo de la red de bibliotecas del municipio.</t>
  </si>
  <si>
    <t xml:space="preserve">Garantizar al 100% el funcionamiento de la conectividad en las dos bibliotecas municipales. </t>
  </si>
  <si>
    <t>Dos(2)  Bibliotecas con mantenimiento y fortalecidas con conectividad. ODS 10</t>
  </si>
  <si>
    <t>Número de Bibliotecas con mantenimiento y fortalecidas con conectividad. ODS 10</t>
  </si>
  <si>
    <t>Seis(6) Bibliobancos físicos y virtuales adquiridos Y en funcionamiento para la red de bibliotecas  ODS 10</t>
  </si>
  <si>
    <t xml:space="preserve">Número de  Bibliobancos físicos y virtuales adquiridos para la red de bibliotecas  </t>
  </si>
  <si>
    <t>132.1</t>
  </si>
  <si>
    <t>Tres(3) Bibliobancos físicos y virtuales  en funcionamiento apoyan la  red de bibliotecas garantizados ODS 10</t>
  </si>
  <si>
    <t xml:space="preserve">Número de  Bibliobancos físicos y virtuales adquiridos para la red de bibliotecas garantizados </t>
  </si>
  <si>
    <t>CC0122017</t>
  </si>
  <si>
    <t>JOSE BALLESTEROS</t>
  </si>
  <si>
    <t xml:space="preserve">ADQUISICION DE COLECCIONES, LIBROS Y BIBLIO BANCOS EN FISICO PARA LA RED BIBLIOTECAS DEL MUNICIPIO DE CAJICA. </t>
  </si>
  <si>
    <t>132.2</t>
  </si>
  <si>
    <t>Tres(3) Nuevos Bibliobancos físicos y virtuales adquiridos para la red de bibliotecas. ODS 10</t>
  </si>
  <si>
    <t>Número de Nuevos Bibliobancos físicos y virtuales adquiridos para la red de bibliotecas</t>
  </si>
  <si>
    <t>Estampilla RP</t>
  </si>
  <si>
    <t>ADQUISICION DE BIBLIOBANCO FISICOS</t>
  </si>
  <si>
    <t>JULIO</t>
  </si>
  <si>
    <t>COMPRA VENTA</t>
  </si>
  <si>
    <t>Dos (2) Profesional capacitado en formación de atención a bibliotecas  ODS 10</t>
  </si>
  <si>
    <t xml:space="preserve">Número de  profesionales capacitados en formación de atención a bibliotecas  </t>
  </si>
  <si>
    <t>Dieciseis(16) programas para facilitar el acceso a la comunidad a los materiales de la red de bibliotecas . ODS 10</t>
  </si>
  <si>
    <t>Número de  programas para facilitar el acceso a la comunidad a los materiales de la red de bibliotecas.</t>
  </si>
  <si>
    <t>134.1</t>
  </si>
  <si>
    <t>Trece(13) programas para facilitar el acceso a la comunidad a los materiales de la red de bibliotecas garantizados. ODS 10</t>
  </si>
  <si>
    <t>134.2</t>
  </si>
  <si>
    <t>Tres(3) Nuevos programas para facilitar el acceso a la comunidad a los materiales de la red de bibliotecas. ODS 11</t>
  </si>
  <si>
    <t>Número de Nuevos programas para facilitar el acceso a la comunidad a los materiales de la red de bibliotecas.</t>
  </si>
  <si>
    <t xml:space="preserve"> 22. Campo de oportunidades para vivir mejor</t>
  </si>
  <si>
    <t xml:space="preserve">Cuatro (4) Escuelas de Formación Cultural descentralizadas en el sector rural . ODS 3
</t>
  </si>
  <si>
    <t xml:space="preserve">Número de Escuelas de Formación Cultural descentralizadas en el sector rural
</t>
  </si>
  <si>
    <t xml:space="preserve">.31 -Victimas del Conflicto Armado. </t>
  </si>
  <si>
    <t xml:space="preserve"> 46. Cajica atiende y asiste  a las  victimas de conflicto</t>
  </si>
  <si>
    <t>Cien (100%) de cupos para la población VCA en actividades de Cultura. ODS 10</t>
  </si>
  <si>
    <t>Porcentaje de cupos de población VCA realizadas.</t>
  </si>
  <si>
    <t>.32 -Reintegracion.</t>
  </si>
  <si>
    <t xml:space="preserve"> 48. Cajicá responsable frente a la política de reintegración</t>
  </si>
  <si>
    <t>Cien (100%) de cupos para PPR en actividades de Cultura.ODS 10</t>
  </si>
  <si>
    <t>Porcentaje de cupos en PPR realizados.</t>
  </si>
  <si>
    <t>Poblacion mayor de 60 años participa de actividades artísticas y culturales</t>
  </si>
  <si>
    <t>Fortalecimiento al Instituto de Cultura y Turismo</t>
  </si>
  <si>
    <t>PSAG/01/2017</t>
  </si>
  <si>
    <t>ANA PILAR TORRES GUTIERREZ</t>
  </si>
  <si>
    <t>Prestación de Servicios Personales de Aseo y Cafetería de las instalaciones del Instituto Municipal de Cultura y Turismo.</t>
  </si>
  <si>
    <t>PSAG/02/2017</t>
  </si>
  <si>
    <t>LINA MARCELA RUIZ TOVAR</t>
  </si>
  <si>
    <t>PSAG/03/2017</t>
  </si>
  <si>
    <t>DIANA CATALINA SANCHEZ ALVARADO</t>
  </si>
  <si>
    <t>Prestación de Servicios Personales como Auxiliar Contable del Instituto Municipal de Cultura y Turismo.</t>
  </si>
  <si>
    <t>PSAG/05/2017</t>
  </si>
  <si>
    <t xml:space="preserve">ANDRES EDUARDO GARNICA </t>
  </si>
  <si>
    <t>Prestación de servicios Personales como Técnico en Sistemas del Instituto Municipal de Cultura y Turismo.</t>
  </si>
  <si>
    <t>PSAG/010/2017</t>
  </si>
  <si>
    <t xml:space="preserve">DIANA CARMENZA RODRIGUEZ CORTES </t>
  </si>
  <si>
    <t>Prestación de Servicios Personales como Auxiliar Administrativa del Instituto Municipal de Cultura y Turismo.</t>
  </si>
  <si>
    <t>PSAG/014/2017</t>
  </si>
  <si>
    <t>CARLOS ANDRES CASTRO CIFUENTES</t>
  </si>
  <si>
    <t>Prestación de Servicios de apoyo logístico del Centro Cultural del Instituto Municipal de Cultura y Turismo.</t>
  </si>
  <si>
    <t>PSAG/020/2017</t>
  </si>
  <si>
    <t>EDGAR ENRIQUE SAAVEDRA LOVERA</t>
  </si>
  <si>
    <t>Prestación de servicios profesionales como   Conductor, del Instituto Municipal de Cultura y Turismo. </t>
  </si>
  <si>
    <t>PSAG/021/2017</t>
  </si>
  <si>
    <t>HENRY MILCIADES PULIDO</t>
  </si>
  <si>
    <t>Prestación de servicios personales como   Almacenista General del Instituto Municipal de Cultura y Turismo.</t>
  </si>
  <si>
    <t>PSAG/026/2017</t>
  </si>
  <si>
    <t xml:space="preserve">DAHIRA ROCCIO MALAVER </t>
  </si>
  <si>
    <t>Prestación de Servicios Personales como asistente de la Oficina de Prensa del Instituto Municipal de Cultura y Turismo.  </t>
  </si>
  <si>
    <t>PSAG/027/2017</t>
  </si>
  <si>
    <t xml:space="preserve">LUIS ALEJANDRO RODERO </t>
  </si>
  <si>
    <t>PSAG/028/2017</t>
  </si>
  <si>
    <t>PAULA MARCELA NUÑEZ CASTRO         </t>
  </si>
  <si>
    <t>Prestación de Servicios Personales como Recepcionista del Centro Cultural del Instituto Municipal de Cultura y Turismo.</t>
  </si>
  <si>
    <t>PSAG/078/2017</t>
  </si>
  <si>
    <t>ANGEL ALEXANDER BOTIA SANTAFE</t>
  </si>
  <si>
    <t>Prestación de servicios profesionales (tecnicos) en gestion documental para el fortalecimiento del proceso de gestión misional, del instituto municipal de cultura y turismo, conforme al modelo de operación por procesos de la entidad. </t>
  </si>
  <si>
    <t>PSAG/079/2017</t>
  </si>
  <si>
    <t>MARIA ELIZABETH PAEZ CAÑON</t>
  </si>
  <si>
    <t>Prestación de servicios profesionales tecnicos como auxiliar en gestion documental para el fortalecimiento del proceso de gestión misional, del instituto municipal de cultura y turismo, conforme al modelo de operación por procesos de la entidad. </t>
  </si>
  <si>
    <t>PSAG/080/2017</t>
  </si>
  <si>
    <t>LUIS CARLOS FORERO</t>
  </si>
  <si>
    <t>Prestación de servicios tecnicos o profesionales para la elbaoracion de oliticas publicas y proyectos culturales, para el fortalecimiento del proceso de gestión misional, del instituto municipal de cultura y turismo, conforme al modelo de operación por procesos de la entidad.</t>
  </si>
  <si>
    <t>PSAG/093/2017</t>
  </si>
  <si>
    <t>OSCAR ALIRIO GONZALEZ MOYA</t>
  </si>
  <si>
    <t>PSAG/094/2017</t>
  </si>
  <si>
    <t>VICTORIA ESTEPHANIA BELLO SANTOS</t>
  </si>
  <si>
    <t>Prestación de servicios profesionales como apoyo en publicidad, prensa, diagramación en el instituto de cultura y turismo</t>
  </si>
  <si>
    <t>PSAG/105/2017</t>
  </si>
  <si>
    <t>ORLANDO ARIAS LOPEZ</t>
  </si>
  <si>
    <t>Prestación de servicios personales como   Almacenista General del Instituto Municipal de Cultura y Turismo.</t>
  </si>
  <si>
    <t>Promoción y Divulgación del Municipio</t>
  </si>
  <si>
    <t>REALIZAR LA CELEBRACIÓN DE LOS 480 AÑOS DE FUNDACIÓN DEL MUNICIPIO DE CAJICÁ COMO PARTE DE LA EXPRESIÓN CULTURAL Y TURÍSTICA DEL MUNICIPIO DE CAJICÁ.</t>
  </si>
  <si>
    <t>CONVENIO DE ASOCIACIÓN No. 001 DE 2017</t>
  </si>
  <si>
    <t>FUNDACION SOCIAL PARA COLOMBIA “FUSOLCOL”</t>
  </si>
  <si>
    <t>“AUNAR ESFUERZOS TÉCNICOS, ADMINISTRATIVOS Y ECONÓMICOS PARA CONTRIBUIR A LA CELEBRACIÓN DE LOS 480 AÑOS DE FUNDACIÓN DEL MUNICIPIO DE CAJICÁ COMO PARTE DE LA EXPRESIÓN CULTURAL Y TURÍSTICA DEL MUNICIPIO DE CAJICÁ</t>
  </si>
  <si>
    <t xml:space="preserve">31. Turismo efectivo para Cajicá </t>
  </si>
  <si>
    <t>Un (1) Plan de Desarrollo Turístico actualizado  e implementación. ODS 11</t>
  </si>
  <si>
    <t>Número de Planes de Desarrollo Turístico actualizados</t>
  </si>
  <si>
    <t>DICIEMBRE</t>
  </si>
  <si>
    <t>CONSULTORIA</t>
  </si>
  <si>
    <t>FUNDACULTA</t>
  </si>
  <si>
    <t>SERVICIO DE CONSULTORIA PARA LA FORMULACION DEL PLAN DE DESARROLLOTURISTICO DEL MUNICIPIO DE CAJICA</t>
  </si>
  <si>
    <t>0-9-17</t>
  </si>
  <si>
    <t>INSTITUTO DE CULTURA - TURISMO</t>
  </si>
  <si>
    <t>Una (1) Marca de imagen de Cajicá desarrollada y  promocionada. ODS 11</t>
  </si>
  <si>
    <t>Número de Marcas de imagen de Cajicá desarrollada y promocionada</t>
  </si>
  <si>
    <t>Servicios  para elaboración de marca de imagen.</t>
  </si>
  <si>
    <t>Realizar los estudios y trabajo de campo para el diseño y estructura de la marca de imagen 1 etapa.</t>
  </si>
  <si>
    <t xml:space="preserve">Número de estudios </t>
  </si>
  <si>
    <t>MUMU SAS</t>
  </si>
  <si>
    <t>Una (1) Entidad de Turismo fortalecida y en operación. ODS 9</t>
  </si>
  <si>
    <t>Número de Entidades de Turismo fortalecida y en operación</t>
  </si>
  <si>
    <t xml:space="preserve">Servicios profesionales de apoyo </t>
  </si>
  <si>
    <t>ENERO</t>
  </si>
  <si>
    <t>Garantizar el 100% el funcionamiento de la oficina de turismo mediante la contratación de un equipo de trabajo.</t>
  </si>
  <si>
    <t>01 02 2017</t>
  </si>
  <si>
    <t>31 12 20017</t>
  </si>
  <si>
    <t>YERALDINE SANCHEZ</t>
  </si>
  <si>
    <t>GORIA ESTER MORA PALACIOS</t>
  </si>
  <si>
    <t>YENNY PATAQUIVA</t>
  </si>
  <si>
    <t>CRISTIAN HERNANDEZ</t>
  </si>
  <si>
    <t>Servicios de construcción del PIT.</t>
  </si>
  <si>
    <t>Construir el Punto de Información Turística</t>
  </si>
  <si>
    <t>Número de PIT</t>
  </si>
  <si>
    <t>Un (1) Programa de bilingüismo en operación para los actores del sector turismo. ODS 11</t>
  </si>
  <si>
    <t>Número de Programas de bilingüismo operando</t>
  </si>
  <si>
    <t>SENA</t>
  </si>
  <si>
    <t>Número de cursos</t>
  </si>
  <si>
    <t>15 06 2017</t>
  </si>
  <si>
    <t>30 12 2017</t>
  </si>
  <si>
    <t>Cuatro (4) Proyectos Turísticos formulados y desarrollados. ODS 11</t>
  </si>
  <si>
    <t>Número de Proyectos Turísticos formulados y desarrollados</t>
  </si>
  <si>
    <t xml:space="preserve">Realizar 1 curso de guianza turística como modalidad de educación en una Institución Educativa. </t>
  </si>
  <si>
    <t>Número de proyectos elaborados</t>
  </si>
  <si>
    <t xml:space="preserve">Servicios de apoyo </t>
  </si>
  <si>
    <t xml:space="preserve">Apoyar al 100% la formulación de proyectos turísticos </t>
  </si>
  <si>
    <t>VICTOR SANCHEZ</t>
  </si>
  <si>
    <t>ASESORAR EN EL DIRECCIONAMIENTO Y GESTION DE PROYECTOS PARA EL AREA DE TURISMO, ENFOCANDO LOS ESFUERZOS HACIA LA OPTIMIZACION DEL PRESUPUESTO Y REALIZACION DE CONVENIOS CON ENTIDADES DEL SECTOR PUBLICO Y PRIVADO</t>
  </si>
  <si>
    <t>Diez (10) Alianzas o convenios celebrados Municipio - empresa privada - universidad - SENA - Operadores Turísticos promueven y fortalecen el Sector del Turismo. ODS 17</t>
  </si>
  <si>
    <t>Número de alianzas o convenios celebrados</t>
  </si>
  <si>
    <t>Realizar un  curso de Turismo para emprendedores en espacios turísticos naturales.</t>
  </si>
  <si>
    <t>15 03 2017</t>
  </si>
  <si>
    <t>15 12 2017</t>
  </si>
  <si>
    <t>Número de convenios</t>
  </si>
  <si>
    <t>Número de carreras</t>
  </si>
  <si>
    <t>Promover la apertura de una nueva ruta turística hacía Cajicá.</t>
  </si>
  <si>
    <t>Número de campañas</t>
  </si>
  <si>
    <t>Un (1) Alianza Público Privada celebrada y en operación. ODS 17</t>
  </si>
  <si>
    <t>Número de alianzas publico privadas celebradas</t>
  </si>
  <si>
    <t>Número de alianzas</t>
  </si>
  <si>
    <t>Un (1) Sistema de Información Turístico generado y en funcionamiento. ODS 9</t>
  </si>
  <si>
    <t>Número de Sistemas de Información Turístico generado y en funcionamiento</t>
  </si>
  <si>
    <t>Número de folletos</t>
  </si>
  <si>
    <t>Número de bases de datos</t>
  </si>
  <si>
    <t>Incluir un enlace de turismo en la  Pagina web del  Instituto y redes sociales.</t>
  </si>
  <si>
    <t>Un (1) Clúster de servicios de esparcimiento, recreativos y turísticos de Sabana Centro implementado. ODS 3</t>
  </si>
  <si>
    <t>Número de Clústers de servicios de esparcimiento, recreativos y turísticos de Sabana Centro implementados</t>
  </si>
  <si>
    <t>Dos (2) Cadenas productivas implementadas alrededor de la gastronomía y las artesanías. ODS 8</t>
  </si>
  <si>
    <t xml:space="preserve">Número de Cadenas productivas implementadas </t>
  </si>
  <si>
    <t>Conformar una asociación del sector Gastronómico de Cajicá y de los artesanos en general.</t>
  </si>
  <si>
    <t xml:space="preserve">Número de asociaciones conformadas </t>
  </si>
  <si>
    <t xml:space="preserve">Realizar un taller de fortalecimiento en competencias comerciales. </t>
  </si>
  <si>
    <t>Número de talleres</t>
  </si>
  <si>
    <t>Un (1) Plan de reconocimiento, preservación y mantenimiento a bienes de interés arquitectónico, cultural y turístico formulado e implementado. ODS 9</t>
  </si>
  <si>
    <t>Número de Planes de reconocimiento, preservación y mantenimiento formulados e implementados</t>
  </si>
  <si>
    <t>Un (1) Plan de generación de cultura turística formulado e implementado. ODS 9</t>
  </si>
  <si>
    <t>Número de Planes de generación de cultura turística formulado e implementado</t>
  </si>
  <si>
    <t>NOVIEMBRE</t>
  </si>
  <si>
    <t>CONTRATAR EL SUMINISTRO DE ELEMENTOS NECESARIOS (GORRAS, MATERIAL IMPRESO Y MICROFONOS) PARA LA REALIZACION DE LA RUTA TURISTICA</t>
  </si>
  <si>
    <t>Número de folleos</t>
  </si>
  <si>
    <t>Una (1) Agenda cultural y deportiva que promueve el turismo permanente. ODS 9</t>
  </si>
  <si>
    <t>Número de Agendas culturales y deportiva promovidas</t>
  </si>
  <si>
    <t>297.1</t>
  </si>
  <si>
    <t>Una (1) Agenda cultural que promueve el turismo permanente. ODS 10</t>
  </si>
  <si>
    <t>Número de eventos</t>
  </si>
  <si>
    <t xml:space="preserve">Diez (10)  Proyectos productivos emprendidos por adolescentes en procesos de rehabilitación en funcionamiento </t>
  </si>
  <si>
    <t xml:space="preserve">Número de proyectos productivos emprendidos por adolescentes en procesos de rehabilitación en funcionamiento </t>
  </si>
  <si>
    <t xml:space="preserve"> Estudios de factibilidad o selección de ideas de proyectos</t>
  </si>
  <si>
    <t>2 de mayo</t>
  </si>
  <si>
    <t>contratación directa</t>
  </si>
  <si>
    <t>propios</t>
  </si>
  <si>
    <t>JOSE FADUL ROZO</t>
  </si>
  <si>
    <t>Realizar un Banco de proyectos por medio de un profesional</t>
  </si>
  <si>
    <t>numero de bancos</t>
  </si>
  <si>
    <t>27 de junio</t>
  </si>
  <si>
    <t>29 de diciembre</t>
  </si>
  <si>
    <t>prestacion de servicios.</t>
  </si>
  <si>
    <t>LUCIDIO NEREU BARBOSA DUARTE</t>
  </si>
  <si>
    <t>PRESTACIÓN DE SERVICIOS PROFESIONALES ESPECIALIZADOS PARA LA CAPACITACIÓN, ELABORACIÓN, SEGUIMIENTO Y ASESORIA EN LA ELABORACIÓN DE PROYECTOS Y FORTALECIMIENTO DEL BANCO DE PROYECTOS</t>
  </si>
  <si>
    <t>SECRETARIA DE DESARROLLO ECONOMICO</t>
  </si>
  <si>
    <t>Numero de categorizaciones</t>
  </si>
  <si>
    <t>Ocho(8)  proyectos productivos emprendidos por jóvenes en proceso de rehabilitación creados. ODS 10</t>
  </si>
  <si>
    <t xml:space="preserve">Número de proyectos productivos emprendidos por jóvenes en procesos de rehabilitación creados </t>
  </si>
  <si>
    <t>Veinte (20) Programas de Emprendimiento Juvenil. ODS 10</t>
  </si>
  <si>
    <t xml:space="preserve">Número de Programas de Emprendimiento Juvenil </t>
  </si>
  <si>
    <t xml:space="preserve">Numero de fondos creados </t>
  </si>
  <si>
    <t>Tres(3) proyectos productivos generados por personas mayores creados. ODS 10</t>
  </si>
  <si>
    <t xml:space="preserve">Número de proyectos productivos generados por personas mayores creados. </t>
  </si>
  <si>
    <t xml:space="preserve">Implementar y dotar 3 proyectos productivos para personas mayores </t>
  </si>
  <si>
    <t xml:space="preserve">Numero de proyectos </t>
  </si>
  <si>
    <t>ONG CORPOINTEGRAS</t>
  </si>
  <si>
    <t>ADQUISICION MATERIALES CON DESTINO A LOS PROYECTOS PRODUCTIVOS DEL PROGRAMA ADULTO MAYOR DEL MUNICIPIO DE CAJICA</t>
  </si>
  <si>
    <t>DIS-2017000653</t>
  </si>
  <si>
    <t xml:space="preserve">Realizar una categorización de las personas mayores  con proyectos productivos. </t>
  </si>
  <si>
    <t>10 de julio</t>
  </si>
  <si>
    <t xml:space="preserve">Trescientos(300)  cupos de  empleo para hombres y mújeres madres cabeza de hogar otorgados. ODS 10 </t>
  </si>
  <si>
    <t>Número de cupos de empleo para hombres y mújeres madres cabeza de hogar otorgados</t>
  </si>
  <si>
    <t xml:space="preserve">Facilitar el otorgamiento de  50 cupos de trabajo  a mujeres cabeza de hogar </t>
  </si>
  <si>
    <t xml:space="preserve">Diez(10) Proyectos productivos sostenibles emprendidos por mujeres implementados. ODS 10 </t>
  </si>
  <si>
    <t>Número de  Proyectos productivos sostenibles emprendidos por mujeres implementados</t>
  </si>
  <si>
    <t xml:space="preserve">Realizar una categorización de proyectos productivos  de mujeres  </t>
  </si>
  <si>
    <t>Diez(10) Proyectos productivos sostenibles emprendidos por mujeres implementados. ODS 10</t>
  </si>
  <si>
    <t>Capacitar al 100% de los emprendedores en Plan de negocios</t>
  </si>
  <si>
    <t>Cinco(5) Proyectos productivos sostenibles emprendidos por población LGTBI, implementados. ODS 10</t>
  </si>
  <si>
    <t>Número de proyectos  productivos sostenibles emprendidos por población implementados</t>
  </si>
  <si>
    <t xml:space="preserve">Realizar una categorización de población  LGTBI y sus proyectos productivos. </t>
  </si>
  <si>
    <t>Dos (2) proyectos productivos y/o generación de ingresos para población adulta en situación de discapacidad o sus cuidadores. ODS 10</t>
  </si>
  <si>
    <t>Número de  proyectos productivos y/o generación de ingresos para población adulta en situación de discapacidad o sus cuidadores.</t>
  </si>
  <si>
    <t xml:space="preserve">Realizar una categorización de Personas con discapacidad  y sus proyectos productivos. </t>
  </si>
  <si>
    <t>7. Poblacion en condicion de pobreza.</t>
  </si>
  <si>
    <t xml:space="preserve"> 8. Cajicá Da la Mano.</t>
  </si>
  <si>
    <t>Treinta(30)  proyectos productivos implementados para ser desarrollados por población en condición de pobreza. ODS 1</t>
  </si>
  <si>
    <t>Número de royectos productivos implementados para ser desarrollados por población en condición de pobreza</t>
  </si>
  <si>
    <t xml:space="preserve"> 17 - Empleo</t>
  </si>
  <si>
    <t xml:space="preserve"> 26. Con empleo vives bien</t>
  </si>
  <si>
    <r>
      <t>Un (1) Sistema de</t>
    </r>
    <r>
      <rPr>
        <sz val="9"/>
        <color rgb="FFFF0000"/>
        <rFont val="Arial"/>
        <family val="2"/>
      </rPr>
      <t xml:space="preserve"> Tele</t>
    </r>
    <r>
      <rPr>
        <sz val="9"/>
        <color theme="1"/>
        <rFont val="Arial"/>
        <family val="2"/>
      </rPr>
      <t>trabajo implementado y en funcionamiento. ODS 17</t>
    </r>
  </si>
  <si>
    <t xml:space="preserve">Número de Sistemas de teletrabajo implementado y en funcionamiento </t>
  </si>
  <si>
    <t xml:space="preserve">Convenio </t>
  </si>
  <si>
    <t>Realizar un pacto para la implementación del teletrabajo con el ministerio de las TIC.</t>
  </si>
  <si>
    <t>numero de pactos</t>
  </si>
  <si>
    <t>6 de Noviembre</t>
  </si>
  <si>
    <t>numero de capacitaciones realizadas</t>
  </si>
  <si>
    <t>5 de enero</t>
  </si>
  <si>
    <t>numero de proyectos</t>
  </si>
  <si>
    <t>16 de octubre de 2017</t>
  </si>
  <si>
    <t>16 de diciembre de 2017</t>
  </si>
  <si>
    <t>Un (1) Sistema de información de seguimiento y monitoreo a la empleabilidad implementado y en funcionamiento. . ODS 11</t>
  </si>
  <si>
    <t>Número de Sistemas de información de seguimiento y monitoreo a la empleabilidad implementado y en funcionamiento</t>
  </si>
  <si>
    <t>20 de Abril</t>
  </si>
  <si>
    <t>Contratación directa</t>
  </si>
  <si>
    <t xml:space="preserve">Crear  un n sistema de seguimiento y monitoreo a la empleabilidad.
</t>
  </si>
  <si>
    <t xml:space="preserve">Numero de sistemas  creados </t>
  </si>
  <si>
    <t>30 de Diciembre</t>
  </si>
  <si>
    <t>CPS 186</t>
  </si>
  <si>
    <t>Armando Sierra</t>
  </si>
  <si>
    <t>Prestación de servicios profesionales para implementar el sistema de información de seguimiento y monitoreo a la empleabilidad en el municipio de Cajicá dando cumplimiento a las metas contempladas en el plan de desarrollo municipal Cajicá nuestro compromiso</t>
  </si>
  <si>
    <t>Abril 25 de 2017</t>
  </si>
  <si>
    <t>30 de diciembre de 2017</t>
  </si>
  <si>
    <t>30 de mayo</t>
  </si>
  <si>
    <t>7 meses</t>
  </si>
  <si>
    <t xml:space="preserve"> Realizar 3500 encuestas de seguimiento y verificación a establecimientos comerciales por medio de un grupo interdisciplinario.  </t>
  </si>
  <si>
    <t>Numero de encuestas</t>
  </si>
  <si>
    <t>15 de mayo</t>
  </si>
  <si>
    <t>CPS 208</t>
  </si>
  <si>
    <t>Fidel Castro</t>
  </si>
  <si>
    <t>Prestación de servicios de apoyo para realizar encuestas a establecimientos comerciales del municipio de Cajicá con el fin de hacer seguimiento y verificación de normas del sistema de información de empleabilidad dando cumplimiento a las metas contempladas en el plan de desarrollo municipal Cajicá nuestro compromiso.</t>
  </si>
  <si>
    <t>Mayo 30 de 2017</t>
  </si>
  <si>
    <t>30 de Diciembrede 2017</t>
  </si>
  <si>
    <t>CPS 211</t>
  </si>
  <si>
    <t>Brayan Martinez</t>
  </si>
  <si>
    <t>Junio 1 de 2017</t>
  </si>
  <si>
    <t>30 de Diciembre de 2017</t>
  </si>
  <si>
    <t>Un (1) Pacto de empleabilidad formal con el sector privado celebrado y en operación. ODS 17</t>
  </si>
  <si>
    <t xml:space="preserve">Número de Pactos de empleabilidad formal con el sector privado Celebrado y en operación </t>
  </si>
  <si>
    <t>Realizar un pacto de empleabilidad con una empresa del sector privado</t>
  </si>
  <si>
    <t>Numero de Pactos</t>
  </si>
  <si>
    <t xml:space="preserve">1 de Mayo </t>
  </si>
  <si>
    <t>Ocho (8) Ferias de empleo semestrales. ODS 10</t>
  </si>
  <si>
    <t>Número de Ferias de empleo semestrales</t>
  </si>
  <si>
    <t xml:space="preserve"> </t>
  </si>
  <si>
    <t>1 de marzo</t>
  </si>
  <si>
    <t>Minima Cuantía</t>
  </si>
  <si>
    <t>Realizar 2 ferias de empleo con la participación de empresas del sector privado</t>
  </si>
  <si>
    <t>agosto</t>
  </si>
  <si>
    <t>30 de Octubre</t>
  </si>
  <si>
    <t>16,17 de septiembre</t>
  </si>
  <si>
    <t>Menor Cuantía</t>
  </si>
  <si>
    <t>diciembre de 2017</t>
  </si>
  <si>
    <t>20 de diciembre de 2017</t>
  </si>
  <si>
    <t>prestación de servicos</t>
  </si>
  <si>
    <t>la formula btl</t>
  </si>
  <si>
    <t xml:space="preserve">Prestación De Servicios Para La Conceptualización, Estructuración, Desarrollo Y Ejecución De La Feria “Cajicá Gastronómica Y Cultural Abre Las Puertas A La Región 2017”
</t>
  </si>
  <si>
    <t>Quince (15) Programas de capacitación para vinculación laboral. ODS 10</t>
  </si>
  <si>
    <t>Número de Programas de capacitación para vinculación laboral en funcionamiento</t>
  </si>
  <si>
    <t>Convenios con instituciones educativas</t>
  </si>
  <si>
    <t>2 de Febrero</t>
  </si>
  <si>
    <t>Programas de capacitación realizados</t>
  </si>
  <si>
    <t>30 de Noviembre</t>
  </si>
  <si>
    <t>Dos mil (2000) Personas certificadas en competencias laborales. ODS 10</t>
  </si>
  <si>
    <t>Número de Personas certificadas en competencias laborales</t>
  </si>
  <si>
    <t>Educación para empleados</t>
  </si>
  <si>
    <t>Numero de personas capacitadas</t>
  </si>
  <si>
    <t>2 de febrero</t>
  </si>
  <si>
    <t>30 de noviembre</t>
  </si>
  <si>
    <t>Una (1) Oficina de Empleo institucionalizada y operando. ODS 8</t>
  </si>
  <si>
    <t>Número de Oficinas de Empleo institucionalizada y operando</t>
  </si>
  <si>
    <t>2 de Mayo</t>
  </si>
  <si>
    <t>Fortalecer al 100 % el sistema de información para el empleo por medio de un profesional</t>
  </si>
  <si>
    <t>Porcentaje de fortalecimiento</t>
  </si>
  <si>
    <t>1 de mayo</t>
  </si>
  <si>
    <t>CPS 222 DE 2017</t>
  </si>
  <si>
    <t>YENNY MALAGON</t>
  </si>
  <si>
    <t xml:space="preserve">PRESTACIÓN DE SERVICIOS PROFESIONALES  COMO PSICOLOGA,  APOYANDO EL DESARROLLO DE ACTIVIDADES EN EL PROGRAMA DE EMPLEO DEL MUNICIPIO DE CAJICA </t>
  </si>
  <si>
    <t>Mantenimiento de software de sistemas de gestión de bases de datos</t>
  </si>
  <si>
    <t>1 de Octubre</t>
  </si>
  <si>
    <t>30 dias</t>
  </si>
  <si>
    <t>Contratació Directa</t>
  </si>
  <si>
    <t>Realizar una Actualización de la pagina web de empleo www.empleocajica.com por medio del operador del hosting</t>
  </si>
  <si>
    <t>Numero de actualizaciones</t>
  </si>
  <si>
    <t>1 de Noviembre</t>
  </si>
  <si>
    <t xml:space="preserve">Una (1) Política Pública de desarrollo económico, competitividad, ciencia, innovación y tecnología formulada e implementada. ODS 9 </t>
  </si>
  <si>
    <t>Número de Políticas Públicas formuladas e implementadas</t>
  </si>
  <si>
    <t>Desarrollo de políticas u objetivos empresariales</t>
  </si>
  <si>
    <t>febrero de 2017</t>
  </si>
  <si>
    <t>N.A</t>
  </si>
  <si>
    <t>Prestacion de  Sevicios</t>
  </si>
  <si>
    <t>FUNDACION SOCIAL PROMUJER</t>
  </si>
  <si>
    <t>AUNAR ESFUERZOS ENTRE EL MUNICIPIO DE CAJICA Y LA FUNDACION SOCIAL PROMUJER PARA REALIZAR EVALUACION,ANALISIS,INSTRUMENTALIZACION PARA LA IMPLEMENTACION,MONITOREO Y EVALUACION DE LAS POLITICAS PUBLICAS FORMULADAS Y ADOPTADAS EN EL MUNICIPIO DE CAJICA.</t>
  </si>
  <si>
    <t>Una (1) Política Pública de desarrollo económico, competitividad, ciencia, innovación y tecnología formulada e implementada. ODS 9</t>
  </si>
  <si>
    <t xml:space="preserve">Un (1) Programa de sello de calidad Fortaleza de Piedra como acción de reconocimiento. ODS 9 </t>
  </si>
  <si>
    <t>Número de programas</t>
  </si>
  <si>
    <t>Servicios de organización o administración de ferias</t>
  </si>
  <si>
    <t>Realizar un comité evaluador por medio de los secretarios de despacho y el señor alcalde</t>
  </si>
  <si>
    <t>numero de comités</t>
  </si>
  <si>
    <t>1 de julio</t>
  </si>
  <si>
    <t>Realizar un diagnostico por medio de una encuesta que determine la situación actual del comercio.</t>
  </si>
  <si>
    <t>1 de junio</t>
  </si>
  <si>
    <t>numero de socializaciones</t>
  </si>
  <si>
    <t>Un (1) Programa de sello de calidad Fortaleza de Piedra como acción de reconocimiento. ODS 9</t>
  </si>
  <si>
    <t>Dos(2) Comisarias de Familia en funcionamiento. ODS 10</t>
  </si>
  <si>
    <t>Número de Comisarias en funcionamiento</t>
  </si>
  <si>
    <t>Secretario de Desarrollo Social- Marleni Moreno - Secretaria de Desarrollo Social- direcciondesarrollo@cajica-cundinamarca .gov.co- Tel 8795356 Ext. 127</t>
  </si>
  <si>
    <t>Garantizar el  100 % funcionamiento de (2) Comisarias de Familia, mediante pagos administrativos y contratos de arriendo</t>
  </si>
  <si>
    <t>Porcentaje de Funcionamiento</t>
  </si>
  <si>
    <t>DIS-2017000228</t>
  </si>
  <si>
    <t>SECRETARIA DE DESARROLLO SOCIAL - COMISARIA DE FAMILIA</t>
  </si>
  <si>
    <t>12 MESES</t>
  </si>
  <si>
    <t>No. 001 de 2017</t>
  </si>
  <si>
    <t>Contrato de Arriendo</t>
  </si>
  <si>
    <t>Mario Nicolas Cuevas Chacon</t>
  </si>
  <si>
    <t xml:space="preserve">Tomar en arrendamiento un bien inmuebel ubicado en el caso rural del municpio, para el funcionamiento de la Segunda Comisaría de familia y la segunda inspección del municipio de Cajica. </t>
  </si>
  <si>
    <t>DIS-2017000400</t>
  </si>
  <si>
    <t>Pago de Nomina</t>
  </si>
  <si>
    <t>Pago de nomina</t>
  </si>
  <si>
    <t xml:space="preserve"> DIS 2017000477</t>
  </si>
  <si>
    <t xml:space="preserve"> DIS 2017000596</t>
  </si>
  <si>
    <t>Cuatro(4) programas de "Familia Escuela de unidad y transformación del Ser" formulados e implementados.</t>
  </si>
  <si>
    <t>Número de programas implementados.</t>
  </si>
  <si>
    <t>Doce(12) Campañas de prevención de la violencia intrafamiliar. ODS 10</t>
  </si>
  <si>
    <t>Número de campañas de prevención de la violencia intrafamiliar</t>
  </si>
  <si>
    <t xml:space="preserve"> 8 Meses</t>
  </si>
  <si>
    <t>Contración Directa</t>
  </si>
  <si>
    <t>Porcentaje de Apoyo</t>
  </si>
  <si>
    <t>196-2017</t>
  </si>
  <si>
    <t xml:space="preserve">Prestacion de  Servicios </t>
  </si>
  <si>
    <t>Adriana Maria Bello</t>
  </si>
  <si>
    <t>Contratacion de prestación de servicios</t>
  </si>
  <si>
    <t>DIS-2017000566</t>
  </si>
  <si>
    <t>01-052017</t>
  </si>
  <si>
    <t>Noviembre</t>
  </si>
  <si>
    <t>Contratción directa</t>
  </si>
  <si>
    <t>Numero de campañas</t>
  </si>
  <si>
    <t>330-2017</t>
  </si>
  <si>
    <t>Prestación de  Servicios</t>
  </si>
  <si>
    <t>Fundación De Planeación social</t>
  </si>
  <si>
    <t>Prestacion de servicios para la realización de campañas de violencia intrafamiliar  y genero</t>
  </si>
  <si>
    <t>DIS-2017001435</t>
  </si>
  <si>
    <t>Prestación servicios</t>
  </si>
  <si>
    <t xml:space="preserve">Siete (7) Centros de Desarrollo Infantil - CDI en funcionamiento.  ODS 10 </t>
  </si>
  <si>
    <t>Número de CDI en funcionamiento</t>
  </si>
  <si>
    <t>6.1</t>
  </si>
  <si>
    <t xml:space="preserve">Cinco(5) Centros de Desarrollo Integral - CDI en funcionamiento.  OPERACIÓN ODS 10 </t>
  </si>
  <si>
    <t>Servicio de vigilancia para los Centros de Desarrollo Infantil, el Club Edad de Oro, Unidad de Atención Integral y Jardín Social CAFAM del Municipio de Cajicá</t>
  </si>
  <si>
    <t>01/20/2017</t>
  </si>
  <si>
    <t xml:space="preserve">12 meses </t>
  </si>
  <si>
    <t>Licitación pública</t>
  </si>
  <si>
    <t xml:space="preserve">Propios </t>
  </si>
  <si>
    <t xml:space="preserve">Fortalecer al 100  %  la operación de los cinco Centros de Desarrollo infantil por medio de un sistema de seguridad. </t>
  </si>
  <si>
    <t>Porcentaje fortalecido</t>
  </si>
  <si>
    <t>Adicion al CPS No.  242 de 2016</t>
  </si>
  <si>
    <t>Prestaion de servicios</t>
  </si>
  <si>
    <t>Unión Temporal INSEVIG - GUARDIANES 2016</t>
  </si>
  <si>
    <t>ADICION AL CP.S. 242 DE 2016</t>
  </si>
  <si>
    <t>DIS-2017000294</t>
  </si>
  <si>
    <t>TJ 2017</t>
  </si>
  <si>
    <t>Prestación de servicios de seguridad y vigilancia para los edificios publicos a cargo del municipío..</t>
  </si>
  <si>
    <t>Union temporal TJ</t>
  </si>
  <si>
    <t>Prestación de servicios seguridad y vigilancia para los edificios publicos  a cargo del municipio</t>
  </si>
  <si>
    <t xml:space="preserve"> DIS 2017000403</t>
  </si>
  <si>
    <t>242-2016</t>
  </si>
  <si>
    <t>Adicion al contrata de vigilancia</t>
  </si>
  <si>
    <t xml:space="preserve">Adicion del contrato </t>
  </si>
  <si>
    <t>Dis 2017000639</t>
  </si>
  <si>
    <t xml:space="preserve">Aunar esfuerzos para integrar recursos técnicos, humanos, financieros, administrativos y operativos a fin de brindar atención integral en educación inicial en ámbito institucional a niños y niñas desde los cero (0) a cinco (5) años. </t>
  </si>
  <si>
    <t>Numero de convenio</t>
  </si>
  <si>
    <t>Convenio de Asociación No. 03 de 2017</t>
  </si>
  <si>
    <t>Convenio de Asociación</t>
  </si>
  <si>
    <t>Caja de Compensació Familiar CAFAM</t>
  </si>
  <si>
    <t>DIS-2017000253</t>
  </si>
  <si>
    <t>Cinco(5) Centros de Desarrollo Integral - CDI en funcionamiento.  OPERACIÓN ODS 10</t>
  </si>
  <si>
    <t>Contrato de prestación de servicios de apoyo a la gestión desarrollar acciones tendientes a la implementación del proyecto productivo de seguridad alimentaria “La Semilla del Futuro y el Forjador de Identidad cuidando el planeta”, en cumplimiento de las metas del programa  2: la semilla del futuro: nuestra primera infancia y del programa 5: persona mayor experiencia de vida y forjador de identidad;  del plan de desarrollo del municipio de Cajicá, Cundinamarca.</t>
  </si>
  <si>
    <t>Numero de proyectos</t>
  </si>
  <si>
    <t>CPS-132-17</t>
  </si>
  <si>
    <t>Nelson Camilo Zapata Bulla</t>
  </si>
  <si>
    <t>DIS-2017000451</t>
  </si>
  <si>
    <t xml:space="preserve">Mantenimiento  infraestructura de primera Infancia (CDI MILENIUM, PLATERO Y YO, MANAS; JARDIN SOCIAL CAFAM) </t>
  </si>
  <si>
    <t xml:space="preserve">9 meses </t>
  </si>
  <si>
    <t>Selección abreviada</t>
  </si>
  <si>
    <t>Fortalecer al 100% los 5 CDI  por medio de arreglos locativos ( pintura etc…..</t>
  </si>
  <si>
    <t>Porcentaje de Mantenimiento</t>
  </si>
  <si>
    <t>002-2016</t>
  </si>
  <si>
    <t xml:space="preserve">adición del contrato de obra </t>
  </si>
  <si>
    <t>Consorcio</t>
  </si>
  <si>
    <t>DIS 2017000452</t>
  </si>
  <si>
    <t>26/04/207</t>
  </si>
  <si>
    <t>Convenio</t>
  </si>
  <si>
    <t>Numero de celebraciones</t>
  </si>
  <si>
    <t>Convienio 003-2017</t>
  </si>
  <si>
    <t>Convenio interadminsitrativo</t>
  </si>
  <si>
    <t>Instituto minicipal de deportes</t>
  </si>
  <si>
    <t>PRESTACION DE SERVICIOS PARA ADELANTAR ACCIONES DE LA CELEBRACION DEL DIA DEL NIÑO A TRAVES DE UN PARQUE TEMATICO,DIRIGIDO A LOS NIÑOS Y NIÑAS CAJIQUEÑOS,EN CUMPLIMIENTO DEL PROGRAMA 3:CULTIVEMOS FUTURO NUESTRA INFANCIA DEL PLAN DE DESARROLLO DEL MUNICIPO</t>
  </si>
  <si>
    <t xml:space="preserve"> DIS 2017000652</t>
  </si>
  <si>
    <t>Fortalecer al 100 %  el funcionamiento de Cdi con dotacion ludica</t>
  </si>
  <si>
    <t>Prestación dre Servicios</t>
  </si>
  <si>
    <t>DQUISICIÓN DE ELEMENTOS PARA CONTINUAR PRESTANDO UNA ATENCIÓN INTEGRAL A LOS NIÑOS Y NIÑAS DE LOS CENTROS DE DESARROLLO INFANTIL, EL HOGAR INFANTIL EL CANELÓN  Y EL JARDIN SOCIAL CAFAM DEL MUNICIPIO DE CAJICÁ</t>
  </si>
  <si>
    <t>DIS-</t>
  </si>
  <si>
    <t>DIS</t>
  </si>
  <si>
    <t xml:space="preserve">Elaborar el Diagnostico situacional  el diagnostico situacional de la  garantia de los derechos  de la primara infancia </t>
  </si>
  <si>
    <t>Realización del diagnostico situacional para la primera infancia</t>
  </si>
  <si>
    <t>244-2017</t>
  </si>
  <si>
    <t>Jairo Melo</t>
  </si>
  <si>
    <t>DIS-2017001711</t>
  </si>
  <si>
    <t>13/17/18</t>
  </si>
  <si>
    <t>Ochocientos(800) cupos para la atención integral de niños y niñas de primera infancia en la zona urbana.</t>
  </si>
  <si>
    <t>Número de cupos nuevos para niños y niñas de la primera infancia zona urbana</t>
  </si>
  <si>
    <t>7.1</t>
  </si>
  <si>
    <t>7.2</t>
  </si>
  <si>
    <t>Mil Nueve (1009) cupos garantizados para la atención integral de niños y niñas de primera infancia en la zona rural.</t>
  </si>
  <si>
    <t>Número de cupos nuevos para garantizados y niñas de la primera infancia zona rural</t>
  </si>
  <si>
    <t>8.1</t>
  </si>
  <si>
    <t>8.2</t>
  </si>
  <si>
    <t>Doscientos (200) cupos garantizados para la atención integral de niños y niñas de primera infancia en la zona rural.</t>
  </si>
  <si>
    <t>Un(1) programa de detección, e intervención de dificultades para el desarrollo integral de la primera infancia. ODS 10</t>
  </si>
  <si>
    <t>Número de programas de detección, e intervención de dificultades para el desarrollo integral de la primera infancia.</t>
  </si>
  <si>
    <t>Prestación de servicios profesionales como terapeuta ocupacional en los programas de primera infancia para desarrollar acciones de estimulación y prevención en el municipio de Cajicá</t>
  </si>
  <si>
    <t>10,meses</t>
  </si>
  <si>
    <t>Secretario de Desarrollo Social-Marleni Morenio de Desarrollo Social- direcciondesarrollo@cajica-cundinamarca .gov.co- Tel 8795356 Ext. 127</t>
  </si>
  <si>
    <t>CPS-061-2017</t>
  </si>
  <si>
    <t>Prestación de servicios</t>
  </si>
  <si>
    <t>Olga Alejandra Fernandez Moreno</t>
  </si>
  <si>
    <t>DIS-2017000293</t>
  </si>
  <si>
    <t xml:space="preserve">Prestación de servicios profesionales como educadora especial en los programas de primera infancia para desarrollar acciones de estimulación y prevención en el municipio de Cajicá. </t>
  </si>
  <si>
    <t>10, meses</t>
  </si>
  <si>
    <t>Secretario de Desarrollo Social- Cesar Franz Rivera - Secretaria de Desarrollo Social- direcciondesarrollo@cajica-cundinamarca .gov.co- Tel 8795356 Ext. 127</t>
  </si>
  <si>
    <t>CPS-068-2017</t>
  </si>
  <si>
    <t>Aracely Casas Aguilar</t>
  </si>
  <si>
    <t xml:space="preserve">C.P.S. profesionales una educadora especial en los programas de primera infancia para desarrollar acciones de estimulación y prevención en los programas de  primera infancia en cumplimiento a la metas del programa 2 semilla del futuro nuestra primera infancia. </t>
  </si>
  <si>
    <t>DIS-2017000285</t>
  </si>
  <si>
    <t>Contrato de prestación de servicios profesionales como fonoaudióloga en los programa de primera infancia para desarrollar acciones de estimulación y prevención en el municipio de Cajicá</t>
  </si>
  <si>
    <t>10 ,Meses</t>
  </si>
  <si>
    <t>CPS-071-17</t>
  </si>
  <si>
    <t>Jemna Naara Gomez Rodriguez</t>
  </si>
  <si>
    <t>DIS-2017000300</t>
  </si>
  <si>
    <t>Prestacíón de servicios para seguridad y vigilancia para los edificios publicos a cargo del municipio</t>
  </si>
  <si>
    <t>TJ -2017</t>
  </si>
  <si>
    <t xml:space="preserve"> Union temporal TJ</t>
  </si>
  <si>
    <t xml:space="preserve">Doscientos veintidós(222) cupos disponibles  de transporte para niños y niñas de primera infancia. ODS 10 </t>
  </si>
  <si>
    <t>Número de Cupos disponibles de transporte para la primera infancia</t>
  </si>
  <si>
    <t>Prestación de servicios de transporte</t>
  </si>
  <si>
    <t xml:space="preserve">prestacion de servicios </t>
  </si>
  <si>
    <t>Unión temporal unitranscajica</t>
  </si>
  <si>
    <t>DIS-2017000305</t>
  </si>
  <si>
    <t>Doscientos veintidós(222) cupos disponibles  de transporte para niños y niñas de primera infancia. ODS 10</t>
  </si>
  <si>
    <t>Dos (2) Hogares Sustitutos en operación. Primera Infancia. ODS 10</t>
  </si>
  <si>
    <t>Número de Hogares Sustitutos en operación.</t>
  </si>
  <si>
    <t>11.1</t>
  </si>
  <si>
    <t>Un(1) Hogar Sustituto en funcionamiento. Primera infancia. ODS 10</t>
  </si>
  <si>
    <t>11.2</t>
  </si>
  <si>
    <t>Un(1) Nuevo Hogar Sustituto creado y en funcionamiento. Primera infancia. ODS 10</t>
  </si>
  <si>
    <t>Número de Hogares Sustitutos creados y en funcionamiento</t>
  </si>
  <si>
    <t>Ocho(8) alianzas estratégicas o convenios realizados para contribuir al desarrollo de la primera infancia.ODS</t>
  </si>
  <si>
    <t>Número de Alianzas estratégicas o convenios realizados para desarrollo de la primera infancia</t>
  </si>
  <si>
    <t>Quinientos (500) cupos garantizados para complemento nutricional a la Primera Infancia. ODS 10</t>
  </si>
  <si>
    <t>Número de Cupos de complemento nutricional a la primera infancia</t>
  </si>
  <si>
    <t>Cinco (5) Ludotecas Municipales con funcionamiento garantizado. ODS 10</t>
  </si>
  <si>
    <t>Número de ludotecas en funcionamiento</t>
  </si>
  <si>
    <t>17.1</t>
  </si>
  <si>
    <t>Tres(3) Ludotecas Municipales con funcionamiento garantizado. ODS 10</t>
  </si>
  <si>
    <t xml:space="preserve"> Servicio de vigilancia para los Centros de Desarrollo Infantil, ludotecas, el Club Edad de Oro, Unidad de Atención Integral y Jardín Social CAFAM del Municipio de Cajicá</t>
  </si>
  <si>
    <t>Secretario de Desarrollo Social- Marleni Moreno de Desarrollo Social- direcciondesarrollo@cajica-cundinamarca .gov.co- Tel 8795356 Ext. 127</t>
  </si>
  <si>
    <t>5 Meses</t>
  </si>
  <si>
    <t>Contrato LAZU</t>
  </si>
  <si>
    <t>Limpieza LAZU</t>
  </si>
  <si>
    <t>PRESTAR LOS SERVICIOS INTEGRALES DE ASEO, CAFETERIA Y LIMPIEZA EN GENERAL PARA LAS INSTITUCIONES EDUCATIVAS Y EDIFICIOS PUBLICOS A CARGO DEL MUNICIPIO DE CAJICÁ (INCLUYENDO SUMINISTROS)</t>
  </si>
  <si>
    <t>11,MESES</t>
  </si>
  <si>
    <t>CPS No. 096/2017</t>
  </si>
  <si>
    <t>Nubia Patricia Ordoñez Lovera</t>
  </si>
  <si>
    <t xml:space="preserve">C.P.S. apoyo a la gestión como ludotecaria de la ludoteca del centro para adelantar acciones del indicador del producto ludoteca en operación del programa 3 cultivemos el futuro Nuestra Infancia del Plan de Desarrollo. </t>
  </si>
  <si>
    <t>DIS-2017000287</t>
  </si>
  <si>
    <t>11. meses</t>
  </si>
  <si>
    <t>Secretario de Desarrollo Social- Olga Viviana Guacaneme Ramírez- Secretaria de Desarrollo Social- viviana.guacaneme@cajica-cundinamarca .gov.co- Tel 8795356 Ext. 143</t>
  </si>
  <si>
    <t>CPS-095-2017</t>
  </si>
  <si>
    <t>Maria Helena Pulido Garzón</t>
  </si>
  <si>
    <t>Contrato de prestación como ludotecaria del programa Cultivarte del municipio de Cajicá.</t>
  </si>
  <si>
    <t>DIS-2017000303</t>
  </si>
  <si>
    <t>Contrato de prestación de servicios como ludoteca de la ludoteca ubicada en canelón del municipio de Cajicá</t>
  </si>
  <si>
    <t>CPS-102-2017</t>
  </si>
  <si>
    <t>Gloria Isabel Avellla Garavito</t>
  </si>
  <si>
    <t xml:space="preserve">C.P.S. apoyo a la gestión como ludotecaria de la ludoteca de canelón para adelantar acciones del indicador del producto ludoteca en operación del programa 3 cultivemos el futuro Nuestra Infancia del Plan de Desarrollo. </t>
  </si>
  <si>
    <t>DIS-2017000297</t>
  </si>
  <si>
    <t>Numero de Celebraciones</t>
  </si>
  <si>
    <t>Convenio interadministrativo</t>
  </si>
  <si>
    <t>04-15-17</t>
  </si>
  <si>
    <t>Minima cuantia</t>
  </si>
  <si>
    <t>logic Servis s.a.s</t>
  </si>
  <si>
    <t xml:space="preserve">Prestacion </t>
  </si>
  <si>
    <t>DIS-2017000652</t>
  </si>
  <si>
    <t>1 MES</t>
  </si>
  <si>
    <t>310-005-2017</t>
  </si>
  <si>
    <t>Contrato de prestacion de servicios</t>
  </si>
  <si>
    <t xml:space="preserve"> DIS 2017000624</t>
  </si>
  <si>
    <t>9/05/207</t>
  </si>
  <si>
    <t>3 MES</t>
  </si>
  <si>
    <t>Numero de Ludotecas</t>
  </si>
  <si>
    <t>009-2017</t>
  </si>
  <si>
    <t xml:space="preserve">CONVENIO INTERDAMINISTRATIVO </t>
  </si>
  <si>
    <t>Caja Colombiana de Subcidio Familiar</t>
  </si>
  <si>
    <t>Aunar esfuerzos  para fortalecer  el desarrollo integral cognitivo fisico y emocional de los niños del municipio de Cajica</t>
  </si>
  <si>
    <t>Adicón 002-2017</t>
  </si>
  <si>
    <t>Logic Services s.a.s</t>
  </si>
  <si>
    <t>ADICION CONTRATO DE SUMINISTRO No 002-2017 CUYO OBJETO ES: SUMINISTRO DE ALIMENTACIÓN COMO APOYO A LAS ACTIVIDADES DE LAS DIFERENTES SECRETARIAS DE LA ADMINISTRACION MUNICIPAL Y REFUERZOS DE POLICIA</t>
  </si>
  <si>
    <t>2 Meses</t>
  </si>
  <si>
    <t>Porcentaje Fortalecido</t>
  </si>
  <si>
    <t>Adición</t>
  </si>
  <si>
    <t>2010/17</t>
  </si>
  <si>
    <t>17.2</t>
  </si>
  <si>
    <t>Dos(2) Ludotecas Municipales creadas y en funcionamiento. ODS 10</t>
  </si>
  <si>
    <t>Número de ludotecas creadas y en funcionamiento</t>
  </si>
  <si>
    <t>Veinte(20%) de implementación de  la  Política Pública de Infancia y Adolescencia.  ODS 10</t>
  </si>
  <si>
    <t>Porcentaje    de incremento en la implementación de  la  Política Pública de Infancia y Adolescencia.</t>
  </si>
  <si>
    <t>80101505 </t>
  </si>
  <si>
    <t>Secretaria de desarrollo</t>
  </si>
  <si>
    <t>Convenio con Fundación promujer</t>
  </si>
  <si>
    <t>Fundación Social Promujer</t>
  </si>
  <si>
    <t>Aunar esfuerzos entre el municipio y fundacion social promujer y apoyar las diferentes actividades de las secretarias para el desarrollo y implementación de las politicas publicas</t>
  </si>
  <si>
    <t>2912/2017</t>
  </si>
  <si>
    <t xml:space="preserve">Prestación de Servicios  de refrigerios </t>
  </si>
  <si>
    <t>Prestación de Servicios de Refrigerios</t>
  </si>
  <si>
    <t>Multerservicios Migili S.A.S</t>
  </si>
  <si>
    <t>Necesidades de refrigerios para las actividades ambientales  y desarrolladas desde la dirección de Juventud</t>
  </si>
  <si>
    <t>Un(1) hogar de paso creado</t>
  </si>
  <si>
    <t>Número de hogares de paso creados</t>
  </si>
  <si>
    <t>Dos (2) hogares sustitutos en operación, Niñez</t>
  </si>
  <si>
    <t>Número de hogares sustitutos en funcionamiento</t>
  </si>
  <si>
    <t>27.1</t>
  </si>
  <si>
    <t>Un (1) hogar sustituto en creao, Niñez</t>
  </si>
  <si>
    <t>27.2</t>
  </si>
  <si>
    <t>Un (1) hogar sustituto en operación, Niñez</t>
  </si>
  <si>
    <t>un (1) Programa de Prevención Integral para los Derechos de los Niños, Niñas y adolescentes formulado e implementado.</t>
  </si>
  <si>
    <t>Número de Programas de Prevención Integral para los Derechos de los Niños, Niñas y adolescentes formulados</t>
  </si>
  <si>
    <t xml:space="preserve">Prestación de servicios profesionales en el área de psicología para apoyar la atención integral para la defensa de los derechos de los niños, niñas y adolescentes
</t>
  </si>
  <si>
    <t>11 meses</t>
  </si>
  <si>
    <t>Secretario de Desarrollo Social - Marleni Moreno Secretaria de Desarrollo Social- direcciondesarrollo@cajica-cundinamarca .gov.co- Tel 8795356 Ext. 127</t>
  </si>
  <si>
    <t>Numero de Programa</t>
  </si>
  <si>
    <t>CPS-104-2017</t>
  </si>
  <si>
    <t>Ana Alejandra Garzón</t>
  </si>
  <si>
    <t xml:space="preserve">Contrato de prestación de servicios profesionales de un trabajador social para fortalecer la atención, prevención y protección en garante de los derechos de los niños, niñas, adolescentes y sus familias contemplada en el plan de desarrollo 2016-2019. </t>
  </si>
  <si>
    <t>DIS-2017000243</t>
  </si>
  <si>
    <t>CPS como  Trabajadora Social de la Comisaría de Familia  Comisaria I</t>
  </si>
  <si>
    <t>CPS-122-2017</t>
  </si>
  <si>
    <t>Angie Tatiana Cortázar</t>
  </si>
  <si>
    <t xml:space="preserve">Contrato de prestación de servicios profesionales de un trabajador social para fortalecer la atención, prevención y protección en garante de los derechos de los niños, niñas, adolescentes y sus familias contemplada en el plan de desarrollo 2016-2019 Cajicá nuestro compromiso.  </t>
  </si>
  <si>
    <t>DIS-2017000242</t>
  </si>
  <si>
    <t xml:space="preserve">Contrato de prestación de servicio profesionales de un trabajador social especializado para fortalecer la atención prevención y protección de los derechos de los niños, niñas, adolescentes y sus familias contempladas en el plan de desarrollo 2016-2019. </t>
  </si>
  <si>
    <t>Contratacipon directa</t>
  </si>
  <si>
    <t>CPS-125-2017</t>
  </si>
  <si>
    <t>Maria Cristina Ramírez</t>
  </si>
  <si>
    <t xml:space="preserve">Contrato de prestación de servicios profesionales de un trabajador social especializado para fortalecer la atención, prevención y protección de los derechos de los niños, niñas, adolescentes y sus familias contemplada en el plan de desarrollo 2016-2019 . </t>
  </si>
  <si>
    <t>DIS-2017000241</t>
  </si>
  <si>
    <t xml:space="preserve">Prestación de servicios profesionales en el área de derecho para apoyar la atención integral para la defensa de los derechos de los niños, niñas y adolescentes COMISARIA1
</t>
  </si>
  <si>
    <t>CPS-131-17</t>
  </si>
  <si>
    <t>Indira Tatiana Rodríguez</t>
  </si>
  <si>
    <t xml:space="preserve">Contrato de prestación de servicios profesionales de una abogada especializada para fortalecer la atención, prevención y protección en garantía de los derechos de los niños, niñas y sus familias contemplada en el plan de desarrollo 2016-2019: Cajicá nuestro compromiso. </t>
  </si>
  <si>
    <t>DIS-2017000244</t>
  </si>
  <si>
    <t>CPS-225-2017</t>
  </si>
  <si>
    <t>Juan Carlos Ramirez Meneces</t>
  </si>
  <si>
    <t>Servicio de Prestación de psicologolo</t>
  </si>
  <si>
    <t>DIS-2017000877</t>
  </si>
  <si>
    <t>un (1) Programa de Preven Integral para los Derechos de los Niños, Niñas y adolescentes formulado e implementado.</t>
  </si>
  <si>
    <t>Cps abogado especializado para el fortalecimiento de la atención y la prevención y protección en garantia de los derechos de los niños y niñas</t>
  </si>
  <si>
    <t>CPS-238-2017</t>
  </si>
  <si>
    <t>Daniel Yidid Granados</t>
  </si>
  <si>
    <t>DIS-2017000974</t>
  </si>
  <si>
    <t>Adición CPS 131-2017 abogada especializada Comisaria 1</t>
  </si>
  <si>
    <t>2 MESES</t>
  </si>
  <si>
    <t>Adición CPS 122-2017 Trabajadora social Comisaria 1</t>
  </si>
  <si>
    <t>20 DIAS</t>
  </si>
  <si>
    <t>Prestación de servicios profesionales en el área de derecho para apoyar la atención integral para la defensa de los derechos de los niños, niñas y adolescentes. COMISARIA 2</t>
  </si>
  <si>
    <t>MAYO</t>
  </si>
  <si>
    <t>7 MESES</t>
  </si>
  <si>
    <t>Prestación de servicios profesionales en el área de psicología para apoyar la atención integral para la defensa de los derechos de los niños, niñas y adolescentes COMISARIA 2</t>
  </si>
  <si>
    <t>CPS de apoyo  a la Gestión en el proceso de correspondencia  y notificaciones de las comisarias de familia</t>
  </si>
  <si>
    <t>CPS-239-2017</t>
  </si>
  <si>
    <t>Lina Alexandra Almeida</t>
  </si>
  <si>
    <t>DIS-2017000977</t>
  </si>
  <si>
    <t>CPS-240-2017</t>
  </si>
  <si>
    <t>Brigith Katherine Jirza</t>
  </si>
  <si>
    <t>DIS-2017000965</t>
  </si>
  <si>
    <t>CPS-242-2017</t>
  </si>
  <si>
    <t>Julieth Samary Guaman Arias</t>
  </si>
  <si>
    <t>DIS-2017000968</t>
  </si>
  <si>
    <t>30/1217</t>
  </si>
  <si>
    <t>Prestación de servicios profesionales en el área de derecho para apoyar la atención integral para la defensa de los derechos de los niños, niñas y adolescentes COMISARIA1</t>
  </si>
  <si>
    <t>CPS-241-2017</t>
  </si>
  <si>
    <t>Karen Jazmin Franco</t>
  </si>
  <si>
    <t xml:space="preserve">Contrato de prestación de servicios profesionales de una abogada para fortalecer la atención, prevención y protección en garantía de los derechos de los niños, niñas y sus familias contemplada en el plan de desarrollo 2016-2019: Cajicá nuestro compromiso. </t>
  </si>
  <si>
    <t>DIS-2017000975</t>
  </si>
  <si>
    <t>CPS-235-2017</t>
  </si>
  <si>
    <t>Laura Ximena Camargo</t>
  </si>
  <si>
    <t>DIS-2017000970</t>
  </si>
  <si>
    <t>Adición al Contrato 104</t>
  </si>
  <si>
    <t>3 Meses</t>
  </si>
  <si>
    <t>Ana Alejandra Garzon</t>
  </si>
  <si>
    <t>DIS-2017001466</t>
  </si>
  <si>
    <t xml:space="preserve">CPS como  Trabajadora Social de la Comisaría de Familia  Comisaria </t>
  </si>
  <si>
    <t>Octubre</t>
  </si>
  <si>
    <t>3  Meses</t>
  </si>
  <si>
    <t>CPS-288-2017</t>
  </si>
  <si>
    <t>Maria Eugenia Castillo Herrera</t>
  </si>
  <si>
    <t>DIS-2017000971</t>
  </si>
  <si>
    <t>Adición  y Prorroga Contrato No 125-2017</t>
  </si>
  <si>
    <t>DIS-2017001567</t>
  </si>
  <si>
    <t>Adicion al Contrato No 122-2017</t>
  </si>
  <si>
    <t>DIS-2017001551</t>
  </si>
  <si>
    <t>CPS-131-2017</t>
  </si>
  <si>
    <t>DIS-2017001550</t>
  </si>
  <si>
    <t>CPSD-237-2017</t>
  </si>
  <si>
    <t>Andres Camilo Castro Tinjaca</t>
  </si>
  <si>
    <t xml:space="preserve">Prestación de Servicios de apoyo a la Gestión en el proceso de correspondencia y notificacines </t>
  </si>
  <si>
    <t>DIS-2017000978</t>
  </si>
  <si>
    <t>Nubia Natalia Montaño</t>
  </si>
  <si>
    <t>247-2017</t>
  </si>
  <si>
    <t>Jennifer Alexandra Poveda</t>
  </si>
  <si>
    <t>DIS-2017000969</t>
  </si>
  <si>
    <t>Servipres Soluciones Empresariales S.A.A</t>
  </si>
  <si>
    <t>Suministro de Piezas publicitarias</t>
  </si>
  <si>
    <t>DIS-2017000304</t>
  </si>
  <si>
    <t>Juliana Suarez Rodriguez</t>
  </si>
  <si>
    <t>DIS-2017000973</t>
  </si>
  <si>
    <t>4 Meses</t>
  </si>
  <si>
    <t>NT Consultores</t>
  </si>
  <si>
    <t xml:space="preserve">Contrato de Prestación de Servicios Profesionales  de un equipo interdisciplinario para brindar estrategias  y Herramientas a Jovenes y Adolescentes </t>
  </si>
  <si>
    <t>DIS-2017001066</t>
  </si>
  <si>
    <t>26/12/107</t>
  </si>
  <si>
    <t>Cincuenta(50) Proyectos de vida definidos en adolescentes vinculados en responsabilidad penal .ODS 10</t>
  </si>
  <si>
    <t>Número de Proyectos de vida definidos en adolescentes vinculados en responsabilidad penal formulados  ODS 10</t>
  </si>
  <si>
    <t>Realizar un  convenio  para garantizar el debido proceso de los menores infractores.</t>
  </si>
  <si>
    <t xml:space="preserve">Numero de convenios </t>
  </si>
  <si>
    <t>convenio</t>
  </si>
  <si>
    <t>ALCALDIA MUNICIPAL DE ZIPAQUIRA</t>
  </si>
  <si>
    <t>CONVENIO INTERADMINISTRATIVO PARA LA OPERACIÓN FUNCIONAMIENTO Y ADMINISTRACION DEL CENTRO TRANSITORIO DE SERVICIOS JUDICIALES PARA EL ADOLECENTE INFRACTOR E INSTITUCIONES JUDICIALES</t>
  </si>
  <si>
    <t>DIS-2017000380</t>
  </si>
  <si>
    <t>Un(1) programa  de prevención, rehabilitación y resocialización de adolescentes en condición de vulnerabilidad fortalecido  ODS 10</t>
  </si>
  <si>
    <t>Número de programas  de prevención, rehabilitación y resocialización de adolescentes en condición de vulnerabilidad fortalecidos</t>
  </si>
  <si>
    <t>Prestación de Servicios profesionales para comisaria 1 y 2</t>
  </si>
  <si>
    <t>Programa Fortalecido</t>
  </si>
  <si>
    <t>10-0517</t>
  </si>
  <si>
    <t xml:space="preserve">Prestacion de Servicios </t>
  </si>
  <si>
    <t>ADRIANA MARIA BELLO AVILA</t>
  </si>
  <si>
    <t>CONTRATO DE PRESTACION DE SERVICIOS DE APOYO A LA GESTION PARA REALIZAR CAMPAÑAS DE PREVENCION DE LA VIOLENCIA Y FORTALECER EL PROGRAMA DE PREVENCION REHABILITACION Y RESOCIALIZACION DE ADOLESCENTES EN CONDICION DE VULNERABILIDAD EN CUMPLIMIENTO DE LAS ME</t>
  </si>
  <si>
    <t>por traslado</t>
  </si>
  <si>
    <t>Ocho(8) alianzas estratégicas o convenios realizados para contribuir al desarrollo de la infancia y la adolescencia.ODS 10</t>
  </si>
  <si>
    <t>Número de alianzas estratégicas o convenios realizados para desarrollo de la infancia y la adolescencia</t>
  </si>
  <si>
    <t>Cinco Mil Trescientos Cuarenta y Nueve(5349) cupos garantizados de alimentación escolar. ODS 10</t>
  </si>
  <si>
    <t>Número de cupos de alimentación escolar</t>
  </si>
  <si>
    <t>Un(1) Programa Casa de la Juventud creado y en funcionamiento. ODS 10</t>
  </si>
  <si>
    <t>Número de programas creados</t>
  </si>
  <si>
    <t>Cincuenta (50%)  de  implementación de  la  Política Pública de Juventud.  ODS 10</t>
  </si>
  <si>
    <t>Porcentaje    de incremento en la implementación de  la  Política Pública de Juventud.</t>
  </si>
  <si>
    <t>Prestación de Servicios como dinamizador para el programa de Golombiao</t>
  </si>
  <si>
    <t>Realizar un programa de entrenamiento en las 3 disciplinas deportivas por medio de un dinamizador.</t>
  </si>
  <si>
    <t>Numero de programa</t>
  </si>
  <si>
    <t>CPS-180-2017</t>
  </si>
  <si>
    <t>Prestacion de Servicio</t>
  </si>
  <si>
    <t>Juan David Ramirez</t>
  </si>
  <si>
    <t>Golombiao</t>
  </si>
  <si>
    <t>DIS- 201700628</t>
  </si>
  <si>
    <t>Muralismo ( pinta de color tu territorio)</t>
  </si>
  <si>
    <t xml:space="preserve">8 meses </t>
  </si>
  <si>
    <t>200-2017</t>
  </si>
  <si>
    <t>Prestacion de servicios</t>
  </si>
  <si>
    <t>Lisa castrillon correa</t>
  </si>
  <si>
    <t>Muralismo</t>
  </si>
  <si>
    <t>DIS-2017000735</t>
  </si>
  <si>
    <t>Porcentaje de entrega</t>
  </si>
  <si>
    <t>DIS-2017000421</t>
  </si>
  <si>
    <t>19/10/174</t>
  </si>
  <si>
    <t>CPS-306-2017</t>
  </si>
  <si>
    <t>Miguel Angel Leon</t>
  </si>
  <si>
    <t>Prestación de  Servicios de Apoyo a la Gestión para Dinamizador la Estartegia Golombiao</t>
  </si>
  <si>
    <t>DIS-2017001462</t>
  </si>
  <si>
    <t xml:space="preserve">8 Meses </t>
  </si>
  <si>
    <t xml:space="preserve">Porcentaje de apoyo </t>
  </si>
  <si>
    <t>CPS-006-2017</t>
  </si>
  <si>
    <t>DIS-201700597</t>
  </si>
  <si>
    <t>Minima Cuantia</t>
  </si>
  <si>
    <t>30/08107</t>
  </si>
  <si>
    <t>CPS-271-2017</t>
  </si>
  <si>
    <t>prestación de Servicios</t>
  </si>
  <si>
    <t>Comercializadora Ricardo Sanchez S.A.S</t>
  </si>
  <si>
    <t>Contrato De prestación de Servicios No 271-2017 Cuyo Objeto es Prestación de Servicios de apoyo Logistico para el Correcto desarrollo de las actividades en el marco de la semana de la Juventud</t>
  </si>
  <si>
    <t>DIS-2017001202</t>
  </si>
  <si>
    <t>CPS-270-2017</t>
  </si>
  <si>
    <t>Contrato De prestación de Servicios No 270-2017 Cuyo Objeto es Prestación de Servicios de apoyo Logistico para el Correcto desarrollo de las actividades en el marco de la semana de la Juventud</t>
  </si>
  <si>
    <t>DIS-2017001178</t>
  </si>
  <si>
    <t>Contrato De prestación de Servicios-Cuyo Objeto es Prestación de Servicios de apoyo Logistico para el Correcto desarrollo de las actividades en el marco de la semana de la Juventud</t>
  </si>
  <si>
    <t>DIS-2017001177</t>
  </si>
  <si>
    <t>Prestación de servicios artista Ricardo Quevedo y puesta en escena para la semana municipal de la Juventud.</t>
  </si>
  <si>
    <t>CPS-273-2017</t>
  </si>
  <si>
    <t>Llenando Salas S.A.A</t>
  </si>
  <si>
    <t>DIS-2017001179</t>
  </si>
  <si>
    <t>Servipres Soluciones Empresariales S.A.S</t>
  </si>
  <si>
    <t>Suministro de Piezas Publicitarias Informaticas y comunicativas Impresas del Material Institucional</t>
  </si>
  <si>
    <t xml:space="preserve">Contrato de Suministro No 002-2017 </t>
  </si>
  <si>
    <t>Multiservicios MILIGI S.AS</t>
  </si>
  <si>
    <t>DIS-2017001490</t>
  </si>
  <si>
    <t>20/10/107</t>
  </si>
  <si>
    <t>Veinte (20) Alianzas estratégicas o convenios celebrados que contribuyen al desarrollo de la juventud. ODS 17</t>
  </si>
  <si>
    <t>Número de Alianzas estratégicas o convenios celebrados que contribuyen al desarrollo de la juventud garantizados. ODS 17</t>
  </si>
  <si>
    <t>Un(1) Programa dirigido a la prevención, rehabilitación y resocialización de jóvenes en condición de vulnerabilidad. ODS 10</t>
  </si>
  <si>
    <t>Número de  Programas dirigidos a la prevención, rehabilitación y resocialización de jóvenes en condición de vulnerabilidad. ODS 10</t>
  </si>
  <si>
    <t>Un(1) fondo de oportunidades juveniles creado y en funcionamiento. ODS 10</t>
  </si>
  <si>
    <t>Número de fondos de oportunidades creado y ne funcionamiento</t>
  </si>
  <si>
    <t>Catorce (1+AG368:AS370) organizaciones juveniles con fortalecimiento. ODS 10</t>
  </si>
  <si>
    <t>Catorce (14) organizaciones juveniles con fortalecimiento. ODS 10</t>
  </si>
  <si>
    <t>Número de  organizaciones juveniles con fortalecimiento  ODS 10</t>
  </si>
  <si>
    <t>Una(1) Política  Pública de envejecimiento y vejez formulada e implementada. ODS 10</t>
  </si>
  <si>
    <t>Número de Políticas  Públicas de envejecimiento y vejez.</t>
  </si>
  <si>
    <t>Quince (15)  Programas con  equipo interdisciplinario  dirigidos a las personas mayores. ODS 10</t>
  </si>
  <si>
    <t>Número de  Programas dirigidos a las personas mayores por un equipo interdisciplinario</t>
  </si>
  <si>
    <t>54.1</t>
  </si>
  <si>
    <t>Doce (12)  Programas dirigidos a las personas mayores por un equipo interdisciplinario  ODS 11</t>
  </si>
  <si>
    <t>Servicio de aseo para el Club Edad de Oro y la Unidad de Atención Integral al Discapacitado</t>
  </si>
  <si>
    <t>12 meses</t>
  </si>
  <si>
    <t>Secretario de Desarrollo Socia - Marleni Moreno Secretaria de Desarrollo Social- direcciondesarrollo@cajica-cundinamarca .gov.co- Tel 8795356 Ext. 127</t>
  </si>
  <si>
    <t>Adición al contrato de prestación de servicios de aseo para las instituciones educativas y el politécnico de la sabana, con sus respectivos elementos de aseo</t>
  </si>
  <si>
    <t>Prestacion de Servicios</t>
  </si>
  <si>
    <t>Americana de Servicios Ltda</t>
  </si>
  <si>
    <t>Prestación de servicios de aseo para las instituciones educativas y el politécnico de la sabana, con sus respectivos elementos de aseo</t>
  </si>
  <si>
    <t>DIS-2017000044</t>
  </si>
  <si>
    <t>Limpiesa institucional Lasu</t>
  </si>
  <si>
    <t>Contratación de  prestación de Servios</t>
  </si>
  <si>
    <t>DIS-201000221</t>
  </si>
  <si>
    <t xml:space="preserve"> Servicio de vigilancia</t>
  </si>
  <si>
    <t>UNION TEMPORAL INSEVIG - GUARDIANES 2016</t>
  </si>
  <si>
    <t>1  Mes</t>
  </si>
  <si>
    <t xml:space="preserve"> Union temporal  Inseving</t>
  </si>
  <si>
    <t>DIS-2017000639</t>
  </si>
  <si>
    <t>Prestación de servicio de vigilancia y seguridad</t>
  </si>
  <si>
    <t>DIS-2017000403</t>
  </si>
  <si>
    <t>Contrato de prestación de servicios profesionales para adelantar acciones de coordinación para el programa adulto mayor del municipio de Cajicá</t>
  </si>
  <si>
    <t xml:space="preserve">11 meses  </t>
  </si>
  <si>
    <t>cps-0040-2017</t>
  </si>
  <si>
    <t>Maria Cristina Zipaquirá Nieto</t>
  </si>
  <si>
    <t>Contrato de prestación de servicios profesionales para adelantar acciones de coordinación en el programa adulto mayor, en cumplimiento de las metas del programa 5: Persona mayor experiencia de vida y forjador de identidad del plan de desarrollo del municipio de Cajicá.</t>
  </si>
  <si>
    <t>DIS-2017000218</t>
  </si>
  <si>
    <t>Contrato de prestación de servicios profesionales para la ejecución de actividades pedagógicas para el programa adulto mayor del municipio de Cajicá</t>
  </si>
  <si>
    <t>CPS-050-2017</t>
  </si>
  <si>
    <t>Nubia Viviana Ayala Fandiño</t>
  </si>
  <si>
    <t>C.p.s. profesionales para el desarrollo de actividades cognitivas en los beneficiarios del programa adulto mayor en cumplimiento de las metas del programa 5 Persona Mayor Experiencia De Vida Y Forjador De Identidad.</t>
  </si>
  <si>
    <t>DIS-2017000290</t>
  </si>
  <si>
    <t>Contrato de prestación de servicios profesionales como gerontóloga del programa de adulto mayor del municipio de Cajicá.</t>
  </si>
  <si>
    <t>CPS-049-2017</t>
  </si>
  <si>
    <t>Yohanna Lorena Cuitiva Castillo</t>
  </si>
  <si>
    <t>Contrato de prestación de servicios profesionales como gerontóloga para el Programa Adulto Mayor, en cumplimiento de las metas del programa 5; Persona Mayor Experiencia De Vida Y Forjador De Identidad Del Plan De Desarrollo Del Municipio de Cajicá Cundinamarca.</t>
  </si>
  <si>
    <t>DIS-2017000217</t>
  </si>
  <si>
    <t>Contrato de prestación de servicios como instructor de la banda del Programa Adulto Mayor en el municipio de Cajicá</t>
  </si>
  <si>
    <t>CPS-055-2017</t>
  </si>
  <si>
    <t>Daniel Mauricio Rojas Becerra</t>
  </si>
  <si>
    <t>C.p.s. apoyo a la gestion instructor de la banda marcial para el Programa Adulto Mayor en cumplimiento de las metas establecidas del programa 5 Personas Mayor Experiencia De Vida Y Forjador De Identidad</t>
  </si>
  <si>
    <t>DIS-2017000288</t>
  </si>
  <si>
    <t>Contrato de prestación de servicios profesionales y de apoyo a la gestión para el desarrollo de proyectos que propendan la mejora de los procesos que se adelantan en el Programa Adulto Mayor Del Municipio De Cajicá</t>
  </si>
  <si>
    <t>CPS-065-2017</t>
  </si>
  <si>
    <t>Maria Judith Cardona Cardona</t>
  </si>
  <si>
    <t>C.p.s profesionales para el desarrollo de proyectos de propendan la mejora de los procesos que se adelantan en el Programa Adulto Mayor en cumplimiento de las metas del programa 5 Persona Mayor Experiencia De Vida</t>
  </si>
  <si>
    <t>DIS-2017000295</t>
  </si>
  <si>
    <t>Contrato de prestación de servicios profesionales como terapeuta ocupacional para el Programa Adulto Mayor del Municipio De Cajicá</t>
  </si>
  <si>
    <t>CPS-073-2017</t>
  </si>
  <si>
    <t>Blanca Nubia Cendales Cañón</t>
  </si>
  <si>
    <t>C.p.s. profesionales como terapeuta ocupacional para el Programa Adulto Mayor en cumplimiento de las metas del programa 5 Personal Mayor Experiencia De Vida Y Forjador De Identidad Del Plan De Desarrollo del Municipio</t>
  </si>
  <si>
    <t>DIS-2017000283</t>
  </si>
  <si>
    <t>Prestación de servicios profesionales como nutricionista para el Programa Adulto Mayor y programas dirigidos a población vulnerable del municipio de Cajicá.</t>
  </si>
  <si>
    <t>CPS-072-17</t>
  </si>
  <si>
    <t>Constanza Marcela Gomez Benavides</t>
  </si>
  <si>
    <t>C.p.s. profesionales como nutricionista para El Programa Adulto Mayor en cumplimiento de las metas del programa Persona Mayor Experiencia De Vida Y Forjador De Identidad</t>
  </si>
  <si>
    <t>DIS-2017000296</t>
  </si>
  <si>
    <t xml:space="preserve">Contrato de prestación de servicios profesionales como psicóloga del Programa Adulto Mayor del municipio de Cajicá. </t>
  </si>
  <si>
    <t>CPS-078-2017</t>
  </si>
  <si>
    <t>Lady Dayana Medrano Rodriguez</t>
  </si>
  <si>
    <t>C.P.S.profesionales de una psicóloga para dirigir el proyecto de Salud Mental para el Programa Adulto Mayor en cumplimiento de las metas del programa 5 Persona  Mayor Experiencia de Vida Y Forjador De Identidad del Plan De Desarrollo</t>
  </si>
  <si>
    <t>DIS-2017000284</t>
  </si>
  <si>
    <t>Prestación de servicios profesionales como trabajadora social del Programa Adulto Mayor del municipio de Cajicá. .</t>
  </si>
  <si>
    <t>CPS-091-2017</t>
  </si>
  <si>
    <t>Cindy Xiomara Ramírez Pérez</t>
  </si>
  <si>
    <t>C.p.s. Profesionales de una trabajadora social para El Programa Adulto Mayor y programas sociales en cumplimiento de las metas del programa 5 Persona Mayor Experiencia de Vida y Forjador de Identidad.</t>
  </si>
  <si>
    <t>DIS-2017000292</t>
  </si>
  <si>
    <t xml:space="preserve">Prestación de servicios como apoyo en el área de trabajo social del Programa De Adulto Mayor del municipio de Cajicá.  </t>
  </si>
  <si>
    <t>CPS-089-17</t>
  </si>
  <si>
    <t>Prestaión de Servicios</t>
  </si>
  <si>
    <t>Gloria Patricia Rodriguez Triana</t>
  </si>
  <si>
    <t>C.p.s. de apoyo a la gestión en el trabajo social para el Programa Adulto Mayor en cumplimiento de las metas y programas 5: Persona Mayor Experiencia de Vida y Forjador de Identidad del Plan de Desarrollo.</t>
  </si>
  <si>
    <t>DIS-2017000306</t>
  </si>
  <si>
    <t>Contrato de prestación de servicios como apoyo a las acciones extramurales para El Programa de Adulto Mayor del municipio de Cajicá.</t>
  </si>
  <si>
    <t>CPS-097-2017</t>
  </si>
  <si>
    <t>Luz Alba Camacho Murcia</t>
  </si>
  <si>
    <t>C.p.s. apoyo a la gestión en actividades extramurales como auxiliar de enfermería para el Programa Adulto Mayor en cumplimiento de las metas del programa 5 Persona Mayor Experiencia De Vida y Forjador De Identidad</t>
  </si>
  <si>
    <t>DIS-2017000291</t>
  </si>
  <si>
    <t xml:space="preserve">Contrato de prestación de servicios como apoyo en el área de psicología del programa adulto mayor del municipio de Cajicá. </t>
  </si>
  <si>
    <t>CPS-087-2017</t>
  </si>
  <si>
    <t>Cindy Jaquelin Ortiz Ruiz</t>
  </si>
  <si>
    <t>C.p.s apoyo a la gestión como apoyo en psicología para el proyecto de salud mental para el programa adulto mayor en cumplimiento de las metas del programa 5 Persona Mayor Experiencia de Vida y Forjador de Identidad</t>
  </si>
  <si>
    <t>DIS-2017000289</t>
  </si>
  <si>
    <t xml:space="preserve">Contrato de prestación de servicios profesionales para adelantar acciones de capacitación informal con el proyecto de una segunda lengua en persona mayor, para el Programa Adulto Mayor en cumplimiento de las metas del programa 5: Persona Mayor Experiencia De Vida Y Forjador De Identidad, del plan de desarrollo del municipio de Cajicá, Cundinamarca. </t>
  </si>
  <si>
    <t>02/0317</t>
  </si>
  <si>
    <t>9 meses 12 dias</t>
  </si>
  <si>
    <t>CPS-130-2017</t>
  </si>
  <si>
    <t>Nidia María Fiscó Gracia</t>
  </si>
  <si>
    <t>C.p.s. profesionales para adelantar proyectos de una segunda lengua en persona mayor para el Programa De Adulto Mayor en cumplimiento de las metas del programa 5 Personas Mayor Experiencia De Vida y Forjadores De Identidad del plan de desarrollo</t>
  </si>
  <si>
    <t>DIS-2017000422</t>
  </si>
  <si>
    <t xml:space="preserve">Contrata de prestación de Servicios  para fisioterapia.  </t>
  </si>
  <si>
    <t>Prestación  de servicios</t>
  </si>
  <si>
    <t>Erika Lizeth Lovera Mancera</t>
  </si>
  <si>
    <t>Cp.s profesinal en fisiterapia</t>
  </si>
  <si>
    <t xml:space="preserve"> DIS-2017000324</t>
  </si>
  <si>
    <t>20/12/217</t>
  </si>
  <si>
    <t xml:space="preserve">Contrato de prestación de servicios de apoyo a la gestión desarrollar acciones tendientes a la implementación del proyecto productivo de seguridad alimentaria “LA SEMILLA DEL FUTURO Y EL FORJADOR DE IDNETIDAD CUIDANDO EL PLANETA”, en cumplimiento de las metas del programa  2: La Semilla Del Futuro: Nuestra Primera Infancia y del programa 5: Persona Mayor Experiencia De Vida Y Forjador De Identidad;  del plan de desarrollo del municipio de Cajicá, Cundinamarca.  </t>
  </si>
  <si>
    <t>Contrato de prestación de servicios de apoyo a la gestión de un tecnólogo para adelantar el proyecto semilla del futuro y el forjador de identidad ciudad de planeta en cumplimiento a la metas del programa 2 semilla del futuro programa 5 : Persona Mayor Experiencia De Vida Y Forjador De Identidad, del plan de desarrollo del municipio de Cajicá, Cundinamarca.</t>
  </si>
  <si>
    <t>Nubia Catalina Guerrero</t>
  </si>
  <si>
    <t>DIS-2017000567</t>
  </si>
  <si>
    <t xml:space="preserve">PRESTACION DE SERVICIOS DE APOYO A LA REALIZACION DE ACTIVIDADES PARA RECUPERAR EL PATRIMONIO HISTÓRICO DEL MUNICIPIO A TRAVÉS DE LA ORALIDAD </t>
  </si>
  <si>
    <t>Hermes Alfonso Rodriguez</t>
  </si>
  <si>
    <t>DIS-2017000521</t>
  </si>
  <si>
    <t>Judith Alexandra Beltran</t>
  </si>
  <si>
    <t>DIS-2017000564</t>
  </si>
  <si>
    <t>CPS 214-2017</t>
  </si>
  <si>
    <t>Jemy Carolina Rodriguez</t>
  </si>
  <si>
    <t xml:space="preserve">Contratato de prestación de servicios de apoyo de la gestión </t>
  </si>
  <si>
    <t>DIS-2017000828</t>
  </si>
  <si>
    <t>CPS-004-2017</t>
  </si>
  <si>
    <t>Instituto mucipal de deporte</t>
  </si>
  <si>
    <t>DIS 2017000301</t>
  </si>
  <si>
    <t>Instituto mucipal de cultura</t>
  </si>
  <si>
    <t>DIS 201700301</t>
  </si>
  <si>
    <t xml:space="preserve">Desarrollar 18 programas dirigidos a las personas mayores por un equipo interdisciplinario, para lo cual se debe realizar la realizar la contratación  de apoyo a la gestión que permita  desarrollar acciones tendientes a la implementación del proyecto productivo de seguridad alimentaria “LA SEMILLA DEL FUTURO Y EL FORJADOR DE IDENTIDAD CUIDANDO EL PLANETA". </t>
  </si>
  <si>
    <t>Numero de  programas</t>
  </si>
  <si>
    <t>Convenio de Asociación  con Bapacop</t>
  </si>
  <si>
    <t>Fundación Banco de alimentos paz con propositos</t>
  </si>
  <si>
    <t>Prestación de servicios de apoyo logístico para las salidas recreativas del programa adulto mayor municipio de Cajicá</t>
  </si>
  <si>
    <t xml:space="preserve">Multiservicion mili s.a.s </t>
  </si>
  <si>
    <t>Cps para refrigerios</t>
  </si>
  <si>
    <t>Suministro de piezas publicitarias Informaticas y comunicativas  impresas del Material Institucionañ</t>
  </si>
  <si>
    <t>adición al Contrato No 078-2017</t>
  </si>
  <si>
    <t>Adición al Contrato No 001-2017</t>
  </si>
  <si>
    <t>DIS-2017001607</t>
  </si>
  <si>
    <t>Adición al Contrato No 078-2017</t>
  </si>
  <si>
    <t>DIS-2017001606</t>
  </si>
  <si>
    <t>54.2</t>
  </si>
  <si>
    <t>Tres (3)  Programas dirigidos a las personas mayores por un equipo interdisciplinario  ODS 12</t>
  </si>
  <si>
    <t>Contrato de obra para el mantenimiento de infraestructura del Club Edad De Oro del municipio de Cajicá</t>
  </si>
  <si>
    <t xml:space="preserve">3 Meses </t>
  </si>
  <si>
    <t xml:space="preserve">Porcentaje garantizado </t>
  </si>
  <si>
    <t>Contrato 004 de 2017</t>
  </si>
  <si>
    <t>Contato de Obra</t>
  </si>
  <si>
    <t>DINAS INGENIEROS CONSTRUCTORES Y CONSULTORES SAS .</t>
  </si>
  <si>
    <t>ADICION AL CONTRATO 004 DE 2017</t>
  </si>
  <si>
    <t>DIS-2017000019</t>
  </si>
  <si>
    <t>Un(1) Plan  Gerontológico para la atención integral de las personas mayores. ODS 10</t>
  </si>
  <si>
    <t>Número de  Planes  Gerontológicos para la atención integral de las personas mayores.</t>
  </si>
  <si>
    <t>ecretario de Desarrollo Socia - Marleni Moreno Secretaria de Desarrollo Social- direcciondesarrollo@cajica-cundinamarca .gov.co- Tel 8795356 Ext. 127</t>
  </si>
  <si>
    <t>DIS-2017000420</t>
  </si>
  <si>
    <t xml:space="preserve">1 Mes </t>
  </si>
  <si>
    <t>Compra venta</t>
  </si>
  <si>
    <t>secretario de Desarrollo Socia - Marleni Moreno Secretaria de Desarrollo Social- direcciondesarrollo@cajica-cundinamarca .gov.co- Tel 8795356 Ext. 127</t>
  </si>
  <si>
    <t>005-2017</t>
  </si>
  <si>
    <t>Adfquirir  para  la poblacion de la mujer productos de aseo</t>
  </si>
  <si>
    <t>Somos Piel s.a.s</t>
  </si>
  <si>
    <t>Contratación de servicios</t>
  </si>
  <si>
    <t>DIS-2017000656</t>
  </si>
  <si>
    <t>Prestación de Servicios Industrias Formax Eu</t>
  </si>
  <si>
    <t>Licitación Publica</t>
  </si>
  <si>
    <t>Industrias Formas E.U</t>
  </si>
  <si>
    <t>DIS-2017000740</t>
  </si>
  <si>
    <t>15-0517</t>
  </si>
  <si>
    <t>Garantizar  el funcionamiento del banco de alimentos. Con el fin de brindar complemento alimentario ración servida  y caliente  para las personas adultas mayores</t>
  </si>
  <si>
    <t xml:space="preserve">Numero de planes </t>
  </si>
  <si>
    <t>Fundación Banco de Alimentos</t>
  </si>
  <si>
    <t>DIS-2017000758</t>
  </si>
  <si>
    <t>Garantizar al 100  % el  funcionamiento del club edad de oro</t>
  </si>
  <si>
    <t>numero de plan fortalecido</t>
  </si>
  <si>
    <t>012-2017</t>
  </si>
  <si>
    <t>Atlethic de Colombia S.A.A</t>
  </si>
  <si>
    <t>DIS-2017000814</t>
  </si>
  <si>
    <t>Servicio de prestación de servicios para  trasporte</t>
  </si>
  <si>
    <t xml:space="preserve">Garantizar el 100% del funcionamiento del club edad de oro con el servicio de transporte </t>
  </si>
  <si>
    <t>201-2017</t>
  </si>
  <si>
    <t xml:space="preserve">Licitación </t>
  </si>
  <si>
    <t>,</t>
  </si>
  <si>
    <t>Mayprosek</t>
  </si>
  <si>
    <t>DIS-2017000654</t>
  </si>
  <si>
    <t>361-2016</t>
  </si>
  <si>
    <t>Cajica viva y solidaria</t>
  </si>
  <si>
    <t>Numero de Porcentaje</t>
  </si>
  <si>
    <t>NDUSTRIAS FORMAX E.U</t>
  </si>
  <si>
    <t>Adquisicióm de  Materiales y Equipos de paneria para el desarrollo de Proyectos productivos para el programa Adulto Mayor</t>
  </si>
  <si>
    <t>MATERIALES Y PRODUCTOS MAYPROSEK LIMITADA</t>
  </si>
  <si>
    <t>ADQUISICION DE INSTRUMENTOS PARA LA  BANDA MUSICO MARCIAL DEL PROGRAMA ADULTO MAYOR DEL MUNICIPIO DE CAJICA</t>
  </si>
  <si>
    <t>AUNAR ESFUERZOS PARA BRINDAR EL COMPLEMENTO ALIMENTARIO (RACION SERVIDA CALIENTE) PARA LAS PERSONAS MAYORES EN CONDICIÓN DE VULNERABILIDAD DEL MUNICIPIO DE CAJICA, EN CUMPLIMIENTO DE LAS METAS DEL PROGRAMA 5</t>
  </si>
  <si>
    <t>FUNDACION BANCO DE ALIMENTOS PAZ CON PROPOSITO</t>
  </si>
  <si>
    <t>PRESTAR SUS SERVICIO DE TRANSPORTE PARA LAS INSTITUCIONES EDUCATIVAS UNIVERSIDADES Y SALIDA PEDAGOGICAS PARA LOS ESTUDIANTES DEL MUNICIPO</t>
  </si>
  <si>
    <t>UNION TEMPORAL UNITRANSCAJICA</t>
  </si>
  <si>
    <t>ADQUISICIÓN DE EQUIPOS TERAPEUTICOS PARA EL FORTALECIMIENTO DE ACCIONES DE PROMOCIÓN EN SALUD DIRIGIDOS A LAS PERSONAS MAYORES DEL MUNICIPIO DE CAJICÁ</t>
  </si>
  <si>
    <t>ATHETLIC DE COLOMBIA SAS</t>
  </si>
  <si>
    <t>ADICIÓN CONVENIO DE ASOCIACIÓN No 07 DE 2017 AUNAR ESFUERZOS TÉCNICOS, HUMANOS, ADMINISTRATIVOS Y FINANCIEROS ENTRE EL  MUNICIPIO DE CAJICÁ Y LA FUNDACIÓN BANCO DE ALIMENTOS PAZ CON  PROPOSITO -BAPACOP- CON EL FIN DE BRINDAR UN COMPLEMENTO ALIMENTARIO</t>
  </si>
  <si>
    <t>DIS-2017001005</t>
  </si>
  <si>
    <t>DIS-2017001088</t>
  </si>
  <si>
    <t>PRESTACIÓN DE SERVICIOS PARA BRINDAR COMPLEMENTO ALIMENTARIO (RACIÓN SERVIDA CALIENTE) PARA LAS PERSONAS MAYORES EN CONDICIÓN DE VULNERABILIDAD DEL MUNICIPIO DE CAJICÁ, EN CUMPLIMIENTO DE LAS METAS DEL PROGRAMA 5</t>
  </si>
  <si>
    <t>LACTEOS APPENZELL LTDA</t>
  </si>
  <si>
    <t>DIS-2017000824</t>
  </si>
  <si>
    <t>CONTRATO DE PRESTACIÓN DE SERVICOS No 253 DE 2017 CUYO OBJETO ES: PRESTACIÓN DE SERVICIOS PARA PRESTARLE LA ATENCIÓN INTEGRAL A LOS ADULTOS  DEL MUNICIPIO DE CAJICÁ QUE HAN SIDO IDENTIFICADOS EN CONDICION DE ABANDONO Y/O VULNERABILIDAD</t>
  </si>
  <si>
    <t>FUNDACION CAJICA VIVA Y SOLIDARIA</t>
  </si>
  <si>
    <t>DIS-2017001002</t>
  </si>
  <si>
    <t>ADQUISICIÓN DE SUDADERAS Y UNIFORMES DE BANDA MUSICO MARCIAL PARA EL PROGRAMA ADULTO MAYOR Y SUDADERAS PARA EL PROGRAMA DE DISCAPACIDAD DEL MUNICIPIO DE CAJICÁ</t>
  </si>
  <si>
    <t>C.I. WARRIORS COMPANY SAS</t>
  </si>
  <si>
    <t>DIS-2017000979</t>
  </si>
  <si>
    <t>PRESTACION DE SERVICIOS DE UN CENTRO DE PROTECCIÓN PARA BRINDAR ATENCION INTEGRAL A TODO COSTO A LOS ADULTOS MAYORES IDENTIFICADOS EN CONDICIÓN DEL MUNICIPIO DE CAJICA</t>
  </si>
  <si>
    <t>MARIA EUGENIA MARTINEZ ORDOÑEZ</t>
  </si>
  <si>
    <t>DIS-2017001190</t>
  </si>
  <si>
    <t xml:space="preserve">PRESTACIÓN DE SERVICIOS DE APOYO PARA LA LOGÍSTICA, ANIMACIÓN Y PUESTA EN ESCENA DE LA OBRA DE TEATRO "CAJICÁ AYER, HOY, Y SIEMPRE" EN EL MARCO DE LA CELEBRACIÓN DEL DÍA DE LA TERCERA EDAD </t>
  </si>
  <si>
    <t>DIS-2017001233</t>
  </si>
  <si>
    <t>ADICIÓN CPS No 277-2017 PRESTACIÓN DE SERVICIOS DE UN CENTRO DE PROTECCIÓN PARA BRINDAR ATENCIÓN INTEGRAL A TODO COSTO A LOS ADULTOS MAYORES IDENTIFICADOS EN CONDICIÓN DE ABANDONO</t>
  </si>
  <si>
    <t>DIS-2017001448</t>
  </si>
  <si>
    <t>CONVENIO INTERADMINISTRATIVO CON LA E.S.E  HOSPITAL PROFESOR JORGE CAVELIER PARA LA ATENCIÓN SOCIAL ASISTENCIAL EN EL ÁREA MÉDICA, TERAPEUTICA Y DE ENFERMERÍA PARA 27 ADULTOS MAYORES EN CONDICIÓN DE VULNERABILIDAD</t>
  </si>
  <si>
    <t>E.S.E. HOSPITAL PROFESOR JORGE CAVELIER</t>
  </si>
  <si>
    <t>DIS-2017001412</t>
  </si>
  <si>
    <t xml:space="preserve">PRESTACIÓN DE SERVICIOS PARA BRINDAR ATENCIÓN INTEGRAL A TODO COSTO A LOS ADULTOS MAYORES IDENTIFICADOS EN CONDICIÓN DE ABANDONO, POBREZA EXTREMA </t>
  </si>
  <si>
    <t>FUNDACIÓN PARA ADULTOS MAYORES EL ALBA</t>
  </si>
  <si>
    <t>DIS-2017001316</t>
  </si>
  <si>
    <t>ADICION CONTRATO DE SUMINISTRO No 002-2017 CUYO OBJETO ES: SUMINISTRO DE ALIMENTACIÓN COMO APOYO A LAS ACTIVIDADES DE LAS DIFERENTES SECRETARIAS DE LA ADMINISTRACION MUNICIPAL</t>
  </si>
  <si>
    <t>PRESTACIÓN DE SERVICIOS PARA LA TENCIÓN INTEGRAL A LAS PERSONAS MAYORES DEL MUNICIPIO DE CAJICÁ QUE HAN SIDO IDENTIFICADOS EN CONDICIÓN DE ABANDONO Y/O VULNERABILIDAD</t>
  </si>
  <si>
    <t>DIS-2017001306</t>
  </si>
  <si>
    <t>PRESTACIÓN DE SERVICIOS DE APOYO LOGÍSTICO PARA LAS SALIDAS RECREATIVAS DEL PROGRAMA ADULTO MAYOR DEL MUNICIPIO DE CAJICÁ</t>
  </si>
  <si>
    <t>DESTINOS CYS CUAL ES EL TUYO SAS</t>
  </si>
  <si>
    <t>DIS-2017001286</t>
  </si>
  <si>
    <t>Cuatrocientos (400)  complementos alimentarios para personas mayores en condición de vulnerabilidad. ODS 10</t>
  </si>
  <si>
    <t>Número de complementos alimentarios para personas mayores en condición de vulnerabilidad garantizados.</t>
  </si>
  <si>
    <t>DIS-2017001676</t>
  </si>
  <si>
    <t>56.1</t>
  </si>
  <si>
    <t>Doscientos cincuenta  (250)   complementos alimentarios para personas mayores en condición de vulnerabilidad. ODS 11</t>
  </si>
  <si>
    <t>Prestación de servicios para banco de alimentos</t>
  </si>
  <si>
    <t xml:space="preserve">Garantizar al 100% el servicio de alimentos para el programa de adulto mayor </t>
  </si>
  <si>
    <t>Fundacion banco de alimentos paz con proposito</t>
  </si>
  <si>
    <t>Fundacion banco de alimentos paz con proposit</t>
  </si>
  <si>
    <t>PRESTACIÓN DE SERVICIOS PARA BRINDAR COMPLEMENTO ALIMENTARIO (RACIÓN SERVIDA CALIENTE) PARA LAS PERSONAS MAYORES EN CONDICIÓN DE VULNERABILIDAD DEL MUNICIPIO DE CAJICÁ, EN CUMPLIMIENTO DE LAS METAS DEL PROGRAMA 5:</t>
  </si>
  <si>
    <t>56.2</t>
  </si>
  <si>
    <t>Ciento cincuenta  (150)  complementos alimentarios para personas mayores en condición de vulnerabilidad. ODS 12</t>
  </si>
  <si>
    <t xml:space="preserve"> U</t>
  </si>
  <si>
    <t xml:space="preserve">Una(1)Política Pública para la población LGTBI formulada e implementada. ODS 10. </t>
  </si>
  <si>
    <t>Número de Políticas Públicas para la población LGTBI</t>
  </si>
  <si>
    <t>Contrato de prestación de servicios profesionales para manejar los temas relacionados con mujer, equidad y género en el municipio de Cajicá.</t>
  </si>
  <si>
    <t>8 Meswes</t>
  </si>
  <si>
    <t>Fundacion social Pro mujer</t>
  </si>
  <si>
    <t>Contrato de prestación de servicios profesionales para coordinar los temas relacionados con mujer y  equidad de género, en cumplimiento de las metas del programa 6: mujer hombre y equidad de género fortaleza para la paz, del plan de desarrollo del municipio</t>
  </si>
  <si>
    <t>DIS-2017000544</t>
  </si>
  <si>
    <t>Un(1) Plan de Igualdad y Oportunidades- PIO paa la mujer, adoptado mediante acto administrativo. ODS 10</t>
  </si>
  <si>
    <t>Número de  Planes de Igualdad y Oportunidades- PIO, adoptado mediante acto administrativo.</t>
  </si>
  <si>
    <t>Cincuenta(50%) de la Política Pública de Mujer y Género implementada.</t>
  </si>
  <si>
    <t xml:space="preserve">Porcentaje  de la Política Pública de Mujer y Género implementada </t>
  </si>
  <si>
    <t>Porcentaje Fortalecida</t>
  </si>
  <si>
    <t>20/020/2017</t>
  </si>
  <si>
    <t>CPS-053-2017</t>
  </si>
  <si>
    <t>Jovana Negrete Flores</t>
  </si>
  <si>
    <t>DIS-2017000184</t>
  </si>
  <si>
    <t xml:space="preserve">Prestación de servicios para la realización de campañas de carácter lúdico que permitan resaltar las acciones de la no violencia contra la mujer, la garantía de los derechos humanos y sensibilización a la población LGBTI del municipio de Cajicá. </t>
  </si>
  <si>
    <t>3 MESES</t>
  </si>
  <si>
    <t>CPSA-106-2017</t>
  </si>
  <si>
    <t>Prestación de Servicios arísticos</t>
  </si>
  <si>
    <t>Luz Esmeralda Gil Peralta</t>
  </si>
  <si>
    <t xml:space="preserve">Prestación de servicios artísticos para desarrollar la conmemoración Del Día Internacional De La Mujer en el municipio de Cajicá, para el cumplimiento del programa 6: mujer, hombre y equidad de género del plan de desarrollo "Cajicá nuestro compromiso". </t>
  </si>
  <si>
    <t>DIS-2017000419</t>
  </si>
  <si>
    <t>Prestación de servicios para servicio de transporte.</t>
  </si>
  <si>
    <t>Prestación de servicion</t>
  </si>
  <si>
    <t>SERVIPRES SOLUCIONES EMPRESARIALES S.A.S</t>
  </si>
  <si>
    <t>SUMINISTRO DE PIEZAS PUBLICITARIAS, INFORMATICAS Y COMUNICATIVAS IMPRESAS DEL MATERIAL INSTITUCIONAL PARA LA DIVULGACIÓN DE LAS DIFERENTES ACTIVIDADES, SERVICIOS, EVENTOS Y PROGRAMAS A DESARROLLAR POR LA ALCALDÍA MUNICIPAL DE CAJICÁ</t>
  </si>
  <si>
    <t>Minima</t>
  </si>
  <si>
    <t>ASOCIACION CRISTIANA DE JOVENES DE BOGOTA Y CUNDINAMARCA</t>
  </si>
  <si>
    <t xml:space="preserve">CONTRATO DE PRESTACIÓN DE SERVICIOS PARA DESARROLLAR LA ESCUELA DE LIDERAZGO, PARTICIPACIÓN Y EMPRENDIMIENTO SOCIAL EN CUMPLIMIENTO DE LA POLÍTICA MUNICIPAL PARA LA MUJER EN DE MUJER Y GÉNERO </t>
  </si>
  <si>
    <t>DIS-2017001449</t>
  </si>
  <si>
    <t>Cuatro(4) Campañas informativas y educativas en torno a la violencia contra la mujer y el hombre y su protección implementadas.</t>
  </si>
  <si>
    <t>Número de campañas informativas y educativas en torno a la violencia contra la mujer y el hombre y su protección implementadas.</t>
  </si>
  <si>
    <t xml:space="preserve">Una(1) Casa de la Mujer creada y en funcionamiento </t>
  </si>
  <si>
    <t>Número de Casas de la Mujer creadas</t>
  </si>
  <si>
    <t>Un(1)  Consejo Consultivo de Mujer y Género fortalecido y en funcionamiento.  ODS 10</t>
  </si>
  <si>
    <t xml:space="preserve">Número de Consejos Consultivos de Mujer y Género fortalecidos. </t>
  </si>
  <si>
    <t>Una (1) Mesa  de participación de la población LGTBI fortalecida. ODS 10</t>
  </si>
  <si>
    <t>Número de Mesas  de participación de la población LGTBI fortalecidas</t>
  </si>
  <si>
    <t>Un(1)  programa que promueve la protección de los derechos y la promulgación de los deberes, la actividad física, el desarrollo de los talentos de la Mujer y la población LGBTI creado.  ODS 10</t>
  </si>
  <si>
    <t>Número de programas que promueven la protección de los derechos y la promulgación de los deberes, la actividad física, el desarrollo de los talentos de la Mujer y la población LGTBI  creados.</t>
  </si>
  <si>
    <t>Una(1) Institucionalización Municipal de la Atención a la población en condición de Discapacidad.  ODS 10</t>
  </si>
  <si>
    <t>Número de  Institucionalizaciones Municipales de la Atención a la población en condición de Discapacidad creadas</t>
  </si>
  <si>
    <t xml:space="preserve">Cincuenta(50%) de la Política Pública de discapacidad implementada.ODS 10 </t>
  </si>
  <si>
    <t xml:space="preserve">Porcentaje  de la Política Pública de Discapacidad implementada </t>
  </si>
  <si>
    <t>Contrato de prestación de servicios profesionales para Políticas Públicas</t>
  </si>
  <si>
    <t>Porcentaje de apoyo</t>
  </si>
  <si>
    <t xml:space="preserve">Convenio con la Fundación promujer, para la implementación de Políticas Públicas </t>
  </si>
  <si>
    <t>Prestación de servicio de vigilancia para la unidad integral de Discapacidad.</t>
  </si>
  <si>
    <t>190-2017</t>
  </si>
  <si>
    <t>Cincuenta(50%) de la Política Pública de discapacidad implementada.ODS 10</t>
  </si>
  <si>
    <t>Contrato de prestación de servicios profesionales para la rehabilitación funcional mediante Equinoterapia.</t>
  </si>
  <si>
    <t>215-2017</t>
  </si>
  <si>
    <t>GEYPLAN</t>
  </si>
  <si>
    <t>Prestación de Servicios para rehabiltación a las personas con Discapacidad</t>
  </si>
  <si>
    <t>DIS- 2017000844</t>
  </si>
  <si>
    <t>Licitacón</t>
  </si>
  <si>
    <t>25/08/147</t>
  </si>
  <si>
    <t>ADICIÓN No 003 AL CONTRATO DE SUMINISTRO  No 002-2017 CUYO OBJETO ES: SUMINISTRO DE ALIMENTACIÓN COMO APOYO A LAS ACTIVIDADES DE LAS DIFERENTES SECRETARIAS DE LA ADMINISTRACIÓN MUNICIPAL Y REFUERZOS DE POLICIA</t>
  </si>
  <si>
    <t>Un(1) Comité Municipal de Discapacidad fortalecido y en funcionamiento. ODS 10</t>
  </si>
  <si>
    <t>Número de fortalecimientos al Comité Municipal de Discapacidad realizados</t>
  </si>
  <si>
    <t xml:space="preserve">Un(1) Banco de ayudas técnicas fortalecido y en funcionmaiento. ODS 10 </t>
  </si>
  <si>
    <t>Número de fortalecimientos al Banco de ayudas técnicas realizados</t>
  </si>
  <si>
    <t xml:space="preserve">Fortalecimiento al 100% al banco de ayudas por medio de insumos  especializados </t>
  </si>
  <si>
    <t>Un(1) Banco de ayudas técnicas fortalecido y en funcionmaiento. ODS 10</t>
  </si>
  <si>
    <t>Doce (12) Programas de Atención Integral  dirigidos a población con discapacidad.  ODS 10</t>
  </si>
  <si>
    <t>Número de  Programas de Atención Integral  dirigidos a población con discapacidad garantizados</t>
  </si>
  <si>
    <t>Servicio de aseo para la unidad de atención integral al discapacitado</t>
  </si>
  <si>
    <t>porcentaje garantizado</t>
  </si>
  <si>
    <t xml:space="preserve">Prestación de Servicios de Aseo para la unidad integral de Discapacidad. </t>
  </si>
  <si>
    <t>Aunar esfuerzos para prestar el servicio de atención integral a las personas en situación de discapacidad que asisten a la unidad de atención integral del municipio de Cajicá</t>
  </si>
  <si>
    <t>Convenio de Asociacion</t>
  </si>
  <si>
    <t>Fundación Creinser</t>
  </si>
  <si>
    <t xml:space="preserve">aunar esfuerzos técnicos, humanos, adminsitrativos y financieros con el fin de brindar la atención itegral a las personas en situación de discapacidad </t>
  </si>
  <si>
    <t>DIS-2017000315</t>
  </si>
  <si>
    <t xml:space="preserve">aunar esfuerzos técnicos, humanos, adminsitrativos y financieros con el fin de brindar la atención itegral a las personas en situación de discapacidad que asiten a la UAI </t>
  </si>
  <si>
    <t>DIS-2017000320</t>
  </si>
  <si>
    <t>Contrato de prestación de servicios como instructor de la banda de la Unidad De Atención al Discapacitado en el municipio de Cajicá</t>
  </si>
  <si>
    <t>Secretario de Desarrollo Social Marleni Moreno - Secretaria de Desarrollo Social- direcciondesarrollo@cajica-cundinamarca .gov.co- Tel 8795356 Ext. 127</t>
  </si>
  <si>
    <t>Johann Andres Castro</t>
  </si>
  <si>
    <t>C.p.s de apoyo a la gestión instructor de la banda marcial para el cumplimiento de discapacidad para el desarrollo de las actividades propias y cumplimiento del programa 7</t>
  </si>
  <si>
    <t>DIS-2017000286</t>
  </si>
  <si>
    <t xml:space="preserve">Contrato de prestación de servicios </t>
  </si>
  <si>
    <t>Fundacion para el niño sordo ICAL</t>
  </si>
  <si>
    <t xml:space="preserve"> DIS- 2017000302</t>
  </si>
  <si>
    <t>Garantizar el servicio de aseo para los 12 programas del centro integral de Discapacidad</t>
  </si>
  <si>
    <t>Limpieza LASU S.A.S</t>
  </si>
  <si>
    <t>DIS-2017000221</t>
  </si>
  <si>
    <t xml:space="preserve">Prestación de servicios de Vigilancia </t>
  </si>
  <si>
    <t>Un(1) Vehículo adquirido para el traslado de personas en condición de discapacidad. ODS 10</t>
  </si>
  <si>
    <t>Número de  Vehículos adquiridos para el traslado de personas en condición de discapacidad adquiridos</t>
  </si>
  <si>
    <t>188-207</t>
  </si>
  <si>
    <t>LIMPIEZA INSTITUCIONAL LASU S.AS .</t>
  </si>
  <si>
    <t>PRESTAR SERVICIOS DE ASEO PARA LAS INSTITUCIONES EDUCATIVAS Y POLITECNICO DE LA SABANA</t>
  </si>
  <si>
    <t>Contrato de Prestación de servicios para la atención integral de las personas en situación de Discapacidad</t>
  </si>
  <si>
    <t>ADICIÓN AL CONVENIO 002 DE 2017, AUNAR ESFUERZOS TÉCNICOS, ADMINISTRATIVOS Y FINANCIEROS CON EL FIN DE BRINDAR LA ATENCIÓN INTEGRAL DE LAS PERSONAS EN SITUACIÓN DE DISCAPACIDAD QUE ASISTEN A LA UNIDAD DE ATENCIÓN INTEGRAL DEL MUNICIPIO DE CAJICÁ</t>
  </si>
  <si>
    <t>DIS-2017000817</t>
  </si>
  <si>
    <t>Contrato interadministrativo</t>
  </si>
  <si>
    <t>Beneficiencia de Cundinamarca</t>
  </si>
  <si>
    <t>CONTRATO INTERADMNISTRATIVO No 012 DE 2017 CUYO OBJETO ES: PARA PRESTAR SERVICIOS DE PROTECCIÓN INTEGRAL QUE SE OFRECEN EN LOS CENTROS DE PROTECCIÓN DE LA BENEFICENCIA DE CUNDINAMARCA A LOS USUARIOS  PROCEDENTES DEL MUNICIPIO DE CAJICÁ</t>
  </si>
  <si>
    <t>DIS-2017001353</t>
  </si>
  <si>
    <t>Un(1) Programa más familias en acción en operación. ODS 1</t>
  </si>
  <si>
    <t>Número de Programas Más Familias en Acción en operación. ODS 1</t>
  </si>
  <si>
    <t>Contrato de prestación de servicios profesionales como enlace municipal del programa más familias en acción en el municipio de Cajicá Cundinamarca</t>
  </si>
  <si>
    <t>Cps-007-17</t>
  </si>
  <si>
    <t>Nora Lucia Góngora de Moncayo</t>
  </si>
  <si>
    <t>Contrato de prestación de servicios profesionales como enlace municipal del programa más familias en acción para el desarrollo de las actividades propias que dan cumplimiento al programa 8 Cajicá da la mano del plan de desarrollo del municipio de Cajicá</t>
  </si>
  <si>
    <t>DIS-2017000145</t>
  </si>
  <si>
    <t>Contrato de prestación de servicios de apoyo como auxiliar administrativa para el programa mas familias en acción en el municipio de Cajicá.</t>
  </si>
  <si>
    <t>Cps-041-2017</t>
  </si>
  <si>
    <t>Paola Ximena Moyano Hernandez</t>
  </si>
  <si>
    <t>Contrato de prestación de servicios de apoyo a la gestión para el programa mas familias en acción en el desarrollo de las actividades propias que dan cumplimiento al programa 8 Cajicá da la mano del plan de desarrollo del municipio de Cajicá Cundinamarca</t>
  </si>
  <si>
    <t>DIS-2017000216</t>
  </si>
  <si>
    <t>Un(1) Programa Colombia Mayor en operación ODS 1.</t>
  </si>
  <si>
    <t>Número de Programas Colombia Mayor en operación</t>
  </si>
  <si>
    <t>Una(1) Estrategia Red Unidos en operación. ODS 1</t>
  </si>
  <si>
    <t>Número de Estrategias Red Unidos en operación.</t>
  </si>
  <si>
    <t>Un(1) Banco de Alimentos en operación. ODS 1</t>
  </si>
  <si>
    <t>Número de  Banco de Alimentos en operación</t>
  </si>
  <si>
    <t xml:space="preserve"> Contrato de prestación de servicios de apoyo a la gestión de la entidad para el adecuado funcionamiento del banco de alimentos del municipio de Cajicá</t>
  </si>
  <si>
    <t xml:space="preserve">11 MESES </t>
  </si>
  <si>
    <t>cps-092-17</t>
  </si>
  <si>
    <t>Prestaicon de servicios</t>
  </si>
  <si>
    <t>Martha Lucía Lovera Gonzalez</t>
  </si>
  <si>
    <t>C.p.s. apoyo administrativo a las actividades del proyecto del Banco Alimentos en cumplimiento a las metas del programa 8 Cajicá de la mano del plan de desarrollo</t>
  </si>
  <si>
    <t>DIS-2017000298</t>
  </si>
  <si>
    <t xml:space="preserve"> Contrato de prestación de servicios de apoyo a la gestión de la entidad para el adecuado funcionamiento del banco de alimentos del municipio de Cajicá. </t>
  </si>
  <si>
    <t>Cps-088-17</t>
  </si>
  <si>
    <t>Laura Nicolle Saavedra Rodriguez</t>
  </si>
  <si>
    <t>Cp.s. de apoyo administrativo a las actividades del proyecto del Banco De Alimentos en cumplimiento a las metas del programa 8 Cajicá da la mano</t>
  </si>
  <si>
    <t>DIS-2017000299</t>
  </si>
  <si>
    <t>Contrato de prestación de servicios de apoyo logístico para el programa del banco de alimentos del municipio de Cajicá</t>
  </si>
  <si>
    <t xml:space="preserve">12 MESES </t>
  </si>
  <si>
    <t>cps-138-17</t>
  </si>
  <si>
    <t>Wilmer Esteban Martinez Carpeta</t>
  </si>
  <si>
    <t>Contrato de prestación de servicios de apoyo logístico a las actividades del proyecto del banco de alimentos, en cumplimiento a las metas del programa 8 Cajicá da la mano del plan de desarrollo del municipio de Cajicá Cundinamarca</t>
  </si>
  <si>
    <t>DIS-2017000345</t>
  </si>
  <si>
    <t>Contrato de prestación se servicios arriendo de bodega</t>
  </si>
  <si>
    <t>cps 004-2017</t>
  </si>
  <si>
    <t>Mario Leon</t>
  </si>
  <si>
    <t xml:space="preserve">Contrato de prestación de servicios de arriendo </t>
  </si>
  <si>
    <t>DIS- 2017000713</t>
  </si>
  <si>
    <t>Convenio de Asociación con BAPACOP</t>
  </si>
  <si>
    <t>CPS- 08-2017</t>
  </si>
  <si>
    <t>Fundación Banco De Alimentos paz con proposito</t>
  </si>
  <si>
    <t>CONVENIO DE ASOCIACIÓN No 08 DE 2017 CELEBRADO ENTRE EL MUNICIPIO DE CAJICÁ Y LA FUNDACIÓN BANCO DE ALIMENTOS PAZ CON PROPÓSITO - "BAPACOP".</t>
  </si>
  <si>
    <t>DIS-2017000875</t>
  </si>
  <si>
    <t>Garantizar el proceso del banco de alimentos, con una profesional trabajadora social.</t>
  </si>
  <si>
    <t>DIS-2017001007</t>
  </si>
  <si>
    <t>Contratción Directa</t>
  </si>
  <si>
    <t>KELLY LORENA NIETO RODRIGUEZ</t>
  </si>
  <si>
    <t>CONTRATO DE PRESTACIÓN DE SERVICIOS PROFESIONALES COMO TRABAJADORA SOCIAL EN EL BANCO DE ALIMENTOS EN EL MARCO DEL PROGRAMA 8</t>
  </si>
  <si>
    <t>DIS-2017001105</t>
  </si>
  <si>
    <t>5 meses</t>
  </si>
  <si>
    <t>MARLY STEPHANIE BERMUDEZ CABRERA</t>
  </si>
  <si>
    <t>DIS-2017001106</t>
  </si>
  <si>
    <t>DIS-2017001637</t>
  </si>
  <si>
    <t>DIS-2017001402</t>
  </si>
  <si>
    <t xml:space="preserve">14. Seguridad Alimentaria </t>
  </si>
  <si>
    <t xml:space="preserve"> 20. Alimento Seguro, Vida Sana.</t>
  </si>
  <si>
    <t>Veinti Seis(26 )familias de pobreza extrema atendidas frente al componente nutricional atendidas ODS 2</t>
  </si>
  <si>
    <t>Número de familias de pobreza extrema frente al componente nutricional atendidas</t>
  </si>
  <si>
    <t>Tres(3) programas que cualifican la ración diaria nutricional en funcionamiento ODS 2</t>
  </si>
  <si>
    <t xml:space="preserve">Número de programas que cualifican la ración diaria nutricional en funcionamiento </t>
  </si>
  <si>
    <t>Ciento setenta y cinco(175) cupos disponibles en preescolar urbano. ODS 10</t>
  </si>
  <si>
    <t>Número de cupos en preescolar urbano</t>
  </si>
  <si>
    <t xml:space="preserve">no se requiere inversion economica </t>
  </si>
  <si>
    <t>SECRETARIA DE EDUCACION</t>
  </si>
  <si>
    <t>Doscientos treinta y uno (231) cupos disponibles en preescolar rural. ODS 10</t>
  </si>
  <si>
    <t>Número de cupos disponibles en preescolar rural.</t>
  </si>
  <si>
    <t>Mil Docientos  (1200) cupos disponibles en Basica Primaria en la zona urbana. ODS 10</t>
  </si>
  <si>
    <t>Número de cupos disponibles en primaria en la zona urbana</t>
  </si>
  <si>
    <t>Dos Mil Doscientos Trecientos (2300) cupos disponibles en  Basica primaria  zona rural. ODS 10</t>
  </si>
  <si>
    <t>Número de cupos disponibles en primaria en la zona rural</t>
  </si>
  <si>
    <t>Seiscientos (600) cupos disponibles en basica  secundaria en la zona urbana</t>
  </si>
  <si>
    <t>Número de cupos disponibles en secundaria en la zona urbana</t>
  </si>
  <si>
    <t>Cuatro Mil Trecientos (4300) cupos disponibles en basica secundaria rural</t>
  </si>
  <si>
    <t>Número de cupos disponibles en bachillerato rural</t>
  </si>
  <si>
    <t>Veinticinco(25) Rutas de transporte disponibles para la infancia y la adolescencia. ODS 10</t>
  </si>
  <si>
    <t>Número de rutas de transporte disponibles para la infancia y la adolescencia.</t>
  </si>
  <si>
    <t>OK</t>
  </si>
  <si>
    <t>03 de julio de 2017</t>
  </si>
  <si>
    <t>4 meses 12 dias</t>
  </si>
  <si>
    <t>SGP</t>
  </si>
  <si>
    <t>gobernacion de cundinamarca-secretaria de educacion</t>
  </si>
  <si>
    <t>15 de noviembre</t>
  </si>
  <si>
    <t>en proceso</t>
  </si>
  <si>
    <t>vive colombia</t>
  </si>
  <si>
    <t>contrato de prestacion de servicios para el fortalecimiento  y ampliacion del programa de cobertura y/o mejoramiento nutricional del complemento alimentario, brindados a las IED del municipio de cajica</t>
  </si>
  <si>
    <t>13 de octubre</t>
  </si>
  <si>
    <t>13 de diciembre</t>
  </si>
  <si>
    <t>Cuatro (4) Portafolio  de becas  a estudiantes para acceder a la educación superior, profesional, técnica, tecnologica y no formal. ODS 10</t>
  </si>
  <si>
    <t>Número de Portafolio  de becas  a estudiantes para acceder a la educación superior, profesional, técnica o tecnologica garantizado.</t>
  </si>
  <si>
    <t>AUNAR ESFUERZOS PARA EL DESARROLLO DE LOS PROGRAMAS 1)LECTURA A GRADOS 1,2,3 Y 5 DE LAS IED 2) INGLES A GRADOS 3,4, 3)ORIENTACION PROFESIONAL Y DESARROLLO HUMANO PARA LOS GRADOS 11, 4)ESCUELA DE PADRES DE LAS IED 5) DIPLOMADO EN FAMILIA Y CONVIVENCIA PARA</t>
  </si>
  <si>
    <t>21 de marzo de 2017</t>
  </si>
  <si>
    <t>Secretaria de Educacion</t>
  </si>
  <si>
    <t>21 de diciembre</t>
  </si>
  <si>
    <t>CAS-004</t>
  </si>
  <si>
    <t>Convenio de asociacion</t>
  </si>
  <si>
    <t>UNIVERSIDAD DE LA SABANA</t>
  </si>
  <si>
    <t>DIS-2017000398</t>
  </si>
  <si>
    <t>CONTRATO DE PRESTACION DE SERVICIOS PROIFESIONALES PARA EL DESARROLLO DE PROGRAMAS DE ALFABETIZACION EDUCACION POR CICLOS CARRERAS TECNICAS LABORALES Y PROGRAMAS DE FORMACION EN INGLES A FIN DE MEJORAR LA CALIDFAD EDUCATIVA DEL MUNICIPIO DE CAJICA</t>
  </si>
  <si>
    <t>numero de contratos</t>
  </si>
  <si>
    <t>CPS-151</t>
  </si>
  <si>
    <t>INSTITUTO PEDAGOGICO SOCIAL DE COLOMBIA SAS</t>
  </si>
  <si>
    <t>DIS-2017000411</t>
  </si>
  <si>
    <t>26 de junio de 2017</t>
  </si>
  <si>
    <t>numero de portafolios</t>
  </si>
  <si>
    <t>15 de diciembre</t>
  </si>
  <si>
    <t>UNIVERSIDAD MILITAR NUEVA GRANADA</t>
  </si>
  <si>
    <t>CONTRATO INTERADMINISTRATIVO No 006 CELEBRADO ENTRE EL MUNICIPIO DE CAJICÁ Y LA UNIVERSIDAD MILITAR NUEVA GRANADA CON EL OBJETO DE: "CONTRATO INTERADMINISTRATIVO ENTRE LA UNIVERSIDAD MILITAR NUEVA GRANADA Y LA ALCALDIA MUNICIPAL DE CAJICÁ, PARA VINCULAR D</t>
  </si>
  <si>
    <t>DIS-2017000823</t>
  </si>
  <si>
    <t>Un(1) Programa de Educación formal ( educacion para adultos) y por ciclos garantizado. ODS 1</t>
  </si>
  <si>
    <t>Número de  Programa de Educación formal y por ciclos garntizado</t>
  </si>
  <si>
    <t>APOYO A LA GESTION COMO AUXILIAR ADMINISTRATIVA DEL IED SAN GABRIEL</t>
  </si>
  <si>
    <t>13 de febrero</t>
  </si>
  <si>
    <t>100% en apoyo de programas.</t>
  </si>
  <si>
    <t>CPS-034</t>
  </si>
  <si>
    <t>SONIA ELVIRA BALLESTEROS</t>
  </si>
  <si>
    <t>DIS-2017000273</t>
  </si>
  <si>
    <t>Numero de programas</t>
  </si>
  <si>
    <t>Un(1) Banco de Alimentos en operación. ODS 2</t>
  </si>
  <si>
    <t>Un(1) Banco de Alimentos en operación. ODS 3</t>
  </si>
  <si>
    <t>Un(1) Banco de Alimentos en operación. ODS 4</t>
  </si>
  <si>
    <t>Un(1) Banco de Alimentos en operación. ODS 5</t>
  </si>
  <si>
    <t>8. Educación</t>
  </si>
  <si>
    <t xml:space="preserve"> 9. Calidad Educativa Nuestro Compromiso.</t>
  </si>
  <si>
    <t>Dos Mil(2000) cupos para Niños Niños y Niñas que asisten a reforzamiento de lecto - escritura garantizados ODS 4</t>
  </si>
  <si>
    <t>Número de cupos para  Niños y Niñas que asisten a reforzamiento de lecto - escritura garantizados</t>
  </si>
  <si>
    <t>Numero de Cupos</t>
  </si>
  <si>
    <t>Una(1) Institución Educativa Departamental con Jornada Única. ODS 4</t>
  </si>
  <si>
    <t xml:space="preserve">Número Instituciones Educativas Departamentales con Jornada Única. </t>
  </si>
  <si>
    <t>89.1</t>
  </si>
  <si>
    <t>Una(1) Institución Educativa Departamental con Jornada Única garantizada. ODS 4</t>
  </si>
  <si>
    <t xml:space="preserve">Número Instituciones Educativas Departamentales con Jornada Única garantizada. </t>
  </si>
  <si>
    <t>89.2</t>
  </si>
  <si>
    <t>Dos (2)  Instituciones Educativas Departamentales con Jornada Única implementada. ODS 4</t>
  </si>
  <si>
    <t>Número de  Instituciones Educativas Departamentales con Jornada Única implementada</t>
  </si>
  <si>
    <t>Seis(6) Instituciones Educativas Departamentales fortalecidas, mantenidas y dotadas. ODS 4</t>
  </si>
  <si>
    <t>Número de  Instituciones Educativas Departamentales fortalecidas, mantenidas y dotadas</t>
  </si>
  <si>
    <t>PAGO DE SERVICIOS DE ENERGIA PERIODO 30 NOV 2016 A 03 ENE 2017</t>
  </si>
  <si>
    <t xml:space="preserve">porcentaje de fortalecimiento </t>
  </si>
  <si>
    <t>CODENSA</t>
  </si>
  <si>
    <t>DIS-2017000042</t>
  </si>
  <si>
    <t>PAGO DE TELEFONIA E INTERNET PERIODO 02 ENE 2017 A 01 FEB 2017</t>
  </si>
  <si>
    <t>CLARO</t>
  </si>
  <si>
    <t>ADICION AL CONTRATO DE PRESTACION DE SERVICIOS DE ASEO PARA LAS INSTITUCIONES EDUCATIVAS Y EL POLITECNICO DE LA SABANA,CON SUS RESPECTIVOS ELEMENTOS DE ASEO</t>
  </si>
  <si>
    <t>AMERICAN DE SERVICIOS LTDA</t>
  </si>
  <si>
    <t>PAGO DE ENERGIA PERIODO 14 DIC 2016 A 16 ENE 2017</t>
  </si>
  <si>
    <t>PAGO DE SERVICIO DE ACUEDUCTO Y ALCANTARILLADO PERIODO NOVIEMBRE - DICIEMBRE 2016</t>
  </si>
  <si>
    <t>EPC</t>
  </si>
  <si>
    <t>PAGO DE ENERGIA PERIODO 27 DIC 2016 A 26 ENE 2017</t>
  </si>
  <si>
    <t>PAGO DE SERVICIO DE ENERGIA 03/01/2017 A 01/02/2017</t>
  </si>
  <si>
    <t>PAGO DE ENERGIA PERIODO 27/12/2017 A 26/01/2017</t>
  </si>
  <si>
    <t>CPS-242</t>
  </si>
  <si>
    <t>DIS-2017000329</t>
  </si>
  <si>
    <t>PAGO DE SERVICIOS DE ENERGIA PERIODO 16 ENE 2017 A 13 DE FEB 2017</t>
  </si>
  <si>
    <t>CODENSA SA ESP</t>
  </si>
  <si>
    <t>PAGO DE SERVICIOS PUBLICOS INSTITUCION POMPILIO MARTINEZ PAGO DE INTERNET PERIODO FEB 02 A MAR 01 2017</t>
  </si>
  <si>
    <t>TELMEX COLOMBIA S.A</t>
  </si>
  <si>
    <t>PAGO DE SERVICIOS PUBLICOS PERIODO 31 DE ENERO 2017 A 28 DE FEB 2017</t>
  </si>
  <si>
    <t>PAGO DE SERVICIO DE ENERGIA PERIODO 30 ENE 2017 A 27 FEB 2017</t>
  </si>
  <si>
    <t>PAGO DE SERVICIOS DE TELEFONIA E INTERNET PERIODO MAR 02 2017 A ABR 01 2017</t>
  </si>
  <si>
    <t>PAGO DE ENERGIA PERIODO 13 DE FEB A 13 DE MAR 2017</t>
  </si>
  <si>
    <t>PAGO DE SERVICIOS DE ACUEDUCTO Y ALCANTARILLADO PERIODO ENERO - FEBRERO 2017</t>
  </si>
  <si>
    <t>PAGO DE SERVICIO DE ENERGIA PERIODO 23 DE FEB A 24 MARZ 2017</t>
  </si>
  <si>
    <t>PAGO DE SERVICIOS PUBLICOS INSTITUCIONES EDUCATIVAS</t>
  </si>
  <si>
    <t>EFECTUAR UN CONTRATO CON UNA EMPREA IDONEA PARA EL DESARROLLO DEL SERVICIO DE ASEO A LAS IED Y POLITECNICO DE LA SABANA</t>
  </si>
  <si>
    <t>25 abril de 2017</t>
  </si>
  <si>
    <t>1 año</t>
  </si>
  <si>
    <t>REALIZAR UN CONTRATO CON UNA EMPRESA IDONEA PARA EL SUMINISTRO D EPAPELERIA Y TONERS DE LAS IED Y POLITECNICO DE LA SABANA</t>
  </si>
  <si>
    <t>01 de junio de 2016</t>
  </si>
  <si>
    <t>SUMINISTRO DE PAPELERIA Y TONERS PARA LAS INSTITUCIONES EDUCATIVAS Y EL POLITECNICO DE LA SABANA</t>
  </si>
  <si>
    <t>realizar el pago de servicios de internet en ls IED</t>
  </si>
  <si>
    <t>ejecutar un contrato con una empresa idonea para la construccion del shot de basuras en la ied pompilio martinez</t>
  </si>
  <si>
    <t>1 de julio de 2017</t>
  </si>
  <si>
    <t>efectuar un contrato con una empresa idonea para realizar estudios y diseños del restaurante de la ied capellania</t>
  </si>
  <si>
    <t>efectuar el pago de servicio de energia en las IED</t>
  </si>
  <si>
    <t>ejecutar el pago de servicios de acueducto en las IED</t>
  </si>
  <si>
    <t>efectuar el pago de servicios publicos en las IED</t>
  </si>
  <si>
    <t>realizacion de un contrato con una empresa idonea para la la impresión de folletos y pendones para la secretaria de educacion</t>
  </si>
  <si>
    <t>1 julio de 2017</t>
  </si>
  <si>
    <t>5 meses y 20 dias</t>
  </si>
  <si>
    <t>Secretaria de Educacion-Ministerios de educacion nacional-ffie</t>
  </si>
  <si>
    <t>ffie</t>
  </si>
  <si>
    <t>adicion ala construccion de infraestructura educativa convenio del MEN para la ampliacion de la cobertura escolar, recursos de ley 21</t>
  </si>
  <si>
    <t>TRANSFERENCIA EDUCATIVA</t>
  </si>
  <si>
    <t>Seretaria de Educacion</t>
  </si>
  <si>
    <t>28 DE MARZO</t>
  </si>
  <si>
    <t>Veinticuatro(24) Profesionales del Equipo Interdisciplinario en las Instituciones Educativas Departamentales para apoyo psicosocial .  ODS 4</t>
  </si>
  <si>
    <t xml:space="preserve">Número de Profesionales del Equipo Interdisciplinario en las Instituciones Educativas Departamentales para apoyo psicosocial </t>
  </si>
  <si>
    <t>85121701-85111614-86101710</t>
  </si>
  <si>
    <t>PRESTAR SERVICIOS PROFESIONALES  COMOEDUCADORA ESPECIAL EN EL PROGRAMA DE APOYO AL APRENDIZAJE DE LOS ESTUDIANTES CON NECESIDADES EDUCATIVAS DE LA IEDPOMPILIO MARTINEZ PRIMARIA DEL MUNICIPIO DE CAJICA POR JORNADA UNICA.</t>
  </si>
  <si>
    <t>8 DE FEBRERO</t>
  </si>
  <si>
    <t>9 MESES Y 15 DIAS</t>
  </si>
  <si>
    <t>Fortalecer al 100% las instituciones educativas del municipio, mediante  21 profesionales para el desarrollo del programa de apoyo psicosocial.</t>
  </si>
  <si>
    <t>23 DE NOVIEMBRE</t>
  </si>
  <si>
    <t>CPS-029</t>
  </si>
  <si>
    <t>ZAYRA MILENA VENEGAS ABRIL</t>
  </si>
  <si>
    <t>PRESTAR SERVICIOS COMO EDUCADORA ESPECIAL EN EL PROGRAMA DE APOYO AL APRENDIZAJE DE LOS ESTUDIANTES CON NECESIDADES EDUCATIVAS DE LA IED POMPILIO MARTINEZ PRIMARIA DEL MUNICIPIO DE CAJICA POR JORNADA UNICA</t>
  </si>
  <si>
    <t>DIS-2017000149</t>
  </si>
  <si>
    <t>PRESTAR SERVICIOS PROFESIONALES COMO FONAUDIOLOGA EN EL PROGRAMA DE APOYO A ESTUDIANTES CON NECESIDADES EDUCATIVAS Y/O TALENTOS EXCEPCIONALED DE LA IED CAPELLANIA DEL MUNICIPIO DE CAJICA</t>
  </si>
  <si>
    <t xml:space="preserve">8 DE FEBRERO </t>
  </si>
  <si>
    <t>CPS-018</t>
  </si>
  <si>
    <t>ROSEMARY POVEDA BELLO</t>
  </si>
  <si>
    <t>CONTRATO DE PRESTACION DE SERVICIOS PROFESIONALES COMO FONOAUDIOLOGA EN EL PROGRAMA DE APOYO A ESTUDIANTES CON NECESIDADES EDUCATIVAS Y/O TALENTOS EXCEPCIONALES DE LA IED CAPELLANIA DEL MUNICIPIO DE CAJICA</t>
  </si>
  <si>
    <t>DIS-2017000160</t>
  </si>
  <si>
    <t xml:space="preserve">PRESTAR SERVICIOS PROFESIONALES COMO PSICOLOGO EN LA INSTITUCIÓN EDUCATIVA DEPARTAMENTAL CAPELLANIA PRIMARIA DEL MUNICIPIO DE CAJICA POR JORNADA UNICA. </t>
  </si>
  <si>
    <t>CPS-019</t>
  </si>
  <si>
    <t>MARTHA CECILIA ACOSTA RODRIGUEZ</t>
  </si>
  <si>
    <t>PRESTAR SERVICIOS PROFESIONALES COMO PSICOLOGO EN LA INSTITUCION EDUCATIVA CAPELLANIA  PRIMARIA DEL MUNICIPIO DE CAJICA POR JORNADA UNICA</t>
  </si>
  <si>
    <t>DIS-2017000151</t>
  </si>
  <si>
    <t>PRESTAR SERVICIOS PROFESIONALES COMO PSICOLOGO EN LA INSTITUCIÓN EDUCATIVA DEPARTAMENTAL PABLO HERRERA   PRIMARIA DEL MUNICIPIO DE CAJICA POR JORNADA UNICA.</t>
  </si>
  <si>
    <t>CPS-020</t>
  </si>
  <si>
    <t>DORA AMPARO CANASTERO SALGADO</t>
  </si>
  <si>
    <t>PRESTAR SERVICIOS PROFESIONALES COMO PSICOLOGO EN LA INSTITUCION EDUCATIVA PABLO HERRERA PRIMARIA DEL MUNICIPIO DE CAJICA POR JORNADA UNICA</t>
  </si>
  <si>
    <t>DIS-2017000150</t>
  </si>
  <si>
    <t>PRESTAR SERVICIOS PROFESIONALES  COMO TERAPEUTA OCUPACIONAL EN EL PROGRAMA DE APOYO AL APRENDIZAJE DE LOS ESTUDIANTES CON NECESIDADES EDUCATIVAS DE LA IED RINCON SANTO  PRIMARIA DEL MUNICIPIO DE CAJICA</t>
  </si>
  <si>
    <t>CPS-022</t>
  </si>
  <si>
    <t>BIBIANA ANDREA BELLO MUNAR</t>
  </si>
  <si>
    <t>PRESTACION DE SERVICIOS COMO TERAPEUTA OCUPACIONAL EN EL PROGRAMA DE APOYO AL APRENDIZAJE DE LOS ESTUDIANTES CON NECESIDADES EDUCATIVAS DE LA I.E.D RINCON SANTO PRIMARIA DEL MUNICIPIO DE CAJICA</t>
  </si>
  <si>
    <t>DIS-2017000162</t>
  </si>
  <si>
    <t>PRESTAR SERVICIOS PROFESIONALES COMO PSICOLOGO EN LA INSTITUCIÓN EDUCATIVA DEPARTAMENTAL RINCON SANTO PRIMARIA DEL MUNICIPIO DE CAJICA POR JORNADA UNICA.</t>
  </si>
  <si>
    <t>CPS-023</t>
  </si>
  <si>
    <t>SONIA ESPERANZA VELANDIA GONZALEZ</t>
  </si>
  <si>
    <t>PRESTAR SERVICIOS PROFESIONALES COMO PSICOLOGO EN LA INSTITUCION EDUCATIVA RINCON SANTO PRIMARIA DEL MUNICIPIO DE CAJICA POR JORNADA UNICA</t>
  </si>
  <si>
    <t>DIS-2017000154</t>
  </si>
  <si>
    <t xml:space="preserve">PRESTAR SERVICIOS PROFESIONALES COMO PSICOLOGO EN LA INSTITUCIÓN EDUCATIVA DEPARTAMENTAL </t>
  </si>
  <si>
    <t>CPS-024</t>
  </si>
  <si>
    <t>ANGIE KATHERINE RIAÑO ANZOLA</t>
  </si>
  <si>
    <t>PRESTAR SERVICIOS PROFESIONALES COMO PSICOLOGO EN LA INSTITUCION EDUCATIVA ANTONIO NARIÑO PRIMARIA DEL MUNICIPIO DE CAJICA POR JORNADA UNICA</t>
  </si>
  <si>
    <t>DIS-2017000153</t>
  </si>
  <si>
    <t xml:space="preserve">PRESTAR SERVICIOS PROFESIONALES COMO PSICOLOGO EN LA INSTITUCIÓN EDUCATIVA DEPARTAMENTAL SAN GABRIEL DEL MUNICIPIO DE CAJICA. </t>
  </si>
  <si>
    <t>CPS-025</t>
  </si>
  <si>
    <t>JUAN ALEXANDER GUEVARA BELLO</t>
  </si>
  <si>
    <t>PRESTAR SERVICIOS PROFESIONALES COMO PSICOLOGO EN LA INSTITUCION EDUCATIVA SAN GABRIEL DEL MUNICIPIO DE CAJICA</t>
  </si>
  <si>
    <t>DIS-2017000155</t>
  </si>
  <si>
    <t xml:space="preserve">PRESTAR SERVICIOS PROFESIONALES  COMO EDUCADORA ESPECIAL  EN EL PROGRAMA DE APOYO AL </t>
  </si>
  <si>
    <t>CPS-026</t>
  </si>
  <si>
    <t>JULY PAOLA MANCERA MEDINA</t>
  </si>
  <si>
    <t>CONTRATO POR PRESTACION DE SERVICIOS COMO EDUCADORA ESPECIAL EN EL PROGRAMA DE APOYO AL APRENDIZAJE DE LOS ESTUDIANTES CON NECESIDADES EDUCATIVAS DE LAS IED SAN GABRIEL PRIMARIA DEL MUNICIPIO DE CAJICA</t>
  </si>
  <si>
    <t>DIS-2017000157</t>
  </si>
  <si>
    <t xml:space="preserve">CONTRATO DE PRESTACIÓN DE SERVICIOS DE APOYO PARA LA EJECUCIÓN DEL PROYECTO HERMES EN LA INSTITUCIÓN EDUCATIVA POMPILIO MARTINEZ DEL MUNICIPIO DE CAJICA. </t>
  </si>
  <si>
    <t>CPS-027</t>
  </si>
  <si>
    <t>ANA MILENA POLO GONZALEZ</t>
  </si>
  <si>
    <t>APOYO PARA LA EJECUCION DEL PROYECTO HERMES EN LA IED POMPILIO MARTINEZ POR JORNADA UNICA</t>
  </si>
  <si>
    <t>DIS-2017000156</t>
  </si>
  <si>
    <t xml:space="preserve">PRESTAR SERVICIOS PROFESIONALES  COMO TERAPISTA PSICOSOCIAL  EN EL PROGRAMA DE APOYO AL APRENDIZAJE DE LOS ESTUDIANTES CON NECESIDADES EDUCATIVAS DE LA IED ANTONIO NARIÑO SECUNDARIA  DEL MUNICIPIO DE CAJICA POR JORNADA UNICA </t>
  </si>
  <si>
    <t xml:space="preserve">10 DE FEBRERO </t>
  </si>
  <si>
    <t>25 DE NOVIEMBRE</t>
  </si>
  <si>
    <t>CPS-032</t>
  </si>
  <si>
    <t>IVETTE ALEJANDRA GONZALEZ TOVAR</t>
  </si>
  <si>
    <t>PRESTACION DE SERVICIOS PROFESIONALES COMO TERAPEUTA PSICOSOCIAL EN EL PROGRAMA DE APOYO AL APRENDIZAJE DE LOS ESTUDIANTES CON NESECIDADES EDUCATIVAS EN LA IED ANTONIO NARIÑO SECUNDARIA DEL MUNICIPIO DE CAJICA POR JORNADA UNICA</t>
  </si>
  <si>
    <t>DIS-2017000161</t>
  </si>
  <si>
    <t>CONTRATO DE PRESTACIÓN DE SERVICIOS PROFESIONALES PARA EL DESARROLLO DEL PROGRAMA DE REFUERZO EN  PROCESOS DE LECTURA Y ESCRITURA Y MANEJO DEL TIEMPO LIBRE A LOS ESTUDIANTES QUE ASISTEN DE LAS IED DEL MUNICIPIO DE CAJICA  DE LA JORNADA EXTRACURRICULAR DEL MUNICIPIO DE CAJICA A LA  LUDOTECA CULTIVARTE  DE CAPELLANIA</t>
  </si>
  <si>
    <t>13 DE FEBRERO</t>
  </si>
  <si>
    <t>28 DE NOVIEMBRE</t>
  </si>
  <si>
    <t>CPS-035</t>
  </si>
  <si>
    <t>NUBIA ALEXANDRA MOYANO MILLAN</t>
  </si>
  <si>
    <t>CONTRATO DE PRESTACION DE SERVICIOS PROFESIONALES PARA EL DESARROLLO DEL PROGRAMA DE REFUERZO EN PROCESOS DE LECTURA,ESCRITURA Y MANEJO DEL TIEMPO LIBRE A LOS ESTUDIANTES QUE ASISTEN DE LAS IED DEL MUNICIPIO DE CAJICA DE LA JORNADA EXTRACURICULAR DEL MUNI</t>
  </si>
  <si>
    <t>DIS-2017000158</t>
  </si>
  <si>
    <t xml:space="preserve">PRESTAR SERVICIOS PROFESIONALES  COMO PSICOLOGO EN LA INSTITUCIÓN EDUCATIVA DEPARTAMENTAL </t>
  </si>
  <si>
    <t>CPS-038</t>
  </si>
  <si>
    <t>SUSANA GUTIERREZ SALAMANCA</t>
  </si>
  <si>
    <t>PRESTAR SERVICIOS PROFESIONALES COMO PSICOLOGO EN LA INSTITUCION EDUCATIVA PABLO HERRERA SECUNDARIA Y ACELERACION DEL MUNICIPIO DE CAJICA POR JORNADA UNICA</t>
  </si>
  <si>
    <t>DIS-2017000152</t>
  </si>
  <si>
    <t>PRESTACION DE SERVICIOS PROFESIONALES DE APOYO A ESTUDIANTES DEL PROGRAMA ACELARACION GRUPO 1 EN EL MUNICIPIO DE CAJICA</t>
  </si>
  <si>
    <t>28 de noviembre</t>
  </si>
  <si>
    <t>CPS-036</t>
  </si>
  <si>
    <t>MARTHA INES MEDINA ACOSTA</t>
  </si>
  <si>
    <t>DIS-2017000159</t>
  </si>
  <si>
    <t>PRESTAR SERVICIOS PROFESIONALES  COMO PSICOLOGO EN LA INSTITUCIÓN EDUCATIVA DEPARTAMENTAL ANTONIO NARIÑO   SECUNDARIA  DEL MUNICIPIO  DE CAJICA POR JORNADA UNICA</t>
  </si>
  <si>
    <t>1 DE MARZO</t>
  </si>
  <si>
    <t>15 DE DICIEMBRE</t>
  </si>
  <si>
    <t>CPS-093</t>
  </si>
  <si>
    <t>MONICA PATRICIA SERNA ARISTIZABAL</t>
  </si>
  <si>
    <t>PRESTAR SUS SERVICIOS COMO FONOAUDIOLOGA EN EL PROGRAMA DE APOYO A ESTUDIANTES CON NECESIDADES EDUCATIVAS Y/O CON TALENTOS EXCEPCIONALES DE LA IED PABLO HERRERA DEL MUNICIPIO DE CAJICA</t>
  </si>
  <si>
    <t>DIS-2017000215</t>
  </si>
  <si>
    <t>CPS-094</t>
  </si>
  <si>
    <t>YENNY ALEXANDRA MALAGON VALENTIN</t>
  </si>
  <si>
    <t>PRESTAR SERVICIOS PROFESIONALES COMO PSICOLOGO EN LA INSTITUCION EDUCATIVA ANTONIO NARIÑO SECUNDARIA DEL MUNICIPIO DE CAJICA POR JORNADA UNICA</t>
  </si>
  <si>
    <t>DIS-2017000334</t>
  </si>
  <si>
    <t>PRESTAR SERVICIOS PROFESIONALES  COMO PSICOLOGO EN LA INSTITUCIÓN EDUCATIVA DEPARTAMENTAL ANTONIO CAPELLANIA SECUNDARIA EN EL MUNICIPIO DE CAJICA</t>
  </si>
  <si>
    <t>7 DE MARZO</t>
  </si>
  <si>
    <t>22 DE DICIEMBRE</t>
  </si>
  <si>
    <t>CPS-108</t>
  </si>
  <si>
    <t>CRISTIAN FERNANDO PARDO RODRIGUEZ</t>
  </si>
  <si>
    <t>PRESTAR SUS SERVICIOS PROFESIONALES COMO PSICOLOGO EN LA INSTITUCION EDUCATIVA CAPELLANIA SECUNDARIA DEL MUNICIPIO DE CAJICA JORNADA UNICA</t>
  </si>
  <si>
    <t>DIS-2017000409</t>
  </si>
  <si>
    <t>PRESTAR SERVICIO COMO EDUCADORA ESPECIAL EN EL PROGRAMA DE APOYO AL APRENDIZAJE DE LOS ESTUDIANTES CON NESECIDADES EDUCATIVAS DE LA IED ANTONIO NARIÑO PRIMARIA DEL MUNICIPIO DE CAJICA POR JORNADA UNICA .....</t>
  </si>
  <si>
    <t>21 de marzo</t>
  </si>
  <si>
    <t>CPS-153</t>
  </si>
  <si>
    <t>LINA MARCELA ARIZA QUINTERO</t>
  </si>
  <si>
    <t>DIS-2017000214</t>
  </si>
  <si>
    <t>PREATAR SUS SERV ICIOS COMO PSICOLOGA EN EL PROGRAMA DE APRENDIZAJE DE LOS ESTUDIANTES CON NECESIDADES EDUCATIVAS DE LA IED RINCON SANTO SECUNDARIA DEL MUNICIPIO DE CAJICA</t>
  </si>
  <si>
    <t>CPS-152</t>
  </si>
  <si>
    <t>TORRES RAMIREZ ELSA PATRICIA</t>
  </si>
  <si>
    <t>DIS-2017000412</t>
  </si>
  <si>
    <t>CONTRATO DE PRESTACION DE SERVICIOS DE APOYO A LA GESTION COMO AUXILIAR ADMINISTRATIVA DE LA IED POMPLILIO MARTINEZ POR JORNADA UNICA</t>
  </si>
  <si>
    <t>CPS-155</t>
  </si>
  <si>
    <t>JEIMY VIVIANA ALVAREZ PATAQUIVA</t>
  </si>
  <si>
    <t>DIS-2017000434</t>
  </si>
  <si>
    <t>PRESTAR SERVICIOS PROFESIONALES COMO PSICOLOG EN LA INSTITUCION EDUCATIVA SAN GABRIEL JORNADA SABATINA DEL MUNICIPIO DE CAJICA</t>
  </si>
  <si>
    <t>25 DE ABRIL DE 2017</t>
  </si>
  <si>
    <t>25 DE NOVIEMBRE DE 2017</t>
  </si>
  <si>
    <t>CPS-182</t>
  </si>
  <si>
    <t>MARIA ISABEL TRONCOSO</t>
  </si>
  <si>
    <t>DIS-2017000406</t>
  </si>
  <si>
    <t>25  de abril de 2017</t>
  </si>
  <si>
    <t>25 de noviembre de 2017</t>
  </si>
  <si>
    <t xml:space="preserve">Veinte(20) Personas de apoyo adminsitrativo para fortalecer la prestación de servicios educativos ODS 4. </t>
  </si>
  <si>
    <t xml:space="preserve">Número de personas de  apoyo para fortalecer la prestación de servicios educativos </t>
  </si>
  <si>
    <t>CONTRATO DE PRESTACION DE SERVICIOS DE APOYO A LA GESTION COMO AUXILIAR ADMINISTRATIVA DE LA IED POMPILIO MARTINEZ SEDE PRINCIPAL</t>
  </si>
  <si>
    <t xml:space="preserve">10 meses </t>
  </si>
  <si>
    <t>Fortalecer al 100% el programa de apoyo administrativo a las IED del municipio, por medio de 13 personas profesionales.</t>
  </si>
  <si>
    <t>Porcentaje de fortalecimiento.</t>
  </si>
  <si>
    <t>CPS-033</t>
  </si>
  <si>
    <t>DIANA CONSUELO VILLEGAS PULIDO</t>
  </si>
  <si>
    <t>DIS-2017000185</t>
  </si>
  <si>
    <t>CONTRATO DE PRESTACION DE SERVICIOS DE APOYO A LA GESTION COMO AUXILIAR ADMINISTRATIVA DE LA IED PABLO HERRERA SEDE PRINCIPAL</t>
  </si>
  <si>
    <t>CPS-037</t>
  </si>
  <si>
    <t>LADY JOHANNA AREVALO VERGEL</t>
  </si>
  <si>
    <t>DIS-2017000187</t>
  </si>
  <si>
    <t>PRESTACION DE SERVICIOS COMO AUXILIAR DEL CENTRO DE INVESTIGACION Y DESARROLLO TECNOLOGICO POLITECNICO DE LA SABANA EN EL PROGRAMA CIBEC DEL MUNICIPIO DE CAJICA</t>
  </si>
  <si>
    <t>14 de febrero</t>
  </si>
  <si>
    <t>14 de diciembre</t>
  </si>
  <si>
    <t>CPS-043</t>
  </si>
  <si>
    <t>CLARA INES GUALTEROS RODRIGUEZ</t>
  </si>
  <si>
    <t>DIS-2017000186</t>
  </si>
  <si>
    <t>CONTRATO DE PRESTACION DE SERVICIOS DE APOYO A LA GESTION COMO AUXILIAR ADMINISTRATIVA DE LA IED RINCON SANTO SEDE PRINCIPAL</t>
  </si>
  <si>
    <t>CPS-042</t>
  </si>
  <si>
    <t>AVELLA MALDONADO DIANA ALEXANDRA</t>
  </si>
  <si>
    <t>DIS-2017000190</t>
  </si>
  <si>
    <t>CONTRATO DE PRESTACION DE SERVICIOS DE APOYO A LA GESTION COMO AUXILIAR ADMINISTRATIVA DE LA IED ANTONIO NARIÑO SEDE PRINCIPAL</t>
  </si>
  <si>
    <t>14 DE FEBRERO</t>
  </si>
  <si>
    <t xml:space="preserve">10 MESES </t>
  </si>
  <si>
    <t>CPS-044</t>
  </si>
  <si>
    <t>CLAUDIA PAOLA JARA VALENTIN</t>
  </si>
  <si>
    <t>DIS-2017000189</t>
  </si>
  <si>
    <t>PRESTAR SERVICIOS DE APOYO A LA GESTIÓN COMO AUXILIAR ADMINISTRATIVA DE LA INSTITUCIÓN EDUCATIVA DEPARTAMENTAL CAPELLANIA   DEL MUNICIPIO DE CAJICA</t>
  </si>
  <si>
    <t>14 DE DICIEMBRE</t>
  </si>
  <si>
    <t>CPS-047</t>
  </si>
  <si>
    <t>GLORIA RUBIELA GOMEZ ZAPATA</t>
  </si>
  <si>
    <t>CONTRATO DE PRESTACION DE SERVICIOS DE APOYO A LA GESTION COMO AUXILIAR ADMINISTRATIVA DE LA IED CAPELLANIA SEDE PRINCIPAL</t>
  </si>
  <si>
    <t>DIS-2017000191</t>
  </si>
  <si>
    <t>PRESTAR SERVICIOS DE APOYO A LA GESTIÓN COMO AUXILIAR ADMINISTRATIVA DE LA INSTITUCIÓN EDUCATIVA DEPARTAMENTAL RINCON SANTO SEDE GRANJITAS   DEL MUNICIPIO DE CAJICA</t>
  </si>
  <si>
    <t>20 DE FEBREROS</t>
  </si>
  <si>
    <t>20 DE DICIEMBRE</t>
  </si>
  <si>
    <t>CPS-051</t>
  </si>
  <si>
    <t>DORIS ALEXANDRA MARTINEZ RODRIGUEZ</t>
  </si>
  <si>
    <t>C.P.S. DE APOYO A LA GESTION COMO AUXILIAR ADMINISTRATIVA DE LA IDE RINCON SANTO SEDE GRANJITAS</t>
  </si>
  <si>
    <t>DIS-2017000275</t>
  </si>
  <si>
    <t>CONTRATO DE PRESTACIÓN DE SERVICIOS DE APOYO A LA GESTIÓN PARA REALIZAR EL MANTENIMIENTO Y ARREGLOS VARIOS DE LAS INSTITUCIONES EDUCATIVAS DEPARTAMENTALES PABLO HERRERA Y SAN GABRIEL DEL MUNICIPIO</t>
  </si>
  <si>
    <t>21 DE FEBRERO</t>
  </si>
  <si>
    <t>21 DE DICIEMBRE</t>
  </si>
  <si>
    <t>CPS-063</t>
  </si>
  <si>
    <t>JORGE ALBERTO ROBAYO CASTRO</t>
  </si>
  <si>
    <t>CONTRATO DE PRESTACION DE SERVICIOS DE APOYO A LA GESTION PARA REALIZAR EL MANTENIMIENTO Y ARREGLOS VARIOS DE LAS IED PABLO HERRERA Y SAN GABRIEL SEDE PRINCIPAL</t>
  </si>
  <si>
    <t>DIS-2017000192</t>
  </si>
  <si>
    <t>PRESTAR SERVICIOS DE APOYO A LA GESTIÓN COMO AUXILIAR ADMINISTRATIVA DE LA INSTITUCIÓN EDUCATIVA DEPARTAMENTAL SAN GABRIEL  JORNADA SABATINA DEL MUNICIPIO DE CAJICA</t>
  </si>
  <si>
    <t>CPS-054</t>
  </si>
  <si>
    <t>CLAUDIA MARILY VALDERRAMA ARMERO</t>
  </si>
  <si>
    <t>CONTRATO DE PRESTACION DE APOYO A LA GESTION COMO AUXILIAR ADMINISTRATIVA DE LA IED SAN GABRIEL JORNADA SABATINA</t>
  </si>
  <si>
    <t>DIS-2017000188</t>
  </si>
  <si>
    <t>C.P.S DE APOYO A LA GESTION PARA REALIZAR EL MANTENIMIENTO Y ARREGLOS VARIOS DE LA SINSTALACIONES DE  ANTONIO NARIÑO Y RINCON SANTO SEDE PRINCIPAL</t>
  </si>
  <si>
    <t>28 de febrero</t>
  </si>
  <si>
    <t>CPS-086</t>
  </si>
  <si>
    <t>JUAN DAVID FARFAN POVEDA</t>
  </si>
  <si>
    <t>DIS-2017000274</t>
  </si>
  <si>
    <t>CONTRATO DE PRESTACION DE SERVICIOS DE APOYO A LA GESTION COMO BIBLIOTECOLOGA DE LA IDE POMPILIO MARTINEZ SEDE PRINCIPAL</t>
  </si>
  <si>
    <t>31 de diciembre</t>
  </si>
  <si>
    <t>CPS-100</t>
  </si>
  <si>
    <t>SANDRA MARCELA RAMIREZ DORADO</t>
  </si>
  <si>
    <t>DIS-2017000276</t>
  </si>
  <si>
    <t>secretaria de educacion</t>
  </si>
  <si>
    <t>PRESTACIÓN DE SERVICIOS PROFESIONALES DE APOYO A ESTUDIANTES DEL PROGRAMA DE ACELERACIÓN GRUPO 2 EN EL MUNICIPIO DE CAJICÁ</t>
  </si>
  <si>
    <t>propiios</t>
  </si>
  <si>
    <t>Un(1) Premio a la mejor experiencia pedagógica en aula "Premio al Maestro Forjador del Futuro Entregado.  ODS 4</t>
  </si>
  <si>
    <t>Número de Premios a la mejor experiencia pedagógica en aula "Premio al Maestro Forjador del Futuro Entregados</t>
  </si>
  <si>
    <t>17 noviembre de 2017</t>
  </si>
  <si>
    <t>1 dia</t>
  </si>
  <si>
    <t>Numero de documentos</t>
  </si>
  <si>
    <t>Resoluciones</t>
  </si>
  <si>
    <t>Seis(6) Formaciones transversales en bandas músico marciales grantizadas.  ODS 4</t>
  </si>
  <si>
    <t xml:space="preserve">Número de Formaciones transversales en bandas músico marciales grantizadas </t>
  </si>
  <si>
    <t>86101700-86131600</t>
  </si>
  <si>
    <t xml:space="preserve">PRESTAR SERVICIOS COMO INSTRUCTOR DE LA BANDA MUSICO MARCIAL DE LA INSTITUCION EDUCATIVA DEPARTAMENTAL SAN GABRIEL  DEL MUNICIPIO DE CAJICA </t>
  </si>
  <si>
    <t>20 DE FEBRERO</t>
  </si>
  <si>
    <t>Numero de formaciones.</t>
  </si>
  <si>
    <t>5 DE DICIEMBRE</t>
  </si>
  <si>
    <t>CPS-059</t>
  </si>
  <si>
    <t>ANDRES CAMILO RAMOS ROZO</t>
  </si>
  <si>
    <t>CONTRATO DE PRESTACION DE SERVICIOS DE APOYO A LA GESTION COMO INSTRUCTOR DE BANDA MUSICO MARCIAL DE LA IED SAN GABRIEL SEDE PRINCIPAL</t>
  </si>
  <si>
    <t>DIS-2017000209</t>
  </si>
  <si>
    <t xml:space="preserve">PRESTAR SERVICIOS COMO INSTRUCTOR DE LA BANDA MUSICO MARCIAL DE LA INSTITUCION EDUCATIVA DEPARTAMENTAL RINCON SANTO  SEDE GRANJITAS DEL MUNICIPIO DE CAJICA </t>
  </si>
  <si>
    <t>CPS-064</t>
  </si>
  <si>
    <t>JUAN SEBASTIAN HERNANDEZ MEDINA</t>
  </si>
  <si>
    <t>CONTRATO DE PRESTACION DE SERVICIOS DE APOYO A LA GESTION COMO INSTRUCTOR DE BANDA MUSICO MARCIAL DE LA IED GRANJITAS ..</t>
  </si>
  <si>
    <t>DIS-2017000211</t>
  </si>
  <si>
    <t>PRESTAR SERVICIOS COMO INSTRUCTOR DE LA BANDA MUSICO MARCIAL DE LA INSTITUCION EDUCATIVA DEPARTAMENTAL CAPELLANIA DEL MUNICIPIO DE CAJICA</t>
  </si>
  <si>
    <t>CPS-057</t>
  </si>
  <si>
    <t>CARLOS ENRIQUE CORREA BECERRA</t>
  </si>
  <si>
    <t>CONTRATO DE PRESTACION DE SERVICIOS DE APOYO A LA GESTION COMO INSTRUCTOR DE BANDA MUSICO MARCIAL DE LA IED CAPELLANIA SEDE PRINCIPAL .</t>
  </si>
  <si>
    <t>DIS-2017000210</t>
  </si>
  <si>
    <t>PRESTAR SERVICIOS COMO INSTRUCTOR DE LA BANDA MUSICO MARCIAL DE LA INSTITUCION EDUCATIVA DEPARTAMENTAL PABLO HERRERA DEL MUNICIPIO DE CAJICA</t>
  </si>
  <si>
    <t>CPS-058</t>
  </si>
  <si>
    <t>JAVIER ORLANDO LUGO MARTINEZ</t>
  </si>
  <si>
    <t>CONTRATO DE PRESTACION DE SERVICIOS DE APOYO A LA GESTION COMO INSTRUCTOR DE BANDA MUSICO MARCIAL DE LA IED PABLO HERRERA  SEDE PRINCIPAL ....</t>
  </si>
  <si>
    <t>DIS-2017000213</t>
  </si>
  <si>
    <t>PRESTAR SERVICIOS COMO INSTRUCTOR DE LA BANDA MUSICO MARCIAL DE LA INSTITUCION EDUCATIVA DEPARTAMENTAL RINCON SANTO  DEL MUNICIPIO DE CAJICA .</t>
  </si>
  <si>
    <t>06 DE DICIEMBRE</t>
  </si>
  <si>
    <t>CPS-060</t>
  </si>
  <si>
    <t>GERARDO GUILLEN OTALORA</t>
  </si>
  <si>
    <t>CONTRATO DE PRESTACION DE SERVICIOS DE APOYO A LA GESTION COMO INSTRUCTOR DE BANDA MUSICO MARCIAL DE LA IED RINCON SANTO SEDE PRINCIPAL ...</t>
  </si>
  <si>
    <t>DIS-2017000212</t>
  </si>
  <si>
    <t>PRESTAR SERVICIOS COMO INSTRUCTOR DE LA BANDA MUSICO MARCIAL DE LA INSTITUCION EDUCATIVA DEPARTAMENTAL POMPILIO MARTINEZ   Y COORDINADOR DE LAS BANDAS MUSICOMARCIALES DE LAS IED DEL MUNICIPIO DE CAJICA</t>
  </si>
  <si>
    <t xml:space="preserve">01 DE MARZO </t>
  </si>
  <si>
    <t xml:space="preserve">15 DE DICIEMBRE </t>
  </si>
  <si>
    <t>CPS-099</t>
  </si>
  <si>
    <t>DANIEL MAURICIO ROJAS</t>
  </si>
  <si>
    <t>CONTRATO DE PRESTACION DE SERVICIOS DE APOYO A LA GESTION COMO INSTRUCTOR DE BANDA MUSICO MARCIAL DE LA IED POMPILIO MARTINEZ SEDE PRINCIPAL</t>
  </si>
  <si>
    <t>DIS-2017000208</t>
  </si>
  <si>
    <t xml:space="preserve">PRESTAR SERVICIOS COMO INSTRUCTOR DE LA BANDA MUSICO MARCIAL DE LA INSTITUCION EDUCATIVA DEPARTAMENTAL ANTONIO NARIÑO  DEL MUNICIPIO DE CAJICA </t>
  </si>
  <si>
    <t>13 DE MARZO</t>
  </si>
  <si>
    <t>9 MESES</t>
  </si>
  <si>
    <t>13 DE DICIEMBRE</t>
  </si>
  <si>
    <t>CPS-139</t>
  </si>
  <si>
    <t>FABIAN ANDRES HERNANDEZ RAMOS</t>
  </si>
  <si>
    <t>CONTRATO DE PRESTACION DE SAERVICIOS DE APÓYO A LA GESTION COMO INSTRUCTOR DE BANDA MUSICO MARCIAL DE LA IDE ANTONIO NARIÑO</t>
  </si>
  <si>
    <t>DIS-2017000462</t>
  </si>
  <si>
    <t>Una(1) Alianza y/o convenio para fortalecer el transporte escolar y universitario municipal realizado. ODS 17</t>
  </si>
  <si>
    <t>Número de Una(1) Alianzas y/o convenios para fortalecer el transporte escolar y universitario municipal realizados</t>
  </si>
  <si>
    <t>PRESTAR SERVICIOS COMO MONITORA EN LAS DIFERENTE RUTAS GRATUITAS QUE SE PRESTAN A LOS ESTUIDIANTES DE LAS IED DEL MUNICIPIO DE CAJICA.</t>
  </si>
  <si>
    <t>24 DE FEBRERO</t>
  </si>
  <si>
    <t>9 DE DICIEMBRE</t>
  </si>
  <si>
    <t>CPS-075</t>
  </si>
  <si>
    <t>YUDY MARITZA BELLO CASTAÑEDA</t>
  </si>
  <si>
    <t>C.P.S. COMO MONITORA DE LAS DIFERENTES RUTAS GRATUITAS QUE SE PRESTAN A LOS ESTUDIANTES DE LAS INSTITUCIONES</t>
  </si>
  <si>
    <t>DIS-2017000312</t>
  </si>
  <si>
    <t>PRESTAR SERVICIOS COMO MONITORA EN LAS DIFERENTE RUTAS GRATUITAS QUE SE PRESTAN A LOS ESTUIDIANTES DE LAS IED DEL MUNICIPIO DE CAJICA</t>
  </si>
  <si>
    <t>CPS-77</t>
  </si>
  <si>
    <t>PAOLA ANDREA JUYO TIBABISCO</t>
  </si>
  <si>
    <t>DIS-2017000313</t>
  </si>
  <si>
    <t>CPS-76</t>
  </si>
  <si>
    <t>NANY PAOLA GIL TINJACA</t>
  </si>
  <si>
    <t>C.P.S. COMO MONITORA DE LAS DIFERENTES RUTAS GRATUITAS QUE SE PRESTAN A LOS ESTUDIANTES DE LAS INSTITUCIONES EDUCATIVAS DEPARTAMENTALES DEL MUNICIPIO</t>
  </si>
  <si>
    <t>DIS-2017000311</t>
  </si>
  <si>
    <t>Sec desarrollo social-sec educacion- sec genera- sec gobierno</t>
  </si>
  <si>
    <t>2201130113</t>
  </si>
  <si>
    <t xml:space="preserve">25 de mayo </t>
  </si>
  <si>
    <t>15 de diciembree</t>
  </si>
  <si>
    <t>25 de mayo de 2017</t>
  </si>
  <si>
    <t>15 de diciembre de 2017</t>
  </si>
  <si>
    <t>Doscientos(200) beneficiados con la  Bolsa de crédito con el ICETEX. ODS 10</t>
  </si>
  <si>
    <t>Número de beneficiados  con el fortalecimiento económico de la Bolsa de crédito con el ICETEX</t>
  </si>
  <si>
    <t>96.1</t>
  </si>
  <si>
    <t>Ochenta y Dos(82) beneficiados garantizados con el fortalecimiento económico de la Bolsa de crédito con el ICETEX. ODS 10</t>
  </si>
  <si>
    <t>Número de beneficiados garantizados con el fortalecimiento económico de la Bolsa de crédito con el ICETEX</t>
  </si>
  <si>
    <t>01 de junio de 2017</t>
  </si>
  <si>
    <t>Numero de estudiantes.</t>
  </si>
  <si>
    <t>05 junio de 2017</t>
  </si>
  <si>
    <t>96.2</t>
  </si>
  <si>
    <t>Ciento Dieciocho(118) nuevos beneficiados con el fortalecimiento económico de la Bolsa de crédito con el ICETEX. ODS 11</t>
  </si>
  <si>
    <t>Número de nuevos beneficiados con el fortalecimiento económico de la Bolsa de crédito con el ICETEX</t>
  </si>
  <si>
    <t>Una(1) Alianza estratégica con el Colegio Liceo Francés realizada ODS 10</t>
  </si>
  <si>
    <t>Número de Alianzas estratégicas con el Colegio Liceo Francés realizadas</t>
  </si>
  <si>
    <t>pago de servicio de internet en las IED</t>
  </si>
  <si>
    <t>Cuatro(4) Alianzas o convenios celebrados para la fortalecer la calidad educativa  ODS 17</t>
  </si>
  <si>
    <t xml:space="preserve">Número de  Alianzas o convenios celebrados </t>
  </si>
  <si>
    <t>PRESTACION DE SERVIOS DE CAPACITACION EN PREICFES A LOS ESTUDIANTES DE GRADO DECIMO Y UNCECIMO DE JORNADA DIURNA Y SABATINA DE LAS IED DEL MUNICIPIO DE CAJICA</t>
  </si>
  <si>
    <t>03 de marzo</t>
  </si>
  <si>
    <t>numero de programas</t>
  </si>
  <si>
    <t>05 de agosto de 2017</t>
  </si>
  <si>
    <t>CPS-101</t>
  </si>
  <si>
    <t>ASESORIAS ACADEMICAS MILTON OCHOA Y BOGOTA SAS</t>
  </si>
  <si>
    <t>DIS-2017000397</t>
  </si>
  <si>
    <t>apoyar al 100% a la población con discapacidad y/o talentos excepcionales otra vez de una institución idónea</t>
  </si>
  <si>
    <t>porcentaje de apoyo</t>
  </si>
  <si>
    <t>SERVICIO DE APOYO A LA POBLACION CON DISCAPACIDAD Y/O TALENTOS ESEPCIONALES QUE PUEDAN ASISTIR A EDUCACION REGULAR</t>
  </si>
  <si>
    <t>DIS-2017000307</t>
  </si>
  <si>
    <t>realizar un programa para el mejoramiento de la calidad de vida de los estudiantes, padres de familia y docentes de las IED de Cajicá mediante una institución especializada idónea.</t>
  </si>
  <si>
    <t>CONTRATO DE PRESTACION DE SERVICIOS PARA DESARROLLAR EL PROGRAMA MEJORAMIENTO DE LA CALIDAD DE VIDA DE LOS ESTUDIANTES PADRES DE FAMILIA DOCENTES DE  LAS IDE MUNICIPIO DE CAJICA</t>
  </si>
  <si>
    <t>DIS-2017000407</t>
  </si>
  <si>
    <t>realizar  un programa de capacitación técnica en cocina para beneficiar a 13 personas del municipio de Cajicá. Por medio de una institución de educación superior idónea</t>
  </si>
  <si>
    <t>CONTRATAR UNA INSTITUCION ACADEMICA IDONEA CON PRESENCIA EN LA JURISDICCION DE CAJICA PARA LA CAPACIDAD TECNICA EN COSINA PARA 30 PERSONAS DEL MUNICIPIO PARA EL MEJORAMIENTO DER LA CALIDAD EDUCATIVA</t>
  </si>
  <si>
    <t>DIS-2017000460</t>
  </si>
  <si>
    <t>CONTRATAR A UNA ISNTITUCION ACADEMICA IDONEA CON PRESENCIA EN LA JURISDICCION DE CAJICA PARA LA FORMACION TECNICA EN ENFERMERIA PARA 33 PERSONAS DEL MUNICIPIO PARA EL MEJORAMIENTO DE LA CALIDAD EDUCATIVA DEL MUNICIPIO</t>
  </si>
  <si>
    <t>DIS-2017000463</t>
  </si>
  <si>
    <t>Realizar un portafolio con una entidad de educación superior para gestionar la homologación de técnicos a tecnólogos en contabilidad tributaria.</t>
  </si>
  <si>
    <t>CONTRATAR UNA INSTITUCION ACADEMICA IDONEA CON PRESENCIA EN LA JURISICCION DE CAJICa para la articulacion de tecnicosa a tecnologos en contabilidad tributaria para 60 personas</t>
  </si>
  <si>
    <t>DIS-2017000464</t>
  </si>
  <si>
    <t>19 ed abril de 2017</t>
  </si>
  <si>
    <t>fortalecer al 100% el convenio del MEN para la ampliación de infraestructura escolar para beneficiar a los estudiantes de las IED del municipio de Cajicá</t>
  </si>
  <si>
    <t>ADICION A LA CONSTRUCCION DE INFRAESTRUCTURA EDUCATIVA CONVENIO CON EL MEN PARA AMPLIACION DE LA COBERTURA ESCOLAR</t>
  </si>
  <si>
    <t>DIS-2017000730</t>
  </si>
  <si>
    <t>Doscientos Cincuenta(250)  Cupos garantizados para formar bachillerato por ciclos para la población vulnerable ODS 10</t>
  </si>
  <si>
    <t xml:space="preserve">Número de Cupos garantizados para formar bachillerato por ciclos para la población vulnerable </t>
  </si>
  <si>
    <t>10. Educación para la Competitividad</t>
  </si>
  <si>
    <t>Cuarenta y Cinco(45) Cupos  para  fortalecer el idioma ingles en docentes nivel C1. ODS 4</t>
  </si>
  <si>
    <t>Número de Cupos  para  fortalecer el idioma ingles en docentes nivel C1.</t>
  </si>
  <si>
    <t>Dos Mil(2000) nuevos cupos para estudiantes,  para fortalecer el Idioma Ingles nivel A2.1 ODS 4</t>
  </si>
  <si>
    <t>Número de nuevos cupos para estudiantes,  para fortalecer el Idioma Ingles nivel A2</t>
  </si>
  <si>
    <t>Secretaria de educacion</t>
  </si>
  <si>
    <t>Sesenta y seis (66) cupos  para formar docentes en nivel de maestría. ODS 4</t>
  </si>
  <si>
    <t>Número de cupos para formar docentes en nivel de maestría. ODS 4</t>
  </si>
  <si>
    <t>Una(1) Capacitación frente al proceso de reconciliación tolerancia y convivencia enmarcada en la PAZ  realizada. ODS 10</t>
  </si>
  <si>
    <t>Número de capacitaciones frente al proceso de reconciliación tolerancia y convivencia enmarcada en la PAZ  realizadas</t>
  </si>
  <si>
    <t xml:space="preserve">AUNAR ESFUERZOS PARA EL DESARROLLO DE LOS PROGRAMAS 1)LECTURA A GRADOS 1,2,3 Y 5 DE LAS IED 2) </t>
  </si>
  <si>
    <t>Seiscientos cincuenta(650MB) de ancho de banda . ODS 16</t>
  </si>
  <si>
    <t xml:space="preserve">Número de MB en ancho de banda </t>
  </si>
  <si>
    <t>TRANSFERENCIA DE RECURSOS PARA EL IED POMPILIO MARTINEZ A FIN DE PAGAR LOS PUNTOS DE INTERNET INSTALADOS EN LAS INSTITUCIONES PARA EL AÑO 2017</t>
  </si>
  <si>
    <t>porcentaje de fortalecimiento</t>
  </si>
  <si>
    <t>resolucion N° 135</t>
  </si>
  <si>
    <t>FONDO DE SERVICIOS EDUCATIVOS DPTALES POMPILIO MARTINEZ</t>
  </si>
  <si>
    <t>DIS-2017000417</t>
  </si>
  <si>
    <t>Catorce(14) Profesionales  que permiten el acceso a la conectividad  fortaleciendo proceso de implmentacion de la TIC en las IE.ODS 4</t>
  </si>
  <si>
    <t xml:space="preserve">Número Profesionales  que permiten el acceso a la conectividad </t>
  </si>
  <si>
    <t>CONTRATO DE PRESTACIÓN DE SERVICIOS PARA EL DESARROLLO DEL PROGRAMA  DE IMPLEMENTACIÓN DE LAS TICS EN LA INSTITUCIÓN EDUCATIVA DEPARTAMENTAL ANTONIO NARIÑO CON ESTUDIANTES  DE BASICA PRIMARIA DEL  MUNICIPIO DE CAJICÁ.</t>
  </si>
  <si>
    <t>1 DE FEBRERO</t>
  </si>
  <si>
    <t>10 MESES Y QUINCE DIAS</t>
  </si>
  <si>
    <t>CPS-010</t>
  </si>
  <si>
    <t>FABIAN ANDRES CORDOBA PEREZ</t>
  </si>
  <si>
    <t>PRESTACION DE SERVICIOS PARA EL DESARROLLO DEL PROGRAMA IMPLEMENTACION DE LAS TICS EN LAS INSTITUCION EDUCATIVA DEPARTAMENTAL ANTONIO NARIÑO DEL MUNICIPIO DE CAJICA PARA EL DESARROLLO DE JORNADA UNICA PRIMARIA</t>
  </si>
  <si>
    <t>DIS-2017000111</t>
  </si>
  <si>
    <t xml:space="preserve">CONTRATO DE PRESTACIÓN DE SERVICIOS PARA EL DESARROLLO DEL PROGRAMA  DE IMPLEMENTACIÓN DE LAS TICS EN LA INSTITUCIÓN EDUCTIVA DEPARTAMENTAL POMPILIO MARTINEZ CON LOS ALUMNOS DE BASICA SECUNDARIA DEL  MUNICIPIO DE CAJICA. </t>
  </si>
  <si>
    <t>CPS-013</t>
  </si>
  <si>
    <t>HERNAN DARIO HERRERA GARZON</t>
  </si>
  <si>
    <t>PRESTACION DE SERVICIOS PARA EL DESARROLLO DEL PROGRAMA IMPLEMENTACION DE LAS TICS EN LAS INSTITUCION EDUCATIVA DEPARTAMENTAL POMPILIO MARTINEZ DEL MUNICIPIO DE CAJICA PARA EL DESARROLLO DE JORNADA UNICA SECUNDARIA</t>
  </si>
  <si>
    <t>DIS-2017000109</t>
  </si>
  <si>
    <t xml:space="preserve">CONTRATO DE PRESTACIÓN DE SERVICIOS PARA EL DESARROLLO DEL PROGRAMA  DE IMPLEMENTACIÓN DE LAS TICS EN LA INSTITUCIÓN EDUCATIVA DEPARTAMENTAL PABLO HERRERA CON ESTUDIANTES DE BASICA PRIMARIA DEL  MUNICIPIO DE CAJICA </t>
  </si>
  <si>
    <t>CPS-011</t>
  </si>
  <si>
    <t>WILMAR ANTONIO ZIPAQUIRA GAITAN</t>
  </si>
  <si>
    <t>PRESTACION DE SERVICIOS PARA EL DESARROLLO DEL PROGRAMA IMPLEMENTACION DE LAS TICS EN LA INSTITUCION EDUCATIVA DEPARTAMENTAL PABLO HERRERA DEL MUNICIPIO DE CAJICA PARA EL DESARROLLO DE JORNADA UNICA PRIMARIA</t>
  </si>
  <si>
    <t>DIS-2017000114</t>
  </si>
  <si>
    <t>PRESTACION DE SERVICIOS PARA EL DESARROLLO DEL PROGRAMA IMPLEMENTACION DE LAS TICS EN LA INSTITUCION EDUCATIVA DEPARTAMENTAL CAPELLANIA DEL MUNICIPIO DE CAJICA PARA EL DESARROLLO DE JORNADA UNICA PRIMARIA</t>
  </si>
  <si>
    <t>02 de febrero</t>
  </si>
  <si>
    <t>10 meses 15 dias</t>
  </si>
  <si>
    <t>16 de diciembre</t>
  </si>
  <si>
    <t>CPS-009</t>
  </si>
  <si>
    <t>DIDIER ORLANDO VILLARRAGA GONZALEZ</t>
  </si>
  <si>
    <t>DIS-2017000113</t>
  </si>
  <si>
    <t>CONTRATO DE PRESTACIÓN DE SERVICIOS PARA EL DESARROLLO DEL PROGRAMA  DE IMPLEMENTACIÓN DE LAS TICS EN LA INSTITUCIÓN EDUCTIVA DEPARTAMENTAL POMPILIO MARTINEZ CON  ESTUDIANTES  DE BASICA PRIMARIA DEL MUNICIPIO DE CAJICA.</t>
  </si>
  <si>
    <t>CPS-012</t>
  </si>
  <si>
    <t>GLORIA ANGELICA TAVERA SANCHEZ</t>
  </si>
  <si>
    <t>PRESTACION DE SERVICIOS PARA EL DESARROLLO DEL PROGRAMA IMPLEMENTACION DE LAS TICS EN LA INSTITUCION EDUCATIVA DEPARTAMENTAL POMPILIO MARTINEZ DEL MUNICIPIO DE CAJICA PARA EL DESARROLLO DE JORNADA UNICA PRIMARIA</t>
  </si>
  <si>
    <t>DIS-2017000110</t>
  </si>
  <si>
    <t xml:space="preserve">CONTRATO DE PRESTACIÓN DE SERVICIOS DE APOYO A LA GESTIÓN PARA EL CORRECTO FUNCIONAMIENTO Y ATENCIÓN DEL PORTAL INTERACTIVO DEL MUNICIPIO DE CAJICA. </t>
  </si>
  <si>
    <t>CPS-008</t>
  </si>
  <si>
    <t>ALEX RODRIGO HIGUERA DIAZ</t>
  </si>
  <si>
    <t>PRESTACION DE SERVICIOS DE APOYO A LA GESTION PARA EL CORRECTO FUNCIONAMIENTO Y ATENCION DEL PORTAL INTERACTIVO</t>
  </si>
  <si>
    <t>DIS-2017000112</t>
  </si>
  <si>
    <t xml:space="preserve">CONTRATO DE PRESTACIÓN DE SERVICIOS PARA EL DESARROLLO DEL PROGRAMA  IMPLEMENTACIÓN DE LAS TICS EN LA LUDOTECA CAPELLANIA CON CULTIVARTE DEL MUNICIPIO DE CAJICA </t>
  </si>
  <si>
    <t>7 DE FEBRERO</t>
  </si>
  <si>
    <t>CPS-017</t>
  </si>
  <si>
    <t>IVAN CAMILO RAMIREZ NIETO</t>
  </si>
  <si>
    <t>PRESTACION DE SERVICIOS PARA EL DESARROLLO DEL PROGRAMA IMPLEMENTACION DE LAS TICS EN LA LUDOTECA CAPELLANIA CON CULTIVARTE</t>
  </si>
  <si>
    <t>DIS-2017000146</t>
  </si>
  <si>
    <t>CONTRATO DE PRESTACIÓN DE SERVICIOS PARA EL DESARROLLO DEL PROGRAMA  DE IMPLEMENTACIÓN DE LAS TICS EN LA INSTITUCIÓN EDUCATIVA DEPARTAMENTAL RINCÓN SANTO DEL  MUNICIPIO DE CAJICA</t>
  </si>
  <si>
    <t>23 DE DICIEMBRE</t>
  </si>
  <si>
    <t>CPS-021</t>
  </si>
  <si>
    <t>CAMILO ANDRES VARGAS COLORADO</t>
  </si>
  <si>
    <t>PRESTACION DE SERVICIOS PARA EL DESARROLLO DEL PROGAMA IMPLEMENTACION DE LAS TICS EN LA INSTITUCION EDUCATIVA DEPARTAMENTAL RINCON SANTO DEL MUNICIPIO DE CAJICA PARA EL DESARROLLO DE JORNADA UNICA PRIMARIA</t>
  </si>
  <si>
    <t>DIS-2017000115</t>
  </si>
  <si>
    <t xml:space="preserve">CONTRATO DE PRESTACIÓN DE SERVICIOS PARA EL DESARROLLO DEL PROGRAMA  DE IMPLEMENTACIÓN DE LAS TICS EN LA INSTITUCIÓN EDUCTIVA DEPARTAMENTAL PABLO HERRERA CON ESTUDIANTES DE BASICA SECUNDARIA DEL  MUNICIPIO DE CAJICA </t>
  </si>
  <si>
    <t>CPS-028</t>
  </si>
  <si>
    <t>CESAR ARMANDO MOYANO NAVARRETE</t>
  </si>
  <si>
    <t>PRESTACION DE SERVICIOS PARA EL DESARROLLO DEL PROGRAMA IMPLEMENTACION DE LAS TICS EN LAS INSTITUCION EDUCATIVA DEPARTAMENTAL PABLO HERRERA DEL MUNICIPIO DE CAJICA PARA EL DESARROLLO DE JORNADA UNICA SECUNDARIA</t>
  </si>
  <si>
    <t>DIS-2017000148</t>
  </si>
  <si>
    <t xml:space="preserve">CONTRATO DE PRESTACIÓN DE SERVICIOS PARA EL DESARROLLO DEL PROGRAMA  DE IMPLEMENTACIÓN DE LAS TICS EN LA INSTITUCIÓN EDUCATIVA DEPARTAMENTAL SAN GABRIEL DEL  MUNICIPIO DE CAJICA </t>
  </si>
  <si>
    <t>CPS-016</t>
  </si>
  <si>
    <t>JULIO CESAR MANOSALVA CAMPOS</t>
  </si>
  <si>
    <t>PRESTACION PARA EL DESARROLLO DEL PROGRAMA IMPLEMENTACION DE LAS TICS EN LA INSTITUCION EDUCATIVA DEPARTAMENTAL SAN GABRIEL DEL MUNICIPIO DE CAJICA</t>
  </si>
  <si>
    <t>DIS-2017000144</t>
  </si>
  <si>
    <t>PRESTACIO DE SERVICIOS PARA EL DESARROLLO DEL PROGRAMA IMPLEMENTACION DE LAS TICS EN LA INSTITUCION EDUCATIVA DEPARTAMENTAL CAPELLANIA PRIMARIA Y SECUNDARIA PARA EL DESARROLLO DE LA JOPRNADA UNICA</t>
  </si>
  <si>
    <t>13 de marzo</t>
  </si>
  <si>
    <t>9 meses veinte dias</t>
  </si>
  <si>
    <t>CPS-129</t>
  </si>
  <si>
    <t>WILMAR JAVIER TEJEDOR MURIEL</t>
  </si>
  <si>
    <t>DIS-2017000405</t>
  </si>
  <si>
    <t>PRESTACION DE SERVICIO PARA EL DESAROOLLO DEL PROGRAMA IMPLEMENTACION DE LAS TICS EN LAS INSTITUCIONES EDUCATIVAS DEPARTAMENTAL ANTONIO NARIÑO DEL MUNICIPIO DE CAJICA PARA EL DESARROLLO DE LA JORNADA UNICA</t>
  </si>
  <si>
    <t>CPS-128</t>
  </si>
  <si>
    <t>RUBEN DARIO JIMENEZ PINEDA</t>
  </si>
  <si>
    <t>DIS-2017000410</t>
  </si>
  <si>
    <t>Nueve Mil (9000) Estudiantes  que se benefician con dispositivos tecnológicos y acceso a manejo de plataforma para acceder a la conectividad de las Instituciones Educativas Departamentales ODS 4</t>
  </si>
  <si>
    <t>Número de Estudiantes  que se benefician con dispositivos tecnológicos y acceso a manejo de plataforma para acceder a la conectividad de las Instituciones Educativas Departamentales</t>
  </si>
  <si>
    <t>Un(1) Programa Leo y comprendo en Cajicá formulado e implementado. ODS 4</t>
  </si>
  <si>
    <t>Número de Programas Leo y comprendo en Cajicá formulados e implementados</t>
  </si>
  <si>
    <t>CAS</t>
  </si>
  <si>
    <t>CONTRATAR CON UNA ENTRIDAD IDONEA DE APOYO A 5 NIÑOS CON DISCAPACIDAD PARA FORTALECER LA CALIDAD EDUCATIVA DEL MUNICIPIO EN REFORZAMIENTO DE LECTURA CRITICA</t>
  </si>
  <si>
    <t>04 de abril de 2017</t>
  </si>
  <si>
    <t>8 meses veinticinco dias</t>
  </si>
  <si>
    <t>29 ded diciembre de 2017</t>
  </si>
  <si>
    <t>CPS-163</t>
  </si>
  <si>
    <t>CANE</t>
  </si>
  <si>
    <t>CONTRATAR CON UNA ENTIDAD IDONEA DE APOYO A 5 NIÑOS CON DISCAPACIDAD PARA FORTALECER LA CALIDAD EDUCATIVA DEL MUNICIPIO EN REFORZAMIENTO DE LECTURA CRITICA</t>
  </si>
  <si>
    <t>DIS-2017000461</t>
  </si>
  <si>
    <t>04 de abril de 2o17</t>
  </si>
  <si>
    <t>29 de diciembre de 2017</t>
  </si>
  <si>
    <t>Treinta y ocho (38) Convenios Municipio - Universidad- SENA- Empresa celebrados promueven la reciprocidad, capacitación-empleo. ODS 10</t>
  </si>
  <si>
    <t xml:space="preserve">Número de Convenios Municipio celebrados </t>
  </si>
  <si>
    <t>DIS-2017000045</t>
  </si>
  <si>
    <t>CONTRATO DE PRESTACION DE SERVICIOS PARA REALIZAR EL MANTENIMIENTO Y ADECUACION DE LAS INSTALACIONES DE LA PLANTA FISICA DEL CENTRO DE INVESTIGACION Y DESARROLLO TECNOLOGICO POLITECNICO DE LA SABANA MUNICIPIO DE CAJICA</t>
  </si>
  <si>
    <t>09 de marzo</t>
  </si>
  <si>
    <t>CPS-119</t>
  </si>
  <si>
    <t>JOSE MIGUEL LEON AYALA</t>
  </si>
  <si>
    <t>DIS-2017000408</t>
  </si>
  <si>
    <t>31 DE DICIEMBRE 2017</t>
  </si>
  <si>
    <t>PRESTACION DE SERVICIOS PARA REALIZAR EL ACOMPAÑAMIENTO A LOS ESTUDIANTES DEL PROGRAMA CIBEC DESARROLLANDO EN EL CENTRO DE INVESTIGACION Y DESARROLLO TECNOLOGICO POLITECNICO DE LA SABANA</t>
  </si>
  <si>
    <t>14 DE MARZO</t>
  </si>
  <si>
    <t>CPS-137</t>
  </si>
  <si>
    <t>DIANA ISABEL BARON HILARION</t>
  </si>
  <si>
    <t>CONTRATO DE PRESTACION DE SERVICIOS PARA REALIZAR EL ACOMPAÑAMIENTO A LOS ESTUDIANTES DEL PROGRAMA CIBEC DESAROOLLADO EN LAS INSTALACIONES DEL CENTRO DE INVESTIGACION Y DESARROLLO TECNOLOGICO POLITECNICO DE LA SABANA DEL MUNICIPIO DE CAJICA</t>
  </si>
  <si>
    <t>DIS-2017000414</t>
  </si>
  <si>
    <t>14 DE NOVIMBRE</t>
  </si>
  <si>
    <t>CONTRATO DE PRESTACION DE SERVICIOS DE APOYO COMO SOPORTE TECNICO Y DE MANTENIMIENTO PARA EQUIPOS DE COMPUTO DEL CENTRO DE INVESTIGACION Y DESARROLLO TECNOLOGICO POLITECNICO DE LA SABANA</t>
  </si>
  <si>
    <t>CPS-133</t>
  </si>
  <si>
    <t>DIEGO FERNANDO SANCHEZ VARGAS</t>
  </si>
  <si>
    <t>CONTRATO DE PRESTACION DE SERVICIOS PARA EL APOYO TECNOLOGICO EN EL CENTRO DE INVESTIGACION Y DESAROOLLO TECNOLOGICO POLITECNICO LA SABANA</t>
  </si>
  <si>
    <t>DIS-2017000416</t>
  </si>
  <si>
    <t>CONTRATACION PRESTACION DE SERVICIOS DE APOYO A LA GESTION PARA REALIZAR EL MANTENIMIENTO DE PRADOS Y JARDINES DE CVENTRO DE INVESTIGACION Y DESAROOLO TECNOLOGICO POLITECNICO LA SABANA</t>
  </si>
  <si>
    <t>14 de marzo</t>
  </si>
  <si>
    <t>09 meses 15 dias</t>
  </si>
  <si>
    <t>CARLOS ANDRES SASTRE GIRALDO</t>
  </si>
  <si>
    <t>PRESTACION DE SRVICIOS PROFESIONALES COMO ALMACENISTA EN EL CENTRO DE IONVESTIGACION Y DESARROLLO TECNOLOGICO POLITECNICO DE LA SABANA DEL MUNICIPIO DE CAJICA</t>
  </si>
  <si>
    <t>DIS-2017000415</t>
  </si>
  <si>
    <t>DIS-2017000336</t>
  </si>
  <si>
    <t>UNION TEMPORAL TJ 2017 .</t>
  </si>
  <si>
    <t>PRESTACION DE SERVICIOS SEGURIDAD  Y VIGILANCIA PARA LOS EDIFICIOS PUBLICOS A CARGO DEL MUNICIPIO</t>
  </si>
  <si>
    <t>DIS-2017000335</t>
  </si>
  <si>
    <t>UNION TEMPORAL SUMINISTROS TONER-2017</t>
  </si>
  <si>
    <t>SUMINISTRO DE CARTUCHOS Y TONER PARA LAS IMPRESORAS DE LA ADMINISTRACIÓN CENTRAL, EL POLITECNICO REGIONAL, LA PONAL Y LAS INSTITUCIONES EDUCATIVAS DEL MUNICIPIO DE CAJICÁ</t>
  </si>
  <si>
    <t>DIS-2017000528</t>
  </si>
  <si>
    <t>CPS-141</t>
  </si>
  <si>
    <t>JOSE DEL CARMEN ROA ALFARO</t>
  </si>
  <si>
    <t>DIS-2017000413</t>
  </si>
  <si>
    <t xml:space="preserve">SUMINISTRO DE CARTUCHOS Y TONER PARA LAS IMPRESORAS DE LA ADMINISTRACIÓN CENTRAL, EL POLITECNICO REGIONAL, LA PONAL Y LAS INSTITUCIONES EDUCATIVAS DEL MUNICIPIO DE CAJICÁ </t>
  </si>
  <si>
    <t>16 de marzo</t>
  </si>
  <si>
    <t>09 meses 10 dias</t>
  </si>
  <si>
    <t>26 de diciembre</t>
  </si>
  <si>
    <t>Cien (100%) de Registros población VCA atendida por concepto de Salud. ODS 1</t>
  </si>
  <si>
    <t>Porcentaje de registros de población VCA realizadas.</t>
  </si>
  <si>
    <t>Cien (100%) en cupos en Educación para la población V.C.A. ODS 4</t>
  </si>
  <si>
    <t>Cien (100%) de cupos en Educación los ocupan Personas en procesos de reintegración - PPR ODS 10</t>
  </si>
  <si>
    <t>Porcentaje de cupos en educación.</t>
  </si>
  <si>
    <t>Trecientos Uno (301)  cupos garantizados para niños y niñas de 0 a 5 años en  escuelas de formación deportiva - Centro de Iniciación deportiva . ODS 10</t>
  </si>
  <si>
    <t>Número de  niños y niñas de 0 a 5 años que asisten a escuelas de formación deportiva</t>
  </si>
  <si>
    <t>META FUNCIONA CON RRECURSOS DE OTRA META … DEL PROGRAMA 19</t>
  </si>
  <si>
    <t>INSDEPORTE</t>
  </si>
  <si>
    <t>Mil Cuarenta y Tres  (1043) cupos disponibles para niños y niñas de 5 a 12 años que asisten a Escuelas Formativas Deportivas</t>
  </si>
  <si>
    <t>Número de  cupos disponibles para niños y niñas de 5 a 12 años que asisten a Escuelas Formativas Deportivas</t>
  </si>
  <si>
    <t>SeteScientos ciento cincuenta y uno(751)cupos disponibles para adolescentes entre los 12 y 18 años que asisten a Escuelas de Formación Deportiva.  ODS 10</t>
  </si>
  <si>
    <t>Número de cupos disponibles  para adolescentes entre los 12 y 18 años que asisten a Escuelas de Formación Deportiva</t>
  </si>
  <si>
    <t>Quinientos(500) Nuevos cupos para población joven de 17 a 24 años en programas de formación deportiva (en deporte de alto rendimiento)  ODS 10</t>
  </si>
  <si>
    <t>Número de Nuevos cupos para población joven de 17 a 24 años en programas de formación deportiva ODS 10</t>
  </si>
  <si>
    <t>ESTA META PASA A SER DE MANTENIMIENTO HY META FUNCIONA CON RRECURSOS DE OTRA META … DEL PROGRAMA 19</t>
  </si>
  <si>
    <t>13. Deporte y Recreación</t>
  </si>
  <si>
    <t>19. Deporte Seguro una Oportunidad de Vida Para Todos.</t>
  </si>
  <si>
    <t>Ochenta(80%) de fortalecimiento institucional  de INSDEPORTES con enfoque incluyente.</t>
  </si>
  <si>
    <t>Porcentaje de Fortalecimiento de INSDEPORTES con enfoque incluyente</t>
  </si>
  <si>
    <t>432119 - 432120 - 432121 - 441029</t>
  </si>
  <si>
    <t>ENERO DE 2017</t>
  </si>
  <si>
    <t xml:space="preserve">APOYOS  A LA GESTION </t>
  </si>
  <si>
    <t xml:space="preserve">INVERSION </t>
  </si>
  <si>
    <t>N.A.</t>
  </si>
  <si>
    <t>Dra. Gloria Marcela Nieto B.</t>
  </si>
  <si>
    <t xml:space="preserve">APOYO </t>
  </si>
  <si>
    <t>RODRIGO ALEXANDER GONZALEZ DOBLADO</t>
  </si>
  <si>
    <t xml:space="preserve">COMPRA DE IMPRESORAS </t>
  </si>
  <si>
    <t>2/01/217</t>
  </si>
  <si>
    <t>NICOLAS LOPEZ</t>
  </si>
  <si>
    <t xml:space="preserve">COMPRA DE COMPUTADORES </t>
  </si>
  <si>
    <t>COMPRA DE DOTACION DE OFICINA MUEBLES Y ENSERES</t>
  </si>
  <si>
    <t xml:space="preserve">TESORERIA </t>
  </si>
  <si>
    <t>COMPRA DE LICENCIAS COMPUTADORES</t>
  </si>
  <si>
    <t xml:space="preserve">COMPRA DE SILLAS </t>
  </si>
  <si>
    <t>APOYO</t>
  </si>
  <si>
    <t>David Blanco Ruiz</t>
  </si>
  <si>
    <t>Pago Sonido</t>
  </si>
  <si>
    <t>20</t>
  </si>
  <si>
    <t xml:space="preserve">3 MESES </t>
  </si>
  <si>
    <t>APOYOS A LA GESTION</t>
  </si>
  <si>
    <t>JAIRO LARA</t>
  </si>
  <si>
    <t xml:space="preserve">CAMBIO DE ACEITE </t>
  </si>
  <si>
    <t xml:space="preserve">JAIRO LARA </t>
  </si>
  <si>
    <t xml:space="preserve">REALIZAR LA TECNOMECANICA  DE LA CAMIOTA OJG </t>
  </si>
  <si>
    <t xml:space="preserve">REPARACION CAMIONETA INSDEPORTES </t>
  </si>
  <si>
    <t>CENTRAL DE REPUESTOS LUKE SAS.</t>
  </si>
  <si>
    <t xml:space="preserve">REPARACION DE CAMIONETA </t>
  </si>
  <si>
    <t>MOBIL CODI 5</t>
  </si>
  <si>
    <t xml:space="preserve">COMPRA VENTA DE COMBUSTIBLE </t>
  </si>
  <si>
    <t xml:space="preserve">OSCAR PACHON </t>
  </si>
  <si>
    <t>MANTENIMIENTO VEHICULO</t>
  </si>
  <si>
    <t>Numero  de campañas</t>
  </si>
  <si>
    <t xml:space="preserve">WILLIAM VILLARAGA </t>
  </si>
  <si>
    <t xml:space="preserve">SUMINISTRO DE IMPRESIÓN DE PUBLICIDAD INSDEPORTES CAJICA PARA INSCRIPCIONES ESCUELAS DEPORTIVA </t>
  </si>
  <si>
    <t xml:space="preserve">SUMINISTRO DE IMPRESIÓN DE PUBLICIDAD INSDEPORTES CAJICA PARA INSCRIPCIONES ESCUELAS DEPORTIVA PARA LOS FESTIVALES DE LAS ESCUELAS DEPORTIVAS </t>
  </si>
  <si>
    <t xml:space="preserve">SUMINISTRO DE IMPRESIONES DE DIPLOMAS </t>
  </si>
  <si>
    <t>APOYO DE LA GESTION</t>
  </si>
  <si>
    <t>Fortalecer al 100%  el INSDEPORTES por medio del pago de  nomina.</t>
  </si>
  <si>
    <t xml:space="preserve">PAGO DE SERVICIOS LOCAL 1 DEL MES DE ENERO </t>
  </si>
  <si>
    <t>Apoyo a la gestión, para el fortalecimiento de Insdeportes Cajicá.</t>
  </si>
  <si>
    <t>Numero de visitas</t>
  </si>
  <si>
    <t>COMPRAVETA DE PASAJES CON DESTINO A MEDELLIN DE COORDINADORES PARA EL ACOMPAÑAMIENTO Y VIGILANCIA DELAS DIFERENTES DISCIPLINAS QUE REPRESENTARON A INSDEPORTES CAJICA EN EL TORNEO DE LA PONY DE LA PARTE ADMINISTRATIVA.</t>
  </si>
  <si>
    <t xml:space="preserve">FABIAN QUINTERO </t>
  </si>
  <si>
    <t>LOGISTICA PARA LA VISITA AL IDR DE MEDELLIN PARA LA IMPLEMENTACION DEL COMPLEJO DEPORTIVO Y TURISTICO FORTALEZA DE PIEDRA.</t>
  </si>
  <si>
    <t>801615 - 841115 - 93121704 - 811015 -811118 -811120</t>
  </si>
  <si>
    <t xml:space="preserve">ENERO DE 2017 </t>
  </si>
  <si>
    <t xml:space="preserve">PRESTACION DE SERVICIOS </t>
  </si>
  <si>
    <t xml:space="preserve">PRESTACION DE SERVICIO </t>
  </si>
  <si>
    <t>ADRIANA PATRICIA MORENO SUAREZ</t>
  </si>
  <si>
    <t>PRESTACION DE SERVICIOS DE APOYO A LA GESTION PARA REALIZAR TAREAS ADMINISTRATIVAS EN EL INSTITUTO MUNICIPAL DE DEPORTE Y RECREACION DE CAJICÁ.</t>
  </si>
  <si>
    <t>ANA MILETH DE LA ENCARNACION ANGULO</t>
  </si>
  <si>
    <t>PRESTACIÓN DE SERVICIOS DE APOYO A LA GESTIÓN PARA ATENDER, INFORMAR Y ORIENTAR EN TODO LO RELACIONADO CON SERVICIOS AL CIUDADANO EN LO REFERENTE A TRÁMITES Y REQUISITOS DE LOS SERVICIOS QUE PRESTA EL INSTITUTO MUNICIPAL DE DEPORTE Y RECREACIÓN DE CAJICÁ  A TRAVES DE LA VENTANILLA UNICA.</t>
  </si>
  <si>
    <t xml:space="preserve">HERNAN DAVID ACOSTA LOPEZ </t>
  </si>
  <si>
    <t>PRESTACION DE SERVICIOS DE APOYO A LA GESTION COMO AUXILIAR DE APOYO A LA GESTION ADMINISTRATIVA DEL INSTITUTO MUNICIPAL DE DEPORTE Y RECREACION DE CAJICÁ.</t>
  </si>
  <si>
    <t>MARTHA LUCIA BERNAL BERNAL</t>
  </si>
  <si>
    <t xml:space="preserve">PRESTACIÓN DE SERVICIOS PROFESIONALES COMO APOYO AL ÁREA CONTABLE DEL  INSTITUTO MUNICIPAL DE DEPORTE Y RECREACIÓN DE CAJICA. </t>
  </si>
  <si>
    <t>JOSE JAHIR RIVAS VENEGAS</t>
  </si>
  <si>
    <t xml:space="preserve">APOYO PROFESIONAL EN MATERIA ADMINISTRATIVA Y PRESUPUESTAL. </t>
  </si>
  <si>
    <t xml:space="preserve">CAYG SAS </t>
  </si>
  <si>
    <t>PRESTACIÓN DE SERVICIOS DE APOYO A LA GESTION EN LA ASESORIA, ACTUALIZACION Y MANTENIMIENTO DE CONTROL INTERNO MECI 1000:2014 Y AL SISTEMA DE GESTION DE CALIDAD GP 1000:2009 DEL IDRC DE CAJICA.</t>
  </si>
  <si>
    <t xml:space="preserve">WENDY LORAINE FIGUEROA QUIMBAYO </t>
  </si>
  <si>
    <t>PRESTACION DE SERVICIOS DE APOYO DE ARCHIVO EN EL INSTITUTO MUNICIPAL DE DEPORTE Y RECREACION DE CAJICA.</t>
  </si>
  <si>
    <t xml:space="preserve">PRESTACIÓN DE SERVICIOS DE APOYO A LA GESTIÓN EN LAS ACTIVIDADES DE ORGANIZACIÓN, CONTROL Y VERIFICACIÓN DE TODOS LOS BIENES DEL INSDEPORTES. </t>
  </si>
  <si>
    <t>WILLIAM HUMBERTO VILLARRAGA HERNANDEZ</t>
  </si>
  <si>
    <t>PRESTACIÓN DE SERVICIOS DE APOYO A LA GESTIÓN COMO CAMARÓGRAFO PARA EL CUBRIMIENTO DE EVENTOS PÚBLICOS E INSTITUCIONALES Y PUBLICACIÓN DE NOTICIAS DEL INSTITUTO MUNICIPAL DE DEPORTE Y RECREACIÓN DE CAJICÁ EN LOS DIFERENTES MEDIOS DE COMUNICACIÓN.</t>
  </si>
  <si>
    <t xml:space="preserve">ALVARO ESTEBAN RAMIREZ PEÑALOZA </t>
  </si>
  <si>
    <t>PRESTACION DE SERVICIOS PROFESIONALES PARA EL DESARROLLO Y EL APOYO DE LOS PROGRAMAS FORMATIVOS EN REDES SOCIALES DE INSDEPORTES CAJICA.</t>
  </si>
  <si>
    <t>ANDRES EDUARDO GARNICA ROJAS</t>
  </si>
  <si>
    <t>PRESTACION DE SERVICIOS EN EL AREA DE APOYO INFORMATICO PARA EL INSDEPORTES DE CAJICA.</t>
  </si>
  <si>
    <t>MARIA ESPERANZA BARACALDO MOYANO.</t>
  </si>
  <si>
    <t>PRESTACIÓN DE SERVICIOS DE APOYO A LA GESTIÓN COMO AUXILIAR ADMINISTRATIVO PARA LA COORDINACIÓN DE DEPORTE FORMATIVO.</t>
  </si>
  <si>
    <t>ANGIE CAROLINA LOVERA FIGUEROA</t>
  </si>
  <si>
    <t xml:space="preserve">PRESTACIÓN DE SERVICIOS DE APOYO A LA GESTIÓN COMO AUXILIAR DE APOYO A LA DIRECCION DE INDEPORTES </t>
  </si>
  <si>
    <t>801615 - 811120</t>
  </si>
  <si>
    <t xml:space="preserve">FORTALECIMIENTO INSTITUCIONAL </t>
  </si>
  <si>
    <t>Apoyar  al 100%  el área técnica para el manejo de deporte social y comunitario, eventos y deporte competitivo y la coordinación de paz, por medio de un equipo interdisciplinario.</t>
  </si>
  <si>
    <t>Porcentaje de apoyo.</t>
  </si>
  <si>
    <t>FRANCISCO JAVIER NIETO NAVARRETE</t>
  </si>
  <si>
    <t>PRESTACIÓN DE SERVICIOS PROFESIONALES  PARA DESARROLLAR ACTIVIDADES RELACIONADAS CON LA COORDINACION DE DEPORTE SOCIAL Y COMUNITARIO, JUNTAS DE ACCIÒN COMUNAL, RECREACION, ACTIVIDAD FISICA  Y CAMPISMO BAJO LA RESPONSABILIDAD DEL INSDEPORTES.</t>
  </si>
  <si>
    <t>JUAN CARLOS MUÑOZ LOVERA</t>
  </si>
  <si>
    <t>PRESTACION DE SERVICIOS PROFESIONALES DE LA COORDINACION DE PAZ.</t>
  </si>
  <si>
    <t>JOHN WILFREDO VALBUENA RODRIGUEZ</t>
  </si>
  <si>
    <t>PRESTACION DE SERVICIOS PROFESIONALES PARA DESARROLLAR ACTIVIDADES RELACIONADAS CON LA COORDINACION DE EVENTOS DEPORTIVOS DE CARÁCTER COMPETITIVO BAJO LA RESPONSABILIDAD DE INSDEPORTES.</t>
  </si>
  <si>
    <t>JHON JAIRO PATAQUIVA SIERRA</t>
  </si>
  <si>
    <t>PRESTACION DE SERVICIOS DE APOYO A LA COORDINACION SOCIAL COMUNITARIA  EN EL AREA RECREATIVA BAJO RESPONSABILIDAD DEL INSTITUTO MUNICIPAL DEDEPORTE Y RECREACION DE CAJICÁ.</t>
  </si>
  <si>
    <t>IVAN DARIO CASTILLO ZAMBRANO</t>
  </si>
  <si>
    <t>PRESTACION DE SERVICIOS PROFESIONALES DE APOYO EN LA COORDINACION DE LAS ACTIVIDADES DE DEPORTE FORMATIVO PREVISTAS EN LOS CONVENIOS DE ACTIVIDADES LUDICAS Y COMPLEMENTARIAS.</t>
  </si>
  <si>
    <t>15/12/207</t>
  </si>
  <si>
    <t xml:space="preserve">801615 -  811120 </t>
  </si>
  <si>
    <t>JAIME JAVIER CANTOR BARACALDO</t>
  </si>
  <si>
    <t xml:space="preserve">PRESTACION DE SERVICIOS PROFESIONALES DE APOYO EN LA COORDINACION DE LAS ACTIVIDADES DE DEPORTE COMPETITIVO Y COMO VEEDOR EN LOS CAMPOS DE FUTBOL A CARGO DEL INSDEPORTES. </t>
  </si>
  <si>
    <t>NICOLAS STIVEN LOPEZ GUERRERO</t>
  </si>
  <si>
    <t xml:space="preserve">PRESTACIÓN DE SERVICIOS DE APOYO A LA GESTION EN LA COORDINACIÓN DE LAS ACTIVIDADES DE DEPORTE COMPETITIVO Y COMO VEEDOR EN LOS CAMPOS DE FUTBOL, A CARGO DEL INSDEPORTES. </t>
  </si>
  <si>
    <t>801615 - 811120 -841115  - 841116</t>
  </si>
  <si>
    <t>OCTUBRE DE 2017</t>
  </si>
  <si>
    <t xml:space="preserve">1 MES </t>
  </si>
  <si>
    <t xml:space="preserve">Numero de ratificaciones </t>
  </si>
  <si>
    <t>Numero de sistemas</t>
  </si>
  <si>
    <t xml:space="preserve">CONCURSO DE MERITO </t>
  </si>
  <si>
    <t>CONVENIO INTERADMINISTRATIVO</t>
  </si>
  <si>
    <t>251015 -  251019 - 25101502 -25101503 -25101604</t>
  </si>
  <si>
    <t>AGOSTO DE 2017</t>
  </si>
  <si>
    <t>4 MESES</t>
  </si>
  <si>
    <t xml:space="preserve">COMPRAVENTA </t>
  </si>
  <si>
    <t>Numero de Parques Automotor.</t>
  </si>
  <si>
    <t xml:space="preserve">811015 - 721214 - 72121103 - 721033 </t>
  </si>
  <si>
    <t>SELECCIÓN ABREVIADA MINIMA CUANTIA</t>
  </si>
  <si>
    <t>JULIO DE 2017</t>
  </si>
  <si>
    <t xml:space="preserve">5 MESES </t>
  </si>
  <si>
    <t xml:space="preserve">Mantenimiento preventivo y correctivo a la Camioneta que se encuentra a cargo de INSDEPORTES </t>
  </si>
  <si>
    <t>Fortalecer AL 100% el parque automotriz de INSDEPORTES.</t>
  </si>
  <si>
    <t xml:space="preserve">6 MESES </t>
  </si>
  <si>
    <t xml:space="preserve">COMPRA VENTA </t>
  </si>
  <si>
    <t>Puesto de Trabajo</t>
  </si>
  <si>
    <t>N° mantenimientos realizados</t>
  </si>
  <si>
    <t>841315 - 84131603 - 84131516 - 84131607</t>
  </si>
  <si>
    <t>Contratar los seguros que amparen los intereses patrimoniales actuales y futuros, así como los bienes de propiedad del instituto municipal de deportes y recreación de Cajicá Insdeportes Cajicá, que estén bajo su responsabilidad y custodia y aquellos que sean adquiridos para desarrollar las funciones inherentes a su actividad, así como la expedición de cualquier otra póliza de seguros que requiera el instituto en el desarrollo de su actividad.</t>
  </si>
  <si>
    <t xml:space="preserve">MINIMA CUANTIA </t>
  </si>
  <si>
    <t>Asegurar al 100% los bienes que amparen los intereses patrimoniales actuales y futuros, así como los bienes de propiedad del instituto municipal de deportes y recreación de Cajicá Insdeportes Cajicá.</t>
  </si>
  <si>
    <t>Porcentaje de bienes.</t>
  </si>
  <si>
    <t>CONTRATACON DE MINIMA CUANTIA</t>
  </si>
  <si>
    <t>N° de eventos y/o actividades</t>
  </si>
  <si>
    <t xml:space="preserve">9 MESES </t>
  </si>
  <si>
    <t>N° de pagos realizados</t>
  </si>
  <si>
    <t>Numero de salidas</t>
  </si>
  <si>
    <t xml:space="preserve">SE APRUEBAN 700 MILLONES PARA DEPORTES </t>
  </si>
  <si>
    <t xml:space="preserve">Un(1)  Comité interdisciplinario para la planeacion del entrenamiento , en funcionamiento ODS 10 </t>
  </si>
  <si>
    <t xml:space="preserve">Número de Comités interdisciplinario para la planificación del entrenamiento implementados </t>
  </si>
  <si>
    <t>85121502 - 85122101 - 85122104 - 801615 - 811120</t>
  </si>
  <si>
    <t xml:space="preserve">PRESTACION DE SERVICIOS PROFESIONALES </t>
  </si>
  <si>
    <t xml:space="preserve">CESAR MAURICIO RUIZ PADILLA </t>
  </si>
  <si>
    <t>PRESTACIÓN DE SERVICIOS PROFESIONALES COMO MEDICO DEPORTÓLOGO PARA LOS INTEGRANTES DE LAS ESCUELAS DE FORMACIÓN DEPORTIVA DEL INSDEPORTES CAJICA.</t>
  </si>
  <si>
    <t xml:space="preserve">DAVID JULIAN QUIÑONES PAREDES </t>
  </si>
  <si>
    <t>PRESTACIÓN DE SERVICIOS PROFESIONALES COMO PSICÓLOGO, PARA LOS DEPORTISTAS EN FORMACIÓN, RENDIMIENTO Y PROMOCIÓN DE LA ACTIVIDAD FÍSICA EN EL INSDEPORTES CAJICA.</t>
  </si>
  <si>
    <t>SANDRA LUCIA RAMIREZ ROJAS</t>
  </si>
  <si>
    <t>PRESTACION DE SERVICIOS PROFESIONALES COMO NUTRICIONISTA DEL INSDEPORTES.</t>
  </si>
  <si>
    <t xml:space="preserve">DIANA ROCIO ALARCON NOVA </t>
  </si>
  <si>
    <t>PRESTACIÓN DE SERVICIOS PROFESIONALES COMO FISIOTERAPEUTA DEPORTIVA PARA LOS INTEGRANTES DE LAS ESCUELAS DE FORMACIÓN DEPORTIVA DEL INSDEPORTES CAJICA.</t>
  </si>
  <si>
    <t>Un(1)  Comité interdisciplinario para la planeacion del entrenamiento , en funcionamiento ODS 10</t>
  </si>
  <si>
    <t xml:space="preserve">CESAR IVAN LOVERA GAITAN </t>
  </si>
  <si>
    <t>PRESTACION DE SERVICIOS PROFESIONALES COMO ENTRENADOR ELITE DE TAEKWONDO Y ASESOR  TECNICÓ A LOS ENTRENADORES DE LOS DEPORTES DE COMBATE DEL MUNICIPIO DE CAJICA.</t>
  </si>
  <si>
    <t>Contratar el subcoordinador del Comité interdisciplinario y deporte elite.</t>
  </si>
  <si>
    <t xml:space="preserve">YOLMAN SANCHEZ PATIÑO </t>
  </si>
  <si>
    <t>Ocho(8) Escenarios deportivos con sistemas de seguridad implementado ODS 10</t>
  </si>
  <si>
    <t xml:space="preserve">Número de Escenarios deportivos con sistemas de seguridad implementado </t>
  </si>
  <si>
    <t xml:space="preserve">46171610 - 46171611  - 46171612  </t>
  </si>
  <si>
    <t>NO SE APRUEBA ESTOS RECURSOS , ESTA META SE CUMPLE O  VA CON EL SISTEMA DE SEGURIDAD DE CAMARAS DE LA SEC DE GOBIERNO</t>
  </si>
  <si>
    <t>Un(1) Comité de seguridad para el deporte en Cajicá implementado ODS 3</t>
  </si>
  <si>
    <t xml:space="preserve">Número de Comités de seguridad para el deporte en Cajicá implementados </t>
  </si>
  <si>
    <t>APOYO/MANTENIMIENTO</t>
  </si>
  <si>
    <t>William Villarraga</t>
  </si>
  <si>
    <t>Pago actividad de Paz</t>
  </si>
  <si>
    <t>Juan Carlos Muñoz</t>
  </si>
  <si>
    <t>JUAN CARLOS MUÑOZ</t>
  </si>
  <si>
    <t>PAGO APOYO COMITÉ SEGURIDAD</t>
  </si>
  <si>
    <t xml:space="preserve">JESUS ARCENIO VARGAS QUINTERO </t>
  </si>
  <si>
    <t>PRESTACION DE SERVICIOS PROFESIONALES COMO SUBCOORDINADOR DE LA COORDINACION DE PAZ.</t>
  </si>
  <si>
    <t>PARA LA ACTIVIDAD DEL VIGILANTE  LA SEC DE GENERAL SE ENCARGARA, SE ABRUEBAN 23.000.000</t>
  </si>
  <si>
    <t>Treinta(30) Espacios deportivos con mantenimiento y mejoras ODS 3</t>
  </si>
  <si>
    <t>Número de Espacios deportivos con mantenimiento</t>
  </si>
  <si>
    <t>168.1</t>
  </si>
  <si>
    <t>Treinta(30) Espacios deportivos con mejoras . ODS 3</t>
  </si>
  <si>
    <t>Número de Espacios deportivos con  mejoras</t>
  </si>
  <si>
    <t>761115 - 811015 - 721015</t>
  </si>
  <si>
    <t xml:space="preserve">11 MESES Y 15 DIAS </t>
  </si>
  <si>
    <t xml:space="preserve">VICTOR SANCHEZ SIERRA </t>
  </si>
  <si>
    <t>PRESTACIÓN DE SERVICIOS DE APOYO A LA GESTION EN MENSAJERIA Y OFICIOS  VARIOS EN LAS INSTALACIONES DEL INSTITUTO MUNICIPAL DE DEPORTE Y RECREACION DE CAJICÁ.</t>
  </si>
  <si>
    <t>SIMEON ALEXIS MANCERA BERNAL</t>
  </si>
  <si>
    <t>PRESTACIÓN DE SERVICIOS DE APOYO EN MANTENIMIENTO DE ESCENARIOS DEPORTIVOS A CARGO DEL  INSTITUTO MUNICIPAL DE DEPORTE Y RECREACIÓN DE CAJICÁ.</t>
  </si>
  <si>
    <t xml:space="preserve">VILLA FRADY MORENO </t>
  </si>
  <si>
    <t xml:space="preserve">PRESTACIÓN DE SERVICIOS DE APOYO EN MANTENIMIENTO DE ESCENARIOS DEPORTIVOS A CARGO DEL  INSTITUTO MUNICIPAL DE DEPORTE Y RECREACIÓN DE CAJICÁ </t>
  </si>
  <si>
    <t>HARLY JIMENDY RIOS C.</t>
  </si>
  <si>
    <t>HENRY AYALA SIERRA</t>
  </si>
  <si>
    <t>CLAUDIA PATRICIA MUÑOZ CAMACHO</t>
  </si>
  <si>
    <t>PRESTACION DE SERVICIOS DE APOYO A LA GESTION EN SERVICIOS DE MANTENIMIENTO Y GENERALES EN LAS INSTALACIONES DEL  INSTITUTO MUNICIPAL DE DEPORTE Y RECREACION DE CAJICÁ.</t>
  </si>
  <si>
    <t>ANGELICA MARIA CORTES AYALA</t>
  </si>
  <si>
    <t>APOYOS</t>
  </si>
  <si>
    <t>COMPRA VENTA DE TIERRA NEGRA</t>
  </si>
  <si>
    <t>RECIBO DE SUMINISTRO DE MATERIALES</t>
  </si>
  <si>
    <t>MOTO SMART</t>
  </si>
  <si>
    <t>ARREGLO TRACTOR</t>
  </si>
  <si>
    <t>POLARIZACION DE LAS VENTANAS DEL ALMACEN</t>
  </si>
  <si>
    <t xml:space="preserve">COMPRA DE MATERIALES </t>
  </si>
  <si>
    <t>114</t>
  </si>
  <si>
    <t>TESORERIA</t>
  </si>
  <si>
    <t>ARREGLO MOTOBOMBAS</t>
  </si>
  <si>
    <t xml:space="preserve">SUMINISTRO </t>
  </si>
  <si>
    <t>Numero de escenarios</t>
  </si>
  <si>
    <t>Treinta(30) Espacios deportivos con mantenimiento . ODS 3</t>
  </si>
  <si>
    <t>Número de Espacios deportivos con mantenimiento y mejoras</t>
  </si>
  <si>
    <t>721413 - 721214 - 721033 -  721029 - 721519 - 721520 - 721540</t>
  </si>
  <si>
    <t xml:space="preserve">LICITACION </t>
  </si>
  <si>
    <t>Mantenimiento y mejoramiento del escenario municipal "Tigre Mollano"</t>
  </si>
  <si>
    <t>Apoyar al 100% el mejoramiento del escenario municipal "Tigre Moyano"</t>
  </si>
  <si>
    <t>SE APRUEABAN 800.000.000</t>
  </si>
  <si>
    <t>treinta(30) disciplinas deportivas  avaladas, implementadas y dotadas en la Escuela Polideportiva de Cajica. ODS 4</t>
  </si>
  <si>
    <t>Número de Escuelas con implementación y dotación garantizadas</t>
  </si>
  <si>
    <t>169.1</t>
  </si>
  <si>
    <t>12 MESE</t>
  </si>
  <si>
    <t xml:space="preserve">CONTRATO DE ARRIENDO </t>
  </si>
  <si>
    <t>CONTRATO DE ARREDAMIENTO</t>
  </si>
  <si>
    <t>CORPORACION LA HACIENDA CLUB</t>
  </si>
  <si>
    <t xml:space="preserve">EL ARRENDADOR CONCEDE EL USO A TITULO DE ARRENDAMIENTO DE LAS PISCINA DE LA CORPORACION LA HACIENDA CLUB AL INSTITUTO MUNICIPAL DE DEPORTE Y RECREACION DE CAJICA </t>
  </si>
  <si>
    <t>CONTRATO INTERADMINISTRATIVO</t>
  </si>
  <si>
    <t xml:space="preserve">MUNICIPIO DE TABIO </t>
  </si>
  <si>
    <t>BRINDAR APOYO INTERINSTIUCIONAL PARA LA APLICACIÓN DE ACTIVIDADES ESTRATEGICAS Y ACCIONES QUE PERMITAN CONSOLIDAR LA ESCUELA DE FORMACION DEPORTIVA DE NATACION Y EL PROGRAMA DE ADULTO MAYOR EN BUSCA DE GARANTIZAR LA CALIDAD DE VIDA Y BIENESTAR INTEGRAL DE NIÑOS JOVENES,ADULTOS CON LA PRACTICA DE LA NATACION Y DEL ADULTO MAYOR CON LA HIDROTERAPIA COMO MEDICINA ALTERNATIVA EN LAS TERMALES DEL ZIPA.</t>
  </si>
  <si>
    <t>UNIVERSIDAD MANUELA BELTRAN</t>
  </si>
  <si>
    <t xml:space="preserve">CONVENIO ENTRE LAS PARTES PARA PRESTAMO DE ESCENARIO  </t>
  </si>
  <si>
    <t>EL ARRENDADOR CONCEDE EL USODE LAS CANCHAS DE FUTBOL DE LA CCORPORACION HACIENDA CULB JUNTO CON TODAS SUS AREAS Y SERVICIOS ANEXOS QUE LE CORRESPONDEN, A TITULO DE ARRENDAMIENTO AL INSDEPORTES CAJICA, PARA QUE ALLI FUNCIONEN LAS ESCUELAS DE FUTBOL Y ULTIMATE.</t>
  </si>
  <si>
    <t>TOMA EN ARRIENDO DE DOS  CAMPOS DE TENIS</t>
  </si>
  <si>
    <t xml:space="preserve">Porcentaje de fortalecimiento </t>
  </si>
  <si>
    <t>7</t>
  </si>
  <si>
    <t>Effor Colombia</t>
  </si>
  <si>
    <t>Sudaderas Pony medellin</t>
  </si>
  <si>
    <t>Apoyar al 100%  las disciplinas deportivas  en torneos nacional , departamental e internacional  por  medio de un  equipo  profesional de instructores.</t>
  </si>
  <si>
    <t>369</t>
  </si>
  <si>
    <t>WILLIAM SUAREZ</t>
  </si>
  <si>
    <t>APOYO FUTBOL</t>
  </si>
  <si>
    <t xml:space="preserve">CARLOS JULIO HERNANDEZ </t>
  </si>
  <si>
    <t>PAGO JUZGAMIENTO</t>
  </si>
  <si>
    <t>395</t>
  </si>
  <si>
    <t>PASCUAL LOZANO MATEUS</t>
  </si>
  <si>
    <t>APOYO PATINAJE</t>
  </si>
  <si>
    <t>396</t>
  </si>
  <si>
    <t>ERIKA JULIANA RONDON</t>
  </si>
  <si>
    <t>APOYO BMX</t>
  </si>
  <si>
    <t>397</t>
  </si>
  <si>
    <t>OLGA MARCELA ALFONSO</t>
  </si>
  <si>
    <t>APOYO CICLISTA</t>
  </si>
  <si>
    <t>NESTOR FERNANDO VERA</t>
  </si>
  <si>
    <t>APOYO BADMINTON NESTOR VERA</t>
  </si>
  <si>
    <t>JHON PATAQUIVA</t>
  </si>
  <si>
    <t>APOYO DIA DEL NIÑO</t>
  </si>
  <si>
    <t>ONOFRE CARDENAS GARZON</t>
  </si>
  <si>
    <t>APOYO ATLETISMO</t>
  </si>
  <si>
    <t xml:space="preserve">CAMILO ANDRES SASTRE </t>
  </si>
  <si>
    <t>TORNEO DE VOLEIBAL</t>
  </si>
  <si>
    <t xml:space="preserve">IVAN DARIO CASTILLO </t>
  </si>
  <si>
    <t>TORNEO DE GIMNASIA</t>
  </si>
  <si>
    <t>CICLOFORTALEZA</t>
  </si>
  <si>
    <t>EVENTO INTERNACIONAL GRAN FONDO</t>
  </si>
  <si>
    <t>CLUB RIDERS</t>
  </si>
  <si>
    <t xml:space="preserve">COPA AMERICA XCO </t>
  </si>
  <si>
    <t>RUBEN DARIO TIBADUIZA CACERES</t>
  </si>
  <si>
    <t xml:space="preserve">TORNEO NACIONAL GRADO 4 LIGA DE TENIS DE BOLIVAR </t>
  </si>
  <si>
    <t>NESTOR FERNADO VERA</t>
  </si>
  <si>
    <t>APOYO ESCUELA ESGRIMA</t>
  </si>
  <si>
    <t>408</t>
  </si>
  <si>
    <t>REALIZACION ACTIVIDADES RECREATIVAS DIA DEL NIÑO</t>
  </si>
  <si>
    <t xml:space="preserve">Número de Nuevas  Escuelas con implementación y dotación realizada </t>
  </si>
  <si>
    <t xml:space="preserve">JONH VALBUENA </t>
  </si>
  <si>
    <t xml:space="preserve">REALIZACION APOYO LOGISTICO </t>
  </si>
  <si>
    <t>169.2</t>
  </si>
  <si>
    <t>Dos (2) disciplinas deportivas  avaladas, implementadas y dotadas en la Escuela Polideportiva de Cajica. ODS 5</t>
  </si>
  <si>
    <t>492417 - 491615  - 491416 - 491515 - 491616 - 491617 - 492116 - 492118 - 492215 - 492415 -492416 - 492417</t>
  </si>
  <si>
    <t xml:space="preserve">Implementar 2 disciplinas avaladas, por medio </t>
  </si>
  <si>
    <t>Numero de disciplinas implementadas</t>
  </si>
  <si>
    <t>Sesenta(60)  Instructores que imparten formación ODS 3</t>
  </si>
  <si>
    <t>Número de  Instructores que imparten formación</t>
  </si>
  <si>
    <t>SERVICIOS PROFESIONALES Y DE APOYO A LA GESTION DE  LOS INSTRUCTORES PARA LAS TREINTA DISCIPLINAS DE LA ESCUELA POLIDEPORTIVA DE CAJICA EN CABEZA DEL INSTITUTO DE DEPORTES Y RECREACION DE CAJICA.</t>
  </si>
  <si>
    <t>4 MESE</t>
  </si>
  <si>
    <t>Dra. Gloria Marcela Nieto B</t>
  </si>
  <si>
    <t>ERIKA JULIANA RONDON ROMAN</t>
  </si>
  <si>
    <t>PRESTACION DE SERVICIOS PROFESIONALES  COMO INSTRUCTOR DE LA ESCUELA DE FORMACION DEPORTIVA EN LA DISCIPLINA DE CICLISMO MODALIDAD BMX.</t>
  </si>
  <si>
    <t>ALGEMIRO BOHORQUEZ ORTEGA</t>
  </si>
  <si>
    <t>PRESTACION DE SERVICIOS DE APOYO DE LA GESTION DE LA ESCUELA DEPORTIVA EN LA DISCIPLINA DE CICLISMO.</t>
  </si>
  <si>
    <t>PRESTACION DE SERVICIOS DE APOYO DE LA GESTION DE LA ESCUELA DEPORTIVA EN LA DISCIPLINA DE PATINAJE.</t>
  </si>
  <si>
    <t>FABIO HUMBERTO APONTE CARRILLO</t>
  </si>
  <si>
    <t>PRESTACION DE SERVICIOS DE APOYO DE LA GESTION DE LA ESCUELA DEPORTIVA EN LA DISCIPLINA DE NATACION.</t>
  </si>
  <si>
    <t>EDWIN ANSELMO TORRES TRIANA</t>
  </si>
  <si>
    <t xml:space="preserve">PRESTACION DE SERVICIOS PROFESIONALES PARA DESARROLLAR ACTIVIDADES RELACIONADAS CON LA COORDINACION DE ESCUELAS DE FORMACION DEPORTIVA BAJO LA RESPONSABILIDAD DEL INSDEPORTES.
</t>
  </si>
  <si>
    <t>LILIANA GONZALEZ BELTRAN</t>
  </si>
  <si>
    <t>PRESTACION DE SERVICIOS PROFESIONALES COMO PROFESOR DE AIKIDO</t>
  </si>
  <si>
    <t>MONICA ANDREA TRUJILLO RODRIGUEZ</t>
  </si>
  <si>
    <t>PRESTACION DE SERVICIOS PROFESIONALES COMO PROFESOR DE ATLETISMO</t>
  </si>
  <si>
    <t xml:space="preserve">ONOFRE CARDENAS GARZON </t>
  </si>
  <si>
    <t xml:space="preserve">PRESTACION DE SERVICIOS DE APOYO A LA GESTION COMO INSTRUCTOR DE LA ESCUELA DEPORTIVA DE ATLETISMO. </t>
  </si>
  <si>
    <t>LUIS GUILLERMO GUIO CARVAJAL</t>
  </si>
  <si>
    <t>PRESTACION DE SERVICIOS DE APOYO A LA GESTION COMO INSTRUCTOR DE LA ESCUELA DE FORMACION DEPORTIVA EN LA DISCIPLINA DE HAPKIDO</t>
  </si>
  <si>
    <t xml:space="preserve">NESTOR FERNANDO VERA SUAREZ </t>
  </si>
  <si>
    <t>PRESTACION DE SERVICIOS PROFESIONALES  COMO INSTRUCTOR DE LA ESCUELA DE FORMACION DEPORTIVA EN LA DISCIPLINA DE BÁDMINTON.</t>
  </si>
  <si>
    <t xml:space="preserve">LUZ DARY VELANDIA ESTUPIÑAN </t>
  </si>
  <si>
    <t>PRESTACION DE SERVICIOS PROFESIONALES COMO INSTRUCTOR DE LA ESCUELA DE FORMACION DEPORTIVA EN LA DISCIPLINA DE BALONCESTO.</t>
  </si>
  <si>
    <t>DIEGO ARMANDO GARZON</t>
  </si>
  <si>
    <t>PRESTACIÓN DE SERVICIOS PROFESIONALES COMO INSTRUCTOR DE LA ESCUELA DEPORTIVA DE BALONCESTO</t>
  </si>
  <si>
    <t>NICOLAS EXNEYDER AVILA GUTIERREZ</t>
  </si>
  <si>
    <t>PRESTACIÓN DE SERVICIOS DE APOYO COMO INSTRUCTOR DE LA ESCUELA DE FORMACIÓN DE BALONCESTO</t>
  </si>
  <si>
    <t xml:space="preserve">OLGA MARCELA ALFONSO RODRIGUEZ </t>
  </si>
  <si>
    <t>PRESTACIÓN DE SERVICIOS PROFESIONALES COMO INSTRUCTOR DE LA ESCUELA DEPORTIVA DE CICLISMO</t>
  </si>
  <si>
    <t xml:space="preserve">WILMER RONALDO RODRIGUEZ FISCO </t>
  </si>
  <si>
    <t>PRESTACIÓN DE SERVICIOS PROFESIONALES COMO INSTRUCTOR DE LA ESCUELA DEPORTIVA DE ESGRIMA</t>
  </si>
  <si>
    <t xml:space="preserve">ISMAEL PANTOJA MARIN </t>
  </si>
  <si>
    <t xml:space="preserve">FABIO ALONSO CASTILLOECHEVERRI </t>
  </si>
  <si>
    <t xml:space="preserve"> PRESTACION DE SERVICIOS DE APOYO A LA GESTION COMO INSTRUCTOR DE LA ESCUELA DEPORTIVA DE AJEDREZ.</t>
  </si>
  <si>
    <t>JULIO ENRIQUE ESPINOZA</t>
  </si>
  <si>
    <t xml:space="preserve">PRESTACION DE SERVICIOS DE APOYO A LA GESTION COMO INSTRUCTOR DE LA ESCUELA DEPORTIVA DE FUTSAL  </t>
  </si>
  <si>
    <t xml:space="preserve">MANUEL ANDRES ROCHA ESPINOSA </t>
  </si>
  <si>
    <t>PRESTACION DE SERVICIOS DE APOYO A LA GESTION COMO INSTRUCTOR DE LA ESCUELA DEPORTIVA DE FUTSAL.</t>
  </si>
  <si>
    <t xml:space="preserve">CRISTIAN CAMILO CARRIAZO CAMPIÑO </t>
  </si>
  <si>
    <t>PRESTACION DE SERVICIOS DE APOYO A LA GESTION COMO INSTRUCTOR DE LA ESCUELA DEPORTIVA DE FUTSAL</t>
  </si>
  <si>
    <t xml:space="preserve">HECTOR ARNULFO LEON LEON </t>
  </si>
  <si>
    <t>PRESTAR EL SERVICIO DE APOYO COMO INSTRUCTOR DE LA ESCUELA DE FORMACIÓN DE GIMNASIA.</t>
  </si>
  <si>
    <t xml:space="preserve">JORGE ENRIQUE RODRIGUEZ MARIQUE </t>
  </si>
  <si>
    <t>PRESTACION DE SERVICIOS DE APOYO A LA GESTION COMO INSTRUCTOR DE LA ESCUELA DEPORTIVA DE GOLF</t>
  </si>
  <si>
    <t xml:space="preserve">MARIA FERNANDA BELLO CLAVIJO </t>
  </si>
  <si>
    <t>PRESTACIÓN DE SERVICIOS DE APOYO A LA GESTIÓN COMO MONITORA AUXILIAR DE LAS DISCIPLINAS DE EXPLORACION DEPORTIVA Y MATROGIMNASIA DEL  INSTITUTO MUNICIPAL DE DEPORTE Y RECREACIÓN DE CAJICA. </t>
  </si>
  <si>
    <t xml:space="preserve">LUIS CARLOS FONSECA GUTIERRES </t>
  </si>
  <si>
    <t>PRESTACION DE SERVICIOS DE APOYO A LA GESTION COMO INSTRUCTOR DE LA ESCUELA DEPORTIVA DE JUDO</t>
  </si>
  <si>
    <t xml:space="preserve">SANDRA MILENA NIETO NAVARRETE </t>
  </si>
  <si>
    <t>PRESTACIÓN DE SERVICIOS PROFESIONALES COMO INSTRUCTOR DE LA ESCUELA DEPORTIVA DE MATROGIMNASIA Y FISIOTERAPIA.</t>
  </si>
  <si>
    <t xml:space="preserve">STEPANNI ALEXIS MONCADA MORA </t>
  </si>
  <si>
    <t>PRESTACION DE SERVICIOS PROFESIONALES COMO INSTRUCTOR DE LA ESCUELA DE FORMACION DEPORTIVA EN LA DISCIPLINA DE NATACION</t>
  </si>
  <si>
    <t>DIEGO ALEJANDRO BEJARANO SILVA</t>
  </si>
  <si>
    <t>PRESTACION DE SERVICIOS PROFESIONALES COMO INSTRUCTOR DE LA ESCUELA DE FORMACION DEPORTIVA EN LA DISCIPLINA DE NATACION.</t>
  </si>
  <si>
    <t>ERIKA LINEY PARDO CAMACHO</t>
  </si>
  <si>
    <t xml:space="preserve">PRESTACIÓN DE SERVICIOS DE APOYO A LA GESTIÓN COMO MONITORA DE NATACIÓN, DE SALIDAS Y EVENTOS DE LAS ESCUELAS  DEPORTIVAS Y COMPETITIVAS DEL  INSTITUTO MUNICIPAL DE DEPORTE Y RECREACIÓN DE CAJICA. 
</t>
  </si>
  <si>
    <t xml:space="preserve">GLADYS MARITZA TRIANA RODRIGUEZ </t>
  </si>
  <si>
    <t>PRESTACIÓN DE SERVICIOS PROFESIONALES  COMO INSTRUCTOR DE LA ESCUELA DEPORTIVA DE PATINAJE</t>
  </si>
  <si>
    <t>GERMAN ORLANDO CASALLAS VILLARREAL</t>
  </si>
  <si>
    <t>PRESTACIÓN DE SERVICIOS DE APOYO A LA GESTIÓN  COMO INSTRUCTOR DE LA ESCUELA DE FORMACIÓN DEPORTIVA EN LA DISCIPLINA PORRAS Y ACTIVIDAD FÍSICA.</t>
  </si>
  <si>
    <t>JOSE DANIEL CUELLAR VELASQUEZ</t>
  </si>
  <si>
    <t>PRESTACION DE SERVICIOS DE APOYO A LA GESTION COMO INSTRUCTOR DE LA ESCUELA DEPORTIVA DE TAEKWONDO</t>
  </si>
  <si>
    <t xml:space="preserve">JHOHN EDISON HERRERA VARON </t>
  </si>
  <si>
    <t xml:space="preserve"> PRESTACION DE SERVICIOS DE APOYO A LA GESTION COMO INSTRUCTOR DE LA ESCUELA DEPORTIVA DE TAEKWONDO</t>
  </si>
  <si>
    <t>NATALIA VIVIANA CACERES VEGA</t>
  </si>
  <si>
    <t>PRESTACION DE SERVICIOS DE APOYO A LA GESTION  COMO INSTRUCTOR DE LA ESCUELA DE FORMACION DEPORTIVA EN LA DISCIPLINA DE KENDO.</t>
  </si>
  <si>
    <t>PRESTACIÓN DE SERVICIOS DE APOYO COMO INSTRUCTOR DE LA ESCUELA DE FORMACIÓN DE TENIS DE CAMPO</t>
  </si>
  <si>
    <t>HERNAN RAMIRO LUENGAS ALAPE</t>
  </si>
  <si>
    <t xml:space="preserve">Prestación de servicios  de apoyo como instructor DE TENIS DE CAMPO </t>
  </si>
  <si>
    <t>GERMAN ALEXANDER VILLARRAGA VENEGAS</t>
  </si>
  <si>
    <t>DANIEL ENRIQUE VALDES NIETO</t>
  </si>
  <si>
    <t>PRESTACION DE SERVICIOS DE APOYO A LA GESTION COMO INSTRUCTOR DE LA ESCUELA DE FORMACION DEPORTIVA EN LA DISCIPLINA DE TENIS DE MESA</t>
  </si>
  <si>
    <t xml:space="preserve">DIEGO FELIPE PEREZ GUTIERREZ </t>
  </si>
  <si>
    <t>PRESTACIÓN DE SERVICIOS TECNICO PROFECIONAL  COMO INSTRUCTOR DE LA ESCUELA DEPORTIVA DE PATINAJE</t>
  </si>
  <si>
    <t xml:space="preserve">RICARDO DANIEL PRIETO RODRIGUEZ </t>
  </si>
  <si>
    <t>PRESTACION DE SERVICIOS DE APOYO A LA GESTION COMO INSTRUCTOR DE LA ESCUELA DEPORTIVA ULTIMATE</t>
  </si>
  <si>
    <t xml:space="preserve">FABIO FELIPE  BUITRAGO VILLAFRADEZ </t>
  </si>
  <si>
    <t xml:space="preserve">PRESTACIÓN DE SERVICIOS PROFESIONALES COMO INSTRUCTOR DE LA ESCUELA DEPORTIVA DE DEPORTES EXTREMOS.  </t>
  </si>
  <si>
    <t xml:space="preserve">JHON ALEXANDER PALACIOS GALINDO </t>
  </si>
  <si>
    <t xml:space="preserve">PRESTACIÓN DE SERVICIOS PROFESIONALES COMO INSTRUCTOR DE LA ESCUELA DE FORMACIÓN DE VOLEIBOL. </t>
  </si>
  <si>
    <t xml:space="preserve">OSCAR DANIEL CONTRERAS GARZON </t>
  </si>
  <si>
    <t>PRESTACION DE SERVICIOS DE APOYO A LA GESTION COMO INSTRUCTOR DE LA ESCUELA DEPORTIVA DE VOLEIBOL.</t>
  </si>
  <si>
    <t xml:space="preserve">SERGIO HERNEY AGUDELO RAMOS </t>
  </si>
  <si>
    <t xml:space="preserve">CAMILO ANDRES SASTRE CAMARGO </t>
  </si>
  <si>
    <t xml:space="preserve">TULIO ALFONSO SANCHEZ ACERO </t>
  </si>
  <si>
    <t>PRESTACIÓN DE SERVICIOS PROFESIONALES COMO INSTRUCTOR DE LA ESCUELA DEPORTIVA DE VOLEIBOL</t>
  </si>
  <si>
    <t xml:space="preserve">JUAN ANTONIO AGUDO OSORIO </t>
  </si>
  <si>
    <t>PRESTACIÓN DE SERVICIOS PROFESIONALES COMO INSTRUCTOR DE LA ESCUELA DEPORTIVA DE FUTBOL</t>
  </si>
  <si>
    <t>WILLIAN ADOLFO SUAREZ VILLAMIL</t>
  </si>
  <si>
    <t xml:space="preserve">PRESTCION DE SERVICIOS PROFESIONALES COMO COORDINADOR GENERAL DE LA ESCUELA DE FORMACION DEPORTIVA Y DE LA SELECCIONES DEPORTIVAS EN EL DEPORTE FUTBOL EN SUS DIFERENTES CATEGORIAS Y RAMAS </t>
  </si>
  <si>
    <t>2/02/207</t>
  </si>
  <si>
    <t>JUAN SEBASTIAN RESTREPO GRACIA</t>
  </si>
  <si>
    <t xml:space="preserve">DIEGO ALEJANDRO ARAQUE RAMIREZ </t>
  </si>
  <si>
    <t>PRESTACION DE SERVICIOS PROFESIONALES COMO INSTRUCTOR Y ENTRENADOR DE LA ESCUELA DE FORMACIÓN DEPORTIVA, SELECCIONES DEPORTIVAS Y ASISTENCIA TÉCNICA Y DE APOYO EN LAS DIFERENTES SELECCIONES DE FUTBOL DEL MUNICIPIO DE CAJICÁ.</t>
  </si>
  <si>
    <t xml:space="preserve">CRISTHIAN YESID GUERRERO YEPEZ </t>
  </si>
  <si>
    <t>PRESTACIÓN DE SERVICIOS DE APOYO A LA GESTIÓN EN LA ESCUELA DEPORTIVA DE FUTBOL Y PREPARACION FISICA, ENTRENAMIENTO DEPORTIVO E INICIACION DEPORTIVA Y ENTRENAMIENTO FUNCIONAL, CON CAPACIDAD DE DIRIGIR DIVERSAS POBLACIONES.</t>
  </si>
  <si>
    <t xml:space="preserve">JHON ALEXANDER  GARNICA MATEUS </t>
  </si>
  <si>
    <t>PRESTACIÓN DE SERVICIOS PROFESIONALES COMO INSTRUCTOR DE LA ESCUELA DE FORMACIÓN DE DEPORTIVA DE FUTBOL.</t>
  </si>
  <si>
    <t xml:space="preserve">VICTORIA ALICIA GALVIS PATAQUIVA </t>
  </si>
  <si>
    <t>PRESTACIÓN DE SERVICIOS PROFESIONALES COMO INSTRUCTORA DEL PROGRAMA DE DISCAPACIDAD DEL MUNICIPIO DE CAJICA.</t>
  </si>
  <si>
    <t xml:space="preserve">OMAR  JAVIER GUERRA AREVALO </t>
  </si>
  <si>
    <t xml:space="preserve">PRESTACIÓN DE SERVICIOS DE APOYO A LA GESTIÓN EN LA ESCUELA DEPORTIVA DE FUTBOL RAMA FEMENINA </t>
  </si>
  <si>
    <t xml:space="preserve">WILSON DAIRON RODRIGUEZ </t>
  </si>
  <si>
    <t>PRESTACION DE SERVICIOS PROFESIONALES DE APOYO DE LA COORDINACION DE LAS ACTIVIDADES DE DEPORTE COMPETETITIVO, COMO VEEDOR DE LOS CAMPS DE FUTBOL A CARGO DE INSDEPORTES.</t>
  </si>
  <si>
    <t>FREDY GIOVANNI GUEVARA BELLO</t>
  </si>
  <si>
    <t>PRESTACION DE SERVICIOS PROFESIONALES COMO INSTRUCTOR DE GOLF.</t>
  </si>
  <si>
    <t>MICHAEL JOAQUIN PRIETO GOMEZ</t>
  </si>
  <si>
    <t>JAIRO ALONSO HERRERA FRANCO</t>
  </si>
  <si>
    <t>PRESTACION DE SERVICIOS PROFESIONALES COMO PREPARADOR FISICO Y ASESOR FISICO EN LA ESCUELA DE FORMACION DEPORTIVA.</t>
  </si>
  <si>
    <t>VIVIANA GALAEANO TORRES</t>
  </si>
  <si>
    <t xml:space="preserve">PRESTACION DE SERVICIOS PROFESIONALES COMO FORMADOR LUDICO DEPORTIVO  EN C.D.I Y JARDINES INFANTILES </t>
  </si>
  <si>
    <t>104</t>
  </si>
  <si>
    <t>MANUEL ALEJANDRO MUNAR ACOSTA</t>
  </si>
  <si>
    <t xml:space="preserve"> PRESTACIÓN DE SERVICIOS PROFESIONALES COMO FORMADOR LÚDICO. </t>
  </si>
  <si>
    <t>01/03/2017</t>
  </si>
  <si>
    <t>105</t>
  </si>
  <si>
    <t>PEDRO ANDRES MOYANO TRIVIÑO</t>
  </si>
  <si>
    <t xml:space="preserve"> PRESTACIÓN DE SERVICIOS EN APOYO COMO FORMADOR LÚDICO. </t>
  </si>
  <si>
    <t>106</t>
  </si>
  <si>
    <t>ANGELA YANETH SUAREZ BRAVO</t>
  </si>
  <si>
    <t>107</t>
  </si>
  <si>
    <t xml:space="preserve">ERIKA ROCIO BELLO GOMEZ </t>
  </si>
  <si>
    <t xml:space="preserve">PRESTACION DE SERVICIOS EN APOYO COMO FORMADOR LUDICO DEPORTIVO EN C.D.I Y JARDINES INFANTILES </t>
  </si>
  <si>
    <t>108</t>
  </si>
  <si>
    <t xml:space="preserve">CLAUDIA EDID MOYANO FORERO </t>
  </si>
  <si>
    <t>109</t>
  </si>
  <si>
    <t xml:space="preserve">JHON ALEJANDRO  ARDILA ROZO </t>
  </si>
  <si>
    <t>110</t>
  </si>
  <si>
    <t xml:space="preserve">NUBIA ANDREA ORJUELA DURAN </t>
  </si>
  <si>
    <t>30/082017</t>
  </si>
  <si>
    <t>111</t>
  </si>
  <si>
    <t xml:space="preserve">DEIVY KOLVY PATIÑO AREVALO </t>
  </si>
  <si>
    <t>112</t>
  </si>
  <si>
    <t>LAURA CATALINA GALVIS CARO</t>
  </si>
  <si>
    <t>113</t>
  </si>
  <si>
    <t>MAURICIO ALEJANDRO CARRERA CABRERA</t>
  </si>
  <si>
    <t>JONATHAN ANDRES JAIMES PEÑA</t>
  </si>
  <si>
    <t>Trescientos(300) Nuevos Adultos mayores que realizan Actividad física moderada. ODS 3</t>
  </si>
  <si>
    <t>Número de Adultos mayores que realizan Actividad física moderada.</t>
  </si>
  <si>
    <t>Realizar 7 actividades pasivas para las diferentes sesiones de adulto mayor, por medio de un personal especializado</t>
  </si>
  <si>
    <t>numero de actividades</t>
  </si>
  <si>
    <t xml:space="preserve">META QUE SE CUMPLE CON LOS ISNTRUCTUROES </t>
  </si>
  <si>
    <t>porcentaje fortalecimiento</t>
  </si>
  <si>
    <t>Practicas de Hidroterapia al adulto mayor.</t>
  </si>
  <si>
    <t>Planeación y realización de festivales para adulto mayor</t>
  </si>
  <si>
    <t>Numero de festivales</t>
  </si>
  <si>
    <t>Mil Cincuenta(1050) Personas que realizan actividades recreativas y manejo del tiempo libre ODS 3</t>
  </si>
  <si>
    <t xml:space="preserve">Número de Personas que realizan actividades recreativas y manejo del tiempo libre </t>
  </si>
  <si>
    <t>801615 -  811120</t>
  </si>
  <si>
    <t>172.1</t>
  </si>
  <si>
    <t>Setecientos Cincuenta(750) Personas que realizan actividades recreativas y manejo del tiempo libre garantizadas ODS 3</t>
  </si>
  <si>
    <t>Número de personas que realizan actividades recreativas y manejo del tiempo libre garantizadas</t>
  </si>
  <si>
    <t>Plan recreo ando deportivos, para padres e hijos</t>
  </si>
  <si>
    <t>MAYO DE 2014</t>
  </si>
  <si>
    <t xml:space="preserve">Numero de actividades </t>
  </si>
  <si>
    <t>ERICA RONDON</t>
  </si>
  <si>
    <t>Vacaciones Recreativas</t>
  </si>
  <si>
    <t>JUNIO - DICIEMBRE</t>
  </si>
  <si>
    <t xml:space="preserve">UN MES </t>
  </si>
  <si>
    <t>387</t>
  </si>
  <si>
    <t xml:space="preserve">FRANCISCO NIETO </t>
  </si>
  <si>
    <t>APOYO CICLO PASEO NOCTURNO</t>
  </si>
  <si>
    <t>30/03/217</t>
  </si>
  <si>
    <t>Campamento municipal zonal.</t>
  </si>
  <si>
    <t>11 MESES</t>
  </si>
  <si>
    <t>172.2</t>
  </si>
  <si>
    <t>Cien (100) Nuevas personas que realizan actividades recreativas y manejo del tiempo libre ODS 3</t>
  </si>
  <si>
    <t xml:space="preserve">Número de  Nuevas personas que realizan actividades recreativas y manejo del tiempo libre </t>
  </si>
  <si>
    <t xml:space="preserve">Doscientas Veinticinco(225) personas  de 40-60 años vinculadas a actividades  recreativas y de actividad fisica reducciendo  el sedentarismo. ODS 3 </t>
  </si>
  <si>
    <t>Número de personas  con reducción del sedentarismo de 40-60 años</t>
  </si>
  <si>
    <t>PRESTACIÓN DE SERVICIOS PROFESIONALES PARA LA REALIZACION DE PAUSAS ACTIVAS EN LA ADMINISTRACION MUNICIPAL.</t>
  </si>
  <si>
    <t>META QUE SE CUMPLE CON LOS INSTRUCTORES</t>
  </si>
  <si>
    <t>Doscientas Veinticinco(225) personas  de 40-60 años vinculadas a actividades  recreativas y de actividad fisica reducciendo  el sedentarismo. ODS 3</t>
  </si>
  <si>
    <t xml:space="preserve">Ciclo paseos nocturnos familiares y media montaña. </t>
  </si>
  <si>
    <t>Cuatro(4) programas dotados para implementar el deporte social y comunitario. ODS 3</t>
  </si>
  <si>
    <t xml:space="preserve">Número de programas dotados para para implementar el deporte social y comunitario </t>
  </si>
  <si>
    <t>Fortalecer al 100%  el programa , por medio Compras de materiales para las actividades del deporte social y comunitario</t>
  </si>
  <si>
    <t xml:space="preserve">JONH PATAQUIVA </t>
  </si>
  <si>
    <t xml:space="preserve">COMPRA DE IMPLEMENTACION PARA </t>
  </si>
  <si>
    <t xml:space="preserve">APOYO JUNTA DE ACCION COMUNAL </t>
  </si>
  <si>
    <t>24/01/217</t>
  </si>
  <si>
    <t>APOYO ALCALDIAS CONTIGO</t>
  </si>
  <si>
    <t xml:space="preserve">7 MESES </t>
  </si>
  <si>
    <t xml:space="preserve">N° de kit recreativos </t>
  </si>
  <si>
    <t xml:space="preserve">N° de actividades realizadas </t>
  </si>
  <si>
    <t>Dos Mil Seiscientos Sesenta y Tres(2663) Estudiantes del grado 6° a 9° de las Instituciones Educativas Departamentales apoyados para el acceso de los servicios deportivos  "Jornada complementaria " ODS 3</t>
  </si>
  <si>
    <t xml:space="preserve">Número  de Estudiantes del grado 6° a 9° de las Instituciones Educativas Departamentales </t>
  </si>
  <si>
    <t>Veintisiete(27) Comités deportivos de las Juntas de Accion Comunal acompañados y asesorados en temas deportivos. ODS 3</t>
  </si>
  <si>
    <t xml:space="preserve">Número  Comités deportivos de las JAC del municipio acompañados </t>
  </si>
  <si>
    <t xml:space="preserve">8 MESES </t>
  </si>
  <si>
    <t>numero de torneos</t>
  </si>
  <si>
    <t>81</t>
  </si>
  <si>
    <t>FRANCISCO NIETO</t>
  </si>
  <si>
    <t>APOYO COMUNALES</t>
  </si>
  <si>
    <t xml:space="preserve">Juegos comunales fase municipal </t>
  </si>
  <si>
    <t>Realizar un evento de juegos comunales en los diferentes deportes a los cuales participa las JAC, por medio de la escuela de deporte social y comunitario.</t>
  </si>
  <si>
    <t xml:space="preserve">N° de eventos </t>
  </si>
  <si>
    <t>CONTRATO DE COMPRAVENTA N° 1</t>
  </si>
  <si>
    <t>CONTRATO DE COMPRAVENTA</t>
  </si>
  <si>
    <t>EL RINCO DEPORTIVO DE LA 24</t>
  </si>
  <si>
    <t>COMPRA DE 400 CAMISETAS DEPORTIVA PARA LA REALIZACION DE LOS JUEGOS COMUNALES 2017 ACARGO DEL AREA DE DEPORTE SOCIAL Y COMUNITARIO DEL INSTITUTO MUNICIPAL DEPORTES Y RECREACION.</t>
  </si>
  <si>
    <t>ADICION AL CONTRATO DE SUMINISTRO N° 002 DE 2017. "COMPRA DE 400 CAMISETAS DEPORTIVA PARA LA REALIZACION DE LOS JUEGOS COMUNALES 2017 ACARGO DEL AREA DE DEPORTE SOCIAL Y COMUNITARIO DEL INSTITUTO MUNICIPAL DEPORTES Y RECREACION".</t>
  </si>
  <si>
    <t>Un(1) caracterizacion anucal de Deportista de alto rendimiento.ODS 3</t>
  </si>
  <si>
    <t>Número de caracterizaciones de deportistas de AR</t>
  </si>
  <si>
    <t xml:space="preserve">N° de valoraciones </t>
  </si>
  <si>
    <t xml:space="preserve">155000000 REVISAR ……. AUNQUE SE APRUEBAN </t>
  </si>
  <si>
    <t>Un(1) Plan de gestión para el ingreso a la educación superior  implementado para  deportistas de alto rendimiento . ODS 3</t>
  </si>
  <si>
    <t xml:space="preserve">Número de  Planes de gestión para el ingreso a la educación superior de 20 deportistas de alto rendimiento elaborados </t>
  </si>
  <si>
    <t xml:space="preserve">CONSULORIA </t>
  </si>
  <si>
    <t>NO REQUIERE PLATA , ESTA META SE TRABAJA CON LA SEC DE EDUCACION</t>
  </si>
  <si>
    <t>Dos(2)  Instructores  especializada en alto rendimiento vinculados ODS 3</t>
  </si>
  <si>
    <t xml:space="preserve">Número de  Instructores  especializada en alto rendimiento vinculados </t>
  </si>
  <si>
    <t xml:space="preserve">JOSE RICARDO PEREZ MORALES </t>
  </si>
  <si>
    <t>PRESTACION DE SERVICIOS PARA LA ASESORIA  TECNICA A LOS ENTRENADORES DE FUTBOL DEL MUNICIPIO DE CAJICA.</t>
  </si>
  <si>
    <t xml:space="preserve">SE APRUEBAN ESOS 100 MILLONES </t>
  </si>
  <si>
    <t>Quince(15)  Eventos de competencia de nivel Nacional, Departamental o Regional realizados  anualmente. ODS 3</t>
  </si>
  <si>
    <t>Número de Eventos de competencia de nivel Nacional, Departamental o Regional realizados</t>
  </si>
  <si>
    <t>Realizar 15 eventos a nivel municipal , departamental, por medio del instituto de deportes.</t>
  </si>
  <si>
    <t xml:space="preserve">N° de eventos a realizar </t>
  </si>
  <si>
    <t>61</t>
  </si>
  <si>
    <t>EVENTOS TYE</t>
  </si>
  <si>
    <t>PAGO TORNEO BALONCESTO</t>
  </si>
  <si>
    <t>65</t>
  </si>
  <si>
    <t>DIEGO GARZON</t>
  </si>
  <si>
    <t>APOYO BALONCESTO</t>
  </si>
  <si>
    <t>224</t>
  </si>
  <si>
    <t>EDWIN ANSELMO TORRES</t>
  </si>
  <si>
    <t>APOYO FESTIVAL INTERNO DE VOLEIBAL</t>
  </si>
  <si>
    <t>JHON VALBUENA</t>
  </si>
  <si>
    <t>APOYO EN JUZGAMIENTO</t>
  </si>
  <si>
    <t xml:space="preserve">% de Fortalecimiento </t>
  </si>
  <si>
    <t>N° de festivales realizados</t>
  </si>
  <si>
    <t>N° de juzgamiento por evento</t>
  </si>
  <si>
    <t xml:space="preserve">N° de trofeos y medallas </t>
  </si>
  <si>
    <t xml:space="preserve">500 MILLONES SE APRUEBAN </t>
  </si>
  <si>
    <t xml:space="preserve">Un(1) Programa deportivo para la inclusión de personas en condición de discapacidad implementado anualmente. ODS 3
</t>
  </si>
  <si>
    <t xml:space="preserve">Número de Programas deportivos para la inclusión de personas en condición de discapacidad implementados </t>
  </si>
  <si>
    <t>N° de festivales</t>
  </si>
  <si>
    <t>Un(1) Plan de apoyo para la participación de personas en condición de discapacidad en las olimpiadas FIDES, anualmente. ODS 3</t>
  </si>
  <si>
    <t xml:space="preserve">Número de  Planes de apoyo para la participación de personas en condición de discapacidad en las olimpiadas FIDES elaborado </t>
  </si>
  <si>
    <t>Plan de apoyo para la participación de personas en condición de discapacidad en las olimpiadas FIDES</t>
  </si>
  <si>
    <t>Un(1) Plan de subsidio o incentivos de apoyo a deportistas que representan a Cajicá en eventos deportivos a nivel Local, Nacional, Departamental, o Internacional elaborado ODS 3</t>
  </si>
  <si>
    <t xml:space="preserve">Número de Planes de subsidios o incentivos de apoyo a deportistas que representan a Cajicá en eventos deportivos a nivel Local, Nacional, Departamental, o Internacional elaborados </t>
  </si>
  <si>
    <t>N° Incentivos deportista del año</t>
  </si>
  <si>
    <t>VIGOR LA FUERZA DE LOS EVENTOS</t>
  </si>
  <si>
    <t>PRESTACION DE SERVICIOS  DE LOGISTICA  CONSISTENTE EN ALOJAMIENTO, TRANSPORTE , ALIMENTACION Y APOYO EN LOS DEMAS SERVICIOS COMPLEMENTARIOS PARA LA OPTIMA PARTICIPACION DE LA DELEGACION CAJIQUEÑA EN EL FESTIVAL DE FESTIVALES DE LA CORPORACION DEPORTIVA LOS PAISITAS EN LA CIUDAD DE MEDELLIN".</t>
  </si>
  <si>
    <t>72</t>
  </si>
  <si>
    <t>SERVITURES DE LA SABANA</t>
  </si>
  <si>
    <t>PAGO TRANSPORTES</t>
  </si>
  <si>
    <t>76</t>
  </si>
  <si>
    <t>JORGE RODRIGUEZ</t>
  </si>
  <si>
    <t>APOYO GOLF</t>
  </si>
  <si>
    <t>78</t>
  </si>
  <si>
    <t>CESAR IVAN LOVERA</t>
  </si>
  <si>
    <t>APOYO TORNEO</t>
  </si>
  <si>
    <t>80</t>
  </si>
  <si>
    <t>PAGO LIQUIDACION</t>
  </si>
  <si>
    <t>82</t>
  </si>
  <si>
    <t>YOLMAN SANCHEZ</t>
  </si>
  <si>
    <t>APOYO TAEKWONDO</t>
  </si>
  <si>
    <t>87</t>
  </si>
  <si>
    <t>CESAR LOVERA</t>
  </si>
  <si>
    <t>PAGO APOYO TRANSPORTES</t>
  </si>
  <si>
    <t>92</t>
  </si>
  <si>
    <t>ISMAEL PANTOJA</t>
  </si>
  <si>
    <t>PAGO APOYO</t>
  </si>
  <si>
    <t>99</t>
  </si>
  <si>
    <t>ARGEMIRO BOHORQUEZ</t>
  </si>
  <si>
    <t>PAGO APOYO SAN GIL</t>
  </si>
  <si>
    <t>PAOYO TORNEO</t>
  </si>
  <si>
    <t>HERNAN LUENGAS</t>
  </si>
  <si>
    <t>PAGO APOYO TORNEO</t>
  </si>
  <si>
    <t>184</t>
  </si>
  <si>
    <t>ENRIQUE ESPINOSA</t>
  </si>
  <si>
    <t>APOYO FUTSAL</t>
  </si>
  <si>
    <t>185</t>
  </si>
  <si>
    <t>IVAN CASTILLO</t>
  </si>
  <si>
    <t>PAGO CICLISMO</t>
  </si>
  <si>
    <t>187</t>
  </si>
  <si>
    <t>JOSE RICARDO PEREZ</t>
  </si>
  <si>
    <t>PAGO APOYO FUTBOL</t>
  </si>
  <si>
    <t>191</t>
  </si>
  <si>
    <t xml:space="preserve">DIEGO ARMANDO GARZON </t>
  </si>
  <si>
    <t>PAGO APOYO BALONCESTO</t>
  </si>
  <si>
    <t>192</t>
  </si>
  <si>
    <t>APOYO CICLISMO</t>
  </si>
  <si>
    <t>193</t>
  </si>
  <si>
    <t>PAGO APOYO BMX</t>
  </si>
  <si>
    <t>196</t>
  </si>
  <si>
    <t>NIDYA JHOANNA CASTILLO</t>
  </si>
  <si>
    <t xml:space="preserve">PAGO APOYO </t>
  </si>
  <si>
    <t>203</t>
  </si>
  <si>
    <t>OSCAR DANIEL CONTRERAS</t>
  </si>
  <si>
    <t>204</t>
  </si>
  <si>
    <t>205</t>
  </si>
  <si>
    <t>LUZ DARI VELANDIA ESTUPIÑAN</t>
  </si>
  <si>
    <t>206</t>
  </si>
  <si>
    <t xml:space="preserve">NATALIA VIVIANA CACERES </t>
  </si>
  <si>
    <t>207</t>
  </si>
  <si>
    <t>DANIEL PRIETO</t>
  </si>
  <si>
    <t>208</t>
  </si>
  <si>
    <t>JAVIER FRANCISCO RODRIGUEZ</t>
  </si>
  <si>
    <t>209</t>
  </si>
  <si>
    <t>GERMAN CASALLAS</t>
  </si>
  <si>
    <t>210</t>
  </si>
  <si>
    <t>SANDRA NIETO</t>
  </si>
  <si>
    <t>212</t>
  </si>
  <si>
    <t>CLUB ESTIGIA</t>
  </si>
  <si>
    <t>PAGO FEBRERO</t>
  </si>
  <si>
    <t>225</t>
  </si>
  <si>
    <t>SALIDA DEPORTIVA NACIONAL DE PATINAJE</t>
  </si>
  <si>
    <t>226</t>
  </si>
  <si>
    <t>OSCAR GIOVANNI PACHON PENAGOS</t>
  </si>
  <si>
    <t>SALIDA DEPORTIVA ESPECIFICA INTERNACIONAL CICLOMONTAÑISMO</t>
  </si>
  <si>
    <t>227</t>
  </si>
  <si>
    <t>YEIMY REYES SALAZAR</t>
  </si>
  <si>
    <t xml:space="preserve">SALIDA DEPORTIVA ESPECIFICA NACIONAL DE ESGRIMA </t>
  </si>
  <si>
    <t>233</t>
  </si>
  <si>
    <t>APOYO CAMPEONATO NACIONAL DE SALTOS Y LANZAMIENTOS</t>
  </si>
  <si>
    <t>234</t>
  </si>
  <si>
    <t>FABIO HUMBERTO APONTE</t>
  </si>
  <si>
    <t>APOYO FESTIVAL DE NATACION CLUB FORTALEZA ACUATICA</t>
  </si>
  <si>
    <t>238</t>
  </si>
  <si>
    <t>FALTANTE APOYO COPA CIUDAD TULUA</t>
  </si>
  <si>
    <t>243</t>
  </si>
  <si>
    <t>FESTIVAL NACIONAL ESCUELAS DE CICLISMO TUNJA</t>
  </si>
  <si>
    <t>246</t>
  </si>
  <si>
    <t>APOYO JUEGOS INTERCOLEGIADOS</t>
  </si>
  <si>
    <t>247</t>
  </si>
  <si>
    <t>DANIEL ENRIQUE VADLEZ NIETO</t>
  </si>
  <si>
    <t>APOYO II PARADA DEPARTAMENTAL DE TENIS DE MESA</t>
  </si>
  <si>
    <t>248</t>
  </si>
  <si>
    <t>SEBASTIAN RESTREPO</t>
  </si>
  <si>
    <t>TORNEO LIGA DE CUNDINAMARCA COPA BOM BOM BUM</t>
  </si>
  <si>
    <t>249</t>
  </si>
  <si>
    <t>2 ESCALAFON NACIONAL (M9-M11-M13-M15) CADETES Y JUVENIL</t>
  </si>
  <si>
    <t>273</t>
  </si>
  <si>
    <t>APOYO A ESCUELA DE FORMACION DEPORTIVA</t>
  </si>
  <si>
    <t>274</t>
  </si>
  <si>
    <t>APOYO CLUB RIDERES</t>
  </si>
  <si>
    <t>336</t>
  </si>
  <si>
    <t>PAGO PARAFISCALES</t>
  </si>
  <si>
    <t>339</t>
  </si>
  <si>
    <t>YOLMAN SANCHEZ PATIÑO</t>
  </si>
  <si>
    <t>PAGO APOYO TAEKWONDO</t>
  </si>
  <si>
    <t>375</t>
  </si>
  <si>
    <t xml:space="preserve">HERNAN LUENGAS </t>
  </si>
  <si>
    <t>APOYO TENIS</t>
  </si>
  <si>
    <t>376</t>
  </si>
  <si>
    <t>APOYO INTERCOLEGIADOS</t>
  </si>
  <si>
    <t>384</t>
  </si>
  <si>
    <t>MIGUEL MEDINA</t>
  </si>
  <si>
    <t>PAGO APOYO CARPAS</t>
  </si>
  <si>
    <t>PAGO APOYO CICLONOCTURNA</t>
  </si>
  <si>
    <t>393</t>
  </si>
  <si>
    <t>355</t>
  </si>
  <si>
    <t>PAGO CODENSA LOCAL</t>
  </si>
  <si>
    <t>356</t>
  </si>
  <si>
    <t>ETB</t>
  </si>
  <si>
    <t>PAGO MARZO</t>
  </si>
  <si>
    <t>394</t>
  </si>
  <si>
    <t>CAMPEONATO DEPARTAMENTAL SUB 15</t>
  </si>
  <si>
    <t>COPA HALCON OCCIDENTE</t>
  </si>
  <si>
    <t>III GLOBAL CHEER CHAMPION SHIP</t>
  </si>
  <si>
    <t>FABIO CASTILLO</t>
  </si>
  <si>
    <t>OPEN DEPARTAMENTAL CIRCUITO DE ESCUELAS</t>
  </si>
  <si>
    <t>WILMER RODRIGUEZ FISCO</t>
  </si>
  <si>
    <t>3 ESCALAFON Y FESTIVAL NACIONAL DE ESGRIMA INFANTIL</t>
  </si>
  <si>
    <t>FABIO APONTE</t>
  </si>
  <si>
    <t>FESTIVAL NATACION</t>
  </si>
  <si>
    <t xml:space="preserve">APOYO   </t>
  </si>
  <si>
    <t>DALADIER CHAVEZ GONZALEZ</t>
  </si>
  <si>
    <t>APOYO  COPA CLARO 2017</t>
  </si>
  <si>
    <t xml:space="preserve">CAMPEONATO ESCUELA INFANTIL TAEKWONDO </t>
  </si>
  <si>
    <t>CAMPAMENTO ATLETAS JUNIOR Y MAYORES VALLE DEL CAUCA</t>
  </si>
  <si>
    <t>SALIDA CLUB YERBABONITA GOLF</t>
  </si>
  <si>
    <t>JORNADA ENTRENAMIENTO PEÑA MONTE</t>
  </si>
  <si>
    <t>SEXTO RANKING DEPARTAMENTAL DE PATINAJE VELOCIDAD TEMPORADA 2017</t>
  </si>
  <si>
    <t>FESTIVAL DE LIGA BALONCESTO</t>
  </si>
  <si>
    <t>LUIS CARLOS FONSECA</t>
  </si>
  <si>
    <t>CAMPEONATO Y CAMPAMENTO REGIONAL DE JUDO</t>
  </si>
  <si>
    <t>CUARTA VALIDA DISTRITAL PRIMER SEMESTRE SAN ANDRESBOGOTA</t>
  </si>
  <si>
    <t>NATALIA CACERES</t>
  </si>
  <si>
    <t>CAMPEONATO NACIONAL MUSASHI</t>
  </si>
  <si>
    <t>NACIONAL Y LATINOAMERICANO DE CHEER DANCE</t>
  </si>
  <si>
    <t>DANIEL VALDES</t>
  </si>
  <si>
    <t>CUARTA PARADA DEPARTAMENTAL TENIS DE MESA</t>
  </si>
  <si>
    <t>HERNAN LUEGAS</t>
  </si>
  <si>
    <t>FESTIVAL NACIONA COPA MILO BARRANQUILLA</t>
  </si>
  <si>
    <t>APOYO GRAN PRIX DE ESPADA</t>
  </si>
  <si>
    <t xml:space="preserve">GRAN FONDO NEW YORK </t>
  </si>
  <si>
    <t>JHON PALACIOS</t>
  </si>
  <si>
    <t>APOYO VOLEIBOL</t>
  </si>
  <si>
    <t>PROYECTAR LA CATEGORIA PARA COMPETENCIA</t>
  </si>
  <si>
    <t>HECTOR ARNULFO LEON</t>
  </si>
  <si>
    <t>PROYECTAR COMPETIDORA A TRABAJO DE MAYOR NIVEL</t>
  </si>
  <si>
    <t>JUAN PABLO ALONSO PALACIOS</t>
  </si>
  <si>
    <t>PRIMER GRAN FESTIVAL ESCUELAS DE CICLISMO JENESANO BOYACA</t>
  </si>
  <si>
    <t>PAGO APOYO VOLEIBOL</t>
  </si>
  <si>
    <t>RUBEN DARIO TIBADUIZA</t>
  </si>
  <si>
    <t>PAGO TENIS CAMPO</t>
  </si>
  <si>
    <t>CLUB FORTALEZA ACUATICA</t>
  </si>
  <si>
    <t>APOYO CLUB NATACION</t>
  </si>
  <si>
    <t xml:space="preserve">MOTOSMART </t>
  </si>
  <si>
    <t>ARREGLO TRACTOR MANTENIMIENTO EXCEDENTE</t>
  </si>
  <si>
    <t>ADRIANA PAOLA BERNAL</t>
  </si>
  <si>
    <t>COMPRA PASTO Y TIERRA ESTADIO</t>
  </si>
  <si>
    <t>WILMER RODRIGUEZ</t>
  </si>
  <si>
    <t>SERVIBOMBA DEL NORTE</t>
  </si>
  <si>
    <t>PAGO MOTOBOMBAS</t>
  </si>
  <si>
    <t>AGROROJAS CAJICA</t>
  </si>
  <si>
    <t>PAGO INSUMOS</t>
  </si>
  <si>
    <t>TALLER2 G.G</t>
  </si>
  <si>
    <t>PAGO ARREGLO GUADAÑAS</t>
  </si>
  <si>
    <t>BLANCA CASTRO AYALA</t>
  </si>
  <si>
    <t>PAGO MANTENIMIENTO IMPRESORAS</t>
  </si>
  <si>
    <t>ROKA VOLEY CLUB</t>
  </si>
  <si>
    <t>JAIME CANTOR</t>
  </si>
  <si>
    <t>PAGO LAVADO PETOS</t>
  </si>
  <si>
    <t>LIBERTY SEGUROS</t>
  </si>
  <si>
    <t>PAGO POLIZA CONVENIO ADULTO MAYOR</t>
  </si>
  <si>
    <t xml:space="preserve">PAGO APOYO SONIDO EVENTOS </t>
  </si>
  <si>
    <t>APOYO DELEGACION TEJO MUNICIPAL DEPARTAMENTAL RIO SECO</t>
  </si>
  <si>
    <t>HECTOR LEON</t>
  </si>
  <si>
    <t xml:space="preserve">INTERNACION GYMNASTIC CUP </t>
  </si>
  <si>
    <t>TULIO SANCHEZ</t>
  </si>
  <si>
    <t>TORNEO NACIONAL INTERCLUBES</t>
  </si>
  <si>
    <t>GLORIA MARITZA TRIANA</t>
  </si>
  <si>
    <t>TERCER FESTIVAL DE ESCUELAS Y PATIN PROFESIONAL NO AVANZADO</t>
  </si>
  <si>
    <t>SEGUNDA VALIDA NACIONAL DE BADMINTON</t>
  </si>
  <si>
    <t>PRIMERA COPA CUNDINAMARCA DE BICICROX</t>
  </si>
  <si>
    <t>VUELTA AL OCCIDENTE DE HUILA</t>
  </si>
  <si>
    <t>PRIMERA COPA NACIONAL MUNICIPIO DE LA ESTRELLA ANTIOQUIA</t>
  </si>
  <si>
    <t>TORNEO NACIONAL DE INTERCLUBES CHIA</t>
  </si>
  <si>
    <t xml:space="preserve">TERCER FESTIVAL INFANTIL Y JUVENIL </t>
  </si>
  <si>
    <t>FINAL DEPARTAMENTAL DE FUTBOL SALA FIFA</t>
  </si>
  <si>
    <t xml:space="preserve">Tres (3) Escuelas de Formación Deportiva descentralizadas en el sector rural . ODS 3
</t>
  </si>
  <si>
    <t xml:space="preserve">Número de Escuelas de formación deportiva descentralizadas en el sector rural </t>
  </si>
  <si>
    <t>297.2</t>
  </si>
  <si>
    <t>Una (1) Agenda  y deportiva que promueve el turismo permanente. ODS 11</t>
  </si>
  <si>
    <t>Numero de agendas</t>
  </si>
  <si>
    <t xml:space="preserve">SE HACEN CON RECURSOS PROPIOS </t>
  </si>
  <si>
    <t>Cien (100%) de cupos en actividades de recreación y deportes para la población VCA. ODS 10</t>
  </si>
  <si>
    <t>Cien (100%)  de cupos para PPR en actividades de recreación y deportes.ODS 10</t>
  </si>
  <si>
    <t>12. Vivienda</t>
  </si>
  <si>
    <t>18. Cajiqueños con Viviendas Dignas, Seguras y en Paz</t>
  </si>
  <si>
    <t>Setecientos(700) subsidios para vivienda nueva entregados ODS 1</t>
  </si>
  <si>
    <t>Número de subsidios para vivienda nueva entregados</t>
  </si>
  <si>
    <t>ASESORAR, APOYAR Y COORDINAR JURÍDICAMENTE LAS LABORES NECESARIAS PARA LLEVAR A CABO LOS PROYECTOS Y PROCESOS ADMINISTRATIVOS, JURÍDICOS Y CONTRACTUALES DEL INSTITUTO MUNICIPAL DE VIVIENDA DE INTERÉS SOCIAL DE CAJICÁ.</t>
  </si>
  <si>
    <t>11 MESES Y9 DIAS</t>
  </si>
  <si>
    <t>ING. BLANCA LEON VELASCO</t>
  </si>
  <si>
    <t>Numero de subsidios entregados.</t>
  </si>
  <si>
    <t>CONTRATACION POR PRESTACION DE SERVICIOS</t>
  </si>
  <si>
    <t>MARIA CAMILA JIEMENEZ AYALA</t>
  </si>
  <si>
    <t>INSVIVIENDA</t>
  </si>
  <si>
    <t>ASESORAR, APOYAR Y COORDINAR LAS ACTIVIDADES TÉCNICAS Y ARQUITECTÓNICAS DE TODOS LOS PROGRAMAS Y PROYECTOS QUE DESARROLLE EL INSTITUTO MUNICIPAL DE VIVIENDA DE INTERÉS SOCIAL DE CAJICÁ.</t>
  </si>
  <si>
    <t>11 MESES Y 9 DIAS</t>
  </si>
  <si>
    <t>Porcentaje de Fortalecimiento.</t>
  </si>
  <si>
    <t>JUAN CARLOS PINTO ROMERO</t>
  </si>
  <si>
    <t>PRESTAR LOS SERVICIOS DE APOYO LOGÍSTICO, TÉCNICO Y ASISTENCIAL AL INSTITUTO DE VIVIENDA DE INTERÉS SOCIAL.</t>
  </si>
  <si>
    <t>EDDY JERSON TULA SALZAR</t>
  </si>
  <si>
    <t>PRESTAR LOS SERVICIOS DE APOYO ADMINISTRATIVO, Y ASISTENCIAL AL INSTITUTO DE VIVIENDA DE INTERÉS SOCIAL.</t>
  </si>
  <si>
    <t>11 MESES Y 7DIAS</t>
  </si>
  <si>
    <t>JHONN ESTEBAN MOYANO GOMEZ</t>
  </si>
  <si>
    <t>ASESORAR CONTABLEMENTE AL INSTITUTO MUNICIPAL DE VIVIENDA DE INTERES SOCIAL DE CAJICÁ</t>
  </si>
  <si>
    <t>LUZ MARINA GARZON CAMACHO</t>
  </si>
  <si>
    <t>ASESORAR, APOYAR Y COORDINAR FISCAL, FINANCIERA Y ADMINISTRATIVAMENTE AL INSTITUTO MUNICIPAL DE VIVIENDA DE INTERES SOCIAL DE CAJICÁ EN LAS LABORES NECESARIAS PARA LLEVAR A CABO EL CUMPLIMIENTO DE LAS METAS TRAZADAS EN LOS PROGRAMAS DE MEJORAMIENTO DE VIVIENDA EN SITIO PROPIO, CONSTRUCCION DE VIVIENDA EN SITIO PROPIO Y VIVIENDA NUEVA</t>
  </si>
  <si>
    <t>10 MESES Y 23 DIAS</t>
  </si>
  <si>
    <t>ASESORIAS E INVERSIONES CAJICÁ SAS</t>
  </si>
  <si>
    <t xml:space="preserve">ASESORAR  Y  APOYAR AL INSTITUTO DE VIVIENDA DE INTERÉS SOCIAL DE CAJICÁ EN LA IMPLEMENTACIÓN DE LOS MECANISMOS TENDIENTES A LA RESTITUCIÓN DE VIVIENDA Y SUBSIDIOS, ASÍ COMO EL FORTALECIMIENTO DE LA CONTRATACIÓN  PÚBLICA DE LA ENTIDAD. </t>
  </si>
  <si>
    <t>10 MESES Y 16 DIAS</t>
  </si>
  <si>
    <t>ASECONSULTORIA SAS</t>
  </si>
  <si>
    <t>SUBSIDIOS PARA VIVIENDA NUEVA</t>
  </si>
  <si>
    <t>KATERIN LILIANA SALCEDO CASAS</t>
  </si>
  <si>
    <t>PRESTAR LOS SERVICIOS PROFESIONALES EN LAS LABORES DE TRABAJO SOCIAL RELACIONADAS CON LOS PROGRAMAS DE CONSTRUCCION EN SITIO PROPIO Y MEJORAMIENTO DE VIVIENDA DEL INSTITUTO MUNICIPAL DE VIVIENDA DE INTERÉS SOCIAL DE CAJICÁ</t>
  </si>
  <si>
    <t>JOSE IGNACIO AYALA MORATO</t>
  </si>
  <si>
    <t>PRESTACION DE SERVICIOS DE APOYO A LA GESTION ENLA SOCIALIZACION, PROMOCION Y DIVULGACION DE LOS SUBSIDIOS DE VIVIENDA DEL PROGRAMA N° 18 DEL PDM DEL MUNICIPIO DE CAJICÁ</t>
  </si>
  <si>
    <t>CLAUDIA MILENA POVEDA BERNAL</t>
  </si>
  <si>
    <t>PRESTACION DE SERVICIOS DE APOYO A LA GESTION  PARA ASESORAR, APOYAR Y COORDINAR LAS LABORES JURIDICAS Y CONTRACTUALES DE LOS PROYECTOS Y PROCESOS ADMINISTRATIVOS DEL INSTITUTO MUNICIPAL DE VIVIENDA DE INTERÉS SOCIAL DE CAJICÁ</t>
  </si>
  <si>
    <t>Ciento veinte  (120) susbsisdios para construcción de vivienda en sitio propio entregados.  ODS 1</t>
  </si>
  <si>
    <t>Número de subsidios entregados</t>
  </si>
  <si>
    <t>CONVENIO CON LA CONSTRUCTORA BOLIVAR</t>
  </si>
  <si>
    <t xml:space="preserve"> REALIZAR LA CONSTRUCCION DE 39 VIVIENDAS EN SITIO PROPIO</t>
  </si>
  <si>
    <t>NUMERO SUBSIDIOS</t>
  </si>
  <si>
    <t>JUAN CARLOS PINTO RO+AZ28+BA28:BA34</t>
  </si>
  <si>
    <t>ASESORAR JURÍDICAMENTE A LOS POSTULANTES A SUBSIDIOS DE VIVIENDA, EN LOS PROGRAMAS DEL INSTITUTO MUNICIPAL DE VIVIENDA DE INTERÉS SOCIAL DE CAJICÁ, Y EN PARTICULAR LOS QUE TENGA COMO FINALIDAD LA LEGALIZACIÓN Y TITULACIÓN DE PREDIOS UBICADOS EN EL MUNICIPIO DE CAJICÁ.</t>
  </si>
  <si>
    <t>ELDA CAROLINA GOYENECHE NIETO</t>
  </si>
  <si>
    <t>PRESTAR LOS SERVICIOS PROFESIONALES EN LAS LABORES DE TRABAJO SOCIAL RELACIONADOS CON LOS PROGRAMAS DE CONSTRUCCIÓN DE SITIO PROPIO Y MEJORAMIENTO DE VIVIENDA DEL INSTITUTO MUNICIPAL DE VIVIENDA DE INTERÉS SOCIAL DE CAJICÁ.</t>
  </si>
  <si>
    <t>CONSTRUCCIÓN DE 20 VIVIENDAS DEL PROGRAMA CONSTRUCCIÓN DE VIVIENDA  EN SITIO PROPIO CON GOBERNACION</t>
  </si>
  <si>
    <t>CONVENIO INFERADMINISTRATIVO</t>
  </si>
  <si>
    <t>GOBERNACION CUNDINAMARCA</t>
  </si>
  <si>
    <t>CONSTRUCCION DE 20 VIVIENDAS EN SITIO PROPIO</t>
  </si>
  <si>
    <t>RESOLUCION 005 DE 2017 TRASLADO A META 162</t>
  </si>
  <si>
    <t>TRASLADO PRESUPUESTAL AL CONTRATO DE CONSULTORIA 003 DE 2016</t>
  </si>
  <si>
    <t>CONTTACTICA</t>
  </si>
  <si>
    <t>CONSTRUCCION DE 22 VIVIENDAS UNIFAMILIARES DISPERSAS EN EL AREA URBANA RURAL DEL MUNICIPIO DE CAJICA-CUNDINAMARCA</t>
  </si>
  <si>
    <t>ADICION CONTRATO 001 DE 2016</t>
  </si>
  <si>
    <t>INARTEK SAS</t>
  </si>
  <si>
    <t>CONSTRUCCIÓN DE 19 VIVIENDAS DEL PROGRAMA CONSTRUCCIÓN DE VIVIENDA  EN SITIO PROPIO</t>
  </si>
  <si>
    <t>5 MESES</t>
  </si>
  <si>
    <t>LICITACION PUBLICA</t>
  </si>
  <si>
    <t>INTERVENTORIA PARA EL PROYECTO DE CONSTRUCCIÓN DE 39 VIVIENDAS  EN SITIO PROPIO</t>
  </si>
  <si>
    <t>CONCURSO MÉRITOS</t>
  </si>
  <si>
    <t>CONSTRUCCIÓN DE VIVENDAS UNIFAMILIARES DISPERSAS EN EL AREA URBANA Y RURAL DEL MUNICIPIO DE CAJICA</t>
  </si>
  <si>
    <t>AGOSTO</t>
  </si>
  <si>
    <t>SI</t>
  </si>
  <si>
    <t>ACTIVO</t>
  </si>
  <si>
    <t>ADICION INATEK</t>
  </si>
  <si>
    <t>INARTEK</t>
  </si>
  <si>
    <t>OTRO SI MODIFICATORIO Y DE ADICION No. 002 AL CONTRATO DE OBRA PUBLICA  No. 001 2016 CUYO OBJETO ES CONSTRUCCION DE VEINTIDOS (22) VIVIENDAS UNIFAMILIARES DISPESAS EN EL AREA URBANA Y RURAL DEL MUNICIPIO DE CAJICA-CUNDINAMARCA</t>
  </si>
  <si>
    <t>INTERVENTORIA TECNICA, ADMINISTRATIVA, AMBIENTAL Y FINANACIERA AL CONTRATO DECONSTRUCCION DE  OBRA PARA LA CONSTRUCCIÓN DE VIVENDAS UNIFAMILIARES DISPERSAS EN EL AREA URBANA Y RURAL DEL MUNICIPIO DE CAJICA</t>
  </si>
  <si>
    <t>OBRA PUBLICA</t>
  </si>
  <si>
    <t>CONSORCIO VIVIENDA CAJICA 2017</t>
  </si>
  <si>
    <t>INTERVENTORIA</t>
  </si>
  <si>
    <t>TECNICONSULTAS SAS</t>
  </si>
  <si>
    <t>Sesenta (60) Procesos de legalización de predios realizados. ODS 1</t>
  </si>
  <si>
    <t>Número de Procesos de legalización de predios realizados</t>
  </si>
  <si>
    <t>SE EJECUTARA EN EL TRANSCURSO DEL AÑO</t>
  </si>
  <si>
    <t xml:space="preserve">Numero de predios legalizados </t>
  </si>
  <si>
    <t>FORTALECIMIENTO PROGRAMA AL 100%</t>
  </si>
  <si>
    <t>% AVANCE</t>
  </si>
  <si>
    <t xml:space="preserve">Trecientos (300) Subsidios para mejoramiento de viviendas. ODS 10 </t>
  </si>
  <si>
    <t>Número de Subsidios para el mejoramiento de viviendas  entregados</t>
  </si>
  <si>
    <t>EN EL TRANSCURSO DEL AÑO</t>
  </si>
  <si>
    <t>Numero de Subsidios entregados.</t>
  </si>
  <si>
    <t>Trecientos (300) Subsidios para mejoramiento de viviendas. ODS 10</t>
  </si>
  <si>
    <t>REALIZAR EL MEJORAMIENTO DE VIVIENDAS URBANAS Y RURALES EN EL INSVIVIENDA DE CAJICÁ - CUNDINAMARCA</t>
  </si>
  <si>
    <t xml:space="preserve"> 5 MESES</t>
  </si>
  <si>
    <t>ACTIVA</t>
  </si>
  <si>
    <t>INTERVENTORIA TECNICA, ADMINISTRATIVA, AMBIENTAL Y FINANCIERA AL CONTRATO DE MEJORAMIENTO DE VIVIENDAS URBANAS Y RURALES EN EL MUNICIPIO DE CAJICA - CUNDINAMARCA</t>
  </si>
  <si>
    <t>EDISON ALIRIO QUINTERO GARCIA</t>
  </si>
  <si>
    <t>REALIZAR EL MEJORAMIENTO DE VIVIENDAS URBANAS Y RURALES EN EL MUNCIPIO DE CAJICÁ - CUNDINAMARCA</t>
  </si>
  <si>
    <t>Un(1) Censo Social y de Vivienda realizado ODS 10</t>
  </si>
  <si>
    <t>Numero de Censos Sociales realizados</t>
  </si>
  <si>
    <t>Servicio de censo poblacional</t>
  </si>
  <si>
    <t>Consultoria</t>
  </si>
  <si>
    <t>Implementar al 100% un censo Social y de Vivienda, por medio de una consultoría técnica.</t>
  </si>
  <si>
    <t>CONTRATO DE CONSULTORIA 003 de 2016</t>
  </si>
  <si>
    <t>CONTTACTICA.Contexto y tactica S.A.S</t>
  </si>
  <si>
    <t>CONSULTORIA PARA LA INTERVENTORIA TECNICA, ADMINISTRATIVA,FINANCIERA, AL CONTRATO CUYO OBJETO ES LA CONSULTORIA PARA LA REALIZACION DEL ESTUDIO DE VIVIENDA CON UN COMPONENTE DE CARACTRIZACION SOCIODEMOGRAFICO DEL MUNICIPIO DE CAJICA-CUNDINAMARCA.</t>
  </si>
  <si>
    <t>Una(1) Formulación e implementación de la Política Pública de vivienda ODS 11</t>
  </si>
  <si>
    <t>Número de Políticas Públicas de Vivienda formuladas e implementadas</t>
  </si>
  <si>
    <t>SE EJECUTARA EN NOVIEMBRE</t>
  </si>
  <si>
    <t>FORMULAR LA POLITICA DE VIVIENDA SOCIAL EN EL MUNICIPIO DE CAJICA</t>
  </si>
  <si>
    <t>SIPERAVIT</t>
  </si>
  <si>
    <t>Un (1) Componente Rural contemplado en la Política de Vivienda Municipal</t>
  </si>
  <si>
    <t>Número de componentes Rurales contemplados en la Política de Vivienda Municipal</t>
  </si>
  <si>
    <t>Numero de componentes elaborados</t>
  </si>
  <si>
    <t>-</t>
  </si>
  <si>
    <t xml:space="preserve"> 7 hallazgos menos en las auditorias externas de los dos ultimos años    25 Hallazgos planes de mejoramiento externos de los dos últimos años hallados.ODS 166</t>
  </si>
  <si>
    <t>Número de hallazgos.</t>
  </si>
  <si>
    <t>Corregir 7 hallazgos derivados de planes de mejoramiento externos.</t>
  </si>
  <si>
    <t xml:space="preserve">Número de Hallazgos </t>
  </si>
  <si>
    <t>Enero, mayo, septiembre, diciembre de 2017</t>
  </si>
  <si>
    <t>Diciembre de 2017</t>
  </si>
  <si>
    <t>OFICINA DE CONTROL INTERNO</t>
  </si>
  <si>
    <t>Trescientos (300) hallazgos de mejoramiento internos de los dos últimos años hallados.ODS 166</t>
  </si>
  <si>
    <t>Entregar 25 avances de planes de mejoramiento por parte de las secretarias del Municipio.</t>
  </si>
  <si>
    <t>Numero de Planes</t>
  </si>
  <si>
    <t>Noventa (90)% del Modelo Estándar de Control Interno MECI :2014 actualizado. ODS 16</t>
  </si>
  <si>
    <t>Porcentaje de desempeño.</t>
  </si>
  <si>
    <t>Rendir 19 informes a entes de control y seguimiento externos.</t>
  </si>
  <si>
    <t>Número de Informes</t>
  </si>
  <si>
    <t>Una (1) Política de seguridad alimentaria de acuerdo a los lineamientos nacionales actualizada y en implementación ODS 2</t>
  </si>
  <si>
    <t xml:space="preserve">Número de Políticas de seguridad alimentaria de acuerdo a los lineamientos nacionales actualizada y en implementación </t>
  </si>
  <si>
    <t xml:space="preserve">Desarrollo  de política de seguridad alimentaria </t>
  </si>
  <si>
    <t xml:space="preserve">7 meses </t>
  </si>
  <si>
    <t xml:space="preserve">propios </t>
  </si>
  <si>
    <t xml:space="preserve">No se requiere </t>
  </si>
  <si>
    <t xml:space="preserve">No aplica </t>
  </si>
  <si>
    <t xml:space="preserve">Secretaria de Ambiente y Desarrollo Rural y Secretaria de Planeación </t>
  </si>
  <si>
    <t>Número de políticas restructurada</t>
  </si>
  <si>
    <t>Convenio de asociacion No. 006 de 2017</t>
  </si>
  <si>
    <t xml:space="preserve">fundacion promujer </t>
  </si>
  <si>
    <t>Aunar esfuerzos entre el municipio de cajica y la fundacion social promujer para realizar evaluacion,analisis,instrumentalizacion para la implementacion,monitoreo y evaluacion de las politicas publicas formuladas y adoptadas en el municipio de cajica.</t>
  </si>
  <si>
    <t>17 de marzo de 2017</t>
  </si>
  <si>
    <t>17 de Marzo de 2017</t>
  </si>
  <si>
    <t>18 de abril de 2017</t>
  </si>
  <si>
    <t>18 de diciembre de 2017</t>
  </si>
  <si>
    <t>SECRETARIA DE AMBIENTE Y DESARROLLO RURAL</t>
  </si>
  <si>
    <t>Un(1)  Plan de Seguridad Alimentaria y nutricional para el municipio realizados ODS 2</t>
  </si>
  <si>
    <t xml:space="preserve">Número de Planes de Seguridad Alimentaria y nutricional para el municipio realizados </t>
  </si>
  <si>
    <t>Un(1) Un programa que permita mejorar el acceso y disponibilidad de alimentos a través de huertas urbanas y/o tecnologías que permitan el autoconsumo a la población en riesgo de desnutrición formulado y en implementación ODS 2</t>
  </si>
  <si>
    <t>Número de programas que permitan mejorar el acceso y disponibilidad de alimentos a través de huertas urbanas y/o tecnologías que permitan el autoconsumo a la población en riesgo de desnutrición formulado y en implementación</t>
  </si>
  <si>
    <t>Fertilizantes y nutrientes para plantas y herbicidas</t>
  </si>
  <si>
    <t>12 de septiembre de 2017</t>
  </si>
  <si>
    <t>15 dias</t>
  </si>
  <si>
    <t>compra venta</t>
  </si>
  <si>
    <t xml:space="preserve">No requiere </t>
  </si>
  <si>
    <t xml:space="preserve">Dora Inés Luengas Becerra Secretaria de Ambiente y Desarrollo Rural </t>
  </si>
  <si>
    <t>Implementar  50 huertas caseras mediante la entrega  de semillas, abonos y suministros agrícolas  que permitan mejorar la disponibilidad de alimentos en el municipio</t>
  </si>
  <si>
    <t xml:space="preserve">Numero de huertas apoyadas  </t>
  </si>
  <si>
    <t xml:space="preserve">Cuatro(4) mercados verdes creados con participación de productores locales fortalecidos y en operación </t>
  </si>
  <si>
    <t xml:space="preserve">Número de mercados verdes creados con participación de productores locales fortalecidos y en operación </t>
  </si>
  <si>
    <t xml:space="preserve">10171600 / 10151800 </t>
  </si>
  <si>
    <t>02 de junio de 2017</t>
  </si>
  <si>
    <t xml:space="preserve">3 meses </t>
  </si>
  <si>
    <t xml:space="preserve">suministro </t>
  </si>
  <si>
    <t xml:space="preserve"> Brindar  a 50 productores agropecuarios  la entrega   de semillas, abonos y suministros agrícolas para fortalecer los mercados verdes en el municipio </t>
  </si>
  <si>
    <t xml:space="preserve">Numero de productores agropecuarios apoyados  </t>
  </si>
  <si>
    <t xml:space="preserve"> 2. Cajicá Innovadora y competitiva para la paz</t>
  </si>
  <si>
    <t>Una (1 ) Entidad de Desarrollo Rural y Agropecuario creada y operando</t>
  </si>
  <si>
    <t>Número de Entidades de Desarrollo Rural y Agropecuario creadas y operando</t>
  </si>
  <si>
    <t>Una (1) Política de Desarrollo Rural y Agropecuario formulada e implementada</t>
  </si>
  <si>
    <t>Número de Políticas de Desarrollo Rural y Agropecuario formulada e implementada</t>
  </si>
  <si>
    <t>Desarrollo  de políticas o objetivos empresariales</t>
  </si>
  <si>
    <t xml:space="preserve">Elaborar 1 política de desarrollo rural y agropecuaria mediante el apoyo de un  equipo interdisciplinario </t>
  </si>
  <si>
    <t xml:space="preserve">Número de políticas elaboradas  </t>
  </si>
  <si>
    <t>Un (1) Sistema de seguimiento y evaluación del ordenamiento productivo del territorio rural diseñado e implementado</t>
  </si>
  <si>
    <t>Número de Sistemas de seguimiento y evaluación del ordenamiento productivo del territorio rural diseñado e implementado</t>
  </si>
  <si>
    <t xml:space="preserve">Numero de levantamientos </t>
  </si>
  <si>
    <t xml:space="preserve">Dos (2)  Asociaciones  u organización rurales creadas. ODS 10 </t>
  </si>
  <si>
    <t>Número de Asociación u organización rurales creadas</t>
  </si>
  <si>
    <t>Número de asociaciones apoyadas</t>
  </si>
  <si>
    <t>Dos (2)  Asociaciones  u organización rurales creadas. ODS 10</t>
  </si>
  <si>
    <t xml:space="preserve">Un (1) Censo rural agropecuario elaborado. ODS 10 </t>
  </si>
  <si>
    <t>Número de Censos rurales agropecuarios elaborados</t>
  </si>
  <si>
    <t>Licitacion publica</t>
  </si>
  <si>
    <t>No se va a realizar porque el DANE desarrollara el 3 Censo Nacional Agropecuario</t>
  </si>
  <si>
    <t>Un (1) Censo rural agropecuario elaborado. ODS 10</t>
  </si>
  <si>
    <t xml:space="preserve">Mil trecientas (1300)  Asistencias técnicas directas al pequeño y mediano productor agropecuario. ODS 10       </t>
  </si>
  <si>
    <t xml:space="preserve">Número de Asistencias técnicas directas al pequeño y mediano productor agropecuario      </t>
  </si>
  <si>
    <t xml:space="preserve"> servicios profesionales  para realizar asistencia a animales de producción </t>
  </si>
  <si>
    <t>28 de febrero de 2017</t>
  </si>
  <si>
    <t>nueve (9) meses y veinte días (20)</t>
  </si>
  <si>
    <t xml:space="preserve">Propios  </t>
  </si>
  <si>
    <t>Dora Inés Luengas Becerra Secretaria de Ambiente y Desarrollo Rural</t>
  </si>
  <si>
    <t xml:space="preserve">Porcentaje  de apoyo </t>
  </si>
  <si>
    <t>080 de 2017</t>
  </si>
  <si>
    <t xml:space="preserve">Luis Orlando Prada Sánchez </t>
  </si>
  <si>
    <t>servicios profesional en medicina veterinaria para el préstamo de asistencia Técnica directa al pequeño y mediano productor agropecuario a través del fomento de la productividad en cumplimiento de las metas del programa 23</t>
  </si>
  <si>
    <t>09 de febrero de 2017</t>
  </si>
  <si>
    <t>27 de febrero de 2017</t>
  </si>
  <si>
    <t xml:space="preserve">28 de febrero </t>
  </si>
  <si>
    <t xml:space="preserve"> Servicios de apoyo para funcionamiento de viveros </t>
  </si>
  <si>
    <t>085 de 2017</t>
  </si>
  <si>
    <t xml:space="preserve">Jonatán Alexander Valderrama Veloza </t>
  </si>
  <si>
    <t>Prestación de servicios para apoyar el normal funcionamiento del vivero municipal y la implementación de proyectos productivos en agricultura familiar</t>
  </si>
  <si>
    <t>07 de febrero de 2017</t>
  </si>
  <si>
    <t>Mil trecientas (1300)  Asistencias técnicas directas al pequeño y mediano productor agropecuario. ODS 10</t>
  </si>
  <si>
    <t>servicios de extensión rural</t>
  </si>
  <si>
    <t xml:space="preserve">nueve (9) meses </t>
  </si>
  <si>
    <t>04/0472017</t>
  </si>
  <si>
    <t>164 de 2017</t>
  </si>
  <si>
    <t>Juan Manuel González Lamprea</t>
  </si>
  <si>
    <t>Prestación de servicios de apoyo a la gestion para la asesoria, pomocion, y seguimiento de proyectos productivos agropecuarios en cumplimiento del programa 23 competitividad rural y calidad de vida del plan de desarrollo cajica nuestro compromiso.</t>
  </si>
  <si>
    <t>06 de Marzo de 2017</t>
  </si>
  <si>
    <t>03 de Abril de 2017</t>
  </si>
  <si>
    <t xml:space="preserve">04 de Abril </t>
  </si>
  <si>
    <t>22 de Diciembre  de 2017</t>
  </si>
  <si>
    <t xml:space="preserve">8 Dias </t>
  </si>
  <si>
    <t xml:space="preserve">no se requiere </t>
  </si>
  <si>
    <t xml:space="preserve">Apoyar 50 huertas caseras con la entrega de semillas, abonos y suministros agrícolas  que permitirán mejorar la disponibilidad de alimentos   </t>
  </si>
  <si>
    <t>SUMINISTRO DE ALIMENTACION COMO APOYO A LAS ACTIVIDADES DE LAS DIFERENTES SECRETARIAS DE LA ADMINISTRACION MUNICIPAL Y REFUERZOS DE LA POLICIA NACIONAL</t>
  </si>
  <si>
    <t>05 DE MAYO  DE 2017</t>
  </si>
  <si>
    <t xml:space="preserve">Secretaria General y secretaria de  ambiente y desarrollo rural </t>
  </si>
  <si>
    <t>002 DE 2017</t>
  </si>
  <si>
    <t>SUMINISTRO</t>
  </si>
  <si>
    <t>Necesidades de refrigerios y alimentación para las actividades ambientales y agropecuarias desarrolladas por la secretaria de ambiente y desarrollo</t>
  </si>
  <si>
    <t xml:space="preserve">Un (1) Plan de Incentivos Agropecuario creados. ODS 10 </t>
  </si>
  <si>
    <t>Número de Planes de incentivos agropecuarios creados</t>
  </si>
  <si>
    <t xml:space="preserve">Apoyar al 100% a los  productores  agropecuarios mediante la entrega de elementos y equipos agropecuarios para el desarrollo de las actividades productivas </t>
  </si>
  <si>
    <t xml:space="preserve">Porcentaje de apoyo brindado </t>
  </si>
  <si>
    <t>Un (1) Plan de Incentivos Agropecuario creados. ODS 10</t>
  </si>
  <si>
    <t xml:space="preserve">Un (1) Plan de convenios o alianzas público privados celebrados para el fortalecimiento y generación de nuevas alternativas de producción agropecuarias. ODS 10 </t>
  </si>
  <si>
    <t>Número de Planes de convenios o alianzas público privados celebrados</t>
  </si>
  <si>
    <t>Número de alianzas celebrados</t>
  </si>
  <si>
    <t>Un (1) Plan de convenios o alianzas público privados celebrados para el fortalecimiento y generación de nuevas alternativas de producción agropecuarias. ODS 10</t>
  </si>
  <si>
    <t xml:space="preserve">Un (1) Programa de acceso a crédito a través de canales financieros formales para los productores. ODS 10 </t>
  </si>
  <si>
    <t xml:space="preserve">Número de Programas de acceso a crédito </t>
  </si>
  <si>
    <t>Un (1) Programa de acceso a crédito a través de canales financieros formales para los productores. ODS 10</t>
  </si>
  <si>
    <t xml:space="preserve">Ochenta (80) Proyectos productivos rurales de agricultura familiar implementados. ODS 10 </t>
  </si>
  <si>
    <t>Número de Proyectos productivos rurales de agricultura familiar implementados</t>
  </si>
  <si>
    <t xml:space="preserve">Implementar 20 proyectos de huertas caseras mediante la entrega de hortalizas y frutales a familias del municipio </t>
  </si>
  <si>
    <t xml:space="preserve">Número de proyectos implementados </t>
  </si>
  <si>
    <t>Ochenta (80) Proyectos productivos rurales de agricultura familiar implementados. ODS 10</t>
  </si>
  <si>
    <t xml:space="preserve">Doscientos 200 Proyectos productivos agropecuarios implementados. ODS 10 </t>
  </si>
  <si>
    <t>Número de Proyectos productivos agropecuarios implementados</t>
  </si>
  <si>
    <t>Número de proyectos apoyados</t>
  </si>
  <si>
    <t>29/127/2017</t>
  </si>
  <si>
    <t>Doscientos 200 Proyectos productivos agropecuarios implementados. ODS 10</t>
  </si>
  <si>
    <t xml:space="preserve">Quinientos (500) Pequeños y medianos productores capacitados en nuevas tecnologías de producción y comercialización agropecuaria. ODS 10 </t>
  </si>
  <si>
    <t>Número de pequeños y medianos productores capacitados en nuevas tecnologías de producción y comercialización agropecuaria</t>
  </si>
  <si>
    <t xml:space="preserve">Capacitar a  57  pequeños y medianos productores agropecuarios en nuevas tecnologías de producción  mediante un equipo profesional </t>
  </si>
  <si>
    <t xml:space="preserve">Número de pequeños y medianos productores capacitados </t>
  </si>
  <si>
    <t>Quinientos (500) Pequeños y medianos productores capacitados en nuevas tecnologías de producción y comercialización agropecuaria. ODS 10</t>
  </si>
  <si>
    <t xml:space="preserve">Diez (10) equipos o elementos de nuevas tecnologías para la producción agropecuarias adquiridos. ODS 10 </t>
  </si>
  <si>
    <t>Número de equipos o elementos de nuevas tecnologías para la producción agropecuarias adquiridos</t>
  </si>
  <si>
    <t xml:space="preserve">Manejo de maquinaria agrícola </t>
  </si>
  <si>
    <t xml:space="preserve">Prestación de servicios </t>
  </si>
  <si>
    <t xml:space="preserve">Apoyar al 100% a los productores agropecuarios a través de la mecanización de los suelos dedicados a la producción agropecuaria </t>
  </si>
  <si>
    <t>081 de 2017</t>
  </si>
  <si>
    <t xml:space="preserve">Alfredo Bonilla Pedraza </t>
  </si>
  <si>
    <t>Operación de equipos o elementos para la producción agropecuaria en cumplimiento de las metas contenidas en el programa 23 del plan de desarrollo</t>
  </si>
  <si>
    <t>03 de febrero de 2017</t>
  </si>
  <si>
    <t>$16.500.000</t>
  </si>
  <si>
    <t xml:space="preserve">27 de febrero de 2017 </t>
  </si>
  <si>
    <t>28 de Febrero de 2017</t>
  </si>
  <si>
    <t xml:space="preserve">maquinaria y equipos para el sector agropecuario </t>
  </si>
  <si>
    <t>31 de Agosto  2017</t>
  </si>
  <si>
    <t xml:space="preserve">15 Dias </t>
  </si>
  <si>
    <t xml:space="preserve">Compraventa </t>
  </si>
  <si>
    <t xml:space="preserve">Adquirir 2 equipos o maquinarias  para mejorar la productividad agropecuaria  en el municipio </t>
  </si>
  <si>
    <t xml:space="preserve">Número de maquinaria y elementos adquiridos </t>
  </si>
  <si>
    <t>016 de 2017</t>
  </si>
  <si>
    <t>Working Projects S.A.S</t>
  </si>
  <si>
    <t xml:space="preserve">Compra de equipos para fortalecer los proyectos productivos agropecuarios del municipio de cajica </t>
  </si>
  <si>
    <t>14 de julio de 2017</t>
  </si>
  <si>
    <t>24 de Agosto de 2017</t>
  </si>
  <si>
    <t>31 de Agosto de 2017</t>
  </si>
  <si>
    <t>14 de Septiembre de 2017</t>
  </si>
  <si>
    <t>Diez (10) equipos o elementos de nuevas tecnologías para la producción agropecuarias adquiridos. ODS 10</t>
  </si>
  <si>
    <t>PUBLICIDAD en afiches</t>
  </si>
  <si>
    <t>27 de julio de 2017</t>
  </si>
  <si>
    <t xml:space="preserve">Oficina de prensa  y secretaria de ambiente y desarrollo rural </t>
  </si>
  <si>
    <t>Apoyar al 100%   a la SADER a través  divulgación  publicitaria de los programas agropecuarios y ambientales</t>
  </si>
  <si>
    <t>Suministro</t>
  </si>
  <si>
    <t>SERVIPRESS SOLUCIONES EMPREARIALES SAS</t>
  </si>
  <si>
    <t>SUMINISTRO DE PIEZAS PUBLICITARIAS, INFORMATIVAS Y COMUNICATIVAS IMPRESAS DEL MATERIAL INSTITUCIONAL PARA LA DIVULGACION DE LAS DIFERENTES ACTIVIDADES, SERVICIOS, EVENTOS Y PROGRAMAS A DESARROLLAR POR LA ALCALDIA MUNICIPAL DE CAJICA.</t>
  </si>
  <si>
    <t>17 DE ABRIL DE 2017</t>
  </si>
  <si>
    <t>27 de Diciembre  de 2017</t>
  </si>
  <si>
    <t xml:space="preserve">Herramientas y equipos para el sector agropecuario </t>
  </si>
  <si>
    <t>10 de Septiembre de 2017</t>
  </si>
  <si>
    <t xml:space="preserve">15 días calendario </t>
  </si>
  <si>
    <t xml:space="preserve">compraventa </t>
  </si>
  <si>
    <t>Apoyar al 100% a los productores agropecuarios mediante la entrega de herramientas, elementos y equipos agropecuarios que permitan facilitar y aumentar los ingresos de las unidades productivas</t>
  </si>
  <si>
    <t>025 de 2017</t>
  </si>
  <si>
    <t>NOUTERRA S.A.S</t>
  </si>
  <si>
    <t xml:space="preserve">Suministro de equipos y elementos para la celebracion de 2 festival del maiz y encuentro de la identidad campesina de nuestro municipio </t>
  </si>
  <si>
    <t>27 de septiembre de 2017</t>
  </si>
  <si>
    <t>26 de Octubre de 2017</t>
  </si>
  <si>
    <t xml:space="preserve">01 de noviembre  de 2017 </t>
  </si>
  <si>
    <t xml:space="preserve">Ovinos </t>
  </si>
  <si>
    <t>20  de Octubre de 2017</t>
  </si>
  <si>
    <t xml:space="preserve">15 dias  calendario </t>
  </si>
  <si>
    <t xml:space="preserve">024 de  2017 </t>
  </si>
  <si>
    <t xml:space="preserve">ROBINSON ALBERTO RINCON </t>
  </si>
  <si>
    <t xml:space="preserve">Compra de semovientes (ovinos) para incentivar a los productores ganaderos del municipio e implementar proyectos productivos de producción de carne de cordero en el municipio de cajicá </t>
  </si>
  <si>
    <t xml:space="preserve">02 de noviembre  de 2017 </t>
  </si>
  <si>
    <t>Un (1) Clúster Agroindustrial operando. ODS 11</t>
  </si>
  <si>
    <t>Número de clústeres Agroindustriales operando</t>
  </si>
  <si>
    <t>Doscientas 200 familias rurales formadas en formulación y puesta en marcha de modelos de negocio. ODS 11</t>
  </si>
  <si>
    <t>Número de familias rurales formadas en formulación y puesta en marcha de modelos de negocios</t>
  </si>
  <si>
    <t xml:space="preserve">Capacitar 50 personas de la población rural, en modelos de negocios para mejorar los ingresos de las unidades productivas agropecuarias mediante un equipo profesional </t>
  </si>
  <si>
    <t xml:space="preserve">Número de población rural  capacitada </t>
  </si>
  <si>
    <t>Un (1) Plan de convenios o alianzas publico privadas celebrados para garantizar canales de comercialización. ODS8</t>
  </si>
  <si>
    <t>Número de planes de convenios o alianzas publico privadas celebrados</t>
  </si>
  <si>
    <t xml:space="preserve">Número de convenios  o alianzas celebrados  </t>
  </si>
  <si>
    <t>Cuatro (4) Campañas de sensibilización para la disminución de consumo de energía. ODS 7</t>
  </si>
  <si>
    <t xml:space="preserve">Número de Campañas de sensibilización </t>
  </si>
  <si>
    <t xml:space="preserve">Ejecutar 1 campaña para promover el  uso eficiente y ahorro de energía </t>
  </si>
  <si>
    <t xml:space="preserve">Número de campaña ejecutada </t>
  </si>
  <si>
    <t>Un (1) Programa Plan de Incentivos al ahorro de energía implementado. ODS 7</t>
  </si>
  <si>
    <t xml:space="preserve">Poner al 100 %  en funcionamiento el  programa que  promueva el ahorro de energía </t>
  </si>
  <si>
    <t xml:space="preserve">Porcentaje  programas implementados </t>
  </si>
  <si>
    <t xml:space="preserve"> 3. Ambiente sano- cero riesgo, nuestro compromiso</t>
  </si>
  <si>
    <t>23 -Ambiente</t>
  </si>
  <si>
    <t xml:space="preserve"> 33. SIGAM Cajicá</t>
  </si>
  <si>
    <t>Una (1) política ambiental formulada e implementada. ODS 13</t>
  </si>
  <si>
    <t>Número de políticas Ambientales formuladas e implementadas.</t>
  </si>
  <si>
    <t xml:space="preserve">Desarrollo de políticas o objetivos empresariales </t>
  </si>
  <si>
    <t>CONCURSO DE MERITOS</t>
  </si>
  <si>
    <t xml:space="preserve">no aplica </t>
  </si>
  <si>
    <t xml:space="preserve">Dora Inés Luengas Becerra </t>
  </si>
  <si>
    <t xml:space="preserve">Elaborar 1 política ambiental  mediante el apoyo de un  equipo interdisciplinario </t>
  </si>
  <si>
    <t xml:space="preserve">Número de políticas  Elaboradas </t>
  </si>
  <si>
    <t>017 de 2017</t>
  </si>
  <si>
    <t>Contrato de Consultoría</t>
  </si>
  <si>
    <t>Sociedad Hidroambiental Ingenieros Consultores S.A.S</t>
  </si>
  <si>
    <t>Diseñar y elaborar la agenda ambiental del municipio de Cajicá Cundinamarca en el marco del Sistema de Gestión Ambiental Municipal (SIGAM) y su articulación con los demás instrumentos de planificación local departamental y nacional</t>
  </si>
  <si>
    <t>02 de enero de 2017</t>
  </si>
  <si>
    <t>3 de Octubre de 2017</t>
  </si>
  <si>
    <t>26 de Diciembre de 2017</t>
  </si>
  <si>
    <t xml:space="preserve">Una (1) Calculadora Ambiental Municipal diseñada e implementada.ODS 13
</t>
  </si>
  <si>
    <t xml:space="preserve">Número de calculadoras Ambientales implementadas.                                               </t>
  </si>
  <si>
    <t xml:space="preserve">Número de software diseñados </t>
  </si>
  <si>
    <t>Un (1) Plan de incentivos positivos y negativos implementado al cumplimiento de la normatividad ambiental.ODS 13</t>
  </si>
  <si>
    <t>Número de planes de incentivos positivos y negativos implementados.</t>
  </si>
  <si>
    <t xml:space="preserve">Parques Temáticos </t>
  </si>
  <si>
    <t>8 dias</t>
  </si>
  <si>
    <t>Compraventa</t>
  </si>
  <si>
    <t>Corporación MALOKA de ciencia, tecnología e innovación</t>
  </si>
  <si>
    <t>Adquisición de entradas a "Maloka" como incentivo positivo al compromiso y al esfuerzo de las instituciones educativas en la celebración del dia mundial del agua el 22 de marzo y la promoción de educación ambiental a los jóvenes del municipio de Cajicá</t>
  </si>
  <si>
    <t>Suministros de Cestería</t>
  </si>
  <si>
    <t xml:space="preserve">no requiere </t>
  </si>
  <si>
    <t>Numero de canastos entregados</t>
  </si>
  <si>
    <t>Train Services SAS</t>
  </si>
  <si>
    <t>Adquisicion de canastos mercaderos para entregar a la población del municipio de Cajicá, como incentivo al cumplimiento de la normatividad ambiental</t>
  </si>
  <si>
    <t>Cuarenta (40) Jornadas de seguimiento y monitoreo, en apoyo con la CAR, para la reducción y control a la contaminación visual, atmosférica y al ruido. ODS 13</t>
  </si>
  <si>
    <t>Número de jornadas realizadas.</t>
  </si>
  <si>
    <t xml:space="preserve">servicios profesionales ambientales </t>
  </si>
  <si>
    <t xml:space="preserve">Nueve (9) meses y veinte (20) días </t>
  </si>
  <si>
    <t xml:space="preserve">Número de jornadas realizadas </t>
  </si>
  <si>
    <t>083 de 2017</t>
  </si>
  <si>
    <t xml:space="preserve">Luis Felipe Bernal Parra </t>
  </si>
  <si>
    <t>Contrato de prestación de servicios profesionales Ejecutar acciones tendientes al cumplimiento de metas contenidas en los programas 33 y 35 del plan de desarrollo</t>
  </si>
  <si>
    <t>Numero de monitoreos realizados</t>
  </si>
  <si>
    <t>Setenta (70) hectáreas adquiridas como áreas de proteccion.ODS 13</t>
  </si>
  <si>
    <t>Número de hectáreas de protección adquiridas.</t>
  </si>
  <si>
    <t xml:space="preserve">  </t>
  </si>
  <si>
    <t>234 de 2017</t>
  </si>
  <si>
    <t>Contrato de prestación de servicios</t>
  </si>
  <si>
    <t>Xiomara Ivonne Benavides Moncada</t>
  </si>
  <si>
    <t>Prestación de Servicios Profesionales para la evaluación de la implementación del esquema de pago por servicios ambientales y compra de predios de interés ambiental en el municipio de Cajicá</t>
  </si>
  <si>
    <t xml:space="preserve"> 9 de Junio de 2017</t>
  </si>
  <si>
    <t>6 de Julio de 2017</t>
  </si>
  <si>
    <t>Dos (2)  convenios y/o alianzas para detener la pérdida de biodiversidad. ODS 15</t>
  </si>
  <si>
    <t>Número de convenios y/o alianzas para realizadas.</t>
  </si>
  <si>
    <t>Celebrar 2 convenio o alianza publico privadas para fortalecer los programas ambientales en el municipio. Empresa Familia (humedal La tingua)</t>
  </si>
  <si>
    <t xml:space="preserve">Numero de Convenios o alianzas celebradas </t>
  </si>
  <si>
    <t>Un (1) Inventario de ecosistemas terrestres y áreas estratégicas de alta importancia ambiental. ODS 15</t>
  </si>
  <si>
    <t>Número de inventarios a realizadas.</t>
  </si>
  <si>
    <t>PUBLICIDAD IMPRESA</t>
  </si>
  <si>
    <t>12 DE JUNIO DE 2016</t>
  </si>
  <si>
    <t>SEIS MESES</t>
  </si>
  <si>
    <t>SELECCIÓN ABREVIADA DE MENOR CUANTIA</t>
  </si>
  <si>
    <t>009 DE 2017</t>
  </si>
  <si>
    <t>SUMINISTROS</t>
  </si>
  <si>
    <t>SERVIPRESS SOLUCIONES EMPRESARIALES SAS</t>
  </si>
  <si>
    <t xml:space="preserve">Prestación de servicios de impresión del material institucional para la divulgación de las diferentes actividades,servicios,eventos y programas a desarrollar por la alcaldia municipal de cajica
</t>
  </si>
  <si>
    <t xml:space="preserve">Servicios de planificación y de la estrategia de gestión y conservación de recursos naturales </t>
  </si>
  <si>
    <t xml:space="preserve">4  meses </t>
  </si>
  <si>
    <t xml:space="preserve">por definir </t>
  </si>
  <si>
    <t>Número de inventarios realizados</t>
  </si>
  <si>
    <t>0,50</t>
  </si>
  <si>
    <t>Cuatro (4) Campañas de reforestación, para captura de CO2. ODS 15</t>
  </si>
  <si>
    <t>Número de campañas a realizadas.</t>
  </si>
  <si>
    <t xml:space="preserve">servicios de administración forestal </t>
  </si>
  <si>
    <t xml:space="preserve">31 de Marzo </t>
  </si>
  <si>
    <t>nueve (9)</t>
  </si>
  <si>
    <t xml:space="preserve">Realizar 1 campaña de reforestación con especies arbóreas nativas  y con participación de la comunidad en general  </t>
  </si>
  <si>
    <t xml:space="preserve">Número de campañas realizadas </t>
  </si>
  <si>
    <t>158 de 2017</t>
  </si>
  <si>
    <t>Leonardo Javier Montenegro Castro</t>
  </si>
  <si>
    <t>Prestación de servicios profesionales para realización   de campañas educativas de reforestación con especies nativas y con participación comunitaria para captura de co2 contempladas en los programas 33 y 35 del plan de desarrollo</t>
  </si>
  <si>
    <t>$39.600.000</t>
  </si>
  <si>
    <t>31 de diciembre de 2017</t>
  </si>
  <si>
    <t xml:space="preserve">arboles y arbustos </t>
  </si>
  <si>
    <t>19 de octubre de 2017</t>
  </si>
  <si>
    <t>numero de arboles sembrados</t>
  </si>
  <si>
    <t>022 de 2017</t>
  </si>
  <si>
    <t xml:space="preserve">Luis Angel Barrera Ochoa  </t>
  </si>
  <si>
    <t xml:space="preserve">Adquisición de matarial vegetal nativo para realizar jornadas de reforestacion para la captura de CO2 en el municipio de cajica </t>
  </si>
  <si>
    <t>13 de octubre de 2017</t>
  </si>
  <si>
    <t>19 de noviembre de 2017</t>
  </si>
  <si>
    <t>24 -Vertimientos Rio Bogotá</t>
  </si>
  <si>
    <t xml:space="preserve"> 34. Río Bogotá y Río Frío nuestro compromiso</t>
  </si>
  <si>
    <t>Seis (6) actividades anuales implementadas para recolección y sensibilización frente a la no disposición de residuos solidos en las zonas de ronda de rio y afluentes.</t>
  </si>
  <si>
    <t xml:space="preserve">planificación en recursos naturales </t>
  </si>
  <si>
    <t xml:space="preserve">Nueve (9) y veinte  (20) días </t>
  </si>
  <si>
    <t xml:space="preserve">Realizar 6  capacitaciones en temas relacionados al cuidado y protección del  ambiente en el municipio de Cajicá  </t>
  </si>
  <si>
    <t xml:space="preserve">Número de capacitaciones realizadas   </t>
  </si>
  <si>
    <t>082 de 2017</t>
  </si>
  <si>
    <t xml:space="preserve">Prestación de Servicios </t>
  </si>
  <si>
    <t xml:space="preserve">Laura Stefhany </t>
  </si>
  <si>
    <t>Contrato de prestación de servicios  profesionales para ejecutar acciones tendientes ejecutar  al cumplimiento de las metas contenidas en los programas 34 35 36 del plan de desarrollo</t>
  </si>
  <si>
    <t>$11.000.000</t>
  </si>
  <si>
    <t xml:space="preserve">Recolección, destrucción y eliminación de basuras  </t>
  </si>
  <si>
    <t>15 de agosto de 2017</t>
  </si>
  <si>
    <t xml:space="preserve">2 dias </t>
  </si>
  <si>
    <t xml:space="preserve">Destinación especifica </t>
  </si>
  <si>
    <t xml:space="preserve">Secretaria de Ambiente  y Desarrollo Rural  y Empresa  de Servicios Publicos de Cajica   </t>
  </si>
  <si>
    <t xml:space="preserve">Desarrollar 1 congreso departamental de PGIRS el cual permitirá socializar los proceso de gestión de residuo a nivel departamental  con poyo de la EPC </t>
  </si>
  <si>
    <t xml:space="preserve">numero de congresos realizados </t>
  </si>
  <si>
    <t>Empresas de servicios publicos de Cajica S.A.S</t>
  </si>
  <si>
    <t>Convenio interadmonistrativo No. 007 aunar esfuerzos humanos, tecnicos, administrativos y financieros para el desarrollo y ejecucion del Plan  de Gestion de Residuos solidos (PGIRS) en el municipio de Cajica</t>
  </si>
  <si>
    <t>9 de junio de 2017</t>
  </si>
  <si>
    <t>Cuatro (4) convenios para ejecución de obras para la descontaminación, protección y conservación  de cuerpos de agua y prevención de riesgos. ODS 6</t>
  </si>
  <si>
    <t>Número de obras ejecutadas.</t>
  </si>
  <si>
    <t xml:space="preserve">servicio de rehabilitación ambiental </t>
  </si>
  <si>
    <t>30 de junio  de 2017</t>
  </si>
  <si>
    <t xml:space="preserve">4 meses  </t>
  </si>
  <si>
    <t xml:space="preserve">Secretaria de Ambiente y Desarrollo Rual   </t>
  </si>
  <si>
    <t>268-2017</t>
  </si>
  <si>
    <t>Kelly Johanna Cometta Castañeda</t>
  </si>
  <si>
    <t>Prestación de Servicios Profesionales como administradora de empresas agopecuarias, para ejecutar acciones tendientes al cumplimiento de las metas contenidas en el programa No. 34, del Plan de Desarrollo "Cajicá Nuestro Compromiso", para gestionar la ejecución de convenios que sensibilicen la cadena que interviene en la generación, recolección, transporte, almacenamiento, tratamiento y aprovechamiento de aceite vegetal usado en el municipio de Cajicá.</t>
  </si>
  <si>
    <t>16 de Agosto de 2017</t>
  </si>
  <si>
    <t>Dos (2) convenios para  la protección,  preservación  y conservación de ecosistemas estratégicos.ODS 15</t>
  </si>
  <si>
    <t>Número de convenios a realizar.</t>
  </si>
  <si>
    <t>Estudios regionales o locales para proyectos</t>
  </si>
  <si>
    <t xml:space="preserve">Número de inventarios realizados </t>
  </si>
  <si>
    <t>25 -Vertimientos Rio Bogotá</t>
  </si>
  <si>
    <t xml:space="preserve"> 35. Gestiona ambiente</t>
  </si>
  <si>
    <t>Cinco mil (5.000) niños y niñas escolarizados y  sensibilizados en cultura ambiental ODS 13</t>
  </si>
  <si>
    <t>Número de personas a formadas y sensibilizadas.</t>
  </si>
  <si>
    <t xml:space="preserve">  Sensibilizar a 3000 niños , niñas mediante capacitaciones en cultura ambiental</t>
  </si>
  <si>
    <t>26 -Vertimientos Rio Bogotá</t>
  </si>
  <si>
    <t>Un (1) convenio y/o alianza con la academia a fin de crear e impulsar un Diplomado Ambiental Juvenil . ODS 13</t>
  </si>
  <si>
    <t>Número de convenios  realizados.</t>
  </si>
  <si>
    <t>Universidades y politécnicos</t>
  </si>
  <si>
    <t>009 de 2017</t>
  </si>
  <si>
    <t>Contrato Interadministrativo</t>
  </si>
  <si>
    <t>Universidad Militar Nueva Granada</t>
  </si>
  <si>
    <t xml:space="preserve"> Contrato Interadministrativo entre la Universidad Militar Nueva Granada y el Municipio de Cajicá para crear e impulsar un Diplomado Ambiental Juvenil en el municipio de Cajicá</t>
  </si>
  <si>
    <t>28 de junio de 2017</t>
  </si>
  <si>
    <t>22 de Agosto de 2017</t>
  </si>
  <si>
    <t>22 de diciembre de 2017</t>
  </si>
  <si>
    <t>27 -Vertimientos Rio Bogotá</t>
  </si>
  <si>
    <t>Cinco mil  (5000) habitantes  en la población rural y urbana sensibilizados en la Cultura Ambiental. ODS 13</t>
  </si>
  <si>
    <t>Número de habitantes sensibilizados.</t>
  </si>
  <si>
    <t xml:space="preserve">Capacitar 2900 personas de la población urbana y rural  en cultura ambiental </t>
  </si>
  <si>
    <t xml:space="preserve">Número de población capacitada </t>
  </si>
  <si>
    <t>28 -Vertimientos Rio Bogotá</t>
  </si>
  <si>
    <t>Ocho (8) campañas educativas de reforestación con especies nativas y con participación comunitaria. ODS 13</t>
  </si>
  <si>
    <t>Número de campañas realizadas.</t>
  </si>
  <si>
    <t>COMPRA DE MATERIAL VEGETAL</t>
  </si>
  <si>
    <t>NO APLICA</t>
  </si>
  <si>
    <t xml:space="preserve">Número de campañas de reforestación realizadas </t>
  </si>
  <si>
    <t xml:space="preserve">Luis Angel Barrera Ochoa </t>
  </si>
  <si>
    <t xml:space="preserve">Aquicicion de material vegetal nativo para realizar jornadas de reforestacion para la captura de CO2 en el municipio de cajica </t>
  </si>
  <si>
    <t xml:space="preserve">PARQUES TEMATICOS </t>
  </si>
  <si>
    <t xml:space="preserve">10 Dias </t>
  </si>
  <si>
    <t xml:space="preserve">convenio </t>
  </si>
  <si>
    <t xml:space="preserve">NO APLICA </t>
  </si>
  <si>
    <t xml:space="preserve">Dora Ines Luengas Becerra </t>
  </si>
  <si>
    <t xml:space="preserve">Numero de niños y niñas </t>
  </si>
  <si>
    <t>010 de 2017</t>
  </si>
  <si>
    <t>Parque Finka de la Sabana S.A</t>
  </si>
  <si>
    <t xml:space="preserve">Prestación de servicios para realizar la celebración del día dulce en el municipio de cajicá, con el desarrollo de actividades para educar y sensibilizar en cultura ambiental, enmarcadas en el programa 35 gestiona ambiente del plan de desarrollo cajicá nuestro compromiso </t>
  </si>
  <si>
    <t>29 -Vertimientos Rio Bogotá</t>
  </si>
  <si>
    <t xml:space="preserve">Apoyar al 100% el programa de separacion en la fuente mediante un convenio interradministrativo con la empresa de servicos publicos de cajica </t>
  </si>
  <si>
    <t>30 -Vertimientos Rio Bogotá</t>
  </si>
  <si>
    <t>31 -Vertimientos Rio Bogotá</t>
  </si>
  <si>
    <t>32 -Vertimientos Rio Bogotá</t>
  </si>
  <si>
    <t>33 -Vertimientos Rio Bogotá</t>
  </si>
  <si>
    <t xml:space="preserve">Un (1) Programa de fomento a la producción limpia y más limpia.ODS 13
</t>
  </si>
  <si>
    <t>Número de programas elaborados.</t>
  </si>
  <si>
    <t>Realizar  30 visitas de seguimiento a industrias para verificar el plan de manejo ambiental mediante el apoyo de un profesional universitario</t>
  </si>
  <si>
    <t xml:space="preserve">Número visitas realizadas a industrias </t>
  </si>
  <si>
    <t xml:space="preserve"> Un (1) Programa de  control a la contaminación
atmosférica .ODS13</t>
  </si>
  <si>
    <t>Número de programas realizados.</t>
  </si>
  <si>
    <t xml:space="preserve">Número  de documentados elaborados </t>
  </si>
  <si>
    <t>.25 - Cambio Climático.</t>
  </si>
  <si>
    <t xml:space="preserve"> 36. Cajicá se adapta al cambio climático</t>
  </si>
  <si>
    <t xml:space="preserve">Ocho (8) campañas de adaptación al cambio climático. ODS 13
</t>
  </si>
  <si>
    <t>Cuatro (4) diseños e implementación de planes y proyectos de adaptación y/o mitigación al cambio climático.ODS 13</t>
  </si>
  <si>
    <t xml:space="preserve">Laura Stefhany Rodríguez Garzón </t>
  </si>
  <si>
    <t>01 de julio de 2017</t>
  </si>
  <si>
    <t xml:space="preserve">6 meses  </t>
  </si>
  <si>
    <t xml:space="preserve">Secretaria de Ambiente y Desarrollo Rural </t>
  </si>
  <si>
    <t>Dos (2) alianzas para ejecución de obras de mitigación al cambio climático. ODS 13</t>
  </si>
  <si>
    <t>Número de alianzas realizadas.</t>
  </si>
  <si>
    <t>Numero de estrategias realizadas</t>
  </si>
  <si>
    <t>Diez mil (10000) Metros lineales de vallados en mantenimiento y/o recuperados.ODS 13</t>
  </si>
  <si>
    <t>Número de metros lineales realizados.</t>
  </si>
  <si>
    <t xml:space="preserve">realizar notificaciones ambientales </t>
  </si>
  <si>
    <t xml:space="preserve">Numero de metros lineales de vallados ,mantenidos </t>
  </si>
  <si>
    <t>084 de 2017</t>
  </si>
  <si>
    <t xml:space="preserve">Luciano Pachón Nieto </t>
  </si>
  <si>
    <t>Ejecutar acciones tendientes al cumplimiento de  las metas contenidas en el programa 36 del plan de desarrollo</t>
  </si>
  <si>
    <t>$24.200.000</t>
  </si>
  <si>
    <t>Prestación de servicios de impresión del material institucional para la divulgacion de las diferentes actividades, servicios, eventos y programas a desarrollar por la alcaldia municipal de cajica</t>
  </si>
  <si>
    <t>???</t>
  </si>
  <si>
    <t>????</t>
  </si>
  <si>
    <t>26 - Nuestro Compromiso con los Animales.</t>
  </si>
  <si>
    <t xml:space="preserve"> 37. Acojo, esterilizo y protejo: nuestro compromiso con los animales</t>
  </si>
  <si>
    <t>Un (1) Censo animal ( caninos y felinos) callejeros y domésticos ( mascotas).ODS 13</t>
  </si>
  <si>
    <t>Número de censos realizados.</t>
  </si>
  <si>
    <t xml:space="preserve">servicio de censo a población   </t>
  </si>
  <si>
    <t xml:space="preserve">Realizar 1 censo de animales felinos y caninos en el municipio  de Cajicá con apoyo de la Gobernación de Cundinamarca </t>
  </si>
  <si>
    <t>Número de censos realizados</t>
  </si>
  <si>
    <t>Una (1) política de protección animal formulada e implementada. ODS13</t>
  </si>
  <si>
    <t>Número de políticas elaboradas.</t>
  </si>
  <si>
    <t xml:space="preserve">desarrollo de políticas o objetivos empresariales </t>
  </si>
  <si>
    <t>Convenio Interadministrativo</t>
  </si>
  <si>
    <t xml:space="preserve">Elaborar 1 política de protección animal  con el  apoyo de un  equipo interdisciplinario </t>
  </si>
  <si>
    <t>Convenio interadministratvo</t>
  </si>
  <si>
    <t>Fundacion Pro mujer</t>
  </si>
  <si>
    <t>Anuar esfuerzos tecnicos, humanos, adminstrativos y financieros entre el municipio de cajica y el asociado para realizar evaluacion, analisis instrumentalizacion para la implementacion, monitoreo y evaluacion de las  mismas y generar intitucionalizacion y operativizacion de las politicas plublicas formuladas y adoptadas en el municipio de cajica las cuales corresponden a: politica municipal de infancia y adolesencia 2013- 2023- politica municipal de seguridad alimentaria y nutricional- politica publica para poblacion en condiciones de discapacidad; y realizar el diseño construccion, documentacion, redaccion socializacion y validacion de las politicas publicas de : a. desarrollo cajica 2035; b. para poblacion lgbti; c. de derechos sexuales y reproductivos; d. de proteccion Animal; e. de desarrollo economico, competitividad ciencia, innovacion y tecnologia; f. de desarrollo rural y agropecuario.</t>
  </si>
  <si>
    <t>27 - Nuestro Compromiso con los Animales.</t>
  </si>
  <si>
    <t>Una (1) política de protección animal formulada e implementada. ODS14</t>
  </si>
  <si>
    <t>28 - Nuestro Compromiso con los Animales.</t>
  </si>
  <si>
    <t>Una (1) política de protección animal formulada e implementada. ODS15</t>
  </si>
  <si>
    <t>29 - Nuestro Compromiso con los Animales.</t>
  </si>
  <si>
    <t>Una (1) política de protección animal formulada e implementada. ODS16</t>
  </si>
  <si>
    <t>30 - Nuestro Compromiso con los Animales.</t>
  </si>
  <si>
    <t>Una (1) política de protección animal formulada e implementada. ODS17</t>
  </si>
  <si>
    <t>Un (1) programa de adopción de animales ( caninos y felinos) implementado. ODS 13</t>
  </si>
  <si>
    <t>Número de programas a realizadas.</t>
  </si>
  <si>
    <t xml:space="preserve">servicios veterinarios </t>
  </si>
  <si>
    <t>Implementar 1 programa de adopción animal enfocado a caninos y felinos en estado de abandono mediante un apoyo de un profesional medico veterinario</t>
  </si>
  <si>
    <t xml:space="preserve">Número de programas de  adopción implementados </t>
  </si>
  <si>
    <t>079 de 2017</t>
  </si>
  <si>
    <t xml:space="preserve">María Cristina Díaz Velandia </t>
  </si>
  <si>
    <t xml:space="preserve">Prestación de servicios profesionales para la implementación y promoción del programa de adopción animal, contemplados en  las metas del programa 37  del plan  desarrollo,  Cajicá nuestro compromiso  </t>
  </si>
  <si>
    <t>$20.000.000</t>
  </si>
  <si>
    <t>Treinta y dos (32) campañas anuales en fomento de la cultura en tenencia responsable de animales.ODS13</t>
  </si>
  <si>
    <t>Número de campañas  elaboradas.</t>
  </si>
  <si>
    <t>servicios de animales vivos</t>
  </si>
  <si>
    <t>$13.000.000</t>
  </si>
  <si>
    <t>18 de Diciembre de 2017</t>
  </si>
  <si>
    <t xml:space="preserve">cultura en tenencia  de animales </t>
  </si>
  <si>
    <t>13 de marzo de 2017</t>
  </si>
  <si>
    <t xml:space="preserve">Nueve (9) meses y Ocho  (8) días </t>
  </si>
  <si>
    <t>numero de campañas realizadas</t>
  </si>
  <si>
    <t>25.020.000</t>
  </si>
  <si>
    <t>134 de 2017</t>
  </si>
  <si>
    <t>Lina María Jaramillo Villalobos</t>
  </si>
  <si>
    <t>Contrato de prestación de servicios profesionales para  ejecución de campañas para la promoción de la  legislación 746 de 2002 y la 1774 de 2016 en cumplimiento de las metas del programa 37 del plan de desarrollo “Cajicá nuestro compromiso”</t>
  </si>
  <si>
    <t>$29.700.000</t>
  </si>
  <si>
    <t>10 de Marzo de 2017</t>
  </si>
  <si>
    <t>13 de Marzo de 2017</t>
  </si>
  <si>
    <t>21 de Diciembre de 2017</t>
  </si>
  <si>
    <t>5 de mayo de 2017</t>
  </si>
  <si>
    <t>ocho (8)meses</t>
  </si>
  <si>
    <t>suministro</t>
  </si>
  <si>
    <t xml:space="preserve">secretaria general y secretaria de  ambiente y desarrollo rural </t>
  </si>
  <si>
    <t xml:space="preserve">Apoyar al 100% las actividades de la SADER con la entrega de refrigerios a los participantes de las diferentes eventos  programadas </t>
  </si>
  <si>
    <t>MULTISERVICIOS MILIGI S.AS</t>
  </si>
  <si>
    <t>23 de febrero de 2017</t>
  </si>
  <si>
    <t>5 de enero de 2018</t>
  </si>
  <si>
    <t>SERVIPRES  SOLUCIONES EMPRESARIALES S.A.S</t>
  </si>
  <si>
    <t>26 de ciciembre de 2017</t>
  </si>
  <si>
    <t xml:space="preserve">suplementos alimenticios para mascotas </t>
  </si>
  <si>
    <t>19 de mayo de 2017</t>
  </si>
  <si>
    <t xml:space="preserve">2 meses </t>
  </si>
  <si>
    <t xml:space="preserve">Apoyar al 100% la tenencia de los animales del albergue municipal a través de la adquisición de concentrado para su mantenimiento de paso </t>
  </si>
  <si>
    <t>041-2017</t>
  </si>
  <si>
    <t>EXPRES PETS LA VACA LTDA</t>
  </si>
  <si>
    <t>Compra de insumos agropecuarios, alimento para mascotas medicamentos veterinarios y elementos para el adecuado funcionamiento de los programas pecuarios, agricolas y de tenencia responsable de mascotas del municipio de Cajicá.</t>
  </si>
  <si>
    <t>26/12/1017</t>
  </si>
  <si>
    <t>3/01/218</t>
  </si>
  <si>
    <t>consultoria</t>
  </si>
  <si>
    <t>BIHAO SOCIEDAD POR ACCIONES SIMPLIFICADAS</t>
  </si>
  <si>
    <t xml:space="preserve">consultoria para realizar  la evaluacion poblacional de palomas, la distribucion y movilidad de las poblaciones y el diagnostico de patogenos con el fin de realizar el paln de manejo integrado de palomas en el municipio de Cajicá. </t>
  </si>
  <si>
    <t>80.000.000</t>
  </si>
  <si>
    <t>32.546.500</t>
  </si>
  <si>
    <t>22 de agosto de 2017</t>
  </si>
  <si>
    <t>productos para el aseo y cuidado de las mascotas</t>
  </si>
  <si>
    <t xml:space="preserve">1 mes </t>
  </si>
  <si>
    <t>Realizar 1 evento de bienestar animal mediante la entrega de incentivos animales</t>
  </si>
  <si>
    <t>Numero de eventos realizados</t>
  </si>
  <si>
    <t>023-2017</t>
  </si>
  <si>
    <t>compraventa</t>
  </si>
  <si>
    <t>Compra de elementos para la celebracion del dia del buentrato, la proteccion conservacion, preservacion y defensa de los animales en el municipio de Cajicá.</t>
  </si>
  <si>
    <t>33.000.000</t>
  </si>
  <si>
    <t>28.567.000</t>
  </si>
  <si>
    <t>26 de octubre de 2017</t>
  </si>
  <si>
    <t>30 de octubre de 2017</t>
  </si>
  <si>
    <t>Treinta (30) jornadas de esterilización a caninos y felinos en edad fértil.ODS 13</t>
  </si>
  <si>
    <t>Número de jornadas ejecutadas.</t>
  </si>
  <si>
    <t xml:space="preserve">servicios de medicación preventiva de salud animal </t>
  </si>
  <si>
    <t xml:space="preserve">Concurso de meritos </t>
  </si>
  <si>
    <t>291-2017</t>
  </si>
  <si>
    <t>CLINICA VETERINARIA VISION COLOMBIA</t>
  </si>
  <si>
    <t>Prestacion de servicios para ejecutar brigadas de esterilizacion dirigidas a la poblacion canina y felina cuyos propietarios pertenecen a los niveles del sisben 1 y 2 del municipio de Cajicá</t>
  </si>
  <si>
    <t>2017001419, 2017001699</t>
  </si>
  <si>
    <t>3/10/2017,01/12/2017</t>
  </si>
  <si>
    <t>32.925.000- 16.462.500</t>
  </si>
  <si>
    <t>Un (1) programa de mejoramiento del albergue temporal para animales.ODS 13</t>
  </si>
  <si>
    <t xml:space="preserve">Realizar 1 mejoramiento a las instalaciones del albergue animal del municipio de Cajicá </t>
  </si>
  <si>
    <t>Numero de mejoramientos realizados</t>
  </si>
  <si>
    <t>no aplica, ya que el proceso no fue adjudicado</t>
  </si>
  <si>
    <t>Cuatro (4) de convenios y/o alianzas para el bienestar animal.ODS 13</t>
  </si>
  <si>
    <t>Número de convenios realizados.</t>
  </si>
  <si>
    <t>Realizar 1 alianza de cooperación con la veterinaria DIDO para la donación de alimento concentrado para mascotas en estado de abandono y participar en las jornadas de bienestar animal</t>
  </si>
  <si>
    <t xml:space="preserve">Número de alianza realizada </t>
  </si>
  <si>
    <t>0,98</t>
  </si>
  <si>
    <t>2203040101</t>
  </si>
  <si>
    <t>Actividades de concientización ambiental dirigida a la comunidad estudiantil</t>
  </si>
  <si>
    <t>Realizar 16 charlas a la comunidad estudiantil en cuidado del medio ambiente mediante un apoyo de un profesionaal universitario</t>
  </si>
  <si>
    <t>Numero de charlas</t>
  </si>
  <si>
    <t xml:space="preserve">Control a la contaminación del aire </t>
  </si>
  <si>
    <t>Realizar 30 seguimientos al plan de manejo ambiental en las diferentes industrias del municipio</t>
  </si>
  <si>
    <t xml:space="preserve"> Número de seguimientos realizados </t>
  </si>
  <si>
    <t>083 de 20117</t>
  </si>
  <si>
    <t xml:space="preserve">Luis Felipe  Bernal Parra </t>
  </si>
  <si>
    <t>Contrato de prestación de servicios profesionales para ejecutar acciones tendientes al cumplimiento de las metas contenidas en los programas no. 33 y 35, del plan de desarrollo Cajicá, nuestro compromiso.</t>
  </si>
  <si>
    <t>$14.000.000</t>
  </si>
  <si>
    <t>27 DE MARZO DE 2017</t>
  </si>
  <si>
    <t xml:space="preserve">Apoyar al 100%  la logistica necesidades de refrigerio para las actividades programas por la SADER en los diferentes programas </t>
  </si>
  <si>
    <t>27/04717</t>
  </si>
  <si>
    <t>006 DE 2017</t>
  </si>
  <si>
    <t>Plan de adquisición de predios o pago por servicios ambientales</t>
  </si>
  <si>
    <t xml:space="preserve">compra de terrenos de interés ambiental </t>
  </si>
  <si>
    <t>31 de julio de 2017</t>
  </si>
  <si>
    <t xml:space="preserve">cuatro (4) meses </t>
  </si>
  <si>
    <t xml:space="preserve">Adquirir 80 hectarias  predios de interés ambiental para protección </t>
  </si>
  <si>
    <t xml:space="preserve">Número de hectáreas adquiridas </t>
  </si>
  <si>
    <t>P.E Programa de mejoramiento de la calidad de aire por emisiones</t>
  </si>
  <si>
    <t xml:space="preserve">vehículos especializados </t>
  </si>
  <si>
    <t>17 de abril de 2017</t>
  </si>
  <si>
    <t xml:space="preserve">Adquisición de 1 barredora con el fin de reducir la contaminación atmosférica </t>
  </si>
  <si>
    <t xml:space="preserve">Número de barredoras adquiridas </t>
  </si>
  <si>
    <t>Transferencia a la CAR</t>
  </si>
  <si>
    <t>Realizar una transferencia anual a la CAR</t>
  </si>
  <si>
    <t xml:space="preserve">Numero de transferencias </t>
  </si>
  <si>
    <t>Transferencia</t>
  </si>
  <si>
    <t>9.1.  Agua Potable y Saneamiento Básico. Servicio de Acueducto</t>
  </si>
  <si>
    <t xml:space="preserve"> 11.Servicios Públicos Eficientes y de Calidad.</t>
  </si>
  <si>
    <t>Dos fuentes de suministro  de agua seguro y permanente ODS 6</t>
  </si>
  <si>
    <t xml:space="preserve">Numero de fuentes de suministro seguro y permanente </t>
  </si>
  <si>
    <t xml:space="preserve">EPC - Empresa Pública de  Acueducto y Alcantarillado </t>
  </si>
  <si>
    <t>108.1</t>
  </si>
  <si>
    <t>Una(1) fuente de suministro seguro y permanente en funcionamiento. ODS 6</t>
  </si>
  <si>
    <t xml:space="preserve"> Gestionar 1 conexión a la red de 60 pulgadas con el acueducto de Bogotá.</t>
  </si>
  <si>
    <t>Número de conexiones gestionadas</t>
  </si>
  <si>
    <t>01/01/02017</t>
  </si>
  <si>
    <t>108.2</t>
  </si>
  <si>
    <t>Una(1) Nueva fuente de suministro de agua seguro y permanente  ODS 6</t>
  </si>
  <si>
    <t xml:space="preserve">Número de Nuevas fuentes de suministro seguro y permanente </t>
  </si>
  <si>
    <t>Participar al 100 % en el proyecto Sisga liderado por la Empresa de Servicios Públicos de Cundinamarca y la Gobernación de Cundinamarca</t>
  </si>
  <si>
    <t>porcentaje de participación</t>
  </si>
  <si>
    <t>Diez(10%) de incremento en la implementación del Plan maestro de acueducto actualizado  ODS 6</t>
  </si>
  <si>
    <t>Porcentaje  de  implementación del Plan maestro de acueducto</t>
  </si>
  <si>
    <t>Servicios de sistemas de información geográfica SIG</t>
  </si>
  <si>
    <t>licitación publica</t>
  </si>
  <si>
    <t>Recurso propio-SGP</t>
  </si>
  <si>
    <t xml:space="preserve">Realizar 1 sistema de información geográfica donde se encuentren las redes de acueducto y suscriptores del municipio mediante  la prestación de un servicio por parte de una empresa especializada. </t>
  </si>
  <si>
    <t xml:space="preserve">Número de sistemas realizadas </t>
  </si>
  <si>
    <t>CPS-114-2017</t>
  </si>
  <si>
    <t>NOVO INGENIEROS S.A.S</t>
  </si>
  <si>
    <t>CONTRATAR LA PRESTACIÓN DE SERVICIOS PROFESIONALES PARA REALIZAR LA ACTULIZACIÓN DEL PLAN MAESTRO DE ACUEDUCTO DEL MUNICIPIO DE CAJICÁ.</t>
  </si>
  <si>
    <t>Dos(2) Tanques de almacenamiento para la distribución construidos y en funcionamiento ODS 6</t>
  </si>
  <si>
    <t xml:space="preserve">Número de  tanques de almacenamiento para la distribución </t>
  </si>
  <si>
    <t>Gestionar 2 tanques de compensación mediante el apoyo del Ministerio de Ambiente.</t>
  </si>
  <si>
    <t>Numero de tanques gestionados</t>
  </si>
  <si>
    <t>9.2.  Agua Potable y Saneamiento Básico. Servicio de alcantarillado</t>
  </si>
  <si>
    <t>Treinta Cinco(35%) de  avance en la implementación del Plan Maestro de Alcantarillado. ODS 6</t>
  </si>
  <si>
    <t>Porcentaje de implementación del Plan Maestro de Alcantarillado</t>
  </si>
  <si>
    <t>Ingeniería geotécnica y geo sísmica</t>
  </si>
  <si>
    <t>Directora  de Alcantarillado (ING. Juana Lovera )</t>
  </si>
  <si>
    <t>2201150106</t>
  </si>
  <si>
    <t>Número de estudios previos realizados</t>
  </si>
  <si>
    <t>SE ENTREGA CDP AL MINISTERIO DE AMBIENTE  PARA LA ADICIÓN DEL CONTRATO COC 007 DE 2014.</t>
  </si>
  <si>
    <t>9.3.  Agua Potable y Saneamiento Básico. Servicio de aseo</t>
  </si>
  <si>
    <t>Ochenta(80%) de avance en   implementación del Plan de Gestión Integral de Residuos Sólidos (pgirs). ODS 6</t>
  </si>
  <si>
    <t xml:space="preserve">Porcentaje  de incremento para fortalecer la  implementación del Plan de Gestión Integral de Residuos Sólidos (pgirs) </t>
  </si>
  <si>
    <t>86101703 - 821015000</t>
  </si>
  <si>
    <t>capacitación administrativa y publicidad impresa</t>
  </si>
  <si>
    <t>Recursos propios</t>
  </si>
  <si>
    <t>Director técnico de aseo. Ing. Javier Francisco Rodríguez.</t>
  </si>
  <si>
    <t>2201150107 - 2203030101</t>
  </si>
  <si>
    <t xml:space="preserve">Realizar 20 campañas masivas, asertivas de sensibilización y divulgación del Plan de Gestión Integral de Residuos Sólidos (PGIRS) de Cajicá y fortalecimiento de la cultura ciudadana separación en la fuente en sectores comunales, allegamos con publicidad de separación en la fuente y manejo de canecas verdes. y con ayuda de materiales lúdicos y tecnológicos.
</t>
  </si>
  <si>
    <t>CPS-058-2017</t>
  </si>
  <si>
    <t>DEIRA IVETTE SUAREZ RIVERA</t>
  </si>
  <si>
    <t xml:space="preserve">EN DESARROLLO DEL CONVENIO #007 DE 2017 PGIRS, CONTRATAR LOS SERVICIOS DE COORDINACION PARA LA EJECUCION DE LAS ACTIVIDADES CONTEMPLADAS. </t>
  </si>
  <si>
    <t>Desarrollar 350 capacitaciones y seguimientos a establecimientos comerciales, principalmente comerciantes de la Cra. 6ta, Diagonal 4ta, Gran Colombia y Avenida Cavelier.</t>
  </si>
  <si>
    <t>Numero de capacitaciones</t>
  </si>
  <si>
    <t>CPS-059-2017</t>
  </si>
  <si>
    <t>NELLY MILENA RAMIREZ DORADO</t>
  </si>
  <si>
    <t>EN DESARROLLO DEL CONVENIO #007 DE 2017 PGIRS, CONTRATAR POR OBRA O LABOR EJECUTADA LOS SERVICIOS DE UN FORMADOR AMBIENTAL PARA LA REALIZACION DE LAS ACTIVIDADES CONTEMPLADAS.</t>
  </si>
  <si>
    <t xml:space="preserve"> Divulgar a 50 conjuntos residenciales del municipio de Cajicá el PGIRS municipal y el programa atreves de capacitaciones.</t>
  </si>
  <si>
    <t xml:space="preserve">Numero de conjuntos </t>
  </si>
  <si>
    <t>CPS-060-2017</t>
  </si>
  <si>
    <t>ALBA MILENA AGUACIAS VIASUS</t>
  </si>
  <si>
    <t>Desarrollar 21 de jornadas de sensibilización, capacitaciones y acompañamiento en actividades ambientales en el total de las instituciones educativas públicas del municipio con todas sus subsedes, y 15 instituciones educativas y colegios privados.</t>
  </si>
  <si>
    <t>JUAN CAMILO DIAGO MAESTRE</t>
  </si>
  <si>
    <t>Realizar  a 6 instituciones educativas, Talleres de eco-arte-capacitación en arte ecológico y con la realización del Primer salón de arte escolar “Eco-arte” – 2017, mediante la recuperación de diversos tipos de residuos reciclables.</t>
  </si>
  <si>
    <t xml:space="preserve">Numero de instituciones </t>
  </si>
  <si>
    <t>JAIME LUIS CIFUENTES BOJACA</t>
  </si>
  <si>
    <t>Desarrollar el primer congreso PGIRS departamental, el cual contara con ponentes expertos  nacionales e internacionales en manejo de residuos solidos.</t>
  </si>
  <si>
    <t>Numero de foros realizados</t>
  </si>
  <si>
    <t>CPS-063-2017</t>
  </si>
  <si>
    <t>JUAN SEBASTIAN VALBUENA GARZON</t>
  </si>
  <si>
    <t>Ochenta(80%) de avance en   implementación del Plan de Gestión Integral de Residuos Sólidos (pgirs). ODS 8</t>
  </si>
  <si>
    <t>Desarrollar 15 capacitaciones y seguimiento a las industrias del municipio.</t>
  </si>
  <si>
    <t>CPS-064-2017</t>
  </si>
  <si>
    <t>CARLOS ANDRES MOLANO PALACIOS</t>
  </si>
  <si>
    <t>compostadores</t>
  </si>
  <si>
    <t>Desarrollar 1  proyecto de aprovechamiento de residuos orgánicos y educación ambiental en 2 instituciones educativas públicas del municipio (IED. Rincón santo y Pompilio Martínez) a través de su implementación y seguimiento.</t>
  </si>
  <si>
    <t>Numero de instituciones educativas donde se aprovecha el material.</t>
  </si>
  <si>
    <t>NELSON EDGARDO DONOSO CARRILLO</t>
  </si>
  <si>
    <t>Ochenta(80%) de avance en   implementación del Plan de Gestión Integral de Residuos Sólidos (pgirs). ODS 9</t>
  </si>
  <si>
    <t>Realizar 12 Capacitaciones  sobre el PGIRS municipal a 8 direcciones de la  alcaldía y 4 entes descentralizados de la administración municipal, por medio de charlas y publicidad referente a la separación en la fuente, teoría de las 3Rs y manejo de la caneca verde.</t>
  </si>
  <si>
    <t>CPS-066-2017</t>
  </si>
  <si>
    <t>GLORIA YINETH PARRA AGREDO</t>
  </si>
  <si>
    <t>Ochenta(80%) de avance en   implementación del Plan de Gestión Integral de Residuos Sólidos (pgirs). ODS 10</t>
  </si>
  <si>
    <t>10121501 - 41111505-27110000</t>
  </si>
  <si>
    <t>salvado de trigo puro,  bascula de mesa, herramientas de mano</t>
  </si>
  <si>
    <t>Producir , empacar y entregar  28000 unidades de Bokashi, con peso equivalente a 1.5 kg producidos con biotecnología EM para ser entregados a todos los usuarios del municipio de Cajicá, puerta a puerta, conjuntos residenciales y en las instalaciones de la EPC.</t>
  </si>
  <si>
    <t>Numero de Bokashi EM entregados en el municipio</t>
  </si>
  <si>
    <t>CPS-067-2017</t>
  </si>
  <si>
    <t>JUAN SEBASTIAN OSPINA GRACIA</t>
  </si>
  <si>
    <t>Barredora de calles</t>
  </si>
  <si>
    <t>Realizar la compra de 5 máquinas  que mitiga la polución, incrementa el área de barrido con el objetivo de mejorar la cobertura conforme al crecimiento de las áreas públicas del Municipio de Cajicá y no impacta la salud de los trabajadores.</t>
  </si>
  <si>
    <t>Numero de maquinas adquiridas.</t>
  </si>
  <si>
    <t>JEIMI PAOLA VARGAS VARGAS</t>
  </si>
  <si>
    <t>Ochenta(80%) de avance en   implementación del Plan de Gestión Integral de Residuos Sólidos (pgirs). ODS 12</t>
  </si>
  <si>
    <t xml:space="preserve">contenedor de basura plástico </t>
  </si>
  <si>
    <t xml:space="preserve">Realizar la compra de 27 contenedores que faciliten la separación en la fuente, que garanticen el uso exclusivo del peatón con publicidad de separación en la fuente, dispuestos en lugares estratégicos del municipio. </t>
  </si>
  <si>
    <t>Numero de contenedores</t>
  </si>
  <si>
    <t>CARLOS ANDRES BEDOYA ARIAS</t>
  </si>
  <si>
    <t>Ochenta(80%) de avance en   implementación del Plan de Gestión Integral de Residuos Sólidos (pgirs). ODS 13</t>
  </si>
  <si>
    <t>Entregar 1700 canecas a los habitantes del Municipio de Cajicá, para fortalecer el programa "caneca verde" y separación en la fuente mediante campañas, solicitud en las instalaciones de la empresa y por reposición a estratos 1, 2 y 3 gratuitamente.</t>
  </si>
  <si>
    <t>Numero de canecas adquiridas</t>
  </si>
  <si>
    <t>CARMEN CATALINA SAJONA CAMAÑO</t>
  </si>
  <si>
    <t>Ochenta(80%) de avance en   implementación del Plan de Gestión Integral de Residuos Sólidos (pgirs). ODS 14</t>
  </si>
  <si>
    <t>CPS-071-2017</t>
  </si>
  <si>
    <t>KAREN YULIANA GIL TINJACA</t>
  </si>
  <si>
    <t>Ochenta(80%) de avance en   implementación del Plan de Gestión Integral de Residuos Sólidos (pgirs). ODS 15</t>
  </si>
  <si>
    <t>CPS-072-2017</t>
  </si>
  <si>
    <t xml:space="preserve">CRISTIAN CAMILO CUERVO PINZON </t>
  </si>
  <si>
    <t>Ochenta(80%) de avance en   implementación del Plan de Gestión Integral de Residuos Sólidos (pgirs). ODS 16</t>
  </si>
  <si>
    <t>HEIDY NATALIE PINZON VANEGAS</t>
  </si>
  <si>
    <t>Ochenta(80%) de avance en   implementación del Plan de Gestión Integral de Residuos Sólidos (pgirs). ODS 17</t>
  </si>
  <si>
    <t>CPS-088-2017</t>
  </si>
  <si>
    <t>ANGELA CONSUELO GUEVARA CARRERO</t>
  </si>
  <si>
    <t>CPS-090-2017</t>
  </si>
  <si>
    <t>JHON JAIRO RESTREPO</t>
  </si>
  <si>
    <t>EN DESARROLLO DEL CONVENIO #007 DE 2017 PGIRS, CONTRATAR LA PRESTACION DE SERVICIOS PARA LA REALIZACION DE TALLERES DE ECOARTE EN LOS COLEGIOS PUBLICOS DEL MUNICIPIO DE CAJICA.</t>
  </si>
  <si>
    <t>CS-029-2017</t>
  </si>
  <si>
    <t>NUTRIPUNTO</t>
  </si>
  <si>
    <t>EN DESARROLLO DEL CONVENIO INTERADMINISTRATIVO #007 DE 2017, CONTRATAR EL SUMINISTRO DE SALVADO DE TRIGO PARA LA ELABORACIÓN DE LA BIOTECNOLOGIA BOKASHI EM UTILIZADA DENTRO DE LA POLITICA DE SEPARACION EN LA FUENTE EN EL MUNICIPIO DE CAJICA</t>
  </si>
  <si>
    <t xml:space="preserve"> CS-031-2017</t>
  </si>
  <si>
    <t xml:space="preserve"> OSCAR AUDELO CHAUCANES BERMEO </t>
  </si>
  <si>
    <t>EN DESARROLLO DEL CONVENIO INTERADMINISTRATIVO 007 DE 2017, CONTRATAR EL SUMINISTRO DE BOLSAS, MAQUINAS SELLADORAS Y ESTANTERIA DESTINADA A LA FABRICACION, EMPAQUE Y ALMACENAMIENTO DE LA BIOTECNOLOGIA BOKASHI DENTRO DE LA CULTURA DE LA SEPARACION EN FUENTE DE LOS RESIDUOS SOLIDOS.</t>
  </si>
  <si>
    <t>CPS-100-2017</t>
  </si>
  <si>
    <t xml:space="preserve"> ALBA MILENA ROMERO RODRIGUEZ</t>
  </si>
  <si>
    <t>EN DESARROLLO DEL CONVENIO INTERADMINISTRATIVO # 007 DE 2017 PGIRS,CONTRATAR LOS SERVICIOS PARA LA PROYECCION, PROMOCION Y POSICIONAMIENTO DEL PRIMER CONGRESO PGIRS CAJICA.</t>
  </si>
  <si>
    <t>CS-044-2017</t>
  </si>
  <si>
    <t xml:space="preserve"> SUMINISTROS </t>
  </si>
  <si>
    <t>FUNDASES</t>
  </si>
  <si>
    <t>EN DESARROLLO DEL CONVENIO INTERADMINISTRATIVO  PGIRS  # 007 DE 2017, SUSCRITO CON LA ALCALDIA, CONTRATAR EL SUMINISTRO DE EM EN GALONES, TANQUE DE 2000 LTS, KIT DE ACTIVACIÓN, RESISTENCIAS Y CANECAS DE 55 GALONES PARA LA PRODUCCION DE BOKASHI EN EL PROGRAMA DE SEPARACION EN LA FUENTE EN EL MUNICIPIO DE CAJICÁ.</t>
  </si>
  <si>
    <t xml:space="preserve"> $ 34.474.700 </t>
  </si>
  <si>
    <t>CS-046-2017</t>
  </si>
  <si>
    <t>EN DESARROLLO DEL CONVENIO INTERADMINISTRATIVO # 007 DE 2017, SE HACE NECESARIO CONTRATAR EL SUMINISTRO DE ELEMENTOS NECESARIOS (INVITACIONES, CARPETAS, ESCARAPELAS, PENDONES, REFRIGERIOS ENTRE OTROS) PARA LA REALIZACION DEL PRIMER CONGRESO PGIRS CAJICA</t>
  </si>
  <si>
    <t xml:space="preserve">  $50.184.175 </t>
  </si>
  <si>
    <t xml:space="preserve"> CS-043-2017</t>
  </si>
  <si>
    <t>MARIA TERESA AMORTEGUI CASALLAS</t>
  </si>
  <si>
    <t>EN DESARROLLO DEL CONVENIO INTERADMINISTRATIVO # 007 DE 2017 PGIRS,CONTRATAR LOS EL SUMINISTRO DE CANECAS VERDES DE 30 Y 10 LITROS, PARA EL PROCEDIMIENTO DE SEPARACION EN LA FUENTE COMO ITEM DEL  PGIRS EN EL MUNICIPIO DE CAJICA.</t>
  </si>
  <si>
    <t xml:space="preserve"> $ 70.000.000 </t>
  </si>
  <si>
    <t>CVC-015-2017</t>
  </si>
  <si>
    <t xml:space="preserve"> COMPRA VENTA </t>
  </si>
  <si>
    <t>HEVCO SAS</t>
  </si>
  <si>
    <t xml:space="preserve"> EN DESARROLLO DEL CONVENIO INTERADMINISTRATIVO  PGIRS  # 007 DE 2017 PGIRS,CONTRATAR LA COMPRA DE BARREDORAS MECANICAS MANUALES Y ASPIRADORA NECESARIAS PARA ATENDER LOS ITEMS DEL CONVENIO SUSCRITO.</t>
  </si>
  <si>
    <t xml:space="preserve"> $ 28.000.000 </t>
  </si>
  <si>
    <t>CCV-013-2017</t>
  </si>
  <si>
    <t>MANUEL OCTAVIO MUNAR CASTAÑEDA</t>
  </si>
  <si>
    <t xml:space="preserve"> EN DESARROLLO DEL CONVENIO INTERADMINISTRATIVO 007 DE 2017, CONTRATAR LA COMPRA DE COMPUTADOR, PESA DIGITAL, MESA PLEGABLE, SILLA Y VIDEO BEAM PARA MEJORAR LA LOGISTICA NECESARIOS PARA LOS FORMADORES AMBIENTALES DEL MUNICIPIO DE CAJICÁ"</t>
  </si>
  <si>
    <t xml:space="preserve"> $ 15.000.000 </t>
  </si>
  <si>
    <t>CS-062-2017</t>
  </si>
  <si>
    <t xml:space="preserve"> JOSE AGUSTIN RODRIGUEZ PINTOR</t>
  </si>
  <si>
    <t>EN DESARROLLO DEL CONVENIO INTERADMINISTRATIVO  PGIRS  # 007 DE 2017 PGIRS,CONTRATAR EL SUMINISTRO DEJUEGOS DIDACTICOS,MATERIAL POT DEL PROGRAMA PGIRS MUNICIPIO DE CAJICA PARA SER ENTREGADOS A LA COMUNIDAD COMO INCENTIVO.</t>
  </si>
  <si>
    <t>CS-063-2017</t>
  </si>
  <si>
    <t>CLARA ISABEL PALACIOS VILLAMIL</t>
  </si>
  <si>
    <t>N DESARROLLO DEL CONVENIO INTERADMINISTRATIVO  PGIRS  # 007 DE 2017 PGIRS,CONTRATAR EL SUMINISTRO DE 760 PROGRAMADORES 8520 PLEGABLES ALUSIVOS AL PROGRAMA PGIRS MUNICIPIO DE CAJICA PARA SER ENTREGADOS A LA COMUNIDAD COMO INSENTIVOS.</t>
  </si>
  <si>
    <t>CS-060-2017</t>
  </si>
  <si>
    <t>JULIAN DAVID LOPEZ GOMEZ</t>
  </si>
  <si>
    <t>EN DESARROLLO DEL CONVENIO INTERADMINISTRATIVO # 007 DE 2017 PGIRS,CONTRATAR EL SUMINISTRO DE 2000 BOLSAS ECOLOGICAS PLEGABLE REUTILIZABLE, 100% POLIESTER, IMPERMEABLE, ANCHO 40 CM X 53 CM DE ALTO, LOGO DE LA EMPRESA, UNA TINTA Y CON BOLSILLO PARA SER ENTREGADAS A LA COMUNIDAD COMO ESTIMULO Y FORTALECIMIENTO DE LA CULTURA DE LAS 3RS EN CAJICA.</t>
  </si>
  <si>
    <t>Treinta(30%) de avance en la implementación para fortalecer el programa de entrega de canecas verdes  y separación en la fuente de residuos orgánicos.  ODS 6</t>
  </si>
  <si>
    <t xml:space="preserve">Porcentaje de incremento  en la implementación para fortalecer el programa de entrega de canecas verdes  y separación en la fuente de residuos orgánicos. </t>
  </si>
  <si>
    <t>Un(1) Proyecto de   Compostera Municipal formulado e implementado. ODS 6</t>
  </si>
  <si>
    <t>Número de Proyectos de   Compostera Municipal formulados e implementados</t>
  </si>
  <si>
    <t>Un (1) Acueducto Regional en ejecución</t>
  </si>
  <si>
    <t>Número de Acueductos Regionales ejecutados</t>
  </si>
  <si>
    <t>Una (1) solución regional al manejo, disposición y aprovechamiento de residuos sólidos en ejecución</t>
  </si>
  <si>
    <t>Número de soluciones regionales al manejo, disposición y aprovechamiento de residuos sólidos ejecutados</t>
  </si>
  <si>
    <t>Participar al 100 % de un proyecto de manejo de residuos solidos regional con el apoyo de  Aso centro</t>
  </si>
  <si>
    <t>Sesenta (60) % de Puesta en marcha del programa de saneamiento y manejo de vertimientos - PSMV ODS 7</t>
  </si>
  <si>
    <t>Porcentaje ejecutado.</t>
  </si>
  <si>
    <t>01/06/2017|</t>
  </si>
  <si>
    <t>Si</t>
  </si>
  <si>
    <t xml:space="preserve">Realizar seguimiento y capacitación a 200 establecimientos comerciales he industriales </t>
  </si>
  <si>
    <t>Numero de seguimientos a establecimientos comerciales</t>
  </si>
  <si>
    <t>CPS-074-2017</t>
  </si>
  <si>
    <t>Maria Alejandra Barrera Artunduaga</t>
  </si>
  <si>
    <t>En desarrollo del convenio # 008 de 2017 PSMV, contratar los servicios de coordinacion para la ejecucion de actividades contempladas</t>
  </si>
  <si>
    <t xml:space="preserve">Realizar  seguimiento y control a los 7  vertimientos identificados por el municipio, con ayuda de personal idóneo </t>
  </si>
  <si>
    <t>Número de vertimientos</t>
  </si>
  <si>
    <t>CPS-075-2017</t>
  </si>
  <si>
    <t>Luis Alejandro Galindo Romero</t>
  </si>
  <si>
    <t>En desarrollo del convenio # 008 de 2017 PSMV, contratarpor obra o labor ejecutada los servicios de un formador ambiental para la realizacion de las actividades contempladas</t>
  </si>
  <si>
    <t>estudio de vertimientos</t>
  </si>
  <si>
    <t>Realizar 49 análisis fisicoquímico a los 7 vertimientos puntuales del municipio a través del apoyo de un laboratorio acreditado por el IDEAM.</t>
  </si>
  <si>
    <t>Numero de análisis realizados a los afluentes y efluentes</t>
  </si>
  <si>
    <t>CPS-076-2017</t>
  </si>
  <si>
    <t>Yorlady Velandia Mendivelso</t>
  </si>
  <si>
    <t>Disposición de residuos peligrosos</t>
  </si>
  <si>
    <t>Realizar análisis,  tratamiento y disposición del 100 % de los lodos generados en las PTARS mediante la prestación de servicio de una empresa especializada en manejo de lodos certificada por la CAR.</t>
  </si>
  <si>
    <t>Porcentaje de lodos aprovechados o tratados</t>
  </si>
  <si>
    <t>CPS-077-2017</t>
  </si>
  <si>
    <t>Paula Andrea Angarita Acosta</t>
  </si>
  <si>
    <t>servicios de mantenimiento de equipos de ingeniería</t>
  </si>
  <si>
    <t>Realizar mantenimiento preventivo y correctivo constante a los 30 equipos de las plantas de tratamientos de aguas residuales  ubicadas en Calahorra y Rincón Santo.</t>
  </si>
  <si>
    <t>Numero de equipos y Maquinarias mantenidos</t>
  </si>
  <si>
    <t>Kareth Daniela Diaz Rodriguez</t>
  </si>
  <si>
    <t>Construcción y puesta en marcha plantas de tratamiento de aguas residuales.</t>
  </si>
  <si>
    <t>Mantener al 100% el funcionamiento y operación de las Plantas de Tratamiento de Aguas Residuales del municipio de Cajicá a través de la contratación del personal o insumos para su operación.</t>
  </si>
  <si>
    <t>Porcentaje de mantenimiento</t>
  </si>
  <si>
    <t>CPS-089-2017</t>
  </si>
  <si>
    <t>Angie Daniela Maldonado</t>
  </si>
  <si>
    <t>CPS-099-2017</t>
  </si>
  <si>
    <t>Yudy Karina Bello</t>
  </si>
  <si>
    <t>CPS-080-2017</t>
  </si>
  <si>
    <t>Teodulo Pachon Guzman</t>
  </si>
  <si>
    <t>En desarrollo del convenio # 008 de 2017 PSMV, contratar la prestacion de servicios de mantenimiento y operación de las plantas de tratamiento del minicipio de Cajicá.</t>
  </si>
  <si>
    <t>2wsx</t>
  </si>
  <si>
    <t>CPS-081-2017</t>
  </si>
  <si>
    <t>Jose Ignacio Medina Ayure</t>
  </si>
  <si>
    <t>CPS-082-2017</t>
  </si>
  <si>
    <t>Rafael Ricardo Robayo Castro</t>
  </si>
  <si>
    <t>CPS-083-2017</t>
  </si>
  <si>
    <t>Jose Efrain Abril Salgado</t>
  </si>
  <si>
    <t>CPS-032-2017</t>
  </si>
  <si>
    <t>Contrato de mantenimento</t>
  </si>
  <si>
    <t>Henry Mauricio Ortiz Maldonado</t>
  </si>
  <si>
    <t>En desarrollo del convenio interadministrativo PSMV 008 de 2017, Contratar el mantenimiento electromecanico de las plantas de tratamientos de aguas residuales del municipio PTAR Calahorra y PTAR Rincon santo.</t>
  </si>
  <si>
    <t>CPS-035-2017</t>
  </si>
  <si>
    <t>Contrato de suministro</t>
  </si>
  <si>
    <t>Manolo Munar Castañeda</t>
  </si>
  <si>
    <t>En desarrollo del convenio interadministrativo 008 de 2017, contratar el sumistro de elementos de papeleria, publicidad incentivos, productos de aseo y otros para las PTAR'S del municipio.</t>
  </si>
  <si>
    <t>CM-034-2017</t>
  </si>
  <si>
    <t xml:space="preserve">Contrato de mantenimiento </t>
  </si>
  <si>
    <t>Rafael Chavez</t>
  </si>
  <si>
    <t>En desarrollo del convenio interadministrativo PSMV 008 de 2017, Contratar el servicio de mantenimiento para el fortalecimiento de la cerca viva de la PTAR Calahorra del municipio de Cajica.</t>
  </si>
  <si>
    <t>CCV-017-2017</t>
  </si>
  <si>
    <t>Contrato de compraventa</t>
  </si>
  <si>
    <t>Gustavo Garzon</t>
  </si>
  <si>
    <t>En desarrollo del convenio interadministrativo PSMV 008 de 2017, Contratar la compra de herramientas y elementos menores necesario para las plantas de tratamiento de aguas residuales (PTAR'S) Calahorra y Rincon Santo del municipio de Cajica</t>
  </si>
  <si>
    <t>CPS-086-2017</t>
  </si>
  <si>
    <t>Laboratorio CHEMILAB</t>
  </si>
  <si>
    <t xml:space="preserve">En desarrollo del convenio interadministrativo #008-201 7
PSMV, contratar u prestación de servicios
profesionales para realizar u caracterización
fisicoquímica de los afluentes y efluentes y de los lodos
generados de las plantas de tratamiento de aguas
residuales (PTAR'S) Calahorra y rincón santo y de los
puntos de vertimiento del municipio de Cajicá.
</t>
  </si>
  <si>
    <t>Biolodos</t>
  </si>
  <si>
    <t>En desarrolllo del convenio interadministrativo 008 de 2017 firmado con la alcaldia municipal , contratar con persona natural o juridica para realizar actividades de disposicion y aprovechamiento de los lodos generados en las PTAR'S Calahorra y Rincon Santo</t>
  </si>
  <si>
    <t>Dos (2)  Sistemas de tratamiento de Aguas Residuales optimizados. ODS 6</t>
  </si>
  <si>
    <t>Número de sistemas optimizados.</t>
  </si>
  <si>
    <t>ADICIONAR LOS REVURSOS DE LA CAR Y LOS DE LA EPC</t>
  </si>
  <si>
    <t>Apoyo institucional a la construcción de dos  (2) sistemas de Tratamiento  aguas residuales por iniciativa privada. ODS 6</t>
  </si>
  <si>
    <t>Número de sistemas construidos.</t>
  </si>
  <si>
    <t>Apoyar al 100 % los requerimientos por iniciativa privada para la construcción de sistemas de tratamiento de aguas residuales</t>
  </si>
  <si>
    <t>Apoyo institucional a la construcción de dos  (2) sistemas de Tratamiento  aguas residuales por iniciativa privada. ODS 7</t>
  </si>
  <si>
    <t>Apoyo institucional a la construcción de dos  (2) sistemas de Tratamiento  aguas residuales por iniciativa privada. ODS 8</t>
  </si>
  <si>
    <t>Apoyo institucional a la construcción de dos  (2) sistemas de Tratamiento  aguas residuales por iniciativa privada. ODS 9</t>
  </si>
  <si>
    <t>Apoyo institucional a la construcción de dos  (2) sistemas de Tratamiento  aguas residuales por iniciativa privada. ODS 10</t>
  </si>
  <si>
    <t>Apoyo institucional a la construcción de dos  (2) sistemas de Tratamiento  aguas residuales por iniciativa privada. ODS 11</t>
  </si>
  <si>
    <t>Construcción de (1) línea de impulsión en el marco de la ejecución del Plan Maestro de Alcantarillado - PMA.ODS 15</t>
  </si>
  <si>
    <t>Número de líneas construidas de impulsión en el marco de la ejecución del PMA.</t>
  </si>
  <si>
    <t>Fijar 1 vigilante para el cuidado y custodia de la línea de impulsión</t>
  </si>
  <si>
    <t>número de vigilantes en la línea de impulsión</t>
  </si>
  <si>
    <t>Construcción de (1) línea de impulsión en el marco de la ejecución del Plan Maestro de Alcantarillado - PMA.ODS 16</t>
  </si>
  <si>
    <t>Fortalecer la línea de impulsión atreves de 1 operario para el funcionamiento de la misma</t>
  </si>
  <si>
    <t>Número de operarios</t>
  </si>
  <si>
    <t>Construcción de (1) línea de impulsión en el marco de la ejecución del Plan Maestro de Alcantarillado - PMA.ODS 17</t>
  </si>
  <si>
    <t>Construcción de (1) línea de impulsión en el marco de la ejecución del Plan Maestro de Alcantarillado - PMA.ODS 18</t>
  </si>
  <si>
    <t>Construcción de (1) línea de impulsión en el marco de la ejecución del Plan Maestro de Alcantarillado - PMA.ODS 19</t>
  </si>
  <si>
    <t>Construcción de (1) línea de impulsión en el marco de la ejecución del Plan Maestro de Alcantarillado - PMA.ODS 20</t>
  </si>
  <si>
    <t>Un ochenta (80) %  en implementación y socialización del Programa de Uso Eficiente de Ahorro de Agua (PUEAA). ODS 6</t>
  </si>
  <si>
    <t>Porcentaje de implementación.</t>
  </si>
  <si>
    <t>RECURSO PROPIO - SGP.</t>
  </si>
  <si>
    <t>Octavio Munar Rodríguez director de Acueducto</t>
  </si>
  <si>
    <t>2203040201</t>
  </si>
  <si>
    <t>Realizar  procesos de capacitación a 30 Conjuntos Residencial del Municipio de Cajicá mediante un equipo de personas capacitadas y apoyo de material publicitario.</t>
  </si>
  <si>
    <t>Número de conjuntos capacitados</t>
  </si>
  <si>
    <t xml:space="preserve">CPS-050-2017 </t>
  </si>
  <si>
    <t xml:space="preserve"> YULI ANDREA CASTAÑEDA HURTADO</t>
  </si>
  <si>
    <t>EN DESARROLLO DEL CONVENIO INTERADMINISTRATIVO PUEFAAC #005 DE 2017,CONTRATAR POR OBRA O LABOR EJECUTADA LOS SERVICIOS DE UN FORMADOR AMBIENTAL PARA LA REALIZACION DE LAS ACTIVIDADES CONTEMPLADAS.</t>
  </si>
  <si>
    <t>2017-000-322</t>
  </si>
  <si>
    <t>Realizar 4 talleres lúdicos sobre el cuidado y conservación de las áreas de protección ambiental del municipio de Cajicá, como ronda del Rio Frio, ronda del Rio Bogotá, mirador la cumbre y humedales.</t>
  </si>
  <si>
    <t>Número de Talleres realizados en áreas de protección ambienta</t>
  </si>
  <si>
    <t>Celebrar 2 fechas ambientales por medio de actividades masivas y personal capacitado.</t>
  </si>
  <si>
    <t>Número de celebraciones de fechas ambientales</t>
  </si>
  <si>
    <t xml:space="preserve">CPS-051-2017 </t>
  </si>
  <si>
    <t>CLAUDIA CORREDOR PATARROYO</t>
  </si>
  <si>
    <t>2017-000-323</t>
  </si>
  <si>
    <t>Realizar 15 capacitaciones en las organizaciones o empresas ubicadas en el Municipio mediante personal capacitado  de material publicitario.</t>
  </si>
  <si>
    <t>Número de Empresas capacitadas</t>
  </si>
  <si>
    <t>Realizar 1 campaña masiva dirigida a la comunidad sobre la existencia de tecnología ahorradora de agua, como opción para solucionar consumos altos de agua potable mediante personal capacitado y material publicitario.</t>
  </si>
  <si>
    <t>Numero de campañas realizadas</t>
  </si>
  <si>
    <t xml:space="preserve">CPS-052-2017 </t>
  </si>
  <si>
    <t>DIEGO MAURICIO BEDOYA JIMENEZ</t>
  </si>
  <si>
    <t>2017-000-324</t>
  </si>
  <si>
    <t>Un ochenta (80) %  en implementación y socialización del Programa de Uso Eficiente de Ahorro de Agua (PUEAA). ODS 7</t>
  </si>
  <si>
    <t>Realizar  procesos de capacitaciones en 25 instituciones educativas mediante personal capacitado y material publicitario.</t>
  </si>
  <si>
    <t>Número de instituciones educativas capacitadas</t>
  </si>
  <si>
    <t>Un ochenta (80) %  en implementación y socialización del Programa de Uso Eficiente de Ahorro de Agua (PUEAA). ODS 8</t>
  </si>
  <si>
    <t>Realizar 8 campañas sobre uso eficiente y ahorro del agua con la comunidad en los diferentes sectores del municipio de Cajicá  personal capacitado y material publicitario.</t>
  </si>
  <si>
    <t xml:space="preserve">CPS-053-2017 </t>
  </si>
  <si>
    <t>JEISON STEVEN MALDONADO PRIETO</t>
  </si>
  <si>
    <t>2017-000-321</t>
  </si>
  <si>
    <t xml:space="preserve">Realizar 180 campañas en el sector comercial la cual se desarrollada en  locales comerciales de los diferentes sectores de municipio en una labor puerta a puerta </t>
  </si>
  <si>
    <t>Numero de locales comerciales Capacitados</t>
  </si>
  <si>
    <t>Realizar 339 seguimientos  de control a  50 usuarios Comerciales, y 13 lavaderos de carros mediante un equipo de personal capacitado</t>
  </si>
  <si>
    <t>Número de seguimientos realizados</t>
  </si>
  <si>
    <t xml:space="preserve">CPS-054-2017 </t>
  </si>
  <si>
    <t>PAULA ANDREA LOVERA GAITAN</t>
  </si>
  <si>
    <t xml:space="preserve"> EN DESARROLLO DEL CONVENIO #005 DE 2017,CONTRATAR LOS SERVICIOS DE COORDINACION PARA LA EJECUCION DE LAS ACTIVIDADES CONTEMPLADAS.</t>
  </si>
  <si>
    <t>2017-000-170</t>
  </si>
  <si>
    <t>Entregar 750 tanques de almacenamiento de 500 litros a la comunidad que cuenta con problemas de baja presión.</t>
  </si>
  <si>
    <t>Número de tanques entregados</t>
  </si>
  <si>
    <t>Publicidad difundida</t>
  </si>
  <si>
    <t>Desarrollar  4 publicaciones en medios de comunicación masiva para informar a la población sobre el óptimo procedimiento para reporte y reparación de fugas de agua dentro del municipio</t>
  </si>
  <si>
    <t xml:space="preserve">Número de Publicaciones </t>
  </si>
  <si>
    <t>CS-036-2017</t>
  </si>
  <si>
    <t>FABIAN ANDRES CORDOBA</t>
  </si>
  <si>
    <t>EN DESARROLLO DEL CONVENIO INTERADMINISTRATIVO PUEFAAC 005 DE 2017 CONTRATAR EL SUMINISTRO DE ELEMENTOS DE PAPELERIA, PUBLICIDAD, INCENTIVAS Y OTROS.</t>
  </si>
  <si>
    <t>2017-000-485</t>
  </si>
  <si>
    <t>CS-039-2017</t>
  </si>
  <si>
    <t>JESUS FERNANDO LEON</t>
  </si>
  <si>
    <t>EN DESARROLLO DEL CONVENIO INTERADMINISTRATIVO PUEFAAC 005 DE 2017 CONTRATAR EL SUMINISTRO DE TANQUES DE ALMACENAMIENTO DE AGUA DE 500 LTS COLOR NEGRO DE POLIETILENO</t>
  </si>
  <si>
    <t>2017-000-447</t>
  </si>
  <si>
    <t>CS-053-2017</t>
  </si>
  <si>
    <t>EN DESARROLLO DEL CONVENIO INTERADMINISTRATIVO PUEFAAC 005 DE 2017 CONTRATAR EL SUMINISTRO DE MATERIAL PUBLICITARIO E INCENTIVOS.</t>
  </si>
  <si>
    <t>CS-059-2017</t>
  </si>
  <si>
    <t>JAIME ERNESTO RODRIGUEZ</t>
  </si>
  <si>
    <t xml:space="preserve">EN DESARROLLO DEL CONVENIO INTERADMINISTRATIVO PUEFAAC 005 DE 2017 CONTRATAR EL SUMINISTRO DE 375 TANQUES DE ALMACENAMIENTO DE AGUA  DE 500 LTS COLOR NEGRO DE POLIETILENO </t>
  </si>
  <si>
    <t>2017-000645</t>
  </si>
  <si>
    <t>Un (1) Programa de manejo de aguas lluvias. ODS 6</t>
  </si>
  <si>
    <t xml:space="preserve">Realizar 1 Estudio, diseño Y Pilotaje sobre el Proyecto Sistemas De Recolección y Aprovechamiento De Aguas Lluvias
</t>
  </si>
  <si>
    <t xml:space="preserve">Número de estudios realizados </t>
  </si>
  <si>
    <t>CPS-118-2017</t>
  </si>
  <si>
    <t>MABER SOLUCIONES HIDROQUIMICAS S.A.S</t>
  </si>
  <si>
    <t>EN DESARROOLLO DEL CONVENIO INTERADMINISTRATIVO 005 DE 2017 PUEFAAC, CONTRATAR EL SERVICIO DE TOMA DE MUESTRAS Y ANALISIS FISICOQUIMICO Y MICROBIOLOGICO DE AGUAS LLUVIAS QUE SE RECOLECTEN EN LOS SISTEMAS DE CAPTACION DE AGUAS LLUVIAS EN EL MUNICIPIO.</t>
  </si>
  <si>
    <t>2017-000-632</t>
  </si>
  <si>
    <t>Subsidios Agua Potable y saneamiento Básico- Agua potable y saneamiento básico</t>
  </si>
  <si>
    <t>subsidios para estratos 1.2 y 3 para el pago de acueducto, alcantarillado y aseo.</t>
  </si>
  <si>
    <t>Convenio Interadministrativo.</t>
  </si>
  <si>
    <t>154.000.000</t>
  </si>
  <si>
    <t>Marcela Torres Directora Administrativa y Comercial</t>
  </si>
  <si>
    <t>Asignar 14435 subsidios para estratos 1.2 y 3 para el pago de acueducto, alcantarillado y aseo.</t>
  </si>
  <si>
    <t>Numero de Subsidios asignados</t>
  </si>
  <si>
    <t>18 -Ambiente</t>
  </si>
  <si>
    <t>Un (1) Plan de emergencias y desastres y mapa de riesgos , implementado. ODS 8</t>
  </si>
  <si>
    <t>Número de planes y mapas implementados.</t>
  </si>
  <si>
    <t xml:space="preserve">Suministro de servicios médicos de emergencia </t>
  </si>
  <si>
    <t>3 meses</t>
  </si>
  <si>
    <t>subasta inversa</t>
  </si>
  <si>
    <t>sobretasa bomberil</t>
  </si>
  <si>
    <t>Gloria Amparo Cuervo Direccion de gestion del riesgo</t>
  </si>
  <si>
    <t>2203010102/2203010103</t>
  </si>
  <si>
    <t xml:space="preserve">Porcentaje de Dotación </t>
  </si>
  <si>
    <t>Subasta</t>
  </si>
  <si>
    <t xml:space="preserve">ADQUISICIÓN DE ELEMENTOS PARA EL CORRECTO DESARROLLO DE LAS ACTIVIDADES PROPIAS DEL CUERPO OFICIAL DE BOMBEROS DEL MUNICIPIO DE CAJICÁ. </t>
  </si>
  <si>
    <t>SECRETARIA DE GOBIERNO Y PARTICIPACION COMUNITARIA</t>
  </si>
  <si>
    <t>19 -Ambiente</t>
  </si>
  <si>
    <t>Un (1) Plan de emergencias y desastres y mapa de riesgos , implementado. ODS 9</t>
  </si>
  <si>
    <t xml:space="preserve">Productos de servicio médico  de urgencia en la gestión de desastre </t>
  </si>
  <si>
    <t>20 -Ambiente</t>
  </si>
  <si>
    <t>Un (1) Plan de emergencias y desastres y mapa de riesgos , implementado. ODS 10</t>
  </si>
  <si>
    <t xml:space="preserve">Producto de sacar,  inmovilizar y trasladar de servicios médicos de urgencia </t>
  </si>
  <si>
    <t>21 -Ambiente</t>
  </si>
  <si>
    <t>Un (1) Plan de emergencias y desastres y mapa de riesgos , implementado. ODS 11</t>
  </si>
  <si>
    <t xml:space="preserve">Ropa de Seguridad </t>
  </si>
  <si>
    <t>22 -Ambiente</t>
  </si>
  <si>
    <t>Un (1) Plan de emergencias y desastres y mapa de riesgos , implementado. ODS 12</t>
  </si>
  <si>
    <t xml:space="preserve">Protección para la respiración </t>
  </si>
  <si>
    <t>Un (1) Plan de emergencias y desastres y mapa de riesgos , implementado. ODS 13</t>
  </si>
  <si>
    <t xml:space="preserve">suministro de combustible </t>
  </si>
  <si>
    <t>licitacion publica</t>
  </si>
  <si>
    <t xml:space="preserve">No </t>
  </si>
  <si>
    <t xml:space="preserve">No Aplica </t>
  </si>
  <si>
    <t>ESTACION DE SERVICIO MOBIL CODI 5 S.A.S</t>
  </si>
  <si>
    <t xml:space="preserve">SUMINISTRO DE COMBUSTIBLE (GASOLINA Y ACPM) PARA LOS VEHICULOS Y MAQUINARIA A CARGO DE LA ADMINISTRACION MUNICIPAL DE CAJICA Y VEHICULOS QUE PRESTAN APOYO AL MUNICIPIO DE CAJICA </t>
  </si>
  <si>
    <t>2017000178</t>
  </si>
  <si>
    <t>77111508
80111500</t>
  </si>
  <si>
    <t>Servicios de protección contra riesgos o peligros
Desarrollo de Recursos Humanos</t>
  </si>
  <si>
    <t xml:space="preserve">6 Meses </t>
  </si>
  <si>
    <t xml:space="preserve">Licitación Pública </t>
  </si>
  <si>
    <t>Número De planes de gestión del riesgo actualizados</t>
  </si>
  <si>
    <t xml:space="preserve">Suministro de muebles y enceres para el cuerpo oficial de Bomberos de Cajicá </t>
  </si>
  <si>
    <t>gloria Amparo Cuervo Direccion de gestion del riesgo</t>
  </si>
  <si>
    <t>Dotar al cuerpo de bomberos de Cajicá mediante la entrega de muebles y enceres</t>
  </si>
  <si>
    <t>No. De dotaciones</t>
  </si>
  <si>
    <t>“REALIZAR LA ACTUALIZACION DEL PLAN DE GESTION DE RIESGO E IMPLEMENTACION DE ESTRATEGIA DE RESPUESTA Y ESTRATEGIA DE RECUPERACION DEL MUNICIPIO DE CAJICA; CON LA APLICACIÓN DE LA METODOLOGIA DEL PMGRD”</t>
  </si>
  <si>
    <t xml:space="preserve"> Equipo de comunicación de información de radio frecuencia</t>
  </si>
  <si>
    <t>Adquisición de equipos de comunicación por radio frecuencia para el cuerpo oficial de bomberos del municipio de Cajicá, en cumplimiento del programa 38, Cero Riesgo, prevención y atención, del plan de desarrollo Cajicá nuestro compromiso</t>
  </si>
  <si>
    <t>Garantizar la correcta prestación del servicio bomberil, mediante la adquisición de equipos de comunicación</t>
  </si>
  <si>
    <t>No. de equipos de comunicación adquiridos</t>
  </si>
  <si>
    <t>ADQUISICIÓN DE EQUIPOS DE COMUNICACIÓN POR RADIO FRECUENCIA PARA EL CUERPO OFICIAL DE BOMBEROS DEL MUNICIPIO DE CAJICA, EN CUMPLIMIENTO DEL PROGRAMA 38, CERO RIESGO, PREVENCIÓN Y ATENCIÓN, DEL PLAN DE DESARROLLO CAJICA NUESTRO COMPROMISO.</t>
  </si>
  <si>
    <t>.27 - Gestión del Riesgo.</t>
  </si>
  <si>
    <t xml:space="preserve"> 38. Cero riesgo nuestro compromiso</t>
  </si>
  <si>
    <t>Una (1) Oficina de Gestión del Riesgo en la Alcaldía Municipal de Cajicá creada e implementada.ODS 11</t>
  </si>
  <si>
    <t>Número de oficinas a creadas.</t>
  </si>
  <si>
    <t>01-18-17</t>
  </si>
  <si>
    <t>Una (1) construcción y funcionamiento del Centro Integral del Sistema de Atención de Emergencias de Cajicá –CISAEC. ODS 11</t>
  </si>
  <si>
    <t>Número de centros construidos.</t>
  </si>
  <si>
    <t>Consultoría</t>
  </si>
  <si>
    <t>APROBADA</t>
  </si>
  <si>
    <t>No. De estudios y diseños realizados</t>
  </si>
  <si>
    <t>ESTUDIOS Y DISEÑOS DE ACUERDO A LAS NORMAS VIGENTES PARA LA CONSTRUCCIÓN DE LAS SIGUIENTES OBRAS DE INFRAESTRUCTURA PRIORITARIAS EN EL MUNICIPIO DE CAJICA:  UN CENTRO INTEGRAL DEL SISTEMA DE ATENCION DE EMERGENCIAS
DE CAJICÁ (CISAEC), PARA EL CENTRO DE MONITOREO DE LA
POLICÍA NACIONAL, ESTACIÓN DE BOMBEROS Y DEFENSA CIVIL</t>
  </si>
  <si>
    <t xml:space="preserve">Tres  (3)  Estrategia de Respuesta a Emergencias actualizadas e  implementada.ODS 11
</t>
  </si>
  <si>
    <t>Número de estrategias elaboradas.</t>
  </si>
  <si>
    <t>numero de estrategias diseñadas</t>
  </si>
  <si>
    <t>Un (1) Plan Municipal de gestión del riesgo Actualizado e implementado. ODS 11</t>
  </si>
  <si>
    <t>Número de planes elaborados.</t>
  </si>
  <si>
    <t xml:space="preserve">Recursos Propios </t>
  </si>
  <si>
    <t xml:space="preserve">Luz Adriana Gómez  Hernández </t>
  </si>
  <si>
    <t>sobresatasa bomberil</t>
  </si>
  <si>
    <t xml:space="preserve"> Una (1) Sistema de  Información para la Gestión del Riesgo de Desastres según art. 46 de la Ley 1523 de 2012  implementada. ODS 11
</t>
  </si>
  <si>
    <t>Número de sistemas de información implementados.</t>
  </si>
  <si>
    <t>Cuatro (4) programas dirigidos a la comunidad enfocados a la prevención de desastres. (inst educativas). ODS 11</t>
  </si>
  <si>
    <t xml:space="preserve">Número de programas realizados </t>
  </si>
  <si>
    <t>Servicios de cátering</t>
  </si>
  <si>
    <t xml:space="preserve">11 meses </t>
  </si>
  <si>
    <t xml:space="preserve">Recursos propios </t>
  </si>
  <si>
    <t>LUZ ADRIANA GOMEZ HERNANDEZ</t>
  </si>
  <si>
    <t>Garantizar  al 100% la logística para llevar a cabo los  procesos de capacitación en temas de gestión del riesgo en el municipio, mediante la entrega de refrigerios</t>
  </si>
  <si>
    <t>L.P 006-2017</t>
  </si>
  <si>
    <t>Liitacion Pública</t>
  </si>
  <si>
    <t>multiservicios miligi SAS</t>
  </si>
  <si>
    <t xml:space="preserve">Suministro de alimentación como apoyo a las actividades de las diferentes secretarias de la administración municipal y refuerzos de policía </t>
  </si>
  <si>
    <t>7. Población en condición de pobreza.</t>
  </si>
  <si>
    <t>Un(1) Programa de Atención Integral a las Víctimas del Conflicto Armado formulado e implementado. ODS 2</t>
  </si>
  <si>
    <t>Número de Programas de Atención Integral a las Víctimas del Conflicto Armado.</t>
  </si>
  <si>
    <t>.30 - Desarrollo Comunitario.</t>
  </si>
  <si>
    <t xml:space="preserve"> 43. Escuela de líderes comunitarios para la equidad</t>
  </si>
  <si>
    <t>Un (1) programa de liderazgo comunal y comunitario con enfoque administrativo y financiero formulado e implementado.</t>
  </si>
  <si>
    <t>Número de programas formulados e implementados.</t>
  </si>
  <si>
    <t>Capacitación administrativa</t>
  </si>
  <si>
    <t xml:space="preserve">Contratación Directa </t>
  </si>
  <si>
    <t>Luz  Adriana Gómez Hernández</t>
  </si>
  <si>
    <t xml:space="preserve">No. De lideres formados </t>
  </si>
  <si>
    <t>Mínima Cuantía</t>
  </si>
  <si>
    <t>Escuela de Innovacion y Desarrollo ENID</t>
  </si>
  <si>
    <t xml:space="preserve">Prestación de servicios profesionales para realizar diplomado en contabilidad y finanzas para el fortalecimiento de las juntas de accion comunal </t>
  </si>
  <si>
    <t>Servicios de cáterin</t>
  </si>
  <si>
    <t xml:space="preserve">Garantizar la logística adecuada para llevar a cabo el  proceso de capacitación  en liderazgo comunal </t>
  </si>
  <si>
    <t xml:space="preserve">Numero de procesos de capacitación realizados </t>
  </si>
  <si>
    <t xml:space="preserve">Contrato de suministro </t>
  </si>
  <si>
    <t xml:space="preserve">Multiservicios Miligi S.A.S </t>
  </si>
  <si>
    <t xml:space="preserve">Suministro de elementos y logística para las actividades de la administración municipal dentro del programa  43 Escuela de líderes comunitarios </t>
  </si>
  <si>
    <t xml:space="preserve">Dos días </t>
  </si>
  <si>
    <t xml:space="preserve">Mínima cuantía </t>
  </si>
  <si>
    <t xml:space="preserve">Organizar un  encuentro para el fortalecimiento Institucional de las Juntas de acción comunal que permita  capacitar a  los 27 presidentes en operatividad, mecanismos de participación y ejecución responsable de convenios solidarios.  </t>
  </si>
  <si>
    <t xml:space="preserve">Numero de encuentros de fortalecimiento institucional realizados </t>
  </si>
  <si>
    <t xml:space="preserve">GEYPLAN ,  Gerencia Integral de Planes, Programas y Proyectos </t>
  </si>
  <si>
    <t>Contribuir en el proceso de modernización en la gestión publica a partir del fortalecimiento comunitario , institucional y la formulación de los programas de transferencia tecnológica y su articulación con los planes de desarrollo y planes de acción  dictado a los lideres comunales a través de  seminarios talleres tendientes a facilitar la comprensión de los siguientes temas: Mecanismos de participación ciudadana, organización y operación de las juntas comunales, estructuración de convenios solidarios e identificación y formulación de proyectos comunales</t>
  </si>
  <si>
    <t>32,993,000</t>
  </si>
  <si>
    <t xml:space="preserve">5 días </t>
  </si>
  <si>
    <t xml:space="preserve">Garantizar la conmemoración y reconocimiento del día de la acción comunal  mediante proceso de formación </t>
  </si>
  <si>
    <t xml:space="preserve">Numero de conmemoraciones realizadas </t>
  </si>
  <si>
    <t xml:space="preserve">EVENTOS Y PRODUCCIONES VILLA LORENA SAS </t>
  </si>
  <si>
    <t>Garantizar la conmemoración del día de la acción comunal mediante un reconocimiento a la labor altruista en beneficio de la comunidad.</t>
  </si>
  <si>
    <t>Ocho (8) talleres de formación y formulación de proyectos para comunales.</t>
  </si>
  <si>
    <t>Número de talleres desarrollados.</t>
  </si>
  <si>
    <t xml:space="preserve">No. De talleres realizados </t>
  </si>
  <si>
    <t xml:space="preserve">Ricaurte Lozada Valderrama </t>
  </si>
  <si>
    <t>Servicios profesionales para impartir el curso de pedagogía para la paz dirigido a los presidentes de las juntas de acción comunal del municipio de Cajicá</t>
  </si>
  <si>
    <t>ESTA META SECUMPLE CON LA 390</t>
  </si>
  <si>
    <t>Ocho (8) proyectos de formación y formulación de proyectos presentados.</t>
  </si>
  <si>
    <t>Número de proyectos presentados.</t>
  </si>
  <si>
    <t xml:space="preserve"> 44. Cajicá de todos y para todos</t>
  </si>
  <si>
    <t>Una (1) Asociación de Conjuntos Cerrados creada y operando en articulación con JAC. ODS 17</t>
  </si>
  <si>
    <t>Número de Asociaciones creadas.</t>
  </si>
  <si>
    <t>Servicios comunitarios urbanos</t>
  </si>
  <si>
    <t>No. De asociaciones creadas</t>
  </si>
  <si>
    <t xml:space="preserve">Contratación directa </t>
  </si>
  <si>
    <t xml:space="preserve">María Alejandra Rodríguez Cardenas </t>
  </si>
  <si>
    <t xml:space="preserve">Prestar servicios profesionales para asesorar el seguimiento y acompañamiento en la creación de la asociación de conjuntos cerrados en cumplimiento de la meta programa 44 (proyecto 89) y demás metas de producto transversales, que son competencias de la secretaría </t>
  </si>
  <si>
    <t>Un (1) programa Alcaldía Contigo formulado y operando. ODS 17</t>
  </si>
  <si>
    <t>Número de programas desarrollados.</t>
  </si>
  <si>
    <t xml:space="preserve">Exhibiciones y ferias comerciales </t>
  </si>
  <si>
    <t xml:space="preserve">Elizabeth Vargas Gómez </t>
  </si>
  <si>
    <t xml:space="preserve">Realizar   27  visitas de acompañamiento a las juntas de acción comunal del Municipio que permita conocer las necesidades  de las personas de cada uno  de los sectores llevando la oferta institucional a cada sector </t>
  </si>
  <si>
    <t xml:space="preserve">No. De visitas  realizadas </t>
  </si>
  <si>
    <t xml:space="preserve">Convenio de Asociación </t>
  </si>
  <si>
    <t>Fundación Social para Colombia</t>
  </si>
  <si>
    <t>Aunar esfuerzos técnicos, administrativos y jurídicos para ejecutar y realizar las diferentes actividades que garanticen la aplicación del programa "Alcaldía Contigo formulada y operando" en el Municipio de Cajicá</t>
  </si>
  <si>
    <t>Veinte y siete (27) Juntas de Acción Comunal fortalecidas con asesorías, dotación de infraestructura –CIC- o recursos técnicos o tecnológicos. ODS 17</t>
  </si>
  <si>
    <t>Número de juntas de acción comunal fortalecidas.</t>
  </si>
  <si>
    <t>Servicios  de bienestar social</t>
  </si>
  <si>
    <t xml:space="preserve">Convenio Solidario </t>
  </si>
  <si>
    <t xml:space="preserve">Garantizar mantenimiento y adecuación de salones comunales de 9 sectores del municipio </t>
  </si>
  <si>
    <t xml:space="preserve">No. De sectores mantenidos y adecuados </t>
  </si>
  <si>
    <t>CS-009-2017</t>
  </si>
  <si>
    <t>JAC  Las Manas</t>
  </si>
  <si>
    <t>Convenios solidarios con JAC dentro del programa 44 Cajicá de todos y para todos</t>
  </si>
  <si>
    <t>CS-011-2017</t>
  </si>
  <si>
    <t xml:space="preserve">JAC  La Capellanía </t>
  </si>
  <si>
    <t>CS-014-2017</t>
  </si>
  <si>
    <t xml:space="preserve">JAC Granjitas  </t>
  </si>
  <si>
    <t>CS-002-2017</t>
  </si>
  <si>
    <t>JAC Vereda Rio Grande Rincón Santo</t>
  </si>
  <si>
    <t>CS-013-2017</t>
  </si>
  <si>
    <t>JAC Vereda Canelón</t>
  </si>
  <si>
    <t>CS-016-2017</t>
  </si>
  <si>
    <t xml:space="preserve">JAC Vereda La Palma </t>
  </si>
  <si>
    <t>CS-019-2017</t>
  </si>
  <si>
    <t>JAC Vereda El Misterio</t>
  </si>
  <si>
    <t>CS-021-2017</t>
  </si>
  <si>
    <t xml:space="preserve">JAC Vereda Chuntame </t>
  </si>
  <si>
    <t>CS-023-2017</t>
  </si>
  <si>
    <t xml:space="preserve">JAC Sector Gran Colombia </t>
  </si>
  <si>
    <t xml:space="preserve"> 45. Prevención y protección de las victimas de conflicto</t>
  </si>
  <si>
    <t>Un (1) Plan para la prevención y protección a las víctimas del conflicto que lleguen al municipio formulado y en implementación. ODS 1</t>
  </si>
  <si>
    <t>Número de planes  de prevención realizados.</t>
  </si>
  <si>
    <t xml:space="preserve"> 46. Cajicá atiende y asiste  a las  victimas de conflicto</t>
  </si>
  <si>
    <t>Una (1) Caracterización de la población V.C.A. ODS 1</t>
  </si>
  <si>
    <t>Número de caracterizaciones realizadas.</t>
  </si>
  <si>
    <t>Servicios de implementación de aplicaciones</t>
  </si>
  <si>
    <t xml:space="preserve">5 meses </t>
  </si>
  <si>
    <t xml:space="preserve">No. De Estrategias Integrales desarrolladas </t>
  </si>
  <si>
    <t xml:space="preserve">Garantizar al 100% la atención en salud a las victimas del conflicto armado residenciadas en el municipio </t>
  </si>
  <si>
    <t>Cien (100%) de Registros población VCA atendida por concepto de Salud. ODS 2</t>
  </si>
  <si>
    <t>Cien (100%) de Registros población VCA atendida por concepto de Salud. ODS 3</t>
  </si>
  <si>
    <t>Cien (100%) de Registros población VCA atendida por concepto de Salud. ODS 4</t>
  </si>
  <si>
    <t>Cien (100%) de Registros población VCA atendida por concepto de Salud. ODS 5</t>
  </si>
  <si>
    <t>Un (1) Plan de bienestar y desarrollo integral de VCA formulado e implementado. ODS 1</t>
  </si>
  <si>
    <t>Número de planes formulados e implementados..</t>
  </si>
  <si>
    <t>Ayuda y asistencia humanitaria</t>
  </si>
  <si>
    <t xml:space="preserve">Luz Adriana Gómez Hernández </t>
  </si>
  <si>
    <t xml:space="preserve">Garantizar la logística adecuada para llevar a cabo el  proceso de capacitación  enfocada a las victimas del conflicto armado </t>
  </si>
  <si>
    <t>01-06-25017</t>
  </si>
  <si>
    <t xml:space="preserve">Fortalecer al 100%  la atención y asistencia a la población victima del conflicto armado del municipio a través del apoyo d administrativo de un profesional universitario </t>
  </si>
  <si>
    <t>karol Johana Torres Ayala</t>
  </si>
  <si>
    <t>Prestar servicios de apoyo a la gestión fortaleciendo actividades realizadas en el área de atención a víctimas del conflicto armado y comité territorial de justicia transicional del municipio de Cajicá</t>
  </si>
  <si>
    <t>Brindar  al 100%  la atención y asistencia  jurídica la población victima del conflicto armado del municipio a través del apoyo de un profesional universitario</t>
  </si>
  <si>
    <t xml:space="preserve">Porcentaje de  apoyo jurídico </t>
  </si>
  <si>
    <t xml:space="preserve">Isaaac Camilo Marchena Narvaez </t>
  </si>
  <si>
    <t xml:space="preserve">Prestar el servicio profesional como abogado para la atención, asistencia y acompañamiento para reparación integral a las víctimas del conflicto armado, de acuerdo con la ley 448 de 2011 y el decreto reglamentario 4800 de 2011 </t>
  </si>
  <si>
    <t xml:space="preserve">Numero de personas beneficiadas entre niños padres y cuidadores </t>
  </si>
  <si>
    <t xml:space="preserve">Carlos Julio Guerrero Caro </t>
  </si>
  <si>
    <t>Prestación de Servicios de Apoyo a la Gestión para desarrollar la estrategia de prevención de violencia y el maltrato dirigida a los niños y niñas victimas del conflicto armado de los centros de desarrollo infantil y jardin social cafam del municipio de Cajica</t>
  </si>
  <si>
    <t xml:space="preserve">Apoyar el desarrollo del 100% de las actividades de la mesa de participación de víctimas del conflicto armado que residen en el municipio </t>
  </si>
  <si>
    <t xml:space="preserve">Porcentaje de apoyo a la mesa de participación </t>
  </si>
  <si>
    <t xml:space="preserve">Resolución de Pago </t>
  </si>
  <si>
    <t xml:space="preserve">Argemiro Gutiérrez Ballesteros  </t>
  </si>
  <si>
    <t xml:space="preserve">Garantizar la participación de las víctimas del conflicto armado en las instancias organizacionales de la Administración Municipal </t>
  </si>
  <si>
    <t>Brindar  al 100%  la atención y asistencia  psicosocial  de la población victima del conflicto armado del municipio a través del apoyo de un profesional universitario</t>
  </si>
  <si>
    <t xml:space="preserve">Maria Carolina Montorya Galeano </t>
  </si>
  <si>
    <t xml:space="preserve">Prestar el servicio profesional como  psicóloga  para la atención, asistencia y acompañamiento para reparación integral a las víctimas del conflicto armado, de acuerdo con la ley 448 de 2011 y el decreto reglamentario 4800 de 2011 </t>
  </si>
  <si>
    <t xml:space="preserve"> 47. Cajicá solidaria frente a la verdad, justicia y reparación a las  victimas de conflicto</t>
  </si>
  <si>
    <t xml:space="preserve"> Cien (100%) en Procesos de restitución de tierras, retornos o reubicación acompañados por la Admón. Mpal. ODS 10
</t>
  </si>
  <si>
    <t>Porcentaje en el proceso de restitución de tierras realizados.</t>
  </si>
  <si>
    <t xml:space="preserve">Garantizar el 100% de apoyo a los procesos de restitución de tierras y retornos y reubicaciones que se presenten </t>
  </si>
  <si>
    <t>Una (1) Ruta de acompañamiento en procesos de  restitución de tierras, retornos o reubicación de víctimas asentadas en el municipio. ODS 10</t>
  </si>
  <si>
    <t>Número de rutas realizadas.</t>
  </si>
  <si>
    <t>Realizar una ruta de acompañamiento en procesos de restitución de tierras, retornos y reubicaciones de las victimas asentadas en el municipio</t>
  </si>
  <si>
    <t xml:space="preserve">Una ruta diseñada </t>
  </si>
  <si>
    <t>Un (1) evento anual  y reconocimiento del día de la memoria y solidaridad de las víctimasODS 10</t>
  </si>
  <si>
    <t>Número de eventos realizados.</t>
  </si>
  <si>
    <t xml:space="preserve">No. De eventos realizados </t>
  </si>
  <si>
    <t>Cuatro (4) eventos de reconocimiento. ODS 10</t>
  </si>
  <si>
    <t>Servicios de política Social</t>
  </si>
  <si>
    <t xml:space="preserve">un día </t>
  </si>
  <si>
    <t>Número de conmemoraciones realizadas</t>
  </si>
  <si>
    <t xml:space="preserve">Fundación  de la mano Contigo </t>
  </si>
  <si>
    <t>Prestación de servicios profesionales para el correcto desarrollo de la conmemoración del Día Nacional de la Solidaridad Con la Víctimas del conflicto Armado 2017 "Recordar nos llena de valor para seguir- El tejIdo de la memoria"</t>
  </si>
  <si>
    <t>Cien (100%) de Apoyo en jornadas para definir situación militar ODS 10</t>
  </si>
  <si>
    <t>Porcentaje de apoyo a las jornadas realizadas.</t>
  </si>
  <si>
    <t xml:space="preserve">Apoyar la realización de  jornadas masivas de entrega de libretas militares para la población  victima del conflicto armado que lo solicite </t>
  </si>
  <si>
    <t>Número De jornada de entrega de libretas militares</t>
  </si>
  <si>
    <t>.32 -Reintegración.</t>
  </si>
  <si>
    <t>Cien (100%)  de Personas en Proceso de Reintegración  (PPR) atendida por concepto de Salud. ODS 10</t>
  </si>
  <si>
    <t>Porcentaje de apoyo a las PPR atendidas.</t>
  </si>
  <si>
    <t>Cien (100%)  de Personas en Proceso de Reintegración  (PPR) atendida por concepto de Salud. ODS 11</t>
  </si>
  <si>
    <t>Cien (100%)  de Personas en Proceso de Reintegración  (PPR) atendida por concepto de Salud. ODS 12</t>
  </si>
  <si>
    <t>Cien (100%)  de Personas en Proceso de Reintegración  (PPR) atendida por concepto de Salud. ODS 13</t>
  </si>
  <si>
    <t>Cien (100%)  de Personas en Proceso de Reintegración  (PPR) atendida por concepto de Salud. ODS 14</t>
  </si>
  <si>
    <t>Un (1) Plan de bienestar y desarrollo integral de PPR formulado e implementados 10</t>
  </si>
  <si>
    <t>Número de planes desarrollados.</t>
  </si>
  <si>
    <t>Apoyar el desarrollo y la implementación de un plan de bienestar de la población en proceso de reintegración que reside en nuestro municipio.</t>
  </si>
  <si>
    <t xml:space="preserve">Número de planes de bienestar para la población en proceso de reintegración PPR </t>
  </si>
  <si>
    <t>.33 - Centros de Reclusión.</t>
  </si>
  <si>
    <t xml:space="preserve"> 49. Cajicá atiende a la población carcelaria</t>
  </si>
  <si>
    <t>Un (1) convenio realizado municipio - INPEC.ODS 16</t>
  </si>
  <si>
    <t>Minivans o vans</t>
  </si>
  <si>
    <t>Convenio de Integracion de Servicios No. 0245 de 2017</t>
  </si>
  <si>
    <t xml:space="preserve">Convenio Interadministrativo </t>
  </si>
  <si>
    <t xml:space="preserve">Instituto Nacional Penitenciario </t>
  </si>
  <si>
    <t>Garanttizar la atención a las personas privadas de la libertad del muncipio de Cajicá</t>
  </si>
  <si>
    <t>Se está adquiriendo el vehículo por la tienda virtual</t>
  </si>
  <si>
    <t>34 -Justicia Y Seguridad.</t>
  </si>
  <si>
    <t>50. Con seguridad, convivencia y cultura ciudadana se construyo paz</t>
  </si>
  <si>
    <t>Una (1) Política pública de seguridad reformulada e implementada.ODS 16</t>
  </si>
  <si>
    <t xml:space="preserve"> Un (1) Plan Integral de Seguridad y Convivencia Ciudadana diseñado, formulado e implementado.ODS 16
</t>
  </si>
  <si>
    <t>Servicios de guardas de seguridad</t>
  </si>
  <si>
    <t xml:space="preserve">FONSET </t>
  </si>
  <si>
    <t xml:space="preserve">No. De puntos vigilados </t>
  </si>
  <si>
    <t>Servicios de Asesorías de Gestión</t>
  </si>
  <si>
    <t xml:space="preserve">10 meses  y 7 días </t>
  </si>
  <si>
    <t xml:space="preserve">Cesar Joaquín Villamizar Parada </t>
  </si>
  <si>
    <t xml:space="preserve"> Prestación de servicios profesionales para el Seguimiento y evaluación de las actividades propuestas para el cumplimiento de las líneas estratégicas del plan de acción del proyecto plan integral de seguridad y convivencia ciudadana Piscc de la vigencia 2017 en el Municipio de Cajicá</t>
  </si>
  <si>
    <t>Garantizar al 100% el apoyo jurídico en las actividades del PISCC</t>
  </si>
  <si>
    <t xml:space="preserve">Porcentaje de apoyo jurídico realizado  </t>
  </si>
  <si>
    <t>Shirley Johanna Ríos Cifuentes</t>
  </si>
  <si>
    <t>Asistencia, acompañamiento y verificación jurídica y legal de los procesos, procedimientos y requerimientos en la gestión del cumplimiento de las metas del programa 5 proyecto  23</t>
  </si>
  <si>
    <t>2204140102
2204140112</t>
  </si>
  <si>
    <t xml:space="preserve">Garantizar la logística adecuada para llevar a cabo el  proceso de capacitación en temas de seguridad y convivencia ciudadana </t>
  </si>
  <si>
    <t xml:space="preserve">Suministro de elementos y logística para las actividades de la administración municipal dentro del programa  50 Con Seguridad convivencia y cultura ciudadana se construye paz  </t>
  </si>
  <si>
    <t>Orden público y seguridad</t>
  </si>
  <si>
    <t xml:space="preserve">Realizar actividades de seguimiento efectivo y apoyo para la conformación adecuada de los frentes de seguridad local y la integración con los paneles de alarmas  </t>
  </si>
  <si>
    <t>No. De frentes de seguridad fortalecidos</t>
  </si>
  <si>
    <t xml:space="preserve">Giovanni Farfán </t>
  </si>
  <si>
    <t xml:space="preserve">Contrato de Prestación de Servicios de seguimiento efectivo y apoyo para la conformación adecuada de los frentes de seguridad local y la integración con los paneles de alarma adquiridos por el municipio </t>
  </si>
  <si>
    <t>Suministros de oficina</t>
  </si>
  <si>
    <t xml:space="preserve">Selección abreviada </t>
  </si>
  <si>
    <t xml:space="preserve">Suministrar papelería como apoyo para la fuerza publica que presta el servicio en el municipio </t>
  </si>
  <si>
    <t>Union Temporal Suminsitros de papelería -2017</t>
  </si>
  <si>
    <t xml:space="preserve">Suministro de papelería como apoyo para la fuerza pública que presta sus servicio en el municipio </t>
  </si>
  <si>
    <t xml:space="preserve">Suministrar el  100% del combustible requerido por los vehículos de la pública fiscalía general, ejercito, bomberos para garantizar la atención al municipio de éstos organismos de seguridad </t>
  </si>
  <si>
    <t>Contrato de Prestación de Servicios</t>
  </si>
  <si>
    <t>Unión Temporal Mantenimiento Cajicá</t>
  </si>
  <si>
    <t xml:space="preserve">Prestacion de servicios de mantenimiento preventivo y correctivo  general (incluye repuestos), del parque automotor , maquinaria y volquetas de la administracion municpal, policía y bomberos del municpio de Cajicá. </t>
  </si>
  <si>
    <t xml:space="preserve">Garantizar  el 100% de la operatividad del Centro Temporal de protección CTP  a través de la vinculación de un coordinador </t>
  </si>
  <si>
    <t>31-04-2017</t>
  </si>
  <si>
    <t>Sebastian Venegas Cortés</t>
  </si>
  <si>
    <t xml:space="preserve">Prestacion de servicios de apoyo a la gestiión para realizar el acompaamiento en  la atención, ejecución y coordinación en el centro de traslado por protección, en cumplimiento de las metas del programa 50 que son competencia de la Secretaría de Gobierno. </t>
  </si>
  <si>
    <t xml:space="preserve">Adecuar las instalaciones del inmueble tomado en arrendamiento para garantizar  el funcionamiento del CTP </t>
  </si>
  <si>
    <t xml:space="preserve">No. De adecuaciones realizadas </t>
  </si>
  <si>
    <t xml:space="preserve">Contrato de obra pública </t>
  </si>
  <si>
    <t xml:space="preserve">Proyectar B &amp;B Colombia S.A.S. </t>
  </si>
  <si>
    <t>Adquisición e instlaión de elementos de ornamentación para el Centro de Traslado por Protección del Muniipio de Cajicá</t>
  </si>
  <si>
    <t>18/062017</t>
  </si>
  <si>
    <t>Maquinaria, suministros y accesorios de oficina</t>
  </si>
  <si>
    <t xml:space="preserve">Suministrar muebles y enseres para el funcionamiento del CTP </t>
  </si>
  <si>
    <t>Contrato de Compraventa</t>
  </si>
  <si>
    <t>Proyectar B &amp;B Colombia S.A.S.</t>
  </si>
  <si>
    <t>Compraventa  de elementos necesarios para la correcta atención y funcionamiento del centro de traslado y de protección en  el municipio de Cajica</t>
  </si>
  <si>
    <t xml:space="preserve"> Garantizar un  bien inmueble  para la puesta en marcha del la segunda inspección de policía </t>
  </si>
  <si>
    <t xml:space="preserve">Numero de bienes inmuebles en arrendamiento </t>
  </si>
  <si>
    <t>Contrato de arrendamiento</t>
  </si>
  <si>
    <t>Mc y Cia S.C.A. R.L/ Mario Nicolás Cuevas Chacón</t>
  </si>
  <si>
    <t>Contrato de arrendamiento de inmueble en el que funcionara la comisaria 2  y la inspeccion de policia número 2</t>
  </si>
  <si>
    <t>Adquirir  100 comparenderas  para iniciar la aplicación del nuevo código nacional de policía Ley 1801/2016</t>
  </si>
  <si>
    <t>Número De comprenderás Adquiridas</t>
  </si>
  <si>
    <t>Contratoa de Compraventa</t>
  </si>
  <si>
    <t>Fabian Herley Duque Bernal</t>
  </si>
  <si>
    <t>Adquisicipon de taolanarios de orden de comparendo con el anexo 1 para Ooden de comparendo, para dar aplicación al Código Nacional de Policía y Convivenica-Ley 1801 de 2016- de conformidad con las especificaciones y características predeterminadas, en el municipio de Cajicá Cundinamarca</t>
  </si>
  <si>
    <t>2604/17</t>
  </si>
  <si>
    <t xml:space="preserve"> Garantizar un  bien inmueble para el funcionamiento del Centro Temporal de Protección  </t>
  </si>
  <si>
    <t>Arrendamiento</t>
  </si>
  <si>
    <t>Maria Graciela Rendón Martínez</t>
  </si>
  <si>
    <t>Tomar en arrendamiento un (1) bien inmueble ubicadoen el casco rural del municipio, para el funcionamiento del Centro de Traslado por Protección "CTP"  del municipio de Cajicá.</t>
  </si>
  <si>
    <t>Suministrar el tóner y la papelería como apoyo a la fuerza publica que presta sus servicios  en Cajicá</t>
  </si>
  <si>
    <t xml:space="preserve">No. De suministros realizados </t>
  </si>
  <si>
    <t>Unioón Temporal Suministros Toner-2017</t>
  </si>
  <si>
    <t>Suministro de thoner como apoyo a la fuerza pública que presta sus servicios en el municipio de Cajicá</t>
  </si>
  <si>
    <t xml:space="preserve">7 meses y 15 días </t>
  </si>
  <si>
    <t xml:space="preserve">Conformar un equipo  con tres profesionales en derecho que permita el funcionamiento y la atención permanente del centro de protección temporal  CTP </t>
  </si>
  <si>
    <t>Número De profesionales que conforman el equipo</t>
  </si>
  <si>
    <t>William Camilo Castillo Tula</t>
  </si>
  <si>
    <t xml:space="preserve">Prestación de Servicios Profesionales como abogado, para apoyar el funcioaiento del Centro de Traslado Protección del Municipio de Cajicá. </t>
  </si>
  <si>
    <t>William Jahir Guevara Bello</t>
  </si>
  <si>
    <t>William Eduardo Mendez Ayala</t>
  </si>
  <si>
    <t xml:space="preserve">Conformar un equipo  Médico  que permita el funcionamiento y la atención permanente del centro de protección temporal  CTP </t>
  </si>
  <si>
    <t>Ricardo Fernando Adames Cifuentes</t>
  </si>
  <si>
    <t xml:space="preserve">Prestación de Servicios Profesionales como enfermero, para apoyar el funcioaiento del Centro de Traslado Protección del Municipio de Cajicá. </t>
  </si>
  <si>
    <t>Jose Alexander Rodriguez Mendez</t>
  </si>
  <si>
    <t>Edwar Ernesto Valderrama Ortiz</t>
  </si>
  <si>
    <t>Faustino Francisco Canchón Rodriguez</t>
  </si>
  <si>
    <t>Contrato de prestación de Servicios de apoyo a la gestión como auxiliar de servicios generales, para apoyar el funcionamiento del Centro de Traslado por Protección del Municipio de Cajicá</t>
  </si>
  <si>
    <t>25101503
25101505</t>
  </si>
  <si>
    <t>Carros, Minivans o vans</t>
  </si>
  <si>
    <t xml:space="preserve">Fortalecer  el parque automotor de la Fuerza Pública mediante la  compra de  camionetas 4 x 4, camionetas panel  y camioneta gama media para garantizar la seguridad por parte de la fuerza publica </t>
  </si>
  <si>
    <t xml:space="preserve">Número De vehículos adquiridos </t>
  </si>
  <si>
    <t xml:space="preserve">Odenes de compra No. 22306, 22307 y 22975  (Tienda virtual) </t>
  </si>
  <si>
    <t xml:space="preserve">Distribuuidora Nissan S.A, </t>
  </si>
  <si>
    <t xml:space="preserve">Adquisición de vehículos necesarias para el fortalecimiento de las acciones de la Policiía Nacional y del Ejército Nacional en el desarrollo de las actividades del Plan de Acción del Plan Integral y Convivencia Ciudadana 2016-2019 del Municpio de Cajicá, en cumplimiento dle programa 50 del Plan de Desarrollo 2016-2019 "Cajicá Nuestro Compromiso". </t>
  </si>
  <si>
    <t xml:space="preserve">2204140112
</t>
  </si>
  <si>
    <t xml:space="preserve">Orden de compra No. 22305 ( Tienda virtual) </t>
  </si>
  <si>
    <t xml:space="preserve">Sociedad de fabricación de automotores SOFASA S.A. </t>
  </si>
  <si>
    <t>Motocicletas</t>
  </si>
  <si>
    <t xml:space="preserve">Realizar la compra de motocicletas  para garantizar la seguridad por parte de la fuerza publica </t>
  </si>
  <si>
    <t xml:space="preserve">Número De motocicletas  adquiridos </t>
  </si>
  <si>
    <t>Proceso en tienda virtual</t>
  </si>
  <si>
    <t xml:space="preserve">Adquisición de motos necesarias para el fortalecimiento de las acciones de la Policiía Nacional y del Ejército Nacional en el desarrollo de las actividades del Plan de Acción del Plan Integral y Convivencia Ciudadana 2016-2019 del Municpio de Cajicá, en cumplimiento dle programa 50 del Plan de Desarrollo 2016-2019 "Cajicá Nuestro Compromiso". </t>
  </si>
  <si>
    <t>2204140112
220414102</t>
  </si>
  <si>
    <t xml:space="preserve">
220414102</t>
  </si>
  <si>
    <t>20170016xxx</t>
  </si>
  <si>
    <t>06/1212017</t>
  </si>
  <si>
    <t>25161507
46181701</t>
  </si>
  <si>
    <t>Bicicletas
Cascos</t>
  </si>
  <si>
    <t xml:space="preserve">Realizar la compra de bicicletas con equipo de protección    para garantizar la seguridad por parte de la fuerza publica </t>
  </si>
  <si>
    <t xml:space="preserve">Comercializadora Integral BDT SAS </t>
  </si>
  <si>
    <t xml:space="preserve">Adquisición de bicicletas y cascos  necesarias para el fortalecimeinto de las acciones de la Policía Nacional, en el desarrollo de actividades del Plan de Acción del Plan Integral de Convivencia Ciudadana 2016-2019 </t>
  </si>
  <si>
    <t>55121715
56121906</t>
  </si>
  <si>
    <t>Símbolos Patrios</t>
  </si>
  <si>
    <t xml:space="preserve">Nio. </t>
  </si>
  <si>
    <t xml:space="preserve">No. De banderas adquiridas </t>
  </si>
  <si>
    <t xml:space="preserve">Proyectar B &amp; B Colombia S.A.S. </t>
  </si>
  <si>
    <t xml:space="preserve">Adquisición e símbolos patrios para el fortalecimiento   de las acciones de la Policía Nacional, en el desarrollo de actividades del Plan de Acción del Plan Integral de Convivencia Ciudadana  2016-2019 </t>
  </si>
  <si>
    <t xml:space="preserve">Garantizar el   suministro de combustible (gasolina y diésel) para el parque automotor, maquinaria  y volquetas de la admón., policía, ejercito y bomberos </t>
  </si>
  <si>
    <t xml:space="preserve">Estación de Servicio Mobil Codi S,A,S. </t>
  </si>
  <si>
    <t xml:space="preserve">Suministro de combustible (Gasolina Y ACPM), para los vehículos y maquinaria y cargo de la Adminstración Municpal de Cajicá y vehpiculos que prestan apoyo al municpio de Cajicá. </t>
  </si>
  <si>
    <t>56101500
56101502
56111513
56101519
56112100
56121805</t>
  </si>
  <si>
    <t xml:space="preserve">Elementos y muebles </t>
  </si>
  <si>
    <t>Mínima cuantía</t>
  </si>
  <si>
    <t xml:space="preserve"> Garantizar  la adquisición de elementos   para el correcto funcionamiento de la fuerza pública  que despliega actividad en el municipio </t>
  </si>
  <si>
    <t>Proyectar B&amp;B Colombia SAS</t>
  </si>
  <si>
    <t xml:space="preserve">Adquisición de elementos para el fortalecimiento de la fuerza pública y  el CTI para el desarrollo de actividades del plan de acción, del plan integral y convivencia ciudadana 2016-2019 del Municipio de Cajicá., en cumplimiento del programa 50 del Plan de Desarrollo 2016-2019 "CAJICA NUESTRO COMPROMISO </t>
  </si>
  <si>
    <t>46181701
46181506</t>
  </si>
  <si>
    <t>Ponchos y cascos para motos</t>
  </si>
  <si>
    <t xml:space="preserve"> Garantizar  la adquisición de elementos   como ponchos y cascos, para el correcto funcionamiento de la fuerza pública  que despliega actividad en el municipio </t>
  </si>
  <si>
    <t>Proyectar B &amp; B Colombia S.A.S.</t>
  </si>
  <si>
    <t xml:space="preserve">Adquisición de  cascos y ponchos, para el fortalecimiento de la fuerza pública en cumplimiento de las actividades del plan de acción, del plan integral y convivencia ciudadana del municpio de Cajicá, en cumplimiento del programa 50 del Plan de Desarrollo 2016-2019 Cajicá Nuestro Compromiso, </t>
  </si>
  <si>
    <t>02/1017</t>
  </si>
  <si>
    <t>Chalecos antibalas</t>
  </si>
  <si>
    <t>04/1017</t>
  </si>
  <si>
    <t>1  mes</t>
  </si>
  <si>
    <t xml:space="preserve"> Garantizar  la adquisición de chalecos antibalas para la policía nacional que realiza actividades en el municipio </t>
  </si>
  <si>
    <t xml:space="preserve">No. De chalecos antibalas adquiridos </t>
  </si>
  <si>
    <t>Adquisición de chalecos antibalas para el fortalecimiento de   la Policía Nacional, para el desarrollo de actividades del plan de acción, del plan integral y convivencia ciudadana 2016-2019 del Municipio De Cajicá. en cumplimiento del programa 50 del Plan de Desarrollo 2016-2019 "CAJICA NUESTRO COMPROMISO</t>
  </si>
  <si>
    <t>46161513
49121503</t>
  </si>
  <si>
    <t>Cerca de seguridad de tráfico 
Carpas</t>
  </si>
  <si>
    <t>Un (1) mes</t>
  </si>
  <si>
    <t>Realizar compra de vallas y  carpas,  para dotación de la Policía y el Ejército Nacional</t>
  </si>
  <si>
    <t xml:space="preserve">No. De elementos de seguridad vial adquiridos </t>
  </si>
  <si>
    <t>Proceso en página</t>
  </si>
  <si>
    <t>Adquisisición de vallas metálicas y carpas para el fortalecimiento de la Policía y el Ejército nacional, en cumplimiento de las actividades del Plan de Acción del Plan Integral de Convivencia y Seguridad Ciudadanan del Programa 50 del Plan de Desarrollo 2016-2019 "</t>
  </si>
  <si>
    <t>46161504
46161508
46161516
46161507</t>
  </si>
  <si>
    <t>Señales de tráfico
Conos o delineadores de tráfico
Mangas de seguridad
Chalecos de seguridad</t>
  </si>
  <si>
    <t>Realizar compra  de kit de reten  para dotación del grupo mecanizado Número 10 y la Policía de Carreteras</t>
  </si>
  <si>
    <t xml:space="preserve">No. De kit de reten adquiridos </t>
  </si>
  <si>
    <t>Adquisición de kits de reten para dotación de   la Policía Nacional y el Ejercito Nacional, para el desarrollo de actividades del plan de acción, del plan integral y convivencia ciudadana 2016-2019 del Municipio de Cajicá., en cumplimiento del programa 50 del Plan de Desarrollo 2016-2019 "CAJICA NUESTRO COMPROMISO</t>
  </si>
  <si>
    <t xml:space="preserve">Colchones o set para dormir </t>
  </si>
  <si>
    <t>1105 Fondo de Seguridad</t>
  </si>
  <si>
    <t xml:space="preserve"> Garantizar  la adquisición de combos colchoneta y almohada para dotar a la  policía nacional y ejército nacional  que realiza actividades en el municipio </t>
  </si>
  <si>
    <t xml:space="preserve">No. De combos adquiridos </t>
  </si>
  <si>
    <t>XAM Soluciones Integrales SAS</t>
  </si>
  <si>
    <t xml:space="preserve">Adquisición de colchonetas y combos (almohadas, mantas y colchonetas); necesarias para el fortalecimiento de la fureza pública en el desarrollo de las actividades del plan de acción del plan integral de convivencia y seguridad ciudadana  </t>
  </si>
  <si>
    <t>Un (1) Análisis situacional de las problemáticas ligadas al fenómeno de la comercialización  en pequeñas cantidades de drogas ilícitas y portafolio de  acciones para abordarlas. ODS 16</t>
  </si>
  <si>
    <t>Número de análisis realizados.</t>
  </si>
  <si>
    <t xml:space="preserve"> Una (1) Política pública de prevención de  consumo, distribución y producción de sustancias psicoactivas en el municipio formulada e implementada. ODS 16</t>
  </si>
  <si>
    <t>Número de políticas publicas realizadas.</t>
  </si>
  <si>
    <t>Servicios de asesoría de Gestión</t>
  </si>
  <si>
    <t xml:space="preserve">Diseñar una política pública de prevención de consumo, distribución y producción de sustancias psicoactivas en el municipio formulada e implementada </t>
  </si>
  <si>
    <t>Número de políticas diseñadas</t>
  </si>
  <si>
    <t>Se gestiomó con la  ONODC,  mediante una adición y  teniendo como insumo el   "Análisis situacional de las problemáticas ligadas al fenómeno de la comercialización  en pequeñas cantidades de drogas ilícitas y portafolio de  acciones para abordarlas", habiendo sido un trabajo con la comunidad, se garantiza que la política púbica  de prevención de  consumo, distribución y producción de sustancias psicoactivas en el municipio, sea ajustada a la realidad lo cual garantiza un producto final de calidad.</t>
  </si>
  <si>
    <t>Adición convenio</t>
  </si>
  <si>
    <t>UNODOC</t>
  </si>
  <si>
    <t>Adición convenio de cooperación entre las Naciones Unidas y la Alcaldía Municipal de Cajicá</t>
  </si>
  <si>
    <t>Treinta (30) nuevos policías para el mejoramiento del pie de fuerza ODS 16</t>
  </si>
  <si>
    <t xml:space="preserve">Número de policías </t>
  </si>
  <si>
    <t>Convenio Interdaminstrativo  de Cooperación No. AP-006-2017</t>
  </si>
  <si>
    <t xml:space="preserve">Comando de Policía del Departamento </t>
  </si>
  <si>
    <t>Convenio interadministrativo con el comando de policia del departamento para garantizar la seguridad y el orden público en el Municipio de Cajicá con auxiliares de policia (regulares)</t>
  </si>
  <si>
    <t>Convenio No 049 de 2017</t>
  </si>
  <si>
    <t>Convenio interadministrativo con el comando de policia del departamento para garantizar la seguridad y el orden público en el Municipio de Cajicá con auxiliares de policia (bachilleres)</t>
  </si>
  <si>
    <t xml:space="preserve">Cincuenta (50) dispositivos de vigilancia y seguridad ( cámaras)instalados ODS 16
</t>
  </si>
  <si>
    <t>Número de dispositivos instalados .</t>
  </si>
  <si>
    <t xml:space="preserve"> Vigilancia o mantenimiento o monitoreo de alarmas</t>
  </si>
  <si>
    <t xml:space="preserve">Garantizar la operación permanente de los medios tecnológicos (cámaras)  que prestan el servicio de seguridad en el municipio  </t>
  </si>
  <si>
    <t>Martha Pilar  Chunza Torres</t>
  </si>
  <si>
    <t xml:space="preserve">Mantenimiento preventivo y correctivo con el suminitro de repuestos necesarios para el sistema integrado de seguridad Cctv Del Municipio De Cajica en cumplimiento del programa 50 del Plan de Desarrollo 2016-2019 "Cajica Nuestro Compromiso” </t>
  </si>
  <si>
    <t>Orden Público y seguridad</t>
  </si>
  <si>
    <t xml:space="preserve">Realizar la compra e instalación de cámaras en el sector  Puente Vargas </t>
  </si>
  <si>
    <t>Convenio Solidario  No. 024 de 2017</t>
  </si>
  <si>
    <t>Junta de Acción Comunal Puente Vargas La Variante</t>
  </si>
  <si>
    <t>Convenios Solidarios con JAC dentro del Programa 44 CAJICA DE TODOS Y PARA TODOS. Resolución No.  359 por la cual se justifica la contratación directa para la celebración de un convenio solidario</t>
  </si>
  <si>
    <t xml:space="preserve">Realizar la compra e instalación de cámaras en los sectores Puente Vargas y La Laguna </t>
  </si>
  <si>
    <t>Convenio solidario  No.018 de 2017</t>
  </si>
  <si>
    <t>Junta de Acción Comunal Sector La Laguna</t>
  </si>
  <si>
    <t>Trescientos treinta (330) Puntos de alarmas comunitarias articulados con frentes de seguridad funcionando. ODS 16</t>
  </si>
  <si>
    <t>Número de puntos de alarma instalados.</t>
  </si>
  <si>
    <t>46171600-72151700 -92121700</t>
  </si>
  <si>
    <t xml:space="preserve">Compra de equipo de vigilancia y detección, servicio de instalación  de sistemas de seguridad física y servicio de sistemas de seguridad </t>
  </si>
  <si>
    <t>Licitación Pública</t>
  </si>
  <si>
    <t xml:space="preserve">Apoyar al 100% los frentes de seguridad del municipio con el funcionamiento y la puesta en marcha de 100 alarmas comunitarias </t>
  </si>
  <si>
    <t>Consorcio  Cajicá  alarmas 2017</t>
  </si>
  <si>
    <t>Adquirir, instalar y poner en funcionamiento cien (100) alarmas comunitarias inalámbricas en el  Municpio de Cajicá.</t>
  </si>
  <si>
    <t xml:space="preserve"> Ocho (8) campañas en cultura ciudadana en seguridad sensibilización realizadas.ODS 16</t>
  </si>
  <si>
    <t>Número de campañas de sensibilización realizadas</t>
  </si>
  <si>
    <t xml:space="preserve">8
</t>
  </si>
  <si>
    <t>6.2</t>
  </si>
  <si>
    <t xml:space="preserve">Cinco(5) Centros de Desarrollo Integral - CDI en funcionamiento. INFRAESTRUCTURA ODS 10 </t>
  </si>
  <si>
    <t>Realizar el mantenimiento de 5 Centros de desarrollo Infantil a través de una obra pública</t>
  </si>
  <si>
    <t>NUMERO CDI MANTENIDOS</t>
  </si>
  <si>
    <t>Obra pública</t>
  </si>
  <si>
    <t>CONSORCIO CDI</t>
  </si>
  <si>
    <t>MANTENIMIENTO Y MEJORAMIENTO DE LOS CENTROS DE DESARROLLO INFANTIL DEL MUNICIPIO  DE CAJICA</t>
  </si>
  <si>
    <t>2016001860/2016001861/2016001859/2016001858/2017000452</t>
  </si>
  <si>
    <t>2016002373/2014000476</t>
  </si>
  <si>
    <t xml:space="preserve">SECRETARIA DE OBRAS PUBLICAS </t>
  </si>
  <si>
    <t>Cinco(5) Centros de Desarrollo Integral - CDI en funcionamiento. INFRAESTRUCTURA ODS 10</t>
  </si>
  <si>
    <t>6.3</t>
  </si>
  <si>
    <t xml:space="preserve">Dos(2) Nuevos Centros de Desarrollo Integral - CDI en funcionamiento.  ODS 10  </t>
  </si>
  <si>
    <t>Número de CDI creados en  funcionamiento</t>
  </si>
  <si>
    <t>Julio de 2017</t>
  </si>
  <si>
    <t>Concurso de méritos</t>
  </si>
  <si>
    <t>Secretario de Infraestructuray Obras públicas</t>
  </si>
  <si>
    <t>Número de estudios y diseños elaborados</t>
  </si>
  <si>
    <t>Se firmo un acuerdo con la constructora copropiedad, por medio del cual se levara a cabo la construcción del CDI Tronquitos.</t>
  </si>
  <si>
    <t>Número de CDI construidos</t>
  </si>
  <si>
    <t>Dos(2) Nuevos Centros de Desarrollo Integral - CDI en funcionamiento.  ODS 10</t>
  </si>
  <si>
    <t>Un(1) Centro de Protección para la Persona Mayor  en operación - construcción. ODS 10</t>
  </si>
  <si>
    <t>Número de Centros de Protección  para la Persona Mayor en operación</t>
  </si>
  <si>
    <t>Servicios para la elaboración de estudios y diseños para el centro de Adulto Mayor</t>
  </si>
  <si>
    <t>Concurso de Méritos</t>
  </si>
  <si>
    <t>Número de estudios y diseños  elaborados</t>
  </si>
  <si>
    <t>Un(1) Centro Día para la Persona Mayor en operación</t>
  </si>
  <si>
    <t>Número de Centros Día para la Persona Mayor en operación</t>
  </si>
  <si>
    <t>Diez(10) escenarios  recreativos para personas en condición de discapacidad creados. ODS 10</t>
  </si>
  <si>
    <t>Número de escenarios  recreativos para personas en condición de discapacidad creados.</t>
  </si>
  <si>
    <t>Numero de parques construidos</t>
  </si>
  <si>
    <t xml:space="preserve">Un (1) Plan de Cobertura de energía eléctrica formulado e implementado para el sector rural </t>
  </si>
  <si>
    <t>Número de Planes de Cobertura de energía eléctrica formulado e implementado</t>
  </si>
  <si>
    <t xml:space="preserve">META QUE SE DEJA PARA MODIFICACION AL PDM-  QUEDA PENDIENTE DE REVISION CON EL ING RODRIGO </t>
  </si>
  <si>
    <t>Dos (2)  nuevos escenarios deportivos en la zona rural.ODS 3</t>
  </si>
  <si>
    <t xml:space="preserve">Número de escenarios deportivos en el sector rural </t>
  </si>
  <si>
    <t>Se firmó el acuerdo de pago para Construir un Polideportivo en el sector Tayrona - Vereda Chuntame  ( Por cesión con la Constructora Millemium y Morandi)</t>
  </si>
  <si>
    <t xml:space="preserve">Dos (2)  nuevos escenarios deportivos en la zona rural.ODS 3
</t>
  </si>
  <si>
    <t>Diez (10) Kilometros de vías rurales mantenidas permanentemente. ODS 11</t>
  </si>
  <si>
    <t>Número de kilometros de vías rurales mantenidas permanentemente</t>
  </si>
  <si>
    <t>Construcción tramos faltantes de Placa huella en los caminos de la Laguna, Ramaseca (Entrada los Pedraza), camino de Río y entrada los Abello. Plan de acción 2016.</t>
  </si>
  <si>
    <t>Septiembre de 2016</t>
  </si>
  <si>
    <t>Secretario de Infraestructura y Obras Públcas</t>
  </si>
  <si>
    <t>Construir un (1) km de placa huella en los caminos de la Laguna, Ramaseca (entrada los Pedraza) y el Río, mediante un contrato de Obra Pública.</t>
  </si>
  <si>
    <t>km de placa huella construida</t>
  </si>
  <si>
    <t>20/06/217</t>
  </si>
  <si>
    <t>Consorcio Edeco 01</t>
  </si>
  <si>
    <t>Construcción de Placa huellas en la Zona rural del Municipio de cajicá</t>
  </si>
  <si>
    <t>2017000014-2017000015-2017000016-2017000017</t>
  </si>
  <si>
    <t>Estudios y diseños para las vías del municipio</t>
  </si>
  <si>
    <t>Enero de 2017</t>
  </si>
  <si>
    <t>Gustavo Español Alba</t>
  </si>
  <si>
    <t>Elaborar los estudios y diseños para la cosntrucción y/o pavimentación de las vias rurales y urbans del Municpiod e cajica</t>
  </si>
  <si>
    <t>Suministro de asfalto en frio para el mantenimiento de las vías urbanas y rurales del municipio de Cajicá</t>
  </si>
  <si>
    <t>Junio de 2017</t>
  </si>
  <si>
    <t>Disponer de asfalto en frio que se aplicará para el mantenimiento de las vías urbanas y rurales</t>
  </si>
  <si>
    <t>Kg de asfalto en frio</t>
  </si>
  <si>
    <t>Pago nomina personal operarios secretaria de obras, para el mantenimiento de la malla vial</t>
  </si>
  <si>
    <t>Contrato obra labor</t>
  </si>
  <si>
    <t xml:space="preserve">Garantizar el mantenimiento de las vías sin pavimentar al 100% del municipio, mediante el apoyo de los operarios de la maquinaria pesada </t>
  </si>
  <si>
    <t>Porcentaje de vías sin pavimentar mantenidas</t>
  </si>
  <si>
    <t>personal operarios</t>
  </si>
  <si>
    <t>Operarios Maquinaria Pesada</t>
  </si>
  <si>
    <t>Contratos obra labor para los operarios de maquinaria pesada para el mentnimiento de las vías sin pavimentar del municipio</t>
  </si>
  <si>
    <t>Realizar la pavimentación de la vía del Gacho ubicada en la vereda Chuntame</t>
  </si>
  <si>
    <t>Cesiones- Plusvalía</t>
  </si>
  <si>
    <t>km de vías pavimentada</t>
  </si>
  <si>
    <t>Agosto de 2018</t>
  </si>
  <si>
    <t>Realizar la compra de material granular para el mantenimiento de las vías rurales del municipio</t>
  </si>
  <si>
    <t>Febrero de 2017</t>
  </si>
  <si>
    <t>metros cúbicos de material granular</t>
  </si>
  <si>
    <t xml:space="preserve">cantidad de litros utilizados </t>
  </si>
  <si>
    <t>Agosto de 2017</t>
  </si>
  <si>
    <t>Cesiones / Plusvalia</t>
  </si>
  <si>
    <t xml:space="preserve">Mantenimiento preventivo y correctivo de la maquinaria pesada </t>
  </si>
  <si>
    <t>Realizar mantenimiento de la maquinaria pesada y volquetas del Municipio a cargo de la Secretaria de Obras</t>
  </si>
  <si>
    <t>Número de volquetas y maquinaria pesada mantenidas</t>
  </si>
  <si>
    <t>Realizar la pavimentación de 0,5 km de vías rurales</t>
  </si>
  <si>
    <t>Noviembre de 2017</t>
  </si>
  <si>
    <t>Marzo de 2018</t>
  </si>
  <si>
    <t>Suministro de combustible para el funcionamiento de la maquinaria pesada y volquetas</t>
  </si>
  <si>
    <t>Comprar el combustible para las volquetas y la maquinaria del Municipio</t>
  </si>
  <si>
    <t>galones de combustible utilizados</t>
  </si>
  <si>
    <t>Cuatro (4) kilometros de vías rurales pavimentadas. ODS 11</t>
  </si>
  <si>
    <t>Número de kilometros de vías rurales pavimentadas</t>
  </si>
  <si>
    <t>Realizar la pavimentación de  vías rurales</t>
  </si>
  <si>
    <t>5,5 meses</t>
  </si>
  <si>
    <t>Mínima cunatía</t>
  </si>
  <si>
    <t>Contrato de consultoria</t>
  </si>
  <si>
    <t>Unión temporal Sabana Centro</t>
  </si>
  <si>
    <t>INTERVENTORIA TECNICA, ADMINISTRATIVA, FINANCIERA, CONTABLE, JURIDICO Y AMBIENTAL PARA LA elaboración de estudios y diseños de las vías urbanas y rurales del municipio</t>
  </si>
  <si>
    <t>3,5 meses</t>
  </si>
  <si>
    <t>Jorge Alberto Guzman Londoño</t>
  </si>
  <si>
    <t>INTERVENTORIA TECNICA, ADMINISTRATIVA, FINANCIERA, CONTABLE, JURIDICO Y AMBIENTAL PARA LA COSNTRUCCION DE PLACA HUELLAS EN LA ZONA RURAL DEL MUNICIPIO DE CAJICA</t>
  </si>
  <si>
    <t>220.2</t>
  </si>
  <si>
    <t>Cien (100%)  de acometidas de energía eléctrica nuevas en las unidades de vivienda aprobadas por la SecretarÍa de Planeación instaladas. ODS 7</t>
  </si>
  <si>
    <t xml:space="preserve">Porcentaje de acometidas de energía eléctrica nuevas instaladas </t>
  </si>
  <si>
    <t xml:space="preserve">ESTA ES UNA DE LAS METAS QUE HAY QUE DEJAR QUIETA Y PROPONERLA PARA MODIFICACION </t>
  </si>
  <si>
    <t>Mil doscientas doce (1212)  acometidas de gas nuevas instaladas. ODS 11</t>
  </si>
  <si>
    <t>Número de acometidas de gas nuevas instaladas</t>
  </si>
  <si>
    <t>Garantizar al 100 % una gestión de expansiones de la red de Gas Natural, mediante el apoyo de la empresa Gas Natural Fenosa</t>
  </si>
  <si>
    <t>porcentaje de gestión garantizado</t>
  </si>
  <si>
    <t>ES UNA META POR GESTION</t>
  </si>
  <si>
    <t>Cuatroscientos (400) Kilometros  de expansión de redes de alumbrado público en tecnología LED. ODS 7</t>
  </si>
  <si>
    <t xml:space="preserve">Número de kilometros de expansión </t>
  </si>
  <si>
    <t>número de luminarias instaladas y mantenidas</t>
  </si>
  <si>
    <t>enero de 2017</t>
  </si>
  <si>
    <t>Una (1) oficina de atención al usuario operando paras energía y gas. ODS 9</t>
  </si>
  <si>
    <t>Número de oficinas de atencion al usuario operando</t>
  </si>
  <si>
    <t>Meta pendiente para modificación en el PDM</t>
  </si>
  <si>
    <t xml:space="preserve"> 19 -Transporte</t>
  </si>
  <si>
    <t xml:space="preserve"> 28. Transporte seguro para el desarrollo</t>
  </si>
  <si>
    <t>Cinco (5) Nuevos kilometros de vías urbanas construidas. ODS 11</t>
  </si>
  <si>
    <t>Número de nuevos kilometros de vías urbanos construidas</t>
  </si>
  <si>
    <t>ESTUDIOS Y DISEÑOS DE VIAS RURALES L=6,5 KM Y VIAS URBANAS L=3,5 KM (PLAN DE ACCION 2016)</t>
  </si>
  <si>
    <t>Pavimentación delas vías, una vez se cuente con diseños.</t>
  </si>
  <si>
    <t>Octubre  DE 2017</t>
  </si>
  <si>
    <t>Cesiones/ Plusvalia</t>
  </si>
  <si>
    <t>Sí</t>
  </si>
  <si>
    <t>Diecisiete, cinco (17,5) kilómetros de vías urbanas mantenidos permanentemente. ODS 11</t>
  </si>
  <si>
    <t>Número de kilometros de vías urbanas mantenidas permanentemente</t>
  </si>
  <si>
    <t>Concurso de Meritos</t>
  </si>
  <si>
    <t>13/032017</t>
  </si>
  <si>
    <t>mantenimiento y  Pavimentación de las vías urbanas</t>
  </si>
  <si>
    <t>Realizar las podas en las zonas públicas a cargo del municipio</t>
  </si>
  <si>
    <t>6,5 meses</t>
  </si>
  <si>
    <t>Predios podados al 100% durante el año</t>
  </si>
  <si>
    <t xml:space="preserve">Podas garantizadas al 100% </t>
  </si>
  <si>
    <t>Aunar esfuerzos, tecnicos, administrativos, financiewros, para el desarrollo de actividades de paqrues, zonas verdes, jardines, sedes y subsedes de instituciones educativas, jardines infantiles, escenarios deportivos, de las fuentes de los parques, de las zonas verdes de las alamedas, y andenes de propiedad a cargo del municipio.</t>
  </si>
  <si>
    <t>Cincuenta (50%) de avance en el proyecto Vía variante Cajicá - Hato grande. ODS 11</t>
  </si>
  <si>
    <t>Porcentaje de variante Cajicá - Hato grande</t>
  </si>
  <si>
    <t>Realizar gestión para un convenio con  la gobernación de Cundinamarca para la construcción de la vía variante Cajicá - Hatogrande</t>
  </si>
  <si>
    <t xml:space="preserve">Gestión garantizada al 100% </t>
  </si>
  <si>
    <t>Una (1) Glorieta de intersección vía Molino Toyonorte. ODS 11</t>
  </si>
  <si>
    <t>Número de Glorietas de ingreso y salida</t>
  </si>
  <si>
    <t>Realizar un acompañamiento al proyecto a la Glorieta de intersección vía Molino Toyonorte</t>
  </si>
  <si>
    <t>Número de acompañamiento realizado</t>
  </si>
  <si>
    <t>Abril de 2017</t>
  </si>
  <si>
    <t xml:space="preserve"> Una (1) Glorieta de ingreso y salida-suroccidental bogota-cajica-tabio. ODS 11</t>
  </si>
  <si>
    <t xml:space="preserve">Número de Glorietas de intersección </t>
  </si>
  <si>
    <t>Marzo de 2017</t>
  </si>
  <si>
    <t>Número de predios avaluados</t>
  </si>
  <si>
    <t>dalfre ingenieros consultores</t>
  </si>
  <si>
    <t>realizar avaluos a bienes inmuebles de propiedad del municipio de cajica o de aquellos sobre los cuales tenga legitimiento un interes aministrativo fiscal o jurídico directo para su recibo afectación, reconocimiento arrendamiento o adqusisición</t>
  </si>
  <si>
    <t>}</t>
  </si>
  <si>
    <t>NO ENTIENDO PORQUE SE USOS ESTA DISPO PARA UN TEMSA QUE NO ES VIAS ?????? OBRAS NO LA PIDIO</t>
  </si>
  <si>
    <t>Septiembre de 2017</t>
  </si>
  <si>
    <t>Número de diseños realizados</t>
  </si>
  <si>
    <t>superavit</t>
  </si>
  <si>
    <t>fijos</t>
  </si>
  <si>
    <t xml:space="preserve">2100.000.000 DE VAN A ADICVIONAE </t>
  </si>
  <si>
    <t>Cincuenta (50%) Vía molino  Toyonorte construida ODS 11</t>
  </si>
  <si>
    <t xml:space="preserve">Porcentaje de Vía </t>
  </si>
  <si>
    <t>Realizar un acompañamiento al proyecto la vía Molino Toyonorte</t>
  </si>
  <si>
    <t>.29 -Equipamiento Municipal.</t>
  </si>
  <si>
    <t xml:space="preserve"> 42. Infraestructura moderna y segura</t>
  </si>
  <si>
    <t>Seis (6) Instituciones Educativas Departamentales IED ampliadas</t>
  </si>
  <si>
    <t>Número de IED ampliadas.</t>
  </si>
  <si>
    <t>Ampliación de las Instituciones educativas departamentales</t>
  </si>
  <si>
    <t>Número de estudios y diseños realizados</t>
  </si>
  <si>
    <t>Número de instituciones ampliadas</t>
  </si>
  <si>
    <t xml:space="preserve">PONER QUE ISTITUCIONES VAN A SER AMPLOIADOS UNA ACTIVIDAD POR INSTITUCION </t>
  </si>
  <si>
    <t xml:space="preserve"> Un (1) Colegio nuevo Construidos ODS 9</t>
  </si>
  <si>
    <t>Número de colegios construidos.</t>
  </si>
  <si>
    <t>Estudios y diseños para la construcción de un Mega Colegio</t>
  </si>
  <si>
    <t>Secretario de Infraestructura y Obras Públicas</t>
  </si>
  <si>
    <t xml:space="preserve">Elaborar los estudios y diseños para la construcción de un mega colegio en el municipio, mediante el apoyo de una consultoría </t>
  </si>
  <si>
    <t>Seis (6) colegios en mantenimiento y 14 subsedes. ODS 9</t>
  </si>
  <si>
    <t>Número de IED y 14 Subsedes mantenidas.</t>
  </si>
  <si>
    <t>Número de colegios y subsedes mantenidas</t>
  </si>
  <si>
    <t>Conrato de oba</t>
  </si>
  <si>
    <t>Consorcio cajica 13</t>
  </si>
  <si>
    <t>Mantenimiento de las instituciones educativas departamentales IED principales y subsedes del municipio de cajica</t>
  </si>
  <si>
    <t>Elsa Torres Arenales</t>
  </si>
  <si>
    <t xml:space="preserve">Interventoria tecnica, administrativa, ambiental, financiera, contable y juridica para la obra cuyo objeto es: “mantenimiento de las instituciones educativas ied principales y subsedes del municipio de Cajica - Cundinamarca. </t>
  </si>
  <si>
    <t>Una (1) Construcción de un Centro Administrativo Municipal ODS 9</t>
  </si>
  <si>
    <t>Número de construcciones realizadas.</t>
  </si>
  <si>
    <t>Estudios y diseños par la construcción de centro administrativo</t>
  </si>
  <si>
    <t>Realizar los estudios y diseños para la Construcción de un Centro Administrativo Municipal por medio 1 convenio con FONADE</t>
  </si>
  <si>
    <t>Fonade</t>
  </si>
  <si>
    <t>Elaborar estudios y diseños, para realizar la construccion por medio de APP</t>
  </si>
  <si>
    <t xml:space="preserve"> Una (1) construcción de Sub estación de Policía operando - Capellanía ODS 9</t>
  </si>
  <si>
    <t>Número de Sub estaciones construidas.</t>
  </si>
  <si>
    <t>Gestión garantizada al 100% del predio</t>
  </si>
  <si>
    <t>agosto de 2017</t>
  </si>
  <si>
    <t>Una (1) Adecuación CAI – BOHIO ODS 9</t>
  </si>
  <si>
    <t>Número de adecuaciones</t>
  </si>
  <si>
    <t>Realizar el mantenimiento y adecuación del CAI el Bohío, mediante el apoyo de una obra pública</t>
  </si>
  <si>
    <t>Numero de edificios mantenidos</t>
  </si>
  <si>
    <t>Diecisiete (17) edificios públicos mantenidos permanentemente ODS 9</t>
  </si>
  <si>
    <t>Número de edificios públicos mantenidos permanentemente</t>
  </si>
  <si>
    <t xml:space="preserve">Mantenimiento de edificios públicos  </t>
  </si>
  <si>
    <t>Secretario de infraestructura y obras publicos</t>
  </si>
  <si>
    <t>Número de edificios públicos mantenidos</t>
  </si>
  <si>
    <t>Contrato de obra</t>
  </si>
  <si>
    <t>Omaira riaño molano</t>
  </si>
  <si>
    <t>mantenimiento de la alcaldia municipal y edificios publicos del municipio de cajica</t>
  </si>
  <si>
    <t>2017000007 - 2017000008</t>
  </si>
  <si>
    <t>4,5 meses</t>
  </si>
  <si>
    <t>Concurso de meritos</t>
  </si>
  <si>
    <t>Consorcio interciviles</t>
  </si>
  <si>
    <t xml:space="preserve">Interventoria tecnica, administrativa, ambiental, financiera, contable y juridica para la obra cuyo objeto es: “mantenimiento de la alcaldiia municipal de y edificios publicos del municipio de Cajica - Cundinamarca. </t>
  </si>
  <si>
    <t>Febrero</t>
  </si>
  <si>
    <t>Yerson Camilo Valderrama Socha</t>
  </si>
  <si>
    <t>Prestación de servcos de apoyo a la gestión para el mantenimiento en los edificios, espacios y demás equipamentos públicos requeridos por la adminsitración muncipal de cajicá.</t>
  </si>
  <si>
    <t>Jose Ricardo venegas prieto</t>
  </si>
  <si>
    <t>Gelver rubiano Gomez</t>
  </si>
  <si>
    <t>Manitenimeito y mejoramiento de la  estación de policia el Bohio del municpio de cajica</t>
  </si>
  <si>
    <t>Mantenimiento de los CIC</t>
  </si>
  <si>
    <t>Numero de CIC mantenidos</t>
  </si>
  <si>
    <t>Consorcio Cajica 056 2016</t>
  </si>
  <si>
    <t>Mantenimiento del centro de integración ciudadana sector el Misterio y Piedras Rojas  del Municipio de Cajica</t>
  </si>
  <si>
    <t>Dos (2)) escenarios deportivos construidos.  ODS 9</t>
  </si>
  <si>
    <t>Número de escenarios deportivos construidos</t>
  </si>
  <si>
    <t>Numero de estudios y diseños realizados</t>
  </si>
  <si>
    <t>Cuatro (4) parques, dos (2) escenarios deportivos y doce (12) Bioparques mantenidos permanentemente.</t>
  </si>
  <si>
    <t>Número de parques, mantenidos permanentemente</t>
  </si>
  <si>
    <t>Convenio solidario con la JAC Puente Vargas para realizar el mantenimiento de parques</t>
  </si>
  <si>
    <t>Convenio solidario</t>
  </si>
  <si>
    <t>Secretario de infraestructura y obras publicas</t>
  </si>
  <si>
    <t>Número de parques mantenidos</t>
  </si>
  <si>
    <t>Convenio Solidario</t>
  </si>
  <si>
    <t>Junta de acción comunal del sector Puente Vargas</t>
  </si>
  <si>
    <t>Convenio solidario con la JAC el centro para realizar el mantenimiento de parques</t>
  </si>
  <si>
    <t>iniciar los trabajos que hacen parte del convenio solidario JAC centro</t>
  </si>
  <si>
    <t>Junta de acción counal Urbana</t>
  </si>
  <si>
    <t>Realizar el mantenimiento de parques y bioparques</t>
  </si>
  <si>
    <t>Doce (12) nuevos Bioparques. ODS 9</t>
  </si>
  <si>
    <t xml:space="preserve">Número  de bioparques construidos. </t>
  </si>
  <si>
    <t>Realizar la construcción de nuevos parques y bioparques</t>
  </si>
  <si>
    <t>Número de construidos y/o bioparques instalados</t>
  </si>
  <si>
    <t xml:space="preserve"> Un parque construido  para el sano esparcimiento y recreación.  ODS 9</t>
  </si>
  <si>
    <t>Número de construcciones de parques para el sano esparcimiento y recreación</t>
  </si>
  <si>
    <t>Realizar la construcción de nuevos parques</t>
  </si>
  <si>
    <t>Número de parques infantiles instalados</t>
  </si>
  <si>
    <t>Alumbrado Público</t>
  </si>
  <si>
    <t>PAGO DE SERVICIO ALUMBRADO PUBLICO PERIODO 14 DIC A 16 ENE 2017</t>
  </si>
  <si>
    <t>Alumbrado Público sin SSF</t>
  </si>
  <si>
    <t>Pre Inversión en Infraestructura</t>
  </si>
  <si>
    <t>contrato de consultoia</t>
  </si>
  <si>
    <t>CONSULTORIA DE SERVICIOS URBANOS S.A.S .</t>
  </si>
  <si>
    <t>ESTUDIO ANALISIS Y ESTRUCTURACION DEL MODELO DEL SERVICIO DE ALUMBRADO PUBLICO EN EL MUNICIPIO</t>
  </si>
  <si>
    <t>Construccion y mantenimiento de vias para Bicicletas-Ciclovias</t>
  </si>
  <si>
    <t>Construcción de 6 km de alamedas y ciclo rutas</t>
  </si>
  <si>
    <t>Mantenimiento de 8 km de alamedas</t>
  </si>
  <si>
    <t>P.E mantenimiento de 8km de alamedas</t>
  </si>
  <si>
    <t>Construcción de 1.2 km para construcción de alamedas o andenes en el municipio de Cajicá:  1. Vía Cajicá- Chía desde la vereda Canelón por ambos costados hasta Puente Peralta. 2. Construcción de los andenes del casco urbano calle 2 entre carreras 5 y 6; calle 3 entre carreras 5 y 6; carrera 5 entre calle 1 y 2; carrera 4  entre calles 4 y 3; calle 3 entre carreras 4 y 3; calle entre carreras 4 y 3 prolongarlas hasta la estación.</t>
  </si>
  <si>
    <t xml:space="preserve">Noviembre de 2016 </t>
  </si>
  <si>
    <t>Realizar el mantenimiento de la alameda y cicloruta de la vía san gabriel</t>
  </si>
  <si>
    <t>kilometros de alamedas en los que se realizó mantenimiento</t>
  </si>
  <si>
    <t>DISEÑO CONCRETO S.A.S .</t>
  </si>
  <si>
    <t>Construcción y o mejoramiento de ciclovias, andenes, vías peatonales y/o alameda desde el k0+000 hasta el k1+250 vía Cajicá - Chía, costado oriental del municipio de Cajicá</t>
  </si>
  <si>
    <t>2017000017-2017000018</t>
  </si>
  <si>
    <t>Realizar la interventoria al mantenimiento de la alameda y cicloruta de la vía san gabriel</t>
  </si>
  <si>
    <t>Número de interventoria realizadas</t>
  </si>
  <si>
    <t>ARM Consulting</t>
  </si>
  <si>
    <t>Interventoria tecnica, vigilancia administrativa, ambiental, financiera, contable y juridica para la obra cuyo objeto es construccion y/o majoramiento de ciclorutas de coclovias, andenes, vías peatonales y/o alameda desdes el k0+00 hasta el k0+250 via cajica-chia, costado oriental del municipio de Cajicá.</t>
  </si>
  <si>
    <t>Estudios y diseños de 6 km para construcción de alamedas o andenes en el municipio de Cajicá:  1. Vía Cajicá Chía desde la vereda canelón ambos costados hasta el camino de Puente Peralta. 2. Construcción de andenes en el casco urbano en la calle 2 entre carreras 5 y 6; calle 3 entre carreras 5 y 6; carrera 5 entre calle 1 y 2; carrera 4 entre calles 4 y 3; calle 3 entre carreras 4 y 3; calle 2 entre carreras 4 y 3, prolongarlas hasta la estación.</t>
  </si>
  <si>
    <t>Conscurso de méritos</t>
  </si>
  <si>
    <t>Realizar los estudios y diseños para la construcción de nuevos km de alamedas</t>
  </si>
  <si>
    <t>Km de alameda diseñados</t>
  </si>
  <si>
    <t xml:space="preserve">5,5 meses </t>
  </si>
  <si>
    <t>CUBIKO Y CONSULTORIAS SAS</t>
  </si>
  <si>
    <t>interventoría técnica, administrativa, financiera, contable, jurídico y ambiental para el contrato de consultoría cuyo objeto es. elaborar los estudios y diseños para la construcción de alamedas y ciclo rutas en el municipio de Cajicá</t>
  </si>
  <si>
    <t>11. Salud</t>
  </si>
  <si>
    <t xml:space="preserve"> 15.Asegurarte, Nuestro Compromiso.</t>
  </si>
  <si>
    <t>Una(1) Base de datos de aseguramiento a regimen subsiado actualizadas (BDUA, SISBEN, LMA Y MSRS) ODS 3</t>
  </si>
  <si>
    <t>Número de  Base de datos de aseguramiento actualizadas</t>
  </si>
  <si>
    <t>subsidio en salud</t>
  </si>
  <si>
    <t>no aplica</t>
  </si>
  <si>
    <t>clara ines venegas aguilera</t>
  </si>
  <si>
    <t>Numero de transferencias realizadas</t>
  </si>
  <si>
    <t xml:space="preserve">Acto Administrativo para la apropiacion de recursos </t>
  </si>
  <si>
    <t xml:space="preserve">Resolución mensual </t>
  </si>
  <si>
    <t>EPS-S administradoras de recursos publicos.</t>
  </si>
  <si>
    <t>Aseguramiento en salud de la población beneficiaria del Régimen Subsidiado</t>
  </si>
  <si>
    <t xml:space="preserve">Se genera un registro presupuestal mensual por cada EPSS; según la Liquidación Mensual de Afiliados emitida por  el Ministerio de Salud </t>
  </si>
  <si>
    <t>Se genera mensual y posterior a la matriz de desagreado de fuentes del Ministerio de Salud y Secretaria de Salud de Cundinamarca.</t>
  </si>
  <si>
    <t>SECRETARIA DE SALUD</t>
  </si>
  <si>
    <t>Numero de mantenimientos realizados</t>
  </si>
  <si>
    <t>ops</t>
  </si>
  <si>
    <t>latin</t>
  </si>
  <si>
    <t>contratacion para la prestacion de sercicios para el mantenimiento, actualizacion, capacitacion y soporte tecnico del sofware sicresub, sicresan, y el desarrollo del modulo de informacion y seguimiento a la atencion a la comunidad sac</t>
  </si>
  <si>
    <t>Ocho(8) Campañas de promoción al aseguramiento de régimen subsidiado  ODS 3</t>
  </si>
  <si>
    <t>Número de  Campañas de promoción al aseguramiento  ODS 3</t>
  </si>
  <si>
    <t>Una (1 ) Base de datos de aseguramiento a regimen contributivoactualizadas  (BDUA, SISBEN, LMA Y MSRS)  ODS 3</t>
  </si>
  <si>
    <t xml:space="preserve">Número de Base de datos de aseguramiento actualizadas </t>
  </si>
  <si>
    <t>Número de soportes y mantenimientos realizados</t>
  </si>
  <si>
    <t xml:space="preserve"> $                                    -</t>
  </si>
  <si>
    <t>Dieciseis(16) Campañas de promoción al aseguramiento a regimen contriutivo. ODS 3</t>
  </si>
  <si>
    <t xml:space="preserve">Número de campañas de promoción al aseguramiento </t>
  </si>
  <si>
    <t>Número de campañas realizadas</t>
  </si>
  <si>
    <t>Novena (90) Actividades realizadas a las unidades productivas formales e informales para promover espacios laborales, saludables y protectores para madres gestantes y lactantes. ODS 3</t>
  </si>
  <si>
    <t xml:space="preserve">Número de Actividades realizadas a las unidades productivas formales e informales para promover espacios laborales, saludables y protectores para madres gestantes y lactantes </t>
  </si>
  <si>
    <t>01-04.2017</t>
  </si>
  <si>
    <t>contratacion directa</t>
  </si>
  <si>
    <t>Número de visitas  realizadas</t>
  </si>
  <si>
    <t>OPS</t>
  </si>
  <si>
    <t>LILIANA CARTAGENA</t>
  </si>
  <si>
    <t>contratación de un equipo interdisciplinario para realizar el monitoreo y seguimiento a las instituciones prestadoras del servicio de salud para el seguimiento y control de los planes integrales de gestión del riesgo y seguimiento a seguridad laboral y ambiental</t>
  </si>
  <si>
    <t xml:space="preserve">Una (1 ) Base de datos de aseguramiento a poblacion pobre no asegurada  (BDUA, SISBEN, LMA Y MSRS)  </t>
  </si>
  <si>
    <t>Número de bases  de datos de aseguramiento</t>
  </si>
  <si>
    <t>Número de soportes realizados</t>
  </si>
  <si>
    <t>Una (1 )actualizacion de convenio con la ESE , hospital profesor Cavellier para antención a la poblacion pobre no asegurada</t>
  </si>
  <si>
    <t>Número de convenios realizados</t>
  </si>
  <si>
    <t>Contratacion Directa</t>
  </si>
  <si>
    <t>sgp y redimientos</t>
  </si>
  <si>
    <t>Numero de convenios actualizados</t>
  </si>
  <si>
    <t>Interadministrativo</t>
  </si>
  <si>
    <t xml:space="preserve">ese hospital profesor jorge cavelier </t>
  </si>
  <si>
    <t xml:space="preserve"> prestación de servicios de salud de primer nivel a la población pobre no asegurada </t>
  </si>
  <si>
    <t>adicion</t>
  </si>
  <si>
    <t xml:space="preserve"> 16. Prestación de servicios con calidad y respeto</t>
  </si>
  <si>
    <t>Un(1) Seguimiento a los planes de mejoramiento a EPSs e IPSs con puntaje inferior al estándar  exigido (95%). ODS 3</t>
  </si>
  <si>
    <t>Número de seguimientos a los planes de mejoramiento realizados</t>
  </si>
  <si>
    <t xml:space="preserve"> Realizar 12 seguimiento a los planes de mejoramiento de las EPSs y IPS con servicios integrales a través visitas de verificación y análisis de información</t>
  </si>
  <si>
    <t>Número de seguimientos realizadas</t>
  </si>
  <si>
    <t>OMAIRA SANABRIA</t>
  </si>
  <si>
    <t>contratación de profesional especializado para realizar el monitoreo y seguimiento a las entidades prestadoras del servicio de salud que operan y estan habilitados en el municipio y elaboración diseño y seguimiento al PAMEC de la Secretaría e Salud como comprador de servicios</t>
  </si>
  <si>
    <t>LATIN SOFTWARE</t>
  </si>
  <si>
    <t>contratación de un equipo  interdisciplinario para realizar  el monitoreo y seguimiento (financiero administrativo) a las entidades de salud que operan en el régimen subsidiado, que se encuentran en el municipio dando cumplimmiento a la cirxular externa 006 de 2011 supersalud</t>
  </si>
  <si>
    <t xml:space="preserve">Un(1)  Sistema de medición de la satisfacción del usuario en operación ODS 3 </t>
  </si>
  <si>
    <t>Número de  Mantenimientos a un Sistema de medición de la satisfacción del usuario</t>
  </si>
  <si>
    <t xml:space="preserve"> Realizar 8 monitoreos a las IPS y eps con servicios integrales y las aseguradoras subsidiadas en el municipio mediante un instrumentos de evaluación </t>
  </si>
  <si>
    <t xml:space="preserve">Numero de monitoreos realizados a IPS y EPS </t>
  </si>
  <si>
    <t xml:space="preserve">LIZ ANDREA PARRA </t>
  </si>
  <si>
    <t>contratacion de un profesional para la ejecucion de las acciones de gestion y fortalecimiento de la autoridad sanitaria en el seguimiento y evaluacion al programa 16</t>
  </si>
  <si>
    <t>Un(1)  Sistema de medición de la satisfacción del usuario en operación ODS 3</t>
  </si>
  <si>
    <t>Ciento veinte(120) visitas de seguimiento y acompañamiento a prestadores de servicios de salud para la implementación del Plan de Gestión del Riesgo  para atencion de emergencias y desastres. ODS 3</t>
  </si>
  <si>
    <t xml:space="preserve">Número de Visitas de seguimiento y acompañamiento </t>
  </si>
  <si>
    <t>servicios de seguridad o salud ocupacional</t>
  </si>
  <si>
    <t>Numero de visitas de seguimiento realizadas</t>
  </si>
  <si>
    <t>Tresceintos treinta y dos (332) visitas  de seguimiento  y acompañamiento para habilitacion de servicios de salud  a los prestadores que operan en el municipio . ODS 3</t>
  </si>
  <si>
    <t>Número de Visitas  de seguimiento  y acompañamiento a los prestadores que operan en el municipio.</t>
  </si>
  <si>
    <t>Número de visitas realizadas</t>
  </si>
  <si>
    <t>leidy vanesa botia ruda</t>
  </si>
  <si>
    <t>contratacion de profesional para realizar visitas de seguimiento a establecimientos que ofertan servicios de bienestar, droguerias, esteticas, tatuadores,etc</t>
  </si>
  <si>
    <t>Noventa y Seis(96) visitas de seguimiento y acompañamiento para verificación del Sistema  Obligatorio de Garantia a la calidad  a los prestadores que operan en el municipio realizadas ODS 3</t>
  </si>
  <si>
    <t>Número de visitas de seguimiento  y acompañamiento a los prestadores que operan en el municipio realizadas</t>
  </si>
  <si>
    <t>clara ines venegas aguiler</t>
  </si>
  <si>
    <t>Un(1) Programa anual de la Ruta Saludable   ODS 3</t>
  </si>
  <si>
    <t>Número de programas de ruta saludable</t>
  </si>
  <si>
    <t>servicios de ruta saludable para la gente vulnerable</t>
  </si>
  <si>
    <t xml:space="preserve"> Garantizar que el 100% de las personas que demanden la servicio y cumpla con los requisitos puedan  acceder al programa ruta saludable.</t>
  </si>
  <si>
    <t>Compañía trnsportdora turistica limitada cot tour ltda</t>
  </si>
  <si>
    <t>Prestacion de servicios paa ejecutar el programa ruta sludable en le municipi ode Cajica, de acuerdo a los lineamientos del ministerio de trnasporte</t>
  </si>
  <si>
    <t>Cuatro(4) Proyectos viabilizados para el fortalecimiento de Empresa Social del estado Profesor Jorge Cavelier. ODS 4</t>
  </si>
  <si>
    <t>Número de proyectos viabilizados garantizados</t>
  </si>
  <si>
    <t>secretaria de salud de cundimarca</t>
  </si>
  <si>
    <t>pago de pasivos al hospital</t>
  </si>
  <si>
    <t>contrato interadministrativo</t>
  </si>
  <si>
    <t>ese hospital profesor jorge cavelier</t>
  </si>
  <si>
    <t xml:space="preserve">la ESE Hospital Profesor Jorge cavelier se compromete a ahunar esfuerzos técnicos, humanos, financieros y administrativos con el fin de mejorar las finanzas de la empresa social del estado hospital profesor jorge cavelier mediante el saneamiento financiero aprobado en acuerdo 004 de 2017 expedido por la junta directiva de la ESE Jorge Cavelier de Cajicá y en consecuencia se garantice la adecuada operación, autosostenibilidad y el mejoramiento de la prestación de los servicios de salud coadyuvando en el restablecimiento de las condiciones para el buen desempeño en pro de sus objetivos y funciones. </t>
  </si>
  <si>
    <t>Servicios de mantenimiento y reparación de infraestructura</t>
  </si>
  <si>
    <t>sgp. Especifico</t>
  </si>
  <si>
    <t>convenio interadminitrativo</t>
  </si>
  <si>
    <t>Numero de dotaciones</t>
  </si>
  <si>
    <t xml:space="preserve"> 17. Cuida tu salud mejora tu vida.</t>
  </si>
  <si>
    <t>Doscientas(200) Actividades lúdico pedagógicas para la prevención de todo tipo de maltrato ODS 3</t>
  </si>
  <si>
    <t>Número de Actividades lúdico pedagógicas para la prevención de todo tipo de maltrato</t>
  </si>
  <si>
    <t>Personas de soporte de prestación de servicios de salud</t>
  </si>
  <si>
    <t>propios y sgp</t>
  </si>
  <si>
    <t>adriana torres</t>
  </si>
  <si>
    <t>contratación de una psicóloga para la ejecución de las acciones de gestión y fortalecimientode la autoridad sanitaria en la dimensión de salud mental del Plan de Intervenciones Colectivas 2017</t>
  </si>
  <si>
    <t>clara ines venegaas</t>
  </si>
  <si>
    <t>ESE Hospital Profesor Jorge Cavelier</t>
  </si>
  <si>
    <t>contrato interadministrativo  para garantizar la ejecución de acciones dde promoción y prevención de la salud establecidas en el Plan Decenal de Salud Pública con las dimensiones de salud sexual y reproductiva, salud mental, estilos de vida saludable, salud oral, plan ampliado de inmunizaciones, escuela saludable, AIEPI, Vigilancia en el Riesgo del Ambito familiar, Nutrición y demás líneas que requieran de su intervención dentro del Plan de Intervenciones Colectivas PIC 2017</t>
  </si>
  <si>
    <t>contratación de una psicóloga para la ejecución de las acciones de gestión y fortalecimientode la autoridad sanitaria en la dimensión de salud mental del Plan de Intervenciones Colectivas 2017-adicion</t>
  </si>
  <si>
    <t>Una(1) Formulación e implementacion de la Política Pública, de derechos sexuales y reproductivos ODS 3</t>
  </si>
  <si>
    <t>Número  de politicas formuladas e implementadas</t>
  </si>
  <si>
    <t>15/02/2017}</t>
  </si>
  <si>
    <t>olga lucia navarrete nieto</t>
  </si>
  <si>
    <t>contratacion de una enfermera para la ejecucion de las acciones de gestion y fortalecimiento de la autoridad sanitaria en la dimension de sexualidad y derechos sexuales</t>
  </si>
  <si>
    <t xml:space="preserve">el valor total de esta meta es de 56910000. el valor consignado por hacienda no corresponde. </t>
  </si>
  <si>
    <t>convenio de asociación</t>
  </si>
  <si>
    <t>fundación social Pro Mujer   Tejedoras del Futuro</t>
  </si>
  <si>
    <t xml:space="preserve">Aunar esfuerzos técnicos, humanos,administrativos y financieros entre el municipio de Cajica y la Fundación Tejedoras del Futuro </t>
  </si>
  <si>
    <t>Porcentaje de acciones realizadas</t>
  </si>
  <si>
    <t>Cien(100%) de la Estrategia de Atención Integral de las Enfermedades Prevalentes de la Infancia (AIEPI)  implementada</t>
  </si>
  <si>
    <t xml:space="preserve">Porcentaje de implementación de la Estrategia de Atención Integral de las Enfermedades Prevalentes de la Infancia (AIEPI) </t>
  </si>
  <si>
    <t>Número de actividades programadas</t>
  </si>
  <si>
    <t>olga maria garzon rubio</t>
  </si>
  <si>
    <t>contratacion de una enfermera para la ejecucion de las acciones de gestion y fortalecimiento de la autoridad sanitaria en la dimension transversal gestion diferencial de la poblacion vulnerable en su componente de atencion integral de enfermedades prevalentes de la infant</t>
  </si>
  <si>
    <t>propios  y sgp</t>
  </si>
  <si>
    <t>porcentaje de actividades realizadas</t>
  </si>
  <si>
    <t>catalina avila wilches</t>
  </si>
  <si>
    <t>contratacion de enfermera para la ejecucion ded las acciones de gestion y fortalecimiento de la autoridad sanitaria en la dimension de vida saludable y condiciones no transmisibles en el componente de estilo de vida</t>
  </si>
  <si>
    <t>Número de monitoreos</t>
  </si>
  <si>
    <t>1/012/2017</t>
  </si>
  <si>
    <t>Nancy Montealegre Castillo</t>
  </si>
  <si>
    <t>contratacion de servicios profesionales especializados para la realizacion del monitoreo rápido de coberturas de vacunación y análisis estadísticos de la situación actual en los trazadores de vacunación de los niños menores de cinco años, once meses y 29 dias.</t>
  </si>
  <si>
    <t>Jenny Angelica Ortiz Medina</t>
  </si>
  <si>
    <t>Cuatro(4) seguimientos  anuales a la Política Pública de seguridad alimentaria ODS 3</t>
  </si>
  <si>
    <t>Número de seguimientos anuales realizados</t>
  </si>
  <si>
    <t>sonia milena donoso</t>
  </si>
  <si>
    <t>contratacion de una nutricionista para la ejecucion de las acciones de gestion y fortalecimiento de la autoridad sanitaria</t>
  </si>
  <si>
    <t>Treinta y seis mil (36.000) visitas para la focalización del riesgo en salud para la demanda de servicios según hallazgo realizadas ODS 3</t>
  </si>
  <si>
    <t>Número de visitas  para la focalización del riesgo en salud para la demanda de servicios según hallazgo realizadas</t>
  </si>
  <si>
    <t xml:space="preserve">contratacion de una enfermera para la ejecucion de las acciones de gestion y fortalecimiento de la autoridad sanitaria en la dimension de vida saludable y condiciones no transmisibles en el componente de estilos de vida saludables </t>
  </si>
  <si>
    <t>maria merida rodriguez garzon</t>
  </si>
  <si>
    <t>contratacion de una auxiliar enfermera para la ejecucionde acciones de gestion y fortalecimiento de la autoridad sanitaria en salud publica</t>
  </si>
  <si>
    <t>Trescientas ochenta y cuatro (384) reuniones desarrolladascon los  comités de participación social y vigilancia epidemiológica ODS 3</t>
  </si>
  <si>
    <t xml:space="preserve">Porcentaje de reuniones desarrolladas anualmente  de los comités de participación social y vigilancia epidemiológica </t>
  </si>
  <si>
    <t>carlos fernando castro tamayo</t>
  </si>
  <si>
    <t xml:space="preserve">contratacion de medico epidemiologo para la ejecucion de las acciones de gestion, fortalecimiento de la autoridad sanitaria y vigilancia en salud publica </t>
  </si>
  <si>
    <t xml:space="preserve">Ejecucion del 95% de las actividades de promocion y prevencion de salud oral </t>
  </si>
  <si>
    <t>Porcentaje de  actividades realizadas</t>
  </si>
  <si>
    <t>Número de actividades realizadas.</t>
  </si>
  <si>
    <t>Trescientos sesenta (360) Actividades realizadas a las unidades productivas formales e informales para promover espacios laborales  saludables y  protectores para madres gestantes y lactantes. ODS 3</t>
  </si>
  <si>
    <t>Número de Actividades realizadas a las unidades productivas formales e informales para promover espacios laborales  saludables y  protectores para madres gestantes y lactantes</t>
  </si>
  <si>
    <t>Número de sensibilizaciones programadas</t>
  </si>
  <si>
    <t>alba rocio torres peña</t>
  </si>
  <si>
    <t>contratacion de una especialista en salud ocupacional para la ejecucion de las acciones de gestion y fortalecimiento de la autoridad sanitaria</t>
  </si>
  <si>
    <t>Numero de movilizaciones</t>
  </si>
  <si>
    <t>Ochoscientos (800) Actividades fisicas  realizadas para reducir en 7% a la mortalidad prematura por enfermedades cronicas no transmisibles.</t>
  </si>
  <si>
    <t>Número de actividades fisicas realizadas</t>
  </si>
  <si>
    <t xml:space="preserve"> Realizar 271 actividades de estilos de vida saludables  dirigidas a la comunidad en general, así como acciones de vigilancia y control a las IPS en el manejo de pacientes crónicos. </t>
  </si>
  <si>
    <t xml:space="preserve"> leidy vanesa botia</t>
  </si>
  <si>
    <t>instituto de deportes</t>
  </si>
  <si>
    <t>contrato interadministrativo para realizar actividades fisicas y recreativas para la promocion de estilos de vida saludables relacionadas</t>
  </si>
  <si>
    <t>Un(1) Cómite Seguridad Alimentaria Nutricional activado ODS 2</t>
  </si>
  <si>
    <t>Número de Comites de Seguridad Alimentaria Nutricional activado</t>
  </si>
  <si>
    <t>Un(1) Programa diseñado que permita articular acciones  entre los diferentes actores que intervienen en Seguridad Alimentaria y Nutricional –SAN-, para potencializar los estilos de vida saludable y alimentación adecuada  ODS 2</t>
  </si>
  <si>
    <t xml:space="preserve">Número de programas diseñados que permitan articular acciones  entre los diferentes actores que intervienen en Seguridad Alimentaria y Nutricional </t>
  </si>
  <si>
    <t>numero de acciones realizadas</t>
  </si>
  <si>
    <t xml:space="preserve">5 %  (3199 personas) población rural cuenta con aseguramiento de régimen contributivo en salud. ODS 3
</t>
  </si>
  <si>
    <t>Porcentaje de aseguramiento</t>
  </si>
  <si>
    <t>numero de campañas</t>
  </si>
  <si>
    <t xml:space="preserve">Quinientas (500) afiliaciones registradas en régimen subsidiado. ODS 3
</t>
  </si>
  <si>
    <t>Número de afiliaciones registradas</t>
  </si>
  <si>
    <t>numero de afiliaciones</t>
  </si>
  <si>
    <t>Cien 100 % de Actividades de promoción y prevención para reducir el porcentaje de casos de ataque por animal agresor reportados.ODS 13</t>
  </si>
  <si>
    <t>Porcentaje de actividades desarrollados.</t>
  </si>
  <si>
    <t xml:space="preserve"> Realizar el 100%  actividades de promoción y prevención sobre el manejo de la agresión por animal potencialmente transmisor de rabia, así como la prevención mediante la aplicación de las vacunas a caninos y felinos en el Municipio. </t>
  </si>
  <si>
    <t>Porcentaje de actividades</t>
  </si>
  <si>
    <t>andrea mateus bello</t>
  </si>
  <si>
    <t>contratacion de una veterinaria para el desarrollo de las acciones de vigilancia y control de la rabia y acciones de inspeccion</t>
  </si>
  <si>
    <t>nubia andrea urbina</t>
  </si>
  <si>
    <t>productos medicos colombianos sociedad por acciones simplificada produmedic</t>
  </si>
  <si>
    <t>compraventa de neveras para el frio de los biologicos</t>
  </si>
  <si>
    <t>15/062017</t>
  </si>
  <si>
    <t>.27 - Gestion del Riesgo.</t>
  </si>
  <si>
    <t>Seis mil trescientas (6300) visitas de saneamiento ambiental realizadas. ODS 11</t>
  </si>
  <si>
    <t>Número de visitas realizadas.</t>
  </si>
  <si>
    <t xml:space="preserve"> Realizar el 100% de acciones sectoriales para la protección de la salud pública a través del cumplimiento de las acciones programadas desde la coordinación de saneamiento ambiental. </t>
  </si>
  <si>
    <t>Porcentaje de actividades realizadas</t>
  </si>
  <si>
    <t>flor alba gonzalez</t>
  </si>
  <si>
    <t>contratacion de servicios de apoyo tecnico para realizar las acciones dentro de la dimesion de saneamiento ambiental</t>
  </si>
  <si>
    <t>maria luzena cepeda</t>
  </si>
  <si>
    <t>contratacion de un ingeniero quimico para realizar las acciones de inspeccion vigilancia y control</t>
  </si>
  <si>
    <t>juan sebastian abril</t>
  </si>
  <si>
    <t>contratacion de un zootecnista para realizar las acciones de inspeccion vigilancia y control</t>
  </si>
  <si>
    <t>laura constanza soler</t>
  </si>
  <si>
    <t>contratacion de una tecnologa en saneamiento ambiental para realizar las acciones de inspeccion vigilancia y control</t>
  </si>
  <si>
    <t>harold cadena</t>
  </si>
  <si>
    <t>juan ricardo triana</t>
  </si>
  <si>
    <t>ops 2016</t>
  </si>
  <si>
    <t>Natalia Yineth rodriguez mateus</t>
  </si>
  <si>
    <t>contratacion de servicios profesionales para realizar las acciones de saneamiento ambiental dentro de la dimensión de salud ambiental y demás lineas de accion que requieran de su intervencion dentro del PIC 2016</t>
  </si>
  <si>
    <t>Ochenta (80) actividades de seguimiento y acompañamiento  en diagnostico de vulnerabiidad para emergencias y desastres para las  instituciones de carácter municipal. ODS 11</t>
  </si>
  <si>
    <t>clara ines venegas</t>
  </si>
  <si>
    <t>Realizar el 100% de las acciones encaminadas a la protección de la salud y al fortalecimiento de los mecanismos de prevención en la atención de emergencias y desastres en el municipio a través de capacitaciones y acompañamientos en instituciones educativas  y comunidad en general.</t>
  </si>
  <si>
    <t>Dos (2) bases de datos de registros de salud implementadas y funcionando. ODS 3</t>
  </si>
  <si>
    <t>Número de bases implementadas.</t>
  </si>
  <si>
    <t>Numero de bases de datos depuradas y actualizadas</t>
  </si>
  <si>
    <t>mayoly torres pulido</t>
  </si>
  <si>
    <t>contratacion de un tecnico para la gestion de salud publica consolidando informacion en los software respectivos</t>
  </si>
  <si>
    <t>Un (1) Plan anual  de Auditoria para el Mejoramiento de Calidad (PAMEC) implementado y operando en la Secretaria de Salud. ODS 3</t>
  </si>
  <si>
    <t>propios y coljuegos</t>
  </si>
  <si>
    <t>Numero de seguimientos realizados</t>
  </si>
  <si>
    <t>Un (1) Software implementado y operando en la secretaria de salud. ODS 3</t>
  </si>
  <si>
    <t>Número de software implementados.</t>
  </si>
  <si>
    <t>Numero de software adquiridos</t>
  </si>
  <si>
    <t>Latin software</t>
  </si>
  <si>
    <t>Contratacion para la prestacion de servicios para el mantenimiento, actualizacion, capacitacion y soporte tecnioc el software SICRESUB, SICRESAN y desarrollo del modulo de informacion y seguimiento a la atencion a la comunidad SAC</t>
  </si>
  <si>
    <t>Un (1) plan de acción, armonización, seguimiento y evaluación. ODS 3</t>
  </si>
  <si>
    <t>Número de planes de acción realizados.</t>
  </si>
  <si>
    <t>propios coljuegos</t>
  </si>
  <si>
    <t>2301040104 - 05</t>
  </si>
  <si>
    <t xml:space="preserve"> Realizar el 100% de actividades de fortalecimiento a la autoridad sanitaria tendientes al cumplimiento de los planes de acción de la Secretaría de Salud armonizados con el Plan de Desarrollo Municipal y Plan Territorial de Salud. </t>
  </si>
  <si>
    <t xml:space="preserve"> Porcentaje de actividades realizadas </t>
  </si>
  <si>
    <t>Jairo Esteban Pinzon Ayala</t>
  </si>
  <si>
    <t>Contratación de un técnico para la gestión de salud pública consolidando información en los software respectivos</t>
  </si>
  <si>
    <t>Contratacion de una epidemiologa para la evaluación de las acciones de gestión y fortalecimiento de la autoridad sanitaria en salud pública del PIC 2017 y planes de acción, armonización, seguimiento y evaluación</t>
  </si>
  <si>
    <t>adriana Cecilia Martínez Duque</t>
  </si>
  <si>
    <t>Contratación de una profesional en salud con especialización para la evaluación de los planes de acción, armonización y seguimiento del Plan Territorial de Salud</t>
  </si>
  <si>
    <t>inscultura</t>
  </si>
  <si>
    <t>contrato interadministrativo para desarrollar las actividades ludicopedagogicas de promocion y prevencion en salud.</t>
  </si>
  <si>
    <t>15709/2017</t>
  </si>
  <si>
    <t>toto</t>
  </si>
  <si>
    <t>suministro de alimentacion como apoyo a las actividades de las diferentes secretarias de la administracion municipal y refuerzos policia</t>
  </si>
  <si>
    <t>prensa</t>
  </si>
  <si>
    <t>proyectar b&amp;b colombia sas</t>
  </si>
  <si>
    <t>adquisicion de equipo especializado para la verificacion de la calidad de agua potable en el municipio de cajica</t>
  </si>
  <si>
    <t xml:space="preserve">Una (1) Institucionalidad para el manejo de Tránsito, Transporte y Movilidad creada y funcionando 
</t>
  </si>
  <si>
    <t xml:space="preserve">Número de institucionalidades creadas y funcionando </t>
  </si>
  <si>
    <t>Publicidad en Vallas</t>
  </si>
  <si>
    <t>selección abreviada</t>
  </si>
  <si>
    <t>Secretaría transporte y movilidad:  Elizabeth Vargas Gómez</t>
  </si>
  <si>
    <t>01/04/02017</t>
  </si>
  <si>
    <t>SECRETARIA DE M0VILIDAD</t>
  </si>
  <si>
    <t>Publicidad en afiches</t>
  </si>
  <si>
    <t>Publicidad en volantes y cupones</t>
  </si>
  <si>
    <t>CONTRATACION INGENIERO</t>
  </si>
  <si>
    <t>202-2017</t>
  </si>
  <si>
    <t>Jairo Enrique Sanchez Moreno</t>
  </si>
  <si>
    <t>prestacion de servicios profesionales especializados en asesoría en temas de movilidad y transporte del  municipio de cajicá</t>
  </si>
  <si>
    <t xml:space="preserve"> 24 - mayo -2017</t>
  </si>
  <si>
    <t>80101501 80101506</t>
  </si>
  <si>
    <t>Número de apoyos brindados</t>
  </si>
  <si>
    <t>067-2017</t>
  </si>
  <si>
    <t>Nidia marisol toro ruiz</t>
  </si>
  <si>
    <t>prestacion de servicios profesionales en ingeneria de vias y transporte o similares</t>
  </si>
  <si>
    <t xml:space="preserve">Ese conrato se ejeuto solo por un mes debido a dificultades de tipo tecnico. Valor inicial 49 millones </t>
  </si>
  <si>
    <t>CONTRATACION ABAGADA</t>
  </si>
  <si>
    <t>255-2017</t>
  </si>
  <si>
    <t>Orfi Carolina Nova G</t>
  </si>
  <si>
    <t>Prestación de servicios profesionales de apoyo a la gestión de la entidad en temas jurídicos de la movilidad y seguridad vial en el municipio de Cajicá</t>
  </si>
  <si>
    <t>24 de Julio de 2017</t>
  </si>
  <si>
    <t>Un (1 )Plan de Movilidad ajustado e implementado</t>
  </si>
  <si>
    <t>Número de Planes de Movilidad ajustados e implementados</t>
  </si>
  <si>
    <t>Servicios de asesoramiento sobre la puesta en marcha de empresas nuevas                                                                       Asesoramiento en estructuras organizacionales</t>
  </si>
  <si>
    <t>Brindar un apoyo  para  el reconocimiento de la Secretaría de Transporte y Movilidad, mediante la  asesoría de un profesional especializado.</t>
  </si>
  <si>
    <t>SEÑALES VERTICALES DE TRANSITO</t>
  </si>
  <si>
    <t>Numero de Puntos mejorados</t>
  </si>
  <si>
    <t>Asesorias y servicios en Ingenieria y construcción S.A.S</t>
  </si>
  <si>
    <t>Suministro de señales verticales de tránsito en el municipio de Cajicá cumpliendo los estandares de la Resolución 1885 del 17 de Junio de 2015 del Ministerio de Transporte</t>
  </si>
  <si>
    <t>2017001125</t>
  </si>
  <si>
    <t>SEÑALIZACIÓN  HORIZONTAL</t>
  </si>
  <si>
    <t>Señalizar  xxxxx kilómetros de vías urbanas a través de señales de transito horizontales  en el Municipio  de  Cajicá</t>
  </si>
  <si>
    <t>Número de kilómetros señalizados</t>
  </si>
  <si>
    <t>CONSULTORIA A LOS PLANES DE SEGURIDAD VIAL Y ESTUDIOS DE LA IMPLEMENTACIÓN DEL ORGANISMO DE TRÁNSITO</t>
  </si>
  <si>
    <t>Numero de planes y estudios elaborados</t>
  </si>
  <si>
    <t>INTERVENTORIA A LOS PLANES DE SEGURIDAD VIAL Y ESTUDIOS DE LA IMPLEMENTACIÓN DEL ORGANISMO DE TRÁNSITO</t>
  </si>
  <si>
    <t>Realizar 1  interventoría de la elaboración de los planes y estudios de movilidad  de la Secretaría de Transporte y Movilidad</t>
  </si>
  <si>
    <t xml:space="preserve">MANTENIMIENTO SEMAFOROS </t>
  </si>
  <si>
    <t>Realizar  al 100%  mantenimiento a los semáforos del municipio, a través de la asistencia técnica especializada.</t>
  </si>
  <si>
    <t>0286</t>
  </si>
  <si>
    <t>Servicios integrales GB S.A.S</t>
  </si>
  <si>
    <t>Prestación de servicios técnicos para el mantenimiento preventivo y correctivo, de los doce (12) cruces semafóricos del Municipio de Cajicá</t>
  </si>
  <si>
    <t>1402</t>
  </si>
  <si>
    <t>MANTENIMIENTO PUENTE</t>
  </si>
  <si>
    <t xml:space="preserve">Realizar un mantenimiento al Puente peatonal sector la bajada, diagonal 2a. A través de la reparación de la baranda y pintura, </t>
  </si>
  <si>
    <t xml:space="preserve">Número de puentes mantenidos </t>
  </si>
  <si>
    <t>Mantenimiento puente peatonal sector la bajada diagonal 2a.</t>
  </si>
  <si>
    <t>Cuatro (4) Planes de incentivos para motivar el uso de parqueaderos y transporte público formulado e implementado. ODS 11</t>
  </si>
  <si>
    <t>Número de Planes de Incentivos formulados e implementados</t>
  </si>
  <si>
    <t>Numero de planes formulados</t>
  </si>
  <si>
    <t>Realizar 2 reuniones con propietarios de parqueaderos</t>
  </si>
  <si>
    <t>Número de reuniones</t>
  </si>
  <si>
    <t>Entregar 1000 volantes que contenga  el mapa  de ubicación de  los parqueaderos, para direccionar los usuarios.</t>
  </si>
  <si>
    <t>Número de estrategias implementadas</t>
  </si>
  <si>
    <t>Cuantro (4) Convenios o alianzas estratégicas con gremio transportador-propietarios de parqueaderos-policías de transito -universidades-SENA celebrados. ODS 11</t>
  </si>
  <si>
    <t>Numero de cursos realizados</t>
  </si>
  <si>
    <t>Numero de conductores apoyado</t>
  </si>
  <si>
    <t>Una (1) Campaña de cultura ciudadana en movilidad implementada. ODS 11</t>
  </si>
  <si>
    <t>Número de Campañas de cultura ciudadanas implementadas</t>
  </si>
  <si>
    <t>80141903                                    80141607</t>
  </si>
  <si>
    <t>Talento o entretenimiento                                                Gestión de eventos</t>
  </si>
  <si>
    <t>Secretaria de transporte y movilidad Elizabeth Vargas Gómez</t>
  </si>
  <si>
    <t>Realizar 1 campaña "Yo me comprometo, Cajicá en la dirección correcta" a través de diferentes canales informativos.</t>
  </si>
  <si>
    <t>Realizar 1 jornada de talleres en seguridad vial, dirigida a estudiantes de las Instituciones Educativas Departamentales del municipio.</t>
  </si>
  <si>
    <t>Número de jornadas</t>
  </si>
  <si>
    <t>Libros de Códigos</t>
  </si>
  <si>
    <t>Secretaría Transito y Movilidad Elizabeth Vargas Gómez</t>
  </si>
  <si>
    <t>Compra-venta</t>
  </si>
  <si>
    <t>Odilio Ladino Casallas</t>
  </si>
  <si>
    <t>Adquisición de 2000 ejemplares del código de Transito y Transporte comentado y explicado de manera pedagógica</t>
  </si>
  <si>
    <t>15 junio 2017</t>
  </si>
  <si>
    <t>12 julio 2017</t>
  </si>
  <si>
    <t>18 julio 2017</t>
  </si>
  <si>
    <t>19 septiembre 2017</t>
  </si>
  <si>
    <t>Realizar 6 jornadas de talleres en seguridad vial, dirigida a adulto mayor del municipio.</t>
  </si>
  <si>
    <t>Un (1) Pacto por la movilidad de Cajicá celebrado. ODS 11</t>
  </si>
  <si>
    <t xml:space="preserve">Número de Pactos por la movilidad de Cajicá celebrado </t>
  </si>
  <si>
    <t xml:space="preserve">Presentar 1 propuesta para la formulación del pacto por la movilidad de Cajicá  </t>
  </si>
  <si>
    <t>Número de propuestas presentadas</t>
  </si>
  <si>
    <t>Un (1) Plan integrado de transporte formulado e implementado. ODS 11</t>
  </si>
  <si>
    <t>Número de Planes integrados de transporte formulados e implementados</t>
  </si>
  <si>
    <t xml:space="preserve">Restructurar al 100% el transporte público colectivo de pasajeros del Municipio de Cajicá mediante la implementación del  Decreto N° 034  del 12 de mayo de 2017 </t>
  </si>
  <si>
    <t>Una (1) Jornada anual para motivar alternativas de movilidad a pie y en bicicletas o sistemas de energías limpias. ODS 11</t>
  </si>
  <si>
    <t xml:space="preserve">Número de Jornadas anuales </t>
  </si>
  <si>
    <t>Llantas de bicicleta</t>
  </si>
  <si>
    <t>Implementar 1 estrategia para el uso de medios alternativos de transporte, a pie, en bicicleta o medios no contaminantes, a través de la entrega de elementos e incentivos a los usuarios del sistema vial.</t>
  </si>
  <si>
    <t>042-2017</t>
  </si>
  <si>
    <t>Neumáticos de bicicleta</t>
  </si>
  <si>
    <t>Bolsas de herramientas</t>
  </si>
  <si>
    <t>Bicicletas</t>
  </si>
  <si>
    <t>Cascos</t>
  </si>
  <si>
    <t>Guantes de protección</t>
  </si>
  <si>
    <t xml:space="preserve">Servicios de apoyo logístico, profesional </t>
  </si>
  <si>
    <t>17.0</t>
  </si>
  <si>
    <t xml:space="preserve">Cien(100) Viviendas dignas para familias con personas en condición de vulnerabilidad. ODS 10 </t>
  </si>
  <si>
    <t>Número de Viviendas dignas para familias con personas en condición de vulnerabilidad</t>
  </si>
  <si>
    <t>Numero de familias</t>
  </si>
  <si>
    <t xml:space="preserve">ESTA META SE TRABAJA CON LA META 158 </t>
  </si>
  <si>
    <t>Cien(100) Viviendas dignas para familias con personas en condición de vulnerabilidad. ODS 10</t>
  </si>
  <si>
    <t>Entregar 340 subsidios para la compra de vivienda nueva en el Municipio. ( subsidios de 5 millones)</t>
  </si>
  <si>
    <t>instalar y mantener 100 luminarias en la zona rural y urbana del municipio, mediante un convenio con CODENSA</t>
  </si>
  <si>
    <t xml:space="preserve">Implementar un software de Planeación estratégica, y observatorio social </t>
  </si>
  <si>
    <t>Número de software</t>
  </si>
  <si>
    <t xml:space="preserve"> Apoyo al 100% a las personas que  consumen sustancias psicoactivas  para canalizarlos en la red de atención a través de un profesional</t>
  </si>
  <si>
    <t>Realización de 12 campañas de prevención y género a través de intervenciones teatrales  y actividades de fortalecimiento.</t>
  </si>
  <si>
    <t xml:space="preserve">Identificar 30 familias en población vulnerable para ser beneficiarias de subsidios de vivienda. </t>
  </si>
  <si>
    <t>Realizar un convenio con caja de compensación Cafam para la operación para un Centro de desarrollo infantil.</t>
  </si>
  <si>
    <t>Realizar un proyecto alimentario por medio de un técnico de medio ambiente.</t>
  </si>
  <si>
    <t>Realizar una celebración en el marco del día del niño por medio de un convenio interadministrativo</t>
  </si>
  <si>
    <t>Se obtuvieron los estudios y diseños  del Centro de desarrollo infantil de Tronquitos ubicado en el barrio Capellanía, por medio de un acuerdo firmado con la constructora Arquitectura y Concreto.</t>
  </si>
  <si>
    <t xml:space="preserve">Fortalecimiento AL 100%  de los jardines Infantiles por medio de un equipo interdisciplinario </t>
  </si>
  <si>
    <t>Fortalecer l 100% el programa de detección e intervención por medio de un sistema de seguridad</t>
  </si>
  <si>
    <t xml:space="preserve">Garantizar 100% de funcionamiento del transporte de los niños y niñas del los  5 CDI (181 niños y niñas) </t>
  </si>
  <si>
    <t>Vincular a de  1.606  niños y niñas de 0 a 5 años en actividades artísticas y culturales.</t>
  </si>
  <si>
    <t>Vincular a de  394 nuevos niños y niñas de 0 a 5 años en actividades artísticas y culturales.</t>
  </si>
  <si>
    <t>Fortalecer al 100  %  la operación de  3 ludotecas por un equipo interdisciplinario</t>
  </si>
  <si>
    <t>Convenio interadministrativo con la ludoteca itinerante con Colsubsidio</t>
  </si>
  <si>
    <t>Celebración del día dulce niños y niñas del municipio de Cajicá</t>
  </si>
  <si>
    <t>Fortalecer al 100  %  la operación de  3 ludotecas por medio de servicios de refrigerios para a diferentes actividades</t>
  </si>
  <si>
    <t>Apoyar al 100 % el desarrollo de la política publica, por medio de un equipo interdisciplinario.</t>
  </si>
  <si>
    <t>Apoyo del 100% para las actividades de las ludotecas por medio de la entrega de refrigerios</t>
  </si>
  <si>
    <t>Fortalecer al 100% el  programa de prevención  integral  por medio de un grupo interdisciplinario</t>
  </si>
  <si>
    <t>Vincular a 4.849  niños y niñas de 6 a 11 años en actividades artísticas y culturales.</t>
  </si>
  <si>
    <t>Vincular a 970  niños y niñas de 6 a 11 años en actividades artísticas y culturales.</t>
  </si>
  <si>
    <t xml:space="preserve">Realizar una categorización de población de jóvenes en proceso de rehabilitación por medio de la Secretaria de Desarrollo Económico - </t>
  </si>
  <si>
    <t>Apoyo del 100% en un programa de prevención por medio de un profesional.</t>
  </si>
  <si>
    <t>Realizar 1 semana de ciencia, tecnología  e innovación con talleres y actividades lúdico pedagogías para niños y niñas de 6 a 17 años.</t>
  </si>
  <si>
    <t>Ampliación de  480 cupos de alimentación escolar con  el operador de la gobernación  en el segundo semestre del año</t>
  </si>
  <si>
    <t>numero de cupos de alimentación escolar</t>
  </si>
  <si>
    <t>Realizar 3 murales en el municipio de Cajicá  por medio de una licenciada en artes visuales</t>
  </si>
  <si>
    <t>Numero de murales</t>
  </si>
  <si>
    <t>Apoyo del 100% para las actividades de la dirección de Juventud por medio de la entrega de refrigerios</t>
  </si>
  <si>
    <t xml:space="preserve"> Realizar una semana departamento de la Juventud,    a través de actividades culturales, deportivas y musicales donde participaran los jóvenes del municipio.</t>
  </si>
  <si>
    <t>Número de Semanas</t>
  </si>
  <si>
    <t>Fortalecer del 100% para las actividades de la dirección de Juventud por medio de Publicidad</t>
  </si>
  <si>
    <t>realizar un convenio de asociación con una institución de educación para el desarrollo de un programa de lectura, inglés, orientación profesional y desarrollo humano, escuela de padres de las id, diplomado en familia</t>
  </si>
  <si>
    <t>numero de convenios de asociación</t>
  </si>
  <si>
    <t xml:space="preserve">Desarrollar 1  programa de educación no formal, técnica y tecnológica, mediante la prestación de servicios profesionales. Contratación de una institución para el </t>
  </si>
  <si>
    <t>Vincular a 521 jóvenes de 17 a 24 años en programas de formación artística y culturales</t>
  </si>
  <si>
    <t>Realizar el primer desfile con población joven LGTBI</t>
  </si>
  <si>
    <t>Apoyar la realización del  VII festival de danzas para población joven.</t>
  </si>
  <si>
    <t>Realizar 1 semana de ciencia, tecnología  e innovación con talleres y actividades lúdico pedagogías para jóvenes.</t>
  </si>
  <si>
    <t xml:space="preserve">Realizar una categorización de proyectos productivos presentados por jóvenes  </t>
  </si>
  <si>
    <t>Crear jurídicamente el fondo de emprendimiento  de Cajicá  mediante acuerdo municipal.</t>
  </si>
  <si>
    <t>Elaborar Los estudios y Diseños para la construcción del Centro del Adulto Mayor</t>
  </si>
  <si>
    <t xml:space="preserve">Realizar 1 interventoría para la ejecución de los diseños para la construcción del centro del adulto mayor </t>
  </si>
  <si>
    <t>Numero de interventorías realizadas</t>
  </si>
  <si>
    <t>Garantizar  100 % del plan gerontológico de adulto mayor. Por medio de un grupo interdisciplinario</t>
  </si>
  <si>
    <t xml:space="preserve"> Fortalecimiento al 100 %   la infraestructura del club edad de oro a través de un convenio especializado  en obra y mantenimiento.</t>
  </si>
  <si>
    <t>Garantizar al 100 %   la infraestructura del club edad de oro a través de un contrato de obra y mantenimiento.</t>
  </si>
  <si>
    <t xml:space="preserve">Fortalecer 1 plan gerontológico a través de implementos de belleza y aseo </t>
  </si>
  <si>
    <t>Programa a fortalecido</t>
  </si>
  <si>
    <t>Adquisición de s 100% de   equipos de panadería para el desarrollo  de proyectos productivos del programa Adulto Mayor.</t>
  </si>
  <si>
    <t>Realizar 1 semana de ciencia, tecnología  e innovación con talleres y actividades lúdico pedagogías para personas mayores.</t>
  </si>
  <si>
    <t xml:space="preserve">Porcentaje de implementación </t>
  </si>
  <si>
    <t>Fortalecer  el 100 % la política publica de mujer y genero  a través de un profesional.</t>
  </si>
  <si>
    <t>Realizar 20 convocatorias de  empleo</t>
  </si>
  <si>
    <t xml:space="preserve">Capacitar al 100% de las mujeres cabeza de familia en procesos de presentación hoja de vida, competencias  e identificación de sus capacidades </t>
  </si>
  <si>
    <t>Fortalecer a través de 2 capacitaciones al comité de ciencia tecnología e innovación del Municipio de Cajicá (Plan de Desarrollo en ciencia, Tecnología e innovación del Municipio de Cajicá)</t>
  </si>
  <si>
    <t>Realizar 1 semana de ciencia, tecnología  e innovación con talleres y actividades lúdico pedagogías para mujeres</t>
  </si>
  <si>
    <t xml:space="preserve"> Realizar 1 semana de ciencia, tecnología  e innovación con talleres y actividades lúdico pedagogías para población LGTBI</t>
  </si>
  <si>
    <t>Garantizar al 100% el servicio de vigilancia Para el funcionamiento del centro Integrado para Discapacitados</t>
  </si>
  <si>
    <t>Fortalecer al 100  %  la operación de UAI   por medio de un sistema de seguridad</t>
  </si>
  <si>
    <t>Garantizar al 100% el  funcionamiento de la unidad integral de discapacidad a través de un grupo interdisciplinario</t>
  </si>
  <si>
    <t>Construcción de 2 parques para la personas en condición de discapacidad en el parque los Sauces y el Parque de Santa Rosa</t>
  </si>
  <si>
    <t xml:space="preserve"> Realizar 1 semana de ciencia, tecnología  e innovación con talleres y actividades lúdico pedagogías para personas con discapacidad.</t>
  </si>
  <si>
    <t>Fortalecer al 100%  el programa mas familias en acción  a través de un grupo interdisciplinario</t>
  </si>
  <si>
    <t xml:space="preserve">Garantizar al 100%  operación  de un Banco de Alimentos a través de un grupo interdisciplinario </t>
  </si>
  <si>
    <t xml:space="preserve">Realizar una categorización de Personas o familias en condiciones de pobreza  y  sus proyectos productivos. </t>
  </si>
  <si>
    <t>Apoyar al 100% el programa de educación por ciclos a través de un profesional</t>
  </si>
  <si>
    <t>Realizar 1 programa de educación formal y por ciclos, por medio de un profesional para el desarrollo de programas de alfabetización y programas en formación de ingles y de una secretaria auxiliar  para el apoyo administrativo.</t>
  </si>
  <si>
    <t>esta meta se cumple con la 405</t>
  </si>
  <si>
    <t>Establecer 2000 cupos para niños y niñas en Lecto- Escritura, por medio de un convenio de asociación con una institución de educación para el desarrollo de un programa de lectura, inglés, orientación profesional y desarrollo humano, escuela de padres de las id, diplomado en familia</t>
  </si>
  <si>
    <t>Fortalecer al 100% las instituciones educativas.</t>
  </si>
  <si>
    <t>fortalecer al 100% las 6 IED  a través de proyectos educativos.</t>
  </si>
  <si>
    <t>Realizar 3 documento técnico "Resolución " para la premiación del 1,2 y 3 puesto del premio maestro forjador del futuro 2017</t>
  </si>
  <si>
    <t>Realizar 6 formaciones transversales en bandas marciales, por medio de 7 profesionales para el desarrollo del programa de formación de bandas de IED.</t>
  </si>
  <si>
    <t xml:space="preserve">Fortalecer al 100%  el transporte  escolar y universitario, por medio de tres personas idóneas para el desarrollo del programa de monitoras de ruta , salidas pedagógicas </t>
  </si>
  <si>
    <t>Entregar a 25 estudiantes universitarios con cupos de ingreso a educación superior bajo la adición de alianza estratégica  para la educación superior</t>
  </si>
  <si>
    <t>realizar un programa para la preparación de las pruebas ices en las id del municipio por medio de una asesoría especializada</t>
  </si>
  <si>
    <t>realizar un programa de lectura, inglés, orientación profesional y desarrollo humano, escuela de padres de las id, diplomado en familia por medio de una institución universitaria acreditada.</t>
  </si>
  <si>
    <t>realizar un programa de educación no formal, técnica y tecnológica a través de un institución</t>
  </si>
  <si>
    <t>realizar un convenio de asociación con una institución de educación para el desarrollo de un programa de lectura, inglés, orientación profesional y desarrollo humano, escuela de padres de las id y diplomado en familia</t>
  </si>
  <si>
    <t>fortalecer el 100% a la institución educativa pompilio Martínez para por medio de pago de servicios de internet</t>
  </si>
  <si>
    <t>realizar un programa de implementación de las TIC en las IED portal interactivo y cultivarte por medio de un grupo inter disciplinario</t>
  </si>
  <si>
    <t>número de programas</t>
  </si>
  <si>
    <t>Traslado a la meta numero 90 para realizar el pago de servicios públicos de las IED</t>
  </si>
  <si>
    <t>fortalecimiento el 100% de niños con habilidades especiales por medio de una institución idónea</t>
  </si>
  <si>
    <t>Realizar 1 estudio previo para la ejecución del Plan Maestro de Alcantarillado a través de una empresa especializada.</t>
  </si>
  <si>
    <t>Garantizar al 100% el funcionamiento de la escuelas de artes, teatro, danzas y música, para personas en condición de discapacidad.</t>
  </si>
  <si>
    <t>Garantizar al 100% el funcionamiento de las 20 escuelas mediante la contratación de equipo interdisciplinario de profesionales técnicos y administrativos</t>
  </si>
  <si>
    <t>Elaborar un Pensum y curriculum de las 22 escuelas de formación artística y cultural.</t>
  </si>
  <si>
    <t xml:space="preserve">Consolidar una base de datos de los beneficiarios inscritos en las escuelas de formación artística y cultural </t>
  </si>
  <si>
    <t>Garantizar al 100% el funcionamiento del instituto de cultura y turismo mediante la contratación de equipo interdisciplinario de profesionales técnicos y administrativos</t>
  </si>
  <si>
    <t>Dotar las 22 escuelas de formación artística y cultura con instrumentos, accesorios, y vestuario.</t>
  </si>
  <si>
    <t>Vincular a (779) Estudiantes de las Instituciones Educativas Departamentales grado 6° a 9° apoyados en actividades artísticas y culturales</t>
  </si>
  <si>
    <t>Vincular a (200) Niños y Niñas de 6-12 años en condiciones de vulnerabilidad con atención en programas artísticos y culturales</t>
  </si>
  <si>
    <t>Realizar 350 festivales municipales, departamentales y nacionales</t>
  </si>
  <si>
    <t>Realizar el lanzamiento del Sistema de Información artística de  Cajicá SIACA</t>
  </si>
  <si>
    <t>Elaborar el programa de estímulos artísticos Municipal.</t>
  </si>
  <si>
    <t>Celebrar el día institucionalizado  del festival del maíz.</t>
  </si>
  <si>
    <t>Apoyar el festival del maíz con papayeras</t>
  </si>
  <si>
    <t>Dotar la red de bibliotecas del municipio de Cajicá</t>
  </si>
  <si>
    <t xml:space="preserve">Realizar 12 transferencias para el financiamiento del régimen subsidiado a través de una resolución </t>
  </si>
  <si>
    <t xml:space="preserve"> Realizar 1 mantenimiento y soporte técnico al software sicresan+AS9 de la Secretaria de Salud del municipio </t>
  </si>
  <si>
    <t>Realizar 2 campañas de sensibilización  dirigidas a la población   vulnerable  ( charlas educativas y informativas para acceder a los servicios de salud )</t>
  </si>
  <si>
    <t xml:space="preserve"> Realizar 3 soporte y mantenimiento del software sicresub para la administración de las bases de datos en el municipio </t>
  </si>
  <si>
    <t xml:space="preserve">Realizar 4 campañas de sensibilización dirigidas a la población  que cuenta con capacidad de pago mediante convocatorias charlas educativas y informativas para acceder a los servicios de salud </t>
  </si>
  <si>
    <t>Realizar 90 Visitas de sensibilización a las unidades productivas formales e informales para promover espacios laborales, saludables y protectores para madres gestantes y lactantes, mediante la contratación de un profesional en salud ocupacional.</t>
  </si>
  <si>
    <t xml:space="preserve"> Realizar 1 soporte de mantenimiento del software sicresub para la administración de las bases de datos en el municipio </t>
  </si>
  <si>
    <t xml:space="preserve">Llevar a cabo un convenio con la ESE Hospital Profesor Jorge Cavelier  que beneficie a la población Pobre No Asegurada  cuando requiera la prestación de servicios de salud de primer nivel de atención. </t>
  </si>
  <si>
    <t>Realizar 30 visitas de seguimiento y acompañamiento a prestadores de servicios de salud para la implementación del Plan de Gestión del Riesgo  para atención de emergencias y desastres.</t>
  </si>
  <si>
    <t xml:space="preserve"> Realizar 83 visitas  de seguimiento  y acompañamiento para habilitación de Servicios de Salud  a los prestadores que operan en el municipio. </t>
  </si>
  <si>
    <t>Realizar 24  visitas de seguimiento y acompañamiento para verificación del Sistema  Obligatorio de Garantía a la calidad  a los prestadores que operan en el municipio</t>
  </si>
  <si>
    <t>Porcentaje de garantía de transporte</t>
  </si>
  <si>
    <t xml:space="preserve">Llevar a cabo un (1) proyecto de la ESE publica del municipio a través de un convenio interadministrativo  </t>
  </si>
  <si>
    <t>Numero de proyectos  realizados</t>
  </si>
  <si>
    <t xml:space="preserve">Realizar 1 mantenimiento para la ESE del municipio a través de convenio </t>
  </si>
  <si>
    <t>Dotar a la ESE del municipio con elementos hoteleros a través de un convenio interadministrativo</t>
  </si>
  <si>
    <t xml:space="preserve"> Intervenir al 100% de los CDI y IED del municipio a través las actividades de promoción y prevención para todo tipo de maltrato con el apoyo de dos profesionales en psicología. </t>
  </si>
  <si>
    <t>Porcentaje intervención</t>
  </si>
  <si>
    <t>Realizar 500 actividades para garantizar los derechos de salud sexual y reproductiva en niños, niñas, adolescentes y jóvenes y gestantes de alto riesgo del municipio</t>
  </si>
  <si>
    <t>Formular al 100% la política de salud sexual y reproductiva del municipio</t>
  </si>
  <si>
    <t>Porcentaje de política</t>
  </si>
  <si>
    <t>Realizar acciones de promoción y prevención al 100% en el marco del plan de salud publica de intervenciones colectivas</t>
  </si>
  <si>
    <t xml:space="preserve">Realizar 426 actividades de promoción, prevención vigilancia y control para el cumplimiento de la estrategia AIEPI en menores de cinco años a través de la aplicación del instrumento AIEPI. </t>
  </si>
  <si>
    <t>Realizar el 100% de las actividades programadas  de la estrategia de TBC y Lepra,  a través del apoyo de dos profesionales en enfermería.</t>
  </si>
  <si>
    <t>realizar dos monitoreos de vacunación a través de servicios profesionales especializados un inicial de sarampión y rubeola, y el monitoreo de esquemas completos a menores de 5 años</t>
  </si>
  <si>
    <t xml:space="preserve"> Realizar 4 comités de la política pública de seguridad alimentaria a través del comité de Seguridad alimentaria y nutricional (SAN). </t>
  </si>
  <si>
    <t>Número de comités realizados</t>
  </si>
  <si>
    <t xml:space="preserve"> Realizar 14.226  visitas a familias con detección del riesgo, prevención y promoción de la salud con un equipo interdisciplinario </t>
  </si>
  <si>
    <t>Realizar 12 comités de vigilancia epidemiológica a través de un equipo interdisciplinario</t>
  </si>
  <si>
    <t xml:space="preserve"> Realizar 103 actividades de promoción, prevención y vigilancia en salud oral, a través de estrategias pedagógicas  dirigidos a todos los ciclos de vida; así como la asistencia técnica a prestadores.</t>
  </si>
  <si>
    <t xml:space="preserve"> Realizar sensibilización a 240 unidades productivas  informales del Municipio para promover espacios saludables y protectores con énfasis en madres gestantes y lactantes. </t>
  </si>
  <si>
    <t>Realizar 1 movilización en contra del trabajo infantil mediante estrategias de información, educación y comunicación a establecimientos comerciales y comunidad en general</t>
  </si>
  <si>
    <t>Fortalecer al 100% la gestión del INSVIVIENDA para la selección de beneficiarios a subsidios por medio de un equipo interdisciplinario.</t>
  </si>
  <si>
    <t>Apoyo  al 100% a los  proyectos de vivienda en sitio propio por medio de un  profesional en consultoría e interventoría, técnica administrativa y   financiera.</t>
  </si>
  <si>
    <t>Apoyar al 100% la gestión ,ejecución y puesta en marcha del proyecto, para la selección  y adjudicación de beneficiario social, jurídica, financiera y técnicamente, a través de 8 profesionales.</t>
  </si>
  <si>
    <t xml:space="preserve"> Realizar al 100% los estudios y diseños de la casa Modelo para construcción de viviendas en sitio propio en el Municipio, mediante un equipo interdisciplinario.</t>
  </si>
  <si>
    <t>Porcentaje de realización.</t>
  </si>
  <si>
    <t>Construir 22 unidades de vivienda en sitio propio, a través del apoyo de una consultoría de arquitectos e ingenieros.</t>
  </si>
  <si>
    <t xml:space="preserve">Número de viviendas construidas </t>
  </si>
  <si>
    <t>Legalizar 20 predios de municipio por medio de una asesoría jurídica a los postulantes de subsidios de vivienda.</t>
  </si>
  <si>
    <t>Entregar 26 subsidios de para mejoras de vivienda ( 5 millones)</t>
  </si>
  <si>
    <t>Apoyar al 100% la gestión para la selección de beneficiarios a subsidios de mejoramiento de vivienda mediante un equipo interdisciplinario.</t>
  </si>
  <si>
    <t>Elaborar 1 política publica de Vivienda, mediante el apoyo de un equipo interdisciplinario.</t>
  </si>
  <si>
    <t xml:space="preserve">Numero de políticas elaboradas. </t>
  </si>
  <si>
    <t>Fortalecer al 100% a INSDEPORTES, por medio de la dotación de  5 puestos de Trabajo, (Escritorio, silla, computador e impresora )</t>
  </si>
  <si>
    <t>Fortalecer al 100% el mantenimiento preventivo y mejoramiento al parque automotor , por medio de 13 mantenimientos con mecánica especializada.</t>
  </si>
  <si>
    <t>Implementar 1 campaña de publicidad  para las diferentes actividades y eventos de INSDEPORTES por medio de la impresión  de volantes.</t>
  </si>
  <si>
    <t>Realizar 1 visita a los diferentes institutos de Deportes a nivel nacional  para fortalecer el diseño y construcción de la Villa deportiva Fortaleza de Piedra.</t>
  </si>
  <si>
    <t>Fortalecimiento al 100% al área administrativa y financiera  para el buen desarrollo de INSDEPORTES Cajicá, por medio de un equipo interdisciplinario.
(Secretaria, Auxiliar admón., auxiliar contable, calidad, Archivo, almacén  y mantenimiento, Prensa y marketing), por medio de la contratación de profesores....</t>
  </si>
  <si>
    <t>Fortalecer al 100% la planta de personal de INSDEPORTES, a través de tres veedores para la diferentes disciplinas de deportes que se imparten en la escuela Polideportiva de Cajicá a Cargo de INSDEPORTES Cajicá.</t>
  </si>
  <si>
    <t>Ratificar una certificación de calidad ISO 9001 Y NTGP 1000, por medio de una auditoria externa  con el INCONTEC.</t>
  </si>
  <si>
    <t>Implementar 1 sistema de gestión de seguridad y salud en el trabajo - SG-SST para el instituto de deportes de Cajicá.</t>
  </si>
  <si>
    <t>Ejecutar una consultoría para la creación de perfiles según escala salarial generada en el año 2016</t>
  </si>
  <si>
    <t>Numero de consultorías.</t>
  </si>
  <si>
    <t>Realizar  seis convenio con cada una de las  instituciones educativas por la prestación de servicios de una de las disciplinas de nuestra escuela polideportiva por el préstamo de escenarios deportivos.</t>
  </si>
  <si>
    <t>Adquirir  un parque automotor  para INSDEPORTES Cajicá para un Bus con capacidad de 40 pasajeros full equipo y una camioneta Turbo NPR  capacidad 3 ton. Disel</t>
  </si>
  <si>
    <t>Fortalecer al 100% a en dos oficinas, generación de zona de archivo y sala de juntas para el INSDEPORTES Cajicá.</t>
  </si>
  <si>
    <t>Realizar una consultoría para la reestructuración del personal de INSDEPORTES CAJICA</t>
  </si>
  <si>
    <t xml:space="preserve">Dotar 15 puestos de trabajos de equipos electrónicos, muebles, divisiones y enseres, para la parte administrativa de INSDEPORTES Cajicá. </t>
  </si>
  <si>
    <t>Realizar 13 mantenimiento preventivo y mejoramiento al parque automotor a cargo del Instituto de deportes y recreación de Cajicá, mediante personal calificado.</t>
  </si>
  <si>
    <t>Realizar las impresiones para las diferentes actividades y eventos del Instituto de Deportes y Recreación de Cajicá.</t>
  </si>
  <si>
    <t>Pagar los servicios domiciliarios de las edificaciones en arriendo para las escuela polideportiva de Cajicá.</t>
  </si>
  <si>
    <t>Realizar salidas a los diferentes institutos de Deportes a nivel nacional  para fortalecer el diseño y construcción de la villa</t>
  </si>
  <si>
    <t>Realizar 1 comité  para el entrenamiento  a través de un equipo interdisciplinario profesional de las diferentes especialidades.</t>
  </si>
  <si>
    <t xml:space="preserve">Numero de comités </t>
  </si>
  <si>
    <t>Apoyo al 100%  al comité interdisciplinario, por medio de suministro de papelería.</t>
  </si>
  <si>
    <t>Implementar un sistema de seguridad  para los 6 escenarios de INSDEPORTES,  a través de una empresa de seguridad.</t>
  </si>
  <si>
    <t>Realizar 1 comité de seguridad y paz que llevara ha cabo las actividades de sensibilización a todos los actores que rodean a Insdeportes, por medio de deportistas, padres de familia, contratistas, clubes deportivos,  Juntas de acción comunal y Centros Educativos.</t>
  </si>
  <si>
    <t>Numero de comités.</t>
  </si>
  <si>
    <t xml:space="preserve"> Fortalecer al 100% del comité de seguridad, por medio de una persona natural que haga las veces de subordinación de la coordinación del comité interdisciplinario para el entrenamiento.</t>
  </si>
  <si>
    <t>Fortalecer al 100 %  los 30 escenarios deportivos, por medio de un personal técnico en mantenimiento rutinario.</t>
  </si>
  <si>
    <t>Realizar el mantenimiento a treinta (30) escenarios Deportivos a cargo de INSDEPORTES, mediante un contrato de suministro de materiales de ferretería.</t>
  </si>
  <si>
    <t>Apoyar al 100% el mantenimiento de 12 escenarios deportivos de los que se encuentran a cargo del Instituto de Deportes y Recreación de Cajicá.</t>
  </si>
  <si>
    <t>Fortalecer al 100 % las disciplinas deportivas a través de escenarios especializados y/o espacios para el desarrollo de las diferentes actividades de la escuela polideportiva de Cajicá.</t>
  </si>
  <si>
    <t>Fortalecer al 100%  las disciplinas deportivas avaladas, por medio de la dotación  de uniformes deportivos.</t>
  </si>
  <si>
    <t>Fortalecimiento al 100 % de las escuelas polideportivas, por medio de un equipo de instructores que imparten formación para cada una de las disciplinas.</t>
  </si>
  <si>
    <t>Fortalecer al 100 % la actividad física a través de escenarios especializados y/o espacios para el desarrollo de la natación e hidroterapia de adulto mayor.</t>
  </si>
  <si>
    <t>Realizar 5 festivales de adulto mayor, por medio de la logística de insdeportes.</t>
  </si>
  <si>
    <t>Realizar 6 actividades de recreación y manejo del tiempo libre por medio de la logística de insdeportes.</t>
  </si>
  <si>
    <t>Realizar 1  actividad física reduciendo  el sedentarismo, por medio de profesionales en salud ocupacional y logística de Insdeportes</t>
  </si>
  <si>
    <t>Comprar el material para la recreación (un inflable para escalada, un inflable castillo grande, inflables castillo pequeño y material didáctico bombas festones, )</t>
  </si>
  <si>
    <t>Comprar el  material apoyo ciclo vías y ciclo paseos (bicicletas para personal de apoyo)</t>
  </si>
  <si>
    <t>Realizar 1 torneo comunal con las JAC, por medio de la logística de insdeportes.</t>
  </si>
  <si>
    <t>Realizar una valoración de perfiles psicológicos y nutricionales por agrupación deportiva de procesos de entrenamiento de alto rendimiento</t>
  </si>
  <si>
    <t xml:space="preserve">Generar un  plan de gestión para ingreso a la educación superior. </t>
  </si>
  <si>
    <t>N° de planes de ingreso a la educación superior</t>
  </si>
  <si>
    <t>Fortalecer 2 disciplinas, a través de instructores de alto rendimiento.</t>
  </si>
  <si>
    <t>Número de disciplinas</t>
  </si>
  <si>
    <t>Fortalecer el 100% de los eventos de nivel municipal regional departamental y nacional mediante un grupo de juzgamiento.</t>
  </si>
  <si>
    <t>2 festivales anuales por disciplinas de la escuela polideportiva de Cajicá.</t>
  </si>
  <si>
    <t>Intercolegiados a nivel Municipal con juzgamiento 10,000,000</t>
  </si>
  <si>
    <t>Adquirir la medalleria y trofeos para los diferentes eventos que se realizan dentro de la jurisdicción del municipio de Cajicá.</t>
  </si>
  <si>
    <t>Realizar 3 festivales para personas en condición de discapacidad</t>
  </si>
  <si>
    <t>Apoyar  al 100% la participación de persona en discapacidad en los olimpiadas paraolímpicas y FIDES , a través de INSDEPORTES.</t>
  </si>
  <si>
    <t>Apoyar al 100% la participación a los diferentes eventos para las personas discapacitadas.</t>
  </si>
  <si>
    <t>Realizar un plan de incentivos el cual será entregado a los deportistas destacados en el año con la representación de municipio de Cajicá en los diferentes torneos a nivel departamental nacional o internacional en la ceremonia de los mejores del deporte (DEPORTISTA DEL AÑO)</t>
  </si>
  <si>
    <t>Apoyar al 100% la participación a  deportistas que representan a Cajicá en eventos deportivos a nivel Local, Nacional, Departamental, o Internacional a través de INSDEPORTES.</t>
  </si>
  <si>
    <t xml:space="preserve">restructurar 1 política de seguridad alimentaria mediante el apoyo de un  equipo interdisciplinario  </t>
  </si>
  <si>
    <t xml:space="preserve">Participar en la realización de 4 comités de seguridad alimentaria y nutricional  </t>
  </si>
  <si>
    <t>Numero de comités</t>
  </si>
  <si>
    <t>Elaborar 1 plan de acción de seguridad alimentaria y nutricional para el municipio mediante el apoyo de todos los actores participantes</t>
  </si>
  <si>
    <t>Numero de planes de acciones elaborados</t>
  </si>
  <si>
    <t xml:space="preserve">Realizar 457 actividades  intersectoriales para promover  alimentación adecuad y hábitos saludables  a la  población del municipio. </t>
  </si>
  <si>
    <t>Revisar el 100% del  Plan Básico de Ordenamiento Territorial mediante un convenio.</t>
  </si>
  <si>
    <t xml:space="preserve">Realizar un levantamiento de  estadísticas agropecuarias anuales del municipio </t>
  </si>
  <si>
    <t xml:space="preserve">Elaborar 1 componente rural en la política publica de vivienda del municipio </t>
  </si>
  <si>
    <t>Garantizar al 100 % una gestión de cobertura de energía eléctrica, mediante el apoyo de la empresa privada CODENSA</t>
  </si>
  <si>
    <t>Porcentaje de gestión garantizado</t>
  </si>
  <si>
    <t>Realizar 4 campañas de sensibilización para la afiliación del régimen contributivo</t>
  </si>
  <si>
    <t>Realizar 500 afiliaciones a personas registradas en el régimen subsidiado</t>
  </si>
  <si>
    <t xml:space="preserve">Apoyar  la creación de 1 asociación de  productores agrícolas o  pecuarios  del municipio para mejorar la comercialización de los productos agropecuarios </t>
  </si>
  <si>
    <t xml:space="preserve">Apoyar al 100% la asistencia técnica agropecuaria con los servicios de un medico veterinario </t>
  </si>
  <si>
    <t xml:space="preserve">Apoyar al 100% el funcionamiento del vivero municipal mediante la propagación de material vegetal que promueva la implementación de proyectos productivos </t>
  </si>
  <si>
    <t xml:space="preserve">Apoyar al 100% proyectos de agricultura familiar mediante asistencia técnica agrícola </t>
  </si>
  <si>
    <t xml:space="preserve">Apoyar al 100%   a la SADER para la realización de actividades agropecuarias y ambientales mediante la entrega de refrigerios </t>
  </si>
  <si>
    <t xml:space="preserve">Celebrar 1 alianzas de comercialización de  productos agropecuarios con  la  Cámara de Comercio de Bogotá </t>
  </si>
  <si>
    <t>Apoyar 100 % a pequeños y medianos productores para la adquisición de créditos agropecuarios mediante el acercamiento con entidades financieras</t>
  </si>
  <si>
    <t xml:space="preserve">Implementar 65 proyectos productivos agropecuarios mediante la asistencia técnica y transferencia de tecnología en el municipio  </t>
  </si>
  <si>
    <t xml:space="preserve">Incentivar a los productores pecuarios que trabajan la especie ovina a crear la asociación a través de la entrega de semovientes </t>
  </si>
  <si>
    <t>Realizar 1 diagnostico agroindustrial para la implementación de un clúster agroindustrial en el municipio</t>
  </si>
  <si>
    <t>Numero de diagnósticos realizados</t>
  </si>
  <si>
    <t xml:space="preserve">Celebrar 1 convenio o alianza publico privada  con la cámara de  Comercio de Bogotá  con el fin  de garantizar la comercialización de productos agropecuarios </t>
  </si>
  <si>
    <t>Realizar los estudios y diseños para la pavimentación de vías rurales, mediante el apoyo de una Consultoría</t>
  </si>
  <si>
    <t>km de vías mantenidas, por medio del suministro de material granular (Subbase y base) para el mantenimiento de las vías del Municipio</t>
  </si>
  <si>
    <t>Disponer de Emulsión Asfáltica que se aplicará a material de fresado asfaltico para arreglar vías rurales</t>
  </si>
  <si>
    <t>Realizar el reparcheo de Vías Rurales del Municipio</t>
  </si>
  <si>
    <t>kilómetros de vías reparchadas</t>
  </si>
  <si>
    <t>Realizar la pavimentación de 0.5 km de vías rurales</t>
  </si>
  <si>
    <t>km de vías pavimentadas</t>
  </si>
  <si>
    <t>Pavimentación de vías rurales una vez se tengan los diseños correspondientes</t>
  </si>
  <si>
    <t>Número de km de vías rurales pavimentadas</t>
  </si>
  <si>
    <t>Realizar la Interventoría para el diseño de vías del municipio</t>
  </si>
  <si>
    <t>Numero de interventorías contratadas</t>
  </si>
  <si>
    <t>Realizar la interventoría para la construcción de placa huellas</t>
  </si>
  <si>
    <t>Revisar al 100% de las solicitudes de licencias  urbanísticas radicados en la oficina de planeación como ejecución de la norma PBOT</t>
  </si>
  <si>
    <t>Revisar al 100% de las solicitudes de licencias  urbanísticas radicados en las estructuras de acuerdo a  la ejecución de la norma PBOT</t>
  </si>
  <si>
    <t>Apoyar al 100% la oficina de planeación mediante asesoría jurídico como ejecución de la norma PBOT</t>
  </si>
  <si>
    <t>Apoyar  al 100% los requerimientos de la oficina de planeación como insumo a la revisión extraordinaria del PBOT</t>
  </si>
  <si>
    <t>Revisar al 100% los proyectos urbanísticos radicados en la oficina de planeación como insumo a la revisión extraordinaria del PBOT</t>
  </si>
  <si>
    <t>Garantizar al 100% el funcionamiento de la ventanilla de atención a usuarios  de la secretaria de Planeación.</t>
  </si>
  <si>
    <t>Implementar una Estrategia de sensibilización de apropiación,  disfrute, accesibilidad del espacio público.</t>
  </si>
  <si>
    <t>Apoyar al 100% las Actividades  logística realizadas en la Secretaría de  Planeación en el marco de la política publica del espacio publico</t>
  </si>
  <si>
    <t>Construir 120 metros lineales de andenes en el barrio el rocio  mediante convenio solidario con la JAC.</t>
  </si>
  <si>
    <t>Adquirir 13 visores de información de  ARCGIS</t>
  </si>
  <si>
    <t>Apoyar al 100% las de la Secretaría de  Planeación en el marco de la nomenclatura vial y residencial</t>
  </si>
  <si>
    <t>Porcentaje de actualización</t>
  </si>
  <si>
    <t xml:space="preserve">Garantizar el funcionamiento al 100% del comité permanente de estratificación </t>
  </si>
  <si>
    <t>Realizar el 100% de Visitas técnicas, seguimiento a obras, infracciones urbanísticas y vayas publicitarias, autorización de fachadas</t>
  </si>
  <si>
    <t>Apoyar al 100% las solicitudes de licencias  urbanísticas radicados en la oficina de planeación y visitas técnicas.</t>
  </si>
  <si>
    <t>Apoyar al 100% las Actividades  logística realizadas en la Secretaría de  Planeación en el marco de un régimen de multas</t>
  </si>
  <si>
    <t>Apoyar al 100% las actividades logísticas de Impresión de material institucional para la divulgación de las actividades propias de la Secretaria de Planeación</t>
  </si>
  <si>
    <t>Realizar al 100%  la revisión  jurídica de  los procedimientos de aplicación del cobro de la participación en plusvalía y  los mecanismos de áreas de sesión.</t>
  </si>
  <si>
    <t>Garantizar al 100% el funcionamiento del Banco Inmobiliario mediante apoyo logístico.</t>
  </si>
  <si>
    <t>Revisar al 100% los proyectos urbanísticos radicados en la oficina de planeación.</t>
  </si>
  <si>
    <t>Implementar la política de gestión documental del Banco Inmobiliario</t>
  </si>
  <si>
    <t>Apoyar al 100% las Actividades  logística publicitarias  en el marco de un Plan de compensación por mantenimiento</t>
  </si>
  <si>
    <t>Garantizar al 100% la implementación de la  Sisbenización con la población del Municipio de Cajicá</t>
  </si>
  <si>
    <t xml:space="preserve"> Revisar y elaborar el 100% de los  modelos cartográficos requeridos que contengan la información del municipio.</t>
  </si>
  <si>
    <t xml:space="preserve">Garantizar la realización de los eventos regionales al 100% con apoyo logístico. </t>
  </si>
  <si>
    <t>Realizar 2 capacitaciones a empresas del sector a través del ministerio de trabajo</t>
  </si>
  <si>
    <t xml:space="preserve">Realizar un proyecto piloto en teletrabajo con la contratación de 4 personas para apoyos en la Alcaldía Municipal </t>
  </si>
  <si>
    <t>Apoyo al 100% al politécnico de la sabana por medio de un grupo interdisciplinario</t>
  </si>
  <si>
    <t>Numero de Ferias de empleo</t>
  </si>
  <si>
    <t>Realizar una feria gastronómica con la participación de restaurantes.</t>
  </si>
  <si>
    <t>Numero de Ferias gastronómicas</t>
  </si>
  <si>
    <t xml:space="preserve">Realizar 4 programas de capacitación en vinculación laboral ( </t>
  </si>
  <si>
    <t>Capacitar 570 personas en competencias laborales, mediante la ejecución de un convenio.</t>
  </si>
  <si>
    <t>Garantizar l atención al usuario al 100 % para realizar una gestión la prestación del servicio, mediante el apoyo de la empresa Gas Natural Fenosa y Codensa</t>
  </si>
  <si>
    <t>Implementar al 100 % una estrategia de  información a la comunidad, sobre el funcionamiento de la Secretaría de Transporte y Movilidad, mediante la adquisición de afiches, pasacalles  y volantes.</t>
  </si>
  <si>
    <t>Apoyar al 100% la Secretaría de Transporte y Movilidad en aspectos técnicos mediante la gestión de un Ingeniero en transporte y vías</t>
  </si>
  <si>
    <t>Brindar 1 asesoría en temas de movilidad y transporte al municipio de Cajicá mediante apoyo de un profesional especializado</t>
  </si>
  <si>
    <t xml:space="preserve">Fortalecer al 100% la Secretaría de Transporte y Movilidad del Municipio, mediante la gestión a la entidad en temas jurídicos de la movilidad y la seguridad vial </t>
  </si>
  <si>
    <t>Mejorar 129 puntos de señales de transito verticales en el municipio de Cajicá</t>
  </si>
  <si>
    <t>Elaborar 4 Planes y estudios  de Movilidad ( Plan local de Seguridad vial, Plan estratégico de control al cumplimiento al marco normativo en transporte , Plan estratégico de seguridad vial de la alcaldía , Estudios para la implementación del organismo de transito municipal) a través de una consultoría especializada</t>
  </si>
  <si>
    <t xml:space="preserve">Formular 1 plan de incentivos para motivar el uso de parqueaderos y transporte público en el municipio de Cajicá </t>
  </si>
  <si>
    <t>Número de plegables</t>
  </si>
  <si>
    <t>Implementar una estrategia para el cumplimiento de las normas de tránsito a la comunidad a través de la señalización de las vías y el levantamiento por parte de la autoridad de tránsito de vehículos abandonados en las vías del Municipio.</t>
  </si>
  <si>
    <t>Realizar 1 Curso en competencias en seguridad vial con el apoyo del SENA</t>
  </si>
  <si>
    <t xml:space="preserve">Apoyar a 70 conductores del municipio de transporte de carga pesada con incentivos de autorización para la movilización en el municipio   </t>
  </si>
  <si>
    <t xml:space="preserve">Implementar 1 estrategia de cultura ciudadana en el Municipio, mediante un grupo de personas expertas en actividades lúdicas que realicen actos teatrales y entreguen material pedagógico a los usuarios del sistema vial. </t>
  </si>
  <si>
    <t xml:space="preserve">Número de estrategias. </t>
  </si>
  <si>
    <t xml:space="preserve">Brindar a 70  conductores del municipio de transporte de carga pesada  incentivos de autorización para la movilización en el municipio mediante calcomanías   </t>
  </si>
  <si>
    <t xml:space="preserve">Fortalecer al 100% la Secretaría de Transporte y Movilidad del Municipio, mediante la entrega de material publicitario pedagógico de Tránsito a usuarios del sistema vial. </t>
  </si>
  <si>
    <t>Porcentaje de reestructuración</t>
  </si>
  <si>
    <t>Pavimentación 1 km de vías urbanas del municipio de Cajicá</t>
  </si>
  <si>
    <t>km de vía pavimentadas</t>
  </si>
  <si>
    <t>Elaborar estudios y diseños para pavimentación de vías urbanas y rurales del municipio</t>
  </si>
  <si>
    <t>Numero de estudios y diseños elaborados</t>
  </si>
  <si>
    <t>Pavimentar  nuevas vías de la zona urbana del municipio</t>
  </si>
  <si>
    <t xml:space="preserve"> kilómetros  de vías pavimentadas</t>
  </si>
  <si>
    <t>Realizar los avalúos de los predios que deberán ser comprados para la construcción de la glorieta del municipio</t>
  </si>
  <si>
    <t>Realizar los Estudios y Diseños para la construcción de la glorieta e acceso al Municipio</t>
  </si>
  <si>
    <t>Garantizar el funcionamiento de la entidad de Tic´s al 100% mediante apoyo logístico.</t>
  </si>
  <si>
    <t xml:space="preserve">Realizar la semana de ciencia, tecnología e innovación </t>
  </si>
  <si>
    <t xml:space="preserve">Adquirir e implementar un sistema de tecnología para la interconexion de las  instituciones centralizadas y descentralizadas y diferentes sectores del municipio, organizaciones de seguridad, atención y prevención a emergencias. </t>
  </si>
  <si>
    <t>Desarrollar una  intranet Municipal</t>
  </si>
  <si>
    <t>Realizar un convenio con Colciencias para la implementación del programa ondas.</t>
  </si>
  <si>
    <t>Elaborar la caracterización del plan de cultura tecnológica.</t>
  </si>
  <si>
    <t xml:space="preserve"> Incentivar 2 proyectos tecnológicos de residentes de Cajicá.</t>
  </si>
  <si>
    <t xml:space="preserve">Apoyar al 100% la realización de mesas de trabajo con universidades, empresarios e industriales mediante logística. </t>
  </si>
  <si>
    <t>Realizar una política publica a través de un especialista en políticas publicas.</t>
  </si>
  <si>
    <t>Apoyar a realización de la semana de ciencia, tecnología e invocación.</t>
  </si>
  <si>
    <t>Numero de diagnósticos</t>
  </si>
  <si>
    <t>Realizar 2 capacitaciones  de socialización del Acuerdo No16  Sello de calidad fortaleza de piedra.</t>
  </si>
  <si>
    <t xml:space="preserve">Realizar un evento de reconocimiento a todas las empresas y establecimientos comerciales que cumplan con la normativa del sello de calidad </t>
  </si>
  <si>
    <t>Apoyar al 100% la formulación de proyectos a los diferentes estamentos nacionales, departamentales en CCTEI</t>
  </si>
  <si>
    <t>Apoyar al 100%  el programa de ciencia, tecnología e innovación mediante logística de alimentación..</t>
  </si>
  <si>
    <t>Apoyar al 100%  el programa de ciencia, tecnología e innovación mediante publicidad.</t>
  </si>
  <si>
    <t>Formular un plan de  desarrollo turístico del municipio de Cajicá</t>
  </si>
  <si>
    <t xml:space="preserve">Realizar un curso de bilingüismo dirigido al sector turístico y comercial. </t>
  </si>
  <si>
    <t>Realizar un estudio y diseño  el Centro Administrativo Municipal mediante convenio con FONADE</t>
  </si>
  <si>
    <t>Elaborar un proyecto para embellecimiento del centro histórico, con tótems muiscas representativos de la región.</t>
  </si>
  <si>
    <t xml:space="preserve">Elaborar un proyecto para la señalización turística del municipio. </t>
  </si>
  <si>
    <t>Divulgar las actividades turísticas y comerciales mediante un convenio con una empresa privada del sector tecnológico.</t>
  </si>
  <si>
    <t xml:space="preserve">Realizar una carrera deportiva turística en el Municipio. </t>
  </si>
  <si>
    <t xml:space="preserve">Realizar una alianza con una empresa Privada  para implementar un atractivo ecoturístico en el municipio. </t>
  </si>
  <si>
    <t>Elaborar un folleto de información turística de Cajicá.</t>
  </si>
  <si>
    <t xml:space="preserve">Elaborar una base de datos de operadores turísticos y comerciantes asociados al turismo. </t>
  </si>
  <si>
    <t>Implementar la Pagina web Turística " visita Cajicá"</t>
  </si>
  <si>
    <t>Participar en un clúster turístico de Sabana Centro.</t>
  </si>
  <si>
    <t>Realizar un diagnóstico de las debilidades y fortalezas del sector gastronómico y artesanal.</t>
  </si>
  <si>
    <t>Realizar 4 capacitaciones enfocadas hacía el diseño, innovación y precio, mercadeo y servicio.</t>
  </si>
  <si>
    <t>Participar en  una visita comercial hacia la ruta del tequila con las dos cadenas productivas</t>
  </si>
  <si>
    <t>Elaborar el plan de generación de cultura turística como parte del plan redesarrollo turístico</t>
  </si>
  <si>
    <t xml:space="preserve">Implementar un proyecto ruta turística educativa para generar identidad y cultura turística en los alumnos . </t>
  </si>
  <si>
    <t>Elaborar 1000 folletos de promoción turística para la ruta turística educativa.</t>
  </si>
  <si>
    <t>Diseñar un folleto con la información de sitios de interés, mapa turístico, rutas, cronograma de eventos culturales y deportivos</t>
  </si>
  <si>
    <t xml:space="preserve">Realizar un evento de promoción turística </t>
  </si>
  <si>
    <t xml:space="preserve">Realizar 1 agenda deportiva que promueva el turismo </t>
  </si>
  <si>
    <t>Dotar al 100%  al cuerpo oficial de bomberos del municipio de Cajicá, mediante la adquisición  de elementos necesarios  para el correcto desarrollo de las actividades en el municipio de Cajicá</t>
  </si>
  <si>
    <t>apoyar al  100% el funcionamiento cuerpo oficial de bomberos del municipio mediante el suministro de combustible</t>
  </si>
  <si>
    <t>Actualizar un plan municipal de gestión del riesgo  de conformidad con los requisitos establecidos en la ley 1523, a través del apoyo de una consultoría</t>
  </si>
  <si>
    <t>Diseñar 1 software para la implementación  de la calculadora ambiental municipal mediante el apoyo de asociación con CAEM</t>
  </si>
  <si>
    <t xml:space="preserve">Apoyar al 100% la celebración de fechas ambientales en el municipio a través de la entrega de estímulos a la población cajiqueña  </t>
  </si>
  <si>
    <t>Realizar la entrega de 1700 canastos mercaderos para desincentivar el uso de bolsas plásticas en el municipio</t>
  </si>
  <si>
    <t xml:space="preserve">Realizar 20 jornadas de monitoreo para disminuir la contaminación  atmosférica  y de ruido mediante el apoyo de u profesional universitario </t>
  </si>
  <si>
    <t xml:space="preserve">Realizar 20 monitoreos para disminuir la contaminación atmosférica mediante la compra de equipos de monitoreo ambiental </t>
  </si>
  <si>
    <t xml:space="preserve">Realizar la identificación del 100% de  los predios de interés ambiental para ser incluidos en las áreas definidas por la CAR  con el apoyo un ingeniero ambiental     </t>
  </si>
  <si>
    <t>Realizar 1 inventario de los ecosistemas     terrestres  del  municipio de Cajicá  mediante el apoyo de la universidad militar</t>
  </si>
  <si>
    <t>Apoyar al 100%  la logística  de los programas ambientales y agropecuarios a través de la publicidad y promoción</t>
  </si>
  <si>
    <t xml:space="preserve">Realizar jornadas de reforestación para la captura de CO2  a través de la siembra de arboles nativos </t>
  </si>
  <si>
    <t>Entregar 20 estufas ecoeficientes a la comunidad de sector de la cumbre  para mejorar el ambiente a través de la firma de un convenio con CAEM</t>
  </si>
  <si>
    <t xml:space="preserve">número de elementos entregados  </t>
  </si>
  <si>
    <t xml:space="preserve">Reforestar   11.5  kilómetros  en la ronda del rio frio a través de un equipo interdisciplinario que garantiza la supervivencia del material vegetal  </t>
  </si>
  <si>
    <t xml:space="preserve">Numero de kilómetros reforestados  </t>
  </si>
  <si>
    <t>Realizar 1 inventario de los ecosistemas estratégicos  del municipio mediante un equipo interdisciplinario</t>
  </si>
  <si>
    <t xml:space="preserve">Numero de niños y niñas sensibilizados </t>
  </si>
  <si>
    <t>Formar a 32 jóvenes entre los 18 años y 25 años en  temas ambientales  a través de un diplomado con la universidad militar</t>
  </si>
  <si>
    <t>Número de jóvenes formados</t>
  </si>
  <si>
    <t>Realizar 2 campañas de reforestación con población estudiantil  a través de la adquisición de material vegetal nativa</t>
  </si>
  <si>
    <t>Realizar la celebración del día dulce a 8000 niños y niñas del municipio a través de actividades lúdico recreativas ecológicas</t>
  </si>
  <si>
    <t>apoyar al 100% el programa de separación en la fuente a través de la firma de un convenio interadministrativo con la EPC</t>
  </si>
  <si>
    <t xml:space="preserve">Elaborar 1 documento para formulación del  programa de control a la contaminación atmosférica en el municipio de Cajicá </t>
  </si>
  <si>
    <t xml:space="preserve">Realizar 4 campañas a la  comunidad en temas relacionados al cambio climático a través de elementos lúdicos </t>
  </si>
  <si>
    <t xml:space="preserve">Realizar  2  proyectos de adaptación al cambio climático mediante el apoyo de un profesional en biología </t>
  </si>
  <si>
    <t>Entregar  20 bicicletas publicas para mejorar el ambiente a través de la firma de un convenio con Caen</t>
  </si>
  <si>
    <t xml:space="preserve">número de bicicletas entregadas </t>
  </si>
  <si>
    <t>Realizar 1 estrategia de mitigación  al cambio climático mediante el apoyo de CAEM</t>
  </si>
  <si>
    <t xml:space="preserve">Mantener  limpios  10.000 metros lineales de vallados a través de la notificación a propietarios de predios donde cruza la red municipal de vallados  </t>
  </si>
  <si>
    <t xml:space="preserve">Apoyar al 100%  la logística  de los programas ambientales y agropecuarios a través de la publicidad y promoción   </t>
  </si>
  <si>
    <t xml:space="preserve">Realizar 32 campañas de tenencia responsable y adopción de mascotas de acuerdo a la ley 746 de 2012 a través del apoyo de un equipo interdisciplinario  </t>
  </si>
  <si>
    <t>Contratación de un profesional para realizar campañas de socialización y sensibilización en normatividad en tenencia responsable de animales, código de policía ley 1801 del 2017, ley 1774del 2016 y ley 84 del 1989.</t>
  </si>
  <si>
    <t>Realizar 1 control poblacional de palomas del municipio a través del servicio de manejo integrado de plagas</t>
  </si>
  <si>
    <t>Numero de control población realizado</t>
  </si>
  <si>
    <t>Realizar 10 campañas de esterilización a caninos y felinos en edad fértil mediante un equipo interdisciplinario</t>
  </si>
  <si>
    <t>Fortalecer al 100% el funcionamiento de la oficina de gestión  del riesgo mediante un apoyo interdisciplinario</t>
  </si>
  <si>
    <t>Realizar los estudios y diseños para la construcción de un centro  integral del sistema de atención a emergencias de Cajicá, a través de una consultoría</t>
  </si>
  <si>
    <t>Diseñar 3  estrategias de respuesta a emergencias, mediante la actualización del plan municipal de gestión del riesgo del municipio</t>
  </si>
  <si>
    <t>Realiza los estudios y diseños para la construcción de un centro  integral del sistema de atención a emergencias de Cajicá, a través de una consultoría</t>
  </si>
  <si>
    <t>porcentaje de garantía</t>
  </si>
  <si>
    <t>Diseñar  un sistema de manejo de datos públicos del municipio</t>
  </si>
  <si>
    <t xml:space="preserve">Garantizar al 100% la entrega de correspondencia con destino a la zona rural y urbana del municipio de Cajicá, Bogotá y Cundinamarca en los términos establecidos </t>
  </si>
  <si>
    <t>Apoyar el 100% de los eventos realizados por la Administración Municipal,  mediante la contratación de personal de logística.</t>
  </si>
  <si>
    <t>Apoyar al  100%  la oficina de Prensa con labores de producción, edición y diseño de  material audiovisual, fotográfico, y  periodístico  del boletín informativo, pagina web , redes sociales y al  Cajicá</t>
  </si>
  <si>
    <t>Realizar un proceso de capacitación integral en evaluación del desempeño para funcionarios de la administración</t>
  </si>
  <si>
    <t>Fortalecer  el parque automotor de la Administración Municipal mediante la adquisición de un vehículo.</t>
  </si>
  <si>
    <t>No. De vehículos adquiridos</t>
  </si>
  <si>
    <t>Revisar al 100%el procedimiento de gestión documental del municipio.</t>
  </si>
  <si>
    <t>Realizar una capacitación sobre el funcionamiento del procedimiento  de gestión documental de la administración municipal</t>
  </si>
  <si>
    <t>Reorganizar al 100% el proceso de gestión documental del la administración municipal.</t>
  </si>
  <si>
    <t>Número de estrategias</t>
  </si>
  <si>
    <t>Brindar acompañamiento y atención psicosocial al 100% de los colaboradores de la Administración Municipal mediante la contratación de un profesional en psicología.</t>
  </si>
  <si>
    <t>Realizar 22 actividades de bienestar dirigidas a los funcionarios de la Alcaldía de Cajicá</t>
  </si>
  <si>
    <t xml:space="preserve">No. De audiencias realizadas </t>
  </si>
  <si>
    <t>Realizar una audiencia Publica de rendición de cuentas del 1 semestre del 2017</t>
  </si>
  <si>
    <t>No. de comités conformados</t>
  </si>
  <si>
    <t>Formular al 100% la Política Pública de  Transparencia y lucha contra la corrupción del municipio.</t>
  </si>
  <si>
    <t>No. de políticas implementadas</t>
  </si>
  <si>
    <t>Enviar notificaciones al 100% de los contribuyentes que se encuentran en mora con el municipio.</t>
  </si>
  <si>
    <t>Realizar 9 asesorías especializadas en los temas de cobro coactivo a la dirección de rentas del Municipio</t>
  </si>
  <si>
    <t>Número de asesorías</t>
  </si>
  <si>
    <t>Realizar 10 publicaciones de la Gestión de la Secretaría de Hacienda a la comunidad cajiqueña</t>
  </si>
  <si>
    <t>Apoyar al 100%  las actividades propias de la secretaria de hacienda mediante logística de alimentos</t>
  </si>
  <si>
    <t>Actualizar al 100% el inventario bienes muebles e inmuebles  del municipio.</t>
  </si>
  <si>
    <t>Realizar 15 capacitaciones dirigidas a los funcionarios de la Alcaldía de Cajicá</t>
  </si>
  <si>
    <t>Elaborar  los estudios y diseños y la construcción  para la ampliación del Colegio Capellanía. Aulas y Cafetería, incluye interventorías</t>
  </si>
  <si>
    <t>Ampliar cuatro instituciones educativas del municipio ( San Gabriel, Antonio Nariño, Pompilio Martínez, Pablo Herrera), a través de un convenio suscrito con el Ministerio de Educación</t>
  </si>
  <si>
    <t>Realizar 1 interventoría a la elaboración de los estudios y diseños para la construcción de un mega colegio</t>
  </si>
  <si>
    <t>numero de interventorías realizadas</t>
  </si>
  <si>
    <t>Realizar el  mantenimiento a las 6 Instituciones Educativas Departamentales y Subsedes</t>
  </si>
  <si>
    <t>Interventoría al mantenimiento de los IED y sus subsedes</t>
  </si>
  <si>
    <t>Realizar la gestión de un predio para la construcción de la subestación de policía</t>
  </si>
  <si>
    <t>Realizar el mantenimiento de los edificios públicos Alcaldía Municipal , casa de Justicia y Estación del Tren</t>
  </si>
  <si>
    <t>Realizar la interventoría al mantenimiento de los edificios públicos</t>
  </si>
  <si>
    <t>Realizar el mantenimiento a los centros de integración ciudadana</t>
  </si>
  <si>
    <t xml:space="preserve">Realizar estudios y diseños para la construcción y/o ampliación del Skate Park </t>
  </si>
  <si>
    <t>Gestión para la construcción del polideportivo de Capellanía</t>
  </si>
  <si>
    <t>Gestión garantizada al 100% de la construcción del polideportivo</t>
  </si>
  <si>
    <t>iniciar los trabajos que hacen parte del convenio solidario JAC puente Vargas</t>
  </si>
  <si>
    <t>Realizar mantenimiento a los parques y bioparques del Municipio</t>
  </si>
  <si>
    <t>Realizar la construcción y el suministro e instalación de Bioparques</t>
  </si>
  <si>
    <t>Realizar el suministro e instalación de parques infantiles</t>
  </si>
  <si>
    <t xml:space="preserve">  80 comunales formados a través de  diplomado en Contabilidad y Finanzas.</t>
  </si>
  <si>
    <t>Garantizar la capacitación dirigida a los presidentes de la acción comunal en elementos fundamentales de pedagogía para la paz generando espacios de trabajo con tolerancia y participación</t>
  </si>
  <si>
    <t xml:space="preserve">Crear  una asociación de conjuntos residenciales en articulación con las jaca mediante  el apoyo de un profesional universitario </t>
  </si>
  <si>
    <t xml:space="preserve"> Depurar  y actualizar 6 bases de datos de registros de salud publica a través de un apoyo administrativo </t>
  </si>
  <si>
    <t>Realizar 9 seguimientos a la prestación de servicios de salud a la ESE Jorge Cavellier a través de una profesional universitario</t>
  </si>
  <si>
    <t>Adquirir 1 modulo del software  para el servicio de atención a la comunidad de la secretaria de salud.</t>
  </si>
  <si>
    <t xml:space="preserve">Desarrollar una estrategia integral con enfoque en la productividad y empoderamiento para va  con el  apoyo de grupo interdisciplinario </t>
  </si>
  <si>
    <t xml:space="preserve"> Beneficiar a 2200 personas entre padres de familia, docentes  cuidadores,  niños y niñas del municipio de los centros de desarrollo infantil   a través de la aplicación de una  estrategia lúdico pedagógica  enfocada a la prevención  y  protección en derechos humanos.</t>
  </si>
  <si>
    <t xml:space="preserve">Porcentaje de apoyo a procesos solicitados por las víctimas del conflicto armado </t>
  </si>
  <si>
    <t xml:space="preserve">Realizar evento de reconocimiento a la memoria y solidaridad con las víctimas del conflicto armado </t>
  </si>
  <si>
    <t xml:space="preserve">Conmemorar el día de la memoria y solidaridad con las víctimas del conflicto armado mediante la realización de un foro de sensibilización con las  va   y la comunidad cajiqueña </t>
  </si>
  <si>
    <t>Garantizar el traslado de la población carcelario del municipio mediante la adquisición de una camioneta tipo panel  en la cárcel de Zipaquirá</t>
  </si>
  <si>
    <t xml:space="preserve">Porcentaje de garantía </t>
  </si>
  <si>
    <t>Garantizar el servicio de seguridad y vigilancia en los edificios públicos donde se encuentran instaladas las cámaras de video</t>
  </si>
  <si>
    <t>Garantizar al 100% el seguimiento a las 27 líneas de acción del PISCC</t>
  </si>
  <si>
    <t xml:space="preserve">Porcentaje de seguimiento realizado </t>
  </si>
  <si>
    <t>No. De apoyos en papelería para la fuerza publica</t>
  </si>
  <si>
    <t xml:space="preserve">Porcentaje de apoyo con combustible para la fuerza publica </t>
  </si>
  <si>
    <t>No. De dotación de enseres realizada</t>
  </si>
  <si>
    <t xml:space="preserve">Garantizar  un mantenimiento adecuado alas instalaciones  que permita el funcionamiento y la atención permanente del centro de protección temporal  CTP </t>
  </si>
  <si>
    <t xml:space="preserve">Fortalecer las acciones de la Policía Nacional con la adquisición de Símbolos patrios </t>
  </si>
  <si>
    <t xml:space="preserve">Porcentaje de vehículos de fuerza publica con combustible garantizado </t>
  </si>
  <si>
    <t xml:space="preserve">No. De  o dotaciones en muebles a la fuerza pública </t>
  </si>
  <si>
    <t xml:space="preserve">No. De  o dotaciones  de ponchos y cascos  a la fuerza pública </t>
  </si>
  <si>
    <t xml:space="preserve">Garantizar el orden publico en el municipio mediante el apoyo con el costo de  auxiliares de policía  </t>
  </si>
  <si>
    <t>Un convenio de auxiliares  de la policía</t>
  </si>
  <si>
    <t xml:space="preserve">Garantizar el orden publico en el municipio mediante el apoyo con el costo de  auxiliares  bachilleres de policía  </t>
  </si>
  <si>
    <t>Un convenio de auxiliares bachilleres   de la policía</t>
  </si>
  <si>
    <t xml:space="preserve">No. De medios tecnológicos mantenidos </t>
  </si>
  <si>
    <t>Número De Juntas de Acción Comunal  apoyadas  con la adquisición de cámaras</t>
  </si>
  <si>
    <t>Adquisición de software</t>
  </si>
  <si>
    <t>Cups arriendo inmueble nueva comisaria de familia</t>
  </si>
  <si>
    <t>Prestación de servicios de un profesional para el programa de prevención., rehabilitación y resocialización</t>
  </si>
  <si>
    <t>Prestación de servicio para 12 campañas de prevención de la violencia intrafamiliar</t>
  </si>
  <si>
    <t>Convenio interadministrativo instituto de deportes</t>
  </si>
  <si>
    <t>Prestación de servicios para la adquisiciones de dotación de CDI</t>
  </si>
  <si>
    <t xml:space="preserve">Elaborar el Diagnostico situacional  el diagnostico situacional de la  garantía de los derechos  de la primara infancia </t>
  </si>
  <si>
    <t>Servicios de consultoría para la elaboración de estudios y diseños</t>
  </si>
  <si>
    <t>Prestación de servicios para seguridad y vigilancia para los edificios públicos a cargo del municipio</t>
  </si>
  <si>
    <t>Servicio de Aseo para las 3 ludotecas municipales del municipio de Cajicá</t>
  </si>
  <si>
    <t>Contrato de prestación de servicios como ludo educadora  del programa cultivarte  del municipio de Cajicá</t>
  </si>
  <si>
    <t>Prestación de Servicios de un parque temático, para la celebración del día del niño en el municipio de Cajicá.</t>
  </si>
  <si>
    <t>Contrato de prestación de Servicios para el desarrollo y parte logística del día internacional del niño</t>
  </si>
  <si>
    <t>Convenio  Interadmistrativo con ludoteca Itinerante</t>
  </si>
  <si>
    <t>Contrato de prestación de servicios para refrigerios</t>
  </si>
  <si>
    <t>Convenio con la Fundación pro mujer para mejorar e implementar las políticas publicas de la todas las secretarias de desarrollo social</t>
  </si>
  <si>
    <t xml:space="preserve">Prestación de Servicios de profesional para apoyo de Psicología </t>
  </si>
  <si>
    <t>Cups abogado especializado para el fortalecimiento de la atención y la prevención y protección en garantía de los derechos de los niños y niñas</t>
  </si>
  <si>
    <t>CPS  de una abogada para el fortalecimiento  de la atención protección en garantía de los derechos de los niños y niñas</t>
  </si>
  <si>
    <t>Contrato de prestación de Servicios apoyo a la gestión en el proceso de correspondencia notificadores de la comisaria 2</t>
  </si>
  <si>
    <t>Suministro de piezas Publicitarias Informáticas y comunicativas impresas</t>
  </si>
  <si>
    <t>Contrato de Prestación de Servicios Profesionales de un Equipo interdisciplinario para Brindar  Estrategias y herramientas de Jóvenes y Adolescentes en Condición de vulnerabilidad</t>
  </si>
  <si>
    <t>Convenio interadministrativo con centro transitorio del municipio de  Zipaquirá</t>
  </si>
  <si>
    <t>ampliar 15972 cupos de alimentación escolar en las IED</t>
  </si>
  <si>
    <t>Prestación de servicios como operador para desarrollar las actividades  de la semana municipal de juventud en el marco del programa 4</t>
  </si>
  <si>
    <t>Sumisito de Piezas Publicitarias Informáticas y Comunicativas Impresas del Material Institucional para la Divulgación de las diferentes Actividades</t>
  </si>
  <si>
    <t>Homologación de técnicos a tecnólogos en contabilidad tributaria</t>
  </si>
  <si>
    <t>Contratación de servicios de aseo</t>
  </si>
  <si>
    <t>Adición  242-2016</t>
  </si>
  <si>
    <t>contrato de prestación de servicios de una auxiliar de enfermera</t>
  </si>
  <si>
    <t>Prestación de servicios profesión Fisioterapia del Programa Adulto Mayor del municipio de Cajicá. .</t>
  </si>
  <si>
    <t>Convenio interadministradministrativo con el municipio de Instituto de deporte de Cajicá.</t>
  </si>
  <si>
    <t>Convenio interadministradministrativo con el municipio de cultura de Cajicá.</t>
  </si>
  <si>
    <t>Suministro de piezas publicitarias Informáticas y comunicativas  impresas del Material Institucional</t>
  </si>
  <si>
    <t>Garantizar el mantenimiento y infraestructura  infraestructura del Club Edad De Oro del municipio de Cajicá</t>
  </si>
  <si>
    <t>Prestación de servicios Athletic de Colombia s.a.s</t>
  </si>
  <si>
    <t>Materiales y productos Mayprosek Ltda.</t>
  </si>
  <si>
    <t>Adquisición de materiales y equipos de panadería para el desarrollo de proyectos Productivos</t>
  </si>
  <si>
    <t>Adquisición de Instrumentos para la banda Músico Marcial del Programa de adulto mayor</t>
  </si>
  <si>
    <t>Contratación de prestación de servicios para el complemento alimentario Ración servida Caliente</t>
  </si>
  <si>
    <t>Prestación de servicios para  las salidas pedagógicas del los programas de mujer y género</t>
  </si>
  <si>
    <t>Prestación de suministro  de piezas  publicitarias informática y comunicativas para los programas de la alcaldía municipal.</t>
  </si>
  <si>
    <t xml:space="preserve">Contrato de prestación de Servicios  para la escuela de liderazgo , participación  y emprendimiento  social </t>
  </si>
  <si>
    <t>Contrato prestación de Servicios de aseo</t>
  </si>
  <si>
    <t>Prestación de aseo para los edificios Públicos del Municipio</t>
  </si>
  <si>
    <t>Contrato  interadministrativo con la beneficiencia de Cundinamarca para la atención integral para ña población con discapacidad</t>
  </si>
  <si>
    <t>Prestación de Servicios para los servicios integrales de aseo para los edificios de la Alcaldía del municipio de Cajicá</t>
  </si>
  <si>
    <t>Prestación de Servicios de profesional en trabajo Social para la atención del Banco de Alimentos</t>
  </si>
  <si>
    <t>Prestación de servicios para el Banco de alimentos</t>
  </si>
  <si>
    <t>realizar el pago de servicios de internet en las IED</t>
  </si>
  <si>
    <t>ejecutar un contrato con una empresa idónea para la construcción del shot de basuras en la id Pompilio Martínez</t>
  </si>
  <si>
    <t>efectuar un contrato con una empresa idónea para realizar estudios y diseños del restaurante de la id capellanía</t>
  </si>
  <si>
    <t>efectuar el pago de servicio de energía en las IED</t>
  </si>
  <si>
    <t>efectuar el pago de servicios públicos en las IED</t>
  </si>
  <si>
    <t>realización de un contrato con una empresa idónea para la la impresión de folletos y pendones para la secretaria de educación</t>
  </si>
  <si>
    <t>realizar adición al convenio del MEN para la ampliación de infraestructura escolar</t>
  </si>
  <si>
    <t xml:space="preserve">premiación al 1 , 2 y 3 puesto a los mejores proyectos educativos </t>
  </si>
  <si>
    <t>servicios para el apoyo al servicios de transporte escolar, universitario y salidas pedagógicas de las IED</t>
  </si>
  <si>
    <t>adición al convenio con el icetex para fortalecer la bolsa de crédito del icetex</t>
  </si>
  <si>
    <t>se realiza liberación de CDP y se trasladan los recursos  la secretaria de gobierno</t>
  </si>
  <si>
    <t>se realiza adición al convenio con el MEN para la ampliación de infraestructura educativa de las IED Pompilio Martínez, Antonio Nariño, san Gabriel  y pablo herrera</t>
  </si>
  <si>
    <t>capacitación</t>
  </si>
  <si>
    <t>servicios de evaluación de sistemas de salud</t>
  </si>
  <si>
    <t>Atención en salud d primer nivel a la población Pobre No Asegurada del Municipio.</t>
  </si>
  <si>
    <t>servicios de apoyo gerencial</t>
  </si>
  <si>
    <t>evaluación riesgos o peligros</t>
  </si>
  <si>
    <t>dotación hospital</t>
  </si>
  <si>
    <t>servicios de prevención o control de enfermedades</t>
  </si>
  <si>
    <t>servicios de prevención o control de enfermedades-evaluación riesgos o peligros</t>
  </si>
  <si>
    <t>personas de soporte de prestación de servicios de salud</t>
  </si>
  <si>
    <t xml:space="preserve">servicios de formación profesional en asistencia sanitaria </t>
  </si>
  <si>
    <t xml:space="preserve"> servicios de prevención o control de enfermedades</t>
  </si>
  <si>
    <t>servicios de investigación epidemiológica</t>
  </si>
  <si>
    <t>Dotación del área administrativa de insdeportes en muebles y enseres.</t>
  </si>
  <si>
    <t>Mantenimiento preventivo  del parque automotor a cargo de INSDEPORTES Cajicá.</t>
  </si>
  <si>
    <t>Impresiones para las diferentes actividades de Insdeportes Cajicá.</t>
  </si>
  <si>
    <t>Apoyo a  la gestión de los servicios domiciliarios de los edificios en alquiler para el buen funcionamiento de las escuela Polideportivo de Cajicá</t>
  </si>
  <si>
    <t>Contratación de Personal en el área administrativa para el apoyo en las diferentes actividades del Instituto de Recreación y Deportes de Cajicá ( Secretaria, Auxiliar admón., auxiliar contable, calidad, Archivo, almacén, Apoyo Técnico en infraestructura y mantenimiento, Prensa y marketing)</t>
  </si>
  <si>
    <t xml:space="preserve">Contratación de personal para la implementación de 5 coordinaciones y tres (2) subcoordinaciones para el fortalecimiento de instituto de recreación y deportes de Cajicá </t>
  </si>
  <si>
    <t>Contratación de tres  veedores para la regulación de los torneos y eventos organizados por INSDEPORTES Cajicá.</t>
  </si>
  <si>
    <t>Fortalecimiento a la certificación  ISO 9001 Y NTGP 1000 con la restructuración.</t>
  </si>
  <si>
    <t>Desarrollar e implementar de manera integral el sistema de gestión de seguridad y salud en el trabajo - SG-SST para el instituto de deportes de Cajicá.</t>
  </si>
  <si>
    <t>Estudios previos para crear perfiles idóneos para el desempeño de los diferentes programas del Insdeportes</t>
  </si>
  <si>
    <t>Convenios interadministrativos para el uso de escenarios deportivos con las  instituciones educativas del municipio para el fortalecimiento de  las diferentes disciplinas que  imparte el INSDEPORTES Cajicá por intermedio de la Escuela polideportiva de deportes.</t>
  </si>
  <si>
    <t>Adquisición de parque automotor</t>
  </si>
  <si>
    <t>Construcción de baños para el área administrativa, sala de juntas y dos oficinas.</t>
  </si>
  <si>
    <t>Estudio para la reestructuración de personal del instituto de deportes de Cajicá.</t>
  </si>
  <si>
    <t>Contratación del personal profesional especializado que integra el Comité interdisciplinario para planificación del entrenamiento</t>
  </si>
  <si>
    <t>Implementación de sistemas de seguridad en 6  escenarios deportivos</t>
  </si>
  <si>
    <t>Generación del Plan transversal  con las demás actividades del instituto de deportes con el  comité de seguridad y paz.</t>
  </si>
  <si>
    <t>Contratación de Personal operativo 6 para el mantenimiento rutinario de los Escenarios Deportivos.</t>
  </si>
  <si>
    <t>Contrato de Suministro de materiales de insumo para el mantenimiento rutinario delos treinta escenarios a cargo se insdeportes Cajicá.</t>
  </si>
  <si>
    <t xml:space="preserve">Contrato de suministro de materiales de ferretería para el Mantenimiento rutinario de los escenarios deportivos  </t>
  </si>
  <si>
    <t>Adecuación y mejoramiento de 12 escenarios deportivos de los treinta a intervenir.</t>
  </si>
  <si>
    <t>Arriendo de escenarios deportivos para aumentar la cobertura en los diferentes deportes que se imparten en la escuela polideportiva de Cajicá.</t>
  </si>
  <si>
    <t>Implementación deportiva para la escuela de formación polideportiva del municipio de Cajicá  en los diferentes deportes que se imparten</t>
  </si>
  <si>
    <t>Contratación de personal idóneo para las sesiones de actividad física para los adultos mayores</t>
  </si>
  <si>
    <t xml:space="preserve">Practicas de Natación para el adulto mayor </t>
  </si>
  <si>
    <t>Celebración del día del Adulto Mayor</t>
  </si>
  <si>
    <t>Contratación de personal idóneo para la realización de actividades recreativas y manejo del tiempo libre.</t>
  </si>
  <si>
    <t xml:space="preserve">Apoyo de los eventos de la administración central </t>
  </si>
  <si>
    <t>Desarrollo de pausas activas en la administración Municipal</t>
  </si>
  <si>
    <t>Ciclovia "Vive tu vida vive la ciclovia"</t>
  </si>
  <si>
    <t>Compra de implementación para la realización de actividades recreodeportivas, social y comunitaria</t>
  </si>
  <si>
    <t>Comprar el  material apoyo ciclovias y ciclo paseos (bicicletas para personal de apoyo)</t>
  </si>
  <si>
    <t>Talleres y  capacitaciones a los delegados de deportes o quien haga sus veces de las juntas acción comunal de Cajicá</t>
  </si>
  <si>
    <t>Participación Juegos comunales fase zonal y departamental.</t>
  </si>
  <si>
    <t>Caracterización de los deportistas de alto rendimiento de municipio de Cajicá.</t>
  </si>
  <si>
    <t>Creación del plan de gestión para el ingreso a la educación superior de los deportistas de alto rendimiento.</t>
  </si>
  <si>
    <t>Contratación de instructores de alto rendimiento, para dos modalidades. De deportes.</t>
  </si>
  <si>
    <t xml:space="preserve">Planeación, organización y ejecución de eventos de nivel Nacional, Departamental o regional dentro de la Jurisdicción del municipio de Cajicá. </t>
  </si>
  <si>
    <t>Generación del plan de inclusión y puesta en marcha del programa deportivo para la inclusión de personas en condición de discapacidad.</t>
  </si>
  <si>
    <t>Apoyos para la participación de personas con discapacidad a los diferentes eventos a nivel nacional</t>
  </si>
  <si>
    <t>Plan de Subsidios o incentivos de apoyo a deportistas de logros en los primeros lugares en los eventos deportivos a nivel local, nacional, departamental o internacional.</t>
  </si>
  <si>
    <t xml:space="preserve">abonos químicos y nutrientes para plantas/ semillas y plántulas   </t>
  </si>
  <si>
    <t xml:space="preserve">Suministros de abonos químicos y nutrientes para plantas/ semillas y plántulas   </t>
  </si>
  <si>
    <t>Realizar la compra de emulsión asfáltica CRL-1 para el mantenimiento de las vías rurales del municipio</t>
  </si>
  <si>
    <t>Realizar Reparcheo a las vías rurales</t>
  </si>
  <si>
    <t>Interventoría para el diseño de vías del municipio</t>
  </si>
  <si>
    <t>Interventor a la construcción de placa huellas en el municipio</t>
  </si>
  <si>
    <t>Convenio para la capacitación y vinculación de personas a través del sistema de teletrabajo</t>
  </si>
  <si>
    <t>Servicios de un profesional en economía con conocimiento en sistemas de información y bases de datos.</t>
  </si>
  <si>
    <t>Servicios de un Técnico que realice encuestas al sector comercial del municipio</t>
  </si>
  <si>
    <t>Realizar convenios para fortalecimiento d e la empleabilidad</t>
  </si>
  <si>
    <t>Contrato para apoyo logístico y realización de la feria empleo segundo semestre.</t>
  </si>
  <si>
    <t>Contrato para apoyo logístico y realización de la feria gastronómica Cajicá Gastronómica abre sus puertas a la región.</t>
  </si>
  <si>
    <t>Prestación de servicios profesionales de una psicóloga con experiencia en selección y manejo de hojas de vida</t>
  </si>
  <si>
    <t>Contratación profesional especializado</t>
  </si>
  <si>
    <t>ESTUDIOS Y DISEÑOS DE VIAS RURALES L=6,5 KM Y VIAS URBANAS L=3,5 KM plan de acción 2016</t>
  </si>
  <si>
    <t xml:space="preserve">Realizar avalúos para los predios a afectar para la construcción de la glorieta </t>
  </si>
  <si>
    <t xml:space="preserve">Realizar los estudios y diseños de la glorieta suroccidental en San alejo carrera 6 vía la Bajada (Incluye diseño del puente peatonal) </t>
  </si>
  <si>
    <t>Servicio de elaboración de PLAN DE DESARROLLO TURISTICO</t>
  </si>
  <si>
    <t>plan de generación de cultura turística</t>
  </si>
  <si>
    <t>Generación de una agenda de las actividades recreo deportivas en el municipio de Cajicá</t>
  </si>
  <si>
    <t xml:space="preserve">servicios de recuperación  de tierras  </t>
  </si>
  <si>
    <t>adquisición de bicicletas</t>
  </si>
  <si>
    <t>planeación y programas de políticas de alimentación y nutrición</t>
  </si>
  <si>
    <t>Servicio de manejo integrado de plagas</t>
  </si>
  <si>
    <t>Consultoría para el diseño y construcción de un centro integral  del sistema de atención de emergencias de Cajicá</t>
  </si>
  <si>
    <t>Apoyo Logístico para los eventos realizados por la Administración Municipal</t>
  </si>
  <si>
    <t>Adquisición de un vehículo</t>
  </si>
  <si>
    <t>Servicios de aseo y suministro de elementos de cafetería</t>
  </si>
  <si>
    <t>Servicios de bienestar social</t>
  </si>
  <si>
    <t xml:space="preserve">Desarrollo de políticas </t>
  </si>
  <si>
    <t>continuar con la actualización  del proceso de normas internacionales del sector publico de acuerdo a la resolución nº 533 de 2015 emitida por la con</t>
  </si>
  <si>
    <t>Mantenimiento de las seis instituciones educativas departamentales (Pompilio Martínez, Pablo Herrera, Rincón Santo, Capellanía, Antonio Nariño San Gabriel y sus 14 subsedes)</t>
  </si>
  <si>
    <t xml:space="preserve">Interventoría al Mantenimiento de edificios públicos  </t>
  </si>
  <si>
    <t>Prestación de servicios de apoyo para el mantenimiento de los edificios públicos y demás equipamientos a cargo del municipio</t>
  </si>
  <si>
    <t>Prestación de servicios de apoyo para el mantenimiento eléctrico de los edificios públicos y demás equipamientos a cargo del municipio</t>
  </si>
  <si>
    <t>servicios para la consolidación de información  de bases de datos de la Secretaria de Salud.</t>
  </si>
  <si>
    <t>servicios de administración de aplicaciones de software</t>
  </si>
  <si>
    <t xml:space="preserve">Interventoría para el mantenimiento de alamedas </t>
  </si>
  <si>
    <t xml:space="preserve">Interventoría para los estudios y diseños de alamedas </t>
  </si>
  <si>
    <t xml:space="preserve">Convenio de Asociacion </t>
  </si>
  <si>
    <t>RECURSOS EJECUTADOS</t>
  </si>
  <si>
    <t>Porcentaje en apoyo de programas.</t>
  </si>
  <si>
    <t>Número de familias</t>
  </si>
  <si>
    <t>Número de convenio</t>
  </si>
  <si>
    <t>Número de proyectos</t>
  </si>
  <si>
    <t>Número de celebraciones</t>
  </si>
  <si>
    <t>Número CDI MANTENIDOS</t>
  </si>
  <si>
    <t>Número de Celebraciones</t>
  </si>
  <si>
    <t>Número de Programa</t>
  </si>
  <si>
    <t xml:space="preserve">Número de convenios </t>
  </si>
  <si>
    <t>Número de bancos</t>
  </si>
  <si>
    <t>Número de categorizaciones</t>
  </si>
  <si>
    <t>Número de programa</t>
  </si>
  <si>
    <t>Número de murales</t>
  </si>
  <si>
    <t>Número de convenios de asociación</t>
  </si>
  <si>
    <t>Número de contratos</t>
  </si>
  <si>
    <t>Número de portafolios</t>
  </si>
  <si>
    <t xml:space="preserve">Número de fondos creados </t>
  </si>
  <si>
    <t>Número de interventorías realizadas</t>
  </si>
  <si>
    <t>Número de  programas</t>
  </si>
  <si>
    <t>Número de plan fortalecido</t>
  </si>
  <si>
    <t>Número de Porcentaje</t>
  </si>
  <si>
    <t xml:space="preserve">Número de proyectos </t>
  </si>
  <si>
    <t>Número de Capacitaciones</t>
  </si>
  <si>
    <t>Número de parques construidos</t>
  </si>
  <si>
    <t>Número de Cupos</t>
  </si>
  <si>
    <t>Número de documentos</t>
  </si>
  <si>
    <t>Número de formaciones.</t>
  </si>
  <si>
    <t>Número de estudiantes.</t>
  </si>
  <si>
    <t>Número de tanques gestionados</t>
  </si>
  <si>
    <t xml:space="preserve">Número de conjuntos </t>
  </si>
  <si>
    <t xml:space="preserve">Número de instituciones </t>
  </si>
  <si>
    <t>Número de foros realizados</t>
  </si>
  <si>
    <t>Número de instituciones educativas donde se aprovecha el material.</t>
  </si>
  <si>
    <t>Número de Bokashi EM entregados en el municipio</t>
  </si>
  <si>
    <t>Número de maquinas adquiridas.</t>
  </si>
  <si>
    <t>Número de contenedores</t>
  </si>
  <si>
    <t>Número de canecas adquiridas</t>
  </si>
  <si>
    <t>Número de transferencias realizadas</t>
  </si>
  <si>
    <t>Número de mantenimientos realizados</t>
  </si>
  <si>
    <t>Número de convenios actualizados</t>
  </si>
  <si>
    <t xml:space="preserve">Número de monitoreos realizados a IPS y EPS </t>
  </si>
  <si>
    <t>Número de visitas de seguimiento realizadas</t>
  </si>
  <si>
    <t>Número de proyectos  realizados</t>
  </si>
  <si>
    <t>Número de dotaciones</t>
  </si>
  <si>
    <t>Número de actividades</t>
  </si>
  <si>
    <t>Número de movilizaciones</t>
  </si>
  <si>
    <t>Número de subsidios entregados.</t>
  </si>
  <si>
    <t>Número SUBSIDIOS</t>
  </si>
  <si>
    <t xml:space="preserve">Número de predios legalizados </t>
  </si>
  <si>
    <t>Número de Subsidios entregados.</t>
  </si>
  <si>
    <t xml:space="preserve">Número de políticas elaboradas. </t>
  </si>
  <si>
    <t>Número  de campañas</t>
  </si>
  <si>
    <t>Número de visitas</t>
  </si>
  <si>
    <t xml:space="preserve">Número de ratificaciones </t>
  </si>
  <si>
    <t>Número de sistemas</t>
  </si>
  <si>
    <t>Número de consultorías.</t>
  </si>
  <si>
    <t>Número de Parques Automotor.</t>
  </si>
  <si>
    <t>Número de salidas</t>
  </si>
  <si>
    <t xml:space="preserve">Número de comités </t>
  </si>
  <si>
    <t>Número de comités.</t>
  </si>
  <si>
    <t>Número de escenarios</t>
  </si>
  <si>
    <t>Número de festivales</t>
  </si>
  <si>
    <t xml:space="preserve">Número de actividades </t>
  </si>
  <si>
    <t>Número de torneos</t>
  </si>
  <si>
    <t>Número de comités</t>
  </si>
  <si>
    <t>Número de planes de acciones elaborados</t>
  </si>
  <si>
    <t xml:space="preserve">Número de huertas apoyadas  </t>
  </si>
  <si>
    <t xml:space="preserve">Número de productores agropecuarios apoyados  </t>
  </si>
  <si>
    <t>Número de acciones realizadas</t>
  </si>
  <si>
    <t xml:space="preserve">Número de levantamientos </t>
  </si>
  <si>
    <t>Número de componentes elaborados</t>
  </si>
  <si>
    <t>Número de afiliaciones</t>
  </si>
  <si>
    <t>Número de diagnósticos realizados</t>
  </si>
  <si>
    <t>Número de interventorías contratadas</t>
  </si>
  <si>
    <t>Número de pactos</t>
  </si>
  <si>
    <t>Número de capacitaciones realizadas</t>
  </si>
  <si>
    <t xml:space="preserve">Número de sistemas  creados </t>
  </si>
  <si>
    <t>Número de encuestas</t>
  </si>
  <si>
    <t>Número de Pactos</t>
  </si>
  <si>
    <t>Número de Ferias de empleo</t>
  </si>
  <si>
    <t>Número de Ferias gastronómicas</t>
  </si>
  <si>
    <t>Número de personas capacitadas</t>
  </si>
  <si>
    <t>Número de Puntos mejorados</t>
  </si>
  <si>
    <t>Número de planes y estudios elaborados</t>
  </si>
  <si>
    <t>Número de planes formulados</t>
  </si>
  <si>
    <t>Número de cursos realizados</t>
  </si>
  <si>
    <t>Número de conductores apoyado</t>
  </si>
  <si>
    <t>Número de diagnósticos</t>
  </si>
  <si>
    <t>Número de socializaciones</t>
  </si>
  <si>
    <t>Número de agendas</t>
  </si>
  <si>
    <t>Número de canastos entregados</t>
  </si>
  <si>
    <t>Número de monitoreos realizados</t>
  </si>
  <si>
    <t xml:space="preserve">Número de Convenios o alianzas celebradas </t>
  </si>
  <si>
    <t>Número de arboles sembrados</t>
  </si>
  <si>
    <t xml:space="preserve">Número de congresos realizados </t>
  </si>
  <si>
    <t>Número de seguimientos a establecimientos comerciales</t>
  </si>
  <si>
    <t>Número de análisis realizados a los afluentes y efluentes</t>
  </si>
  <si>
    <t>Número de equipos y Maquinarias mantenidos</t>
  </si>
  <si>
    <t xml:space="preserve">Número de kilómetros reforestados  </t>
  </si>
  <si>
    <t xml:space="preserve">Número de niños y niñas sensibilizados </t>
  </si>
  <si>
    <t xml:space="preserve">Número de niños y niñas </t>
  </si>
  <si>
    <t>Número de locales comerciales Capacitados</t>
  </si>
  <si>
    <t>Número de estrategias realizadas</t>
  </si>
  <si>
    <t xml:space="preserve">Número de metros lineales de vallados ,mantenidos </t>
  </si>
  <si>
    <t>Número de control población realizado</t>
  </si>
  <si>
    <t>Número de eventos realizados</t>
  </si>
  <si>
    <t>Número de mejoramientos realizados</t>
  </si>
  <si>
    <t>Número de estrategias diseñadas</t>
  </si>
  <si>
    <t>Número de Planes</t>
  </si>
  <si>
    <t>Número de edificios mantenidos</t>
  </si>
  <si>
    <t xml:space="preserve">Número de procesos de capacitación realizados </t>
  </si>
  <si>
    <t xml:space="preserve">Número de encuentros de fortalecimiento institucional realizados </t>
  </si>
  <si>
    <t xml:space="preserve">Número de conmemoraciones realizadas </t>
  </si>
  <si>
    <t>Número de bases de datos depuradas y actualizadas</t>
  </si>
  <si>
    <t>Número de software adquiridos</t>
  </si>
  <si>
    <t xml:space="preserve">Número de personas beneficiadas entre niños padres y cuidadores </t>
  </si>
  <si>
    <t xml:space="preserve">Número de bienes inmuebles en arrendamiento </t>
  </si>
  <si>
    <t>Realizar 1 Convenio interadministrativo con la ludoteca itinerante con Colsubsidio</t>
  </si>
  <si>
    <t>Garantizar el 100%  proceso del banco de alimentos, con una profesional trabajadora social y personal de servicios generales.</t>
  </si>
  <si>
    <t xml:space="preserve">Restructurar 1 política de seguridad alimentaria mediante el apoyo de un  equipo interdisciplinario  </t>
  </si>
  <si>
    <t>Apoyar al 100% el programa de separación en la fuente a través de la firma de un convenio interadministrativo con la EPC</t>
  </si>
  <si>
    <t>31/04/2017</t>
  </si>
  <si>
    <t xml:space="preserve">Número de puntos vigilados </t>
  </si>
  <si>
    <t>Número de frentes de seguridad fortalecidos</t>
  </si>
  <si>
    <t>Número de apoyos en papelería para la fuerza publica</t>
  </si>
  <si>
    <t xml:space="preserve">Número de banderas adquiridas </t>
  </si>
  <si>
    <t xml:space="preserve">Número de dotaciones en muebles a la fuerza pública </t>
  </si>
  <si>
    <t xml:space="preserve">Número de chalecos antibalas adquiridos </t>
  </si>
  <si>
    <t xml:space="preserve">Número de elementos de seguridad vial adquiridos </t>
  </si>
  <si>
    <t>Cuatro (4) Mecanismos de medición (percepción de seguridad) implementados ODS 16</t>
  </si>
  <si>
    <t>Señalizar  10.852,3 metros lineales de vías urbanas a través de señales de transito horizontales  en el Municipio  de  Cajicá</t>
  </si>
  <si>
    <t>Número de metros lineales señalizados</t>
  </si>
  <si>
    <t>Una(1) Base de datos de aseguramiento a régimen subsiado actualizadas (BDUA, SISBEN, LMA Y MSRS) ODS 3</t>
  </si>
  <si>
    <t>Una (1 ) Base de datos de aseguramiento a régimen contributivo actualizadas  (BDUA, SISBEN, LMA Y MSRS)  ODS 3</t>
  </si>
  <si>
    <t>Dieciséis(16) Campañas de promoción al aseguramiento a régimen contributivo. ODS 3</t>
  </si>
  <si>
    <t xml:space="preserve">Una (1 ) Base de datos de aseguramiento a población pobre no asegurada  (BDUA, SISBEN, LMA Y MSRS)  </t>
  </si>
  <si>
    <t>Una (1 )actualización de convenio con la ESE , hospital profesor Cavellier para intención a la población pobre no asegurada</t>
  </si>
  <si>
    <t>Ciento veinte(120) visitas de seguimiento y acompañamiento a prestadores de servicios de salud para la implementación del Plan de Gestión del Riesgo  para atención de emergencias y desastres. ODS 3</t>
  </si>
  <si>
    <t>Trescientos treinta y dos (332) visitas  de seguimiento  y acompañamiento para habilitación de servicios de salud  a los prestadores que operan en el municipio . ODS 3</t>
  </si>
  <si>
    <t>Noventa y Seis(96) visitas de seguimiento y acompañamiento para verificación del Sistema  Obligatorio de Garantía a la calidad  a los prestadores que operan en el municipio realizadas ODS 3</t>
  </si>
  <si>
    <t>Una(1) Formulación e implementación de la Política Pública, de derechos sexuales y reproductivos ODS 3</t>
  </si>
  <si>
    <t>Número  de políticas formuladas e implementadas</t>
  </si>
  <si>
    <t>Trescientas ochenta y cuatro (384) reuniones desarrolladas con los  comités de participación social y vigilancia epidemiológica ODS 3</t>
  </si>
  <si>
    <t xml:space="preserve">Ejecución del 95% de las actividades de promoción y prevención de salud oral </t>
  </si>
  <si>
    <t>Ochocientos (800) Actividades físicas  realizadas para reducir en 7% a la mortalidad prematura por enfermedades crónicas no transmisibles.</t>
  </si>
  <si>
    <t>Número de actividades físicas realizadas</t>
  </si>
  <si>
    <t>Ciento veinte  (120) subsidios para construcción de vivienda en sitio propio entregados.  ODS 1</t>
  </si>
  <si>
    <t>Garantizar al 100% la interventoría por medio de un grupo intersciplinario.</t>
  </si>
  <si>
    <t xml:space="preserve">Un(1)  Comité interdisciplinario para la planeación del entrenamiento , en funcionamiento ODS 10 </t>
  </si>
  <si>
    <t>treinta(30) disciplinas deportivas  avaladas, implementadas y dotadas en la Escuela Polideportiva de Cajicá. ODS 4</t>
  </si>
  <si>
    <t xml:space="preserve">Doscientas Veinticinco(225) personas  de 40-60 años vinculadas a actividades  recreativas y de actividad física reduciendo  el sedentarismo. ODS 3 </t>
  </si>
  <si>
    <t>Veintisiete(27) Comités deportivos de las Juntas de Acción Comunal acompañados y asesorados en temas deportivos. ODS 3</t>
  </si>
  <si>
    <t>Un(1) caracterización anual de Deportista de alto rendimiento.ODS 3</t>
  </si>
  <si>
    <t>Un(1) Comité Seguridad Alimentaria Nutricional activado ODS 2</t>
  </si>
  <si>
    <t>Número de Comités de Seguridad Alimentaria Nutricional activado</t>
  </si>
  <si>
    <t>Veinte Seis(26 )familias de pobreza extrema atendidas frente al componente nutricional atendidas ODS 2</t>
  </si>
  <si>
    <t xml:space="preserve">Una (1)  Plan Básico de Ordenamiento Territorial revisado para garantizar el 60% del territorio rural del municipio ordenado.
</t>
  </si>
  <si>
    <t>Diez (10) Kilómetros de vías rurales mantenidas permanentemente. ODS 11</t>
  </si>
  <si>
    <t>Número de kilómetros de vías rurales mantenidas permanentemente</t>
  </si>
  <si>
    <t>Cuatro (4) kilómetros de vías rurales pavimentadas. ODS 11</t>
  </si>
  <si>
    <t>Número de kilómetros de vías rurales pavimentadas</t>
  </si>
  <si>
    <t>Una (1) revisión extraordinaria al Plan Básico de Ordenamiento Territorial -PBOT.para garantizar el incremento de áreas de suelos para la productividad y el 70% del suelo con actividad corredor vial ordenado, 6 M2 de superficie verde urbana por habitante y 8 M2 de espacio publico efectivo por habitante. ODS 11</t>
  </si>
  <si>
    <t>Número de revisiones extraordinarias al Plan Básico de Ordenamiento Territorial</t>
  </si>
  <si>
    <t>Construir 120 metros lineales de andenes en el barrio el roció  mediante convenio solidario con la JAC.</t>
  </si>
  <si>
    <t>Número de Bancos Inmobiliarios creados y en funcionamiento</t>
  </si>
  <si>
    <t>Cien (100%)  de acometidas de energía eléctrica nuevas en las unidades de vivienda aprobadas por la Secretaría de Planeación instaladas. ODS 7</t>
  </si>
  <si>
    <t>Cuatrocientos (400) Kilómetros  de expansión de redes de alumbrado público en tecnología LED. ODS 7</t>
  </si>
  <si>
    <t xml:space="preserve">Número de kilómetros de expansión </t>
  </si>
  <si>
    <t>Número de oficinas de atención al usuario operando</t>
  </si>
  <si>
    <t>Cuatro (4) Convenios o alianzas estratégicas con gremio transportador-propietarios de parqueaderos-policías de transito -universidades-SENA celebrados. ODS 11</t>
  </si>
  <si>
    <t>Cinco (5) Nuevos kilómetros de vías urbanas construidas. ODS 11</t>
  </si>
  <si>
    <t>Número de nuevos kilómetros de vías urbanos construidas</t>
  </si>
  <si>
    <t>Número de kilómetros de vías urbanas mantenidas permanentemente</t>
  </si>
  <si>
    <t xml:space="preserve"> 20 -Tecnologías de la Información y Comunicación - TIC</t>
  </si>
  <si>
    <t>Garantizar el funcionamiento de la entidad de Tics al 100% mediante apoyo logístico.</t>
  </si>
  <si>
    <t xml:space="preserve">Adquirir e implementar un sistema de tecnología para la interconexión de las  instituciones centralizadas y descentralizadas y diferentes sectores del municipio, organizaciones de seguridad, atención y prevención a emergencias. </t>
  </si>
  <si>
    <t>Un (1) Plan de Cultura Tecnológica formulado e implementado entre los diferentes grupos atareos del Municipio</t>
  </si>
  <si>
    <t>Tres (3) zonas WIFI gratuita instaladas en el municipio</t>
  </si>
  <si>
    <t>Una (1) Revisión extraordinaria del PBOT para garantizar la implementación de un parque de ciencia tecnología, emprendimiento e innovación.</t>
  </si>
  <si>
    <t>Una (1) Institucionalidad para la CCTEI - Comité de  ciencia, tecnología, emprendimiento  e innovación  creada y operando. ODS 10</t>
  </si>
  <si>
    <t xml:space="preserve">Ocho (8) convenios o alianzas estratégicas que impulsan el programa de ciencia, tecnología, emprendimiento e innovación - CCTEI celebrados. ODS 9 </t>
  </si>
  <si>
    <t>Ocho (8) convenios o alianzas estratégicas que impulsan el programa de ciencia, tecnología, emprendimiento e innovación - CCTEI celebrados. ODS 9</t>
  </si>
  <si>
    <t>Número de Clúster de servicios de esparcimiento, recreativos y turísticos de Sabana Centro implementados</t>
  </si>
  <si>
    <t xml:space="preserve">Apoyar al 100% el programa de separación en la fuente mediante un convenio interadministrativo con la empresa de servicios públicos de Cajicá </t>
  </si>
  <si>
    <t>Ochenta (80) actividades de seguimiento y acompañamiento  en diagnostico de vulnerabilidad para emergencias y desastres para las  instituciones de carácter municipal. ODS 11</t>
  </si>
  <si>
    <t>Una (1) plan de  acción administrativo implementado.ODS 16</t>
  </si>
  <si>
    <t>Tres (3) vehículos adquiridos para fortalecimiento del parque automotriz de la administración para mejorar el sistema de transporte administrativo. ODS 16</t>
  </si>
  <si>
    <t>Tres mil doscientos  noventa (3290)  contribuyentes normalizan su situación moratorio ante la S. de Hacienda  de  cuentas por cobrar en valor y antigüedad.ODS 16</t>
  </si>
  <si>
    <t>Cuatro (4) procesos automatizados en calidad y oportunidad para el cliente interno y externo (plusvalía, facturación, paz y salvos,  pagos y recaudos) .ODS 16</t>
  </si>
  <si>
    <t xml:space="preserve">2. Primera infancia. Infancia y adolescencia </t>
  </si>
  <si>
    <t>Mil Seiscientos Seis (1606)  cupos disponibles para niños y niñas de 0 a 5 años en programas artísticos. ODS 10</t>
  </si>
  <si>
    <t>Mil Doscientos  (1200) cupos disponibles en Básica Primaria en la zona urbana. ODS 10</t>
  </si>
  <si>
    <t>Dos Mil Doscientos Trecientos (2300) cupos disponibles en  Básica primaria  zona rural. ODS 10</t>
  </si>
  <si>
    <t>Seiscientos (600) cupos disponibles en básica  secundaria en la zona urbana</t>
  </si>
  <si>
    <t>Cuatro Mil Trecientos (4300) cupos disponibles en básica secundaria rural</t>
  </si>
  <si>
    <t>Un (1) hogar sustituto en creado, Niñez</t>
  </si>
  <si>
    <t>Setecientos ciento cincuenta y uno(751)cupos disponibles para adolescentes entre los 12 y 18 años que asisten a Escuelas de Formación Deportiva.  ODS 10</t>
  </si>
  <si>
    <t xml:space="preserve"> 4. Jóvenes por la Vida, un Buen Plan para Cajicá.</t>
  </si>
  <si>
    <t>Cuatro (4) Portafolio  de becas  a estudiantes para acceder a la educación superior, profesional, técnica, tecnológica y no formal. ODS 10</t>
  </si>
  <si>
    <t>Número de Portafolio  de becas  a estudiantes para acceder a la educación superior, profesional, técnica o tecnológica garantizado.</t>
  </si>
  <si>
    <t>Quinientos Veintiún (521) cupos disponibles para población joven de 17 a 24 años en programas de formación artística y cultural. ODS 10</t>
  </si>
  <si>
    <t>Número de fondos de oportunidades creado y en funcionamiento</t>
  </si>
  <si>
    <t xml:space="preserve"> 6. Mujer, hombre y Equidad de Género Fortaleza para la Paz.</t>
  </si>
  <si>
    <t>Un(1) Plan de Igualdad y Oportunidades- PIO para la mujer, adoptado mediante acto administrativo. ODS 10</t>
  </si>
  <si>
    <t xml:space="preserve">Trescientos(300)  cupos de  empleo para hombres y mujeres madres cabeza de hogar otorgados. ODS 10 </t>
  </si>
  <si>
    <t>Número de cupos de empleo para hombres y mujeres madres cabeza de hogar otorgados</t>
  </si>
  <si>
    <t>Ocho(8) Proyectos de Ciencia, Tecnología, Emprendimiento e Innovación - CTEI implementados  desarrollados por mujeres. ODS 9</t>
  </si>
  <si>
    <t>6.Personas en condición de discapacidad</t>
  </si>
  <si>
    <t xml:space="preserve">Un(1) Banco de ayudas técnicas fortalecido y en funcionamiento. ODS 10 </t>
  </si>
  <si>
    <t>Número de proyectos productivos implementados para ser desarrollados por población en condición de pobreza</t>
  </si>
  <si>
    <t>Un(1) Programa de Educación formal ( educación para adultos) y por ciclos garantizado. ODS 1</t>
  </si>
  <si>
    <t>Número de  Programa de Educación formal y por ciclos garantizado</t>
  </si>
  <si>
    <t>Dos Mil(2000) cupos para Niños  y Niñas que asisten a reforzamiento de lecto - escritura garantizados ODS 4</t>
  </si>
  <si>
    <t xml:space="preserve">Veinte(20) Personas de apoyo administrativo para fortalecer la prestación de servicios educativos ODS 4. </t>
  </si>
  <si>
    <t>Seis(6) Formaciones transversales en bandas músico marciales garantizadas.  ODS 4</t>
  </si>
  <si>
    <t xml:space="preserve">Número de Formaciones transversales en bandas músico marciales garantizadas </t>
  </si>
  <si>
    <t>fortalecer el 100% a la institución educativa Pompilio Martínez para por medio de pago de servicios de internet</t>
  </si>
  <si>
    <t>Catorce(14) Profesionales  que permiten el acceso a la conectividad  fortaleciendo proceso de implementación de la TIC en las IE.ODS 4</t>
  </si>
  <si>
    <t>Quinientos Noventa y Nueve(599) cupos  en población activamente económica 25-59 años participando activamente del arte y la cultura ODS 3</t>
  </si>
  <si>
    <t>Número de cupos  en  población activamente económica 25-59 años</t>
  </si>
  <si>
    <t>Un(1) Programa de certificación  de educación no formal  por niveles para el talento Cajiqueño que participen de los procesos de formación cultural creado  ODS 3</t>
  </si>
  <si>
    <t>Veintidós(22) Escuelas de formación fortalecidas, con dotación,  accesorios y mantenimiento de instrumentos para el desarrollo de las manifestaciones artísticas ODS 10</t>
  </si>
  <si>
    <t xml:space="preserve">Setecientos Noventa y Nueve(779) cupos  de Estudiantes de las Instituciones Educativas Departamentales grado 6° a 9° apoyados en actividades artísticas y culturales. ODS 3. </t>
  </si>
  <si>
    <t>Doscientos(200) Niños y Niñas de 6-12 años en condiciones de vulnerabilidad con atención en programas artísticos y culturales . ODS 3</t>
  </si>
  <si>
    <t>Dieciséis(16) Programas de actividades culturales con dotación. ODS 10</t>
  </si>
  <si>
    <t>Número de   Emprendimientos culturales formulados por estudiantes del Instituto.</t>
  </si>
  <si>
    <t>14. Cajicá en Red con las Bibliotecas</t>
  </si>
  <si>
    <t>Dieciséis(16) programas para facilitar el acceso a la comunidad a los materiales de la red de bibliotecas . ODS 10</t>
  </si>
  <si>
    <t>20/20/2017</t>
  </si>
  <si>
    <t>Instalar y mantener 100 luminarias en la zona rural y urbana del municipio, mediante un convenio con CODENSA</t>
  </si>
  <si>
    <t>Formular 1 programa  de "Familia Escuela de unidad y transformación del Ser" formulado</t>
  </si>
  <si>
    <t xml:space="preserve">Crear u hogar de paso </t>
  </si>
  <si>
    <t>Realizar 1 campaña  de  prevención de violencia contra la mujer y el hombre</t>
  </si>
  <si>
    <t>Implementar acciones de  prevención, rehabilitación y resocialización de jóvenes en condición de vulnerabilidad mediante un profesional.</t>
  </si>
  <si>
    <t>Realizar un convenio con la Unidad de Discapacidad</t>
  </si>
  <si>
    <t>Brindar atención al 100% a personas con discapacidad</t>
  </si>
  <si>
    <t>Fortalecer al 100% los emprendimientos culturales por medio de un grupo interdisciplinarios.</t>
  </si>
  <si>
    <t>Garantizar al 100% los servicios de la s bibliotecas por medio de un personal especializado.</t>
  </si>
  <si>
    <t>Garantizar al 100%  la entrega de suplementos alimentarios  para la persona de escasos recursos</t>
  </si>
  <si>
    <t>12/012/2017</t>
  </si>
  <si>
    <t>Porcentaje  de fortalecimiento</t>
  </si>
  <si>
    <t>Pago de servicio de internet en las IED</t>
  </si>
  <si>
    <t>Porcentaje de emprendimiento</t>
  </si>
  <si>
    <t xml:space="preserve">Realizar el evento Maloka </t>
  </si>
  <si>
    <t>Número de eventos y/o actividades</t>
  </si>
  <si>
    <t>Número mantenimientos realizados</t>
  </si>
  <si>
    <t>Número de pagos realizados</t>
  </si>
  <si>
    <t xml:space="preserve">Número de kit recreativos </t>
  </si>
  <si>
    <t xml:space="preserve">Número de actividades realizadas </t>
  </si>
  <si>
    <t xml:space="preserve">Número de eventos </t>
  </si>
  <si>
    <t xml:space="preserve">Número de valoraciones </t>
  </si>
  <si>
    <t>Número de planes de ingreso a la educación superior</t>
  </si>
  <si>
    <t xml:space="preserve">Número de eventos a realizar </t>
  </si>
  <si>
    <t>Número Incentivos deportista del año</t>
  </si>
  <si>
    <t xml:space="preserve">Número  Meta </t>
  </si>
  <si>
    <t>Número De dotaciones</t>
  </si>
  <si>
    <t>Número de equipos de comunicación adquiridos</t>
  </si>
  <si>
    <t>Número De estudios y diseños realizados</t>
  </si>
  <si>
    <t xml:space="preserve">Número Ventanillas  </t>
  </si>
  <si>
    <t xml:space="preserve">Número De dotaciones </t>
  </si>
  <si>
    <t>Número De vehículos adquiridos</t>
  </si>
  <si>
    <t>Número De concursos realizados</t>
  </si>
  <si>
    <t xml:space="preserve">Número Seminarios </t>
  </si>
  <si>
    <t>Número Capacitación</t>
  </si>
  <si>
    <t>Número De capacitaciones</t>
  </si>
  <si>
    <t xml:space="preserve">Número De audiencias realizadas </t>
  </si>
  <si>
    <t>Número de comités conformados</t>
  </si>
  <si>
    <t>Número de políticas implementadas</t>
  </si>
  <si>
    <t xml:space="preserve">Número De lideres formados </t>
  </si>
  <si>
    <t xml:space="preserve">Número De talleres realizados </t>
  </si>
  <si>
    <t>Número De asociaciones creadas</t>
  </si>
  <si>
    <t xml:space="preserve">Número De visitas  realizadas </t>
  </si>
  <si>
    <t xml:space="preserve">Número De sectores mantenidos y adecuados </t>
  </si>
  <si>
    <t xml:space="preserve">Número De Estrategias Integrales desarrolladas </t>
  </si>
  <si>
    <t xml:space="preserve">Número De eventos realizados </t>
  </si>
  <si>
    <t xml:space="preserve">Número De adecuaciones realizadas </t>
  </si>
  <si>
    <t>Número De dotación de enseres realizada</t>
  </si>
  <si>
    <t xml:space="preserve">Número De suministros realizados </t>
  </si>
  <si>
    <t xml:space="preserve">Número De  o dotaciones  de ponchos y cascos  a la fuerza pública </t>
  </si>
  <si>
    <t xml:space="preserve">Número De kit de reten adquiridos </t>
  </si>
  <si>
    <t xml:space="preserve">Número De combos adquiridos </t>
  </si>
  <si>
    <t xml:space="preserve">Número De medios tecnológicos mantenidos </t>
  </si>
  <si>
    <t>Número de kilómetros  de vías pavimentadas</t>
  </si>
  <si>
    <t>Número km de vía pavimentadas</t>
  </si>
  <si>
    <t xml:space="preserve">Número de Base de datos </t>
  </si>
  <si>
    <t>Número de galones de combustible utilizados</t>
  </si>
  <si>
    <t>Número de km de vías pavimentadas</t>
  </si>
  <si>
    <t>Número de kilómetros de vías reparchadas</t>
  </si>
  <si>
    <t>Número de metros cúbicos de material granular</t>
  </si>
  <si>
    <t>Número de km de vías pavimentada</t>
  </si>
  <si>
    <t>Número de Kg de asfalto en frio</t>
  </si>
  <si>
    <t>Número  km de placa huella construida</t>
  </si>
  <si>
    <t>Número de semanas realizadas</t>
  </si>
  <si>
    <t xml:space="preserve">Número de acciones </t>
  </si>
  <si>
    <t>Número de campanas</t>
  </si>
  <si>
    <t>Número de convocatorias</t>
  </si>
  <si>
    <t>Número de pagos</t>
  </si>
  <si>
    <t xml:space="preserve">Número de fuentes de suministro seguro y permanente </t>
  </si>
  <si>
    <t>Número de Censos Sociales realizados</t>
  </si>
  <si>
    <t>Número de equipos</t>
  </si>
  <si>
    <t xml:space="preserve">Número de vehículos adquiridos </t>
  </si>
  <si>
    <t>Número de Programa Fortalecido</t>
  </si>
  <si>
    <t>Número Puesto de Trabajo</t>
  </si>
  <si>
    <t xml:space="preserve">Número cantidad de litros utilizados </t>
  </si>
  <si>
    <t>Número Programas de capacitación realizados</t>
  </si>
  <si>
    <t>Número de convenio de auxiliares  de la policía</t>
  </si>
  <si>
    <t xml:space="preserve">Número de rutas diseñada </t>
  </si>
  <si>
    <t>Número de Convenios de auxiliares bachilleres   de la policía</t>
  </si>
  <si>
    <r>
      <t>Un (1) Sistema de</t>
    </r>
    <r>
      <rPr>
        <sz val="10"/>
        <color rgb="FFFF0000"/>
        <rFont val="Calibri"/>
        <family val="2"/>
        <scheme val="minor"/>
      </rPr>
      <t xml:space="preserve"> Tele</t>
    </r>
    <r>
      <rPr>
        <sz val="10"/>
        <color theme="1"/>
        <rFont val="Calibri"/>
        <family val="2"/>
        <scheme val="minor"/>
      </rPr>
      <t>trabajo implementado y en funcionamiento. ODS 17</t>
    </r>
  </si>
  <si>
    <t>Refrigerios</t>
  </si>
  <si>
    <t xml:space="preserve">Número de Podas garantizadas </t>
  </si>
  <si>
    <t>Realizar anualmente la Transferencia de recursos a la CAR</t>
  </si>
  <si>
    <t xml:space="preserve">Rehabilitar una alameda </t>
  </si>
  <si>
    <t>Garantizar el  100 % funcionamiento de (2) Comisarias de Familia, mediante un equipo interdisciplinario</t>
  </si>
  <si>
    <t>Realizar la semana de ciencia, tecnología e innovación</t>
  </si>
  <si>
    <t>Realizar estudios y diseños para la construcción e una ludoteca</t>
  </si>
  <si>
    <t>Número de festivales realizados</t>
  </si>
  <si>
    <t>Fortalecer al 100% las organizaciones juveniles</t>
  </si>
  <si>
    <t>Formular la política de mujer</t>
  </si>
  <si>
    <t>Número de otorgamientos</t>
  </si>
  <si>
    <t>Realizar un programa de protección de derechos</t>
  </si>
  <si>
    <t>Formular la política de discapacidad</t>
  </si>
  <si>
    <t>Número de políticas realizadas</t>
  </si>
  <si>
    <t>Establecer 2000 cupos para niños y niñas en Lector- Escritura, por medio de un convenio de asociación con una institución de educación para el desarrollo de un programa de lectura, inglés, orientación profesional y desarrollo humano, escuela de padres de las id, diplomado en familia</t>
  </si>
  <si>
    <t xml:space="preserve">Adquisición de colecciones, libros y biblio bancos en físico para la red bibliotecas del municipio de Cajicá. </t>
  </si>
  <si>
    <t xml:space="preserve"> Realizar la construcción de 39 en sitio propio</t>
  </si>
  <si>
    <t>Porcentaje de garantía</t>
  </si>
  <si>
    <t>Realizar la política publica para la realizacion y utilización del espacio publico</t>
  </si>
  <si>
    <t>Realizar la entrega de 50 equipos de computación para la alcaldía municipal por medio de un proveedor.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</si>
</sst>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4">
    <numFmt numFmtId="6" formatCode="&quot;$&quot;#,##0;[Red]\-&quot;$&quot;#,##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 #,##0_);_(&quot;$&quot;\ * \(#,##0\);_(&quot;$&quot;\ * &quot;-&quot;_);_(@_)"/>
    <numFmt numFmtId="165" formatCode="_(* #,##0_);_(* \(#,##0\);_(* &quot;-&quot;_);_(@_)"/>
    <numFmt numFmtId="166" formatCode="_(&quot;$&quot;\ * #,##0.00_);_(&quot;$&quot;\ * \(#,##0.00\);_(&quot;$&quot;\ * &quot;-&quot;??_);_(@_)"/>
    <numFmt numFmtId="167" formatCode="_(* #,##0.00_);_(* \(#,##0.00\);_(* &quot;-&quot;??_);_(@_)"/>
    <numFmt numFmtId="168" formatCode="_-&quot;$&quot;\ * #,##0_-;\-&quot;$&quot;\ * #,##0_-;_-&quot;$&quot;\ * &quot;-&quot;_-;_-@_-"/>
    <numFmt numFmtId="169" formatCode="_(* #,##0_);_(* \(#,##0\);_(* &quot;-&quot;??_);_(@_)"/>
    <numFmt numFmtId="170" formatCode="_(&quot;$&quot;\ * #,##0_);_(&quot;$&quot;\ * \(#,##0\);_(&quot;$&quot;\ * &quot;-&quot;??_);_(@_)"/>
    <numFmt numFmtId="171" formatCode="&quot;$&quot;\ #,##0;[Red]&quot;$&quot;\ #,##0"/>
    <numFmt numFmtId="172" formatCode="_-&quot;$&quot;* #,##0_-;\-&quot;$&quot;* #,##0_-;_-&quot;$&quot;* &quot;-&quot;??_-;_-@_-"/>
    <numFmt numFmtId="173" formatCode="&quot;$&quot;#,##0"/>
    <numFmt numFmtId="174" formatCode="_-* #,##0_-;\-* #,##0_-;_-* &quot;-&quot;_-;_-@"/>
    <numFmt numFmtId="175" formatCode="&quot;$&quot;\ #,##0"/>
    <numFmt numFmtId="176" formatCode="dd/mm/yyyy;@"/>
    <numFmt numFmtId="177" formatCode="d/m/yyyy"/>
    <numFmt numFmtId="178" formatCode="dd\-mm\-yy;@"/>
    <numFmt numFmtId="179" formatCode="_-* #,##0_-;\-* #,##0_-;_-* &quot;-&quot;??_-;_-@_-"/>
    <numFmt numFmtId="180" formatCode="[$-C0A]mmmm\-yy;@"/>
    <numFmt numFmtId="181" formatCode="dd/mm/yy;@"/>
    <numFmt numFmtId="182" formatCode="_(&quot;$&quot;\ * #,##0.00_);_(&quot;$&quot;\ * \(#,##0.00\);_(&quot;$&quot;\ * &quot;-&quot;_);_(@_)"/>
    <numFmt numFmtId="183" formatCode="#,#00.00;\(#,#00.00\)"/>
    <numFmt numFmtId="184" formatCode="_(* #,##0.0_);_(* \(#,##0.0\);_(* &quot;-&quot;_);_(@_)"/>
    <numFmt numFmtId="185" formatCode="yyyy/mm/dd"/>
    <numFmt numFmtId="186" formatCode="&quot;$&quot;#,##0.00"/>
    <numFmt numFmtId="187" formatCode="&quot;$&quot;\ #,##0.00;[Red]\-&quot;$&quot;\ #,##0.00"/>
    <numFmt numFmtId="188" formatCode="&quot;$&quot;\ #,##0;[Red]\-&quot;$&quot;\ #,##0"/>
    <numFmt numFmtId="189" formatCode="#,##0.00_ ;\-#,##0.00\ "/>
    <numFmt numFmtId="190" formatCode="0_);\(0\)"/>
    <numFmt numFmtId="191" formatCode="_(* #,##0.00_);_(* \(#,##0.00\);_(* &quot;-&quot;_);_(@_)"/>
    <numFmt numFmtId="192" formatCode="&quot;$&quot;\ #,##0.00"/>
  </numFmts>
  <fonts count="57" x14ac:knownFonts="1">
    <font>
      <sz val="11"/>
      <color theme="1"/>
      <name val="Calibri"/>
      <family val="2"/>
      <scheme val="minor"/>
    </font>
    <font>
      <sz val="11"/>
      <color theme="1"/>
      <name val="Calibri"/>
      <family val="2"/>
      <scheme val="minor"/>
    </font>
    <font>
      <b/>
      <sz val="9"/>
      <color theme="1"/>
      <name val="Arial"/>
      <family val="2"/>
    </font>
    <font>
      <sz val="10"/>
      <name val="Arial"/>
      <family val="2"/>
    </font>
    <font>
      <sz val="10"/>
      <color theme="1"/>
      <name val="Calibri"/>
      <family val="2"/>
      <scheme val="minor"/>
    </font>
    <font>
      <sz val="12"/>
      <color theme="1"/>
      <name val="Calibri"/>
      <family val="2"/>
      <scheme val="minor"/>
    </font>
    <font>
      <sz val="8"/>
      <name val="Arial"/>
      <family val="2"/>
    </font>
    <font>
      <sz val="9"/>
      <color indexed="81"/>
      <name val="Tahoma"/>
      <family val="2"/>
    </font>
    <font>
      <b/>
      <sz val="9"/>
      <color indexed="81"/>
      <name val="Tahoma"/>
      <family val="2"/>
    </font>
    <font>
      <sz val="9"/>
      <color theme="1"/>
      <name val="Arial"/>
      <family val="2"/>
    </font>
    <font>
      <sz val="9"/>
      <name val="Arial"/>
      <family val="2"/>
    </font>
    <font>
      <b/>
      <sz val="9"/>
      <name val="Arial"/>
      <family val="2"/>
    </font>
    <font>
      <sz val="9"/>
      <color rgb="FF000000"/>
      <name val="Arial"/>
      <family val="2"/>
    </font>
    <font>
      <sz val="11"/>
      <name val="Calibri"/>
      <family val="2"/>
      <scheme val="minor"/>
    </font>
    <font>
      <b/>
      <sz val="11"/>
      <color theme="1"/>
      <name val="Calibri"/>
      <family val="2"/>
      <scheme val="minor"/>
    </font>
    <font>
      <u/>
      <sz val="11"/>
      <color theme="10"/>
      <name val="Calibri"/>
      <family val="2"/>
      <scheme val="minor"/>
    </font>
    <font>
      <u/>
      <sz val="11"/>
      <color theme="11"/>
      <name val="Calibri"/>
      <family val="2"/>
      <scheme val="minor"/>
    </font>
    <font>
      <sz val="9"/>
      <color indexed="81"/>
      <name val="Calibri"/>
      <family val="2"/>
    </font>
    <font>
      <b/>
      <sz val="9"/>
      <color indexed="81"/>
      <name val="Calibri"/>
      <family val="2"/>
    </font>
    <font>
      <b/>
      <sz val="20"/>
      <color theme="1"/>
      <name val="Arial"/>
      <family val="2"/>
    </font>
    <font>
      <sz val="8"/>
      <color theme="1"/>
      <name val="Arial"/>
      <family val="2"/>
    </font>
    <font>
      <sz val="8"/>
      <name val="Calibri"/>
      <family val="2"/>
      <scheme val="minor"/>
    </font>
    <font>
      <sz val="10"/>
      <name val="Calibri"/>
      <family val="2"/>
      <scheme val="minor"/>
    </font>
    <font>
      <b/>
      <sz val="8"/>
      <color theme="1"/>
      <name val="Arial"/>
      <family val="2"/>
    </font>
    <font>
      <sz val="8"/>
      <color rgb="FF000000"/>
      <name val="Arial"/>
      <family val="2"/>
    </font>
    <font>
      <sz val="11"/>
      <color theme="0"/>
      <name val="Calibri"/>
      <family val="2"/>
      <scheme val="minor"/>
    </font>
    <font>
      <sz val="9"/>
      <color theme="1"/>
      <name val="Calibri"/>
      <family val="2"/>
      <scheme val="minor"/>
    </font>
    <font>
      <sz val="8"/>
      <color theme="1"/>
      <name val="Calibri"/>
      <family val="2"/>
      <scheme val="minor"/>
    </font>
    <font>
      <sz val="9"/>
      <color rgb="FFFF0000"/>
      <name val="Arial"/>
      <family val="2"/>
    </font>
    <font>
      <sz val="10"/>
      <color rgb="FF9933FF"/>
      <name val="Calibri"/>
      <family val="2"/>
      <scheme val="minor"/>
    </font>
    <font>
      <b/>
      <sz val="11"/>
      <color theme="1"/>
      <name val="Arial"/>
      <family val="2"/>
    </font>
    <font>
      <sz val="11"/>
      <color theme="1"/>
      <name val="Arial"/>
      <family val="2"/>
    </font>
    <font>
      <b/>
      <sz val="8"/>
      <color theme="1"/>
      <name val="Calibri"/>
      <family val="2"/>
      <scheme val="minor"/>
    </font>
    <font>
      <b/>
      <sz val="8"/>
      <name val="Arial"/>
      <family val="2"/>
    </font>
    <font>
      <b/>
      <sz val="11"/>
      <name val="Arial"/>
      <family val="2"/>
    </font>
    <font>
      <sz val="11"/>
      <name val="Arial"/>
      <family val="2"/>
    </font>
    <font>
      <sz val="11"/>
      <color rgb="FFFF66FF"/>
      <name val="Calibri"/>
      <family val="2"/>
      <scheme val="minor"/>
    </font>
    <font>
      <sz val="9"/>
      <name val="Calibri"/>
      <family val="2"/>
      <scheme val="minor"/>
    </font>
    <font>
      <sz val="9"/>
      <color rgb="FFC00000"/>
      <name val="Arial"/>
      <family val="2"/>
    </font>
    <font>
      <sz val="10"/>
      <color indexed="8"/>
      <name val="Calibri"/>
      <family val="2"/>
      <scheme val="minor"/>
    </font>
    <font>
      <sz val="9"/>
      <color indexed="8"/>
      <name val="Arial"/>
      <family val="2"/>
    </font>
    <font>
      <b/>
      <sz val="9"/>
      <color theme="1"/>
      <name val="Calibri"/>
      <family val="2"/>
      <scheme val="minor"/>
    </font>
    <font>
      <b/>
      <sz val="9"/>
      <name val="Calibri"/>
      <family val="2"/>
      <scheme val="minor"/>
    </font>
    <font>
      <sz val="9"/>
      <color indexed="8"/>
      <name val="Calibri"/>
      <family val="2"/>
      <scheme val="minor"/>
    </font>
    <font>
      <sz val="9"/>
      <color rgb="FFFF0000"/>
      <name val="Calibri"/>
      <family val="2"/>
      <scheme val="minor"/>
    </font>
    <font>
      <b/>
      <sz val="9"/>
      <color rgb="FFFF0000"/>
      <name val="Arial"/>
      <family val="2"/>
    </font>
    <font>
      <b/>
      <sz val="11"/>
      <name val="Arial"/>
      <family val="2"/>
      <charset val="204"/>
    </font>
    <font>
      <b/>
      <sz val="10"/>
      <color theme="1"/>
      <name val="Calibri"/>
      <family val="2"/>
      <scheme val="minor"/>
    </font>
    <font>
      <b/>
      <sz val="10"/>
      <color theme="1"/>
      <name val="Arial"/>
      <family val="2"/>
    </font>
    <font>
      <sz val="10"/>
      <color theme="1"/>
      <name val="Arial"/>
      <family val="2"/>
    </font>
    <font>
      <sz val="12"/>
      <color theme="1"/>
      <name val="Arial"/>
      <family val="2"/>
    </font>
    <font>
      <b/>
      <sz val="12"/>
      <name val="Arial"/>
      <family val="2"/>
    </font>
    <font>
      <b/>
      <sz val="10"/>
      <name val="Calibri"/>
      <family val="2"/>
      <scheme val="minor"/>
    </font>
    <font>
      <sz val="10"/>
      <color rgb="FFFF66FF"/>
      <name val="Calibri"/>
      <family val="2"/>
      <scheme val="minor"/>
    </font>
    <font>
      <sz val="10"/>
      <color rgb="FF000000"/>
      <name val="Calibri"/>
      <family val="2"/>
      <scheme val="minor"/>
    </font>
    <font>
      <b/>
      <sz val="10"/>
      <color rgb="FFFF0000"/>
      <name val="Calibri"/>
      <family val="2"/>
      <scheme val="minor"/>
    </font>
    <font>
      <sz val="10"/>
      <color rgb="FFFF0000"/>
      <name val="Calibri"/>
      <family val="2"/>
      <scheme val="minor"/>
    </font>
  </fonts>
  <fills count="82">
    <fill>
      <patternFill patternType="none"/>
    </fill>
    <fill>
      <patternFill patternType="gray125"/>
    </fill>
    <fill>
      <patternFill patternType="solid">
        <fgColor theme="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rgb="FFFF00FF"/>
        <bgColor indexed="64"/>
      </patternFill>
    </fill>
    <fill>
      <patternFill patternType="solid">
        <fgColor rgb="FFFFCCFF"/>
        <bgColor indexed="64"/>
      </patternFill>
    </fill>
    <fill>
      <patternFill patternType="solid">
        <fgColor theme="4" tint="0.39997558519241921"/>
        <bgColor indexed="64"/>
      </patternFill>
    </fill>
    <fill>
      <patternFill patternType="solid">
        <fgColor rgb="FF92D050"/>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rgb="FFFF99FF"/>
        <bgColor indexed="64"/>
      </patternFill>
    </fill>
    <fill>
      <patternFill patternType="solid">
        <fgColor theme="3" tint="0.59999389629810485"/>
        <bgColor indexed="64"/>
      </patternFill>
    </fill>
    <fill>
      <patternFill patternType="solid">
        <fgColor rgb="FFFFFF00"/>
        <bgColor indexed="64"/>
      </patternFill>
    </fill>
    <fill>
      <patternFill patternType="solid">
        <fgColor rgb="FF00B0F0"/>
        <bgColor indexed="64"/>
      </patternFill>
    </fill>
    <fill>
      <patternFill patternType="solid">
        <fgColor rgb="FFFF66FF"/>
        <bgColor indexed="64"/>
      </patternFill>
    </fill>
    <fill>
      <patternFill patternType="solid">
        <fgColor rgb="FFFF0000"/>
        <bgColor indexed="64"/>
      </patternFill>
    </fill>
    <fill>
      <patternFill patternType="solid">
        <fgColor theme="7" tint="-0.249977111117893"/>
        <bgColor indexed="64"/>
      </patternFill>
    </fill>
    <fill>
      <patternFill patternType="solid">
        <fgColor rgb="FFFFC000"/>
        <bgColor indexed="64"/>
      </patternFill>
    </fill>
    <fill>
      <patternFill patternType="solid">
        <fgColor theme="5" tint="0.79998168889431442"/>
        <bgColor indexed="64"/>
      </patternFill>
    </fill>
    <fill>
      <patternFill patternType="solid">
        <fgColor theme="3" tint="0.39997558519241921"/>
        <bgColor indexed="64"/>
      </patternFill>
    </fill>
    <fill>
      <patternFill patternType="solid">
        <fgColor theme="8" tint="0.79998168889431442"/>
        <bgColor indexed="64"/>
      </patternFill>
    </fill>
    <fill>
      <patternFill patternType="solid">
        <fgColor rgb="FF99CCFF"/>
        <bgColor indexed="64"/>
      </patternFill>
    </fill>
    <fill>
      <patternFill patternType="solid">
        <fgColor rgb="FFCC66FF"/>
        <bgColor indexed="64"/>
      </patternFill>
    </fill>
    <fill>
      <patternFill patternType="solid">
        <fgColor rgb="FFFF9999"/>
        <bgColor indexed="64"/>
      </patternFill>
    </fill>
    <fill>
      <patternFill patternType="solid">
        <fgColor rgb="FF8DCBE7"/>
        <bgColor indexed="64"/>
      </patternFill>
    </fill>
    <fill>
      <patternFill patternType="solid">
        <fgColor rgb="FF9933FF"/>
        <bgColor indexed="64"/>
      </patternFill>
    </fill>
    <fill>
      <patternFill patternType="solid">
        <fgColor rgb="FFFFFF99"/>
        <bgColor indexed="64"/>
      </patternFill>
    </fill>
    <fill>
      <patternFill patternType="solid">
        <fgColor rgb="FFCCCC00"/>
        <bgColor indexed="64"/>
      </patternFill>
    </fill>
    <fill>
      <patternFill patternType="solid">
        <fgColor rgb="FF66FF66"/>
        <bgColor indexed="64"/>
      </patternFill>
    </fill>
    <fill>
      <patternFill patternType="solid">
        <fgColor theme="2"/>
        <bgColor indexed="64"/>
      </patternFill>
    </fill>
    <fill>
      <patternFill patternType="solid">
        <fgColor rgb="FF00FFFF"/>
        <bgColor indexed="64"/>
      </patternFill>
    </fill>
    <fill>
      <patternFill patternType="solid">
        <fgColor rgb="FFCC99FF"/>
        <bgColor indexed="64"/>
      </patternFill>
    </fill>
    <fill>
      <patternFill patternType="solid">
        <fgColor rgb="FFF7EFFF"/>
        <bgColor indexed="64"/>
      </patternFill>
    </fill>
    <fill>
      <patternFill patternType="solid">
        <fgColor rgb="FFFFEBFF"/>
        <bgColor indexed="64"/>
      </patternFill>
    </fill>
    <fill>
      <patternFill patternType="solid">
        <fgColor theme="6" tint="0.79998168889431442"/>
        <bgColor indexed="64"/>
      </patternFill>
    </fill>
    <fill>
      <patternFill patternType="solid">
        <fgColor rgb="FF7CAFDE"/>
        <bgColor indexed="64"/>
      </patternFill>
    </fill>
    <fill>
      <patternFill patternType="solid">
        <fgColor theme="0"/>
        <bgColor rgb="FF000000"/>
      </patternFill>
    </fill>
    <fill>
      <patternFill patternType="solid">
        <fgColor rgb="FF32D816"/>
        <bgColor indexed="64"/>
      </patternFill>
    </fill>
    <fill>
      <patternFill patternType="solid">
        <fgColor rgb="FFFFEBFF"/>
        <bgColor rgb="FF000000"/>
      </patternFill>
    </fill>
    <fill>
      <patternFill patternType="solid">
        <fgColor rgb="FFCCFFCC"/>
        <bgColor indexed="64"/>
      </patternFill>
    </fill>
    <fill>
      <patternFill patternType="solid">
        <fgColor rgb="FFFFE4FF"/>
        <bgColor indexed="64"/>
      </patternFill>
    </fill>
    <fill>
      <patternFill patternType="solid">
        <fgColor rgb="FFFF6600"/>
        <bgColor indexed="64"/>
      </patternFill>
    </fill>
    <fill>
      <patternFill patternType="solid">
        <fgColor rgb="FF0000FF"/>
        <bgColor indexed="64"/>
      </patternFill>
    </fill>
    <fill>
      <patternFill patternType="solid">
        <fgColor rgb="FFF7EFFF"/>
        <bgColor rgb="FF000000"/>
      </patternFill>
    </fill>
    <fill>
      <patternFill patternType="solid">
        <fgColor rgb="FF80FF00"/>
        <bgColor indexed="64"/>
      </patternFill>
    </fill>
    <fill>
      <patternFill patternType="solid">
        <fgColor rgb="FF80FF00"/>
        <bgColor rgb="FF000000"/>
      </patternFill>
    </fill>
    <fill>
      <patternFill patternType="solid">
        <fgColor rgb="FFFFFF00"/>
        <bgColor rgb="FF000000"/>
      </patternFill>
    </fill>
    <fill>
      <patternFill patternType="solid">
        <fgColor rgb="FF3366FF"/>
        <bgColor indexed="64"/>
      </patternFill>
    </fill>
    <fill>
      <patternFill patternType="solid">
        <fgColor theme="4"/>
      </patternFill>
    </fill>
    <fill>
      <patternFill patternType="solid">
        <fgColor theme="8" tint="0.39997558519241921"/>
        <bgColor indexed="64"/>
      </patternFill>
    </fill>
    <fill>
      <patternFill patternType="solid">
        <fgColor rgb="FF4EFA26"/>
        <bgColor indexed="64"/>
      </patternFill>
    </fill>
    <fill>
      <patternFill patternType="solid">
        <fgColor rgb="FF4EFA26"/>
        <bgColor rgb="FF000000"/>
      </patternFill>
    </fill>
    <fill>
      <patternFill patternType="solid">
        <fgColor rgb="FF00FF00"/>
        <bgColor indexed="64"/>
      </patternFill>
    </fill>
    <fill>
      <patternFill patternType="solid">
        <fgColor theme="0"/>
        <bgColor rgb="FF00FF00"/>
      </patternFill>
    </fill>
    <fill>
      <patternFill patternType="solid">
        <fgColor theme="0"/>
        <bgColor rgb="FFFFFFFF"/>
      </patternFill>
    </fill>
    <fill>
      <patternFill patternType="solid">
        <fgColor theme="4" tint="-0.249977111117893"/>
        <bgColor indexed="64"/>
      </patternFill>
    </fill>
    <fill>
      <patternFill patternType="solid">
        <fgColor theme="9"/>
        <bgColor indexed="64"/>
      </patternFill>
    </fill>
    <fill>
      <patternFill patternType="solid">
        <fgColor rgb="FF00B050"/>
        <bgColor indexed="64"/>
      </patternFill>
    </fill>
    <fill>
      <patternFill patternType="solid">
        <fgColor theme="5"/>
        <bgColor indexed="64"/>
      </patternFill>
    </fill>
    <fill>
      <patternFill patternType="solid">
        <fgColor theme="9" tint="0.39997558519241921"/>
        <bgColor indexed="64"/>
      </patternFill>
    </fill>
    <fill>
      <patternFill patternType="solid">
        <fgColor rgb="FFC88A0E"/>
        <bgColor indexed="64"/>
      </patternFill>
    </fill>
    <fill>
      <patternFill patternType="solid">
        <fgColor theme="0" tint="-4.9989318521683403E-2"/>
        <bgColor indexed="64"/>
      </patternFill>
    </fill>
    <fill>
      <patternFill patternType="solid">
        <fgColor theme="4" tint="0.59999389629810485"/>
        <bgColor indexed="64"/>
      </patternFill>
    </fill>
    <fill>
      <patternFill patternType="solid">
        <fgColor theme="7" tint="0.79998168889431442"/>
        <bgColor indexed="64"/>
      </patternFill>
    </fill>
    <fill>
      <patternFill patternType="solid">
        <fgColor rgb="FF7030A0"/>
        <bgColor indexed="64"/>
      </patternFill>
    </fill>
    <fill>
      <patternFill patternType="solid">
        <fgColor rgb="FFA9D08E"/>
        <bgColor indexed="64"/>
      </patternFill>
    </fill>
    <fill>
      <patternFill patternType="solid">
        <fgColor rgb="FFC00000"/>
        <bgColor indexed="64"/>
      </patternFill>
    </fill>
    <fill>
      <patternFill patternType="solid">
        <fgColor rgb="FFCCFF33"/>
        <bgColor indexed="64"/>
      </patternFill>
    </fill>
    <fill>
      <patternFill patternType="solid">
        <fgColor rgb="FFFF66CC"/>
        <bgColor indexed="64"/>
      </patternFill>
    </fill>
    <fill>
      <patternFill patternType="solid">
        <fgColor rgb="FFFFCCCC"/>
        <bgColor indexed="64"/>
      </patternFill>
    </fill>
    <fill>
      <patternFill patternType="solid">
        <fgColor rgb="FFFF33CC"/>
        <bgColor indexed="64"/>
      </patternFill>
    </fill>
    <fill>
      <patternFill patternType="solid">
        <fgColor rgb="FFFF6969"/>
        <bgColor indexed="64"/>
      </patternFill>
    </fill>
    <fill>
      <patternFill patternType="solid">
        <fgColor rgb="FF66F32D"/>
        <bgColor indexed="64"/>
      </patternFill>
    </fill>
    <fill>
      <patternFill patternType="solid">
        <fgColor rgb="FFFF5A33"/>
        <bgColor indexed="64"/>
      </patternFill>
    </fill>
    <fill>
      <patternFill patternType="solid">
        <fgColor rgb="FFF6F5F9"/>
        <bgColor indexed="64"/>
      </patternFill>
    </fill>
    <fill>
      <patternFill patternType="solid">
        <fgColor theme="9" tint="0.59999389629810485"/>
        <bgColor indexed="64"/>
      </patternFill>
    </fill>
    <fill>
      <patternFill patternType="solid">
        <fgColor rgb="FFFF4747"/>
        <bgColor indexed="64"/>
      </patternFill>
    </fill>
    <fill>
      <patternFill patternType="solid">
        <fgColor rgb="FFFF2F2F"/>
        <bgColor indexed="64"/>
      </patternFill>
    </fill>
    <fill>
      <patternFill patternType="solid">
        <fgColor rgb="FFFF4F4F"/>
        <bgColor indexed="64"/>
      </patternFill>
    </fill>
    <fill>
      <patternFill patternType="solid">
        <fgColor rgb="FF6AF339"/>
        <bgColor indexed="64"/>
      </patternFill>
    </fill>
  </fills>
  <borders count="114">
    <border>
      <left/>
      <right/>
      <top/>
      <bottom/>
      <diagonal/>
    </border>
    <border>
      <left/>
      <right style="medium">
        <color auto="1"/>
      </right>
      <top style="medium">
        <color auto="1"/>
      </top>
      <bottom/>
      <diagonal/>
    </border>
    <border>
      <left style="medium">
        <color auto="1"/>
      </left>
      <right/>
      <top/>
      <bottom style="medium">
        <color auto="1"/>
      </bottom>
      <diagonal/>
    </border>
    <border>
      <left/>
      <right/>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style="thin">
        <color auto="1"/>
      </right>
      <top style="medium">
        <color auto="1"/>
      </top>
      <bottom/>
      <diagonal/>
    </border>
    <border>
      <left style="medium">
        <color auto="1"/>
      </left>
      <right style="thin">
        <color auto="1"/>
      </right>
      <top style="medium">
        <color auto="1"/>
      </top>
      <bottom/>
      <diagonal/>
    </border>
    <border>
      <left style="thin">
        <color auto="1"/>
      </left>
      <right/>
      <top style="thin">
        <color auto="1"/>
      </top>
      <bottom style="thin">
        <color auto="1"/>
      </bottom>
      <diagonal/>
    </border>
    <border>
      <left style="thin">
        <color auto="1"/>
      </left>
      <right/>
      <top style="thin">
        <color auto="1"/>
      </top>
      <bottom/>
      <diagonal/>
    </border>
    <border>
      <left style="thin">
        <color auto="1"/>
      </left>
      <right/>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right style="thin">
        <color auto="1"/>
      </right>
      <top style="thin">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thin">
        <color auto="1"/>
      </left>
      <right/>
      <top/>
      <bottom style="medium">
        <color auto="1"/>
      </bottom>
      <diagonal/>
    </border>
    <border>
      <left/>
      <right/>
      <top/>
      <bottom style="thin">
        <color auto="1"/>
      </bottom>
      <diagonal/>
    </border>
    <border>
      <left/>
      <right/>
      <top style="thin">
        <color auto="1"/>
      </top>
      <bottom style="thin">
        <color auto="1"/>
      </bottom>
      <diagonal/>
    </border>
    <border>
      <left style="thin">
        <color auto="1"/>
      </left>
      <right/>
      <top style="medium">
        <color auto="1"/>
      </top>
      <bottom/>
      <diagonal/>
    </border>
    <border>
      <left/>
      <right style="thin">
        <color auto="1"/>
      </right>
      <top style="medium">
        <color auto="1"/>
      </top>
      <bottom/>
      <diagonal/>
    </border>
    <border>
      <left style="thin">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bottom style="medium">
        <color auto="1"/>
      </bottom>
      <diagonal/>
    </border>
    <border>
      <left style="thin">
        <color auto="1"/>
      </left>
      <right style="thin">
        <color auto="1"/>
      </right>
      <top style="thin">
        <color auto="1"/>
      </top>
      <bottom style="medium">
        <color auto="1"/>
      </bottom>
      <diagonal/>
    </border>
    <border>
      <left style="medium">
        <color auto="1"/>
      </left>
      <right style="thin">
        <color auto="1"/>
      </right>
      <top/>
      <bottom style="thin">
        <color auto="1"/>
      </bottom>
      <diagonal/>
    </border>
    <border>
      <left style="medium">
        <color auto="1"/>
      </left>
      <right style="thin">
        <color auto="1"/>
      </right>
      <top/>
      <bottom style="medium">
        <color auto="1"/>
      </bottom>
      <diagonal/>
    </border>
    <border>
      <left style="medium">
        <color auto="1"/>
      </left>
      <right style="thin">
        <color auto="1"/>
      </right>
      <top/>
      <bottom/>
      <diagonal/>
    </border>
    <border>
      <left style="thin">
        <color auto="1"/>
      </left>
      <right/>
      <top style="thin">
        <color auto="1"/>
      </top>
      <bottom style="medium">
        <color auto="1"/>
      </bottom>
      <diagonal/>
    </border>
    <border>
      <left/>
      <right/>
      <top style="medium">
        <color auto="1"/>
      </top>
      <bottom style="thin">
        <color auto="1"/>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medium">
        <color auto="1"/>
      </top>
      <bottom style="thin">
        <color auto="1"/>
      </bottom>
      <diagonal/>
    </border>
    <border>
      <left/>
      <right style="thin">
        <color auto="1"/>
      </right>
      <top/>
      <bottom style="thin">
        <color auto="1"/>
      </bottom>
      <diagonal/>
    </border>
    <border>
      <left/>
      <right style="thin">
        <color auto="1"/>
      </right>
      <top/>
      <bottom style="medium">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thin">
        <color auto="1"/>
      </left>
      <right style="medium">
        <color auto="1"/>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right/>
      <top style="thin">
        <color auto="1"/>
      </top>
      <bottom style="medium">
        <color auto="1"/>
      </bottom>
      <diagonal/>
    </border>
    <border>
      <left style="medium">
        <color auto="1"/>
      </left>
      <right style="medium">
        <color auto="1"/>
      </right>
      <top style="medium">
        <color auto="1"/>
      </top>
      <bottom style="thin">
        <color auto="1"/>
      </bottom>
      <diagonal/>
    </border>
    <border>
      <left/>
      <right style="thin">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medium">
        <color auto="1"/>
      </top>
      <bottom/>
      <diagonal/>
    </border>
    <border>
      <left/>
      <right style="thin">
        <color auto="1"/>
      </right>
      <top/>
      <bottom/>
      <diagonal/>
    </border>
    <border>
      <left style="thin">
        <color auto="1"/>
      </left>
      <right style="medium">
        <color auto="1"/>
      </right>
      <top/>
      <bottom/>
      <diagonal/>
    </border>
    <border>
      <left style="thin">
        <color auto="1"/>
      </left>
      <right style="medium">
        <color auto="1"/>
      </right>
      <top/>
      <bottom style="medium">
        <color auto="1"/>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thin">
        <color auto="1"/>
      </right>
      <top style="thin">
        <color auto="1"/>
      </top>
      <bottom style="thin">
        <color auto="1"/>
      </bottom>
      <diagonal/>
    </border>
    <border>
      <left/>
      <right/>
      <top style="medium">
        <color auto="1"/>
      </top>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right style="medium">
        <color auto="1"/>
      </right>
      <top/>
      <bottom/>
      <diagonal/>
    </border>
    <border>
      <left/>
      <right style="medium">
        <color auto="1"/>
      </right>
      <top style="thin">
        <color auto="1"/>
      </top>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auto="1"/>
      </left>
      <right/>
      <top/>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auto="1"/>
      </left>
      <right/>
      <top/>
      <bottom/>
      <diagonal/>
    </border>
    <border>
      <left style="thin">
        <color rgb="FFD0D7E5"/>
      </left>
      <right style="thin">
        <color rgb="FFD0D7E5"/>
      </right>
      <top style="thin">
        <color rgb="FFD0D7E5"/>
      </top>
      <bottom style="thin">
        <color rgb="FFD0D7E5"/>
      </bottom>
      <diagonal/>
    </border>
    <border>
      <left/>
      <right style="medium">
        <color indexed="64"/>
      </right>
      <top/>
      <bottom style="thin">
        <color auto="1"/>
      </bottom>
      <diagonal/>
    </border>
    <border>
      <left/>
      <right style="thin">
        <color rgb="FFD0D7E5"/>
      </right>
      <top style="thin">
        <color rgb="FFD0D7E5"/>
      </top>
      <bottom style="thin">
        <color rgb="FFD0D7E5"/>
      </bottom>
      <diagonal/>
    </border>
    <border>
      <left/>
      <right style="medium">
        <color auto="1"/>
      </right>
      <top/>
      <bottom style="medium">
        <color auto="1"/>
      </bottom>
      <diagonal/>
    </border>
    <border>
      <left/>
      <right style="thin">
        <color auto="1"/>
      </right>
      <top style="medium">
        <color indexed="64"/>
      </top>
      <bottom style="medium">
        <color indexed="64"/>
      </bottom>
      <diagonal/>
    </border>
    <border>
      <left style="thin">
        <color indexed="64"/>
      </left>
      <right/>
      <top style="medium">
        <color indexed="64"/>
      </top>
      <bottom style="medium">
        <color auto="1"/>
      </bottom>
      <diagonal/>
    </border>
    <border>
      <left/>
      <right style="thin">
        <color auto="1"/>
      </right>
      <top style="thin">
        <color auto="1"/>
      </top>
      <bottom style="medium">
        <color indexed="64"/>
      </bottom>
      <diagonal/>
    </border>
    <border>
      <left style="thin">
        <color rgb="FFD0D7E5"/>
      </left>
      <right/>
      <top style="thin">
        <color rgb="FFD0D7E5"/>
      </top>
      <bottom/>
      <diagonal/>
    </border>
    <border>
      <left/>
      <right style="thin">
        <color rgb="FFD0D7E5"/>
      </right>
      <top style="thin">
        <color rgb="FFD0D7E5"/>
      </top>
      <bottom/>
      <diagonal/>
    </border>
    <border>
      <left style="thin">
        <color rgb="FFD0D7E5"/>
      </left>
      <right/>
      <top style="thin">
        <color rgb="FFD0D7E5"/>
      </top>
      <bottom style="thin">
        <color rgb="FFD0D7E5"/>
      </bottom>
      <diagonal/>
    </border>
    <border>
      <left/>
      <right/>
      <top style="thin">
        <color rgb="FFD0D7E5"/>
      </top>
      <bottom style="thin">
        <color rgb="FFD0D7E5"/>
      </bottom>
      <diagonal/>
    </border>
    <border>
      <left style="thin">
        <color rgb="FFD0D7E5"/>
      </left>
      <right style="thin">
        <color rgb="FFD0D7E5"/>
      </right>
      <top style="medium">
        <color indexed="64"/>
      </top>
      <bottom/>
      <diagonal/>
    </border>
    <border>
      <left/>
      <right style="thin">
        <color rgb="FFD0D7E5"/>
      </right>
      <top style="medium">
        <color indexed="64"/>
      </top>
      <bottom style="thin">
        <color rgb="FFD0D7E5"/>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style="thin">
        <color auto="1"/>
      </right>
      <top style="medium">
        <color indexed="64"/>
      </top>
      <bottom style="thin">
        <color rgb="FF000000"/>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auto="1"/>
      </right>
      <top style="thin">
        <color indexed="64"/>
      </top>
      <bottom style="thin">
        <color indexed="64"/>
      </bottom>
      <diagonal/>
    </border>
    <border>
      <left style="thin">
        <color auto="1"/>
      </left>
      <right/>
      <top style="thin">
        <color auto="1"/>
      </top>
      <bottom style="medium">
        <color indexed="64"/>
      </bottom>
      <diagonal/>
    </border>
    <border>
      <left/>
      <right/>
      <top style="thin">
        <color auto="1"/>
      </top>
      <bottom style="medium">
        <color indexed="64"/>
      </bottom>
      <diagonal/>
    </border>
    <border>
      <left/>
      <right style="medium">
        <color indexed="64"/>
      </right>
      <top style="thin">
        <color auto="1"/>
      </top>
      <bottom style="medium">
        <color indexed="64"/>
      </bottom>
      <diagonal/>
    </border>
  </borders>
  <cellStyleXfs count="966">
    <xf numFmtId="0" fontId="0" fillId="0" borderId="0"/>
    <xf numFmtId="167"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3" fillId="0" borderId="0"/>
    <xf numFmtId="0" fontId="3" fillId="0" borderId="0"/>
    <xf numFmtId="9"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 fillId="0" borderId="0"/>
    <xf numFmtId="44" fontId="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5"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25" fillId="50" borderId="0" applyNumberFormat="0" applyBorder="0" applyAlignment="0" applyProtection="0"/>
    <xf numFmtId="0" fontId="15" fillId="0" borderId="0" applyNumberFormat="0" applyFill="0" applyBorder="0" applyAlignment="0" applyProtection="0"/>
    <xf numFmtId="0" fontId="3" fillId="0" borderId="0"/>
    <xf numFmtId="166" fontId="1" fillId="0" borderId="0" applyFont="0" applyFill="0" applyBorder="0" applyAlignment="0" applyProtection="0"/>
  </cellStyleXfs>
  <cellXfs count="5859">
    <xf numFmtId="0" fontId="0" fillId="0" borderId="0" xfId="0"/>
    <xf numFmtId="0" fontId="9" fillId="7" borderId="18" xfId="0" applyFont="1" applyFill="1" applyBorder="1" applyAlignment="1">
      <alignment horizontal="center" vertical="center" wrapText="1"/>
    </xf>
    <xf numFmtId="0" fontId="9" fillId="25" borderId="19" xfId="0" applyFont="1" applyFill="1" applyBorder="1" applyAlignment="1">
      <alignment horizontal="center" vertical="center" wrapText="1"/>
    </xf>
    <xf numFmtId="0" fontId="9" fillId="12" borderId="7" xfId="0" applyFont="1" applyFill="1" applyBorder="1" applyAlignment="1">
      <alignment horizontal="center" vertical="top" wrapText="1"/>
    </xf>
    <xf numFmtId="0" fontId="10" fillId="2" borderId="7" xfId="0" applyFont="1" applyFill="1" applyBorder="1" applyAlignment="1">
      <alignment horizontal="left" vertical="center" wrapText="1"/>
    </xf>
    <xf numFmtId="0" fontId="9" fillId="0" borderId="7" xfId="0" applyFont="1" applyFill="1" applyBorder="1" applyAlignment="1">
      <alignment horizontal="center" vertical="center" wrapText="1"/>
    </xf>
    <xf numFmtId="164" fontId="2" fillId="8" borderId="7" xfId="3" applyFont="1" applyFill="1" applyBorder="1" applyAlignment="1">
      <alignment horizontal="center" vertical="center" wrapText="1"/>
    </xf>
    <xf numFmtId="169" fontId="9" fillId="2" borderId="7" xfId="1" applyNumberFormat="1" applyFont="1" applyFill="1" applyBorder="1" applyAlignment="1">
      <alignment horizontal="center" vertical="center" wrapText="1"/>
    </xf>
    <xf numFmtId="169" fontId="9" fillId="2" borderId="5" xfId="1" applyNumberFormat="1" applyFont="1" applyFill="1" applyBorder="1" applyAlignment="1">
      <alignment horizontal="center" vertical="center" wrapText="1"/>
    </xf>
    <xf numFmtId="0" fontId="2" fillId="2" borderId="21" xfId="0" applyNumberFormat="1" applyFont="1" applyFill="1" applyBorder="1" applyAlignment="1">
      <alignment horizontal="center" vertical="center" wrapText="1"/>
    </xf>
    <xf numFmtId="0" fontId="9" fillId="18" borderId="7" xfId="0" applyFont="1" applyFill="1" applyBorder="1" applyAlignment="1">
      <alignment horizontal="center" vertical="top" wrapText="1"/>
    </xf>
    <xf numFmtId="0" fontId="2" fillId="2" borderId="24"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9" fillId="2" borderId="7" xfId="0" applyNumberFormat="1" applyFont="1" applyFill="1" applyBorder="1" applyAlignment="1">
      <alignment horizontal="center" vertical="center" wrapText="1"/>
    </xf>
    <xf numFmtId="44" fontId="9" fillId="2" borderId="7" xfId="7"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0" borderId="10"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9" fillId="0" borderId="0" xfId="0" applyFont="1" applyAlignment="1">
      <alignment horizontal="center" vertical="center" wrapText="1"/>
    </xf>
    <xf numFmtId="0" fontId="9" fillId="13" borderId="3" xfId="0" applyFont="1" applyFill="1" applyBorder="1" applyAlignment="1">
      <alignment vertical="top" wrapText="1"/>
    </xf>
    <xf numFmtId="0" fontId="9" fillId="13" borderId="3" xfId="0" applyFont="1" applyFill="1" applyBorder="1" applyAlignment="1">
      <alignment wrapText="1"/>
    </xf>
    <xf numFmtId="0" fontId="9" fillId="13" borderId="3" xfId="0" applyFont="1" applyFill="1" applyBorder="1" applyAlignment="1">
      <alignment horizontal="center" vertical="center" wrapText="1"/>
    </xf>
    <xf numFmtId="0" fontId="9" fillId="13" borderId="3" xfId="0" applyFont="1" applyFill="1" applyBorder="1" applyAlignment="1">
      <alignment vertical="center" wrapText="1"/>
    </xf>
    <xf numFmtId="0" fontId="9" fillId="0" borderId="0" xfId="0" applyFont="1" applyAlignment="1">
      <alignment wrapText="1"/>
    </xf>
    <xf numFmtId="0" fontId="9" fillId="2" borderId="7" xfId="0" applyFont="1" applyFill="1" applyBorder="1" applyAlignment="1">
      <alignment wrapText="1"/>
    </xf>
    <xf numFmtId="0" fontId="2" fillId="12" borderId="0" xfId="0" applyFont="1" applyFill="1" applyAlignment="1">
      <alignment horizontal="center" vertical="center" wrapText="1"/>
    </xf>
    <xf numFmtId="0" fontId="9" fillId="0" borderId="0" xfId="0" applyFont="1" applyAlignment="1">
      <alignment vertical="top" wrapText="1"/>
    </xf>
    <xf numFmtId="0" fontId="2" fillId="0" borderId="0" xfId="0" applyFont="1" applyAlignment="1">
      <alignment horizontal="center" vertical="center" wrapText="1"/>
    </xf>
    <xf numFmtId="0" fontId="9" fillId="2" borderId="0" xfId="0" applyFont="1" applyFill="1" applyAlignment="1">
      <alignment wrapText="1"/>
    </xf>
    <xf numFmtId="0" fontId="2" fillId="0" borderId="0" xfId="0" applyNumberFormat="1" applyFont="1" applyAlignment="1">
      <alignment horizontal="center" vertical="center" wrapText="1"/>
    </xf>
    <xf numFmtId="0" fontId="2" fillId="2" borderId="0" xfId="0" applyNumberFormat="1" applyFont="1" applyFill="1" applyAlignment="1">
      <alignment horizontal="center" vertical="center" wrapText="1"/>
    </xf>
    <xf numFmtId="0" fontId="9" fillId="25" borderId="12" xfId="0" applyFont="1" applyFill="1" applyBorder="1" applyAlignment="1">
      <alignment horizontal="center" vertical="top" wrapText="1"/>
    </xf>
    <xf numFmtId="169" fontId="9" fillId="15" borderId="8" xfId="1" applyNumberFormat="1" applyFont="1" applyFill="1" applyBorder="1" applyAlignment="1">
      <alignment horizontal="center" vertical="center" wrapText="1"/>
    </xf>
    <xf numFmtId="170" fontId="2" fillId="22" borderId="8" xfId="7" applyNumberFormat="1" applyFont="1" applyFill="1" applyBorder="1" applyAlignment="1">
      <alignment horizontal="center" vertical="center" wrapText="1"/>
    </xf>
    <xf numFmtId="170" fontId="10" fillId="15" borderId="8" xfId="7" applyNumberFormat="1" applyFont="1" applyFill="1" applyBorder="1" applyAlignment="1">
      <alignment horizontal="center" vertical="center" wrapText="1"/>
    </xf>
    <xf numFmtId="170" fontId="10" fillId="15" borderId="25" xfId="7" applyNumberFormat="1" applyFont="1" applyFill="1" applyBorder="1" applyAlignment="1">
      <alignment horizontal="center" vertical="center" wrapText="1"/>
    </xf>
    <xf numFmtId="170" fontId="11" fillId="25" borderId="9" xfId="7" applyNumberFormat="1" applyFont="1" applyFill="1" applyBorder="1" applyAlignment="1">
      <alignment horizontal="center" vertical="center" wrapText="1"/>
    </xf>
    <xf numFmtId="170" fontId="11" fillId="25" borderId="8" xfId="7" applyNumberFormat="1" applyFont="1" applyFill="1" applyBorder="1" applyAlignment="1">
      <alignment horizontal="center" vertical="center" wrapText="1"/>
    </xf>
    <xf numFmtId="0" fontId="11" fillId="25" borderId="8" xfId="7" applyNumberFormat="1" applyFont="1" applyFill="1" applyBorder="1" applyAlignment="1">
      <alignment horizontal="center" vertical="center" wrapText="1"/>
    </xf>
    <xf numFmtId="14" fontId="11" fillId="25" borderId="8" xfId="7" applyNumberFormat="1" applyFont="1" applyFill="1" applyBorder="1" applyAlignment="1">
      <alignment horizontal="center" vertical="center" wrapText="1"/>
    </xf>
    <xf numFmtId="49" fontId="11" fillId="32" borderId="9" xfId="7" applyNumberFormat="1" applyFont="1" applyFill="1" applyBorder="1" applyAlignment="1">
      <alignment horizontal="center" vertical="center" wrapText="1"/>
    </xf>
    <xf numFmtId="170" fontId="11" fillId="32" borderId="8" xfId="7" applyNumberFormat="1" applyFont="1" applyFill="1" applyBorder="1" applyAlignment="1">
      <alignment horizontal="center" vertical="center" wrapText="1"/>
    </xf>
    <xf numFmtId="49" fontId="11" fillId="32" borderId="8" xfId="7" applyNumberFormat="1" applyFont="1" applyFill="1" applyBorder="1" applyAlignment="1">
      <alignment horizontal="center" vertical="center" wrapText="1"/>
    </xf>
    <xf numFmtId="14" fontId="11" fillId="32" borderId="8" xfId="7" applyNumberFormat="1" applyFont="1" applyFill="1" applyBorder="1" applyAlignment="1">
      <alignment horizontal="center" vertical="center" wrapText="1"/>
    </xf>
    <xf numFmtId="170" fontId="11" fillId="30" borderId="8" xfId="7" applyNumberFormat="1" applyFont="1" applyFill="1" applyBorder="1" applyAlignment="1">
      <alignment horizontal="center" vertical="center" wrapText="1"/>
    </xf>
    <xf numFmtId="170" fontId="11" fillId="14" borderId="8" xfId="7" applyNumberFormat="1" applyFont="1" applyFill="1" applyBorder="1" applyAlignment="1">
      <alignment horizontal="center" vertical="center" wrapText="1"/>
    </xf>
    <xf numFmtId="0" fontId="10" fillId="2" borderId="29" xfId="0" applyFont="1" applyFill="1" applyBorder="1" applyAlignment="1">
      <alignment horizontal="left" vertical="center" wrapText="1"/>
    </xf>
    <xf numFmtId="0" fontId="9" fillId="0" borderId="29" xfId="0" applyFont="1" applyFill="1" applyBorder="1" applyAlignment="1">
      <alignment horizontal="center" vertical="center" wrapText="1"/>
    </xf>
    <xf numFmtId="0" fontId="2" fillId="2" borderId="29" xfId="0" applyNumberFormat="1" applyFont="1" applyFill="1" applyBorder="1" applyAlignment="1">
      <alignment horizontal="center" vertical="center" wrapText="1"/>
    </xf>
    <xf numFmtId="0" fontId="9" fillId="2" borderId="29" xfId="0" applyFont="1" applyFill="1" applyBorder="1" applyAlignment="1">
      <alignment wrapText="1"/>
    </xf>
    <xf numFmtId="164" fontId="2" fillId="8" borderId="29" xfId="3" applyFont="1" applyFill="1" applyBorder="1" applyAlignment="1">
      <alignment horizontal="center" vertical="center" wrapText="1"/>
    </xf>
    <xf numFmtId="169" fontId="9" fillId="2" borderId="29" xfId="1" applyNumberFormat="1" applyFont="1" applyFill="1" applyBorder="1" applyAlignment="1">
      <alignment horizontal="center" vertical="center" wrapText="1"/>
    </xf>
    <xf numFmtId="0" fontId="10" fillId="2" borderId="34" xfId="0" applyFont="1" applyFill="1" applyBorder="1" applyAlignment="1">
      <alignment horizontal="left" vertical="center" wrapText="1"/>
    </xf>
    <xf numFmtId="0" fontId="9" fillId="0" borderId="34" xfId="0" applyFont="1" applyFill="1" applyBorder="1" applyAlignment="1">
      <alignment horizontal="center" vertical="center" wrapText="1"/>
    </xf>
    <xf numFmtId="0" fontId="2" fillId="2" borderId="35" xfId="0" applyNumberFormat="1" applyFont="1" applyFill="1" applyBorder="1" applyAlignment="1">
      <alignment horizontal="center" vertical="center" wrapText="1"/>
    </xf>
    <xf numFmtId="0" fontId="9" fillId="2" borderId="34" xfId="0" applyFont="1" applyFill="1" applyBorder="1" applyAlignment="1">
      <alignment wrapText="1"/>
    </xf>
    <xf numFmtId="164" fontId="2" fillId="8" borderId="34" xfId="3" applyFont="1" applyFill="1" applyBorder="1" applyAlignment="1">
      <alignment horizontal="center" vertical="center" wrapText="1"/>
    </xf>
    <xf numFmtId="169" fontId="9" fillId="2" borderId="34" xfId="1" applyNumberFormat="1" applyFont="1" applyFill="1" applyBorder="1" applyAlignment="1">
      <alignment horizontal="center" vertical="center" wrapText="1"/>
    </xf>
    <xf numFmtId="0" fontId="2" fillId="27" borderId="28" xfId="0" applyFont="1" applyFill="1" applyBorder="1" applyAlignment="1">
      <alignment horizontal="center" vertical="top" wrapText="1"/>
    </xf>
    <xf numFmtId="0" fontId="9" fillId="12" borderId="29" xfId="0" applyFont="1" applyFill="1" applyBorder="1" applyAlignment="1">
      <alignment horizontal="center" vertical="top" wrapText="1"/>
    </xf>
    <xf numFmtId="0" fontId="9" fillId="25" borderId="30" xfId="0" applyFont="1" applyFill="1" applyBorder="1" applyAlignment="1">
      <alignment horizontal="center" vertical="top" wrapText="1"/>
    </xf>
    <xf numFmtId="0" fontId="2" fillId="27" borderId="36" xfId="0" applyFont="1" applyFill="1" applyBorder="1" applyAlignment="1">
      <alignment horizontal="center" vertical="top" wrapText="1"/>
    </xf>
    <xf numFmtId="0" fontId="2" fillId="27" borderId="37" xfId="0" applyFont="1" applyFill="1" applyBorder="1" applyAlignment="1">
      <alignment horizontal="center" vertical="top" wrapText="1"/>
    </xf>
    <xf numFmtId="0" fontId="9" fillId="12" borderId="34" xfId="0" applyFont="1" applyFill="1" applyBorder="1" applyAlignment="1">
      <alignment horizontal="center" vertical="top" wrapText="1"/>
    </xf>
    <xf numFmtId="0" fontId="9" fillId="25" borderId="22" xfId="0" applyFont="1" applyFill="1" applyBorder="1" applyAlignment="1">
      <alignment horizontal="center" vertical="top" wrapText="1"/>
    </xf>
    <xf numFmtId="0" fontId="9" fillId="25" borderId="29" xfId="0" applyFont="1" applyFill="1" applyBorder="1" applyAlignment="1">
      <alignment horizontal="center" vertical="top" wrapText="1"/>
    </xf>
    <xf numFmtId="0" fontId="10" fillId="0" borderId="29" xfId="0" applyFont="1" applyFill="1" applyBorder="1" applyAlignment="1">
      <alignment horizontal="center" vertical="center" wrapText="1"/>
    </xf>
    <xf numFmtId="0" fontId="9" fillId="2" borderId="29" xfId="1" applyNumberFormat="1" applyFont="1" applyFill="1" applyBorder="1" applyAlignment="1">
      <alignment horizontal="center" vertical="center" wrapText="1"/>
    </xf>
    <xf numFmtId="0" fontId="2" fillId="0" borderId="29" xfId="0" applyNumberFormat="1" applyFont="1" applyFill="1" applyBorder="1" applyAlignment="1">
      <alignment horizontal="center" vertical="center" wrapText="1"/>
    </xf>
    <xf numFmtId="169" fontId="9" fillId="2" borderId="6" xfId="1" applyNumberFormat="1" applyFont="1" applyFill="1" applyBorder="1" applyAlignment="1">
      <alignment horizontal="center" vertical="center" wrapText="1"/>
    </xf>
    <xf numFmtId="0" fontId="9" fillId="24" borderId="29" xfId="0" applyFont="1" applyFill="1" applyBorder="1" applyAlignment="1">
      <alignment horizontal="center" vertical="top" wrapText="1"/>
    </xf>
    <xf numFmtId="0" fontId="9" fillId="16" borderId="29" xfId="0" applyFont="1" applyFill="1" applyBorder="1" applyAlignment="1">
      <alignment horizontal="center" vertical="top" wrapText="1"/>
    </xf>
    <xf numFmtId="164" fontId="2" fillId="8" borderId="6" xfId="3" applyFont="1" applyFill="1" applyBorder="1" applyAlignment="1">
      <alignment horizontal="center" vertical="center" wrapText="1"/>
    </xf>
    <xf numFmtId="169" fontId="9" fillId="2" borderId="8" xfId="1" applyNumberFormat="1" applyFont="1" applyFill="1" applyBorder="1" applyAlignment="1">
      <alignment horizontal="center" vertical="center" wrapText="1"/>
    </xf>
    <xf numFmtId="0" fontId="2" fillId="26" borderId="0" xfId="0" applyFont="1" applyFill="1" applyBorder="1" applyAlignment="1">
      <alignment horizontal="center" vertical="center" wrapText="1"/>
    </xf>
    <xf numFmtId="170" fontId="13" fillId="15" borderId="19" xfId="7" applyNumberFormat="1" applyFont="1" applyFill="1" applyBorder="1" applyAlignment="1">
      <alignment horizontal="center" vertical="center" wrapText="1"/>
    </xf>
    <xf numFmtId="170" fontId="11" fillId="20" borderId="8" xfId="7" applyNumberFormat="1" applyFont="1" applyFill="1" applyBorder="1" applyAlignment="1">
      <alignment horizontal="center" vertical="center" wrapText="1"/>
    </xf>
    <xf numFmtId="170" fontId="11" fillId="11" borderId="5" xfId="7" applyNumberFormat="1" applyFont="1" applyFill="1" applyBorder="1" applyAlignment="1">
      <alignment horizontal="center" vertical="center" wrapText="1"/>
    </xf>
    <xf numFmtId="170" fontId="11" fillId="33" borderId="26" xfId="7" applyNumberFormat="1" applyFont="1" applyFill="1" applyBorder="1" applyAlignment="1">
      <alignment horizontal="center" vertical="center" wrapText="1"/>
    </xf>
    <xf numFmtId="170" fontId="11" fillId="33" borderId="1" xfId="7" applyNumberFormat="1" applyFont="1" applyFill="1" applyBorder="1" applyAlignment="1">
      <alignment horizontal="center" vertical="center" wrapText="1"/>
    </xf>
    <xf numFmtId="0" fontId="2" fillId="16" borderId="1" xfId="0" applyFont="1" applyFill="1" applyBorder="1" applyAlignment="1">
      <alignment horizontal="center" vertical="center" wrapText="1"/>
    </xf>
    <xf numFmtId="0" fontId="2" fillId="8" borderId="0" xfId="0" applyFont="1" applyFill="1" applyBorder="1" applyAlignment="1">
      <alignment horizontal="center" vertical="center" wrapText="1"/>
    </xf>
    <xf numFmtId="169" fontId="9" fillId="37" borderId="7" xfId="1" applyNumberFormat="1" applyFont="1" applyFill="1" applyBorder="1" applyAlignment="1">
      <alignment horizontal="center" vertical="center" wrapText="1"/>
    </xf>
    <xf numFmtId="169" fontId="9" fillId="37" borderId="34" xfId="1" applyNumberFormat="1" applyFont="1" applyFill="1" applyBorder="1" applyAlignment="1">
      <alignment horizontal="center" vertical="center" wrapText="1"/>
    </xf>
    <xf numFmtId="170" fontId="14" fillId="22" borderId="19" xfId="7" applyNumberFormat="1" applyFont="1" applyFill="1" applyBorder="1" applyAlignment="1">
      <alignment horizontal="center" vertical="center" wrapText="1"/>
    </xf>
    <xf numFmtId="0" fontId="2" fillId="0" borderId="0" xfId="0" applyFont="1" applyAlignment="1">
      <alignment wrapText="1"/>
    </xf>
    <xf numFmtId="0" fontId="2" fillId="4" borderId="19" xfId="0" applyFont="1" applyFill="1" applyBorder="1" applyAlignment="1">
      <alignment horizontal="center" vertical="center" wrapText="1"/>
    </xf>
    <xf numFmtId="0" fontId="2" fillId="4" borderId="8" xfId="0" applyFont="1" applyFill="1" applyBorder="1" applyAlignment="1">
      <alignment horizontal="center" vertical="center" wrapText="1"/>
    </xf>
    <xf numFmtId="0" fontId="2" fillId="4" borderId="8" xfId="0" applyFont="1" applyFill="1" applyBorder="1" applyAlignment="1">
      <alignment horizontal="center" vertical="center" textRotation="90" wrapText="1"/>
    </xf>
    <xf numFmtId="0" fontId="2" fillId="2" borderId="23" xfId="0" applyFont="1" applyFill="1" applyBorder="1" applyAlignment="1">
      <alignment horizontal="center" vertical="center" wrapText="1"/>
    </xf>
    <xf numFmtId="14" fontId="9" fillId="0" borderId="0" xfId="0" applyNumberFormat="1" applyFont="1" applyAlignment="1">
      <alignment wrapText="1"/>
    </xf>
    <xf numFmtId="0" fontId="11" fillId="32" borderId="8" xfId="7" applyNumberFormat="1" applyFont="1" applyFill="1" applyBorder="1" applyAlignment="1">
      <alignment horizontal="center" vertical="center" wrapText="1"/>
    </xf>
    <xf numFmtId="0" fontId="9" fillId="0" borderId="0" xfId="0" applyNumberFormat="1" applyFont="1" applyAlignment="1">
      <alignment wrapText="1"/>
    </xf>
    <xf numFmtId="1" fontId="11" fillId="32" borderId="8" xfId="7" applyNumberFormat="1" applyFont="1" applyFill="1" applyBorder="1" applyAlignment="1">
      <alignment horizontal="center" vertical="center" wrapText="1"/>
    </xf>
    <xf numFmtId="1" fontId="9" fillId="0" borderId="0" xfId="0" applyNumberFormat="1" applyFont="1" applyAlignment="1">
      <alignment wrapText="1"/>
    </xf>
    <xf numFmtId="1" fontId="11" fillId="33" borderId="9" xfId="7" applyNumberFormat="1" applyFont="1" applyFill="1" applyBorder="1" applyAlignment="1">
      <alignment horizontal="center" vertical="center" wrapText="1"/>
    </xf>
    <xf numFmtId="0" fontId="9" fillId="2" borderId="7" xfId="1" applyNumberFormat="1" applyFont="1" applyFill="1" applyBorder="1" applyAlignment="1">
      <alignment horizontal="center" vertical="center" wrapText="1"/>
    </xf>
    <xf numFmtId="44" fontId="10" fillId="2" borderId="5" xfId="7" applyFont="1" applyFill="1" applyBorder="1" applyAlignment="1">
      <alignment horizontal="center" vertical="center" wrapText="1"/>
    </xf>
    <xf numFmtId="0" fontId="9" fillId="0" borderId="6" xfId="0" applyFont="1" applyFill="1" applyBorder="1" applyAlignment="1">
      <alignment horizontal="center" vertical="center" wrapText="1"/>
    </xf>
    <xf numFmtId="0" fontId="9" fillId="0" borderId="5" xfId="0" applyFont="1" applyFill="1" applyBorder="1" applyAlignment="1">
      <alignment horizontal="center" vertical="center" wrapText="1"/>
    </xf>
    <xf numFmtId="0" fontId="9" fillId="14" borderId="5" xfId="0" applyFont="1" applyFill="1" applyBorder="1" applyAlignment="1">
      <alignment horizontal="center" vertical="top" wrapText="1"/>
    </xf>
    <xf numFmtId="0" fontId="9" fillId="28" borderId="5" xfId="0" applyFont="1" applyFill="1" applyBorder="1" applyAlignment="1">
      <alignment horizontal="center" vertical="top" wrapText="1"/>
    </xf>
    <xf numFmtId="0" fontId="9" fillId="2" borderId="5" xfId="0" applyFont="1" applyFill="1" applyBorder="1" applyAlignment="1">
      <alignment horizontal="center" vertical="center" wrapText="1"/>
    </xf>
    <xf numFmtId="0" fontId="9" fillId="2" borderId="5" xfId="1" applyNumberFormat="1" applyFont="1" applyFill="1" applyBorder="1" applyAlignment="1">
      <alignment horizontal="center" vertical="center" wrapText="1"/>
    </xf>
    <xf numFmtId="0" fontId="9" fillId="29" borderId="5" xfId="0" applyFont="1" applyFill="1" applyBorder="1" applyAlignment="1">
      <alignment horizontal="center" vertical="top" wrapText="1"/>
    </xf>
    <xf numFmtId="0" fontId="9" fillId="19" borderId="5" xfId="0" applyFont="1" applyFill="1" applyBorder="1" applyAlignment="1">
      <alignment horizontal="center" vertical="top" wrapText="1"/>
    </xf>
    <xf numFmtId="0" fontId="9" fillId="14" borderId="7" xfId="0" applyFont="1" applyFill="1" applyBorder="1" applyAlignment="1">
      <alignment horizontal="center" vertical="top" wrapText="1"/>
    </xf>
    <xf numFmtId="0" fontId="9" fillId="28" borderId="7" xfId="0" applyFont="1" applyFill="1" applyBorder="1" applyAlignment="1">
      <alignment horizontal="center" vertical="top" wrapText="1"/>
    </xf>
    <xf numFmtId="0" fontId="9" fillId="29" borderId="7" xfId="0" applyFont="1" applyFill="1" applyBorder="1" applyAlignment="1">
      <alignment horizontal="center" vertical="top" wrapText="1"/>
    </xf>
    <xf numFmtId="0" fontId="9" fillId="2" borderId="7" xfId="0" applyFont="1" applyFill="1" applyBorder="1" applyAlignment="1">
      <alignment horizontal="center" vertical="center" wrapText="1"/>
    </xf>
    <xf numFmtId="0" fontId="9" fillId="19" borderId="7" xfId="0" applyFont="1" applyFill="1" applyBorder="1" applyAlignment="1">
      <alignment horizontal="center" vertical="top" wrapText="1"/>
    </xf>
    <xf numFmtId="0" fontId="9" fillId="2" borderId="7" xfId="0" applyFont="1" applyFill="1" applyBorder="1" applyAlignment="1">
      <alignment horizontal="center" vertical="top" wrapText="1"/>
    </xf>
    <xf numFmtId="0" fontId="9" fillId="0" borderId="7" xfId="0" applyFont="1" applyFill="1" applyBorder="1" applyAlignment="1">
      <alignment horizontal="center" vertical="top" wrapText="1"/>
    </xf>
    <xf numFmtId="0" fontId="2" fillId="23" borderId="7" xfId="0" applyFont="1" applyFill="1" applyBorder="1" applyAlignment="1">
      <alignment horizontal="center" vertical="top" wrapText="1"/>
    </xf>
    <xf numFmtId="0" fontId="9" fillId="5" borderId="7" xfId="0" applyFont="1" applyFill="1" applyBorder="1" applyAlignment="1">
      <alignment horizontal="center" vertical="top" wrapText="1"/>
    </xf>
    <xf numFmtId="0" fontId="9" fillId="21" borderId="7" xfId="0" applyFont="1" applyFill="1" applyBorder="1" applyAlignment="1">
      <alignment horizontal="center" vertical="top" wrapText="1"/>
    </xf>
    <xf numFmtId="0" fontId="9" fillId="0" borderId="7" xfId="0" applyFont="1" applyFill="1" applyBorder="1" applyAlignment="1">
      <alignment wrapText="1"/>
    </xf>
    <xf numFmtId="0" fontId="2" fillId="14" borderId="42" xfId="0" applyFont="1" applyFill="1" applyBorder="1" applyAlignment="1">
      <alignment horizontal="center" vertical="center" wrapText="1"/>
    </xf>
    <xf numFmtId="0" fontId="9" fillId="2" borderId="42" xfId="0" applyFont="1" applyFill="1" applyBorder="1" applyAlignment="1">
      <alignment wrapText="1"/>
    </xf>
    <xf numFmtId="164" fontId="2" fillId="8" borderId="42" xfId="3" applyFont="1" applyFill="1" applyBorder="1" applyAlignment="1">
      <alignment horizontal="center" vertical="center" wrapText="1"/>
    </xf>
    <xf numFmtId="169" fontId="9" fillId="2" borderId="42" xfId="1" applyNumberFormat="1" applyFont="1" applyFill="1" applyBorder="1" applyAlignment="1">
      <alignment horizontal="center" vertical="center" wrapText="1"/>
    </xf>
    <xf numFmtId="169" fontId="2" fillId="37" borderId="42" xfId="1" applyNumberFormat="1" applyFont="1" applyFill="1" applyBorder="1" applyAlignment="1">
      <alignment horizontal="center" vertical="center" wrapText="1"/>
    </xf>
    <xf numFmtId="0" fontId="2" fillId="2" borderId="42" xfId="0" applyFont="1" applyFill="1" applyBorder="1" applyAlignment="1">
      <alignment horizontal="center" vertical="center" wrapText="1"/>
    </xf>
    <xf numFmtId="0" fontId="9" fillId="14" borderId="42" xfId="0" applyFont="1" applyFill="1" applyBorder="1" applyAlignment="1">
      <alignment horizontal="center" vertical="top" wrapText="1"/>
    </xf>
    <xf numFmtId="0" fontId="9" fillId="28" borderId="42" xfId="0" applyFont="1" applyFill="1" applyBorder="1" applyAlignment="1">
      <alignment horizontal="center" vertical="top" wrapText="1"/>
    </xf>
    <xf numFmtId="0" fontId="9" fillId="18" borderId="42" xfId="0" applyFont="1" applyFill="1" applyBorder="1" applyAlignment="1">
      <alignment horizontal="center" vertical="top" wrapText="1"/>
    </xf>
    <xf numFmtId="0" fontId="9" fillId="2" borderId="42" xfId="1" applyNumberFormat="1" applyFont="1" applyFill="1" applyBorder="1" applyAlignment="1">
      <alignment horizontal="center" vertical="center" wrapText="1"/>
    </xf>
    <xf numFmtId="44" fontId="10" fillId="2" borderId="42" xfId="7" applyFont="1" applyFill="1" applyBorder="1" applyAlignment="1">
      <alignment horizontal="center" vertical="center" wrapText="1"/>
    </xf>
    <xf numFmtId="0" fontId="9" fillId="2" borderId="42" xfId="0" applyFont="1" applyFill="1" applyBorder="1" applyAlignment="1">
      <alignment horizontal="center" vertical="top" wrapText="1"/>
    </xf>
    <xf numFmtId="0" fontId="9" fillId="29" borderId="42" xfId="0" applyFont="1" applyFill="1" applyBorder="1" applyAlignment="1">
      <alignment horizontal="center" vertical="top" wrapText="1"/>
    </xf>
    <xf numFmtId="0" fontId="9" fillId="19" borderId="42" xfId="0" applyFont="1" applyFill="1" applyBorder="1" applyAlignment="1">
      <alignment horizontal="center" vertical="top" wrapText="1"/>
    </xf>
    <xf numFmtId="0" fontId="9" fillId="2" borderId="42" xfId="0" applyFont="1" applyFill="1" applyBorder="1" applyAlignment="1">
      <alignment horizontal="center" vertical="center" wrapText="1"/>
    </xf>
    <xf numFmtId="0" fontId="2" fillId="0" borderId="42" xfId="0" applyFont="1" applyFill="1" applyBorder="1" applyAlignment="1">
      <alignment horizontal="center" vertical="center" wrapText="1"/>
    </xf>
    <xf numFmtId="0" fontId="2" fillId="23" borderId="42" xfId="0" applyFont="1" applyFill="1" applyBorder="1" applyAlignment="1">
      <alignment horizontal="center" vertical="top" wrapText="1"/>
    </xf>
    <xf numFmtId="0" fontId="9" fillId="5" borderId="42" xfId="0" applyFont="1" applyFill="1" applyBorder="1" applyAlignment="1">
      <alignment horizontal="center" vertical="top" wrapText="1"/>
    </xf>
    <xf numFmtId="0" fontId="9" fillId="21" borderId="42" xfId="0" applyFont="1" applyFill="1" applyBorder="1" applyAlignment="1">
      <alignment horizontal="center" vertical="top" wrapText="1"/>
    </xf>
    <xf numFmtId="0" fontId="9" fillId="0" borderId="42" xfId="0" applyFont="1" applyFill="1" applyBorder="1" applyAlignment="1">
      <alignment wrapText="1"/>
    </xf>
    <xf numFmtId="49" fontId="0" fillId="23" borderId="42" xfId="0" applyNumberFormat="1" applyFill="1" applyBorder="1" applyAlignment="1">
      <alignment wrapText="1"/>
    </xf>
    <xf numFmtId="49" fontId="0" fillId="17" borderId="42" xfId="0" applyNumberFormat="1" applyFill="1" applyBorder="1" applyAlignment="1">
      <alignment wrapText="1"/>
    </xf>
    <xf numFmtId="49" fontId="0" fillId="32" borderId="42" xfId="0" applyNumberFormat="1" applyFill="1" applyBorder="1" applyAlignment="1">
      <alignment wrapText="1"/>
    </xf>
    <xf numFmtId="0" fontId="9" fillId="0" borderId="42" xfId="0" applyFont="1" applyBorder="1" applyAlignment="1">
      <alignment wrapText="1"/>
    </xf>
    <xf numFmtId="0" fontId="2" fillId="10" borderId="5" xfId="0" applyFont="1" applyFill="1" applyBorder="1" applyAlignment="1">
      <alignment horizontal="center" vertical="center" wrapText="1"/>
    </xf>
    <xf numFmtId="0" fontId="9" fillId="10" borderId="5" xfId="0" applyFont="1" applyFill="1" applyBorder="1" applyAlignment="1">
      <alignment horizontal="center" vertical="center" wrapText="1"/>
    </xf>
    <xf numFmtId="0" fontId="9" fillId="10" borderId="5" xfId="0" applyNumberFormat="1" applyFont="1" applyFill="1" applyBorder="1" applyAlignment="1">
      <alignment vertical="center" wrapText="1"/>
    </xf>
    <xf numFmtId="0" fontId="9" fillId="10" borderId="5" xfId="6" applyNumberFormat="1" applyFont="1" applyFill="1" applyBorder="1" applyAlignment="1">
      <alignment vertical="center" wrapText="1"/>
    </xf>
    <xf numFmtId="0" fontId="2" fillId="10" borderId="11" xfId="0" applyFont="1" applyFill="1" applyBorder="1" applyAlignment="1">
      <alignment horizontal="center" vertical="center" wrapText="1"/>
    </xf>
    <xf numFmtId="0" fontId="9" fillId="10" borderId="5" xfId="0" applyFont="1" applyFill="1" applyBorder="1" applyAlignment="1">
      <alignment wrapText="1"/>
    </xf>
    <xf numFmtId="164" fontId="2" fillId="10" borderId="6" xfId="3" applyFont="1" applyFill="1" applyBorder="1" applyAlignment="1">
      <alignment horizontal="center" vertical="center" wrapText="1"/>
    </xf>
    <xf numFmtId="169" fontId="9" fillId="10" borderId="5" xfId="1" applyNumberFormat="1" applyFont="1" applyFill="1" applyBorder="1" applyAlignment="1">
      <alignment horizontal="center" vertical="center" wrapText="1"/>
    </xf>
    <xf numFmtId="172" fontId="2" fillId="37" borderId="42" xfId="7" applyNumberFormat="1" applyFont="1" applyFill="1" applyBorder="1" applyAlignment="1">
      <alignment horizontal="center" vertical="center" wrapText="1"/>
    </xf>
    <xf numFmtId="0" fontId="9" fillId="4" borderId="0" xfId="0" applyFont="1" applyFill="1" applyAlignment="1">
      <alignment vertical="top" wrapText="1"/>
    </xf>
    <xf numFmtId="0" fontId="2" fillId="4" borderId="0" xfId="0" applyFont="1" applyFill="1" applyAlignment="1">
      <alignment horizontal="center" vertical="center" wrapText="1"/>
    </xf>
    <xf numFmtId="0" fontId="9" fillId="4" borderId="0" xfId="0" applyFont="1" applyFill="1" applyAlignment="1">
      <alignment wrapText="1"/>
    </xf>
    <xf numFmtId="0" fontId="2" fillId="4" borderId="0" xfId="0" applyNumberFormat="1" applyFont="1" applyFill="1" applyAlignment="1">
      <alignment horizontal="center" vertical="center" wrapText="1"/>
    </xf>
    <xf numFmtId="0" fontId="9" fillId="12" borderId="0" xfId="0" applyFont="1" applyFill="1" applyAlignment="1">
      <alignment vertical="top" wrapText="1"/>
    </xf>
    <xf numFmtId="0" fontId="9" fillId="12" borderId="0" xfId="0" applyFont="1" applyFill="1" applyAlignment="1">
      <alignment wrapText="1"/>
    </xf>
    <xf numFmtId="0" fontId="2" fillId="12" borderId="0" xfId="0" applyNumberFormat="1" applyFont="1" applyFill="1" applyAlignment="1">
      <alignment horizontal="center" vertical="center" wrapText="1"/>
    </xf>
    <xf numFmtId="1" fontId="9" fillId="12" borderId="0" xfId="0" applyNumberFormat="1" applyFont="1" applyFill="1" applyAlignment="1">
      <alignment wrapText="1"/>
    </xf>
    <xf numFmtId="171" fontId="9" fillId="12" borderId="0" xfId="0" applyNumberFormat="1" applyFont="1" applyFill="1" applyAlignment="1">
      <alignment wrapText="1"/>
    </xf>
    <xf numFmtId="14" fontId="9" fillId="12" borderId="0" xfId="0" applyNumberFormat="1" applyFont="1" applyFill="1" applyAlignment="1">
      <alignment wrapText="1"/>
    </xf>
    <xf numFmtId="0" fontId="9" fillId="12" borderId="0" xfId="0" applyNumberFormat="1" applyFont="1" applyFill="1" applyAlignment="1">
      <alignment wrapText="1"/>
    </xf>
    <xf numFmtId="164" fontId="2" fillId="16" borderId="43" xfId="0" applyNumberFormat="1" applyFont="1" applyFill="1" applyBorder="1" applyAlignment="1">
      <alignment horizontal="center" vertical="center" wrapText="1"/>
    </xf>
    <xf numFmtId="0" fontId="2" fillId="14" borderId="29" xfId="0" applyFont="1" applyFill="1" applyBorder="1" applyAlignment="1">
      <alignment horizontal="center" vertical="center" wrapText="1"/>
    </xf>
    <xf numFmtId="0" fontId="2" fillId="27" borderId="48" xfId="0" applyFont="1" applyFill="1" applyBorder="1" applyAlignment="1">
      <alignment horizontal="center" vertical="top" wrapText="1"/>
    </xf>
    <xf numFmtId="0" fontId="2" fillId="14" borderId="43" xfId="0" applyFont="1" applyFill="1" applyBorder="1" applyAlignment="1">
      <alignment horizontal="center" vertical="center" wrapText="1"/>
    </xf>
    <xf numFmtId="0" fontId="2" fillId="27" borderId="50" xfId="0" applyFont="1" applyFill="1" applyBorder="1" applyAlignment="1">
      <alignment horizontal="center" vertical="top" wrapText="1"/>
    </xf>
    <xf numFmtId="0" fontId="2" fillId="14" borderId="51" xfId="0" applyFont="1" applyFill="1" applyBorder="1" applyAlignment="1">
      <alignment horizontal="center" vertical="center" wrapText="1"/>
    </xf>
    <xf numFmtId="172" fontId="2" fillId="37" borderId="29" xfId="7" applyNumberFormat="1" applyFont="1" applyFill="1" applyBorder="1" applyAlignment="1">
      <alignment horizontal="center" vertical="center" wrapText="1"/>
    </xf>
    <xf numFmtId="0" fontId="9" fillId="2" borderId="43" xfId="0" applyFont="1" applyFill="1" applyBorder="1" applyAlignment="1">
      <alignment wrapText="1"/>
    </xf>
    <xf numFmtId="164" fontId="2" fillId="8" borderId="43" xfId="3" applyFont="1" applyFill="1" applyBorder="1" applyAlignment="1">
      <alignment horizontal="center" vertical="center" wrapText="1"/>
    </xf>
    <xf numFmtId="169" fontId="9" fillId="2" borderId="43" xfId="1" applyNumberFormat="1" applyFont="1" applyFill="1" applyBorder="1" applyAlignment="1">
      <alignment horizontal="center" vertical="center" wrapText="1"/>
    </xf>
    <xf numFmtId="169" fontId="2" fillId="37" borderId="43" xfId="1" applyNumberFormat="1" applyFont="1" applyFill="1" applyBorder="1" applyAlignment="1">
      <alignment horizontal="center" vertical="center" wrapText="1"/>
    </xf>
    <xf numFmtId="0" fontId="9" fillId="2" borderId="51" xfId="0" applyFont="1" applyFill="1" applyBorder="1" applyAlignment="1">
      <alignment wrapText="1"/>
    </xf>
    <xf numFmtId="164" fontId="2" fillId="8" borderId="51" xfId="3" applyFont="1" applyFill="1" applyBorder="1" applyAlignment="1">
      <alignment horizontal="center" vertical="center" wrapText="1"/>
    </xf>
    <xf numFmtId="169" fontId="9" fillId="2" borderId="51" xfId="1" applyNumberFormat="1" applyFont="1" applyFill="1" applyBorder="1" applyAlignment="1">
      <alignment horizontal="center" vertical="center" wrapText="1"/>
    </xf>
    <xf numFmtId="169" fontId="2" fillId="37" borderId="51" xfId="1" applyNumberFormat="1" applyFont="1" applyFill="1" applyBorder="1" applyAlignment="1">
      <alignment horizontal="center" vertical="center" wrapText="1"/>
    </xf>
    <xf numFmtId="0" fontId="2" fillId="2" borderId="43" xfId="0" applyFont="1" applyFill="1" applyBorder="1" applyAlignment="1">
      <alignment horizontal="center" vertical="center" wrapText="1"/>
    </xf>
    <xf numFmtId="0" fontId="9" fillId="2" borderId="29" xfId="0" applyFont="1" applyFill="1" applyBorder="1" applyAlignment="1">
      <alignment horizontal="left" vertical="center" wrapText="1"/>
    </xf>
    <xf numFmtId="0" fontId="2" fillId="14" borderId="7" xfId="0" applyFont="1" applyFill="1" applyBorder="1" applyAlignment="1">
      <alignment horizontal="center" vertical="center" wrapText="1"/>
    </xf>
    <xf numFmtId="172" fontId="2" fillId="37" borderId="7" xfId="7" applyNumberFormat="1" applyFont="1" applyFill="1" applyBorder="1" applyAlignment="1">
      <alignment horizontal="center" vertical="center" wrapText="1"/>
    </xf>
    <xf numFmtId="0" fontId="9" fillId="14" borderId="28" xfId="0" applyFont="1" applyFill="1" applyBorder="1" applyAlignment="1">
      <alignment horizontal="center" vertical="top" wrapText="1"/>
    </xf>
    <xf numFmtId="0" fontId="9" fillId="28" borderId="29" xfId="0" applyFont="1" applyFill="1" applyBorder="1" applyAlignment="1">
      <alignment horizontal="center" vertical="top" wrapText="1"/>
    </xf>
    <xf numFmtId="0" fontId="9" fillId="18" borderId="29" xfId="0" applyFont="1" applyFill="1" applyBorder="1" applyAlignment="1">
      <alignment horizontal="center" vertical="top" wrapText="1"/>
    </xf>
    <xf numFmtId="0" fontId="9" fillId="2" borderId="29" xfId="0" applyFont="1" applyFill="1" applyBorder="1" applyAlignment="1">
      <alignment horizontal="center" vertical="top" wrapText="1"/>
    </xf>
    <xf numFmtId="0" fontId="9" fillId="14" borderId="48" xfId="0" applyFont="1" applyFill="1" applyBorder="1" applyAlignment="1">
      <alignment horizontal="center" vertical="top" wrapText="1"/>
    </xf>
    <xf numFmtId="0" fontId="9" fillId="28" borderId="43" xfId="0" applyFont="1" applyFill="1" applyBorder="1" applyAlignment="1">
      <alignment horizontal="center" vertical="top" wrapText="1"/>
    </xf>
    <xf numFmtId="0" fontId="9" fillId="18" borderId="43" xfId="0" applyFont="1" applyFill="1" applyBorder="1" applyAlignment="1">
      <alignment horizontal="center" vertical="top" wrapText="1"/>
    </xf>
    <xf numFmtId="0" fontId="9" fillId="2" borderId="43" xfId="0" applyFont="1" applyFill="1" applyBorder="1" applyAlignment="1">
      <alignment horizontal="center" vertical="top" wrapText="1"/>
    </xf>
    <xf numFmtId="0" fontId="9" fillId="14" borderId="50" xfId="0" applyFont="1" applyFill="1" applyBorder="1" applyAlignment="1">
      <alignment horizontal="center" vertical="top" wrapText="1"/>
    </xf>
    <xf numFmtId="0" fontId="9" fillId="28" borderId="51" xfId="0" applyFont="1" applyFill="1" applyBorder="1" applyAlignment="1">
      <alignment horizontal="center" vertical="top" wrapText="1"/>
    </xf>
    <xf numFmtId="0" fontId="9" fillId="18" borderId="51" xfId="0" applyFont="1" applyFill="1" applyBorder="1" applyAlignment="1">
      <alignment horizontal="center" vertical="top" wrapText="1"/>
    </xf>
    <xf numFmtId="0" fontId="9" fillId="2" borderId="51" xfId="0" applyFont="1" applyFill="1" applyBorder="1" applyAlignment="1">
      <alignment horizontal="center" vertical="top" wrapText="1"/>
    </xf>
    <xf numFmtId="0" fontId="2" fillId="0" borderId="28"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9" fillId="2" borderId="29" xfId="0" applyNumberFormat="1" applyFont="1" applyFill="1" applyBorder="1" applyAlignment="1">
      <alignment horizontal="center" vertical="center" wrapText="1"/>
    </xf>
    <xf numFmtId="44" fontId="9" fillId="2" borderId="29" xfId="7" applyFont="1" applyFill="1" applyBorder="1" applyAlignment="1">
      <alignment horizontal="center" vertical="center" wrapText="1"/>
    </xf>
    <xf numFmtId="0" fontId="2" fillId="0" borderId="48" xfId="0" applyFont="1" applyFill="1" applyBorder="1" applyAlignment="1">
      <alignment horizontal="center" vertical="center" wrapText="1"/>
    </xf>
    <xf numFmtId="0" fontId="9" fillId="2" borderId="43" xfId="1" applyNumberFormat="1" applyFont="1" applyFill="1" applyBorder="1" applyAlignment="1">
      <alignment horizontal="center" vertical="center" wrapText="1"/>
    </xf>
    <xf numFmtId="44" fontId="10" fillId="2" borderId="43" xfId="7" applyFont="1" applyFill="1" applyBorder="1" applyAlignment="1">
      <alignment horizontal="center" vertical="center" wrapText="1"/>
    </xf>
    <xf numFmtId="0" fontId="2" fillId="0" borderId="50" xfId="0" applyFont="1" applyFill="1" applyBorder="1" applyAlignment="1">
      <alignment horizontal="center" vertical="center" wrapText="1"/>
    </xf>
    <xf numFmtId="0" fontId="2" fillId="2" borderId="51" xfId="0" applyFont="1" applyFill="1" applyBorder="1" applyAlignment="1">
      <alignment horizontal="center" vertical="center" wrapText="1"/>
    </xf>
    <xf numFmtId="0" fontId="9" fillId="2" borderId="51" xfId="1" applyNumberFormat="1" applyFont="1" applyFill="1" applyBorder="1" applyAlignment="1">
      <alignment horizontal="center" vertical="center" wrapText="1"/>
    </xf>
    <xf numFmtId="44" fontId="10" fillId="2" borderId="51" xfId="7" applyFont="1" applyFill="1" applyBorder="1" applyAlignment="1">
      <alignment horizontal="center" vertical="center" wrapText="1"/>
    </xf>
    <xf numFmtId="0" fontId="2" fillId="0" borderId="24" xfId="0" applyFont="1" applyFill="1" applyBorder="1" applyAlignment="1">
      <alignment horizontal="center" vertical="center" wrapText="1"/>
    </xf>
    <xf numFmtId="0" fontId="2" fillId="14" borderId="5" xfId="0" applyFont="1" applyFill="1" applyBorder="1" applyAlignment="1">
      <alignment horizontal="center" vertical="center" wrapText="1"/>
    </xf>
    <xf numFmtId="164" fontId="2" fillId="8" borderId="5" xfId="3" applyFont="1" applyFill="1" applyBorder="1" applyAlignment="1">
      <alignment horizontal="center" vertical="center" wrapText="1"/>
    </xf>
    <xf numFmtId="169" fontId="2" fillId="37" borderId="5" xfId="1" applyNumberFormat="1" applyFont="1" applyFill="1" applyBorder="1" applyAlignment="1">
      <alignment horizontal="center" vertical="center" wrapText="1"/>
    </xf>
    <xf numFmtId="0" fontId="9" fillId="29" borderId="29" xfId="0" applyFont="1" applyFill="1" applyBorder="1" applyAlignment="1">
      <alignment horizontal="center" vertical="top" wrapText="1"/>
    </xf>
    <xf numFmtId="0" fontId="9" fillId="19" borderId="29" xfId="0" applyFont="1" applyFill="1" applyBorder="1" applyAlignment="1">
      <alignment horizontal="center" vertical="top" wrapText="1"/>
    </xf>
    <xf numFmtId="0" fontId="9" fillId="2" borderId="29" xfId="0" applyFont="1" applyFill="1" applyBorder="1" applyAlignment="1">
      <alignment horizontal="center" vertical="center" wrapText="1"/>
    </xf>
    <xf numFmtId="0" fontId="9" fillId="29" borderId="43" xfId="0" applyFont="1" applyFill="1" applyBorder="1" applyAlignment="1">
      <alignment horizontal="center" vertical="top" wrapText="1"/>
    </xf>
    <xf numFmtId="0" fontId="9" fillId="19" borderId="43" xfId="0" applyFont="1" applyFill="1" applyBorder="1" applyAlignment="1">
      <alignment horizontal="center" vertical="top" wrapText="1"/>
    </xf>
    <xf numFmtId="0" fontId="9" fillId="2" borderId="43" xfId="0" applyFont="1" applyFill="1" applyBorder="1" applyAlignment="1">
      <alignment horizontal="center" vertical="center" wrapText="1"/>
    </xf>
    <xf numFmtId="0" fontId="9" fillId="29" borderId="51" xfId="0" applyFont="1" applyFill="1" applyBorder="1" applyAlignment="1">
      <alignment horizontal="center" vertical="top" wrapText="1"/>
    </xf>
    <xf numFmtId="0" fontId="9" fillId="19" borderId="51" xfId="0" applyFont="1" applyFill="1" applyBorder="1" applyAlignment="1">
      <alignment horizontal="center" vertical="top" wrapText="1"/>
    </xf>
    <xf numFmtId="0" fontId="9" fillId="2" borderId="51" xfId="0" applyFont="1" applyFill="1" applyBorder="1" applyAlignment="1">
      <alignment horizontal="center" vertical="center" wrapText="1"/>
    </xf>
    <xf numFmtId="0" fontId="2" fillId="0" borderId="29" xfId="0" applyFont="1" applyFill="1" applyBorder="1" applyAlignment="1">
      <alignment horizontal="center" vertical="center" wrapText="1"/>
    </xf>
    <xf numFmtId="0" fontId="2" fillId="0" borderId="43" xfId="0" applyFont="1" applyFill="1" applyBorder="1" applyAlignment="1">
      <alignment horizontal="center" vertical="center" wrapText="1"/>
    </xf>
    <xf numFmtId="0" fontId="2" fillId="0" borderId="51" xfId="0" applyFont="1" applyFill="1" applyBorder="1" applyAlignment="1">
      <alignment horizontal="center" vertical="center" wrapText="1"/>
    </xf>
    <xf numFmtId="0" fontId="9" fillId="18" borderId="5" xfId="0" applyFont="1" applyFill="1" applyBorder="1" applyAlignment="1">
      <alignment horizontal="center" vertical="top" wrapText="1"/>
    </xf>
    <xf numFmtId="0" fontId="9" fillId="2" borderId="5" xfId="0" applyFont="1" applyFill="1" applyBorder="1" applyAlignment="1">
      <alignment horizontal="center" vertical="top" wrapText="1"/>
    </xf>
    <xf numFmtId="0" fontId="9" fillId="0" borderId="5" xfId="0" applyFont="1" applyFill="1" applyBorder="1" applyAlignment="1">
      <alignment horizontal="center" vertical="top" wrapText="1"/>
    </xf>
    <xf numFmtId="0" fontId="10" fillId="2" borderId="43" xfId="0" applyFont="1" applyFill="1" applyBorder="1" applyAlignment="1">
      <alignment horizontal="center" vertical="center" wrapText="1"/>
    </xf>
    <xf numFmtId="0" fontId="10" fillId="2" borderId="51" xfId="0" applyFont="1" applyFill="1" applyBorder="1" applyAlignment="1">
      <alignment horizontal="center" vertical="center" wrapText="1"/>
    </xf>
    <xf numFmtId="0" fontId="2" fillId="23" borderId="28" xfId="0" applyFont="1" applyFill="1" applyBorder="1" applyAlignment="1">
      <alignment horizontal="center" vertical="top" wrapText="1"/>
    </xf>
    <xf numFmtId="0" fontId="9" fillId="5" borderId="29" xfId="0" applyFont="1" applyFill="1" applyBorder="1" applyAlignment="1">
      <alignment horizontal="center" vertical="top" wrapText="1"/>
    </xf>
    <xf numFmtId="0" fontId="9" fillId="21" borderId="29" xfId="0" applyFont="1" applyFill="1" applyBorder="1" applyAlignment="1">
      <alignment horizontal="center" vertical="top" wrapText="1"/>
    </xf>
    <xf numFmtId="0" fontId="2" fillId="23" borderId="48" xfId="0" applyFont="1" applyFill="1" applyBorder="1" applyAlignment="1">
      <alignment horizontal="center" vertical="top" wrapText="1"/>
    </xf>
    <xf numFmtId="0" fontId="9" fillId="5" borderId="43" xfId="0" applyFont="1" applyFill="1" applyBorder="1" applyAlignment="1">
      <alignment horizontal="center" vertical="top" wrapText="1"/>
    </xf>
    <xf numFmtId="0" fontId="9" fillId="21" borderId="43" xfId="0" applyFont="1" applyFill="1" applyBorder="1" applyAlignment="1">
      <alignment horizontal="center" vertical="top" wrapText="1"/>
    </xf>
    <xf numFmtId="0" fontId="2" fillId="23" borderId="50" xfId="0" applyFont="1" applyFill="1" applyBorder="1" applyAlignment="1">
      <alignment horizontal="center" vertical="top" wrapText="1"/>
    </xf>
    <xf numFmtId="0" fontId="9" fillId="5" borderId="51" xfId="0" applyFont="1" applyFill="1" applyBorder="1" applyAlignment="1">
      <alignment horizontal="center" vertical="top" wrapText="1"/>
    </xf>
    <xf numFmtId="0" fontId="9" fillId="21" borderId="51" xfId="0" applyFont="1" applyFill="1" applyBorder="1" applyAlignment="1">
      <alignment horizontal="center" vertical="top" wrapText="1"/>
    </xf>
    <xf numFmtId="0" fontId="9" fillId="2" borderId="29" xfId="0" applyFont="1" applyFill="1" applyBorder="1" applyAlignment="1">
      <alignment vertical="top" wrapText="1"/>
    </xf>
    <xf numFmtId="0" fontId="9" fillId="2" borderId="43" xfId="0" applyFont="1" applyFill="1" applyBorder="1" applyAlignment="1">
      <alignment vertical="top" wrapText="1"/>
    </xf>
    <xf numFmtId="0" fontId="9" fillId="2" borderId="51" xfId="0" applyFont="1" applyFill="1" applyBorder="1" applyAlignment="1">
      <alignment vertical="top" wrapText="1"/>
    </xf>
    <xf numFmtId="0" fontId="9" fillId="0" borderId="43" xfId="0" applyFont="1" applyFill="1" applyBorder="1" applyAlignment="1">
      <alignment horizontal="center" vertical="center" wrapText="1"/>
    </xf>
    <xf numFmtId="0" fontId="9" fillId="0" borderId="51" xfId="0" applyFont="1" applyFill="1" applyBorder="1" applyAlignment="1">
      <alignment horizontal="center" vertical="center" wrapText="1"/>
    </xf>
    <xf numFmtId="0" fontId="9" fillId="0" borderId="29" xfId="0" applyFont="1" applyFill="1" applyBorder="1" applyAlignment="1">
      <alignment horizontal="center" vertical="top" wrapText="1"/>
    </xf>
    <xf numFmtId="0" fontId="9" fillId="0" borderId="43" xfId="0" applyFont="1" applyFill="1" applyBorder="1" applyAlignment="1">
      <alignment horizontal="center" vertical="top" wrapText="1"/>
    </xf>
    <xf numFmtId="0" fontId="9" fillId="0" borderId="51" xfId="0" applyFont="1" applyFill="1" applyBorder="1" applyAlignment="1">
      <alignment horizontal="center" vertical="top" wrapText="1"/>
    </xf>
    <xf numFmtId="0" fontId="9" fillId="0" borderId="43" xfId="0" applyFont="1" applyFill="1" applyBorder="1" applyAlignment="1">
      <alignment wrapText="1"/>
    </xf>
    <xf numFmtId="0" fontId="9" fillId="0" borderId="29" xfId="0" applyFont="1" applyFill="1" applyBorder="1" applyAlignment="1">
      <alignment wrapText="1"/>
    </xf>
    <xf numFmtId="0" fontId="9" fillId="0" borderId="51" xfId="0" applyFont="1" applyFill="1" applyBorder="1" applyAlignment="1">
      <alignment wrapText="1"/>
    </xf>
    <xf numFmtId="0" fontId="9" fillId="12" borderId="0" xfId="2" applyNumberFormat="1" applyFont="1" applyFill="1" applyAlignment="1">
      <alignment wrapText="1"/>
    </xf>
    <xf numFmtId="170" fontId="13" fillId="41" borderId="19" xfId="7" applyNumberFormat="1" applyFont="1" applyFill="1" applyBorder="1" applyAlignment="1">
      <alignment horizontal="center" vertical="center" wrapText="1"/>
    </xf>
    <xf numFmtId="170" fontId="13" fillId="41" borderId="20" xfId="7" applyNumberFormat="1" applyFont="1" applyFill="1" applyBorder="1" applyAlignment="1">
      <alignment horizontal="center" vertical="center" wrapText="1"/>
    </xf>
    <xf numFmtId="0" fontId="20" fillId="2" borderId="29" xfId="1" applyNumberFormat="1" applyFont="1" applyFill="1" applyBorder="1" applyAlignment="1">
      <alignment horizontal="center" vertical="center" wrapText="1"/>
    </xf>
    <xf numFmtId="0" fontId="9" fillId="0" borderId="0" xfId="2" applyNumberFormat="1" applyFont="1" applyAlignment="1">
      <alignment horizontal="center" vertical="center" wrapText="1"/>
    </xf>
    <xf numFmtId="0" fontId="9" fillId="14" borderId="36" xfId="0" applyFont="1" applyFill="1" applyBorder="1" applyAlignment="1">
      <alignment horizontal="center" vertical="top" wrapText="1"/>
    </xf>
    <xf numFmtId="0" fontId="2" fillId="0" borderId="23" xfId="0" applyFont="1" applyFill="1" applyBorder="1" applyAlignment="1">
      <alignment horizontal="center" vertical="center" wrapText="1"/>
    </xf>
    <xf numFmtId="0" fontId="2" fillId="0" borderId="36" xfId="0" applyFont="1" applyFill="1" applyBorder="1" applyAlignment="1">
      <alignment horizontal="center" vertical="center" wrapText="1"/>
    </xf>
    <xf numFmtId="0" fontId="9" fillId="19" borderId="57" xfId="0" applyFont="1" applyFill="1" applyBorder="1" applyAlignment="1">
      <alignment horizontal="center" vertical="top" wrapText="1"/>
    </xf>
    <xf numFmtId="0" fontId="2" fillId="14" borderId="57" xfId="0" applyFont="1" applyFill="1" applyBorder="1" applyAlignment="1">
      <alignment horizontal="center" vertical="center" wrapText="1"/>
    </xf>
    <xf numFmtId="0" fontId="9" fillId="2" borderId="57" xfId="0" applyFont="1" applyFill="1" applyBorder="1" applyAlignment="1">
      <alignment horizontal="center" vertical="center" wrapText="1"/>
    </xf>
    <xf numFmtId="0" fontId="9" fillId="0" borderId="57" xfId="0" applyFont="1" applyFill="1" applyBorder="1" applyAlignment="1">
      <alignment horizontal="center" vertical="center" wrapText="1"/>
    </xf>
    <xf numFmtId="0" fontId="2" fillId="0" borderId="57" xfId="0" applyFont="1" applyFill="1" applyBorder="1" applyAlignment="1">
      <alignment horizontal="center" vertical="center" wrapText="1"/>
    </xf>
    <xf numFmtId="169" fontId="2" fillId="37" borderId="57" xfId="1" applyNumberFormat="1" applyFont="1" applyFill="1" applyBorder="1" applyAlignment="1">
      <alignment horizontal="center" vertical="center" wrapText="1"/>
    </xf>
    <xf numFmtId="44" fontId="10" fillId="2" borderId="57" xfId="7" applyFont="1" applyFill="1" applyBorder="1" applyAlignment="1">
      <alignment horizontal="center" vertical="center" wrapText="1"/>
    </xf>
    <xf numFmtId="0" fontId="2" fillId="2" borderId="58" xfId="0" applyFont="1" applyFill="1" applyBorder="1" applyAlignment="1">
      <alignment horizontal="center" vertical="center" wrapText="1"/>
    </xf>
    <xf numFmtId="0" fontId="2" fillId="2" borderId="57" xfId="0" applyFont="1" applyFill="1" applyBorder="1" applyAlignment="1">
      <alignment horizontal="center" vertical="center" wrapText="1"/>
    </xf>
    <xf numFmtId="0" fontId="9" fillId="2" borderId="56" xfId="0" applyFont="1" applyFill="1" applyBorder="1" applyAlignment="1">
      <alignment horizontal="center" vertical="center" wrapText="1"/>
    </xf>
    <xf numFmtId="0" fontId="9" fillId="28" borderId="57" xfId="0" applyFont="1" applyFill="1" applyBorder="1" applyAlignment="1">
      <alignment horizontal="center" vertical="top" wrapText="1"/>
    </xf>
    <xf numFmtId="44" fontId="10" fillId="2" borderId="56" xfId="7" applyFont="1" applyFill="1" applyBorder="1" applyAlignment="1">
      <alignment horizontal="center" vertical="center" wrapText="1"/>
    </xf>
    <xf numFmtId="164" fontId="2" fillId="8" borderId="56" xfId="3" applyFont="1" applyFill="1" applyBorder="1" applyAlignment="1">
      <alignment horizontal="center" vertical="center" wrapText="1"/>
    </xf>
    <xf numFmtId="169" fontId="2" fillId="37" borderId="56" xfId="1" applyNumberFormat="1" applyFont="1" applyFill="1" applyBorder="1" applyAlignment="1">
      <alignment horizontal="center" vertical="center" wrapText="1"/>
    </xf>
    <xf numFmtId="169" fontId="2" fillId="37" borderId="7" xfId="1" applyNumberFormat="1" applyFont="1" applyFill="1" applyBorder="1" applyAlignment="1">
      <alignment horizontal="center" vertical="center" wrapText="1"/>
    </xf>
    <xf numFmtId="0" fontId="9" fillId="0" borderId="56" xfId="0" applyFont="1" applyFill="1" applyBorder="1" applyAlignment="1">
      <alignment horizontal="center" vertical="center" wrapText="1"/>
    </xf>
    <xf numFmtId="0" fontId="2" fillId="0" borderId="56" xfId="0" applyFont="1" applyFill="1" applyBorder="1" applyAlignment="1">
      <alignment horizontal="center" vertical="center" wrapText="1"/>
    </xf>
    <xf numFmtId="0" fontId="9" fillId="29" borderId="56" xfId="0" applyFont="1" applyFill="1" applyBorder="1" applyAlignment="1">
      <alignment horizontal="center" vertical="top" wrapText="1"/>
    </xf>
    <xf numFmtId="0" fontId="9" fillId="19" borderId="56" xfId="0" applyFont="1" applyFill="1" applyBorder="1" applyAlignment="1">
      <alignment horizontal="center" vertical="top" wrapText="1"/>
    </xf>
    <xf numFmtId="0" fontId="2" fillId="14" borderId="56" xfId="0" applyFont="1" applyFill="1" applyBorder="1" applyAlignment="1">
      <alignment horizontal="center" vertical="center" wrapText="1"/>
    </xf>
    <xf numFmtId="169" fontId="4" fillId="2" borderId="56" xfId="1" applyNumberFormat="1" applyFont="1" applyFill="1" applyBorder="1" applyAlignment="1">
      <alignment horizontal="center" vertical="center" wrapText="1"/>
    </xf>
    <xf numFmtId="44" fontId="4" fillId="2" borderId="56" xfId="7" applyFont="1" applyFill="1" applyBorder="1" applyAlignment="1">
      <alignment horizontal="center" vertical="center" wrapText="1"/>
    </xf>
    <xf numFmtId="0" fontId="4" fillId="2" borderId="56" xfId="0" applyFont="1" applyFill="1" applyBorder="1"/>
    <xf numFmtId="172" fontId="2" fillId="37" borderId="56" xfId="7" applyNumberFormat="1" applyFont="1" applyFill="1" applyBorder="1" applyAlignment="1">
      <alignment horizontal="center" vertical="center" wrapText="1"/>
    </xf>
    <xf numFmtId="172" fontId="2" fillId="37" borderId="6" xfId="7" applyNumberFormat="1" applyFont="1" applyFill="1" applyBorder="1" applyAlignment="1">
      <alignment horizontal="center" vertical="center" wrapText="1"/>
    </xf>
    <xf numFmtId="44" fontId="9" fillId="2" borderId="6" xfId="7" applyFont="1" applyFill="1" applyBorder="1" applyAlignment="1">
      <alignment horizontal="center" vertical="center" wrapText="1"/>
    </xf>
    <xf numFmtId="44" fontId="4" fillId="2" borderId="5" xfId="7" applyFont="1" applyFill="1" applyBorder="1" applyAlignment="1">
      <alignment horizontal="center" vertical="center" wrapText="1"/>
    </xf>
    <xf numFmtId="44" fontId="4" fillId="2" borderId="7" xfId="7" applyFont="1" applyFill="1" applyBorder="1" applyAlignment="1">
      <alignment horizontal="center" vertical="center" wrapText="1"/>
    </xf>
    <xf numFmtId="169" fontId="9" fillId="2" borderId="56" xfId="1" applyNumberFormat="1" applyFont="1" applyFill="1" applyBorder="1" applyAlignment="1">
      <alignment horizontal="center" vertical="center" wrapText="1"/>
    </xf>
    <xf numFmtId="0" fontId="2" fillId="0" borderId="41" xfId="0" applyFont="1" applyFill="1" applyBorder="1" applyAlignment="1">
      <alignment horizontal="center" vertical="center" wrapText="1"/>
    </xf>
    <xf numFmtId="0" fontId="9" fillId="2" borderId="23" xfId="0" applyNumberFormat="1" applyFont="1" applyFill="1" applyBorder="1" applyAlignment="1">
      <alignment horizontal="center" vertical="center" wrapText="1"/>
    </xf>
    <xf numFmtId="0" fontId="9" fillId="2" borderId="24" xfId="1" applyNumberFormat="1" applyFont="1" applyFill="1" applyBorder="1" applyAlignment="1">
      <alignment horizontal="center" vertical="center" wrapText="1"/>
    </xf>
    <xf numFmtId="172" fontId="2" fillId="37" borderId="5" xfId="7" applyNumberFormat="1" applyFont="1" applyFill="1" applyBorder="1" applyAlignment="1">
      <alignment horizontal="center" vertical="center" wrapText="1"/>
    </xf>
    <xf numFmtId="0" fontId="2" fillId="0" borderId="40" xfId="0" applyFont="1" applyFill="1" applyBorder="1" applyAlignment="1">
      <alignment horizontal="center" vertical="center" wrapText="1"/>
    </xf>
    <xf numFmtId="0" fontId="9" fillId="29" borderId="57" xfId="0" applyFont="1" applyFill="1" applyBorder="1" applyAlignment="1">
      <alignment horizontal="center" vertical="top" wrapText="1"/>
    </xf>
    <xf numFmtId="0" fontId="2" fillId="0" borderId="58" xfId="0" applyFont="1" applyFill="1" applyBorder="1" applyAlignment="1">
      <alignment horizontal="center" vertical="center" wrapText="1"/>
    </xf>
    <xf numFmtId="44" fontId="4" fillId="2" borderId="29" xfId="7" applyFont="1" applyFill="1" applyBorder="1" applyAlignment="1">
      <alignment horizontal="center" vertical="center" wrapText="1"/>
    </xf>
    <xf numFmtId="164" fontId="2" fillId="8" borderId="48" xfId="3" applyFont="1" applyFill="1" applyBorder="1" applyAlignment="1">
      <alignment horizontal="center" vertical="center" wrapText="1"/>
    </xf>
    <xf numFmtId="164" fontId="2" fillId="8" borderId="50" xfId="3" applyFont="1" applyFill="1" applyBorder="1" applyAlignment="1">
      <alignment horizontal="center" vertical="center" wrapText="1"/>
    </xf>
    <xf numFmtId="0" fontId="9" fillId="2" borderId="40" xfId="0" applyNumberFormat="1" applyFont="1" applyFill="1" applyBorder="1" applyAlignment="1">
      <alignment horizontal="center" vertical="center" wrapText="1"/>
    </xf>
    <xf numFmtId="164" fontId="2" fillId="8" borderId="28" xfId="3" applyFont="1" applyFill="1" applyBorder="1" applyAlignment="1">
      <alignment horizontal="center" vertical="center" wrapText="1"/>
    </xf>
    <xf numFmtId="0" fontId="9" fillId="2" borderId="0" xfId="1" applyNumberFormat="1" applyFont="1" applyFill="1" applyBorder="1" applyAlignment="1">
      <alignment horizontal="center" vertical="center" wrapText="1"/>
    </xf>
    <xf numFmtId="0" fontId="9" fillId="14" borderId="53" xfId="0" applyFont="1" applyFill="1" applyBorder="1" applyAlignment="1">
      <alignment horizontal="center" vertical="top" wrapText="1"/>
    </xf>
    <xf numFmtId="164" fontId="2" fillId="8" borderId="53" xfId="3" applyFont="1" applyFill="1" applyBorder="1" applyAlignment="1">
      <alignment horizontal="center" vertical="center" wrapText="1"/>
    </xf>
    <xf numFmtId="164" fontId="2" fillId="8" borderId="24" xfId="3" applyFont="1" applyFill="1" applyBorder="1" applyAlignment="1">
      <alignment horizontal="center" vertical="center" wrapText="1"/>
    </xf>
    <xf numFmtId="0" fontId="2" fillId="2" borderId="41" xfId="0" applyFont="1" applyFill="1" applyBorder="1" applyAlignment="1">
      <alignment horizontal="center" vertical="center" wrapText="1"/>
    </xf>
    <xf numFmtId="44" fontId="9" fillId="2" borderId="56" xfId="7" applyFont="1" applyFill="1" applyBorder="1" applyAlignment="1">
      <alignment horizontal="center" vertical="center" wrapText="1"/>
    </xf>
    <xf numFmtId="0" fontId="9" fillId="14" borderId="6" xfId="0" applyFont="1" applyFill="1" applyBorder="1" applyAlignment="1">
      <alignment horizontal="center" vertical="top" wrapText="1"/>
    </xf>
    <xf numFmtId="0" fontId="9" fillId="29" borderId="6" xfId="0" applyFont="1" applyFill="1" applyBorder="1" applyAlignment="1">
      <alignment horizontal="center" vertical="top" wrapText="1"/>
    </xf>
    <xf numFmtId="0" fontId="9" fillId="19" borderId="6" xfId="0" applyFont="1" applyFill="1" applyBorder="1" applyAlignment="1">
      <alignment horizontal="center" vertical="top" wrapText="1"/>
    </xf>
    <xf numFmtId="0" fontId="2" fillId="14" borderId="6" xfId="0" applyFont="1" applyFill="1" applyBorder="1" applyAlignment="1">
      <alignment horizontal="center" vertical="center" wrapText="1"/>
    </xf>
    <xf numFmtId="0" fontId="9" fillId="2" borderId="6"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9" fillId="18" borderId="56" xfId="0" applyFont="1" applyFill="1" applyBorder="1" applyAlignment="1">
      <alignment horizontal="center" vertical="top" wrapText="1"/>
    </xf>
    <xf numFmtId="0" fontId="2" fillId="2" borderId="56" xfId="0" applyFont="1" applyFill="1" applyBorder="1" applyAlignment="1">
      <alignment horizontal="center" vertical="center" wrapText="1"/>
    </xf>
    <xf numFmtId="0" fontId="9" fillId="18" borderId="57" xfId="0" applyFont="1" applyFill="1" applyBorder="1" applyAlignment="1">
      <alignment horizontal="center" vertical="top" wrapText="1"/>
    </xf>
    <xf numFmtId="44" fontId="4" fillId="2" borderId="57" xfId="7" applyFont="1" applyFill="1" applyBorder="1" applyAlignment="1">
      <alignment horizontal="center" vertical="center" wrapText="1"/>
    </xf>
    <xf numFmtId="172" fontId="2" fillId="37" borderId="57" xfId="7" applyNumberFormat="1" applyFont="1" applyFill="1" applyBorder="1" applyAlignment="1">
      <alignment horizontal="center" vertical="center" wrapText="1"/>
    </xf>
    <xf numFmtId="169" fontId="9" fillId="2" borderId="57" xfId="1" applyNumberFormat="1" applyFont="1" applyFill="1" applyBorder="1" applyAlignment="1">
      <alignment horizontal="center" vertical="center" wrapText="1"/>
    </xf>
    <xf numFmtId="44" fontId="9" fillId="2" borderId="57" xfId="7" applyFont="1" applyFill="1" applyBorder="1" applyAlignment="1">
      <alignment horizontal="center" vertical="center" wrapText="1"/>
    </xf>
    <xf numFmtId="44" fontId="9" fillId="2" borderId="5" xfId="7" applyFont="1" applyFill="1" applyBorder="1" applyAlignment="1">
      <alignment horizontal="center" vertical="center" wrapText="1"/>
    </xf>
    <xf numFmtId="0" fontId="2" fillId="2" borderId="40" xfId="0" applyFont="1" applyFill="1" applyBorder="1" applyAlignment="1">
      <alignment horizontal="center" vertical="center" wrapText="1"/>
    </xf>
    <xf numFmtId="0" fontId="9" fillId="2" borderId="58" xfId="1" applyNumberFormat="1" applyFont="1" applyFill="1" applyBorder="1" applyAlignment="1">
      <alignment horizontal="center" vertical="center" wrapText="1"/>
    </xf>
    <xf numFmtId="0" fontId="9" fillId="28" borderId="56" xfId="0" applyFont="1" applyFill="1" applyBorder="1" applyAlignment="1">
      <alignment horizontal="center" vertical="top" wrapText="1"/>
    </xf>
    <xf numFmtId="0" fontId="9" fillId="2" borderId="56" xfId="0" applyFont="1" applyFill="1" applyBorder="1" applyAlignment="1">
      <alignment horizontal="center" vertical="top" wrapText="1"/>
    </xf>
    <xf numFmtId="0" fontId="9" fillId="0" borderId="56" xfId="0" applyFont="1" applyFill="1" applyBorder="1" applyAlignment="1">
      <alignment horizontal="center" vertical="top" wrapText="1"/>
    </xf>
    <xf numFmtId="0" fontId="9" fillId="2" borderId="24" xfId="0" applyFont="1" applyFill="1" applyBorder="1" applyAlignment="1">
      <alignment wrapText="1"/>
    </xf>
    <xf numFmtId="0" fontId="9" fillId="24" borderId="56" xfId="0" applyFont="1" applyFill="1" applyBorder="1" applyAlignment="1">
      <alignment horizontal="center" vertical="top" wrapText="1"/>
    </xf>
    <xf numFmtId="0" fontId="9" fillId="25" borderId="56" xfId="0" applyFont="1" applyFill="1" applyBorder="1" applyAlignment="1">
      <alignment horizontal="center" vertical="top" wrapText="1"/>
    </xf>
    <xf numFmtId="0" fontId="10" fillId="2" borderId="56" xfId="0" applyFont="1" applyFill="1" applyBorder="1" applyAlignment="1">
      <alignment horizontal="left" vertical="center" wrapText="1"/>
    </xf>
    <xf numFmtId="0" fontId="2" fillId="2" borderId="56" xfId="0" applyNumberFormat="1" applyFont="1" applyFill="1" applyBorder="1" applyAlignment="1">
      <alignment horizontal="center" vertical="center" wrapText="1"/>
    </xf>
    <xf numFmtId="0" fontId="9" fillId="24" borderId="57" xfId="0" applyFont="1" applyFill="1" applyBorder="1" applyAlignment="1">
      <alignment horizontal="center" vertical="top" wrapText="1"/>
    </xf>
    <xf numFmtId="0" fontId="9" fillId="25" borderId="57" xfId="0" applyFont="1" applyFill="1" applyBorder="1" applyAlignment="1">
      <alignment horizontal="center" vertical="top" wrapText="1"/>
    </xf>
    <xf numFmtId="0" fontId="10" fillId="2" borderId="57" xfId="0" applyFont="1" applyFill="1" applyBorder="1" applyAlignment="1">
      <alignment horizontal="left" vertical="center" wrapText="1"/>
    </xf>
    <xf numFmtId="0" fontId="2" fillId="2" borderId="57" xfId="0" applyNumberFormat="1" applyFont="1" applyFill="1" applyBorder="1" applyAlignment="1">
      <alignment horizontal="center" vertical="center" wrapText="1"/>
    </xf>
    <xf numFmtId="0" fontId="9" fillId="2" borderId="40" xfId="0" applyFont="1" applyFill="1" applyBorder="1" applyAlignment="1">
      <alignment wrapText="1"/>
    </xf>
    <xf numFmtId="0" fontId="9" fillId="2" borderId="58" xfId="0" applyFont="1" applyFill="1" applyBorder="1" applyAlignment="1">
      <alignment wrapText="1"/>
    </xf>
    <xf numFmtId="0" fontId="9" fillId="12" borderId="56" xfId="0" applyFont="1" applyFill="1" applyBorder="1" applyAlignment="1">
      <alignment horizontal="center" vertical="top" wrapText="1"/>
    </xf>
    <xf numFmtId="0" fontId="9" fillId="16" borderId="56" xfId="0" applyFont="1" applyFill="1" applyBorder="1" applyAlignment="1">
      <alignment horizontal="center" vertical="top" wrapText="1"/>
    </xf>
    <xf numFmtId="0" fontId="9" fillId="2" borderId="56" xfId="0" applyFont="1" applyFill="1" applyBorder="1" applyAlignment="1">
      <alignment horizontal="left" vertical="center" wrapText="1"/>
    </xf>
    <xf numFmtId="0" fontId="9" fillId="12" borderId="57" xfId="0" applyFont="1" applyFill="1" applyBorder="1" applyAlignment="1">
      <alignment horizontal="center" vertical="top" wrapText="1"/>
    </xf>
    <xf numFmtId="0" fontId="9" fillId="16" borderId="57" xfId="0" applyFont="1" applyFill="1" applyBorder="1" applyAlignment="1">
      <alignment horizontal="center" vertical="top" wrapText="1"/>
    </xf>
    <xf numFmtId="0" fontId="9" fillId="2" borderId="57" xfId="0" applyFont="1" applyFill="1" applyBorder="1" applyAlignment="1">
      <alignment horizontal="left" vertical="center" wrapText="1"/>
    </xf>
    <xf numFmtId="0" fontId="10" fillId="0" borderId="56" xfId="0" applyFont="1" applyFill="1" applyBorder="1" applyAlignment="1">
      <alignment horizontal="center" vertical="center" wrapText="1"/>
    </xf>
    <xf numFmtId="0" fontId="2" fillId="0" borderId="56" xfId="0" applyNumberFormat="1" applyFont="1" applyFill="1" applyBorder="1" applyAlignment="1">
      <alignment horizontal="center" vertical="center" wrapText="1"/>
    </xf>
    <xf numFmtId="0" fontId="10" fillId="0" borderId="57" xfId="0" applyFont="1" applyFill="1" applyBorder="1" applyAlignment="1">
      <alignment horizontal="center" vertical="center" wrapText="1"/>
    </xf>
    <xf numFmtId="0" fontId="2" fillId="0" borderId="57" xfId="0" applyNumberFormat="1" applyFont="1" applyFill="1" applyBorder="1" applyAlignment="1">
      <alignment horizontal="center" vertical="center" wrapText="1"/>
    </xf>
    <xf numFmtId="164" fontId="2" fillId="8" borderId="23" xfId="3" applyFont="1" applyFill="1" applyBorder="1" applyAlignment="1">
      <alignment horizontal="center" vertical="center" wrapText="1"/>
    </xf>
    <xf numFmtId="164" fontId="2" fillId="8" borderId="40" xfId="3" applyFont="1" applyFill="1" applyBorder="1" applyAlignment="1">
      <alignment horizontal="center" vertical="center" wrapText="1"/>
    </xf>
    <xf numFmtId="0" fontId="9" fillId="2" borderId="41" xfId="1" applyNumberFormat="1" applyFont="1" applyFill="1" applyBorder="1" applyAlignment="1">
      <alignment horizontal="center" vertical="center" wrapText="1"/>
    </xf>
    <xf numFmtId="169" fontId="2" fillId="37" borderId="29" xfId="1" applyNumberFormat="1" applyFont="1" applyFill="1" applyBorder="1" applyAlignment="1">
      <alignment horizontal="center" vertical="center" wrapText="1"/>
    </xf>
    <xf numFmtId="0" fontId="9" fillId="0" borderId="29" xfId="0" applyFont="1" applyBorder="1" applyAlignment="1">
      <alignment wrapText="1"/>
    </xf>
    <xf numFmtId="169" fontId="4" fillId="2" borderId="29" xfId="1" applyNumberFormat="1" applyFont="1" applyFill="1" applyBorder="1" applyAlignment="1">
      <alignment horizontal="center" vertical="center" wrapText="1"/>
    </xf>
    <xf numFmtId="0" fontId="10" fillId="2" borderId="56" xfId="5" applyFont="1" applyFill="1" applyBorder="1" applyAlignment="1">
      <alignment horizontal="center" vertical="center" wrapText="1"/>
    </xf>
    <xf numFmtId="0" fontId="10" fillId="2" borderId="29" xfId="5" applyFont="1" applyFill="1" applyBorder="1" applyAlignment="1">
      <alignment horizontal="center" vertical="center" wrapText="1"/>
    </xf>
    <xf numFmtId="0" fontId="10" fillId="2" borderId="57" xfId="5" applyFont="1" applyFill="1" applyBorder="1" applyAlignment="1">
      <alignment horizontal="center" vertical="center" wrapText="1"/>
    </xf>
    <xf numFmtId="44" fontId="10" fillId="2" borderId="29" xfId="7" applyFont="1" applyFill="1" applyBorder="1" applyAlignment="1">
      <alignment horizontal="center" vertical="center" wrapText="1"/>
    </xf>
    <xf numFmtId="0" fontId="9" fillId="0" borderId="5" xfId="0" applyFont="1" applyBorder="1" applyAlignment="1">
      <alignment wrapText="1"/>
    </xf>
    <xf numFmtId="0" fontId="9" fillId="0" borderId="54" xfId="0" applyFont="1" applyBorder="1" applyAlignment="1">
      <alignment wrapText="1"/>
    </xf>
    <xf numFmtId="0" fontId="9" fillId="2" borderId="24" xfId="0" applyNumberFormat="1" applyFont="1" applyFill="1" applyBorder="1" applyAlignment="1">
      <alignment horizontal="center" vertical="center" wrapText="1"/>
    </xf>
    <xf numFmtId="169" fontId="9" fillId="2" borderId="17" xfId="1" applyNumberFormat="1" applyFont="1" applyFill="1" applyBorder="1" applyAlignment="1">
      <alignment horizontal="center" vertical="center" wrapText="1"/>
    </xf>
    <xf numFmtId="164" fontId="2" fillId="8" borderId="36" xfId="3" applyFont="1" applyFill="1" applyBorder="1" applyAlignment="1">
      <alignment horizontal="center" vertical="center" wrapText="1"/>
    </xf>
    <xf numFmtId="0" fontId="9" fillId="2" borderId="12" xfId="0" applyNumberFormat="1" applyFont="1" applyFill="1" applyBorder="1" applyAlignment="1">
      <alignment horizontal="center" vertical="center" wrapText="1"/>
    </xf>
    <xf numFmtId="0" fontId="9" fillId="0" borderId="7" xfId="0" applyFont="1" applyBorder="1" applyAlignment="1">
      <alignment wrapText="1"/>
    </xf>
    <xf numFmtId="0" fontId="9" fillId="0" borderId="55" xfId="0" applyFont="1" applyBorder="1" applyAlignment="1">
      <alignment wrapText="1"/>
    </xf>
    <xf numFmtId="44" fontId="22" fillId="2" borderId="56" xfId="7" applyFont="1" applyFill="1" applyBorder="1" applyAlignment="1">
      <alignment horizontal="center" vertical="center" wrapText="1"/>
    </xf>
    <xf numFmtId="0" fontId="2" fillId="14" borderId="28" xfId="0" applyFont="1" applyFill="1" applyBorder="1" applyAlignment="1">
      <alignment horizontal="center" vertical="center" wrapText="1"/>
    </xf>
    <xf numFmtId="0" fontId="2" fillId="14" borderId="32" xfId="0" applyFont="1" applyFill="1" applyBorder="1" applyAlignment="1">
      <alignment horizontal="center" vertical="center" wrapText="1"/>
    </xf>
    <xf numFmtId="0" fontId="2" fillId="14" borderId="33" xfId="0" applyFont="1" applyFill="1" applyBorder="1" applyAlignment="1">
      <alignment horizontal="center" vertical="center" wrapText="1"/>
    </xf>
    <xf numFmtId="171" fontId="11" fillId="44" borderId="8" xfId="7" applyNumberFormat="1" applyFont="1" applyFill="1" applyBorder="1" applyAlignment="1">
      <alignment horizontal="center" vertical="center" wrapText="1"/>
    </xf>
    <xf numFmtId="0" fontId="2" fillId="0" borderId="0" xfId="0" applyFont="1" applyFill="1" applyBorder="1" applyAlignment="1">
      <alignment horizontal="center" vertical="center" wrapText="1"/>
    </xf>
    <xf numFmtId="0" fontId="9" fillId="2" borderId="23" xfId="1" applyNumberFormat="1" applyFont="1" applyFill="1" applyBorder="1" applyAlignment="1">
      <alignment horizontal="center" vertical="center" wrapText="1"/>
    </xf>
    <xf numFmtId="164" fontId="2" fillId="8" borderId="38" xfId="3" applyFont="1" applyFill="1" applyBorder="1" applyAlignment="1">
      <alignment horizontal="center" vertical="center" wrapText="1"/>
    </xf>
    <xf numFmtId="169" fontId="2" fillId="37" borderId="6" xfId="1" applyNumberFormat="1" applyFont="1" applyFill="1" applyBorder="1" applyAlignment="1">
      <alignment horizontal="center" vertical="center" wrapText="1"/>
    </xf>
    <xf numFmtId="44" fontId="10" fillId="2" borderId="6" xfId="7" applyFont="1" applyFill="1" applyBorder="1" applyAlignment="1">
      <alignment horizontal="center" vertical="center" wrapText="1"/>
    </xf>
    <xf numFmtId="0" fontId="9" fillId="14" borderId="56" xfId="0" applyFont="1" applyFill="1" applyBorder="1" applyAlignment="1">
      <alignment horizontal="center" vertical="top" wrapText="1"/>
    </xf>
    <xf numFmtId="164" fontId="2" fillId="8" borderId="10" xfId="3" applyFont="1" applyFill="1" applyBorder="1" applyAlignment="1">
      <alignment horizontal="center" vertical="center" wrapText="1"/>
    </xf>
    <xf numFmtId="0" fontId="9" fillId="14" borderId="37" xfId="0" applyFont="1" applyFill="1" applyBorder="1" applyAlignment="1">
      <alignment horizontal="center" vertical="top" wrapText="1"/>
    </xf>
    <xf numFmtId="0" fontId="9" fillId="29" borderId="34" xfId="0" applyFont="1" applyFill="1" applyBorder="1" applyAlignment="1">
      <alignment horizontal="center" vertical="top" wrapText="1"/>
    </xf>
    <xf numFmtId="0" fontId="9" fillId="19" borderId="34" xfId="0" applyFont="1" applyFill="1" applyBorder="1" applyAlignment="1">
      <alignment horizontal="center" vertical="top" wrapText="1"/>
    </xf>
    <xf numFmtId="0" fontId="2" fillId="14" borderId="34" xfId="0" applyFont="1" applyFill="1" applyBorder="1" applyAlignment="1">
      <alignment horizontal="center" vertical="center" wrapText="1"/>
    </xf>
    <xf numFmtId="0" fontId="9" fillId="2" borderId="34" xfId="0" applyFont="1" applyFill="1" applyBorder="1" applyAlignment="1">
      <alignment horizontal="center" vertical="center" wrapText="1"/>
    </xf>
    <xf numFmtId="0" fontId="2" fillId="0" borderId="34" xfId="0" applyFont="1" applyFill="1" applyBorder="1" applyAlignment="1">
      <alignment horizontal="center" vertical="center" wrapText="1"/>
    </xf>
    <xf numFmtId="164" fontId="2" fillId="8" borderId="9" xfId="3" applyFont="1" applyFill="1" applyBorder="1" applyAlignment="1">
      <alignment horizontal="center" vertical="center" wrapText="1"/>
    </xf>
    <xf numFmtId="44" fontId="4" fillId="2" borderId="8" xfId="7" applyFont="1" applyFill="1" applyBorder="1" applyAlignment="1">
      <alignment horizontal="center" vertical="center" wrapText="1"/>
    </xf>
    <xf numFmtId="172" fontId="2" fillId="37" borderId="8" xfId="7" applyNumberFormat="1" applyFont="1" applyFill="1" applyBorder="1" applyAlignment="1">
      <alignment horizontal="center" vertical="center" wrapText="1"/>
    </xf>
    <xf numFmtId="0" fontId="9" fillId="2" borderId="6" xfId="1" applyNumberFormat="1" applyFont="1" applyFill="1" applyBorder="1" applyAlignment="1">
      <alignment horizontal="center" vertical="center" wrapText="1"/>
    </xf>
    <xf numFmtId="0" fontId="23" fillId="15" borderId="47" xfId="1" applyNumberFormat="1" applyFont="1" applyFill="1" applyBorder="1" applyAlignment="1">
      <alignment horizontal="center" vertical="center" wrapText="1"/>
    </xf>
    <xf numFmtId="0" fontId="23" fillId="15" borderId="49" xfId="1" applyNumberFormat="1" applyFont="1" applyFill="1" applyBorder="1" applyAlignment="1">
      <alignment horizontal="center" vertical="center" wrapText="1"/>
    </xf>
    <xf numFmtId="0" fontId="23" fillId="15" borderId="52" xfId="1" applyNumberFormat="1" applyFont="1" applyFill="1" applyBorder="1" applyAlignment="1">
      <alignment horizontal="center" vertical="center" wrapText="1"/>
    </xf>
    <xf numFmtId="0" fontId="23" fillId="15" borderId="54" xfId="1" applyNumberFormat="1" applyFont="1" applyFill="1" applyBorder="1" applyAlignment="1">
      <alignment horizontal="center" vertical="center" wrapText="1"/>
    </xf>
    <xf numFmtId="0" fontId="23" fillId="15" borderId="7" xfId="1" applyNumberFormat="1" applyFont="1" applyFill="1" applyBorder="1" applyAlignment="1">
      <alignment horizontal="center" vertical="center" wrapText="1"/>
    </xf>
    <xf numFmtId="0" fontId="23" fillId="15" borderId="42" xfId="1" applyNumberFormat="1" applyFont="1" applyFill="1" applyBorder="1" applyAlignment="1">
      <alignment horizontal="center" vertical="center" wrapText="1"/>
    </xf>
    <xf numFmtId="0" fontId="23" fillId="15" borderId="5" xfId="1" applyNumberFormat="1" applyFont="1" applyFill="1" applyBorder="1" applyAlignment="1">
      <alignment horizontal="center" vertical="center" wrapText="1"/>
    </xf>
    <xf numFmtId="0" fontId="23" fillId="15" borderId="55" xfId="1" applyNumberFormat="1" applyFont="1" applyFill="1" applyBorder="1" applyAlignment="1">
      <alignment horizontal="center" vertical="center" wrapText="1"/>
    </xf>
    <xf numFmtId="0" fontId="23" fillId="15" borderId="56" xfId="1" applyNumberFormat="1" applyFont="1" applyFill="1" applyBorder="1" applyAlignment="1">
      <alignment horizontal="center" vertical="center" wrapText="1"/>
    </xf>
    <xf numFmtId="0" fontId="23" fillId="15" borderId="65" xfId="1" applyNumberFormat="1" applyFont="1" applyFill="1" applyBorder="1" applyAlignment="1">
      <alignment horizontal="center" vertical="center" wrapText="1"/>
    </xf>
    <xf numFmtId="0" fontId="23" fillId="15" borderId="6" xfId="1" applyNumberFormat="1" applyFont="1" applyFill="1" applyBorder="1" applyAlignment="1">
      <alignment horizontal="center" vertical="center" wrapText="1"/>
    </xf>
    <xf numFmtId="0" fontId="23" fillId="15" borderId="43" xfId="1" applyNumberFormat="1" applyFont="1" applyFill="1" applyBorder="1" applyAlignment="1">
      <alignment horizontal="center" vertical="center" wrapText="1"/>
    </xf>
    <xf numFmtId="0" fontId="23" fillId="15" borderId="29" xfId="1" applyNumberFormat="1" applyFont="1" applyFill="1" applyBorder="1" applyAlignment="1">
      <alignment horizontal="center" vertical="center" wrapText="1"/>
    </xf>
    <xf numFmtId="0" fontId="23" fillId="15" borderId="51" xfId="1" applyNumberFormat="1" applyFont="1" applyFill="1" applyBorder="1" applyAlignment="1">
      <alignment horizontal="center" vertical="center" wrapText="1"/>
    </xf>
    <xf numFmtId="0" fontId="23" fillId="10" borderId="5" xfId="1" applyNumberFormat="1" applyFont="1" applyFill="1" applyBorder="1" applyAlignment="1">
      <alignment horizontal="center" vertical="center" wrapText="1"/>
    </xf>
    <xf numFmtId="0" fontId="23" fillId="0" borderId="42" xfId="0" applyFont="1" applyBorder="1" applyAlignment="1">
      <alignment wrapText="1"/>
    </xf>
    <xf numFmtId="0" fontId="23" fillId="4" borderId="0" xfId="0" applyFont="1" applyFill="1" applyAlignment="1">
      <alignment wrapText="1"/>
    </xf>
    <xf numFmtId="0" fontId="23" fillId="0" borderId="0" xfId="0" applyFont="1" applyAlignment="1">
      <alignment wrapText="1"/>
    </xf>
    <xf numFmtId="169" fontId="23" fillId="15" borderId="8" xfId="1" applyNumberFormat="1" applyFont="1" applyFill="1" applyBorder="1" applyAlignment="1">
      <alignment horizontal="center" vertical="center" wrapText="1"/>
    </xf>
    <xf numFmtId="0" fontId="23" fillId="15" borderId="34" xfId="1" applyNumberFormat="1" applyFont="1" applyFill="1" applyBorder="1" applyAlignment="1">
      <alignment horizontal="center" vertical="center" wrapText="1"/>
    </xf>
    <xf numFmtId="0" fontId="9" fillId="0" borderId="5" xfId="0" applyFont="1" applyBorder="1" applyAlignment="1">
      <alignment horizontal="center" vertical="center" wrapText="1"/>
    </xf>
    <xf numFmtId="164" fontId="11" fillId="32" borderId="8" xfId="3" applyFont="1" applyFill="1" applyBorder="1" applyAlignment="1">
      <alignment horizontal="center" vertical="center" wrapText="1"/>
    </xf>
    <xf numFmtId="164" fontId="9" fillId="0" borderId="0" xfId="3" applyFont="1" applyAlignment="1">
      <alignment wrapText="1"/>
    </xf>
    <xf numFmtId="164" fontId="2" fillId="2" borderId="7" xfId="3" applyFont="1" applyFill="1" applyBorder="1" applyAlignment="1">
      <alignment horizontal="center" vertical="center" wrapText="1"/>
    </xf>
    <xf numFmtId="0" fontId="9" fillId="0" borderId="29" xfId="0" applyFont="1" applyBorder="1" applyAlignment="1">
      <alignment horizontal="center" vertical="center" wrapText="1"/>
    </xf>
    <xf numFmtId="0" fontId="9" fillId="0" borderId="0" xfId="0" applyNumberFormat="1" applyFont="1" applyAlignment="1">
      <alignment horizontal="center" vertical="center" wrapText="1"/>
    </xf>
    <xf numFmtId="1" fontId="9" fillId="0" borderId="0" xfId="0" applyNumberFormat="1" applyFont="1" applyAlignment="1">
      <alignment horizontal="center" vertical="center" wrapText="1"/>
    </xf>
    <xf numFmtId="14" fontId="9" fillId="0" borderId="0" xfId="0" applyNumberFormat="1" applyFont="1" applyAlignment="1">
      <alignment horizontal="center" vertical="center" wrapText="1"/>
    </xf>
    <xf numFmtId="164" fontId="9" fillId="0" borderId="0" xfId="3" applyFont="1" applyAlignment="1">
      <alignment horizontal="center" vertical="center" wrapText="1"/>
    </xf>
    <xf numFmtId="171" fontId="9" fillId="0" borderId="0" xfId="0" applyNumberFormat="1" applyFont="1" applyAlignment="1">
      <alignment horizontal="center" vertical="center" wrapText="1"/>
    </xf>
    <xf numFmtId="0" fontId="9" fillId="2" borderId="45" xfId="0" applyNumberFormat="1" applyFont="1" applyFill="1" applyBorder="1" applyAlignment="1">
      <alignment horizontal="center" vertical="center" wrapText="1"/>
    </xf>
    <xf numFmtId="44" fontId="9" fillId="2" borderId="8" xfId="7" applyFont="1" applyFill="1" applyBorder="1" applyAlignment="1">
      <alignment horizontal="center" vertical="center" wrapText="1"/>
    </xf>
    <xf numFmtId="44" fontId="4" fillId="2" borderId="6" xfId="7" applyFont="1" applyFill="1" applyBorder="1" applyAlignment="1">
      <alignment horizontal="center" vertical="center" wrapText="1"/>
    </xf>
    <xf numFmtId="164" fontId="11" fillId="25" borderId="27" xfId="3" applyFont="1" applyFill="1" applyBorder="1" applyAlignment="1">
      <alignment horizontal="center" vertical="center" wrapText="1"/>
    </xf>
    <xf numFmtId="0" fontId="4" fillId="2" borderId="7" xfId="0" applyFont="1" applyFill="1" applyBorder="1"/>
    <xf numFmtId="0" fontId="9" fillId="29" borderId="66" xfId="0" applyFont="1" applyFill="1" applyBorder="1" applyAlignment="1">
      <alignment horizontal="center" vertical="top" wrapText="1"/>
    </xf>
    <xf numFmtId="0" fontId="9" fillId="19" borderId="66" xfId="0" applyFont="1" applyFill="1" applyBorder="1" applyAlignment="1">
      <alignment horizontal="center" vertical="top" wrapText="1"/>
    </xf>
    <xf numFmtId="0" fontId="2" fillId="14" borderId="66" xfId="0" applyFont="1" applyFill="1" applyBorder="1" applyAlignment="1">
      <alignment horizontal="center" vertical="center" wrapText="1"/>
    </xf>
    <xf numFmtId="0" fontId="9" fillId="2" borderId="66" xfId="0" applyFont="1" applyFill="1" applyBorder="1" applyAlignment="1">
      <alignment horizontal="center" vertical="center" wrapText="1"/>
    </xf>
    <xf numFmtId="0" fontId="9" fillId="0" borderId="66" xfId="0" applyFont="1" applyFill="1" applyBorder="1" applyAlignment="1">
      <alignment horizontal="center" vertical="center" wrapText="1"/>
    </xf>
    <xf numFmtId="0" fontId="2" fillId="0" borderId="66" xfId="0" applyFont="1" applyFill="1" applyBorder="1" applyAlignment="1">
      <alignment horizontal="center" vertical="center" wrapText="1"/>
    </xf>
    <xf numFmtId="164" fontId="2" fillId="8" borderId="66" xfId="3" applyFont="1" applyFill="1" applyBorder="1" applyAlignment="1">
      <alignment horizontal="center" vertical="center" wrapText="1"/>
    </xf>
    <xf numFmtId="169" fontId="2" fillId="37" borderId="66" xfId="1" applyNumberFormat="1" applyFont="1" applyFill="1" applyBorder="1" applyAlignment="1">
      <alignment horizontal="center" vertical="center" wrapText="1"/>
    </xf>
    <xf numFmtId="44" fontId="9" fillId="2" borderId="66" xfId="7" applyFont="1" applyFill="1" applyBorder="1" applyAlignment="1">
      <alignment horizontal="center" vertical="center" wrapText="1"/>
    </xf>
    <xf numFmtId="169" fontId="9" fillId="2" borderId="66" xfId="1" applyNumberFormat="1" applyFont="1" applyFill="1" applyBorder="1" applyAlignment="1">
      <alignment horizontal="center" vertical="center" wrapText="1"/>
    </xf>
    <xf numFmtId="44" fontId="10" fillId="2" borderId="66" xfId="7" applyFont="1" applyFill="1" applyBorder="1" applyAlignment="1">
      <alignment horizontal="center" vertical="center" wrapText="1"/>
    </xf>
    <xf numFmtId="0" fontId="9" fillId="14" borderId="67" xfId="0" applyFont="1" applyFill="1" applyBorder="1" applyAlignment="1">
      <alignment horizontal="center" vertical="top" wrapText="1"/>
    </xf>
    <xf numFmtId="0" fontId="23" fillId="15" borderId="68" xfId="1" applyNumberFormat="1" applyFont="1" applyFill="1" applyBorder="1" applyAlignment="1">
      <alignment horizontal="center" vertical="center" wrapText="1"/>
    </xf>
    <xf numFmtId="0" fontId="9" fillId="14" borderId="69" xfId="0" applyFont="1" applyFill="1" applyBorder="1" applyAlignment="1">
      <alignment horizontal="center" vertical="top" wrapText="1"/>
    </xf>
    <xf numFmtId="0" fontId="9" fillId="29" borderId="70" xfId="0" applyFont="1" applyFill="1" applyBorder="1" applyAlignment="1">
      <alignment horizontal="center" vertical="top" wrapText="1"/>
    </xf>
    <xf numFmtId="0" fontId="9" fillId="19" borderId="70" xfId="0" applyFont="1" applyFill="1" applyBorder="1" applyAlignment="1">
      <alignment horizontal="center" vertical="top" wrapText="1"/>
    </xf>
    <xf numFmtId="0" fontId="2" fillId="14" borderId="70" xfId="0" applyFont="1" applyFill="1" applyBorder="1" applyAlignment="1">
      <alignment horizontal="center" vertical="center" wrapText="1"/>
    </xf>
    <xf numFmtId="0" fontId="9" fillId="2" borderId="70" xfId="0" applyFont="1" applyFill="1" applyBorder="1" applyAlignment="1">
      <alignment horizontal="center" vertical="center" wrapText="1"/>
    </xf>
    <xf numFmtId="0" fontId="9" fillId="0" borderId="70" xfId="0" applyFont="1" applyFill="1" applyBorder="1" applyAlignment="1">
      <alignment horizontal="center" vertical="center" wrapText="1"/>
    </xf>
    <xf numFmtId="0" fontId="2" fillId="0" borderId="70" xfId="0" applyFont="1" applyFill="1" applyBorder="1" applyAlignment="1">
      <alignment horizontal="center" vertical="center" wrapText="1"/>
    </xf>
    <xf numFmtId="0" fontId="23" fillId="15" borderId="71" xfId="1" applyNumberFormat="1" applyFont="1" applyFill="1" applyBorder="1" applyAlignment="1">
      <alignment horizontal="center" vertical="center" wrapText="1"/>
    </xf>
    <xf numFmtId="164" fontId="2" fillId="8" borderId="67" xfId="3" applyFont="1" applyFill="1" applyBorder="1" applyAlignment="1">
      <alignment horizontal="center" vertical="center" wrapText="1"/>
    </xf>
    <xf numFmtId="164" fontId="2" fillId="8" borderId="69" xfId="3" applyFont="1" applyFill="1" applyBorder="1" applyAlignment="1">
      <alignment horizontal="center" vertical="center" wrapText="1"/>
    </xf>
    <xf numFmtId="44" fontId="10" fillId="2" borderId="70" xfId="7" applyFont="1" applyFill="1" applyBorder="1" applyAlignment="1">
      <alignment horizontal="center" vertical="center" wrapText="1"/>
    </xf>
    <xf numFmtId="164" fontId="2" fillId="8" borderId="70" xfId="3" applyFont="1" applyFill="1" applyBorder="1" applyAlignment="1">
      <alignment horizontal="center" vertical="center" wrapText="1"/>
    </xf>
    <xf numFmtId="169" fontId="2" fillId="37" borderId="70" xfId="1" applyNumberFormat="1" applyFont="1" applyFill="1" applyBorder="1" applyAlignment="1">
      <alignment horizontal="center" vertical="center" wrapText="1"/>
    </xf>
    <xf numFmtId="0" fontId="9" fillId="0" borderId="70" xfId="0" applyFont="1" applyBorder="1" applyAlignment="1">
      <alignment wrapText="1"/>
    </xf>
    <xf numFmtId="0" fontId="9" fillId="18" borderId="66" xfId="0" applyFont="1" applyFill="1" applyBorder="1" applyAlignment="1">
      <alignment horizontal="center" vertical="top" wrapText="1"/>
    </xf>
    <xf numFmtId="0" fontId="2" fillId="2" borderId="66" xfId="0" applyFont="1" applyFill="1" applyBorder="1" applyAlignment="1">
      <alignment horizontal="center" vertical="center" wrapText="1"/>
    </xf>
    <xf numFmtId="0" fontId="9" fillId="18" borderId="70" xfId="0" applyFont="1" applyFill="1" applyBorder="1" applyAlignment="1">
      <alignment horizontal="center" vertical="top" wrapText="1"/>
    </xf>
    <xf numFmtId="0" fontId="2" fillId="2" borderId="74"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23" fillId="15" borderId="64" xfId="1" applyNumberFormat="1" applyFont="1" applyFill="1" applyBorder="1" applyAlignment="1">
      <alignment horizontal="center" vertical="center" wrapText="1"/>
    </xf>
    <xf numFmtId="0" fontId="2" fillId="23" borderId="28" xfId="0" applyFont="1" applyFill="1" applyBorder="1" applyAlignment="1">
      <alignment horizontal="center" vertical="center" wrapText="1"/>
    </xf>
    <xf numFmtId="0" fontId="9" fillId="5" borderId="29" xfId="0" applyFont="1" applyFill="1" applyBorder="1" applyAlignment="1">
      <alignment horizontal="center" vertical="center" wrapText="1"/>
    </xf>
    <xf numFmtId="0" fontId="9" fillId="51" borderId="29" xfId="0" applyFont="1" applyFill="1" applyBorder="1" applyAlignment="1">
      <alignment horizontal="center" vertical="center" wrapText="1"/>
    </xf>
    <xf numFmtId="0" fontId="9" fillId="2" borderId="29" xfId="0" applyFont="1" applyFill="1" applyBorder="1" applyAlignment="1">
      <alignment vertical="center" wrapText="1"/>
    </xf>
    <xf numFmtId="0" fontId="9" fillId="0" borderId="29" xfId="0" applyFont="1" applyFill="1" applyBorder="1" applyAlignment="1">
      <alignment vertical="center" wrapText="1"/>
    </xf>
    <xf numFmtId="0" fontId="9" fillId="15" borderId="75" xfId="1" applyNumberFormat="1" applyFont="1" applyFill="1" applyBorder="1" applyAlignment="1">
      <alignment horizontal="center" vertical="center" wrapText="1"/>
    </xf>
    <xf numFmtId="169" fontId="4" fillId="2" borderId="75" xfId="1" applyNumberFormat="1" applyFont="1" applyFill="1" applyBorder="1" applyAlignment="1">
      <alignment horizontal="center" vertical="center" wrapText="1"/>
    </xf>
    <xf numFmtId="0" fontId="9" fillId="0" borderId="0" xfId="0" applyFont="1" applyAlignment="1">
      <alignment vertical="center" wrapText="1"/>
    </xf>
    <xf numFmtId="0" fontId="2" fillId="23" borderId="67" xfId="0" applyFont="1" applyFill="1" applyBorder="1" applyAlignment="1">
      <alignment horizontal="center" vertical="center" wrapText="1"/>
    </xf>
    <xf numFmtId="0" fontId="9" fillId="5" borderId="75" xfId="0" applyFont="1" applyFill="1" applyBorder="1" applyAlignment="1">
      <alignment horizontal="center" vertical="center" wrapText="1"/>
    </xf>
    <xf numFmtId="0" fontId="9" fillId="51" borderId="75" xfId="0" applyFont="1" applyFill="1" applyBorder="1" applyAlignment="1">
      <alignment horizontal="center" vertical="center" wrapText="1"/>
    </xf>
    <xf numFmtId="0" fontId="2" fillId="14" borderId="75" xfId="0" applyFont="1" applyFill="1" applyBorder="1" applyAlignment="1">
      <alignment horizontal="center" vertical="center" wrapText="1"/>
    </xf>
    <xf numFmtId="0" fontId="9" fillId="2" borderId="75" xfId="0" applyFont="1" applyFill="1" applyBorder="1" applyAlignment="1">
      <alignment vertical="center" wrapText="1"/>
    </xf>
    <xf numFmtId="0" fontId="9" fillId="0" borderId="75" xfId="0" applyFont="1" applyFill="1" applyBorder="1" applyAlignment="1">
      <alignment vertical="center" wrapText="1"/>
    </xf>
    <xf numFmtId="0" fontId="2" fillId="0" borderId="75" xfId="0" applyFont="1" applyFill="1" applyBorder="1" applyAlignment="1">
      <alignment horizontal="center" vertical="center" wrapText="1"/>
    </xf>
    <xf numFmtId="0" fontId="2" fillId="2" borderId="75" xfId="0" applyFont="1" applyFill="1" applyBorder="1" applyAlignment="1">
      <alignment horizontal="center" vertical="center" wrapText="1"/>
    </xf>
    <xf numFmtId="164" fontId="2" fillId="8" borderId="75" xfId="3" applyFont="1" applyFill="1" applyBorder="1" applyAlignment="1">
      <alignment horizontal="center" vertical="center" wrapText="1"/>
    </xf>
    <xf numFmtId="169" fontId="9" fillId="2" borderId="75" xfId="1" applyNumberFormat="1" applyFont="1" applyFill="1" applyBorder="1" applyAlignment="1">
      <alignment horizontal="center" vertical="center" wrapText="1"/>
    </xf>
    <xf numFmtId="169" fontId="2" fillId="37" borderId="75" xfId="1" applyNumberFormat="1" applyFont="1" applyFill="1" applyBorder="1" applyAlignment="1">
      <alignment horizontal="center" vertical="center" wrapText="1"/>
    </xf>
    <xf numFmtId="0" fontId="2" fillId="2" borderId="10" xfId="0" applyFont="1" applyFill="1" applyBorder="1" applyAlignment="1">
      <alignment horizontal="center" vertical="center" wrapText="1"/>
    </xf>
    <xf numFmtId="0" fontId="2" fillId="23" borderId="69" xfId="0" applyFont="1" applyFill="1" applyBorder="1" applyAlignment="1">
      <alignment horizontal="center" vertical="center" wrapText="1"/>
    </xf>
    <xf numFmtId="0" fontId="9" fillId="5" borderId="70" xfId="0" applyFont="1" applyFill="1" applyBorder="1" applyAlignment="1">
      <alignment horizontal="center" vertical="center" wrapText="1"/>
    </xf>
    <xf numFmtId="0" fontId="9" fillId="51" borderId="70" xfId="0" applyFont="1" applyFill="1" applyBorder="1" applyAlignment="1">
      <alignment horizontal="center" vertical="center" wrapText="1"/>
    </xf>
    <xf numFmtId="0" fontId="9" fillId="2" borderId="70" xfId="0" applyFont="1" applyFill="1" applyBorder="1" applyAlignment="1">
      <alignment vertical="center" wrapText="1"/>
    </xf>
    <xf numFmtId="0" fontId="9" fillId="0" borderId="70" xfId="0" applyFont="1" applyFill="1" applyBorder="1" applyAlignment="1">
      <alignment vertical="center" wrapText="1"/>
    </xf>
    <xf numFmtId="169" fontId="9" fillId="2" borderId="70" xfId="1" applyNumberFormat="1" applyFont="1" applyFill="1" applyBorder="1" applyAlignment="1">
      <alignment horizontal="center" vertical="center" wrapText="1"/>
    </xf>
    <xf numFmtId="0" fontId="2" fillId="23" borderId="7" xfId="0" applyFont="1" applyFill="1" applyBorder="1" applyAlignment="1">
      <alignment horizontal="center" vertical="center" wrapText="1"/>
    </xf>
    <xf numFmtId="0" fontId="9" fillId="5" borderId="7" xfId="0" applyFont="1" applyFill="1" applyBorder="1" applyAlignment="1">
      <alignment horizontal="center" vertical="center" wrapText="1"/>
    </xf>
    <xf numFmtId="0" fontId="9" fillId="51" borderId="7" xfId="0" applyFont="1" applyFill="1" applyBorder="1" applyAlignment="1">
      <alignment horizontal="center" vertical="center" wrapText="1"/>
    </xf>
    <xf numFmtId="0" fontId="9" fillId="2" borderId="7" xfId="0" applyFont="1" applyFill="1" applyBorder="1" applyAlignment="1">
      <alignment vertical="center" wrapText="1"/>
    </xf>
    <xf numFmtId="0" fontId="9" fillId="0" borderId="7" xfId="0" applyFont="1" applyFill="1" applyBorder="1" applyAlignment="1">
      <alignment vertical="center" wrapText="1"/>
    </xf>
    <xf numFmtId="0" fontId="9" fillId="15" borderId="7" xfId="1" applyNumberFormat="1" applyFont="1" applyFill="1" applyBorder="1" applyAlignment="1">
      <alignment horizontal="center" vertical="center" wrapText="1"/>
    </xf>
    <xf numFmtId="169" fontId="4" fillId="2" borderId="7" xfId="1" applyNumberFormat="1" applyFont="1" applyFill="1" applyBorder="1" applyAlignment="1">
      <alignment horizontal="center" vertical="center" wrapText="1"/>
    </xf>
    <xf numFmtId="44" fontId="2" fillId="37" borderId="7" xfId="7" applyFont="1" applyFill="1" applyBorder="1" applyAlignment="1">
      <alignment horizontal="center" vertical="center" wrapText="1"/>
    </xf>
    <xf numFmtId="0" fontId="2" fillId="2" borderId="12" xfId="0" applyFont="1" applyFill="1" applyBorder="1" applyAlignment="1">
      <alignment horizontal="center" vertical="center" wrapText="1"/>
    </xf>
    <xf numFmtId="0" fontId="2" fillId="23" borderId="75" xfId="0" applyFont="1" applyFill="1" applyBorder="1" applyAlignment="1">
      <alignment horizontal="center" vertical="center" wrapText="1"/>
    </xf>
    <xf numFmtId="0" fontId="2" fillId="2" borderId="17" xfId="0" applyFont="1" applyFill="1" applyBorder="1" applyAlignment="1">
      <alignment horizontal="center" vertical="center" wrapText="1"/>
    </xf>
    <xf numFmtId="0" fontId="2" fillId="23" borderId="5" xfId="0" applyFont="1" applyFill="1" applyBorder="1" applyAlignment="1">
      <alignment horizontal="center" vertical="center" wrapText="1"/>
    </xf>
    <xf numFmtId="0" fontId="9" fillId="5" borderId="5" xfId="0" applyFont="1" applyFill="1" applyBorder="1" applyAlignment="1">
      <alignment horizontal="center" vertical="center" wrapText="1"/>
    </xf>
    <xf numFmtId="0" fontId="9" fillId="51" borderId="5" xfId="0" applyFont="1" applyFill="1" applyBorder="1" applyAlignment="1">
      <alignment horizontal="center" vertical="center" wrapText="1"/>
    </xf>
    <xf numFmtId="0" fontId="9" fillId="2" borderId="5" xfId="0" applyFont="1" applyFill="1" applyBorder="1" applyAlignment="1">
      <alignment vertical="center" wrapText="1"/>
    </xf>
    <xf numFmtId="0" fontId="9" fillId="0" borderId="5" xfId="0" applyFont="1" applyFill="1" applyBorder="1" applyAlignment="1">
      <alignment vertical="center" wrapText="1"/>
    </xf>
    <xf numFmtId="0" fontId="9" fillId="15" borderId="5" xfId="1" applyNumberFormat="1" applyFont="1" applyFill="1" applyBorder="1" applyAlignment="1">
      <alignment horizontal="center" vertical="center" wrapText="1"/>
    </xf>
    <xf numFmtId="0" fontId="2" fillId="2" borderId="11" xfId="0" applyFont="1" applyFill="1" applyBorder="1" applyAlignment="1">
      <alignment horizontal="center" vertical="center" wrapText="1"/>
    </xf>
    <xf numFmtId="0" fontId="9" fillId="15" borderId="29" xfId="1" applyNumberFormat="1" applyFont="1" applyFill="1" applyBorder="1" applyAlignment="1">
      <alignment horizontal="center" vertical="center" wrapText="1"/>
    </xf>
    <xf numFmtId="44" fontId="2" fillId="37" borderId="29" xfId="7" applyFont="1" applyFill="1" applyBorder="1" applyAlignment="1">
      <alignment horizontal="center" vertical="center" wrapText="1"/>
    </xf>
    <xf numFmtId="0" fontId="4" fillId="2" borderId="75" xfId="0" applyFont="1" applyFill="1" applyBorder="1"/>
    <xf numFmtId="0" fontId="9" fillId="15" borderId="70" xfId="1" applyNumberFormat="1" applyFont="1" applyFill="1" applyBorder="1" applyAlignment="1">
      <alignment horizontal="center" vertical="center" wrapText="1"/>
    </xf>
    <xf numFmtId="169" fontId="9" fillId="2" borderId="12" xfId="1" applyNumberFormat="1" applyFont="1" applyFill="1" applyBorder="1" applyAlignment="1">
      <alignment horizontal="center" vertical="center" wrapText="1"/>
    </xf>
    <xf numFmtId="169" fontId="9" fillId="2" borderId="10" xfId="1" applyNumberFormat="1" applyFont="1" applyFill="1" applyBorder="1" applyAlignment="1">
      <alignment horizontal="center" vertical="center" wrapText="1"/>
    </xf>
    <xf numFmtId="44" fontId="9" fillId="2" borderId="75" xfId="7" applyFont="1" applyFill="1" applyBorder="1" applyAlignment="1">
      <alignment horizontal="center" vertical="center" wrapText="1"/>
    </xf>
    <xf numFmtId="0" fontId="9" fillId="2" borderId="75" xfId="0" applyFont="1" applyFill="1" applyBorder="1" applyAlignment="1">
      <alignment horizontal="center" vertical="center" wrapText="1"/>
    </xf>
    <xf numFmtId="0" fontId="9" fillId="21" borderId="29" xfId="0" applyFont="1" applyFill="1" applyBorder="1" applyAlignment="1">
      <alignment horizontal="center" vertical="center" wrapText="1"/>
    </xf>
    <xf numFmtId="0" fontId="2" fillId="0" borderId="30" xfId="0" applyFont="1" applyFill="1" applyBorder="1" applyAlignment="1">
      <alignment horizontal="center" vertical="center" wrapText="1"/>
    </xf>
    <xf numFmtId="0" fontId="9" fillId="21" borderId="75" xfId="0" applyFont="1" applyFill="1" applyBorder="1" applyAlignment="1">
      <alignment horizontal="center" vertical="center" wrapText="1"/>
    </xf>
    <xf numFmtId="0" fontId="9" fillId="5" borderId="10" xfId="0" applyFont="1" applyFill="1" applyBorder="1" applyAlignment="1">
      <alignment horizontal="center" vertical="center" wrapText="1"/>
    </xf>
    <xf numFmtId="0" fontId="9" fillId="21" borderId="28" xfId="0" applyFont="1" applyFill="1" applyBorder="1" applyAlignment="1">
      <alignment horizontal="center" vertical="center" wrapText="1"/>
    </xf>
    <xf numFmtId="0" fontId="2" fillId="2" borderId="30" xfId="0" applyFont="1" applyFill="1" applyBorder="1" applyAlignment="1">
      <alignment horizontal="center" vertical="center" wrapText="1"/>
    </xf>
    <xf numFmtId="0" fontId="9" fillId="21" borderId="67" xfId="0" applyFont="1" applyFill="1" applyBorder="1" applyAlignment="1">
      <alignment horizontal="center" vertical="center" wrapText="1"/>
    </xf>
    <xf numFmtId="0" fontId="9" fillId="21" borderId="69" xfId="0" applyFont="1" applyFill="1" applyBorder="1" applyAlignment="1">
      <alignment horizontal="center" vertical="center" wrapText="1"/>
    </xf>
    <xf numFmtId="0" fontId="2" fillId="0" borderId="39" xfId="0" applyFont="1" applyFill="1" applyBorder="1" applyAlignment="1">
      <alignment horizontal="center" vertical="center" wrapText="1"/>
    </xf>
    <xf numFmtId="0" fontId="9" fillId="17" borderId="29" xfId="0" applyFont="1" applyFill="1" applyBorder="1" applyAlignment="1">
      <alignment vertical="center" wrapText="1"/>
    </xf>
    <xf numFmtId="0" fontId="9" fillId="21" borderId="70" xfId="0" applyFont="1" applyFill="1" applyBorder="1" applyAlignment="1">
      <alignment horizontal="center" vertical="center" wrapText="1"/>
    </xf>
    <xf numFmtId="0" fontId="9" fillId="5" borderId="5" xfId="0" applyFont="1" applyFill="1" applyBorder="1" applyAlignment="1">
      <alignment horizontal="center" vertical="top" wrapText="1"/>
    </xf>
    <xf numFmtId="0" fontId="9" fillId="2" borderId="5" xfId="0" applyFont="1" applyFill="1" applyBorder="1" applyAlignment="1">
      <alignment wrapText="1"/>
    </xf>
    <xf numFmtId="0" fontId="4" fillId="2" borderId="29" xfId="0" applyFont="1" applyFill="1" applyBorder="1"/>
    <xf numFmtId="169" fontId="9" fillId="2" borderId="30" xfId="1" applyNumberFormat="1" applyFont="1" applyFill="1" applyBorder="1" applyAlignment="1">
      <alignment horizontal="center" vertical="center" wrapText="1"/>
    </xf>
    <xf numFmtId="0" fontId="9" fillId="0" borderId="75" xfId="0" applyFont="1" applyBorder="1" applyAlignment="1">
      <alignment horizontal="center" vertical="center" wrapText="1"/>
    </xf>
    <xf numFmtId="0" fontId="9" fillId="2" borderId="75" xfId="1" applyNumberFormat="1" applyFont="1" applyFill="1" applyBorder="1" applyAlignment="1">
      <alignment horizontal="center" vertical="center" wrapText="1"/>
    </xf>
    <xf numFmtId="0" fontId="9" fillId="14" borderId="75" xfId="0" applyFont="1" applyFill="1" applyBorder="1" applyAlignment="1">
      <alignment horizontal="center" vertical="center" wrapText="1"/>
    </xf>
    <xf numFmtId="0" fontId="9" fillId="14" borderId="70" xfId="0" applyFont="1" applyFill="1" applyBorder="1" applyAlignment="1">
      <alignment horizontal="center" vertical="center" wrapText="1"/>
    </xf>
    <xf numFmtId="0" fontId="9" fillId="21" borderId="7" xfId="0" applyFont="1" applyFill="1" applyBorder="1" applyAlignment="1">
      <alignment horizontal="center" vertical="center" wrapText="1"/>
    </xf>
    <xf numFmtId="0" fontId="9" fillId="21" borderId="5" xfId="0" applyFont="1" applyFill="1" applyBorder="1" applyAlignment="1">
      <alignment horizontal="center" vertical="center" wrapText="1"/>
    </xf>
    <xf numFmtId="0" fontId="9" fillId="14" borderId="29" xfId="0" applyFont="1" applyFill="1" applyBorder="1" applyAlignment="1">
      <alignment horizontal="center" vertical="center" wrapText="1"/>
    </xf>
    <xf numFmtId="0" fontId="2" fillId="23" borderId="53" xfId="0" applyFont="1" applyFill="1" applyBorder="1" applyAlignment="1">
      <alignment horizontal="center" vertical="center" wrapText="1"/>
    </xf>
    <xf numFmtId="0" fontId="2" fillId="0" borderId="11" xfId="0" applyFont="1" applyFill="1" applyBorder="1" applyAlignment="1">
      <alignment horizontal="center" vertical="center" wrapText="1"/>
    </xf>
    <xf numFmtId="172" fontId="2" fillId="37" borderId="75" xfId="7" applyNumberFormat="1" applyFont="1" applyFill="1" applyBorder="1" applyAlignment="1">
      <alignment horizontal="center" vertical="center" wrapText="1"/>
    </xf>
    <xf numFmtId="0" fontId="9" fillId="0" borderId="75" xfId="0" applyFont="1" applyFill="1" applyBorder="1" applyAlignment="1">
      <alignment horizontal="center" vertical="center" wrapText="1"/>
    </xf>
    <xf numFmtId="0" fontId="12" fillId="2" borderId="75" xfId="0" applyFont="1" applyFill="1" applyBorder="1" applyAlignment="1">
      <alignment horizontal="left" vertical="center" wrapText="1"/>
    </xf>
    <xf numFmtId="0" fontId="9" fillId="0" borderId="75" xfId="0" applyFont="1" applyBorder="1" applyAlignment="1">
      <alignment vertical="center" wrapText="1"/>
    </xf>
    <xf numFmtId="0" fontId="2" fillId="0" borderId="12" xfId="0" applyFont="1" applyFill="1" applyBorder="1" applyAlignment="1">
      <alignment horizontal="center" vertical="center" wrapText="1"/>
    </xf>
    <xf numFmtId="49" fontId="26" fillId="34" borderId="0" xfId="0" applyNumberFormat="1" applyFont="1" applyFill="1" applyAlignment="1">
      <alignment horizontal="center" vertical="center" wrapText="1"/>
    </xf>
    <xf numFmtId="0" fontId="9" fillId="2" borderId="75" xfId="0" applyFont="1" applyFill="1" applyBorder="1" applyAlignment="1">
      <alignment horizontal="left" vertical="center" wrapText="1"/>
    </xf>
    <xf numFmtId="0" fontId="9" fillId="2" borderId="70" xfId="0" applyFont="1" applyFill="1" applyBorder="1" applyAlignment="1">
      <alignment horizontal="left" vertical="center" wrapText="1"/>
    </xf>
    <xf numFmtId="44" fontId="2" fillId="37" borderId="75" xfId="7" applyFont="1" applyFill="1" applyBorder="1" applyAlignment="1">
      <alignment horizontal="center" vertical="center" wrapText="1"/>
    </xf>
    <xf numFmtId="0" fontId="9" fillId="51" borderId="29" xfId="0" applyFont="1" applyFill="1" applyBorder="1" applyAlignment="1">
      <alignment horizontal="center" vertical="top" wrapText="1"/>
    </xf>
    <xf numFmtId="0" fontId="2" fillId="23" borderId="67" xfId="0" applyFont="1" applyFill="1" applyBorder="1" applyAlignment="1">
      <alignment horizontal="center" vertical="top" wrapText="1"/>
    </xf>
    <xf numFmtId="0" fontId="9" fillId="5" borderId="75" xfId="0" applyFont="1" applyFill="1" applyBorder="1" applyAlignment="1">
      <alignment horizontal="center" vertical="top" wrapText="1"/>
    </xf>
    <xf numFmtId="0" fontId="9" fillId="51" borderId="75" xfId="0" applyFont="1" applyFill="1" applyBorder="1" applyAlignment="1">
      <alignment horizontal="center" vertical="top" wrapText="1"/>
    </xf>
    <xf numFmtId="0" fontId="9" fillId="2" borderId="75" xfId="0" applyFont="1" applyFill="1" applyBorder="1" applyAlignment="1">
      <alignment wrapText="1"/>
    </xf>
    <xf numFmtId="0" fontId="9" fillId="0" borderId="75" xfId="0" applyFont="1" applyFill="1" applyBorder="1" applyAlignment="1">
      <alignment wrapText="1"/>
    </xf>
    <xf numFmtId="169" fontId="9" fillId="37" borderId="75" xfId="1" applyNumberFormat="1" applyFont="1" applyFill="1" applyBorder="1" applyAlignment="1">
      <alignment horizontal="center" vertical="center" wrapText="1"/>
    </xf>
    <xf numFmtId="0" fontId="2" fillId="23" borderId="69" xfId="0" applyFont="1" applyFill="1" applyBorder="1" applyAlignment="1">
      <alignment horizontal="center" vertical="top" wrapText="1"/>
    </xf>
    <xf numFmtId="0" fontId="9" fillId="5" borderId="70" xfId="0" applyFont="1" applyFill="1" applyBorder="1" applyAlignment="1">
      <alignment horizontal="center" vertical="top" wrapText="1"/>
    </xf>
    <xf numFmtId="0" fontId="9" fillId="51" borderId="70" xfId="0" applyFont="1" applyFill="1" applyBorder="1" applyAlignment="1">
      <alignment horizontal="center" vertical="top" wrapText="1"/>
    </xf>
    <xf numFmtId="0" fontId="9" fillId="2" borderId="70" xfId="0" applyFont="1" applyFill="1" applyBorder="1" applyAlignment="1">
      <alignment wrapText="1"/>
    </xf>
    <xf numFmtId="0" fontId="9" fillId="0" borderId="70" xfId="0" applyFont="1" applyFill="1" applyBorder="1" applyAlignment="1">
      <alignment wrapText="1"/>
    </xf>
    <xf numFmtId="169" fontId="9" fillId="37" borderId="70" xfId="1" applyNumberFormat="1" applyFont="1" applyFill="1" applyBorder="1" applyAlignment="1">
      <alignment horizontal="center" vertical="center" wrapText="1"/>
    </xf>
    <xf numFmtId="0" fontId="9" fillId="16" borderId="75" xfId="0" applyFont="1" applyFill="1" applyBorder="1" applyAlignment="1">
      <alignment horizontal="center" vertical="center" wrapText="1"/>
    </xf>
    <xf numFmtId="0" fontId="9" fillId="0" borderId="47" xfId="0" applyFont="1" applyFill="1" applyBorder="1" applyAlignment="1">
      <alignment wrapText="1"/>
    </xf>
    <xf numFmtId="0" fontId="2" fillId="2" borderId="28" xfId="0" applyFont="1" applyFill="1" applyBorder="1" applyAlignment="1">
      <alignment horizontal="center" vertical="center" wrapText="1"/>
    </xf>
    <xf numFmtId="0" fontId="9" fillId="0" borderId="68" xfId="0" applyFont="1" applyFill="1" applyBorder="1" applyAlignment="1">
      <alignment wrapText="1"/>
    </xf>
    <xf numFmtId="0" fontId="2" fillId="2" borderId="67" xfId="0" applyFont="1" applyFill="1" applyBorder="1" applyAlignment="1">
      <alignment horizontal="center" vertical="center" wrapText="1"/>
    </xf>
    <xf numFmtId="169" fontId="9" fillId="54" borderId="75" xfId="1" applyNumberFormat="1" applyFont="1" applyFill="1" applyBorder="1" applyAlignment="1">
      <alignment horizontal="center" vertical="center" wrapText="1"/>
    </xf>
    <xf numFmtId="0" fontId="9" fillId="0" borderId="71" xfId="0" applyFont="1" applyFill="1" applyBorder="1" applyAlignment="1">
      <alignment wrapText="1"/>
    </xf>
    <xf numFmtId="0" fontId="2" fillId="2" borderId="69" xfId="0" applyFont="1" applyFill="1" applyBorder="1" applyAlignment="1">
      <alignment horizontal="center" vertical="center" wrapText="1"/>
    </xf>
    <xf numFmtId="0" fontId="2" fillId="23" borderId="36" xfId="0" applyFont="1" applyFill="1" applyBorder="1" applyAlignment="1">
      <alignment horizontal="center" vertical="top" wrapText="1"/>
    </xf>
    <xf numFmtId="0" fontId="9" fillId="51" borderId="7" xfId="0" applyFont="1" applyFill="1" applyBorder="1" applyAlignment="1">
      <alignment horizontal="center" vertical="top" wrapText="1"/>
    </xf>
    <xf numFmtId="0" fontId="9" fillId="0" borderId="55" xfId="0" applyFont="1" applyFill="1" applyBorder="1" applyAlignment="1">
      <alignment wrapText="1"/>
    </xf>
    <xf numFmtId="0" fontId="2" fillId="2" borderId="36" xfId="0" applyFont="1" applyFill="1" applyBorder="1" applyAlignment="1">
      <alignment horizontal="center" vertical="center" wrapText="1"/>
    </xf>
    <xf numFmtId="0" fontId="2" fillId="23" borderId="53" xfId="0" applyFont="1" applyFill="1" applyBorder="1" applyAlignment="1">
      <alignment horizontal="center" vertical="top" wrapText="1"/>
    </xf>
    <xf numFmtId="0" fontId="9" fillId="51" borderId="5" xfId="0" applyFont="1" applyFill="1" applyBorder="1" applyAlignment="1">
      <alignment horizontal="center" vertical="top" wrapText="1"/>
    </xf>
    <xf numFmtId="0" fontId="9" fillId="0" borderId="54" xfId="0" applyFont="1" applyFill="1" applyBorder="1" applyAlignment="1">
      <alignment wrapText="1"/>
    </xf>
    <xf numFmtId="0" fontId="2" fillId="2" borderId="53" xfId="0" applyFont="1" applyFill="1" applyBorder="1" applyAlignment="1">
      <alignment horizontal="center" vertical="center" wrapText="1"/>
    </xf>
    <xf numFmtId="0" fontId="9" fillId="16" borderId="29" xfId="0" applyFont="1" applyFill="1" applyBorder="1" applyAlignment="1">
      <alignment horizontal="center" vertical="center" wrapText="1"/>
    </xf>
    <xf numFmtId="0" fontId="9" fillId="16" borderId="5" xfId="0" applyFont="1" applyFill="1" applyBorder="1" applyAlignment="1">
      <alignment horizontal="center" vertical="center" wrapText="1"/>
    </xf>
    <xf numFmtId="0" fontId="9" fillId="0" borderId="47" xfId="0" applyFont="1" applyFill="1" applyBorder="1" applyAlignment="1">
      <alignment vertical="top" wrapText="1"/>
    </xf>
    <xf numFmtId="0" fontId="9" fillId="0" borderId="68" xfId="0" applyFont="1" applyFill="1" applyBorder="1" applyAlignment="1">
      <alignment vertical="top" wrapText="1"/>
    </xf>
    <xf numFmtId="0" fontId="9" fillId="0" borderId="71" xfId="0" applyFont="1" applyFill="1" applyBorder="1" applyAlignment="1">
      <alignment vertical="top" wrapText="1"/>
    </xf>
    <xf numFmtId="0" fontId="9" fillId="16" borderId="7" xfId="0" applyFont="1" applyFill="1" applyBorder="1" applyAlignment="1">
      <alignment horizontal="center" vertical="center" wrapText="1"/>
    </xf>
    <xf numFmtId="0" fontId="9" fillId="2" borderId="0" xfId="0" applyFont="1" applyFill="1" applyBorder="1" applyAlignment="1">
      <alignment wrapText="1"/>
    </xf>
    <xf numFmtId="0" fontId="2" fillId="27" borderId="28" xfId="0" applyFont="1" applyFill="1" applyBorder="1" applyAlignment="1">
      <alignment horizontal="center" vertical="center" wrapText="1"/>
    </xf>
    <xf numFmtId="0" fontId="9" fillId="24" borderId="29" xfId="0" applyFont="1" applyFill="1" applyBorder="1" applyAlignment="1">
      <alignment horizontal="center" vertical="center" wrapText="1"/>
    </xf>
    <xf numFmtId="0" fontId="9" fillId="15" borderId="47" xfId="1" applyNumberFormat="1" applyFont="1" applyFill="1" applyBorder="1" applyAlignment="1">
      <alignment horizontal="center" vertical="center" wrapText="1"/>
    </xf>
    <xf numFmtId="0" fontId="2" fillId="27" borderId="67" xfId="0" applyFont="1" applyFill="1" applyBorder="1" applyAlignment="1">
      <alignment horizontal="center" vertical="center" wrapText="1"/>
    </xf>
    <xf numFmtId="0" fontId="9" fillId="24" borderId="75" xfId="0" applyFont="1" applyFill="1" applyBorder="1" applyAlignment="1">
      <alignment horizontal="center" vertical="center" wrapText="1"/>
    </xf>
    <xf numFmtId="0" fontId="10" fillId="2" borderId="75" xfId="0" applyFont="1" applyFill="1" applyBorder="1" applyAlignment="1">
      <alignment horizontal="left" vertical="center" wrapText="1"/>
    </xf>
    <xf numFmtId="0" fontId="2" fillId="2" borderId="75" xfId="0" applyNumberFormat="1" applyFont="1" applyFill="1" applyBorder="1" applyAlignment="1">
      <alignment horizontal="center" vertical="center" wrapText="1"/>
    </xf>
    <xf numFmtId="0" fontId="9" fillId="15" borderId="68" xfId="1" applyNumberFormat="1" applyFont="1" applyFill="1" applyBorder="1" applyAlignment="1">
      <alignment horizontal="center" vertical="center" wrapText="1"/>
    </xf>
    <xf numFmtId="0" fontId="2" fillId="27" borderId="69" xfId="0" applyFont="1" applyFill="1" applyBorder="1" applyAlignment="1">
      <alignment horizontal="center" vertical="center" wrapText="1"/>
    </xf>
    <xf numFmtId="0" fontId="9" fillId="24" borderId="70" xfId="0" applyFont="1" applyFill="1" applyBorder="1" applyAlignment="1">
      <alignment horizontal="center" vertical="center" wrapText="1"/>
    </xf>
    <xf numFmtId="0" fontId="9" fillId="16" borderId="70" xfId="0" applyFont="1" applyFill="1" applyBorder="1" applyAlignment="1">
      <alignment horizontal="center" vertical="center" wrapText="1"/>
    </xf>
    <xf numFmtId="0" fontId="10" fillId="2" borderId="70" xfId="0" applyFont="1" applyFill="1" applyBorder="1" applyAlignment="1">
      <alignment horizontal="left" vertical="center" wrapText="1"/>
    </xf>
    <xf numFmtId="0" fontId="2" fillId="2" borderId="70" xfId="0" applyNumberFormat="1" applyFont="1" applyFill="1" applyBorder="1" applyAlignment="1">
      <alignment horizontal="center" vertical="center" wrapText="1"/>
    </xf>
    <xf numFmtId="0" fontId="9" fillId="15" borderId="71" xfId="1" applyNumberFormat="1" applyFont="1" applyFill="1" applyBorder="1" applyAlignment="1">
      <alignment horizontal="center" vertical="center" wrapText="1"/>
    </xf>
    <xf numFmtId="0" fontId="9" fillId="2" borderId="23" xfId="0" applyFont="1" applyFill="1" applyBorder="1" applyAlignment="1">
      <alignment wrapText="1"/>
    </xf>
    <xf numFmtId="0" fontId="9" fillId="2" borderId="3" xfId="0" applyFont="1" applyFill="1" applyBorder="1" applyAlignment="1">
      <alignment wrapText="1"/>
    </xf>
    <xf numFmtId="0" fontId="9" fillId="2" borderId="41" xfId="0" applyFont="1" applyFill="1" applyBorder="1" applyAlignment="1">
      <alignment wrapText="1"/>
    </xf>
    <xf numFmtId="0" fontId="9" fillId="25" borderId="29" xfId="0" applyFont="1" applyFill="1" applyBorder="1" applyAlignment="1">
      <alignment horizontal="center" vertical="center" wrapText="1"/>
    </xf>
    <xf numFmtId="0" fontId="9" fillId="25" borderId="75" xfId="0" applyFont="1" applyFill="1" applyBorder="1" applyAlignment="1">
      <alignment horizontal="center" vertical="center" wrapText="1"/>
    </xf>
    <xf numFmtId="165" fontId="9" fillId="2" borderId="75" xfId="2" applyFont="1" applyFill="1" applyBorder="1" applyAlignment="1">
      <alignment horizontal="center" vertical="center" wrapText="1"/>
    </xf>
    <xf numFmtId="0" fontId="2" fillId="27" borderId="53" xfId="0" applyFont="1" applyFill="1" applyBorder="1" applyAlignment="1">
      <alignment horizontal="center" vertical="center" wrapText="1"/>
    </xf>
    <xf numFmtId="0" fontId="9" fillId="24" borderId="5" xfId="0" applyFont="1" applyFill="1" applyBorder="1" applyAlignment="1">
      <alignment horizontal="center" vertical="center" wrapText="1"/>
    </xf>
    <xf numFmtId="0" fontId="9" fillId="25" borderId="5" xfId="0" applyFont="1" applyFill="1" applyBorder="1" applyAlignment="1">
      <alignment horizontal="center" vertical="center" wrapText="1"/>
    </xf>
    <xf numFmtId="0" fontId="10" fillId="2" borderId="5" xfId="0" applyFont="1" applyFill="1" applyBorder="1" applyAlignment="1">
      <alignment horizontal="left" vertical="center" wrapText="1"/>
    </xf>
    <xf numFmtId="0" fontId="2" fillId="2" borderId="5" xfId="0" applyNumberFormat="1" applyFont="1" applyFill="1" applyBorder="1" applyAlignment="1">
      <alignment horizontal="center" vertical="center" wrapText="1"/>
    </xf>
    <xf numFmtId="0" fontId="9" fillId="15" borderId="54" xfId="1" applyNumberFormat="1" applyFont="1" applyFill="1" applyBorder="1" applyAlignment="1">
      <alignment horizontal="center" vertical="center" wrapText="1"/>
    </xf>
    <xf numFmtId="0" fontId="9" fillId="25" borderId="70" xfId="0" applyFont="1" applyFill="1" applyBorder="1" applyAlignment="1">
      <alignment horizontal="center" vertical="center" wrapText="1"/>
    </xf>
    <xf numFmtId="169" fontId="9" fillId="0" borderId="29" xfId="1" applyNumberFormat="1" applyFont="1" applyFill="1" applyBorder="1" applyAlignment="1">
      <alignment horizontal="center" vertical="center" wrapText="1"/>
    </xf>
    <xf numFmtId="169" fontId="9" fillId="0" borderId="70" xfId="1" applyNumberFormat="1" applyFont="1" applyFill="1" applyBorder="1" applyAlignment="1">
      <alignment horizontal="center" vertical="center" wrapText="1"/>
    </xf>
    <xf numFmtId="0" fontId="9" fillId="14" borderId="0" xfId="0" applyFont="1" applyFill="1" applyAlignment="1">
      <alignment wrapText="1"/>
    </xf>
    <xf numFmtId="0" fontId="2" fillId="27" borderId="36" xfId="0" applyFont="1" applyFill="1" applyBorder="1" applyAlignment="1">
      <alignment horizontal="center" vertical="center" wrapText="1"/>
    </xf>
    <xf numFmtId="0" fontId="9" fillId="12" borderId="7" xfId="0" applyFont="1" applyFill="1" applyBorder="1" applyAlignment="1">
      <alignment horizontal="center" vertical="center" wrapText="1"/>
    </xf>
    <xf numFmtId="0" fontId="10" fillId="0" borderId="7" xfId="0" applyFont="1" applyFill="1" applyBorder="1" applyAlignment="1">
      <alignment horizontal="center" vertical="center" wrapText="1"/>
    </xf>
    <xf numFmtId="0" fontId="2" fillId="2" borderId="7" xfId="0" applyNumberFormat="1" applyFont="1" applyFill="1" applyBorder="1" applyAlignment="1">
      <alignment horizontal="center" vertical="center" wrapText="1"/>
    </xf>
    <xf numFmtId="0" fontId="9" fillId="15" borderId="55" xfId="1" applyNumberFormat="1" applyFont="1" applyFill="1" applyBorder="1" applyAlignment="1">
      <alignment horizontal="center" vertical="center" wrapText="1"/>
    </xf>
    <xf numFmtId="169" fontId="9" fillId="14" borderId="7" xfId="1" applyNumberFormat="1" applyFont="1" applyFill="1" applyBorder="1" applyAlignment="1">
      <alignment horizontal="center" vertical="center" wrapText="1"/>
    </xf>
    <xf numFmtId="0" fontId="9" fillId="14" borderId="7" xfId="0" applyFont="1" applyFill="1" applyBorder="1" applyAlignment="1">
      <alignment horizontal="center" vertical="center" wrapText="1"/>
    </xf>
    <xf numFmtId="0" fontId="9" fillId="12" borderId="75" xfId="0" applyFont="1" applyFill="1" applyBorder="1" applyAlignment="1">
      <alignment horizontal="center" vertical="center" wrapText="1"/>
    </xf>
    <xf numFmtId="0" fontId="10" fillId="0" borderId="75" xfId="0" applyFont="1" applyFill="1" applyBorder="1" applyAlignment="1">
      <alignment horizontal="center" vertical="center" wrapText="1"/>
    </xf>
    <xf numFmtId="0" fontId="10" fillId="0" borderId="70" xfId="0" applyFont="1" applyFill="1" applyBorder="1" applyAlignment="1">
      <alignment horizontal="center" vertical="center" wrapText="1"/>
    </xf>
    <xf numFmtId="0" fontId="9" fillId="0" borderId="29" xfId="0" applyFont="1" applyFill="1" applyBorder="1" applyAlignment="1">
      <alignment horizontal="left" vertical="center" wrapText="1"/>
    </xf>
    <xf numFmtId="0" fontId="9" fillId="0" borderId="75" xfId="0" applyFont="1" applyFill="1" applyBorder="1" applyAlignment="1">
      <alignment horizontal="left" vertical="center" wrapText="1"/>
    </xf>
    <xf numFmtId="0" fontId="2" fillId="0" borderId="75" xfId="0" applyNumberFormat="1" applyFont="1" applyFill="1" applyBorder="1" applyAlignment="1">
      <alignment horizontal="center" vertical="center" wrapText="1"/>
    </xf>
    <xf numFmtId="0" fontId="9" fillId="0" borderId="5" xfId="0" applyFont="1" applyFill="1" applyBorder="1" applyAlignment="1">
      <alignment horizontal="left" vertical="center" wrapText="1"/>
    </xf>
    <xf numFmtId="0" fontId="2" fillId="0" borderId="5" xfId="0" applyNumberFormat="1" applyFont="1" applyFill="1" applyBorder="1" applyAlignment="1">
      <alignment horizontal="center" vertical="center" wrapText="1"/>
    </xf>
    <xf numFmtId="0" fontId="10" fillId="0" borderId="29" xfId="0" applyFont="1" applyFill="1" applyBorder="1" applyAlignment="1">
      <alignment horizontal="left" vertical="center" wrapText="1"/>
    </xf>
    <xf numFmtId="0" fontId="10" fillId="0" borderId="75" xfId="0" applyFont="1" applyFill="1" applyBorder="1" applyAlignment="1">
      <alignment horizontal="left" vertical="center" wrapText="1"/>
    </xf>
    <xf numFmtId="0" fontId="10" fillId="0" borderId="70" xfId="0" applyFont="1" applyFill="1" applyBorder="1" applyAlignment="1">
      <alignment horizontal="left" vertical="center" wrapText="1"/>
    </xf>
    <xf numFmtId="0" fontId="2" fillId="0" borderId="70" xfId="0" applyNumberFormat="1" applyFont="1" applyFill="1" applyBorder="1" applyAlignment="1">
      <alignment horizontal="center" vertical="center" wrapText="1"/>
    </xf>
    <xf numFmtId="0" fontId="9" fillId="24" borderId="7" xfId="0" applyFont="1" applyFill="1" applyBorder="1" applyAlignment="1">
      <alignment horizontal="center" vertical="center" wrapText="1"/>
    </xf>
    <xf numFmtId="0" fontId="2" fillId="0" borderId="7" xfId="0" applyNumberFormat="1" applyFont="1" applyFill="1" applyBorder="1" applyAlignment="1">
      <alignment horizontal="center" vertical="center" wrapText="1"/>
    </xf>
    <xf numFmtId="0" fontId="10" fillId="0" borderId="5" xfId="0" applyFont="1" applyFill="1" applyBorder="1" applyAlignment="1">
      <alignment horizontal="center" vertical="center" wrapText="1"/>
    </xf>
    <xf numFmtId="0" fontId="2" fillId="27" borderId="9" xfId="0" applyFont="1" applyFill="1" applyBorder="1" applyAlignment="1">
      <alignment horizontal="center" vertical="center" wrapText="1"/>
    </xf>
    <xf numFmtId="0" fontId="9" fillId="24" borderId="8" xfId="0" applyFont="1" applyFill="1" applyBorder="1" applyAlignment="1">
      <alignment horizontal="center" vertical="center" wrapText="1"/>
    </xf>
    <xf numFmtId="0" fontId="9" fillId="16" borderId="8" xfId="0" applyFont="1" applyFill="1" applyBorder="1" applyAlignment="1">
      <alignment horizontal="center" vertical="center" wrapText="1"/>
    </xf>
    <xf numFmtId="0" fontId="2" fillId="14" borderId="8" xfId="0" applyFont="1" applyFill="1" applyBorder="1" applyAlignment="1">
      <alignment horizontal="center" vertical="center" wrapText="1"/>
    </xf>
    <xf numFmtId="0" fontId="9" fillId="0" borderId="8" xfId="0" applyFont="1" applyFill="1" applyBorder="1" applyAlignment="1">
      <alignment horizontal="left" vertical="center" wrapText="1"/>
    </xf>
    <xf numFmtId="0" fontId="9" fillId="0" borderId="8" xfId="0" applyFont="1" applyFill="1" applyBorder="1" applyAlignment="1">
      <alignment horizontal="center" vertical="center" wrapText="1"/>
    </xf>
    <xf numFmtId="0" fontId="2" fillId="0" borderId="8" xfId="0" applyNumberFormat="1" applyFont="1" applyFill="1" applyBorder="1" applyAlignment="1">
      <alignment horizontal="center" vertical="center" wrapText="1"/>
    </xf>
    <xf numFmtId="0" fontId="9" fillId="15" borderId="27" xfId="1" applyNumberFormat="1" applyFont="1" applyFill="1" applyBorder="1" applyAlignment="1">
      <alignment horizontal="center" vertical="center" wrapText="1"/>
    </xf>
    <xf numFmtId="0" fontId="9" fillId="2" borderId="76" xfId="0" applyFont="1" applyFill="1" applyBorder="1" applyAlignment="1">
      <alignment wrapText="1"/>
    </xf>
    <xf numFmtId="0" fontId="2" fillId="27" borderId="75" xfId="0" applyFont="1" applyFill="1" applyBorder="1" applyAlignment="1">
      <alignment horizontal="center" vertical="center" wrapText="1"/>
    </xf>
    <xf numFmtId="0" fontId="9" fillId="0" borderId="70" xfId="0" applyFont="1" applyFill="1" applyBorder="1" applyAlignment="1">
      <alignment horizontal="left" vertical="center" wrapText="1"/>
    </xf>
    <xf numFmtId="0" fontId="9" fillId="0" borderId="7" xfId="0" applyFont="1" applyFill="1" applyBorder="1" applyAlignment="1">
      <alignment horizontal="left" vertical="center" wrapText="1"/>
    </xf>
    <xf numFmtId="175" fontId="4" fillId="2" borderId="75" xfId="0" applyNumberFormat="1" applyFont="1" applyFill="1" applyBorder="1" applyAlignment="1">
      <alignment horizontal="center" vertical="center" wrapText="1"/>
    </xf>
    <xf numFmtId="0" fontId="4" fillId="2" borderId="29" xfId="0" applyFont="1" applyFill="1" applyBorder="1" applyAlignment="1">
      <alignment vertical="center"/>
    </xf>
    <xf numFmtId="0" fontId="10" fillId="0" borderId="7" xfId="0" applyFont="1" applyFill="1" applyBorder="1" applyAlignment="1">
      <alignment horizontal="left" vertical="center" wrapText="1"/>
    </xf>
    <xf numFmtId="0" fontId="10" fillId="0" borderId="5" xfId="0" applyFont="1" applyFill="1" applyBorder="1" applyAlignment="1">
      <alignment horizontal="left" vertical="center" wrapText="1"/>
    </xf>
    <xf numFmtId="0" fontId="9" fillId="2" borderId="7" xfId="0" applyFont="1" applyFill="1" applyBorder="1" applyAlignment="1">
      <alignment horizontal="left" vertical="center" wrapText="1"/>
    </xf>
    <xf numFmtId="0" fontId="9" fillId="2" borderId="5" xfId="0" applyFont="1" applyFill="1" applyBorder="1" applyAlignment="1">
      <alignment horizontal="left" vertical="center" wrapText="1"/>
    </xf>
    <xf numFmtId="0" fontId="27" fillId="2" borderId="75" xfId="0" applyFont="1" applyFill="1" applyBorder="1" applyAlignment="1">
      <alignment vertical="top" wrapText="1"/>
    </xf>
    <xf numFmtId="169" fontId="4" fillId="2" borderId="5" xfId="1" applyNumberFormat="1" applyFont="1" applyFill="1" applyBorder="1" applyAlignment="1">
      <alignment horizontal="center" vertical="center" wrapText="1"/>
    </xf>
    <xf numFmtId="0" fontId="4" fillId="2" borderId="5" xfId="0" applyFont="1" applyFill="1" applyBorder="1"/>
    <xf numFmtId="0" fontId="12" fillId="0" borderId="29" xfId="0" applyFont="1" applyFill="1" applyBorder="1" applyAlignment="1">
      <alignment horizontal="left" vertical="center" wrapText="1"/>
    </xf>
    <xf numFmtId="0" fontId="12" fillId="0" borderId="29" xfId="0" applyFont="1" applyFill="1" applyBorder="1" applyAlignment="1">
      <alignment horizontal="center" vertical="center" wrapText="1"/>
    </xf>
    <xf numFmtId="0" fontId="12" fillId="0" borderId="75" xfId="0" applyFont="1" applyFill="1" applyBorder="1" applyAlignment="1">
      <alignment horizontal="left" vertical="center" wrapText="1"/>
    </xf>
    <xf numFmtId="0" fontId="12" fillId="0" borderId="75" xfId="0" applyFont="1" applyFill="1" applyBorder="1" applyAlignment="1">
      <alignment horizontal="center" vertical="center" wrapText="1"/>
    </xf>
    <xf numFmtId="0" fontId="12" fillId="0" borderId="70" xfId="0" applyFont="1" applyFill="1" applyBorder="1" applyAlignment="1">
      <alignment horizontal="left" vertical="center" wrapText="1"/>
    </xf>
    <xf numFmtId="0" fontId="12" fillId="0" borderId="70" xfId="0" applyFont="1" applyFill="1" applyBorder="1" applyAlignment="1">
      <alignment horizontal="center" vertical="center" wrapText="1"/>
    </xf>
    <xf numFmtId="0" fontId="10" fillId="0" borderId="7" xfId="4" applyFont="1" applyFill="1" applyBorder="1" applyAlignment="1">
      <alignment horizontal="left" vertical="center" wrapText="1"/>
    </xf>
    <xf numFmtId="0" fontId="10" fillId="0" borderId="7" xfId="4" applyFont="1" applyFill="1" applyBorder="1" applyAlignment="1">
      <alignment horizontal="center" vertical="center" wrapText="1"/>
    </xf>
    <xf numFmtId="0" fontId="10" fillId="0" borderId="75" xfId="4" applyFont="1" applyFill="1" applyBorder="1" applyAlignment="1">
      <alignment horizontal="left" vertical="center" wrapText="1"/>
    </xf>
    <xf numFmtId="0" fontId="10" fillId="0" borderId="75" xfId="4" applyFont="1" applyFill="1" applyBorder="1" applyAlignment="1">
      <alignment horizontal="center" vertical="center" wrapText="1"/>
    </xf>
    <xf numFmtId="0" fontId="10" fillId="0" borderId="70" xfId="4" applyFont="1" applyFill="1" applyBorder="1" applyAlignment="1">
      <alignment horizontal="left" vertical="center" wrapText="1"/>
    </xf>
    <xf numFmtId="0" fontId="10" fillId="0" borderId="70" xfId="4" applyFont="1" applyFill="1" applyBorder="1" applyAlignment="1">
      <alignment horizontal="center" vertical="center" wrapText="1"/>
    </xf>
    <xf numFmtId="0" fontId="10" fillId="2" borderId="7" xfId="4" applyFont="1" applyFill="1" applyBorder="1" applyAlignment="1">
      <alignment horizontal="left" vertical="center" wrapText="1"/>
    </xf>
    <xf numFmtId="0" fontId="10" fillId="2" borderId="75" xfId="4" applyFont="1" applyFill="1" applyBorder="1" applyAlignment="1">
      <alignment horizontal="left" vertical="center" wrapText="1"/>
    </xf>
    <xf numFmtId="0" fontId="10" fillId="2" borderId="5" xfId="4" applyFont="1" applyFill="1" applyBorder="1" applyAlignment="1">
      <alignment horizontal="left" vertical="center" wrapText="1"/>
    </xf>
    <xf numFmtId="0" fontId="10" fillId="0" borderId="5" xfId="4" applyFont="1" applyFill="1" applyBorder="1" applyAlignment="1">
      <alignment horizontal="center" vertical="center" wrapText="1"/>
    </xf>
    <xf numFmtId="0" fontId="9" fillId="25" borderId="7" xfId="0" applyFont="1" applyFill="1" applyBorder="1" applyAlignment="1">
      <alignment horizontal="center" vertical="center" wrapText="1"/>
    </xf>
    <xf numFmtId="175" fontId="4" fillId="2" borderId="7" xfId="0" applyNumberFormat="1" applyFont="1" applyFill="1" applyBorder="1" applyAlignment="1">
      <alignment horizontal="center" vertical="center" wrapText="1"/>
    </xf>
    <xf numFmtId="0" fontId="9" fillId="14" borderId="28" xfId="0" applyFont="1" applyFill="1" applyBorder="1" applyAlignment="1">
      <alignment horizontal="center" vertical="center" wrapText="1"/>
    </xf>
    <xf numFmtId="0" fontId="9" fillId="28" borderId="29" xfId="0" applyFont="1" applyFill="1" applyBorder="1" applyAlignment="1">
      <alignment horizontal="center" vertical="center" wrapText="1"/>
    </xf>
    <xf numFmtId="0" fontId="9" fillId="19" borderId="29" xfId="0" applyFont="1" applyFill="1" applyBorder="1" applyAlignment="1">
      <alignment horizontal="center" vertical="center" wrapText="1"/>
    </xf>
    <xf numFmtId="0" fontId="9" fillId="14" borderId="67" xfId="0" applyFont="1" applyFill="1" applyBorder="1" applyAlignment="1">
      <alignment horizontal="center" vertical="center" wrapText="1"/>
    </xf>
    <xf numFmtId="0" fontId="9" fillId="28" borderId="75" xfId="0" applyFont="1" applyFill="1" applyBorder="1" applyAlignment="1">
      <alignment horizontal="center" vertical="center" wrapText="1"/>
    </xf>
    <xf numFmtId="0" fontId="9" fillId="19" borderId="75" xfId="0" applyFont="1" applyFill="1" applyBorder="1" applyAlignment="1">
      <alignment horizontal="center" vertical="center" wrapText="1"/>
    </xf>
    <xf numFmtId="44" fontId="10" fillId="2" borderId="75" xfId="7" applyFont="1" applyFill="1" applyBorder="1" applyAlignment="1">
      <alignment horizontal="center" vertical="center" wrapText="1"/>
    </xf>
    <xf numFmtId="0" fontId="9" fillId="14" borderId="69" xfId="0" applyFont="1" applyFill="1" applyBorder="1" applyAlignment="1">
      <alignment horizontal="center" vertical="center" wrapText="1"/>
    </xf>
    <xf numFmtId="0" fontId="9" fillId="28" borderId="70" xfId="0" applyFont="1" applyFill="1" applyBorder="1" applyAlignment="1">
      <alignment horizontal="center" vertical="center" wrapText="1"/>
    </xf>
    <xf numFmtId="0" fontId="9" fillId="19" borderId="70" xfId="0" applyFont="1" applyFill="1" applyBorder="1" applyAlignment="1">
      <alignment horizontal="center" vertical="center" wrapText="1"/>
    </xf>
    <xf numFmtId="0" fontId="9" fillId="57" borderId="29" xfId="0" applyFont="1" applyFill="1" applyBorder="1" applyAlignment="1">
      <alignment vertical="center" wrapText="1"/>
    </xf>
    <xf numFmtId="0" fontId="9" fillId="2" borderId="29" xfId="0" applyNumberFormat="1" applyFont="1" applyFill="1" applyBorder="1" applyAlignment="1">
      <alignment vertical="center" wrapText="1"/>
    </xf>
    <xf numFmtId="0" fontId="9" fillId="0" borderId="29" xfId="0" applyNumberFormat="1" applyFont="1" applyFill="1" applyBorder="1" applyAlignment="1">
      <alignment vertical="center" wrapText="1"/>
    </xf>
    <xf numFmtId="0" fontId="2" fillId="2" borderId="29" xfId="6" applyNumberFormat="1" applyFont="1" applyFill="1" applyBorder="1" applyAlignment="1">
      <alignment horizontal="center" vertical="center" wrapText="1"/>
    </xf>
    <xf numFmtId="0" fontId="9" fillId="15" borderId="47" xfId="6" applyNumberFormat="1" applyFont="1" applyFill="1" applyBorder="1" applyAlignment="1">
      <alignment horizontal="center" vertical="center" wrapText="1"/>
    </xf>
    <xf numFmtId="0" fontId="9" fillId="57" borderId="75" xfId="0" applyFont="1" applyFill="1" applyBorder="1" applyAlignment="1">
      <alignment vertical="center" wrapText="1"/>
    </xf>
    <xf numFmtId="0" fontId="9" fillId="2" borderId="75" xfId="0" applyNumberFormat="1" applyFont="1" applyFill="1" applyBorder="1" applyAlignment="1">
      <alignment vertical="center" wrapText="1"/>
    </xf>
    <xf numFmtId="0" fontId="9" fillId="0" borderId="75" xfId="0" applyNumberFormat="1" applyFont="1" applyFill="1" applyBorder="1" applyAlignment="1">
      <alignment vertical="center" wrapText="1"/>
    </xf>
    <xf numFmtId="0" fontId="2" fillId="2" borderId="75" xfId="6" applyNumberFormat="1" applyFont="1" applyFill="1" applyBorder="1" applyAlignment="1">
      <alignment horizontal="center" vertical="center" wrapText="1"/>
    </xf>
    <xf numFmtId="0" fontId="9" fillId="15" borderId="68" xfId="6" applyNumberFormat="1" applyFont="1" applyFill="1" applyBorder="1" applyAlignment="1">
      <alignment horizontal="center" vertical="center" wrapText="1"/>
    </xf>
    <xf numFmtId="0" fontId="9" fillId="57" borderId="70" xfId="0" applyFont="1" applyFill="1" applyBorder="1" applyAlignment="1">
      <alignment vertical="center" wrapText="1"/>
    </xf>
    <xf numFmtId="0" fontId="9" fillId="2" borderId="70" xfId="0" applyNumberFormat="1" applyFont="1" applyFill="1" applyBorder="1" applyAlignment="1">
      <alignment vertical="center" wrapText="1"/>
    </xf>
    <xf numFmtId="0" fontId="9" fillId="0" borderId="70" xfId="0" applyNumberFormat="1" applyFont="1" applyFill="1" applyBorder="1" applyAlignment="1">
      <alignment vertical="center" wrapText="1"/>
    </xf>
    <xf numFmtId="0" fontId="2" fillId="2" borderId="70" xfId="6" applyNumberFormat="1" applyFont="1" applyFill="1" applyBorder="1" applyAlignment="1">
      <alignment horizontal="center" vertical="center" wrapText="1"/>
    </xf>
    <xf numFmtId="0" fontId="9" fillId="15" borderId="71" xfId="6" applyNumberFormat="1" applyFont="1" applyFill="1" applyBorder="1" applyAlignment="1">
      <alignment horizontal="center" vertical="center" wrapText="1"/>
    </xf>
    <xf numFmtId="0" fontId="9" fillId="2" borderId="5" xfId="0" applyNumberFormat="1" applyFont="1" applyFill="1" applyBorder="1" applyAlignment="1">
      <alignment vertical="center" wrapText="1"/>
    </xf>
    <xf numFmtId="0" fontId="9" fillId="0" borderId="5" xfId="0" applyNumberFormat="1" applyFont="1" applyFill="1" applyBorder="1" applyAlignment="1">
      <alignment vertical="center" wrapText="1"/>
    </xf>
    <xf numFmtId="0" fontId="2" fillId="2" borderId="5" xfId="6" applyNumberFormat="1" applyFont="1" applyFill="1" applyBorder="1" applyAlignment="1">
      <alignment horizontal="center" vertical="center" wrapText="1"/>
    </xf>
    <xf numFmtId="0" fontId="9" fillId="15" borderId="54" xfId="6" applyNumberFormat="1" applyFont="1" applyFill="1" applyBorder="1" applyAlignment="1">
      <alignment horizontal="center" vertical="center" wrapText="1"/>
    </xf>
    <xf numFmtId="49" fontId="0" fillId="32" borderId="0" xfId="0" applyNumberFormat="1" applyFill="1" applyBorder="1" applyAlignment="1">
      <alignment wrapText="1"/>
    </xf>
    <xf numFmtId="0" fontId="9" fillId="0" borderId="36" xfId="0" applyFont="1" applyBorder="1" applyAlignment="1">
      <alignment vertical="top" wrapText="1"/>
    </xf>
    <xf numFmtId="0" fontId="9" fillId="0" borderId="7" xfId="0" applyFont="1" applyBorder="1" applyAlignment="1">
      <alignment vertical="top" wrapText="1"/>
    </xf>
    <xf numFmtId="0" fontId="2" fillId="0" borderId="7" xfId="0" applyFont="1" applyBorder="1" applyAlignment="1">
      <alignment horizontal="center" vertical="center" wrapText="1"/>
    </xf>
    <xf numFmtId="49" fontId="0" fillId="32" borderId="7" xfId="0" applyNumberFormat="1" applyFill="1" applyBorder="1" applyAlignment="1">
      <alignment wrapText="1"/>
    </xf>
    <xf numFmtId="0" fontId="2" fillId="0" borderId="7" xfId="0" applyNumberFormat="1" applyFont="1" applyBorder="1" applyAlignment="1">
      <alignment horizontal="center" vertical="center" wrapText="1"/>
    </xf>
    <xf numFmtId="164" fontId="9" fillId="0" borderId="7" xfId="0" applyNumberFormat="1" applyFont="1" applyBorder="1" applyAlignment="1">
      <alignment wrapText="1"/>
    </xf>
    <xf numFmtId="0" fontId="9" fillId="17" borderId="0" xfId="0" applyFont="1" applyFill="1" applyAlignment="1">
      <alignment wrapText="1"/>
    </xf>
    <xf numFmtId="0" fontId="9" fillId="0" borderId="53" xfId="0" applyFont="1" applyBorder="1" applyAlignment="1">
      <alignment vertical="top" wrapText="1"/>
    </xf>
    <xf numFmtId="0" fontId="9" fillId="0" borderId="5" xfId="0" applyFont="1" applyBorder="1" applyAlignment="1">
      <alignment vertical="top" wrapText="1"/>
    </xf>
    <xf numFmtId="0" fontId="2" fillId="0" borderId="5" xfId="0" applyFont="1" applyBorder="1" applyAlignment="1">
      <alignment horizontal="center" vertical="center" wrapText="1"/>
    </xf>
    <xf numFmtId="49" fontId="0" fillId="32" borderId="5" xfId="0" applyNumberFormat="1" applyFill="1" applyBorder="1" applyAlignment="1">
      <alignment wrapText="1"/>
    </xf>
    <xf numFmtId="0" fontId="2" fillId="0" borderId="5" xfId="0" applyNumberFormat="1" applyFont="1" applyBorder="1" applyAlignment="1">
      <alignment horizontal="center" vertical="center" wrapText="1"/>
    </xf>
    <xf numFmtId="169" fontId="9" fillId="0" borderId="75" xfId="1" applyNumberFormat="1" applyFont="1" applyFill="1" applyBorder="1" applyAlignment="1">
      <alignment horizontal="center" vertical="center" wrapText="1"/>
    </xf>
    <xf numFmtId="0" fontId="9" fillId="0" borderId="75" xfId="0" applyFont="1" applyBorder="1" applyAlignment="1">
      <alignment wrapText="1"/>
    </xf>
    <xf numFmtId="0" fontId="9" fillId="0" borderId="75" xfId="0" applyFont="1" applyBorder="1" applyAlignment="1">
      <alignment vertical="top" wrapText="1"/>
    </xf>
    <xf numFmtId="0" fontId="2" fillId="0" borderId="75" xfId="0" applyFont="1" applyBorder="1" applyAlignment="1">
      <alignment horizontal="center" vertical="center" wrapText="1"/>
    </xf>
    <xf numFmtId="49" fontId="0" fillId="32" borderId="75" xfId="0" applyNumberFormat="1" applyFill="1" applyBorder="1" applyAlignment="1">
      <alignment wrapText="1"/>
    </xf>
    <xf numFmtId="0" fontId="2" fillId="0" borderId="75" xfId="0" applyNumberFormat="1" applyFont="1" applyBorder="1" applyAlignment="1">
      <alignment horizontal="center" vertical="center" wrapText="1"/>
    </xf>
    <xf numFmtId="0" fontId="9" fillId="0" borderId="85" xfId="0" applyFont="1" applyBorder="1" applyAlignment="1">
      <alignment vertical="top" wrapText="1"/>
    </xf>
    <xf numFmtId="0" fontId="9" fillId="0" borderId="0" xfId="0" applyFont="1" applyBorder="1" applyAlignment="1">
      <alignment vertical="top" wrapText="1"/>
    </xf>
    <xf numFmtId="0" fontId="2" fillId="0" borderId="0" xfId="0" applyFont="1" applyBorder="1" applyAlignment="1">
      <alignment horizontal="center" vertical="center" wrapText="1"/>
    </xf>
    <xf numFmtId="0" fontId="2" fillId="0" borderId="0" xfId="0" applyNumberFormat="1" applyFont="1" applyBorder="1" applyAlignment="1">
      <alignment horizontal="center" vertical="center" wrapText="1"/>
    </xf>
    <xf numFmtId="0" fontId="2" fillId="2" borderId="0" xfId="0" applyNumberFormat="1" applyFont="1" applyFill="1" applyBorder="1" applyAlignment="1">
      <alignment horizontal="center" vertical="center" wrapText="1"/>
    </xf>
    <xf numFmtId="0" fontId="9" fillId="0" borderId="79" xfId="0" applyFont="1" applyBorder="1" applyAlignment="1">
      <alignment wrapText="1"/>
    </xf>
    <xf numFmtId="0" fontId="9" fillId="29" borderId="29" xfId="0" applyFont="1" applyFill="1" applyBorder="1" applyAlignment="1">
      <alignment horizontal="center" vertical="center" wrapText="1"/>
    </xf>
    <xf numFmtId="0" fontId="9" fillId="18" borderId="29" xfId="0" applyFont="1" applyFill="1" applyBorder="1" applyAlignment="1">
      <alignment horizontal="center" vertical="center" wrapText="1"/>
    </xf>
    <xf numFmtId="44" fontId="4" fillId="2" borderId="75" xfId="7" applyFont="1" applyFill="1" applyBorder="1" applyAlignment="1">
      <alignment horizontal="center" vertical="center" wrapText="1"/>
    </xf>
    <xf numFmtId="165" fontId="9" fillId="2" borderId="29" xfId="2" applyFont="1" applyFill="1" applyBorder="1" applyAlignment="1">
      <alignment horizontal="center" vertical="center" wrapText="1"/>
    </xf>
    <xf numFmtId="0" fontId="9" fillId="29" borderId="75" xfId="0" applyFont="1" applyFill="1" applyBorder="1" applyAlignment="1">
      <alignment horizontal="center" vertical="center" wrapText="1"/>
    </xf>
    <xf numFmtId="0" fontId="9" fillId="18" borderId="75" xfId="0" applyFont="1" applyFill="1" applyBorder="1" applyAlignment="1">
      <alignment horizontal="center" vertical="center" wrapText="1"/>
    </xf>
    <xf numFmtId="165" fontId="10" fillId="2" borderId="75" xfId="2" applyFont="1" applyFill="1" applyBorder="1" applyAlignment="1">
      <alignment horizontal="center" vertical="center" wrapText="1"/>
    </xf>
    <xf numFmtId="0" fontId="9" fillId="14" borderId="53" xfId="0" applyFont="1" applyFill="1" applyBorder="1" applyAlignment="1">
      <alignment horizontal="center" vertical="center" wrapText="1"/>
    </xf>
    <xf numFmtId="0" fontId="9" fillId="29" borderId="5" xfId="0" applyFont="1" applyFill="1" applyBorder="1" applyAlignment="1">
      <alignment horizontal="center" vertical="center" wrapText="1"/>
    </xf>
    <xf numFmtId="0" fontId="9" fillId="18" borderId="5" xfId="0" applyFont="1" applyFill="1" applyBorder="1" applyAlignment="1">
      <alignment horizontal="center" vertical="center" wrapText="1"/>
    </xf>
    <xf numFmtId="165" fontId="10" fillId="2" borderId="5" xfId="2" applyFont="1" applyFill="1" applyBorder="1" applyAlignment="1">
      <alignment horizontal="center" vertical="center" wrapText="1"/>
    </xf>
    <xf numFmtId="0" fontId="9" fillId="29" borderId="70" xfId="0" applyFont="1" applyFill="1" applyBorder="1" applyAlignment="1">
      <alignment horizontal="center" vertical="center" wrapText="1"/>
    </xf>
    <xf numFmtId="0" fontId="9" fillId="18" borderId="70" xfId="0" applyFont="1" applyFill="1" applyBorder="1" applyAlignment="1">
      <alignment horizontal="center" vertical="center" wrapText="1"/>
    </xf>
    <xf numFmtId="0" fontId="9" fillId="2" borderId="74" xfId="1" applyNumberFormat="1" applyFont="1" applyFill="1" applyBorder="1" applyAlignment="1">
      <alignment horizontal="center" vertical="center" wrapText="1"/>
    </xf>
    <xf numFmtId="165" fontId="10" fillId="2" borderId="70" xfId="2" applyFont="1" applyFill="1" applyBorder="1" applyAlignment="1">
      <alignment horizontal="center" vertical="center" wrapText="1"/>
    </xf>
    <xf numFmtId="0" fontId="9" fillId="14" borderId="36" xfId="0" applyFont="1" applyFill="1" applyBorder="1" applyAlignment="1">
      <alignment horizontal="center" vertical="center" wrapText="1"/>
    </xf>
    <xf numFmtId="0" fontId="9" fillId="29" borderId="7" xfId="0" applyFont="1" applyFill="1" applyBorder="1" applyAlignment="1">
      <alignment horizontal="center" vertical="center" wrapText="1"/>
    </xf>
    <xf numFmtId="0" fontId="9" fillId="18" borderId="7" xfId="0" applyFont="1" applyFill="1" applyBorder="1" applyAlignment="1">
      <alignment horizontal="center" vertical="center" wrapText="1"/>
    </xf>
    <xf numFmtId="165" fontId="9" fillId="2" borderId="7" xfId="2" applyFont="1" applyFill="1" applyBorder="1" applyAlignment="1">
      <alignment horizontal="center" vertical="center" wrapText="1"/>
    </xf>
    <xf numFmtId="0" fontId="9" fillId="19" borderId="7" xfId="0" applyFont="1" applyFill="1" applyBorder="1" applyAlignment="1">
      <alignment horizontal="center" vertical="center" wrapText="1"/>
    </xf>
    <xf numFmtId="0" fontId="9" fillId="19" borderId="5" xfId="0" applyFont="1" applyFill="1" applyBorder="1" applyAlignment="1">
      <alignment horizontal="center" vertical="center" wrapText="1"/>
    </xf>
    <xf numFmtId="0" fontId="10" fillId="2" borderId="75" xfId="5" applyFont="1" applyFill="1" applyBorder="1" applyAlignment="1">
      <alignment horizontal="center" vertical="center" wrapText="1"/>
    </xf>
    <xf numFmtId="0" fontId="10" fillId="2" borderId="70" xfId="5" applyFont="1" applyFill="1" applyBorder="1" applyAlignment="1">
      <alignment horizontal="center" vertical="center" wrapText="1"/>
    </xf>
    <xf numFmtId="0" fontId="9" fillId="14" borderId="55" xfId="1" applyNumberFormat="1" applyFont="1" applyFill="1" applyBorder="1" applyAlignment="1">
      <alignment horizontal="center" vertical="center" wrapText="1"/>
    </xf>
    <xf numFmtId="44" fontId="9" fillId="14" borderId="7" xfId="7" applyFont="1" applyFill="1" applyBorder="1" applyAlignment="1">
      <alignment horizontal="center" vertical="center" wrapText="1"/>
    </xf>
    <xf numFmtId="165" fontId="9" fillId="14" borderId="7" xfId="2" applyFont="1" applyFill="1" applyBorder="1" applyAlignment="1">
      <alignment horizontal="center" vertical="center" wrapText="1"/>
    </xf>
    <xf numFmtId="44" fontId="9" fillId="2" borderId="70" xfId="7" applyFont="1" applyFill="1" applyBorder="1" applyAlignment="1">
      <alignment horizontal="center" vertical="center" wrapText="1"/>
    </xf>
    <xf numFmtId="0" fontId="2" fillId="2" borderId="6" xfId="0" applyNumberFormat="1" applyFont="1" applyFill="1" applyBorder="1" applyAlignment="1">
      <alignment horizontal="center" vertical="center" wrapText="1"/>
    </xf>
    <xf numFmtId="169" fontId="9" fillId="2" borderId="0" xfId="1" applyNumberFormat="1" applyFont="1" applyFill="1" applyBorder="1" applyAlignment="1">
      <alignment horizontal="center" vertical="center" wrapText="1"/>
    </xf>
    <xf numFmtId="164" fontId="23" fillId="8" borderId="29" xfId="3" applyFont="1" applyFill="1" applyBorder="1" applyAlignment="1">
      <alignment horizontal="center" vertical="center" wrapText="1"/>
    </xf>
    <xf numFmtId="165" fontId="20" fillId="2" borderId="29" xfId="2" applyFont="1" applyFill="1" applyBorder="1" applyAlignment="1">
      <alignment horizontal="center" vertical="center" wrapText="1"/>
    </xf>
    <xf numFmtId="169" fontId="20" fillId="2" borderId="29" xfId="1" applyNumberFormat="1" applyFont="1" applyFill="1" applyBorder="1" applyAlignment="1">
      <alignment horizontal="center" vertical="center" wrapText="1"/>
    </xf>
    <xf numFmtId="169" fontId="23" fillId="37" borderId="29" xfId="1" applyNumberFormat="1" applyFont="1" applyFill="1" applyBorder="1" applyAlignment="1">
      <alignment horizontal="center" vertical="center" wrapText="1"/>
    </xf>
    <xf numFmtId="0" fontId="2" fillId="27" borderId="67" xfId="0" applyFont="1" applyFill="1" applyBorder="1" applyAlignment="1">
      <alignment horizontal="center" vertical="top" wrapText="1"/>
    </xf>
    <xf numFmtId="0" fontId="9" fillId="24" borderId="75" xfId="0" applyFont="1" applyFill="1" applyBorder="1" applyAlignment="1">
      <alignment horizontal="center" vertical="top" wrapText="1"/>
    </xf>
    <xf numFmtId="0" fontId="9" fillId="25" borderId="75" xfId="0" applyFont="1" applyFill="1" applyBorder="1" applyAlignment="1">
      <alignment horizontal="center" vertical="top" wrapText="1"/>
    </xf>
    <xf numFmtId="164" fontId="23" fillId="8" borderId="75" xfId="3" applyFont="1" applyFill="1" applyBorder="1" applyAlignment="1">
      <alignment horizontal="center" vertical="center" wrapText="1"/>
    </xf>
    <xf numFmtId="169" fontId="20" fillId="2" borderId="75" xfId="1" applyNumberFormat="1" applyFont="1" applyFill="1" applyBorder="1" applyAlignment="1">
      <alignment horizontal="center" vertical="center" wrapText="1"/>
    </xf>
    <xf numFmtId="169" fontId="23" fillId="37" borderId="75" xfId="1" applyNumberFormat="1" applyFont="1" applyFill="1" applyBorder="1" applyAlignment="1">
      <alignment horizontal="center" vertical="center" wrapText="1"/>
    </xf>
    <xf numFmtId="0" fontId="2" fillId="27" borderId="69" xfId="0" applyFont="1" applyFill="1" applyBorder="1" applyAlignment="1">
      <alignment horizontal="center" vertical="top" wrapText="1"/>
    </xf>
    <xf numFmtId="0" fontId="9" fillId="24" borderId="70" xfId="0" applyFont="1" applyFill="1" applyBorder="1" applyAlignment="1">
      <alignment horizontal="center" vertical="top" wrapText="1"/>
    </xf>
    <xf numFmtId="0" fontId="9" fillId="25" borderId="70" xfId="0" applyFont="1" applyFill="1" applyBorder="1" applyAlignment="1">
      <alignment horizontal="center" vertical="top" wrapText="1"/>
    </xf>
    <xf numFmtId="164" fontId="23" fillId="8" borderId="70" xfId="3" applyFont="1" applyFill="1" applyBorder="1" applyAlignment="1">
      <alignment horizontal="center" vertical="center" wrapText="1"/>
    </xf>
    <xf numFmtId="169" fontId="20" fillId="2" borderId="70" xfId="1" applyNumberFormat="1" applyFont="1" applyFill="1" applyBorder="1" applyAlignment="1">
      <alignment horizontal="center" vertical="center" wrapText="1"/>
    </xf>
    <xf numFmtId="169" fontId="23" fillId="37" borderId="70" xfId="1" applyNumberFormat="1" applyFont="1" applyFill="1" applyBorder="1" applyAlignment="1">
      <alignment horizontal="center" vertical="center" wrapText="1"/>
    </xf>
    <xf numFmtId="0" fontId="2" fillId="27" borderId="38" xfId="0" applyFont="1" applyFill="1" applyBorder="1" applyAlignment="1">
      <alignment horizontal="center" vertical="top" wrapText="1"/>
    </xf>
    <xf numFmtId="0" fontId="9" fillId="12" borderId="6" xfId="0" applyFont="1" applyFill="1" applyBorder="1" applyAlignment="1">
      <alignment horizontal="center" vertical="top" wrapText="1"/>
    </xf>
    <xf numFmtId="0" fontId="9" fillId="16" borderId="6" xfId="0" applyFont="1" applyFill="1" applyBorder="1" applyAlignment="1">
      <alignment horizontal="center" vertical="top" wrapText="1"/>
    </xf>
    <xf numFmtId="0" fontId="10" fillId="2" borderId="6" xfId="0" applyFont="1" applyFill="1" applyBorder="1" applyAlignment="1">
      <alignment horizontal="left" vertical="center" wrapText="1"/>
    </xf>
    <xf numFmtId="0" fontId="10" fillId="0" borderId="6" xfId="0" applyFont="1" applyFill="1" applyBorder="1" applyAlignment="1">
      <alignment horizontal="center" vertical="center" wrapText="1"/>
    </xf>
    <xf numFmtId="0" fontId="9" fillId="12" borderId="75" xfId="0" applyFont="1" applyFill="1" applyBorder="1" applyAlignment="1">
      <alignment horizontal="center" vertical="top" wrapText="1"/>
    </xf>
    <xf numFmtId="0" fontId="9" fillId="16" borderId="75" xfId="0" applyFont="1" applyFill="1" applyBorder="1" applyAlignment="1">
      <alignment horizontal="center" vertical="top" wrapText="1"/>
    </xf>
    <xf numFmtId="0" fontId="9" fillId="12" borderId="70" xfId="0" applyFont="1" applyFill="1" applyBorder="1" applyAlignment="1">
      <alignment horizontal="center" vertical="top" wrapText="1"/>
    </xf>
    <xf numFmtId="0" fontId="9" fillId="16" borderId="70" xfId="0" applyFont="1" applyFill="1" applyBorder="1" applyAlignment="1">
      <alignment horizontal="center" vertical="top" wrapText="1"/>
    </xf>
    <xf numFmtId="0" fontId="2" fillId="0" borderId="6" xfId="0" applyNumberFormat="1" applyFont="1" applyFill="1" applyBorder="1" applyAlignment="1">
      <alignment horizontal="center" vertical="center" wrapText="1"/>
    </xf>
    <xf numFmtId="169" fontId="20" fillId="2" borderId="6" xfId="1" applyNumberFormat="1" applyFont="1" applyFill="1" applyBorder="1" applyAlignment="1">
      <alignment horizontal="center" vertical="center" wrapText="1"/>
    </xf>
    <xf numFmtId="169" fontId="23" fillId="37" borderId="6" xfId="1" applyNumberFormat="1" applyFont="1" applyFill="1" applyBorder="1" applyAlignment="1">
      <alignment horizontal="center" vertical="center" wrapText="1"/>
    </xf>
    <xf numFmtId="0" fontId="9" fillId="27" borderId="28" xfId="0" applyFont="1" applyFill="1" applyBorder="1" applyAlignment="1">
      <alignment horizontal="center" vertical="top" wrapText="1"/>
    </xf>
    <xf numFmtId="164" fontId="9" fillId="8" borderId="29" xfId="3" applyFont="1" applyFill="1" applyBorder="1" applyAlignment="1">
      <alignment horizontal="center" vertical="center" wrapText="1"/>
    </xf>
    <xf numFmtId="169" fontId="9" fillId="37" borderId="29" xfId="1" applyNumberFormat="1" applyFont="1" applyFill="1" applyBorder="1" applyAlignment="1">
      <alignment horizontal="center" vertical="center" wrapText="1"/>
    </xf>
    <xf numFmtId="0" fontId="26" fillId="2" borderId="29" xfId="0" applyFont="1" applyFill="1" applyBorder="1"/>
    <xf numFmtId="0" fontId="9" fillId="9" borderId="29" xfId="0" applyFont="1" applyFill="1" applyBorder="1" applyAlignment="1">
      <alignment horizontal="center" vertical="center" wrapText="1"/>
    </xf>
    <xf numFmtId="0" fontId="9" fillId="27" borderId="67" xfId="0" applyFont="1" applyFill="1" applyBorder="1" applyAlignment="1">
      <alignment horizontal="center" vertical="top" wrapText="1"/>
    </xf>
    <xf numFmtId="0" fontId="9" fillId="2" borderId="75" xfId="0" applyNumberFormat="1" applyFont="1" applyFill="1" applyBorder="1" applyAlignment="1">
      <alignment horizontal="center" vertical="center" wrapText="1"/>
    </xf>
    <xf numFmtId="164" fontId="9" fillId="8" borderId="75" xfId="3" applyFont="1" applyFill="1" applyBorder="1" applyAlignment="1">
      <alignment horizontal="center" vertical="center" wrapText="1"/>
    </xf>
    <xf numFmtId="0" fontId="9" fillId="27" borderId="69" xfId="0" applyFont="1" applyFill="1" applyBorder="1" applyAlignment="1">
      <alignment horizontal="center" vertical="top" wrapText="1"/>
    </xf>
    <xf numFmtId="0" fontId="9" fillId="2" borderId="70" xfId="0" applyNumberFormat="1" applyFont="1" applyFill="1" applyBorder="1" applyAlignment="1">
      <alignment horizontal="center" vertical="center" wrapText="1"/>
    </xf>
    <xf numFmtId="164" fontId="9" fillId="8" borderId="70" xfId="3" applyFont="1" applyFill="1" applyBorder="1" applyAlignment="1">
      <alignment horizontal="center" vertical="center" wrapText="1"/>
    </xf>
    <xf numFmtId="0" fontId="9" fillId="25" borderId="6" xfId="0" applyFont="1" applyFill="1" applyBorder="1" applyAlignment="1">
      <alignment horizontal="center" vertical="top" wrapText="1"/>
    </xf>
    <xf numFmtId="169" fontId="20" fillId="2" borderId="5" xfId="1" applyNumberFormat="1" applyFont="1" applyFill="1" applyBorder="1" applyAlignment="1">
      <alignment horizontal="center" vertical="center" wrapText="1"/>
    </xf>
    <xf numFmtId="0" fontId="9" fillId="16" borderId="30" xfId="0" applyFont="1" applyFill="1" applyBorder="1" applyAlignment="1">
      <alignment horizontal="center" vertical="top" wrapText="1"/>
    </xf>
    <xf numFmtId="0" fontId="2" fillId="0" borderId="30" xfId="0" applyNumberFormat="1" applyFont="1" applyFill="1" applyBorder="1" applyAlignment="1">
      <alignment horizontal="center" vertical="center" wrapText="1"/>
    </xf>
    <xf numFmtId="0" fontId="9" fillId="16" borderId="12" xfId="0" applyFont="1" applyFill="1" applyBorder="1" applyAlignment="1">
      <alignment horizontal="center" vertical="top" wrapText="1"/>
    </xf>
    <xf numFmtId="0" fontId="2" fillId="14" borderId="67" xfId="0" applyFont="1" applyFill="1" applyBorder="1" applyAlignment="1">
      <alignment horizontal="center" vertical="center" wrapText="1"/>
    </xf>
    <xf numFmtId="0" fontId="2" fillId="0" borderId="10" xfId="0" applyNumberFormat="1" applyFont="1" applyFill="1" applyBorder="1" applyAlignment="1">
      <alignment horizontal="center" vertical="center" wrapText="1"/>
    </xf>
    <xf numFmtId="164" fontId="23" fillId="8" borderId="7" xfId="3" applyFont="1" applyFill="1" applyBorder="1" applyAlignment="1">
      <alignment horizontal="center" vertical="center" wrapText="1"/>
    </xf>
    <xf numFmtId="169" fontId="20" fillId="2" borderId="7" xfId="1" applyNumberFormat="1" applyFont="1" applyFill="1" applyBorder="1" applyAlignment="1">
      <alignment horizontal="center" vertical="center" wrapText="1"/>
    </xf>
    <xf numFmtId="169" fontId="23" fillId="37" borderId="7" xfId="1" applyNumberFormat="1" applyFont="1" applyFill="1" applyBorder="1" applyAlignment="1">
      <alignment horizontal="center" vertical="center" wrapText="1"/>
    </xf>
    <xf numFmtId="0" fontId="9" fillId="14" borderId="75" xfId="0" applyFont="1" applyFill="1" applyBorder="1" applyAlignment="1">
      <alignment horizontal="center" vertical="top" wrapText="1"/>
    </xf>
    <xf numFmtId="0" fontId="9" fillId="28" borderId="75" xfId="0" applyFont="1" applyFill="1" applyBorder="1" applyAlignment="1">
      <alignment horizontal="center" vertical="top" wrapText="1"/>
    </xf>
    <xf numFmtId="0" fontId="9" fillId="19" borderId="75" xfId="0" applyFont="1" applyFill="1" applyBorder="1" applyAlignment="1">
      <alignment horizontal="center" vertical="top" wrapText="1"/>
    </xf>
    <xf numFmtId="44" fontId="20" fillId="2" borderId="75" xfId="7" applyFont="1" applyFill="1" applyBorder="1" applyAlignment="1">
      <alignment horizontal="center" vertical="center" wrapText="1"/>
    </xf>
    <xf numFmtId="0" fontId="20" fillId="14" borderId="75" xfId="0" applyFont="1" applyFill="1" applyBorder="1" applyAlignment="1">
      <alignment horizontal="center" vertical="center" wrapText="1"/>
    </xf>
    <xf numFmtId="44" fontId="6" fillId="2" borderId="75" xfId="7" applyFont="1" applyFill="1" applyBorder="1" applyAlignment="1">
      <alignment horizontal="center" vertical="center" wrapText="1"/>
    </xf>
    <xf numFmtId="44" fontId="6" fillId="37" borderId="75" xfId="7" applyFont="1" applyFill="1" applyBorder="1" applyAlignment="1">
      <alignment horizontal="center" vertical="center" wrapText="1"/>
    </xf>
    <xf numFmtId="164" fontId="23" fillId="8" borderId="5" xfId="3" applyFont="1" applyFill="1" applyBorder="1" applyAlignment="1">
      <alignment horizontal="center" vertical="center" wrapText="1"/>
    </xf>
    <xf numFmtId="44" fontId="6" fillId="2" borderId="5" xfId="7" applyFont="1" applyFill="1" applyBorder="1" applyAlignment="1">
      <alignment horizontal="center" vertical="center" wrapText="1"/>
    </xf>
    <xf numFmtId="44" fontId="6" fillId="37" borderId="5" xfId="7" applyFont="1" applyFill="1" applyBorder="1" applyAlignment="1">
      <alignment horizontal="center" vertical="center" wrapText="1"/>
    </xf>
    <xf numFmtId="44" fontId="20" fillId="2" borderId="29" xfId="7" applyFont="1" applyFill="1" applyBorder="1" applyAlignment="1">
      <alignment horizontal="center" vertical="center" wrapText="1"/>
    </xf>
    <xf numFmtId="12" fontId="23" fillId="8" borderId="75" xfId="3" applyNumberFormat="1" applyFont="1" applyFill="1" applyBorder="1" applyAlignment="1">
      <alignment horizontal="center" vertical="center" wrapText="1"/>
    </xf>
    <xf numFmtId="169" fontId="23" fillId="37" borderId="5" xfId="1" applyNumberFormat="1" applyFont="1" applyFill="1" applyBorder="1" applyAlignment="1">
      <alignment horizontal="center" vertical="center" wrapText="1"/>
    </xf>
    <xf numFmtId="0" fontId="9" fillId="2" borderId="6" xfId="0" applyFont="1" applyFill="1" applyBorder="1" applyAlignment="1">
      <alignment wrapText="1"/>
    </xf>
    <xf numFmtId="44" fontId="29" fillId="2" borderId="29" xfId="7" applyFont="1" applyFill="1" applyBorder="1" applyAlignment="1">
      <alignment horizontal="center" vertical="center" wrapText="1"/>
    </xf>
    <xf numFmtId="0" fontId="20" fillId="14" borderId="29" xfId="0" applyFont="1" applyFill="1" applyBorder="1" applyAlignment="1">
      <alignment horizontal="center" vertical="center" wrapText="1"/>
    </xf>
    <xf numFmtId="0" fontId="9" fillId="28" borderId="70" xfId="0" applyFont="1" applyFill="1" applyBorder="1" applyAlignment="1">
      <alignment horizontal="center" vertical="top" wrapText="1"/>
    </xf>
    <xf numFmtId="0" fontId="9" fillId="2" borderId="70" xfId="1" applyNumberFormat="1" applyFont="1" applyFill="1" applyBorder="1" applyAlignment="1">
      <alignment horizontal="center" vertical="center" wrapText="1"/>
    </xf>
    <xf numFmtId="44" fontId="6" fillId="2" borderId="70" xfId="7" applyFont="1" applyFill="1" applyBorder="1" applyAlignment="1">
      <alignment horizontal="center" vertical="center" wrapText="1"/>
    </xf>
    <xf numFmtId="0" fontId="9" fillId="19" borderId="12" xfId="0" applyFont="1" applyFill="1" applyBorder="1" applyAlignment="1">
      <alignment horizontal="center" vertical="top" wrapText="1"/>
    </xf>
    <xf numFmtId="0" fontId="2" fillId="14" borderId="36" xfId="0" applyFont="1" applyFill="1" applyBorder="1" applyAlignment="1">
      <alignment horizontal="center" vertical="center" wrapText="1"/>
    </xf>
    <xf numFmtId="44" fontId="20" fillId="2" borderId="7" xfId="7" applyFont="1" applyFill="1" applyBorder="1" applyAlignment="1">
      <alignment horizontal="center" vertical="center" wrapText="1"/>
    </xf>
    <xf numFmtId="0" fontId="9" fillId="19" borderId="11" xfId="0" applyFont="1" applyFill="1" applyBorder="1" applyAlignment="1">
      <alignment horizontal="center" vertical="top" wrapText="1"/>
    </xf>
    <xf numFmtId="0" fontId="2" fillId="14" borderId="53" xfId="0" applyFont="1" applyFill="1" applyBorder="1" applyAlignment="1">
      <alignment horizontal="center" vertical="center" wrapText="1"/>
    </xf>
    <xf numFmtId="164" fontId="23" fillId="8" borderId="6" xfId="3" applyFont="1" applyFill="1" applyBorder="1" applyAlignment="1">
      <alignment horizontal="center" vertical="center" wrapText="1"/>
    </xf>
    <xf numFmtId="0" fontId="9" fillId="0" borderId="75" xfId="0" applyFont="1" applyFill="1" applyBorder="1" applyAlignment="1">
      <alignment horizontal="center" vertical="top" wrapText="1"/>
    </xf>
    <xf numFmtId="0" fontId="9" fillId="0" borderId="70" xfId="0" applyFont="1" applyFill="1" applyBorder="1" applyAlignment="1">
      <alignment horizontal="center" vertical="top" wrapText="1"/>
    </xf>
    <xf numFmtId="0" fontId="9" fillId="19" borderId="10" xfId="0" applyFont="1" applyFill="1" applyBorder="1" applyAlignment="1">
      <alignment horizontal="center" vertical="top" wrapText="1"/>
    </xf>
    <xf numFmtId="0" fontId="2" fillId="14" borderId="69" xfId="0" applyFont="1" applyFill="1" applyBorder="1" applyAlignment="1">
      <alignment horizontal="center" vertical="center" wrapText="1"/>
    </xf>
    <xf numFmtId="164" fontId="23" fillId="8" borderId="34" xfId="3" applyFont="1" applyFill="1" applyBorder="1" applyAlignment="1">
      <alignment horizontal="center" vertical="center" wrapText="1"/>
    </xf>
    <xf numFmtId="169" fontId="23" fillId="37" borderId="34" xfId="1" applyNumberFormat="1" applyFont="1" applyFill="1" applyBorder="1" applyAlignment="1">
      <alignment horizontal="center" vertical="center" wrapText="1"/>
    </xf>
    <xf numFmtId="44" fontId="10" fillId="2" borderId="7" xfId="7" applyFont="1" applyFill="1" applyBorder="1" applyAlignment="1">
      <alignment horizontal="center" vertical="center" wrapText="1"/>
    </xf>
    <xf numFmtId="0" fontId="10" fillId="2" borderId="7" xfId="0" applyFont="1" applyFill="1" applyBorder="1" applyAlignment="1">
      <alignment horizontal="center" vertical="center" wrapText="1"/>
    </xf>
    <xf numFmtId="0" fontId="23" fillId="27" borderId="7" xfId="0" applyFont="1" applyFill="1" applyBorder="1" applyAlignment="1">
      <alignment horizontal="center" vertical="top" wrapText="1"/>
    </xf>
    <xf numFmtId="0" fontId="20" fillId="12" borderId="7" xfId="0" applyFont="1" applyFill="1" applyBorder="1" applyAlignment="1">
      <alignment horizontal="center" vertical="top" wrapText="1"/>
    </xf>
    <xf numFmtId="0" fontId="20" fillId="25" borderId="7" xfId="0" applyFont="1" applyFill="1" applyBorder="1" applyAlignment="1">
      <alignment horizontal="center" vertical="top" wrapText="1"/>
    </xf>
    <xf numFmtId="0" fontId="23" fillId="14" borderId="7" xfId="0" applyFont="1" applyFill="1" applyBorder="1" applyAlignment="1">
      <alignment horizontal="center" vertical="center" wrapText="1"/>
    </xf>
    <xf numFmtId="164" fontId="30" fillId="8" borderId="7" xfId="3" applyFont="1" applyFill="1" applyBorder="1" applyAlignment="1">
      <alignment horizontal="center" vertical="center" wrapText="1"/>
    </xf>
    <xf numFmtId="169" fontId="0" fillId="2" borderId="75" xfId="1" applyNumberFormat="1" applyFont="1" applyFill="1" applyBorder="1" applyAlignment="1">
      <alignment horizontal="center" vertical="center" wrapText="1"/>
    </xf>
    <xf numFmtId="169" fontId="30" fillId="2" borderId="7" xfId="1" applyNumberFormat="1" applyFont="1" applyFill="1" applyBorder="1" applyAlignment="1">
      <alignment horizontal="center" vertical="center" wrapText="1"/>
    </xf>
    <xf numFmtId="169" fontId="30" fillId="37" borderId="7" xfId="1" applyNumberFormat="1" applyFont="1" applyFill="1" applyBorder="1" applyAlignment="1">
      <alignment horizontal="center" vertical="center" wrapText="1"/>
    </xf>
    <xf numFmtId="0" fontId="0" fillId="2" borderId="75" xfId="0" applyFont="1" applyFill="1" applyBorder="1"/>
    <xf numFmtId="169" fontId="9" fillId="2" borderId="23" xfId="1" applyNumberFormat="1" applyFont="1" applyFill="1" applyBorder="1" applyAlignment="1">
      <alignment horizontal="center" vertical="center" wrapText="1"/>
    </xf>
    <xf numFmtId="0" fontId="20" fillId="0" borderId="75" xfId="0" applyFont="1" applyBorder="1" applyAlignment="1">
      <alignment wrapText="1"/>
    </xf>
    <xf numFmtId="0" fontId="23" fillId="27" borderId="36" xfId="0" applyFont="1" applyFill="1" applyBorder="1" applyAlignment="1">
      <alignment horizontal="center" vertical="top" wrapText="1"/>
    </xf>
    <xf numFmtId="169" fontId="31" fillId="2" borderId="7" xfId="1" applyNumberFormat="1" applyFont="1" applyFill="1" applyBorder="1" applyAlignment="1">
      <alignment horizontal="center" vertical="center" wrapText="1"/>
    </xf>
    <xf numFmtId="0" fontId="20" fillId="0" borderId="0" xfId="0" applyFont="1" applyAlignment="1">
      <alignment wrapText="1"/>
    </xf>
    <xf numFmtId="169" fontId="30" fillId="37" borderId="29" xfId="1" applyNumberFormat="1" applyFont="1" applyFill="1" applyBorder="1" applyAlignment="1">
      <alignment horizontal="center" vertical="center" wrapText="1"/>
    </xf>
    <xf numFmtId="0" fontId="23" fillId="27" borderId="37" xfId="0" applyFont="1" applyFill="1" applyBorder="1" applyAlignment="1">
      <alignment horizontal="center" vertical="top" wrapText="1"/>
    </xf>
    <xf numFmtId="0" fontId="20" fillId="12" borderId="34" xfId="0" applyFont="1" applyFill="1" applyBorder="1" applyAlignment="1">
      <alignment horizontal="center" vertical="top" wrapText="1"/>
    </xf>
    <xf numFmtId="0" fontId="20" fillId="25" borderId="34" xfId="0" applyFont="1" applyFill="1" applyBorder="1" applyAlignment="1">
      <alignment horizontal="center" vertical="top" wrapText="1"/>
    </xf>
    <xf numFmtId="0" fontId="23" fillId="14" borderId="34" xfId="0" applyFont="1" applyFill="1" applyBorder="1" applyAlignment="1">
      <alignment horizontal="center" vertical="center" wrapText="1"/>
    </xf>
    <xf numFmtId="0" fontId="10" fillId="0" borderId="34" xfId="0" applyFont="1" applyFill="1" applyBorder="1" applyAlignment="1">
      <alignment horizontal="center" vertical="center" wrapText="1"/>
    </xf>
    <xf numFmtId="0" fontId="2" fillId="2" borderId="34" xfId="0" applyNumberFormat="1" applyFont="1" applyFill="1" applyBorder="1" applyAlignment="1">
      <alignment horizontal="center" vertical="center" wrapText="1"/>
    </xf>
    <xf numFmtId="0" fontId="9" fillId="15" borderId="34" xfId="1" applyNumberFormat="1" applyFont="1" applyFill="1" applyBorder="1" applyAlignment="1">
      <alignment horizontal="center" vertical="center" wrapText="1"/>
    </xf>
    <xf numFmtId="164" fontId="30" fillId="8" borderId="34" xfId="3" applyFont="1" applyFill="1" applyBorder="1" applyAlignment="1">
      <alignment horizontal="center" vertical="center" wrapText="1"/>
    </xf>
    <xf numFmtId="169" fontId="30" fillId="2" borderId="34" xfId="1" applyNumberFormat="1" applyFont="1" applyFill="1" applyBorder="1" applyAlignment="1">
      <alignment horizontal="center" vertical="center" wrapText="1"/>
    </xf>
    <xf numFmtId="169" fontId="31" fillId="2" borderId="34" xfId="1" applyNumberFormat="1" applyFont="1" applyFill="1" applyBorder="1" applyAlignment="1">
      <alignment horizontal="center" vertical="center" wrapText="1"/>
    </xf>
    <xf numFmtId="169" fontId="20" fillId="2" borderId="34" xfId="1" applyNumberFormat="1" applyFont="1" applyFill="1" applyBorder="1" applyAlignment="1">
      <alignment horizontal="center" vertical="center" wrapText="1"/>
    </xf>
    <xf numFmtId="0" fontId="23" fillId="27" borderId="28" xfId="0" applyFont="1" applyFill="1" applyBorder="1" applyAlignment="1">
      <alignment horizontal="center" vertical="top" wrapText="1"/>
    </xf>
    <xf numFmtId="0" fontId="20" fillId="12" borderId="29" xfId="0" applyFont="1" applyFill="1" applyBorder="1" applyAlignment="1">
      <alignment horizontal="center" vertical="top" wrapText="1"/>
    </xf>
    <xf numFmtId="0" fontId="20" fillId="25" borderId="29" xfId="0" applyFont="1" applyFill="1" applyBorder="1" applyAlignment="1">
      <alignment horizontal="center" vertical="top" wrapText="1"/>
    </xf>
    <xf numFmtId="0" fontId="23" fillId="14" borderId="29" xfId="0" applyFont="1" applyFill="1" applyBorder="1" applyAlignment="1">
      <alignment horizontal="center" vertical="center" wrapText="1"/>
    </xf>
    <xf numFmtId="0" fontId="9" fillId="2" borderId="29" xfId="0" applyNumberFormat="1" applyFont="1" applyFill="1" applyBorder="1" applyAlignment="1">
      <alignment horizontal="center" wrapText="1"/>
    </xf>
    <xf numFmtId="164" fontId="30" fillId="8" borderId="29" xfId="3" applyFont="1" applyFill="1" applyBorder="1" applyAlignment="1">
      <alignment horizontal="center" vertical="center" wrapText="1"/>
    </xf>
    <xf numFmtId="0" fontId="0" fillId="2" borderId="75" xfId="1" applyNumberFormat="1" applyFont="1" applyFill="1" applyBorder="1" applyAlignment="1">
      <alignment horizontal="center" vertical="center" wrapText="1"/>
    </xf>
    <xf numFmtId="0" fontId="30" fillId="2" borderId="29" xfId="1" applyNumberFormat="1" applyFont="1" applyFill="1" applyBorder="1" applyAlignment="1">
      <alignment horizontal="center" vertical="center" wrapText="1"/>
    </xf>
    <xf numFmtId="0" fontId="0" fillId="2" borderId="75" xfId="0" applyNumberFormat="1" applyFont="1" applyFill="1" applyBorder="1" applyAlignment="1">
      <alignment horizontal="center"/>
    </xf>
    <xf numFmtId="0" fontId="31" fillId="2" borderId="29" xfId="1" applyNumberFormat="1" applyFont="1" applyFill="1" applyBorder="1" applyAlignment="1">
      <alignment horizontal="center" vertical="center" wrapText="1"/>
    </xf>
    <xf numFmtId="0" fontId="23" fillId="27" borderId="38" xfId="0" applyFont="1" applyFill="1" applyBorder="1" applyAlignment="1">
      <alignment horizontal="center" vertical="top" wrapText="1"/>
    </xf>
    <xf numFmtId="0" fontId="20" fillId="12" borderId="6" xfId="0" applyFont="1" applyFill="1" applyBorder="1" applyAlignment="1">
      <alignment horizontal="center" vertical="top" wrapText="1"/>
    </xf>
    <xf numFmtId="0" fontId="20" fillId="25" borderId="6" xfId="0" applyFont="1" applyFill="1" applyBorder="1" applyAlignment="1">
      <alignment horizontal="center" vertical="top" wrapText="1"/>
    </xf>
    <xf numFmtId="0" fontId="23" fillId="14" borderId="6" xfId="0" applyFont="1" applyFill="1" applyBorder="1" applyAlignment="1">
      <alignment horizontal="center" vertical="center" wrapText="1"/>
    </xf>
    <xf numFmtId="169" fontId="30" fillId="2" borderId="6" xfId="1" applyNumberFormat="1" applyFont="1" applyFill="1" applyBorder="1" applyAlignment="1">
      <alignment horizontal="center" vertical="center" wrapText="1"/>
    </xf>
    <xf numFmtId="169" fontId="31" fillId="2" borderId="6" xfId="1" applyNumberFormat="1" applyFont="1" applyFill="1" applyBorder="1" applyAlignment="1">
      <alignment horizontal="center" vertical="center" wrapText="1"/>
    </xf>
    <xf numFmtId="0" fontId="20" fillId="27" borderId="9" xfId="0" applyFont="1" applyFill="1" applyBorder="1" applyAlignment="1">
      <alignment horizontal="center" vertical="top" wrapText="1"/>
    </xf>
    <xf numFmtId="0" fontId="20" fillId="24" borderId="8" xfId="0" applyFont="1" applyFill="1" applyBorder="1" applyAlignment="1">
      <alignment horizontal="center" vertical="top" wrapText="1"/>
    </xf>
    <xf numFmtId="0" fontId="20" fillId="16" borderId="8" xfId="0" applyFont="1" applyFill="1" applyBorder="1" applyAlignment="1">
      <alignment horizontal="center" vertical="top" wrapText="1"/>
    </xf>
    <xf numFmtId="0" fontId="20" fillId="14" borderId="8" xfId="0" applyFont="1" applyFill="1" applyBorder="1" applyAlignment="1">
      <alignment horizontal="center" vertical="center" wrapText="1"/>
    </xf>
    <xf numFmtId="0" fontId="10" fillId="2" borderId="8" xfId="0" applyFont="1" applyFill="1" applyBorder="1" applyAlignment="1">
      <alignment horizontal="left" vertical="center" wrapText="1"/>
    </xf>
    <xf numFmtId="0" fontId="10" fillId="0" borderId="8" xfId="0" applyFont="1" applyFill="1" applyBorder="1" applyAlignment="1">
      <alignment horizontal="center" vertical="center" wrapText="1"/>
    </xf>
    <xf numFmtId="0" fontId="9" fillId="0" borderId="8" xfId="0" applyNumberFormat="1" applyFont="1" applyFill="1" applyBorder="1" applyAlignment="1">
      <alignment horizontal="center" vertical="center" wrapText="1"/>
    </xf>
    <xf numFmtId="0" fontId="9" fillId="15" borderId="8" xfId="1" applyNumberFormat="1" applyFont="1" applyFill="1" applyBorder="1" applyAlignment="1">
      <alignment horizontal="center" vertical="center" wrapText="1"/>
    </xf>
    <xf numFmtId="0" fontId="9" fillId="2" borderId="8" xfId="0" applyFont="1" applyFill="1" applyBorder="1" applyAlignment="1">
      <alignment wrapText="1"/>
    </xf>
    <xf numFmtId="164" fontId="31" fillId="8" borderId="8" xfId="3" applyFont="1" applyFill="1" applyBorder="1" applyAlignment="1">
      <alignment horizontal="center" vertical="center" wrapText="1"/>
    </xf>
    <xf numFmtId="169" fontId="31" fillId="2" borderId="8" xfId="1" applyNumberFormat="1" applyFont="1" applyFill="1" applyBorder="1" applyAlignment="1">
      <alignment horizontal="center" vertical="center" wrapText="1"/>
    </xf>
    <xf numFmtId="169" fontId="31" fillId="37" borderId="8" xfId="1" applyNumberFormat="1" applyFont="1" applyFill="1" applyBorder="1" applyAlignment="1">
      <alignment horizontal="center" vertical="center" wrapText="1"/>
    </xf>
    <xf numFmtId="169" fontId="20" fillId="2" borderId="8" xfId="1" applyNumberFormat="1" applyFont="1" applyFill="1" applyBorder="1" applyAlignment="1">
      <alignment horizontal="center" vertical="center" wrapText="1"/>
    </xf>
    <xf numFmtId="0" fontId="20" fillId="27" borderId="28" xfId="0" applyFont="1" applyFill="1" applyBorder="1" applyAlignment="1">
      <alignment horizontal="center" vertical="top" wrapText="1"/>
    </xf>
    <xf numFmtId="0" fontId="20" fillId="24" borderId="29" xfId="0" applyFont="1" applyFill="1" applyBorder="1" applyAlignment="1">
      <alignment horizontal="center" vertical="top" wrapText="1"/>
    </xf>
    <xf numFmtId="0" fontId="20" fillId="16" borderId="29" xfId="0" applyFont="1" applyFill="1" applyBorder="1" applyAlignment="1">
      <alignment horizontal="center" vertical="top" wrapText="1"/>
    </xf>
    <xf numFmtId="0" fontId="9" fillId="0" borderId="29" xfId="0" applyNumberFormat="1" applyFont="1" applyFill="1" applyBorder="1" applyAlignment="1">
      <alignment horizontal="center" vertical="center" wrapText="1"/>
    </xf>
    <xf numFmtId="169" fontId="0" fillId="2" borderId="29" xfId="1" applyNumberFormat="1" applyFont="1" applyFill="1" applyBorder="1" applyAlignment="1">
      <alignment horizontal="center" vertical="center" wrapText="1"/>
    </xf>
    <xf numFmtId="169" fontId="31" fillId="37" borderId="29" xfId="1" applyNumberFormat="1" applyFont="1" applyFill="1" applyBorder="1" applyAlignment="1">
      <alignment horizontal="center" vertical="center" wrapText="1"/>
    </xf>
    <xf numFmtId="0" fontId="0" fillId="2" borderId="29" xfId="0" applyFont="1" applyFill="1" applyBorder="1"/>
    <xf numFmtId="0" fontId="20" fillId="27" borderId="67" xfId="0" applyFont="1" applyFill="1" applyBorder="1" applyAlignment="1">
      <alignment horizontal="center" vertical="top" wrapText="1"/>
    </xf>
    <xf numFmtId="0" fontId="20" fillId="24" borderId="75" xfId="0" applyFont="1" applyFill="1" applyBorder="1" applyAlignment="1">
      <alignment horizontal="center" vertical="top" wrapText="1"/>
    </xf>
    <xf numFmtId="0" fontId="20" fillId="16" borderId="75" xfId="0" applyFont="1" applyFill="1" applyBorder="1" applyAlignment="1">
      <alignment horizontal="center" vertical="top" wrapText="1"/>
    </xf>
    <xf numFmtId="0" fontId="9" fillId="0" borderId="75" xfId="0" applyNumberFormat="1" applyFont="1" applyFill="1" applyBorder="1" applyAlignment="1">
      <alignment horizontal="center" vertical="center" wrapText="1"/>
    </xf>
    <xf numFmtId="164" fontId="31" fillId="8" borderId="75" xfId="3" applyFont="1" applyFill="1" applyBorder="1" applyAlignment="1">
      <alignment horizontal="center" vertical="center" wrapText="1"/>
    </xf>
    <xf numFmtId="169" fontId="31" fillId="2" borderId="75" xfId="1" applyNumberFormat="1" applyFont="1" applyFill="1" applyBorder="1" applyAlignment="1">
      <alignment horizontal="center" vertical="center" wrapText="1"/>
    </xf>
    <xf numFmtId="169" fontId="31" fillId="37" borderId="75" xfId="1" applyNumberFormat="1" applyFont="1" applyFill="1" applyBorder="1" applyAlignment="1">
      <alignment horizontal="center" vertical="center" wrapText="1"/>
    </xf>
    <xf numFmtId="0" fontId="20" fillId="27" borderId="53" xfId="0" applyFont="1" applyFill="1" applyBorder="1" applyAlignment="1">
      <alignment horizontal="center" vertical="top" wrapText="1"/>
    </xf>
    <xf numFmtId="0" fontId="20" fillId="24" borderId="5" xfId="0" applyFont="1" applyFill="1" applyBorder="1" applyAlignment="1">
      <alignment horizontal="center" vertical="top" wrapText="1"/>
    </xf>
    <xf numFmtId="0" fontId="20" fillId="16" borderId="5" xfId="0" applyFont="1" applyFill="1" applyBorder="1" applyAlignment="1">
      <alignment horizontal="center" vertical="top" wrapText="1"/>
    </xf>
    <xf numFmtId="0" fontId="20" fillId="14" borderId="5" xfId="0" applyFont="1" applyFill="1" applyBorder="1" applyAlignment="1">
      <alignment horizontal="center" vertical="center" wrapText="1"/>
    </xf>
    <xf numFmtId="0" fontId="9" fillId="0" borderId="5" xfId="0" applyNumberFormat="1" applyFont="1" applyFill="1" applyBorder="1" applyAlignment="1">
      <alignment horizontal="center" vertical="center" wrapText="1"/>
    </xf>
    <xf numFmtId="0" fontId="9" fillId="2" borderId="5" xfId="0" applyNumberFormat="1" applyFont="1" applyFill="1" applyBorder="1" applyAlignment="1">
      <alignment horizontal="center" vertical="center" wrapText="1"/>
    </xf>
    <xf numFmtId="164" fontId="31" fillId="8" borderId="5" xfId="3" applyFont="1" applyFill="1" applyBorder="1" applyAlignment="1">
      <alignment horizontal="center" vertical="center" wrapText="1"/>
    </xf>
    <xf numFmtId="169" fontId="31" fillId="2" borderId="5" xfId="1" applyNumberFormat="1" applyFont="1" applyFill="1" applyBorder="1" applyAlignment="1">
      <alignment horizontal="center" vertical="center" wrapText="1"/>
    </xf>
    <xf numFmtId="169" fontId="31" fillId="37" borderId="5" xfId="1" applyNumberFormat="1" applyFont="1" applyFill="1" applyBorder="1" applyAlignment="1">
      <alignment horizontal="center" vertical="center" wrapText="1"/>
    </xf>
    <xf numFmtId="0" fontId="20" fillId="27" borderId="75" xfId="0" applyFont="1" applyFill="1" applyBorder="1" applyAlignment="1">
      <alignment horizontal="center" vertical="top" wrapText="1"/>
    </xf>
    <xf numFmtId="164" fontId="31" fillId="8" borderId="7" xfId="3" applyFont="1" applyFill="1" applyBorder="1" applyAlignment="1">
      <alignment horizontal="center" vertical="center" wrapText="1"/>
    </xf>
    <xf numFmtId="169" fontId="31" fillId="37" borderId="7" xfId="1" applyNumberFormat="1" applyFont="1" applyFill="1" applyBorder="1" applyAlignment="1">
      <alignment horizontal="center" vertical="center" wrapText="1"/>
    </xf>
    <xf numFmtId="164" fontId="31" fillId="8" borderId="70" xfId="3" applyFont="1" applyFill="1" applyBorder="1" applyAlignment="1">
      <alignment horizontal="center" vertical="center" wrapText="1"/>
    </xf>
    <xf numFmtId="169" fontId="31" fillId="2" borderId="70" xfId="1" applyNumberFormat="1" applyFont="1" applyFill="1" applyBorder="1" applyAlignment="1">
      <alignment horizontal="center" vertical="center" wrapText="1"/>
    </xf>
    <xf numFmtId="169" fontId="31" fillId="37" borderId="70" xfId="1" applyNumberFormat="1" applyFont="1" applyFill="1" applyBorder="1" applyAlignment="1">
      <alignment horizontal="center" vertical="center" wrapText="1"/>
    </xf>
    <xf numFmtId="0" fontId="20" fillId="24" borderId="7" xfId="0" applyFont="1" applyFill="1" applyBorder="1" applyAlignment="1">
      <alignment horizontal="center" vertical="top" wrapText="1"/>
    </xf>
    <xf numFmtId="0" fontId="20" fillId="16" borderId="7" xfId="0" applyFont="1" applyFill="1" applyBorder="1" applyAlignment="1">
      <alignment horizontal="center" vertical="top" wrapText="1"/>
    </xf>
    <xf numFmtId="0" fontId="20" fillId="24" borderId="6" xfId="0" applyFont="1" applyFill="1" applyBorder="1" applyAlignment="1">
      <alignment horizontal="center" vertical="top" wrapText="1"/>
    </xf>
    <xf numFmtId="0" fontId="20" fillId="16" borderId="6" xfId="0" applyFont="1" applyFill="1" applyBorder="1" applyAlignment="1">
      <alignment horizontal="center" vertical="top" wrapText="1"/>
    </xf>
    <xf numFmtId="0" fontId="9" fillId="15" borderId="6" xfId="1" applyNumberFormat="1" applyFont="1" applyFill="1" applyBorder="1" applyAlignment="1">
      <alignment horizontal="center" vertical="center" wrapText="1"/>
    </xf>
    <xf numFmtId="164" fontId="30" fillId="8" borderId="6" xfId="3" applyFont="1" applyFill="1" applyBorder="1" applyAlignment="1">
      <alignment horizontal="center" vertical="center" wrapText="1"/>
    </xf>
    <xf numFmtId="169" fontId="30" fillId="37" borderId="6" xfId="1" applyNumberFormat="1" applyFont="1" applyFill="1" applyBorder="1" applyAlignment="1">
      <alignment horizontal="center" vertical="center" wrapText="1"/>
    </xf>
    <xf numFmtId="0" fontId="23" fillId="27" borderId="75" xfId="0" applyFont="1" applyFill="1" applyBorder="1" applyAlignment="1">
      <alignment horizontal="center" vertical="top" wrapText="1"/>
    </xf>
    <xf numFmtId="0" fontId="23" fillId="14" borderId="75" xfId="0" applyFont="1" applyFill="1" applyBorder="1" applyAlignment="1">
      <alignment horizontal="center" vertical="center" wrapText="1"/>
    </xf>
    <xf numFmtId="164" fontId="30" fillId="8" borderId="75" xfId="3" applyFont="1" applyFill="1" applyBorder="1" applyAlignment="1">
      <alignment horizontal="center" vertical="center" wrapText="1"/>
    </xf>
    <xf numFmtId="169" fontId="30" fillId="2" borderId="75" xfId="1" applyNumberFormat="1" applyFont="1" applyFill="1" applyBorder="1" applyAlignment="1">
      <alignment horizontal="center" vertical="center" wrapText="1"/>
    </xf>
    <xf numFmtId="169" fontId="30" fillId="37" borderId="75" xfId="1" applyNumberFormat="1" applyFont="1" applyFill="1" applyBorder="1" applyAlignment="1">
      <alignment horizontal="center" vertical="center" wrapText="1"/>
    </xf>
    <xf numFmtId="0" fontId="23" fillId="27" borderId="5" xfId="0" applyFont="1" applyFill="1" applyBorder="1" applyAlignment="1">
      <alignment horizontal="center" vertical="top" wrapText="1"/>
    </xf>
    <xf numFmtId="0" fontId="23" fillId="14" borderId="5" xfId="0" applyFont="1" applyFill="1" applyBorder="1" applyAlignment="1">
      <alignment horizontal="center" vertical="center" wrapText="1"/>
    </xf>
    <xf numFmtId="164" fontId="30" fillId="8" borderId="5" xfId="3" applyFont="1" applyFill="1" applyBorder="1" applyAlignment="1">
      <alignment horizontal="center" vertical="center" wrapText="1"/>
    </xf>
    <xf numFmtId="169" fontId="30" fillId="2" borderId="5" xfId="1" applyNumberFormat="1" applyFont="1" applyFill="1" applyBorder="1" applyAlignment="1">
      <alignment horizontal="center" vertical="center" wrapText="1"/>
    </xf>
    <xf numFmtId="169" fontId="30" fillId="37" borderId="5" xfId="1" applyNumberFormat="1" applyFont="1" applyFill="1" applyBorder="1" applyAlignment="1">
      <alignment horizontal="center" vertical="center" wrapText="1"/>
    </xf>
    <xf numFmtId="169" fontId="30" fillId="2" borderId="29" xfId="1" applyNumberFormat="1" applyFont="1" applyFill="1" applyBorder="1" applyAlignment="1">
      <alignment horizontal="center" vertical="center" wrapText="1"/>
    </xf>
    <xf numFmtId="169" fontId="31" fillId="2" borderId="29" xfId="1" applyNumberFormat="1" applyFont="1" applyFill="1" applyBorder="1" applyAlignment="1">
      <alignment horizontal="center" vertical="center" wrapText="1"/>
    </xf>
    <xf numFmtId="169" fontId="27" fillId="2" borderId="29" xfId="1" applyNumberFormat="1" applyFont="1" applyFill="1" applyBorder="1" applyAlignment="1">
      <alignment horizontal="center" vertical="center" wrapText="1"/>
    </xf>
    <xf numFmtId="0" fontId="23" fillId="27" borderId="67" xfId="0" applyFont="1" applyFill="1" applyBorder="1" applyAlignment="1">
      <alignment horizontal="center" vertical="top" wrapText="1"/>
    </xf>
    <xf numFmtId="0" fontId="23" fillId="27" borderId="69" xfId="0" applyFont="1" applyFill="1" applyBorder="1" applyAlignment="1">
      <alignment horizontal="center" vertical="top" wrapText="1"/>
    </xf>
    <xf numFmtId="0" fontId="20" fillId="24" borderId="70" xfId="0" applyFont="1" applyFill="1" applyBorder="1" applyAlignment="1">
      <alignment horizontal="center" vertical="top" wrapText="1"/>
    </xf>
    <xf numFmtId="0" fontId="20" fillId="16" borderId="70" xfId="0" applyFont="1" applyFill="1" applyBorder="1" applyAlignment="1">
      <alignment horizontal="center" vertical="top" wrapText="1"/>
    </xf>
    <xf numFmtId="0" fontId="23" fillId="14" borderId="70" xfId="0" applyFont="1" applyFill="1" applyBorder="1" applyAlignment="1">
      <alignment horizontal="center" vertical="center" wrapText="1"/>
    </xf>
    <xf numFmtId="164" fontId="30" fillId="8" borderId="70" xfId="3" applyFont="1" applyFill="1" applyBorder="1" applyAlignment="1">
      <alignment horizontal="center" vertical="center" wrapText="1"/>
    </xf>
    <xf numFmtId="169" fontId="30" fillId="2" borderId="70" xfId="1" applyNumberFormat="1" applyFont="1" applyFill="1" applyBorder="1" applyAlignment="1">
      <alignment horizontal="center" vertical="center" wrapText="1"/>
    </xf>
    <xf numFmtId="169" fontId="30" fillId="37" borderId="70" xfId="1" applyNumberFormat="1" applyFont="1" applyFill="1" applyBorder="1" applyAlignment="1">
      <alignment horizontal="center" vertical="center" wrapText="1"/>
    </xf>
    <xf numFmtId="0" fontId="2" fillId="2" borderId="88" xfId="0" applyNumberFormat="1" applyFont="1" applyFill="1" applyBorder="1" applyAlignment="1">
      <alignment horizontal="center" vertical="center" wrapText="1"/>
    </xf>
    <xf numFmtId="0" fontId="2" fillId="2" borderId="30" xfId="0" applyNumberFormat="1" applyFont="1" applyFill="1" applyBorder="1" applyAlignment="1">
      <alignment horizontal="center" vertical="center" wrapText="1"/>
    </xf>
    <xf numFmtId="169" fontId="30" fillId="2" borderId="8" xfId="1" applyNumberFormat="1" applyFont="1" applyFill="1" applyBorder="1" applyAlignment="1">
      <alignment horizontal="center" vertical="center" wrapText="1"/>
    </xf>
    <xf numFmtId="0" fontId="2" fillId="2" borderId="10" xfId="0" applyNumberFormat="1" applyFont="1" applyFill="1" applyBorder="1" applyAlignment="1">
      <alignment horizontal="center" vertical="center" wrapText="1"/>
    </xf>
    <xf numFmtId="0" fontId="20" fillId="16" borderId="34" xfId="0" applyFont="1" applyFill="1" applyBorder="1" applyAlignment="1">
      <alignment horizontal="center" vertical="top" wrapText="1"/>
    </xf>
    <xf numFmtId="0" fontId="2" fillId="2" borderId="39" xfId="0" applyNumberFormat="1" applyFont="1" applyFill="1" applyBorder="1" applyAlignment="1">
      <alignment horizontal="center" vertical="center" wrapText="1"/>
    </xf>
    <xf numFmtId="0" fontId="2" fillId="2" borderId="11" xfId="0" applyNumberFormat="1" applyFont="1" applyFill="1" applyBorder="1" applyAlignment="1">
      <alignment horizontal="center" vertical="center" wrapText="1"/>
    </xf>
    <xf numFmtId="169" fontId="30" fillId="37" borderId="8" xfId="1" applyNumberFormat="1" applyFont="1" applyFill="1" applyBorder="1" applyAlignment="1">
      <alignment horizontal="center" vertical="center" wrapText="1"/>
    </xf>
    <xf numFmtId="169" fontId="9" fillId="2" borderId="47" xfId="1" applyNumberFormat="1" applyFont="1" applyFill="1" applyBorder="1" applyAlignment="1">
      <alignment horizontal="center" vertical="center" wrapText="1"/>
    </xf>
    <xf numFmtId="169" fontId="9" fillId="2" borderId="40" xfId="1" applyNumberFormat="1" applyFont="1" applyFill="1" applyBorder="1" applyAlignment="1">
      <alignment horizontal="center" vertical="center" wrapText="1"/>
    </xf>
    <xf numFmtId="169" fontId="20" fillId="2" borderId="28" xfId="1" applyNumberFormat="1" applyFont="1" applyFill="1" applyBorder="1" applyAlignment="1">
      <alignment horizontal="center" vertical="center" wrapText="1"/>
    </xf>
    <xf numFmtId="169" fontId="9" fillId="2" borderId="68" xfId="1" applyNumberFormat="1" applyFont="1" applyFill="1" applyBorder="1" applyAlignment="1">
      <alignment horizontal="center" vertical="center" wrapText="1"/>
    </xf>
    <xf numFmtId="169" fontId="20" fillId="2" borderId="67" xfId="1" applyNumberFormat="1" applyFont="1" applyFill="1" applyBorder="1" applyAlignment="1">
      <alignment horizontal="center" vertical="center" wrapText="1"/>
    </xf>
    <xf numFmtId="169" fontId="9" fillId="2" borderId="71" xfId="1" applyNumberFormat="1" applyFont="1" applyFill="1" applyBorder="1" applyAlignment="1">
      <alignment horizontal="center" vertical="center" wrapText="1"/>
    </xf>
    <xf numFmtId="169" fontId="9" fillId="2" borderId="3" xfId="1" applyNumberFormat="1" applyFont="1" applyFill="1" applyBorder="1" applyAlignment="1">
      <alignment horizontal="center" vertical="center" wrapText="1"/>
    </xf>
    <xf numFmtId="169" fontId="20" fillId="2" borderId="69" xfId="1" applyNumberFormat="1" applyFont="1" applyFill="1" applyBorder="1" applyAlignment="1">
      <alignment horizontal="center" vertical="center" wrapText="1"/>
    </xf>
    <xf numFmtId="0" fontId="2" fillId="0" borderId="12" xfId="0" applyNumberFormat="1" applyFont="1" applyFill="1" applyBorder="1" applyAlignment="1">
      <alignment horizontal="center" vertical="center" wrapText="1"/>
    </xf>
    <xf numFmtId="0" fontId="0" fillId="2" borderId="7" xfId="0" applyFont="1" applyFill="1" applyBorder="1"/>
    <xf numFmtId="0" fontId="20" fillId="24" borderId="34" xfId="0" applyFont="1" applyFill="1" applyBorder="1" applyAlignment="1">
      <alignment horizontal="center" vertical="top" wrapText="1"/>
    </xf>
    <xf numFmtId="0" fontId="2" fillId="0" borderId="34" xfId="0" applyNumberFormat="1" applyFont="1" applyFill="1" applyBorder="1" applyAlignment="1">
      <alignment horizontal="center" vertical="center" wrapText="1"/>
    </xf>
    <xf numFmtId="0" fontId="2" fillId="0" borderId="22" xfId="0" applyNumberFormat="1" applyFont="1" applyFill="1" applyBorder="1" applyAlignment="1">
      <alignment horizontal="center" vertical="center" wrapText="1"/>
    </xf>
    <xf numFmtId="0" fontId="2" fillId="0" borderId="88" xfId="0" applyNumberFormat="1" applyFont="1" applyFill="1" applyBorder="1" applyAlignment="1">
      <alignment horizontal="center" vertical="center" wrapText="1"/>
    </xf>
    <xf numFmtId="0" fontId="2" fillId="0" borderId="39" xfId="0" applyNumberFormat="1" applyFont="1" applyFill="1" applyBorder="1" applyAlignment="1">
      <alignment horizontal="center" vertical="center" wrapText="1"/>
    </xf>
    <xf numFmtId="0" fontId="23" fillId="27" borderId="53" xfId="0" applyFont="1" applyFill="1" applyBorder="1" applyAlignment="1">
      <alignment horizontal="center" vertical="top" wrapText="1"/>
    </xf>
    <xf numFmtId="0" fontId="23" fillId="27" borderId="9" xfId="0" applyFont="1" applyFill="1" applyBorder="1" applyAlignment="1">
      <alignment horizontal="center" vertical="top" wrapText="1"/>
    </xf>
    <xf numFmtId="0" fontId="20" fillId="25" borderId="8" xfId="0" applyFont="1" applyFill="1" applyBorder="1" applyAlignment="1">
      <alignment horizontal="center" vertical="top" wrapText="1"/>
    </xf>
    <xf numFmtId="0" fontId="23" fillId="14" borderId="8" xfId="0" applyFont="1" applyFill="1" applyBorder="1" applyAlignment="1">
      <alignment horizontal="center" vertical="center" wrapText="1"/>
    </xf>
    <xf numFmtId="0" fontId="2" fillId="2" borderId="8" xfId="0" applyNumberFormat="1" applyFont="1" applyFill="1" applyBorder="1" applyAlignment="1">
      <alignment horizontal="center" vertical="center" wrapText="1"/>
    </xf>
    <xf numFmtId="164" fontId="30" fillId="8" borderId="8" xfId="3" applyFont="1" applyFill="1" applyBorder="1" applyAlignment="1">
      <alignment horizontal="center" vertical="center" wrapText="1"/>
    </xf>
    <xf numFmtId="169" fontId="5" fillId="2" borderId="29" xfId="1" applyNumberFormat="1" applyFont="1" applyFill="1" applyBorder="1" applyAlignment="1">
      <alignment horizontal="center" vertical="center" wrapText="1"/>
    </xf>
    <xf numFmtId="0" fontId="20" fillId="25" borderId="75" xfId="0" applyFont="1" applyFill="1" applyBorder="1" applyAlignment="1">
      <alignment horizontal="center" vertical="top" wrapText="1"/>
    </xf>
    <xf numFmtId="169" fontId="5" fillId="2" borderId="75" xfId="1" applyNumberFormat="1" applyFont="1" applyFill="1" applyBorder="1" applyAlignment="1">
      <alignment horizontal="center" vertical="center" wrapText="1"/>
    </xf>
    <xf numFmtId="0" fontId="20" fillId="25" borderId="70" xfId="0" applyFont="1" applyFill="1" applyBorder="1" applyAlignment="1">
      <alignment horizontal="center" vertical="top" wrapText="1"/>
    </xf>
    <xf numFmtId="0" fontId="20" fillId="25" borderId="5" xfId="0" applyFont="1" applyFill="1" applyBorder="1" applyAlignment="1">
      <alignment horizontal="center" vertical="top" wrapText="1"/>
    </xf>
    <xf numFmtId="0" fontId="33" fillId="27" borderId="28" xfId="0" applyFont="1" applyFill="1" applyBorder="1" applyAlignment="1">
      <alignment horizontal="center" vertical="top" wrapText="1"/>
    </xf>
    <xf numFmtId="0" fontId="6" fillId="24" borderId="29" xfId="0" applyFont="1" applyFill="1" applyBorder="1" applyAlignment="1">
      <alignment horizontal="center" vertical="top" wrapText="1"/>
    </xf>
    <xf numFmtId="0" fontId="6" fillId="25" borderId="29" xfId="0" applyFont="1" applyFill="1" applyBorder="1" applyAlignment="1">
      <alignment horizontal="center" vertical="top" wrapText="1"/>
    </xf>
    <xf numFmtId="0" fontId="33" fillId="14" borderId="29" xfId="0" applyFont="1" applyFill="1" applyBorder="1" applyAlignment="1">
      <alignment horizontal="center" vertical="center" wrapText="1"/>
    </xf>
    <xf numFmtId="0" fontId="11" fillId="2" borderId="29" xfId="0" applyNumberFormat="1" applyFont="1" applyFill="1" applyBorder="1" applyAlignment="1">
      <alignment horizontal="center" vertical="center" wrapText="1"/>
    </xf>
    <xf numFmtId="0" fontId="10" fillId="15" borderId="29" xfId="1" applyNumberFormat="1" applyFont="1" applyFill="1" applyBorder="1" applyAlignment="1">
      <alignment horizontal="center" vertical="center" wrapText="1"/>
    </xf>
    <xf numFmtId="0" fontId="10" fillId="2" borderId="29" xfId="0" applyFont="1" applyFill="1" applyBorder="1" applyAlignment="1">
      <alignment wrapText="1"/>
    </xf>
    <xf numFmtId="165" fontId="34" fillId="2" borderId="29" xfId="2" applyFont="1" applyFill="1" applyBorder="1" applyAlignment="1">
      <alignment horizontal="center" vertical="center" wrapText="1"/>
    </xf>
    <xf numFmtId="169" fontId="34" fillId="2" borderId="29" xfId="1" applyNumberFormat="1" applyFont="1" applyFill="1" applyBorder="1" applyAlignment="1">
      <alignment horizontal="center" vertical="center" wrapText="1"/>
    </xf>
    <xf numFmtId="169" fontId="35" fillId="2" borderId="29" xfId="1" applyNumberFormat="1" applyFont="1" applyFill="1" applyBorder="1" applyAlignment="1">
      <alignment horizontal="center" vertical="center" wrapText="1"/>
    </xf>
    <xf numFmtId="169" fontId="10" fillId="2" borderId="29" xfId="1" applyNumberFormat="1" applyFont="1" applyFill="1" applyBorder="1" applyAlignment="1">
      <alignment horizontal="center" vertical="center" wrapText="1"/>
    </xf>
    <xf numFmtId="169" fontId="6" fillId="2" borderId="29" xfId="1" applyNumberFormat="1" applyFont="1" applyFill="1" applyBorder="1" applyAlignment="1">
      <alignment horizontal="center" vertical="center" wrapText="1"/>
    </xf>
    <xf numFmtId="0" fontId="33" fillId="27" borderId="67" xfId="0" applyFont="1" applyFill="1" applyBorder="1" applyAlignment="1">
      <alignment horizontal="center" vertical="top" wrapText="1"/>
    </xf>
    <xf numFmtId="0" fontId="6" fillId="24" borderId="75" xfId="0" applyFont="1" applyFill="1" applyBorder="1" applyAlignment="1">
      <alignment horizontal="center" vertical="top" wrapText="1"/>
    </xf>
    <xf numFmtId="0" fontId="6" fillId="25" borderId="75" xfId="0" applyFont="1" applyFill="1" applyBorder="1" applyAlignment="1">
      <alignment horizontal="center" vertical="top" wrapText="1"/>
    </xf>
    <xf numFmtId="0" fontId="33" fillId="14" borderId="75" xfId="0" applyFont="1" applyFill="1" applyBorder="1" applyAlignment="1">
      <alignment horizontal="center" vertical="center" wrapText="1"/>
    </xf>
    <xf numFmtId="0" fontId="11" fillId="2" borderId="75" xfId="0" applyNumberFormat="1" applyFont="1" applyFill="1" applyBorder="1" applyAlignment="1">
      <alignment horizontal="center" vertical="center" wrapText="1"/>
    </xf>
    <xf numFmtId="0" fontId="10" fillId="15" borderId="75" xfId="1" applyNumberFormat="1" applyFont="1" applyFill="1" applyBorder="1" applyAlignment="1">
      <alignment horizontal="center" vertical="center" wrapText="1"/>
    </xf>
    <xf numFmtId="0" fontId="10" fillId="2" borderId="75" xfId="0" applyFont="1" applyFill="1" applyBorder="1" applyAlignment="1">
      <alignment wrapText="1"/>
    </xf>
    <xf numFmtId="164" fontId="34" fillId="8" borderId="75" xfId="3" applyFont="1" applyFill="1" applyBorder="1" applyAlignment="1">
      <alignment horizontal="center" vertical="center" wrapText="1"/>
    </xf>
    <xf numFmtId="169" fontId="34" fillId="2" borderId="75" xfId="1" applyNumberFormat="1" applyFont="1" applyFill="1" applyBorder="1" applyAlignment="1">
      <alignment horizontal="center" vertical="center" wrapText="1"/>
    </xf>
    <xf numFmtId="169" fontId="35" fillId="2" borderId="75" xfId="1" applyNumberFormat="1" applyFont="1" applyFill="1" applyBorder="1" applyAlignment="1">
      <alignment horizontal="center" vertical="center" wrapText="1"/>
    </xf>
    <xf numFmtId="169" fontId="10" fillId="2" borderId="75" xfId="1" applyNumberFormat="1" applyFont="1" applyFill="1" applyBorder="1" applyAlignment="1">
      <alignment horizontal="center" vertical="center" wrapText="1"/>
    </xf>
    <xf numFmtId="169" fontId="6" fillId="2" borderId="75" xfId="1" applyNumberFormat="1" applyFont="1" applyFill="1" applyBorder="1" applyAlignment="1">
      <alignment horizontal="center" vertical="center" wrapText="1"/>
    </xf>
    <xf numFmtId="165" fontId="30" fillId="2" borderId="29" xfId="2" applyFont="1" applyFill="1" applyBorder="1" applyAlignment="1">
      <alignment horizontal="center" vertical="center" wrapText="1"/>
    </xf>
    <xf numFmtId="165" fontId="30" fillId="2" borderId="75" xfId="2" applyFont="1" applyFill="1" applyBorder="1" applyAlignment="1">
      <alignment horizontal="center" vertical="center" wrapText="1"/>
    </xf>
    <xf numFmtId="165" fontId="30" fillId="2" borderId="70" xfId="2" applyFont="1" applyFill="1" applyBorder="1" applyAlignment="1">
      <alignment horizontal="center" vertical="center" wrapText="1"/>
    </xf>
    <xf numFmtId="0" fontId="9" fillId="27" borderId="7" xfId="0" applyFont="1" applyFill="1" applyBorder="1" applyAlignment="1">
      <alignment wrapText="1"/>
    </xf>
    <xf numFmtId="165" fontId="30" fillId="2" borderId="7" xfId="2" applyFont="1" applyFill="1" applyBorder="1" applyAlignment="1">
      <alignment horizontal="center" vertical="center" wrapText="1"/>
    </xf>
    <xf numFmtId="0" fontId="2" fillId="0" borderId="11" xfId="0" applyNumberFormat="1" applyFont="1" applyFill="1" applyBorder="1" applyAlignment="1">
      <alignment horizontal="center" vertical="center" wrapText="1"/>
    </xf>
    <xf numFmtId="0" fontId="9" fillId="27" borderId="75" xfId="0" applyFont="1" applyFill="1" applyBorder="1" applyAlignment="1">
      <alignment wrapText="1"/>
    </xf>
    <xf numFmtId="165" fontId="0" fillId="2" borderId="75" xfId="2" applyFont="1" applyFill="1" applyBorder="1" applyAlignment="1">
      <alignment horizontal="center" vertical="center" wrapText="1"/>
    </xf>
    <xf numFmtId="0" fontId="9" fillId="24" borderId="7" xfId="0" applyFont="1" applyFill="1" applyBorder="1" applyAlignment="1">
      <alignment horizontal="center" vertical="top" wrapText="1"/>
    </xf>
    <xf numFmtId="0" fontId="9" fillId="25" borderId="7" xfId="0" applyFont="1" applyFill="1" applyBorder="1" applyAlignment="1">
      <alignment horizontal="center" vertical="top" wrapText="1"/>
    </xf>
    <xf numFmtId="169" fontId="23" fillId="2" borderId="7" xfId="1" applyNumberFormat="1" applyFont="1" applyFill="1" applyBorder="1" applyAlignment="1">
      <alignment horizontal="center" vertical="center" wrapText="1"/>
    </xf>
    <xf numFmtId="0" fontId="9" fillId="24" borderId="5" xfId="0" applyFont="1" applyFill="1" applyBorder="1" applyAlignment="1">
      <alignment horizontal="center" vertical="top" wrapText="1"/>
    </xf>
    <xf numFmtId="169" fontId="23" fillId="2" borderId="6" xfId="1" applyNumberFormat="1" applyFont="1" applyFill="1" applyBorder="1" applyAlignment="1">
      <alignment horizontal="center" vertical="center" wrapText="1"/>
    </xf>
    <xf numFmtId="0" fontId="20" fillId="0" borderId="0" xfId="0" applyFont="1" applyBorder="1" applyAlignment="1">
      <alignment wrapText="1"/>
    </xf>
    <xf numFmtId="0" fontId="9" fillId="27" borderId="29" xfId="0" applyFont="1" applyFill="1" applyBorder="1" applyAlignment="1">
      <alignment wrapText="1"/>
    </xf>
    <xf numFmtId="0" fontId="23" fillId="27" borderId="6" xfId="0" applyFont="1" applyFill="1" applyBorder="1" applyAlignment="1">
      <alignment horizontal="center" vertical="top" wrapText="1"/>
    </xf>
    <xf numFmtId="0" fontId="10" fillId="2" borderId="29" xfId="0" applyFont="1" applyFill="1" applyBorder="1" applyAlignment="1">
      <alignment horizontal="left" vertical="top" wrapText="1"/>
    </xf>
    <xf numFmtId="0" fontId="10" fillId="0" borderId="29" xfId="0" applyFont="1" applyFill="1" applyBorder="1" applyAlignment="1">
      <alignment horizontal="center" vertical="top" wrapText="1"/>
    </xf>
    <xf numFmtId="0" fontId="20" fillId="12" borderId="75" xfId="0" applyFont="1" applyFill="1" applyBorder="1" applyAlignment="1">
      <alignment horizontal="center" vertical="top" wrapText="1"/>
    </xf>
    <xf numFmtId="0" fontId="10" fillId="2" borderId="75" xfId="0" applyFont="1" applyFill="1" applyBorder="1" applyAlignment="1">
      <alignment horizontal="left" vertical="top" wrapText="1"/>
    </xf>
    <xf numFmtId="0" fontId="10" fillId="0" borderId="75" xfId="0" applyFont="1" applyFill="1" applyBorder="1" applyAlignment="1">
      <alignment horizontal="center" vertical="top" wrapText="1"/>
    </xf>
    <xf numFmtId="0" fontId="20" fillId="0" borderId="5" xfId="0" applyFont="1" applyBorder="1" applyAlignment="1">
      <alignment wrapText="1"/>
    </xf>
    <xf numFmtId="0" fontId="20" fillId="12" borderId="70" xfId="0" applyFont="1" applyFill="1" applyBorder="1" applyAlignment="1">
      <alignment horizontal="center" vertical="top" wrapText="1"/>
    </xf>
    <xf numFmtId="0" fontId="10" fillId="2" borderId="70" xfId="0" applyFont="1" applyFill="1" applyBorder="1" applyAlignment="1">
      <alignment horizontal="left" vertical="top" wrapText="1"/>
    </xf>
    <xf numFmtId="0" fontId="10" fillId="0" borderId="70" xfId="0" applyFont="1" applyFill="1" applyBorder="1" applyAlignment="1">
      <alignment horizontal="center" vertical="top" wrapText="1"/>
    </xf>
    <xf numFmtId="0" fontId="27" fillId="2" borderId="29" xfId="0" applyFont="1" applyFill="1" applyBorder="1"/>
    <xf numFmtId="0" fontId="27" fillId="2" borderId="75" xfId="0" applyFont="1" applyFill="1" applyBorder="1"/>
    <xf numFmtId="0" fontId="10" fillId="24" borderId="29" xfId="0" applyFont="1" applyFill="1" applyBorder="1" applyAlignment="1">
      <alignment horizontal="left" vertical="center" wrapText="1"/>
    </xf>
    <xf numFmtId="0" fontId="10" fillId="24" borderId="75" xfId="0" applyFont="1" applyFill="1" applyBorder="1" applyAlignment="1">
      <alignment horizontal="left" vertical="center" wrapText="1"/>
    </xf>
    <xf numFmtId="0" fontId="10" fillId="24" borderId="70" xfId="0" applyFont="1" applyFill="1" applyBorder="1" applyAlignment="1">
      <alignment horizontal="left" vertical="center" wrapText="1"/>
    </xf>
    <xf numFmtId="0" fontId="9" fillId="27" borderId="6" xfId="0" applyFont="1" applyFill="1" applyBorder="1" applyAlignment="1">
      <alignment wrapText="1"/>
    </xf>
    <xf numFmtId="169" fontId="30" fillId="0" borderId="6" xfId="1" applyNumberFormat="1" applyFont="1" applyFill="1" applyBorder="1" applyAlignment="1">
      <alignment horizontal="center" vertical="center" wrapText="1"/>
    </xf>
    <xf numFmtId="0" fontId="2" fillId="27" borderId="7" xfId="0" applyFont="1" applyFill="1" applyBorder="1" applyAlignment="1">
      <alignment horizontal="center" vertical="top" wrapText="1"/>
    </xf>
    <xf numFmtId="0" fontId="10" fillId="2" borderId="10" xfId="0" applyFont="1" applyFill="1" applyBorder="1" applyAlignment="1">
      <alignment horizontal="left" vertical="center" wrapText="1"/>
    </xf>
    <xf numFmtId="169" fontId="9" fillId="2" borderId="24" xfId="1" applyNumberFormat="1" applyFont="1" applyFill="1" applyBorder="1" applyAlignment="1">
      <alignment horizontal="center" vertical="center" wrapText="1"/>
    </xf>
    <xf numFmtId="0" fontId="10" fillId="2" borderId="88" xfId="0" applyFont="1" applyFill="1" applyBorder="1" applyAlignment="1">
      <alignment horizontal="left" vertical="center" wrapText="1"/>
    </xf>
    <xf numFmtId="0" fontId="10" fillId="2" borderId="11" xfId="0" applyFont="1" applyFill="1" applyBorder="1" applyAlignment="1">
      <alignment horizontal="left" vertical="center" wrapText="1"/>
    </xf>
    <xf numFmtId="0" fontId="20" fillId="0" borderId="14" xfId="0" applyFont="1" applyBorder="1" applyAlignment="1">
      <alignment wrapText="1"/>
    </xf>
    <xf numFmtId="169" fontId="9" fillId="2" borderId="54" xfId="1" applyNumberFormat="1" applyFont="1" applyFill="1" applyBorder="1" applyAlignment="1">
      <alignment horizontal="center" vertical="center" wrapText="1"/>
    </xf>
    <xf numFmtId="169" fontId="20" fillId="2" borderId="53" xfId="1" applyNumberFormat="1" applyFont="1" applyFill="1" applyBorder="1" applyAlignment="1">
      <alignment horizontal="center" vertical="center" wrapText="1"/>
    </xf>
    <xf numFmtId="169" fontId="0" fillId="2" borderId="8" xfId="1" applyNumberFormat="1" applyFont="1" applyFill="1" applyBorder="1" applyAlignment="1">
      <alignment horizontal="center" vertical="center" wrapText="1"/>
    </xf>
    <xf numFmtId="0" fontId="0" fillId="2" borderId="8" xfId="0" applyFont="1" applyFill="1" applyBorder="1"/>
    <xf numFmtId="0" fontId="4" fillId="2" borderId="8" xfId="0" applyFont="1" applyFill="1" applyBorder="1"/>
    <xf numFmtId="0" fontId="2" fillId="2" borderId="12" xfId="0" applyNumberFormat="1" applyFont="1" applyFill="1" applyBorder="1" applyAlignment="1">
      <alignment horizontal="center" vertical="center" wrapText="1"/>
    </xf>
    <xf numFmtId="169" fontId="23" fillId="37" borderId="8" xfId="1" applyNumberFormat="1" applyFont="1" applyFill="1" applyBorder="1" applyAlignment="1">
      <alignment horizontal="center" vertical="center" wrapText="1"/>
    </xf>
    <xf numFmtId="0" fontId="23" fillId="27" borderId="18" xfId="0" applyFont="1" applyFill="1" applyBorder="1" applyAlignment="1">
      <alignment horizontal="center" vertical="top" wrapText="1"/>
    </xf>
    <xf numFmtId="0" fontId="20" fillId="24" borderId="19" xfId="0" applyFont="1" applyFill="1" applyBorder="1" applyAlignment="1">
      <alignment horizontal="center" vertical="top" wrapText="1"/>
    </xf>
    <xf numFmtId="0" fontId="20" fillId="25" borderId="19" xfId="0" applyFont="1" applyFill="1" applyBorder="1" applyAlignment="1">
      <alignment horizontal="center" vertical="top" wrapText="1"/>
    </xf>
    <xf numFmtId="0" fontId="23" fillId="14" borderId="19" xfId="0" applyNumberFormat="1" applyFont="1" applyFill="1" applyBorder="1" applyAlignment="1">
      <alignment horizontal="center" vertical="center" wrapText="1"/>
    </xf>
    <xf numFmtId="0" fontId="10" fillId="2" borderId="19" xfId="0" applyFont="1" applyFill="1" applyBorder="1" applyAlignment="1">
      <alignment horizontal="left" vertical="center" wrapText="1"/>
    </xf>
    <xf numFmtId="0" fontId="10" fillId="0" borderId="19" xfId="0" applyFont="1" applyFill="1" applyBorder="1" applyAlignment="1">
      <alignment horizontal="center" vertical="center" wrapText="1"/>
    </xf>
    <xf numFmtId="0" fontId="2" fillId="0" borderId="19" xfId="0" applyNumberFormat="1" applyFont="1" applyFill="1" applyBorder="1" applyAlignment="1">
      <alignment horizontal="center" vertical="center" wrapText="1"/>
    </xf>
    <xf numFmtId="0" fontId="2" fillId="0" borderId="94" xfId="0" applyNumberFormat="1" applyFont="1" applyFill="1" applyBorder="1" applyAlignment="1">
      <alignment horizontal="center" vertical="center" wrapText="1"/>
    </xf>
    <xf numFmtId="0" fontId="9" fillId="15" borderId="19" xfId="1" applyNumberFormat="1" applyFont="1" applyFill="1" applyBorder="1" applyAlignment="1">
      <alignment horizontal="center" vertical="center" wrapText="1"/>
    </xf>
    <xf numFmtId="0" fontId="9" fillId="2" borderId="19" xfId="0" applyFont="1" applyFill="1" applyBorder="1" applyAlignment="1">
      <alignment wrapText="1"/>
    </xf>
    <xf numFmtId="164" fontId="30" fillId="8" borderId="19" xfId="3" applyFont="1" applyFill="1" applyBorder="1" applyAlignment="1">
      <alignment horizontal="center" vertical="center" wrapText="1"/>
    </xf>
    <xf numFmtId="169" fontId="30" fillId="2" borderId="19" xfId="1" applyNumberFormat="1" applyFont="1" applyFill="1" applyBorder="1" applyAlignment="1">
      <alignment horizontal="center" vertical="center" wrapText="1"/>
    </xf>
    <xf numFmtId="169" fontId="30" fillId="37" borderId="19" xfId="1" applyNumberFormat="1" applyFont="1" applyFill="1" applyBorder="1" applyAlignment="1">
      <alignment horizontal="center" vertical="center" wrapText="1"/>
    </xf>
    <xf numFmtId="169" fontId="31" fillId="2" borderId="19" xfId="1" applyNumberFormat="1" applyFont="1" applyFill="1" applyBorder="1" applyAlignment="1">
      <alignment horizontal="center" vertical="center" wrapText="1"/>
    </xf>
    <xf numFmtId="169" fontId="9" fillId="2" borderId="19" xfId="1" applyNumberFormat="1" applyFont="1" applyFill="1" applyBorder="1" applyAlignment="1">
      <alignment horizontal="center" vertical="center" wrapText="1"/>
    </xf>
    <xf numFmtId="169" fontId="20" fillId="2" borderId="19" xfId="1" applyNumberFormat="1" applyFont="1" applyFill="1" applyBorder="1" applyAlignment="1">
      <alignment horizontal="center" vertical="center" wrapText="1"/>
    </xf>
    <xf numFmtId="0" fontId="23" fillId="14" borderId="7" xfId="0" applyNumberFormat="1" applyFont="1" applyFill="1" applyBorder="1" applyAlignment="1">
      <alignment horizontal="center" vertical="center" wrapText="1"/>
    </xf>
    <xf numFmtId="0" fontId="10" fillId="24" borderId="7" xfId="0" applyFont="1" applyFill="1" applyBorder="1" applyAlignment="1">
      <alignment horizontal="left" vertical="center" wrapText="1"/>
    </xf>
    <xf numFmtId="169" fontId="0" fillId="2" borderId="7" xfId="1" applyNumberFormat="1" applyFont="1" applyFill="1" applyBorder="1" applyAlignment="1">
      <alignment horizontal="center" vertical="center" wrapText="1"/>
    </xf>
    <xf numFmtId="0" fontId="23" fillId="14" borderId="75" xfId="0" applyNumberFormat="1" applyFont="1" applyFill="1" applyBorder="1" applyAlignment="1">
      <alignment horizontal="center" vertical="center" wrapText="1"/>
    </xf>
    <xf numFmtId="0" fontId="23" fillId="14" borderId="70" xfId="0" applyNumberFormat="1" applyFont="1" applyFill="1" applyBorder="1" applyAlignment="1">
      <alignment horizontal="center" vertical="center" wrapText="1"/>
    </xf>
    <xf numFmtId="0" fontId="23" fillId="14" borderId="29" xfId="0" applyNumberFormat="1" applyFont="1" applyFill="1" applyBorder="1" applyAlignment="1">
      <alignment horizontal="center" vertical="center" wrapText="1"/>
    </xf>
    <xf numFmtId="0" fontId="36" fillId="2" borderId="75" xfId="0" applyFont="1" applyFill="1" applyBorder="1"/>
    <xf numFmtId="0" fontId="2" fillId="27" borderId="75" xfId="0" applyFont="1" applyFill="1" applyBorder="1" applyAlignment="1">
      <alignment horizontal="center" vertical="top" wrapText="1"/>
    </xf>
    <xf numFmtId="169" fontId="23" fillId="2" borderId="75" xfId="1" applyNumberFormat="1" applyFont="1" applyFill="1" applyBorder="1" applyAlignment="1">
      <alignment horizontal="center" vertical="center" wrapText="1"/>
    </xf>
    <xf numFmtId="169" fontId="23" fillId="2" borderId="10" xfId="1" applyNumberFormat="1" applyFont="1" applyFill="1" applyBorder="1" applyAlignment="1">
      <alignment horizontal="center" vertical="center" wrapText="1"/>
    </xf>
    <xf numFmtId="169" fontId="9" fillId="2" borderId="88" xfId="1" applyNumberFormat="1" applyFont="1" applyFill="1" applyBorder="1" applyAlignment="1">
      <alignment horizontal="center" vertical="center" wrapText="1"/>
    </xf>
    <xf numFmtId="0" fontId="11" fillId="2" borderId="30" xfId="0" applyNumberFormat="1" applyFont="1" applyFill="1" applyBorder="1" applyAlignment="1">
      <alignment horizontal="center" vertical="center" wrapText="1"/>
    </xf>
    <xf numFmtId="0" fontId="11" fillId="2" borderId="10" xfId="0" applyNumberFormat="1" applyFont="1" applyFill="1" applyBorder="1" applyAlignment="1">
      <alignment horizontal="center" vertical="center" wrapText="1"/>
    </xf>
    <xf numFmtId="0" fontId="11" fillId="2" borderId="70" xfId="0" applyNumberFormat="1" applyFont="1" applyFill="1" applyBorder="1" applyAlignment="1">
      <alignment horizontal="center" vertical="center" wrapText="1"/>
    </xf>
    <xf numFmtId="0" fontId="11" fillId="2" borderId="39" xfId="0" applyNumberFormat="1" applyFont="1" applyFill="1" applyBorder="1" applyAlignment="1">
      <alignment horizontal="center" vertical="center" wrapText="1"/>
    </xf>
    <xf numFmtId="0" fontId="10" fillId="0" borderId="29" xfId="4" applyFont="1" applyFill="1" applyBorder="1" applyAlignment="1">
      <alignment horizontal="left" vertical="center" wrapText="1"/>
    </xf>
    <xf numFmtId="0" fontId="10" fillId="0" borderId="29" xfId="4" applyFont="1" applyFill="1" applyBorder="1" applyAlignment="1">
      <alignment horizontal="center" vertical="center" wrapText="1"/>
    </xf>
    <xf numFmtId="169" fontId="30" fillId="37" borderId="34" xfId="1" applyNumberFormat="1" applyFont="1" applyFill="1" applyBorder="1" applyAlignment="1">
      <alignment horizontal="center" vertical="center" wrapText="1"/>
    </xf>
    <xf numFmtId="0" fontId="9" fillId="25" borderId="34" xfId="0" applyFont="1" applyFill="1" applyBorder="1" applyAlignment="1">
      <alignment horizontal="center" vertical="top" wrapText="1"/>
    </xf>
    <xf numFmtId="169" fontId="2" fillId="37" borderId="34" xfId="1" applyNumberFormat="1" applyFont="1" applyFill="1" applyBorder="1" applyAlignment="1">
      <alignment horizontal="center" vertical="center" wrapText="1"/>
    </xf>
    <xf numFmtId="0" fontId="9" fillId="59" borderId="29" xfId="0" applyFont="1" applyFill="1" applyBorder="1" applyAlignment="1">
      <alignment wrapText="1"/>
    </xf>
    <xf numFmtId="169" fontId="29" fillId="2" borderId="75" xfId="1" applyNumberFormat="1" applyFont="1" applyFill="1" applyBorder="1" applyAlignment="1">
      <alignment horizontal="center" vertical="center" wrapText="1"/>
    </xf>
    <xf numFmtId="0" fontId="9" fillId="16" borderId="7" xfId="0" applyFont="1" applyFill="1" applyBorder="1" applyAlignment="1">
      <alignment horizontal="center" vertical="top" wrapText="1"/>
    </xf>
    <xf numFmtId="0" fontId="9" fillId="16" borderId="34" xfId="0" applyFont="1" applyFill="1" applyBorder="1" applyAlignment="1">
      <alignment horizontal="center" vertical="top" wrapText="1"/>
    </xf>
    <xf numFmtId="0" fontId="10" fillId="0" borderId="6" xfId="0" applyFont="1" applyFill="1" applyBorder="1" applyAlignment="1">
      <alignment horizontal="left" vertical="center" wrapText="1"/>
    </xf>
    <xf numFmtId="0" fontId="9" fillId="24" borderId="6" xfId="0" applyFont="1" applyFill="1" applyBorder="1" applyAlignment="1">
      <alignment horizontal="center" vertical="top" wrapText="1"/>
    </xf>
    <xf numFmtId="0" fontId="2" fillId="27" borderId="9" xfId="0" applyFont="1" applyFill="1" applyBorder="1" applyAlignment="1">
      <alignment horizontal="center" vertical="top" wrapText="1"/>
    </xf>
    <xf numFmtId="0" fontId="9" fillId="24" borderId="8" xfId="0" applyFont="1" applyFill="1" applyBorder="1" applyAlignment="1">
      <alignment horizontal="center" vertical="top" wrapText="1"/>
    </xf>
    <xf numFmtId="0" fontId="9" fillId="25" borderId="8" xfId="0" applyFont="1" applyFill="1" applyBorder="1" applyAlignment="1">
      <alignment horizontal="center" vertical="top" wrapText="1"/>
    </xf>
    <xf numFmtId="0" fontId="2" fillId="2" borderId="25" xfId="0" applyNumberFormat="1" applyFont="1" applyFill="1" applyBorder="1" applyAlignment="1">
      <alignment horizontal="center" vertical="center" wrapText="1"/>
    </xf>
    <xf numFmtId="164" fontId="23" fillId="8" borderId="8" xfId="3" applyFont="1" applyFill="1" applyBorder="1" applyAlignment="1">
      <alignment horizontal="center" vertical="center" wrapText="1"/>
    </xf>
    <xf numFmtId="0" fontId="29" fillId="2" borderId="75" xfId="0" applyFont="1" applyFill="1" applyBorder="1"/>
    <xf numFmtId="0" fontId="9" fillId="15" borderId="10" xfId="1" applyNumberFormat="1" applyFont="1" applyFill="1" applyBorder="1" applyAlignment="1">
      <alignment horizontal="center" vertical="center" wrapText="1"/>
    </xf>
    <xf numFmtId="0" fontId="9" fillId="59" borderId="7" xfId="0" applyFont="1" applyFill="1" applyBorder="1" applyAlignment="1">
      <alignment wrapText="1"/>
    </xf>
    <xf numFmtId="0" fontId="27" fillId="2" borderId="7" xfId="0" applyFont="1" applyFill="1" applyBorder="1"/>
    <xf numFmtId="0" fontId="2" fillId="27" borderId="6" xfId="0" applyFont="1" applyFill="1" applyBorder="1" applyAlignment="1">
      <alignment horizontal="center" vertical="top" wrapText="1"/>
    </xf>
    <xf numFmtId="0" fontId="9" fillId="28" borderId="6" xfId="0" applyFont="1" applyFill="1" applyBorder="1" applyAlignment="1">
      <alignment horizontal="center" vertical="top" wrapText="1"/>
    </xf>
    <xf numFmtId="0" fontId="9" fillId="59" borderId="75" xfId="0" applyNumberFormat="1" applyFont="1" applyFill="1" applyBorder="1" applyAlignment="1">
      <alignment horizontal="center" vertical="center" wrapText="1"/>
    </xf>
    <xf numFmtId="0" fontId="9" fillId="14" borderId="38" xfId="0" applyFont="1" applyFill="1" applyBorder="1" applyAlignment="1">
      <alignment horizontal="center" vertical="top" wrapText="1"/>
    </xf>
    <xf numFmtId="44" fontId="6" fillId="2" borderId="7" xfId="7" applyFont="1" applyFill="1" applyBorder="1" applyAlignment="1">
      <alignment horizontal="center" vertical="center" wrapText="1"/>
    </xf>
    <xf numFmtId="0" fontId="2" fillId="23" borderId="75" xfId="0" applyFont="1" applyFill="1" applyBorder="1" applyAlignment="1">
      <alignment horizontal="center" vertical="top" wrapText="1"/>
    </xf>
    <xf numFmtId="0" fontId="9" fillId="57" borderId="75" xfId="0" applyFont="1" applyFill="1" applyBorder="1" applyAlignment="1">
      <alignment vertical="top" wrapText="1"/>
    </xf>
    <xf numFmtId="0" fontId="9" fillId="21" borderId="75" xfId="0" applyFont="1" applyFill="1" applyBorder="1" applyAlignment="1">
      <alignment horizontal="center" vertical="top" wrapText="1"/>
    </xf>
    <xf numFmtId="0" fontId="9" fillId="2" borderId="75" xfId="0" applyNumberFormat="1" applyFont="1" applyFill="1" applyBorder="1" applyAlignment="1">
      <alignment wrapText="1"/>
    </xf>
    <xf numFmtId="0" fontId="9" fillId="0" borderId="75" xfId="0" applyNumberFormat="1" applyFont="1" applyFill="1" applyBorder="1" applyAlignment="1">
      <alignment wrapText="1"/>
    </xf>
    <xf numFmtId="0" fontId="9" fillId="15" borderId="75" xfId="6" applyNumberFormat="1" applyFont="1" applyFill="1" applyBorder="1" applyAlignment="1">
      <alignment horizontal="center" wrapText="1"/>
    </xf>
    <xf numFmtId="0" fontId="9" fillId="57" borderId="29" xfId="0" applyFont="1" applyFill="1" applyBorder="1" applyAlignment="1">
      <alignment vertical="top" wrapText="1"/>
    </xf>
    <xf numFmtId="0" fontId="9" fillId="0" borderId="29" xfId="0" applyNumberFormat="1" applyFont="1" applyFill="1" applyBorder="1" applyAlignment="1">
      <alignment wrapText="1"/>
    </xf>
    <xf numFmtId="0" fontId="9" fillId="15" borderId="29" xfId="6" applyNumberFormat="1" applyFont="1" applyFill="1" applyBorder="1" applyAlignment="1">
      <alignment horizontal="center" wrapText="1"/>
    </xf>
    <xf numFmtId="0" fontId="9" fillId="57" borderId="70" xfId="0" applyFont="1" applyFill="1" applyBorder="1" applyAlignment="1">
      <alignment vertical="top" wrapText="1"/>
    </xf>
    <xf numFmtId="0" fontId="9" fillId="21" borderId="70" xfId="0" applyFont="1" applyFill="1" applyBorder="1" applyAlignment="1">
      <alignment horizontal="center" vertical="top" wrapText="1"/>
    </xf>
    <xf numFmtId="0" fontId="9" fillId="0" borderId="70" xfId="0" applyNumberFormat="1" applyFont="1" applyFill="1" applyBorder="1" applyAlignment="1">
      <alignment wrapText="1"/>
    </xf>
    <xf numFmtId="0" fontId="9" fillId="15" borderId="70" xfId="6" applyNumberFormat="1" applyFont="1" applyFill="1" applyBorder="1" applyAlignment="1">
      <alignment horizontal="center" wrapText="1"/>
    </xf>
    <xf numFmtId="0" fontId="9" fillId="2" borderId="29" xfId="0" applyNumberFormat="1" applyFont="1" applyFill="1" applyBorder="1" applyAlignment="1">
      <alignment wrapText="1"/>
    </xf>
    <xf numFmtId="0" fontId="9" fillId="2" borderId="70" xfId="0" applyNumberFormat="1" applyFont="1" applyFill="1" applyBorder="1" applyAlignment="1">
      <alignment wrapText="1"/>
    </xf>
    <xf numFmtId="164" fontId="2" fillId="64" borderId="29" xfId="3" applyFont="1" applyFill="1" applyBorder="1" applyAlignment="1">
      <alignment horizontal="center" vertical="center" wrapText="1"/>
    </xf>
    <xf numFmtId="169" fontId="2" fillId="64" borderId="29" xfId="1" applyNumberFormat="1" applyFont="1" applyFill="1" applyBorder="1" applyAlignment="1">
      <alignment horizontal="center" vertical="center" wrapText="1"/>
    </xf>
    <xf numFmtId="164" fontId="2" fillId="64" borderId="75" xfId="3" applyFont="1" applyFill="1" applyBorder="1" applyAlignment="1">
      <alignment horizontal="center" vertical="center" wrapText="1"/>
    </xf>
    <xf numFmtId="169" fontId="2" fillId="64" borderId="75" xfId="1" applyNumberFormat="1" applyFont="1" applyFill="1" applyBorder="1" applyAlignment="1">
      <alignment horizontal="center" vertical="center" wrapText="1"/>
    </xf>
    <xf numFmtId="164" fontId="2" fillId="64" borderId="70" xfId="3" applyFont="1" applyFill="1" applyBorder="1" applyAlignment="1">
      <alignment horizontal="center" vertical="center" wrapText="1"/>
    </xf>
    <xf numFmtId="169" fontId="2" fillId="64" borderId="70" xfId="1" applyNumberFormat="1" applyFont="1" applyFill="1" applyBorder="1" applyAlignment="1">
      <alignment horizontal="center" vertical="center" wrapText="1"/>
    </xf>
    <xf numFmtId="0" fontId="2" fillId="27" borderId="53" xfId="0" applyFont="1" applyFill="1" applyBorder="1" applyAlignment="1">
      <alignment horizontal="center" vertical="top" wrapText="1"/>
    </xf>
    <xf numFmtId="0" fontId="9" fillId="25" borderId="5" xfId="0" applyFont="1" applyFill="1" applyBorder="1" applyAlignment="1">
      <alignment horizontal="center" vertical="top" wrapText="1"/>
    </xf>
    <xf numFmtId="164" fontId="2" fillId="64" borderId="5" xfId="3" applyFont="1" applyFill="1" applyBorder="1" applyAlignment="1">
      <alignment horizontal="center" vertical="center" wrapText="1"/>
    </xf>
    <xf numFmtId="169" fontId="2" fillId="64" borderId="5" xfId="1" applyNumberFormat="1" applyFont="1" applyFill="1" applyBorder="1" applyAlignment="1">
      <alignment horizontal="center" vertical="center" wrapText="1"/>
    </xf>
    <xf numFmtId="0" fontId="10" fillId="2" borderId="29" xfId="0" applyFont="1" applyFill="1" applyBorder="1" applyAlignment="1">
      <alignment horizontal="center" vertical="center" wrapText="1"/>
    </xf>
    <xf numFmtId="0" fontId="9" fillId="3" borderId="75" xfId="0" applyFont="1" applyFill="1" applyBorder="1" applyAlignment="1">
      <alignment horizontal="center" vertical="top" wrapText="1"/>
    </xf>
    <xf numFmtId="0" fontId="10" fillId="2" borderId="75" xfId="0" applyFont="1" applyFill="1" applyBorder="1" applyAlignment="1">
      <alignment horizontal="center" vertical="center" wrapText="1"/>
    </xf>
    <xf numFmtId="0" fontId="9" fillId="33" borderId="70" xfId="0" applyFont="1" applyFill="1" applyBorder="1" applyAlignment="1">
      <alignment horizontal="center" vertical="top" wrapText="1"/>
    </xf>
    <xf numFmtId="0" fontId="9" fillId="3" borderId="70" xfId="0" applyFont="1" applyFill="1" applyBorder="1" applyAlignment="1">
      <alignment horizontal="center" vertical="top" wrapText="1"/>
    </xf>
    <xf numFmtId="0" fontId="10" fillId="2" borderId="70" xfId="0" applyFont="1" applyFill="1" applyBorder="1" applyAlignment="1">
      <alignment horizontal="center" vertical="center" wrapText="1"/>
    </xf>
    <xf numFmtId="0" fontId="9" fillId="33" borderId="75" xfId="0" applyFont="1" applyFill="1" applyBorder="1" applyAlignment="1">
      <alignment horizontal="center" vertical="top" wrapText="1"/>
    </xf>
    <xf numFmtId="0" fontId="9" fillId="33" borderId="29" xfId="0" applyFont="1" applyFill="1" applyBorder="1" applyAlignment="1">
      <alignment horizontal="center" vertical="center" wrapText="1"/>
    </xf>
    <xf numFmtId="0" fontId="9" fillId="3" borderId="29" xfId="0" applyFont="1" applyFill="1" applyBorder="1" applyAlignment="1">
      <alignment horizontal="center" vertical="center" wrapText="1"/>
    </xf>
    <xf numFmtId="165" fontId="4" fillId="2" borderId="75" xfId="2" applyFont="1" applyFill="1" applyBorder="1"/>
    <xf numFmtId="0" fontId="27" fillId="2" borderId="75" xfId="0" applyNumberFormat="1" applyFont="1" applyFill="1" applyBorder="1" applyAlignment="1">
      <alignment horizontal="center" vertical="center" wrapText="1"/>
    </xf>
    <xf numFmtId="0" fontId="26" fillId="34" borderId="75" xfId="0" applyFont="1" applyFill="1" applyBorder="1" applyAlignment="1">
      <alignment horizontal="center" vertical="center" wrapText="1"/>
    </xf>
    <xf numFmtId="0" fontId="26" fillId="34" borderId="75" xfId="0" applyFont="1" applyFill="1" applyBorder="1" applyAlignment="1">
      <alignment vertical="center" wrapText="1"/>
    </xf>
    <xf numFmtId="164" fontId="26" fillId="34" borderId="75" xfId="3" applyFont="1" applyFill="1" applyBorder="1" applyAlignment="1">
      <alignment vertical="center" wrapText="1"/>
    </xf>
    <xf numFmtId="0" fontId="26" fillId="35" borderId="75" xfId="0" applyFont="1" applyFill="1" applyBorder="1" applyAlignment="1">
      <alignment vertical="center" wrapText="1"/>
    </xf>
    <xf numFmtId="0" fontId="26" fillId="65" borderId="75" xfId="0" applyFont="1" applyFill="1" applyBorder="1" applyAlignment="1">
      <alignment vertical="center" wrapText="1"/>
    </xf>
    <xf numFmtId="0" fontId="26" fillId="65" borderId="75" xfId="2" applyNumberFormat="1" applyFont="1" applyFill="1" applyBorder="1" applyAlignment="1">
      <alignment horizontal="center" vertical="center" wrapText="1"/>
    </xf>
    <xf numFmtId="0" fontId="26" fillId="34" borderId="75" xfId="0" applyFont="1" applyFill="1" applyBorder="1" applyAlignment="1">
      <alignment vertical="center"/>
    </xf>
    <xf numFmtId="164" fontId="26" fillId="34" borderId="75" xfId="3" applyFont="1" applyFill="1" applyBorder="1" applyAlignment="1">
      <alignment vertical="center"/>
    </xf>
    <xf numFmtId="0" fontId="26" fillId="34" borderId="75" xfId="0" applyFont="1" applyFill="1" applyBorder="1" applyAlignment="1">
      <alignment horizontal="center" vertical="center"/>
    </xf>
    <xf numFmtId="0" fontId="26" fillId="35" borderId="75" xfId="0" applyFont="1" applyFill="1" applyBorder="1" applyAlignment="1">
      <alignment horizontal="center" vertical="center"/>
    </xf>
    <xf numFmtId="0" fontId="26" fillId="35" borderId="75" xfId="0" applyFont="1" applyFill="1" applyBorder="1" applyAlignment="1">
      <alignment horizontal="center" vertical="center" wrapText="1"/>
    </xf>
    <xf numFmtId="0" fontId="26" fillId="35" borderId="75" xfId="0" applyFont="1" applyFill="1" applyBorder="1" applyAlignment="1">
      <alignment vertical="center"/>
    </xf>
    <xf numFmtId="164" fontId="26" fillId="34" borderId="75" xfId="3" applyFont="1" applyFill="1" applyBorder="1" applyAlignment="1">
      <alignment horizontal="center" vertical="center"/>
    </xf>
    <xf numFmtId="0" fontId="26" fillId="65" borderId="75" xfId="0" applyFont="1" applyFill="1" applyBorder="1" applyAlignment="1">
      <alignment horizontal="center" vertical="center" wrapText="1"/>
    </xf>
    <xf numFmtId="164" fontId="26" fillId="34" borderId="75" xfId="3" applyFont="1" applyFill="1" applyBorder="1" applyAlignment="1">
      <alignment horizontal="center" vertical="center" wrapText="1"/>
    </xf>
    <xf numFmtId="0" fontId="26" fillId="65" borderId="75" xfId="2" applyNumberFormat="1" applyFont="1" applyFill="1" applyBorder="1" applyAlignment="1">
      <alignment horizontal="center" vertical="center"/>
    </xf>
    <xf numFmtId="9" fontId="26" fillId="65" borderId="75" xfId="6" applyFont="1" applyFill="1" applyBorder="1" applyAlignment="1">
      <alignment horizontal="center" vertical="center" wrapText="1"/>
    </xf>
    <xf numFmtId="0" fontId="26" fillId="65" borderId="75" xfId="6" applyNumberFormat="1" applyFont="1" applyFill="1" applyBorder="1" applyAlignment="1">
      <alignment horizontal="center" vertical="center" wrapText="1"/>
    </xf>
    <xf numFmtId="0" fontId="26" fillId="65" borderId="75" xfId="0" applyFont="1" applyFill="1" applyBorder="1" applyAlignment="1">
      <alignment horizontal="left" vertical="center" wrapText="1"/>
    </xf>
    <xf numFmtId="0" fontId="9" fillId="33" borderId="5" xfId="0" applyFont="1" applyFill="1" applyBorder="1" applyAlignment="1">
      <alignment horizontal="center" vertical="top" wrapText="1"/>
    </xf>
    <xf numFmtId="0" fontId="9" fillId="3" borderId="5" xfId="0" applyFont="1" applyFill="1" applyBorder="1" applyAlignment="1">
      <alignment horizontal="center" vertical="top" wrapText="1"/>
    </xf>
    <xf numFmtId="0" fontId="10" fillId="2" borderId="5" xfId="0" applyFont="1" applyFill="1" applyBorder="1" applyAlignment="1">
      <alignment horizontal="center" vertical="center" wrapText="1"/>
    </xf>
    <xf numFmtId="0" fontId="26" fillId="34" borderId="5" xfId="0" applyFont="1" applyFill="1" applyBorder="1" applyAlignment="1">
      <alignment horizontal="center" vertical="center" wrapText="1"/>
    </xf>
    <xf numFmtId="0" fontId="2" fillId="66" borderId="28" xfId="0" applyFont="1" applyFill="1" applyBorder="1" applyAlignment="1">
      <alignment horizontal="center" vertical="top" wrapText="1"/>
    </xf>
    <xf numFmtId="0" fontId="9" fillId="33" borderId="29" xfId="0" applyFont="1" applyFill="1" applyBorder="1" applyAlignment="1">
      <alignment horizontal="center" vertical="top" wrapText="1"/>
    </xf>
    <xf numFmtId="0" fontId="9" fillId="3" borderId="29" xfId="0" applyFont="1" applyFill="1" applyBorder="1" applyAlignment="1">
      <alignment horizontal="center" vertical="top" wrapText="1"/>
    </xf>
    <xf numFmtId="0" fontId="10" fillId="10" borderId="0" xfId="0" applyFont="1" applyFill="1" applyAlignment="1">
      <alignment wrapText="1"/>
    </xf>
    <xf numFmtId="0" fontId="2" fillId="66" borderId="67" xfId="0" applyFont="1" applyFill="1" applyBorder="1" applyAlignment="1">
      <alignment horizontal="center" vertical="top" wrapText="1"/>
    </xf>
    <xf numFmtId="0" fontId="2" fillId="66" borderId="53" xfId="0" applyFont="1" applyFill="1" applyBorder="1" applyAlignment="1">
      <alignment horizontal="center" vertical="top" wrapText="1"/>
    </xf>
    <xf numFmtId="0" fontId="2" fillId="66" borderId="69" xfId="0" applyFont="1" applyFill="1" applyBorder="1" applyAlignment="1">
      <alignment horizontal="center" vertical="top" wrapText="1"/>
    </xf>
    <xf numFmtId="0" fontId="2" fillId="66" borderId="38" xfId="0" applyFont="1" applyFill="1" applyBorder="1" applyAlignment="1">
      <alignment horizontal="center" vertical="top" wrapText="1"/>
    </xf>
    <xf numFmtId="0" fontId="9" fillId="33" borderId="6" xfId="0" applyFont="1" applyFill="1" applyBorder="1" applyAlignment="1">
      <alignment horizontal="center" vertical="top" wrapText="1"/>
    </xf>
    <xf numFmtId="0" fontId="9" fillId="3" borderId="6" xfId="0" applyFont="1" applyFill="1" applyBorder="1" applyAlignment="1">
      <alignment horizontal="center" vertical="top" wrapText="1"/>
    </xf>
    <xf numFmtId="0" fontId="10" fillId="2" borderId="6" xfId="0" applyFont="1" applyFill="1" applyBorder="1" applyAlignment="1">
      <alignment horizontal="center" vertical="center" wrapText="1"/>
    </xf>
    <xf numFmtId="164" fontId="2" fillId="64" borderId="6" xfId="3" applyFont="1" applyFill="1" applyBorder="1" applyAlignment="1">
      <alignment horizontal="center" vertical="center" wrapText="1"/>
    </xf>
    <xf numFmtId="169" fontId="2" fillId="64" borderId="6" xfId="1" applyNumberFormat="1" applyFont="1" applyFill="1" applyBorder="1" applyAlignment="1">
      <alignment horizontal="center" vertical="center" wrapText="1"/>
    </xf>
    <xf numFmtId="169" fontId="9" fillId="2" borderId="38" xfId="1" applyNumberFormat="1" applyFont="1" applyFill="1" applyBorder="1" applyAlignment="1">
      <alignment horizontal="center" vertical="center" wrapText="1"/>
    </xf>
    <xf numFmtId="169" fontId="9" fillId="2" borderId="64" xfId="1" applyNumberFormat="1" applyFont="1" applyFill="1" applyBorder="1" applyAlignment="1">
      <alignment horizontal="center" vertical="center" wrapText="1"/>
    </xf>
    <xf numFmtId="0" fontId="9" fillId="0" borderId="0" xfId="0" applyFont="1" applyFill="1" applyAlignment="1">
      <alignment wrapText="1"/>
    </xf>
    <xf numFmtId="0" fontId="9" fillId="33" borderId="29" xfId="0" applyFont="1" applyFill="1" applyBorder="1" applyAlignment="1">
      <alignment wrapText="1"/>
    </xf>
    <xf numFmtId="0" fontId="9" fillId="65" borderId="0" xfId="0" applyFont="1" applyFill="1" applyAlignment="1">
      <alignment wrapText="1"/>
    </xf>
    <xf numFmtId="0" fontId="2" fillId="66" borderId="18" xfId="0" applyFont="1" applyFill="1" applyBorder="1" applyAlignment="1">
      <alignment horizontal="center" vertical="top" wrapText="1"/>
    </xf>
    <xf numFmtId="0" fontId="9" fillId="33" borderId="19" xfId="0" applyFont="1" applyFill="1" applyBorder="1" applyAlignment="1">
      <alignment horizontal="center" vertical="top" wrapText="1"/>
    </xf>
    <xf numFmtId="0" fontId="9" fillId="3" borderId="19" xfId="0" applyFont="1" applyFill="1" applyBorder="1" applyAlignment="1">
      <alignment horizontal="center" vertical="top" wrapText="1"/>
    </xf>
    <xf numFmtId="0" fontId="2" fillId="14" borderId="19" xfId="0" applyFont="1" applyFill="1" applyBorder="1" applyAlignment="1">
      <alignment horizontal="center" vertical="center" wrapText="1"/>
    </xf>
    <xf numFmtId="0" fontId="9" fillId="2" borderId="19" xfId="0" applyFont="1" applyFill="1" applyBorder="1" applyAlignment="1">
      <alignment horizontal="left" vertical="center" wrapText="1"/>
    </xf>
    <xf numFmtId="0" fontId="9" fillId="2" borderId="19"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64" fontId="2" fillId="64" borderId="19" xfId="3" applyFont="1" applyFill="1" applyBorder="1" applyAlignment="1">
      <alignment horizontal="center" vertical="center" wrapText="1"/>
    </xf>
    <xf numFmtId="169" fontId="2" fillId="64" borderId="19" xfId="1" applyNumberFormat="1" applyFont="1" applyFill="1" applyBorder="1" applyAlignment="1">
      <alignment horizontal="center" vertical="center" wrapText="1"/>
    </xf>
    <xf numFmtId="0" fontId="2" fillId="66" borderId="36" xfId="0" applyFont="1" applyFill="1" applyBorder="1" applyAlignment="1">
      <alignment horizontal="center" vertical="top" wrapText="1"/>
    </xf>
    <xf numFmtId="0" fontId="9" fillId="3" borderId="7" xfId="0" applyFont="1" applyFill="1" applyBorder="1" applyAlignment="1">
      <alignment horizontal="center" vertical="top" wrapText="1"/>
    </xf>
    <xf numFmtId="0" fontId="9" fillId="33" borderId="7" xfId="0" applyNumberFormat="1" applyFont="1" applyFill="1" applyBorder="1" applyAlignment="1">
      <alignment wrapText="1"/>
    </xf>
    <xf numFmtId="164" fontId="2" fillId="64" borderId="7" xfId="3" applyFont="1" applyFill="1" applyBorder="1" applyAlignment="1">
      <alignment horizontal="center" vertical="center" wrapText="1"/>
    </xf>
    <xf numFmtId="169" fontId="2" fillId="64" borderId="7" xfId="1" applyNumberFormat="1" applyFont="1" applyFill="1" applyBorder="1" applyAlignment="1">
      <alignment horizontal="center" vertical="center" wrapText="1"/>
    </xf>
    <xf numFmtId="0" fontId="4" fillId="2" borderId="75" xfId="0" applyNumberFormat="1" applyFont="1" applyFill="1" applyBorder="1"/>
    <xf numFmtId="0" fontId="9" fillId="12" borderId="5" xfId="0" applyFont="1" applyFill="1" applyBorder="1" applyAlignment="1">
      <alignment horizontal="center" vertical="top" wrapText="1"/>
    </xf>
    <xf numFmtId="0" fontId="9" fillId="10" borderId="29" xfId="0" applyFont="1" applyFill="1" applyBorder="1" applyAlignment="1">
      <alignment horizontal="center" vertical="top" wrapText="1"/>
    </xf>
    <xf numFmtId="0" fontId="9" fillId="10" borderId="0" xfId="0" applyFont="1" applyFill="1" applyAlignment="1">
      <alignment wrapText="1"/>
    </xf>
    <xf numFmtId="0" fontId="20" fillId="10" borderId="6" xfId="0" applyFont="1" applyFill="1" applyBorder="1" applyAlignment="1">
      <alignment wrapText="1"/>
    </xf>
    <xf numFmtId="0" fontId="20" fillId="3" borderId="6" xfId="0" applyFont="1" applyFill="1" applyBorder="1" applyAlignment="1">
      <alignment wrapText="1"/>
    </xf>
    <xf numFmtId="0" fontId="24" fillId="2" borderId="6" xfId="0" applyFont="1" applyFill="1" applyBorder="1" applyAlignment="1">
      <alignment wrapText="1"/>
    </xf>
    <xf numFmtId="0" fontId="23" fillId="2" borderId="6" xfId="0" applyNumberFormat="1" applyFont="1" applyFill="1" applyBorder="1" applyAlignment="1">
      <alignment wrapText="1"/>
    </xf>
    <xf numFmtId="0" fontId="23" fillId="2" borderId="88" xfId="0" applyNumberFormat="1" applyFont="1" applyFill="1" applyBorder="1" applyAlignment="1">
      <alignment wrapText="1"/>
    </xf>
    <xf numFmtId="0" fontId="20" fillId="15" borderId="6" xfId="1" applyNumberFormat="1" applyFont="1" applyFill="1" applyBorder="1" applyAlignment="1">
      <alignment wrapText="1"/>
    </xf>
    <xf numFmtId="0" fontId="20" fillId="33" borderId="6" xfId="0" applyFont="1" applyFill="1" applyBorder="1" applyAlignment="1">
      <alignment wrapText="1"/>
    </xf>
    <xf numFmtId="164" fontId="23" fillId="64" borderId="6" xfId="3" applyFont="1" applyFill="1" applyBorder="1" applyAlignment="1">
      <alignment wrapText="1"/>
    </xf>
    <xf numFmtId="169" fontId="20" fillId="2" borderId="6" xfId="1" applyNumberFormat="1" applyFont="1" applyFill="1" applyBorder="1" applyAlignment="1">
      <alignment wrapText="1"/>
    </xf>
    <xf numFmtId="169" fontId="23" fillId="64" borderId="6" xfId="1" applyNumberFormat="1" applyFont="1" applyFill="1" applyBorder="1" applyAlignment="1">
      <alignment wrapText="1"/>
    </xf>
    <xf numFmtId="169" fontId="20" fillId="2" borderId="88" xfId="1" applyNumberFormat="1" applyFont="1" applyFill="1" applyBorder="1" applyAlignment="1">
      <alignment wrapText="1"/>
    </xf>
    <xf numFmtId="169" fontId="20" fillId="2" borderId="38" xfId="1" applyNumberFormat="1" applyFont="1" applyFill="1" applyBorder="1" applyAlignment="1">
      <alignment wrapText="1"/>
    </xf>
    <xf numFmtId="169" fontId="20" fillId="2" borderId="64" xfId="1" applyNumberFormat="1" applyFont="1" applyFill="1" applyBorder="1" applyAlignment="1">
      <alignment wrapText="1"/>
    </xf>
    <xf numFmtId="0" fontId="20" fillId="10" borderId="0" xfId="0" applyFont="1" applyFill="1" applyAlignment="1">
      <alignment wrapText="1"/>
    </xf>
    <xf numFmtId="0" fontId="12" fillId="2" borderId="29" xfId="0" applyFont="1" applyFill="1" applyBorder="1" applyAlignment="1">
      <alignment horizontal="left" vertical="center" wrapText="1"/>
    </xf>
    <xf numFmtId="0" fontId="12" fillId="2" borderId="29" xfId="0" applyFont="1" applyFill="1" applyBorder="1" applyAlignment="1">
      <alignment horizontal="center" vertical="center" wrapText="1"/>
    </xf>
    <xf numFmtId="0" fontId="12" fillId="2" borderId="75" xfId="0" applyFont="1" applyFill="1" applyBorder="1" applyAlignment="1">
      <alignment horizontal="center" vertical="center" wrapText="1"/>
    </xf>
    <xf numFmtId="0" fontId="9" fillId="10" borderId="5" xfId="0" applyFont="1" applyFill="1" applyBorder="1" applyAlignment="1">
      <alignment horizontal="center" vertical="top" wrapText="1"/>
    </xf>
    <xf numFmtId="0" fontId="12" fillId="2" borderId="5" xfId="0" applyFont="1" applyFill="1" applyBorder="1" applyAlignment="1">
      <alignment horizontal="left" vertical="center" wrapText="1"/>
    </xf>
    <xf numFmtId="0" fontId="12" fillId="2" borderId="5" xfId="0" applyFont="1" applyFill="1" applyBorder="1" applyAlignment="1">
      <alignment horizontal="center" vertical="center" wrapText="1"/>
    </xf>
    <xf numFmtId="0" fontId="9" fillId="10" borderId="75" xfId="0" applyFont="1" applyFill="1" applyBorder="1" applyAlignment="1">
      <alignment horizontal="center" vertical="top" wrapText="1"/>
    </xf>
    <xf numFmtId="0" fontId="9" fillId="10" borderId="70" xfId="0" applyFont="1" applyFill="1" applyBorder="1" applyAlignment="1">
      <alignment horizontal="center" vertical="top" wrapText="1"/>
    </xf>
    <xf numFmtId="0" fontId="10" fillId="2" borderId="29" xfId="4" applyFont="1" applyFill="1" applyBorder="1" applyAlignment="1">
      <alignment horizontal="left" vertical="center" wrapText="1"/>
    </xf>
    <xf numFmtId="0" fontId="10" fillId="2" borderId="29" xfId="4" applyFont="1" applyFill="1" applyBorder="1" applyAlignment="1">
      <alignment horizontal="center" vertical="center" wrapText="1"/>
    </xf>
    <xf numFmtId="0" fontId="10" fillId="2" borderId="75" xfId="4" applyFont="1" applyFill="1" applyBorder="1" applyAlignment="1">
      <alignment horizontal="center" vertical="center" wrapText="1"/>
    </xf>
    <xf numFmtId="0" fontId="10" fillId="2" borderId="70" xfId="4" applyFont="1" applyFill="1" applyBorder="1" applyAlignment="1">
      <alignment horizontal="left" vertical="center" wrapText="1"/>
    </xf>
    <xf numFmtId="0" fontId="10" fillId="2" borderId="70" xfId="4" applyFont="1" applyFill="1" applyBorder="1" applyAlignment="1">
      <alignment horizontal="center" vertical="center" wrapText="1"/>
    </xf>
    <xf numFmtId="0" fontId="9" fillId="10" borderId="7" xfId="0" applyFont="1" applyFill="1" applyBorder="1" applyAlignment="1">
      <alignment horizontal="center" vertical="top" wrapText="1"/>
    </xf>
    <xf numFmtId="0" fontId="10" fillId="2" borderId="7" xfId="4" applyFont="1" applyFill="1" applyBorder="1" applyAlignment="1">
      <alignment horizontal="center" vertical="center" wrapText="1"/>
    </xf>
    <xf numFmtId="0" fontId="10" fillId="2" borderId="5" xfId="4" applyFont="1" applyFill="1" applyBorder="1" applyAlignment="1">
      <alignment horizontal="center" vertical="center" wrapText="1"/>
    </xf>
    <xf numFmtId="0" fontId="9" fillId="10" borderId="28" xfId="0" applyFont="1" applyFill="1" applyBorder="1" applyAlignment="1">
      <alignment horizontal="center" vertical="top" wrapText="1"/>
    </xf>
    <xf numFmtId="0" fontId="9" fillId="15" borderId="11" xfId="1" applyNumberFormat="1" applyFont="1" applyFill="1" applyBorder="1" applyAlignment="1">
      <alignment horizontal="center" vertical="center" wrapText="1"/>
    </xf>
    <xf numFmtId="0" fontId="9" fillId="14" borderId="28" xfId="0" applyNumberFormat="1" applyFont="1" applyFill="1" applyBorder="1" applyAlignment="1">
      <alignment horizontal="center" vertical="top" wrapText="1"/>
    </xf>
    <xf numFmtId="0" fontId="9" fillId="29" borderId="29" xfId="0" applyNumberFormat="1" applyFont="1" applyFill="1" applyBorder="1" applyAlignment="1">
      <alignment horizontal="center" vertical="top" wrapText="1"/>
    </xf>
    <xf numFmtId="0" fontId="9" fillId="19" borderId="29" xfId="0" applyNumberFormat="1" applyFont="1" applyFill="1" applyBorder="1" applyAlignment="1">
      <alignment horizontal="center" vertical="top" wrapText="1"/>
    </xf>
    <xf numFmtId="0" fontId="9" fillId="14" borderId="29" xfId="3" applyNumberFormat="1" applyFont="1" applyFill="1" applyBorder="1" applyAlignment="1">
      <alignment horizontal="center" vertical="center" wrapText="1"/>
    </xf>
    <xf numFmtId="0" fontId="9" fillId="2" borderId="29" xfId="3" applyNumberFormat="1" applyFont="1" applyFill="1" applyBorder="1" applyAlignment="1">
      <alignment horizontal="center" vertical="center" wrapText="1"/>
    </xf>
    <xf numFmtId="0" fontId="9" fillId="15" borderId="29" xfId="3" applyNumberFormat="1" applyFont="1" applyFill="1" applyBorder="1" applyAlignment="1">
      <alignment horizontal="center" vertical="center" wrapText="1"/>
    </xf>
    <xf numFmtId="0" fontId="9" fillId="10" borderId="7" xfId="3" applyNumberFormat="1" applyFont="1" applyFill="1" applyBorder="1" applyAlignment="1">
      <alignment horizontal="center" vertical="center" wrapText="1"/>
    </xf>
    <xf numFmtId="0" fontId="9" fillId="29" borderId="75" xfId="0" applyFont="1" applyFill="1" applyBorder="1" applyAlignment="1">
      <alignment horizontal="center" vertical="top" wrapText="1"/>
    </xf>
    <xf numFmtId="0" fontId="11" fillId="27" borderId="28" xfId="0" applyFont="1" applyFill="1" applyBorder="1" applyAlignment="1">
      <alignment horizontal="center" vertical="top" wrapText="1"/>
    </xf>
    <xf numFmtId="0" fontId="10" fillId="24" borderId="29" xfId="0" applyFont="1" applyFill="1" applyBorder="1" applyAlignment="1">
      <alignment horizontal="center" vertical="top" wrapText="1"/>
    </xf>
    <xf numFmtId="0" fontId="10" fillId="16" borderId="29" xfId="0" applyFont="1" applyFill="1" applyBorder="1" applyAlignment="1">
      <alignment horizontal="center" vertical="top" wrapText="1"/>
    </xf>
    <xf numFmtId="0" fontId="11" fillId="14" borderId="29" xfId="0" applyFont="1" applyFill="1" applyBorder="1" applyAlignment="1">
      <alignment horizontal="center" vertical="center" wrapText="1"/>
    </xf>
    <xf numFmtId="0" fontId="11" fillId="0" borderId="29" xfId="0" applyNumberFormat="1" applyFont="1" applyFill="1" applyBorder="1" applyAlignment="1">
      <alignment horizontal="center" vertical="center" wrapText="1"/>
    </xf>
    <xf numFmtId="0" fontId="11" fillId="0" borderId="30" xfId="0" applyNumberFormat="1" applyFont="1" applyFill="1" applyBorder="1" applyAlignment="1">
      <alignment horizontal="center" vertical="center" wrapText="1"/>
    </xf>
    <xf numFmtId="164" fontId="33" fillId="8" borderId="29" xfId="3" applyFont="1" applyFill="1" applyBorder="1" applyAlignment="1">
      <alignment horizontal="center" vertical="center" wrapText="1"/>
    </xf>
    <xf numFmtId="169" fontId="33" fillId="37" borderId="29" xfId="1" applyNumberFormat="1" applyFont="1" applyFill="1" applyBorder="1" applyAlignment="1">
      <alignment horizontal="center" vertical="center" wrapText="1"/>
    </xf>
    <xf numFmtId="169" fontId="10" fillId="2" borderId="30" xfId="1" applyNumberFormat="1" applyFont="1" applyFill="1" applyBorder="1" applyAlignment="1">
      <alignment horizontal="center" vertical="center" wrapText="1"/>
    </xf>
    <xf numFmtId="0" fontId="38" fillId="0" borderId="0" xfId="0" applyFont="1" applyAlignment="1">
      <alignment wrapText="1"/>
    </xf>
    <xf numFmtId="0" fontId="11" fillId="27" borderId="36" xfId="0" applyFont="1" applyFill="1" applyBorder="1" applyAlignment="1">
      <alignment horizontal="center" vertical="top" wrapText="1"/>
    </xf>
    <xf numFmtId="0" fontId="10" fillId="24" borderId="75" xfId="0" applyFont="1" applyFill="1" applyBorder="1" applyAlignment="1">
      <alignment horizontal="center" vertical="top" wrapText="1"/>
    </xf>
    <xf numFmtId="0" fontId="10" fillId="16" borderId="7" xfId="0" applyFont="1" applyFill="1" applyBorder="1" applyAlignment="1">
      <alignment horizontal="center" vertical="top" wrapText="1"/>
    </xf>
    <xf numFmtId="0" fontId="11" fillId="14" borderId="75" xfId="0" applyFont="1" applyFill="1" applyBorder="1" applyAlignment="1">
      <alignment horizontal="center" vertical="center" wrapText="1"/>
    </xf>
    <xf numFmtId="0" fontId="11" fillId="0" borderId="75" xfId="0" applyNumberFormat="1" applyFont="1" applyFill="1" applyBorder="1" applyAlignment="1">
      <alignment horizontal="center" vertical="center" wrapText="1"/>
    </xf>
    <xf numFmtId="0" fontId="11" fillId="0" borderId="10" xfId="0" applyNumberFormat="1" applyFont="1" applyFill="1" applyBorder="1" applyAlignment="1">
      <alignment horizontal="center" vertical="center" wrapText="1"/>
    </xf>
    <xf numFmtId="0" fontId="10" fillId="2" borderId="7" xfId="0" applyFont="1" applyFill="1" applyBorder="1" applyAlignment="1">
      <alignment wrapText="1"/>
    </xf>
    <xf numFmtId="164" fontId="33" fillId="8" borderId="7" xfId="3" applyFont="1" applyFill="1" applyBorder="1" applyAlignment="1">
      <alignment horizontal="center" vertical="center" wrapText="1"/>
    </xf>
    <xf numFmtId="169" fontId="6" fillId="2" borderId="7" xfId="1" applyNumberFormat="1" applyFont="1" applyFill="1" applyBorder="1" applyAlignment="1">
      <alignment horizontal="center" vertical="center" wrapText="1"/>
    </xf>
    <xf numFmtId="169" fontId="33" fillId="37" borderId="75" xfId="1" applyNumberFormat="1" applyFont="1" applyFill="1" applyBorder="1" applyAlignment="1">
      <alignment horizontal="center" vertical="center" wrapText="1"/>
    </xf>
    <xf numFmtId="169" fontId="10" fillId="2" borderId="7" xfId="1" applyNumberFormat="1" applyFont="1" applyFill="1" applyBorder="1" applyAlignment="1">
      <alignment horizontal="center" vertical="center" wrapText="1"/>
    </xf>
    <xf numFmtId="169" fontId="10" fillId="2" borderId="12" xfId="1" applyNumberFormat="1" applyFont="1" applyFill="1" applyBorder="1" applyAlignment="1">
      <alignment horizontal="center" vertical="center" wrapText="1"/>
    </xf>
    <xf numFmtId="164" fontId="33" fillId="8" borderId="75" xfId="3" applyFont="1" applyFill="1" applyBorder="1" applyAlignment="1">
      <alignment horizontal="center" vertical="center" wrapText="1"/>
    </xf>
    <xf numFmtId="169" fontId="33" fillId="37" borderId="5" xfId="1" applyNumberFormat="1" applyFont="1" applyFill="1" applyBorder="1" applyAlignment="1">
      <alignment horizontal="center" vertical="center" wrapText="1"/>
    </xf>
    <xf numFmtId="169" fontId="10" fillId="2" borderId="10" xfId="1" applyNumberFormat="1" applyFont="1" applyFill="1" applyBorder="1" applyAlignment="1">
      <alignment horizontal="center" vertical="center" wrapText="1"/>
    </xf>
    <xf numFmtId="0" fontId="10" fillId="2" borderId="5" xfId="0" applyFont="1" applyFill="1" applyBorder="1" applyAlignment="1">
      <alignment wrapText="1"/>
    </xf>
    <xf numFmtId="164" fontId="33" fillId="8" borderId="5" xfId="3" applyFont="1" applyFill="1" applyBorder="1" applyAlignment="1">
      <alignment horizontal="center" vertical="center" wrapText="1"/>
    </xf>
    <xf numFmtId="169" fontId="6" fillId="2" borderId="5" xfId="1" applyNumberFormat="1" applyFont="1" applyFill="1" applyBorder="1" applyAlignment="1">
      <alignment horizontal="center" vertical="center" wrapText="1"/>
    </xf>
    <xf numFmtId="169" fontId="10" fillId="2" borderId="5" xfId="1" applyNumberFormat="1" applyFont="1" applyFill="1" applyBorder="1" applyAlignment="1">
      <alignment horizontal="center" vertical="center" wrapText="1"/>
    </xf>
    <xf numFmtId="169" fontId="10" fillId="2" borderId="11" xfId="1" applyNumberFormat="1" applyFont="1" applyFill="1" applyBorder="1" applyAlignment="1">
      <alignment horizontal="center" vertical="center" wrapText="1"/>
    </xf>
    <xf numFmtId="0" fontId="11" fillId="27" borderId="75" xfId="0" applyFont="1" applyFill="1" applyBorder="1" applyAlignment="1">
      <alignment horizontal="center" vertical="top" wrapText="1"/>
    </xf>
    <xf numFmtId="0" fontId="10" fillId="16" borderId="75" xfId="0" applyFont="1" applyFill="1" applyBorder="1" applyAlignment="1">
      <alignment horizontal="center" vertical="top" wrapText="1"/>
    </xf>
    <xf numFmtId="169" fontId="10" fillId="2" borderId="39" xfId="1" applyNumberFormat="1" applyFont="1" applyFill="1" applyBorder="1" applyAlignment="1">
      <alignment horizontal="center" vertical="center" wrapText="1"/>
    </xf>
    <xf numFmtId="0" fontId="9" fillId="16" borderId="19" xfId="0" applyFont="1" applyFill="1" applyBorder="1" applyAlignment="1">
      <alignment horizontal="center" vertical="top" wrapText="1"/>
    </xf>
    <xf numFmtId="0" fontId="10" fillId="0" borderId="19" xfId="0" applyFont="1" applyFill="1" applyBorder="1" applyAlignment="1">
      <alignment horizontal="left" vertical="center" wrapText="1"/>
    </xf>
    <xf numFmtId="164" fontId="23" fillId="8" borderId="19" xfId="3" applyFont="1" applyFill="1" applyBorder="1" applyAlignment="1">
      <alignment horizontal="center" vertical="center" wrapText="1"/>
    </xf>
    <xf numFmtId="169" fontId="23" fillId="37" borderId="19" xfId="1" applyNumberFormat="1" applyFont="1" applyFill="1" applyBorder="1" applyAlignment="1">
      <alignment horizontal="center" vertical="center" wrapText="1"/>
    </xf>
    <xf numFmtId="0" fontId="10" fillId="24" borderId="7" xfId="0" applyFont="1" applyFill="1" applyBorder="1" applyAlignment="1">
      <alignment horizontal="center" vertical="top" wrapText="1"/>
    </xf>
    <xf numFmtId="0" fontId="11" fillId="14" borderId="7" xfId="0" applyFont="1" applyFill="1" applyBorder="1" applyAlignment="1">
      <alignment horizontal="center" vertical="center" wrapText="1"/>
    </xf>
    <xf numFmtId="0" fontId="11" fillId="0" borderId="7" xfId="0" applyNumberFormat="1" applyFont="1" applyFill="1" applyBorder="1" applyAlignment="1">
      <alignment horizontal="center" vertical="center" wrapText="1"/>
    </xf>
    <xf numFmtId="0" fontId="11" fillId="0" borderId="12" xfId="0" applyNumberFormat="1" applyFont="1" applyFill="1" applyBorder="1" applyAlignment="1">
      <alignment horizontal="center" vertical="center" wrapText="1"/>
    </xf>
    <xf numFmtId="0" fontId="10" fillId="15" borderId="7" xfId="1" applyNumberFormat="1" applyFont="1" applyFill="1" applyBorder="1" applyAlignment="1">
      <alignment horizontal="center" vertical="center" wrapText="1"/>
    </xf>
    <xf numFmtId="0" fontId="10" fillId="0" borderId="29" xfId="0" applyFont="1" applyFill="1" applyBorder="1" applyAlignment="1">
      <alignment vertical="top" wrapText="1"/>
    </xf>
    <xf numFmtId="0" fontId="10" fillId="0" borderId="75" xfId="0" applyFont="1" applyFill="1" applyBorder="1" applyAlignment="1">
      <alignment vertical="top" wrapText="1"/>
    </xf>
    <xf numFmtId="0" fontId="10" fillId="0" borderId="70" xfId="0" applyFont="1" applyFill="1" applyBorder="1" applyAlignment="1">
      <alignment vertical="top" wrapText="1"/>
    </xf>
    <xf numFmtId="44" fontId="23" fillId="37" borderId="29" xfId="7" applyFont="1" applyFill="1" applyBorder="1" applyAlignment="1">
      <alignment horizontal="center" vertical="center" wrapText="1"/>
    </xf>
    <xf numFmtId="44" fontId="33" fillId="37" borderId="75" xfId="7" applyFont="1" applyFill="1" applyBorder="1" applyAlignment="1">
      <alignment horizontal="center" vertical="center" wrapText="1"/>
    </xf>
    <xf numFmtId="0" fontId="9" fillId="18" borderId="34" xfId="0" applyFont="1" applyFill="1" applyBorder="1" applyAlignment="1">
      <alignment horizontal="center" vertical="top" wrapText="1"/>
    </xf>
    <xf numFmtId="44" fontId="11" fillId="37" borderId="70" xfId="7" applyFont="1" applyFill="1" applyBorder="1" applyAlignment="1">
      <alignment horizontal="center" vertical="center" wrapText="1"/>
    </xf>
    <xf numFmtId="0" fontId="9" fillId="2" borderId="29" xfId="0" applyFont="1" applyFill="1" applyBorder="1" applyAlignment="1">
      <alignment horizontal="center" wrapText="1"/>
    </xf>
    <xf numFmtId="0" fontId="2" fillId="0" borderId="10" xfId="6" applyNumberFormat="1" applyFont="1" applyFill="1" applyBorder="1" applyAlignment="1">
      <alignment horizontal="center" vertical="center" wrapText="1"/>
    </xf>
    <xf numFmtId="0" fontId="9" fillId="2" borderId="75" xfId="0" applyFont="1" applyFill="1" applyBorder="1" applyAlignment="1">
      <alignment horizontal="center" wrapText="1"/>
    </xf>
    <xf numFmtId="0" fontId="9" fillId="15" borderId="29" xfId="9" applyNumberFormat="1" applyFont="1" applyFill="1" applyBorder="1" applyAlignment="1">
      <alignment horizontal="center" vertical="center" wrapText="1"/>
    </xf>
    <xf numFmtId="42" fontId="2" fillId="8" borderId="29" xfId="14" applyFont="1" applyFill="1" applyBorder="1" applyAlignment="1">
      <alignment horizontal="center" vertical="center" wrapText="1"/>
    </xf>
    <xf numFmtId="169" fontId="9" fillId="2" borderId="29" xfId="9" applyNumberFormat="1" applyFont="1" applyFill="1" applyBorder="1" applyAlignment="1">
      <alignment horizontal="center" vertical="center" wrapText="1"/>
    </xf>
    <xf numFmtId="169" fontId="2" fillId="37" borderId="29" xfId="9" applyNumberFormat="1" applyFont="1" applyFill="1" applyBorder="1" applyAlignment="1">
      <alignment horizontal="center" vertical="center" wrapText="1"/>
    </xf>
    <xf numFmtId="0" fontId="9" fillId="2" borderId="75" xfId="0" applyFont="1" applyFill="1" applyBorder="1" applyAlignment="1">
      <alignment horizontal="center"/>
    </xf>
    <xf numFmtId="169" fontId="9" fillId="2" borderId="7" xfId="9" applyNumberFormat="1" applyFont="1" applyFill="1" applyBorder="1" applyAlignment="1">
      <alignment horizontal="center" vertical="center" wrapText="1"/>
    </xf>
    <xf numFmtId="0" fontId="9" fillId="2" borderId="7" xfId="4" applyFont="1" applyFill="1" applyBorder="1" applyAlignment="1">
      <alignment horizontal="center" vertical="center" wrapText="1"/>
    </xf>
    <xf numFmtId="0" fontId="9" fillId="0" borderId="7" xfId="4" applyFont="1" applyFill="1" applyBorder="1" applyAlignment="1">
      <alignment horizontal="center" vertical="center" wrapText="1"/>
    </xf>
    <xf numFmtId="0" fontId="9" fillId="15" borderId="7" xfId="9" applyNumberFormat="1" applyFont="1" applyFill="1" applyBorder="1" applyAlignment="1">
      <alignment horizontal="center" vertical="center" wrapText="1"/>
    </xf>
    <xf numFmtId="42" fontId="2" fillId="8" borderId="7" xfId="14" applyFont="1" applyFill="1" applyBorder="1" applyAlignment="1">
      <alignment horizontal="center" vertical="center" wrapText="1"/>
    </xf>
    <xf numFmtId="169" fontId="9" fillId="2" borderId="75" xfId="9" applyNumberFormat="1" applyFont="1" applyFill="1" applyBorder="1" applyAlignment="1">
      <alignment horizontal="center" vertical="center" wrapText="1"/>
    </xf>
    <xf numFmtId="169" fontId="2" fillId="37" borderId="7" xfId="9" applyNumberFormat="1" applyFont="1" applyFill="1" applyBorder="1" applyAlignment="1">
      <alignment horizontal="center" vertical="center" wrapText="1"/>
    </xf>
    <xf numFmtId="169" fontId="4" fillId="2" borderId="75" xfId="9" applyNumberFormat="1" applyFont="1" applyFill="1" applyBorder="1" applyAlignment="1">
      <alignment horizontal="center" vertical="center" wrapText="1"/>
    </xf>
    <xf numFmtId="0" fontId="9" fillId="15" borderId="75" xfId="9" applyNumberFormat="1" applyFont="1" applyFill="1" applyBorder="1" applyAlignment="1">
      <alignment horizontal="center" vertical="center" wrapText="1"/>
    </xf>
    <xf numFmtId="0" fontId="9" fillId="2" borderId="75" xfId="9" applyNumberFormat="1" applyFont="1" applyFill="1" applyBorder="1" applyAlignment="1">
      <alignment horizontal="center" vertical="center" wrapText="1"/>
    </xf>
    <xf numFmtId="42" fontId="2" fillId="8" borderId="75" xfId="14" applyFont="1" applyFill="1" applyBorder="1" applyAlignment="1">
      <alignment horizontal="center" vertical="center" wrapText="1"/>
    </xf>
    <xf numFmtId="169" fontId="2" fillId="37" borderId="75" xfId="9" applyNumberFormat="1" applyFont="1" applyFill="1" applyBorder="1" applyAlignment="1">
      <alignment horizontal="center" vertical="center" wrapText="1"/>
    </xf>
    <xf numFmtId="0" fontId="9" fillId="28" borderId="5" xfId="0" applyFont="1" applyFill="1" applyBorder="1" applyAlignment="1">
      <alignment horizontal="center" vertical="center" wrapText="1"/>
    </xf>
    <xf numFmtId="0" fontId="9" fillId="15" borderId="5" xfId="9" applyNumberFormat="1" applyFont="1" applyFill="1" applyBorder="1" applyAlignment="1">
      <alignment horizontal="center" vertical="center" wrapText="1"/>
    </xf>
    <xf numFmtId="0" fontId="9" fillId="2" borderId="5" xfId="9" applyNumberFormat="1" applyFont="1" applyFill="1" applyBorder="1" applyAlignment="1">
      <alignment horizontal="center" vertical="center" wrapText="1"/>
    </xf>
    <xf numFmtId="42" fontId="2" fillId="8" borderId="5" xfId="14" applyFont="1" applyFill="1" applyBorder="1" applyAlignment="1">
      <alignment horizontal="center" vertical="center" wrapText="1"/>
    </xf>
    <xf numFmtId="169" fontId="2" fillId="37" borderId="5" xfId="9" applyNumberFormat="1" applyFont="1" applyFill="1" applyBorder="1" applyAlignment="1">
      <alignment horizontal="center" vertical="center" wrapText="1"/>
    </xf>
    <xf numFmtId="0" fontId="9" fillId="60" borderId="29" xfId="9" applyNumberFormat="1" applyFont="1" applyFill="1" applyBorder="1" applyAlignment="1">
      <alignment horizontal="center" vertical="center" wrapText="1"/>
    </xf>
    <xf numFmtId="169" fontId="9" fillId="10" borderId="75" xfId="9" applyNumberFormat="1" applyFont="1" applyFill="1" applyBorder="1" applyAlignment="1">
      <alignment horizontal="center" vertical="center" wrapText="1"/>
    </xf>
    <xf numFmtId="0" fontId="2" fillId="9" borderId="28" xfId="0" applyFont="1" applyFill="1" applyBorder="1" applyAlignment="1">
      <alignment horizontal="center" vertical="center" wrapText="1"/>
    </xf>
    <xf numFmtId="0" fontId="9" fillId="69" borderId="29" xfId="0" applyFont="1" applyFill="1" applyBorder="1" applyAlignment="1">
      <alignment horizontal="center" vertical="center" wrapText="1"/>
    </xf>
    <xf numFmtId="41" fontId="9" fillId="2" borderId="29" xfId="13" applyFont="1" applyFill="1" applyBorder="1" applyAlignment="1">
      <alignment horizontal="center" vertical="center" wrapText="1"/>
    </xf>
    <xf numFmtId="0" fontId="9" fillId="2" borderId="29" xfId="9" applyNumberFormat="1" applyFont="1" applyFill="1" applyBorder="1" applyAlignment="1">
      <alignment horizontal="center" vertical="center" wrapText="1"/>
    </xf>
    <xf numFmtId="0" fontId="9" fillId="2" borderId="75" xfId="0" applyNumberFormat="1" applyFont="1" applyFill="1" applyBorder="1" applyAlignment="1">
      <alignment horizontal="center"/>
    </xf>
    <xf numFmtId="0" fontId="2" fillId="9" borderId="67" xfId="0" applyFont="1" applyFill="1" applyBorder="1" applyAlignment="1">
      <alignment horizontal="center" vertical="center" wrapText="1"/>
    </xf>
    <xf numFmtId="0" fontId="9" fillId="69" borderId="75" xfId="0" applyFont="1" applyFill="1" applyBorder="1" applyAlignment="1">
      <alignment horizontal="center" vertical="center" wrapText="1"/>
    </xf>
    <xf numFmtId="0" fontId="9" fillId="9" borderId="75" xfId="0" applyFont="1" applyFill="1" applyBorder="1" applyAlignment="1">
      <alignment horizontal="center" vertical="center" wrapText="1"/>
    </xf>
    <xf numFmtId="169" fontId="2" fillId="2" borderId="75" xfId="9" applyNumberFormat="1" applyFont="1" applyFill="1" applyBorder="1" applyAlignment="1">
      <alignment horizontal="center" vertical="center" wrapText="1"/>
    </xf>
    <xf numFmtId="0" fontId="2" fillId="9" borderId="53" xfId="0" applyFont="1" applyFill="1" applyBorder="1" applyAlignment="1">
      <alignment horizontal="center" vertical="center" wrapText="1"/>
    </xf>
    <xf numFmtId="0" fontId="9" fillId="69" borderId="5" xfId="0" applyFont="1" applyFill="1" applyBorder="1" applyAlignment="1">
      <alignment horizontal="center" vertical="center" wrapText="1"/>
    </xf>
    <xf numFmtId="0" fontId="9" fillId="9" borderId="5" xfId="0" applyFont="1" applyFill="1" applyBorder="1" applyAlignment="1">
      <alignment horizontal="center" vertical="center" wrapText="1"/>
    </xf>
    <xf numFmtId="169" fontId="9" fillId="2" borderId="5" xfId="9" applyNumberFormat="1" applyFont="1" applyFill="1" applyBorder="1" applyAlignment="1">
      <alignment horizontal="center" vertical="center" wrapText="1"/>
    </xf>
    <xf numFmtId="42" fontId="2" fillId="59" borderId="29" xfId="14" applyFont="1" applyFill="1" applyBorder="1" applyAlignment="1">
      <alignment horizontal="center" vertical="center" wrapText="1"/>
    </xf>
    <xf numFmtId="0" fontId="2" fillId="9" borderId="69" xfId="0" applyFont="1" applyFill="1" applyBorder="1" applyAlignment="1">
      <alignment horizontal="center" vertical="center" wrapText="1"/>
    </xf>
    <xf numFmtId="0" fontId="9" fillId="69" borderId="70" xfId="0" applyFont="1" applyFill="1" applyBorder="1" applyAlignment="1">
      <alignment horizontal="center" vertical="center" wrapText="1"/>
    </xf>
    <xf numFmtId="0" fontId="9" fillId="9" borderId="70" xfId="0" applyFont="1" applyFill="1" applyBorder="1" applyAlignment="1">
      <alignment horizontal="center" vertical="center" wrapText="1"/>
    </xf>
    <xf numFmtId="0" fontId="9" fillId="15" borderId="70" xfId="9" applyNumberFormat="1" applyFont="1" applyFill="1" applyBorder="1" applyAlignment="1">
      <alignment horizontal="center" vertical="center" wrapText="1"/>
    </xf>
    <xf numFmtId="42" fontId="2" fillId="8" borderId="70" xfId="14" applyFont="1" applyFill="1" applyBorder="1" applyAlignment="1">
      <alignment horizontal="center" vertical="center" wrapText="1"/>
    </xf>
    <xf numFmtId="169" fontId="9" fillId="2" borderId="70" xfId="9" applyNumberFormat="1" applyFont="1" applyFill="1" applyBorder="1" applyAlignment="1">
      <alignment horizontal="center" vertical="center" wrapText="1"/>
    </xf>
    <xf numFmtId="169" fontId="2" fillId="37" borderId="70" xfId="9" applyNumberFormat="1" applyFont="1" applyFill="1" applyBorder="1" applyAlignment="1">
      <alignment horizontal="center" vertical="center" wrapText="1"/>
    </xf>
    <xf numFmtId="42" fontId="2" fillId="70" borderId="29" xfId="14" applyFont="1" applyFill="1" applyBorder="1" applyAlignment="1">
      <alignment horizontal="center" vertical="center" wrapText="1"/>
    </xf>
    <xf numFmtId="183" fontId="39" fillId="2" borderId="102" xfId="0" applyNumberFormat="1" applyFont="1" applyFill="1" applyBorder="1" applyAlignment="1">
      <alignment horizontal="right"/>
    </xf>
    <xf numFmtId="183" fontId="40" fillId="2" borderId="29" xfId="0" applyNumberFormat="1" applyFont="1" applyFill="1" applyBorder="1" applyAlignment="1">
      <alignment horizontal="center" vertical="center" wrapText="1"/>
    </xf>
    <xf numFmtId="42" fontId="2" fillId="8" borderId="6" xfId="14" applyFont="1" applyFill="1" applyBorder="1" applyAlignment="1">
      <alignment horizontal="center" vertical="center" wrapText="1"/>
    </xf>
    <xf numFmtId="169" fontId="2" fillId="37" borderId="6" xfId="9" applyNumberFormat="1" applyFont="1" applyFill="1" applyBorder="1" applyAlignment="1">
      <alignment horizontal="center" vertical="center" wrapText="1"/>
    </xf>
    <xf numFmtId="169" fontId="9" fillId="2" borderId="6" xfId="9" applyNumberFormat="1" applyFont="1" applyFill="1" applyBorder="1" applyAlignment="1">
      <alignment horizontal="center" vertical="center" wrapText="1"/>
    </xf>
    <xf numFmtId="0" fontId="2" fillId="9" borderId="36" xfId="0" applyFont="1" applyFill="1" applyBorder="1" applyAlignment="1">
      <alignment horizontal="center" vertical="center" wrapText="1"/>
    </xf>
    <xf numFmtId="0" fontId="9" fillId="9" borderId="7" xfId="0" applyFont="1" applyFill="1" applyBorder="1" applyAlignment="1">
      <alignment horizontal="center" vertical="center" wrapText="1"/>
    </xf>
    <xf numFmtId="0" fontId="2" fillId="9" borderId="5" xfId="0" applyFont="1" applyFill="1" applyBorder="1" applyAlignment="1">
      <alignment horizontal="center" vertical="center" wrapText="1"/>
    </xf>
    <xf numFmtId="49" fontId="9" fillId="9" borderId="0" xfId="0" applyNumberFormat="1" applyFont="1" applyFill="1" applyAlignment="1">
      <alignment horizontal="center" vertical="center" wrapText="1"/>
    </xf>
    <xf numFmtId="49" fontId="9" fillId="17" borderId="0" xfId="0" applyNumberFormat="1" applyFont="1" applyFill="1" applyAlignment="1">
      <alignment horizontal="center" vertical="center" wrapText="1"/>
    </xf>
    <xf numFmtId="49" fontId="9" fillId="32" borderId="5" xfId="0" applyNumberFormat="1" applyFont="1" applyFill="1" applyBorder="1" applyAlignment="1">
      <alignment horizontal="center" vertical="center" wrapText="1"/>
    </xf>
    <xf numFmtId="169" fontId="2" fillId="37" borderId="8" xfId="9" applyNumberFormat="1" applyFont="1" applyFill="1" applyBorder="1" applyAlignment="1">
      <alignment horizontal="center" vertical="center" wrapText="1"/>
    </xf>
    <xf numFmtId="49" fontId="9" fillId="32" borderId="75" xfId="0" applyNumberFormat="1" applyFont="1" applyFill="1" applyBorder="1" applyAlignment="1">
      <alignment horizontal="center" vertical="center" wrapText="1"/>
    </xf>
    <xf numFmtId="42" fontId="2" fillId="37" borderId="75" xfId="14" applyFont="1" applyFill="1" applyBorder="1" applyAlignment="1">
      <alignment horizontal="center" vertical="center" wrapText="1"/>
    </xf>
    <xf numFmtId="42" fontId="2" fillId="37" borderId="5" xfId="14" applyFont="1" applyFill="1" applyBorder="1" applyAlignment="1">
      <alignment horizontal="center" vertical="center" wrapText="1"/>
    </xf>
    <xf numFmtId="0" fontId="9" fillId="27" borderId="28" xfId="0" applyFont="1" applyFill="1" applyBorder="1" applyAlignment="1">
      <alignment horizontal="center" vertical="center" wrapText="1"/>
    </xf>
    <xf numFmtId="0" fontId="9" fillId="12" borderId="29" xfId="0" applyFont="1" applyFill="1" applyBorder="1" applyAlignment="1">
      <alignment horizontal="center" vertical="center" wrapText="1"/>
    </xf>
    <xf numFmtId="0" fontId="9" fillId="27" borderId="67" xfId="0" applyFont="1" applyFill="1" applyBorder="1" applyAlignment="1">
      <alignment horizontal="center" vertical="center" wrapText="1"/>
    </xf>
    <xf numFmtId="42" fontId="9" fillId="8" borderId="75" xfId="14" applyFont="1" applyFill="1" applyBorder="1" applyAlignment="1">
      <alignment horizontal="center" vertical="center" wrapText="1"/>
    </xf>
    <xf numFmtId="169" fontId="9" fillId="37" borderId="75" xfId="9" applyNumberFormat="1" applyFont="1" applyFill="1" applyBorder="1" applyAlignment="1">
      <alignment horizontal="center" vertical="center" wrapText="1"/>
    </xf>
    <xf numFmtId="0" fontId="9" fillId="27" borderId="53" xfId="0" applyFont="1" applyFill="1" applyBorder="1" applyAlignment="1">
      <alignment horizontal="center" vertical="center" wrapText="1"/>
    </xf>
    <xf numFmtId="0" fontId="9" fillId="12" borderId="5" xfId="0" applyFont="1" applyFill="1" applyBorder="1" applyAlignment="1">
      <alignment horizontal="center" vertical="center" wrapText="1"/>
    </xf>
    <xf numFmtId="42" fontId="9" fillId="8" borderId="5" xfId="14" applyFont="1" applyFill="1" applyBorder="1" applyAlignment="1">
      <alignment horizontal="center" vertical="center" wrapText="1"/>
    </xf>
    <xf numFmtId="169" fontId="9" fillId="37" borderId="5" xfId="9" applyNumberFormat="1" applyFont="1" applyFill="1" applyBorder="1" applyAlignment="1">
      <alignment horizontal="center" vertical="center" wrapText="1"/>
    </xf>
    <xf numFmtId="0" fontId="9" fillId="71" borderId="29" xfId="0" applyFont="1" applyFill="1" applyBorder="1" applyAlignment="1">
      <alignment horizontal="center" vertical="center" wrapText="1"/>
    </xf>
    <xf numFmtId="42" fontId="2" fillId="72" borderId="29" xfId="14" applyFont="1" applyFill="1" applyBorder="1" applyAlignment="1">
      <alignment horizontal="center" vertical="center" wrapText="1"/>
    </xf>
    <xf numFmtId="0" fontId="9" fillId="71" borderId="75" xfId="0" applyFont="1" applyFill="1" applyBorder="1" applyAlignment="1">
      <alignment horizontal="center" vertical="center" wrapText="1"/>
    </xf>
    <xf numFmtId="0" fontId="9" fillId="71" borderId="5" xfId="0" applyFont="1" applyFill="1" applyBorder="1" applyAlignment="1">
      <alignment horizontal="center" vertical="center" wrapText="1"/>
    </xf>
    <xf numFmtId="0" fontId="9" fillId="2" borderId="75" xfId="0" applyFont="1" applyFill="1" applyBorder="1"/>
    <xf numFmtId="175" fontId="9" fillId="2" borderId="29" xfId="0" applyNumberFormat="1" applyFont="1" applyFill="1" applyBorder="1" applyAlignment="1">
      <alignment horizontal="center" vertical="center" wrapText="1"/>
    </xf>
    <xf numFmtId="0" fontId="9" fillId="9" borderId="28" xfId="0" applyFont="1" applyFill="1" applyBorder="1" applyAlignment="1">
      <alignment horizontal="center" vertical="center" wrapText="1"/>
    </xf>
    <xf numFmtId="0" fontId="9" fillId="9" borderId="67" xfId="0" applyFont="1" applyFill="1" applyBorder="1" applyAlignment="1">
      <alignment horizontal="center" vertical="center" wrapText="1"/>
    </xf>
    <xf numFmtId="169" fontId="9" fillId="74" borderId="75" xfId="9" applyNumberFormat="1" applyFont="1" applyFill="1" applyBorder="1" applyAlignment="1">
      <alignment horizontal="center" vertical="center" wrapText="1"/>
    </xf>
    <xf numFmtId="0" fontId="9" fillId="9" borderId="53" xfId="0" applyFont="1" applyFill="1" applyBorder="1" applyAlignment="1">
      <alignment horizontal="center" vertical="center" wrapText="1"/>
    </xf>
    <xf numFmtId="0" fontId="9" fillId="15" borderId="29" xfId="6" applyNumberFormat="1" applyFont="1" applyFill="1" applyBorder="1" applyAlignment="1">
      <alignment horizontal="center" vertical="center" wrapText="1"/>
    </xf>
    <xf numFmtId="175" fontId="9" fillId="0" borderId="29" xfId="7" applyNumberFormat="1" applyFont="1" applyBorder="1" applyAlignment="1">
      <alignment horizontal="center" vertical="center"/>
    </xf>
    <xf numFmtId="0" fontId="9" fillId="15" borderId="75" xfId="6" applyNumberFormat="1" applyFont="1" applyFill="1" applyBorder="1" applyAlignment="1">
      <alignment horizontal="center" vertical="center" wrapText="1"/>
    </xf>
    <xf numFmtId="175" fontId="9" fillId="0" borderId="75" xfId="7" applyNumberFormat="1" applyFont="1" applyBorder="1" applyAlignment="1">
      <alignment horizontal="center" vertical="center"/>
    </xf>
    <xf numFmtId="0" fontId="9" fillId="15" borderId="5" xfId="6" applyNumberFormat="1" applyFont="1" applyFill="1" applyBorder="1" applyAlignment="1">
      <alignment horizontal="center" vertical="center" wrapText="1"/>
    </xf>
    <xf numFmtId="175" fontId="9" fillId="0" borderId="5" xfId="7" applyNumberFormat="1" applyFont="1" applyBorder="1" applyAlignment="1">
      <alignment horizontal="center" vertical="center"/>
    </xf>
    <xf numFmtId="42" fontId="9" fillId="8" borderId="6" xfId="14" applyFont="1" applyFill="1" applyBorder="1" applyAlignment="1">
      <alignment horizontal="center" vertical="center" wrapText="1"/>
    </xf>
    <xf numFmtId="169" fontId="9" fillId="37" borderId="6" xfId="9" applyNumberFormat="1" applyFont="1" applyFill="1" applyBorder="1" applyAlignment="1">
      <alignment horizontal="center" vertical="center" wrapText="1"/>
    </xf>
    <xf numFmtId="175" fontId="9" fillId="0" borderId="6" xfId="7" applyNumberFormat="1" applyFont="1" applyBorder="1" applyAlignment="1">
      <alignment horizontal="center" vertical="center"/>
    </xf>
    <xf numFmtId="0" fontId="9" fillId="9" borderId="69" xfId="0" applyFont="1" applyFill="1" applyBorder="1" applyAlignment="1">
      <alignment horizontal="center" vertical="center" wrapText="1"/>
    </xf>
    <xf numFmtId="42" fontId="9" fillId="8" borderId="70" xfId="14" applyFont="1" applyFill="1" applyBorder="1" applyAlignment="1">
      <alignment horizontal="center" vertical="center" wrapText="1"/>
    </xf>
    <xf numFmtId="169" fontId="9" fillId="37" borderId="70" xfId="9" applyNumberFormat="1" applyFont="1" applyFill="1" applyBorder="1" applyAlignment="1">
      <alignment horizontal="center" vertical="center" wrapText="1"/>
    </xf>
    <xf numFmtId="49" fontId="2" fillId="32" borderId="75" xfId="0" applyNumberFormat="1" applyFont="1" applyFill="1" applyBorder="1" applyAlignment="1">
      <alignment horizontal="center" vertical="center" wrapText="1"/>
    </xf>
    <xf numFmtId="0" fontId="26" fillId="9" borderId="28" xfId="0" applyFont="1" applyFill="1" applyBorder="1" applyAlignment="1">
      <alignment horizontal="center" vertical="center" wrapText="1"/>
    </xf>
    <xf numFmtId="0" fontId="26" fillId="69" borderId="29" xfId="0" applyFont="1" applyFill="1" applyBorder="1" applyAlignment="1">
      <alignment horizontal="center" vertical="center" wrapText="1"/>
    </xf>
    <xf numFmtId="0" fontId="26" fillId="9" borderId="29" xfId="0" applyFont="1" applyFill="1" applyBorder="1" applyAlignment="1">
      <alignment horizontal="center" vertical="center" wrapText="1"/>
    </xf>
    <xf numFmtId="0" fontId="41" fillId="14" borderId="29" xfId="0" applyFont="1" applyFill="1" applyBorder="1" applyAlignment="1">
      <alignment horizontal="center" vertical="center" wrapText="1"/>
    </xf>
    <xf numFmtId="0" fontId="26" fillId="2" borderId="29" xfId="0" applyFont="1" applyFill="1" applyBorder="1" applyAlignment="1">
      <alignment horizontal="center" vertical="center" wrapText="1"/>
    </xf>
    <xf numFmtId="0" fontId="26" fillId="0" borderId="29" xfId="0" applyFont="1" applyFill="1" applyBorder="1" applyAlignment="1">
      <alignment horizontal="center" vertical="center" wrapText="1"/>
    </xf>
    <xf numFmtId="0" fontId="41" fillId="22" borderId="75" xfId="7" applyNumberFormat="1" applyFont="1" applyFill="1" applyBorder="1" applyAlignment="1">
      <alignment horizontal="center" vertical="center" wrapText="1"/>
    </xf>
    <xf numFmtId="169" fontId="41" fillId="15" borderId="75" xfId="1" applyNumberFormat="1" applyFont="1" applyFill="1" applyBorder="1" applyAlignment="1">
      <alignment horizontal="center" vertical="center" wrapText="1"/>
    </xf>
    <xf numFmtId="170" fontId="41" fillId="22" borderId="75" xfId="7" applyNumberFormat="1" applyFont="1" applyFill="1" applyBorder="1" applyAlignment="1">
      <alignment horizontal="center" vertical="center" wrapText="1"/>
    </xf>
    <xf numFmtId="170" fontId="42" fillId="0" borderId="75" xfId="7" applyNumberFormat="1" applyFont="1" applyFill="1" applyBorder="1" applyAlignment="1">
      <alignment horizontal="center" vertical="center" wrapText="1"/>
    </xf>
    <xf numFmtId="44" fontId="41" fillId="22" borderId="75" xfId="7" applyFont="1" applyFill="1" applyBorder="1" applyAlignment="1">
      <alignment horizontal="center" vertical="center" wrapText="1"/>
    </xf>
    <xf numFmtId="164" fontId="41" fillId="10" borderId="75" xfId="3" applyFont="1" applyFill="1" applyBorder="1" applyAlignment="1">
      <alignment horizontal="center" vertical="center" wrapText="1"/>
    </xf>
    <xf numFmtId="0" fontId="41" fillId="0" borderId="0" xfId="0" applyFont="1" applyAlignment="1">
      <alignment horizontal="center" vertical="center" wrapText="1"/>
    </xf>
    <xf numFmtId="0" fontId="26" fillId="0" borderId="47" xfId="0" applyFont="1" applyBorder="1" applyAlignment="1">
      <alignment horizontal="center" vertical="center" wrapText="1"/>
    </xf>
    <xf numFmtId="0" fontId="41" fillId="16" borderId="88" xfId="0" applyFont="1" applyFill="1" applyBorder="1" applyAlignment="1">
      <alignment horizontal="center" vertical="center" wrapText="1"/>
    </xf>
    <xf numFmtId="0" fontId="41" fillId="10" borderId="75" xfId="0" applyFont="1" applyFill="1" applyBorder="1" applyAlignment="1">
      <alignment horizontal="center" vertical="center" wrapText="1"/>
    </xf>
    <xf numFmtId="0" fontId="26" fillId="15" borderId="7" xfId="1" applyNumberFormat="1" applyFont="1" applyFill="1" applyBorder="1" applyAlignment="1">
      <alignment horizontal="center" vertical="center" wrapText="1"/>
    </xf>
    <xf numFmtId="0" fontId="26" fillId="2" borderId="7" xfId="0" applyFont="1" applyFill="1" applyBorder="1" applyAlignment="1">
      <alignment horizontal="center" vertical="center" wrapText="1"/>
    </xf>
    <xf numFmtId="164" fontId="41" fillId="16" borderId="7" xfId="3" applyFont="1" applyFill="1" applyBorder="1" applyAlignment="1">
      <alignment horizontal="center" vertical="center" wrapText="1"/>
    </xf>
    <xf numFmtId="183" fontId="43" fillId="2" borderId="103" xfId="0" applyNumberFormat="1" applyFont="1" applyFill="1" applyBorder="1" applyAlignment="1">
      <alignment horizontal="right"/>
    </xf>
    <xf numFmtId="169" fontId="26" fillId="2" borderId="7" xfId="1" applyNumberFormat="1" applyFont="1" applyFill="1" applyBorder="1" applyAlignment="1">
      <alignment horizontal="center" vertical="center" wrapText="1"/>
    </xf>
    <xf numFmtId="44" fontId="41" fillId="37" borderId="7" xfId="7" applyFont="1" applyFill="1" applyBorder="1" applyAlignment="1">
      <alignment horizontal="center" vertical="center" wrapText="1"/>
    </xf>
    <xf numFmtId="0" fontId="26" fillId="2" borderId="7" xfId="0" applyFont="1" applyFill="1" applyBorder="1"/>
    <xf numFmtId="0" fontId="26" fillId="9" borderId="7" xfId="0" applyNumberFormat="1" applyFont="1" applyFill="1" applyBorder="1" applyAlignment="1">
      <alignment horizontal="center" vertical="center" wrapText="1"/>
    </xf>
    <xf numFmtId="0" fontId="26" fillId="9" borderId="7" xfId="0" applyFont="1" applyFill="1" applyBorder="1" applyAlignment="1">
      <alignment horizontal="center" vertical="center" wrapText="1"/>
    </xf>
    <xf numFmtId="14" fontId="26" fillId="9" borderId="7" xfId="0" applyNumberFormat="1" applyFont="1" applyFill="1" applyBorder="1" applyAlignment="1">
      <alignment horizontal="center" vertical="center" wrapText="1"/>
    </xf>
    <xf numFmtId="164" fontId="41" fillId="9" borderId="7" xfId="3" applyFont="1" applyFill="1" applyBorder="1" applyAlignment="1">
      <alignment horizontal="center" vertical="center" wrapText="1"/>
    </xf>
    <xf numFmtId="43" fontId="26" fillId="9" borderId="7" xfId="20" applyFont="1" applyFill="1" applyBorder="1" applyAlignment="1">
      <alignment horizontal="center" vertical="center" wrapText="1"/>
    </xf>
    <xf numFmtId="165" fontId="26" fillId="9" borderId="7" xfId="2" applyFont="1" applyFill="1" applyBorder="1" applyAlignment="1">
      <alignment horizontal="center" vertical="center" wrapText="1"/>
    </xf>
    <xf numFmtId="0" fontId="26" fillId="9" borderId="7" xfId="2" applyNumberFormat="1" applyFont="1" applyFill="1" applyBorder="1" applyAlignment="1">
      <alignment horizontal="center" vertical="center" wrapText="1"/>
    </xf>
    <xf numFmtId="176" fontId="26" fillId="9" borderId="7" xfId="1" applyNumberFormat="1" applyFont="1" applyFill="1" applyBorder="1" applyAlignment="1">
      <alignment horizontal="center" vertical="center" wrapText="1"/>
    </xf>
    <xf numFmtId="44" fontId="41" fillId="9" borderId="7" xfId="7" applyFont="1" applyFill="1" applyBorder="1" applyAlignment="1">
      <alignment horizontal="center" vertical="center" wrapText="1"/>
    </xf>
    <xf numFmtId="169" fontId="26" fillId="9" borderId="7" xfId="1" applyNumberFormat="1" applyFont="1" applyFill="1" applyBorder="1" applyAlignment="1">
      <alignment horizontal="center" vertical="center" wrapText="1"/>
    </xf>
    <xf numFmtId="49" fontId="26" fillId="9" borderId="7" xfId="1" applyNumberFormat="1" applyFont="1" applyFill="1" applyBorder="1" applyAlignment="1">
      <alignment horizontal="center" vertical="center" wrapText="1"/>
    </xf>
    <xf numFmtId="3" fontId="26" fillId="9" borderId="7" xfId="0" applyNumberFormat="1" applyFont="1" applyFill="1" applyBorder="1" applyAlignment="1">
      <alignment horizontal="center" vertical="center" wrapText="1"/>
    </xf>
    <xf numFmtId="164" fontId="26" fillId="2" borderId="7" xfId="0" applyNumberFormat="1" applyFont="1" applyFill="1" applyBorder="1" applyAlignment="1">
      <alignment horizontal="center" vertical="center" wrapText="1"/>
    </xf>
    <xf numFmtId="169" fontId="26" fillId="0" borderId="7" xfId="0" applyNumberFormat="1" applyFont="1" applyFill="1" applyBorder="1" applyAlignment="1">
      <alignment horizontal="center" vertical="center" wrapText="1"/>
    </xf>
    <xf numFmtId="0" fontId="26" fillId="0" borderId="0" xfId="0" applyFont="1" applyAlignment="1">
      <alignment horizontal="center" vertical="center" wrapText="1"/>
    </xf>
    <xf numFmtId="0" fontId="26" fillId="9" borderId="67" xfId="0" applyFont="1" applyFill="1" applyBorder="1" applyAlignment="1">
      <alignment horizontal="center" vertical="center" wrapText="1"/>
    </xf>
    <xf numFmtId="0" fontId="26" fillId="69" borderId="75" xfId="0" applyFont="1" applyFill="1" applyBorder="1" applyAlignment="1">
      <alignment horizontal="center" vertical="center" wrapText="1"/>
    </xf>
    <xf numFmtId="0" fontId="26" fillId="9" borderId="75" xfId="0" applyFont="1" applyFill="1" applyBorder="1" applyAlignment="1">
      <alignment horizontal="center" vertical="center" wrapText="1"/>
    </xf>
    <xf numFmtId="0" fontId="41" fillId="14" borderId="75" xfId="0" applyFont="1" applyFill="1" applyBorder="1" applyAlignment="1">
      <alignment horizontal="center" vertical="center" wrapText="1"/>
    </xf>
    <xf numFmtId="0" fontId="26" fillId="2" borderId="75" xfId="0" applyFont="1" applyFill="1" applyBorder="1" applyAlignment="1">
      <alignment horizontal="center" vertical="center" wrapText="1"/>
    </xf>
    <xf numFmtId="0" fontId="26" fillId="0" borderId="75" xfId="0" applyFont="1" applyFill="1" applyBorder="1" applyAlignment="1">
      <alignment horizontal="center" vertical="center" wrapText="1"/>
    </xf>
    <xf numFmtId="0" fontId="26" fillId="15" borderId="75" xfId="1" applyNumberFormat="1" applyFont="1" applyFill="1" applyBorder="1" applyAlignment="1">
      <alignment horizontal="center" vertical="center" wrapText="1"/>
    </xf>
    <xf numFmtId="164" fontId="41" fillId="8" borderId="75" xfId="3" applyFont="1" applyFill="1" applyBorder="1" applyAlignment="1">
      <alignment horizontal="center" vertical="center" wrapText="1"/>
    </xf>
    <xf numFmtId="169" fontId="26" fillId="2" borderId="75" xfId="1" applyNumberFormat="1" applyFont="1" applyFill="1" applyBorder="1" applyAlignment="1">
      <alignment horizontal="center" vertical="center" wrapText="1"/>
    </xf>
    <xf numFmtId="44" fontId="41" fillId="37" borderId="75" xfId="7" applyFont="1" applyFill="1" applyBorder="1" applyAlignment="1">
      <alignment horizontal="center" vertical="center" wrapText="1"/>
    </xf>
    <xf numFmtId="0" fontId="26" fillId="75" borderId="29" xfId="0" applyNumberFormat="1" applyFont="1" applyFill="1" applyBorder="1" applyAlignment="1">
      <alignment horizontal="center" vertical="center" wrapText="1"/>
    </xf>
    <xf numFmtId="0" fontId="26" fillId="75" borderId="29" xfId="0" applyFont="1" applyFill="1" applyBorder="1" applyAlignment="1">
      <alignment horizontal="center" vertical="center" wrapText="1"/>
    </xf>
    <xf numFmtId="14" fontId="26" fillId="75" borderId="29" xfId="0" applyNumberFormat="1" applyFont="1" applyFill="1" applyBorder="1" applyAlignment="1">
      <alignment horizontal="center" vertical="center" wrapText="1"/>
    </xf>
    <xf numFmtId="164" fontId="41" fillId="75" borderId="75" xfId="3" applyFont="1" applyFill="1" applyBorder="1" applyAlignment="1">
      <alignment horizontal="center" vertical="center" wrapText="1"/>
    </xf>
    <xf numFmtId="0" fontId="26" fillId="75" borderId="75" xfId="0" applyFont="1" applyFill="1" applyBorder="1" applyAlignment="1">
      <alignment horizontal="center" vertical="center" wrapText="1"/>
    </xf>
    <xf numFmtId="0" fontId="26" fillId="75" borderId="75" xfId="0" applyNumberFormat="1" applyFont="1" applyFill="1" applyBorder="1" applyAlignment="1">
      <alignment horizontal="center" vertical="center" wrapText="1"/>
    </xf>
    <xf numFmtId="43" fontId="26" fillId="75" borderId="75" xfId="20" applyFont="1" applyFill="1" applyBorder="1" applyAlignment="1">
      <alignment horizontal="center" vertical="center" wrapText="1"/>
    </xf>
    <xf numFmtId="165" fontId="26" fillId="75" borderId="75" xfId="2" applyFont="1" applyFill="1" applyBorder="1" applyAlignment="1">
      <alignment horizontal="center" vertical="center" wrapText="1"/>
    </xf>
    <xf numFmtId="0" fontId="26" fillId="75" borderId="75" xfId="2" applyNumberFormat="1" applyFont="1" applyFill="1" applyBorder="1" applyAlignment="1">
      <alignment horizontal="center" vertical="center" wrapText="1"/>
    </xf>
    <xf numFmtId="176" fontId="26" fillId="75" borderId="75" xfId="1" applyNumberFormat="1" applyFont="1" applyFill="1" applyBorder="1" applyAlignment="1">
      <alignment horizontal="center" vertical="center" wrapText="1"/>
    </xf>
    <xf numFmtId="44" fontId="41" fillId="75" borderId="75" xfId="7" applyFont="1" applyFill="1" applyBorder="1" applyAlignment="1">
      <alignment horizontal="center" vertical="center" wrapText="1"/>
    </xf>
    <xf numFmtId="0" fontId="26" fillId="0" borderId="75" xfId="0" applyFont="1" applyBorder="1" applyAlignment="1">
      <alignment horizontal="center" vertical="center" wrapText="1"/>
    </xf>
    <xf numFmtId="164" fontId="41" fillId="2" borderId="75" xfId="3" applyFont="1" applyFill="1" applyBorder="1" applyAlignment="1">
      <alignment horizontal="center" vertical="center" wrapText="1"/>
    </xf>
    <xf numFmtId="164" fontId="26" fillId="2" borderId="75" xfId="0" applyNumberFormat="1" applyFont="1" applyFill="1" applyBorder="1" applyAlignment="1">
      <alignment horizontal="center" vertical="center" wrapText="1"/>
    </xf>
    <xf numFmtId="169" fontId="26" fillId="0" borderId="75" xfId="0" applyNumberFormat="1" applyFont="1" applyFill="1" applyBorder="1" applyAlignment="1">
      <alignment horizontal="center" vertical="center" wrapText="1"/>
    </xf>
    <xf numFmtId="0" fontId="26" fillId="0" borderId="68" xfId="0" applyFont="1" applyBorder="1" applyAlignment="1">
      <alignment horizontal="center" vertical="center" wrapText="1"/>
    </xf>
    <xf numFmtId="0" fontId="26" fillId="10" borderId="75" xfId="0" applyNumberFormat="1" applyFont="1" applyFill="1" applyBorder="1" applyAlignment="1">
      <alignment horizontal="center" vertical="center" wrapText="1"/>
    </xf>
    <xf numFmtId="0" fontId="26" fillId="10" borderId="75" xfId="0" applyFont="1" applyFill="1" applyBorder="1" applyAlignment="1">
      <alignment horizontal="center" vertical="center" wrapText="1"/>
    </xf>
    <xf numFmtId="14" fontId="26" fillId="10" borderId="75" xfId="0" applyNumberFormat="1" applyFont="1" applyFill="1" applyBorder="1" applyAlignment="1">
      <alignment horizontal="center" vertical="center" wrapText="1"/>
    </xf>
    <xf numFmtId="43" fontId="26" fillId="10" borderId="75" xfId="20" applyFont="1" applyFill="1" applyBorder="1" applyAlignment="1">
      <alignment horizontal="center" vertical="center" wrapText="1"/>
    </xf>
    <xf numFmtId="165" fontId="26" fillId="10" borderId="75" xfId="2" applyFont="1" applyFill="1" applyBorder="1" applyAlignment="1">
      <alignment horizontal="center" vertical="center" wrapText="1"/>
    </xf>
    <xf numFmtId="0" fontId="26" fillId="10" borderId="75" xfId="2" applyNumberFormat="1" applyFont="1" applyFill="1" applyBorder="1" applyAlignment="1">
      <alignment horizontal="center" vertical="center" wrapText="1"/>
    </xf>
    <xf numFmtId="176" fontId="26" fillId="10" borderId="75" xfId="1" applyNumberFormat="1" applyFont="1" applyFill="1" applyBorder="1" applyAlignment="1">
      <alignment horizontal="center" vertical="center" wrapText="1"/>
    </xf>
    <xf numFmtId="44" fontId="41" fillId="10" borderId="75" xfId="7" applyFont="1" applyFill="1" applyBorder="1" applyAlignment="1">
      <alignment horizontal="center" vertical="center" wrapText="1"/>
    </xf>
    <xf numFmtId="169" fontId="26" fillId="17" borderId="75" xfId="1" applyNumberFormat="1" applyFont="1" applyFill="1" applyBorder="1" applyAlignment="1">
      <alignment horizontal="center" vertical="center" wrapText="1"/>
    </xf>
    <xf numFmtId="0" fontId="26" fillId="17" borderId="75" xfId="0" applyFont="1" applyFill="1" applyBorder="1" applyAlignment="1">
      <alignment horizontal="center" vertical="center" wrapText="1"/>
    </xf>
    <xf numFmtId="164" fontId="41" fillId="17" borderId="75" xfId="3" applyFont="1" applyFill="1" applyBorder="1" applyAlignment="1">
      <alignment horizontal="center" vertical="center" wrapText="1"/>
    </xf>
    <xf numFmtId="14" fontId="26" fillId="17" borderId="75" xfId="0" applyNumberFormat="1" applyFont="1" applyFill="1" applyBorder="1" applyAlignment="1">
      <alignment horizontal="center" vertical="center" wrapText="1"/>
    </xf>
    <xf numFmtId="0" fontId="26" fillId="0" borderId="75" xfId="0" applyNumberFormat="1" applyFont="1" applyFill="1" applyBorder="1" applyAlignment="1">
      <alignment horizontal="center" vertical="center" wrapText="1"/>
    </xf>
    <xf numFmtId="14" fontId="26" fillId="0" borderId="75" xfId="0" applyNumberFormat="1" applyFont="1" applyFill="1" applyBorder="1" applyAlignment="1">
      <alignment horizontal="center" vertical="center" wrapText="1"/>
    </xf>
    <xf numFmtId="14" fontId="26" fillId="2" borderId="75" xfId="0" applyNumberFormat="1" applyFont="1" applyFill="1" applyBorder="1" applyAlignment="1">
      <alignment horizontal="center" vertical="center" wrapText="1"/>
    </xf>
    <xf numFmtId="0" fontId="26" fillId="15" borderId="29" xfId="1" applyNumberFormat="1" applyFont="1" applyFill="1" applyBorder="1" applyAlignment="1">
      <alignment horizontal="center" vertical="center" wrapText="1"/>
    </xf>
    <xf numFmtId="164" fontId="41" fillId="8" borderId="29" xfId="3" applyFont="1" applyFill="1" applyBorder="1" applyAlignment="1">
      <alignment horizontal="center" vertical="center" wrapText="1"/>
    </xf>
    <xf numFmtId="169" fontId="44" fillId="2" borderId="29" xfId="1" applyNumberFormat="1" applyFont="1" applyFill="1" applyBorder="1" applyAlignment="1">
      <alignment horizontal="center" vertical="center" wrapText="1"/>
    </xf>
    <xf numFmtId="169" fontId="26" fillId="2" borderId="29" xfId="1" applyNumberFormat="1" applyFont="1" applyFill="1" applyBorder="1" applyAlignment="1">
      <alignment horizontal="center" vertical="center" wrapText="1"/>
    </xf>
    <xf numFmtId="44" fontId="41" fillId="37" borderId="29" xfId="7" applyFont="1" applyFill="1" applyBorder="1" applyAlignment="1">
      <alignment horizontal="center" vertical="center" wrapText="1"/>
    </xf>
    <xf numFmtId="0" fontId="26" fillId="34" borderId="29" xfId="0" applyNumberFormat="1" applyFont="1" applyFill="1" applyBorder="1" applyAlignment="1">
      <alignment horizontal="center" vertical="center" wrapText="1"/>
    </xf>
    <xf numFmtId="0" fontId="26" fillId="34" borderId="29" xfId="0" applyFont="1" applyFill="1" applyBorder="1" applyAlignment="1">
      <alignment horizontal="center" vertical="center" wrapText="1"/>
    </xf>
    <xf numFmtId="14" fontId="26" fillId="34" borderId="29" xfId="0" applyNumberFormat="1" applyFont="1" applyFill="1" applyBorder="1" applyAlignment="1">
      <alignment horizontal="center" vertical="center" wrapText="1"/>
    </xf>
    <xf numFmtId="164" fontId="41" fillId="34" borderId="29" xfId="3" applyFont="1" applyFill="1" applyBorder="1" applyAlignment="1">
      <alignment horizontal="center" vertical="center" wrapText="1"/>
    </xf>
    <xf numFmtId="0" fontId="26" fillId="9" borderId="29" xfId="1" applyNumberFormat="1" applyFont="1" applyFill="1" applyBorder="1" applyAlignment="1">
      <alignment horizontal="center" vertical="center" wrapText="1"/>
    </xf>
    <xf numFmtId="169" fontId="26" fillId="9" borderId="29" xfId="1" applyNumberFormat="1" applyFont="1" applyFill="1" applyBorder="1" applyAlignment="1">
      <alignment horizontal="center" vertical="center" wrapText="1"/>
    </xf>
    <xf numFmtId="165" fontId="26" fillId="9" borderId="29" xfId="2" applyFont="1" applyFill="1" applyBorder="1" applyAlignment="1">
      <alignment horizontal="center" vertical="center" wrapText="1"/>
    </xf>
    <xf numFmtId="14" fontId="26" fillId="9" borderId="29" xfId="2" applyNumberFormat="1" applyFont="1" applyFill="1" applyBorder="1" applyAlignment="1">
      <alignment horizontal="center" vertical="center" wrapText="1"/>
    </xf>
    <xf numFmtId="164" fontId="41" fillId="2" borderId="29" xfId="3" applyFont="1" applyFill="1" applyBorder="1" applyAlignment="1">
      <alignment horizontal="center" vertical="center" wrapText="1"/>
    </xf>
    <xf numFmtId="164" fontId="26" fillId="2" borderId="29" xfId="0" applyNumberFormat="1" applyFont="1" applyFill="1" applyBorder="1" applyAlignment="1">
      <alignment horizontal="center" vertical="center" wrapText="1"/>
    </xf>
    <xf numFmtId="169" fontId="26" fillId="0" borderId="29" xfId="0" applyNumberFormat="1" applyFont="1" applyFill="1" applyBorder="1" applyAlignment="1">
      <alignment horizontal="center" vertical="center" wrapText="1"/>
    </xf>
    <xf numFmtId="187" fontId="0" fillId="8" borderId="0" xfId="0" applyNumberFormat="1" applyFill="1" applyAlignment="1">
      <alignment horizontal="center" vertical="center"/>
    </xf>
    <xf numFmtId="169" fontId="26" fillId="10" borderId="29" xfId="1" applyNumberFormat="1" applyFont="1" applyFill="1" applyBorder="1" applyAlignment="1">
      <alignment horizontal="center" vertical="center" wrapText="1"/>
    </xf>
    <xf numFmtId="165" fontId="26" fillId="10" borderId="29" xfId="2" applyFont="1" applyFill="1" applyBorder="1" applyAlignment="1">
      <alignment horizontal="center" vertical="center" wrapText="1"/>
    </xf>
    <xf numFmtId="14" fontId="26" fillId="9" borderId="29" xfId="1" applyNumberFormat="1" applyFont="1" applyFill="1" applyBorder="1" applyAlignment="1">
      <alignment horizontal="center" vertical="center" wrapText="1"/>
    </xf>
    <xf numFmtId="44" fontId="41" fillId="9" borderId="29" xfId="7" applyFont="1" applyFill="1" applyBorder="1" applyAlignment="1">
      <alignment horizontal="center" vertical="center" wrapText="1"/>
    </xf>
    <xf numFmtId="0" fontId="26" fillId="10" borderId="29" xfId="0" applyNumberFormat="1" applyFont="1" applyFill="1" applyBorder="1" applyAlignment="1">
      <alignment horizontal="center" vertical="center" wrapText="1"/>
    </xf>
    <xf numFmtId="0" fontId="26" fillId="10" borderId="29" xfId="0" applyFont="1" applyFill="1" applyBorder="1" applyAlignment="1">
      <alignment horizontal="center" vertical="center" wrapText="1"/>
    </xf>
    <xf numFmtId="14" fontId="26" fillId="10" borderId="29" xfId="0" applyNumberFormat="1" applyFont="1" applyFill="1" applyBorder="1" applyAlignment="1">
      <alignment horizontal="center" vertical="center" wrapText="1"/>
    </xf>
    <xf numFmtId="164" fontId="41" fillId="10" borderId="29" xfId="3" applyFont="1" applyFill="1" applyBorder="1" applyAlignment="1">
      <alignment horizontal="center" vertical="center" wrapText="1"/>
    </xf>
    <xf numFmtId="43" fontId="26" fillId="10" borderId="7" xfId="20" applyFont="1" applyFill="1" applyBorder="1" applyAlignment="1">
      <alignment horizontal="center" vertical="center" wrapText="1"/>
    </xf>
    <xf numFmtId="0" fontId="26" fillId="10" borderId="7" xfId="0" applyFont="1" applyFill="1" applyBorder="1" applyAlignment="1">
      <alignment horizontal="center" vertical="center" wrapText="1"/>
    </xf>
    <xf numFmtId="165" fontId="26" fillId="10" borderId="7" xfId="2" applyFont="1" applyFill="1" applyBorder="1" applyAlignment="1">
      <alignment horizontal="center" vertical="center" wrapText="1"/>
    </xf>
    <xf numFmtId="0" fontId="26" fillId="10" borderId="7" xfId="2" applyNumberFormat="1" applyFont="1" applyFill="1" applyBorder="1" applyAlignment="1">
      <alignment horizontal="center" vertical="center" wrapText="1"/>
    </xf>
    <xf numFmtId="176" fontId="26" fillId="10" borderId="7" xfId="1" applyNumberFormat="1" applyFont="1" applyFill="1" applyBorder="1" applyAlignment="1">
      <alignment horizontal="center" vertical="center" wrapText="1"/>
    </xf>
    <xf numFmtId="44" fontId="41" fillId="10" borderId="7" xfId="7" applyFont="1" applyFill="1" applyBorder="1" applyAlignment="1">
      <alignment horizontal="center" vertical="center" wrapText="1"/>
    </xf>
    <xf numFmtId="0" fontId="26" fillId="34" borderId="75" xfId="0" applyNumberFormat="1" applyFont="1" applyFill="1" applyBorder="1" applyAlignment="1">
      <alignment horizontal="center" vertical="center" wrapText="1"/>
    </xf>
    <xf numFmtId="14" fontId="26" fillId="34" borderId="75" xfId="0" applyNumberFormat="1" applyFont="1" applyFill="1" applyBorder="1" applyAlignment="1">
      <alignment horizontal="center" vertical="center" wrapText="1"/>
    </xf>
    <xf numFmtId="164" fontId="41" fillId="34" borderId="75" xfId="3" applyFont="1" applyFill="1" applyBorder="1" applyAlignment="1">
      <alignment horizontal="center" vertical="center" wrapText="1"/>
    </xf>
    <xf numFmtId="169" fontId="26" fillId="0" borderId="34" xfId="1" applyNumberFormat="1" applyFont="1" applyFill="1" applyBorder="1" applyAlignment="1">
      <alignment horizontal="center" vertical="center" wrapText="1"/>
    </xf>
    <xf numFmtId="44" fontId="41" fillId="0" borderId="75" xfId="7" applyFont="1" applyFill="1" applyBorder="1" applyAlignment="1">
      <alignment horizontal="center" vertical="center" wrapText="1"/>
    </xf>
    <xf numFmtId="43" fontId="26" fillId="0" borderId="75" xfId="20" applyFont="1" applyFill="1" applyBorder="1" applyAlignment="1">
      <alignment horizontal="center" vertical="center" wrapText="1"/>
    </xf>
    <xf numFmtId="165" fontId="26" fillId="0" borderId="75" xfId="2" applyFont="1" applyFill="1" applyBorder="1" applyAlignment="1">
      <alignment horizontal="center" vertical="center" wrapText="1"/>
    </xf>
    <xf numFmtId="169" fontId="26" fillId="0" borderId="75" xfId="1" applyNumberFormat="1" applyFont="1" applyFill="1" applyBorder="1" applyAlignment="1">
      <alignment horizontal="center" vertical="center" wrapText="1"/>
    </xf>
    <xf numFmtId="0" fontId="26" fillId="9" borderId="69" xfId="0" applyFont="1" applyFill="1" applyBorder="1" applyAlignment="1">
      <alignment horizontal="center" vertical="center" wrapText="1"/>
    </xf>
    <xf numFmtId="0" fontId="26" fillId="69" borderId="70" xfId="0" applyFont="1" applyFill="1" applyBorder="1" applyAlignment="1">
      <alignment horizontal="center" vertical="center" wrapText="1"/>
    </xf>
    <xf numFmtId="0" fontId="41" fillId="14" borderId="70" xfId="0" applyFont="1" applyFill="1" applyBorder="1" applyAlignment="1">
      <alignment horizontal="center" vertical="center" wrapText="1"/>
    </xf>
    <xf numFmtId="0" fontId="26" fillId="2" borderId="70" xfId="0" applyFont="1" applyFill="1" applyBorder="1" applyAlignment="1">
      <alignment horizontal="center" vertical="center" wrapText="1"/>
    </xf>
    <xf numFmtId="0" fontId="26" fillId="0" borderId="70" xfId="0" applyFont="1" applyFill="1" applyBorder="1" applyAlignment="1">
      <alignment horizontal="center" vertical="center" wrapText="1"/>
    </xf>
    <xf numFmtId="0" fontId="26" fillId="15" borderId="70" xfId="1" applyNumberFormat="1" applyFont="1" applyFill="1" applyBorder="1" applyAlignment="1">
      <alignment horizontal="center" vertical="center" wrapText="1"/>
    </xf>
    <xf numFmtId="164" fontId="41" fillId="8" borderId="70" xfId="3" applyFont="1" applyFill="1" applyBorder="1" applyAlignment="1">
      <alignment horizontal="center" vertical="center" wrapText="1"/>
    </xf>
    <xf numFmtId="169" fontId="26" fillId="2" borderId="70" xfId="1" applyNumberFormat="1" applyFont="1" applyFill="1" applyBorder="1" applyAlignment="1">
      <alignment horizontal="center" vertical="center" wrapText="1"/>
    </xf>
    <xf numFmtId="44" fontId="41" fillId="37" borderId="70" xfId="7" applyFont="1" applyFill="1" applyBorder="1" applyAlignment="1">
      <alignment horizontal="center" vertical="center" wrapText="1"/>
    </xf>
    <xf numFmtId="0" fontId="26" fillId="34" borderId="70" xfId="0" applyNumberFormat="1" applyFont="1" applyFill="1" applyBorder="1" applyAlignment="1">
      <alignment horizontal="center" vertical="center" wrapText="1"/>
    </xf>
    <xf numFmtId="0" fontId="26" fillId="34" borderId="70" xfId="0" applyFont="1" applyFill="1" applyBorder="1" applyAlignment="1">
      <alignment horizontal="center" vertical="center" wrapText="1"/>
    </xf>
    <xf numFmtId="14" fontId="26" fillId="34" borderId="70" xfId="0" applyNumberFormat="1" applyFont="1" applyFill="1" applyBorder="1" applyAlignment="1">
      <alignment horizontal="center" vertical="center" wrapText="1"/>
    </xf>
    <xf numFmtId="164" fontId="41" fillId="34" borderId="70" xfId="3" applyFont="1" applyFill="1" applyBorder="1" applyAlignment="1">
      <alignment horizontal="center" vertical="center" wrapText="1"/>
    </xf>
    <xf numFmtId="43" fontId="26" fillId="0" borderId="70" xfId="20" applyFont="1" applyFill="1" applyBorder="1" applyAlignment="1">
      <alignment horizontal="center" vertical="center" wrapText="1"/>
    </xf>
    <xf numFmtId="165" fontId="26" fillId="0" borderId="70" xfId="2" applyFont="1" applyFill="1" applyBorder="1" applyAlignment="1">
      <alignment horizontal="center" vertical="center" wrapText="1"/>
    </xf>
    <xf numFmtId="169" fontId="26" fillId="0" borderId="70" xfId="1" applyNumberFormat="1" applyFont="1" applyFill="1" applyBorder="1" applyAlignment="1">
      <alignment horizontal="center" vertical="center" wrapText="1"/>
    </xf>
    <xf numFmtId="44" fontId="41" fillId="0" borderId="70" xfId="7" applyFont="1" applyFill="1" applyBorder="1" applyAlignment="1">
      <alignment horizontal="center" vertical="center" wrapText="1"/>
    </xf>
    <xf numFmtId="164" fontId="41" fillId="2" borderId="70" xfId="3" applyFont="1" applyFill="1" applyBorder="1" applyAlignment="1">
      <alignment horizontal="center" vertical="center" wrapText="1"/>
    </xf>
    <xf numFmtId="164" fontId="26" fillId="2" borderId="70" xfId="0" applyNumberFormat="1" applyFont="1" applyFill="1" applyBorder="1" applyAlignment="1">
      <alignment horizontal="center" vertical="center" wrapText="1"/>
    </xf>
    <xf numFmtId="169" fontId="26" fillId="0" borderId="70" xfId="0" applyNumberFormat="1" applyFont="1" applyFill="1" applyBorder="1" applyAlignment="1">
      <alignment horizontal="center" vertical="center" wrapText="1"/>
    </xf>
    <xf numFmtId="0" fontId="26" fillId="0" borderId="71" xfId="0" applyFont="1" applyBorder="1" applyAlignment="1">
      <alignment horizontal="center" vertical="center" wrapText="1"/>
    </xf>
    <xf numFmtId="169" fontId="26" fillId="0" borderId="29" xfId="1" applyNumberFormat="1" applyFont="1" applyFill="1" applyBorder="1" applyAlignment="1">
      <alignment horizontal="center" vertical="center" wrapText="1"/>
    </xf>
    <xf numFmtId="165" fontId="26" fillId="0" borderId="29" xfId="2" applyFont="1" applyFill="1" applyBorder="1" applyAlignment="1">
      <alignment horizontal="center" vertical="center" wrapText="1"/>
    </xf>
    <xf numFmtId="44" fontId="41" fillId="0" borderId="29" xfId="7" applyFont="1" applyFill="1" applyBorder="1" applyAlignment="1">
      <alignment horizontal="center" vertical="center" wrapText="1"/>
    </xf>
    <xf numFmtId="0" fontId="26" fillId="61" borderId="29" xfId="0" applyNumberFormat="1" applyFont="1" applyFill="1" applyBorder="1" applyAlignment="1">
      <alignment horizontal="center" vertical="center" wrapText="1"/>
    </xf>
    <xf numFmtId="0" fontId="26" fillId="61" borderId="29" xfId="0" applyFont="1" applyFill="1" applyBorder="1" applyAlignment="1">
      <alignment horizontal="center" vertical="center" wrapText="1"/>
    </xf>
    <xf numFmtId="14" fontId="26" fillId="61" borderId="29" xfId="0" applyNumberFormat="1" applyFont="1" applyFill="1" applyBorder="1" applyAlignment="1">
      <alignment horizontal="center" vertical="center" wrapText="1"/>
    </xf>
    <xf numFmtId="164" fontId="41" fillId="61" borderId="29" xfId="3" applyFont="1" applyFill="1" applyBorder="1" applyAlignment="1">
      <alignment horizontal="center" vertical="center" wrapText="1"/>
    </xf>
    <xf numFmtId="43" fontId="26" fillId="61" borderId="75" xfId="20" applyFont="1" applyFill="1" applyBorder="1" applyAlignment="1">
      <alignment horizontal="center" vertical="center" wrapText="1"/>
    </xf>
    <xf numFmtId="165" fontId="26" fillId="61" borderId="75" xfId="2" applyFont="1" applyFill="1" applyBorder="1" applyAlignment="1">
      <alignment horizontal="center" vertical="center" wrapText="1"/>
    </xf>
    <xf numFmtId="176" fontId="26" fillId="61" borderId="75" xfId="1" applyNumberFormat="1" applyFont="1" applyFill="1" applyBorder="1" applyAlignment="1">
      <alignment horizontal="center" vertical="center" wrapText="1"/>
    </xf>
    <xf numFmtId="44" fontId="41" fillId="61" borderId="75" xfId="7" applyFont="1" applyFill="1" applyBorder="1" applyAlignment="1">
      <alignment horizontal="center" vertical="center" wrapText="1"/>
    </xf>
    <xf numFmtId="169" fontId="26" fillId="61" borderId="29" xfId="1" applyNumberFormat="1" applyFont="1" applyFill="1" applyBorder="1" applyAlignment="1">
      <alignment horizontal="center" vertical="center" wrapText="1"/>
    </xf>
    <xf numFmtId="1" fontId="26" fillId="61" borderId="29" xfId="1" applyNumberFormat="1" applyFont="1" applyFill="1" applyBorder="1" applyAlignment="1">
      <alignment horizontal="center" vertical="center" wrapText="1"/>
    </xf>
    <xf numFmtId="14" fontId="26" fillId="61" borderId="29" xfId="1" applyNumberFormat="1" applyFont="1" applyFill="1" applyBorder="1" applyAlignment="1">
      <alignment horizontal="center" vertical="center" wrapText="1"/>
    </xf>
    <xf numFmtId="175" fontId="26" fillId="61" borderId="29" xfId="1" applyNumberFormat="1" applyFont="1" applyFill="1" applyBorder="1" applyAlignment="1">
      <alignment horizontal="center" vertical="center" wrapText="1"/>
    </xf>
    <xf numFmtId="176" fontId="26" fillId="0" borderId="75" xfId="1" applyNumberFormat="1" applyFont="1" applyFill="1" applyBorder="1" applyAlignment="1">
      <alignment horizontal="center" vertical="center" wrapText="1"/>
    </xf>
    <xf numFmtId="0" fontId="26" fillId="27" borderId="28" xfId="0" applyFont="1" applyFill="1" applyBorder="1" applyAlignment="1">
      <alignment horizontal="center" vertical="center" wrapText="1"/>
    </xf>
    <xf numFmtId="0" fontId="26" fillId="12" borderId="29" xfId="0" applyFont="1" applyFill="1" applyBorder="1" applyAlignment="1">
      <alignment horizontal="center" vertical="center" wrapText="1"/>
    </xf>
    <xf numFmtId="0" fontId="26" fillId="16" borderId="29" xfId="0" applyFont="1" applyFill="1" applyBorder="1" applyAlignment="1">
      <alignment horizontal="center" vertical="center" wrapText="1"/>
    </xf>
    <xf numFmtId="0" fontId="42" fillId="14" borderId="29" xfId="0" applyFont="1" applyFill="1" applyBorder="1" applyAlignment="1">
      <alignment horizontal="center" vertical="center" wrapText="1"/>
    </xf>
    <xf numFmtId="0" fontId="37" fillId="0" borderId="29" xfId="0" applyFont="1" applyFill="1" applyBorder="1" applyAlignment="1">
      <alignment horizontal="center" vertical="center" wrapText="1"/>
    </xf>
    <xf numFmtId="0" fontId="26" fillId="2" borderId="29" xfId="0" applyNumberFormat="1" applyFont="1" applyFill="1" applyBorder="1" applyAlignment="1">
      <alignment horizontal="center" vertical="center" wrapText="1"/>
    </xf>
    <xf numFmtId="164" fontId="26" fillId="0" borderId="29" xfId="3" applyFont="1" applyFill="1" applyBorder="1" applyAlignment="1">
      <alignment horizontal="center" vertical="center" wrapText="1"/>
    </xf>
    <xf numFmtId="14" fontId="26" fillId="0" borderId="29" xfId="0" applyNumberFormat="1" applyFont="1" applyFill="1" applyBorder="1" applyAlignment="1">
      <alignment horizontal="center" vertical="center" wrapText="1"/>
    </xf>
    <xf numFmtId="164" fontId="41" fillId="0" borderId="29" xfId="3" applyFont="1" applyFill="1" applyBorder="1" applyAlignment="1">
      <alignment horizontal="center" vertical="center" wrapText="1"/>
    </xf>
    <xf numFmtId="164" fontId="26" fillId="0" borderId="29" xfId="0" applyNumberFormat="1" applyFont="1" applyFill="1" applyBorder="1" applyAlignment="1">
      <alignment horizontal="center" vertical="center" wrapText="1"/>
    </xf>
    <xf numFmtId="0" fontId="26" fillId="0" borderId="47" xfId="0" applyFont="1" applyFill="1" applyBorder="1" applyAlignment="1">
      <alignment horizontal="center" vertical="center" wrapText="1"/>
    </xf>
    <xf numFmtId="0" fontId="26" fillId="27" borderId="67" xfId="0" applyFont="1" applyFill="1" applyBorder="1" applyAlignment="1">
      <alignment horizontal="center" vertical="center" wrapText="1"/>
    </xf>
    <xf numFmtId="0" fontId="26" fillId="12" borderId="75" xfId="0" applyFont="1" applyFill="1" applyBorder="1" applyAlignment="1">
      <alignment horizontal="center" vertical="center" wrapText="1"/>
    </xf>
    <xf numFmtId="0" fontId="26" fillId="16" borderId="75" xfId="0" applyFont="1" applyFill="1" applyBorder="1" applyAlignment="1">
      <alignment horizontal="center" vertical="center" wrapText="1"/>
    </xf>
    <xf numFmtId="0" fontId="42" fillId="14" borderId="75" xfId="0" applyFont="1" applyFill="1" applyBorder="1" applyAlignment="1">
      <alignment horizontal="center" vertical="center" wrapText="1"/>
    </xf>
    <xf numFmtId="0" fontId="37" fillId="0" borderId="75" xfId="0" applyFont="1" applyFill="1" applyBorder="1" applyAlignment="1">
      <alignment horizontal="center" vertical="center" wrapText="1"/>
    </xf>
    <xf numFmtId="0" fontId="26" fillId="2" borderId="75" xfId="0" applyNumberFormat="1" applyFont="1" applyFill="1" applyBorder="1" applyAlignment="1">
      <alignment horizontal="center" vertical="center" wrapText="1"/>
    </xf>
    <xf numFmtId="164" fontId="26" fillId="0" borderId="75" xfId="3" applyFont="1" applyFill="1" applyBorder="1" applyAlignment="1">
      <alignment horizontal="center" vertical="center" wrapText="1"/>
    </xf>
    <xf numFmtId="176" fontId="26" fillId="0" borderId="75" xfId="0" applyNumberFormat="1" applyFont="1" applyFill="1" applyBorder="1" applyAlignment="1">
      <alignment horizontal="center" vertical="center" wrapText="1"/>
    </xf>
    <xf numFmtId="164" fontId="41" fillId="0" borderId="75" xfId="3" applyFont="1" applyFill="1" applyBorder="1" applyAlignment="1">
      <alignment horizontal="center" vertical="center" wrapText="1"/>
    </xf>
    <xf numFmtId="164" fontId="26" fillId="0" borderId="75" xfId="0" applyNumberFormat="1" applyFont="1" applyFill="1" applyBorder="1" applyAlignment="1">
      <alignment horizontal="center" vertical="center" wrapText="1"/>
    </xf>
    <xf numFmtId="0" fontId="26" fillId="0" borderId="68" xfId="0" applyFont="1" applyFill="1" applyBorder="1" applyAlignment="1">
      <alignment horizontal="center" vertical="center" wrapText="1"/>
    </xf>
    <xf numFmtId="0" fontId="26" fillId="27" borderId="69" xfId="0" applyFont="1" applyFill="1" applyBorder="1" applyAlignment="1">
      <alignment horizontal="center" vertical="center" wrapText="1"/>
    </xf>
    <xf numFmtId="0" fontId="26" fillId="12" borderId="70" xfId="0" applyFont="1" applyFill="1" applyBorder="1" applyAlignment="1">
      <alignment horizontal="center" vertical="center" wrapText="1"/>
    </xf>
    <xf numFmtId="0" fontId="26" fillId="16" borderId="70" xfId="0" applyFont="1" applyFill="1" applyBorder="1" applyAlignment="1">
      <alignment horizontal="center" vertical="center" wrapText="1"/>
    </xf>
    <xf numFmtId="0" fontId="42" fillId="14" borderId="70" xfId="0" applyFont="1" applyFill="1" applyBorder="1" applyAlignment="1">
      <alignment horizontal="center" vertical="center" wrapText="1"/>
    </xf>
    <xf numFmtId="0" fontId="37" fillId="0" borderId="70" xfId="0" applyFont="1" applyFill="1" applyBorder="1" applyAlignment="1">
      <alignment horizontal="center" vertical="center" wrapText="1"/>
    </xf>
    <xf numFmtId="0" fontId="26" fillId="2" borderId="70" xfId="0" applyNumberFormat="1" applyFont="1" applyFill="1" applyBorder="1" applyAlignment="1">
      <alignment horizontal="center" vertical="center" wrapText="1"/>
    </xf>
    <xf numFmtId="164" fontId="26" fillId="0" borderId="70" xfId="3" applyFont="1" applyFill="1" applyBorder="1" applyAlignment="1">
      <alignment horizontal="center" vertical="center" wrapText="1"/>
    </xf>
    <xf numFmtId="176" fontId="26" fillId="0" borderId="70" xfId="0" applyNumberFormat="1" applyFont="1" applyFill="1" applyBorder="1" applyAlignment="1">
      <alignment horizontal="center" vertical="center" wrapText="1"/>
    </xf>
    <xf numFmtId="169" fontId="26" fillId="0" borderId="5" xfId="1" applyNumberFormat="1" applyFont="1" applyFill="1" applyBorder="1" applyAlignment="1">
      <alignment horizontal="center" vertical="center" wrapText="1"/>
    </xf>
    <xf numFmtId="0" fontId="26" fillId="0" borderId="5" xfId="0" applyFont="1" applyFill="1" applyBorder="1" applyAlignment="1">
      <alignment horizontal="center" vertical="center" wrapText="1"/>
    </xf>
    <xf numFmtId="165" fontId="26" fillId="0" borderId="5" xfId="2" applyFont="1" applyFill="1" applyBorder="1" applyAlignment="1">
      <alignment horizontal="center" vertical="center" wrapText="1"/>
    </xf>
    <xf numFmtId="164" fontId="26" fillId="0" borderId="5" xfId="3" applyFont="1" applyFill="1" applyBorder="1" applyAlignment="1">
      <alignment horizontal="center" vertical="center" wrapText="1"/>
    </xf>
    <xf numFmtId="14" fontId="26" fillId="0" borderId="5" xfId="0" applyNumberFormat="1" applyFont="1" applyFill="1" applyBorder="1" applyAlignment="1">
      <alignment horizontal="center" vertical="center" wrapText="1"/>
    </xf>
    <xf numFmtId="164" fontId="41" fillId="0" borderId="5" xfId="3" applyFont="1" applyFill="1" applyBorder="1" applyAlignment="1">
      <alignment horizontal="center" vertical="center" wrapText="1"/>
    </xf>
    <xf numFmtId="164" fontId="26" fillId="0" borderId="5" xfId="0" applyNumberFormat="1" applyFont="1" applyFill="1" applyBorder="1" applyAlignment="1">
      <alignment horizontal="center" vertical="center" wrapText="1"/>
    </xf>
    <xf numFmtId="0" fontId="26" fillId="0" borderId="71" xfId="0" applyFont="1" applyFill="1" applyBorder="1" applyAlignment="1">
      <alignment horizontal="center" vertical="center" wrapText="1"/>
    </xf>
    <xf numFmtId="0" fontId="26" fillId="23" borderId="28" xfId="0" applyFont="1" applyFill="1" applyBorder="1" applyAlignment="1">
      <alignment horizontal="center" vertical="center" wrapText="1"/>
    </xf>
    <xf numFmtId="0" fontId="26" fillId="5" borderId="29" xfId="0" applyFont="1" applyFill="1" applyBorder="1" applyAlignment="1">
      <alignment horizontal="center" vertical="center" wrapText="1"/>
    </xf>
    <xf numFmtId="0" fontId="26" fillId="51" borderId="29" xfId="0" applyFont="1" applyFill="1" applyBorder="1" applyAlignment="1">
      <alignment horizontal="center" vertical="center" wrapText="1"/>
    </xf>
    <xf numFmtId="176" fontId="26" fillId="0" borderId="29" xfId="0" applyNumberFormat="1" applyFont="1" applyFill="1" applyBorder="1" applyAlignment="1">
      <alignment horizontal="center" vertical="center" wrapText="1"/>
    </xf>
    <xf numFmtId="176" fontId="26" fillId="0" borderId="29" xfId="1" applyNumberFormat="1" applyFont="1" applyFill="1" applyBorder="1" applyAlignment="1">
      <alignment horizontal="center" vertical="center" wrapText="1"/>
    </xf>
    <xf numFmtId="14" fontId="26" fillId="0" borderId="29" xfId="1" applyNumberFormat="1" applyFont="1" applyFill="1" applyBorder="1" applyAlignment="1">
      <alignment horizontal="center" vertical="center" wrapText="1"/>
    </xf>
    <xf numFmtId="0" fontId="26" fillId="0" borderId="8" xfId="0" applyFont="1" applyFill="1" applyBorder="1" applyAlignment="1">
      <alignment horizontal="center" vertical="center" wrapText="1"/>
    </xf>
    <xf numFmtId="169" fontId="26" fillId="0" borderId="8" xfId="1" applyNumberFormat="1" applyFont="1" applyFill="1" applyBorder="1" applyAlignment="1">
      <alignment horizontal="center" vertical="center" wrapText="1"/>
    </xf>
    <xf numFmtId="1" fontId="26" fillId="0" borderId="75" xfId="1" applyNumberFormat="1" applyFont="1" applyFill="1" applyBorder="1" applyAlignment="1">
      <alignment horizontal="center" vertical="center" wrapText="1"/>
    </xf>
    <xf numFmtId="14" fontId="26" fillId="0" borderId="75" xfId="1" applyNumberFormat="1" applyFont="1" applyFill="1" applyBorder="1" applyAlignment="1">
      <alignment horizontal="center" vertical="center" wrapText="1"/>
    </xf>
    <xf numFmtId="0" fontId="26" fillId="23" borderId="67" xfId="0" applyFont="1" applyFill="1" applyBorder="1" applyAlignment="1">
      <alignment horizontal="center" vertical="center" wrapText="1"/>
    </xf>
    <xf numFmtId="0" fontId="26" fillId="5" borderId="75" xfId="0" applyFont="1" applyFill="1" applyBorder="1" applyAlignment="1">
      <alignment horizontal="center" vertical="center" wrapText="1"/>
    </xf>
    <xf numFmtId="0" fontId="26" fillId="51" borderId="75" xfId="0" applyFont="1" applyFill="1" applyBorder="1" applyAlignment="1">
      <alignment horizontal="center" vertical="center" wrapText="1"/>
    </xf>
    <xf numFmtId="169" fontId="26" fillId="0" borderId="7" xfId="1" applyNumberFormat="1" applyFont="1" applyFill="1" applyBorder="1" applyAlignment="1">
      <alignment horizontal="center" vertical="center" wrapText="1"/>
    </xf>
    <xf numFmtId="0" fontId="26" fillId="0" borderId="7" xfId="0" applyFont="1" applyFill="1" applyBorder="1" applyAlignment="1">
      <alignment horizontal="center" vertical="center" wrapText="1"/>
    </xf>
    <xf numFmtId="164" fontId="26" fillId="0" borderId="7" xfId="3" applyFont="1" applyFill="1" applyBorder="1" applyAlignment="1">
      <alignment horizontal="center" vertical="center" wrapText="1"/>
    </xf>
    <xf numFmtId="14" fontId="26" fillId="0" borderId="7" xfId="0" applyNumberFormat="1" applyFont="1" applyFill="1" applyBorder="1" applyAlignment="1">
      <alignment horizontal="center" vertical="center" wrapText="1"/>
    </xf>
    <xf numFmtId="164" fontId="41" fillId="0" borderId="7" xfId="3" applyFont="1" applyFill="1" applyBorder="1" applyAlignment="1">
      <alignment horizontal="center" vertical="center" wrapText="1"/>
    </xf>
    <xf numFmtId="164" fontId="26" fillId="0" borderId="7" xfId="0" applyNumberFormat="1" applyFont="1" applyFill="1" applyBorder="1" applyAlignment="1">
      <alignment horizontal="center" vertical="center" wrapText="1"/>
    </xf>
    <xf numFmtId="0" fontId="26" fillId="23" borderId="69" xfId="0" applyFont="1" applyFill="1" applyBorder="1" applyAlignment="1">
      <alignment horizontal="center" vertical="center" wrapText="1"/>
    </xf>
    <xf numFmtId="0" fontId="26" fillId="5" borderId="70" xfId="0" applyFont="1" applyFill="1" applyBorder="1" applyAlignment="1">
      <alignment horizontal="center" vertical="center" wrapText="1"/>
    </xf>
    <xf numFmtId="0" fontId="26" fillId="51" borderId="70" xfId="0" applyFont="1" applyFill="1" applyBorder="1" applyAlignment="1">
      <alignment horizontal="center" vertical="center" wrapText="1"/>
    </xf>
    <xf numFmtId="14" fontId="26" fillId="0" borderId="70" xfId="0" applyNumberFormat="1" applyFont="1" applyFill="1" applyBorder="1" applyAlignment="1">
      <alignment horizontal="center" vertical="center" wrapText="1"/>
    </xf>
    <xf numFmtId="164" fontId="41" fillId="0" borderId="70" xfId="3" applyFont="1" applyFill="1" applyBorder="1" applyAlignment="1">
      <alignment horizontal="center" vertical="center" wrapText="1"/>
    </xf>
    <xf numFmtId="0" fontId="26" fillId="0" borderId="29" xfId="1" applyNumberFormat="1" applyFont="1" applyFill="1" applyBorder="1" applyAlignment="1">
      <alignment horizontal="center" vertical="center" wrapText="1"/>
    </xf>
    <xf numFmtId="44" fontId="41" fillId="0" borderId="30" xfId="7" applyFont="1" applyFill="1" applyBorder="1" applyAlignment="1">
      <alignment horizontal="center" vertical="center" wrapText="1"/>
    </xf>
    <xf numFmtId="169" fontId="26" fillId="0" borderId="44" xfId="1" applyNumberFormat="1" applyFont="1" applyFill="1" applyBorder="1" applyAlignment="1">
      <alignment horizontal="center" vertical="center" wrapText="1"/>
    </xf>
    <xf numFmtId="164" fontId="26" fillId="0" borderId="70" xfId="0" applyNumberFormat="1" applyFont="1" applyFill="1" applyBorder="1" applyAlignment="1">
      <alignment horizontal="center" vertical="center" wrapText="1"/>
    </xf>
    <xf numFmtId="0" fontId="26" fillId="0" borderId="70" xfId="1" applyNumberFormat="1" applyFont="1" applyFill="1" applyBorder="1" applyAlignment="1">
      <alignment horizontal="center" vertical="center" wrapText="1"/>
    </xf>
    <xf numFmtId="176" fontId="26" fillId="0" borderId="70" xfId="1" applyNumberFormat="1" applyFont="1" applyFill="1" applyBorder="1" applyAlignment="1">
      <alignment horizontal="center" vertical="center" wrapText="1"/>
    </xf>
    <xf numFmtId="0" fontId="26" fillId="21" borderId="29" xfId="0" applyFont="1" applyFill="1" applyBorder="1" applyAlignment="1">
      <alignment horizontal="center" vertical="center" wrapText="1"/>
    </xf>
    <xf numFmtId="43" fontId="26" fillId="0" borderId="29" xfId="20" applyFont="1" applyFill="1" applyBorder="1" applyAlignment="1">
      <alignment horizontal="center" vertical="center" wrapText="1"/>
    </xf>
    <xf numFmtId="0" fontId="26" fillId="21" borderId="75" xfId="0" applyFont="1" applyFill="1" applyBorder="1" applyAlignment="1">
      <alignment horizontal="center" vertical="center" wrapText="1"/>
    </xf>
    <xf numFmtId="0" fontId="26" fillId="21" borderId="70" xfId="0" applyFont="1" applyFill="1" applyBorder="1" applyAlignment="1">
      <alignment horizontal="center" vertical="center" wrapText="1"/>
    </xf>
    <xf numFmtId="175" fontId="26" fillId="0" borderId="70" xfId="0" applyNumberFormat="1" applyFont="1" applyFill="1" applyBorder="1" applyAlignment="1">
      <alignment horizontal="center" vertical="center" wrapText="1"/>
    </xf>
    <xf numFmtId="0" fontId="26" fillId="2" borderId="5" xfId="0" applyFont="1" applyFill="1" applyBorder="1" applyAlignment="1">
      <alignment horizontal="center" vertical="center" wrapText="1"/>
    </xf>
    <xf numFmtId="0" fontId="26" fillId="15" borderId="5" xfId="1" applyNumberFormat="1" applyFont="1" applyFill="1" applyBorder="1" applyAlignment="1">
      <alignment horizontal="center" vertical="center" wrapText="1"/>
    </xf>
    <xf numFmtId="169" fontId="26" fillId="2" borderId="5" xfId="1" applyNumberFormat="1" applyFont="1" applyFill="1" applyBorder="1" applyAlignment="1">
      <alignment horizontal="center" vertical="center" wrapText="1"/>
    </xf>
    <xf numFmtId="169" fontId="26" fillId="0" borderId="5" xfId="0" applyNumberFormat="1" applyFont="1" applyFill="1" applyBorder="1" applyAlignment="1">
      <alignment horizontal="center" vertical="center" wrapText="1"/>
    </xf>
    <xf numFmtId="0" fontId="26" fillId="57" borderId="29" xfId="0" applyFont="1" applyFill="1" applyBorder="1" applyAlignment="1">
      <alignment horizontal="center" vertical="center" wrapText="1"/>
    </xf>
    <xf numFmtId="0" fontId="26" fillId="57" borderId="75" xfId="0" applyFont="1" applyFill="1" applyBorder="1" applyAlignment="1">
      <alignment horizontal="center" vertical="center" wrapText="1"/>
    </xf>
    <xf numFmtId="0" fontId="26" fillId="57" borderId="70" xfId="0" applyFont="1" applyFill="1" applyBorder="1" applyAlignment="1">
      <alignment horizontal="center" vertical="center" wrapText="1"/>
    </xf>
    <xf numFmtId="0" fontId="26" fillId="2" borderId="29" xfId="0" applyNumberFormat="1" applyFont="1" applyFill="1" applyBorder="1" applyAlignment="1">
      <alignment vertical="center" wrapText="1"/>
    </xf>
    <xf numFmtId="0" fontId="26" fillId="0" borderId="29" xfId="0" applyNumberFormat="1" applyFont="1" applyFill="1" applyBorder="1" applyAlignment="1">
      <alignment wrapText="1"/>
    </xf>
    <xf numFmtId="0" fontId="26" fillId="2" borderId="29" xfId="6" applyNumberFormat="1" applyFont="1" applyFill="1" applyBorder="1" applyAlignment="1">
      <alignment horizontal="center" vertical="center"/>
    </xf>
    <xf numFmtId="0" fontId="26" fillId="2" borderId="75" xfId="0" applyNumberFormat="1" applyFont="1" applyFill="1" applyBorder="1" applyAlignment="1">
      <alignment vertical="center" wrapText="1"/>
    </xf>
    <xf numFmtId="0" fontId="26" fillId="0" borderId="75" xfId="0" applyNumberFormat="1" applyFont="1" applyFill="1" applyBorder="1" applyAlignment="1">
      <alignment wrapText="1"/>
    </xf>
    <xf numFmtId="0" fontId="26" fillId="2" borderId="75" xfId="6" applyNumberFormat="1" applyFont="1" applyFill="1" applyBorder="1" applyAlignment="1">
      <alignment horizontal="center" vertical="center"/>
    </xf>
    <xf numFmtId="0" fontId="26" fillId="2" borderId="70" xfId="0" applyNumberFormat="1" applyFont="1" applyFill="1" applyBorder="1" applyAlignment="1">
      <alignment vertical="center" wrapText="1"/>
    </xf>
    <xf numFmtId="0" fontId="26" fillId="0" borderId="70" xfId="0" applyNumberFormat="1" applyFont="1" applyFill="1" applyBorder="1" applyAlignment="1">
      <alignment wrapText="1"/>
    </xf>
    <xf numFmtId="0" fontId="26" fillId="2" borderId="70" xfId="6" applyNumberFormat="1" applyFont="1" applyFill="1" applyBorder="1" applyAlignment="1">
      <alignment horizontal="center" vertical="center"/>
    </xf>
    <xf numFmtId="14" fontId="26" fillId="0" borderId="70" xfId="1" applyNumberFormat="1" applyFont="1" applyFill="1" applyBorder="1" applyAlignment="1">
      <alignment horizontal="center" vertical="center" wrapText="1"/>
    </xf>
    <xf numFmtId="0" fontId="26" fillId="0" borderId="29" xfId="0" applyNumberFormat="1" applyFont="1" applyFill="1" applyBorder="1" applyAlignment="1">
      <alignment horizontal="center" vertical="center" wrapText="1"/>
    </xf>
    <xf numFmtId="0" fontId="26" fillId="0" borderId="75" xfId="1" applyNumberFormat="1" applyFont="1" applyFill="1" applyBorder="1" applyAlignment="1">
      <alignment horizontal="center" vertical="center" wrapText="1"/>
    </xf>
    <xf numFmtId="0" fontId="26" fillId="0" borderId="70" xfId="0" applyNumberFormat="1" applyFont="1" applyFill="1" applyBorder="1" applyAlignment="1">
      <alignment horizontal="center" vertical="center" wrapText="1"/>
    </xf>
    <xf numFmtId="181" fontId="26" fillId="0" borderId="70" xfId="1" applyNumberFormat="1" applyFont="1" applyFill="1" applyBorder="1" applyAlignment="1">
      <alignment horizontal="center" vertical="center" wrapText="1"/>
    </xf>
    <xf numFmtId="49" fontId="26" fillId="0" borderId="70" xfId="1" applyNumberFormat="1" applyFont="1" applyFill="1" applyBorder="1" applyAlignment="1">
      <alignment horizontal="center" vertical="center" wrapText="1"/>
    </xf>
    <xf numFmtId="0" fontId="26" fillId="2" borderId="29" xfId="6" applyNumberFormat="1" applyFont="1" applyFill="1" applyBorder="1" applyAlignment="1">
      <alignment horizontal="center" vertical="center" wrapText="1"/>
    </xf>
    <xf numFmtId="0" fontId="26" fillId="15" borderId="29" xfId="6" applyNumberFormat="1" applyFont="1" applyFill="1" applyBorder="1" applyAlignment="1">
      <alignment horizontal="center" vertical="center" wrapText="1"/>
    </xf>
    <xf numFmtId="175" fontId="26" fillId="2" borderId="29" xfId="0" applyNumberFormat="1" applyFont="1" applyFill="1" applyBorder="1" applyAlignment="1">
      <alignment horizontal="center" vertical="center" wrapText="1"/>
    </xf>
    <xf numFmtId="0" fontId="26" fillId="2" borderId="75" xfId="6" applyNumberFormat="1" applyFont="1" applyFill="1" applyBorder="1" applyAlignment="1">
      <alignment horizontal="center" vertical="center" wrapText="1"/>
    </xf>
    <xf numFmtId="0" fontId="26" fillId="15" borderId="75" xfId="6" applyNumberFormat="1" applyFont="1" applyFill="1" applyBorder="1" applyAlignment="1">
      <alignment horizontal="center" vertical="center" wrapText="1"/>
    </xf>
    <xf numFmtId="0" fontId="26" fillId="2" borderId="70" xfId="6" applyNumberFormat="1" applyFont="1" applyFill="1" applyBorder="1" applyAlignment="1">
      <alignment horizontal="center" vertical="center" wrapText="1"/>
    </xf>
    <xf numFmtId="0" fontId="26" fillId="15" borderId="70" xfId="6" applyNumberFormat="1" applyFont="1" applyFill="1" applyBorder="1" applyAlignment="1">
      <alignment horizontal="center" vertical="center" wrapText="1"/>
    </xf>
    <xf numFmtId="0" fontId="5" fillId="0" borderId="29" xfId="0" applyNumberFormat="1" applyFont="1" applyFill="1" applyBorder="1" applyAlignment="1">
      <alignment wrapText="1"/>
    </xf>
    <xf numFmtId="0" fontId="5" fillId="0" borderId="75" xfId="0" applyNumberFormat="1" applyFont="1" applyFill="1" applyBorder="1" applyAlignment="1">
      <alignment wrapText="1"/>
    </xf>
    <xf numFmtId="0" fontId="5" fillId="0" borderId="70" xfId="0" applyNumberFormat="1" applyFont="1" applyFill="1" applyBorder="1" applyAlignment="1">
      <alignment wrapText="1"/>
    </xf>
    <xf numFmtId="0" fontId="26" fillId="0" borderId="5" xfId="0" applyNumberFormat="1" applyFont="1" applyFill="1" applyBorder="1" applyAlignment="1">
      <alignment horizontal="center" vertical="center" wrapText="1"/>
    </xf>
    <xf numFmtId="0" fontId="26" fillId="35" borderId="29" xfId="0" applyFont="1" applyFill="1" applyBorder="1" applyAlignment="1">
      <alignment horizontal="center" vertical="center" wrapText="1"/>
    </xf>
    <xf numFmtId="176" fontId="26" fillId="35" borderId="29" xfId="0" applyNumberFormat="1" applyFont="1" applyFill="1" applyBorder="1" applyAlignment="1">
      <alignment horizontal="center" vertical="center" wrapText="1"/>
    </xf>
    <xf numFmtId="169" fontId="26" fillId="25" borderId="29" xfId="1" applyNumberFormat="1" applyFont="1" applyFill="1" applyBorder="1" applyAlignment="1">
      <alignment horizontal="center" vertical="center" wrapText="1"/>
    </xf>
    <xf numFmtId="165" fontId="26" fillId="25" borderId="29" xfId="2" applyFont="1" applyFill="1" applyBorder="1" applyAlignment="1">
      <alignment horizontal="center" vertical="center" wrapText="1"/>
    </xf>
    <xf numFmtId="181" fontId="26" fillId="25" borderId="29" xfId="1" applyNumberFormat="1" applyFont="1" applyFill="1" applyBorder="1" applyAlignment="1">
      <alignment horizontal="center" vertical="center" wrapText="1"/>
    </xf>
    <xf numFmtId="44" fontId="41" fillId="25" borderId="29" xfId="7" applyFont="1" applyFill="1" applyBorder="1" applyAlignment="1">
      <alignment horizontal="center" vertical="center" wrapText="1"/>
    </xf>
    <xf numFmtId="176" fontId="26" fillId="34" borderId="75" xfId="0" applyNumberFormat="1" applyFont="1" applyFill="1" applyBorder="1" applyAlignment="1">
      <alignment horizontal="center" vertical="center" wrapText="1"/>
    </xf>
    <xf numFmtId="169" fontId="26" fillId="25" borderId="75" xfId="1" applyNumberFormat="1" applyFont="1" applyFill="1" applyBorder="1" applyAlignment="1">
      <alignment horizontal="center" vertical="center" wrapText="1"/>
    </xf>
    <xf numFmtId="0" fontId="26" fillId="25" borderId="75" xfId="0" applyFont="1" applyFill="1" applyBorder="1" applyAlignment="1">
      <alignment horizontal="center" vertical="center" wrapText="1"/>
    </xf>
    <xf numFmtId="165" fontId="26" fillId="25" borderId="75" xfId="2" applyFont="1" applyFill="1" applyBorder="1" applyAlignment="1">
      <alignment horizontal="center" vertical="center" wrapText="1"/>
    </xf>
    <xf numFmtId="44" fontId="41" fillId="25" borderId="75" xfId="7" applyFont="1" applyFill="1" applyBorder="1" applyAlignment="1">
      <alignment horizontal="center" vertical="center" wrapText="1"/>
    </xf>
    <xf numFmtId="176" fontId="26" fillId="34" borderId="70" xfId="0" applyNumberFormat="1" applyFont="1" applyFill="1" applyBorder="1" applyAlignment="1">
      <alignment horizontal="center" vertical="center" wrapText="1"/>
    </xf>
    <xf numFmtId="169" fontId="26" fillId="25" borderId="70" xfId="1" applyNumberFormat="1" applyFont="1" applyFill="1" applyBorder="1" applyAlignment="1">
      <alignment horizontal="center" vertical="center" wrapText="1"/>
    </xf>
    <xf numFmtId="0" fontId="26" fillId="25" borderId="70" xfId="0" applyFont="1" applyFill="1" applyBorder="1" applyAlignment="1">
      <alignment horizontal="center" vertical="center" wrapText="1"/>
    </xf>
    <xf numFmtId="165" fontId="26" fillId="25" borderId="70" xfId="2" applyFont="1" applyFill="1" applyBorder="1" applyAlignment="1">
      <alignment horizontal="center" vertical="center" wrapText="1"/>
    </xf>
    <xf numFmtId="44" fontId="41" fillId="25" borderId="70" xfId="7" applyFont="1" applyFill="1" applyBorder="1" applyAlignment="1">
      <alignment horizontal="center" vertical="center" wrapText="1"/>
    </xf>
    <xf numFmtId="164" fontId="26" fillId="2" borderId="34" xfId="0" applyNumberFormat="1" applyFont="1" applyFill="1" applyBorder="1" applyAlignment="1">
      <alignment horizontal="center" vertical="center" wrapText="1"/>
    </xf>
    <xf numFmtId="164" fontId="41" fillId="16" borderId="29" xfId="3" applyFont="1" applyFill="1" applyBorder="1" applyAlignment="1">
      <alignment horizontal="center" vertical="center" wrapText="1"/>
    </xf>
    <xf numFmtId="44" fontId="41" fillId="14" borderId="29" xfId="7" applyFont="1" applyFill="1" applyBorder="1" applyAlignment="1">
      <alignment horizontal="center" vertical="center" wrapText="1"/>
    </xf>
    <xf numFmtId="176" fontId="26" fillId="34" borderId="29" xfId="0" applyNumberFormat="1" applyFont="1" applyFill="1" applyBorder="1" applyAlignment="1">
      <alignment horizontal="center" vertical="center" wrapText="1"/>
    </xf>
    <xf numFmtId="14" fontId="26" fillId="25" borderId="29" xfId="1" applyNumberFormat="1" applyFont="1" applyFill="1" applyBorder="1" applyAlignment="1">
      <alignment horizontal="center" vertical="center" wrapText="1"/>
    </xf>
    <xf numFmtId="14" fontId="26" fillId="2" borderId="29" xfId="0" applyNumberFormat="1" applyFont="1" applyFill="1" applyBorder="1" applyAlignment="1">
      <alignment horizontal="center" vertical="center" wrapText="1"/>
    </xf>
    <xf numFmtId="169" fontId="26" fillId="77" borderId="29" xfId="0" applyNumberFormat="1" applyFont="1" applyFill="1" applyBorder="1" applyAlignment="1">
      <alignment horizontal="center" vertical="center" wrapText="1"/>
    </xf>
    <xf numFmtId="14" fontId="26" fillId="25" borderId="75" xfId="1" applyNumberFormat="1" applyFont="1" applyFill="1" applyBorder="1" applyAlignment="1">
      <alignment horizontal="center" vertical="center" wrapText="1"/>
    </xf>
    <xf numFmtId="0" fontId="26" fillId="25" borderId="29" xfId="0" applyFont="1" applyFill="1" applyBorder="1" applyAlignment="1">
      <alignment horizontal="center" vertical="center" wrapText="1"/>
    </xf>
    <xf numFmtId="169" fontId="26" fillId="76" borderId="75" xfId="1" applyNumberFormat="1" applyFont="1" applyFill="1" applyBorder="1" applyAlignment="1">
      <alignment horizontal="center" vertical="center" wrapText="1"/>
    </xf>
    <xf numFmtId="0" fontId="26" fillId="76" borderId="75" xfId="0" applyFont="1" applyFill="1" applyBorder="1" applyAlignment="1">
      <alignment horizontal="center" vertical="center" wrapText="1"/>
    </xf>
    <xf numFmtId="14" fontId="26" fillId="76" borderId="75" xfId="0" applyNumberFormat="1" applyFont="1" applyFill="1" applyBorder="1" applyAlignment="1">
      <alignment horizontal="center" vertical="center" wrapText="1"/>
    </xf>
    <xf numFmtId="164" fontId="41" fillId="76" borderId="75" xfId="3" applyFont="1" applyFill="1" applyBorder="1" applyAlignment="1">
      <alignment horizontal="center" vertical="center" wrapText="1"/>
    </xf>
    <xf numFmtId="164" fontId="26" fillId="76" borderId="7" xfId="0" applyNumberFormat="1" applyFont="1" applyFill="1" applyBorder="1" applyAlignment="1">
      <alignment horizontal="center" vertical="center" wrapText="1"/>
    </xf>
    <xf numFmtId="14" fontId="26" fillId="2" borderId="75" xfId="1" applyNumberFormat="1" applyFont="1" applyFill="1" applyBorder="1" applyAlignment="1">
      <alignment horizontal="center" vertical="center" wrapText="1"/>
    </xf>
    <xf numFmtId="169" fontId="26" fillId="2" borderId="75" xfId="0" applyNumberFormat="1" applyFont="1" applyFill="1" applyBorder="1" applyAlignment="1">
      <alignment horizontal="center" vertical="center" wrapText="1"/>
    </xf>
    <xf numFmtId="1" fontId="26" fillId="2" borderId="75" xfId="1" applyNumberFormat="1" applyFont="1" applyFill="1" applyBorder="1" applyAlignment="1">
      <alignment horizontal="center" vertical="center" wrapText="1"/>
    </xf>
    <xf numFmtId="0" fontId="26" fillId="2" borderId="75" xfId="1" applyNumberFormat="1" applyFont="1" applyFill="1" applyBorder="1" applyAlignment="1">
      <alignment horizontal="center" vertical="center" wrapText="1"/>
    </xf>
    <xf numFmtId="176" fontId="26" fillId="2" borderId="75" xfId="1" applyNumberFormat="1" applyFont="1" applyFill="1" applyBorder="1" applyAlignment="1">
      <alignment horizontal="center" vertical="center" wrapText="1"/>
    </xf>
    <xf numFmtId="184" fontId="26" fillId="25" borderId="75" xfId="2" applyNumberFormat="1" applyFont="1" applyFill="1" applyBorder="1" applyAlignment="1">
      <alignment horizontal="center" vertical="center" wrapText="1"/>
    </xf>
    <xf numFmtId="15" fontId="26" fillId="2" borderId="75" xfId="0" applyNumberFormat="1" applyFont="1" applyFill="1" applyBorder="1" applyAlignment="1">
      <alignment horizontal="center" vertical="center" wrapText="1"/>
    </xf>
    <xf numFmtId="0" fontId="26" fillId="25" borderId="75" xfId="2" applyNumberFormat="1" applyFont="1" applyFill="1" applyBorder="1" applyAlignment="1">
      <alignment horizontal="center" vertical="center" wrapText="1"/>
    </xf>
    <xf numFmtId="175" fontId="26" fillId="2" borderId="7" xfId="0" applyNumberFormat="1" applyFont="1" applyFill="1" applyBorder="1" applyAlignment="1">
      <alignment horizontal="center" vertical="center" wrapText="1"/>
    </xf>
    <xf numFmtId="164" fontId="26" fillId="2" borderId="75" xfId="3" applyFont="1" applyFill="1" applyBorder="1" applyAlignment="1">
      <alignment horizontal="center" vertical="center" wrapText="1"/>
    </xf>
    <xf numFmtId="0" fontId="26" fillId="0" borderId="0" xfId="0" applyFont="1" applyAlignment="1">
      <alignment horizontal="justify" vertical="center"/>
    </xf>
    <xf numFmtId="14" fontId="26" fillId="2" borderId="5" xfId="0" applyNumberFormat="1" applyFont="1" applyFill="1" applyBorder="1" applyAlignment="1">
      <alignment horizontal="center" vertical="center" wrapText="1"/>
    </xf>
    <xf numFmtId="164" fontId="41" fillId="2" borderId="5" xfId="3" applyFont="1" applyFill="1" applyBorder="1" applyAlignment="1">
      <alignment horizontal="center" vertical="center" wrapText="1"/>
    </xf>
    <xf numFmtId="0" fontId="26" fillId="0" borderId="54" xfId="0" applyFont="1" applyBorder="1" applyAlignment="1">
      <alignment horizontal="center" vertical="center" wrapText="1"/>
    </xf>
    <xf numFmtId="0" fontId="26" fillId="23" borderId="75" xfId="0" applyFont="1" applyFill="1" applyBorder="1" applyAlignment="1">
      <alignment horizontal="center" vertical="center" wrapText="1"/>
    </xf>
    <xf numFmtId="14" fontId="26" fillId="25" borderId="70" xfId="1" applyNumberFormat="1" applyFont="1" applyFill="1" applyBorder="1" applyAlignment="1">
      <alignment horizontal="center" vertical="center" wrapText="1"/>
    </xf>
    <xf numFmtId="14" fontId="26" fillId="2" borderId="70" xfId="0" applyNumberFormat="1" applyFont="1" applyFill="1" applyBorder="1" applyAlignment="1">
      <alignment horizontal="center" vertical="center" wrapText="1"/>
    </xf>
    <xf numFmtId="0" fontId="26" fillId="2" borderId="29" xfId="1" applyNumberFormat="1" applyFont="1" applyFill="1" applyBorder="1" applyAlignment="1">
      <alignment horizontal="center" vertical="center" wrapText="1"/>
    </xf>
    <xf numFmtId="0" fontId="26" fillId="2" borderId="75" xfId="0" applyFont="1" applyFill="1" applyBorder="1"/>
    <xf numFmtId="169" fontId="26" fillId="35" borderId="29" xfId="1" applyNumberFormat="1" applyFont="1" applyFill="1" applyBorder="1" applyAlignment="1">
      <alignment horizontal="center" vertical="center" wrapText="1"/>
    </xf>
    <xf numFmtId="176" fontId="26" fillId="35" borderId="75" xfId="0" applyNumberFormat="1" applyFont="1" applyFill="1" applyBorder="1" applyAlignment="1">
      <alignment horizontal="center" vertical="center" wrapText="1"/>
    </xf>
    <xf numFmtId="190" fontId="26" fillId="2" borderId="29" xfId="1" applyNumberFormat="1" applyFont="1" applyFill="1" applyBorder="1" applyAlignment="1">
      <alignment horizontal="center" vertical="center" wrapText="1"/>
    </xf>
    <xf numFmtId="175" fontId="26" fillId="0" borderId="29" xfId="0" applyNumberFormat="1" applyFont="1" applyFill="1" applyBorder="1" applyAlignment="1">
      <alignment horizontal="center" vertical="center" wrapText="1"/>
    </xf>
    <xf numFmtId="0" fontId="26" fillId="0" borderId="29" xfId="6" applyNumberFormat="1" applyFont="1" applyFill="1" applyBorder="1" applyAlignment="1">
      <alignment horizontal="center" vertical="center" wrapText="1"/>
    </xf>
    <xf numFmtId="176" fontId="26" fillId="25" borderId="29" xfId="1" applyNumberFormat="1" applyFont="1" applyFill="1" applyBorder="1" applyAlignment="1">
      <alignment horizontal="center" vertical="center" wrapText="1"/>
    </xf>
    <xf numFmtId="0" fontId="26" fillId="0" borderId="75" xfId="6" applyNumberFormat="1" applyFont="1" applyFill="1" applyBorder="1" applyAlignment="1">
      <alignment horizontal="center" vertical="center" wrapText="1"/>
    </xf>
    <xf numFmtId="0" fontId="26" fillId="0" borderId="70" xfId="6" applyNumberFormat="1" applyFont="1" applyFill="1" applyBorder="1" applyAlignment="1">
      <alignment horizontal="center" vertical="center" wrapText="1"/>
    </xf>
    <xf numFmtId="0" fontId="9" fillId="2" borderId="75" xfId="0" applyFont="1" applyFill="1" applyBorder="1" applyAlignment="1">
      <alignment horizontal="center" vertical="center" wrapText="1"/>
    </xf>
    <xf numFmtId="0" fontId="9" fillId="27" borderId="36" xfId="0" applyFont="1" applyFill="1" applyBorder="1" applyAlignment="1">
      <alignment horizontal="center" vertical="center" wrapText="1"/>
    </xf>
    <xf numFmtId="0" fontId="9" fillId="27" borderId="37" xfId="0" applyFont="1" applyFill="1" applyBorder="1" applyAlignment="1">
      <alignment horizontal="center" vertical="center" wrapText="1"/>
    </xf>
    <xf numFmtId="0" fontId="9" fillId="24" borderId="104" xfId="0" applyFont="1" applyFill="1" applyBorder="1" applyAlignment="1">
      <alignment horizontal="center" vertical="center" wrapText="1"/>
    </xf>
    <xf numFmtId="0" fontId="9" fillId="16" borderId="34" xfId="0" applyFont="1" applyFill="1" applyBorder="1" applyAlignment="1">
      <alignment horizontal="center" vertical="center" wrapText="1"/>
    </xf>
    <xf numFmtId="0" fontId="2" fillId="14" borderId="104" xfId="0" applyFont="1" applyFill="1" applyBorder="1" applyAlignment="1">
      <alignment horizontal="center" vertical="center" wrapText="1"/>
    </xf>
    <xf numFmtId="0" fontId="10" fillId="2" borderId="104" xfId="0" applyFont="1" applyFill="1" applyBorder="1" applyAlignment="1">
      <alignment horizontal="center" vertical="center" wrapText="1"/>
    </xf>
    <xf numFmtId="0" fontId="10" fillId="0" borderId="104" xfId="0" applyFont="1" applyFill="1" applyBorder="1" applyAlignment="1">
      <alignment horizontal="center" vertical="center" wrapText="1"/>
    </xf>
    <xf numFmtId="0" fontId="9" fillId="0" borderId="104" xfId="0" applyNumberFormat="1" applyFont="1" applyFill="1" applyBorder="1" applyAlignment="1">
      <alignment horizontal="center" vertical="center" wrapText="1"/>
    </xf>
    <xf numFmtId="0" fontId="9" fillId="2" borderId="104" xfId="0" applyNumberFormat="1" applyFont="1" applyFill="1" applyBorder="1" applyAlignment="1">
      <alignment horizontal="center" vertical="center" wrapText="1"/>
    </xf>
    <xf numFmtId="0" fontId="9" fillId="15" borderId="104" xfId="1" applyNumberFormat="1" applyFont="1" applyFill="1" applyBorder="1" applyAlignment="1">
      <alignment horizontal="center" vertical="center" wrapText="1"/>
    </xf>
    <xf numFmtId="0" fontId="9" fillId="2" borderId="104" xfId="0" applyFont="1" applyFill="1" applyBorder="1" applyAlignment="1">
      <alignment horizontal="center" vertical="center" wrapText="1"/>
    </xf>
    <xf numFmtId="164" fontId="2" fillId="8" borderId="104" xfId="3" applyFont="1" applyFill="1" applyBorder="1" applyAlignment="1">
      <alignment horizontal="center" vertical="center" wrapText="1"/>
    </xf>
    <xf numFmtId="169" fontId="9" fillId="2" borderId="104" xfId="1" applyNumberFormat="1" applyFont="1" applyFill="1" applyBorder="1" applyAlignment="1">
      <alignment horizontal="center" vertical="center" wrapText="1"/>
    </xf>
    <xf numFmtId="172" fontId="2" fillId="37" borderId="104" xfId="7" applyNumberFormat="1" applyFont="1" applyFill="1" applyBorder="1" applyAlignment="1">
      <alignment horizontal="center" vertical="center" wrapText="1"/>
    </xf>
    <xf numFmtId="0" fontId="10" fillId="2" borderId="8" xfId="0" applyFont="1" applyFill="1" applyBorder="1" applyAlignment="1">
      <alignment horizontal="center" vertical="center" wrapText="1"/>
    </xf>
    <xf numFmtId="0" fontId="9" fillId="0" borderId="11" xfId="0" applyNumberFormat="1" applyFont="1" applyFill="1" applyBorder="1" applyAlignment="1">
      <alignment horizontal="center" vertical="center" wrapText="1"/>
    </xf>
    <xf numFmtId="0" fontId="9" fillId="0" borderId="39" xfId="0" applyNumberFormat="1" applyFont="1" applyFill="1" applyBorder="1" applyAlignment="1">
      <alignment horizontal="center" vertical="center" wrapText="1"/>
    </xf>
    <xf numFmtId="0" fontId="9" fillId="2" borderId="30" xfId="0" applyNumberFormat="1" applyFont="1" applyFill="1" applyBorder="1" applyAlignment="1">
      <alignment horizontal="center" vertical="center" wrapText="1"/>
    </xf>
    <xf numFmtId="0" fontId="9" fillId="2" borderId="10" xfId="0" applyNumberFormat="1" applyFont="1" applyFill="1" applyBorder="1" applyAlignment="1">
      <alignment horizontal="center" vertical="center" wrapText="1"/>
    </xf>
    <xf numFmtId="0" fontId="9" fillId="27" borderId="38" xfId="0" applyFont="1" applyFill="1" applyBorder="1" applyAlignment="1">
      <alignment horizontal="center" vertical="center" wrapText="1"/>
    </xf>
    <xf numFmtId="0" fontId="9" fillId="25" borderId="6" xfId="0" applyFont="1" applyFill="1" applyBorder="1" applyAlignment="1">
      <alignment horizontal="center" vertical="center" wrapText="1"/>
    </xf>
    <xf numFmtId="0" fontId="9" fillId="2" borderId="11" xfId="0" applyNumberFormat="1" applyFont="1" applyFill="1" applyBorder="1" applyAlignment="1">
      <alignment horizontal="center" vertical="center" wrapText="1"/>
    </xf>
    <xf numFmtId="0" fontId="9" fillId="27" borderId="7" xfId="0" applyFont="1" applyFill="1" applyBorder="1" applyAlignment="1">
      <alignment horizontal="center" vertical="top" wrapText="1"/>
    </xf>
    <xf numFmtId="0" fontId="9" fillId="0" borderId="10" xfId="0" applyNumberFormat="1" applyFont="1" applyFill="1" applyBorder="1" applyAlignment="1">
      <alignment horizontal="center" vertical="center" wrapText="1"/>
    </xf>
    <xf numFmtId="0" fontId="9" fillId="0" borderId="7" xfId="0" applyNumberFormat="1" applyFont="1" applyFill="1" applyBorder="1" applyAlignment="1">
      <alignment horizontal="center" vertical="center" wrapText="1"/>
    </xf>
    <xf numFmtId="0" fontId="9" fillId="27" borderId="105" xfId="0" applyFont="1" applyFill="1" applyBorder="1" applyAlignment="1">
      <alignment horizontal="center" vertical="center" wrapText="1"/>
    </xf>
    <xf numFmtId="0" fontId="9" fillId="25" borderId="104" xfId="0" applyFont="1" applyFill="1" applyBorder="1" applyAlignment="1">
      <alignment horizontal="center" vertical="center" wrapText="1"/>
    </xf>
    <xf numFmtId="0" fontId="9" fillId="14" borderId="105" xfId="0" applyFont="1" applyFill="1" applyBorder="1" applyAlignment="1">
      <alignment horizontal="center" vertical="center" wrapText="1"/>
    </xf>
    <xf numFmtId="0" fontId="9" fillId="28" borderId="104" xfId="0" applyFont="1" applyFill="1" applyBorder="1" applyAlignment="1">
      <alignment horizontal="center" vertical="center" wrapText="1"/>
    </xf>
    <xf numFmtId="0" fontId="9" fillId="19" borderId="104" xfId="0" applyFont="1" applyFill="1" applyBorder="1" applyAlignment="1">
      <alignment horizontal="center" vertical="center" wrapText="1"/>
    </xf>
    <xf numFmtId="0" fontId="9" fillId="0" borderId="104" xfId="0" applyFont="1" applyFill="1" applyBorder="1" applyAlignment="1">
      <alignment horizontal="center" vertical="center" wrapText="1"/>
    </xf>
    <xf numFmtId="0" fontId="9" fillId="2" borderId="104" xfId="1" applyNumberFormat="1" applyFont="1" applyFill="1" applyBorder="1" applyAlignment="1">
      <alignment horizontal="center" vertical="center" wrapText="1"/>
    </xf>
    <xf numFmtId="44" fontId="10" fillId="2" borderId="104" xfId="7" applyFont="1" applyFill="1" applyBorder="1" applyAlignment="1">
      <alignment horizontal="center" vertical="center" wrapText="1"/>
    </xf>
    <xf numFmtId="0" fontId="5" fillId="14" borderId="75" xfId="0" applyFont="1" applyFill="1" applyBorder="1" applyAlignment="1">
      <alignment horizontal="center" vertical="top" wrapText="1"/>
    </xf>
    <xf numFmtId="0" fontId="9" fillId="29" borderId="104" xfId="0" applyFont="1" applyFill="1" applyBorder="1" applyAlignment="1">
      <alignment horizontal="center" vertical="center" wrapText="1"/>
    </xf>
    <xf numFmtId="0" fontId="9" fillId="18" borderId="34" xfId="0" applyFont="1" applyFill="1" applyBorder="1" applyAlignment="1">
      <alignment horizontal="center" vertical="center" wrapText="1"/>
    </xf>
    <xf numFmtId="0" fontId="9" fillId="0" borderId="104" xfId="0" applyFont="1" applyBorder="1" applyAlignment="1">
      <alignment horizontal="center" vertical="center" wrapText="1"/>
    </xf>
    <xf numFmtId="0" fontId="4" fillId="2" borderId="75" xfId="1" applyNumberFormat="1" applyFont="1" applyFill="1" applyBorder="1" applyAlignment="1">
      <alignment horizontal="center" vertical="center" wrapText="1"/>
    </xf>
    <xf numFmtId="0" fontId="10" fillId="2" borderId="104" xfId="5" applyFont="1" applyFill="1" applyBorder="1" applyAlignment="1">
      <alignment horizontal="center" vertical="center" wrapText="1"/>
    </xf>
    <xf numFmtId="0" fontId="9" fillId="23" borderId="28" xfId="0" applyFont="1" applyFill="1" applyBorder="1" applyAlignment="1">
      <alignment horizontal="center" vertical="center" wrapText="1"/>
    </xf>
    <xf numFmtId="0" fontId="9" fillId="57" borderId="29" xfId="0" applyFont="1" applyFill="1" applyBorder="1" applyAlignment="1">
      <alignment horizontal="center" vertical="center" wrapText="1"/>
    </xf>
    <xf numFmtId="172" fontId="2" fillId="37" borderId="108" xfId="7" applyNumberFormat="1" applyFont="1" applyFill="1" applyBorder="1" applyAlignment="1">
      <alignment horizontal="center" vertical="center" wrapText="1"/>
    </xf>
    <xf numFmtId="0" fontId="4" fillId="2" borderId="108" xfId="0" applyFont="1" applyFill="1" applyBorder="1"/>
    <xf numFmtId="0" fontId="9" fillId="23" borderId="109" xfId="0" applyFont="1" applyFill="1" applyBorder="1" applyAlignment="1">
      <alignment horizontal="center" vertical="center" wrapText="1"/>
    </xf>
    <xf numFmtId="0" fontId="9" fillId="57" borderId="108" xfId="0" applyFont="1" applyFill="1" applyBorder="1" applyAlignment="1">
      <alignment horizontal="center" vertical="center" wrapText="1"/>
    </xf>
    <xf numFmtId="0" fontId="9" fillId="21" borderId="108" xfId="0" applyFont="1" applyFill="1" applyBorder="1" applyAlignment="1">
      <alignment horizontal="center" vertical="center" wrapText="1"/>
    </xf>
    <xf numFmtId="0" fontId="2" fillId="14" borderId="108" xfId="0" applyFont="1" applyFill="1" applyBorder="1" applyAlignment="1">
      <alignment horizontal="center" vertical="center" wrapText="1"/>
    </xf>
    <xf numFmtId="0" fontId="10" fillId="2" borderId="108" xfId="0" applyFont="1" applyFill="1" applyBorder="1" applyAlignment="1">
      <alignment horizontal="center" vertical="center" wrapText="1"/>
    </xf>
    <xf numFmtId="0" fontId="10" fillId="0" borderId="108" xfId="0" applyFont="1" applyFill="1" applyBorder="1" applyAlignment="1">
      <alignment horizontal="center" vertical="center" wrapText="1"/>
    </xf>
    <xf numFmtId="0" fontId="9" fillId="15" borderId="108" xfId="1" applyNumberFormat="1" applyFont="1" applyFill="1" applyBorder="1" applyAlignment="1">
      <alignment horizontal="center" vertical="center" wrapText="1"/>
    </xf>
    <xf numFmtId="0" fontId="9" fillId="2" borderId="108" xfId="0" applyFont="1" applyFill="1" applyBorder="1" applyAlignment="1">
      <alignment horizontal="center" vertical="center" wrapText="1"/>
    </xf>
    <xf numFmtId="169" fontId="9" fillId="2" borderId="108" xfId="1" applyNumberFormat="1" applyFont="1" applyFill="1" applyBorder="1" applyAlignment="1">
      <alignment horizontal="center" vertical="center" wrapText="1"/>
    </xf>
    <xf numFmtId="0" fontId="9" fillId="0" borderId="108" xfId="0" applyFont="1" applyBorder="1" applyAlignment="1">
      <alignment horizontal="center" vertical="center" wrapText="1"/>
    </xf>
    <xf numFmtId="0" fontId="9" fillId="23" borderId="105" xfId="0" applyFont="1" applyFill="1" applyBorder="1" applyAlignment="1">
      <alignment horizontal="center" vertical="center" wrapText="1"/>
    </xf>
    <xf numFmtId="0" fontId="9" fillId="57" borderId="104" xfId="0" applyFont="1" applyFill="1" applyBorder="1" applyAlignment="1">
      <alignment horizontal="center" vertical="center" wrapText="1"/>
    </xf>
    <xf numFmtId="0" fontId="9" fillId="21" borderId="104" xfId="0" applyFont="1" applyFill="1" applyBorder="1" applyAlignment="1">
      <alignment horizontal="center" vertical="center" wrapText="1"/>
    </xf>
    <xf numFmtId="169" fontId="4" fillId="2" borderId="108" xfId="1" applyNumberFormat="1" applyFont="1" applyFill="1" applyBorder="1" applyAlignment="1">
      <alignment horizontal="center" vertical="center" wrapText="1"/>
    </xf>
    <xf numFmtId="0" fontId="9" fillId="0" borderId="108" xfId="0" applyFont="1" applyFill="1" applyBorder="1" applyAlignment="1">
      <alignment horizontal="center" vertical="center" wrapText="1"/>
    </xf>
    <xf numFmtId="0" fontId="9" fillId="23" borderId="53" xfId="0" applyFont="1" applyFill="1" applyBorder="1" applyAlignment="1">
      <alignment horizontal="center" vertical="center" wrapText="1"/>
    </xf>
    <xf numFmtId="0" fontId="9" fillId="57" borderId="5" xfId="0" applyFont="1" applyFill="1" applyBorder="1" applyAlignment="1">
      <alignment horizontal="center" vertical="center" wrapText="1"/>
    </xf>
    <xf numFmtId="164" fontId="2" fillId="8" borderId="108" xfId="3" applyFont="1" applyFill="1" applyBorder="1" applyAlignment="1">
      <alignment horizontal="center" vertical="center" wrapText="1"/>
    </xf>
    <xf numFmtId="0" fontId="2" fillId="0" borderId="108" xfId="0" applyFont="1" applyBorder="1" applyAlignment="1">
      <alignment horizontal="center" vertical="center" wrapText="1"/>
    </xf>
    <xf numFmtId="49" fontId="9" fillId="32" borderId="108" xfId="0" applyNumberFormat="1" applyFont="1" applyFill="1" applyBorder="1" applyAlignment="1">
      <alignment horizontal="center" vertical="center" wrapText="1"/>
    </xf>
    <xf numFmtId="0" fontId="9" fillId="0" borderId="108" xfId="0" applyNumberFormat="1" applyFont="1" applyBorder="1" applyAlignment="1">
      <alignment horizontal="center" vertical="center" wrapText="1"/>
    </xf>
    <xf numFmtId="0" fontId="9" fillId="2" borderId="108" xfId="0" applyNumberFormat="1" applyFont="1" applyFill="1" applyBorder="1" applyAlignment="1">
      <alignment horizontal="center" vertical="center" wrapText="1"/>
    </xf>
    <xf numFmtId="0" fontId="9" fillId="0" borderId="108" xfId="0" applyFont="1" applyBorder="1" applyAlignment="1">
      <alignment wrapText="1"/>
    </xf>
    <xf numFmtId="49" fontId="9" fillId="17" borderId="108" xfId="0" applyNumberFormat="1" applyFont="1" applyFill="1" applyBorder="1" applyAlignment="1">
      <alignment horizontal="center" vertical="center" wrapText="1"/>
    </xf>
    <xf numFmtId="0" fontId="2" fillId="8" borderId="108" xfId="0" applyFont="1" applyFill="1" applyBorder="1" applyAlignment="1">
      <alignment horizontal="center" vertical="center" wrapText="1"/>
    </xf>
    <xf numFmtId="164" fontId="45" fillId="16" borderId="29" xfId="3" applyFont="1" applyFill="1" applyBorder="1" applyAlignment="1">
      <alignment horizontal="center" vertical="center" wrapText="1"/>
    </xf>
    <xf numFmtId="172" fontId="2" fillId="14" borderId="29" xfId="7" applyNumberFormat="1" applyFont="1" applyFill="1" applyBorder="1" applyAlignment="1">
      <alignment horizontal="center" vertical="center" wrapText="1"/>
    </xf>
    <xf numFmtId="0" fontId="9" fillId="2" borderId="108" xfId="0" applyFont="1" applyFill="1" applyBorder="1"/>
    <xf numFmtId="0" fontId="9" fillId="2" borderId="10" xfId="0" applyFont="1" applyFill="1" applyBorder="1"/>
    <xf numFmtId="164" fontId="9" fillId="0" borderId="0" xfId="0" applyNumberFormat="1" applyFont="1" applyAlignment="1">
      <alignment horizontal="center" vertical="center" wrapText="1"/>
    </xf>
    <xf numFmtId="0" fontId="2" fillId="27" borderId="109" xfId="0" applyFont="1" applyFill="1" applyBorder="1" applyAlignment="1">
      <alignment horizontal="center" vertical="center" wrapText="1"/>
    </xf>
    <xf numFmtId="0" fontId="9" fillId="12" borderId="108" xfId="0" applyFont="1" applyFill="1" applyBorder="1" applyAlignment="1">
      <alignment horizontal="center" vertical="center" wrapText="1"/>
    </xf>
    <xf numFmtId="0" fontId="9" fillId="25" borderId="108" xfId="0" applyFont="1" applyFill="1" applyBorder="1" applyAlignment="1">
      <alignment horizontal="center" vertical="center" wrapText="1"/>
    </xf>
    <xf numFmtId="0" fontId="2" fillId="0" borderId="108" xfId="0" applyNumberFormat="1" applyFont="1" applyFill="1" applyBorder="1" applyAlignment="1">
      <alignment horizontal="center" vertical="center" wrapText="1"/>
    </xf>
    <xf numFmtId="0" fontId="2" fillId="27" borderId="105" xfId="0" applyFont="1" applyFill="1" applyBorder="1" applyAlignment="1">
      <alignment horizontal="center" vertical="center" wrapText="1"/>
    </xf>
    <xf numFmtId="0" fontId="9" fillId="12" borderId="104" xfId="0" applyFont="1" applyFill="1" applyBorder="1" applyAlignment="1">
      <alignment horizontal="center" vertical="center" wrapText="1"/>
    </xf>
    <xf numFmtId="0" fontId="2" fillId="0" borderId="104" xfId="0" applyNumberFormat="1" applyFont="1" applyFill="1" applyBorder="1" applyAlignment="1">
      <alignment horizontal="center" vertical="center" wrapText="1"/>
    </xf>
    <xf numFmtId="164" fontId="11" fillId="59" borderId="29" xfId="3" applyFont="1" applyFill="1" applyBorder="1" applyAlignment="1">
      <alignment horizontal="center" vertical="center" wrapText="1"/>
    </xf>
    <xf numFmtId="0" fontId="2" fillId="27" borderId="37" xfId="0" applyFont="1" applyFill="1" applyBorder="1" applyAlignment="1">
      <alignment horizontal="center" vertical="center" wrapText="1"/>
    </xf>
    <xf numFmtId="0" fontId="9" fillId="12" borderId="34" xfId="0" applyFont="1" applyFill="1" applyBorder="1" applyAlignment="1">
      <alignment horizontal="center" vertical="center" wrapText="1"/>
    </xf>
    <xf numFmtId="0" fontId="9" fillId="25" borderId="34" xfId="0" applyFont="1" applyFill="1" applyBorder="1" applyAlignment="1">
      <alignment horizontal="center" vertical="center" wrapText="1"/>
    </xf>
    <xf numFmtId="0" fontId="2" fillId="0" borderId="111" xfId="0" applyNumberFormat="1" applyFont="1" applyFill="1" applyBorder="1" applyAlignment="1">
      <alignment horizontal="center" vertical="center" wrapText="1"/>
    </xf>
    <xf numFmtId="0" fontId="10" fillId="14" borderId="29" xfId="0" applyFont="1" applyFill="1" applyBorder="1" applyAlignment="1">
      <alignment horizontal="center" vertical="center" wrapText="1"/>
    </xf>
    <xf numFmtId="0" fontId="2" fillId="2" borderId="108" xfId="0" applyNumberFormat="1" applyFont="1" applyFill="1" applyBorder="1" applyAlignment="1">
      <alignment horizontal="center" vertical="center" wrapText="1"/>
    </xf>
    <xf numFmtId="44" fontId="2" fillId="37" borderId="108" xfId="7" applyFont="1" applyFill="1" applyBorder="1" applyAlignment="1">
      <alignment horizontal="center" vertical="center" wrapText="1"/>
    </xf>
    <xf numFmtId="0" fontId="2" fillId="2" borderId="104" xfId="0" applyNumberFormat="1" applyFont="1" applyFill="1" applyBorder="1" applyAlignment="1">
      <alignment horizontal="center" vertical="center" wrapText="1"/>
    </xf>
    <xf numFmtId="0" fontId="2" fillId="2" borderId="111" xfId="0" applyNumberFormat="1" applyFont="1" applyFill="1" applyBorder="1" applyAlignment="1">
      <alignment horizontal="center" vertical="center" wrapText="1"/>
    </xf>
    <xf numFmtId="44" fontId="2" fillId="37" borderId="104" xfId="7" applyFont="1" applyFill="1" applyBorder="1" applyAlignment="1">
      <alignment horizontal="center" vertical="center" wrapText="1"/>
    </xf>
    <xf numFmtId="164" fontId="2" fillId="16" borderId="29" xfId="3" applyFont="1" applyFill="1" applyBorder="1" applyAlignment="1">
      <alignment horizontal="center" vertical="center" wrapText="1"/>
    </xf>
    <xf numFmtId="0" fontId="28" fillId="2" borderId="34" xfId="0" applyFont="1" applyFill="1" applyBorder="1" applyAlignment="1">
      <alignment horizontal="center" vertical="center" wrapText="1"/>
    </xf>
    <xf numFmtId="0" fontId="2" fillId="17" borderId="30" xfId="0" applyNumberFormat="1" applyFont="1" applyFill="1" applyBorder="1" applyAlignment="1">
      <alignment horizontal="center" vertical="center" wrapText="1"/>
    </xf>
    <xf numFmtId="0" fontId="2" fillId="17" borderId="10" xfId="0" applyNumberFormat="1" applyFont="1" applyFill="1" applyBorder="1" applyAlignment="1">
      <alignment horizontal="center" vertical="center" wrapText="1"/>
    </xf>
    <xf numFmtId="0" fontId="2" fillId="17" borderId="111" xfId="0" applyNumberFormat="1" applyFont="1" applyFill="1" applyBorder="1" applyAlignment="1">
      <alignment horizontal="center" vertical="center" wrapText="1"/>
    </xf>
    <xf numFmtId="172" fontId="2" fillId="14" borderId="7" xfId="7" applyNumberFormat="1" applyFont="1" applyFill="1" applyBorder="1" applyAlignment="1">
      <alignment horizontal="center" vertical="center" wrapText="1"/>
    </xf>
    <xf numFmtId="0" fontId="9" fillId="2" borderId="7" xfId="0" applyFont="1" applyFill="1" applyBorder="1"/>
    <xf numFmtId="175" fontId="9" fillId="2" borderId="108" xfId="0" applyNumberFormat="1" applyFont="1" applyFill="1" applyBorder="1" applyAlignment="1">
      <alignment horizontal="center" vertical="center" wrapText="1"/>
    </xf>
    <xf numFmtId="164" fontId="2" fillId="59" borderId="29" xfId="3" applyFont="1" applyFill="1" applyBorder="1" applyAlignment="1">
      <alignment horizontal="center" vertical="center" wrapText="1"/>
    </xf>
    <xf numFmtId="172" fontId="2" fillId="59" borderId="29" xfId="7" applyNumberFormat="1" applyFont="1" applyFill="1" applyBorder="1" applyAlignment="1">
      <alignment horizontal="center" vertical="center" wrapText="1"/>
    </xf>
    <xf numFmtId="0" fontId="9" fillId="24" borderId="108" xfId="0" applyFont="1" applyFill="1" applyBorder="1" applyAlignment="1">
      <alignment horizontal="center" vertical="center" wrapText="1"/>
    </xf>
    <xf numFmtId="0" fontId="10" fillId="0" borderId="108" xfId="4" applyFont="1" applyFill="1" applyBorder="1" applyAlignment="1">
      <alignment horizontal="center" vertical="center" wrapText="1"/>
    </xf>
    <xf numFmtId="0" fontId="10" fillId="0" borderId="104" xfId="4" applyFont="1" applyFill="1" applyBorder="1" applyAlignment="1">
      <alignment horizontal="center" vertical="center" wrapText="1"/>
    </xf>
    <xf numFmtId="0" fontId="9" fillId="14" borderId="109" xfId="0" applyFont="1" applyFill="1" applyBorder="1" applyAlignment="1">
      <alignment horizontal="center" vertical="center" wrapText="1"/>
    </xf>
    <xf numFmtId="0" fontId="9" fillId="28" borderId="108" xfId="0" applyFont="1" applyFill="1" applyBorder="1" applyAlignment="1">
      <alignment horizontal="center" vertical="center" wrapText="1"/>
    </xf>
    <xf numFmtId="0" fontId="9" fillId="19" borderId="108" xfId="0" applyFont="1" applyFill="1" applyBorder="1" applyAlignment="1">
      <alignment horizontal="center" vertical="center" wrapText="1"/>
    </xf>
    <xf numFmtId="0" fontId="2" fillId="0" borderId="108" xfId="0" applyFont="1" applyFill="1" applyBorder="1" applyAlignment="1">
      <alignment horizontal="center" vertical="center" wrapText="1"/>
    </xf>
    <xf numFmtId="0" fontId="9" fillId="2" borderId="108" xfId="1" applyNumberFormat="1" applyFont="1" applyFill="1" applyBorder="1" applyAlignment="1">
      <alignment horizontal="center" vertical="center" wrapText="1"/>
    </xf>
    <xf numFmtId="44" fontId="10" fillId="2" borderId="108" xfId="7" applyFont="1" applyFill="1" applyBorder="1" applyAlignment="1">
      <alignment horizontal="center" vertical="center" wrapText="1"/>
    </xf>
    <xf numFmtId="0" fontId="2" fillId="0" borderId="104" xfId="0" applyFont="1" applyFill="1" applyBorder="1" applyAlignment="1">
      <alignment horizontal="center" vertical="center" wrapText="1"/>
    </xf>
    <xf numFmtId="0" fontId="9" fillId="29" borderId="108" xfId="0" applyFont="1" applyFill="1" applyBorder="1" applyAlignment="1">
      <alignment horizontal="center" vertical="center" wrapText="1"/>
    </xf>
    <xf numFmtId="0" fontId="2" fillId="9" borderId="37" xfId="0" applyFont="1" applyFill="1" applyBorder="1" applyAlignment="1">
      <alignment horizontal="center" vertical="center" wrapText="1"/>
    </xf>
    <xf numFmtId="0" fontId="9" fillId="9" borderId="34" xfId="0" applyFont="1" applyFill="1" applyBorder="1" applyAlignment="1">
      <alignment horizontal="center" vertical="center" wrapText="1"/>
    </xf>
    <xf numFmtId="0" fontId="9" fillId="69" borderId="108" xfId="0" applyFont="1" applyFill="1" applyBorder="1" applyAlignment="1">
      <alignment horizontal="center" vertical="center" wrapText="1"/>
    </xf>
    <xf numFmtId="0" fontId="9" fillId="69" borderId="104" xfId="0" applyFont="1" applyFill="1" applyBorder="1" applyAlignment="1">
      <alignment horizontal="center" vertical="center" wrapText="1"/>
    </xf>
    <xf numFmtId="0" fontId="9" fillId="17" borderId="29" xfId="1" applyNumberFormat="1" applyFont="1" applyFill="1" applyBorder="1" applyAlignment="1">
      <alignment horizontal="center" vertical="center" wrapText="1"/>
    </xf>
    <xf numFmtId="0" fontId="2" fillId="23" borderId="109" xfId="0" applyFont="1" applyFill="1" applyBorder="1" applyAlignment="1">
      <alignment horizontal="center" vertical="center" wrapText="1"/>
    </xf>
    <xf numFmtId="0" fontId="9" fillId="5" borderId="108" xfId="0" applyFont="1" applyFill="1" applyBorder="1" applyAlignment="1">
      <alignment horizontal="center" vertical="center" wrapText="1"/>
    </xf>
    <xf numFmtId="0" fontId="9" fillId="17" borderId="108" xfId="1" applyNumberFormat="1" applyFont="1" applyFill="1" applyBorder="1" applyAlignment="1">
      <alignment horizontal="center" vertical="center" wrapText="1"/>
    </xf>
    <xf numFmtId="0" fontId="2" fillId="23" borderId="105" xfId="0" applyFont="1" applyFill="1" applyBorder="1" applyAlignment="1">
      <alignment horizontal="center" vertical="center" wrapText="1"/>
    </xf>
    <xf numFmtId="0" fontId="9" fillId="5" borderId="104" xfId="0" applyFont="1" applyFill="1" applyBorder="1" applyAlignment="1">
      <alignment horizontal="center" vertical="center" wrapText="1"/>
    </xf>
    <xf numFmtId="0" fontId="2" fillId="0" borderId="111" xfId="0" applyFont="1" applyFill="1" applyBorder="1" applyAlignment="1">
      <alignment horizontal="center" vertical="center" wrapText="1"/>
    </xf>
    <xf numFmtId="0" fontId="9" fillId="17" borderId="104" xfId="1" applyNumberFormat="1" applyFont="1" applyFill="1" applyBorder="1" applyAlignment="1">
      <alignment horizontal="center" vertical="center" wrapText="1"/>
    </xf>
    <xf numFmtId="0" fontId="9" fillId="14" borderId="108" xfId="0" applyFont="1" applyFill="1" applyBorder="1" applyAlignment="1">
      <alignment horizontal="center" vertical="center" wrapText="1"/>
    </xf>
    <xf numFmtId="44" fontId="2" fillId="37" borderId="5" xfId="7" applyFont="1" applyFill="1" applyBorder="1" applyAlignment="1">
      <alignment horizontal="center" vertical="center" wrapText="1"/>
    </xf>
    <xf numFmtId="44" fontId="9" fillId="2" borderId="108" xfId="7" applyFont="1" applyFill="1" applyBorder="1" applyAlignment="1">
      <alignment horizontal="center" vertical="center" wrapText="1"/>
    </xf>
    <xf numFmtId="0" fontId="9" fillId="14" borderId="104" xfId="0" applyFont="1" applyFill="1" applyBorder="1" applyAlignment="1">
      <alignment horizontal="center" vertical="center" wrapText="1"/>
    </xf>
    <xf numFmtId="0" fontId="46" fillId="0" borderId="108" xfId="0" applyFont="1" applyFill="1" applyBorder="1" applyAlignment="1">
      <alignment vertical="center" wrapText="1"/>
    </xf>
    <xf numFmtId="0" fontId="46" fillId="0" borderId="110" xfId="0" applyFont="1" applyFill="1" applyBorder="1" applyAlignment="1">
      <alignment vertical="center" wrapText="1"/>
    </xf>
    <xf numFmtId="0" fontId="10" fillId="2" borderId="108" xfId="5" applyFont="1" applyFill="1" applyBorder="1" applyAlignment="1">
      <alignment horizontal="center" vertical="center" wrapText="1"/>
    </xf>
    <xf numFmtId="164" fontId="41" fillId="8" borderId="7" xfId="3" applyFont="1" applyFill="1" applyBorder="1" applyAlignment="1">
      <alignment horizontal="center" vertical="center" wrapText="1"/>
    </xf>
    <xf numFmtId="0" fontId="26" fillId="35" borderId="6" xfId="0" applyFont="1" applyFill="1" applyBorder="1" applyAlignment="1">
      <alignment horizontal="center" vertical="center" wrapText="1"/>
    </xf>
    <xf numFmtId="176" fontId="26" fillId="35" borderId="6" xfId="0" applyNumberFormat="1" applyFont="1" applyFill="1" applyBorder="1" applyAlignment="1">
      <alignment horizontal="center" vertical="center" wrapText="1"/>
    </xf>
    <xf numFmtId="0" fontId="26" fillId="2" borderId="7" xfId="1" applyNumberFormat="1" applyFont="1" applyFill="1" applyBorder="1" applyAlignment="1">
      <alignment horizontal="center" vertical="center" wrapText="1"/>
    </xf>
    <xf numFmtId="14" fontId="26" fillId="2" borderId="7" xfId="0" applyNumberFormat="1" applyFont="1" applyFill="1" applyBorder="1" applyAlignment="1">
      <alignment horizontal="center" vertical="center" wrapText="1"/>
    </xf>
    <xf numFmtId="164" fontId="41" fillId="2" borderId="7" xfId="3" applyFont="1" applyFill="1" applyBorder="1" applyAlignment="1">
      <alignment horizontal="center" vertical="center" wrapText="1"/>
    </xf>
    <xf numFmtId="0" fontId="2" fillId="27" borderId="109" xfId="0" applyFont="1" applyFill="1" applyBorder="1" applyAlignment="1">
      <alignment horizontal="center" vertical="top" wrapText="1"/>
    </xf>
    <xf numFmtId="0" fontId="9" fillId="12" borderId="108" xfId="0" applyFont="1" applyFill="1" applyBorder="1" applyAlignment="1">
      <alignment horizontal="center" vertical="top" wrapText="1"/>
    </xf>
    <xf numFmtId="0" fontId="9" fillId="25" borderId="108" xfId="0" applyFont="1" applyFill="1" applyBorder="1" applyAlignment="1">
      <alignment horizontal="center" vertical="top" wrapText="1"/>
    </xf>
    <xf numFmtId="0" fontId="10" fillId="2" borderId="108" xfId="0" applyFont="1" applyFill="1" applyBorder="1" applyAlignment="1">
      <alignment horizontal="left" vertical="top" wrapText="1"/>
    </xf>
    <xf numFmtId="0" fontId="10" fillId="0" borderId="108" xfId="0" applyFont="1" applyFill="1" applyBorder="1" applyAlignment="1">
      <alignment horizontal="center" vertical="top" wrapText="1"/>
    </xf>
    <xf numFmtId="0" fontId="9" fillId="2" borderId="108" xfId="0" applyFont="1" applyFill="1" applyBorder="1" applyAlignment="1">
      <alignment wrapText="1"/>
    </xf>
    <xf numFmtId="164" fontId="23" fillId="8" borderId="108" xfId="3" applyFont="1" applyFill="1" applyBorder="1" applyAlignment="1">
      <alignment horizontal="center" vertical="center" wrapText="1"/>
    </xf>
    <xf numFmtId="169" fontId="20" fillId="2" borderId="108" xfId="1" applyNumberFormat="1" applyFont="1" applyFill="1" applyBorder="1" applyAlignment="1">
      <alignment horizontal="center" vertical="center" wrapText="1"/>
    </xf>
    <xf numFmtId="169" fontId="23" fillId="37" borderId="108" xfId="1" applyNumberFormat="1" applyFont="1" applyFill="1" applyBorder="1" applyAlignment="1">
      <alignment horizontal="center" vertical="center" wrapText="1"/>
    </xf>
    <xf numFmtId="0" fontId="2" fillId="27" borderId="105" xfId="0" applyFont="1" applyFill="1" applyBorder="1" applyAlignment="1">
      <alignment horizontal="center" vertical="top" wrapText="1"/>
    </xf>
    <xf numFmtId="171" fontId="2" fillId="4" borderId="0" xfId="0" applyNumberFormat="1" applyFont="1" applyFill="1" applyAlignment="1">
      <alignment wrapText="1"/>
    </xf>
    <xf numFmtId="1" fontId="26" fillId="34" borderId="29" xfId="3" applyNumberFormat="1" applyFont="1" applyFill="1" applyBorder="1" applyAlignment="1">
      <alignment horizontal="center" vertical="center" wrapText="1"/>
    </xf>
    <xf numFmtId="0" fontId="26" fillId="34" borderId="29" xfId="0" applyFont="1" applyFill="1" applyBorder="1" applyAlignment="1">
      <alignment wrapText="1"/>
    </xf>
    <xf numFmtId="14" fontId="26" fillId="34" borderId="29" xfId="0" applyNumberFormat="1" applyFont="1" applyFill="1" applyBorder="1" applyAlignment="1">
      <alignment wrapText="1"/>
    </xf>
    <xf numFmtId="1" fontId="26" fillId="34" borderId="29" xfId="7" applyNumberFormat="1" applyFont="1" applyFill="1" applyBorder="1" applyAlignment="1">
      <alignment horizontal="center" vertical="center" wrapText="1"/>
    </xf>
    <xf numFmtId="0" fontId="26" fillId="34" borderId="30" xfId="0" applyFont="1" applyFill="1" applyBorder="1" applyAlignment="1">
      <alignment wrapText="1"/>
    </xf>
    <xf numFmtId="169" fontId="26" fillId="14" borderId="29" xfId="1" applyNumberFormat="1" applyFont="1" applyFill="1" applyBorder="1" applyAlignment="1">
      <alignment horizontal="center" vertical="center" wrapText="1"/>
    </xf>
    <xf numFmtId="0" fontId="41" fillId="35" borderId="29" xfId="0" applyFont="1" applyFill="1" applyBorder="1" applyAlignment="1">
      <alignment horizontal="center" vertical="center" wrapText="1"/>
    </xf>
    <xf numFmtId="0" fontId="41" fillId="35" borderId="29" xfId="2" applyNumberFormat="1" applyFont="1" applyFill="1" applyBorder="1" applyAlignment="1">
      <alignment horizontal="center" vertical="center" wrapText="1"/>
    </xf>
    <xf numFmtId="14" fontId="41" fillId="35" borderId="29" xfId="1" applyNumberFormat="1" applyFont="1" applyFill="1" applyBorder="1" applyAlignment="1">
      <alignment horizontal="center" vertical="center" wrapText="1"/>
    </xf>
    <xf numFmtId="164" fontId="41" fillId="35" borderId="29" xfId="3" applyFont="1" applyFill="1" applyBorder="1" applyAlignment="1">
      <alignment horizontal="center" vertical="center" wrapText="1"/>
    </xf>
    <xf numFmtId="169" fontId="41" fillId="2" borderId="29" xfId="1" applyNumberFormat="1" applyFont="1" applyFill="1" applyBorder="1" applyAlignment="1">
      <alignment horizontal="center" vertical="center" wrapText="1"/>
    </xf>
    <xf numFmtId="0" fontId="41" fillId="2" borderId="29" xfId="1" applyNumberFormat="1" applyFont="1" applyFill="1" applyBorder="1" applyAlignment="1">
      <alignment horizontal="center" vertical="center" wrapText="1"/>
    </xf>
    <xf numFmtId="1" fontId="41" fillId="2" borderId="29" xfId="1" applyNumberFormat="1" applyFont="1" applyFill="1" applyBorder="1" applyAlignment="1">
      <alignment horizontal="center" vertical="center" wrapText="1"/>
    </xf>
    <xf numFmtId="14" fontId="41" fillId="2" borderId="29" xfId="0" applyNumberFormat="1" applyFont="1" applyFill="1" applyBorder="1" applyAlignment="1">
      <alignment horizontal="center" vertical="center" wrapText="1"/>
    </xf>
    <xf numFmtId="0" fontId="41" fillId="2" borderId="29" xfId="0" applyFont="1" applyFill="1" applyBorder="1" applyAlignment="1">
      <alignment horizontal="center" vertical="center" wrapText="1"/>
    </xf>
    <xf numFmtId="164" fontId="41" fillId="2" borderId="29" xfId="0" applyNumberFormat="1" applyFont="1" applyFill="1" applyBorder="1" applyAlignment="1">
      <alignment wrapText="1"/>
    </xf>
    <xf numFmtId="0" fontId="41" fillId="2" borderId="29" xfId="0" applyFont="1" applyFill="1" applyBorder="1" applyAlignment="1">
      <alignment wrapText="1"/>
    </xf>
    <xf numFmtId="169" fontId="26" fillId="0" borderId="29" xfId="0" applyNumberFormat="1" applyFont="1" applyFill="1" applyBorder="1" applyAlignment="1">
      <alignment wrapText="1"/>
    </xf>
    <xf numFmtId="169" fontId="26" fillId="0" borderId="40" xfId="0" applyNumberFormat="1" applyFont="1" applyFill="1" applyBorder="1" applyAlignment="1">
      <alignment wrapText="1"/>
    </xf>
    <xf numFmtId="0" fontId="41" fillId="0" borderId="31" xfId="0" applyFont="1" applyBorder="1" applyAlignment="1">
      <alignment horizontal="center" vertical="center" wrapText="1"/>
    </xf>
    <xf numFmtId="164" fontId="26" fillId="34" borderId="7" xfId="3" applyFont="1" applyFill="1" applyBorder="1" applyAlignment="1">
      <alignment horizontal="center" vertical="center" wrapText="1"/>
    </xf>
    <xf numFmtId="0" fontId="26" fillId="34" borderId="7" xfId="0" applyFont="1" applyFill="1" applyBorder="1" applyAlignment="1">
      <alignment wrapText="1"/>
    </xf>
    <xf numFmtId="0" fontId="26" fillId="34" borderId="12" xfId="0" applyFont="1" applyFill="1" applyBorder="1" applyAlignment="1">
      <alignment wrapText="1"/>
    </xf>
    <xf numFmtId="169" fontId="26" fillId="35" borderId="7" xfId="1" applyNumberFormat="1" applyFont="1" applyFill="1" applyBorder="1" applyAlignment="1">
      <alignment horizontal="center" vertical="center" wrapText="1"/>
    </xf>
    <xf numFmtId="0" fontId="41" fillId="35" borderId="7" xfId="0" applyFont="1" applyFill="1" applyBorder="1" applyAlignment="1">
      <alignment wrapText="1"/>
    </xf>
    <xf numFmtId="0" fontId="41" fillId="35" borderId="7" xfId="2" applyNumberFormat="1" applyFont="1" applyFill="1" applyBorder="1" applyAlignment="1">
      <alignment horizontal="center" vertical="center" wrapText="1"/>
    </xf>
    <xf numFmtId="14" fontId="41" fillId="35" borderId="7" xfId="1" applyNumberFormat="1" applyFont="1" applyFill="1" applyBorder="1" applyAlignment="1">
      <alignment horizontal="center" vertical="center" wrapText="1"/>
    </xf>
    <xf numFmtId="164" fontId="41" fillId="35" borderId="7" xfId="3" applyFont="1" applyFill="1" applyBorder="1" applyAlignment="1">
      <alignment horizontal="center" vertical="center" wrapText="1"/>
    </xf>
    <xf numFmtId="169" fontId="41" fillId="2" borderId="7" xfId="1" applyNumberFormat="1" applyFont="1" applyFill="1" applyBorder="1" applyAlignment="1">
      <alignment horizontal="center" vertical="center" wrapText="1"/>
    </xf>
    <xf numFmtId="14" fontId="41" fillId="2" borderId="7" xfId="0" applyNumberFormat="1" applyFont="1" applyFill="1" applyBorder="1" applyAlignment="1">
      <alignment horizontal="center" vertical="center" wrapText="1"/>
    </xf>
    <xf numFmtId="0" fontId="41" fillId="2" borderId="7" xfId="0" applyFont="1" applyFill="1" applyBorder="1" applyAlignment="1">
      <alignment horizontal="center" vertical="center" wrapText="1"/>
    </xf>
    <xf numFmtId="171" fontId="41" fillId="2" borderId="7" xfId="0" applyNumberFormat="1" applyFont="1" applyFill="1" applyBorder="1" applyAlignment="1">
      <alignment horizontal="center" vertical="center" wrapText="1"/>
    </xf>
    <xf numFmtId="164" fontId="41" fillId="2" borderId="7" xfId="0" applyNumberFormat="1" applyFont="1" applyFill="1" applyBorder="1" applyAlignment="1">
      <alignment wrapText="1"/>
    </xf>
    <xf numFmtId="0" fontId="41" fillId="2" borderId="7" xfId="0" applyFont="1" applyFill="1" applyBorder="1" applyAlignment="1">
      <alignment wrapText="1"/>
    </xf>
    <xf numFmtId="169" fontId="26" fillId="0" borderId="7" xfId="0" applyNumberFormat="1" applyFont="1" applyFill="1" applyBorder="1" applyAlignment="1">
      <alignment wrapText="1"/>
    </xf>
    <xf numFmtId="169" fontId="26" fillId="0" borderId="21" xfId="0" applyNumberFormat="1" applyFont="1" applyFill="1" applyBorder="1" applyAlignment="1">
      <alignment wrapText="1"/>
    </xf>
    <xf numFmtId="169" fontId="26" fillId="0" borderId="23" xfId="0" applyNumberFormat="1" applyFont="1" applyFill="1" applyBorder="1" applyAlignment="1">
      <alignment wrapText="1"/>
    </xf>
    <xf numFmtId="164" fontId="26" fillId="34" borderId="34" xfId="3" applyFont="1" applyFill="1" applyBorder="1" applyAlignment="1">
      <alignment horizontal="center" vertical="center" wrapText="1"/>
    </xf>
    <xf numFmtId="0" fontId="26" fillId="34" borderId="34" xfId="0" applyFont="1" applyFill="1" applyBorder="1" applyAlignment="1">
      <alignment wrapText="1"/>
    </xf>
    <xf numFmtId="0" fontId="26" fillId="34" borderId="22" xfId="0" applyFont="1" applyFill="1" applyBorder="1" applyAlignment="1">
      <alignment wrapText="1"/>
    </xf>
    <xf numFmtId="169" fontId="26" fillId="35" borderId="34" xfId="1" applyNumberFormat="1" applyFont="1" applyFill="1" applyBorder="1" applyAlignment="1">
      <alignment horizontal="center" vertical="center" wrapText="1"/>
    </xf>
    <xf numFmtId="0" fontId="41" fillId="35" borderId="34" xfId="0" applyFont="1" applyFill="1" applyBorder="1" applyAlignment="1">
      <alignment wrapText="1"/>
    </xf>
    <xf numFmtId="0" fontId="41" fillId="35" borderId="34" xfId="2" applyNumberFormat="1" applyFont="1" applyFill="1" applyBorder="1" applyAlignment="1">
      <alignment horizontal="center" vertical="center" wrapText="1"/>
    </xf>
    <xf numFmtId="14" fontId="41" fillId="35" borderId="34" xfId="1" applyNumberFormat="1" applyFont="1" applyFill="1" applyBorder="1" applyAlignment="1">
      <alignment horizontal="center" vertical="center" wrapText="1"/>
    </xf>
    <xf numFmtId="164" fontId="41" fillId="35" borderId="34" xfId="3" applyFont="1" applyFill="1" applyBorder="1" applyAlignment="1">
      <alignment horizontal="center" vertical="center" wrapText="1"/>
    </xf>
    <xf numFmtId="169" fontId="41" fillId="2" borderId="34" xfId="1" applyNumberFormat="1" applyFont="1" applyFill="1" applyBorder="1" applyAlignment="1">
      <alignment horizontal="center" vertical="center" wrapText="1"/>
    </xf>
    <xf numFmtId="14" fontId="41" fillId="2" borderId="34" xfId="0" applyNumberFormat="1" applyFont="1" applyFill="1" applyBorder="1" applyAlignment="1">
      <alignment horizontal="center" vertical="center" wrapText="1"/>
    </xf>
    <xf numFmtId="164" fontId="41" fillId="2" borderId="34" xfId="3" applyFont="1" applyFill="1" applyBorder="1" applyAlignment="1">
      <alignment horizontal="center" vertical="center" wrapText="1"/>
    </xf>
    <xf numFmtId="0" fontId="41" fillId="2" borderId="34" xfId="0" applyFont="1" applyFill="1" applyBorder="1" applyAlignment="1">
      <alignment horizontal="center" vertical="center" wrapText="1"/>
    </xf>
    <xf numFmtId="171" fontId="41" fillId="2" borderId="34" xfId="0" applyNumberFormat="1" applyFont="1" applyFill="1" applyBorder="1" applyAlignment="1">
      <alignment horizontal="center" vertical="center" wrapText="1"/>
    </xf>
    <xf numFmtId="164" fontId="41" fillId="2" borderId="34" xfId="0" applyNumberFormat="1" applyFont="1" applyFill="1" applyBorder="1" applyAlignment="1">
      <alignment wrapText="1"/>
    </xf>
    <xf numFmtId="0" fontId="41" fillId="2" borderId="34" xfId="0" applyFont="1" applyFill="1" applyBorder="1" applyAlignment="1">
      <alignment wrapText="1"/>
    </xf>
    <xf numFmtId="169" fontId="26" fillId="0" borderId="34" xfId="0" applyNumberFormat="1" applyFont="1" applyFill="1" applyBorder="1" applyAlignment="1">
      <alignment wrapText="1"/>
    </xf>
    <xf numFmtId="169" fontId="26" fillId="0" borderId="35" xfId="0" applyNumberFormat="1" applyFont="1" applyFill="1" applyBorder="1" applyAlignment="1">
      <alignment wrapText="1"/>
    </xf>
    <xf numFmtId="169" fontId="26" fillId="0" borderId="3" xfId="0" applyNumberFormat="1" applyFont="1" applyFill="1" applyBorder="1" applyAlignment="1">
      <alignment wrapText="1"/>
    </xf>
    <xf numFmtId="169" fontId="26" fillId="0" borderId="44" xfId="0" applyNumberFormat="1" applyFont="1" applyFill="1" applyBorder="1" applyAlignment="1">
      <alignment wrapText="1"/>
    </xf>
    <xf numFmtId="169" fontId="26" fillId="0" borderId="30" xfId="0" applyNumberFormat="1" applyFont="1" applyFill="1" applyBorder="1" applyAlignment="1">
      <alignment wrapText="1"/>
    </xf>
    <xf numFmtId="0" fontId="32" fillId="0" borderId="7" xfId="0" applyFont="1" applyBorder="1" applyAlignment="1">
      <alignment horizontal="center" vertical="center" wrapText="1"/>
    </xf>
    <xf numFmtId="169" fontId="26" fillId="0" borderId="45" xfId="0" applyNumberFormat="1" applyFont="1" applyFill="1" applyBorder="1" applyAlignment="1">
      <alignment wrapText="1"/>
    </xf>
    <xf numFmtId="0" fontId="32" fillId="0" borderId="90" xfId="0" applyFont="1" applyBorder="1" applyAlignment="1">
      <alignment horizontal="center" vertical="center" wrapText="1"/>
    </xf>
    <xf numFmtId="169" fontId="26" fillId="0" borderId="46" xfId="0" applyNumberFormat="1" applyFont="1" applyFill="1" applyBorder="1" applyAlignment="1">
      <alignment wrapText="1"/>
    </xf>
    <xf numFmtId="0" fontId="32" fillId="0" borderId="92" xfId="0" applyFont="1" applyBorder="1" applyAlignment="1">
      <alignment horizontal="center" vertical="center" wrapText="1"/>
    </xf>
    <xf numFmtId="0" fontId="32" fillId="0" borderId="31" xfId="0" applyFont="1" applyBorder="1" applyAlignment="1">
      <alignment horizontal="center" vertical="center" wrapText="1"/>
    </xf>
    <xf numFmtId="0" fontId="41" fillId="0" borderId="29" xfId="0" applyFont="1" applyBorder="1" applyAlignment="1">
      <alignment horizontal="center" vertical="center" wrapText="1"/>
    </xf>
    <xf numFmtId="164" fontId="41" fillId="2" borderId="108" xfId="0" applyNumberFormat="1" applyFont="1" applyFill="1" applyBorder="1" applyAlignment="1">
      <alignment wrapText="1"/>
    </xf>
    <xf numFmtId="0" fontId="41" fillId="2" borderId="108" xfId="0" applyFont="1" applyFill="1" applyBorder="1" applyAlignment="1">
      <alignment wrapText="1"/>
    </xf>
    <xf numFmtId="169" fontId="26" fillId="0" borderId="108" xfId="0" applyNumberFormat="1" applyFont="1" applyFill="1" applyBorder="1" applyAlignment="1">
      <alignment wrapText="1"/>
    </xf>
    <xf numFmtId="164" fontId="41" fillId="2" borderId="70" xfId="0" applyNumberFormat="1" applyFont="1" applyFill="1" applyBorder="1" applyAlignment="1">
      <alignment wrapText="1"/>
    </xf>
    <xf numFmtId="0" fontId="41" fillId="2" borderId="70" xfId="0" applyFont="1" applyFill="1" applyBorder="1" applyAlignment="1">
      <alignment wrapText="1"/>
    </xf>
    <xf numFmtId="169" fontId="26" fillId="0" borderId="70" xfId="0" applyNumberFormat="1" applyFont="1" applyFill="1" applyBorder="1" applyAlignment="1">
      <alignment wrapText="1"/>
    </xf>
    <xf numFmtId="0" fontId="32" fillId="0" borderId="27" xfId="0" applyFont="1" applyBorder="1" applyAlignment="1">
      <alignment horizontal="center" vertical="center" wrapText="1"/>
    </xf>
    <xf numFmtId="169" fontId="26" fillId="0" borderId="12" xfId="0" applyNumberFormat="1" applyFont="1" applyFill="1" applyBorder="1" applyAlignment="1">
      <alignment wrapText="1"/>
    </xf>
    <xf numFmtId="0" fontId="32" fillId="0" borderId="47" xfId="0" applyFont="1" applyBorder="1" applyAlignment="1">
      <alignment horizontal="center" vertical="center" wrapText="1"/>
    </xf>
    <xf numFmtId="0" fontId="32" fillId="0" borderId="68" xfId="0" applyFont="1" applyBorder="1" applyAlignment="1">
      <alignment horizontal="center" vertical="center" wrapText="1"/>
    </xf>
    <xf numFmtId="0" fontId="32" fillId="0" borderId="54" xfId="0" applyFont="1" applyBorder="1" applyAlignment="1">
      <alignment horizontal="center" vertical="center" wrapText="1"/>
    </xf>
    <xf numFmtId="0" fontId="32" fillId="0" borderId="71" xfId="0" applyFont="1" applyBorder="1" applyAlignment="1">
      <alignment horizontal="center" vertical="center" wrapText="1"/>
    </xf>
    <xf numFmtId="169" fontId="26" fillId="0" borderId="63" xfId="0" applyNumberFormat="1" applyFont="1" applyFill="1" applyBorder="1" applyAlignment="1">
      <alignment wrapText="1"/>
    </xf>
    <xf numFmtId="169" fontId="26" fillId="0" borderId="6" xfId="0" applyNumberFormat="1" applyFont="1" applyFill="1" applyBorder="1" applyAlignment="1">
      <alignment wrapText="1"/>
    </xf>
    <xf numFmtId="169" fontId="26" fillId="0" borderId="88" xfId="0" applyNumberFormat="1" applyFont="1" applyFill="1" applyBorder="1" applyAlignment="1">
      <alignment wrapText="1"/>
    </xf>
    <xf numFmtId="164" fontId="26" fillId="34" borderId="29" xfId="3" applyFont="1" applyFill="1" applyBorder="1" applyAlignment="1">
      <alignment horizontal="center" vertical="center" wrapText="1"/>
    </xf>
    <xf numFmtId="0" fontId="26" fillId="34" borderId="8" xfId="0" applyFont="1" applyFill="1" applyBorder="1" applyAlignment="1">
      <alignment horizontal="center" vertical="center" wrapText="1"/>
    </xf>
    <xf numFmtId="0" fontId="26" fillId="34" borderId="25" xfId="0" applyFont="1" applyFill="1" applyBorder="1" applyAlignment="1">
      <alignment horizontal="center" vertical="center" wrapText="1"/>
    </xf>
    <xf numFmtId="0" fontId="26" fillId="34" borderId="11" xfId="0" applyFont="1" applyFill="1" applyBorder="1" applyAlignment="1">
      <alignment horizontal="center" vertical="center" wrapText="1"/>
    </xf>
    <xf numFmtId="14" fontId="26" fillId="34" borderId="12" xfId="0" applyNumberFormat="1" applyFont="1" applyFill="1" applyBorder="1" applyAlignment="1">
      <alignment horizontal="center" vertical="center" wrapText="1"/>
    </xf>
    <xf numFmtId="44" fontId="41" fillId="34" borderId="12" xfId="7" applyFont="1" applyFill="1" applyBorder="1" applyAlignment="1">
      <alignment horizontal="center" vertical="center" wrapText="1"/>
    </xf>
    <xf numFmtId="169" fontId="26" fillId="2" borderId="8" xfId="1" applyNumberFormat="1" applyFont="1" applyFill="1" applyBorder="1" applyAlignment="1">
      <alignment horizontal="center" vertical="center" wrapText="1"/>
    </xf>
    <xf numFmtId="14" fontId="26" fillId="2" borderId="8" xfId="0" applyNumberFormat="1" applyFont="1" applyFill="1" applyBorder="1" applyAlignment="1">
      <alignment horizontal="center" vertical="center" wrapText="1"/>
    </xf>
    <xf numFmtId="44" fontId="26" fillId="2" borderId="8" xfId="7" applyFont="1" applyFill="1" applyBorder="1" applyAlignment="1">
      <alignment horizontal="center" vertical="center" wrapText="1"/>
    </xf>
    <xf numFmtId="0" fontId="26" fillId="2" borderId="8" xfId="0" applyFont="1" applyFill="1" applyBorder="1" applyAlignment="1">
      <alignment horizontal="center" vertical="center" wrapText="1"/>
    </xf>
    <xf numFmtId="44" fontId="41" fillId="2" borderId="8" xfId="7" applyFont="1" applyFill="1" applyBorder="1" applyAlignment="1">
      <alignment horizontal="center" vertical="center" wrapText="1"/>
    </xf>
    <xf numFmtId="164" fontId="26" fillId="2" borderId="8" xfId="0" applyNumberFormat="1" applyFont="1" applyFill="1" applyBorder="1" applyAlignment="1">
      <alignment horizontal="center" vertical="center" wrapText="1"/>
    </xf>
    <xf numFmtId="169" fontId="26" fillId="0" borderId="40" xfId="0" applyNumberFormat="1" applyFont="1" applyFill="1" applyBorder="1" applyAlignment="1">
      <alignment horizontal="center" vertical="center" wrapText="1"/>
    </xf>
    <xf numFmtId="0" fontId="26" fillId="0" borderId="31" xfId="0" applyFont="1" applyBorder="1" applyAlignment="1">
      <alignment horizontal="center" vertical="center" wrapText="1"/>
    </xf>
    <xf numFmtId="0" fontId="26" fillId="34" borderId="11" xfId="0" applyNumberFormat="1" applyFont="1" applyFill="1" applyBorder="1" applyAlignment="1">
      <alignment horizontal="center" vertical="center" wrapText="1"/>
    </xf>
    <xf numFmtId="172" fontId="41" fillId="34" borderId="11" xfId="7" applyNumberFormat="1" applyFont="1" applyFill="1" applyBorder="1" applyAlignment="1">
      <alignment horizontal="center" vertical="center" wrapText="1"/>
    </xf>
    <xf numFmtId="0" fontId="41" fillId="2" borderId="5" xfId="0" applyFont="1" applyFill="1" applyBorder="1" applyAlignment="1">
      <alignment horizontal="center" vertical="center" wrapText="1"/>
    </xf>
    <xf numFmtId="169" fontId="26" fillId="0" borderId="24" xfId="0" applyNumberFormat="1" applyFont="1" applyFill="1" applyBorder="1" applyAlignment="1">
      <alignment horizontal="center" vertical="center" wrapText="1"/>
    </xf>
    <xf numFmtId="0" fontId="26" fillId="0" borderId="77" xfId="0" applyFont="1" applyBorder="1" applyAlignment="1">
      <alignment horizontal="center" vertical="center" wrapText="1"/>
    </xf>
    <xf numFmtId="0" fontId="26" fillId="34" borderId="104" xfId="0" applyFont="1" applyFill="1" applyBorder="1" applyAlignment="1">
      <alignment horizontal="center" vertical="center" wrapText="1"/>
    </xf>
    <xf numFmtId="0" fontId="26" fillId="34" borderId="39" xfId="0" applyFont="1" applyFill="1" applyBorder="1" applyAlignment="1">
      <alignment horizontal="center" vertical="center" wrapText="1"/>
    </xf>
    <xf numFmtId="0" fontId="26" fillId="34" borderId="39" xfId="0" applyNumberFormat="1" applyFont="1" applyFill="1" applyBorder="1" applyAlignment="1">
      <alignment horizontal="center" vertical="center" wrapText="1"/>
    </xf>
    <xf numFmtId="172" fontId="41" fillId="34" borderId="39" xfId="7" applyNumberFormat="1" applyFont="1" applyFill="1" applyBorder="1" applyAlignment="1">
      <alignment horizontal="center" vertical="center" wrapText="1"/>
    </xf>
    <xf numFmtId="169" fontId="26" fillId="2" borderId="104" xfId="1" applyNumberFormat="1" applyFont="1" applyFill="1" applyBorder="1" applyAlignment="1">
      <alignment horizontal="center" vertical="center" wrapText="1"/>
    </xf>
    <xf numFmtId="0" fontId="26" fillId="2" borderId="104" xfId="0" applyFont="1" applyFill="1" applyBorder="1" applyAlignment="1">
      <alignment horizontal="center" vertical="center" wrapText="1"/>
    </xf>
    <xf numFmtId="0" fontId="41" fillId="2" borderId="104" xfId="0" applyFont="1" applyFill="1" applyBorder="1" applyAlignment="1">
      <alignment horizontal="center" vertical="center" wrapText="1"/>
    </xf>
    <xf numFmtId="169" fontId="26" fillId="0" borderId="34" xfId="0" applyNumberFormat="1" applyFont="1" applyFill="1" applyBorder="1" applyAlignment="1">
      <alignment horizontal="center" vertical="center" wrapText="1"/>
    </xf>
    <xf numFmtId="169" fontId="26" fillId="0" borderId="104" xfId="0" applyNumberFormat="1" applyFont="1" applyFill="1" applyBorder="1" applyAlignment="1">
      <alignment horizontal="center" vertical="center" wrapText="1"/>
    </xf>
    <xf numFmtId="169" fontId="26" fillId="0" borderId="74" xfId="0" applyNumberFormat="1" applyFont="1" applyFill="1" applyBorder="1" applyAlignment="1">
      <alignment horizontal="center" vertical="center" wrapText="1"/>
    </xf>
    <xf numFmtId="0" fontId="26" fillId="0" borderId="78" xfId="0" applyFont="1" applyBorder="1" applyAlignment="1">
      <alignment horizontal="center" vertical="center" wrapText="1"/>
    </xf>
    <xf numFmtId="0" fontId="26" fillId="34" borderId="7" xfId="3" applyNumberFormat="1" applyFont="1" applyFill="1" applyBorder="1" applyAlignment="1">
      <alignment horizontal="center" vertical="center" wrapText="1"/>
    </xf>
    <xf numFmtId="0" fontId="26" fillId="34" borderId="12" xfId="0" applyFont="1" applyFill="1" applyBorder="1" applyAlignment="1">
      <alignment horizontal="center" vertical="center" wrapText="1"/>
    </xf>
    <xf numFmtId="0" fontId="26" fillId="34" borderId="12" xfId="0" applyNumberFormat="1" applyFont="1" applyFill="1" applyBorder="1" applyAlignment="1">
      <alignment horizontal="center" vertical="center" wrapText="1"/>
    </xf>
    <xf numFmtId="0" fontId="26" fillId="34" borderId="7" xfId="0" applyFont="1" applyFill="1" applyBorder="1" applyAlignment="1">
      <alignment horizontal="center" vertical="center" wrapText="1"/>
    </xf>
    <xf numFmtId="172" fontId="41" fillId="34" borderId="12" xfId="7" applyNumberFormat="1" applyFont="1" applyFill="1" applyBorder="1" applyAlignment="1">
      <alignment horizontal="center" vertical="center" wrapText="1"/>
    </xf>
    <xf numFmtId="164" fontId="26" fillId="34" borderId="104" xfId="3" applyFont="1" applyFill="1" applyBorder="1" applyAlignment="1">
      <alignment horizontal="center" vertical="center" wrapText="1"/>
    </xf>
    <xf numFmtId="0" fontId="26" fillId="34" borderId="34" xfId="0" applyFont="1" applyFill="1" applyBorder="1" applyAlignment="1">
      <alignment horizontal="center" vertical="center" wrapText="1"/>
    </xf>
    <xf numFmtId="0" fontId="26" fillId="34" borderId="22" xfId="0" applyFont="1" applyFill="1" applyBorder="1" applyAlignment="1">
      <alignment horizontal="center" vertical="center" wrapText="1"/>
    </xf>
    <xf numFmtId="0" fontId="26" fillId="34" borderId="22" xfId="0" applyNumberFormat="1" applyFont="1" applyFill="1" applyBorder="1" applyAlignment="1">
      <alignment horizontal="center" vertical="center" wrapText="1"/>
    </xf>
    <xf numFmtId="172" fontId="41" fillId="34" borderId="22" xfId="7" applyNumberFormat="1" applyFont="1" applyFill="1" applyBorder="1" applyAlignment="1">
      <alignment horizontal="center" vertical="center" wrapText="1"/>
    </xf>
    <xf numFmtId="169" fontId="26" fillId="2" borderId="34" xfId="1" applyNumberFormat="1" applyFont="1" applyFill="1" applyBorder="1" applyAlignment="1">
      <alignment horizontal="center" vertical="center" wrapText="1"/>
    </xf>
    <xf numFmtId="0" fontId="26" fillId="2" borderId="34" xfId="0" applyFont="1" applyFill="1" applyBorder="1" applyAlignment="1">
      <alignment horizontal="center" vertical="center" wrapText="1"/>
    </xf>
    <xf numFmtId="0" fontId="32" fillId="0" borderId="6"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5" xfId="0" applyFont="1" applyBorder="1" applyAlignment="1">
      <alignment horizontal="center" vertical="center" wrapText="1"/>
    </xf>
    <xf numFmtId="169" fontId="26" fillId="0" borderId="22" xfId="0" applyNumberFormat="1" applyFont="1" applyFill="1" applyBorder="1" applyAlignment="1">
      <alignment wrapText="1"/>
    </xf>
    <xf numFmtId="0" fontId="26" fillId="35" borderId="29" xfId="2" applyNumberFormat="1" applyFont="1" applyFill="1" applyBorder="1" applyAlignment="1">
      <alignment horizontal="center" vertical="center" wrapText="1"/>
    </xf>
    <xf numFmtId="14" fontId="26" fillId="35" borderId="29" xfId="1" applyNumberFormat="1" applyFont="1" applyFill="1" applyBorder="1" applyAlignment="1">
      <alignment horizontal="center" vertical="center" wrapText="1"/>
    </xf>
    <xf numFmtId="172" fontId="26" fillId="35" borderId="29" xfId="7" applyNumberFormat="1" applyFont="1" applyFill="1" applyBorder="1" applyAlignment="1">
      <alignment horizontal="center" vertical="center" wrapText="1"/>
    </xf>
    <xf numFmtId="172" fontId="26" fillId="2" borderId="29" xfId="7" applyNumberFormat="1" applyFont="1" applyFill="1" applyBorder="1" applyAlignment="1">
      <alignment horizontal="center" vertical="center" wrapText="1"/>
    </xf>
    <xf numFmtId="164" fontId="41" fillId="2" borderId="29" xfId="0" applyNumberFormat="1" applyFont="1" applyFill="1" applyBorder="1" applyAlignment="1">
      <alignment vertical="center" wrapText="1"/>
    </xf>
    <xf numFmtId="164" fontId="41" fillId="2" borderId="47" xfId="0" applyNumberFormat="1" applyFont="1" applyFill="1" applyBorder="1" applyAlignment="1">
      <alignment vertical="center" wrapText="1"/>
    </xf>
    <xf numFmtId="164" fontId="41" fillId="2" borderId="40" xfId="0" applyNumberFormat="1" applyFont="1" applyFill="1" applyBorder="1" applyAlignment="1">
      <alignment vertical="center" wrapText="1"/>
    </xf>
    <xf numFmtId="169" fontId="26" fillId="0" borderId="28" xfId="0" applyNumberFormat="1" applyFont="1" applyFill="1" applyBorder="1" applyAlignment="1">
      <alignment vertical="center" wrapText="1"/>
    </xf>
    <xf numFmtId="169" fontId="26" fillId="0" borderId="29" xfId="0" applyNumberFormat="1" applyFont="1" applyFill="1" applyBorder="1" applyAlignment="1">
      <alignment vertical="center" wrapText="1"/>
    </xf>
    <xf numFmtId="0" fontId="41" fillId="0" borderId="47" xfId="0" applyFont="1" applyBorder="1" applyAlignment="1">
      <alignment horizontal="center" vertical="center" wrapText="1"/>
    </xf>
    <xf numFmtId="172" fontId="26" fillId="34" borderId="75" xfId="7" applyNumberFormat="1" applyFont="1" applyFill="1" applyBorder="1" applyAlignment="1">
      <alignment horizontal="center" vertical="center" wrapText="1"/>
    </xf>
    <xf numFmtId="169" fontId="26" fillId="54" borderId="75" xfId="1" applyNumberFormat="1" applyFont="1" applyFill="1" applyBorder="1" applyAlignment="1">
      <alignment horizontal="center" vertical="center" wrapText="1"/>
    </xf>
    <xf numFmtId="0" fontId="26" fillId="54" borderId="75" xfId="0" applyFont="1" applyFill="1" applyBorder="1" applyAlignment="1">
      <alignment horizontal="center" vertical="center" wrapText="1"/>
    </xf>
    <xf numFmtId="0" fontId="26" fillId="54" borderId="75" xfId="2" applyNumberFormat="1" applyFont="1" applyFill="1" applyBorder="1" applyAlignment="1">
      <alignment horizontal="center" vertical="center" wrapText="1"/>
    </xf>
    <xf numFmtId="14" fontId="26" fillId="54" borderId="75" xfId="1" applyNumberFormat="1" applyFont="1" applyFill="1" applyBorder="1" applyAlignment="1">
      <alignment horizontal="center" vertical="center" wrapText="1"/>
    </xf>
    <xf numFmtId="172" fontId="26" fillId="54" borderId="75" xfId="7" applyNumberFormat="1" applyFont="1" applyFill="1" applyBorder="1" applyAlignment="1">
      <alignment horizontal="center" vertical="center" wrapText="1"/>
    </xf>
    <xf numFmtId="172" fontId="26" fillId="2" borderId="75" xfId="7" applyNumberFormat="1" applyFont="1" applyFill="1" applyBorder="1" applyAlignment="1">
      <alignment horizontal="center" vertical="center" wrapText="1"/>
    </xf>
    <xf numFmtId="164" fontId="41" fillId="2" borderId="75" xfId="0" applyNumberFormat="1" applyFont="1" applyFill="1" applyBorder="1" applyAlignment="1">
      <alignment vertical="center" wrapText="1"/>
    </xf>
    <xf numFmtId="0" fontId="41" fillId="2" borderId="68" xfId="0" applyFont="1" applyFill="1" applyBorder="1" applyAlignment="1">
      <alignment vertical="center" wrapText="1"/>
    </xf>
    <xf numFmtId="0" fontId="41" fillId="2" borderId="24" xfId="0" applyFont="1" applyFill="1" applyBorder="1" applyAlignment="1">
      <alignment vertical="center" wrapText="1"/>
    </xf>
    <xf numFmtId="169" fontId="26" fillId="0" borderId="67" xfId="0" applyNumberFormat="1" applyFont="1" applyFill="1" applyBorder="1" applyAlignment="1">
      <alignment vertical="center" wrapText="1"/>
    </xf>
    <xf numFmtId="169" fontId="26" fillId="0" borderId="75" xfId="0" applyNumberFormat="1" applyFont="1" applyFill="1" applyBorder="1" applyAlignment="1">
      <alignment vertical="center" wrapText="1"/>
    </xf>
    <xf numFmtId="169" fontId="26" fillId="35" borderId="75" xfId="1" applyNumberFormat="1" applyFont="1" applyFill="1" applyBorder="1" applyAlignment="1">
      <alignment horizontal="center" vertical="center" wrapText="1"/>
    </xf>
    <xf numFmtId="0" fontId="26" fillId="35" borderId="75" xfId="2" applyNumberFormat="1" applyFont="1" applyFill="1" applyBorder="1" applyAlignment="1">
      <alignment horizontal="center" vertical="center" wrapText="1"/>
    </xf>
    <xf numFmtId="14" fontId="26" fillId="35" borderId="75" xfId="1" applyNumberFormat="1" applyFont="1" applyFill="1" applyBorder="1" applyAlignment="1">
      <alignment horizontal="center" vertical="center" wrapText="1"/>
    </xf>
    <xf numFmtId="172" fontId="26" fillId="35" borderId="75" xfId="7" applyNumberFormat="1" applyFont="1" applyFill="1" applyBorder="1" applyAlignment="1">
      <alignment horizontal="center" vertical="center" wrapText="1"/>
    </xf>
    <xf numFmtId="164" fontId="26" fillId="34" borderId="70" xfId="3" applyFont="1" applyFill="1" applyBorder="1" applyAlignment="1">
      <alignment horizontal="center" vertical="center" wrapText="1"/>
    </xf>
    <xf numFmtId="169" fontId="26" fillId="35" borderId="70" xfId="1" applyNumberFormat="1" applyFont="1" applyFill="1" applyBorder="1" applyAlignment="1">
      <alignment horizontal="center" vertical="center" wrapText="1"/>
    </xf>
    <xf numFmtId="0" fontId="26" fillId="35" borderId="70" xfId="0" applyFont="1" applyFill="1" applyBorder="1" applyAlignment="1">
      <alignment horizontal="center" vertical="center" wrapText="1"/>
    </xf>
    <xf numFmtId="0" fontId="26" fillId="35" borderId="70" xfId="2" applyNumberFormat="1" applyFont="1" applyFill="1" applyBorder="1" applyAlignment="1">
      <alignment horizontal="center" vertical="center" wrapText="1"/>
    </xf>
    <xf numFmtId="14" fontId="26" fillId="35" borderId="70" xfId="1" applyNumberFormat="1" applyFont="1" applyFill="1" applyBorder="1" applyAlignment="1">
      <alignment horizontal="center" vertical="center" wrapText="1"/>
    </xf>
    <xf numFmtId="172" fontId="26" fillId="35" borderId="70" xfId="7" applyNumberFormat="1" applyFont="1" applyFill="1" applyBorder="1" applyAlignment="1">
      <alignment horizontal="center" vertical="center" wrapText="1"/>
    </xf>
    <xf numFmtId="172" fontId="26" fillId="2" borderId="70" xfId="7" applyNumberFormat="1" applyFont="1" applyFill="1" applyBorder="1" applyAlignment="1">
      <alignment horizontal="center" vertical="center" wrapText="1"/>
    </xf>
    <xf numFmtId="164" fontId="41" fillId="2" borderId="70" xfId="0" applyNumberFormat="1" applyFont="1" applyFill="1" applyBorder="1" applyAlignment="1">
      <alignment vertical="center" wrapText="1"/>
    </xf>
    <xf numFmtId="0" fontId="41" fillId="2" borderId="71" xfId="0" applyFont="1" applyFill="1" applyBorder="1" applyAlignment="1">
      <alignment vertical="center" wrapText="1"/>
    </xf>
    <xf numFmtId="0" fontId="41" fillId="2" borderId="74" xfId="0" applyFont="1" applyFill="1" applyBorder="1" applyAlignment="1">
      <alignment vertical="center" wrapText="1"/>
    </xf>
    <xf numFmtId="169" fontId="26" fillId="0" borderId="69" xfId="0" applyNumberFormat="1" applyFont="1" applyFill="1" applyBorder="1" applyAlignment="1">
      <alignment vertical="center" wrapText="1"/>
    </xf>
    <xf numFmtId="169" fontId="26" fillId="0" borderId="70" xfId="0" applyNumberFormat="1" applyFont="1" applyFill="1" applyBorder="1" applyAlignment="1">
      <alignment vertical="center" wrapText="1"/>
    </xf>
    <xf numFmtId="0" fontId="41" fillId="2" borderId="47" xfId="0" applyFont="1" applyFill="1" applyBorder="1" applyAlignment="1">
      <alignment vertical="center" wrapText="1"/>
    </xf>
    <xf numFmtId="0" fontId="41" fillId="2" borderId="40" xfId="0" applyFont="1" applyFill="1" applyBorder="1" applyAlignment="1">
      <alignment vertical="center" wrapText="1"/>
    </xf>
    <xf numFmtId="0" fontId="26" fillId="34" borderId="29" xfId="0" applyFont="1" applyFill="1" applyBorder="1" applyAlignment="1">
      <alignment horizontal="center" wrapText="1"/>
    </xf>
    <xf numFmtId="164" fontId="26" fillId="34" borderId="29" xfId="3" applyFont="1" applyFill="1" applyBorder="1" applyAlignment="1">
      <alignment horizontal="center" wrapText="1"/>
    </xf>
    <xf numFmtId="169" fontId="26" fillId="54" borderId="29" xfId="1" applyNumberFormat="1" applyFont="1" applyFill="1" applyBorder="1" applyAlignment="1">
      <alignment horizontal="center" vertical="center" wrapText="1"/>
    </xf>
    <xf numFmtId="0" fontId="41" fillId="35" borderId="29" xfId="0" applyFont="1" applyFill="1" applyBorder="1" applyAlignment="1">
      <alignment wrapText="1"/>
    </xf>
    <xf numFmtId="169" fontId="41" fillId="35" borderId="29" xfId="1" applyNumberFormat="1" applyFont="1" applyFill="1" applyBorder="1" applyAlignment="1">
      <alignment horizontal="center" vertical="center" wrapText="1"/>
    </xf>
    <xf numFmtId="164" fontId="41" fillId="2" borderId="47" xfId="0" applyNumberFormat="1" applyFont="1" applyFill="1" applyBorder="1" applyAlignment="1">
      <alignment wrapText="1"/>
    </xf>
    <xf numFmtId="169" fontId="26" fillId="2" borderId="28" xfId="0" applyNumberFormat="1" applyFont="1" applyFill="1" applyBorder="1" applyAlignment="1">
      <alignment wrapText="1"/>
    </xf>
    <xf numFmtId="169" fontId="26" fillId="2" borderId="29" xfId="0" applyNumberFormat="1" applyFont="1" applyFill="1" applyBorder="1" applyAlignment="1">
      <alignment wrapText="1"/>
    </xf>
    <xf numFmtId="0" fontId="26" fillId="34" borderId="75" xfId="0" applyFont="1" applyFill="1" applyBorder="1" applyAlignment="1">
      <alignment horizontal="center" wrapText="1"/>
    </xf>
    <xf numFmtId="0" fontId="26" fillId="34" borderId="75" xfId="0" applyFont="1" applyFill="1" applyBorder="1" applyAlignment="1">
      <alignment wrapText="1"/>
    </xf>
    <xf numFmtId="164" fontId="26" fillId="34" borderId="75" xfId="3" applyFont="1" applyFill="1" applyBorder="1" applyAlignment="1">
      <alignment horizontal="center" wrapText="1"/>
    </xf>
    <xf numFmtId="0" fontId="41" fillId="35" borderId="75" xfId="0" applyFont="1" applyFill="1" applyBorder="1" applyAlignment="1">
      <alignment wrapText="1"/>
    </xf>
    <xf numFmtId="0" fontId="41" fillId="35" borderId="75" xfId="2" applyNumberFormat="1" applyFont="1" applyFill="1" applyBorder="1" applyAlignment="1">
      <alignment horizontal="center" vertical="center" wrapText="1"/>
    </xf>
    <xf numFmtId="169" fontId="41" fillId="35" borderId="75" xfId="1" applyNumberFormat="1" applyFont="1" applyFill="1" applyBorder="1" applyAlignment="1">
      <alignment horizontal="center" vertical="center" wrapText="1"/>
    </xf>
    <xf numFmtId="164" fontId="41" fillId="35" borderId="75" xfId="3" applyFont="1" applyFill="1" applyBorder="1" applyAlignment="1">
      <alignment horizontal="center" vertical="center" wrapText="1"/>
    </xf>
    <xf numFmtId="164" fontId="41" fillId="2" borderId="75" xfId="0" applyNumberFormat="1" applyFont="1" applyFill="1" applyBorder="1" applyAlignment="1">
      <alignment wrapText="1"/>
    </xf>
    <xf numFmtId="0" fontId="41" fillId="2" borderId="68" xfId="0" applyFont="1" applyFill="1" applyBorder="1" applyAlignment="1">
      <alignment wrapText="1"/>
    </xf>
    <xf numFmtId="169" fontId="26" fillId="2" borderId="67" xfId="0" applyNumberFormat="1" applyFont="1" applyFill="1" applyBorder="1" applyAlignment="1">
      <alignment wrapText="1"/>
    </xf>
    <xf numFmtId="169" fontId="26" fillId="2" borderId="75" xfId="0" applyNumberFormat="1" applyFont="1" applyFill="1" applyBorder="1" applyAlignment="1">
      <alignment wrapText="1"/>
    </xf>
    <xf numFmtId="0" fontId="41" fillId="0" borderId="68" xfId="0" applyFont="1" applyBorder="1" applyAlignment="1">
      <alignment horizontal="center" vertical="center" wrapText="1"/>
    </xf>
    <xf numFmtId="0" fontId="26" fillId="34" borderId="70" xfId="0" applyFont="1" applyFill="1" applyBorder="1" applyAlignment="1">
      <alignment horizontal="center" wrapText="1"/>
    </xf>
    <xf numFmtId="0" fontId="26" fillId="34" borderId="70" xfId="0" applyFont="1" applyFill="1" applyBorder="1" applyAlignment="1">
      <alignment wrapText="1"/>
    </xf>
    <xf numFmtId="164" fontId="26" fillId="34" borderId="70" xfId="3" applyFont="1" applyFill="1" applyBorder="1" applyAlignment="1">
      <alignment horizontal="center" wrapText="1"/>
    </xf>
    <xf numFmtId="0" fontId="41" fillId="35" borderId="70" xfId="0" applyFont="1" applyFill="1" applyBorder="1" applyAlignment="1">
      <alignment wrapText="1"/>
    </xf>
    <xf numFmtId="0" fontId="41" fillId="35" borderId="70" xfId="2" applyNumberFormat="1" applyFont="1" applyFill="1" applyBorder="1" applyAlignment="1">
      <alignment horizontal="center" vertical="center" wrapText="1"/>
    </xf>
    <xf numFmtId="169" fontId="41" fillId="35" borderId="70" xfId="1" applyNumberFormat="1" applyFont="1" applyFill="1" applyBorder="1" applyAlignment="1">
      <alignment horizontal="center" vertical="center" wrapText="1"/>
    </xf>
    <xf numFmtId="164" fontId="41" fillId="35" borderId="70" xfId="3" applyFont="1" applyFill="1" applyBorder="1" applyAlignment="1">
      <alignment horizontal="center" vertical="center" wrapText="1"/>
    </xf>
    <xf numFmtId="0" fontId="41" fillId="2" borderId="71" xfId="0" applyFont="1" applyFill="1" applyBorder="1" applyAlignment="1">
      <alignment wrapText="1"/>
    </xf>
    <xf numFmtId="169" fontId="26" fillId="2" borderId="69" xfId="0" applyNumberFormat="1" applyFont="1" applyFill="1" applyBorder="1" applyAlignment="1">
      <alignment wrapText="1"/>
    </xf>
    <xf numFmtId="169" fontId="26" fillId="2" borderId="70" xfId="0" applyNumberFormat="1" applyFont="1" applyFill="1" applyBorder="1" applyAlignment="1">
      <alignment wrapText="1"/>
    </xf>
    <xf numFmtId="0" fontId="41" fillId="0" borderId="71" xfId="0" applyFont="1" applyBorder="1" applyAlignment="1">
      <alignment horizontal="center" vertical="center" wrapText="1"/>
    </xf>
    <xf numFmtId="0" fontId="26" fillId="6" borderId="56" xfId="0" applyFont="1" applyFill="1" applyBorder="1" applyAlignment="1">
      <alignment horizontal="center" vertical="center" wrapText="1"/>
    </xf>
    <xf numFmtId="1" fontId="26" fillId="2" borderId="29" xfId="1" applyNumberFormat="1" applyFont="1" applyFill="1" applyBorder="1" applyAlignment="1">
      <alignment horizontal="center" vertical="center" wrapText="1"/>
    </xf>
    <xf numFmtId="164" fontId="26" fillId="2" borderId="29" xfId="3" applyFont="1" applyFill="1" applyBorder="1" applyAlignment="1">
      <alignment horizontal="center" vertical="center" wrapText="1"/>
    </xf>
    <xf numFmtId="171" fontId="26" fillId="2" borderId="29" xfId="0" applyNumberFormat="1" applyFont="1" applyFill="1" applyBorder="1" applyAlignment="1">
      <alignment horizontal="center" vertical="center" wrapText="1"/>
    </xf>
    <xf numFmtId="164" fontId="26" fillId="2" borderId="47" xfId="0" applyNumberFormat="1" applyFont="1" applyFill="1" applyBorder="1" applyAlignment="1">
      <alignment horizontal="center" vertical="center" wrapText="1"/>
    </xf>
    <xf numFmtId="169" fontId="26" fillId="0" borderId="28" xfId="0" applyNumberFormat="1" applyFont="1" applyFill="1" applyBorder="1" applyAlignment="1">
      <alignment wrapText="1"/>
    </xf>
    <xf numFmtId="0" fontId="41" fillId="0" borderId="59" xfId="0" applyFont="1" applyBorder="1" applyAlignment="1">
      <alignment horizontal="center" vertical="center" wrapText="1"/>
    </xf>
    <xf numFmtId="0" fontId="26" fillId="34" borderId="56" xfId="0" applyFont="1" applyFill="1" applyBorder="1" applyAlignment="1">
      <alignment horizontal="center" vertical="center" wrapText="1"/>
    </xf>
    <xf numFmtId="169" fontId="26" fillId="2" borderId="56" xfId="1" applyNumberFormat="1" applyFont="1" applyFill="1" applyBorder="1" applyAlignment="1">
      <alignment horizontal="center" vertical="center" wrapText="1"/>
    </xf>
    <xf numFmtId="0" fontId="26" fillId="2" borderId="56" xfId="1" applyNumberFormat="1" applyFont="1" applyFill="1" applyBorder="1" applyAlignment="1">
      <alignment horizontal="center" vertical="center" wrapText="1"/>
    </xf>
    <xf numFmtId="1" fontId="26" fillId="2" borderId="56" xfId="1" applyNumberFormat="1" applyFont="1" applyFill="1" applyBorder="1" applyAlignment="1">
      <alignment horizontal="center" vertical="center" wrapText="1"/>
    </xf>
    <xf numFmtId="14" fontId="26" fillId="2" borderId="56" xfId="0" applyNumberFormat="1" applyFont="1" applyFill="1" applyBorder="1" applyAlignment="1">
      <alignment horizontal="center" vertical="center" wrapText="1"/>
    </xf>
    <xf numFmtId="164" fontId="26" fillId="2" borderId="56" xfId="3" applyFont="1" applyFill="1" applyBorder="1" applyAlignment="1">
      <alignment horizontal="center" vertical="center" wrapText="1"/>
    </xf>
    <xf numFmtId="0" fontId="26" fillId="2" borderId="56" xfId="0" applyFont="1" applyFill="1" applyBorder="1" applyAlignment="1">
      <alignment horizontal="center" vertical="center" wrapText="1"/>
    </xf>
    <xf numFmtId="171" fontId="26" fillId="2" borderId="56" xfId="0" applyNumberFormat="1" applyFont="1" applyFill="1" applyBorder="1" applyAlignment="1">
      <alignment horizontal="center" vertical="center" wrapText="1"/>
    </xf>
    <xf numFmtId="164" fontId="26" fillId="2" borderId="56" xfId="0" applyNumberFormat="1" applyFont="1" applyFill="1" applyBorder="1" applyAlignment="1">
      <alignment horizontal="center" vertical="center" wrapText="1"/>
    </xf>
    <xf numFmtId="0" fontId="26" fillId="2" borderId="49" xfId="0" applyFont="1" applyFill="1" applyBorder="1" applyAlignment="1">
      <alignment horizontal="center" vertical="center" wrapText="1"/>
    </xf>
    <xf numFmtId="169" fontId="26" fillId="0" borderId="48" xfId="0" applyNumberFormat="1" applyFont="1" applyFill="1" applyBorder="1" applyAlignment="1">
      <alignment wrapText="1"/>
    </xf>
    <xf numFmtId="169" fontId="26" fillId="0" borderId="43" xfId="0" applyNumberFormat="1" applyFont="1" applyFill="1" applyBorder="1" applyAlignment="1">
      <alignment wrapText="1"/>
    </xf>
    <xf numFmtId="169" fontId="26" fillId="0" borderId="10" xfId="0" applyNumberFormat="1" applyFont="1" applyFill="1" applyBorder="1" applyAlignment="1">
      <alignment wrapText="1"/>
    </xf>
    <xf numFmtId="1" fontId="26" fillId="34" borderId="56" xfId="3" applyNumberFormat="1" applyFont="1" applyFill="1" applyBorder="1" applyAlignment="1">
      <alignment horizontal="center" vertical="center" wrapText="1"/>
    </xf>
    <xf numFmtId="169" fontId="26" fillId="35" borderId="56" xfId="1" applyNumberFormat="1" applyFont="1" applyFill="1" applyBorder="1" applyAlignment="1">
      <alignment horizontal="center" vertical="center" wrapText="1"/>
    </xf>
    <xf numFmtId="0" fontId="26" fillId="35" borderId="56" xfId="0" applyFont="1" applyFill="1" applyBorder="1" applyAlignment="1">
      <alignment horizontal="center" vertical="center" wrapText="1"/>
    </xf>
    <xf numFmtId="0" fontId="26" fillId="35" borderId="56" xfId="2" applyNumberFormat="1" applyFont="1" applyFill="1" applyBorder="1" applyAlignment="1">
      <alignment horizontal="center" vertical="center" wrapText="1"/>
    </xf>
    <xf numFmtId="14" fontId="26" fillId="35" borderId="56" xfId="1" applyNumberFormat="1" applyFont="1" applyFill="1" applyBorder="1" applyAlignment="1">
      <alignment horizontal="center" vertical="center" wrapText="1"/>
    </xf>
    <xf numFmtId="164" fontId="26" fillId="35" borderId="56" xfId="3" applyFont="1" applyFill="1" applyBorder="1" applyAlignment="1">
      <alignment horizontal="center" vertical="center" wrapText="1"/>
    </xf>
    <xf numFmtId="1" fontId="26" fillId="34" borderId="57" xfId="3" applyNumberFormat="1" applyFont="1" applyFill="1" applyBorder="1" applyAlignment="1">
      <alignment horizontal="center" vertical="center" wrapText="1"/>
    </xf>
    <xf numFmtId="0" fontId="26" fillId="34" borderId="57" xfId="0" applyFont="1" applyFill="1" applyBorder="1" applyAlignment="1">
      <alignment horizontal="center" vertical="center" wrapText="1"/>
    </xf>
    <xf numFmtId="169" fontId="26" fillId="35" borderId="57" xfId="1" applyNumberFormat="1" applyFont="1" applyFill="1" applyBorder="1" applyAlignment="1">
      <alignment horizontal="center" vertical="center" wrapText="1"/>
    </xf>
    <xf numFmtId="0" fontId="26" fillId="35" borderId="57" xfId="0" applyFont="1" applyFill="1" applyBorder="1" applyAlignment="1">
      <alignment horizontal="center" vertical="center" wrapText="1"/>
    </xf>
    <xf numFmtId="0" fontId="26" fillId="35" borderId="57" xfId="2" applyNumberFormat="1" applyFont="1" applyFill="1" applyBorder="1" applyAlignment="1">
      <alignment horizontal="center" vertical="center" wrapText="1"/>
    </xf>
    <xf numFmtId="14" fontId="26" fillId="35" borderId="57" xfId="1" applyNumberFormat="1" applyFont="1" applyFill="1" applyBorder="1" applyAlignment="1">
      <alignment horizontal="center" vertical="center" wrapText="1"/>
    </xf>
    <xf numFmtId="164" fontId="26" fillId="35" borderId="57" xfId="3" applyFont="1" applyFill="1" applyBorder="1" applyAlignment="1">
      <alignment horizontal="center" vertical="center" wrapText="1"/>
    </xf>
    <xf numFmtId="169" fontId="26" fillId="2" borderId="57" xfId="1" applyNumberFormat="1" applyFont="1" applyFill="1" applyBorder="1" applyAlignment="1">
      <alignment horizontal="center" vertical="center" wrapText="1"/>
    </xf>
    <xf numFmtId="0" fontId="26" fillId="2" borderId="57" xfId="1" applyNumberFormat="1" applyFont="1" applyFill="1" applyBorder="1" applyAlignment="1">
      <alignment horizontal="center" vertical="center" wrapText="1"/>
    </xf>
    <xf numFmtId="1" fontId="26" fillId="2" borderId="57" xfId="1" applyNumberFormat="1" applyFont="1" applyFill="1" applyBorder="1" applyAlignment="1">
      <alignment horizontal="center" vertical="center" wrapText="1"/>
    </xf>
    <xf numFmtId="14" fontId="26" fillId="2" borderId="57" xfId="0" applyNumberFormat="1" applyFont="1" applyFill="1" applyBorder="1" applyAlignment="1">
      <alignment horizontal="center" vertical="center" wrapText="1"/>
    </xf>
    <xf numFmtId="164" fontId="26" fillId="2" borderId="57" xfId="3" applyFont="1" applyFill="1" applyBorder="1" applyAlignment="1">
      <alignment horizontal="center" vertical="center" wrapText="1"/>
    </xf>
    <xf numFmtId="0" fontId="26" fillId="2" borderId="57" xfId="0" applyFont="1" applyFill="1" applyBorder="1" applyAlignment="1">
      <alignment horizontal="center" vertical="center" wrapText="1"/>
    </xf>
    <xf numFmtId="171" fontId="26" fillId="2" borderId="57" xfId="0" applyNumberFormat="1" applyFont="1" applyFill="1" applyBorder="1" applyAlignment="1">
      <alignment horizontal="center" vertical="center" wrapText="1"/>
    </xf>
    <xf numFmtId="164" fontId="26" fillId="2" borderId="57" xfId="0" applyNumberFormat="1" applyFont="1" applyFill="1" applyBorder="1" applyAlignment="1">
      <alignment horizontal="center" vertical="center" wrapText="1"/>
    </xf>
    <xf numFmtId="0" fontId="26" fillId="2" borderId="52" xfId="0" applyFont="1" applyFill="1" applyBorder="1" applyAlignment="1">
      <alignment horizontal="center" vertical="center" wrapText="1"/>
    </xf>
    <xf numFmtId="169" fontId="26" fillId="0" borderId="50" xfId="0" applyNumberFormat="1" applyFont="1" applyFill="1" applyBorder="1" applyAlignment="1">
      <alignment wrapText="1"/>
    </xf>
    <xf numFmtId="169" fontId="26" fillId="0" borderId="51" xfId="0" applyNumberFormat="1" applyFont="1" applyFill="1" applyBorder="1" applyAlignment="1">
      <alignment wrapText="1"/>
    </xf>
    <xf numFmtId="169" fontId="26" fillId="0" borderId="39" xfId="0" applyNumberFormat="1" applyFont="1" applyFill="1" applyBorder="1" applyAlignment="1">
      <alignment wrapText="1"/>
    </xf>
    <xf numFmtId="0" fontId="26" fillId="34" borderId="30" xfId="0" applyFont="1" applyFill="1" applyBorder="1" applyAlignment="1">
      <alignment horizontal="center" wrapText="1"/>
    </xf>
    <xf numFmtId="0" fontId="26" fillId="60" borderId="29" xfId="1" applyNumberFormat="1" applyFont="1" applyFill="1" applyBorder="1" applyAlignment="1">
      <alignment horizontal="center" vertical="center" wrapText="1"/>
    </xf>
    <xf numFmtId="0" fontId="41" fillId="60" borderId="29" xfId="0" applyFont="1" applyFill="1" applyBorder="1" applyAlignment="1">
      <alignment horizontal="center" vertical="center" wrapText="1"/>
    </xf>
    <xf numFmtId="165" fontId="41" fillId="60" borderId="29" xfId="2" applyFont="1" applyFill="1" applyBorder="1" applyAlignment="1">
      <alignment horizontal="center" vertical="center" wrapText="1"/>
    </xf>
    <xf numFmtId="0" fontId="41" fillId="60" borderId="29" xfId="2" applyNumberFormat="1" applyFont="1" applyFill="1" applyBorder="1" applyAlignment="1">
      <alignment horizontal="center" vertical="center" wrapText="1"/>
    </xf>
    <xf numFmtId="169" fontId="41" fillId="60" borderId="29" xfId="1" applyNumberFormat="1" applyFont="1" applyFill="1" applyBorder="1" applyAlignment="1">
      <alignment horizontal="center" vertical="center" wrapText="1"/>
    </xf>
    <xf numFmtId="164" fontId="41" fillId="2" borderId="29" xfId="3" applyFont="1" applyFill="1" applyBorder="1" applyAlignment="1">
      <alignment wrapText="1"/>
    </xf>
    <xf numFmtId="0" fontId="41" fillId="2" borderId="29" xfId="0" applyNumberFormat="1" applyFont="1" applyFill="1" applyBorder="1" applyAlignment="1">
      <alignment wrapText="1"/>
    </xf>
    <xf numFmtId="14" fontId="41" fillId="2" borderId="29" xfId="0" applyNumberFormat="1" applyFont="1" applyFill="1" applyBorder="1" applyAlignment="1">
      <alignment wrapText="1"/>
    </xf>
    <xf numFmtId="0" fontId="26" fillId="34" borderId="7" xfId="0" applyFont="1" applyFill="1" applyBorder="1" applyAlignment="1">
      <alignment horizontal="center" wrapText="1"/>
    </xf>
    <xf numFmtId="0" fontId="26" fillId="34" borderId="12" xfId="0" applyFont="1" applyFill="1" applyBorder="1" applyAlignment="1">
      <alignment horizontal="center" wrapText="1"/>
    </xf>
    <xf numFmtId="0" fontId="26" fillId="35" borderId="7" xfId="1" applyNumberFormat="1" applyFont="1" applyFill="1" applyBorder="1" applyAlignment="1">
      <alignment horizontal="center" vertical="center" wrapText="1"/>
    </xf>
    <xf numFmtId="0" fontId="41" fillId="35" borderId="7" xfId="0" applyFont="1" applyFill="1" applyBorder="1" applyAlignment="1">
      <alignment horizontal="center" vertical="center" wrapText="1"/>
    </xf>
    <xf numFmtId="165" fontId="41" fillId="35" borderId="7" xfId="2" applyFont="1" applyFill="1" applyBorder="1" applyAlignment="1">
      <alignment horizontal="center" vertical="center" wrapText="1"/>
    </xf>
    <xf numFmtId="169" fontId="41" fillId="35" borderId="7" xfId="1" applyNumberFormat="1" applyFont="1" applyFill="1" applyBorder="1" applyAlignment="1">
      <alignment horizontal="center" vertical="center" wrapText="1"/>
    </xf>
    <xf numFmtId="0" fontId="41" fillId="2" borderId="7" xfId="1" applyNumberFormat="1" applyFont="1" applyFill="1" applyBorder="1" applyAlignment="1">
      <alignment horizontal="center" vertical="center" wrapText="1"/>
    </xf>
    <xf numFmtId="164" fontId="41" fillId="2" borderId="7" xfId="3" applyFont="1" applyFill="1" applyBorder="1" applyAlignment="1">
      <alignment wrapText="1"/>
    </xf>
    <xf numFmtId="0" fontId="41" fillId="2" borderId="7" xfId="0" applyNumberFormat="1" applyFont="1" applyFill="1" applyBorder="1" applyAlignment="1">
      <alignment wrapText="1"/>
    </xf>
    <xf numFmtId="14" fontId="41" fillId="2" borderId="7" xfId="0" applyNumberFormat="1" applyFont="1" applyFill="1" applyBorder="1" applyAlignment="1">
      <alignment wrapText="1"/>
    </xf>
    <xf numFmtId="0" fontId="41" fillId="2" borderId="55" xfId="0" applyFont="1" applyFill="1" applyBorder="1" applyAlignment="1">
      <alignment wrapText="1"/>
    </xf>
    <xf numFmtId="169" fontId="26" fillId="0" borderId="67" xfId="0" applyNumberFormat="1" applyFont="1" applyFill="1" applyBorder="1" applyAlignment="1">
      <alignment wrapText="1"/>
    </xf>
    <xf numFmtId="169" fontId="26" fillId="0" borderId="75" xfId="0" applyNumberFormat="1" applyFont="1" applyFill="1" applyBorder="1" applyAlignment="1">
      <alignment wrapText="1"/>
    </xf>
    <xf numFmtId="169" fontId="26" fillId="0" borderId="24" xfId="0" applyNumberFormat="1" applyFont="1" applyFill="1" applyBorder="1" applyAlignment="1">
      <alignment wrapText="1"/>
    </xf>
    <xf numFmtId="0" fontId="41" fillId="0" borderId="77" xfId="0" applyFont="1" applyBorder="1" applyAlignment="1">
      <alignment horizontal="center" vertical="center" wrapText="1"/>
    </xf>
    <xf numFmtId="0" fontId="26" fillId="34" borderId="34" xfId="0" applyFont="1" applyFill="1" applyBorder="1" applyAlignment="1">
      <alignment horizontal="center" wrapText="1"/>
    </xf>
    <xf numFmtId="0" fontId="26" fillId="34" borderId="22" xfId="0" applyFont="1" applyFill="1" applyBorder="1" applyAlignment="1">
      <alignment horizontal="center" wrapText="1"/>
    </xf>
    <xf numFmtId="0" fontId="26" fillId="35" borderId="34" xfId="1" applyNumberFormat="1" applyFont="1" applyFill="1" applyBorder="1" applyAlignment="1">
      <alignment horizontal="center" vertical="center" wrapText="1"/>
    </xf>
    <xf numFmtId="0" fontId="41" fillId="35" borderId="34" xfId="0" applyFont="1" applyFill="1" applyBorder="1" applyAlignment="1">
      <alignment horizontal="center" vertical="center" wrapText="1"/>
    </xf>
    <xf numFmtId="165" fontId="41" fillId="35" borderId="34" xfId="2" applyFont="1" applyFill="1" applyBorder="1" applyAlignment="1">
      <alignment horizontal="center" vertical="center" wrapText="1"/>
    </xf>
    <xf numFmtId="169" fontId="41" fillId="35" borderId="34" xfId="1" applyNumberFormat="1" applyFont="1" applyFill="1" applyBorder="1" applyAlignment="1">
      <alignment horizontal="center" vertical="center" wrapText="1"/>
    </xf>
    <xf numFmtId="0" fontId="41" fillId="2" borderId="34" xfId="1" applyNumberFormat="1" applyFont="1" applyFill="1" applyBorder="1" applyAlignment="1">
      <alignment horizontal="center" vertical="center" wrapText="1"/>
    </xf>
    <xf numFmtId="164" fontId="41" fillId="2" borderId="34" xfId="3" applyFont="1" applyFill="1" applyBorder="1" applyAlignment="1">
      <alignment wrapText="1"/>
    </xf>
    <xf numFmtId="0" fontId="41" fillId="2" borderId="34" xfId="0" applyNumberFormat="1" applyFont="1" applyFill="1" applyBorder="1" applyAlignment="1">
      <alignment wrapText="1"/>
    </xf>
    <xf numFmtId="14" fontId="41" fillId="2" borderId="34" xfId="0" applyNumberFormat="1" applyFont="1" applyFill="1" applyBorder="1" applyAlignment="1">
      <alignment wrapText="1"/>
    </xf>
    <xf numFmtId="0" fontId="41" fillId="2" borderId="65" xfId="0" applyFont="1" applyFill="1" applyBorder="1" applyAlignment="1">
      <alignment wrapText="1"/>
    </xf>
    <xf numFmtId="169" fontId="26" fillId="0" borderId="69" xfId="0" applyNumberFormat="1" applyFont="1" applyFill="1" applyBorder="1" applyAlignment="1">
      <alignment wrapText="1"/>
    </xf>
    <xf numFmtId="169" fontId="26" fillId="0" borderId="74" xfId="0" applyNumberFormat="1" applyFont="1" applyFill="1" applyBorder="1" applyAlignment="1">
      <alignment wrapText="1"/>
    </xf>
    <xf numFmtId="0" fontId="41" fillId="0" borderId="78" xfId="0" applyFont="1" applyBorder="1" applyAlignment="1">
      <alignment horizontal="center" vertical="center" wrapText="1"/>
    </xf>
    <xf numFmtId="0" fontId="26" fillId="60" borderId="7" xfId="1" applyNumberFormat="1" applyFont="1" applyFill="1" applyBorder="1" applyAlignment="1">
      <alignment horizontal="center" vertical="center" wrapText="1"/>
    </xf>
    <xf numFmtId="0" fontId="41" fillId="60" borderId="7" xfId="0" applyFont="1" applyFill="1" applyBorder="1" applyAlignment="1">
      <alignment horizontal="center" vertical="center" wrapText="1"/>
    </xf>
    <xf numFmtId="165" fontId="41" fillId="60" borderId="7" xfId="2" applyFont="1" applyFill="1" applyBorder="1" applyAlignment="1">
      <alignment horizontal="center" vertical="center" wrapText="1"/>
    </xf>
    <xf numFmtId="0" fontId="41" fillId="60" borderId="7" xfId="2" applyNumberFormat="1" applyFont="1" applyFill="1" applyBorder="1" applyAlignment="1">
      <alignment horizontal="center" vertical="center" wrapText="1"/>
    </xf>
    <xf numFmtId="169" fontId="41" fillId="60" borderId="7" xfId="1" applyNumberFormat="1" applyFont="1" applyFill="1" applyBorder="1" applyAlignment="1">
      <alignment horizontal="center" vertical="center" wrapText="1"/>
    </xf>
    <xf numFmtId="0" fontId="41" fillId="0" borderId="23" xfId="0" applyFont="1" applyBorder="1" applyAlignment="1">
      <alignment horizontal="center" vertical="center" wrapText="1"/>
    </xf>
    <xf numFmtId="0" fontId="41" fillId="0" borderId="24" xfId="0" applyFont="1" applyBorder="1" applyAlignment="1">
      <alignment horizontal="center" vertical="center" wrapText="1"/>
    </xf>
    <xf numFmtId="169" fontId="26" fillId="0" borderId="36" xfId="0" applyNumberFormat="1" applyFont="1" applyFill="1" applyBorder="1" applyAlignment="1">
      <alignment wrapText="1"/>
    </xf>
    <xf numFmtId="0" fontId="41" fillId="0" borderId="90" xfId="0" applyFont="1" applyBorder="1" applyAlignment="1">
      <alignment horizontal="center" vertical="center" wrapText="1"/>
    </xf>
    <xf numFmtId="164" fontId="41" fillId="2" borderId="5" xfId="0" applyNumberFormat="1" applyFont="1" applyFill="1" applyBorder="1" applyAlignment="1">
      <alignment wrapText="1"/>
    </xf>
    <xf numFmtId="0" fontId="41" fillId="2" borderId="54" xfId="0" applyFont="1" applyFill="1" applyBorder="1" applyAlignment="1">
      <alignment wrapText="1"/>
    </xf>
    <xf numFmtId="169" fontId="26" fillId="0" borderId="53" xfId="0" applyNumberFormat="1" applyFont="1" applyFill="1" applyBorder="1" applyAlignment="1">
      <alignment wrapText="1"/>
    </xf>
    <xf numFmtId="169" fontId="26" fillId="0" borderId="5" xfId="0" applyNumberFormat="1" applyFont="1" applyFill="1" applyBorder="1" applyAlignment="1">
      <alignment wrapText="1"/>
    </xf>
    <xf numFmtId="169" fontId="26" fillId="0" borderId="41" xfId="0" applyNumberFormat="1" applyFont="1" applyFill="1" applyBorder="1" applyAlignment="1">
      <alignment wrapText="1"/>
    </xf>
    <xf numFmtId="0" fontId="41" fillId="0" borderId="80" xfId="0" applyFont="1" applyBorder="1" applyAlignment="1">
      <alignment horizontal="center" vertical="center" wrapText="1"/>
    </xf>
    <xf numFmtId="14" fontId="26" fillId="35" borderId="8" xfId="1" applyNumberFormat="1" applyFont="1" applyFill="1" applyBorder="1" applyAlignment="1">
      <alignment horizontal="center" vertical="center" wrapText="1"/>
    </xf>
    <xf numFmtId="14" fontId="26" fillId="35" borderId="8" xfId="2" applyNumberFormat="1" applyFont="1" applyFill="1" applyBorder="1" applyAlignment="1">
      <alignment horizontal="center" vertical="center" wrapText="1"/>
    </xf>
    <xf numFmtId="172" fontId="26" fillId="35" borderId="8" xfId="7" applyNumberFormat="1" applyFont="1" applyFill="1" applyBorder="1" applyAlignment="1">
      <alignment horizontal="center" vertical="center" wrapText="1"/>
    </xf>
    <xf numFmtId="14" fontId="26" fillId="35" borderId="75" xfId="2" applyNumberFormat="1" applyFont="1" applyFill="1" applyBorder="1" applyAlignment="1">
      <alignment horizontal="center" vertical="center" wrapText="1"/>
    </xf>
    <xf numFmtId="14" fontId="26" fillId="35" borderId="7" xfId="1" applyNumberFormat="1" applyFont="1" applyFill="1" applyBorder="1" applyAlignment="1">
      <alignment horizontal="center" vertical="center" wrapText="1"/>
    </xf>
    <xf numFmtId="172" fontId="26" fillId="35" borderId="7" xfId="7" applyNumberFormat="1" applyFont="1" applyFill="1" applyBorder="1" applyAlignment="1">
      <alignment horizontal="center" vertical="center" wrapText="1"/>
    </xf>
    <xf numFmtId="164" fontId="26" fillId="34" borderId="5" xfId="3" applyFont="1" applyFill="1" applyBorder="1" applyAlignment="1">
      <alignment horizontal="center" vertical="center" wrapText="1"/>
    </xf>
    <xf numFmtId="169" fontId="26" fillId="35" borderId="5" xfId="1" applyNumberFormat="1" applyFont="1" applyFill="1" applyBorder="1" applyAlignment="1">
      <alignment horizontal="center" vertical="center" wrapText="1"/>
    </xf>
    <xf numFmtId="0" fontId="26" fillId="35" borderId="5" xfId="0" applyFont="1" applyFill="1" applyBorder="1" applyAlignment="1">
      <alignment horizontal="center" vertical="center" wrapText="1"/>
    </xf>
    <xf numFmtId="0" fontId="26" fillId="35" borderId="5" xfId="2" applyNumberFormat="1" applyFont="1" applyFill="1" applyBorder="1" applyAlignment="1">
      <alignment horizontal="center" vertical="center" wrapText="1"/>
    </xf>
    <xf numFmtId="14" fontId="26" fillId="35" borderId="5" xfId="1" applyNumberFormat="1" applyFont="1" applyFill="1" applyBorder="1" applyAlignment="1">
      <alignment horizontal="center" vertical="center" wrapText="1"/>
    </xf>
    <xf numFmtId="172" fontId="26" fillId="35" borderId="5" xfId="7" applyNumberFormat="1" applyFont="1" applyFill="1" applyBorder="1" applyAlignment="1">
      <alignment horizontal="center" vertical="center" wrapText="1"/>
    </xf>
    <xf numFmtId="172" fontId="26" fillId="2" borderId="5" xfId="7" applyNumberFormat="1" applyFont="1" applyFill="1" applyBorder="1" applyAlignment="1">
      <alignment horizontal="center" vertical="center" wrapText="1"/>
    </xf>
    <xf numFmtId="164" fontId="41" fillId="2" borderId="5" xfId="0" applyNumberFormat="1" applyFont="1" applyFill="1" applyBorder="1" applyAlignment="1">
      <alignment vertical="center" wrapText="1"/>
    </xf>
    <xf numFmtId="0" fontId="41" fillId="2" borderId="54" xfId="0" applyFont="1" applyFill="1" applyBorder="1" applyAlignment="1">
      <alignment vertical="center" wrapText="1"/>
    </xf>
    <xf numFmtId="0" fontId="41" fillId="2" borderId="41" xfId="0" applyFont="1" applyFill="1" applyBorder="1" applyAlignment="1">
      <alignment vertical="center" wrapText="1"/>
    </xf>
    <xf numFmtId="169" fontId="26" fillId="0" borderId="53" xfId="0" applyNumberFormat="1" applyFont="1" applyFill="1" applyBorder="1" applyAlignment="1">
      <alignment vertical="center" wrapText="1"/>
    </xf>
    <xf numFmtId="169" fontId="26" fillId="0" borderId="5" xfId="0" applyNumberFormat="1" applyFont="1" applyFill="1" applyBorder="1" applyAlignment="1">
      <alignment vertical="center" wrapText="1"/>
    </xf>
    <xf numFmtId="14" fontId="26" fillId="35" borderId="29" xfId="2" applyNumberFormat="1" applyFont="1" applyFill="1" applyBorder="1" applyAlignment="1">
      <alignment horizontal="center" vertical="center" wrapText="1"/>
    </xf>
    <xf numFmtId="165" fontId="41" fillId="35" borderId="29" xfId="2" applyFont="1" applyFill="1" applyBorder="1" applyAlignment="1">
      <alignment horizontal="center" vertical="center" wrapText="1"/>
    </xf>
    <xf numFmtId="0" fontId="26" fillId="34" borderId="5" xfId="0" applyFont="1" applyFill="1" applyBorder="1" applyAlignment="1">
      <alignment horizontal="center" wrapText="1"/>
    </xf>
    <xf numFmtId="0" fontId="26" fillId="34" borderId="5" xfId="0" applyFont="1" applyFill="1" applyBorder="1" applyAlignment="1">
      <alignment wrapText="1"/>
    </xf>
    <xf numFmtId="164" fontId="26" fillId="34" borderId="5" xfId="3" applyFont="1" applyFill="1" applyBorder="1" applyAlignment="1">
      <alignment horizontal="center" wrapText="1"/>
    </xf>
    <xf numFmtId="0" fontId="41" fillId="35" borderId="5" xfId="0" applyFont="1" applyFill="1" applyBorder="1" applyAlignment="1">
      <alignment wrapText="1"/>
    </xf>
    <xf numFmtId="0" fontId="41" fillId="35" borderId="5" xfId="2" applyNumberFormat="1" applyFont="1" applyFill="1" applyBorder="1" applyAlignment="1">
      <alignment horizontal="center" vertical="center" wrapText="1"/>
    </xf>
    <xf numFmtId="169" fontId="41" fillId="35" borderId="5" xfId="1" applyNumberFormat="1" applyFont="1" applyFill="1" applyBorder="1" applyAlignment="1">
      <alignment horizontal="center" vertical="center" wrapText="1"/>
    </xf>
    <xf numFmtId="164" fontId="41" fillId="35" borderId="5" xfId="3" applyFont="1" applyFill="1" applyBorder="1" applyAlignment="1">
      <alignment horizontal="center" vertical="center" wrapText="1"/>
    </xf>
    <xf numFmtId="169" fontId="26" fillId="2" borderId="53" xfId="0" applyNumberFormat="1" applyFont="1" applyFill="1" applyBorder="1" applyAlignment="1">
      <alignment wrapText="1"/>
    </xf>
    <xf numFmtId="169" fontId="26" fillId="2" borderId="5" xfId="0" applyNumberFormat="1" applyFont="1" applyFill="1" applyBorder="1" applyAlignment="1">
      <alignment wrapText="1"/>
    </xf>
    <xf numFmtId="0" fontId="41" fillId="0" borderId="54" xfId="0" applyFont="1" applyBorder="1" applyAlignment="1">
      <alignment horizontal="center" vertical="center" wrapText="1"/>
    </xf>
    <xf numFmtId="0" fontId="41" fillId="9" borderId="29" xfId="0" applyFont="1" applyFill="1" applyBorder="1" applyAlignment="1">
      <alignment wrapText="1"/>
    </xf>
    <xf numFmtId="0" fontId="41" fillId="2" borderId="75" xfId="0" applyFont="1" applyFill="1" applyBorder="1" applyAlignment="1">
      <alignment wrapText="1"/>
    </xf>
    <xf numFmtId="169" fontId="26" fillId="14" borderId="56" xfId="1" applyNumberFormat="1" applyFont="1" applyFill="1" applyBorder="1" applyAlignment="1">
      <alignment horizontal="center" vertical="center" wrapText="1"/>
    </xf>
    <xf numFmtId="0" fontId="26" fillId="0" borderId="29" xfId="0" applyFont="1" applyBorder="1" applyAlignment="1">
      <alignment horizontal="center" vertical="center" wrapText="1"/>
    </xf>
    <xf numFmtId="14" fontId="26" fillId="0" borderId="29" xfId="0" applyNumberFormat="1" applyFont="1" applyBorder="1" applyAlignment="1">
      <alignment horizontal="center" vertical="center" wrapText="1"/>
    </xf>
    <xf numFmtId="164" fontId="26" fillId="0" borderId="29" xfId="3" applyFont="1" applyBorder="1" applyAlignment="1">
      <alignment horizontal="center" vertical="center" wrapText="1"/>
    </xf>
    <xf numFmtId="171" fontId="26" fillId="0" borderId="29" xfId="0" applyNumberFormat="1" applyFont="1" applyBorder="1" applyAlignment="1">
      <alignment horizontal="center" vertical="center" wrapText="1"/>
    </xf>
    <xf numFmtId="0" fontId="26" fillId="0" borderId="29" xfId="0" applyFont="1" applyBorder="1" applyAlignment="1">
      <alignment wrapText="1"/>
    </xf>
    <xf numFmtId="0" fontId="26" fillId="0" borderId="47" xfId="0" applyFont="1" applyBorder="1" applyAlignment="1">
      <alignment wrapText="1"/>
    </xf>
    <xf numFmtId="0" fontId="26" fillId="0" borderId="0" xfId="0" applyFont="1" applyAlignment="1">
      <alignment wrapText="1"/>
    </xf>
    <xf numFmtId="0" fontId="26" fillId="14" borderId="56" xfId="7" applyNumberFormat="1" applyFont="1" applyFill="1" applyBorder="1" applyAlignment="1">
      <alignment horizontal="center" vertical="center" wrapText="1"/>
    </xf>
    <xf numFmtId="0" fontId="26" fillId="0" borderId="56" xfId="0" applyFont="1" applyBorder="1" applyAlignment="1">
      <alignment horizontal="center" vertical="center" wrapText="1"/>
    </xf>
    <xf numFmtId="14" fontId="26" fillId="0" borderId="56" xfId="0" applyNumberFormat="1" applyFont="1" applyBorder="1" applyAlignment="1">
      <alignment horizontal="center" vertical="center" wrapText="1"/>
    </xf>
    <xf numFmtId="164" fontId="26" fillId="0" borderId="56" xfId="3" applyFont="1" applyBorder="1" applyAlignment="1">
      <alignment horizontal="center" vertical="center" wrapText="1"/>
    </xf>
    <xf numFmtId="171" fontId="26" fillId="0" borderId="56" xfId="0" applyNumberFormat="1" applyFont="1" applyBorder="1" applyAlignment="1">
      <alignment horizontal="center" vertical="center" wrapText="1"/>
    </xf>
    <xf numFmtId="0" fontId="26" fillId="0" borderId="56" xfId="0" applyFont="1" applyBorder="1" applyAlignment="1">
      <alignment wrapText="1"/>
    </xf>
    <xf numFmtId="0" fontId="26" fillId="0" borderId="49" xfId="0" applyFont="1" applyBorder="1" applyAlignment="1">
      <alignment wrapText="1"/>
    </xf>
    <xf numFmtId="1" fontId="26" fillId="34" borderId="56" xfId="7" applyNumberFormat="1" applyFont="1" applyFill="1" applyBorder="1" applyAlignment="1">
      <alignment horizontal="center" vertical="center" wrapText="1"/>
    </xf>
    <xf numFmtId="44" fontId="26" fillId="34" borderId="56" xfId="7" applyFont="1" applyFill="1" applyBorder="1" applyAlignment="1">
      <alignment horizontal="center" vertical="center" wrapText="1"/>
    </xf>
    <xf numFmtId="0" fontId="26" fillId="34" borderId="56" xfId="0" applyNumberFormat="1" applyFont="1" applyFill="1" applyBorder="1" applyAlignment="1">
      <alignment horizontal="center" vertical="center" wrapText="1"/>
    </xf>
    <xf numFmtId="0" fontId="26" fillId="35" borderId="56" xfId="7" applyNumberFormat="1" applyFont="1" applyFill="1" applyBorder="1" applyAlignment="1">
      <alignment horizontal="center" vertical="center" wrapText="1"/>
    </xf>
    <xf numFmtId="1" fontId="26" fillId="34" borderId="57" xfId="7" applyNumberFormat="1" applyFont="1" applyFill="1" applyBorder="1" applyAlignment="1">
      <alignment horizontal="center" vertical="center" wrapText="1"/>
    </xf>
    <xf numFmtId="0" fontId="26" fillId="0" borderId="57" xfId="0" applyFont="1" applyBorder="1" applyAlignment="1">
      <alignment horizontal="center" vertical="center" wrapText="1"/>
    </xf>
    <xf numFmtId="14" fontId="26" fillId="0" borderId="57" xfId="0" applyNumberFormat="1" applyFont="1" applyBorder="1" applyAlignment="1">
      <alignment horizontal="center" vertical="center" wrapText="1"/>
    </xf>
    <xf numFmtId="164" fontId="26" fillId="0" borderId="57" xfId="3" applyFont="1" applyBorder="1" applyAlignment="1">
      <alignment horizontal="center" vertical="center" wrapText="1"/>
    </xf>
    <xf numFmtId="171" fontId="26" fillId="0" borderId="57" xfId="0" applyNumberFormat="1" applyFont="1" applyBorder="1" applyAlignment="1">
      <alignment horizontal="center" vertical="center" wrapText="1"/>
    </xf>
    <xf numFmtId="0" fontId="26" fillId="0" borderId="57" xfId="0" applyFont="1" applyBorder="1" applyAlignment="1">
      <alignment wrapText="1"/>
    </xf>
    <xf numFmtId="0" fontId="26" fillId="0" borderId="52" xfId="0" applyFont="1" applyBorder="1" applyAlignment="1">
      <alignment wrapText="1"/>
    </xf>
    <xf numFmtId="164" fontId="41" fillId="14" borderId="47" xfId="0" applyNumberFormat="1" applyFont="1" applyFill="1" applyBorder="1" applyAlignment="1">
      <alignment wrapText="1"/>
    </xf>
    <xf numFmtId="172" fontId="41" fillId="2" borderId="29" xfId="0" applyNumberFormat="1" applyFont="1" applyFill="1" applyBorder="1" applyAlignment="1">
      <alignment wrapText="1"/>
    </xf>
    <xf numFmtId="169" fontId="26" fillId="14" borderId="75" xfId="1" applyNumberFormat="1" applyFont="1" applyFill="1" applyBorder="1" applyAlignment="1">
      <alignment horizontal="center" vertical="center" wrapText="1"/>
    </xf>
    <xf numFmtId="165" fontId="41" fillId="35" borderId="75" xfId="2" applyFont="1" applyFill="1" applyBorder="1" applyAlignment="1">
      <alignment horizontal="center" vertical="center" wrapText="1"/>
    </xf>
    <xf numFmtId="169" fontId="41" fillId="2" borderId="75" xfId="1" applyNumberFormat="1" applyFont="1" applyFill="1" applyBorder="1" applyAlignment="1">
      <alignment horizontal="center" vertical="center" wrapText="1"/>
    </xf>
    <xf numFmtId="169" fontId="26" fillId="14" borderId="70" xfId="1" applyNumberFormat="1" applyFont="1" applyFill="1" applyBorder="1" applyAlignment="1">
      <alignment horizontal="center" vertical="center" wrapText="1"/>
    </xf>
    <xf numFmtId="172" fontId="26" fillId="0" borderId="70" xfId="7" applyNumberFormat="1" applyFont="1" applyFill="1" applyBorder="1" applyAlignment="1">
      <alignment horizontal="center" vertical="center" wrapText="1"/>
    </xf>
    <xf numFmtId="164" fontId="41" fillId="0" borderId="70" xfId="0" applyNumberFormat="1" applyFont="1" applyFill="1" applyBorder="1" applyAlignment="1">
      <alignment vertical="center" wrapText="1"/>
    </xf>
    <xf numFmtId="169" fontId="26" fillId="14" borderId="7" xfId="1" applyNumberFormat="1" applyFont="1" applyFill="1" applyBorder="1" applyAlignment="1">
      <alignment horizontal="center" vertical="center" wrapText="1"/>
    </xf>
    <xf numFmtId="0" fontId="26" fillId="14" borderId="7" xfId="0" applyFont="1" applyFill="1" applyBorder="1" applyAlignment="1">
      <alignment horizontal="center" vertical="center" wrapText="1"/>
    </xf>
    <xf numFmtId="0" fontId="26" fillId="14" borderId="7" xfId="2" applyNumberFormat="1" applyFont="1" applyFill="1" applyBorder="1" applyAlignment="1">
      <alignment horizontal="center" vertical="center" wrapText="1"/>
    </xf>
    <xf numFmtId="14" fontId="26" fillId="14" borderId="7" xfId="1" applyNumberFormat="1" applyFont="1" applyFill="1" applyBorder="1" applyAlignment="1">
      <alignment horizontal="center" vertical="center" wrapText="1"/>
    </xf>
    <xf numFmtId="172" fontId="26" fillId="2" borderId="7" xfId="7" applyNumberFormat="1" applyFont="1" applyFill="1" applyBorder="1" applyAlignment="1">
      <alignment horizontal="center" vertical="center" wrapText="1"/>
    </xf>
    <xf numFmtId="164" fontId="41" fillId="2" borderId="7" xfId="0" applyNumberFormat="1" applyFont="1" applyFill="1" applyBorder="1" applyAlignment="1">
      <alignment vertical="center" wrapText="1"/>
    </xf>
    <xf numFmtId="0" fontId="41" fillId="2" borderId="55" xfId="0" applyFont="1" applyFill="1" applyBorder="1" applyAlignment="1">
      <alignment vertical="center" wrapText="1"/>
    </xf>
    <xf numFmtId="0" fontId="41" fillId="2" borderId="23" xfId="0" applyFont="1" applyFill="1" applyBorder="1" applyAlignment="1">
      <alignment vertical="center" wrapText="1"/>
    </xf>
    <xf numFmtId="169" fontId="26" fillId="0" borderId="36" xfId="0" applyNumberFormat="1" applyFont="1" applyFill="1" applyBorder="1" applyAlignment="1">
      <alignment vertical="center" wrapText="1"/>
    </xf>
    <xf numFmtId="169" fontId="26" fillId="0" borderId="7" xfId="0" applyNumberFormat="1" applyFont="1" applyFill="1" applyBorder="1" applyAlignment="1">
      <alignment vertical="center" wrapText="1"/>
    </xf>
    <xf numFmtId="169" fontId="26" fillId="65" borderId="75" xfId="1" applyNumberFormat="1" applyFont="1" applyFill="1" applyBorder="1" applyAlignment="1">
      <alignment horizontal="center" vertical="center" wrapText="1"/>
    </xf>
    <xf numFmtId="0" fontId="41" fillId="65" borderId="75" xfId="0" applyFont="1" applyFill="1" applyBorder="1" applyAlignment="1">
      <alignment wrapText="1"/>
    </xf>
    <xf numFmtId="0" fontId="41" fillId="65" borderId="75" xfId="2" applyNumberFormat="1" applyFont="1" applyFill="1" applyBorder="1" applyAlignment="1">
      <alignment horizontal="center" vertical="center" wrapText="1"/>
    </xf>
    <xf numFmtId="169" fontId="41" fillId="65" borderId="75" xfId="1" applyNumberFormat="1" applyFont="1" applyFill="1" applyBorder="1" applyAlignment="1">
      <alignment horizontal="center" vertical="center" wrapText="1"/>
    </xf>
    <xf numFmtId="164" fontId="41" fillId="65" borderId="75" xfId="3" applyFont="1" applyFill="1" applyBorder="1" applyAlignment="1">
      <alignment horizontal="center" vertical="center" wrapText="1"/>
    </xf>
    <xf numFmtId="0" fontId="26" fillId="0" borderId="70" xfId="0" applyFont="1" applyBorder="1" applyAlignment="1">
      <alignment wrapText="1"/>
    </xf>
    <xf numFmtId="44" fontId="26" fillId="2" borderId="29" xfId="7" applyFont="1" applyFill="1" applyBorder="1" applyAlignment="1">
      <alignment horizontal="center" vertical="center" wrapText="1"/>
    </xf>
    <xf numFmtId="44" fontId="41" fillId="2" borderId="29" xfId="7" applyFont="1" applyFill="1" applyBorder="1" applyAlignment="1">
      <alignment horizontal="center" vertical="center" wrapText="1"/>
    </xf>
    <xf numFmtId="164" fontId="26" fillId="34" borderId="6" xfId="3" applyFont="1" applyFill="1" applyBorder="1" applyAlignment="1">
      <alignment horizontal="center" vertical="center" wrapText="1"/>
    </xf>
    <xf numFmtId="0" fontId="26" fillId="34" borderId="6" xfId="0" applyFont="1" applyFill="1" applyBorder="1" applyAlignment="1">
      <alignment horizontal="center" vertical="center" wrapText="1"/>
    </xf>
    <xf numFmtId="0" fontId="26" fillId="34" borderId="88" xfId="0" applyFont="1" applyFill="1" applyBorder="1" applyAlignment="1">
      <alignment horizontal="center" vertical="center" wrapText="1"/>
    </xf>
    <xf numFmtId="0" fontId="26" fillId="34" borderId="88" xfId="0" applyNumberFormat="1" applyFont="1" applyFill="1" applyBorder="1" applyAlignment="1">
      <alignment horizontal="center" vertical="center" wrapText="1"/>
    </xf>
    <xf numFmtId="172" fontId="41" fillId="34" borderId="88" xfId="7" applyNumberFormat="1" applyFont="1" applyFill="1" applyBorder="1" applyAlignment="1">
      <alignment horizontal="center" vertical="center" wrapText="1"/>
    </xf>
    <xf numFmtId="169" fontId="26" fillId="2" borderId="6" xfId="1" applyNumberFormat="1" applyFont="1" applyFill="1" applyBorder="1" applyAlignment="1">
      <alignment horizontal="center" vertical="center" wrapText="1"/>
    </xf>
    <xf numFmtId="0" fontId="26" fillId="2" borderId="6" xfId="0" applyFont="1" applyFill="1" applyBorder="1" applyAlignment="1">
      <alignment horizontal="center" vertical="center" wrapText="1"/>
    </xf>
    <xf numFmtId="0" fontId="41" fillId="2" borderId="6" xfId="0" applyFont="1" applyFill="1" applyBorder="1" applyAlignment="1">
      <alignment horizontal="center" vertical="center" wrapText="1"/>
    </xf>
    <xf numFmtId="164" fontId="26" fillId="2" borderId="6" xfId="0" applyNumberFormat="1" applyFont="1" applyFill="1" applyBorder="1" applyAlignment="1">
      <alignment horizontal="center" vertical="center" wrapText="1"/>
    </xf>
    <xf numFmtId="169" fontId="26" fillId="0" borderId="6" xfId="0" applyNumberFormat="1" applyFont="1" applyFill="1" applyBorder="1" applyAlignment="1">
      <alignment horizontal="center" vertical="center" wrapText="1"/>
    </xf>
    <xf numFmtId="169" fontId="26" fillId="0" borderId="41" xfId="0" applyNumberFormat="1" applyFont="1" applyFill="1" applyBorder="1" applyAlignment="1">
      <alignment horizontal="center" vertical="center" wrapText="1"/>
    </xf>
    <xf numFmtId="0" fontId="26" fillId="0" borderId="80" xfId="0" applyFont="1" applyBorder="1" applyAlignment="1">
      <alignment horizontal="center" vertical="center" wrapText="1"/>
    </xf>
    <xf numFmtId="170" fontId="41" fillId="34" borderId="29" xfId="0" applyNumberFormat="1" applyFont="1" applyFill="1" applyBorder="1" applyAlignment="1">
      <alignment horizontal="center" vertical="center" wrapText="1"/>
    </xf>
    <xf numFmtId="172" fontId="41" fillId="34" borderId="29" xfId="7" applyNumberFormat="1" applyFont="1" applyFill="1" applyBorder="1" applyAlignment="1">
      <alignment horizontal="center" vertical="center" wrapText="1"/>
    </xf>
    <xf numFmtId="0" fontId="26" fillId="0" borderId="1" xfId="0" applyFont="1" applyBorder="1" applyAlignment="1">
      <alignment horizontal="center" vertical="center" wrapText="1"/>
    </xf>
    <xf numFmtId="172" fontId="41" fillId="34" borderId="75" xfId="7" applyNumberFormat="1" applyFont="1" applyFill="1" applyBorder="1" applyAlignment="1">
      <alignment horizontal="center" vertical="center" wrapText="1"/>
    </xf>
    <xf numFmtId="0" fontId="41" fillId="2" borderId="75" xfId="0" applyFont="1" applyFill="1" applyBorder="1" applyAlignment="1">
      <alignment horizontal="center" vertical="center" wrapText="1"/>
    </xf>
    <xf numFmtId="0" fontId="26" fillId="34" borderId="104" xfId="0" applyNumberFormat="1" applyFont="1" applyFill="1" applyBorder="1" applyAlignment="1">
      <alignment horizontal="center" vertical="center" wrapText="1"/>
    </xf>
    <xf numFmtId="172" fontId="41" fillId="34" borderId="104" xfId="7" applyNumberFormat="1" applyFont="1" applyFill="1" applyBorder="1" applyAlignment="1">
      <alignment horizontal="center" vertical="center" wrapText="1"/>
    </xf>
    <xf numFmtId="164" fontId="26" fillId="2" borderId="104" xfId="0" applyNumberFormat="1" applyFont="1" applyFill="1" applyBorder="1" applyAlignment="1">
      <alignment horizontal="center" vertical="center" wrapText="1"/>
    </xf>
    <xf numFmtId="0" fontId="41" fillId="0" borderId="75" xfId="0" applyFont="1" applyBorder="1" applyAlignment="1">
      <alignment horizontal="center" vertical="center" wrapText="1"/>
    </xf>
    <xf numFmtId="164" fontId="26" fillId="2" borderId="45" xfId="3" applyFont="1" applyFill="1" applyBorder="1" applyAlignment="1">
      <alignment horizontal="center" vertical="center" wrapText="1"/>
    </xf>
    <xf numFmtId="164" fontId="26" fillId="14" borderId="7" xfId="3" applyFont="1" applyFill="1" applyBorder="1" applyAlignment="1">
      <alignment horizontal="center" vertical="center" wrapText="1"/>
    </xf>
    <xf numFmtId="164" fontId="26" fillId="17" borderId="7" xfId="3" applyFont="1" applyFill="1" applyBorder="1" applyAlignment="1">
      <alignment horizontal="center" vertical="center" wrapText="1"/>
    </xf>
    <xf numFmtId="164" fontId="26" fillId="14" borderId="12" xfId="3" applyFont="1" applyFill="1" applyBorder="1" applyAlignment="1">
      <alignment horizontal="center" vertical="center" wrapText="1"/>
    </xf>
    <xf numFmtId="0" fontId="26" fillId="14" borderId="75" xfId="0" applyFont="1" applyFill="1" applyBorder="1" applyAlignment="1">
      <alignment wrapText="1"/>
    </xf>
    <xf numFmtId="0" fontId="26" fillId="17" borderId="75" xfId="0" applyFont="1" applyFill="1" applyBorder="1" applyAlignment="1">
      <alignment wrapText="1"/>
    </xf>
    <xf numFmtId="0" fontId="26" fillId="14" borderId="10" xfId="0" applyFont="1" applyFill="1" applyBorder="1" applyAlignment="1">
      <alignment wrapText="1"/>
    </xf>
    <xf numFmtId="0" fontId="26" fillId="14" borderId="7" xfId="0" applyFont="1" applyFill="1" applyBorder="1" applyAlignment="1">
      <alignment wrapText="1"/>
    </xf>
    <xf numFmtId="0" fontId="26" fillId="17" borderId="7" xfId="0" applyFont="1" applyFill="1" applyBorder="1" applyAlignment="1">
      <alignment wrapText="1"/>
    </xf>
    <xf numFmtId="0" fontId="26" fillId="14" borderId="12" xfId="0" applyFont="1" applyFill="1" applyBorder="1" applyAlignment="1">
      <alignment wrapText="1"/>
    </xf>
    <xf numFmtId="164" fontId="26" fillId="2" borderId="63" xfId="3" applyFont="1" applyFill="1" applyBorder="1" applyAlignment="1">
      <alignment horizontal="center" vertical="center" wrapText="1"/>
    </xf>
    <xf numFmtId="0" fontId="26" fillId="14" borderId="6" xfId="0" applyFont="1" applyFill="1" applyBorder="1" applyAlignment="1">
      <alignment wrapText="1"/>
    </xf>
    <xf numFmtId="0" fontId="26" fillId="17" borderId="6" xfId="0" applyFont="1" applyFill="1" applyBorder="1" applyAlignment="1">
      <alignment wrapText="1"/>
    </xf>
    <xf numFmtId="0" fontId="26" fillId="14" borderId="88" xfId="0" applyFont="1" applyFill="1" applyBorder="1" applyAlignment="1">
      <alignment wrapText="1"/>
    </xf>
    <xf numFmtId="164" fontId="26" fillId="2" borderId="46" xfId="3" applyFont="1" applyFill="1" applyBorder="1" applyAlignment="1">
      <alignment horizontal="center" vertical="center" wrapText="1"/>
    </xf>
    <xf numFmtId="0" fontId="26" fillId="14" borderId="34" xfId="0" applyFont="1" applyFill="1" applyBorder="1" applyAlignment="1">
      <alignment wrapText="1"/>
    </xf>
    <xf numFmtId="0" fontId="26" fillId="17" borderId="34" xfId="0" applyFont="1" applyFill="1" applyBorder="1" applyAlignment="1">
      <alignment wrapText="1"/>
    </xf>
    <xf numFmtId="0" fontId="26" fillId="14" borderId="22" xfId="0" applyFont="1" applyFill="1" applyBorder="1" applyAlignment="1">
      <alignment wrapText="1"/>
    </xf>
    <xf numFmtId="0" fontId="32" fillId="0" borderId="20" xfId="0" applyFont="1" applyBorder="1" applyAlignment="1">
      <alignment horizontal="center" vertical="center" wrapText="1"/>
    </xf>
    <xf numFmtId="0" fontId="26" fillId="9" borderId="29" xfId="3" applyNumberFormat="1" applyFont="1" applyFill="1" applyBorder="1" applyAlignment="1">
      <alignment vertical="center" wrapText="1"/>
    </xf>
    <xf numFmtId="0" fontId="26" fillId="9" borderId="29" xfId="0" applyFont="1" applyFill="1" applyBorder="1" applyAlignment="1">
      <alignment vertical="center" wrapText="1"/>
    </xf>
    <xf numFmtId="164" fontId="26" fillId="9" borderId="29" xfId="3" applyFont="1" applyFill="1" applyBorder="1" applyAlignment="1">
      <alignment vertical="center" wrapText="1"/>
    </xf>
    <xf numFmtId="0" fontId="26" fillId="9" borderId="29" xfId="2" applyNumberFormat="1" applyFont="1" applyFill="1" applyBorder="1" applyAlignment="1">
      <alignment horizontal="center" vertical="center" wrapText="1"/>
    </xf>
    <xf numFmtId="164" fontId="26" fillId="9" borderId="29" xfId="3" applyFont="1" applyFill="1" applyBorder="1" applyAlignment="1">
      <alignment horizontal="center" vertical="center" wrapText="1"/>
    </xf>
    <xf numFmtId="0" fontId="26" fillId="9" borderId="29" xfId="0" applyFont="1" applyFill="1" applyBorder="1" applyAlignment="1">
      <alignment wrapText="1"/>
    </xf>
    <xf numFmtId="164" fontId="26" fillId="9" borderId="29" xfId="3" applyFont="1" applyFill="1" applyBorder="1" applyAlignment="1">
      <alignment wrapText="1"/>
    </xf>
    <xf numFmtId="164" fontId="26" fillId="2" borderId="29" xfId="0" applyNumberFormat="1" applyFont="1" applyFill="1" applyBorder="1" applyAlignment="1">
      <alignment wrapText="1"/>
    </xf>
    <xf numFmtId="164" fontId="26" fillId="2" borderId="47" xfId="0" applyNumberFormat="1" applyFont="1" applyFill="1" applyBorder="1" applyAlignment="1">
      <alignment wrapText="1"/>
    </xf>
    <xf numFmtId="169" fontId="26" fillId="9" borderId="75" xfId="1" applyNumberFormat="1" applyFont="1" applyFill="1" applyBorder="1" applyAlignment="1">
      <alignment horizontal="center" vertical="center" wrapText="1"/>
    </xf>
    <xf numFmtId="0" fontId="26" fillId="9" borderId="75" xfId="0" applyFont="1" applyFill="1" applyBorder="1" applyAlignment="1">
      <alignment vertical="center" wrapText="1"/>
    </xf>
    <xf numFmtId="165" fontId="26" fillId="9" borderId="75" xfId="2" applyFont="1" applyFill="1" applyBorder="1" applyAlignment="1">
      <alignment horizontal="center" vertical="center" wrapText="1"/>
    </xf>
    <xf numFmtId="0" fontId="26" fillId="9" borderId="75" xfId="2" applyNumberFormat="1" applyFont="1" applyFill="1" applyBorder="1" applyAlignment="1">
      <alignment horizontal="center" vertical="center" wrapText="1"/>
    </xf>
    <xf numFmtId="164" fontId="26" fillId="9" borderId="75" xfId="3" applyFont="1" applyFill="1" applyBorder="1" applyAlignment="1">
      <alignment horizontal="center" vertical="center" wrapText="1"/>
    </xf>
    <xf numFmtId="0" fontId="26" fillId="2" borderId="75" xfId="0" applyFont="1" applyFill="1" applyBorder="1" applyAlignment="1">
      <alignment wrapText="1"/>
    </xf>
    <xf numFmtId="164" fontId="26" fillId="2" borderId="75" xfId="3" applyFont="1" applyFill="1" applyBorder="1" applyAlignment="1">
      <alignment wrapText="1"/>
    </xf>
    <xf numFmtId="164" fontId="26" fillId="2" borderId="75" xfId="0" applyNumberFormat="1" applyFont="1" applyFill="1" applyBorder="1" applyAlignment="1">
      <alignment wrapText="1"/>
    </xf>
    <xf numFmtId="0" fontId="26" fillId="2" borderId="68" xfId="0" applyFont="1" applyFill="1" applyBorder="1" applyAlignment="1">
      <alignment wrapText="1"/>
    </xf>
    <xf numFmtId="0" fontId="26" fillId="2" borderId="70" xfId="0" applyFont="1" applyFill="1" applyBorder="1" applyAlignment="1">
      <alignment wrapText="1"/>
    </xf>
    <xf numFmtId="164" fontId="26" fillId="2" borderId="70" xfId="3" applyFont="1" applyFill="1" applyBorder="1" applyAlignment="1">
      <alignment wrapText="1"/>
    </xf>
    <xf numFmtId="164" fontId="26" fillId="2" borderId="70" xfId="0" applyNumberFormat="1" applyFont="1" applyFill="1" applyBorder="1" applyAlignment="1">
      <alignment wrapText="1"/>
    </xf>
    <xf numFmtId="0" fontId="26" fillId="2" borderId="71" xfId="0" applyFont="1" applyFill="1" applyBorder="1" applyAlignment="1">
      <alignment wrapText="1"/>
    </xf>
    <xf numFmtId="0" fontId="26" fillId="17" borderId="56" xfId="0" applyFont="1" applyFill="1" applyBorder="1" applyAlignment="1">
      <alignment horizontal="center" vertical="center" wrapText="1"/>
    </xf>
    <xf numFmtId="164" fontId="41" fillId="2" borderId="68" xfId="0" applyNumberFormat="1" applyFont="1" applyFill="1" applyBorder="1" applyAlignment="1">
      <alignment wrapText="1"/>
    </xf>
    <xf numFmtId="169" fontId="26" fillId="9" borderId="70" xfId="1" applyNumberFormat="1" applyFont="1" applyFill="1" applyBorder="1" applyAlignment="1">
      <alignment horizontal="center" vertical="center" wrapText="1"/>
    </xf>
    <xf numFmtId="0" fontId="26" fillId="35" borderId="29" xfId="0" applyNumberFormat="1" applyFont="1" applyFill="1" applyBorder="1" applyAlignment="1">
      <alignment horizontal="center" vertical="center" wrapText="1"/>
    </xf>
    <xf numFmtId="164" fontId="26" fillId="35" borderId="29" xfId="3" applyFont="1" applyFill="1" applyBorder="1" applyAlignment="1">
      <alignment horizontal="center" vertical="center" wrapText="1"/>
    </xf>
    <xf numFmtId="169" fontId="26" fillId="17" borderId="56" xfId="1" applyNumberFormat="1" applyFont="1" applyFill="1" applyBorder="1" applyAlignment="1">
      <alignment horizontal="center" vertical="center" wrapText="1"/>
    </xf>
    <xf numFmtId="0" fontId="26" fillId="35" borderId="56" xfId="0" applyNumberFormat="1" applyFont="1" applyFill="1" applyBorder="1" applyAlignment="1">
      <alignment horizontal="center" vertical="center" wrapText="1"/>
    </xf>
    <xf numFmtId="0" fontId="26" fillId="2" borderId="0" xfId="0" applyFont="1" applyFill="1" applyAlignment="1">
      <alignment wrapText="1"/>
    </xf>
    <xf numFmtId="0" fontId="26" fillId="34" borderId="7" xfId="7" applyNumberFormat="1" applyFont="1" applyFill="1" applyBorder="1" applyAlignment="1">
      <alignment horizontal="center" vertical="center" wrapText="1"/>
    </xf>
    <xf numFmtId="14" fontId="26" fillId="34" borderId="7" xfId="0" applyNumberFormat="1" applyFont="1" applyFill="1" applyBorder="1" applyAlignment="1">
      <alignment horizontal="center" vertical="center" wrapText="1"/>
    </xf>
    <xf numFmtId="172" fontId="41" fillId="34" borderId="7" xfId="7" applyNumberFormat="1" applyFont="1" applyFill="1" applyBorder="1" applyAlignment="1">
      <alignment horizontal="center" vertical="center" wrapText="1"/>
    </xf>
    <xf numFmtId="0" fontId="26" fillId="0" borderId="55" xfId="0" applyFont="1" applyBorder="1" applyAlignment="1">
      <alignment horizontal="center" vertical="center" wrapText="1"/>
    </xf>
    <xf numFmtId="172" fontId="41" fillId="9" borderId="75" xfId="7" applyNumberFormat="1" applyFont="1" applyFill="1" applyBorder="1" applyAlignment="1">
      <alignment horizontal="center" vertical="center" wrapText="1"/>
    </xf>
    <xf numFmtId="0" fontId="26" fillId="0" borderId="106" xfId="0" applyFont="1" applyBorder="1" applyAlignment="1">
      <alignment horizontal="center" vertical="center" wrapText="1"/>
    </xf>
    <xf numFmtId="0" fontId="32" fillId="0" borderId="0" xfId="0" applyFont="1" applyBorder="1" applyAlignment="1">
      <alignment horizontal="center" vertical="center" wrapText="1"/>
    </xf>
    <xf numFmtId="0" fontId="32" fillId="0" borderId="41" xfId="0" applyFont="1" applyBorder="1" applyAlignment="1">
      <alignment horizontal="center" vertical="center" wrapText="1"/>
    </xf>
    <xf numFmtId="164" fontId="41" fillId="2" borderId="8" xfId="0" applyNumberFormat="1" applyFont="1" applyFill="1" applyBorder="1" applyAlignment="1">
      <alignment wrapText="1"/>
    </xf>
    <xf numFmtId="0" fontId="41" fillId="2" borderId="27" xfId="0" applyFont="1" applyFill="1" applyBorder="1" applyAlignment="1">
      <alignment wrapText="1"/>
    </xf>
    <xf numFmtId="169" fontId="26" fillId="0" borderId="9" xfId="0" applyNumberFormat="1" applyFont="1" applyFill="1" applyBorder="1" applyAlignment="1">
      <alignment wrapText="1"/>
    </xf>
    <xf numFmtId="169" fontId="26" fillId="0" borderId="8" xfId="0" applyNumberFormat="1" applyFont="1" applyFill="1" applyBorder="1" applyAlignment="1">
      <alignment wrapText="1"/>
    </xf>
    <xf numFmtId="169" fontId="26" fillId="0" borderId="76" xfId="0" applyNumberFormat="1" applyFont="1" applyFill="1" applyBorder="1" applyAlignment="1">
      <alignment wrapText="1"/>
    </xf>
    <xf numFmtId="0" fontId="41" fillId="0" borderId="1" xfId="0" applyFont="1" applyBorder="1" applyAlignment="1">
      <alignment horizontal="center" vertical="center" wrapText="1"/>
    </xf>
    <xf numFmtId="164" fontId="41" fillId="2" borderId="55" xfId="0" applyNumberFormat="1" applyFont="1" applyFill="1" applyBorder="1" applyAlignment="1">
      <alignment wrapText="1"/>
    </xf>
    <xf numFmtId="164" fontId="41" fillId="2" borderId="6" xfId="0" applyNumberFormat="1" applyFont="1" applyFill="1" applyBorder="1" applyAlignment="1">
      <alignment wrapText="1"/>
    </xf>
    <xf numFmtId="0" fontId="41" fillId="2" borderId="64" xfId="0" applyFont="1" applyFill="1" applyBorder="1" applyAlignment="1">
      <alignment wrapText="1"/>
    </xf>
    <xf numFmtId="0" fontId="41" fillId="2" borderId="5" xfId="0" applyFont="1" applyFill="1" applyBorder="1" applyAlignment="1">
      <alignment wrapText="1"/>
    </xf>
    <xf numFmtId="169" fontId="26" fillId="0" borderId="0" xfId="0" applyNumberFormat="1" applyFont="1" applyFill="1" applyBorder="1" applyAlignment="1">
      <alignment wrapText="1"/>
    </xf>
    <xf numFmtId="0" fontId="41" fillId="0" borderId="79" xfId="0" applyFont="1" applyBorder="1" applyAlignment="1">
      <alignment horizontal="center" vertical="center" wrapText="1"/>
    </xf>
    <xf numFmtId="0" fontId="41" fillId="2" borderId="12" xfId="0" applyFont="1" applyFill="1" applyBorder="1" applyAlignment="1">
      <alignment wrapText="1"/>
    </xf>
    <xf numFmtId="169" fontId="26" fillId="0" borderId="38" xfId="0" applyNumberFormat="1" applyFont="1" applyFill="1" applyBorder="1" applyAlignment="1">
      <alignment wrapText="1"/>
    </xf>
    <xf numFmtId="164" fontId="41" fillId="2" borderId="63" xfId="0" applyNumberFormat="1" applyFont="1" applyFill="1" applyBorder="1" applyAlignment="1">
      <alignment wrapText="1"/>
    </xf>
    <xf numFmtId="169" fontId="26" fillId="0" borderId="37" xfId="0" applyNumberFormat="1" applyFont="1" applyFill="1" applyBorder="1" applyAlignment="1">
      <alignment wrapText="1"/>
    </xf>
    <xf numFmtId="164" fontId="41" fillId="2" borderId="44" xfId="0" applyNumberFormat="1" applyFont="1" applyFill="1" applyBorder="1" applyAlignment="1">
      <alignment wrapText="1"/>
    </xf>
    <xf numFmtId="164" fontId="41" fillId="2" borderId="45" xfId="0" applyNumberFormat="1" applyFont="1" applyFill="1" applyBorder="1" applyAlignment="1">
      <alignment wrapText="1"/>
    </xf>
    <xf numFmtId="164" fontId="41" fillId="9" borderId="29" xfId="0" applyNumberFormat="1" applyFont="1" applyFill="1" applyBorder="1" applyAlignment="1">
      <alignment wrapText="1"/>
    </xf>
    <xf numFmtId="0" fontId="41" fillId="2" borderId="6" xfId="0" applyFont="1" applyFill="1" applyBorder="1" applyAlignment="1">
      <alignment wrapText="1"/>
    </xf>
    <xf numFmtId="0" fontId="41" fillId="0" borderId="41" xfId="0" applyFont="1" applyBorder="1" applyAlignment="1">
      <alignment horizontal="center" vertical="center" wrapText="1"/>
    </xf>
    <xf numFmtId="169" fontId="26" fillId="35" borderId="29" xfId="9" applyNumberFormat="1" applyFont="1" applyFill="1" applyBorder="1" applyAlignment="1">
      <alignment horizontal="center" vertical="center" wrapText="1"/>
    </xf>
    <xf numFmtId="41" fontId="26" fillId="35" borderId="29" xfId="13" applyFont="1" applyFill="1" applyBorder="1" applyAlignment="1">
      <alignment horizontal="center" vertical="center" wrapText="1"/>
    </xf>
    <xf numFmtId="14" fontId="26" fillId="35" borderId="29" xfId="9" applyNumberFormat="1" applyFont="1" applyFill="1" applyBorder="1" applyAlignment="1">
      <alignment horizontal="center" vertical="center" wrapText="1"/>
    </xf>
    <xf numFmtId="172" fontId="41" fillId="35" borderId="29" xfId="7" applyNumberFormat="1" applyFont="1" applyFill="1" applyBorder="1" applyAlignment="1">
      <alignment horizontal="center" vertical="center" wrapText="1"/>
    </xf>
    <xf numFmtId="169" fontId="26" fillId="2" borderId="29" xfId="9" applyNumberFormat="1" applyFont="1" applyFill="1" applyBorder="1" applyAlignment="1">
      <alignment horizontal="center" vertical="center" wrapText="1"/>
    </xf>
    <xf numFmtId="0" fontId="26" fillId="2" borderId="29" xfId="9" applyNumberFormat="1" applyFont="1" applyFill="1" applyBorder="1" applyAlignment="1">
      <alignment horizontal="center" vertical="center" wrapText="1"/>
    </xf>
    <xf numFmtId="169" fontId="26" fillId="9" borderId="75" xfId="9" applyNumberFormat="1" applyFont="1" applyFill="1" applyBorder="1" applyAlignment="1">
      <alignment horizontal="center" vertical="center" wrapText="1"/>
    </xf>
    <xf numFmtId="41" fontId="26" fillId="9" borderId="75" xfId="13" applyFont="1" applyFill="1" applyBorder="1" applyAlignment="1">
      <alignment horizontal="center" vertical="center" wrapText="1"/>
    </xf>
    <xf numFmtId="14" fontId="26" fillId="9" borderId="75" xfId="9" applyNumberFormat="1" applyFont="1" applyFill="1" applyBorder="1" applyAlignment="1">
      <alignment horizontal="center" vertical="center" wrapText="1"/>
    </xf>
    <xf numFmtId="0" fontId="26" fillId="9" borderId="75" xfId="9" applyNumberFormat="1" applyFont="1" applyFill="1" applyBorder="1" applyAlignment="1">
      <alignment horizontal="center" vertical="center" wrapText="1"/>
    </xf>
    <xf numFmtId="44" fontId="26" fillId="9" borderId="75" xfId="7" applyFont="1" applyFill="1" applyBorder="1" applyAlignment="1">
      <alignment horizontal="center" vertical="center" wrapText="1"/>
    </xf>
    <xf numFmtId="44" fontId="41" fillId="9" borderId="75" xfId="7" applyFont="1" applyFill="1" applyBorder="1" applyAlignment="1">
      <alignment horizontal="center" vertical="center" wrapText="1"/>
    </xf>
    <xf numFmtId="169" fontId="26" fillId="9" borderId="75" xfId="0" applyNumberFormat="1" applyFont="1" applyFill="1" applyBorder="1" applyAlignment="1">
      <alignment horizontal="center" vertical="center" wrapText="1"/>
    </xf>
    <xf numFmtId="0" fontId="26" fillId="9" borderId="68" xfId="0" applyFont="1" applyFill="1" applyBorder="1" applyAlignment="1">
      <alignment horizontal="center" vertical="center" wrapText="1"/>
    </xf>
    <xf numFmtId="169" fontId="26" fillId="35" borderId="75" xfId="9" applyNumberFormat="1" applyFont="1" applyFill="1" applyBorder="1" applyAlignment="1">
      <alignment horizontal="center" vertical="center" wrapText="1"/>
    </xf>
    <xf numFmtId="41" fontId="26" fillId="35" borderId="75" xfId="13" applyFont="1" applyFill="1" applyBorder="1" applyAlignment="1">
      <alignment horizontal="center" vertical="center" wrapText="1"/>
    </xf>
    <xf numFmtId="14" fontId="26" fillId="35" borderId="75" xfId="9" applyNumberFormat="1" applyFont="1" applyFill="1" applyBorder="1" applyAlignment="1">
      <alignment horizontal="center" vertical="center" wrapText="1"/>
    </xf>
    <xf numFmtId="172" fontId="41" fillId="35" borderId="75" xfId="7" applyNumberFormat="1" applyFont="1" applyFill="1" applyBorder="1" applyAlignment="1">
      <alignment horizontal="center" vertical="center" wrapText="1"/>
    </xf>
    <xf numFmtId="169" fontId="26" fillId="2" borderId="75" xfId="9" applyNumberFormat="1" applyFont="1" applyFill="1" applyBorder="1" applyAlignment="1">
      <alignment horizontal="center" vertical="center" wrapText="1"/>
    </xf>
    <xf numFmtId="0" fontId="26" fillId="2" borderId="75" xfId="9" applyNumberFormat="1" applyFont="1" applyFill="1" applyBorder="1" applyAlignment="1">
      <alignment horizontal="center" vertical="center" wrapText="1"/>
    </xf>
    <xf numFmtId="44" fontId="26" fillId="2" borderId="75" xfId="7" applyFont="1" applyFill="1" applyBorder="1" applyAlignment="1">
      <alignment horizontal="center" vertical="center" wrapText="1"/>
    </xf>
    <xf numFmtId="44" fontId="41" fillId="2" borderId="75" xfId="7" applyFont="1" applyFill="1" applyBorder="1" applyAlignment="1">
      <alignment horizontal="center" vertical="center" wrapText="1"/>
    </xf>
    <xf numFmtId="172" fontId="41" fillId="34" borderId="5" xfId="7" applyNumberFormat="1" applyFont="1" applyFill="1" applyBorder="1" applyAlignment="1">
      <alignment horizontal="center" vertical="center" wrapText="1"/>
    </xf>
    <xf numFmtId="169" fontId="26" fillId="35" borderId="5" xfId="9" applyNumberFormat="1" applyFont="1" applyFill="1" applyBorder="1" applyAlignment="1">
      <alignment horizontal="center" vertical="center" wrapText="1"/>
    </xf>
    <xf numFmtId="41" fontId="26" fillId="35" borderId="5" xfId="13" applyFont="1" applyFill="1" applyBorder="1" applyAlignment="1">
      <alignment horizontal="center" vertical="center" wrapText="1"/>
    </xf>
    <xf numFmtId="14" fontId="26" fillId="35" borderId="5" xfId="9" applyNumberFormat="1" applyFont="1" applyFill="1" applyBorder="1" applyAlignment="1">
      <alignment horizontal="center" vertical="center" wrapText="1"/>
    </xf>
    <xf numFmtId="172" fontId="41" fillId="35" borderId="5" xfId="7" applyNumberFormat="1" applyFont="1" applyFill="1" applyBorder="1" applyAlignment="1">
      <alignment horizontal="center" vertical="center" wrapText="1"/>
    </xf>
    <xf numFmtId="169" fontId="26" fillId="2" borderId="5" xfId="9" applyNumberFormat="1" applyFont="1" applyFill="1" applyBorder="1" applyAlignment="1">
      <alignment horizontal="center" vertical="center" wrapText="1"/>
    </xf>
    <xf numFmtId="0" fontId="26" fillId="2" borderId="5" xfId="9" applyNumberFormat="1" applyFont="1" applyFill="1" applyBorder="1" applyAlignment="1">
      <alignment horizontal="center" vertical="center" wrapText="1"/>
    </xf>
    <xf numFmtId="44" fontId="26" fillId="2" borderId="5" xfId="7" applyFont="1" applyFill="1" applyBorder="1" applyAlignment="1">
      <alignment horizontal="center" vertical="center" wrapText="1"/>
    </xf>
    <xf numFmtId="44" fontId="41" fillId="2" borderId="5" xfId="7" applyFont="1" applyFill="1" applyBorder="1" applyAlignment="1">
      <alignment horizontal="center" vertical="center" wrapText="1"/>
    </xf>
    <xf numFmtId="172" fontId="41" fillId="9" borderId="29" xfId="7" applyNumberFormat="1" applyFont="1" applyFill="1" applyBorder="1" applyAlignment="1">
      <alignment horizontal="center" vertical="center" wrapText="1"/>
    </xf>
    <xf numFmtId="169" fontId="26" fillId="9" borderId="29" xfId="9" applyNumberFormat="1" applyFont="1" applyFill="1" applyBorder="1" applyAlignment="1">
      <alignment horizontal="center" vertical="center" wrapText="1"/>
    </xf>
    <xf numFmtId="41" fontId="26" fillId="9" borderId="29" xfId="13" applyFont="1" applyFill="1" applyBorder="1" applyAlignment="1">
      <alignment horizontal="center" vertical="center" wrapText="1"/>
    </xf>
    <xf numFmtId="14" fontId="26" fillId="9" borderId="29" xfId="9" applyNumberFormat="1" applyFont="1" applyFill="1" applyBorder="1" applyAlignment="1">
      <alignment horizontal="center" vertical="center" wrapText="1"/>
    </xf>
    <xf numFmtId="0" fontId="26" fillId="9" borderId="29" xfId="9" applyNumberFormat="1" applyFont="1" applyFill="1" applyBorder="1" applyAlignment="1">
      <alignment horizontal="center" vertical="center" wrapText="1"/>
    </xf>
    <xf numFmtId="44" fontId="26" fillId="9" borderId="29" xfId="7" applyFont="1" applyFill="1" applyBorder="1" applyAlignment="1">
      <alignment horizontal="center" vertical="center" wrapText="1"/>
    </xf>
    <xf numFmtId="164" fontId="26" fillId="9" borderId="29" xfId="0" applyNumberFormat="1" applyFont="1" applyFill="1" applyBorder="1" applyAlignment="1">
      <alignment horizontal="center" vertical="center" wrapText="1"/>
    </xf>
    <xf numFmtId="169" fontId="26" fillId="9" borderId="29" xfId="0" applyNumberFormat="1" applyFont="1" applyFill="1" applyBorder="1" applyAlignment="1">
      <alignment horizontal="center" vertical="center" wrapText="1"/>
    </xf>
    <xf numFmtId="0" fontId="26" fillId="9" borderId="47" xfId="0" applyFont="1" applyFill="1" applyBorder="1" applyAlignment="1">
      <alignment horizontal="center" vertical="center" wrapText="1"/>
    </xf>
    <xf numFmtId="42" fontId="26" fillId="34" borderId="75" xfId="14" applyFont="1" applyFill="1" applyBorder="1" applyAlignment="1">
      <alignment horizontal="center" vertical="center" wrapText="1"/>
    </xf>
    <xf numFmtId="42" fontId="26" fillId="34" borderId="5" xfId="14" applyFont="1" applyFill="1" applyBorder="1" applyAlignment="1">
      <alignment horizontal="center" vertical="center" wrapText="1"/>
    </xf>
    <xf numFmtId="172" fontId="41" fillId="10" borderId="29" xfId="7" applyNumberFormat="1" applyFont="1" applyFill="1" applyBorder="1" applyAlignment="1">
      <alignment horizontal="center" vertical="center" wrapText="1"/>
    </xf>
    <xf numFmtId="169" fontId="26" fillId="10" borderId="29" xfId="9" applyNumberFormat="1" applyFont="1" applyFill="1" applyBorder="1" applyAlignment="1">
      <alignment horizontal="center" vertical="center" wrapText="1"/>
    </xf>
    <xf numFmtId="0" fontId="26" fillId="10" borderId="29" xfId="13" applyNumberFormat="1" applyFont="1" applyFill="1" applyBorder="1" applyAlignment="1">
      <alignment horizontal="center" vertical="center" wrapText="1"/>
    </xf>
    <xf numFmtId="14" fontId="26" fillId="10" borderId="29" xfId="9" applyNumberFormat="1" applyFont="1" applyFill="1" applyBorder="1" applyAlignment="1">
      <alignment horizontal="center" vertical="center" wrapText="1"/>
    </xf>
    <xf numFmtId="184" fontId="26" fillId="9" borderId="29" xfId="13" applyNumberFormat="1" applyFont="1" applyFill="1" applyBorder="1" applyAlignment="1">
      <alignment horizontal="center" vertical="center" wrapText="1"/>
    </xf>
    <xf numFmtId="0" fontId="26" fillId="17" borderId="29" xfId="0" applyFont="1" applyFill="1" applyBorder="1" applyAlignment="1">
      <alignment horizontal="center" vertical="center" wrapText="1"/>
    </xf>
    <xf numFmtId="14" fontId="26" fillId="17" borderId="29" xfId="0" applyNumberFormat="1" applyFont="1" applyFill="1" applyBorder="1" applyAlignment="1">
      <alignment horizontal="center" vertical="center" wrapText="1"/>
    </xf>
    <xf numFmtId="172" fontId="41" fillId="17" borderId="29" xfId="7" applyNumberFormat="1" applyFont="1" applyFill="1" applyBorder="1" applyAlignment="1">
      <alignment horizontal="center" vertical="center" wrapText="1"/>
    </xf>
    <xf numFmtId="169" fontId="26" fillId="17" borderId="29" xfId="9" applyNumberFormat="1" applyFont="1" applyFill="1" applyBorder="1" applyAlignment="1">
      <alignment horizontal="center" vertical="center" wrapText="1"/>
    </xf>
    <xf numFmtId="0" fontId="26" fillId="17" borderId="29" xfId="9" applyNumberFormat="1" applyFont="1" applyFill="1" applyBorder="1" applyAlignment="1">
      <alignment horizontal="center" vertical="center" wrapText="1"/>
    </xf>
    <xf numFmtId="14" fontId="26" fillId="17" borderId="29" xfId="9" applyNumberFormat="1" applyFont="1" applyFill="1" applyBorder="1" applyAlignment="1">
      <alignment horizontal="center" vertical="center" wrapText="1"/>
    </xf>
    <xf numFmtId="44" fontId="26" fillId="17" borderId="29" xfId="7" applyFont="1" applyFill="1" applyBorder="1" applyAlignment="1">
      <alignment horizontal="center" vertical="center" wrapText="1"/>
    </xf>
    <xf numFmtId="44" fontId="41" fillId="17" borderId="29" xfId="7" applyFont="1" applyFill="1" applyBorder="1" applyAlignment="1">
      <alignment horizontal="center" vertical="center" wrapText="1"/>
    </xf>
    <xf numFmtId="164" fontId="26" fillId="17" borderId="29" xfId="0" applyNumberFormat="1" applyFont="1" applyFill="1" applyBorder="1" applyAlignment="1">
      <alignment horizontal="center" vertical="center" wrapText="1"/>
    </xf>
    <xf numFmtId="169" fontId="26" fillId="17" borderId="29" xfId="0" applyNumberFormat="1" applyFont="1" applyFill="1" applyBorder="1" applyAlignment="1">
      <alignment horizontal="center" vertical="center" wrapText="1"/>
    </xf>
    <xf numFmtId="0" fontId="26" fillId="17" borderId="47" xfId="0" applyFont="1" applyFill="1" applyBorder="1" applyAlignment="1">
      <alignment horizontal="center" vertical="center" wrapText="1"/>
    </xf>
    <xf numFmtId="0" fontId="26" fillId="73" borderId="29" xfId="9" applyNumberFormat="1" applyFont="1" applyFill="1" applyBorder="1" applyAlignment="1">
      <alignment horizontal="center" vertical="center" wrapText="1"/>
    </xf>
    <xf numFmtId="0" fontId="26" fillId="73" borderId="29" xfId="0" applyFont="1" applyFill="1" applyBorder="1" applyAlignment="1">
      <alignment horizontal="center" vertical="center" wrapText="1"/>
    </xf>
    <xf numFmtId="0" fontId="26" fillId="73" borderId="29" xfId="13" applyNumberFormat="1" applyFont="1" applyFill="1" applyBorder="1" applyAlignment="1">
      <alignment horizontal="center" vertical="center"/>
    </xf>
    <xf numFmtId="14" fontId="26" fillId="73" borderId="29" xfId="9" applyNumberFormat="1" applyFont="1" applyFill="1" applyBorder="1" applyAlignment="1">
      <alignment horizontal="center" vertical="center" wrapText="1"/>
    </xf>
    <xf numFmtId="172" fontId="41" fillId="73" borderId="29" xfId="7" applyNumberFormat="1" applyFont="1" applyFill="1" applyBorder="1" applyAlignment="1">
      <alignment horizontal="center" vertical="center"/>
    </xf>
    <xf numFmtId="0" fontId="26" fillId="2" borderId="29" xfId="0" applyFont="1" applyFill="1" applyBorder="1" applyAlignment="1">
      <alignment vertical="center" wrapText="1"/>
    </xf>
    <xf numFmtId="170" fontId="26" fillId="2" borderId="29" xfId="7" applyNumberFormat="1" applyFont="1" applyFill="1" applyBorder="1" applyAlignment="1">
      <alignment horizontal="center" vertical="center" wrapText="1"/>
    </xf>
    <xf numFmtId="169" fontId="26" fillId="73" borderId="75" xfId="9" applyNumberFormat="1" applyFont="1" applyFill="1" applyBorder="1" applyAlignment="1">
      <alignment horizontal="center" vertical="center" wrapText="1"/>
    </xf>
    <xf numFmtId="0" fontId="26" fillId="73" borderId="75" xfId="0" applyFont="1" applyFill="1" applyBorder="1" applyAlignment="1">
      <alignment horizontal="center" vertical="center" wrapText="1"/>
    </xf>
    <xf numFmtId="0" fontId="26" fillId="73" borderId="75" xfId="13" applyNumberFormat="1" applyFont="1" applyFill="1" applyBorder="1" applyAlignment="1">
      <alignment horizontal="center" vertical="center"/>
    </xf>
    <xf numFmtId="14" fontId="26" fillId="73" borderId="75" xfId="9" applyNumberFormat="1" applyFont="1" applyFill="1" applyBorder="1" applyAlignment="1">
      <alignment horizontal="center" vertical="center" wrapText="1"/>
    </xf>
    <xf numFmtId="0" fontId="26" fillId="2" borderId="75" xfId="0" applyFont="1" applyFill="1" applyBorder="1" applyAlignment="1">
      <alignment vertical="center" wrapText="1"/>
    </xf>
    <xf numFmtId="170" fontId="26" fillId="2" borderId="75" xfId="7" applyNumberFormat="1" applyFont="1" applyFill="1" applyBorder="1" applyAlignment="1">
      <alignment horizontal="center" vertical="center" wrapText="1"/>
    </xf>
    <xf numFmtId="0" fontId="26" fillId="73" borderId="75" xfId="9" applyNumberFormat="1" applyFont="1" applyFill="1" applyBorder="1" applyAlignment="1">
      <alignment horizontal="center" vertical="center" wrapText="1"/>
    </xf>
    <xf numFmtId="0" fontId="26" fillId="73" borderId="75" xfId="7" applyNumberFormat="1" applyFont="1" applyFill="1" applyBorder="1" applyAlignment="1">
      <alignment horizontal="center" vertical="center" wrapText="1"/>
    </xf>
    <xf numFmtId="172" fontId="41" fillId="73" borderId="75" xfId="7" applyNumberFormat="1" applyFont="1" applyFill="1" applyBorder="1" applyAlignment="1">
      <alignment horizontal="center" vertical="center"/>
    </xf>
    <xf numFmtId="0" fontId="26" fillId="73" borderId="75" xfId="0" applyNumberFormat="1" applyFont="1" applyFill="1" applyBorder="1" applyAlignment="1">
      <alignment horizontal="center" vertical="center" wrapText="1"/>
    </xf>
    <xf numFmtId="14" fontId="26" fillId="73" borderId="75" xfId="0" applyNumberFormat="1" applyFont="1" applyFill="1" applyBorder="1" applyAlignment="1">
      <alignment horizontal="center" vertical="center" wrapText="1"/>
    </xf>
    <xf numFmtId="0" fontId="26" fillId="73" borderId="75" xfId="14" applyNumberFormat="1" applyFont="1" applyFill="1" applyBorder="1" applyAlignment="1">
      <alignment horizontal="center" vertical="center" wrapText="1"/>
    </xf>
    <xf numFmtId="0" fontId="26" fillId="8" borderId="5" xfId="0" applyNumberFormat="1" applyFont="1" applyFill="1" applyBorder="1" applyAlignment="1">
      <alignment horizontal="center" vertical="center" wrapText="1"/>
    </xf>
    <xf numFmtId="14" fontId="26" fillId="8" borderId="5" xfId="0" applyNumberFormat="1" applyFont="1" applyFill="1" applyBorder="1" applyAlignment="1">
      <alignment horizontal="center" vertical="center" wrapText="1"/>
    </xf>
    <xf numFmtId="0" fontId="26" fillId="8" borderId="5" xfId="0" applyFont="1" applyFill="1" applyBorder="1" applyAlignment="1">
      <alignment horizontal="center" vertical="center" wrapText="1"/>
    </xf>
    <xf numFmtId="172" fontId="41" fillId="8" borderId="5" xfId="7" applyNumberFormat="1" applyFont="1" applyFill="1" applyBorder="1" applyAlignment="1">
      <alignment horizontal="center" vertical="center"/>
    </xf>
    <xf numFmtId="0" fontId="26" fillId="8" borderId="75" xfId="0" applyFont="1" applyFill="1" applyBorder="1" applyAlignment="1">
      <alignment horizontal="center" vertical="center" wrapText="1"/>
    </xf>
    <xf numFmtId="169" fontId="26" fillId="8" borderId="5" xfId="9" applyNumberFormat="1" applyFont="1" applyFill="1" applyBorder="1" applyAlignment="1">
      <alignment horizontal="center" vertical="center" wrapText="1"/>
    </xf>
    <xf numFmtId="0" fontId="26" fillId="8" borderId="5" xfId="13" applyNumberFormat="1" applyFont="1" applyFill="1" applyBorder="1" applyAlignment="1">
      <alignment horizontal="center" vertical="center"/>
    </xf>
    <xf numFmtId="14" fontId="26" fillId="8" borderId="5" xfId="9" applyNumberFormat="1" applyFont="1" applyFill="1" applyBorder="1" applyAlignment="1">
      <alignment horizontal="center" vertical="center" wrapText="1"/>
    </xf>
    <xf numFmtId="0" fontId="26" fillId="73" borderId="29" xfId="0" applyNumberFormat="1" applyFont="1" applyFill="1" applyBorder="1" applyAlignment="1">
      <alignment horizontal="center" vertical="center" wrapText="1"/>
    </xf>
    <xf numFmtId="14" fontId="26" fillId="73" borderId="29" xfId="0" applyNumberFormat="1" applyFont="1" applyFill="1" applyBorder="1" applyAlignment="1">
      <alignment horizontal="center" vertical="center" wrapText="1"/>
    </xf>
    <xf numFmtId="172" fontId="41" fillId="73" borderId="29" xfId="7" applyNumberFormat="1" applyFont="1" applyFill="1" applyBorder="1" applyAlignment="1">
      <alignment horizontal="center" vertical="center" wrapText="1"/>
    </xf>
    <xf numFmtId="0" fontId="26" fillId="73" borderId="29" xfId="13" applyNumberFormat="1" applyFont="1" applyFill="1" applyBorder="1" applyAlignment="1">
      <alignment horizontal="center" vertical="center" wrapText="1"/>
    </xf>
    <xf numFmtId="0" fontId="26" fillId="73" borderId="7" xfId="0" applyNumberFormat="1" applyFont="1" applyFill="1" applyBorder="1" applyAlignment="1">
      <alignment horizontal="center" vertical="center" wrapText="1"/>
    </xf>
    <xf numFmtId="14" fontId="26" fillId="73" borderId="7" xfId="0" applyNumberFormat="1" applyFont="1" applyFill="1" applyBorder="1" applyAlignment="1">
      <alignment horizontal="center" vertical="center" wrapText="1"/>
    </xf>
    <xf numFmtId="0" fontId="26" fillId="73" borderId="7" xfId="0" applyFont="1" applyFill="1" applyBorder="1" applyAlignment="1">
      <alignment horizontal="center" vertical="center" wrapText="1"/>
    </xf>
    <xf numFmtId="172" fontId="41" fillId="73" borderId="7" xfId="7" applyNumberFormat="1" applyFont="1" applyFill="1" applyBorder="1" applyAlignment="1">
      <alignment horizontal="center" vertical="center" wrapText="1"/>
    </xf>
    <xf numFmtId="0" fontId="26" fillId="73" borderId="7" xfId="9" applyNumberFormat="1" applyFont="1" applyFill="1" applyBorder="1" applyAlignment="1">
      <alignment horizontal="center" vertical="center" wrapText="1"/>
    </xf>
    <xf numFmtId="0" fontId="26" fillId="73" borderId="7" xfId="13" applyNumberFormat="1" applyFont="1" applyFill="1" applyBorder="1" applyAlignment="1">
      <alignment horizontal="center" vertical="center" wrapText="1"/>
    </xf>
    <xf numFmtId="14" fontId="26" fillId="73" borderId="7" xfId="9" applyNumberFormat="1" applyFont="1" applyFill="1" applyBorder="1" applyAlignment="1">
      <alignment horizontal="center" vertical="center" wrapText="1"/>
    </xf>
    <xf numFmtId="169" fontId="26" fillId="2" borderId="8" xfId="9" applyNumberFormat="1" applyFont="1" applyFill="1" applyBorder="1" applyAlignment="1">
      <alignment horizontal="center" vertical="center" wrapText="1"/>
    </xf>
    <xf numFmtId="170" fontId="26" fillId="2" borderId="5" xfId="7" applyNumberFormat="1" applyFont="1" applyFill="1" applyBorder="1" applyAlignment="1">
      <alignment horizontal="center" vertical="center" wrapText="1"/>
    </xf>
    <xf numFmtId="0" fontId="26" fillId="0" borderId="75" xfId="0" applyFont="1" applyBorder="1" applyAlignment="1">
      <alignment horizontal="center" vertical="center"/>
    </xf>
    <xf numFmtId="14" fontId="26" fillId="0" borderId="75" xfId="0" applyNumberFormat="1" applyFont="1" applyBorder="1" applyAlignment="1">
      <alignment horizontal="center" vertical="center"/>
    </xf>
    <xf numFmtId="44" fontId="26" fillId="0" borderId="75" xfId="7" applyFont="1" applyBorder="1" applyAlignment="1">
      <alignment horizontal="center" vertical="center"/>
    </xf>
    <xf numFmtId="170" fontId="26" fillId="0" borderId="75" xfId="7" applyNumberFormat="1" applyFont="1" applyBorder="1" applyAlignment="1">
      <alignment horizontal="center" vertical="center"/>
    </xf>
    <xf numFmtId="0" fontId="26" fillId="9" borderId="29" xfId="13" applyNumberFormat="1" applyFont="1" applyFill="1" applyBorder="1" applyAlignment="1">
      <alignment horizontal="center" vertical="center" wrapText="1"/>
    </xf>
    <xf numFmtId="164" fontId="26" fillId="9" borderId="7" xfId="0" applyNumberFormat="1" applyFont="1" applyFill="1" applyBorder="1" applyAlignment="1">
      <alignment horizontal="center" vertical="center" wrapText="1"/>
    </xf>
    <xf numFmtId="0" fontId="41" fillId="34" borderId="75" xfId="0" applyFont="1" applyFill="1" applyBorder="1" applyAlignment="1">
      <alignment horizontal="center" vertical="center" wrapText="1"/>
    </xf>
    <xf numFmtId="41" fontId="26" fillId="17" borderId="29" xfId="13" applyFont="1" applyFill="1" applyBorder="1" applyAlignment="1">
      <alignment horizontal="center" vertical="center" wrapText="1"/>
    </xf>
    <xf numFmtId="169" fontId="26" fillId="35" borderId="70" xfId="9" applyNumberFormat="1" applyFont="1" applyFill="1" applyBorder="1" applyAlignment="1">
      <alignment horizontal="center" vertical="center" wrapText="1"/>
    </xf>
    <xf numFmtId="172" fontId="26" fillId="2" borderId="29" xfId="0" applyNumberFormat="1" applyFont="1" applyFill="1" applyBorder="1" applyAlignment="1">
      <alignment horizontal="center" vertical="center" wrapText="1"/>
    </xf>
    <xf numFmtId="14" fontId="26" fillId="34" borderId="5" xfId="0" applyNumberFormat="1" applyFont="1" applyFill="1" applyBorder="1" applyAlignment="1">
      <alignment horizontal="center" vertical="center" wrapText="1"/>
    </xf>
    <xf numFmtId="0" fontId="26" fillId="35" borderId="29" xfId="6" applyNumberFormat="1" applyFont="1" applyFill="1" applyBorder="1" applyAlignment="1">
      <alignment horizontal="center" vertical="center" wrapText="1"/>
    </xf>
    <xf numFmtId="169" fontId="26" fillId="54" borderId="7" xfId="1" applyNumberFormat="1" applyFont="1" applyFill="1" applyBorder="1" applyAlignment="1">
      <alignment horizontal="center" vertical="center" wrapText="1"/>
    </xf>
    <xf numFmtId="0" fontId="26" fillId="35" borderId="7" xfId="0" applyFont="1" applyFill="1" applyBorder="1" applyAlignment="1">
      <alignment horizontal="center" vertical="center" wrapText="1"/>
    </xf>
    <xf numFmtId="0" fontId="26" fillId="35" borderId="7" xfId="6" applyNumberFormat="1" applyFont="1" applyFill="1" applyBorder="1" applyAlignment="1">
      <alignment horizontal="center" vertical="center" wrapText="1"/>
    </xf>
    <xf numFmtId="0" fontId="26" fillId="35" borderId="8" xfId="0" applyFont="1" applyFill="1" applyBorder="1" applyAlignment="1">
      <alignment horizontal="center" vertical="center" wrapText="1"/>
    </xf>
    <xf numFmtId="0" fontId="26" fillId="35" borderId="8" xfId="6" applyNumberFormat="1" applyFont="1" applyFill="1" applyBorder="1" applyAlignment="1">
      <alignment horizontal="center" vertical="center" wrapText="1"/>
    </xf>
    <xf numFmtId="172" fontId="26" fillId="2" borderId="8" xfId="7" applyNumberFormat="1" applyFont="1" applyFill="1" applyBorder="1" applyAlignment="1">
      <alignment horizontal="center" vertical="center" wrapText="1"/>
    </xf>
    <xf numFmtId="164" fontId="41" fillId="2" borderId="8" xfId="0" applyNumberFormat="1" applyFont="1" applyFill="1" applyBorder="1" applyAlignment="1">
      <alignment vertical="center" wrapText="1"/>
    </xf>
    <xf numFmtId="164" fontId="41" fillId="2" borderId="27" xfId="0" applyNumberFormat="1" applyFont="1" applyFill="1" applyBorder="1" applyAlignment="1">
      <alignment vertical="center" wrapText="1"/>
    </xf>
    <xf numFmtId="164" fontId="41" fillId="2" borderId="76" xfId="0" applyNumberFormat="1" applyFont="1" applyFill="1" applyBorder="1" applyAlignment="1">
      <alignment vertical="center" wrapText="1"/>
    </xf>
    <xf numFmtId="169" fontId="26" fillId="0" borderId="9" xfId="0" applyNumberFormat="1" applyFont="1" applyFill="1" applyBorder="1" applyAlignment="1">
      <alignment vertical="center" wrapText="1"/>
    </xf>
    <xf numFmtId="169" fontId="26" fillId="0" borderId="8" xfId="0" applyNumberFormat="1" applyFont="1" applyFill="1" applyBorder="1" applyAlignment="1">
      <alignment vertical="center" wrapText="1"/>
    </xf>
    <xf numFmtId="0" fontId="41" fillId="2" borderId="75" xfId="0" applyFont="1" applyFill="1" applyBorder="1" applyAlignment="1">
      <alignment vertical="center" wrapText="1"/>
    </xf>
    <xf numFmtId="169" fontId="26" fillId="34" borderId="29" xfId="1" applyNumberFormat="1" applyFont="1" applyFill="1" applyBorder="1" applyAlignment="1">
      <alignment horizontal="center" vertical="center" wrapText="1"/>
    </xf>
    <xf numFmtId="14" fontId="41" fillId="35" borderId="75" xfId="1" applyNumberFormat="1" applyFont="1" applyFill="1" applyBorder="1" applyAlignment="1">
      <alignment horizontal="center" vertical="center" wrapText="1"/>
    </xf>
    <xf numFmtId="169" fontId="41" fillId="2" borderId="70" xfId="1" applyNumberFormat="1" applyFont="1" applyFill="1" applyBorder="1" applyAlignment="1">
      <alignment horizontal="center" vertical="center" wrapText="1"/>
    </xf>
    <xf numFmtId="14" fontId="41" fillId="35" borderId="70" xfId="1" applyNumberFormat="1" applyFont="1" applyFill="1" applyBorder="1" applyAlignment="1">
      <alignment horizontal="center" vertical="center" wrapText="1"/>
    </xf>
    <xf numFmtId="164" fontId="41" fillId="2" borderId="55" xfId="0" applyNumberFormat="1" applyFont="1" applyFill="1" applyBorder="1" applyAlignment="1">
      <alignment vertical="center" wrapText="1"/>
    </xf>
    <xf numFmtId="164" fontId="41" fillId="2" borderId="23" xfId="0" applyNumberFormat="1" applyFont="1" applyFill="1" applyBorder="1" applyAlignment="1">
      <alignment vertical="center" wrapText="1"/>
    </xf>
    <xf numFmtId="164" fontId="41" fillId="2" borderId="68" xfId="0" applyNumberFormat="1" applyFont="1" applyFill="1" applyBorder="1" applyAlignment="1">
      <alignment vertical="center" wrapText="1"/>
    </xf>
    <xf numFmtId="164" fontId="41" fillId="2" borderId="24" xfId="0" applyNumberFormat="1" applyFont="1" applyFill="1" applyBorder="1" applyAlignment="1">
      <alignment vertical="center" wrapText="1"/>
    </xf>
    <xf numFmtId="169" fontId="26" fillId="2" borderId="29" xfId="1" applyNumberFormat="1" applyFont="1" applyFill="1" applyBorder="1" applyAlignment="1">
      <alignment horizontal="left" vertical="center" wrapText="1"/>
    </xf>
    <xf numFmtId="0" fontId="26" fillId="35" borderId="7" xfId="2" applyNumberFormat="1" applyFont="1" applyFill="1" applyBorder="1" applyAlignment="1">
      <alignment horizontal="center" vertical="center" wrapText="1"/>
    </xf>
    <xf numFmtId="0" fontId="26" fillId="35" borderId="75" xfId="6" applyNumberFormat="1" applyFont="1" applyFill="1" applyBorder="1" applyAlignment="1">
      <alignment horizontal="center" vertical="center" wrapText="1"/>
    </xf>
    <xf numFmtId="169" fontId="26" fillId="14" borderId="5" xfId="1" applyNumberFormat="1" applyFont="1" applyFill="1" applyBorder="1" applyAlignment="1">
      <alignment horizontal="center" vertical="center" wrapText="1"/>
    </xf>
    <xf numFmtId="0" fontId="26" fillId="35" borderId="5" xfId="6" applyNumberFormat="1" applyFont="1" applyFill="1" applyBorder="1" applyAlignment="1">
      <alignment horizontal="center" vertical="center" wrapText="1"/>
    </xf>
    <xf numFmtId="0" fontId="41" fillId="2" borderId="29" xfId="0" applyFont="1" applyFill="1" applyBorder="1" applyAlignment="1">
      <alignment vertical="center" wrapText="1"/>
    </xf>
    <xf numFmtId="0" fontId="41" fillId="2" borderId="70" xfId="0" applyFont="1" applyFill="1" applyBorder="1" applyAlignment="1">
      <alignment vertical="center" wrapText="1"/>
    </xf>
    <xf numFmtId="169" fontId="26" fillId="17" borderId="7" xfId="1" applyNumberFormat="1" applyFont="1" applyFill="1" applyBorder="1" applyAlignment="1">
      <alignment horizontal="center" vertical="center" wrapText="1"/>
    </xf>
    <xf numFmtId="0" fontId="26" fillId="14" borderId="7" xfId="1" applyNumberFormat="1" applyFont="1" applyFill="1" applyBorder="1" applyAlignment="1">
      <alignment horizontal="center" vertical="center" wrapText="1"/>
    </xf>
    <xf numFmtId="0" fontId="26" fillId="35" borderId="0" xfId="2" applyNumberFormat="1" applyFont="1" applyFill="1" applyBorder="1" applyAlignment="1">
      <alignment horizontal="center" vertical="center" wrapText="1"/>
    </xf>
    <xf numFmtId="14" fontId="26" fillId="0" borderId="0" xfId="0" applyNumberFormat="1" applyFont="1" applyAlignment="1">
      <alignment wrapText="1"/>
    </xf>
    <xf numFmtId="172" fontId="26" fillId="0" borderId="0" xfId="7" applyNumberFormat="1" applyFont="1" applyAlignment="1">
      <alignment wrapText="1"/>
    </xf>
    <xf numFmtId="169" fontId="26" fillId="17" borderId="29" xfId="1" applyNumberFormat="1" applyFont="1" applyFill="1" applyBorder="1" applyAlignment="1">
      <alignment horizontal="center" vertical="center" wrapText="1"/>
    </xf>
    <xf numFmtId="165" fontId="26" fillId="61" borderId="29" xfId="2" applyFont="1" applyFill="1" applyBorder="1" applyAlignment="1">
      <alignment horizontal="center" vertical="center" wrapText="1"/>
    </xf>
    <xf numFmtId="44" fontId="41" fillId="61" borderId="29" xfId="7" applyFont="1" applyFill="1" applyBorder="1" applyAlignment="1">
      <alignment horizontal="center" vertical="center" wrapText="1"/>
    </xf>
    <xf numFmtId="169" fontId="41" fillId="61" borderId="29" xfId="1" applyNumberFormat="1" applyFont="1" applyFill="1" applyBorder="1" applyAlignment="1">
      <alignment horizontal="center" vertical="center" wrapText="1"/>
    </xf>
    <xf numFmtId="0" fontId="41" fillId="61" borderId="29" xfId="1" applyNumberFormat="1" applyFont="1" applyFill="1" applyBorder="1" applyAlignment="1">
      <alignment horizontal="center" vertical="center" wrapText="1"/>
    </xf>
    <xf numFmtId="14" fontId="41" fillId="61" borderId="29" xfId="0" applyNumberFormat="1" applyFont="1" applyFill="1" applyBorder="1" applyAlignment="1">
      <alignment horizontal="center" vertical="center" wrapText="1"/>
    </xf>
    <xf numFmtId="0" fontId="41" fillId="61" borderId="29" xfId="0" applyFont="1" applyFill="1" applyBorder="1" applyAlignment="1">
      <alignment horizontal="center" vertical="center" wrapText="1"/>
    </xf>
    <xf numFmtId="164" fontId="41" fillId="61" borderId="29" xfId="0" applyNumberFormat="1" applyFont="1" applyFill="1" applyBorder="1" applyAlignment="1">
      <alignment horizontal="center" vertical="center" wrapText="1"/>
    </xf>
    <xf numFmtId="164" fontId="26" fillId="61" borderId="29" xfId="3" applyFont="1" applyFill="1" applyBorder="1" applyAlignment="1">
      <alignment horizontal="center" vertical="center" wrapText="1"/>
    </xf>
    <xf numFmtId="42" fontId="26" fillId="61" borderId="29" xfId="3" applyNumberFormat="1" applyFont="1" applyFill="1" applyBorder="1" applyAlignment="1">
      <alignment horizontal="center" vertical="center" wrapText="1"/>
    </xf>
    <xf numFmtId="164" fontId="26" fillId="34" borderId="108" xfId="3" applyFont="1" applyFill="1" applyBorder="1" applyAlignment="1">
      <alignment horizontal="center" vertical="center" wrapText="1"/>
    </xf>
    <xf numFmtId="0" fontId="26" fillId="34" borderId="108" xfId="0" applyFont="1" applyFill="1" applyBorder="1" applyAlignment="1">
      <alignment horizontal="center" vertical="center" wrapText="1"/>
    </xf>
    <xf numFmtId="169" fontId="26" fillId="61" borderId="108" xfId="1" applyNumberFormat="1" applyFont="1" applyFill="1" applyBorder="1" applyAlignment="1">
      <alignment horizontal="center" vertical="center" wrapText="1"/>
    </xf>
    <xf numFmtId="0" fontId="26" fillId="61" borderId="108" xfId="0" applyFont="1" applyFill="1" applyBorder="1" applyAlignment="1">
      <alignment horizontal="center" vertical="center" wrapText="1"/>
    </xf>
    <xf numFmtId="165" fontId="26" fillId="61" borderId="7" xfId="2" applyFont="1" applyFill="1" applyBorder="1" applyAlignment="1">
      <alignment horizontal="center" vertical="center" wrapText="1"/>
    </xf>
    <xf numFmtId="14" fontId="26" fillId="61" borderId="108" xfId="0" applyNumberFormat="1" applyFont="1" applyFill="1" applyBorder="1" applyAlignment="1">
      <alignment horizontal="center" vertical="center" wrapText="1"/>
    </xf>
    <xf numFmtId="44" fontId="41" fillId="61" borderId="108" xfId="7" applyFont="1" applyFill="1" applyBorder="1" applyAlignment="1">
      <alignment horizontal="center" vertical="center" wrapText="1"/>
    </xf>
    <xf numFmtId="169" fontId="41" fillId="61" borderId="108" xfId="1" applyNumberFormat="1" applyFont="1" applyFill="1" applyBorder="1" applyAlignment="1">
      <alignment horizontal="center" vertical="center" wrapText="1"/>
    </xf>
    <xf numFmtId="0" fontId="41" fillId="61" borderId="108" xfId="1" applyNumberFormat="1" applyFont="1" applyFill="1" applyBorder="1" applyAlignment="1">
      <alignment horizontal="center" vertical="center" wrapText="1"/>
    </xf>
    <xf numFmtId="0" fontId="41" fillId="61" borderId="108" xfId="0" applyFont="1" applyFill="1" applyBorder="1" applyAlignment="1">
      <alignment horizontal="center" vertical="center" wrapText="1"/>
    </xf>
    <xf numFmtId="14" fontId="41" fillId="61" borderId="108" xfId="0" applyNumberFormat="1" applyFont="1" applyFill="1" applyBorder="1" applyAlignment="1">
      <alignment horizontal="center" vertical="center" wrapText="1"/>
    </xf>
    <xf numFmtId="164" fontId="41" fillId="61" borderId="7" xfId="0" applyNumberFormat="1" applyFont="1" applyFill="1" applyBorder="1" applyAlignment="1">
      <alignment horizontal="center" vertical="center" wrapText="1"/>
    </xf>
    <xf numFmtId="169" fontId="26" fillId="61" borderId="7" xfId="0" applyNumberFormat="1" applyFont="1" applyFill="1" applyBorder="1" applyAlignment="1">
      <alignment horizontal="center" vertical="center" wrapText="1"/>
    </xf>
    <xf numFmtId="164" fontId="26" fillId="61" borderId="108" xfId="3" applyFont="1" applyFill="1" applyBorder="1" applyAlignment="1">
      <alignment horizontal="center" vertical="center" wrapText="1"/>
    </xf>
    <xf numFmtId="164" fontId="26" fillId="61" borderId="10" xfId="3" applyFont="1" applyFill="1" applyBorder="1" applyAlignment="1">
      <alignment horizontal="center" vertical="center" wrapText="1"/>
    </xf>
    <xf numFmtId="0" fontId="41" fillId="0" borderId="110" xfId="0" applyFont="1" applyBorder="1" applyAlignment="1">
      <alignment horizontal="center" vertical="center" wrapText="1"/>
    </xf>
    <xf numFmtId="169" fontId="26" fillId="35" borderId="108" xfId="1" applyNumberFormat="1" applyFont="1" applyFill="1" applyBorder="1" applyAlignment="1">
      <alignment horizontal="center" vertical="center" wrapText="1"/>
    </xf>
    <xf numFmtId="0" fontId="26" fillId="35" borderId="108" xfId="0" applyFont="1" applyFill="1" applyBorder="1" applyAlignment="1">
      <alignment horizontal="center" vertical="center" wrapText="1"/>
    </xf>
    <xf numFmtId="165" fontId="26" fillId="35" borderId="108" xfId="2" applyFont="1" applyFill="1" applyBorder="1" applyAlignment="1">
      <alignment horizontal="center" vertical="center" wrapText="1"/>
    </xf>
    <xf numFmtId="44" fontId="41" fillId="35" borderId="108" xfId="7" applyFont="1" applyFill="1" applyBorder="1" applyAlignment="1">
      <alignment horizontal="center" vertical="center" wrapText="1"/>
    </xf>
    <xf numFmtId="169" fontId="41" fillId="2" borderId="108" xfId="1" applyNumberFormat="1" applyFont="1" applyFill="1" applyBorder="1" applyAlignment="1">
      <alignment horizontal="center" vertical="center" wrapText="1"/>
    </xf>
    <xf numFmtId="0" fontId="41" fillId="2" borderId="108" xfId="1" applyNumberFormat="1" applyFont="1" applyFill="1" applyBorder="1" applyAlignment="1">
      <alignment horizontal="center" vertical="center" wrapText="1"/>
    </xf>
    <xf numFmtId="0" fontId="41" fillId="2" borderId="108" xfId="0" applyFont="1" applyFill="1" applyBorder="1" applyAlignment="1">
      <alignment horizontal="center" vertical="center" wrapText="1"/>
    </xf>
    <xf numFmtId="44" fontId="41" fillId="2" borderId="108" xfId="7" applyFont="1" applyFill="1" applyBorder="1" applyAlignment="1">
      <alignment horizontal="center" vertical="center" wrapText="1"/>
    </xf>
    <xf numFmtId="164" fontId="41" fillId="2" borderId="108" xfId="0" applyNumberFormat="1" applyFont="1" applyFill="1" applyBorder="1" applyAlignment="1">
      <alignment horizontal="center" vertical="center" wrapText="1"/>
    </xf>
    <xf numFmtId="169" fontId="26" fillId="0" borderId="108" xfId="0" applyNumberFormat="1" applyFont="1" applyFill="1" applyBorder="1" applyAlignment="1">
      <alignment horizontal="center" vertical="center" wrapText="1"/>
    </xf>
    <xf numFmtId="164" fontId="26" fillId="0" borderId="108" xfId="3" applyFont="1" applyFill="1" applyBorder="1" applyAlignment="1">
      <alignment horizontal="center" vertical="center" wrapText="1"/>
    </xf>
    <xf numFmtId="169" fontId="26" fillId="35" borderId="104" xfId="1" applyNumberFormat="1" applyFont="1" applyFill="1" applyBorder="1" applyAlignment="1">
      <alignment horizontal="center" vertical="center" wrapText="1"/>
    </xf>
    <xf numFmtId="0" fontId="26" fillId="35" borderId="104" xfId="0" applyFont="1" applyFill="1" applyBorder="1" applyAlignment="1">
      <alignment horizontal="center" vertical="center" wrapText="1"/>
    </xf>
    <xf numFmtId="165" fontId="26" fillId="35" borderId="104" xfId="2" applyFont="1" applyFill="1" applyBorder="1" applyAlignment="1">
      <alignment horizontal="center" vertical="center" wrapText="1"/>
    </xf>
    <xf numFmtId="44" fontId="41" fillId="35" borderId="104" xfId="7" applyFont="1" applyFill="1" applyBorder="1" applyAlignment="1">
      <alignment horizontal="center" vertical="center" wrapText="1"/>
    </xf>
    <xf numFmtId="169" fontId="41" fillId="2" borderId="104" xfId="1" applyNumberFormat="1" applyFont="1" applyFill="1" applyBorder="1" applyAlignment="1">
      <alignment horizontal="center" vertical="center" wrapText="1"/>
    </xf>
    <xf numFmtId="0" fontId="41" fillId="2" borderId="104" xfId="1" applyNumberFormat="1" applyFont="1" applyFill="1" applyBorder="1" applyAlignment="1">
      <alignment horizontal="center" vertical="center" wrapText="1"/>
    </xf>
    <xf numFmtId="44" fontId="41" fillId="2" borderId="104" xfId="7" applyFont="1" applyFill="1" applyBorder="1" applyAlignment="1">
      <alignment horizontal="center" vertical="center" wrapText="1"/>
    </xf>
    <xf numFmtId="164" fontId="41" fillId="2" borderId="104" xfId="0" applyNumberFormat="1" applyFont="1" applyFill="1" applyBorder="1" applyAlignment="1">
      <alignment horizontal="center" vertical="center" wrapText="1"/>
    </xf>
    <xf numFmtId="164" fontId="26" fillId="0" borderId="104" xfId="3" applyFont="1" applyFill="1" applyBorder="1" applyAlignment="1">
      <alignment horizontal="center" vertical="center" wrapText="1"/>
    </xf>
    <xf numFmtId="0" fontId="41" fillId="0" borderId="106" xfId="0" applyFont="1" applyBorder="1" applyAlignment="1">
      <alignment horizontal="center" vertical="center" wrapText="1"/>
    </xf>
    <xf numFmtId="0" fontId="26" fillId="34" borderId="30" xfId="0" applyFont="1" applyFill="1" applyBorder="1" applyAlignment="1">
      <alignment horizontal="center" vertical="center" wrapText="1"/>
    </xf>
    <xf numFmtId="169" fontId="26" fillId="61" borderId="7" xfId="1" applyNumberFormat="1" applyFont="1" applyFill="1" applyBorder="1" applyAlignment="1">
      <alignment horizontal="center" vertical="center" wrapText="1"/>
    </xf>
    <xf numFmtId="0" fontId="26" fillId="61" borderId="7" xfId="0" applyFont="1" applyFill="1" applyBorder="1" applyAlignment="1">
      <alignment horizontal="center" vertical="center" wrapText="1"/>
    </xf>
    <xf numFmtId="44" fontId="41" fillId="61" borderId="7" xfId="7" applyFont="1" applyFill="1" applyBorder="1" applyAlignment="1">
      <alignment horizontal="center" vertical="center" wrapText="1"/>
    </xf>
    <xf numFmtId="164" fontId="41" fillId="2" borderId="29" xfId="0" applyNumberFormat="1" applyFont="1" applyFill="1" applyBorder="1" applyAlignment="1">
      <alignment horizontal="center" vertical="center" wrapText="1"/>
    </xf>
    <xf numFmtId="164" fontId="26" fillId="0" borderId="40" xfId="3" applyFont="1" applyFill="1" applyBorder="1" applyAlignment="1">
      <alignment horizontal="center" vertical="center" wrapText="1"/>
    </xf>
    <xf numFmtId="0" fontId="26" fillId="0" borderId="108" xfId="0" applyFont="1" applyBorder="1" applyAlignment="1">
      <alignment horizontal="center" vertical="center" wrapText="1"/>
    </xf>
    <xf numFmtId="165" fontId="26" fillId="0" borderId="108" xfId="2" applyFont="1" applyBorder="1" applyAlignment="1">
      <alignment horizontal="center" vertical="center" wrapText="1"/>
    </xf>
    <xf numFmtId="176" fontId="26" fillId="0" borderId="108" xfId="0" applyNumberFormat="1" applyFont="1" applyBorder="1" applyAlignment="1">
      <alignment horizontal="center" vertical="center" wrapText="1"/>
    </xf>
    <xf numFmtId="44" fontId="41" fillId="0" borderId="108" xfId="7" applyFont="1" applyBorder="1" applyAlignment="1">
      <alignment horizontal="center" vertical="center" wrapText="1"/>
    </xf>
    <xf numFmtId="44" fontId="41" fillId="2" borderId="7" xfId="7" applyFont="1" applyFill="1" applyBorder="1" applyAlignment="1">
      <alignment horizontal="center" vertical="center" wrapText="1"/>
    </xf>
    <xf numFmtId="164" fontId="41" fillId="2" borderId="7" xfId="0" applyNumberFormat="1" applyFont="1" applyFill="1" applyBorder="1" applyAlignment="1">
      <alignment horizontal="center" vertical="center" wrapText="1"/>
    </xf>
    <xf numFmtId="164" fontId="26" fillId="0" borderId="24" xfId="3" applyFont="1" applyFill="1" applyBorder="1" applyAlignment="1">
      <alignment horizontal="center" vertical="center" wrapText="1"/>
    </xf>
    <xf numFmtId="165" fontId="26" fillId="35" borderId="7" xfId="2" applyFont="1" applyFill="1" applyBorder="1" applyAlignment="1">
      <alignment horizontal="center" vertical="center" wrapText="1"/>
    </xf>
    <xf numFmtId="44" fontId="41" fillId="35" borderId="7" xfId="7" applyFont="1" applyFill="1" applyBorder="1" applyAlignment="1">
      <alignment horizontal="center" vertical="center" wrapText="1"/>
    </xf>
    <xf numFmtId="0" fontId="26" fillId="35" borderId="34" xfId="0" applyFont="1" applyFill="1" applyBorder="1" applyAlignment="1">
      <alignment horizontal="center" vertical="center" wrapText="1"/>
    </xf>
    <xf numFmtId="165" fontId="26" fillId="35" borderId="34" xfId="2" applyFont="1" applyFill="1" applyBorder="1" applyAlignment="1">
      <alignment horizontal="center" vertical="center" wrapText="1"/>
    </xf>
    <xf numFmtId="44" fontId="41" fillId="35" borderId="34" xfId="7" applyFont="1" applyFill="1" applyBorder="1" applyAlignment="1">
      <alignment horizontal="center" vertical="center" wrapText="1"/>
    </xf>
    <xf numFmtId="44" fontId="41" fillId="2" borderId="34" xfId="7" applyFont="1" applyFill="1" applyBorder="1" applyAlignment="1">
      <alignment horizontal="center" vertical="center" wrapText="1"/>
    </xf>
    <xf numFmtId="164" fontId="41" fillId="2" borderId="34" xfId="0" applyNumberFormat="1" applyFont="1" applyFill="1" applyBorder="1" applyAlignment="1">
      <alignment horizontal="center" vertical="center" wrapText="1"/>
    </xf>
    <xf numFmtId="164" fontId="26" fillId="0" borderId="112" xfId="3" applyFont="1" applyFill="1" applyBorder="1" applyAlignment="1">
      <alignment horizontal="center" vertical="center" wrapText="1"/>
    </xf>
    <xf numFmtId="169" fontId="41" fillId="0" borderId="29" xfId="1" applyNumberFormat="1" applyFont="1" applyFill="1" applyBorder="1" applyAlignment="1">
      <alignment horizontal="center" vertical="center" wrapText="1"/>
    </xf>
    <xf numFmtId="169" fontId="26" fillId="61" borderId="29" xfId="0" applyNumberFormat="1" applyFont="1" applyFill="1" applyBorder="1" applyAlignment="1">
      <alignment horizontal="center" vertical="center" wrapText="1"/>
    </xf>
    <xf numFmtId="164" fontId="26" fillId="61" borderId="40" xfId="3" applyFont="1" applyFill="1" applyBorder="1" applyAlignment="1">
      <alignment horizontal="center" vertical="center" wrapText="1"/>
    </xf>
    <xf numFmtId="44" fontId="26" fillId="34" borderId="7" xfId="0" applyNumberFormat="1" applyFont="1" applyFill="1" applyBorder="1" applyAlignment="1">
      <alignment horizontal="center" vertical="center" wrapText="1"/>
    </xf>
    <xf numFmtId="0" fontId="26" fillId="61" borderId="30" xfId="0" applyFont="1" applyFill="1" applyBorder="1" applyAlignment="1">
      <alignment horizontal="center" vertical="center" wrapText="1"/>
    </xf>
    <xf numFmtId="2" fontId="26" fillId="61" borderId="29" xfId="2" applyNumberFormat="1" applyFont="1" applyFill="1" applyBorder="1" applyAlignment="1">
      <alignment horizontal="center" vertical="center" wrapText="1"/>
    </xf>
    <xf numFmtId="169" fontId="41" fillId="2" borderId="6" xfId="1" applyNumberFormat="1" applyFont="1" applyFill="1" applyBorder="1" applyAlignment="1">
      <alignment horizontal="center" vertical="center" wrapText="1"/>
    </xf>
    <xf numFmtId="0" fontId="41" fillId="2" borderId="6" xfId="1" applyNumberFormat="1" applyFont="1" applyFill="1" applyBorder="1" applyAlignment="1">
      <alignment horizontal="center" vertical="center" wrapText="1"/>
    </xf>
    <xf numFmtId="44" fontId="41" fillId="2" borderId="6" xfId="7" applyFont="1" applyFill="1" applyBorder="1" applyAlignment="1">
      <alignment horizontal="center" vertical="center" wrapText="1"/>
    </xf>
    <xf numFmtId="164" fontId="41" fillId="61" borderId="29" xfId="1" applyNumberFormat="1" applyFont="1" applyFill="1" applyBorder="1" applyAlignment="1">
      <alignment horizontal="center" vertical="center" wrapText="1"/>
    </xf>
    <xf numFmtId="0" fontId="26" fillId="61" borderId="29" xfId="6" applyNumberFormat="1" applyFont="1" applyFill="1" applyBorder="1" applyAlignment="1">
      <alignment horizontal="center" vertical="center" wrapText="1"/>
    </xf>
    <xf numFmtId="44" fontId="26" fillId="61" borderId="108" xfId="7" applyFont="1" applyFill="1" applyBorder="1" applyAlignment="1">
      <alignment horizontal="center" vertical="center" wrapText="1"/>
    </xf>
    <xf numFmtId="0" fontId="26" fillId="61" borderId="108" xfId="0" applyNumberFormat="1" applyFont="1" applyFill="1" applyBorder="1" applyAlignment="1">
      <alignment horizontal="center" vertical="center" wrapText="1"/>
    </xf>
    <xf numFmtId="0" fontId="26" fillId="17" borderId="108" xfId="0" applyFont="1" applyFill="1" applyBorder="1" applyAlignment="1">
      <alignment horizontal="center" vertical="center" wrapText="1"/>
    </xf>
    <xf numFmtId="169" fontId="41" fillId="61" borderId="7" xfId="1" applyNumberFormat="1" applyFont="1" applyFill="1" applyBorder="1" applyAlignment="1">
      <alignment horizontal="center" vertical="center" wrapText="1"/>
    </xf>
    <xf numFmtId="0" fontId="41" fillId="61" borderId="7" xfId="1" applyNumberFormat="1" applyFont="1" applyFill="1" applyBorder="1" applyAlignment="1">
      <alignment horizontal="center" vertical="center" wrapText="1"/>
    </xf>
    <xf numFmtId="14" fontId="41" fillId="61" borderId="7" xfId="0" applyNumberFormat="1" applyFont="1" applyFill="1" applyBorder="1" applyAlignment="1">
      <alignment horizontal="center" vertical="center" wrapText="1"/>
    </xf>
    <xf numFmtId="0" fontId="41" fillId="61" borderId="7" xfId="0" applyFont="1" applyFill="1" applyBorder="1" applyAlignment="1">
      <alignment horizontal="center" vertical="center" wrapText="1"/>
    </xf>
    <xf numFmtId="164" fontId="26" fillId="61" borderId="7" xfId="3" applyFont="1" applyFill="1" applyBorder="1" applyAlignment="1">
      <alignment horizontal="center" vertical="center" wrapText="1"/>
    </xf>
    <xf numFmtId="0" fontId="26" fillId="61" borderId="12" xfId="0" applyFont="1" applyFill="1" applyBorder="1" applyAlignment="1">
      <alignment horizontal="center" vertical="center" wrapText="1"/>
    </xf>
    <xf numFmtId="164" fontId="26" fillId="61" borderId="24" xfId="3" applyFont="1" applyFill="1" applyBorder="1" applyAlignment="1">
      <alignment horizontal="center" vertical="center" wrapText="1"/>
    </xf>
    <xf numFmtId="0" fontId="26" fillId="0" borderId="30" xfId="0" applyFont="1" applyFill="1" applyBorder="1" applyAlignment="1">
      <alignment horizontal="center" vertical="center" wrapText="1"/>
    </xf>
    <xf numFmtId="165" fontId="26" fillId="0" borderId="7" xfId="2" applyFont="1" applyFill="1" applyBorder="1" applyAlignment="1">
      <alignment horizontal="center" vertical="center" wrapText="1"/>
    </xf>
    <xf numFmtId="169" fontId="41" fillId="0" borderId="7" xfId="1" applyNumberFormat="1" applyFont="1" applyFill="1" applyBorder="1" applyAlignment="1">
      <alignment horizontal="center" vertical="center" wrapText="1"/>
    </xf>
    <xf numFmtId="0" fontId="41" fillId="0" borderId="7" xfId="1" applyNumberFormat="1" applyFont="1" applyFill="1" applyBorder="1" applyAlignment="1">
      <alignment horizontal="center" vertical="center" wrapText="1"/>
    </xf>
    <xf numFmtId="0" fontId="41" fillId="0" borderId="7" xfId="0" applyFont="1" applyFill="1" applyBorder="1" applyAlignment="1">
      <alignment horizontal="center" vertical="center" wrapText="1"/>
    </xf>
    <xf numFmtId="44" fontId="41" fillId="0" borderId="7" xfId="7" applyFont="1" applyFill="1" applyBorder="1" applyAlignment="1">
      <alignment horizontal="center" vertical="center" wrapText="1"/>
    </xf>
    <xf numFmtId="164" fontId="41" fillId="61" borderId="34" xfId="0" applyNumberFormat="1" applyFont="1" applyFill="1" applyBorder="1" applyAlignment="1">
      <alignment horizontal="center" vertical="center" wrapText="1"/>
    </xf>
    <xf numFmtId="0" fontId="41" fillId="17" borderId="29" xfId="1" applyNumberFormat="1" applyFont="1" applyFill="1" applyBorder="1" applyAlignment="1">
      <alignment horizontal="center" vertical="center" wrapText="1"/>
    </xf>
    <xf numFmtId="14" fontId="41" fillId="17" borderId="29" xfId="0" applyNumberFormat="1" applyFont="1" applyFill="1" applyBorder="1" applyAlignment="1">
      <alignment horizontal="center" vertical="center" wrapText="1"/>
    </xf>
    <xf numFmtId="44" fontId="41" fillId="77" borderId="7" xfId="7" applyFont="1" applyFill="1" applyBorder="1" applyAlignment="1">
      <alignment horizontal="center" vertical="center" wrapText="1"/>
    </xf>
    <xf numFmtId="0" fontId="41" fillId="17" borderId="7" xfId="0" applyFont="1" applyFill="1" applyBorder="1" applyAlignment="1">
      <alignment horizontal="center" vertical="center" wrapText="1"/>
    </xf>
    <xf numFmtId="0" fontId="26" fillId="61" borderId="108" xfId="0" applyFont="1" applyFill="1" applyBorder="1"/>
    <xf numFmtId="14" fontId="26" fillId="61" borderId="7" xfId="0" applyNumberFormat="1" applyFont="1" applyFill="1" applyBorder="1" applyAlignment="1">
      <alignment horizontal="center" vertical="center" wrapText="1"/>
    </xf>
    <xf numFmtId="169" fontId="41" fillId="79" borderId="7" xfId="1" applyNumberFormat="1" applyFont="1" applyFill="1" applyBorder="1" applyAlignment="1">
      <alignment horizontal="center" vertical="center" wrapText="1"/>
    </xf>
    <xf numFmtId="0" fontId="41" fillId="79" borderId="7" xfId="1" applyNumberFormat="1" applyFont="1" applyFill="1" applyBorder="1" applyAlignment="1">
      <alignment horizontal="center" vertical="center" wrapText="1"/>
    </xf>
    <xf numFmtId="0" fontId="41" fillId="79" borderId="7" xfId="0" applyFont="1" applyFill="1" applyBorder="1" applyAlignment="1">
      <alignment horizontal="center" vertical="center" wrapText="1"/>
    </xf>
    <xf numFmtId="0" fontId="41" fillId="0" borderId="113" xfId="0" applyFont="1" applyBorder="1" applyAlignment="1">
      <alignment horizontal="center" vertical="center" wrapText="1"/>
    </xf>
    <xf numFmtId="169" fontId="26" fillId="61" borderId="29" xfId="2" applyNumberFormat="1" applyFont="1" applyFill="1" applyBorder="1" applyAlignment="1">
      <alignment horizontal="center" vertical="center" wrapText="1"/>
    </xf>
    <xf numFmtId="164" fontId="41" fillId="61" borderId="7" xfId="3" applyFont="1" applyFill="1" applyBorder="1" applyAlignment="1">
      <alignment horizontal="center" vertical="center" wrapText="1"/>
    </xf>
    <xf numFmtId="0" fontId="41" fillId="17" borderId="7" xfId="1" applyNumberFormat="1" applyFont="1" applyFill="1" applyBorder="1" applyAlignment="1">
      <alignment horizontal="center" vertical="center" wrapText="1"/>
    </xf>
    <xf numFmtId="14" fontId="41" fillId="17" borderId="7" xfId="0" applyNumberFormat="1" applyFont="1" applyFill="1" applyBorder="1" applyAlignment="1">
      <alignment horizontal="center" vertical="center" wrapText="1"/>
    </xf>
    <xf numFmtId="164" fontId="26" fillId="61" borderId="23" xfId="3" applyFont="1" applyFill="1" applyBorder="1" applyAlignment="1">
      <alignment horizontal="center" vertical="center" wrapText="1"/>
    </xf>
    <xf numFmtId="0" fontId="41" fillId="0" borderId="108" xfId="0" applyFont="1" applyBorder="1" applyAlignment="1">
      <alignment horizontal="center" vertical="center" wrapText="1"/>
    </xf>
    <xf numFmtId="0" fontId="26" fillId="61" borderId="108" xfId="6" applyNumberFormat="1" applyFont="1" applyFill="1" applyBorder="1" applyAlignment="1">
      <alignment horizontal="center" vertical="center" wrapText="1"/>
    </xf>
    <xf numFmtId="176" fontId="26" fillId="61" borderId="108" xfId="1" applyNumberFormat="1" applyFont="1" applyFill="1" applyBorder="1" applyAlignment="1">
      <alignment horizontal="center" vertical="center" wrapText="1"/>
    </xf>
    <xf numFmtId="0" fontId="41" fillId="61" borderId="108" xfId="0" applyNumberFormat="1" applyFont="1" applyFill="1" applyBorder="1" applyAlignment="1">
      <alignment horizontal="center" vertical="center" wrapText="1"/>
    </xf>
    <xf numFmtId="164" fontId="26" fillId="61" borderId="5" xfId="3" applyFont="1" applyFill="1" applyBorder="1" applyAlignment="1">
      <alignment horizontal="center" vertical="center" wrapText="1"/>
    </xf>
    <xf numFmtId="0" fontId="26" fillId="0" borderId="5" xfId="0" applyFont="1" applyBorder="1" applyAlignment="1">
      <alignment horizontal="center" vertical="center" wrapText="1"/>
    </xf>
    <xf numFmtId="9" fontId="26" fillId="61" borderId="108" xfId="6" applyFont="1" applyFill="1" applyBorder="1" applyAlignment="1">
      <alignment horizontal="center" vertical="center" wrapText="1"/>
    </xf>
    <xf numFmtId="0" fontId="26" fillId="61" borderId="0" xfId="0" applyFont="1" applyFill="1" applyAlignment="1">
      <alignment horizontal="center" vertical="center" wrapText="1"/>
    </xf>
    <xf numFmtId="0" fontId="41" fillId="17" borderId="108" xfId="1" applyNumberFormat="1" applyFont="1" applyFill="1" applyBorder="1" applyAlignment="1">
      <alignment horizontal="center" vertical="center" wrapText="1"/>
    </xf>
    <xf numFmtId="14" fontId="41" fillId="17" borderId="108" xfId="0" applyNumberFormat="1" applyFont="1" applyFill="1" applyBorder="1" applyAlignment="1">
      <alignment horizontal="center" vertical="center" wrapText="1"/>
    </xf>
    <xf numFmtId="0" fontId="41" fillId="17" borderId="108" xfId="0" applyFont="1" applyFill="1" applyBorder="1" applyAlignment="1">
      <alignment horizontal="center" vertical="center" wrapText="1"/>
    </xf>
    <xf numFmtId="14" fontId="41" fillId="61" borderId="34" xfId="0" applyNumberFormat="1" applyFont="1" applyFill="1" applyBorder="1" applyAlignment="1">
      <alignment horizontal="center" vertical="center" wrapText="1"/>
    </xf>
    <xf numFmtId="164" fontId="26" fillId="61" borderId="0" xfId="3" applyFont="1" applyFill="1" applyAlignment="1">
      <alignment horizontal="center" vertical="center" wrapText="1"/>
    </xf>
    <xf numFmtId="0" fontId="41" fillId="0" borderId="31" xfId="0" applyFont="1" applyFill="1" applyBorder="1" applyAlignment="1">
      <alignment horizontal="center" vertical="center" wrapText="1"/>
    </xf>
    <xf numFmtId="0" fontId="26" fillId="61" borderId="10" xfId="0" applyFont="1" applyFill="1" applyBorder="1" applyAlignment="1">
      <alignment horizontal="center" vertical="center" wrapText="1"/>
    </xf>
    <xf numFmtId="164" fontId="41" fillId="61" borderId="108" xfId="0" applyNumberFormat="1" applyFont="1" applyFill="1" applyBorder="1" applyAlignment="1">
      <alignment horizontal="center" vertical="center" wrapText="1"/>
    </xf>
    <xf numFmtId="0" fontId="26" fillId="0" borderId="108" xfId="0" applyNumberFormat="1" applyFont="1" applyBorder="1" applyAlignment="1">
      <alignment horizontal="center" vertical="center" wrapText="1"/>
    </xf>
    <xf numFmtId="164" fontId="26" fillId="0" borderId="108" xfId="3" applyFont="1" applyBorder="1" applyAlignment="1">
      <alignment horizontal="center" vertical="center" wrapText="1"/>
    </xf>
    <xf numFmtId="164" fontId="26" fillId="9" borderId="7" xfId="3" applyFont="1" applyFill="1" applyBorder="1" applyAlignment="1">
      <alignment horizontal="center" vertical="center" wrapText="1"/>
    </xf>
    <xf numFmtId="164" fontId="26" fillId="9" borderId="40" xfId="3" applyFont="1" applyFill="1" applyBorder="1" applyAlignment="1">
      <alignment horizontal="center" vertical="center" wrapText="1"/>
    </xf>
    <xf numFmtId="14" fontId="26" fillId="61" borderId="7" xfId="1" applyNumberFormat="1" applyFont="1" applyFill="1" applyBorder="1" applyAlignment="1">
      <alignment horizontal="center" vertical="center" wrapText="1"/>
    </xf>
    <xf numFmtId="169" fontId="41" fillId="17" borderId="7" xfId="1" applyNumberFormat="1" applyFont="1" applyFill="1" applyBorder="1" applyAlignment="1">
      <alignment horizontal="center" vertical="center" wrapText="1"/>
    </xf>
    <xf numFmtId="169" fontId="41" fillId="14" borderId="7" xfId="1" applyNumberFormat="1" applyFont="1" applyFill="1" applyBorder="1" applyAlignment="1">
      <alignment horizontal="center" vertical="center" wrapText="1"/>
    </xf>
    <xf numFmtId="165" fontId="26" fillId="35" borderId="6" xfId="2" applyFont="1" applyFill="1" applyBorder="1" applyAlignment="1">
      <alignment horizontal="center" vertical="center" wrapText="1"/>
    </xf>
    <xf numFmtId="169" fontId="26" fillId="35" borderId="6" xfId="1" applyNumberFormat="1" applyFont="1" applyFill="1" applyBorder="1" applyAlignment="1">
      <alignment horizontal="center" vertical="center" wrapText="1"/>
    </xf>
    <xf numFmtId="169" fontId="26" fillId="0" borderId="11" xfId="0" applyNumberFormat="1" applyFont="1" applyFill="1" applyBorder="1" applyAlignment="1">
      <alignment wrapText="1"/>
    </xf>
    <xf numFmtId="169" fontId="26" fillId="0" borderId="60" xfId="0" applyNumberFormat="1" applyFont="1" applyFill="1" applyBorder="1" applyAlignment="1">
      <alignment wrapText="1"/>
    </xf>
    <xf numFmtId="169" fontId="26" fillId="0" borderId="95" xfId="0" applyNumberFormat="1" applyFont="1" applyFill="1" applyBorder="1" applyAlignment="1">
      <alignment wrapText="1"/>
    </xf>
    <xf numFmtId="0" fontId="26" fillId="34" borderId="6" xfId="0" applyFont="1" applyFill="1" applyBorder="1" applyAlignment="1">
      <alignment wrapText="1"/>
    </xf>
    <xf numFmtId="0" fontId="41" fillId="35" borderId="6" xfId="0" applyFont="1" applyFill="1" applyBorder="1" applyAlignment="1">
      <alignment wrapText="1"/>
    </xf>
    <xf numFmtId="165" fontId="41" fillId="35" borderId="6" xfId="2" applyFont="1" applyFill="1" applyBorder="1" applyAlignment="1">
      <alignment horizontal="center" vertical="center" wrapText="1"/>
    </xf>
    <xf numFmtId="169" fontId="41" fillId="35" borderId="6" xfId="1" applyNumberFormat="1" applyFont="1" applyFill="1" applyBorder="1" applyAlignment="1">
      <alignment horizontal="center" vertical="center" wrapText="1"/>
    </xf>
    <xf numFmtId="0" fontId="41" fillId="0" borderId="63" xfId="0" applyFont="1" applyBorder="1" applyAlignment="1">
      <alignment horizontal="center" vertical="center" wrapText="1"/>
    </xf>
    <xf numFmtId="0" fontId="41" fillId="2" borderId="20" xfId="0" applyFont="1" applyFill="1" applyBorder="1" applyAlignment="1">
      <alignment wrapText="1"/>
    </xf>
    <xf numFmtId="169" fontId="26" fillId="0" borderId="18" xfId="0" applyNumberFormat="1" applyFont="1" applyFill="1" applyBorder="1" applyAlignment="1">
      <alignment wrapText="1"/>
    </xf>
    <xf numFmtId="169" fontId="26" fillId="0" borderId="19" xfId="0" applyNumberFormat="1" applyFont="1" applyFill="1" applyBorder="1" applyAlignment="1">
      <alignment wrapText="1"/>
    </xf>
    <xf numFmtId="169" fontId="26" fillId="0" borderId="94" xfId="0" applyNumberFormat="1" applyFont="1" applyFill="1" applyBorder="1" applyAlignment="1">
      <alignment wrapText="1"/>
    </xf>
    <xf numFmtId="0" fontId="41" fillId="0" borderId="20" xfId="0" applyFont="1" applyBorder="1" applyAlignment="1">
      <alignment horizontal="center" vertical="center" wrapText="1"/>
    </xf>
    <xf numFmtId="164" fontId="41" fillId="2" borderId="19" xfId="0" applyNumberFormat="1" applyFont="1" applyFill="1" applyBorder="1" applyAlignment="1">
      <alignment wrapText="1"/>
    </xf>
    <xf numFmtId="0" fontId="41" fillId="0" borderId="79" xfId="0" applyFont="1" applyFill="1" applyBorder="1" applyAlignment="1">
      <alignment horizontal="center" vertical="center" wrapText="1"/>
    </xf>
    <xf numFmtId="0" fontId="41" fillId="0" borderId="77" xfId="0" applyFont="1" applyFill="1" applyBorder="1" applyAlignment="1">
      <alignment horizontal="center" vertical="center" wrapText="1"/>
    </xf>
    <xf numFmtId="0" fontId="41" fillId="0" borderId="78" xfId="0" applyFont="1" applyFill="1" applyBorder="1" applyAlignment="1">
      <alignment horizontal="center" vertical="center" wrapText="1"/>
    </xf>
    <xf numFmtId="169" fontId="26" fillId="34" borderId="7" xfId="1" applyNumberFormat="1" applyFont="1" applyFill="1" applyBorder="1" applyAlignment="1">
      <alignment horizontal="center" vertical="center" wrapText="1"/>
    </xf>
    <xf numFmtId="0" fontId="41" fillId="34" borderId="7" xfId="0" applyFont="1" applyFill="1" applyBorder="1" applyAlignment="1">
      <alignment vertical="center" wrapText="1"/>
    </xf>
    <xf numFmtId="0" fontId="41" fillId="34" borderId="7" xfId="2" applyNumberFormat="1" applyFont="1" applyFill="1" applyBorder="1" applyAlignment="1">
      <alignment horizontal="center" vertical="center" wrapText="1"/>
    </xf>
    <xf numFmtId="0" fontId="41" fillId="14" borderId="7" xfId="2" applyNumberFormat="1" applyFont="1" applyFill="1" applyBorder="1" applyAlignment="1">
      <alignment horizontal="center" vertical="center" wrapText="1"/>
    </xf>
    <xf numFmtId="169" fontId="41" fillId="34" borderId="7" xfId="1" applyNumberFormat="1" applyFont="1" applyFill="1" applyBorder="1" applyAlignment="1">
      <alignment horizontal="center" vertical="center" wrapText="1"/>
    </xf>
    <xf numFmtId="164" fontId="41" fillId="34" borderId="7" xfId="3" applyFont="1" applyFill="1" applyBorder="1" applyAlignment="1">
      <alignment horizontal="left" vertical="center" wrapText="1"/>
    </xf>
    <xf numFmtId="0" fontId="26" fillId="34" borderId="34" xfId="3" applyNumberFormat="1" applyFont="1" applyFill="1" applyBorder="1" applyAlignment="1">
      <alignment horizontal="center" vertical="center" wrapText="1"/>
    </xf>
    <xf numFmtId="169" fontId="26" fillId="34" borderId="34" xfId="1" applyNumberFormat="1" applyFont="1" applyFill="1" applyBorder="1" applyAlignment="1">
      <alignment horizontal="center" vertical="center" wrapText="1"/>
    </xf>
    <xf numFmtId="0" fontId="41" fillId="34" borderId="34" xfId="0" applyFont="1" applyFill="1" applyBorder="1" applyAlignment="1">
      <alignment vertical="center" wrapText="1"/>
    </xf>
    <xf numFmtId="0" fontId="41" fillId="34" borderId="34" xfId="2" applyNumberFormat="1" applyFont="1" applyFill="1" applyBorder="1" applyAlignment="1">
      <alignment horizontal="center" vertical="center" wrapText="1"/>
    </xf>
    <xf numFmtId="0" fontId="41" fillId="14" borderId="34" xfId="2" applyNumberFormat="1" applyFont="1" applyFill="1" applyBorder="1" applyAlignment="1">
      <alignment horizontal="center" vertical="center" wrapText="1"/>
    </xf>
    <xf numFmtId="169" fontId="41" fillId="34" borderId="34" xfId="1" applyNumberFormat="1" applyFont="1" applyFill="1" applyBorder="1" applyAlignment="1">
      <alignment horizontal="center" vertical="center" wrapText="1"/>
    </xf>
    <xf numFmtId="164" fontId="41" fillId="34" borderId="34" xfId="3" applyFont="1" applyFill="1" applyBorder="1" applyAlignment="1">
      <alignment horizontal="left" vertical="center" wrapText="1"/>
    </xf>
    <xf numFmtId="0" fontId="26" fillId="34" borderId="29" xfId="0" applyFont="1" applyFill="1" applyBorder="1" applyAlignment="1">
      <alignment vertical="center" wrapText="1"/>
    </xf>
    <xf numFmtId="169" fontId="26" fillId="65" borderId="29" xfId="1" applyNumberFormat="1" applyFont="1" applyFill="1" applyBorder="1" applyAlignment="1">
      <alignment horizontal="center" vertical="center" wrapText="1"/>
    </xf>
    <xf numFmtId="0" fontId="26" fillId="65" borderId="29" xfId="0" applyFont="1" applyFill="1" applyBorder="1" applyAlignment="1">
      <alignment vertical="center" wrapText="1"/>
    </xf>
    <xf numFmtId="9" fontId="26" fillId="65" borderId="29" xfId="6" applyFont="1" applyFill="1" applyBorder="1" applyAlignment="1">
      <alignment horizontal="center" vertical="center" wrapText="1"/>
    </xf>
    <xf numFmtId="176" fontId="26" fillId="65" borderId="29" xfId="1" applyNumberFormat="1" applyFont="1" applyFill="1" applyBorder="1" applyAlignment="1">
      <alignment horizontal="center" vertical="center" wrapText="1"/>
    </xf>
    <xf numFmtId="164" fontId="26" fillId="65" borderId="29" xfId="3" applyFont="1" applyFill="1" applyBorder="1" applyAlignment="1">
      <alignment horizontal="center" vertical="center" wrapText="1"/>
    </xf>
    <xf numFmtId="41" fontId="41" fillId="2" borderId="47" xfId="0" applyNumberFormat="1" applyFont="1" applyFill="1" applyBorder="1" applyAlignment="1">
      <alignment vertical="center" wrapText="1"/>
    </xf>
    <xf numFmtId="169" fontId="26" fillId="2" borderId="28" xfId="0" applyNumberFormat="1" applyFont="1" applyFill="1" applyBorder="1" applyAlignment="1">
      <alignment vertical="center" wrapText="1"/>
    </xf>
    <xf numFmtId="169" fontId="26" fillId="2" borderId="29" xfId="0" applyNumberFormat="1" applyFont="1" applyFill="1" applyBorder="1" applyAlignment="1">
      <alignment vertical="center" wrapText="1"/>
    </xf>
    <xf numFmtId="0" fontId="26" fillId="35" borderId="75" xfId="0" applyFont="1" applyFill="1" applyBorder="1" applyAlignment="1">
      <alignment horizontal="center" wrapText="1"/>
    </xf>
    <xf numFmtId="41" fontId="41" fillId="2" borderId="68" xfId="0" applyNumberFormat="1" applyFont="1" applyFill="1" applyBorder="1" applyAlignment="1">
      <alignment wrapText="1"/>
    </xf>
    <xf numFmtId="165" fontId="41" fillId="65" borderId="75" xfId="2" applyFont="1" applyFill="1" applyBorder="1" applyAlignment="1">
      <alignment horizontal="center" vertical="center" wrapText="1"/>
    </xf>
    <xf numFmtId="176" fontId="26" fillId="65" borderId="75" xfId="1" applyNumberFormat="1" applyFont="1" applyFill="1" applyBorder="1" applyAlignment="1">
      <alignment horizontal="center" vertical="center" wrapText="1"/>
    </xf>
    <xf numFmtId="164" fontId="26" fillId="65" borderId="75" xfId="3" applyFont="1" applyFill="1" applyBorder="1" applyAlignment="1">
      <alignment horizontal="center" vertical="center" wrapText="1"/>
    </xf>
    <xf numFmtId="0" fontId="26" fillId="65" borderId="75" xfId="0" applyFont="1" applyFill="1" applyBorder="1" applyAlignment="1">
      <alignment wrapText="1"/>
    </xf>
    <xf numFmtId="0" fontId="26" fillId="34" borderId="75" xfId="0" applyFont="1" applyFill="1" applyBorder="1" applyAlignment="1">
      <alignment horizontal="left" wrapText="1"/>
    </xf>
    <xf numFmtId="0" fontId="26" fillId="35" borderId="5" xfId="0" applyFont="1" applyFill="1" applyBorder="1" applyAlignment="1">
      <alignment horizontal="center" wrapText="1"/>
    </xf>
    <xf numFmtId="169" fontId="26" fillId="65" borderId="5" xfId="1" applyNumberFormat="1" applyFont="1" applyFill="1" applyBorder="1" applyAlignment="1">
      <alignment horizontal="center" vertical="center" wrapText="1"/>
    </xf>
    <xf numFmtId="0" fontId="26" fillId="65" borderId="5" xfId="0" applyFont="1" applyFill="1" applyBorder="1" applyAlignment="1">
      <alignment wrapText="1"/>
    </xf>
    <xf numFmtId="0" fontId="26" fillId="65" borderId="5" xfId="2" applyNumberFormat="1" applyFont="1" applyFill="1" applyBorder="1" applyAlignment="1">
      <alignment horizontal="center" vertical="center" wrapText="1"/>
    </xf>
    <xf numFmtId="176" fontId="26" fillId="65" borderId="5" xfId="1" applyNumberFormat="1" applyFont="1" applyFill="1" applyBorder="1" applyAlignment="1">
      <alignment horizontal="center" vertical="center" wrapText="1"/>
    </xf>
    <xf numFmtId="164" fontId="26" fillId="65" borderId="5" xfId="3" applyFont="1" applyFill="1" applyBorder="1" applyAlignment="1">
      <alignment horizontal="center" vertical="center" wrapText="1"/>
    </xf>
    <xf numFmtId="164" fontId="41" fillId="2" borderId="54" xfId="0" applyNumberFormat="1" applyFont="1" applyFill="1" applyBorder="1" applyAlignment="1">
      <alignment wrapText="1"/>
    </xf>
    <xf numFmtId="164" fontId="26" fillId="34" borderId="75" xfId="3" applyFont="1" applyFill="1" applyBorder="1" applyAlignment="1">
      <alignment wrapText="1"/>
    </xf>
    <xf numFmtId="14" fontId="26" fillId="0" borderId="75" xfId="0" applyNumberFormat="1" applyFont="1" applyBorder="1" applyAlignment="1">
      <alignment wrapText="1"/>
    </xf>
    <xf numFmtId="0" fontId="26" fillId="35" borderId="75" xfId="0" applyFont="1" applyFill="1" applyBorder="1" applyAlignment="1">
      <alignment wrapText="1"/>
    </xf>
    <xf numFmtId="0" fontId="26" fillId="65" borderId="75" xfId="0" applyNumberFormat="1" applyFont="1" applyFill="1" applyBorder="1" applyAlignment="1">
      <alignment horizontal="center" wrapText="1"/>
    </xf>
    <xf numFmtId="164" fontId="26" fillId="65" borderId="75" xfId="3" applyFont="1" applyFill="1" applyBorder="1" applyAlignment="1">
      <alignment wrapText="1"/>
    </xf>
    <xf numFmtId="164" fontId="26" fillId="34" borderId="5" xfId="3" applyFont="1" applyFill="1" applyBorder="1" applyAlignment="1">
      <alignment wrapText="1"/>
    </xf>
    <xf numFmtId="0" fontId="26" fillId="35" borderId="5" xfId="0" applyFont="1" applyFill="1" applyBorder="1" applyAlignment="1">
      <alignment wrapText="1"/>
    </xf>
    <xf numFmtId="0" fontId="26" fillId="34" borderId="63" xfId="0" applyFont="1" applyFill="1" applyBorder="1" applyAlignment="1">
      <alignment horizontal="center" wrapText="1"/>
    </xf>
    <xf numFmtId="0" fontId="26" fillId="34" borderId="6" xfId="0" applyFont="1" applyFill="1" applyBorder="1" applyAlignment="1">
      <alignment horizontal="center" wrapText="1"/>
    </xf>
    <xf numFmtId="164" fontId="26" fillId="34" borderId="6" xfId="3" applyFont="1" applyFill="1" applyBorder="1" applyAlignment="1">
      <alignment horizontal="center" wrapText="1"/>
    </xf>
    <xf numFmtId="0" fontId="26" fillId="35" borderId="6" xfId="0" applyFont="1" applyFill="1" applyBorder="1" applyAlignment="1">
      <alignment horizontal="center" wrapText="1"/>
    </xf>
    <xf numFmtId="0" fontId="26" fillId="35" borderId="88" xfId="0" applyFont="1" applyFill="1" applyBorder="1" applyAlignment="1">
      <alignment horizontal="center" wrapText="1"/>
    </xf>
    <xf numFmtId="169" fontId="26" fillId="65" borderId="6" xfId="1" applyNumberFormat="1" applyFont="1" applyFill="1" applyBorder="1" applyAlignment="1">
      <alignment horizontal="center" vertical="center" wrapText="1"/>
    </xf>
    <xf numFmtId="0" fontId="41" fillId="65" borderId="6" xfId="0" applyFont="1" applyFill="1" applyBorder="1" applyAlignment="1">
      <alignment wrapText="1"/>
    </xf>
    <xf numFmtId="0" fontId="41" fillId="65" borderId="6" xfId="2" applyNumberFormat="1" applyFont="1" applyFill="1" applyBorder="1" applyAlignment="1">
      <alignment horizontal="center" vertical="center" wrapText="1"/>
    </xf>
    <xf numFmtId="169" fontId="41" fillId="65" borderId="6" xfId="1" applyNumberFormat="1" applyFont="1" applyFill="1" applyBorder="1" applyAlignment="1">
      <alignment horizontal="center" vertical="center" wrapText="1"/>
    </xf>
    <xf numFmtId="164" fontId="41" fillId="65" borderId="6" xfId="3" applyFont="1" applyFill="1" applyBorder="1" applyAlignment="1">
      <alignment horizontal="center" vertical="center" wrapText="1"/>
    </xf>
    <xf numFmtId="169" fontId="26" fillId="2" borderId="6" xfId="0" applyNumberFormat="1" applyFont="1" applyFill="1" applyBorder="1" applyAlignment="1">
      <alignment wrapText="1"/>
    </xf>
    <xf numFmtId="169" fontId="26" fillId="2" borderId="0" xfId="0" applyNumberFormat="1" applyFont="1" applyFill="1" applyBorder="1" applyAlignment="1">
      <alignment wrapText="1"/>
    </xf>
    <xf numFmtId="0" fontId="41" fillId="0" borderId="64" xfId="0" applyFont="1" applyBorder="1" applyAlignment="1">
      <alignment horizontal="center" vertical="center" wrapText="1"/>
    </xf>
    <xf numFmtId="169" fontId="26" fillId="2" borderId="18" xfId="0" applyNumberFormat="1" applyFont="1" applyFill="1" applyBorder="1" applyAlignment="1">
      <alignment wrapText="1"/>
    </xf>
    <xf numFmtId="169" fontId="26" fillId="2" borderId="19" xfId="0" applyNumberFormat="1" applyFont="1" applyFill="1" applyBorder="1" applyAlignment="1">
      <alignment wrapText="1"/>
    </xf>
    <xf numFmtId="169" fontId="26" fillId="2" borderId="36" xfId="0" applyNumberFormat="1" applyFont="1" applyFill="1" applyBorder="1" applyAlignment="1">
      <alignment wrapText="1"/>
    </xf>
    <xf numFmtId="169" fontId="26" fillId="2" borderId="7" xfId="0" applyNumberFormat="1" applyFont="1" applyFill="1" applyBorder="1" applyAlignment="1">
      <alignment wrapText="1"/>
    </xf>
    <xf numFmtId="164" fontId="41" fillId="0" borderId="29" xfId="0" applyNumberFormat="1" applyFont="1" applyFill="1" applyBorder="1" applyAlignment="1">
      <alignment wrapText="1"/>
    </xf>
    <xf numFmtId="164" fontId="41" fillId="0" borderId="47" xfId="0" applyNumberFormat="1" applyFont="1" applyFill="1" applyBorder="1" applyAlignment="1">
      <alignment wrapText="1"/>
    </xf>
    <xf numFmtId="164" fontId="41" fillId="0" borderId="75" xfId="0" applyNumberFormat="1" applyFont="1" applyFill="1" applyBorder="1" applyAlignment="1">
      <alignment wrapText="1"/>
    </xf>
    <xf numFmtId="164" fontId="41" fillId="0" borderId="68" xfId="0" applyNumberFormat="1" applyFont="1" applyFill="1" applyBorder="1" applyAlignment="1">
      <alignment wrapText="1"/>
    </xf>
    <xf numFmtId="0" fontId="41" fillId="0" borderId="68" xfId="0" applyFont="1" applyFill="1" applyBorder="1" applyAlignment="1">
      <alignment wrapText="1"/>
    </xf>
    <xf numFmtId="0" fontId="26" fillId="35" borderId="29" xfId="0" applyFont="1" applyFill="1" applyBorder="1" applyAlignment="1">
      <alignment horizontal="center" wrapText="1"/>
    </xf>
    <xf numFmtId="0" fontId="26" fillId="35" borderId="70" xfId="0" applyFont="1" applyFill="1" applyBorder="1" applyAlignment="1">
      <alignment horizontal="center" wrapText="1"/>
    </xf>
    <xf numFmtId="169" fontId="26" fillId="65" borderId="70" xfId="1" applyNumberFormat="1" applyFont="1" applyFill="1" applyBorder="1" applyAlignment="1">
      <alignment horizontal="center" vertical="center" wrapText="1"/>
    </xf>
    <xf numFmtId="0" fontId="41" fillId="65" borderId="5" xfId="0" applyFont="1" applyFill="1" applyBorder="1" applyAlignment="1">
      <alignment wrapText="1"/>
    </xf>
    <xf numFmtId="0" fontId="41" fillId="65" borderId="5" xfId="2" applyNumberFormat="1" applyFont="1" applyFill="1" applyBorder="1" applyAlignment="1">
      <alignment horizontal="center" vertical="center" wrapText="1"/>
    </xf>
    <xf numFmtId="169" fontId="41" fillId="65" borderId="5" xfId="1" applyNumberFormat="1" applyFont="1" applyFill="1" applyBorder="1" applyAlignment="1">
      <alignment horizontal="center" vertical="center" wrapText="1"/>
    </xf>
    <xf numFmtId="164" fontId="41" fillId="65" borderId="5" xfId="3" applyFont="1" applyFill="1" applyBorder="1" applyAlignment="1">
      <alignment horizontal="center" vertical="center" wrapText="1"/>
    </xf>
    <xf numFmtId="0" fontId="26" fillId="35" borderId="29" xfId="0" applyNumberFormat="1" applyFont="1" applyFill="1" applyBorder="1" applyAlignment="1">
      <alignment wrapText="1"/>
    </xf>
    <xf numFmtId="0" fontId="26" fillId="35" borderId="75" xfId="0" applyNumberFormat="1" applyFont="1" applyFill="1" applyBorder="1" applyAlignment="1">
      <alignment wrapText="1"/>
    </xf>
    <xf numFmtId="0" fontId="26" fillId="35" borderId="5" xfId="0" applyNumberFormat="1" applyFont="1" applyFill="1" applyBorder="1" applyAlignment="1">
      <alignment wrapText="1"/>
    </xf>
    <xf numFmtId="0" fontId="41" fillId="2" borderId="47" xfId="0" applyFont="1" applyFill="1" applyBorder="1" applyAlignment="1">
      <alignment wrapText="1"/>
    </xf>
    <xf numFmtId="164" fontId="41" fillId="2" borderId="71" xfId="0" applyNumberFormat="1" applyFont="1" applyFill="1" applyBorder="1" applyAlignment="1">
      <alignment wrapText="1"/>
    </xf>
    <xf numFmtId="0" fontId="41" fillId="0" borderId="55" xfId="0" applyFont="1" applyBorder="1" applyAlignment="1">
      <alignment horizontal="center" vertical="center" wrapText="1"/>
    </xf>
    <xf numFmtId="0" fontId="41" fillId="65" borderId="70" xfId="0" applyFont="1" applyFill="1" applyBorder="1" applyAlignment="1">
      <alignment wrapText="1"/>
    </xf>
    <xf numFmtId="0" fontId="41" fillId="65" borderId="70" xfId="2" applyNumberFormat="1" applyFont="1" applyFill="1" applyBorder="1" applyAlignment="1">
      <alignment horizontal="center" vertical="center" wrapText="1"/>
    </xf>
    <xf numFmtId="169" fontId="41" fillId="65" borderId="70" xfId="1" applyNumberFormat="1" applyFont="1" applyFill="1" applyBorder="1" applyAlignment="1">
      <alignment horizontal="center" vertical="center" wrapText="1"/>
    </xf>
    <xf numFmtId="164" fontId="41" fillId="65" borderId="70" xfId="3" applyFont="1" applyFill="1" applyBorder="1" applyAlignment="1">
      <alignment horizontal="center" vertical="center" wrapText="1"/>
    </xf>
    <xf numFmtId="0" fontId="26" fillId="61" borderId="29" xfId="7" applyNumberFormat="1" applyFont="1" applyFill="1" applyBorder="1" applyAlignment="1">
      <alignment horizontal="center" vertical="center" wrapText="1"/>
    </xf>
    <xf numFmtId="44" fontId="26" fillId="61" borderId="29" xfId="7" applyFont="1" applyFill="1" applyBorder="1" applyAlignment="1">
      <alignment horizontal="center" vertical="center" wrapText="1"/>
    </xf>
    <xf numFmtId="14" fontId="26" fillId="61" borderId="29" xfId="7" applyNumberFormat="1" applyFont="1" applyFill="1" applyBorder="1" applyAlignment="1">
      <alignment horizontal="center" vertical="center" wrapText="1"/>
    </xf>
    <xf numFmtId="172" fontId="41" fillId="61" borderId="29" xfId="7" applyNumberFormat="1" applyFont="1" applyFill="1" applyBorder="1" applyAlignment="1">
      <alignment horizontal="center" vertical="center" wrapText="1"/>
    </xf>
    <xf numFmtId="169" fontId="41" fillId="61" borderId="29" xfId="9" applyNumberFormat="1" applyFont="1" applyFill="1" applyBorder="1" applyAlignment="1">
      <alignment horizontal="center" vertical="center" wrapText="1"/>
    </xf>
    <xf numFmtId="169" fontId="26" fillId="74" borderId="29" xfId="1" applyNumberFormat="1" applyFont="1" applyFill="1" applyBorder="1" applyAlignment="1">
      <alignment horizontal="center" vertical="center" wrapText="1"/>
    </xf>
    <xf numFmtId="165" fontId="26" fillId="35" borderId="29" xfId="2" applyFont="1" applyFill="1" applyBorder="1" applyAlignment="1">
      <alignment horizontal="center" vertical="center" wrapText="1"/>
    </xf>
    <xf numFmtId="44" fontId="41" fillId="35" borderId="29" xfId="7" applyFont="1" applyFill="1" applyBorder="1" applyAlignment="1">
      <alignment horizontal="center" vertical="center" wrapText="1"/>
    </xf>
    <xf numFmtId="0" fontId="26" fillId="0" borderId="3" xfId="0" applyFont="1" applyBorder="1" applyAlignment="1">
      <alignment horizontal="center" vertical="center" wrapText="1"/>
    </xf>
    <xf numFmtId="0" fontId="41" fillId="0" borderId="113" xfId="0" applyFont="1" applyFill="1" applyBorder="1" applyAlignment="1">
      <alignment horizontal="center" vertical="center" wrapText="1"/>
    </xf>
    <xf numFmtId="42" fontId="26" fillId="34" borderId="29" xfId="14" applyFont="1" applyFill="1" applyBorder="1" applyAlignment="1">
      <alignment horizontal="center" vertical="center" wrapText="1"/>
    </xf>
    <xf numFmtId="169" fontId="26" fillId="0" borderId="29" xfId="9" applyNumberFormat="1" applyFont="1" applyFill="1" applyBorder="1" applyAlignment="1">
      <alignment horizontal="center" vertical="center" wrapText="1"/>
    </xf>
    <xf numFmtId="0" fontId="26" fillId="0" borderId="29" xfId="13" applyNumberFormat="1" applyFont="1" applyFill="1" applyBorder="1" applyAlignment="1">
      <alignment horizontal="center" vertical="center" wrapText="1"/>
    </xf>
    <xf numFmtId="14" fontId="41" fillId="0" borderId="29" xfId="9" applyNumberFormat="1" applyFont="1" applyFill="1" applyBorder="1" applyAlignment="1">
      <alignment horizontal="center" vertical="center" wrapText="1"/>
    </xf>
    <xf numFmtId="172" fontId="41" fillId="0" borderId="29" xfId="7" applyNumberFormat="1" applyFont="1" applyFill="1" applyBorder="1" applyAlignment="1">
      <alignment horizontal="center" vertical="center" wrapText="1"/>
    </xf>
    <xf numFmtId="169" fontId="41" fillId="2" borderId="29" xfId="9" applyNumberFormat="1" applyFont="1" applyFill="1" applyBorder="1" applyAlignment="1">
      <alignment horizontal="center" vertical="center" wrapText="1"/>
    </xf>
    <xf numFmtId="44" fontId="41" fillId="2" borderId="29" xfId="0" applyNumberFormat="1" applyFont="1" applyFill="1" applyBorder="1" applyAlignment="1">
      <alignment horizontal="center" vertical="center" wrapText="1"/>
    </xf>
    <xf numFmtId="172" fontId="41" fillId="10" borderId="7" xfId="7" applyNumberFormat="1" applyFont="1" applyFill="1" applyBorder="1" applyAlignment="1">
      <alignment horizontal="center" vertical="center" wrapText="1"/>
    </xf>
    <xf numFmtId="169" fontId="26" fillId="10" borderId="7" xfId="9" applyNumberFormat="1" applyFont="1" applyFill="1" applyBorder="1" applyAlignment="1">
      <alignment horizontal="center" vertical="center" wrapText="1"/>
    </xf>
    <xf numFmtId="0" fontId="26" fillId="10" borderId="6" xfId="13" applyNumberFormat="1" applyFont="1" applyFill="1" applyBorder="1" applyAlignment="1">
      <alignment horizontal="center" vertical="center" wrapText="1"/>
    </xf>
    <xf numFmtId="14" fontId="26" fillId="10" borderId="7" xfId="9" applyNumberFormat="1" applyFont="1" applyFill="1" applyBorder="1" applyAlignment="1">
      <alignment horizontal="center" vertical="center" wrapText="1"/>
    </xf>
    <xf numFmtId="169" fontId="41" fillId="2" borderId="7" xfId="9" applyNumberFormat="1" applyFont="1" applyFill="1" applyBorder="1" applyAlignment="1">
      <alignment horizontal="center" vertical="center" wrapText="1"/>
    </xf>
    <xf numFmtId="169" fontId="26" fillId="10" borderId="5" xfId="9" applyNumberFormat="1" applyFont="1" applyFill="1" applyBorder="1" applyAlignment="1">
      <alignment horizontal="center" vertical="center" wrapText="1"/>
    </xf>
    <xf numFmtId="0" fontId="26" fillId="10" borderId="5" xfId="0" applyFont="1" applyFill="1" applyBorder="1" applyAlignment="1">
      <alignment horizontal="center" vertical="center" wrapText="1"/>
    </xf>
    <xf numFmtId="0" fontId="41" fillId="17" borderId="31" xfId="0" applyFont="1" applyFill="1" applyBorder="1" applyAlignment="1">
      <alignment horizontal="center" vertical="center" wrapText="1"/>
    </xf>
    <xf numFmtId="0" fontId="41" fillId="17" borderId="77" xfId="0" applyFont="1" applyFill="1" applyBorder="1" applyAlignment="1">
      <alignment horizontal="center" vertical="center" wrapText="1"/>
    </xf>
    <xf numFmtId="0" fontId="41" fillId="17" borderId="113" xfId="0" applyFont="1" applyFill="1" applyBorder="1" applyAlignment="1">
      <alignment horizontal="center" vertical="center" wrapText="1"/>
    </xf>
    <xf numFmtId="44" fontId="26" fillId="34" borderId="29" xfId="7" applyFont="1" applyFill="1" applyBorder="1" applyAlignment="1">
      <alignment horizontal="center" vertical="center" wrapText="1"/>
    </xf>
    <xf numFmtId="0" fontId="26" fillId="35" borderId="29" xfId="7" applyNumberFormat="1" applyFont="1" applyFill="1" applyBorder="1" applyAlignment="1">
      <alignment horizontal="center" vertical="center" wrapText="1"/>
    </xf>
    <xf numFmtId="0" fontId="26" fillId="35" borderId="29" xfId="13" applyNumberFormat="1" applyFont="1" applyFill="1" applyBorder="1" applyAlignment="1">
      <alignment horizontal="center" vertical="center" wrapText="1"/>
    </xf>
    <xf numFmtId="169" fontId="41" fillId="35" borderId="29" xfId="9" applyNumberFormat="1" applyFont="1" applyFill="1" applyBorder="1" applyAlignment="1">
      <alignment horizontal="center" vertical="center" wrapText="1"/>
    </xf>
    <xf numFmtId="44" fontId="26" fillId="34" borderId="75" xfId="7" applyFont="1" applyFill="1" applyBorder="1" applyAlignment="1">
      <alignment horizontal="center" vertical="center" wrapText="1"/>
    </xf>
    <xf numFmtId="169" fontId="41" fillId="35" borderId="75" xfId="9" applyNumberFormat="1" applyFont="1" applyFill="1" applyBorder="1" applyAlignment="1">
      <alignment horizontal="center" vertical="center" wrapText="1"/>
    </xf>
    <xf numFmtId="0" fontId="26" fillId="35" borderId="75" xfId="13" applyNumberFormat="1" applyFont="1" applyFill="1" applyBorder="1" applyAlignment="1">
      <alignment horizontal="center" vertical="center" wrapText="1"/>
    </xf>
    <xf numFmtId="170" fontId="41" fillId="2" borderId="75" xfId="7" applyNumberFormat="1" applyFont="1" applyFill="1" applyBorder="1" applyAlignment="1">
      <alignment horizontal="center" vertical="center" wrapText="1"/>
    </xf>
    <xf numFmtId="164" fontId="41" fillId="2" borderId="75" xfId="0" applyNumberFormat="1" applyFont="1" applyFill="1" applyBorder="1" applyAlignment="1">
      <alignment horizontal="center" vertical="center" wrapText="1"/>
    </xf>
    <xf numFmtId="44" fontId="26" fillId="36" borderId="75" xfId="7" applyFont="1" applyFill="1" applyBorder="1" applyAlignment="1">
      <alignment horizontal="center" vertical="center" wrapText="1"/>
    </xf>
    <xf numFmtId="44" fontId="26" fillId="36" borderId="5" xfId="7" applyFont="1" applyFill="1" applyBorder="1" applyAlignment="1">
      <alignment horizontal="center" vertical="center" wrapText="1"/>
    </xf>
    <xf numFmtId="169" fontId="41" fillId="35" borderId="5" xfId="9" applyNumberFormat="1" applyFont="1" applyFill="1" applyBorder="1" applyAlignment="1">
      <alignment horizontal="center" vertical="center" wrapText="1"/>
    </xf>
    <xf numFmtId="0" fontId="26" fillId="35" borderId="5" xfId="13" applyNumberFormat="1" applyFont="1" applyFill="1" applyBorder="1" applyAlignment="1">
      <alignment horizontal="center" vertical="center" wrapText="1"/>
    </xf>
    <xf numFmtId="170" fontId="41" fillId="2" borderId="5" xfId="7" applyNumberFormat="1" applyFont="1" applyFill="1" applyBorder="1" applyAlignment="1">
      <alignment horizontal="center" vertical="center" wrapText="1"/>
    </xf>
    <xf numFmtId="164" fontId="41" fillId="2" borderId="5" xfId="0" applyNumberFormat="1" applyFont="1" applyFill="1" applyBorder="1" applyAlignment="1">
      <alignment horizontal="center" vertical="center" wrapText="1"/>
    </xf>
    <xf numFmtId="169" fontId="26" fillId="61" borderId="29" xfId="9" applyNumberFormat="1" applyFont="1" applyFill="1" applyBorder="1" applyAlignment="1">
      <alignment horizontal="center" vertical="center" wrapText="1"/>
    </xf>
    <xf numFmtId="170" fontId="41" fillId="2" borderId="29" xfId="0" applyNumberFormat="1" applyFont="1" applyFill="1" applyBorder="1" applyAlignment="1">
      <alignment horizontal="center" vertical="center" wrapText="1"/>
    </xf>
    <xf numFmtId="44" fontId="26" fillId="36" borderId="29" xfId="7" applyFont="1" applyFill="1" applyBorder="1" applyAlignment="1">
      <alignment horizontal="center" vertical="center" wrapText="1"/>
    </xf>
    <xf numFmtId="0" fontId="26" fillId="36" borderId="29" xfId="0" applyNumberFormat="1" applyFont="1" applyFill="1" applyBorder="1" applyAlignment="1">
      <alignment horizontal="center" vertical="center" wrapText="1"/>
    </xf>
    <xf numFmtId="169" fontId="41" fillId="0" borderId="29" xfId="9" applyNumberFormat="1" applyFont="1" applyFill="1" applyBorder="1" applyAlignment="1">
      <alignment horizontal="center" vertical="center" wrapText="1"/>
    </xf>
    <xf numFmtId="0" fontId="26" fillId="34" borderId="29" xfId="7" applyNumberFormat="1" applyFont="1" applyFill="1" applyBorder="1" applyAlignment="1">
      <alignment horizontal="center" vertical="center" wrapText="1"/>
    </xf>
    <xf numFmtId="0" fontId="26" fillId="2" borderId="29" xfId="7" applyNumberFormat="1" applyFont="1" applyFill="1" applyBorder="1" applyAlignment="1">
      <alignment horizontal="center" vertical="center" wrapText="1"/>
    </xf>
    <xf numFmtId="0" fontId="26" fillId="34" borderId="29" xfId="2" applyNumberFormat="1" applyFont="1" applyFill="1" applyBorder="1" applyAlignment="1">
      <alignment horizontal="center" vertical="center" wrapText="1"/>
    </xf>
    <xf numFmtId="0" fontId="26" fillId="14" borderId="29" xfId="2" applyNumberFormat="1" applyFont="1" applyFill="1" applyBorder="1" applyAlignment="1">
      <alignment horizontal="center" vertical="center" wrapText="1"/>
    </xf>
    <xf numFmtId="14" fontId="26" fillId="34" borderId="29" xfId="1" applyNumberFormat="1" applyFont="1" applyFill="1" applyBorder="1" applyAlignment="1">
      <alignment horizontal="center" vertical="center" wrapText="1"/>
    </xf>
    <xf numFmtId="164" fontId="41" fillId="34" borderId="29" xfId="3" applyFont="1" applyFill="1" applyBorder="1" applyAlignment="1">
      <alignment horizontal="left" vertical="center" wrapText="1"/>
    </xf>
    <xf numFmtId="169" fontId="26" fillId="0" borderId="17" xfId="0" applyNumberFormat="1" applyFont="1" applyFill="1" applyBorder="1" applyAlignment="1">
      <alignment horizontal="center" vertical="center" wrapText="1"/>
    </xf>
    <xf numFmtId="169" fontId="26" fillId="0" borderId="10" xfId="0" applyNumberFormat="1" applyFont="1" applyFill="1" applyBorder="1" applyAlignment="1">
      <alignment horizontal="center" vertical="center" wrapText="1"/>
    </xf>
    <xf numFmtId="169" fontId="26" fillId="0" borderId="28" xfId="0" applyNumberFormat="1" applyFont="1" applyFill="1" applyBorder="1" applyAlignment="1">
      <alignment horizontal="center" vertical="center" wrapText="1"/>
    </xf>
    <xf numFmtId="169" fontId="26" fillId="0" borderId="30" xfId="0" applyNumberFormat="1" applyFont="1" applyFill="1" applyBorder="1" applyAlignment="1">
      <alignment horizontal="center" vertical="center" wrapText="1"/>
    </xf>
    <xf numFmtId="0" fontId="41" fillId="0" borderId="31" xfId="5" applyFont="1" applyFill="1" applyBorder="1" applyAlignment="1">
      <alignment horizontal="center" vertical="center" wrapText="1"/>
    </xf>
    <xf numFmtId="0" fontId="26" fillId="34" borderId="75" xfId="7" applyNumberFormat="1" applyFont="1" applyFill="1" applyBorder="1" applyAlignment="1">
      <alignment horizontal="center" vertical="center" wrapText="1"/>
    </xf>
    <xf numFmtId="169" fontId="41" fillId="34" borderId="75" xfId="1" applyNumberFormat="1" applyFont="1" applyFill="1" applyBorder="1" applyAlignment="1">
      <alignment horizontal="center" vertical="center" wrapText="1"/>
    </xf>
    <xf numFmtId="0" fontId="41" fillId="0" borderId="77" xfId="5" applyFont="1" applyFill="1" applyBorder="1" applyAlignment="1">
      <alignment horizontal="center" vertical="center" wrapText="1"/>
    </xf>
    <xf numFmtId="0" fontId="26" fillId="34" borderId="70" xfId="7" applyNumberFormat="1" applyFont="1" applyFill="1" applyBorder="1" applyAlignment="1">
      <alignment horizontal="center" vertical="center" wrapText="1"/>
    </xf>
    <xf numFmtId="169" fontId="41" fillId="34" borderId="70" xfId="1" applyNumberFormat="1" applyFont="1" applyFill="1" applyBorder="1" applyAlignment="1">
      <alignment horizontal="center" vertical="center" wrapText="1"/>
    </xf>
    <xf numFmtId="170" fontId="41" fillId="2" borderId="70" xfId="7" applyNumberFormat="1" applyFont="1" applyFill="1" applyBorder="1" applyAlignment="1">
      <alignment horizontal="center" vertical="center" wrapText="1"/>
    </xf>
    <xf numFmtId="0" fontId="41" fillId="0" borderId="78" xfId="5" applyFont="1" applyFill="1" applyBorder="1" applyAlignment="1">
      <alignment horizontal="center" vertical="center" wrapText="1"/>
    </xf>
    <xf numFmtId="0" fontId="26" fillId="74" borderId="29" xfId="0" applyNumberFormat="1" applyFont="1" applyFill="1" applyBorder="1" applyAlignment="1">
      <alignment horizontal="center" vertical="center" wrapText="1"/>
    </xf>
    <xf numFmtId="44" fontId="26" fillId="34" borderId="104" xfId="7" applyFont="1" applyFill="1" applyBorder="1" applyAlignment="1">
      <alignment horizontal="center" vertical="center" wrapText="1"/>
    </xf>
    <xf numFmtId="170" fontId="26" fillId="2" borderId="104" xfId="7" applyNumberFormat="1" applyFont="1" applyFill="1" applyBorder="1" applyAlignment="1">
      <alignment horizontal="center" vertical="center" wrapText="1"/>
    </xf>
    <xf numFmtId="0" fontId="26" fillId="74" borderId="29" xfId="7" applyNumberFormat="1" applyFont="1" applyFill="1" applyBorder="1" applyAlignment="1">
      <alignment horizontal="center" vertical="center" wrapText="1"/>
    </xf>
    <xf numFmtId="44" fontId="26" fillId="34" borderId="108" xfId="7" applyFont="1" applyFill="1" applyBorder="1" applyAlignment="1">
      <alignment horizontal="center" vertical="center" wrapText="1"/>
    </xf>
    <xf numFmtId="170" fontId="41" fillId="2" borderId="108" xfId="7" applyNumberFormat="1" applyFont="1" applyFill="1" applyBorder="1" applyAlignment="1">
      <alignment horizontal="center" vertical="center" wrapText="1"/>
    </xf>
    <xf numFmtId="170" fontId="41" fillId="2" borderId="104" xfId="7" applyNumberFormat="1" applyFont="1" applyFill="1" applyBorder="1" applyAlignment="1">
      <alignment horizontal="center" vertical="center" wrapText="1"/>
    </xf>
    <xf numFmtId="0" fontId="41" fillId="0" borderId="113" xfId="5" applyFont="1" applyFill="1" applyBorder="1" applyAlignment="1">
      <alignment horizontal="center" vertical="center" wrapText="1"/>
    </xf>
    <xf numFmtId="44" fontId="26" fillId="35" borderId="29" xfId="7" applyFont="1" applyFill="1" applyBorder="1" applyAlignment="1">
      <alignment horizontal="center" vertical="center" wrapText="1"/>
    </xf>
    <xf numFmtId="0" fontId="26" fillId="65" borderId="29" xfId="7" applyNumberFormat="1" applyFont="1" applyFill="1" applyBorder="1" applyAlignment="1">
      <alignment horizontal="center" vertical="center" wrapText="1"/>
    </xf>
    <xf numFmtId="0" fontId="41" fillId="65" borderId="29" xfId="0" applyFont="1" applyFill="1" applyBorder="1" applyAlignment="1">
      <alignment horizontal="center" vertical="center" wrapText="1"/>
    </xf>
    <xf numFmtId="0" fontId="41" fillId="65" borderId="29" xfId="2" applyNumberFormat="1" applyFont="1" applyFill="1" applyBorder="1" applyAlignment="1">
      <alignment horizontal="center" vertical="center" wrapText="1"/>
    </xf>
    <xf numFmtId="169" fontId="41" fillId="65" borderId="29" xfId="1" applyNumberFormat="1" applyFont="1" applyFill="1" applyBorder="1" applyAlignment="1">
      <alignment horizontal="center" vertical="center" wrapText="1"/>
    </xf>
    <xf numFmtId="164" fontId="41" fillId="65" borderId="29" xfId="3" applyFont="1" applyFill="1" applyBorder="1" applyAlignment="1">
      <alignment horizontal="center" vertical="center" wrapText="1"/>
    </xf>
    <xf numFmtId="169" fontId="26" fillId="2" borderId="28" xfId="0" applyNumberFormat="1" applyFont="1" applyFill="1" applyBorder="1" applyAlignment="1">
      <alignment horizontal="center" vertical="center" wrapText="1"/>
    </xf>
    <xf numFmtId="169" fontId="26" fillId="2" borderId="29" xfId="0" applyNumberFormat="1" applyFont="1" applyFill="1" applyBorder="1" applyAlignment="1">
      <alignment horizontal="center" vertical="center" wrapText="1"/>
    </xf>
    <xf numFmtId="44" fontId="26" fillId="34" borderId="70" xfId="7" applyFont="1" applyFill="1" applyBorder="1" applyAlignment="1">
      <alignment horizontal="center" vertical="center" wrapText="1"/>
    </xf>
    <xf numFmtId="44" fontId="26" fillId="34" borderId="5" xfId="7" applyFont="1" applyFill="1" applyBorder="1" applyAlignment="1">
      <alignment horizontal="center" vertical="center" wrapText="1"/>
    </xf>
    <xf numFmtId="170" fontId="26" fillId="2" borderId="70" xfId="7" applyNumberFormat="1" applyFont="1" applyFill="1" applyBorder="1" applyAlignment="1">
      <alignment horizontal="center" vertical="center" wrapText="1"/>
    </xf>
    <xf numFmtId="14" fontId="26" fillId="10" borderId="29" xfId="13" applyNumberFormat="1" applyFont="1" applyFill="1" applyBorder="1" applyAlignment="1">
      <alignment horizontal="center" vertical="center" wrapText="1"/>
    </xf>
    <xf numFmtId="0" fontId="26" fillId="20" borderId="75" xfId="13" applyNumberFormat="1" applyFont="1" applyFill="1" applyBorder="1" applyAlignment="1">
      <alignment horizontal="center" vertical="center" wrapText="1"/>
    </xf>
    <xf numFmtId="0" fontId="26" fillId="61" borderId="29" xfId="13" applyNumberFormat="1" applyFont="1" applyFill="1" applyBorder="1" applyAlignment="1">
      <alignment horizontal="center" vertical="center" wrapText="1"/>
    </xf>
    <xf numFmtId="14" fontId="26" fillId="61" borderId="29" xfId="9" applyNumberFormat="1" applyFont="1" applyFill="1" applyBorder="1" applyAlignment="1">
      <alignment horizontal="center" vertical="center" wrapText="1"/>
    </xf>
    <xf numFmtId="0" fontId="26" fillId="61" borderId="29" xfId="9" applyNumberFormat="1" applyFont="1" applyFill="1" applyBorder="1" applyAlignment="1">
      <alignment horizontal="center" vertical="center" wrapText="1"/>
    </xf>
    <xf numFmtId="0" fontId="26" fillId="61" borderId="75" xfId="7" applyNumberFormat="1" applyFont="1" applyFill="1" applyBorder="1" applyAlignment="1">
      <alignment horizontal="center" vertical="center" wrapText="1"/>
    </xf>
    <xf numFmtId="0" fontId="26" fillId="61" borderId="75" xfId="0" applyNumberFormat="1" applyFont="1" applyFill="1" applyBorder="1" applyAlignment="1">
      <alignment horizontal="center" vertical="center" wrapText="1"/>
    </xf>
    <xf numFmtId="169" fontId="26" fillId="61" borderId="75" xfId="9" applyNumberFormat="1" applyFont="1" applyFill="1" applyBorder="1" applyAlignment="1">
      <alignment horizontal="center" vertical="center" wrapText="1"/>
    </xf>
    <xf numFmtId="0" fontId="26" fillId="61" borderId="75" xfId="13" applyNumberFormat="1" applyFont="1" applyFill="1" applyBorder="1" applyAlignment="1">
      <alignment horizontal="center" vertical="center" wrapText="1"/>
    </xf>
    <xf numFmtId="14" fontId="26" fillId="61" borderId="75" xfId="9" applyNumberFormat="1" applyFont="1" applyFill="1" applyBorder="1" applyAlignment="1">
      <alignment horizontal="center" vertical="center" wrapText="1"/>
    </xf>
    <xf numFmtId="170" fontId="26" fillId="61" borderId="75" xfId="7" applyNumberFormat="1" applyFont="1" applyFill="1" applyBorder="1" applyAlignment="1">
      <alignment horizontal="center" vertical="center" wrapText="1"/>
    </xf>
    <xf numFmtId="170" fontId="41" fillId="2" borderId="75" xfId="0" applyNumberFormat="1" applyFont="1" applyFill="1" applyBorder="1" applyAlignment="1">
      <alignment horizontal="center" vertical="center" wrapText="1"/>
    </xf>
    <xf numFmtId="0" fontId="26" fillId="4" borderId="75" xfId="0" applyFont="1" applyFill="1" applyBorder="1" applyAlignment="1">
      <alignment horizontal="center" vertical="center" wrapText="1"/>
    </xf>
    <xf numFmtId="0" fontId="26" fillId="61" borderId="75" xfId="0" applyFont="1" applyFill="1" applyBorder="1" applyAlignment="1">
      <alignment horizontal="center" vertical="center" wrapText="1"/>
    </xf>
    <xf numFmtId="172" fontId="41" fillId="61" borderId="75" xfId="7" applyNumberFormat="1" applyFont="1" applyFill="1" applyBorder="1" applyAlignment="1">
      <alignment horizontal="center" vertical="center" wrapText="1"/>
    </xf>
    <xf numFmtId="14" fontId="26" fillId="61" borderId="75" xfId="0" applyNumberFormat="1" applyFont="1" applyFill="1" applyBorder="1" applyAlignment="1">
      <alignment horizontal="center" vertical="center" wrapText="1"/>
    </xf>
    <xf numFmtId="170" fontId="41" fillId="61" borderId="75" xfId="7" applyNumberFormat="1" applyFont="1" applyFill="1" applyBorder="1" applyAlignment="1">
      <alignment horizontal="center" vertical="center" wrapText="1"/>
    </xf>
    <xf numFmtId="0" fontId="26" fillId="36" borderId="5" xfId="7" applyNumberFormat="1" applyFont="1" applyFill="1" applyBorder="1" applyAlignment="1">
      <alignment horizontal="center" vertical="center" wrapText="1"/>
    </xf>
    <xf numFmtId="0" fontId="26" fillId="36" borderId="5" xfId="0" applyNumberFormat="1" applyFont="1" applyFill="1" applyBorder="1" applyAlignment="1">
      <alignment horizontal="center" vertical="center" wrapText="1"/>
    </xf>
    <xf numFmtId="0" fontId="26" fillId="36" borderId="5" xfId="0" applyFont="1" applyFill="1" applyBorder="1" applyAlignment="1">
      <alignment horizontal="center" vertical="center" wrapText="1"/>
    </xf>
    <xf numFmtId="0" fontId="26" fillId="20" borderId="5" xfId="7" applyNumberFormat="1" applyFont="1" applyFill="1" applyBorder="1" applyAlignment="1">
      <alignment horizontal="center" vertical="center" wrapText="1"/>
    </xf>
    <xf numFmtId="0" fontId="26" fillId="20" borderId="5" xfId="0" applyFont="1" applyFill="1" applyBorder="1" applyAlignment="1">
      <alignment horizontal="center" vertical="center" wrapText="1"/>
    </xf>
    <xf numFmtId="0" fontId="26" fillId="20" borderId="5" xfId="13" applyNumberFormat="1" applyFont="1" applyFill="1" applyBorder="1" applyAlignment="1">
      <alignment horizontal="center" vertical="center" wrapText="1"/>
    </xf>
    <xf numFmtId="172" fontId="41" fillId="20" borderId="5" xfId="7" applyNumberFormat="1" applyFont="1" applyFill="1" applyBorder="1" applyAlignment="1">
      <alignment horizontal="center" vertical="center" wrapText="1"/>
    </xf>
    <xf numFmtId="0" fontId="26" fillId="0" borderId="29" xfId="7" applyNumberFormat="1" applyFont="1" applyFill="1" applyBorder="1" applyAlignment="1">
      <alignment horizontal="center" vertical="center" wrapText="1"/>
    </xf>
    <xf numFmtId="0" fontId="26" fillId="35" borderId="75" xfId="0" applyNumberFormat="1" applyFont="1" applyFill="1" applyBorder="1" applyAlignment="1">
      <alignment horizontal="center" vertical="center" wrapText="1"/>
    </xf>
    <xf numFmtId="0" fontId="26" fillId="31" borderId="29" xfId="7" applyNumberFormat="1" applyFont="1" applyFill="1" applyBorder="1" applyAlignment="1">
      <alignment horizontal="center" vertical="center" wrapText="1"/>
    </xf>
    <xf numFmtId="44" fontId="26" fillId="31" borderId="29" xfId="7" applyFont="1" applyFill="1" applyBorder="1" applyAlignment="1">
      <alignment horizontal="center" vertical="center" wrapText="1"/>
    </xf>
    <xf numFmtId="0" fontId="26" fillId="31" borderId="29" xfId="0" applyNumberFormat="1" applyFont="1" applyFill="1" applyBorder="1" applyAlignment="1">
      <alignment horizontal="center" vertical="center" wrapText="1"/>
    </xf>
    <xf numFmtId="44" fontId="26" fillId="31" borderId="75" xfId="7" applyFont="1" applyFill="1" applyBorder="1" applyAlignment="1">
      <alignment horizontal="center" vertical="center" wrapText="1"/>
    </xf>
    <xf numFmtId="14" fontId="26" fillId="0" borderId="29" xfId="9" applyNumberFormat="1" applyFont="1" applyFill="1" applyBorder="1" applyAlignment="1">
      <alignment horizontal="center" vertical="center" wrapText="1"/>
    </xf>
    <xf numFmtId="0" fontId="26" fillId="10" borderId="75" xfId="7" applyNumberFormat="1" applyFont="1" applyFill="1" applyBorder="1" applyAlignment="1">
      <alignment horizontal="center" vertical="center" wrapText="1"/>
    </xf>
    <xf numFmtId="44" fontId="26" fillId="10" borderId="75" xfId="7" applyFont="1" applyFill="1" applyBorder="1" applyAlignment="1">
      <alignment horizontal="center" vertical="center" wrapText="1"/>
    </xf>
    <xf numFmtId="169" fontId="26" fillId="10" borderId="75" xfId="9" applyNumberFormat="1" applyFont="1" applyFill="1" applyBorder="1" applyAlignment="1">
      <alignment horizontal="center" vertical="center" wrapText="1"/>
    </xf>
    <xf numFmtId="0" fontId="26" fillId="10" borderId="75" xfId="13" applyNumberFormat="1" applyFont="1" applyFill="1" applyBorder="1" applyAlignment="1">
      <alignment horizontal="center" vertical="center" wrapText="1"/>
    </xf>
    <xf numFmtId="14" fontId="26" fillId="10" borderId="75" xfId="9" applyNumberFormat="1" applyFont="1" applyFill="1" applyBorder="1" applyAlignment="1">
      <alignment horizontal="center" vertical="center" wrapText="1"/>
    </xf>
    <xf numFmtId="0" fontId="26" fillId="60" borderId="75" xfId="0" applyFont="1" applyFill="1" applyBorder="1" applyAlignment="1">
      <alignment horizontal="center" vertical="center" wrapText="1"/>
    </xf>
    <xf numFmtId="172" fontId="26" fillId="10" borderId="75" xfId="7" applyNumberFormat="1" applyFont="1" applyFill="1" applyBorder="1" applyAlignment="1">
      <alignment horizontal="center" vertical="center" wrapText="1"/>
    </xf>
    <xf numFmtId="0" fontId="26" fillId="10" borderId="29" xfId="7" applyNumberFormat="1" applyFont="1" applyFill="1" applyBorder="1" applyAlignment="1">
      <alignment horizontal="center" vertical="center" wrapText="1"/>
    </xf>
    <xf numFmtId="44" fontId="26" fillId="10" borderId="29" xfId="7" applyFont="1" applyFill="1" applyBorder="1" applyAlignment="1">
      <alignment horizontal="center" vertical="center" wrapText="1"/>
    </xf>
    <xf numFmtId="172" fontId="26" fillId="10" borderId="29" xfId="7" applyNumberFormat="1" applyFont="1" applyFill="1" applyBorder="1" applyAlignment="1">
      <alignment horizontal="center" vertical="center" wrapText="1"/>
    </xf>
    <xf numFmtId="0" fontId="26" fillId="10" borderId="0" xfId="0" applyFont="1" applyFill="1" applyAlignment="1">
      <alignment vertical="center" wrapText="1"/>
    </xf>
    <xf numFmtId="164" fontId="41" fillId="34" borderId="29" xfId="0" applyNumberFormat="1" applyFont="1" applyFill="1" applyBorder="1" applyAlignment="1">
      <alignment horizontal="center" vertical="center" wrapText="1"/>
    </xf>
    <xf numFmtId="164" fontId="41" fillId="0" borderId="29" xfId="0" applyNumberFormat="1" applyFont="1" applyFill="1" applyBorder="1" applyAlignment="1">
      <alignment horizontal="center" vertical="center" wrapText="1"/>
    </xf>
    <xf numFmtId="170" fontId="41" fillId="34" borderId="75" xfId="7" applyNumberFormat="1" applyFont="1" applyFill="1" applyBorder="1" applyAlignment="1">
      <alignment horizontal="center" vertical="center" wrapText="1"/>
    </xf>
    <xf numFmtId="17" fontId="26" fillId="34" borderId="75" xfId="0" applyNumberFormat="1" applyFont="1" applyFill="1" applyBorder="1" applyAlignment="1">
      <alignment horizontal="center" vertical="center" wrapText="1"/>
    </xf>
    <xf numFmtId="164" fontId="26" fillId="2" borderId="5" xfId="0" applyNumberFormat="1" applyFont="1" applyFill="1" applyBorder="1" applyAlignment="1">
      <alignment horizontal="center" vertical="center" wrapText="1"/>
    </xf>
    <xf numFmtId="44" fontId="26" fillId="34" borderId="7" xfId="7" applyFont="1" applyFill="1" applyBorder="1" applyAlignment="1">
      <alignment horizontal="center" vertical="center" wrapText="1"/>
    </xf>
    <xf numFmtId="169" fontId="26" fillId="2" borderId="25" xfId="1" applyNumberFormat="1" applyFont="1" applyFill="1" applyBorder="1" applyAlignment="1">
      <alignment horizontal="center" vertical="center" wrapText="1"/>
    </xf>
    <xf numFmtId="0" fontId="26" fillId="2" borderId="26" xfId="1" applyNumberFormat="1" applyFont="1" applyFill="1" applyBorder="1" applyAlignment="1">
      <alignment horizontal="center" vertical="center" wrapText="1"/>
    </xf>
    <xf numFmtId="166" fontId="41" fillId="2" borderId="8" xfId="0" applyNumberFormat="1" applyFont="1" applyFill="1" applyBorder="1" applyAlignment="1">
      <alignment horizontal="center" vertical="center" wrapText="1"/>
    </xf>
    <xf numFmtId="14" fontId="26" fillId="2" borderId="75" xfId="7" applyNumberFormat="1" applyFont="1" applyFill="1" applyBorder="1" applyAlignment="1">
      <alignment horizontal="center" vertical="center" wrapText="1"/>
    </xf>
    <xf numFmtId="166" fontId="41" fillId="2" borderId="75" xfId="0" applyNumberFormat="1" applyFont="1" applyFill="1" applyBorder="1" applyAlignment="1">
      <alignment horizontal="center" vertical="center" wrapText="1"/>
    </xf>
    <xf numFmtId="1" fontId="26" fillId="34" borderId="5" xfId="7" applyNumberFormat="1" applyFont="1" applyFill="1" applyBorder="1" applyAlignment="1">
      <alignment horizontal="center" vertical="center" wrapText="1"/>
    </xf>
    <xf numFmtId="14" fontId="26" fillId="0" borderId="5" xfId="0" applyNumberFormat="1" applyFont="1" applyBorder="1" applyAlignment="1">
      <alignment horizontal="center" vertical="center" wrapText="1"/>
    </xf>
    <xf numFmtId="164" fontId="26" fillId="0" borderId="5" xfId="3" applyFont="1" applyBorder="1" applyAlignment="1">
      <alignment horizontal="center" vertical="center" wrapText="1"/>
    </xf>
    <xf numFmtId="171" fontId="26" fillId="0" borderId="5" xfId="0" applyNumberFormat="1" applyFont="1" applyBorder="1" applyAlignment="1">
      <alignment horizontal="center" vertical="center" wrapText="1"/>
    </xf>
    <xf numFmtId="0" fontId="26" fillId="0" borderId="5" xfId="0" applyFont="1" applyBorder="1" applyAlignment="1">
      <alignment wrapText="1"/>
    </xf>
    <xf numFmtId="0" fontId="26" fillId="0" borderId="54" xfId="0" applyFont="1" applyBorder="1" applyAlignment="1">
      <alignment wrapText="1"/>
    </xf>
    <xf numFmtId="14" fontId="26" fillId="34" borderId="29" xfId="7" applyNumberFormat="1" applyFont="1" applyFill="1" applyBorder="1" applyAlignment="1">
      <alignment horizontal="center" vertical="center" wrapText="1"/>
    </xf>
    <xf numFmtId="0" fontId="26" fillId="46" borderId="29" xfId="7" applyNumberFormat="1" applyFont="1" applyFill="1" applyBorder="1" applyAlignment="1">
      <alignment horizontal="center" vertical="center" wrapText="1"/>
    </xf>
    <xf numFmtId="14" fontId="26" fillId="46" borderId="29" xfId="7" applyNumberFormat="1" applyFont="1" applyFill="1" applyBorder="1" applyAlignment="1">
      <alignment horizontal="center" vertical="center" wrapText="1"/>
    </xf>
    <xf numFmtId="164" fontId="26" fillId="46" borderId="29" xfId="3" applyFont="1" applyFill="1" applyBorder="1" applyAlignment="1">
      <alignment horizontal="center" vertical="center" wrapText="1"/>
    </xf>
    <xf numFmtId="14" fontId="26" fillId="34" borderId="56" xfId="7" applyNumberFormat="1" applyFont="1" applyFill="1" applyBorder="1" applyAlignment="1">
      <alignment horizontal="center" vertical="center" wrapText="1"/>
    </xf>
    <xf numFmtId="0" fontId="26" fillId="46" borderId="56" xfId="7" applyNumberFormat="1" applyFont="1" applyFill="1" applyBorder="1" applyAlignment="1">
      <alignment horizontal="center" vertical="center" wrapText="1"/>
    </xf>
    <xf numFmtId="14" fontId="26" fillId="46" borderId="56" xfId="7" applyNumberFormat="1" applyFont="1" applyFill="1" applyBorder="1" applyAlignment="1">
      <alignment horizontal="center" vertical="center" wrapText="1"/>
    </xf>
    <xf numFmtId="164" fontId="26" fillId="46" borderId="56" xfId="3" applyFont="1" applyFill="1" applyBorder="1" applyAlignment="1">
      <alignment horizontal="center" vertical="center" wrapText="1"/>
    </xf>
    <xf numFmtId="172" fontId="26" fillId="42" borderId="56" xfId="7" applyNumberFormat="1" applyFont="1" applyFill="1" applyBorder="1" applyAlignment="1">
      <alignment horizontal="center" vertical="center" wrapText="1"/>
    </xf>
    <xf numFmtId="0" fontId="26" fillId="42" borderId="56" xfId="7" applyNumberFormat="1" applyFont="1" applyFill="1" applyBorder="1" applyAlignment="1">
      <alignment horizontal="center" vertical="center" wrapText="1"/>
    </xf>
    <xf numFmtId="14" fontId="26" fillId="42" borderId="56" xfId="7" applyNumberFormat="1" applyFont="1" applyFill="1" applyBorder="1" applyAlignment="1">
      <alignment horizontal="center" vertical="center" wrapText="1"/>
    </xf>
    <xf numFmtId="164" fontId="26" fillId="42" borderId="56" xfId="3" applyFont="1" applyFill="1" applyBorder="1" applyAlignment="1">
      <alignment horizontal="center" vertical="center" wrapText="1"/>
    </xf>
    <xf numFmtId="1" fontId="26" fillId="6" borderId="5" xfId="0" applyNumberFormat="1" applyFont="1" applyFill="1" applyBorder="1" applyAlignment="1">
      <alignment horizontal="center" vertical="center" wrapText="1"/>
    </xf>
    <xf numFmtId="0" fontId="26" fillId="6" borderId="5" xfId="0" applyFont="1" applyFill="1" applyBorder="1" applyAlignment="1">
      <alignment horizontal="center" vertical="center" wrapText="1"/>
    </xf>
    <xf numFmtId="1" fontId="26" fillId="6" borderId="5" xfId="7" applyNumberFormat="1" applyFont="1" applyFill="1" applyBorder="1" applyAlignment="1">
      <alignment horizontal="center" vertical="center" wrapText="1"/>
    </xf>
    <xf numFmtId="1" fontId="26" fillId="14" borderId="5" xfId="7" applyNumberFormat="1" applyFont="1" applyFill="1" applyBorder="1" applyAlignment="1">
      <alignment horizontal="center" vertical="center" wrapText="1"/>
    </xf>
    <xf numFmtId="0" fontId="26" fillId="42" borderId="5" xfId="7" applyNumberFormat="1" applyFont="1" applyFill="1" applyBorder="1" applyAlignment="1">
      <alignment horizontal="center" vertical="center" wrapText="1"/>
    </xf>
    <xf numFmtId="14" fontId="26" fillId="42" borderId="5" xfId="7" applyNumberFormat="1" applyFont="1" applyFill="1" applyBorder="1" applyAlignment="1">
      <alignment horizontal="center" vertical="center" wrapText="1"/>
    </xf>
    <xf numFmtId="164" fontId="26" fillId="42" borderId="5" xfId="3" applyFont="1" applyFill="1" applyBorder="1" applyAlignment="1">
      <alignment horizontal="center" vertical="center" wrapText="1"/>
    </xf>
    <xf numFmtId="0" fontId="41" fillId="0" borderId="62" xfId="0" applyFont="1" applyBorder="1" applyAlignment="1">
      <alignment horizontal="center" vertical="center" wrapText="1"/>
    </xf>
    <xf numFmtId="0" fontId="26" fillId="14" borderId="29" xfId="7" applyNumberFormat="1" applyFont="1" applyFill="1" applyBorder="1" applyAlignment="1">
      <alignment horizontal="center" vertical="center" wrapText="1"/>
    </xf>
    <xf numFmtId="1" fontId="26" fillId="34" borderId="66" xfId="7" applyNumberFormat="1" applyFont="1" applyFill="1" applyBorder="1" applyAlignment="1">
      <alignment horizontal="center" vertical="center" wrapText="1"/>
    </xf>
    <xf numFmtId="14" fontId="26" fillId="34" borderId="66" xfId="7" applyNumberFormat="1" applyFont="1" applyFill="1" applyBorder="1" applyAlignment="1">
      <alignment horizontal="center" vertical="center" wrapText="1"/>
    </xf>
    <xf numFmtId="0" fontId="26" fillId="46" borderId="66" xfId="7" applyNumberFormat="1" applyFont="1" applyFill="1" applyBorder="1" applyAlignment="1">
      <alignment horizontal="center" vertical="center" wrapText="1"/>
    </xf>
    <xf numFmtId="14" fontId="26" fillId="46" borderId="66" xfId="7" applyNumberFormat="1" applyFont="1" applyFill="1" applyBorder="1" applyAlignment="1">
      <alignment horizontal="center" vertical="center" wrapText="1"/>
    </xf>
    <xf numFmtId="0" fontId="26" fillId="2" borderId="66" xfId="0" applyFont="1" applyFill="1" applyBorder="1" applyAlignment="1">
      <alignment horizontal="center" vertical="center" wrapText="1"/>
    </xf>
    <xf numFmtId="0" fontId="26" fillId="0" borderId="66" xfId="0" applyFont="1" applyBorder="1" applyAlignment="1">
      <alignment horizontal="center" vertical="center" wrapText="1"/>
    </xf>
    <xf numFmtId="14" fontId="26" fillId="0" borderId="66" xfId="0" applyNumberFormat="1" applyFont="1" applyBorder="1" applyAlignment="1">
      <alignment horizontal="center" vertical="center" wrapText="1"/>
    </xf>
    <xf numFmtId="164" fontId="26" fillId="0" borderId="66" xfId="3" applyFont="1" applyBorder="1" applyAlignment="1">
      <alignment horizontal="center" vertical="center" wrapText="1"/>
    </xf>
    <xf numFmtId="171" fontId="26" fillId="0" borderId="66" xfId="0" applyNumberFormat="1" applyFont="1" applyBorder="1" applyAlignment="1">
      <alignment horizontal="center" vertical="center" wrapText="1"/>
    </xf>
    <xf numFmtId="0" fontId="26" fillId="0" borderId="66" xfId="0" applyFont="1" applyBorder="1" applyAlignment="1">
      <alignment wrapText="1"/>
    </xf>
    <xf numFmtId="0" fontId="26" fillId="0" borderId="68" xfId="0" applyFont="1" applyBorder="1" applyAlignment="1">
      <alignment wrapText="1"/>
    </xf>
    <xf numFmtId="0" fontId="41" fillId="0" borderId="72" xfId="0" applyFont="1" applyBorder="1" applyAlignment="1">
      <alignment horizontal="center" vertical="center" wrapText="1"/>
    </xf>
    <xf numFmtId="0" fontId="26" fillId="42" borderId="66" xfId="7" applyNumberFormat="1" applyFont="1" applyFill="1" applyBorder="1" applyAlignment="1">
      <alignment horizontal="center" vertical="center" wrapText="1"/>
    </xf>
    <xf numFmtId="14" fontId="26" fillId="42" borderId="66" xfId="7" applyNumberFormat="1" applyFont="1" applyFill="1" applyBorder="1" applyAlignment="1">
      <alignment horizontal="center" vertical="center" wrapText="1"/>
    </xf>
    <xf numFmtId="164" fontId="26" fillId="42" borderId="66" xfId="3" applyFont="1" applyFill="1" applyBorder="1" applyAlignment="1">
      <alignment horizontal="center" vertical="center" wrapText="1"/>
    </xf>
    <xf numFmtId="164" fontId="26" fillId="46" borderId="66" xfId="3" applyFont="1" applyFill="1" applyBorder="1" applyAlignment="1">
      <alignment horizontal="center" vertical="center" wrapText="1"/>
    </xf>
    <xf numFmtId="0" fontId="26" fillId="0" borderId="66" xfId="7" applyNumberFormat="1" applyFont="1" applyFill="1" applyBorder="1" applyAlignment="1">
      <alignment horizontal="center" vertical="center" wrapText="1"/>
    </xf>
    <xf numFmtId="14" fontId="26" fillId="0" borderId="66" xfId="7" applyNumberFormat="1" applyFont="1" applyFill="1" applyBorder="1" applyAlignment="1">
      <alignment horizontal="center" vertical="center" wrapText="1"/>
    </xf>
    <xf numFmtId="164" fontId="26" fillId="0" borderId="66" xfId="3" applyFont="1" applyFill="1" applyBorder="1" applyAlignment="1">
      <alignment horizontal="center" vertical="center" wrapText="1"/>
    </xf>
    <xf numFmtId="1" fontId="26" fillId="34" borderId="70" xfId="7" applyNumberFormat="1" applyFont="1" applyFill="1" applyBorder="1" applyAlignment="1">
      <alignment horizontal="center" vertical="center" wrapText="1"/>
    </xf>
    <xf numFmtId="14" fontId="26" fillId="34" borderId="70" xfId="7" applyNumberFormat="1" applyFont="1" applyFill="1" applyBorder="1" applyAlignment="1">
      <alignment horizontal="center" vertical="center" wrapText="1"/>
    </xf>
    <xf numFmtId="0" fontId="26" fillId="0" borderId="70" xfId="7" applyNumberFormat="1" applyFont="1" applyFill="1" applyBorder="1" applyAlignment="1">
      <alignment horizontal="center" vertical="center" wrapText="1"/>
    </xf>
    <xf numFmtId="14" fontId="26" fillId="0" borderId="70" xfId="7" applyNumberFormat="1" applyFont="1" applyFill="1" applyBorder="1" applyAlignment="1">
      <alignment horizontal="center" vertical="center" wrapText="1"/>
    </xf>
    <xf numFmtId="0" fontId="26" fillId="0" borderId="70" xfId="0" applyFont="1" applyBorder="1" applyAlignment="1">
      <alignment horizontal="center" vertical="center" wrapText="1"/>
    </xf>
    <xf numFmtId="14" fontId="26" fillId="0" borderId="70" xfId="0" applyNumberFormat="1" applyFont="1" applyBorder="1" applyAlignment="1">
      <alignment horizontal="center" vertical="center" wrapText="1"/>
    </xf>
    <xf numFmtId="164" fontId="26" fillId="0" borderId="70" xfId="3" applyFont="1" applyBorder="1" applyAlignment="1">
      <alignment horizontal="center" vertical="center" wrapText="1"/>
    </xf>
    <xf numFmtId="171" fontId="26" fillId="0" borderId="70" xfId="0" applyNumberFormat="1" applyFont="1" applyBorder="1" applyAlignment="1">
      <alignment horizontal="center" vertical="center" wrapText="1"/>
    </xf>
    <xf numFmtId="0" fontId="26" fillId="0" borderId="71" xfId="0" applyFont="1" applyBorder="1" applyAlignment="1">
      <alignment wrapText="1"/>
    </xf>
    <xf numFmtId="0" fontId="41" fillId="0" borderId="73" xfId="0" applyFont="1" applyBorder="1" applyAlignment="1">
      <alignment horizontal="center" vertical="center" wrapText="1"/>
    </xf>
    <xf numFmtId="1" fontId="26" fillId="34" borderId="6" xfId="7" applyNumberFormat="1" applyFont="1" applyFill="1" applyBorder="1" applyAlignment="1">
      <alignment horizontal="center" vertical="center" wrapText="1"/>
    </xf>
    <xf numFmtId="14" fontId="26" fillId="34" borderId="6" xfId="7" applyNumberFormat="1" applyFont="1" applyFill="1" applyBorder="1" applyAlignment="1">
      <alignment horizontal="center" vertical="center" wrapText="1"/>
    </xf>
    <xf numFmtId="1" fontId="26" fillId="34" borderId="7" xfId="7" applyNumberFormat="1" applyFont="1" applyFill="1" applyBorder="1" applyAlignment="1">
      <alignment horizontal="center" vertical="center" wrapText="1"/>
    </xf>
    <xf numFmtId="0" fontId="26" fillId="46" borderId="6" xfId="7" applyNumberFormat="1" applyFont="1" applyFill="1" applyBorder="1" applyAlignment="1">
      <alignment horizontal="center" vertical="center" wrapText="1"/>
    </xf>
    <xf numFmtId="14" fontId="26" fillId="46" borderId="6" xfId="7" applyNumberFormat="1" applyFont="1" applyFill="1" applyBorder="1" applyAlignment="1">
      <alignment horizontal="center" vertical="center" wrapText="1"/>
    </xf>
    <xf numFmtId="164" fontId="26" fillId="46" borderId="6" xfId="3" applyFont="1" applyFill="1" applyBorder="1" applyAlignment="1">
      <alignment horizontal="center" vertical="center" wrapText="1"/>
    </xf>
    <xf numFmtId="0" fontId="26" fillId="0" borderId="7" xfId="0" applyFont="1" applyBorder="1" applyAlignment="1">
      <alignment horizontal="center" vertical="center" wrapText="1"/>
    </xf>
    <xf numFmtId="14" fontId="26" fillId="0" borderId="7" xfId="0" applyNumberFormat="1" applyFont="1" applyBorder="1" applyAlignment="1">
      <alignment horizontal="center" vertical="center" wrapText="1"/>
    </xf>
    <xf numFmtId="164" fontId="26" fillId="0" borderId="7" xfId="3" applyFont="1" applyBorder="1" applyAlignment="1">
      <alignment horizontal="center" vertical="center" wrapText="1"/>
    </xf>
    <xf numFmtId="171" fontId="26" fillId="0" borderId="7" xfId="0" applyNumberFormat="1" applyFont="1" applyBorder="1" applyAlignment="1">
      <alignment horizontal="center" vertical="center" wrapText="1"/>
    </xf>
    <xf numFmtId="0" fontId="26" fillId="0" borderId="7" xfId="0" applyFont="1" applyBorder="1" applyAlignment="1">
      <alignment wrapText="1"/>
    </xf>
    <xf numFmtId="0" fontId="26" fillId="0" borderId="55" xfId="0" applyFont="1" applyBorder="1" applyAlignment="1">
      <alignment wrapText="1"/>
    </xf>
    <xf numFmtId="0" fontId="41" fillId="0" borderId="61" xfId="0" applyFont="1" applyBorder="1" applyAlignment="1">
      <alignment horizontal="center" vertical="center" wrapText="1"/>
    </xf>
    <xf numFmtId="1" fontId="26" fillId="34" borderId="42" xfId="7" applyNumberFormat="1" applyFont="1" applyFill="1" applyBorder="1" applyAlignment="1">
      <alignment horizontal="center" vertical="center" wrapText="1"/>
    </xf>
    <xf numFmtId="14" fontId="26" fillId="34" borderId="43" xfId="7" applyNumberFormat="1" applyFont="1" applyFill="1" applyBorder="1" applyAlignment="1">
      <alignment horizontal="center" vertical="center" wrapText="1"/>
    </xf>
    <xf numFmtId="1" fontId="26" fillId="34" borderId="43" xfId="7" applyNumberFormat="1" applyFont="1" applyFill="1" applyBorder="1" applyAlignment="1">
      <alignment horizontal="center" vertical="center" wrapText="1"/>
    </xf>
    <xf numFmtId="14" fontId="26" fillId="34" borderId="7" xfId="7" applyNumberFormat="1" applyFont="1" applyFill="1" applyBorder="1" applyAlignment="1">
      <alignment horizontal="center" vertical="center" wrapText="1"/>
    </xf>
    <xf numFmtId="0" fontId="26" fillId="35" borderId="43" xfId="7" applyNumberFormat="1" applyFont="1" applyFill="1" applyBorder="1" applyAlignment="1">
      <alignment horizontal="center" vertical="center" wrapText="1"/>
    </xf>
    <xf numFmtId="14" fontId="26" fillId="35" borderId="43" xfId="7" applyNumberFormat="1" applyFont="1" applyFill="1" applyBorder="1" applyAlignment="1">
      <alignment horizontal="center" vertical="center" wrapText="1"/>
    </xf>
    <xf numFmtId="14" fontId="26" fillId="35" borderId="7" xfId="7" applyNumberFormat="1" applyFont="1" applyFill="1" applyBorder="1" applyAlignment="1">
      <alignment horizontal="center" vertical="center" wrapText="1"/>
    </xf>
    <xf numFmtId="169" fontId="26" fillId="2" borderId="17" xfId="1" applyNumberFormat="1" applyFont="1" applyFill="1" applyBorder="1" applyAlignment="1">
      <alignment horizontal="center" vertical="center" wrapText="1"/>
    </xf>
    <xf numFmtId="0" fontId="26" fillId="14" borderId="5" xfId="7" applyNumberFormat="1" applyFont="1" applyFill="1" applyBorder="1" applyAlignment="1">
      <alignment horizontal="center" vertical="center" wrapText="1"/>
    </xf>
    <xf numFmtId="14" fontId="26" fillId="14" borderId="5" xfId="7" applyNumberFormat="1" applyFont="1" applyFill="1" applyBorder="1" applyAlignment="1">
      <alignment horizontal="center" vertical="center" wrapText="1"/>
    </xf>
    <xf numFmtId="14" fontId="26" fillId="14" borderId="6" xfId="7" applyNumberFormat="1" applyFont="1" applyFill="1" applyBorder="1" applyAlignment="1">
      <alignment horizontal="center" vertical="center" wrapText="1"/>
    </xf>
    <xf numFmtId="164" fontId="26" fillId="14" borderId="5" xfId="3" applyFont="1" applyFill="1" applyBorder="1" applyAlignment="1">
      <alignment horizontal="center" vertical="center" wrapText="1"/>
    </xf>
    <xf numFmtId="14" fontId="26" fillId="14" borderId="56" xfId="7" applyNumberFormat="1" applyFont="1" applyFill="1" applyBorder="1" applyAlignment="1">
      <alignment horizontal="center" vertical="center" wrapText="1"/>
    </xf>
    <xf numFmtId="164" fontId="26" fillId="14" borderId="56" xfId="3" applyFont="1" applyFill="1" applyBorder="1" applyAlignment="1">
      <alignment horizontal="center" vertical="center" wrapText="1"/>
    </xf>
    <xf numFmtId="14" fontId="26" fillId="34" borderId="5" xfId="7" applyNumberFormat="1" applyFont="1" applyFill="1" applyBorder="1" applyAlignment="1">
      <alignment horizontal="center" vertical="center" wrapText="1"/>
    </xf>
    <xf numFmtId="172" fontId="26" fillId="14" borderId="5" xfId="7" applyNumberFormat="1" applyFont="1" applyFill="1" applyBorder="1" applyAlignment="1">
      <alignment horizontal="center" vertical="center" wrapText="1"/>
    </xf>
    <xf numFmtId="0" fontId="26" fillId="2" borderId="5" xfId="1" applyNumberFormat="1" applyFont="1" applyFill="1" applyBorder="1" applyAlignment="1">
      <alignment horizontal="center" vertical="center" wrapText="1"/>
    </xf>
    <xf numFmtId="0" fontId="26" fillId="14" borderId="6" xfId="7" applyNumberFormat="1" applyFont="1" applyFill="1" applyBorder="1" applyAlignment="1">
      <alignment horizontal="center" vertical="center" wrapText="1"/>
    </xf>
    <xf numFmtId="164" fontId="26" fillId="14" borderId="6" xfId="3" applyFont="1" applyFill="1" applyBorder="1" applyAlignment="1">
      <alignment horizontal="center" vertical="center" wrapText="1"/>
    </xf>
    <xf numFmtId="0" fontId="26" fillId="0" borderId="6" xfId="0" applyFont="1" applyBorder="1" applyAlignment="1">
      <alignment horizontal="center" vertical="center" wrapText="1"/>
    </xf>
    <xf numFmtId="14" fontId="26" fillId="0" borderId="6" xfId="0" applyNumberFormat="1" applyFont="1" applyBorder="1" applyAlignment="1">
      <alignment horizontal="center" vertical="center" wrapText="1"/>
    </xf>
    <xf numFmtId="164" fontId="26" fillId="0" borderId="6" xfId="3" applyFont="1" applyBorder="1" applyAlignment="1">
      <alignment horizontal="center" vertical="center" wrapText="1"/>
    </xf>
    <xf numFmtId="171" fontId="26" fillId="0" borderId="6" xfId="0" applyNumberFormat="1" applyFont="1" applyBorder="1" applyAlignment="1">
      <alignment horizontal="center" vertical="center" wrapText="1"/>
    </xf>
    <xf numFmtId="0" fontId="26" fillId="0" borderId="6" xfId="0" applyFont="1" applyBorder="1" applyAlignment="1">
      <alignment wrapText="1"/>
    </xf>
    <xf numFmtId="0" fontId="26" fillId="0" borderId="64" xfId="0" applyFont="1" applyBorder="1" applyAlignment="1">
      <alignment wrapText="1"/>
    </xf>
    <xf numFmtId="1" fontId="26" fillId="34" borderId="8" xfId="7" applyNumberFormat="1" applyFont="1" applyFill="1" applyBorder="1" applyAlignment="1">
      <alignment horizontal="center" vertical="center" wrapText="1"/>
    </xf>
    <xf numFmtId="14" fontId="26" fillId="34" borderId="8" xfId="7" applyNumberFormat="1" applyFont="1" applyFill="1" applyBorder="1" applyAlignment="1">
      <alignment horizontal="center" vertical="center" wrapText="1"/>
    </xf>
    <xf numFmtId="1" fontId="26" fillId="2" borderId="5" xfId="7" applyNumberFormat="1" applyFont="1" applyFill="1" applyBorder="1" applyAlignment="1">
      <alignment horizontal="center" vertical="center" wrapText="1"/>
    </xf>
    <xf numFmtId="0" fontId="26" fillId="2" borderId="5" xfId="7" applyNumberFormat="1" applyFont="1" applyFill="1" applyBorder="1" applyAlignment="1">
      <alignment horizontal="center" vertical="center" wrapText="1"/>
    </xf>
    <xf numFmtId="14" fontId="26" fillId="2" borderId="5" xfId="7" applyNumberFormat="1" applyFont="1" applyFill="1" applyBorder="1" applyAlignment="1">
      <alignment horizontal="center" vertical="center" wrapText="1"/>
    </xf>
    <xf numFmtId="164" fontId="26" fillId="2" borderId="5" xfId="3" applyFont="1" applyFill="1" applyBorder="1" applyAlignment="1">
      <alignment horizontal="center" vertical="center" wrapText="1"/>
    </xf>
    <xf numFmtId="171" fontId="26" fillId="17" borderId="56" xfId="0" applyNumberFormat="1" applyFont="1" applyFill="1" applyBorder="1" applyAlignment="1">
      <alignment horizontal="center" vertical="center" wrapText="1"/>
    </xf>
    <xf numFmtId="0" fontId="41" fillId="0" borderId="56" xfId="0" applyFont="1" applyBorder="1" applyAlignment="1">
      <alignment horizontal="center" vertical="center" wrapText="1"/>
    </xf>
    <xf numFmtId="164" fontId="26" fillId="17" borderId="56" xfId="3" applyFont="1" applyFill="1" applyBorder="1" applyAlignment="1">
      <alignment horizontal="center" vertical="center" wrapText="1"/>
    </xf>
    <xf numFmtId="0" fontId="26" fillId="2" borderId="56" xfId="0" applyFont="1" applyFill="1" applyBorder="1" applyAlignment="1">
      <alignment horizontal="center" vertical="center"/>
    </xf>
    <xf numFmtId="0" fontId="26" fillId="17" borderId="56" xfId="1" applyNumberFormat="1" applyFont="1" applyFill="1" applyBorder="1" applyAlignment="1">
      <alignment horizontal="center" vertical="center" wrapText="1"/>
    </xf>
    <xf numFmtId="0" fontId="26" fillId="46" borderId="5" xfId="7" applyNumberFormat="1" applyFont="1" applyFill="1" applyBorder="1" applyAlignment="1">
      <alignment horizontal="center" vertical="center" wrapText="1"/>
    </xf>
    <xf numFmtId="14" fontId="26" fillId="46" borderId="5" xfId="7" applyNumberFormat="1" applyFont="1" applyFill="1" applyBorder="1" applyAlignment="1">
      <alignment horizontal="center" vertical="center" wrapText="1"/>
    </xf>
    <xf numFmtId="164" fontId="26" fillId="46" borderId="5" xfId="3" applyFont="1" applyFill="1" applyBorder="1" applyAlignment="1">
      <alignment horizontal="center" vertical="center" wrapText="1"/>
    </xf>
    <xf numFmtId="0" fontId="26" fillId="0" borderId="63" xfId="0" applyFont="1" applyBorder="1" applyAlignment="1">
      <alignment horizontal="center" vertical="center" wrapText="1"/>
    </xf>
    <xf numFmtId="3" fontId="26" fillId="0" borderId="6" xfId="0" applyNumberFormat="1" applyFont="1" applyBorder="1" applyAlignment="1">
      <alignment horizontal="center" vertical="center" wrapText="1"/>
    </xf>
    <xf numFmtId="0" fontId="26" fillId="46" borderId="8" xfId="7" applyNumberFormat="1" applyFont="1" applyFill="1" applyBorder="1" applyAlignment="1">
      <alignment horizontal="center" vertical="center" wrapText="1"/>
    </xf>
    <xf numFmtId="14" fontId="26" fillId="46" borderId="8" xfId="7" applyNumberFormat="1" applyFont="1" applyFill="1" applyBorder="1" applyAlignment="1">
      <alignment horizontal="center" vertical="center" wrapText="1"/>
    </xf>
    <xf numFmtId="0" fontId="26" fillId="0" borderId="8" xfId="0" applyFont="1" applyBorder="1" applyAlignment="1">
      <alignment horizontal="center" vertical="center" wrapText="1"/>
    </xf>
    <xf numFmtId="14" fontId="26" fillId="0" borderId="8" xfId="0" applyNumberFormat="1" applyFont="1" applyBorder="1" applyAlignment="1">
      <alignment horizontal="center" vertical="center" wrapText="1"/>
    </xf>
    <xf numFmtId="164" fontId="26" fillId="0" borderId="8" xfId="3" applyFont="1" applyBorder="1" applyAlignment="1">
      <alignment horizontal="center" vertical="center" wrapText="1"/>
    </xf>
    <xf numFmtId="171" fontId="26" fillId="0" borderId="8" xfId="0" applyNumberFormat="1" applyFont="1" applyBorder="1" applyAlignment="1">
      <alignment horizontal="center" vertical="center" wrapText="1"/>
    </xf>
    <xf numFmtId="0" fontId="26" fillId="0" borderId="8" xfId="0" applyFont="1" applyBorder="1" applyAlignment="1">
      <alignment wrapText="1"/>
    </xf>
    <xf numFmtId="0" fontId="26" fillId="0" borderId="27" xfId="0" applyFont="1" applyBorder="1" applyAlignment="1">
      <alignment wrapText="1"/>
    </xf>
    <xf numFmtId="0" fontId="26" fillId="35" borderId="6" xfId="7" applyNumberFormat="1" applyFont="1" applyFill="1" applyBorder="1" applyAlignment="1">
      <alignment horizontal="center" vertical="center" wrapText="1"/>
    </xf>
    <xf numFmtId="14" fontId="26" fillId="42" borderId="6" xfId="7" applyNumberFormat="1" applyFont="1" applyFill="1" applyBorder="1" applyAlignment="1">
      <alignment horizontal="center" vertical="center" wrapText="1"/>
    </xf>
    <xf numFmtId="49" fontId="26" fillId="2" borderId="29" xfId="1" applyNumberFormat="1" applyFont="1" applyFill="1" applyBorder="1" applyAlignment="1">
      <alignment horizontal="center" vertical="center" wrapText="1"/>
    </xf>
    <xf numFmtId="49" fontId="26" fillId="2" borderId="56" xfId="1" applyNumberFormat="1" applyFont="1" applyFill="1" applyBorder="1" applyAlignment="1">
      <alignment horizontal="center" vertical="center" wrapText="1"/>
    </xf>
    <xf numFmtId="49" fontId="26" fillId="2" borderId="6" xfId="1" applyNumberFormat="1" applyFont="1" applyFill="1" applyBorder="1" applyAlignment="1">
      <alignment horizontal="center" vertical="center" wrapText="1"/>
    </xf>
    <xf numFmtId="0" fontId="26" fillId="2" borderId="6" xfId="1" applyNumberFormat="1" applyFont="1" applyFill="1" applyBorder="1" applyAlignment="1">
      <alignment horizontal="center" vertical="center" wrapText="1"/>
    </xf>
    <xf numFmtId="168" fontId="26" fillId="0" borderId="6" xfId="0" applyNumberFormat="1" applyFont="1" applyBorder="1" applyAlignment="1">
      <alignment wrapText="1"/>
    </xf>
    <xf numFmtId="14" fontId="26" fillId="0" borderId="6" xfId="0" applyNumberFormat="1" applyFont="1" applyBorder="1" applyAlignment="1">
      <alignment wrapText="1"/>
    </xf>
    <xf numFmtId="14" fontId="26" fillId="35" borderId="56" xfId="7" applyNumberFormat="1" applyFont="1" applyFill="1" applyBorder="1" applyAlignment="1">
      <alignment horizontal="center" vertical="center" wrapText="1"/>
    </xf>
    <xf numFmtId="0" fontId="26" fillId="49" borderId="56" xfId="0" applyFont="1" applyFill="1" applyBorder="1" applyAlignment="1">
      <alignment horizontal="center" vertical="center" wrapText="1"/>
    </xf>
    <xf numFmtId="0" fontId="26" fillId="35" borderId="5" xfId="7" applyNumberFormat="1" applyFont="1" applyFill="1" applyBorder="1" applyAlignment="1">
      <alignment horizontal="center" vertical="center" wrapText="1"/>
    </xf>
    <xf numFmtId="14" fontId="26" fillId="35" borderId="5" xfId="7" applyNumberFormat="1" applyFont="1" applyFill="1" applyBorder="1" applyAlignment="1">
      <alignment horizontal="center" vertical="center" wrapText="1"/>
    </xf>
    <xf numFmtId="164" fontId="26" fillId="35" borderId="5" xfId="3" applyFont="1" applyFill="1" applyBorder="1" applyAlignment="1">
      <alignment horizontal="center" vertical="center" wrapText="1"/>
    </xf>
    <xf numFmtId="164" fontId="26" fillId="2" borderId="49" xfId="0" applyNumberFormat="1" applyFont="1" applyFill="1" applyBorder="1" applyAlignment="1">
      <alignment horizontal="center" vertical="center" wrapText="1"/>
    </xf>
    <xf numFmtId="169" fontId="26" fillId="0" borderId="56" xfId="0" applyNumberFormat="1" applyFont="1" applyFill="1" applyBorder="1" applyAlignment="1">
      <alignment horizontal="center" vertical="center" wrapText="1"/>
    </xf>
    <xf numFmtId="169" fontId="26" fillId="0" borderId="45" xfId="0" applyNumberFormat="1" applyFont="1" applyFill="1" applyBorder="1" applyAlignment="1">
      <alignment horizontal="center" vertical="center" wrapText="1"/>
    </xf>
    <xf numFmtId="169" fontId="26" fillId="0" borderId="12" xfId="0" applyNumberFormat="1" applyFont="1" applyFill="1" applyBorder="1" applyAlignment="1">
      <alignment horizontal="center" vertical="center" wrapText="1"/>
    </xf>
    <xf numFmtId="14" fontId="26" fillId="34" borderId="57" xfId="7" applyNumberFormat="1" applyFont="1" applyFill="1" applyBorder="1" applyAlignment="1">
      <alignment horizontal="center" vertical="center" wrapText="1"/>
    </xf>
    <xf numFmtId="0" fontId="26" fillId="35" borderId="34" xfId="7" applyNumberFormat="1" applyFont="1" applyFill="1" applyBorder="1" applyAlignment="1">
      <alignment horizontal="center" vertical="center" wrapText="1"/>
    </xf>
    <xf numFmtId="14" fontId="26" fillId="35" borderId="34" xfId="7" applyNumberFormat="1" applyFont="1" applyFill="1" applyBorder="1" applyAlignment="1">
      <alignment horizontal="center" vertical="center" wrapText="1"/>
    </xf>
    <xf numFmtId="164" fontId="26" fillId="35" borderId="34" xfId="3" applyFont="1" applyFill="1" applyBorder="1" applyAlignment="1">
      <alignment horizontal="center" vertical="center" wrapText="1"/>
    </xf>
    <xf numFmtId="164" fontId="26" fillId="2" borderId="52" xfId="0" applyNumberFormat="1" applyFont="1" applyFill="1" applyBorder="1" applyAlignment="1">
      <alignment horizontal="center" vertical="center" wrapText="1"/>
    </xf>
    <xf numFmtId="0" fontId="26" fillId="35" borderId="7" xfId="7" applyNumberFormat="1" applyFont="1" applyFill="1" applyBorder="1" applyAlignment="1">
      <alignment horizontal="center" vertical="center" wrapText="1"/>
    </xf>
    <xf numFmtId="164" fontId="26" fillId="35" borderId="7" xfId="3" applyFont="1" applyFill="1" applyBorder="1" applyAlignment="1">
      <alignment horizontal="center" vertical="center" wrapText="1"/>
    </xf>
    <xf numFmtId="0" fontId="26" fillId="0" borderId="7" xfId="0" applyNumberFormat="1" applyFont="1" applyBorder="1" applyAlignment="1">
      <alignment horizontal="center" vertical="center" wrapText="1"/>
    </xf>
    <xf numFmtId="1" fontId="26" fillId="0" borderId="7" xfId="0" applyNumberFormat="1" applyFont="1" applyBorder="1" applyAlignment="1">
      <alignment horizontal="center" vertical="center" wrapText="1"/>
    </xf>
    <xf numFmtId="169" fontId="26" fillId="0" borderId="4" xfId="0" applyNumberFormat="1" applyFont="1" applyFill="1" applyBorder="1" applyAlignment="1">
      <alignment horizontal="center" vertical="center" wrapText="1"/>
    </xf>
    <xf numFmtId="0" fontId="26" fillId="0" borderId="56" xfId="0" applyNumberFormat="1" applyFont="1" applyBorder="1" applyAlignment="1">
      <alignment wrapText="1"/>
    </xf>
    <xf numFmtId="1" fontId="26" fillId="0" borderId="56" xfId="0" applyNumberFormat="1" applyFont="1" applyBorder="1" applyAlignment="1">
      <alignment wrapText="1"/>
    </xf>
    <xf numFmtId="171" fontId="26" fillId="0" borderId="56" xfId="0" applyNumberFormat="1" applyFont="1" applyBorder="1" applyAlignment="1">
      <alignment wrapText="1"/>
    </xf>
    <xf numFmtId="14" fontId="26" fillId="0" borderId="56" xfId="0" applyNumberFormat="1" applyFont="1" applyBorder="1" applyAlignment="1">
      <alignment wrapText="1"/>
    </xf>
    <xf numFmtId="0" fontId="26" fillId="35" borderId="57" xfId="7" applyNumberFormat="1" applyFont="1" applyFill="1" applyBorder="1" applyAlignment="1">
      <alignment horizontal="center" vertical="center" wrapText="1"/>
    </xf>
    <xf numFmtId="14" fontId="26" fillId="35" borderId="57" xfId="7" applyNumberFormat="1" applyFont="1" applyFill="1" applyBorder="1" applyAlignment="1">
      <alignment horizontal="center" vertical="center" wrapText="1"/>
    </xf>
    <xf numFmtId="0" fontId="26" fillId="0" borderId="57" xfId="0" applyNumberFormat="1" applyFont="1" applyBorder="1" applyAlignment="1">
      <alignment wrapText="1"/>
    </xf>
    <xf numFmtId="1" fontId="26" fillId="0" borderId="57" xfId="0" applyNumberFormat="1" applyFont="1" applyBorder="1" applyAlignment="1">
      <alignment wrapText="1"/>
    </xf>
    <xf numFmtId="171" fontId="26" fillId="0" borderId="57" xfId="0" applyNumberFormat="1" applyFont="1" applyBorder="1" applyAlignment="1">
      <alignment wrapText="1"/>
    </xf>
    <xf numFmtId="14" fontId="26" fillId="0" borderId="57" xfId="0" applyNumberFormat="1" applyFont="1" applyBorder="1" applyAlignment="1">
      <alignment wrapText="1"/>
    </xf>
    <xf numFmtId="1" fontId="26" fillId="2" borderId="7" xfId="1" applyNumberFormat="1" applyFont="1" applyFill="1" applyBorder="1" applyAlignment="1">
      <alignment horizontal="center" vertical="center" wrapText="1"/>
    </xf>
    <xf numFmtId="164" fontId="26" fillId="2" borderId="7" xfId="3" applyFont="1" applyFill="1" applyBorder="1" applyAlignment="1">
      <alignment horizontal="center" vertical="center" wrapText="1"/>
    </xf>
    <xf numFmtId="171" fontId="26" fillId="2" borderId="7" xfId="0" applyNumberFormat="1" applyFont="1" applyFill="1" applyBorder="1" applyAlignment="1">
      <alignment horizontal="center" vertical="center" wrapText="1"/>
    </xf>
    <xf numFmtId="164" fontId="26" fillId="2" borderId="55" xfId="0" applyNumberFormat="1" applyFont="1" applyFill="1" applyBorder="1" applyAlignment="1">
      <alignment horizontal="center" vertical="center" wrapText="1"/>
    </xf>
    <xf numFmtId="164" fontId="26" fillId="35" borderId="43" xfId="3" applyFont="1" applyFill="1" applyBorder="1" applyAlignment="1">
      <alignment horizontal="center" vertical="center" wrapText="1"/>
    </xf>
    <xf numFmtId="14" fontId="26" fillId="2" borderId="43" xfId="7" applyNumberFormat="1" applyFont="1" applyFill="1" applyBorder="1" applyAlignment="1">
      <alignment horizontal="center" vertical="center" wrapText="1"/>
    </xf>
    <xf numFmtId="164" fontId="26" fillId="2" borderId="43" xfId="0" applyNumberFormat="1" applyFont="1" applyFill="1" applyBorder="1" applyAlignment="1">
      <alignment horizontal="center" vertical="center" wrapText="1"/>
    </xf>
    <xf numFmtId="0" fontId="26" fillId="35" borderId="42" xfId="7" applyNumberFormat="1" applyFont="1" applyFill="1" applyBorder="1" applyAlignment="1">
      <alignment horizontal="center" vertical="center" wrapText="1"/>
    </xf>
    <xf numFmtId="14" fontId="26" fillId="35" borderId="42" xfId="7" applyNumberFormat="1" applyFont="1" applyFill="1" applyBorder="1" applyAlignment="1">
      <alignment horizontal="center" vertical="center" wrapText="1"/>
    </xf>
    <xf numFmtId="164" fontId="26" fillId="35" borderId="42" xfId="3" applyFont="1" applyFill="1" applyBorder="1" applyAlignment="1">
      <alignment horizontal="center" vertical="center" wrapText="1"/>
    </xf>
    <xf numFmtId="14" fontId="26" fillId="2" borderId="42" xfId="7" applyNumberFormat="1" applyFont="1" applyFill="1" applyBorder="1" applyAlignment="1">
      <alignment horizontal="center" vertical="center" wrapText="1"/>
    </xf>
    <xf numFmtId="164" fontId="26" fillId="2" borderId="42" xfId="0" applyNumberFormat="1" applyFont="1" applyFill="1" applyBorder="1" applyAlignment="1">
      <alignment horizontal="center" vertical="center" wrapText="1"/>
    </xf>
    <xf numFmtId="0" fontId="26" fillId="9" borderId="29" xfId="0" applyNumberFormat="1" applyFont="1" applyFill="1" applyBorder="1" applyAlignment="1">
      <alignment horizontal="center" vertical="center" wrapText="1"/>
    </xf>
    <xf numFmtId="172" fontId="41" fillId="0" borderId="5" xfId="7" applyNumberFormat="1" applyFont="1" applyBorder="1" applyAlignment="1">
      <alignment horizontal="center" vertical="center" wrapText="1"/>
    </xf>
    <xf numFmtId="41" fontId="26" fillId="0" borderId="5" xfId="13" applyFont="1" applyBorder="1" applyAlignment="1">
      <alignment horizontal="center" vertical="center" wrapText="1"/>
    </xf>
    <xf numFmtId="14" fontId="26" fillId="2" borderId="29" xfId="7" applyNumberFormat="1" applyFont="1" applyFill="1" applyBorder="1" applyAlignment="1">
      <alignment horizontal="center" vertical="center" wrapText="1"/>
    </xf>
    <xf numFmtId="0" fontId="26" fillId="46" borderId="43" xfId="7" applyNumberFormat="1" applyFont="1" applyFill="1" applyBorder="1" applyAlignment="1">
      <alignment horizontal="center" vertical="center" wrapText="1"/>
    </xf>
    <xf numFmtId="14" fontId="26" fillId="46" borderId="42" xfId="7" applyNumberFormat="1" applyFont="1" applyFill="1" applyBorder="1" applyAlignment="1">
      <alignment horizontal="center" vertical="center" wrapText="1"/>
    </xf>
    <xf numFmtId="14" fontId="26" fillId="2" borderId="56" xfId="7" applyNumberFormat="1" applyFont="1" applyFill="1" applyBorder="1" applyAlignment="1">
      <alignment horizontal="center" vertical="center" wrapText="1"/>
    </xf>
    <xf numFmtId="0" fontId="26" fillId="0" borderId="7" xfId="7" applyNumberFormat="1" applyFont="1" applyFill="1" applyBorder="1" applyAlignment="1">
      <alignment horizontal="center" vertical="center" wrapText="1"/>
    </xf>
    <xf numFmtId="14" fontId="26" fillId="0" borderId="7" xfId="7" applyNumberFormat="1" applyFont="1" applyFill="1" applyBorder="1" applyAlignment="1">
      <alignment horizontal="center" vertical="center" wrapText="1"/>
    </xf>
    <xf numFmtId="0" fontId="26" fillId="46" borderId="7" xfId="7" applyNumberFormat="1" applyFont="1" applyFill="1" applyBorder="1" applyAlignment="1">
      <alignment horizontal="center" vertical="center" wrapText="1"/>
    </xf>
    <xf numFmtId="14" fontId="26" fillId="46" borderId="7" xfId="7" applyNumberFormat="1" applyFont="1" applyFill="1" applyBorder="1" applyAlignment="1">
      <alignment horizontal="center" vertical="center" wrapText="1"/>
    </xf>
    <xf numFmtId="164" fontId="26" fillId="46" borderId="57" xfId="3" applyFont="1" applyFill="1" applyBorder="1" applyAlignment="1">
      <alignment horizontal="center" vertical="center" wrapText="1"/>
    </xf>
    <xf numFmtId="14" fontId="26" fillId="2" borderId="57" xfId="7" applyNumberFormat="1" applyFont="1" applyFill="1" applyBorder="1" applyAlignment="1">
      <alignment horizontal="center" vertical="center" wrapText="1"/>
    </xf>
    <xf numFmtId="0" fontId="41" fillId="0" borderId="5" xfId="0" applyFont="1" applyBorder="1" applyAlignment="1">
      <alignment horizontal="center" vertical="center" wrapText="1"/>
    </xf>
    <xf numFmtId="0" fontId="26" fillId="61" borderId="75" xfId="0" applyFont="1" applyFill="1" applyBorder="1" applyAlignment="1">
      <alignment wrapText="1"/>
    </xf>
    <xf numFmtId="0" fontId="26" fillId="61" borderId="0" xfId="0" applyFont="1" applyFill="1" applyAlignment="1">
      <alignment wrapText="1"/>
    </xf>
    <xf numFmtId="0" fontId="41" fillId="9" borderId="29" xfId="0" applyFont="1" applyFill="1" applyBorder="1" applyAlignment="1">
      <alignment horizontal="center" vertical="center" wrapText="1"/>
    </xf>
    <xf numFmtId="169" fontId="26" fillId="9" borderId="28" xfId="0" applyNumberFormat="1" applyFont="1" applyFill="1" applyBorder="1" applyAlignment="1">
      <alignment horizontal="center" vertical="center" wrapText="1"/>
    </xf>
    <xf numFmtId="0" fontId="26" fillId="2" borderId="5" xfId="0" applyFont="1" applyFill="1" applyBorder="1" applyAlignment="1">
      <alignment wrapText="1"/>
    </xf>
    <xf numFmtId="169" fontId="26" fillId="0" borderId="23" xfId="0" applyNumberFormat="1" applyFont="1" applyFill="1" applyBorder="1" applyAlignment="1">
      <alignment horizontal="center" vertical="center" wrapText="1"/>
    </xf>
    <xf numFmtId="0" fontId="41" fillId="9" borderId="7" xfId="0" applyFont="1" applyFill="1" applyBorder="1" applyAlignment="1">
      <alignment horizontal="center" vertical="center" wrapText="1"/>
    </xf>
    <xf numFmtId="169" fontId="26" fillId="0" borderId="36" xfId="0" applyNumberFormat="1" applyFont="1" applyFill="1" applyBorder="1" applyAlignment="1">
      <alignment horizontal="center" vertical="center" wrapText="1"/>
    </xf>
    <xf numFmtId="0" fontId="26" fillId="34" borderId="7" xfId="0" applyNumberFormat="1" applyFont="1" applyFill="1" applyBorder="1" applyAlignment="1">
      <alignment horizontal="center" vertical="center" wrapText="1"/>
    </xf>
    <xf numFmtId="0" fontId="26" fillId="0" borderId="90" xfId="0" applyFont="1" applyBorder="1" applyAlignment="1">
      <alignment horizontal="center" vertical="center" wrapText="1"/>
    </xf>
    <xf numFmtId="14" fontId="26" fillId="35" borderId="29" xfId="7" applyNumberFormat="1" applyFont="1" applyFill="1" applyBorder="1" applyAlignment="1">
      <alignment horizontal="center" vertical="center" wrapText="1"/>
    </xf>
    <xf numFmtId="169" fontId="26" fillId="0" borderId="42" xfId="0" applyNumberFormat="1" applyFont="1" applyFill="1" applyBorder="1" applyAlignment="1">
      <alignment horizontal="center" vertical="center" wrapText="1"/>
    </xf>
    <xf numFmtId="0" fontId="26" fillId="35" borderId="66" xfId="7" applyNumberFormat="1" applyFont="1" applyFill="1" applyBorder="1" applyAlignment="1">
      <alignment horizontal="center" vertical="center" wrapText="1"/>
    </xf>
    <xf numFmtId="14" fontId="26" fillId="35" borderId="66" xfId="7" applyNumberFormat="1" applyFont="1" applyFill="1" applyBorder="1" applyAlignment="1">
      <alignment horizontal="center" vertical="center" wrapText="1"/>
    </xf>
    <xf numFmtId="164" fontId="26" fillId="35" borderId="66" xfId="3" applyFont="1" applyFill="1" applyBorder="1" applyAlignment="1">
      <alignment horizontal="center" vertical="center" wrapText="1"/>
    </xf>
    <xf numFmtId="14" fontId="26" fillId="2" borderId="66" xfId="7" applyNumberFormat="1" applyFont="1" applyFill="1" applyBorder="1" applyAlignment="1">
      <alignment horizontal="center" vertical="center" wrapText="1"/>
    </xf>
    <xf numFmtId="164" fontId="26" fillId="2" borderId="66" xfId="0" applyNumberFormat="1" applyFont="1" applyFill="1" applyBorder="1" applyAlignment="1">
      <alignment horizontal="center" vertical="center" wrapText="1"/>
    </xf>
    <xf numFmtId="0" fontId="26" fillId="35" borderId="70" xfId="7" applyNumberFormat="1" applyFont="1" applyFill="1" applyBorder="1" applyAlignment="1">
      <alignment horizontal="center" vertical="center" wrapText="1"/>
    </xf>
    <xf numFmtId="14" fontId="26" fillId="35" borderId="70" xfId="7" applyNumberFormat="1" applyFont="1" applyFill="1" applyBorder="1" applyAlignment="1">
      <alignment horizontal="center" vertical="center" wrapText="1"/>
    </xf>
    <xf numFmtId="164" fontId="26" fillId="35" borderId="70" xfId="3" applyFont="1" applyFill="1" applyBorder="1" applyAlignment="1">
      <alignment horizontal="center" vertical="center" wrapText="1"/>
    </xf>
    <xf numFmtId="14" fontId="26" fillId="2" borderId="70" xfId="7" applyNumberFormat="1" applyFont="1" applyFill="1" applyBorder="1" applyAlignment="1">
      <alignment horizontal="center" vertical="center" wrapText="1"/>
    </xf>
    <xf numFmtId="0" fontId="41" fillId="0" borderId="16" xfId="0" applyFont="1" applyBorder="1" applyAlignment="1">
      <alignment horizontal="center" vertical="center" wrapText="1"/>
    </xf>
    <xf numFmtId="14" fontId="26" fillId="10" borderId="29" xfId="7" applyNumberFormat="1" applyFont="1" applyFill="1" applyBorder="1" applyAlignment="1">
      <alignment horizontal="center" vertical="center" wrapText="1"/>
    </xf>
    <xf numFmtId="44" fontId="41" fillId="10" borderId="29" xfId="7" applyFont="1" applyFill="1" applyBorder="1" applyAlignment="1">
      <alignment horizontal="center" vertical="center" wrapText="1"/>
    </xf>
    <xf numFmtId="1" fontId="26" fillId="10" borderId="29" xfId="2" applyNumberFormat="1" applyFont="1" applyFill="1" applyBorder="1" applyAlignment="1">
      <alignment horizontal="center" vertical="center" wrapText="1"/>
    </xf>
    <xf numFmtId="169" fontId="26" fillId="80" borderId="29" xfId="1" applyNumberFormat="1" applyFont="1" applyFill="1" applyBorder="1" applyAlignment="1">
      <alignment horizontal="center" vertical="center" wrapText="1"/>
    </xf>
    <xf numFmtId="0" fontId="26" fillId="80" borderId="29" xfId="1" applyNumberFormat="1" applyFont="1" applyFill="1" applyBorder="1" applyAlignment="1">
      <alignment horizontal="center" vertical="center" wrapText="1"/>
    </xf>
    <xf numFmtId="0" fontId="26" fillId="80" borderId="29" xfId="0" applyFont="1" applyFill="1" applyBorder="1" applyAlignment="1">
      <alignment horizontal="center" vertical="center" wrapText="1"/>
    </xf>
    <xf numFmtId="44" fontId="26" fillId="80" borderId="29" xfId="7" applyFont="1" applyFill="1" applyBorder="1" applyAlignment="1">
      <alignment horizontal="center" vertical="center" wrapText="1"/>
    </xf>
    <xf numFmtId="14" fontId="26" fillId="80" borderId="29" xfId="0" applyNumberFormat="1" applyFont="1" applyFill="1" applyBorder="1" applyAlignment="1">
      <alignment horizontal="center" vertical="center" wrapText="1"/>
    </xf>
    <xf numFmtId="164" fontId="41" fillId="80" borderId="29" xfId="3" applyFont="1" applyFill="1" applyBorder="1" applyAlignment="1">
      <alignment horizontal="center" vertical="center" wrapText="1"/>
    </xf>
    <xf numFmtId="164" fontId="26" fillId="2" borderId="29" xfId="0" applyNumberFormat="1" applyFont="1" applyFill="1" applyBorder="1" applyAlignment="1">
      <alignment vertical="center"/>
    </xf>
    <xf numFmtId="0" fontId="26" fillId="2" borderId="47" xfId="0" applyFont="1" applyFill="1" applyBorder="1" applyAlignment="1">
      <alignment horizontal="center" vertical="center" wrapText="1"/>
    </xf>
    <xf numFmtId="0" fontId="26" fillId="10" borderId="108" xfId="7" applyNumberFormat="1" applyFont="1" applyFill="1" applyBorder="1" applyAlignment="1">
      <alignment horizontal="center" vertical="center" wrapText="1"/>
    </xf>
    <xf numFmtId="44" fontId="26" fillId="10" borderId="108" xfId="7" applyFont="1" applyFill="1" applyBorder="1" applyAlignment="1">
      <alignment horizontal="center" vertical="center" wrapText="1"/>
    </xf>
    <xf numFmtId="14" fontId="26" fillId="10" borderId="108" xfId="7" applyNumberFormat="1" applyFont="1" applyFill="1" applyBorder="1" applyAlignment="1">
      <alignment horizontal="center" vertical="center" wrapText="1"/>
    </xf>
    <xf numFmtId="44" fontId="41" fillId="10" borderId="108" xfId="7" applyFont="1" applyFill="1" applyBorder="1" applyAlignment="1">
      <alignment horizontal="center" vertical="center" wrapText="1"/>
    </xf>
    <xf numFmtId="0" fontId="26" fillId="10" borderId="108" xfId="0" applyNumberFormat="1" applyFont="1" applyFill="1" applyBorder="1" applyAlignment="1">
      <alignment horizontal="center" vertical="center" wrapText="1"/>
    </xf>
    <xf numFmtId="169" fontId="26" fillId="10" borderId="108" xfId="1" applyNumberFormat="1" applyFont="1" applyFill="1" applyBorder="1" applyAlignment="1">
      <alignment horizontal="center" vertical="center" wrapText="1"/>
    </xf>
    <xf numFmtId="165" fontId="26" fillId="10" borderId="108" xfId="2" applyFont="1" applyFill="1" applyBorder="1" applyAlignment="1">
      <alignment horizontal="center" vertical="center" wrapText="1"/>
    </xf>
    <xf numFmtId="169" fontId="26" fillId="2" borderId="108" xfId="1" applyNumberFormat="1" applyFont="1" applyFill="1" applyBorder="1" applyAlignment="1">
      <alignment horizontal="center" vertical="center" wrapText="1"/>
    </xf>
    <xf numFmtId="0" fontId="26" fillId="2" borderId="108" xfId="1" applyNumberFormat="1" applyFont="1" applyFill="1" applyBorder="1" applyAlignment="1">
      <alignment horizontal="center" vertical="center" wrapText="1"/>
    </xf>
    <xf numFmtId="0" fontId="26" fillId="2" borderId="108" xfId="0" applyFont="1" applyFill="1" applyBorder="1" applyAlignment="1">
      <alignment horizontal="center" vertical="center" wrapText="1"/>
    </xf>
    <xf numFmtId="44" fontId="26" fillId="2" borderId="108" xfId="7" applyFont="1" applyFill="1" applyBorder="1" applyAlignment="1">
      <alignment horizontal="center" vertical="center" wrapText="1"/>
    </xf>
    <xf numFmtId="164" fontId="41" fillId="2" borderId="108" xfId="3" applyFont="1" applyFill="1" applyBorder="1" applyAlignment="1">
      <alignment horizontal="center" vertical="center" wrapText="1"/>
    </xf>
    <xf numFmtId="164" fontId="26" fillId="2" borderId="108" xfId="0" applyNumberFormat="1" applyFont="1" applyFill="1" applyBorder="1" applyAlignment="1">
      <alignment horizontal="center" vertical="center" wrapText="1"/>
    </xf>
    <xf numFmtId="164" fontId="26" fillId="2" borderId="108" xfId="0" applyNumberFormat="1" applyFont="1" applyFill="1" applyBorder="1" applyAlignment="1">
      <alignment vertical="center"/>
    </xf>
    <xf numFmtId="0" fontId="26" fillId="2" borderId="110" xfId="0" applyFont="1" applyFill="1" applyBorder="1" applyAlignment="1">
      <alignment horizontal="center" vertical="center" wrapText="1"/>
    </xf>
    <xf numFmtId="0" fontId="26" fillId="61" borderId="108" xfId="7" applyNumberFormat="1" applyFont="1" applyFill="1" applyBorder="1" applyAlignment="1">
      <alignment horizontal="center" vertical="center" wrapText="1"/>
    </xf>
    <xf numFmtId="165" fontId="26" fillId="61" borderId="108" xfId="2" applyFont="1" applyFill="1" applyBorder="1" applyAlignment="1">
      <alignment horizontal="center" vertical="center" wrapText="1"/>
    </xf>
    <xf numFmtId="0" fontId="26" fillId="61" borderId="108" xfId="1" applyNumberFormat="1" applyFont="1" applyFill="1" applyBorder="1" applyAlignment="1">
      <alignment horizontal="center" vertical="center" wrapText="1"/>
    </xf>
    <xf numFmtId="164" fontId="41" fillId="61" borderId="108" xfId="3" applyFont="1" applyFill="1" applyBorder="1" applyAlignment="1">
      <alignment horizontal="center" vertical="center" wrapText="1"/>
    </xf>
    <xf numFmtId="14" fontId="26" fillId="61" borderId="108" xfId="7" applyNumberFormat="1" applyFont="1" applyFill="1" applyBorder="1" applyAlignment="1">
      <alignment horizontal="center" vertical="center" wrapText="1"/>
    </xf>
    <xf numFmtId="191" fontId="26" fillId="61" borderId="108" xfId="2" applyNumberFormat="1" applyFont="1" applyFill="1" applyBorder="1" applyAlignment="1">
      <alignment horizontal="center" vertical="center" wrapText="1"/>
    </xf>
    <xf numFmtId="15" fontId="26" fillId="61" borderId="108" xfId="0" applyNumberFormat="1" applyFont="1" applyFill="1" applyBorder="1" applyAlignment="1">
      <alignment horizontal="center" vertical="center" wrapText="1"/>
    </xf>
    <xf numFmtId="164" fontId="26" fillId="2" borderId="108" xfId="0" applyNumberFormat="1" applyFont="1" applyFill="1" applyBorder="1" applyAlignment="1">
      <alignment horizontal="center" vertical="center"/>
    </xf>
    <xf numFmtId="0" fontId="26" fillId="34" borderId="104" xfId="7" applyNumberFormat="1" applyFont="1" applyFill="1" applyBorder="1" applyAlignment="1">
      <alignment horizontal="center" vertical="center" wrapText="1"/>
    </xf>
    <xf numFmtId="14" fontId="26" fillId="34" borderId="104" xfId="7" applyNumberFormat="1" applyFont="1" applyFill="1" applyBorder="1" applyAlignment="1">
      <alignment horizontal="center" vertical="center" wrapText="1"/>
    </xf>
    <xf numFmtId="0" fontId="26" fillId="2" borderId="104" xfId="1" applyNumberFormat="1" applyFont="1" applyFill="1" applyBorder="1" applyAlignment="1">
      <alignment horizontal="center" vertical="center" wrapText="1"/>
    </xf>
    <xf numFmtId="15" fontId="26" fillId="2" borderId="104" xfId="0" applyNumberFormat="1" applyFont="1" applyFill="1" applyBorder="1" applyAlignment="1">
      <alignment horizontal="center" vertical="center" wrapText="1"/>
    </xf>
    <xf numFmtId="44" fontId="26" fillId="2" borderId="104" xfId="7" applyFont="1" applyFill="1" applyBorder="1" applyAlignment="1">
      <alignment horizontal="center" vertical="center" wrapText="1"/>
    </xf>
    <xf numFmtId="192" fontId="26" fillId="2" borderId="104" xfId="0" applyNumberFormat="1" applyFont="1" applyFill="1" applyBorder="1" applyAlignment="1">
      <alignment horizontal="center" vertical="center" wrapText="1"/>
    </xf>
    <xf numFmtId="164" fontId="41" fillId="2" borderId="104" xfId="3" applyFont="1" applyFill="1" applyBorder="1" applyAlignment="1">
      <alignment horizontal="center" vertical="center" wrapText="1"/>
    </xf>
    <xf numFmtId="14" fontId="26" fillId="2" borderId="104" xfId="0" applyNumberFormat="1" applyFont="1" applyFill="1" applyBorder="1" applyAlignment="1">
      <alignment horizontal="center" vertical="center" wrapText="1"/>
    </xf>
    <xf numFmtId="164" fontId="26" fillId="2" borderId="104" xfId="0" applyNumberFormat="1" applyFont="1" applyFill="1" applyBorder="1" applyAlignment="1">
      <alignment horizontal="center" vertical="center"/>
    </xf>
    <xf numFmtId="0" fontId="26" fillId="2" borderId="106" xfId="0" applyFont="1" applyFill="1" applyBorder="1" applyAlignment="1">
      <alignment horizontal="center" vertical="center" wrapText="1"/>
    </xf>
    <xf numFmtId="0" fontId="26" fillId="61" borderId="29" xfId="1" applyNumberFormat="1" applyFont="1" applyFill="1" applyBorder="1" applyAlignment="1">
      <alignment horizontal="center" vertical="center" wrapText="1"/>
    </xf>
    <xf numFmtId="15" fontId="26" fillId="61" borderId="29" xfId="0" applyNumberFormat="1" applyFont="1" applyFill="1" applyBorder="1" applyAlignment="1">
      <alignment horizontal="center" vertical="center" wrapText="1"/>
    </xf>
    <xf numFmtId="0" fontId="26" fillId="34" borderId="108" xfId="7" applyNumberFormat="1" applyFont="1" applyFill="1" applyBorder="1" applyAlignment="1">
      <alignment horizontal="center" vertical="center" wrapText="1"/>
    </xf>
    <xf numFmtId="14" fontId="26" fillId="34" borderId="108" xfId="7" applyNumberFormat="1" applyFont="1" applyFill="1" applyBorder="1" applyAlignment="1">
      <alignment horizontal="center" vertical="center" wrapText="1"/>
    </xf>
    <xf numFmtId="0" fontId="26" fillId="34" borderId="108" xfId="0" applyNumberFormat="1" applyFont="1" applyFill="1" applyBorder="1" applyAlignment="1">
      <alignment horizontal="center" vertical="center" wrapText="1"/>
    </xf>
    <xf numFmtId="15" fontId="26" fillId="2" borderId="108" xfId="0" applyNumberFormat="1" applyFont="1" applyFill="1" applyBorder="1" applyAlignment="1">
      <alignment horizontal="center" vertical="center" wrapText="1"/>
    </xf>
    <xf numFmtId="14" fontId="26" fillId="2" borderId="108" xfId="0" applyNumberFormat="1" applyFont="1" applyFill="1" applyBorder="1" applyAlignment="1">
      <alignment horizontal="center" vertical="center" wrapText="1"/>
    </xf>
    <xf numFmtId="0" fontId="26" fillId="61" borderId="108" xfId="2" applyNumberFormat="1" applyFont="1" applyFill="1" applyBorder="1" applyAlignment="1">
      <alignment horizontal="center" vertical="center" wrapText="1"/>
    </xf>
    <xf numFmtId="0" fontId="26" fillId="80" borderId="108" xfId="0" applyFont="1" applyFill="1" applyBorder="1" applyAlignment="1">
      <alignment horizontal="center" vertical="center" wrapText="1"/>
    </xf>
    <xf numFmtId="165" fontId="26" fillId="80" borderId="108" xfId="2" applyFont="1" applyFill="1" applyBorder="1" applyAlignment="1">
      <alignment horizontal="center" vertical="center" wrapText="1"/>
    </xf>
    <xf numFmtId="0" fontId="26" fillId="80" borderId="108" xfId="2" applyNumberFormat="1" applyFont="1" applyFill="1" applyBorder="1" applyAlignment="1">
      <alignment horizontal="center" vertical="center" wrapText="1"/>
    </xf>
    <xf numFmtId="169" fontId="26" fillId="80" borderId="108" xfId="1" applyNumberFormat="1" applyFont="1" applyFill="1" applyBorder="1" applyAlignment="1">
      <alignment horizontal="center" vertical="center" wrapText="1"/>
    </xf>
    <xf numFmtId="0" fontId="26" fillId="80" borderId="108" xfId="1" applyNumberFormat="1" applyFont="1" applyFill="1" applyBorder="1" applyAlignment="1">
      <alignment horizontal="center" vertical="center" wrapText="1"/>
    </xf>
    <xf numFmtId="15" fontId="26" fillId="80" borderId="108" xfId="0" applyNumberFormat="1" applyFont="1" applyFill="1" applyBorder="1" applyAlignment="1">
      <alignment horizontal="center" vertical="center" wrapText="1"/>
    </xf>
    <xf numFmtId="44" fontId="26" fillId="80" borderId="108" xfId="7" applyFont="1" applyFill="1" applyBorder="1" applyAlignment="1">
      <alignment horizontal="center" vertical="center" wrapText="1"/>
    </xf>
    <xf numFmtId="14" fontId="26" fillId="80" borderId="108" xfId="0" applyNumberFormat="1" applyFont="1" applyFill="1" applyBorder="1" applyAlignment="1">
      <alignment horizontal="center" vertical="center" wrapText="1"/>
    </xf>
    <xf numFmtId="0" fontId="26" fillId="10" borderId="108" xfId="0" applyFont="1" applyFill="1" applyBorder="1" applyAlignment="1">
      <alignment horizontal="center" vertical="center" wrapText="1"/>
    </xf>
    <xf numFmtId="170" fontId="26" fillId="2" borderId="108" xfId="7" applyNumberFormat="1" applyFont="1" applyFill="1" applyBorder="1" applyAlignment="1">
      <alignment horizontal="center" vertical="center" wrapText="1"/>
    </xf>
    <xf numFmtId="0" fontId="26" fillId="80" borderId="104" xfId="0" applyFont="1" applyFill="1" applyBorder="1" applyAlignment="1">
      <alignment horizontal="center" vertical="center" wrapText="1"/>
    </xf>
    <xf numFmtId="44" fontId="41" fillId="80" borderId="104" xfId="7" applyFont="1" applyFill="1" applyBorder="1" applyAlignment="1">
      <alignment horizontal="center" vertical="center" wrapText="1"/>
    </xf>
    <xf numFmtId="14" fontId="26" fillId="80" borderId="104" xfId="0" applyNumberFormat="1" applyFont="1" applyFill="1" applyBorder="1" applyAlignment="1">
      <alignment horizontal="center" vertical="center" wrapText="1"/>
    </xf>
    <xf numFmtId="44" fontId="26" fillId="0" borderId="29" xfId="7" applyFont="1" applyFill="1" applyBorder="1" applyAlignment="1">
      <alignment horizontal="center" vertical="center" wrapText="1"/>
    </xf>
    <xf numFmtId="14" fontId="26" fillId="0" borderId="29" xfId="7" applyNumberFormat="1" applyFont="1" applyFill="1" applyBorder="1" applyAlignment="1">
      <alignment horizontal="center" vertical="center" wrapText="1"/>
    </xf>
    <xf numFmtId="0" fontId="26" fillId="0" borderId="108" xfId="0" applyNumberFormat="1" applyFont="1" applyFill="1" applyBorder="1" applyAlignment="1">
      <alignment horizontal="center" vertical="center" wrapText="1"/>
    </xf>
    <xf numFmtId="0" fontId="26" fillId="0" borderId="108" xfId="0" applyFont="1" applyFill="1" applyBorder="1" applyAlignment="1">
      <alignment horizontal="center" vertical="center" wrapText="1"/>
    </xf>
    <xf numFmtId="165" fontId="26" fillId="0" borderId="108" xfId="2" applyFont="1" applyFill="1" applyBorder="1" applyAlignment="1">
      <alignment horizontal="center" vertical="center" wrapText="1"/>
    </xf>
    <xf numFmtId="0" fontId="26" fillId="0" borderId="108" xfId="7" applyNumberFormat="1" applyFont="1" applyFill="1" applyBorder="1" applyAlignment="1">
      <alignment horizontal="center" vertical="center" wrapText="1"/>
    </xf>
    <xf numFmtId="169" fontId="26" fillId="0" borderId="108" xfId="1" applyNumberFormat="1" applyFont="1" applyFill="1" applyBorder="1" applyAlignment="1">
      <alignment horizontal="center" vertical="center" wrapText="1"/>
    </xf>
    <xf numFmtId="184" fontId="26" fillId="61" borderId="108" xfId="2" applyNumberFormat="1" applyFont="1" applyFill="1" applyBorder="1" applyAlignment="1">
      <alignment horizontal="center" vertical="center" wrapText="1"/>
    </xf>
    <xf numFmtId="169" fontId="26" fillId="61" borderId="104" xfId="1" applyNumberFormat="1" applyFont="1" applyFill="1" applyBorder="1" applyAlignment="1">
      <alignment horizontal="center" vertical="center" wrapText="1"/>
    </xf>
    <xf numFmtId="165" fontId="26" fillId="61" borderId="104" xfId="2" applyFont="1" applyFill="1" applyBorder="1" applyAlignment="1">
      <alignment horizontal="center" vertical="center" wrapText="1"/>
    </xf>
    <xf numFmtId="14" fontId="26" fillId="10" borderId="29" xfId="1" applyNumberFormat="1" applyFont="1" applyFill="1" applyBorder="1" applyAlignment="1">
      <alignment horizontal="center" vertical="center" wrapText="1"/>
    </xf>
    <xf numFmtId="0" fontId="26" fillId="10" borderId="104" xfId="7" applyNumberFormat="1" applyFont="1" applyFill="1" applyBorder="1" applyAlignment="1">
      <alignment horizontal="center" vertical="center" wrapText="1"/>
    </xf>
    <xf numFmtId="14" fontId="26" fillId="10" borderId="104" xfId="7" applyNumberFormat="1" applyFont="1" applyFill="1" applyBorder="1" applyAlignment="1">
      <alignment horizontal="center" vertical="center" wrapText="1"/>
    </xf>
    <xf numFmtId="44" fontId="26" fillId="10" borderId="104" xfId="7" applyFont="1" applyFill="1" applyBorder="1" applyAlignment="1">
      <alignment horizontal="center" vertical="center" wrapText="1"/>
    </xf>
    <xf numFmtId="0" fontId="26" fillId="10" borderId="104" xfId="0" applyNumberFormat="1" applyFont="1" applyFill="1" applyBorder="1" applyAlignment="1">
      <alignment horizontal="center" vertical="center" wrapText="1"/>
    </xf>
    <xf numFmtId="0" fontId="26" fillId="34" borderId="29" xfId="1" applyNumberFormat="1" applyFont="1" applyFill="1" applyBorder="1" applyAlignment="1">
      <alignment horizontal="center" vertical="center" wrapText="1"/>
    </xf>
    <xf numFmtId="164" fontId="26" fillId="61" borderId="29" xfId="0" applyNumberFormat="1" applyFont="1" applyFill="1" applyBorder="1" applyAlignment="1">
      <alignment horizontal="center" vertical="center" wrapText="1"/>
    </xf>
    <xf numFmtId="164" fontId="26" fillId="61" borderId="8" xfId="0" applyNumberFormat="1" applyFont="1" applyFill="1" applyBorder="1" applyAlignment="1">
      <alignment horizontal="center" vertical="center" wrapText="1"/>
    </xf>
    <xf numFmtId="0" fontId="26" fillId="34" borderId="75" xfId="1" applyNumberFormat="1" applyFont="1" applyFill="1" applyBorder="1" applyAlignment="1">
      <alignment horizontal="center" vertical="center" wrapText="1"/>
    </xf>
    <xf numFmtId="0" fontId="26" fillId="34" borderId="107" xfId="0" applyFont="1" applyFill="1" applyBorder="1" applyAlignment="1">
      <alignment horizontal="center" vertical="center" wrapText="1"/>
    </xf>
    <xf numFmtId="0" fontId="26" fillId="61" borderId="76" xfId="0" applyFont="1" applyFill="1" applyBorder="1" applyAlignment="1">
      <alignment horizontal="center" vertical="center" wrapText="1"/>
    </xf>
    <xf numFmtId="14" fontId="26" fillId="78" borderId="75" xfId="0" applyNumberFormat="1" applyFont="1" applyFill="1" applyBorder="1" applyAlignment="1">
      <alignment horizontal="center" vertical="center" wrapText="1"/>
    </xf>
    <xf numFmtId="172" fontId="41" fillId="78" borderId="75" xfId="7" applyNumberFormat="1" applyFont="1" applyFill="1" applyBorder="1" applyAlignment="1">
      <alignment horizontal="center" vertical="center" wrapText="1"/>
    </xf>
    <xf numFmtId="172" fontId="41" fillId="74" borderId="75" xfId="7" applyNumberFormat="1" applyFont="1" applyFill="1" applyBorder="1" applyAlignment="1">
      <alignment horizontal="center" vertical="center" wrapText="1"/>
    </xf>
    <xf numFmtId="0" fontId="26" fillId="33" borderId="29" xfId="0" applyNumberFormat="1" applyFont="1" applyFill="1" applyBorder="1" applyAlignment="1">
      <alignment horizontal="center" vertical="center" wrapText="1"/>
    </xf>
    <xf numFmtId="14" fontId="26" fillId="2" borderId="7" xfId="7" applyNumberFormat="1" applyFont="1" applyFill="1" applyBorder="1" applyAlignment="1">
      <alignment horizontal="center" vertical="center" wrapText="1"/>
    </xf>
    <xf numFmtId="0" fontId="26" fillId="46" borderId="42" xfId="7" applyNumberFormat="1" applyFont="1" applyFill="1" applyBorder="1" applyAlignment="1">
      <alignment horizontal="center" vertical="center" wrapText="1"/>
    </xf>
    <xf numFmtId="164" fontId="26" fillId="46" borderId="42" xfId="3" applyFont="1" applyFill="1" applyBorder="1" applyAlignment="1">
      <alignment horizontal="center" vertical="center" wrapText="1"/>
    </xf>
    <xf numFmtId="0" fontId="26" fillId="17" borderId="5" xfId="7" applyNumberFormat="1" applyFont="1" applyFill="1" applyBorder="1" applyAlignment="1">
      <alignment horizontal="center" vertical="center" wrapText="1"/>
    </xf>
    <xf numFmtId="0" fontId="26" fillId="35" borderId="8" xfId="7" applyNumberFormat="1" applyFont="1" applyFill="1" applyBorder="1" applyAlignment="1">
      <alignment horizontal="center" vertical="center" wrapText="1"/>
    </xf>
    <xf numFmtId="14" fontId="26" fillId="35" borderId="8" xfId="7" applyNumberFormat="1" applyFont="1" applyFill="1" applyBorder="1" applyAlignment="1">
      <alignment horizontal="center" vertical="center" wrapText="1"/>
    </xf>
    <xf numFmtId="164" fontId="26" fillId="35" borderId="8" xfId="3" applyFont="1" applyFill="1" applyBorder="1" applyAlignment="1">
      <alignment horizontal="center" vertical="center" wrapText="1"/>
    </xf>
    <xf numFmtId="0" fontId="26" fillId="17" borderId="43" xfId="7" applyNumberFormat="1" applyFont="1" applyFill="1" applyBorder="1" applyAlignment="1">
      <alignment horizontal="center" vertical="center" wrapText="1"/>
    </xf>
    <xf numFmtId="1" fontId="26" fillId="34" borderId="51" xfId="7" applyNumberFormat="1" applyFont="1" applyFill="1" applyBorder="1" applyAlignment="1">
      <alignment horizontal="center" vertical="center" wrapText="1"/>
    </xf>
    <xf numFmtId="0" fontId="26" fillId="35" borderId="51" xfId="7" applyNumberFormat="1" applyFont="1" applyFill="1" applyBorder="1" applyAlignment="1">
      <alignment horizontal="center" vertical="center" wrapText="1"/>
    </xf>
    <xf numFmtId="164" fontId="26" fillId="35" borderId="51" xfId="3" applyFont="1" applyFill="1" applyBorder="1" applyAlignment="1">
      <alignment horizontal="center" vertical="center" wrapText="1"/>
    </xf>
    <xf numFmtId="14" fontId="26" fillId="2" borderId="51" xfId="7" applyNumberFormat="1" applyFont="1" applyFill="1" applyBorder="1" applyAlignment="1">
      <alignment horizontal="center" vertical="center" wrapText="1"/>
    </xf>
    <xf numFmtId="164" fontId="26" fillId="2" borderId="51" xfId="0" applyNumberFormat="1" applyFont="1" applyFill="1" applyBorder="1" applyAlignment="1">
      <alignment horizontal="center" vertical="center" wrapText="1"/>
    </xf>
    <xf numFmtId="0" fontId="26" fillId="14" borderId="56" xfId="0" applyFont="1" applyFill="1" applyBorder="1" applyAlignment="1">
      <alignment horizontal="center" vertical="center" wrapText="1"/>
    </xf>
    <xf numFmtId="0" fontId="26" fillId="14" borderId="56" xfId="2" applyNumberFormat="1" applyFont="1" applyFill="1" applyBorder="1" applyAlignment="1">
      <alignment horizontal="center" vertical="center" wrapText="1"/>
    </xf>
    <xf numFmtId="14" fontId="26" fillId="14" borderId="56" xfId="1" applyNumberFormat="1" applyFont="1" applyFill="1" applyBorder="1" applyAlignment="1">
      <alignment horizontal="center" vertical="center" wrapText="1"/>
    </xf>
    <xf numFmtId="0" fontId="26" fillId="17" borderId="42" xfId="7" applyNumberFormat="1" applyFont="1" applyFill="1" applyBorder="1" applyAlignment="1">
      <alignment horizontal="center" vertical="center" wrapText="1"/>
    </xf>
    <xf numFmtId="14" fontId="26" fillId="35" borderId="51" xfId="7" applyNumberFormat="1" applyFont="1" applyFill="1" applyBorder="1" applyAlignment="1">
      <alignment horizontal="center" vertical="center" wrapText="1"/>
    </xf>
    <xf numFmtId="0" fontId="26" fillId="14" borderId="51" xfId="7" applyNumberFormat="1" applyFont="1" applyFill="1" applyBorder="1" applyAlignment="1">
      <alignment horizontal="center" vertical="center" wrapText="1"/>
    </xf>
    <xf numFmtId="0" fontId="26" fillId="14" borderId="7" xfId="7" applyNumberFormat="1" applyFont="1" applyFill="1" applyBorder="1" applyAlignment="1">
      <alignment horizontal="center" vertical="center" wrapText="1"/>
    </xf>
    <xf numFmtId="14" fontId="26" fillId="14" borderId="7" xfId="7" applyNumberFormat="1" applyFont="1" applyFill="1" applyBorder="1" applyAlignment="1">
      <alignment horizontal="center" vertical="center" wrapText="1"/>
    </xf>
    <xf numFmtId="0" fontId="41" fillId="17" borderId="29" xfId="0" applyFont="1" applyFill="1" applyBorder="1" applyAlignment="1">
      <alignment horizontal="center" vertical="center" wrapText="1"/>
    </xf>
    <xf numFmtId="1" fontId="26" fillId="0" borderId="0" xfId="0" applyNumberFormat="1" applyFont="1" applyAlignment="1">
      <alignment wrapText="1"/>
    </xf>
    <xf numFmtId="0" fontId="26" fillId="0" borderId="0" xfId="2" applyNumberFormat="1" applyFont="1" applyAlignment="1">
      <alignment horizontal="center" vertical="center" wrapText="1"/>
    </xf>
    <xf numFmtId="1" fontId="26" fillId="0" borderId="75" xfId="0" applyNumberFormat="1" applyFont="1" applyBorder="1" applyAlignment="1">
      <alignment wrapText="1"/>
    </xf>
    <xf numFmtId="0" fontId="26" fillId="39" borderId="7" xfId="7" applyNumberFormat="1" applyFont="1" applyFill="1" applyBorder="1" applyAlignment="1">
      <alignment horizontal="center" vertical="center" wrapText="1"/>
    </xf>
    <xf numFmtId="164" fontId="26" fillId="46" borderId="7" xfId="3" applyFont="1" applyFill="1" applyBorder="1" applyAlignment="1">
      <alignment horizontal="center" vertical="center" wrapText="1"/>
    </xf>
    <xf numFmtId="0" fontId="26" fillId="54" borderId="29" xfId="7" applyNumberFormat="1" applyFont="1" applyFill="1" applyBorder="1" applyAlignment="1">
      <alignment horizontal="center" vertical="center" wrapText="1"/>
    </xf>
    <xf numFmtId="0" fontId="26" fillId="54" borderId="29" xfId="0" applyFont="1" applyFill="1" applyBorder="1" applyAlignment="1">
      <alignment horizontal="center" vertical="center" wrapText="1"/>
    </xf>
    <xf numFmtId="0" fontId="26" fillId="54" borderId="29" xfId="2" applyNumberFormat="1" applyFont="1" applyFill="1" applyBorder="1" applyAlignment="1">
      <alignment horizontal="center" vertical="center" wrapText="1"/>
    </xf>
    <xf numFmtId="14" fontId="26" fillId="54" borderId="29" xfId="1" applyNumberFormat="1" applyFont="1" applyFill="1" applyBorder="1" applyAlignment="1">
      <alignment horizontal="center" vertical="center" wrapText="1"/>
    </xf>
    <xf numFmtId="164" fontId="26" fillId="54" borderId="29" xfId="3" applyFont="1" applyFill="1" applyBorder="1" applyAlignment="1">
      <alignment horizontal="center" vertical="center" wrapText="1"/>
    </xf>
    <xf numFmtId="0" fontId="26" fillId="17" borderId="7" xfId="0" applyFont="1" applyFill="1" applyBorder="1" applyAlignment="1">
      <alignment horizontal="center" vertical="center" wrapText="1"/>
    </xf>
    <xf numFmtId="0" fontId="26" fillId="54" borderId="7" xfId="7" applyNumberFormat="1" applyFont="1" applyFill="1" applyBorder="1" applyAlignment="1">
      <alignment horizontal="center" vertical="center" wrapText="1"/>
    </xf>
    <xf numFmtId="0" fontId="26" fillId="54" borderId="7" xfId="0" applyFont="1" applyFill="1" applyBorder="1" applyAlignment="1">
      <alignment horizontal="center" vertical="center" wrapText="1"/>
    </xf>
    <xf numFmtId="0" fontId="26" fillId="54" borderId="7" xfId="2" applyNumberFormat="1" applyFont="1" applyFill="1" applyBorder="1" applyAlignment="1">
      <alignment horizontal="center" vertical="center" wrapText="1"/>
    </xf>
    <xf numFmtId="14" fontId="26" fillId="54" borderId="7" xfId="1" applyNumberFormat="1" applyFont="1" applyFill="1" applyBorder="1" applyAlignment="1">
      <alignment horizontal="center" vertical="center" wrapText="1"/>
    </xf>
    <xf numFmtId="164" fontId="26" fillId="54" borderId="7" xfId="3" applyFont="1" applyFill="1" applyBorder="1" applyAlignment="1">
      <alignment horizontal="center" vertical="center" wrapText="1"/>
    </xf>
    <xf numFmtId="1" fontId="26" fillId="43" borderId="29" xfId="7" applyNumberFormat="1" applyFont="1" applyFill="1" applyBorder="1" applyAlignment="1">
      <alignment horizontal="center" vertical="center" wrapText="1"/>
    </xf>
    <xf numFmtId="1" fontId="26" fillId="2" borderId="29" xfId="0" applyNumberFormat="1" applyFont="1" applyFill="1" applyBorder="1" applyAlignment="1">
      <alignment horizontal="center" vertical="center" wrapText="1"/>
    </xf>
    <xf numFmtId="171" fontId="26" fillId="0" borderId="29" xfId="0" applyNumberFormat="1" applyFont="1" applyFill="1" applyBorder="1" applyAlignment="1">
      <alignment horizontal="center" vertical="center" wrapText="1"/>
    </xf>
    <xf numFmtId="14" fontId="26" fillId="54" borderId="75" xfId="0" applyNumberFormat="1" applyFont="1" applyFill="1" applyBorder="1" applyAlignment="1">
      <alignment horizontal="center" vertical="center" wrapText="1"/>
    </xf>
    <xf numFmtId="164" fontId="26" fillId="54" borderId="75" xfId="3" applyFont="1" applyFill="1" applyBorder="1" applyAlignment="1">
      <alignment horizontal="center" vertical="center" wrapText="1"/>
    </xf>
    <xf numFmtId="0" fontId="26" fillId="0" borderId="75" xfId="0" applyFont="1" applyBorder="1" applyAlignment="1">
      <alignment wrapText="1"/>
    </xf>
    <xf numFmtId="0" fontId="26" fillId="0" borderId="75" xfId="2" applyNumberFormat="1" applyFont="1" applyBorder="1" applyAlignment="1">
      <alignment wrapText="1"/>
    </xf>
    <xf numFmtId="164" fontId="26" fillId="0" borderId="75" xfId="3" applyFont="1" applyBorder="1" applyAlignment="1">
      <alignment wrapText="1"/>
    </xf>
    <xf numFmtId="0" fontId="26" fillId="34" borderId="5" xfId="7" applyNumberFormat="1" applyFont="1" applyFill="1" applyBorder="1" applyAlignment="1">
      <alignment horizontal="center" vertical="center" wrapText="1"/>
    </xf>
    <xf numFmtId="0" fontId="26" fillId="17" borderId="29" xfId="7" applyNumberFormat="1" applyFont="1" applyFill="1" applyBorder="1" applyAlignment="1">
      <alignment horizontal="center" vertical="center" wrapText="1"/>
    </xf>
    <xf numFmtId="0" fontId="26" fillId="17" borderId="75" xfId="7" applyNumberFormat="1" applyFont="1" applyFill="1" applyBorder="1" applyAlignment="1">
      <alignment horizontal="center" vertical="center" wrapText="1"/>
    </xf>
    <xf numFmtId="0" fontId="26" fillId="14" borderId="7" xfId="0" applyNumberFormat="1" applyFont="1" applyFill="1" applyBorder="1" applyAlignment="1">
      <alignment horizontal="center" vertical="center" wrapText="1"/>
    </xf>
    <xf numFmtId="164" fontId="41" fillId="0" borderId="7" xfId="0" applyNumberFormat="1" applyFont="1" applyFill="1" applyBorder="1" applyAlignment="1">
      <alignment vertical="center" wrapText="1"/>
    </xf>
    <xf numFmtId="164" fontId="41" fillId="0" borderId="55" xfId="0" applyNumberFormat="1" applyFont="1" applyFill="1" applyBorder="1" applyAlignment="1">
      <alignment vertical="center" wrapText="1"/>
    </xf>
    <xf numFmtId="0" fontId="41" fillId="2" borderId="68" xfId="0" applyFont="1" applyFill="1" applyBorder="1" applyAlignment="1">
      <alignment horizontal="center" vertical="center" wrapText="1"/>
    </xf>
    <xf numFmtId="169" fontId="26" fillId="0" borderId="67" xfId="0" applyNumberFormat="1" applyFont="1" applyFill="1" applyBorder="1" applyAlignment="1">
      <alignment horizontal="center" vertical="center" wrapText="1"/>
    </xf>
    <xf numFmtId="0" fontId="26" fillId="35" borderId="75" xfId="7" applyNumberFormat="1" applyFont="1" applyFill="1" applyBorder="1" applyAlignment="1">
      <alignment horizontal="center" vertical="center" wrapText="1"/>
    </xf>
    <xf numFmtId="165" fontId="26" fillId="35" borderId="75" xfId="2" applyFont="1" applyFill="1" applyBorder="1" applyAlignment="1">
      <alignment horizontal="center" vertical="center" wrapText="1"/>
    </xf>
    <xf numFmtId="164" fontId="26" fillId="35" borderId="75" xfId="3" applyFont="1" applyFill="1" applyBorder="1" applyAlignment="1">
      <alignment horizontal="center" vertical="center" wrapText="1"/>
    </xf>
    <xf numFmtId="165" fontId="26" fillId="35" borderId="70" xfId="2" applyFont="1" applyFill="1" applyBorder="1" applyAlignment="1">
      <alignment horizontal="center" vertical="center" wrapText="1"/>
    </xf>
    <xf numFmtId="164" fontId="26" fillId="2" borderId="70" xfId="3" applyFont="1" applyFill="1" applyBorder="1" applyAlignment="1">
      <alignment horizontal="center" vertical="center" wrapText="1"/>
    </xf>
    <xf numFmtId="0" fontId="41" fillId="2" borderId="71" xfId="0" applyFont="1" applyFill="1" applyBorder="1" applyAlignment="1">
      <alignment horizontal="center" vertical="center" wrapText="1"/>
    </xf>
    <xf numFmtId="169" fontId="26" fillId="0" borderId="69" xfId="0" applyNumberFormat="1" applyFont="1" applyFill="1" applyBorder="1" applyAlignment="1">
      <alignment horizontal="center" vertical="center" wrapText="1"/>
    </xf>
    <xf numFmtId="0" fontId="26" fillId="34" borderId="29" xfId="3" applyNumberFormat="1" applyFont="1" applyFill="1" applyBorder="1" applyAlignment="1">
      <alignment horizontal="center" vertical="center" wrapText="1"/>
    </xf>
    <xf numFmtId="0" fontId="26" fillId="35" borderId="29" xfId="3" applyNumberFormat="1" applyFont="1" applyFill="1" applyBorder="1" applyAlignment="1">
      <alignment horizontal="center" vertical="center" wrapText="1"/>
    </xf>
    <xf numFmtId="0" fontId="26" fillId="2" borderId="29" xfId="3" applyNumberFormat="1" applyFont="1" applyFill="1" applyBorder="1" applyAlignment="1">
      <alignment horizontal="center" vertical="center" wrapText="1"/>
    </xf>
    <xf numFmtId="0" fontId="26" fillId="2" borderId="47" xfId="3" applyNumberFormat="1" applyFont="1" applyFill="1" applyBorder="1" applyAlignment="1">
      <alignment horizontal="center" vertical="center" wrapText="1"/>
    </xf>
    <xf numFmtId="164" fontId="41" fillId="8" borderId="45" xfId="3" applyFont="1" applyFill="1" applyBorder="1" applyAlignment="1">
      <alignment horizontal="center" vertical="center" wrapText="1"/>
    </xf>
    <xf numFmtId="164" fontId="41" fillId="8" borderId="12" xfId="3" applyFont="1" applyFill="1" applyBorder="1" applyAlignment="1">
      <alignment horizontal="center" vertical="center" wrapText="1"/>
    </xf>
    <xf numFmtId="0" fontId="26" fillId="2" borderId="28" xfId="3" applyNumberFormat="1" applyFont="1" applyFill="1" applyBorder="1" applyAlignment="1">
      <alignment horizontal="center" vertical="center" wrapText="1"/>
    </xf>
    <xf numFmtId="0" fontId="26" fillId="0" borderId="47" xfId="0" applyNumberFormat="1" applyFont="1" applyBorder="1" applyAlignment="1">
      <alignment horizontal="center" vertical="center" wrapText="1"/>
    </xf>
    <xf numFmtId="0" fontId="26" fillId="63" borderId="29" xfId="0" applyFont="1" applyFill="1" applyBorder="1" applyAlignment="1">
      <alignment horizontal="center" vertical="center" wrapText="1"/>
    </xf>
    <xf numFmtId="14" fontId="26" fillId="63" borderId="29" xfId="0" applyNumberFormat="1" applyFont="1" applyFill="1" applyBorder="1" applyAlignment="1">
      <alignment horizontal="center" vertical="center" wrapText="1"/>
    </xf>
    <xf numFmtId="6" fontId="41" fillId="61" borderId="29" xfId="9" applyNumberFormat="1" applyFont="1" applyFill="1" applyBorder="1" applyAlignment="1">
      <alignment horizontal="center" vertical="center" wrapText="1"/>
    </xf>
    <xf numFmtId="0" fontId="41" fillId="61" borderId="29" xfId="9" applyNumberFormat="1" applyFont="1" applyFill="1" applyBorder="1" applyAlignment="1">
      <alignment horizontal="center" vertical="center" wrapText="1"/>
    </xf>
    <xf numFmtId="172" fontId="41" fillId="10" borderId="75" xfId="7" applyNumberFormat="1" applyFont="1" applyFill="1" applyBorder="1" applyAlignment="1">
      <alignment horizontal="center" vertical="center" wrapText="1"/>
    </xf>
    <xf numFmtId="43" fontId="26" fillId="10" borderId="29" xfId="20" applyFont="1" applyFill="1" applyBorder="1" applyAlignment="1">
      <alignment horizontal="center" vertical="center" wrapText="1"/>
    </xf>
    <xf numFmtId="6" fontId="41" fillId="10" borderId="75" xfId="9" applyNumberFormat="1" applyFont="1" applyFill="1" applyBorder="1" applyAlignment="1">
      <alignment horizontal="center" vertical="center" wrapText="1"/>
    </xf>
    <xf numFmtId="169" fontId="41" fillId="63" borderId="75" xfId="9" applyNumberFormat="1" applyFont="1" applyFill="1" applyBorder="1" applyAlignment="1">
      <alignment horizontal="center" vertical="center" wrapText="1"/>
    </xf>
    <xf numFmtId="0" fontId="41" fillId="63" borderId="75" xfId="9" applyNumberFormat="1" applyFont="1" applyFill="1" applyBorder="1" applyAlignment="1">
      <alignment horizontal="center" vertical="center" wrapText="1"/>
    </xf>
    <xf numFmtId="14" fontId="41" fillId="63" borderId="75" xfId="0" applyNumberFormat="1" applyFont="1" applyFill="1" applyBorder="1" applyAlignment="1">
      <alignment horizontal="center" vertical="center" wrapText="1"/>
    </xf>
    <xf numFmtId="44" fontId="41" fillId="63" borderId="75" xfId="7" applyFont="1" applyFill="1" applyBorder="1" applyAlignment="1">
      <alignment horizontal="center" vertical="center" wrapText="1"/>
    </xf>
    <xf numFmtId="0" fontId="41" fillId="63" borderId="75" xfId="0" applyFont="1" applyFill="1" applyBorder="1" applyAlignment="1">
      <alignment horizontal="center" vertical="center" wrapText="1"/>
    </xf>
    <xf numFmtId="43" fontId="26" fillId="35" borderId="75" xfId="20" applyFont="1" applyFill="1" applyBorder="1" applyAlignment="1">
      <alignment horizontal="center" vertical="center" wrapText="1"/>
    </xf>
    <xf numFmtId="43" fontId="41" fillId="35" borderId="75" xfId="20" applyFont="1" applyFill="1" applyBorder="1" applyAlignment="1">
      <alignment horizontal="center" vertical="center" wrapText="1"/>
    </xf>
    <xf numFmtId="169" fontId="26" fillId="63" borderId="75" xfId="9" applyNumberFormat="1" applyFont="1" applyFill="1" applyBorder="1" applyAlignment="1">
      <alignment horizontal="center" vertical="center" wrapText="1"/>
    </xf>
    <xf numFmtId="0" fontId="26" fillId="63" borderId="75" xfId="0" applyFont="1" applyFill="1" applyBorder="1" applyAlignment="1">
      <alignment horizontal="center" vertical="center" wrapText="1"/>
    </xf>
    <xf numFmtId="172" fontId="41" fillId="63" borderId="75" xfId="7" applyNumberFormat="1" applyFont="1" applyFill="1" applyBorder="1" applyAlignment="1">
      <alignment horizontal="center" vertical="center" wrapText="1"/>
    </xf>
    <xf numFmtId="0" fontId="41" fillId="35" borderId="75" xfId="0" applyFont="1" applyFill="1" applyBorder="1" applyAlignment="1">
      <alignment horizontal="center" vertical="center" wrapText="1"/>
    </xf>
    <xf numFmtId="14" fontId="41" fillId="35" borderId="75" xfId="9" applyNumberFormat="1" applyFont="1" applyFill="1" applyBorder="1" applyAlignment="1">
      <alignment horizontal="center" vertical="center" wrapText="1"/>
    </xf>
    <xf numFmtId="169" fontId="41" fillId="2" borderId="75" xfId="9" applyNumberFormat="1" applyFont="1" applyFill="1" applyBorder="1" applyAlignment="1">
      <alignment horizontal="center" vertical="center" wrapText="1"/>
    </xf>
    <xf numFmtId="43" fontId="26" fillId="35" borderId="5" xfId="20" applyFont="1" applyFill="1" applyBorder="1" applyAlignment="1">
      <alignment horizontal="center" vertical="center" wrapText="1"/>
    </xf>
    <xf numFmtId="0" fontId="41" fillId="35" borderId="5" xfId="0" applyFont="1" applyFill="1" applyBorder="1" applyAlignment="1">
      <alignment horizontal="center" vertical="center" wrapText="1"/>
    </xf>
    <xf numFmtId="14" fontId="41" fillId="35" borderId="5" xfId="9" applyNumberFormat="1" applyFont="1" applyFill="1" applyBorder="1" applyAlignment="1">
      <alignment horizontal="center" vertical="center" wrapText="1"/>
    </xf>
    <xf numFmtId="169" fontId="41" fillId="2" borderId="5" xfId="9" applyNumberFormat="1" applyFont="1" applyFill="1" applyBorder="1" applyAlignment="1">
      <alignment horizontal="center" vertical="center" wrapText="1"/>
    </xf>
    <xf numFmtId="43" fontId="26" fillId="61" borderId="29" xfId="20" applyFont="1" applyFill="1" applyBorder="1" applyAlignment="1">
      <alignment horizontal="center" vertical="center" wrapText="1"/>
    </xf>
    <xf numFmtId="175" fontId="41" fillId="61" borderId="29" xfId="7" applyNumberFormat="1" applyFont="1" applyFill="1" applyBorder="1" applyAlignment="1">
      <alignment horizontal="center" vertical="center" wrapText="1"/>
    </xf>
    <xf numFmtId="0" fontId="26" fillId="10" borderId="0" xfId="0" applyFont="1" applyFill="1" applyAlignment="1">
      <alignment horizontal="center" vertical="center" wrapText="1"/>
    </xf>
    <xf numFmtId="14" fontId="26" fillId="63" borderId="75" xfId="0" applyNumberFormat="1" applyFont="1" applyFill="1" applyBorder="1" applyAlignment="1">
      <alignment horizontal="center" vertical="center" wrapText="1"/>
    </xf>
    <xf numFmtId="0" fontId="26" fillId="63" borderId="75" xfId="0" applyNumberFormat="1" applyFont="1" applyFill="1" applyBorder="1" applyAlignment="1">
      <alignment horizontal="center" vertical="center" wrapText="1"/>
    </xf>
    <xf numFmtId="43" fontId="41" fillId="35" borderId="5" xfId="20" applyFont="1" applyFill="1" applyBorder="1" applyAlignment="1">
      <alignment horizontal="center" vertical="center" wrapText="1"/>
    </xf>
    <xf numFmtId="164" fontId="26" fillId="63" borderId="75" xfId="0" applyNumberFormat="1" applyFont="1" applyFill="1" applyBorder="1" applyAlignment="1">
      <alignment horizontal="center" vertical="center" wrapText="1"/>
    </xf>
    <xf numFmtId="0" fontId="41" fillId="2" borderId="29" xfId="9" applyNumberFormat="1" applyFont="1" applyFill="1" applyBorder="1" applyAlignment="1">
      <alignment horizontal="center" vertical="center" wrapText="1"/>
    </xf>
    <xf numFmtId="172" fontId="41" fillId="17" borderId="75" xfId="7" applyNumberFormat="1" applyFont="1" applyFill="1" applyBorder="1" applyAlignment="1">
      <alignment horizontal="center" vertical="center" wrapText="1"/>
    </xf>
    <xf numFmtId="0" fontId="26" fillId="17" borderId="75" xfId="0" applyNumberFormat="1" applyFont="1" applyFill="1" applyBorder="1" applyAlignment="1">
      <alignment horizontal="center" vertical="center" wrapText="1"/>
    </xf>
    <xf numFmtId="43" fontId="26" fillId="17" borderId="75" xfId="20" applyFont="1" applyFill="1" applyBorder="1" applyAlignment="1">
      <alignment horizontal="center" vertical="center" wrapText="1"/>
    </xf>
    <xf numFmtId="0" fontId="26" fillId="17" borderId="75" xfId="13" applyNumberFormat="1" applyFont="1" applyFill="1" applyBorder="1" applyAlignment="1">
      <alignment horizontal="center" vertical="center" wrapText="1"/>
    </xf>
    <xf numFmtId="14" fontId="26" fillId="17" borderId="75" xfId="9" applyNumberFormat="1" applyFont="1" applyFill="1" applyBorder="1" applyAlignment="1">
      <alignment horizontal="center" vertical="center" wrapText="1"/>
    </xf>
    <xf numFmtId="172" fontId="41" fillId="0" borderId="0" xfId="7" applyNumberFormat="1" applyFont="1" applyAlignment="1">
      <alignment horizontal="center" vertical="center" wrapText="1"/>
    </xf>
    <xf numFmtId="0" fontId="26" fillId="0" borderId="0" xfId="13" applyNumberFormat="1" applyFont="1" applyAlignment="1">
      <alignment horizontal="center" vertical="center" wrapText="1"/>
    </xf>
    <xf numFmtId="43" fontId="26" fillId="35" borderId="70" xfId="20" applyFont="1" applyFill="1" applyBorder="1" applyAlignment="1">
      <alignment horizontal="center" vertical="center" wrapText="1"/>
    </xf>
    <xf numFmtId="0" fontId="41" fillId="35" borderId="70" xfId="0" applyFont="1" applyFill="1" applyBorder="1" applyAlignment="1">
      <alignment horizontal="center" vertical="center" wrapText="1"/>
    </xf>
    <xf numFmtId="0" fontId="26" fillId="35" borderId="70" xfId="13" applyNumberFormat="1" applyFont="1" applyFill="1" applyBorder="1" applyAlignment="1">
      <alignment horizontal="center" vertical="center" wrapText="1"/>
    </xf>
    <xf numFmtId="14" fontId="41" fillId="35" borderId="70" xfId="9" applyNumberFormat="1" applyFont="1" applyFill="1" applyBorder="1" applyAlignment="1">
      <alignment horizontal="center" vertical="center" wrapText="1"/>
    </xf>
    <xf numFmtId="172" fontId="41" fillId="35" borderId="70" xfId="7" applyNumberFormat="1" applyFont="1" applyFill="1" applyBorder="1" applyAlignment="1">
      <alignment horizontal="center" vertical="center" wrapText="1"/>
    </xf>
    <xf numFmtId="169" fontId="41" fillId="2" borderId="70" xfId="9" applyNumberFormat="1" applyFont="1" applyFill="1" applyBorder="1" applyAlignment="1">
      <alignment horizontal="center" vertical="center" wrapText="1"/>
    </xf>
    <xf numFmtId="0" fontId="41" fillId="2" borderId="70" xfId="0" applyFont="1" applyFill="1" applyBorder="1" applyAlignment="1">
      <alignment horizontal="center" vertical="center" wrapText="1"/>
    </xf>
    <xf numFmtId="44" fontId="41" fillId="2" borderId="70" xfId="7" applyFont="1" applyFill="1" applyBorder="1" applyAlignment="1">
      <alignment horizontal="center" vertical="center" wrapText="1"/>
    </xf>
    <xf numFmtId="164" fontId="41" fillId="2" borderId="70" xfId="0" applyNumberFormat="1" applyFont="1" applyFill="1" applyBorder="1" applyAlignment="1">
      <alignment horizontal="center" vertical="center" wrapText="1"/>
    </xf>
    <xf numFmtId="0" fontId="26" fillId="4" borderId="29" xfId="0" applyFont="1" applyFill="1" applyBorder="1" applyAlignment="1">
      <alignment horizontal="center" vertical="center" wrapText="1"/>
    </xf>
    <xf numFmtId="14" fontId="41" fillId="10" borderId="29" xfId="9" applyNumberFormat="1" applyFont="1" applyFill="1" applyBorder="1" applyAlignment="1">
      <alignment horizontal="center" vertical="center" wrapText="1"/>
    </xf>
    <xf numFmtId="14" fontId="26" fillId="4" borderId="75" xfId="0" applyNumberFormat="1" applyFont="1" applyFill="1" applyBorder="1" applyAlignment="1">
      <alignment horizontal="center" vertical="center" wrapText="1"/>
    </xf>
    <xf numFmtId="43" fontId="26" fillId="4" borderId="75" xfId="20" applyFont="1" applyFill="1" applyBorder="1" applyAlignment="1">
      <alignment horizontal="center" vertical="center" wrapText="1"/>
    </xf>
    <xf numFmtId="0" fontId="41" fillId="4" borderId="75" xfId="0" applyFont="1" applyFill="1" applyBorder="1" applyAlignment="1">
      <alignment horizontal="center" vertical="center" wrapText="1"/>
    </xf>
    <xf numFmtId="0" fontId="26" fillId="4" borderId="75" xfId="13" applyNumberFormat="1" applyFont="1" applyFill="1" applyBorder="1" applyAlignment="1">
      <alignment horizontal="center" vertical="center" wrapText="1"/>
    </xf>
    <xf numFmtId="14" fontId="26" fillId="4" borderId="75" xfId="13" applyNumberFormat="1" applyFont="1" applyFill="1" applyBorder="1" applyAlignment="1">
      <alignment horizontal="center" vertical="center" wrapText="1"/>
    </xf>
    <xf numFmtId="14" fontId="41" fillId="2" borderId="75" xfId="9" applyNumberFormat="1" applyFont="1" applyFill="1" applyBorder="1" applyAlignment="1">
      <alignment horizontal="center" vertical="center" wrapText="1"/>
    </xf>
    <xf numFmtId="172" fontId="41" fillId="4" borderId="75" xfId="7" applyNumberFormat="1" applyFont="1" applyFill="1" applyBorder="1" applyAlignment="1">
      <alignment horizontal="center" vertical="center" wrapText="1"/>
    </xf>
    <xf numFmtId="0" fontId="41" fillId="2" borderId="75" xfId="9" applyNumberFormat="1" applyFont="1" applyFill="1" applyBorder="1" applyAlignment="1">
      <alignment horizontal="center" vertical="center" wrapText="1"/>
    </xf>
    <xf numFmtId="14" fontId="41" fillId="2" borderId="75" xfId="0" applyNumberFormat="1" applyFont="1" applyFill="1" applyBorder="1" applyAlignment="1">
      <alignment horizontal="center" vertical="center" wrapText="1"/>
    </xf>
    <xf numFmtId="169" fontId="41" fillId="61" borderId="29" xfId="9" applyNumberFormat="1" applyFont="1" applyFill="1" applyBorder="1" applyAlignment="1">
      <alignment horizontal="center" vertical="center"/>
    </xf>
    <xf numFmtId="172" fontId="41" fillId="2" borderId="75" xfId="7" applyNumberFormat="1" applyFont="1" applyFill="1" applyBorder="1" applyAlignment="1">
      <alignment horizontal="center" vertical="center"/>
    </xf>
    <xf numFmtId="0" fontId="41" fillId="61" borderId="75" xfId="0" applyFont="1" applyFill="1" applyBorder="1" applyAlignment="1">
      <alignment horizontal="center" vertical="center" wrapText="1"/>
    </xf>
    <xf numFmtId="169" fontId="41" fillId="61" borderId="75" xfId="9" applyNumberFormat="1" applyFont="1" applyFill="1" applyBorder="1" applyAlignment="1">
      <alignment horizontal="center" vertical="center" wrapText="1"/>
    </xf>
    <xf numFmtId="44" fontId="26" fillId="61" borderId="75" xfId="7" applyFont="1" applyFill="1" applyBorder="1" applyAlignment="1">
      <alignment horizontal="center" vertical="center" wrapText="1"/>
    </xf>
    <xf numFmtId="172" fontId="26" fillId="34" borderId="75" xfId="0" applyNumberFormat="1" applyFont="1" applyFill="1" applyBorder="1" applyAlignment="1">
      <alignment horizontal="center" vertical="center" wrapText="1"/>
    </xf>
    <xf numFmtId="169" fontId="26" fillId="73" borderId="29" xfId="9" applyNumberFormat="1" applyFont="1" applyFill="1" applyBorder="1" applyAlignment="1">
      <alignment horizontal="center" vertical="center" wrapText="1"/>
    </xf>
    <xf numFmtId="43" fontId="26" fillId="73" borderId="75" xfId="20" applyFont="1" applyFill="1" applyBorder="1" applyAlignment="1">
      <alignment horizontal="center" vertical="center" wrapText="1"/>
    </xf>
    <xf numFmtId="1" fontId="26" fillId="73" borderId="75" xfId="13" applyNumberFormat="1" applyFont="1" applyFill="1" applyBorder="1" applyAlignment="1">
      <alignment horizontal="center" vertical="center" wrapText="1"/>
    </xf>
    <xf numFmtId="1" fontId="26" fillId="73" borderId="29" xfId="13" applyNumberFormat="1" applyFont="1" applyFill="1" applyBorder="1" applyAlignment="1">
      <alignment horizontal="center" vertical="center" wrapText="1"/>
    </xf>
    <xf numFmtId="172" fontId="41" fillId="73" borderId="75" xfId="7" applyNumberFormat="1" applyFont="1" applyFill="1" applyBorder="1" applyAlignment="1">
      <alignment horizontal="center" vertical="center" wrapText="1"/>
    </xf>
    <xf numFmtId="0" fontId="26" fillId="73" borderId="5" xfId="0" applyFont="1" applyFill="1" applyBorder="1" applyAlignment="1">
      <alignment horizontal="center" vertical="center" wrapText="1"/>
    </xf>
    <xf numFmtId="14" fontId="26" fillId="73" borderId="5" xfId="0" applyNumberFormat="1" applyFont="1" applyFill="1" applyBorder="1" applyAlignment="1">
      <alignment horizontal="center" vertical="center" wrapText="1"/>
    </xf>
    <xf numFmtId="172" fontId="41" fillId="73" borderId="5" xfId="7" applyNumberFormat="1" applyFont="1" applyFill="1" applyBorder="1" applyAlignment="1">
      <alignment horizontal="center" vertical="center" wrapText="1"/>
    </xf>
    <xf numFmtId="0" fontId="26" fillId="73" borderId="6" xfId="0" applyFont="1" applyFill="1" applyBorder="1" applyAlignment="1">
      <alignment horizontal="center" vertical="center" wrapText="1"/>
    </xf>
    <xf numFmtId="1" fontId="26" fillId="73" borderId="5" xfId="13" applyNumberFormat="1" applyFont="1" applyFill="1" applyBorder="1" applyAlignment="1">
      <alignment horizontal="center" vertical="center" wrapText="1"/>
    </xf>
    <xf numFmtId="14" fontId="26" fillId="73" borderId="5" xfId="9" applyNumberFormat="1" applyFont="1" applyFill="1" applyBorder="1" applyAlignment="1">
      <alignment horizontal="center" vertical="center" wrapText="1"/>
    </xf>
    <xf numFmtId="172" fontId="41" fillId="35" borderId="6" xfId="7" applyNumberFormat="1" applyFont="1" applyFill="1" applyBorder="1" applyAlignment="1">
      <alignment horizontal="center" vertical="center" wrapText="1"/>
    </xf>
    <xf numFmtId="172" fontId="41" fillId="73" borderId="6" xfId="7" applyNumberFormat="1" applyFont="1" applyFill="1" applyBorder="1" applyAlignment="1">
      <alignment horizontal="center" vertical="center" wrapText="1"/>
    </xf>
    <xf numFmtId="43" fontId="26" fillId="35" borderId="7" xfId="20" applyFont="1" applyFill="1" applyBorder="1" applyAlignment="1">
      <alignment horizontal="center" vertical="center" wrapText="1"/>
    </xf>
    <xf numFmtId="0" fontId="26" fillId="17" borderId="0" xfId="0" applyFont="1" applyFill="1" applyAlignment="1">
      <alignment horizontal="center" vertical="center" wrapText="1"/>
    </xf>
    <xf numFmtId="0" fontId="26" fillId="17" borderId="29" xfId="13" applyNumberFormat="1" applyFont="1" applyFill="1" applyBorder="1" applyAlignment="1">
      <alignment horizontal="center" vertical="center" wrapText="1"/>
    </xf>
    <xf numFmtId="186" fontId="26" fillId="34" borderId="75" xfId="0" applyNumberFormat="1" applyFont="1" applyFill="1" applyBorder="1" applyAlignment="1">
      <alignment horizontal="center" vertical="center" wrapText="1"/>
    </xf>
    <xf numFmtId="0" fontId="26" fillId="65" borderId="29" xfId="0" applyFont="1" applyFill="1" applyBorder="1" applyAlignment="1">
      <alignment horizontal="center" vertical="center" wrapText="1"/>
    </xf>
    <xf numFmtId="14" fontId="26" fillId="4" borderId="29" xfId="0" applyNumberFormat="1" applyFont="1" applyFill="1" applyBorder="1" applyAlignment="1">
      <alignment horizontal="center" vertical="center" wrapText="1"/>
    </xf>
    <xf numFmtId="0" fontId="41" fillId="17" borderId="75" xfId="0" applyFont="1" applyFill="1" applyBorder="1" applyAlignment="1">
      <alignment horizontal="center" vertical="center" wrapText="1"/>
    </xf>
    <xf numFmtId="14" fontId="41" fillId="17" borderId="75" xfId="9" applyNumberFormat="1" applyFont="1" applyFill="1" applyBorder="1" applyAlignment="1">
      <alignment horizontal="center" vertical="center" wrapText="1"/>
    </xf>
    <xf numFmtId="43" fontId="26" fillId="35" borderId="29" xfId="20" applyFont="1" applyFill="1" applyBorder="1" applyAlignment="1">
      <alignment horizontal="center" vertical="center" wrapText="1"/>
    </xf>
    <xf numFmtId="14" fontId="41" fillId="35" borderId="29" xfId="9" applyNumberFormat="1" applyFont="1" applyFill="1" applyBorder="1" applyAlignment="1">
      <alignment horizontal="center" vertical="center" wrapText="1"/>
    </xf>
    <xf numFmtId="0" fontId="26" fillId="10" borderId="29" xfId="9" applyNumberFormat="1" applyFont="1" applyFill="1" applyBorder="1" applyAlignment="1">
      <alignment horizontal="center" vertical="center" wrapText="1"/>
    </xf>
    <xf numFmtId="0" fontId="26" fillId="10" borderId="75" xfId="20" applyNumberFormat="1" applyFont="1" applyFill="1" applyBorder="1" applyAlignment="1">
      <alignment horizontal="center" vertical="center" wrapText="1"/>
    </xf>
    <xf numFmtId="0" fontId="26" fillId="10" borderId="5" xfId="20" applyNumberFormat="1" applyFont="1" applyFill="1" applyBorder="1" applyAlignment="1">
      <alignment horizontal="center" vertical="center" wrapText="1"/>
    </xf>
    <xf numFmtId="0" fontId="26" fillId="10" borderId="5" xfId="0" applyNumberFormat="1" applyFont="1" applyFill="1" applyBorder="1" applyAlignment="1">
      <alignment horizontal="center" vertical="center" wrapText="1"/>
    </xf>
    <xf numFmtId="0" fontId="26" fillId="10" borderId="5" xfId="13" applyNumberFormat="1" applyFont="1" applyFill="1" applyBorder="1" applyAlignment="1">
      <alignment horizontal="center" vertical="center" wrapText="1"/>
    </xf>
    <xf numFmtId="14" fontId="26" fillId="10" borderId="5" xfId="9" applyNumberFormat="1" applyFont="1" applyFill="1" applyBorder="1" applyAlignment="1">
      <alignment horizontal="center" vertical="center" wrapText="1"/>
    </xf>
    <xf numFmtId="172" fontId="41" fillId="10" borderId="5" xfId="7" applyNumberFormat="1" applyFont="1" applyFill="1" applyBorder="1" applyAlignment="1">
      <alignment horizontal="center" vertical="center" wrapText="1"/>
    </xf>
    <xf numFmtId="14" fontId="26" fillId="10" borderId="7" xfId="0" applyNumberFormat="1" applyFont="1" applyFill="1" applyBorder="1" applyAlignment="1">
      <alignment horizontal="center" vertical="center" wrapText="1"/>
    </xf>
    <xf numFmtId="0" fontId="26" fillId="10" borderId="7" xfId="20" applyNumberFormat="1" applyFont="1" applyFill="1" applyBorder="1" applyAlignment="1">
      <alignment horizontal="center" vertical="center" wrapText="1"/>
    </xf>
    <xf numFmtId="0" fontId="26" fillId="10" borderId="7" xfId="0" applyNumberFormat="1" applyFont="1" applyFill="1" applyBorder="1" applyAlignment="1">
      <alignment horizontal="center" vertical="center" wrapText="1"/>
    </xf>
    <xf numFmtId="0" fontId="26" fillId="10" borderId="7" xfId="13" applyNumberFormat="1" applyFont="1" applyFill="1" applyBorder="1" applyAlignment="1">
      <alignment horizontal="center" vertical="center" wrapText="1"/>
    </xf>
    <xf numFmtId="0" fontId="26" fillId="10" borderId="29" xfId="20" applyNumberFormat="1" applyFont="1" applyFill="1" applyBorder="1" applyAlignment="1">
      <alignment horizontal="center" vertical="center" wrapText="1"/>
    </xf>
    <xf numFmtId="41" fontId="26" fillId="35" borderId="70" xfId="13" applyFont="1" applyFill="1" applyBorder="1" applyAlignment="1">
      <alignment horizontal="center" vertical="center" wrapText="1"/>
    </xf>
    <xf numFmtId="14" fontId="26" fillId="35" borderId="70" xfId="9" applyNumberFormat="1" applyFont="1" applyFill="1" applyBorder="1" applyAlignment="1">
      <alignment horizontal="center" vertical="center" wrapText="1"/>
    </xf>
    <xf numFmtId="169" fontId="26" fillId="2" borderId="70" xfId="9" applyNumberFormat="1" applyFont="1" applyFill="1" applyBorder="1" applyAlignment="1">
      <alignment horizontal="center" vertical="center" wrapText="1"/>
    </xf>
    <xf numFmtId="0" fontId="26" fillId="2" borderId="70" xfId="9" applyNumberFormat="1" applyFont="1" applyFill="1" applyBorder="1" applyAlignment="1">
      <alignment horizontal="center" vertical="center" wrapText="1"/>
    </xf>
    <xf numFmtId="44" fontId="26" fillId="2" borderId="70" xfId="7" applyFont="1" applyFill="1" applyBorder="1" applyAlignment="1">
      <alignment horizontal="center" vertical="center" wrapText="1"/>
    </xf>
    <xf numFmtId="0" fontId="26" fillId="0" borderId="7" xfId="13" applyNumberFormat="1" applyFont="1" applyFill="1" applyBorder="1" applyAlignment="1">
      <alignment horizontal="center" vertical="center" wrapText="1"/>
    </xf>
    <xf numFmtId="14" fontId="26" fillId="0" borderId="7" xfId="9" applyNumberFormat="1" applyFont="1" applyFill="1" applyBorder="1" applyAlignment="1">
      <alignment horizontal="center" vertical="center" wrapText="1"/>
    </xf>
    <xf numFmtId="172" fontId="41" fillId="0" borderId="7" xfId="7" applyNumberFormat="1" applyFont="1" applyFill="1" applyBorder="1" applyAlignment="1">
      <alignment horizontal="center" vertical="center" wrapText="1"/>
    </xf>
    <xf numFmtId="172" fontId="41" fillId="0" borderId="75" xfId="7" applyNumberFormat="1" applyFont="1" applyFill="1" applyBorder="1" applyAlignment="1">
      <alignment horizontal="center" vertical="center" wrapText="1"/>
    </xf>
    <xf numFmtId="14" fontId="26" fillId="61" borderId="29" xfId="13" applyNumberFormat="1" applyFont="1" applyFill="1" applyBorder="1" applyAlignment="1">
      <alignment horizontal="center" vertical="center" wrapText="1"/>
    </xf>
    <xf numFmtId="44" fontId="41" fillId="2" borderId="47" xfId="7" applyFont="1" applyFill="1" applyBorder="1" applyAlignment="1">
      <alignment horizontal="center" vertical="center" wrapText="1"/>
    </xf>
    <xf numFmtId="0" fontId="41" fillId="0" borderId="7" xfId="0" applyFont="1" applyBorder="1" applyAlignment="1">
      <alignment horizontal="center" vertical="center" wrapText="1"/>
    </xf>
    <xf numFmtId="164" fontId="26" fillId="17" borderId="75" xfId="0" applyNumberFormat="1" applyFont="1" applyFill="1" applyBorder="1" applyAlignment="1">
      <alignment horizontal="center" vertical="center" wrapText="1"/>
    </xf>
    <xf numFmtId="0" fontId="41" fillId="2" borderId="54" xfId="0" applyFont="1" applyFill="1" applyBorder="1" applyAlignment="1">
      <alignment horizontal="center" vertical="center" wrapText="1"/>
    </xf>
    <xf numFmtId="169" fontId="26" fillId="0" borderId="63" xfId="0" applyNumberFormat="1" applyFont="1" applyFill="1" applyBorder="1" applyAlignment="1">
      <alignment horizontal="center" vertical="center" wrapText="1"/>
    </xf>
    <xf numFmtId="14" fontId="26" fillId="0" borderId="29" xfId="13" applyNumberFormat="1" applyFont="1" applyFill="1" applyBorder="1" applyAlignment="1">
      <alignment horizontal="center" vertical="center" wrapText="1"/>
    </xf>
    <xf numFmtId="3" fontId="26" fillId="61" borderId="29" xfId="13" applyNumberFormat="1" applyFont="1" applyFill="1" applyBorder="1" applyAlignment="1">
      <alignment horizontal="center" vertical="center" wrapText="1"/>
    </xf>
    <xf numFmtId="14" fontId="41" fillId="10" borderId="75" xfId="9" applyNumberFormat="1" applyFont="1" applyFill="1" applyBorder="1" applyAlignment="1">
      <alignment horizontal="center" vertical="center" wrapText="1"/>
    </xf>
    <xf numFmtId="0" fontId="26" fillId="0" borderId="0" xfId="0" applyFont="1" applyAlignment="1">
      <alignment horizontal="center" wrapText="1"/>
    </xf>
    <xf numFmtId="169" fontId="26" fillId="17" borderId="75" xfId="9" applyNumberFormat="1" applyFont="1" applyFill="1" applyBorder="1" applyAlignment="1">
      <alignment horizontal="center" vertical="center" wrapText="1"/>
    </xf>
    <xf numFmtId="172" fontId="41" fillId="61" borderId="29" xfId="7" applyNumberFormat="1" applyFont="1" applyFill="1" applyBorder="1" applyAlignment="1">
      <alignment horizontal="center" vertical="center"/>
    </xf>
    <xf numFmtId="0" fontId="26" fillId="0" borderId="75" xfId="13" applyNumberFormat="1" applyFont="1" applyBorder="1" applyAlignment="1">
      <alignment horizontal="center" vertical="center" wrapText="1"/>
    </xf>
    <xf numFmtId="14" fontId="26" fillId="0" borderId="75" xfId="0" applyNumberFormat="1" applyFont="1" applyBorder="1" applyAlignment="1">
      <alignment horizontal="center" vertical="center" wrapText="1"/>
    </xf>
    <xf numFmtId="172" fontId="41" fillId="0" borderId="75" xfId="7" applyNumberFormat="1" applyFont="1" applyBorder="1" applyAlignment="1">
      <alignment horizontal="center" vertical="center" wrapText="1"/>
    </xf>
    <xf numFmtId="0" fontId="26" fillId="61" borderId="75" xfId="9" applyNumberFormat="1" applyFont="1" applyFill="1" applyBorder="1" applyAlignment="1">
      <alignment horizontal="center" vertical="center" wrapText="1"/>
    </xf>
    <xf numFmtId="172" fontId="41" fillId="61" borderId="75" xfId="7" applyNumberFormat="1" applyFont="1" applyFill="1" applyBorder="1" applyAlignment="1">
      <alignment horizontal="center" vertical="center"/>
    </xf>
    <xf numFmtId="0" fontId="41" fillId="61" borderId="75" xfId="9" applyNumberFormat="1" applyFont="1" applyFill="1" applyBorder="1" applyAlignment="1">
      <alignment horizontal="center" vertical="center" wrapText="1"/>
    </xf>
    <xf numFmtId="172" fontId="41" fillId="10" borderId="75" xfId="7" applyNumberFormat="1" applyFont="1" applyFill="1" applyBorder="1" applyAlignment="1">
      <alignment horizontal="center" vertical="center"/>
    </xf>
    <xf numFmtId="0" fontId="41" fillId="2" borderId="5" xfId="9" applyNumberFormat="1" applyFont="1" applyFill="1" applyBorder="1" applyAlignment="1">
      <alignment horizontal="center" vertical="center" wrapText="1"/>
    </xf>
    <xf numFmtId="14" fontId="41" fillId="2" borderId="5" xfId="0" applyNumberFormat="1" applyFont="1" applyFill="1" applyBorder="1" applyAlignment="1">
      <alignment horizontal="center" vertical="center" wrapText="1"/>
    </xf>
    <xf numFmtId="164" fontId="26" fillId="10" borderId="75" xfId="0" applyNumberFormat="1" applyFont="1" applyFill="1" applyBorder="1" applyAlignment="1">
      <alignment horizontal="center" vertical="center" wrapText="1"/>
    </xf>
    <xf numFmtId="164" fontId="41" fillId="10" borderId="75" xfId="0" applyNumberFormat="1" applyFont="1" applyFill="1" applyBorder="1" applyAlignment="1">
      <alignment horizontal="center" vertical="center" wrapText="1"/>
    </xf>
    <xf numFmtId="169" fontId="41" fillId="2" borderId="6" xfId="9" applyNumberFormat="1" applyFont="1" applyFill="1" applyBorder="1" applyAlignment="1">
      <alignment horizontal="center" vertical="center" wrapText="1"/>
    </xf>
    <xf numFmtId="169" fontId="26" fillId="2" borderId="6" xfId="9" applyNumberFormat="1" applyFont="1" applyFill="1" applyBorder="1" applyAlignment="1">
      <alignment horizontal="center" vertical="center" wrapText="1"/>
    </xf>
    <xf numFmtId="0" fontId="41" fillId="2" borderId="6" xfId="9" applyNumberFormat="1" applyFont="1" applyFill="1" applyBorder="1" applyAlignment="1">
      <alignment horizontal="center" vertical="center" wrapText="1"/>
    </xf>
    <xf numFmtId="14" fontId="41" fillId="2" borderId="6" xfId="0" applyNumberFormat="1" applyFont="1" applyFill="1" applyBorder="1" applyAlignment="1">
      <alignment horizontal="center" vertical="center" wrapText="1"/>
    </xf>
    <xf numFmtId="164" fontId="41" fillId="2" borderId="6" xfId="0" applyNumberFormat="1" applyFont="1" applyFill="1" applyBorder="1" applyAlignment="1">
      <alignment horizontal="center" vertical="center" wrapText="1"/>
    </xf>
    <xf numFmtId="14" fontId="26" fillId="10" borderId="7" xfId="13" applyNumberFormat="1" applyFont="1" applyFill="1" applyBorder="1" applyAlignment="1">
      <alignment horizontal="center" vertical="center" wrapText="1"/>
    </xf>
    <xf numFmtId="172" fontId="41" fillId="10" borderId="7" xfId="7" applyNumberFormat="1" applyFont="1" applyFill="1" applyBorder="1" applyAlignment="1">
      <alignment horizontal="center" vertical="center"/>
    </xf>
    <xf numFmtId="0" fontId="41" fillId="2" borderId="29" xfId="0" applyNumberFormat="1" applyFont="1" applyFill="1" applyBorder="1" applyAlignment="1">
      <alignment horizontal="center" vertical="center" wrapText="1"/>
    </xf>
    <xf numFmtId="0" fontId="26" fillId="10" borderId="29" xfId="0" applyFont="1" applyFill="1" applyBorder="1" applyAlignment="1">
      <alignment vertical="center" wrapText="1"/>
    </xf>
    <xf numFmtId="0" fontId="26" fillId="0" borderId="75" xfId="13" applyNumberFormat="1" applyFont="1" applyFill="1" applyBorder="1" applyAlignment="1">
      <alignment horizontal="center" vertical="center" wrapText="1"/>
    </xf>
    <xf numFmtId="14" fontId="26" fillId="0" borderId="75" xfId="9" applyNumberFormat="1" applyFont="1" applyFill="1" applyBorder="1" applyAlignment="1">
      <alignment horizontal="center" vertical="center" wrapText="1"/>
    </xf>
    <xf numFmtId="14" fontId="26" fillId="0" borderId="75" xfId="13" applyNumberFormat="1" applyFont="1" applyFill="1" applyBorder="1" applyAlignment="1">
      <alignment horizontal="center" vertical="center" wrapText="1"/>
    </xf>
    <xf numFmtId="169" fontId="41" fillId="35" borderId="70" xfId="9" applyNumberFormat="1" applyFont="1" applyFill="1" applyBorder="1" applyAlignment="1">
      <alignment horizontal="center" vertical="center" wrapText="1"/>
    </xf>
    <xf numFmtId="9" fontId="26" fillId="61" borderId="29" xfId="6" applyFont="1" applyFill="1" applyBorder="1" applyAlignment="1">
      <alignment horizontal="center" vertical="center" wrapText="1"/>
    </xf>
    <xf numFmtId="176" fontId="26" fillId="61" borderId="29" xfId="1" applyNumberFormat="1" applyFont="1" applyFill="1" applyBorder="1" applyAlignment="1">
      <alignment horizontal="center" vertical="center" wrapText="1"/>
    </xf>
    <xf numFmtId="43" fontId="26" fillId="61" borderId="108" xfId="20" applyFont="1" applyFill="1" applyBorder="1" applyAlignment="1">
      <alignment horizontal="center" vertical="center" wrapText="1"/>
    </xf>
    <xf numFmtId="0" fontId="41" fillId="2" borderId="77" xfId="0" applyFont="1" applyFill="1" applyBorder="1" applyAlignment="1">
      <alignment horizontal="center" vertical="center" wrapText="1"/>
    </xf>
    <xf numFmtId="43" fontId="26" fillId="35" borderId="108" xfId="20" applyFont="1" applyFill="1" applyBorder="1" applyAlignment="1">
      <alignment horizontal="center" vertical="center" wrapText="1"/>
    </xf>
    <xf numFmtId="43" fontId="26" fillId="35" borderId="104" xfId="20" applyFont="1" applyFill="1" applyBorder="1" applyAlignment="1">
      <alignment horizontal="center" vertical="center" wrapText="1"/>
    </xf>
    <xf numFmtId="0" fontId="41" fillId="2" borderId="113" xfId="0" applyFont="1" applyFill="1" applyBorder="1" applyAlignment="1">
      <alignment horizontal="center" vertical="center" wrapText="1"/>
    </xf>
    <xf numFmtId="176" fontId="26" fillId="61" borderId="7" xfId="1" applyNumberFormat="1" applyFont="1" applyFill="1" applyBorder="1" applyAlignment="1">
      <alignment horizontal="center" vertical="center" wrapText="1"/>
    </xf>
    <xf numFmtId="176" fontId="26" fillId="35" borderId="7" xfId="1" applyNumberFormat="1" applyFont="1" applyFill="1" applyBorder="1" applyAlignment="1">
      <alignment horizontal="center" vertical="center" wrapText="1"/>
    </xf>
    <xf numFmtId="0" fontId="26" fillId="14" borderId="0" xfId="0" applyNumberFormat="1" applyFont="1" applyFill="1" applyAlignment="1">
      <alignment horizontal="center" vertical="center" wrapText="1"/>
    </xf>
    <xf numFmtId="0" fontId="26" fillId="14" borderId="0" xfId="0" applyFont="1" applyFill="1" applyAlignment="1">
      <alignment horizontal="center" vertical="center" wrapText="1"/>
    </xf>
    <xf numFmtId="44" fontId="41" fillId="61" borderId="0" xfId="7" applyFont="1" applyFill="1" applyAlignment="1">
      <alignment horizontal="center" vertical="center" wrapText="1"/>
    </xf>
    <xf numFmtId="176" fontId="26" fillId="35" borderId="34" xfId="1" applyNumberFormat="1" applyFont="1" applyFill="1" applyBorder="1" applyAlignment="1">
      <alignment horizontal="center" vertical="center" wrapText="1"/>
    </xf>
    <xf numFmtId="0" fontId="41" fillId="2" borderId="31" xfId="0" applyFont="1" applyFill="1" applyBorder="1" applyAlignment="1">
      <alignment horizontal="center" vertical="center" wrapText="1"/>
    </xf>
    <xf numFmtId="0" fontId="26" fillId="34" borderId="76" xfId="0" applyFont="1" applyFill="1" applyBorder="1" applyAlignment="1">
      <alignment horizontal="center" vertical="center"/>
    </xf>
    <xf numFmtId="169" fontId="26" fillId="52" borderId="29" xfId="1" applyNumberFormat="1" applyFont="1" applyFill="1" applyBorder="1" applyAlignment="1">
      <alignment horizontal="center" vertical="center" wrapText="1"/>
    </xf>
    <xf numFmtId="0" fontId="26" fillId="52" borderId="29" xfId="0" applyFont="1" applyFill="1" applyBorder="1" applyAlignment="1">
      <alignment horizontal="center" vertical="center" wrapText="1"/>
    </xf>
    <xf numFmtId="0" fontId="26" fillId="52" borderId="29" xfId="2" applyNumberFormat="1" applyFont="1" applyFill="1" applyBorder="1" applyAlignment="1">
      <alignment horizontal="center" vertical="center" wrapText="1"/>
    </xf>
    <xf numFmtId="14" fontId="26" fillId="52" borderId="8" xfId="0" applyNumberFormat="1" applyFont="1" applyFill="1" applyBorder="1" applyAlignment="1">
      <alignment horizontal="center" vertical="center" wrapText="1"/>
    </xf>
    <xf numFmtId="14" fontId="26" fillId="52" borderId="25" xfId="0" applyNumberFormat="1" applyFont="1" applyFill="1" applyBorder="1" applyAlignment="1">
      <alignment horizontal="center" vertical="center" wrapText="1"/>
    </xf>
    <xf numFmtId="172" fontId="26" fillId="52" borderId="29" xfId="7" applyNumberFormat="1" applyFont="1" applyFill="1" applyBorder="1" applyAlignment="1">
      <alignment horizontal="center" vertical="center" wrapText="1"/>
    </xf>
    <xf numFmtId="14" fontId="26" fillId="2" borderId="30" xfId="0" applyNumberFormat="1" applyFont="1" applyFill="1" applyBorder="1" applyAlignment="1">
      <alignment horizontal="center" vertical="center" wrapText="1"/>
    </xf>
    <xf numFmtId="164" fontId="41" fillId="2" borderId="31" xfId="0" applyNumberFormat="1" applyFont="1" applyFill="1" applyBorder="1" applyAlignment="1">
      <alignment horizontal="center" vertical="center" wrapText="1"/>
    </xf>
    <xf numFmtId="169" fontId="26" fillId="0" borderId="17" xfId="0" applyNumberFormat="1" applyFont="1" applyFill="1" applyBorder="1" applyAlignment="1">
      <alignment wrapText="1"/>
    </xf>
    <xf numFmtId="0" fontId="41" fillId="2" borderId="47" xfId="0" applyFont="1" applyFill="1" applyBorder="1" applyAlignment="1">
      <alignment horizontal="center" vertical="center" wrapText="1"/>
    </xf>
    <xf numFmtId="169" fontId="26" fillId="52" borderId="75" xfId="1" applyNumberFormat="1" applyFont="1" applyFill="1" applyBorder="1" applyAlignment="1">
      <alignment horizontal="center" vertical="center" wrapText="1"/>
    </xf>
    <xf numFmtId="0" fontId="26" fillId="52" borderId="75" xfId="0" applyFont="1" applyFill="1" applyBorder="1" applyAlignment="1">
      <alignment horizontal="center" vertical="center" wrapText="1"/>
    </xf>
    <xf numFmtId="0" fontId="26" fillId="52" borderId="75" xfId="2" applyNumberFormat="1" applyFont="1" applyFill="1" applyBorder="1" applyAlignment="1">
      <alignment horizontal="center" vertical="center" wrapText="1"/>
    </xf>
    <xf numFmtId="14" fontId="26" fillId="52" borderId="75" xfId="0" applyNumberFormat="1" applyFont="1" applyFill="1" applyBorder="1" applyAlignment="1">
      <alignment horizontal="center" vertical="center" wrapText="1"/>
    </xf>
    <xf numFmtId="172" fontId="41" fillId="52" borderId="75" xfId="7" applyNumberFormat="1" applyFont="1" applyFill="1" applyBorder="1" applyAlignment="1">
      <alignment horizontal="center" vertical="center" wrapText="1"/>
    </xf>
    <xf numFmtId="172" fontId="41" fillId="2" borderId="75" xfId="7" applyNumberFormat="1" applyFont="1" applyFill="1" applyBorder="1" applyAlignment="1">
      <alignment horizontal="center" vertical="center" wrapText="1"/>
    </xf>
    <xf numFmtId="0" fontId="41" fillId="2" borderId="10" xfId="0" applyFont="1" applyFill="1" applyBorder="1" applyAlignment="1">
      <alignment horizontal="center" vertical="center" wrapText="1"/>
    </xf>
    <xf numFmtId="14" fontId="26" fillId="52" borderId="75" xfId="1" applyNumberFormat="1" applyFont="1" applyFill="1" applyBorder="1" applyAlignment="1">
      <alignment horizontal="center" vertical="center" wrapText="1"/>
    </xf>
    <xf numFmtId="172" fontId="26" fillId="52" borderId="75" xfId="7" applyNumberFormat="1" applyFont="1" applyFill="1" applyBorder="1" applyAlignment="1">
      <alignment horizontal="center" vertical="center" wrapText="1"/>
    </xf>
    <xf numFmtId="172" fontId="41" fillId="2" borderId="70" xfId="7" applyNumberFormat="1" applyFont="1" applyFill="1" applyBorder="1" applyAlignment="1">
      <alignment horizontal="center" vertical="center" wrapText="1"/>
    </xf>
    <xf numFmtId="0" fontId="41" fillId="2" borderId="39" xfId="0" applyFont="1" applyFill="1" applyBorder="1" applyAlignment="1">
      <alignment horizontal="center" vertical="center" wrapText="1"/>
    </xf>
    <xf numFmtId="0" fontId="41" fillId="2" borderId="78" xfId="0" applyFont="1" applyFill="1" applyBorder="1" applyAlignment="1">
      <alignment horizontal="center" vertical="center" wrapText="1"/>
    </xf>
    <xf numFmtId="172" fontId="41" fillId="35" borderId="7" xfId="7" applyNumberFormat="1" applyFont="1" applyFill="1" applyBorder="1" applyAlignment="1">
      <alignment horizontal="center" vertical="center" wrapText="1"/>
    </xf>
    <xf numFmtId="172" fontId="41" fillId="2" borderId="7" xfId="7" applyNumberFormat="1" applyFont="1" applyFill="1" applyBorder="1" applyAlignment="1">
      <alignment horizontal="center" vertical="center" wrapText="1"/>
    </xf>
    <xf numFmtId="0" fontId="41" fillId="2" borderId="12" xfId="0" applyFont="1" applyFill="1" applyBorder="1" applyAlignment="1">
      <alignment horizontal="center" vertical="center" wrapText="1"/>
    </xf>
    <xf numFmtId="164" fontId="41" fillId="2" borderId="45" xfId="0" applyNumberFormat="1" applyFont="1" applyFill="1" applyBorder="1" applyAlignment="1">
      <alignment horizontal="center" vertical="center" wrapText="1"/>
    </xf>
    <xf numFmtId="0" fontId="41" fillId="2" borderId="17" xfId="0" applyFont="1" applyFill="1" applyBorder="1" applyAlignment="1">
      <alignment horizontal="center" vertical="center" wrapText="1"/>
    </xf>
    <xf numFmtId="14" fontId="41" fillId="35" borderId="5" xfId="1" applyNumberFormat="1" applyFont="1" applyFill="1" applyBorder="1" applyAlignment="1">
      <alignment horizontal="center" vertical="center" wrapText="1"/>
    </xf>
    <xf numFmtId="169" fontId="41" fillId="2" borderId="5" xfId="1" applyNumberFormat="1" applyFont="1" applyFill="1" applyBorder="1" applyAlignment="1">
      <alignment horizontal="center" vertical="center" wrapText="1"/>
    </xf>
    <xf numFmtId="172" fontId="41" fillId="2" borderId="5" xfId="7" applyNumberFormat="1" applyFont="1" applyFill="1" applyBorder="1" applyAlignment="1">
      <alignment horizontal="center" vertical="center" wrapText="1"/>
    </xf>
    <xf numFmtId="0" fontId="41" fillId="2" borderId="11" xfId="0" applyFont="1" applyFill="1" applyBorder="1" applyAlignment="1">
      <alignment horizontal="center" vertical="center" wrapText="1"/>
    </xf>
    <xf numFmtId="0" fontId="41" fillId="2" borderId="60" xfId="0" applyFont="1" applyFill="1" applyBorder="1" applyAlignment="1">
      <alignment horizontal="center" vertical="center" wrapText="1"/>
    </xf>
    <xf numFmtId="14" fontId="26" fillId="52" borderId="29" xfId="1" applyNumberFormat="1" applyFont="1" applyFill="1" applyBorder="1" applyAlignment="1">
      <alignment horizontal="center" vertical="center" wrapText="1"/>
    </xf>
    <xf numFmtId="0" fontId="26" fillId="34" borderId="10" xfId="0" applyFont="1" applyFill="1" applyBorder="1" applyAlignment="1">
      <alignment horizontal="center" vertical="center" wrapText="1"/>
    </xf>
    <xf numFmtId="49" fontId="26" fillId="52" borderId="7" xfId="1" applyNumberFormat="1" applyFont="1" applyFill="1" applyBorder="1" applyAlignment="1">
      <alignment horizontal="center" vertical="center" wrapText="1"/>
    </xf>
    <xf numFmtId="0" fontId="26" fillId="52" borderId="7" xfId="0" applyFont="1" applyFill="1" applyBorder="1" applyAlignment="1">
      <alignment horizontal="center" vertical="center" wrapText="1"/>
    </xf>
    <xf numFmtId="0" fontId="26" fillId="52" borderId="7" xfId="2" applyNumberFormat="1" applyFont="1" applyFill="1" applyBorder="1" applyAlignment="1">
      <alignment horizontal="center" vertical="center" wrapText="1"/>
    </xf>
    <xf numFmtId="14" fontId="26" fillId="52" borderId="7" xfId="0" applyNumberFormat="1" applyFont="1" applyFill="1" applyBorder="1" applyAlignment="1">
      <alignment horizontal="center" vertical="center" wrapText="1"/>
    </xf>
    <xf numFmtId="14" fontId="26" fillId="52" borderId="12" xfId="0" applyNumberFormat="1" applyFont="1" applyFill="1" applyBorder="1" applyAlignment="1">
      <alignment horizontal="center" vertical="center" wrapText="1"/>
    </xf>
    <xf numFmtId="172" fontId="26" fillId="52" borderId="7" xfId="7" applyNumberFormat="1" applyFont="1" applyFill="1" applyBorder="1" applyAlignment="1">
      <alignment horizontal="center" vertical="center" wrapText="1"/>
    </xf>
    <xf numFmtId="14" fontId="26" fillId="2" borderId="12" xfId="0" applyNumberFormat="1" applyFont="1" applyFill="1" applyBorder="1" applyAlignment="1">
      <alignment horizontal="center" vertical="center" wrapText="1"/>
    </xf>
    <xf numFmtId="49" fontId="26" fillId="35" borderId="75" xfId="1" applyNumberFormat="1" applyFont="1" applyFill="1" applyBorder="1" applyAlignment="1">
      <alignment horizontal="center" vertical="center" wrapText="1"/>
    </xf>
    <xf numFmtId="14" fontId="26" fillId="35" borderId="75" xfId="0" applyNumberFormat="1" applyFont="1" applyFill="1" applyBorder="1" applyAlignment="1">
      <alignment horizontal="center" vertical="center" wrapText="1"/>
    </xf>
    <xf numFmtId="14" fontId="26" fillId="35" borderId="10" xfId="0" applyNumberFormat="1" applyFont="1" applyFill="1" applyBorder="1" applyAlignment="1">
      <alignment horizontal="center" vertical="center" wrapText="1"/>
    </xf>
    <xf numFmtId="14" fontId="26" fillId="2" borderId="10" xfId="0" applyNumberFormat="1" applyFont="1" applyFill="1" applyBorder="1" applyAlignment="1">
      <alignment horizontal="center" vertical="center" wrapText="1"/>
    </xf>
    <xf numFmtId="49" fontId="26" fillId="52" borderId="75" xfId="1" applyNumberFormat="1" applyFont="1" applyFill="1" applyBorder="1" applyAlignment="1">
      <alignment horizontal="center" vertical="center" wrapText="1"/>
    </xf>
    <xf numFmtId="169" fontId="26" fillId="2" borderId="75" xfId="1" applyNumberFormat="1" applyFont="1" applyFill="1" applyBorder="1" applyAlignment="1">
      <alignment horizontal="left" vertical="center" wrapText="1"/>
    </xf>
    <xf numFmtId="169" fontId="41" fillId="2" borderId="75" xfId="1" applyNumberFormat="1" applyFont="1" applyFill="1" applyBorder="1" applyAlignment="1">
      <alignment horizontal="left" vertical="center" wrapText="1"/>
    </xf>
    <xf numFmtId="169" fontId="41" fillId="2" borderId="5" xfId="1" applyNumberFormat="1" applyFont="1" applyFill="1" applyBorder="1" applyAlignment="1">
      <alignment horizontal="left" vertical="center" wrapText="1"/>
    </xf>
    <xf numFmtId="49" fontId="26" fillId="34" borderId="29" xfId="0" applyNumberFormat="1" applyFont="1" applyFill="1" applyBorder="1" applyAlignment="1">
      <alignment horizontal="center" vertical="center" wrapText="1"/>
    </xf>
    <xf numFmtId="49" fontId="26" fillId="52" borderId="29" xfId="1" applyNumberFormat="1" applyFont="1" applyFill="1" applyBorder="1" applyAlignment="1">
      <alignment horizontal="center" vertical="center" wrapText="1"/>
    </xf>
    <xf numFmtId="14" fontId="26" fillId="52" borderId="29" xfId="0" applyNumberFormat="1" applyFont="1" applyFill="1" applyBorder="1" applyAlignment="1">
      <alignment horizontal="center" vertical="center" wrapText="1"/>
    </xf>
    <xf numFmtId="14" fontId="26" fillId="52" borderId="30" xfId="0" applyNumberFormat="1" applyFont="1" applyFill="1" applyBorder="1" applyAlignment="1">
      <alignment horizontal="center" vertical="center" wrapText="1"/>
    </xf>
    <xf numFmtId="49" fontId="26" fillId="34" borderId="75" xfId="0" applyNumberFormat="1" applyFont="1" applyFill="1" applyBorder="1" applyAlignment="1">
      <alignment horizontal="center" vertical="center" wrapText="1"/>
    </xf>
    <xf numFmtId="49" fontId="26" fillId="35" borderId="7" xfId="1" applyNumberFormat="1" applyFont="1" applyFill="1" applyBorder="1" applyAlignment="1">
      <alignment horizontal="center" vertical="center" wrapText="1"/>
    </xf>
    <xf numFmtId="169" fontId="26" fillId="17" borderId="75" xfId="1" applyNumberFormat="1" applyFont="1" applyFill="1" applyBorder="1" applyAlignment="1">
      <alignment horizontal="left" vertical="center" wrapText="1"/>
    </xf>
    <xf numFmtId="169" fontId="26" fillId="17" borderId="5" xfId="1" applyNumberFormat="1" applyFont="1" applyFill="1" applyBorder="1" applyAlignment="1">
      <alignment horizontal="center" vertical="center" wrapText="1"/>
    </xf>
    <xf numFmtId="169" fontId="41" fillId="17" borderId="70" xfId="1" applyNumberFormat="1" applyFont="1" applyFill="1" applyBorder="1" applyAlignment="1">
      <alignment horizontal="center" vertical="center" wrapText="1"/>
    </xf>
    <xf numFmtId="169" fontId="41" fillId="17" borderId="75" xfId="1" applyNumberFormat="1" applyFont="1" applyFill="1" applyBorder="1" applyAlignment="1">
      <alignment horizontal="center" vertical="center" wrapText="1"/>
    </xf>
    <xf numFmtId="1" fontId="26" fillId="34" borderId="42" xfId="0" applyNumberFormat="1" applyFont="1" applyFill="1" applyBorder="1" applyAlignment="1">
      <alignment horizontal="center" vertical="center" wrapText="1"/>
    </xf>
    <xf numFmtId="0" fontId="26" fillId="34" borderId="42" xfId="0" applyFont="1" applyFill="1" applyBorder="1" applyAlignment="1">
      <alignment horizontal="center" vertical="center" wrapText="1"/>
    </xf>
    <xf numFmtId="169" fontId="26" fillId="2" borderId="42" xfId="1" applyNumberFormat="1" applyFont="1" applyFill="1" applyBorder="1" applyAlignment="1">
      <alignment horizontal="center" vertical="center" wrapText="1"/>
    </xf>
    <xf numFmtId="0" fontId="26" fillId="2" borderId="42" xfId="1" applyNumberFormat="1" applyFont="1" applyFill="1" applyBorder="1" applyAlignment="1">
      <alignment horizontal="center" vertical="center" wrapText="1"/>
    </xf>
    <xf numFmtId="1" fontId="26" fillId="2" borderId="42" xfId="1" applyNumberFormat="1" applyFont="1" applyFill="1" applyBorder="1" applyAlignment="1">
      <alignment horizontal="center" vertical="center" wrapText="1"/>
    </xf>
    <xf numFmtId="14" fontId="26" fillId="2" borderId="42" xfId="0" applyNumberFormat="1" applyFont="1" applyFill="1" applyBorder="1" applyAlignment="1">
      <alignment horizontal="center" vertical="center" wrapText="1"/>
    </xf>
    <xf numFmtId="164" fontId="26" fillId="2" borderId="42" xfId="3" applyFont="1" applyFill="1" applyBorder="1" applyAlignment="1">
      <alignment horizontal="center" vertical="center" wrapText="1"/>
    </xf>
    <xf numFmtId="0" fontId="26" fillId="2" borderId="42" xfId="0" applyFont="1" applyFill="1" applyBorder="1" applyAlignment="1">
      <alignment horizontal="center" vertical="center" wrapText="1"/>
    </xf>
    <xf numFmtId="171" fontId="26" fillId="2" borderId="42" xfId="0" applyNumberFormat="1" applyFont="1" applyFill="1" applyBorder="1" applyAlignment="1">
      <alignment horizontal="center" vertical="center" wrapText="1"/>
    </xf>
    <xf numFmtId="169" fontId="26" fillId="0" borderId="42" xfId="0" applyNumberFormat="1" applyFont="1" applyFill="1" applyBorder="1" applyAlignment="1">
      <alignment wrapText="1"/>
    </xf>
    <xf numFmtId="172" fontId="41" fillId="2" borderId="29" xfId="7" applyNumberFormat="1" applyFont="1" applyFill="1" applyBorder="1" applyAlignment="1">
      <alignment horizontal="center" vertical="center" wrapText="1"/>
    </xf>
    <xf numFmtId="0" fontId="41" fillId="2" borderId="30" xfId="0" applyFont="1" applyFill="1" applyBorder="1" applyAlignment="1">
      <alignment horizontal="center" vertical="center" wrapText="1"/>
    </xf>
    <xf numFmtId="171" fontId="26" fillId="14" borderId="29" xfId="7" applyNumberFormat="1" applyFont="1" applyFill="1" applyBorder="1" applyAlignment="1">
      <alignment horizontal="center" vertical="center" wrapText="1"/>
    </xf>
    <xf numFmtId="14" fontId="26" fillId="14" borderId="29" xfId="7" applyNumberFormat="1" applyFont="1" applyFill="1" applyBorder="1" applyAlignment="1">
      <alignment horizontal="center" vertical="center" wrapText="1"/>
    </xf>
    <xf numFmtId="164" fontId="26" fillId="14" borderId="29" xfId="3" applyFont="1" applyFill="1" applyBorder="1" applyAlignment="1">
      <alignment horizontal="center" vertical="center" wrapText="1"/>
    </xf>
    <xf numFmtId="1" fontId="26" fillId="34" borderId="43" xfId="0" applyNumberFormat="1" applyFont="1" applyFill="1" applyBorder="1" applyAlignment="1">
      <alignment horizontal="center" vertical="center" wrapText="1"/>
    </xf>
    <xf numFmtId="0" fontId="26" fillId="34" borderId="43" xfId="0" applyFont="1" applyFill="1" applyBorder="1" applyAlignment="1">
      <alignment horizontal="center" vertical="center" wrapText="1"/>
    </xf>
    <xf numFmtId="169" fontId="26" fillId="2" borderId="43" xfId="1" applyNumberFormat="1" applyFont="1" applyFill="1" applyBorder="1" applyAlignment="1">
      <alignment horizontal="center" vertical="center" wrapText="1"/>
    </xf>
    <xf numFmtId="0" fontId="26" fillId="2" borderId="43" xfId="1" applyNumberFormat="1" applyFont="1" applyFill="1" applyBorder="1" applyAlignment="1">
      <alignment horizontal="center" vertical="center" wrapText="1"/>
    </xf>
    <xf numFmtId="1" fontId="26" fillId="2" borderId="43" xfId="1" applyNumberFormat="1" applyFont="1" applyFill="1" applyBorder="1" applyAlignment="1">
      <alignment horizontal="center" vertical="center" wrapText="1"/>
    </xf>
    <xf numFmtId="14" fontId="26" fillId="2" borderId="43" xfId="0" applyNumberFormat="1" applyFont="1" applyFill="1" applyBorder="1" applyAlignment="1">
      <alignment horizontal="center" vertical="center" wrapText="1"/>
    </xf>
    <xf numFmtId="164" fontId="26" fillId="2" borderId="43" xfId="3" applyFont="1" applyFill="1" applyBorder="1" applyAlignment="1">
      <alignment horizontal="center" vertical="center" wrapText="1"/>
    </xf>
    <xf numFmtId="0" fontId="26" fillId="2" borderId="43" xfId="0" applyFont="1" applyFill="1" applyBorder="1" applyAlignment="1">
      <alignment horizontal="center" vertical="center" wrapText="1"/>
    </xf>
    <xf numFmtId="171" fontId="26" fillId="2" borderId="43" xfId="0" applyNumberFormat="1" applyFont="1" applyFill="1" applyBorder="1" applyAlignment="1">
      <alignment horizontal="center" vertical="center" wrapText="1"/>
    </xf>
    <xf numFmtId="1" fontId="26" fillId="34" borderId="51" xfId="0" applyNumberFormat="1" applyFont="1" applyFill="1" applyBorder="1" applyAlignment="1">
      <alignment horizontal="center" vertical="center" wrapText="1"/>
    </xf>
    <xf numFmtId="0" fontId="26" fillId="34" borderId="51" xfId="0" applyFont="1" applyFill="1" applyBorder="1" applyAlignment="1">
      <alignment horizontal="center" vertical="center" wrapText="1"/>
    </xf>
    <xf numFmtId="169" fontId="26" fillId="2" borderId="51" xfId="1" applyNumberFormat="1" applyFont="1" applyFill="1" applyBorder="1" applyAlignment="1">
      <alignment horizontal="center" vertical="center" wrapText="1"/>
    </xf>
    <xf numFmtId="0" fontId="26" fillId="2" borderId="51" xfId="1" applyNumberFormat="1" applyFont="1" applyFill="1" applyBorder="1" applyAlignment="1">
      <alignment horizontal="center" vertical="center" wrapText="1"/>
    </xf>
    <xf numFmtId="1" fontId="26" fillId="2" borderId="51" xfId="1" applyNumberFormat="1" applyFont="1" applyFill="1" applyBorder="1" applyAlignment="1">
      <alignment horizontal="center" vertical="center" wrapText="1"/>
    </xf>
    <xf numFmtId="14" fontId="26" fillId="2" borderId="51" xfId="0" applyNumberFormat="1" applyFont="1" applyFill="1" applyBorder="1" applyAlignment="1">
      <alignment horizontal="center" vertical="center" wrapText="1"/>
    </xf>
    <xf numFmtId="164" fontId="26" fillId="2" borderId="51" xfId="3" applyFont="1" applyFill="1" applyBorder="1" applyAlignment="1">
      <alignment horizontal="center" vertical="center" wrapText="1"/>
    </xf>
    <xf numFmtId="0" fontId="26" fillId="2" borderId="51" xfId="0" applyFont="1" applyFill="1" applyBorder="1" applyAlignment="1">
      <alignment horizontal="center" vertical="center" wrapText="1"/>
    </xf>
    <xf numFmtId="171" fontId="26" fillId="2" borderId="51" xfId="0" applyNumberFormat="1" applyFont="1" applyFill="1" applyBorder="1" applyAlignment="1">
      <alignment horizontal="center" vertical="center" wrapText="1"/>
    </xf>
    <xf numFmtId="1" fontId="26" fillId="34" borderId="29" xfId="0" applyNumberFormat="1" applyFont="1" applyFill="1" applyBorder="1" applyAlignment="1">
      <alignment horizontal="center" vertical="center" wrapText="1"/>
    </xf>
    <xf numFmtId="1" fontId="26" fillId="34" borderId="56" xfId="0" applyNumberFormat="1" applyFont="1" applyFill="1" applyBorder="1" applyAlignment="1">
      <alignment horizontal="center" vertical="center" wrapText="1"/>
    </xf>
    <xf numFmtId="14" fontId="26" fillId="34" borderId="56" xfId="0" applyNumberFormat="1" applyFont="1" applyFill="1" applyBorder="1" applyAlignment="1">
      <alignment horizontal="center" vertical="center" wrapText="1"/>
    </xf>
    <xf numFmtId="164" fontId="41" fillId="2" borderId="78" xfId="0" applyNumberFormat="1" applyFont="1" applyFill="1" applyBorder="1" applyAlignment="1">
      <alignment horizontal="center" vertical="center" wrapText="1"/>
    </xf>
    <xf numFmtId="171" fontId="26" fillId="46" borderId="29" xfId="7" applyNumberFormat="1" applyFont="1" applyFill="1" applyBorder="1" applyAlignment="1">
      <alignment horizontal="center" vertical="center" wrapText="1"/>
    </xf>
    <xf numFmtId="169" fontId="26" fillId="2" borderId="30" xfId="1" applyNumberFormat="1" applyFont="1" applyFill="1" applyBorder="1" applyAlignment="1">
      <alignment horizontal="center" vertical="center" wrapText="1"/>
    </xf>
    <xf numFmtId="44" fontId="41" fillId="2" borderId="31" xfId="0" applyNumberFormat="1" applyFont="1" applyFill="1" applyBorder="1" applyAlignment="1">
      <alignment horizontal="center" vertical="center" wrapText="1"/>
    </xf>
    <xf numFmtId="169" fontId="26" fillId="2" borderId="10" xfId="1" applyNumberFormat="1" applyFont="1" applyFill="1" applyBorder="1" applyAlignment="1">
      <alignment horizontal="center" vertical="center" wrapText="1"/>
    </xf>
    <xf numFmtId="169" fontId="26" fillId="2" borderId="7" xfId="1" applyNumberFormat="1" applyFont="1" applyFill="1" applyBorder="1" applyAlignment="1">
      <alignment horizontal="left" vertical="center" wrapText="1"/>
    </xf>
    <xf numFmtId="0" fontId="26" fillId="14" borderId="75" xfId="0" applyFont="1" applyFill="1" applyBorder="1" applyAlignment="1">
      <alignment horizontal="center" vertical="center" wrapText="1"/>
    </xf>
    <xf numFmtId="14" fontId="26" fillId="14" borderId="75" xfId="1" applyNumberFormat="1" applyFont="1" applyFill="1" applyBorder="1" applyAlignment="1">
      <alignment horizontal="center" vertical="center" wrapText="1"/>
    </xf>
    <xf numFmtId="172" fontId="26" fillId="14" borderId="75" xfId="7" applyNumberFormat="1" applyFont="1" applyFill="1" applyBorder="1" applyAlignment="1">
      <alignment horizontal="center" vertical="center" wrapText="1"/>
    </xf>
    <xf numFmtId="169" fontId="26" fillId="17" borderId="10" xfId="1" applyNumberFormat="1" applyFont="1" applyFill="1" applyBorder="1" applyAlignment="1">
      <alignment horizontal="center" vertical="center" wrapText="1"/>
    </xf>
    <xf numFmtId="0" fontId="26" fillId="14" borderId="70" xfId="0" applyFont="1" applyFill="1" applyBorder="1" applyAlignment="1">
      <alignment horizontal="center" vertical="center" wrapText="1"/>
    </xf>
    <xf numFmtId="0" fontId="26" fillId="14" borderId="34" xfId="2" applyNumberFormat="1" applyFont="1" applyFill="1" applyBorder="1" applyAlignment="1">
      <alignment horizontal="center" vertical="center" wrapText="1"/>
    </xf>
    <xf numFmtId="14" fontId="26" fillId="14" borderId="70" xfId="1" applyNumberFormat="1" applyFont="1" applyFill="1" applyBorder="1" applyAlignment="1">
      <alignment horizontal="center" vertical="center" wrapText="1"/>
    </xf>
    <xf numFmtId="172" fontId="26" fillId="14" borderId="70" xfId="7" applyNumberFormat="1" applyFont="1" applyFill="1" applyBorder="1" applyAlignment="1">
      <alignment horizontal="center" vertical="center" wrapText="1"/>
    </xf>
    <xf numFmtId="1" fontId="26" fillId="2" borderId="56" xfId="0" applyNumberFormat="1" applyFont="1" applyFill="1" applyBorder="1" applyAlignment="1">
      <alignment horizontal="center" vertical="center" wrapText="1"/>
    </xf>
    <xf numFmtId="0" fontId="26" fillId="14" borderId="42" xfId="7" applyNumberFormat="1" applyFont="1" applyFill="1" applyBorder="1" applyAlignment="1">
      <alignment horizontal="center" vertical="center" wrapText="1"/>
    </xf>
    <xf numFmtId="164" fontId="26" fillId="14" borderId="42" xfId="3" applyFont="1" applyFill="1" applyBorder="1" applyAlignment="1">
      <alignment horizontal="center" vertical="center" wrapText="1"/>
    </xf>
    <xf numFmtId="172" fontId="41" fillId="52" borderId="29" xfId="7" applyNumberFormat="1" applyFont="1" applyFill="1" applyBorder="1" applyAlignment="1">
      <alignment horizontal="center" vertical="center" wrapText="1"/>
    </xf>
    <xf numFmtId="0" fontId="26" fillId="34" borderId="0" xfId="0" applyFont="1" applyFill="1" applyAlignment="1">
      <alignment horizontal="center" vertical="center" wrapText="1"/>
    </xf>
    <xf numFmtId="0" fontId="26" fillId="17" borderId="7" xfId="2" applyNumberFormat="1" applyFont="1" applyFill="1" applyBorder="1" applyAlignment="1">
      <alignment horizontal="center" vertical="center" wrapText="1"/>
    </xf>
    <xf numFmtId="14" fontId="41" fillId="17" borderId="7" xfId="1" applyNumberFormat="1" applyFont="1" applyFill="1" applyBorder="1" applyAlignment="1">
      <alignment horizontal="center" vertical="center" wrapText="1"/>
    </xf>
    <xf numFmtId="172" fontId="26" fillId="17" borderId="7" xfId="7" applyNumberFormat="1" applyFont="1" applyFill="1" applyBorder="1" applyAlignment="1">
      <alignment horizontal="center" vertical="center" wrapText="1"/>
    </xf>
    <xf numFmtId="0" fontId="41" fillId="35" borderId="6" xfId="2" applyNumberFormat="1" applyFont="1" applyFill="1" applyBorder="1" applyAlignment="1">
      <alignment horizontal="center" vertical="center" wrapText="1"/>
    </xf>
    <xf numFmtId="0" fontId="26" fillId="14" borderId="29" xfId="0" applyFont="1" applyFill="1" applyBorder="1" applyAlignment="1">
      <alignment horizontal="center" vertical="center" wrapText="1"/>
    </xf>
    <xf numFmtId="14" fontId="26" fillId="14" borderId="8" xfId="1" applyNumberFormat="1" applyFont="1" applyFill="1" applyBorder="1" applyAlignment="1">
      <alignment horizontal="center" vertical="center" wrapText="1"/>
    </xf>
    <xf numFmtId="172" fontId="26" fillId="14" borderId="29" xfId="7" applyNumberFormat="1" applyFont="1" applyFill="1" applyBorder="1" applyAlignment="1">
      <alignment horizontal="center" vertical="center" wrapText="1"/>
    </xf>
    <xf numFmtId="172" fontId="41" fillId="14" borderId="75" xfId="7" applyNumberFormat="1" applyFont="1" applyFill="1" applyBorder="1" applyAlignment="1">
      <alignment horizontal="center" vertical="center" wrapText="1"/>
    </xf>
    <xf numFmtId="0" fontId="41" fillId="2" borderId="80" xfId="0" applyFont="1" applyFill="1" applyBorder="1" applyAlignment="1">
      <alignment horizontal="center" vertical="center" wrapText="1"/>
    </xf>
    <xf numFmtId="169" fontId="26" fillId="0" borderId="53" xfId="0" applyNumberFormat="1" applyFont="1" applyFill="1" applyBorder="1" applyAlignment="1">
      <alignment horizontal="center" vertical="center" wrapText="1"/>
    </xf>
    <xf numFmtId="169" fontId="26" fillId="0" borderId="11" xfId="0" applyNumberFormat="1" applyFont="1" applyFill="1" applyBorder="1" applyAlignment="1">
      <alignment horizontal="center" vertical="center" wrapText="1"/>
    </xf>
    <xf numFmtId="0" fontId="26" fillId="17" borderId="29" xfId="2" applyNumberFormat="1" applyFont="1" applyFill="1" applyBorder="1" applyAlignment="1">
      <alignment horizontal="center" vertical="center" wrapText="1"/>
    </xf>
    <xf numFmtId="14" fontId="41" fillId="17" borderId="29" xfId="1" applyNumberFormat="1" applyFont="1" applyFill="1" applyBorder="1" applyAlignment="1">
      <alignment horizontal="center" vertical="center" wrapText="1"/>
    </xf>
    <xf numFmtId="172" fontId="26" fillId="17" borderId="29" xfId="7" applyNumberFormat="1" applyFont="1" applyFill="1" applyBorder="1" applyAlignment="1">
      <alignment horizontal="center" vertical="center" wrapText="1"/>
    </xf>
    <xf numFmtId="164" fontId="41" fillId="2" borderId="47" xfId="0" applyNumberFormat="1" applyFont="1" applyFill="1" applyBorder="1" applyAlignment="1">
      <alignment horizontal="center" vertical="center" wrapText="1"/>
    </xf>
    <xf numFmtId="17" fontId="26" fillId="52" borderId="29" xfId="1" applyNumberFormat="1" applyFont="1" applyFill="1" applyBorder="1" applyAlignment="1">
      <alignment horizontal="center" vertical="center" wrapText="1"/>
    </xf>
    <xf numFmtId="17" fontId="26" fillId="2" borderId="29" xfId="0" applyNumberFormat="1" applyFont="1" applyFill="1" applyBorder="1" applyAlignment="1">
      <alignment horizontal="center" vertical="center" wrapText="1"/>
    </xf>
    <xf numFmtId="49" fontId="26" fillId="0" borderId="75" xfId="1" applyNumberFormat="1" applyFont="1" applyFill="1" applyBorder="1" applyAlignment="1">
      <alignment horizontal="center" vertical="center" wrapText="1"/>
    </xf>
    <xf numFmtId="0" fontId="26" fillId="0" borderId="75" xfId="2" applyNumberFormat="1" applyFont="1" applyFill="1" applyBorder="1" applyAlignment="1">
      <alignment horizontal="center" vertical="center" wrapText="1"/>
    </xf>
    <xf numFmtId="17" fontId="26" fillId="0" borderId="75" xfId="1" applyNumberFormat="1" applyFont="1" applyFill="1" applyBorder="1" applyAlignment="1">
      <alignment horizontal="center" vertical="center" wrapText="1"/>
    </xf>
    <xf numFmtId="164" fontId="41" fillId="2" borderId="68" xfId="0" applyNumberFormat="1" applyFont="1" applyFill="1" applyBorder="1" applyAlignment="1">
      <alignment horizontal="center" vertical="center" wrapText="1"/>
    </xf>
    <xf numFmtId="172" fontId="26" fillId="53" borderId="75" xfId="7" applyNumberFormat="1" applyFont="1" applyFill="1" applyBorder="1" applyAlignment="1" applyProtection="1">
      <alignment horizontal="center" vertical="center" wrapText="1"/>
    </xf>
    <xf numFmtId="0" fontId="26" fillId="2" borderId="75" xfId="2" applyNumberFormat="1" applyFont="1" applyFill="1" applyBorder="1" applyAlignment="1">
      <alignment horizontal="center" vertical="center" wrapText="1"/>
    </xf>
    <xf numFmtId="0" fontId="26" fillId="14" borderId="75" xfId="2" applyNumberFormat="1" applyFont="1" applyFill="1" applyBorder="1" applyAlignment="1">
      <alignment horizontal="center" vertical="center" wrapText="1"/>
    </xf>
    <xf numFmtId="172" fontId="26" fillId="2" borderId="75" xfId="7" applyNumberFormat="1" applyFont="1" applyFill="1" applyBorder="1" applyAlignment="1">
      <alignment horizontal="right" vertical="center" wrapText="1"/>
    </xf>
    <xf numFmtId="0" fontId="26" fillId="0" borderId="70" xfId="2" applyNumberFormat="1" applyFont="1" applyFill="1" applyBorder="1" applyAlignment="1">
      <alignment horizontal="center" vertical="center" wrapText="1"/>
    </xf>
    <xf numFmtId="17" fontId="26" fillId="0" borderId="70" xfId="1" applyNumberFormat="1" applyFont="1" applyFill="1" applyBorder="1" applyAlignment="1">
      <alignment horizontal="center" vertical="center" wrapText="1"/>
    </xf>
    <xf numFmtId="169" fontId="26" fillId="52" borderId="7" xfId="1" applyNumberFormat="1" applyFont="1" applyFill="1" applyBorder="1" applyAlignment="1">
      <alignment horizontal="center" vertical="center" wrapText="1"/>
    </xf>
    <xf numFmtId="14" fontId="26" fillId="52" borderId="7" xfId="1" applyNumberFormat="1" applyFont="1" applyFill="1" applyBorder="1" applyAlignment="1">
      <alignment horizontal="center" vertical="center" wrapText="1"/>
    </xf>
    <xf numFmtId="44" fontId="26" fillId="2" borderId="7" xfId="7" applyFont="1" applyFill="1" applyBorder="1" applyAlignment="1">
      <alignment horizontal="center" vertical="center" wrapText="1"/>
    </xf>
    <xf numFmtId="14" fontId="26" fillId="14" borderId="29" xfId="1" applyNumberFormat="1" applyFont="1" applyFill="1" applyBorder="1" applyAlignment="1">
      <alignment horizontal="center" vertical="center" wrapText="1"/>
    </xf>
    <xf numFmtId="169" fontId="26" fillId="0" borderId="39" xfId="0" applyNumberFormat="1" applyFont="1" applyFill="1" applyBorder="1" applyAlignment="1">
      <alignment horizontal="center" vertical="center" wrapText="1"/>
    </xf>
    <xf numFmtId="164" fontId="41" fillId="2" borderId="17" xfId="0" applyNumberFormat="1" applyFont="1" applyFill="1" applyBorder="1" applyAlignment="1">
      <alignment horizontal="center" vertical="center" wrapText="1"/>
    </xf>
    <xf numFmtId="0" fontId="26" fillId="54" borderId="29" xfId="6" applyNumberFormat="1" applyFont="1" applyFill="1" applyBorder="1" applyAlignment="1">
      <alignment horizontal="center" vertical="center" wrapText="1"/>
    </xf>
    <xf numFmtId="14" fontId="26" fillId="54" borderId="29" xfId="0" applyNumberFormat="1" applyFont="1" applyFill="1" applyBorder="1" applyAlignment="1">
      <alignment horizontal="center" vertical="center" wrapText="1"/>
    </xf>
    <xf numFmtId="172" fontId="26" fillId="54" borderId="29" xfId="7" applyNumberFormat="1" applyFont="1" applyFill="1" applyBorder="1" applyAlignment="1">
      <alignment horizontal="center" vertical="center" wrapText="1"/>
    </xf>
    <xf numFmtId="14" fontId="26" fillId="2" borderId="29" xfId="1" applyNumberFormat="1" applyFont="1" applyFill="1" applyBorder="1" applyAlignment="1">
      <alignment horizontal="center" vertical="center" wrapText="1"/>
    </xf>
    <xf numFmtId="173" fontId="26" fillId="2" borderId="29" xfId="7" applyNumberFormat="1" applyFont="1" applyFill="1" applyBorder="1" applyAlignment="1">
      <alignment horizontal="center" vertical="center" wrapText="1"/>
    </xf>
    <xf numFmtId="169" fontId="26" fillId="2" borderId="47" xfId="0" applyNumberFormat="1" applyFont="1" applyFill="1" applyBorder="1" applyAlignment="1">
      <alignment horizontal="center" vertical="center" wrapText="1"/>
    </xf>
    <xf numFmtId="169" fontId="26" fillId="16" borderId="75" xfId="1" applyNumberFormat="1" applyFont="1" applyFill="1" applyBorder="1" applyAlignment="1">
      <alignment horizontal="center" vertical="center" wrapText="1"/>
    </xf>
    <xf numFmtId="49" fontId="26" fillId="2" borderId="75" xfId="1" applyNumberFormat="1" applyFont="1" applyFill="1" applyBorder="1" applyAlignment="1">
      <alignment horizontal="center" vertical="center" wrapText="1"/>
    </xf>
    <xf numFmtId="173" fontId="26" fillId="2" borderId="75" xfId="7" applyNumberFormat="1" applyFont="1" applyFill="1" applyBorder="1" applyAlignment="1">
      <alignment horizontal="center" vertical="center" wrapText="1"/>
    </xf>
    <xf numFmtId="164" fontId="26" fillId="2" borderId="68" xfId="3" applyFont="1" applyFill="1" applyBorder="1" applyAlignment="1">
      <alignment horizontal="center" vertical="center" wrapText="1"/>
    </xf>
    <xf numFmtId="0" fontId="26" fillId="2" borderId="68" xfId="0" applyFont="1" applyFill="1" applyBorder="1" applyAlignment="1">
      <alignment horizontal="center" vertical="center" wrapText="1"/>
    </xf>
    <xf numFmtId="169" fontId="26" fillId="34" borderId="70" xfId="1" applyNumberFormat="1" applyFont="1" applyFill="1" applyBorder="1" applyAlignment="1">
      <alignment horizontal="center" vertical="center" wrapText="1"/>
    </xf>
    <xf numFmtId="173" fontId="26" fillId="2" borderId="70" xfId="7" applyNumberFormat="1" applyFont="1" applyFill="1" applyBorder="1" applyAlignment="1">
      <alignment horizontal="center" vertical="center" wrapText="1"/>
    </xf>
    <xf numFmtId="0" fontId="26" fillId="2" borderId="71" xfId="0" applyFont="1" applyFill="1" applyBorder="1" applyAlignment="1">
      <alignment horizontal="center" vertical="center" wrapText="1"/>
    </xf>
    <xf numFmtId="165" fontId="26" fillId="54" borderId="7" xfId="2" applyFont="1" applyFill="1" applyBorder="1" applyAlignment="1">
      <alignment horizontal="center" vertical="center" wrapText="1"/>
    </xf>
    <xf numFmtId="14" fontId="26" fillId="54" borderId="7" xfId="2" applyNumberFormat="1" applyFont="1" applyFill="1" applyBorder="1" applyAlignment="1">
      <alignment horizontal="center" vertical="center" wrapText="1"/>
    </xf>
    <xf numFmtId="172" fontId="26" fillId="54" borderId="7" xfId="7" applyNumberFormat="1" applyFont="1" applyFill="1" applyBorder="1" applyAlignment="1">
      <alignment horizontal="center" vertical="center" wrapText="1"/>
    </xf>
    <xf numFmtId="173" fontId="26" fillId="2" borderId="7" xfId="7" applyNumberFormat="1" applyFont="1" applyFill="1" applyBorder="1" applyAlignment="1">
      <alignment horizontal="center" vertical="center" wrapText="1"/>
    </xf>
    <xf numFmtId="169" fontId="26" fillId="2" borderId="55" xfId="0" applyNumberFormat="1" applyFont="1" applyFill="1" applyBorder="1" applyAlignment="1">
      <alignment horizontal="center" vertical="center" wrapText="1"/>
    </xf>
    <xf numFmtId="0" fontId="41" fillId="2" borderId="55" xfId="0" applyFont="1" applyFill="1" applyBorder="1" applyAlignment="1">
      <alignment horizontal="center" vertical="center" wrapText="1"/>
    </xf>
    <xf numFmtId="0" fontId="26" fillId="34" borderId="5" xfId="0" applyNumberFormat="1" applyFont="1" applyFill="1" applyBorder="1" applyAlignment="1">
      <alignment horizontal="center" vertical="center" wrapText="1"/>
    </xf>
    <xf numFmtId="173" fontId="26" fillId="2" borderId="5" xfId="7" applyNumberFormat="1" applyFont="1" applyFill="1" applyBorder="1" applyAlignment="1">
      <alignment horizontal="center" vertical="center" wrapText="1"/>
    </xf>
    <xf numFmtId="0" fontId="26" fillId="2" borderId="54" xfId="0" applyFont="1" applyFill="1" applyBorder="1" applyAlignment="1">
      <alignment horizontal="center" vertical="center" wrapText="1"/>
    </xf>
    <xf numFmtId="169" fontId="26" fillId="54" borderId="30" xfId="1" applyNumberFormat="1" applyFont="1" applyFill="1" applyBorder="1" applyAlignment="1">
      <alignment horizontal="center" vertical="center" wrapText="1"/>
    </xf>
    <xf numFmtId="169" fontId="26" fillId="54" borderId="10" xfId="1" applyNumberFormat="1" applyFont="1" applyFill="1" applyBorder="1" applyAlignment="1">
      <alignment horizontal="center" vertical="center" wrapText="1"/>
    </xf>
    <xf numFmtId="0" fontId="26" fillId="16" borderId="5" xfId="0" applyFont="1" applyFill="1" applyBorder="1" applyAlignment="1">
      <alignment horizontal="center" vertical="center" wrapText="1"/>
    </xf>
    <xf numFmtId="0" fontId="26" fillId="54" borderId="5" xfId="2" applyNumberFormat="1" applyFont="1" applyFill="1" applyBorder="1" applyAlignment="1">
      <alignment horizontal="center" vertical="center" wrapText="1"/>
    </xf>
    <xf numFmtId="14" fontId="26" fillId="54" borderId="5" xfId="0" applyNumberFormat="1" applyFont="1" applyFill="1" applyBorder="1" applyAlignment="1">
      <alignment horizontal="center" vertical="center" wrapText="1"/>
    </xf>
    <xf numFmtId="172" fontId="26" fillId="54" borderId="5" xfId="7" applyNumberFormat="1" applyFont="1" applyFill="1" applyBorder="1" applyAlignment="1">
      <alignment horizontal="center" vertical="center" wrapText="1"/>
    </xf>
    <xf numFmtId="49" fontId="26" fillId="2" borderId="5" xfId="1" applyNumberFormat="1" applyFont="1" applyFill="1" applyBorder="1" applyAlignment="1">
      <alignment horizontal="center" vertical="center" wrapText="1"/>
    </xf>
    <xf numFmtId="0" fontId="26" fillId="54" borderId="75" xfId="6" applyNumberFormat="1" applyFont="1" applyFill="1" applyBorder="1" applyAlignment="1">
      <alignment horizontal="center" vertical="center" wrapText="1"/>
    </xf>
    <xf numFmtId="14" fontId="26" fillId="34" borderId="7" xfId="0" applyNumberFormat="1" applyFont="1" applyFill="1" applyBorder="1" applyAlignment="1">
      <alignment wrapText="1"/>
    </xf>
    <xf numFmtId="0" fontId="26" fillId="54" borderId="7" xfId="0" applyNumberFormat="1" applyFont="1" applyFill="1" applyBorder="1" applyAlignment="1">
      <alignment horizontal="center" vertical="center" wrapText="1"/>
    </xf>
    <xf numFmtId="14" fontId="26" fillId="54" borderId="7" xfId="0" applyNumberFormat="1" applyFont="1" applyFill="1" applyBorder="1" applyAlignment="1">
      <alignment horizontal="right" vertical="center" wrapText="1"/>
    </xf>
    <xf numFmtId="14" fontId="26" fillId="54" borderId="7" xfId="0" applyNumberFormat="1" applyFont="1" applyFill="1" applyBorder="1" applyAlignment="1">
      <alignment vertical="center" wrapText="1"/>
    </xf>
    <xf numFmtId="0" fontId="41" fillId="17" borderId="7" xfId="0" applyFont="1" applyFill="1" applyBorder="1" applyAlignment="1">
      <alignment wrapText="1"/>
    </xf>
    <xf numFmtId="172" fontId="41" fillId="17" borderId="7" xfId="7" applyNumberFormat="1" applyFont="1" applyFill="1" applyBorder="1" applyAlignment="1">
      <alignment horizontal="center" vertical="center" wrapText="1"/>
    </xf>
    <xf numFmtId="173" fontId="26" fillId="2" borderId="7" xfId="0" applyNumberFormat="1" applyFont="1" applyFill="1" applyBorder="1" applyAlignment="1">
      <alignment horizontal="center" vertical="center" wrapText="1"/>
    </xf>
    <xf numFmtId="14" fontId="26" fillId="34" borderId="5" xfId="0" applyNumberFormat="1" applyFont="1" applyFill="1" applyBorder="1" applyAlignment="1">
      <alignment wrapText="1"/>
    </xf>
    <xf numFmtId="169" fontId="26" fillId="54" borderId="5" xfId="1" applyNumberFormat="1" applyFont="1" applyFill="1" applyBorder="1" applyAlignment="1">
      <alignment horizontal="center" vertical="center" wrapText="1"/>
    </xf>
    <xf numFmtId="0" fontId="26" fillId="54" borderId="6" xfId="0" applyNumberFormat="1" applyFont="1" applyFill="1" applyBorder="1" applyAlignment="1">
      <alignment horizontal="center" vertical="center" wrapText="1"/>
    </xf>
    <xf numFmtId="14" fontId="26" fillId="54" borderId="5" xfId="0" applyNumberFormat="1" applyFont="1" applyFill="1" applyBorder="1" applyAlignment="1">
      <alignment horizontal="right" vertical="center" wrapText="1"/>
    </xf>
    <xf numFmtId="14" fontId="26" fillId="54" borderId="5" xfId="0" applyNumberFormat="1" applyFont="1" applyFill="1" applyBorder="1" applyAlignment="1">
      <alignment vertical="center" wrapText="1"/>
    </xf>
    <xf numFmtId="169" fontId="41" fillId="17" borderId="5" xfId="1" applyNumberFormat="1" applyFont="1" applyFill="1" applyBorder="1" applyAlignment="1">
      <alignment horizontal="center" vertical="center" wrapText="1"/>
    </xf>
    <xf numFmtId="0" fontId="41" fillId="17" borderId="5" xfId="0" applyFont="1" applyFill="1" applyBorder="1" applyAlignment="1">
      <alignment wrapText="1"/>
    </xf>
    <xf numFmtId="172" fontId="41" fillId="17" borderId="5" xfId="7" applyNumberFormat="1" applyFont="1" applyFill="1" applyBorder="1" applyAlignment="1">
      <alignment horizontal="center" vertical="center" wrapText="1"/>
    </xf>
    <xf numFmtId="173" fontId="26" fillId="2" borderId="5" xfId="0" applyNumberFormat="1" applyFont="1" applyFill="1" applyBorder="1" applyAlignment="1">
      <alignment horizontal="center" vertical="center" wrapText="1"/>
    </xf>
    <xf numFmtId="172" fontId="26" fillId="17" borderId="75" xfId="7" applyNumberFormat="1" applyFont="1" applyFill="1" applyBorder="1" applyAlignment="1">
      <alignment horizontal="center" vertical="center" wrapText="1"/>
    </xf>
    <xf numFmtId="169" fontId="26" fillId="34" borderId="75" xfId="0" applyNumberFormat="1" applyFont="1" applyFill="1" applyBorder="1" applyAlignment="1">
      <alignment horizontal="center" vertical="center" wrapText="1"/>
    </xf>
    <xf numFmtId="0" fontId="26" fillId="16" borderId="7" xfId="0" applyFont="1" applyFill="1" applyBorder="1" applyAlignment="1">
      <alignment horizontal="center" vertical="center" wrapText="1"/>
    </xf>
    <xf numFmtId="0" fontId="26" fillId="54" borderId="7" xfId="6" applyNumberFormat="1" applyFont="1" applyFill="1" applyBorder="1" applyAlignment="1">
      <alignment horizontal="center" vertical="center" wrapText="1"/>
    </xf>
    <xf numFmtId="14" fontId="26" fillId="54" borderId="7" xfId="0" applyNumberFormat="1" applyFont="1" applyFill="1" applyBorder="1" applyAlignment="1">
      <alignment horizontal="center" vertical="center" wrapText="1"/>
    </xf>
    <xf numFmtId="49" fontId="26" fillId="2" borderId="7" xfId="1" applyNumberFormat="1" applyFont="1" applyFill="1" applyBorder="1" applyAlignment="1">
      <alignment horizontal="center" vertical="center" wrapText="1"/>
    </xf>
    <xf numFmtId="172" fontId="26" fillId="35" borderId="75" xfId="2" applyNumberFormat="1" applyFont="1" applyFill="1" applyBorder="1" applyAlignment="1">
      <alignment horizontal="center" vertical="center" wrapText="1"/>
    </xf>
    <xf numFmtId="172" fontId="26" fillId="35" borderId="75" xfId="1" applyNumberFormat="1" applyFont="1" applyFill="1" applyBorder="1" applyAlignment="1">
      <alignment horizontal="center" vertical="center" wrapText="1"/>
    </xf>
    <xf numFmtId="0" fontId="26" fillId="34" borderId="29" xfId="0" applyFont="1" applyFill="1" applyBorder="1" applyAlignment="1">
      <alignment horizontal="center" vertical="center"/>
    </xf>
    <xf numFmtId="0" fontId="26" fillId="34" borderId="10" xfId="0" applyFont="1" applyFill="1" applyBorder="1" applyAlignment="1">
      <alignment wrapText="1"/>
    </xf>
    <xf numFmtId="0" fontId="26" fillId="34" borderId="39" xfId="0" applyFont="1" applyFill="1" applyBorder="1" applyAlignment="1">
      <alignment wrapText="1"/>
    </xf>
    <xf numFmtId="0" fontId="26" fillId="52" borderId="75" xfId="6" applyNumberFormat="1" applyFont="1" applyFill="1" applyBorder="1" applyAlignment="1">
      <alignment horizontal="center" vertical="center" wrapText="1"/>
    </xf>
    <xf numFmtId="169" fontId="26" fillId="52" borderId="5" xfId="1" applyNumberFormat="1" applyFont="1" applyFill="1" applyBorder="1" applyAlignment="1">
      <alignment horizontal="center" vertical="center" wrapText="1"/>
    </xf>
    <xf numFmtId="0" fontId="26" fillId="52" borderId="5" xfId="0" applyFont="1" applyFill="1" applyBorder="1" applyAlignment="1">
      <alignment horizontal="center" vertical="center" wrapText="1"/>
    </xf>
    <xf numFmtId="0" fontId="26" fillId="52" borderId="6" xfId="2" applyNumberFormat="1" applyFont="1" applyFill="1" applyBorder="1" applyAlignment="1">
      <alignment horizontal="center" vertical="center" wrapText="1"/>
    </xf>
    <xf numFmtId="165" fontId="26" fillId="52" borderId="6" xfId="2" applyFont="1" applyFill="1" applyBorder="1" applyAlignment="1">
      <alignment horizontal="center" vertical="center" wrapText="1"/>
    </xf>
    <xf numFmtId="14" fontId="26" fillId="52" borderId="5" xfId="1" applyNumberFormat="1" applyFont="1" applyFill="1" applyBorder="1" applyAlignment="1">
      <alignment horizontal="center" vertical="center" wrapText="1"/>
    </xf>
    <xf numFmtId="172" fontId="26" fillId="52" borderId="5" xfId="7" applyNumberFormat="1" applyFont="1" applyFill="1" applyBorder="1" applyAlignment="1">
      <alignment horizontal="center" vertical="center" wrapText="1"/>
    </xf>
    <xf numFmtId="0" fontId="26" fillId="35" borderId="6" xfId="6" applyNumberFormat="1" applyFont="1" applyFill="1" applyBorder="1" applyAlignment="1">
      <alignment horizontal="center" vertical="center" wrapText="1"/>
    </xf>
    <xf numFmtId="0" fontId="26" fillId="14" borderId="6" xfId="6" applyNumberFormat="1" applyFont="1" applyFill="1" applyBorder="1" applyAlignment="1">
      <alignment horizontal="center" vertical="center" wrapText="1"/>
    </xf>
    <xf numFmtId="14" fontId="26" fillId="14" borderId="6" xfId="0" applyNumberFormat="1" applyFont="1" applyFill="1" applyBorder="1" applyAlignment="1">
      <alignment horizontal="center" vertical="center" wrapText="1"/>
    </xf>
    <xf numFmtId="172" fontId="26" fillId="14" borderId="6" xfId="7" applyNumberFormat="1" applyFont="1" applyFill="1" applyBorder="1" applyAlignment="1">
      <alignment horizontal="center" vertical="center" wrapText="1"/>
    </xf>
    <xf numFmtId="0" fontId="26" fillId="35" borderId="34" xfId="6" applyNumberFormat="1" applyFont="1" applyFill="1" applyBorder="1" applyAlignment="1">
      <alignment horizontal="center" vertical="center" wrapText="1"/>
    </xf>
    <xf numFmtId="14" fontId="26" fillId="35" borderId="34" xfId="0" applyNumberFormat="1" applyFont="1" applyFill="1" applyBorder="1" applyAlignment="1">
      <alignment horizontal="center" vertical="center" wrapText="1"/>
    </xf>
    <xf numFmtId="172" fontId="26" fillId="35" borderId="34" xfId="7" applyNumberFormat="1" applyFont="1" applyFill="1" applyBorder="1" applyAlignment="1">
      <alignment horizontal="center" vertical="center" wrapText="1"/>
    </xf>
    <xf numFmtId="0" fontId="26" fillId="34" borderId="30" xfId="7" applyNumberFormat="1" applyFont="1" applyFill="1" applyBorder="1" applyAlignment="1">
      <alignment horizontal="center" vertical="center" wrapText="1"/>
    </xf>
    <xf numFmtId="14" fontId="26" fillId="34" borderId="30" xfId="0" applyNumberFormat="1" applyFont="1" applyFill="1" applyBorder="1" applyAlignment="1">
      <alignment horizontal="center" vertical="center" wrapText="1"/>
    </xf>
    <xf numFmtId="172" fontId="41" fillId="33" borderId="30" xfId="7" applyNumberFormat="1" applyFont="1" applyFill="1" applyBorder="1" applyAlignment="1">
      <alignment horizontal="center" vertical="center" wrapText="1"/>
    </xf>
    <xf numFmtId="170" fontId="41" fillId="34" borderId="108" xfId="0" applyNumberFormat="1" applyFont="1" applyFill="1" applyBorder="1" applyAlignment="1">
      <alignment horizontal="center" vertical="center" wrapText="1"/>
    </xf>
    <xf numFmtId="0" fontId="26" fillId="34" borderId="10" xfId="0" applyNumberFormat="1" applyFont="1" applyFill="1" applyBorder="1" applyAlignment="1">
      <alignment horizontal="center" vertical="center" wrapText="1"/>
    </xf>
    <xf numFmtId="14" fontId="26" fillId="34" borderId="10" xfId="0" applyNumberFormat="1" applyFont="1" applyFill="1" applyBorder="1" applyAlignment="1">
      <alignment horizontal="center" vertical="center" wrapText="1"/>
    </xf>
    <xf numFmtId="172" fontId="41" fillId="34" borderId="10" xfId="7" applyNumberFormat="1" applyFont="1" applyFill="1" applyBorder="1" applyAlignment="1">
      <alignment horizontal="center" vertical="center" wrapText="1"/>
    </xf>
    <xf numFmtId="0" fontId="26" fillId="0" borderId="110" xfId="0" applyFont="1" applyBorder="1" applyAlignment="1">
      <alignment horizontal="center" vertical="center" wrapText="1"/>
    </xf>
    <xf numFmtId="0" fontId="26" fillId="74" borderId="10" xfId="0" applyFont="1" applyFill="1" applyBorder="1" applyAlignment="1">
      <alignment horizontal="center" vertical="center" wrapText="1"/>
    </xf>
    <xf numFmtId="0" fontId="26" fillId="34" borderId="111" xfId="0" applyFont="1" applyFill="1" applyBorder="1" applyAlignment="1">
      <alignment horizontal="center" vertical="center" wrapText="1"/>
    </xf>
    <xf numFmtId="0" fontId="26" fillId="34" borderId="111" xfId="0" applyNumberFormat="1" applyFont="1" applyFill="1" applyBorder="1" applyAlignment="1">
      <alignment horizontal="center" vertical="center" wrapText="1"/>
    </xf>
    <xf numFmtId="172" fontId="41" fillId="34" borderId="111" xfId="7" applyNumberFormat="1" applyFont="1" applyFill="1" applyBorder="1" applyAlignment="1">
      <alignment horizontal="center" vertical="center" wrapText="1"/>
    </xf>
    <xf numFmtId="0" fontId="26" fillId="34" borderId="30" xfId="0" applyNumberFormat="1" applyFont="1" applyFill="1" applyBorder="1" applyAlignment="1">
      <alignment horizontal="center" vertical="center" wrapText="1"/>
    </xf>
    <xf numFmtId="172" fontId="41" fillId="34" borderId="30" xfId="7" applyNumberFormat="1" applyFont="1" applyFill="1" applyBorder="1" applyAlignment="1">
      <alignment horizontal="center" vertical="center" wrapText="1"/>
    </xf>
    <xf numFmtId="44" fontId="41" fillId="0" borderId="108" xfId="7" applyFont="1" applyFill="1" applyBorder="1" applyAlignment="1">
      <alignment horizontal="center" vertical="center" wrapText="1"/>
    </xf>
    <xf numFmtId="164" fontId="26" fillId="0" borderId="8" xfId="0" applyNumberFormat="1" applyFont="1" applyFill="1" applyBorder="1" applyAlignment="1">
      <alignment horizontal="center" vertical="center" wrapText="1"/>
    </xf>
    <xf numFmtId="14" fontId="26" fillId="2" borderId="108" xfId="7" applyNumberFormat="1" applyFont="1" applyFill="1" applyBorder="1" applyAlignment="1">
      <alignment horizontal="center" vertical="center" wrapText="1"/>
    </xf>
    <xf numFmtId="14" fontId="26" fillId="14" borderId="108" xfId="0" applyNumberFormat="1" applyFont="1" applyFill="1" applyBorder="1" applyAlignment="1">
      <alignment horizontal="center" vertical="center" wrapText="1"/>
    </xf>
    <xf numFmtId="44" fontId="26" fillId="14" borderId="108" xfId="7" applyFont="1" applyFill="1" applyBorder="1" applyAlignment="1">
      <alignment horizontal="center" vertical="center" wrapText="1"/>
    </xf>
    <xf numFmtId="14" fontId="26" fillId="0" borderId="108" xfId="0" applyNumberFormat="1" applyFont="1" applyFill="1" applyBorder="1" applyAlignment="1">
      <alignment horizontal="center" vertical="center" wrapText="1"/>
    </xf>
    <xf numFmtId="170" fontId="41" fillId="0" borderId="108" xfId="0" applyNumberFormat="1" applyFont="1" applyFill="1" applyBorder="1" applyAlignment="1">
      <alignment horizontal="center" vertical="center" wrapText="1"/>
    </xf>
    <xf numFmtId="44" fontId="26" fillId="0" borderId="108" xfId="7" applyFont="1" applyFill="1" applyBorder="1" applyAlignment="1">
      <alignment horizontal="center" vertical="center" wrapText="1"/>
    </xf>
    <xf numFmtId="0" fontId="26" fillId="34" borderId="10" xfId="7" applyNumberFormat="1" applyFont="1" applyFill="1" applyBorder="1" applyAlignment="1">
      <alignment horizontal="center" vertical="center" wrapText="1"/>
    </xf>
    <xf numFmtId="44" fontId="41" fillId="2" borderId="104" xfId="0" applyNumberFormat="1" applyFont="1" applyFill="1" applyBorder="1" applyAlignment="1">
      <alignment horizontal="center" vertical="center" wrapText="1"/>
    </xf>
    <xf numFmtId="0" fontId="26" fillId="34" borderId="30" xfId="0" quotePrefix="1" applyFont="1" applyFill="1" applyBorder="1" applyAlignment="1">
      <alignment horizontal="center" vertical="center" wrapText="1"/>
    </xf>
    <xf numFmtId="172" fontId="41" fillId="34" borderId="108" xfId="7" applyNumberFormat="1" applyFont="1" applyFill="1" applyBorder="1" applyAlignment="1">
      <alignment horizontal="center" vertical="center" wrapText="1"/>
    </xf>
    <xf numFmtId="170" fontId="41" fillId="34" borderId="108" xfId="965" applyNumberFormat="1" applyFont="1" applyFill="1" applyBorder="1" applyAlignment="1">
      <alignment horizontal="center" vertical="center" wrapText="1"/>
    </xf>
    <xf numFmtId="44" fontId="41" fillId="0" borderId="108" xfId="0" applyNumberFormat="1" applyFont="1" applyFill="1" applyBorder="1" applyAlignment="1">
      <alignment horizontal="center" vertical="center" wrapText="1"/>
    </xf>
    <xf numFmtId="44" fontId="26" fillId="0" borderId="108" xfId="0" applyNumberFormat="1" applyFont="1" applyFill="1" applyBorder="1" applyAlignment="1">
      <alignment horizontal="center" vertical="center" wrapText="1"/>
    </xf>
    <xf numFmtId="169" fontId="26" fillId="0" borderId="88" xfId="0" applyNumberFormat="1" applyFont="1" applyFill="1" applyBorder="1" applyAlignment="1">
      <alignment horizontal="center" vertical="center" wrapText="1"/>
    </xf>
    <xf numFmtId="0" fontId="26" fillId="0" borderId="64" xfId="0" applyFont="1" applyBorder="1" applyAlignment="1">
      <alignment horizontal="center" vertical="center" wrapText="1"/>
    </xf>
    <xf numFmtId="44" fontId="26" fillId="2" borderId="108" xfId="0" applyNumberFormat="1" applyFont="1" applyFill="1" applyBorder="1" applyAlignment="1">
      <alignment horizontal="center" vertical="center" wrapText="1"/>
    </xf>
    <xf numFmtId="169" fontId="41" fillId="2" borderId="108" xfId="0" applyNumberFormat="1" applyFont="1" applyFill="1" applyBorder="1" applyAlignment="1">
      <alignment horizontal="center" vertical="center" wrapText="1"/>
    </xf>
    <xf numFmtId="44" fontId="26" fillId="0" borderId="29" xfId="0" applyNumberFormat="1" applyFont="1" applyFill="1" applyBorder="1" applyAlignment="1">
      <alignment horizontal="center" vertical="center" wrapText="1"/>
    </xf>
    <xf numFmtId="44" fontId="41" fillId="0" borderId="29" xfId="0" applyNumberFormat="1" applyFont="1" applyFill="1" applyBorder="1" applyAlignment="1">
      <alignment horizontal="center" vertical="center" wrapText="1"/>
    </xf>
    <xf numFmtId="17" fontId="26" fillId="34" borderId="108" xfId="0" applyNumberFormat="1" applyFont="1" applyFill="1" applyBorder="1" applyAlignment="1">
      <alignment horizontal="center" vertical="center" wrapText="1"/>
    </xf>
    <xf numFmtId="169" fontId="26" fillId="0" borderId="112" xfId="0" applyNumberFormat="1" applyFont="1" applyFill="1" applyBorder="1" applyAlignment="1">
      <alignment horizontal="center" vertical="center" wrapText="1"/>
    </xf>
    <xf numFmtId="169" fontId="26" fillId="0" borderId="111" xfId="0" applyNumberFormat="1" applyFont="1" applyFill="1" applyBorder="1" applyAlignment="1">
      <alignment horizontal="center" vertical="center" wrapText="1"/>
    </xf>
    <xf numFmtId="164" fontId="26" fillId="61" borderId="30" xfId="3" applyFont="1" applyFill="1" applyBorder="1" applyAlignment="1">
      <alignment horizontal="center" vertical="center" wrapText="1"/>
    </xf>
    <xf numFmtId="14" fontId="26" fillId="10" borderId="108" xfId="0" applyNumberFormat="1" applyFont="1" applyFill="1" applyBorder="1" applyAlignment="1">
      <alignment horizontal="center" vertical="center" wrapText="1"/>
    </xf>
    <xf numFmtId="0" fontId="41" fillId="2" borderId="110" xfId="0" applyFont="1" applyFill="1" applyBorder="1" applyAlignment="1">
      <alignment horizontal="center" vertical="center" wrapText="1"/>
    </xf>
    <xf numFmtId="164" fontId="26" fillId="0" borderId="10" xfId="3" applyFont="1" applyFill="1" applyBorder="1" applyAlignment="1">
      <alignment horizontal="center" vertical="center" wrapText="1"/>
    </xf>
    <xf numFmtId="164" fontId="26" fillId="0" borderId="111" xfId="3" applyFont="1" applyFill="1" applyBorder="1" applyAlignment="1">
      <alignment horizontal="center" vertical="center" wrapText="1"/>
    </xf>
    <xf numFmtId="0" fontId="41" fillId="2" borderId="106" xfId="0" applyFont="1" applyFill="1" applyBorder="1" applyAlignment="1">
      <alignment horizontal="center" vertical="center" wrapText="1"/>
    </xf>
    <xf numFmtId="164" fontId="26" fillId="0" borderId="30" xfId="3" applyFont="1" applyFill="1" applyBorder="1" applyAlignment="1">
      <alignment horizontal="center" vertical="center" wrapText="1"/>
    </xf>
    <xf numFmtId="169" fontId="26" fillId="74" borderId="108" xfId="1" applyNumberFormat="1" applyFont="1" applyFill="1" applyBorder="1" applyAlignment="1">
      <alignment horizontal="center" vertical="center" wrapText="1"/>
    </xf>
    <xf numFmtId="2" fontId="26" fillId="61" borderId="29" xfId="6" applyNumberFormat="1" applyFont="1" applyFill="1" applyBorder="1" applyAlignment="1">
      <alignment horizontal="center" vertical="center" wrapText="1"/>
    </xf>
    <xf numFmtId="169" fontId="26" fillId="61" borderId="108" xfId="0" applyNumberFormat="1" applyFont="1" applyFill="1" applyBorder="1" applyAlignment="1">
      <alignment horizontal="center" vertical="center" wrapText="1"/>
    </xf>
    <xf numFmtId="14" fontId="26" fillId="34" borderId="108" xfId="0" applyNumberFormat="1" applyFont="1" applyFill="1" applyBorder="1" applyAlignment="1">
      <alignment horizontal="center" vertical="center" wrapText="1"/>
    </xf>
    <xf numFmtId="0" fontId="26" fillId="0" borderId="10" xfId="0" applyFont="1" applyFill="1" applyBorder="1" applyAlignment="1">
      <alignment horizontal="center" vertical="center" wrapText="1"/>
    </xf>
    <xf numFmtId="0" fontId="26" fillId="61" borderId="8" xfId="0" applyFont="1" applyFill="1" applyBorder="1" applyAlignment="1">
      <alignment horizontal="center" vertical="center" wrapText="1"/>
    </xf>
    <xf numFmtId="169" fontId="41" fillId="61" borderId="5" xfId="1" applyNumberFormat="1" applyFont="1" applyFill="1" applyBorder="1" applyAlignment="1">
      <alignment horizontal="center" vertical="center" wrapText="1"/>
    </xf>
    <xf numFmtId="0" fontId="41" fillId="61" borderId="5" xfId="1" applyNumberFormat="1" applyFont="1" applyFill="1" applyBorder="1" applyAlignment="1">
      <alignment horizontal="center" vertical="center" wrapText="1"/>
    </xf>
    <xf numFmtId="14" fontId="41" fillId="61" borderId="5" xfId="0" applyNumberFormat="1" applyFont="1" applyFill="1" applyBorder="1" applyAlignment="1">
      <alignment horizontal="center" vertical="center" wrapText="1"/>
    </xf>
    <xf numFmtId="44" fontId="41" fillId="61" borderId="5" xfId="7" applyFont="1" applyFill="1" applyBorder="1" applyAlignment="1">
      <alignment horizontal="center" vertical="center" wrapText="1"/>
    </xf>
    <xf numFmtId="0" fontId="41" fillId="61" borderId="5" xfId="0" applyFont="1" applyFill="1" applyBorder="1" applyAlignment="1">
      <alignment horizontal="center" vertical="center" wrapText="1"/>
    </xf>
    <xf numFmtId="164" fontId="41" fillId="61" borderId="6" xfId="0" applyNumberFormat="1" applyFont="1" applyFill="1" applyBorder="1" applyAlignment="1">
      <alignment horizontal="center" vertical="center" wrapText="1"/>
    </xf>
    <xf numFmtId="169" fontId="26" fillId="61" borderId="6" xfId="0" applyNumberFormat="1" applyFont="1" applyFill="1" applyBorder="1" applyAlignment="1">
      <alignment horizontal="center" vertical="center" wrapText="1"/>
    </xf>
    <xf numFmtId="44" fontId="41" fillId="0" borderId="10" xfId="7" applyFont="1" applyFill="1" applyBorder="1" applyAlignment="1">
      <alignment horizontal="center" vertical="center" wrapText="1"/>
    </xf>
    <xf numFmtId="0" fontId="26" fillId="79" borderId="108" xfId="0" applyFont="1" applyFill="1" applyBorder="1" applyAlignment="1">
      <alignment horizontal="center" vertical="center" wrapText="1"/>
    </xf>
    <xf numFmtId="0" fontId="26" fillId="14" borderId="108" xfId="0" applyFont="1" applyFill="1" applyBorder="1" applyAlignment="1">
      <alignment horizontal="center" vertical="center" wrapText="1"/>
    </xf>
    <xf numFmtId="0" fontId="26" fillId="9" borderId="108" xfId="0" applyNumberFormat="1" applyFont="1" applyFill="1" applyBorder="1" applyAlignment="1">
      <alignment horizontal="center" vertical="center" wrapText="1"/>
    </xf>
    <xf numFmtId="14" fontId="41" fillId="9" borderId="108" xfId="0" applyNumberFormat="1" applyFont="1" applyFill="1" applyBorder="1" applyAlignment="1">
      <alignment horizontal="center" vertical="center" wrapText="1"/>
    </xf>
    <xf numFmtId="44" fontId="41" fillId="9" borderId="108" xfId="7" applyFont="1" applyFill="1" applyBorder="1" applyAlignment="1">
      <alignment horizontal="center" vertical="center" wrapText="1"/>
    </xf>
    <xf numFmtId="14" fontId="26" fillId="9" borderId="108" xfId="0" applyNumberFormat="1" applyFont="1" applyFill="1" applyBorder="1" applyAlignment="1">
      <alignment horizontal="center" vertical="center" wrapText="1"/>
    </xf>
    <xf numFmtId="164" fontId="26" fillId="9" borderId="108" xfId="3" applyFont="1" applyFill="1" applyBorder="1" applyAlignment="1">
      <alignment horizontal="center" vertical="center" wrapText="1"/>
    </xf>
    <xf numFmtId="0" fontId="26" fillId="9" borderId="108" xfId="0" applyFont="1" applyFill="1" applyBorder="1" applyAlignment="1">
      <alignment horizontal="center" vertical="center" wrapText="1"/>
    </xf>
    <xf numFmtId="169" fontId="41" fillId="9" borderId="108" xfId="1" applyNumberFormat="1" applyFont="1" applyFill="1" applyBorder="1" applyAlignment="1">
      <alignment horizontal="center" vertical="center" wrapText="1"/>
    </xf>
    <xf numFmtId="0" fontId="26" fillId="14" borderId="108" xfId="0" applyNumberFormat="1" applyFont="1" applyFill="1" applyBorder="1" applyAlignment="1">
      <alignment horizontal="center" vertical="center" wrapText="1"/>
    </xf>
    <xf numFmtId="44" fontId="41" fillId="14" borderId="108" xfId="7" applyFont="1" applyFill="1" applyBorder="1" applyAlignment="1">
      <alignment horizontal="center" vertical="center" wrapText="1"/>
    </xf>
    <xf numFmtId="44" fontId="41" fillId="34" borderId="11" xfId="7" applyFont="1" applyFill="1" applyBorder="1" applyAlignment="1">
      <alignment horizontal="center" vertical="center" wrapText="1"/>
    </xf>
    <xf numFmtId="0" fontId="26" fillId="0" borderId="0" xfId="0" applyNumberFormat="1" applyFont="1" applyAlignment="1">
      <alignment horizontal="center" vertical="center" wrapText="1"/>
    </xf>
    <xf numFmtId="44" fontId="41" fillId="0" borderId="0" xfId="7" applyFont="1" applyAlignment="1">
      <alignment horizontal="center" vertical="center" wrapText="1"/>
    </xf>
    <xf numFmtId="164" fontId="26" fillId="0" borderId="0" xfId="3" applyFont="1" applyAlignment="1">
      <alignment horizontal="center" vertical="center" wrapText="1"/>
    </xf>
    <xf numFmtId="164" fontId="26" fillId="0" borderId="0" xfId="3" applyFont="1" applyBorder="1" applyAlignment="1">
      <alignment horizontal="center" vertical="center" wrapText="1"/>
    </xf>
    <xf numFmtId="0" fontId="41" fillId="2" borderId="64" xfId="0" applyFont="1" applyFill="1" applyBorder="1" applyAlignment="1">
      <alignment horizontal="center" vertical="center" wrapText="1"/>
    </xf>
    <xf numFmtId="0" fontId="41" fillId="0" borderId="27" xfId="0" applyFont="1" applyBorder="1" applyAlignment="1">
      <alignment horizontal="center" vertical="center" wrapText="1"/>
    </xf>
    <xf numFmtId="0" fontId="41" fillId="65" borderId="29" xfId="0" applyFont="1" applyFill="1" applyBorder="1" applyAlignment="1">
      <alignment wrapText="1"/>
    </xf>
    <xf numFmtId="1" fontId="26" fillId="10" borderId="5" xfId="0" applyNumberFormat="1" applyFont="1" applyFill="1" applyBorder="1" applyAlignment="1">
      <alignment horizontal="center" vertical="center" wrapText="1"/>
    </xf>
    <xf numFmtId="0" fontId="26" fillId="10" borderId="11" xfId="0" applyFont="1" applyFill="1" applyBorder="1" applyAlignment="1">
      <alignment horizontal="center" vertical="center" wrapText="1"/>
    </xf>
    <xf numFmtId="0" fontId="26" fillId="10" borderId="5" xfId="7" applyNumberFormat="1" applyFont="1" applyFill="1" applyBorder="1" applyAlignment="1">
      <alignment horizontal="center" vertical="center" wrapText="1"/>
    </xf>
    <xf numFmtId="14" fontId="26" fillId="10" borderId="5" xfId="7" applyNumberFormat="1" applyFont="1" applyFill="1" applyBorder="1" applyAlignment="1">
      <alignment horizontal="center" vertical="center" wrapText="1"/>
    </xf>
    <xf numFmtId="164" fontId="41" fillId="10" borderId="6" xfId="3" applyFont="1" applyFill="1" applyBorder="1" applyAlignment="1">
      <alignment horizontal="center" vertical="center" wrapText="1"/>
    </xf>
    <xf numFmtId="169" fontId="26" fillId="10" borderId="5" xfId="1" applyNumberFormat="1" applyFont="1" applyFill="1" applyBorder="1" applyAlignment="1">
      <alignment horizontal="center" vertical="center" wrapText="1"/>
    </xf>
    <xf numFmtId="0" fontId="26" fillId="10" borderId="5" xfId="1" applyNumberFormat="1" applyFont="1" applyFill="1" applyBorder="1" applyAlignment="1">
      <alignment horizontal="center" vertical="center" wrapText="1"/>
    </xf>
    <xf numFmtId="1" fontId="26" fillId="10" borderId="5" xfId="1" applyNumberFormat="1" applyFont="1" applyFill="1" applyBorder="1" applyAlignment="1">
      <alignment horizontal="center" vertical="center" wrapText="1"/>
    </xf>
    <xf numFmtId="14" fontId="26" fillId="10" borderId="5" xfId="0" applyNumberFormat="1" applyFont="1" applyFill="1" applyBorder="1" applyAlignment="1">
      <alignment horizontal="center" vertical="center" wrapText="1"/>
    </xf>
    <xf numFmtId="164" fontId="26" fillId="10" borderId="5" xfId="3" applyFont="1" applyFill="1" applyBorder="1" applyAlignment="1">
      <alignment horizontal="center" vertical="center" wrapText="1"/>
    </xf>
    <xf numFmtId="14" fontId="26" fillId="10" borderId="6" xfId="0" applyNumberFormat="1" applyFont="1" applyFill="1" applyBorder="1" applyAlignment="1">
      <alignment horizontal="center" vertical="center" wrapText="1"/>
    </xf>
    <xf numFmtId="164" fontId="26" fillId="10" borderId="6" xfId="0" applyNumberFormat="1" applyFont="1" applyFill="1" applyBorder="1" applyAlignment="1">
      <alignment horizontal="center" vertical="center" wrapText="1"/>
    </xf>
    <xf numFmtId="0" fontId="26" fillId="10" borderId="6" xfId="0" applyFont="1" applyFill="1" applyBorder="1" applyAlignment="1">
      <alignment horizontal="center" vertical="center" wrapText="1"/>
    </xf>
    <xf numFmtId="169" fontId="26" fillId="10" borderId="6" xfId="0" applyNumberFormat="1" applyFont="1" applyFill="1" applyBorder="1" applyAlignment="1">
      <alignment wrapText="1"/>
    </xf>
    <xf numFmtId="171" fontId="26" fillId="2" borderId="56" xfId="7" applyNumberFormat="1" applyFont="1" applyFill="1" applyBorder="1" applyAlignment="1">
      <alignment horizontal="center" vertical="center" wrapText="1"/>
    </xf>
    <xf numFmtId="172" fontId="26" fillId="0" borderId="7" xfId="7" applyNumberFormat="1" applyFont="1" applyBorder="1" applyAlignment="1">
      <alignment horizontal="center" vertical="center" wrapText="1"/>
    </xf>
    <xf numFmtId="0" fontId="26" fillId="0" borderId="12" xfId="0" applyFont="1" applyBorder="1" applyAlignment="1">
      <alignment wrapText="1"/>
    </xf>
    <xf numFmtId="169" fontId="26" fillId="54" borderId="6" xfId="1" applyNumberFormat="1" applyFont="1" applyFill="1" applyBorder="1" applyAlignment="1">
      <alignment horizontal="center" vertical="center" wrapText="1"/>
    </xf>
    <xf numFmtId="14" fontId="26" fillId="35" borderId="6" xfId="1" applyNumberFormat="1" applyFont="1" applyFill="1" applyBorder="1" applyAlignment="1">
      <alignment horizontal="center" vertical="center" wrapText="1"/>
    </xf>
    <xf numFmtId="172" fontId="26" fillId="35" borderId="6" xfId="7" applyNumberFormat="1" applyFont="1" applyFill="1" applyBorder="1" applyAlignment="1">
      <alignment horizontal="center" vertical="center" wrapText="1"/>
    </xf>
    <xf numFmtId="49" fontId="27" fillId="2" borderId="81" xfId="0" applyNumberFormat="1" applyFont="1" applyFill="1" applyBorder="1" applyAlignment="1">
      <alignment horizontal="left" vertical="center" wrapText="1"/>
    </xf>
    <xf numFmtId="0" fontId="27" fillId="2" borderId="82" xfId="0" applyFont="1" applyFill="1" applyBorder="1" applyAlignment="1">
      <alignment horizontal="left" vertical="center" wrapText="1"/>
    </xf>
    <xf numFmtId="0" fontId="27" fillId="2" borderId="82" xfId="0" applyFont="1" applyFill="1" applyBorder="1" applyAlignment="1">
      <alignment vertical="top" wrapText="1"/>
    </xf>
    <xf numFmtId="0" fontId="27" fillId="2" borderId="82" xfId="0" applyFont="1" applyFill="1" applyBorder="1" applyAlignment="1">
      <alignment horizontal="center" vertical="center" wrapText="1"/>
    </xf>
    <xf numFmtId="174" fontId="27" fillId="2" borderId="82" xfId="0" applyNumberFormat="1" applyFont="1" applyFill="1" applyBorder="1" applyAlignment="1">
      <alignment horizontal="center" vertical="center"/>
    </xf>
    <xf numFmtId="172" fontId="26" fillId="0" borderId="75" xfId="7" applyNumberFormat="1" applyFont="1" applyBorder="1" applyAlignment="1">
      <alignment horizontal="center" vertical="center" wrapText="1"/>
    </xf>
    <xf numFmtId="14" fontId="27" fillId="2" borderId="82" xfId="0" applyNumberFormat="1" applyFont="1" applyFill="1" applyBorder="1" applyAlignment="1">
      <alignment horizontal="center" vertical="center"/>
    </xf>
    <xf numFmtId="164" fontId="41" fillId="14" borderId="55" xfId="0" applyNumberFormat="1" applyFont="1" applyFill="1" applyBorder="1" applyAlignment="1">
      <alignment vertical="center" wrapText="1"/>
    </xf>
    <xf numFmtId="164" fontId="41" fillId="14" borderId="23" xfId="0" applyNumberFormat="1" applyFont="1" applyFill="1" applyBorder="1" applyAlignment="1">
      <alignment vertical="center" wrapText="1"/>
    </xf>
    <xf numFmtId="0" fontId="26" fillId="0" borderId="67" xfId="0" applyFont="1" applyBorder="1" applyAlignment="1">
      <alignment wrapText="1"/>
    </xf>
    <xf numFmtId="0" fontId="26" fillId="0" borderId="10" xfId="0" applyFont="1" applyBorder="1" applyAlignment="1">
      <alignment wrapText="1"/>
    </xf>
    <xf numFmtId="49" fontId="27" fillId="2" borderId="83" xfId="0" applyNumberFormat="1" applyFont="1" applyFill="1" applyBorder="1" applyAlignment="1">
      <alignment horizontal="left" vertical="center" wrapText="1"/>
    </xf>
    <xf numFmtId="0" fontId="27" fillId="2" borderId="84" xfId="0" applyFont="1" applyFill="1" applyBorder="1" applyAlignment="1">
      <alignment horizontal="left" vertical="center" wrapText="1"/>
    </xf>
    <xf numFmtId="0" fontId="27" fillId="2" borderId="84" xfId="0" applyFont="1" applyFill="1" applyBorder="1" applyAlignment="1">
      <alignment vertical="top" wrapText="1"/>
    </xf>
    <xf numFmtId="0" fontId="27" fillId="2" borderId="84" xfId="0" applyFont="1" applyFill="1" applyBorder="1" applyAlignment="1">
      <alignment horizontal="center" vertical="center" wrapText="1"/>
    </xf>
    <xf numFmtId="174" fontId="27" fillId="2" borderId="84" xfId="0" applyNumberFormat="1" applyFont="1" applyFill="1" applyBorder="1" applyAlignment="1">
      <alignment horizontal="center" vertical="center"/>
    </xf>
    <xf numFmtId="14" fontId="27" fillId="2" borderId="84" xfId="0" applyNumberFormat="1" applyFont="1" applyFill="1" applyBorder="1" applyAlignment="1">
      <alignment horizontal="center" vertical="center"/>
    </xf>
    <xf numFmtId="0" fontId="26" fillId="0" borderId="0" xfId="0" applyFont="1" applyBorder="1" applyAlignment="1">
      <alignment wrapText="1"/>
    </xf>
    <xf numFmtId="0" fontId="26" fillId="0" borderId="85" xfId="0" applyFont="1" applyBorder="1" applyAlignment="1">
      <alignment wrapText="1"/>
    </xf>
    <xf numFmtId="169" fontId="27" fillId="2" borderId="84" xfId="0" applyNumberFormat="1" applyFont="1" applyFill="1" applyBorder="1" applyAlignment="1">
      <alignment horizontal="center" vertical="center"/>
    </xf>
    <xf numFmtId="0" fontId="27" fillId="2" borderId="84" xfId="0" applyFont="1" applyFill="1" applyBorder="1" applyAlignment="1">
      <alignment vertical="center"/>
    </xf>
    <xf numFmtId="0" fontId="27" fillId="2" borderId="86" xfId="0" applyFont="1" applyFill="1" applyBorder="1" applyAlignment="1">
      <alignment horizontal="left"/>
    </xf>
    <xf numFmtId="0" fontId="27" fillId="2" borderId="87" xfId="0" applyFont="1" applyFill="1" applyBorder="1"/>
    <xf numFmtId="0" fontId="27" fillId="2" borderId="87" xfId="0" applyFont="1" applyFill="1" applyBorder="1" applyAlignment="1">
      <alignment vertical="top" wrapText="1"/>
    </xf>
    <xf numFmtId="165" fontId="32" fillId="2" borderId="87" xfId="0" applyNumberFormat="1" applyFont="1" applyFill="1" applyBorder="1"/>
    <xf numFmtId="14" fontId="27" fillId="2" borderId="87" xfId="0" applyNumberFormat="1" applyFont="1" applyFill="1" applyBorder="1"/>
    <xf numFmtId="177" fontId="27" fillId="2" borderId="87" xfId="0" applyNumberFormat="1" applyFont="1" applyFill="1" applyBorder="1"/>
    <xf numFmtId="9" fontId="26" fillId="34" borderId="75" xfId="6" applyFont="1" applyFill="1" applyBorder="1" applyAlignment="1">
      <alignment horizontal="center" vertical="center" wrapText="1"/>
    </xf>
    <xf numFmtId="14" fontId="26" fillId="34" borderId="75" xfId="1" applyNumberFormat="1" applyFont="1" applyFill="1" applyBorder="1" applyAlignment="1">
      <alignment horizontal="center" vertical="center" wrapText="1"/>
    </xf>
    <xf numFmtId="0" fontId="27" fillId="34" borderId="75" xfId="0" applyFont="1" applyFill="1" applyBorder="1" applyAlignment="1">
      <alignment horizontal="left"/>
    </xf>
    <xf numFmtId="165" fontId="32" fillId="2" borderId="75" xfId="0" applyNumberFormat="1" applyFont="1" applyFill="1" applyBorder="1"/>
    <xf numFmtId="14" fontId="27" fillId="35" borderId="75" xfId="0" applyNumberFormat="1" applyFont="1" applyFill="1" applyBorder="1" applyAlignment="1">
      <alignment horizontal="center" vertical="center"/>
    </xf>
    <xf numFmtId="0" fontId="26" fillId="0" borderId="77" xfId="0" applyFont="1" applyBorder="1" applyAlignment="1">
      <alignment wrapText="1"/>
    </xf>
    <xf numFmtId="0" fontId="41" fillId="2" borderId="79" xfId="0" applyFont="1" applyFill="1" applyBorder="1" applyAlignment="1">
      <alignment horizontal="center" vertical="center" wrapText="1"/>
    </xf>
    <xf numFmtId="0" fontId="41" fillId="2" borderId="0" xfId="0" applyFont="1" applyFill="1" applyBorder="1" applyAlignment="1">
      <alignment horizontal="center" vertical="center" wrapText="1"/>
    </xf>
    <xf numFmtId="0" fontId="26" fillId="61" borderId="5" xfId="0" applyFont="1" applyFill="1" applyBorder="1" applyAlignment="1">
      <alignment horizontal="center" vertical="center" wrapText="1"/>
    </xf>
    <xf numFmtId="172" fontId="41" fillId="61" borderId="5" xfId="7" applyNumberFormat="1" applyFont="1" applyFill="1" applyBorder="1" applyAlignment="1">
      <alignment horizontal="center" vertical="center" wrapText="1"/>
    </xf>
    <xf numFmtId="0" fontId="26" fillId="61" borderId="11" xfId="0" applyFont="1" applyFill="1" applyBorder="1" applyAlignment="1">
      <alignment horizontal="center" vertical="center" wrapText="1"/>
    </xf>
    <xf numFmtId="169" fontId="26" fillId="61" borderId="5" xfId="9" applyNumberFormat="1" applyFont="1" applyFill="1" applyBorder="1" applyAlignment="1">
      <alignment horizontal="center" vertical="center" wrapText="1"/>
    </xf>
    <xf numFmtId="0" fontId="26" fillId="61" borderId="5" xfId="9" applyNumberFormat="1" applyFont="1" applyFill="1" applyBorder="1" applyAlignment="1">
      <alignment horizontal="center" vertical="center" wrapText="1"/>
    </xf>
    <xf numFmtId="0" fontId="26" fillId="61" borderId="5" xfId="0" applyNumberFormat="1" applyFont="1" applyFill="1" applyBorder="1" applyAlignment="1">
      <alignment horizontal="center" vertical="center" wrapText="1"/>
    </xf>
    <xf numFmtId="0" fontId="26" fillId="61" borderId="60" xfId="0" applyFont="1" applyFill="1" applyBorder="1" applyAlignment="1">
      <alignment horizontal="center" vertical="center" wrapText="1"/>
    </xf>
    <xf numFmtId="0" fontId="26" fillId="4" borderId="5" xfId="0" applyFont="1" applyFill="1" applyBorder="1" applyAlignment="1">
      <alignment horizontal="center" vertical="center" wrapText="1"/>
    </xf>
    <xf numFmtId="0" fontId="26" fillId="4" borderId="11" xfId="0" applyFont="1" applyFill="1" applyBorder="1" applyAlignment="1">
      <alignment horizontal="center" vertical="center" wrapText="1"/>
    </xf>
    <xf numFmtId="0" fontId="26" fillId="4" borderId="0" xfId="0" applyFont="1" applyFill="1" applyAlignment="1">
      <alignment horizontal="center" vertical="center" wrapText="1"/>
    </xf>
    <xf numFmtId="0" fontId="26" fillId="4" borderId="7" xfId="13" applyNumberFormat="1" applyFont="1" applyFill="1" applyBorder="1" applyAlignment="1">
      <alignment horizontal="center" vertical="center" wrapText="1"/>
    </xf>
    <xf numFmtId="0" fontId="26" fillId="0" borderId="60" xfId="0" applyFont="1" applyBorder="1" applyAlignment="1">
      <alignment horizontal="center" vertical="center" wrapText="1"/>
    </xf>
    <xf numFmtId="44" fontId="41" fillId="4" borderId="5" xfId="7" applyFont="1" applyFill="1" applyBorder="1" applyAlignment="1">
      <alignment horizontal="center" vertical="center" wrapText="1"/>
    </xf>
    <xf numFmtId="0" fontId="26" fillId="17" borderId="5" xfId="0" applyFont="1" applyFill="1" applyBorder="1" applyAlignment="1">
      <alignment horizontal="center" vertical="center" wrapText="1"/>
    </xf>
    <xf numFmtId="0" fontId="26" fillId="17" borderId="11" xfId="0" applyFont="1" applyFill="1" applyBorder="1" applyAlignment="1">
      <alignment horizontal="center" vertical="center" wrapText="1"/>
    </xf>
    <xf numFmtId="44" fontId="41" fillId="0" borderId="5" xfId="7" applyFont="1" applyBorder="1" applyAlignment="1">
      <alignment horizontal="center" vertical="center" wrapText="1"/>
    </xf>
    <xf numFmtId="0" fontId="26" fillId="0" borderId="11" xfId="0" applyFont="1" applyBorder="1" applyAlignment="1">
      <alignment horizontal="center" vertical="center" wrapText="1"/>
    </xf>
    <xf numFmtId="0" fontId="26" fillId="17" borderId="60" xfId="0" applyFont="1" applyFill="1" applyBorder="1" applyAlignment="1">
      <alignment horizontal="center" vertical="center" wrapText="1"/>
    </xf>
    <xf numFmtId="44" fontId="41" fillId="17" borderId="5" xfId="7" applyFont="1" applyFill="1" applyBorder="1" applyAlignment="1">
      <alignment horizontal="center" vertical="center" wrapText="1"/>
    </xf>
    <xf numFmtId="0" fontId="26" fillId="61" borderId="5" xfId="13" applyNumberFormat="1" applyFont="1" applyFill="1" applyBorder="1" applyAlignment="1">
      <alignment horizontal="center" vertical="center" wrapText="1"/>
    </xf>
    <xf numFmtId="14" fontId="26" fillId="61" borderId="5" xfId="0" applyNumberFormat="1" applyFont="1" applyFill="1" applyBorder="1" applyAlignment="1">
      <alignment horizontal="center" vertical="center" wrapText="1"/>
    </xf>
    <xf numFmtId="14" fontId="41" fillId="34" borderId="75" xfId="0" applyNumberFormat="1" applyFont="1" applyFill="1" applyBorder="1" applyAlignment="1">
      <alignment horizontal="center" vertical="center" wrapText="1"/>
    </xf>
    <xf numFmtId="41" fontId="41" fillId="35" borderId="75" xfId="13" applyFont="1" applyFill="1" applyBorder="1" applyAlignment="1">
      <alignment horizontal="center" vertical="center" wrapText="1"/>
    </xf>
    <xf numFmtId="169" fontId="41" fillId="0" borderId="75" xfId="0" applyNumberFormat="1" applyFont="1" applyFill="1" applyBorder="1" applyAlignment="1">
      <alignment horizontal="center" vertical="center" wrapText="1"/>
    </xf>
    <xf numFmtId="170" fontId="41" fillId="34" borderId="108" xfId="7" applyNumberFormat="1" applyFont="1" applyFill="1" applyBorder="1" applyAlignment="1">
      <alignment horizontal="center" vertical="center" wrapText="1"/>
    </xf>
    <xf numFmtId="14" fontId="26" fillId="2" borderId="17" xfId="0" applyNumberFormat="1" applyFont="1" applyFill="1" applyBorder="1" applyAlignment="1">
      <alignment horizontal="center" vertical="center" wrapText="1"/>
    </xf>
    <xf numFmtId="14" fontId="26" fillId="0" borderId="108" xfId="0" applyNumberFormat="1" applyFont="1" applyBorder="1" applyAlignment="1">
      <alignment horizontal="center" vertical="center" wrapText="1"/>
    </xf>
    <xf numFmtId="44" fontId="26" fillId="0" borderId="108" xfId="7" applyFont="1" applyBorder="1" applyAlignment="1">
      <alignment horizontal="center" vertical="center" wrapText="1"/>
    </xf>
    <xf numFmtId="1" fontId="26" fillId="4" borderId="0" xfId="0" applyNumberFormat="1" applyFont="1" applyFill="1" applyAlignment="1">
      <alignment wrapText="1"/>
    </xf>
    <xf numFmtId="0" fontId="26" fillId="4" borderId="0" xfId="0" applyFont="1" applyFill="1" applyAlignment="1">
      <alignment wrapText="1"/>
    </xf>
    <xf numFmtId="171" fontId="41" fillId="4" borderId="0" xfId="0" applyNumberFormat="1" applyFont="1" applyFill="1" applyAlignment="1">
      <alignment wrapText="1"/>
    </xf>
    <xf numFmtId="0" fontId="26" fillId="4" borderId="0" xfId="2" applyNumberFormat="1" applyFont="1" applyFill="1" applyAlignment="1">
      <alignment horizontal="center" vertical="center" wrapText="1"/>
    </xf>
    <xf numFmtId="14" fontId="26" fillId="4" borderId="0" xfId="0" applyNumberFormat="1" applyFont="1" applyFill="1" applyAlignment="1">
      <alignment wrapText="1"/>
    </xf>
    <xf numFmtId="0" fontId="26" fillId="4" borderId="0" xfId="0" applyNumberFormat="1" applyFont="1" applyFill="1" applyAlignment="1">
      <alignment horizontal="center" vertical="center" wrapText="1"/>
    </xf>
    <xf numFmtId="1" fontId="26" fillId="4" borderId="0" xfId="0" applyNumberFormat="1" applyFont="1" applyFill="1" applyAlignment="1">
      <alignment horizontal="center" vertical="center" wrapText="1"/>
    </xf>
    <xf numFmtId="14" fontId="26" fillId="4" borderId="0" xfId="0" applyNumberFormat="1" applyFont="1" applyFill="1" applyAlignment="1">
      <alignment horizontal="center" vertical="center" wrapText="1"/>
    </xf>
    <xf numFmtId="164" fontId="26" fillId="4" borderId="0" xfId="3" applyFont="1" applyFill="1" applyAlignment="1">
      <alignment horizontal="center" vertical="center" wrapText="1"/>
    </xf>
    <xf numFmtId="0" fontId="26" fillId="34" borderId="56" xfId="7" applyNumberFormat="1" applyFont="1" applyFill="1" applyBorder="1" applyAlignment="1">
      <alignment horizontal="center" vertical="center" wrapText="1"/>
    </xf>
    <xf numFmtId="170" fontId="26" fillId="2" borderId="56" xfId="7" applyNumberFormat="1" applyFont="1" applyFill="1" applyBorder="1" applyAlignment="1">
      <alignment horizontal="center" vertical="center" wrapText="1"/>
    </xf>
    <xf numFmtId="44" fontId="26" fillId="34" borderId="57" xfId="7" applyFont="1" applyFill="1" applyBorder="1" applyAlignment="1">
      <alignment horizontal="center" vertical="center" wrapText="1"/>
    </xf>
    <xf numFmtId="0" fontId="26" fillId="34" borderId="57" xfId="7" applyNumberFormat="1" applyFont="1" applyFill="1" applyBorder="1" applyAlignment="1">
      <alignment horizontal="center" vertical="center" wrapText="1"/>
    </xf>
    <xf numFmtId="170" fontId="26" fillId="2" borderId="57" xfId="7" applyNumberFormat="1" applyFont="1" applyFill="1" applyBorder="1" applyAlignment="1">
      <alignment horizontal="center" vertical="center" wrapText="1"/>
    </xf>
    <xf numFmtId="1" fontId="26" fillId="9" borderId="29" xfId="0" applyNumberFormat="1" applyFont="1" applyFill="1" applyBorder="1" applyAlignment="1" applyProtection="1">
      <alignment horizontal="right" vertical="center" wrapText="1"/>
    </xf>
    <xf numFmtId="0" fontId="26" fillId="9" borderId="29" xfId="0" applyFont="1" applyFill="1" applyBorder="1" applyAlignment="1" applyProtection="1">
      <alignment vertical="center" wrapText="1"/>
    </xf>
    <xf numFmtId="164" fontId="26" fillId="9" borderId="29" xfId="3" applyFont="1" applyFill="1" applyBorder="1" applyAlignment="1" applyProtection="1">
      <alignment horizontal="right" vertical="center" wrapText="1"/>
    </xf>
    <xf numFmtId="15" fontId="26" fillId="9" borderId="29" xfId="0" applyNumberFormat="1" applyFont="1" applyFill="1" applyBorder="1" applyAlignment="1" applyProtection="1">
      <alignment horizontal="right" vertical="center" wrapText="1"/>
    </xf>
    <xf numFmtId="169" fontId="26" fillId="48" borderId="56" xfId="0" applyNumberFormat="1" applyFont="1" applyFill="1" applyBorder="1" applyAlignment="1">
      <alignment horizontal="center" vertical="center" wrapText="1"/>
    </xf>
    <xf numFmtId="0" fontId="26" fillId="40" borderId="17" xfId="0" applyFont="1" applyFill="1" applyBorder="1" applyAlignment="1">
      <alignment horizontal="center" vertical="center" wrapText="1"/>
    </xf>
    <xf numFmtId="0" fontId="26" fillId="40" borderId="17" xfId="0" applyNumberFormat="1" applyFont="1" applyFill="1" applyBorder="1" applyAlignment="1">
      <alignment horizontal="center" vertical="center" wrapText="1"/>
    </xf>
    <xf numFmtId="14" fontId="26" fillId="40" borderId="17" xfId="0" applyNumberFormat="1" applyFont="1" applyFill="1" applyBorder="1" applyAlignment="1">
      <alignment horizontal="center" vertical="center" wrapText="1"/>
    </xf>
    <xf numFmtId="164" fontId="26" fillId="40" borderId="29" xfId="3" applyFont="1" applyFill="1" applyBorder="1" applyAlignment="1">
      <alignment horizontal="center" vertical="center" wrapText="1"/>
    </xf>
    <xf numFmtId="0" fontId="26" fillId="9" borderId="29" xfId="964" applyFont="1" applyFill="1" applyBorder="1" applyAlignment="1">
      <alignment horizontal="center"/>
    </xf>
    <xf numFmtId="169" fontId="26" fillId="17" borderId="8" xfId="1" applyNumberFormat="1" applyFont="1" applyFill="1" applyBorder="1" applyAlignment="1">
      <alignment horizontal="center" vertical="center" wrapText="1"/>
    </xf>
    <xf numFmtId="0" fontId="26" fillId="61" borderId="29" xfId="0" applyFont="1" applyFill="1" applyBorder="1" applyAlignment="1">
      <alignment horizontal="center" vertical="center"/>
    </xf>
    <xf numFmtId="0" fontId="26" fillId="0" borderId="29" xfId="0" applyFont="1" applyBorder="1" applyAlignment="1">
      <alignment horizontal="center" vertical="center"/>
    </xf>
    <xf numFmtId="0" fontId="41" fillId="61" borderId="29" xfId="1" applyNumberFormat="1" applyFont="1" applyFill="1" applyBorder="1" applyAlignment="1" applyProtection="1">
      <alignment horizontal="center" vertical="center" wrapText="1"/>
    </xf>
    <xf numFmtId="0" fontId="26" fillId="61" borderId="108" xfId="964" applyFont="1" applyFill="1" applyBorder="1" applyAlignment="1">
      <alignment horizontal="center"/>
    </xf>
    <xf numFmtId="0" fontId="26" fillId="61" borderId="76" xfId="0" applyFont="1" applyFill="1" applyBorder="1" applyAlignment="1">
      <alignment horizontal="center" vertical="center"/>
    </xf>
    <xf numFmtId="182" fontId="41" fillId="2" borderId="47" xfId="0" applyNumberFormat="1" applyFont="1" applyFill="1" applyBorder="1" applyAlignment="1">
      <alignment wrapText="1"/>
    </xf>
    <xf numFmtId="164" fontId="41" fillId="67" borderId="29" xfId="0" applyNumberFormat="1" applyFont="1" applyFill="1" applyBorder="1" applyAlignment="1">
      <alignment wrapText="1"/>
    </xf>
    <xf numFmtId="0" fontId="26" fillId="0" borderId="75" xfId="0" applyFont="1" applyFill="1" applyBorder="1" applyAlignment="1">
      <alignment horizontal="center" vertical="center"/>
    </xf>
    <xf numFmtId="170" fontId="41" fillId="35" borderId="75" xfId="7" applyNumberFormat="1" applyFont="1" applyFill="1" applyBorder="1" applyAlignment="1">
      <alignment horizontal="center" vertical="center" wrapText="1"/>
    </xf>
    <xf numFmtId="170" fontId="41" fillId="0" borderId="75" xfId="7" applyNumberFormat="1" applyFont="1" applyFill="1" applyBorder="1" applyAlignment="1">
      <alignment horizontal="center" vertical="center" wrapText="1"/>
    </xf>
    <xf numFmtId="0" fontId="26" fillId="36" borderId="75" xfId="7" applyNumberFormat="1" applyFont="1" applyFill="1" applyBorder="1" applyAlignment="1">
      <alignment horizontal="center" vertical="center" wrapText="1"/>
    </xf>
    <xf numFmtId="170" fontId="41" fillId="35" borderId="5" xfId="7" applyNumberFormat="1" applyFont="1" applyFill="1" applyBorder="1" applyAlignment="1">
      <alignment horizontal="center" vertical="center" wrapText="1"/>
    </xf>
    <xf numFmtId="170" fontId="41" fillId="0" borderId="5" xfId="7" applyNumberFormat="1" applyFont="1" applyFill="1" applyBorder="1" applyAlignment="1">
      <alignment horizontal="center" vertical="center" wrapText="1"/>
    </xf>
    <xf numFmtId="170" fontId="41" fillId="61" borderId="5" xfId="7" applyNumberFormat="1" applyFont="1" applyFill="1" applyBorder="1" applyAlignment="1">
      <alignment horizontal="center" vertical="center" wrapText="1"/>
    </xf>
    <xf numFmtId="164" fontId="41" fillId="34" borderId="75" xfId="3" applyFont="1" applyFill="1" applyBorder="1" applyAlignment="1">
      <alignment horizontal="left" vertical="center" wrapText="1"/>
    </xf>
    <xf numFmtId="170" fontId="41" fillId="2" borderId="68" xfId="7" applyNumberFormat="1" applyFont="1" applyFill="1" applyBorder="1" applyAlignment="1">
      <alignment horizontal="center" vertical="center" wrapText="1"/>
    </xf>
    <xf numFmtId="170" fontId="41" fillId="0" borderId="17" xfId="7" applyNumberFormat="1" applyFont="1" applyFill="1" applyBorder="1" applyAlignment="1">
      <alignment horizontal="center" vertical="center" wrapText="1"/>
    </xf>
    <xf numFmtId="170" fontId="41" fillId="0" borderId="10" xfId="7" applyNumberFormat="1" applyFont="1" applyFill="1" applyBorder="1" applyAlignment="1">
      <alignment horizontal="center" vertical="center" wrapText="1"/>
    </xf>
    <xf numFmtId="170" fontId="41" fillId="0" borderId="67" xfId="7" applyNumberFormat="1" applyFont="1" applyFill="1" applyBorder="1" applyAlignment="1">
      <alignment horizontal="center" vertical="center" wrapText="1"/>
    </xf>
    <xf numFmtId="170" fontId="41" fillId="34" borderId="70" xfId="7" applyNumberFormat="1" applyFont="1" applyFill="1" applyBorder="1" applyAlignment="1">
      <alignment horizontal="center" vertical="center" wrapText="1"/>
    </xf>
    <xf numFmtId="164" fontId="41" fillId="34" borderId="70" xfId="3" applyFont="1" applyFill="1" applyBorder="1" applyAlignment="1">
      <alignment horizontal="left" vertical="center" wrapText="1"/>
    </xf>
    <xf numFmtId="170" fontId="41" fillId="2" borderId="71" xfId="7" applyNumberFormat="1" applyFont="1" applyFill="1" applyBorder="1" applyAlignment="1">
      <alignment horizontal="center" vertical="center" wrapText="1"/>
    </xf>
    <xf numFmtId="170" fontId="41" fillId="0" borderId="69" xfId="7" applyNumberFormat="1" applyFont="1" applyFill="1" applyBorder="1" applyAlignment="1">
      <alignment horizontal="center" vertical="center" wrapText="1"/>
    </xf>
    <xf numFmtId="170" fontId="41" fillId="0" borderId="70" xfId="7" applyNumberFormat="1" applyFont="1" applyFill="1" applyBorder="1" applyAlignment="1">
      <alignment horizontal="center" vertical="center" wrapText="1"/>
    </xf>
    <xf numFmtId="170" fontId="41" fillId="0" borderId="39" xfId="7" applyNumberFormat="1" applyFont="1" applyFill="1" applyBorder="1" applyAlignment="1">
      <alignment horizontal="center" vertical="center" wrapText="1"/>
    </xf>
    <xf numFmtId="170" fontId="26" fillId="0" borderId="75" xfId="7" applyNumberFormat="1" applyFont="1" applyFill="1" applyBorder="1" applyAlignment="1">
      <alignment horizontal="center" vertical="center" wrapText="1"/>
    </xf>
    <xf numFmtId="170" fontId="26" fillId="0" borderId="24" xfId="7" applyNumberFormat="1" applyFont="1" applyFill="1" applyBorder="1" applyAlignment="1">
      <alignment horizontal="center" vertical="center" wrapText="1"/>
    </xf>
    <xf numFmtId="170" fontId="26" fillId="0" borderId="104" xfId="7" applyNumberFormat="1" applyFont="1" applyFill="1" applyBorder="1" applyAlignment="1">
      <alignment horizontal="center" vertical="center" wrapText="1"/>
    </xf>
    <xf numFmtId="170" fontId="26" fillId="0" borderId="74" xfId="7" applyNumberFormat="1" applyFont="1" applyFill="1" applyBorder="1" applyAlignment="1">
      <alignment horizontal="center" vertical="center" wrapText="1"/>
    </xf>
    <xf numFmtId="0" fontId="26" fillId="35" borderId="108" xfId="7" applyNumberFormat="1" applyFont="1" applyFill="1" applyBorder="1" applyAlignment="1">
      <alignment horizontal="center" vertical="center" wrapText="1"/>
    </xf>
    <xf numFmtId="170" fontId="26" fillId="35" borderId="108" xfId="7" applyNumberFormat="1" applyFont="1" applyFill="1" applyBorder="1" applyAlignment="1">
      <alignment horizontal="center" vertical="center" wrapText="1"/>
    </xf>
    <xf numFmtId="0" fontId="41" fillId="2" borderId="108" xfId="7" applyNumberFormat="1" applyFont="1" applyFill="1" applyBorder="1" applyAlignment="1">
      <alignment horizontal="center" vertical="center" wrapText="1"/>
    </xf>
    <xf numFmtId="170" fontId="41" fillId="0" borderId="108" xfId="7" applyNumberFormat="1" applyFont="1" applyFill="1" applyBorder="1" applyAlignment="1">
      <alignment horizontal="center" vertical="center" wrapText="1"/>
    </xf>
    <xf numFmtId="164" fontId="41" fillId="0" borderId="108" xfId="3" applyFont="1" applyFill="1" applyBorder="1" applyAlignment="1">
      <alignment horizontal="center" vertical="center" wrapText="1"/>
    </xf>
    <xf numFmtId="164" fontId="41" fillId="0" borderId="24" xfId="3" applyFont="1" applyFill="1" applyBorder="1" applyAlignment="1">
      <alignment horizontal="center" vertical="center" wrapText="1"/>
    </xf>
    <xf numFmtId="0" fontId="26" fillId="35" borderId="104" xfId="7" applyNumberFormat="1" applyFont="1" applyFill="1" applyBorder="1" applyAlignment="1">
      <alignment horizontal="center" vertical="center" wrapText="1"/>
    </xf>
    <xf numFmtId="170" fontId="26" fillId="35" borderId="104" xfId="7" applyNumberFormat="1" applyFont="1" applyFill="1" applyBorder="1" applyAlignment="1">
      <alignment horizontal="center" vertical="center" wrapText="1"/>
    </xf>
    <xf numFmtId="0" fontId="41" fillId="2" borderId="104" xfId="7" applyNumberFormat="1" applyFont="1" applyFill="1" applyBorder="1" applyAlignment="1">
      <alignment horizontal="center" vertical="center" wrapText="1"/>
    </xf>
    <xf numFmtId="170" fontId="41" fillId="0" borderId="104" xfId="7" applyNumberFormat="1" applyFont="1" applyFill="1" applyBorder="1" applyAlignment="1">
      <alignment horizontal="center" vertical="center" wrapText="1"/>
    </xf>
    <xf numFmtId="164" fontId="41" fillId="0" borderId="104" xfId="3" applyFont="1" applyFill="1" applyBorder="1" applyAlignment="1">
      <alignment horizontal="center" vertical="center" wrapText="1"/>
    </xf>
    <xf numFmtId="164" fontId="41" fillId="0" borderId="112" xfId="3" applyFont="1" applyFill="1" applyBorder="1" applyAlignment="1">
      <alignment horizontal="center" vertical="center" wrapText="1"/>
    </xf>
    <xf numFmtId="44" fontId="26" fillId="35" borderId="75" xfId="7" applyFont="1" applyFill="1" applyBorder="1" applyAlignment="1">
      <alignment horizontal="center" vertical="center" wrapText="1"/>
    </xf>
    <xf numFmtId="0" fontId="26" fillId="65" borderId="75" xfId="7" applyNumberFormat="1" applyFont="1" applyFill="1" applyBorder="1" applyAlignment="1">
      <alignment horizontal="center" vertical="center" wrapText="1"/>
    </xf>
    <xf numFmtId="170" fontId="41" fillId="65" borderId="75" xfId="7" applyNumberFormat="1" applyFont="1" applyFill="1" applyBorder="1" applyAlignment="1">
      <alignment horizontal="center" vertical="center" wrapText="1"/>
    </xf>
    <xf numFmtId="170" fontId="41" fillId="2" borderId="67" xfId="7" applyNumberFormat="1" applyFont="1" applyFill="1" applyBorder="1" applyAlignment="1">
      <alignment horizontal="center" vertical="center" wrapText="1"/>
    </xf>
    <xf numFmtId="44" fontId="26" fillId="35" borderId="70" xfId="7" applyFont="1" applyFill="1" applyBorder="1" applyAlignment="1">
      <alignment horizontal="center" vertical="center" wrapText="1"/>
    </xf>
    <xf numFmtId="0" fontId="26" fillId="65" borderId="70" xfId="7" applyNumberFormat="1" applyFont="1" applyFill="1" applyBorder="1" applyAlignment="1">
      <alignment horizontal="center" vertical="center" wrapText="1"/>
    </xf>
    <xf numFmtId="170" fontId="41" fillId="65" borderId="70" xfId="7" applyNumberFormat="1" applyFont="1" applyFill="1" applyBorder="1" applyAlignment="1">
      <alignment horizontal="center" vertical="center" wrapText="1"/>
    </xf>
    <xf numFmtId="170" fontId="41" fillId="2" borderId="69" xfId="7" applyNumberFormat="1" applyFont="1" applyFill="1" applyBorder="1" applyAlignment="1">
      <alignment horizontal="center" vertical="center" wrapText="1"/>
    </xf>
    <xf numFmtId="0" fontId="26" fillId="34" borderId="75" xfId="965" applyNumberFormat="1" applyFont="1" applyFill="1" applyBorder="1" applyAlignment="1">
      <alignment horizontal="center" vertical="center" wrapText="1"/>
    </xf>
    <xf numFmtId="172" fontId="41" fillId="34" borderId="75" xfId="965" applyNumberFormat="1" applyFont="1" applyFill="1" applyBorder="1" applyAlignment="1">
      <alignment horizontal="center" vertical="center" wrapText="1"/>
    </xf>
    <xf numFmtId="170" fontId="26" fillId="0" borderId="5" xfId="7" applyNumberFormat="1" applyFont="1" applyFill="1" applyBorder="1" applyAlignment="1">
      <alignment horizontal="center" vertical="center" wrapText="1"/>
    </xf>
    <xf numFmtId="170" fontId="26" fillId="0" borderId="41" xfId="7" applyNumberFormat="1" applyFont="1" applyFill="1" applyBorder="1" applyAlignment="1">
      <alignment horizontal="center" vertical="center" wrapText="1"/>
    </xf>
    <xf numFmtId="14" fontId="26" fillId="35" borderId="75" xfId="7" applyNumberFormat="1" applyFont="1" applyFill="1" applyBorder="1" applyAlignment="1">
      <alignment horizontal="center" vertical="center" wrapText="1"/>
    </xf>
    <xf numFmtId="170" fontId="41" fillId="2" borderId="24" xfId="7" applyNumberFormat="1" applyFont="1" applyFill="1" applyBorder="1" applyAlignment="1">
      <alignment horizontal="center" vertical="center" wrapText="1"/>
    </xf>
    <xf numFmtId="170" fontId="41" fillId="2" borderId="74" xfId="7" applyNumberFormat="1" applyFont="1" applyFill="1" applyBorder="1" applyAlignment="1">
      <alignment horizontal="center" vertical="center" wrapText="1"/>
    </xf>
    <xf numFmtId="44" fontId="41" fillId="35" borderId="5" xfId="7" applyFont="1" applyFill="1" applyBorder="1" applyAlignment="1">
      <alignment horizontal="center" vertical="center" wrapText="1"/>
    </xf>
    <xf numFmtId="172" fontId="26" fillId="61" borderId="75" xfId="7" applyNumberFormat="1" applyFont="1" applyFill="1" applyBorder="1" applyAlignment="1">
      <alignment horizontal="center" vertical="center" wrapText="1"/>
    </xf>
    <xf numFmtId="170" fontId="26" fillId="61" borderId="75" xfId="7" applyNumberFormat="1" applyFont="1" applyFill="1" applyBorder="1" applyAlignment="1">
      <alignment horizontal="center" vertical="center"/>
    </xf>
    <xf numFmtId="14" fontId="26" fillId="61" borderId="75" xfId="7" applyNumberFormat="1" applyFont="1" applyFill="1" applyBorder="1" applyAlignment="1">
      <alignment horizontal="center" vertical="center"/>
    </xf>
    <xf numFmtId="41" fontId="41" fillId="0" borderId="75" xfId="13" applyFont="1" applyFill="1" applyBorder="1" applyAlignment="1">
      <alignment horizontal="center" vertical="center" wrapText="1"/>
    </xf>
    <xf numFmtId="0" fontId="26" fillId="2" borderId="75" xfId="7" applyNumberFormat="1" applyFont="1" applyFill="1" applyBorder="1" applyAlignment="1">
      <alignment horizontal="center" vertical="center" wrapText="1"/>
    </xf>
    <xf numFmtId="0" fontId="26" fillId="61" borderId="89" xfId="0" applyFont="1" applyFill="1" applyBorder="1" applyAlignment="1" applyProtection="1">
      <alignment vertical="center" wrapText="1"/>
    </xf>
    <xf numFmtId="0" fontId="41" fillId="61" borderId="75" xfId="7" applyNumberFormat="1" applyFont="1" applyFill="1" applyBorder="1" applyAlignment="1">
      <alignment horizontal="center" vertical="center" wrapText="1"/>
    </xf>
    <xf numFmtId="14" fontId="41" fillId="61" borderId="75" xfId="7" applyNumberFormat="1" applyFont="1" applyFill="1" applyBorder="1" applyAlignment="1">
      <alignment horizontal="center" vertical="center" wrapText="1"/>
    </xf>
    <xf numFmtId="14" fontId="26" fillId="20" borderId="5" xfId="7" applyNumberFormat="1" applyFont="1" applyFill="1" applyBorder="1" applyAlignment="1">
      <alignment horizontal="center" vertical="center" wrapText="1"/>
    </xf>
    <xf numFmtId="0" fontId="26" fillId="31" borderId="75" xfId="7" applyNumberFormat="1" applyFont="1" applyFill="1" applyBorder="1" applyAlignment="1">
      <alignment horizontal="center" vertical="center" wrapText="1"/>
    </xf>
    <xf numFmtId="14" fontId="26" fillId="10" borderId="75" xfId="7" applyNumberFormat="1" applyFont="1" applyFill="1" applyBorder="1" applyAlignment="1">
      <alignment horizontal="center" vertical="center" wrapText="1"/>
    </xf>
    <xf numFmtId="0" fontId="26" fillId="68" borderId="75" xfId="7" applyNumberFormat="1" applyFont="1" applyFill="1" applyBorder="1" applyAlignment="1">
      <alignment horizontal="center" vertical="center" wrapText="1"/>
    </xf>
    <xf numFmtId="170" fontId="26" fillId="68" borderId="75" xfId="7" applyNumberFormat="1" applyFont="1" applyFill="1" applyBorder="1" applyAlignment="1">
      <alignment horizontal="center" vertical="center" wrapText="1"/>
    </xf>
    <xf numFmtId="44" fontId="41" fillId="68" borderId="75" xfId="7" applyFont="1" applyFill="1" applyBorder="1" applyAlignment="1">
      <alignment horizontal="center" vertical="center" wrapText="1"/>
    </xf>
    <xf numFmtId="170" fontId="41" fillId="68" borderId="75" xfId="7" applyNumberFormat="1" applyFont="1" applyFill="1" applyBorder="1" applyAlignment="1">
      <alignment horizontal="center" vertical="center" wrapText="1"/>
    </xf>
    <xf numFmtId="170" fontId="26" fillId="0" borderId="29" xfId="7" applyNumberFormat="1" applyFont="1" applyFill="1" applyBorder="1" applyAlignment="1">
      <alignment horizontal="center" vertical="center" wrapText="1"/>
    </xf>
    <xf numFmtId="14" fontId="26" fillId="34" borderId="75" xfId="7" applyNumberFormat="1" applyFont="1" applyFill="1" applyBorder="1" applyAlignment="1">
      <alignment horizontal="center" vertical="center" wrapText="1"/>
    </xf>
    <xf numFmtId="0" fontId="41" fillId="34" borderId="75" xfId="7" applyNumberFormat="1" applyFont="1" applyFill="1" applyBorder="1" applyAlignment="1">
      <alignment horizontal="center" vertical="center" wrapText="1"/>
    </xf>
    <xf numFmtId="17" fontId="26" fillId="34" borderId="75" xfId="7" applyNumberFormat="1" applyFont="1" applyFill="1" applyBorder="1" applyAlignment="1">
      <alignment horizontal="center" vertical="center" wrapText="1"/>
    </xf>
    <xf numFmtId="0" fontId="26" fillId="0" borderId="7" xfId="0" applyFont="1" applyFill="1" applyBorder="1" applyAlignment="1" applyProtection="1">
      <alignment horizontal="center" vertical="center" wrapText="1"/>
    </xf>
    <xf numFmtId="170" fontId="26" fillId="0" borderId="8" xfId="7" applyNumberFormat="1" applyFont="1" applyFill="1" applyBorder="1" applyAlignment="1">
      <alignment horizontal="center" vertical="center" wrapText="1"/>
    </xf>
    <xf numFmtId="0" fontId="26" fillId="0" borderId="75" xfId="0" applyFont="1" applyFill="1" applyBorder="1" applyAlignment="1" applyProtection="1">
      <alignment horizontal="center" vertical="center" wrapText="1"/>
    </xf>
    <xf numFmtId="0" fontId="26" fillId="0" borderId="56" xfId="0" applyFont="1" applyFill="1" applyBorder="1" applyAlignment="1" applyProtection="1">
      <alignment horizontal="center" vertical="center" wrapText="1"/>
    </xf>
    <xf numFmtId="44" fontId="26" fillId="6" borderId="5" xfId="7" applyFont="1" applyFill="1" applyBorder="1" applyAlignment="1">
      <alignment horizontal="center" vertical="center" wrapText="1"/>
    </xf>
    <xf numFmtId="0" fontId="26" fillId="6" borderId="5" xfId="7" applyNumberFormat="1" applyFont="1" applyFill="1" applyBorder="1" applyAlignment="1">
      <alignment horizontal="center" vertical="center" wrapText="1"/>
    </xf>
    <xf numFmtId="164" fontId="26" fillId="47" borderId="66" xfId="3" applyFont="1" applyFill="1" applyBorder="1" applyAlignment="1">
      <alignment horizontal="center" vertical="center" wrapText="1"/>
    </xf>
    <xf numFmtId="170" fontId="26" fillId="2" borderId="66" xfId="7" applyNumberFormat="1" applyFont="1" applyFill="1" applyBorder="1" applyAlignment="1">
      <alignment horizontal="center" vertical="center" wrapText="1"/>
    </xf>
    <xf numFmtId="0" fontId="26" fillId="0" borderId="66" xfId="0" applyFont="1" applyFill="1" applyBorder="1" applyAlignment="1" applyProtection="1">
      <alignment horizontal="center" vertical="center" wrapText="1"/>
    </xf>
    <xf numFmtId="170" fontId="26" fillId="2" borderId="45" xfId="7" applyNumberFormat="1" applyFont="1" applyFill="1" applyBorder="1" applyAlignment="1">
      <alignment horizontal="center" vertical="center" wrapText="1"/>
    </xf>
    <xf numFmtId="170" fontId="26" fillId="2" borderId="7" xfId="7" applyNumberFormat="1" applyFont="1" applyFill="1" applyBorder="1" applyAlignment="1">
      <alignment horizontal="center" vertical="center" wrapText="1"/>
    </xf>
    <xf numFmtId="170" fontId="26" fillId="2" borderId="17" xfId="7" applyNumberFormat="1" applyFont="1" applyFill="1" applyBorder="1" applyAlignment="1">
      <alignment horizontal="center" vertical="center" wrapText="1"/>
    </xf>
    <xf numFmtId="170" fontId="26" fillId="2" borderId="60" xfId="7" applyNumberFormat="1" applyFont="1" applyFill="1" applyBorder="1" applyAlignment="1">
      <alignment horizontal="center" vertical="center" wrapText="1"/>
    </xf>
    <xf numFmtId="0" fontId="26" fillId="0" borderId="29" xfId="0" applyFont="1" applyFill="1" applyBorder="1" applyAlignment="1" applyProtection="1">
      <alignment horizontal="center" vertical="center" wrapText="1"/>
    </xf>
    <xf numFmtId="0" fontId="26" fillId="0" borderId="5" xfId="0" applyFont="1" applyFill="1" applyBorder="1" applyAlignment="1" applyProtection="1">
      <alignment horizontal="center" vertical="center" wrapText="1"/>
    </xf>
    <xf numFmtId="170" fontId="26" fillId="2" borderId="6" xfId="7" applyNumberFormat="1" applyFont="1" applyFill="1" applyBorder="1" applyAlignment="1">
      <alignment horizontal="center" vertical="center" wrapText="1"/>
    </xf>
    <xf numFmtId="0" fontId="26" fillId="0" borderId="6" xfId="0" applyFont="1" applyFill="1" applyBorder="1" applyAlignment="1" applyProtection="1">
      <alignment horizontal="center" vertical="center" wrapText="1"/>
    </xf>
    <xf numFmtId="164" fontId="26" fillId="47" borderId="29" xfId="3" applyFont="1" applyFill="1" applyBorder="1" applyAlignment="1">
      <alignment horizontal="center" vertical="center" wrapText="1"/>
    </xf>
    <xf numFmtId="164" fontId="26" fillId="47" borderId="56" xfId="3" applyFont="1" applyFill="1" applyBorder="1" applyAlignment="1">
      <alignment horizontal="center" vertical="center" wrapText="1"/>
    </xf>
    <xf numFmtId="164" fontId="26" fillId="48" borderId="6" xfId="3" applyFont="1" applyFill="1" applyBorder="1" applyAlignment="1">
      <alignment horizontal="center" vertical="center" wrapText="1"/>
    </xf>
    <xf numFmtId="164" fontId="26" fillId="47" borderId="8" xfId="3" applyFont="1" applyFill="1" applyBorder="1" applyAlignment="1">
      <alignment horizontal="center" vertical="center" wrapText="1"/>
    </xf>
    <xf numFmtId="170" fontId="26" fillId="2" borderId="8" xfId="7" applyNumberFormat="1" applyFont="1" applyFill="1" applyBorder="1" applyAlignment="1">
      <alignment horizontal="center" vertical="center" wrapText="1"/>
    </xf>
    <xf numFmtId="0" fontId="26" fillId="0" borderId="8" xfId="0" applyFont="1" applyFill="1" applyBorder="1" applyAlignment="1" applyProtection="1">
      <alignment horizontal="center" vertical="center" wrapText="1"/>
    </xf>
    <xf numFmtId="164" fontId="26" fillId="40" borderId="56" xfId="3" applyFont="1" applyFill="1" applyBorder="1" applyAlignment="1">
      <alignment horizontal="center" vertical="center" wrapText="1"/>
    </xf>
    <xf numFmtId="164" fontId="26" fillId="40" borderId="6" xfId="3" applyFont="1" applyFill="1" applyBorder="1" applyAlignment="1">
      <alignment horizontal="center" vertical="center" wrapText="1"/>
    </xf>
    <xf numFmtId="0" fontId="26" fillId="40" borderId="56" xfId="0" applyFont="1" applyFill="1" applyBorder="1" applyAlignment="1">
      <alignment horizontal="center" vertical="center" wrapText="1"/>
    </xf>
    <xf numFmtId="0" fontId="26" fillId="40" borderId="56" xfId="0" applyNumberFormat="1" applyFont="1" applyFill="1" applyBorder="1" applyAlignment="1">
      <alignment horizontal="center" vertical="center" wrapText="1"/>
    </xf>
    <xf numFmtId="14" fontId="26" fillId="40" borderId="56" xfId="0" applyNumberFormat="1" applyFont="1" applyFill="1" applyBorder="1" applyAlignment="1">
      <alignment horizontal="center" vertical="center" wrapText="1"/>
    </xf>
    <xf numFmtId="0" fontId="26" fillId="40" borderId="6" xfId="0" applyFont="1" applyFill="1" applyBorder="1" applyAlignment="1">
      <alignment horizontal="center" vertical="center" wrapText="1"/>
    </xf>
    <xf numFmtId="14" fontId="26" fillId="40" borderId="6" xfId="0" applyNumberFormat="1" applyFont="1" applyFill="1" applyBorder="1" applyAlignment="1">
      <alignment horizontal="center" vertical="center" wrapText="1"/>
    </xf>
    <xf numFmtId="172" fontId="26" fillId="40" borderId="6" xfId="0" applyNumberFormat="1" applyFont="1" applyFill="1" applyBorder="1" applyAlignment="1">
      <alignment horizontal="center" vertical="center" wrapText="1"/>
    </xf>
    <xf numFmtId="164" fontId="26" fillId="38" borderId="56" xfId="3" applyFont="1" applyFill="1" applyBorder="1" applyAlignment="1" applyProtection="1">
      <alignment horizontal="center" vertical="center" wrapText="1"/>
    </xf>
    <xf numFmtId="1" fontId="26" fillId="2" borderId="56" xfId="0" applyNumberFormat="1" applyFont="1" applyFill="1" applyBorder="1" applyAlignment="1" applyProtection="1">
      <alignment horizontal="center" vertical="center" wrapText="1"/>
    </xf>
    <xf numFmtId="14" fontId="26" fillId="0" borderId="56" xfId="0" applyNumberFormat="1" applyFont="1" applyFill="1" applyBorder="1" applyAlignment="1" applyProtection="1">
      <alignment horizontal="center" vertical="center" wrapText="1"/>
    </xf>
    <xf numFmtId="171" fontId="26" fillId="38" borderId="56" xfId="20" applyNumberFormat="1" applyFont="1" applyFill="1" applyBorder="1" applyAlignment="1" applyProtection="1">
      <alignment horizontal="center" vertical="center" wrapText="1"/>
    </xf>
    <xf numFmtId="0" fontId="26" fillId="0" borderId="57" xfId="0" applyFont="1" applyFill="1" applyBorder="1" applyAlignment="1" applyProtection="1">
      <alignment horizontal="center" vertical="center" wrapText="1"/>
    </xf>
    <xf numFmtId="164" fontId="26" fillId="38" borderId="57" xfId="3" applyFont="1" applyFill="1" applyBorder="1" applyAlignment="1" applyProtection="1">
      <alignment horizontal="center" vertical="center" wrapText="1"/>
    </xf>
    <xf numFmtId="1" fontId="26" fillId="2" borderId="57" xfId="0" applyNumberFormat="1" applyFont="1" applyFill="1" applyBorder="1" applyAlignment="1" applyProtection="1">
      <alignment horizontal="center" vertical="center" wrapText="1"/>
    </xf>
    <xf numFmtId="14" fontId="26" fillId="0" borderId="57" xfId="0" applyNumberFormat="1" applyFont="1" applyFill="1" applyBorder="1" applyAlignment="1" applyProtection="1">
      <alignment horizontal="center" vertical="center" wrapText="1"/>
    </xf>
    <xf numFmtId="171" fontId="26" fillId="38" borderId="57" xfId="20" applyNumberFormat="1" applyFont="1" applyFill="1" applyBorder="1" applyAlignment="1" applyProtection="1">
      <alignment horizontal="center" vertical="center" wrapText="1"/>
    </xf>
    <xf numFmtId="170" fontId="26" fillId="2" borderId="43" xfId="7" applyNumberFormat="1" applyFont="1" applyFill="1" applyBorder="1" applyAlignment="1">
      <alignment horizontal="center" vertical="center" wrapText="1"/>
    </xf>
    <xf numFmtId="0" fontId="26" fillId="2" borderId="43" xfId="7" applyNumberFormat="1" applyFont="1" applyFill="1" applyBorder="1" applyAlignment="1">
      <alignment horizontal="center" vertical="center" wrapText="1"/>
    </xf>
    <xf numFmtId="1" fontId="26" fillId="2" borderId="43" xfId="7" applyNumberFormat="1" applyFont="1" applyFill="1" applyBorder="1" applyAlignment="1">
      <alignment horizontal="center" vertical="center" wrapText="1"/>
    </xf>
    <xf numFmtId="171" fontId="26" fillId="2" borderId="43" xfId="7" applyNumberFormat="1" applyFont="1" applyFill="1" applyBorder="1" applyAlignment="1">
      <alignment horizontal="center" vertical="center" wrapText="1"/>
    </xf>
    <xf numFmtId="170" fontId="26" fillId="2" borderId="49" xfId="7" applyNumberFormat="1" applyFont="1" applyFill="1" applyBorder="1" applyAlignment="1">
      <alignment horizontal="center" vertical="center" wrapText="1"/>
    </xf>
    <xf numFmtId="170" fontId="41" fillId="0" borderId="21" xfId="7" applyNumberFormat="1" applyFont="1" applyFill="1" applyBorder="1" applyAlignment="1">
      <alignment horizontal="center" vertical="center" wrapText="1"/>
    </xf>
    <xf numFmtId="170" fontId="41" fillId="0" borderId="48" xfId="7" applyNumberFormat="1" applyFont="1" applyFill="1" applyBorder="1" applyAlignment="1">
      <alignment horizontal="center" vertical="center" wrapText="1"/>
    </xf>
    <xf numFmtId="170" fontId="41" fillId="0" borderId="43" xfId="7" applyNumberFormat="1" applyFont="1" applyFill="1" applyBorder="1" applyAlignment="1">
      <alignment horizontal="center" vertical="center" wrapText="1"/>
    </xf>
    <xf numFmtId="170" fontId="26" fillId="2" borderId="42" xfId="7" applyNumberFormat="1" applyFont="1" applyFill="1" applyBorder="1" applyAlignment="1">
      <alignment horizontal="center" vertical="center" wrapText="1"/>
    </xf>
    <xf numFmtId="0" fontId="26" fillId="2" borderId="42" xfId="7" applyNumberFormat="1" applyFont="1" applyFill="1" applyBorder="1" applyAlignment="1">
      <alignment horizontal="center" vertical="center" wrapText="1"/>
    </xf>
    <xf numFmtId="1" fontId="26" fillId="2" borderId="42" xfId="7" applyNumberFormat="1" applyFont="1" applyFill="1" applyBorder="1" applyAlignment="1">
      <alignment horizontal="center" vertical="center" wrapText="1"/>
    </xf>
    <xf numFmtId="171" fontId="26" fillId="2" borderId="42" xfId="7" applyNumberFormat="1" applyFont="1" applyFill="1" applyBorder="1" applyAlignment="1">
      <alignment horizontal="center" vertical="center" wrapText="1"/>
    </xf>
    <xf numFmtId="170" fontId="41" fillId="0" borderId="42" xfId="7" applyNumberFormat="1" applyFont="1" applyFill="1" applyBorder="1" applyAlignment="1">
      <alignment horizontal="center" vertical="center" wrapText="1"/>
    </xf>
    <xf numFmtId="0" fontId="26" fillId="9" borderId="7" xfId="7" applyNumberFormat="1" applyFont="1" applyFill="1" applyBorder="1" applyAlignment="1">
      <alignment horizontal="center" vertical="center" wrapText="1"/>
    </xf>
    <xf numFmtId="1" fontId="26" fillId="2" borderId="29" xfId="7" applyNumberFormat="1" applyFont="1" applyFill="1" applyBorder="1" applyAlignment="1">
      <alignment horizontal="center" vertical="center" wrapText="1"/>
    </xf>
    <xf numFmtId="0" fontId="26" fillId="2" borderId="56" xfId="7" applyNumberFormat="1" applyFont="1" applyFill="1" applyBorder="1" applyAlignment="1">
      <alignment horizontal="center" vertical="center" wrapText="1"/>
    </xf>
    <xf numFmtId="1" fontId="26" fillId="2" borderId="56" xfId="7" applyNumberFormat="1" applyFont="1" applyFill="1" applyBorder="1" applyAlignment="1">
      <alignment horizontal="center" vertical="center" wrapText="1"/>
    </xf>
    <xf numFmtId="171" fontId="26" fillId="2" borderId="5" xfId="7" applyNumberFormat="1" applyFont="1" applyFill="1" applyBorder="1" applyAlignment="1">
      <alignment horizontal="center" vertical="center" wrapText="1"/>
    </xf>
    <xf numFmtId="170" fontId="26" fillId="2" borderId="54" xfId="7" applyNumberFormat="1" applyFont="1" applyFill="1" applyBorder="1" applyAlignment="1">
      <alignment horizontal="center" vertical="center" wrapText="1"/>
    </xf>
    <xf numFmtId="170" fontId="41" fillId="0" borderId="56" xfId="7" applyNumberFormat="1" applyFont="1" applyFill="1" applyBorder="1" applyAlignment="1">
      <alignment horizontal="center" vertical="center" wrapText="1"/>
    </xf>
    <xf numFmtId="0" fontId="26" fillId="2" borderId="57" xfId="7" applyNumberFormat="1" applyFont="1" applyFill="1" applyBorder="1" applyAlignment="1">
      <alignment horizontal="center" vertical="center" wrapText="1"/>
    </xf>
    <xf numFmtId="1" fontId="26" fillId="2" borderId="57" xfId="7" applyNumberFormat="1" applyFont="1" applyFill="1" applyBorder="1" applyAlignment="1">
      <alignment horizontal="center" vertical="center" wrapText="1"/>
    </xf>
    <xf numFmtId="171" fontId="26" fillId="2" borderId="57" xfId="7" applyNumberFormat="1" applyFont="1" applyFill="1" applyBorder="1" applyAlignment="1">
      <alignment horizontal="center" vertical="center" wrapText="1"/>
    </xf>
    <xf numFmtId="170" fontId="26" fillId="2" borderId="52" xfId="7" applyNumberFormat="1" applyFont="1" applyFill="1" applyBorder="1" applyAlignment="1">
      <alignment horizontal="center" vertical="center" wrapText="1"/>
    </xf>
    <xf numFmtId="170" fontId="41" fillId="2" borderId="55" xfId="7" applyNumberFormat="1" applyFont="1" applyFill="1" applyBorder="1" applyAlignment="1">
      <alignment horizontal="center" vertical="center" wrapText="1"/>
    </xf>
    <xf numFmtId="170" fontId="41" fillId="0" borderId="36" xfId="7" applyNumberFormat="1" applyFont="1" applyFill="1" applyBorder="1" applyAlignment="1">
      <alignment horizontal="center" vertical="center" wrapText="1"/>
    </xf>
    <xf numFmtId="170" fontId="41" fillId="0" borderId="7" xfId="7" applyNumberFormat="1" applyFont="1" applyFill="1" applyBorder="1" applyAlignment="1">
      <alignment horizontal="center" vertical="center" wrapText="1"/>
    </xf>
    <xf numFmtId="170" fontId="41" fillId="9" borderId="75" xfId="7" applyNumberFormat="1" applyFont="1" applyFill="1" applyBorder="1" applyAlignment="1">
      <alignment horizontal="center" vertical="center" wrapText="1"/>
    </xf>
    <xf numFmtId="170" fontId="41" fillId="9" borderId="5" xfId="7" applyNumberFormat="1" applyFont="1" applyFill="1" applyBorder="1" applyAlignment="1">
      <alignment horizontal="center" vertical="center" wrapText="1"/>
    </xf>
    <xf numFmtId="170" fontId="41" fillId="2" borderId="54" xfId="7" applyNumberFormat="1" applyFont="1" applyFill="1" applyBorder="1" applyAlignment="1">
      <alignment horizontal="center" vertical="center" wrapText="1"/>
    </xf>
    <xf numFmtId="170" fontId="41" fillId="0" borderId="53" xfId="7" applyNumberFormat="1" applyFont="1" applyFill="1" applyBorder="1" applyAlignment="1">
      <alignment horizontal="center" vertical="center" wrapText="1"/>
    </xf>
    <xf numFmtId="14" fontId="41" fillId="2" borderId="75" xfId="7" applyNumberFormat="1" applyFont="1" applyFill="1" applyBorder="1" applyAlignment="1">
      <alignment horizontal="center" vertical="center" wrapText="1"/>
    </xf>
    <xf numFmtId="170" fontId="41" fillId="0" borderId="41" xfId="7" applyNumberFormat="1" applyFont="1" applyFill="1" applyBorder="1" applyAlignment="1">
      <alignment horizontal="center" vertical="center" wrapText="1"/>
    </xf>
    <xf numFmtId="170" fontId="41" fillId="0" borderId="24" xfId="7" applyNumberFormat="1" applyFont="1" applyFill="1" applyBorder="1" applyAlignment="1">
      <alignment horizontal="center" vertical="center" wrapText="1"/>
    </xf>
    <xf numFmtId="170" fontId="41" fillId="0" borderId="74" xfId="7" applyNumberFormat="1" applyFont="1" applyFill="1" applyBorder="1" applyAlignment="1">
      <alignment horizontal="center" vertical="center" wrapText="1"/>
    </xf>
    <xf numFmtId="0" fontId="26" fillId="74" borderId="75" xfId="7" applyNumberFormat="1" applyFont="1" applyFill="1" applyBorder="1" applyAlignment="1">
      <alignment horizontal="center" vertical="center" wrapText="1"/>
    </xf>
    <xf numFmtId="170" fontId="26" fillId="35" borderId="75" xfId="7" applyNumberFormat="1" applyFont="1" applyFill="1" applyBorder="1" applyAlignment="1">
      <alignment horizontal="center" vertical="center" wrapText="1"/>
    </xf>
    <xf numFmtId="170" fontId="26" fillId="35" borderId="5" xfId="7" applyNumberFormat="1" applyFont="1" applyFill="1" applyBorder="1" applyAlignment="1">
      <alignment horizontal="center" vertical="center" wrapText="1"/>
    </xf>
    <xf numFmtId="0" fontId="26" fillId="2" borderId="66" xfId="7" applyNumberFormat="1" applyFont="1" applyFill="1" applyBorder="1" applyAlignment="1">
      <alignment horizontal="center" vertical="center" wrapText="1"/>
    </xf>
    <xf numFmtId="1" fontId="26" fillId="2" borderId="66" xfId="7" applyNumberFormat="1" applyFont="1" applyFill="1" applyBorder="1" applyAlignment="1">
      <alignment horizontal="center" vertical="center" wrapText="1"/>
    </xf>
    <xf numFmtId="164" fontId="26" fillId="2" borderId="66" xfId="3" applyFont="1" applyFill="1" applyBorder="1" applyAlignment="1">
      <alignment horizontal="center" vertical="center" wrapText="1"/>
    </xf>
    <xf numFmtId="171" fontId="26" fillId="2" borderId="66" xfId="7" applyNumberFormat="1" applyFont="1" applyFill="1" applyBorder="1" applyAlignment="1">
      <alignment horizontal="center" vertical="center" wrapText="1"/>
    </xf>
    <xf numFmtId="170" fontId="26" fillId="2" borderId="68" xfId="7" applyNumberFormat="1" applyFont="1" applyFill="1" applyBorder="1" applyAlignment="1">
      <alignment horizontal="center" vertical="center" wrapText="1"/>
    </xf>
    <xf numFmtId="0" fontId="26" fillId="2" borderId="70" xfId="7" applyNumberFormat="1" applyFont="1" applyFill="1" applyBorder="1" applyAlignment="1">
      <alignment horizontal="center" vertical="center" wrapText="1"/>
    </xf>
    <xf numFmtId="1" fontId="26" fillId="2" borderId="70" xfId="7" applyNumberFormat="1" applyFont="1" applyFill="1" applyBorder="1" applyAlignment="1">
      <alignment horizontal="center" vertical="center" wrapText="1"/>
    </xf>
    <xf numFmtId="171" fontId="26" fillId="2" borderId="70" xfId="7" applyNumberFormat="1" applyFont="1" applyFill="1" applyBorder="1" applyAlignment="1">
      <alignment horizontal="center" vertical="center" wrapText="1"/>
    </xf>
    <xf numFmtId="170" fontId="26" fillId="2" borderId="71" xfId="7" applyNumberFormat="1" applyFont="1" applyFill="1" applyBorder="1" applyAlignment="1">
      <alignment horizontal="center" vertical="center" wrapText="1"/>
    </xf>
    <xf numFmtId="170" fontId="26" fillId="0" borderId="108" xfId="7" applyNumberFormat="1" applyFont="1" applyFill="1" applyBorder="1" applyAlignment="1">
      <alignment horizontal="center" vertical="center" wrapText="1"/>
    </xf>
    <xf numFmtId="14" fontId="26" fillId="35" borderId="108" xfId="7" applyNumberFormat="1" applyFont="1" applyFill="1" applyBorder="1" applyAlignment="1">
      <alignment horizontal="center" vertical="center" wrapText="1"/>
    </xf>
    <xf numFmtId="14" fontId="26" fillId="0" borderId="108" xfId="7" applyNumberFormat="1" applyFont="1" applyFill="1" applyBorder="1" applyAlignment="1">
      <alignment horizontal="center" vertical="center" wrapText="1"/>
    </xf>
    <xf numFmtId="0" fontId="26" fillId="2" borderId="108" xfId="7" applyNumberFormat="1" applyFont="1" applyFill="1" applyBorder="1" applyAlignment="1">
      <alignment horizontal="center" vertical="center" wrapText="1"/>
    </xf>
    <xf numFmtId="49" fontId="26" fillId="61" borderId="108" xfId="7" applyNumberFormat="1" applyFont="1" applyFill="1" applyBorder="1" applyAlignment="1">
      <alignment horizontal="center" vertical="center" wrapText="1"/>
    </xf>
    <xf numFmtId="170" fontId="26" fillId="61" borderId="108" xfId="7" applyNumberFormat="1" applyFont="1" applyFill="1" applyBorder="1" applyAlignment="1">
      <alignment horizontal="center" vertical="center" wrapText="1"/>
    </xf>
    <xf numFmtId="0" fontId="26" fillId="80" borderId="108" xfId="7" applyNumberFormat="1" applyFont="1" applyFill="1" applyBorder="1" applyAlignment="1">
      <alignment horizontal="center" vertical="center" wrapText="1"/>
    </xf>
    <xf numFmtId="14" fontId="26" fillId="80" borderId="108" xfId="7" applyNumberFormat="1" applyFont="1" applyFill="1" applyBorder="1" applyAlignment="1">
      <alignment horizontal="center" vertical="center" wrapText="1"/>
    </xf>
    <xf numFmtId="164" fontId="41" fillId="80" borderId="108" xfId="3" applyFont="1" applyFill="1" applyBorder="1" applyAlignment="1">
      <alignment horizontal="center" vertical="center" wrapText="1"/>
    </xf>
    <xf numFmtId="49" fontId="26" fillId="80" borderId="108" xfId="7" applyNumberFormat="1" applyFont="1" applyFill="1" applyBorder="1" applyAlignment="1">
      <alignment horizontal="center" vertical="center" wrapText="1"/>
    </xf>
    <xf numFmtId="170" fontId="26" fillId="80" borderId="108" xfId="7" applyNumberFormat="1" applyFont="1" applyFill="1" applyBorder="1" applyAlignment="1">
      <alignment horizontal="center" vertical="center" wrapText="1"/>
    </xf>
    <xf numFmtId="14" fontId="26" fillId="80" borderId="104" xfId="7" applyNumberFormat="1" applyFont="1" applyFill="1" applyBorder="1" applyAlignment="1">
      <alignment horizontal="center" vertical="center" wrapText="1"/>
    </xf>
    <xf numFmtId="44" fontId="26" fillId="80" borderId="104" xfId="7" applyFont="1" applyFill="1" applyBorder="1" applyAlignment="1">
      <alignment horizontal="center" vertical="center" wrapText="1"/>
    </xf>
    <xf numFmtId="170" fontId="26" fillId="80" borderId="104" xfId="7" applyNumberFormat="1" applyFont="1" applyFill="1" applyBorder="1" applyAlignment="1">
      <alignment horizontal="center" vertical="center" wrapText="1"/>
    </xf>
    <xf numFmtId="0" fontId="26" fillId="80" borderId="108" xfId="0" applyFont="1" applyFill="1" applyBorder="1" applyAlignment="1">
      <alignment vertical="center" wrapText="1"/>
    </xf>
    <xf numFmtId="0" fontId="26" fillId="0" borderId="104" xfId="7" applyNumberFormat="1" applyFont="1" applyFill="1" applyBorder="1" applyAlignment="1">
      <alignment horizontal="center" vertical="center" wrapText="1"/>
    </xf>
    <xf numFmtId="44" fontId="26" fillId="0" borderId="104" xfId="7" applyFont="1" applyFill="1" applyBorder="1" applyAlignment="1">
      <alignment horizontal="center" vertical="center" wrapText="1"/>
    </xf>
    <xf numFmtId="14" fontId="26" fillId="0" borderId="104" xfId="7" applyNumberFormat="1" applyFont="1" applyFill="1" applyBorder="1" applyAlignment="1">
      <alignment horizontal="center" vertical="center" wrapText="1"/>
    </xf>
    <xf numFmtId="44" fontId="41" fillId="0" borderId="104" xfId="7" applyFont="1" applyFill="1" applyBorder="1" applyAlignment="1">
      <alignment horizontal="center" vertical="center" wrapText="1"/>
    </xf>
    <xf numFmtId="169" fontId="26" fillId="0" borderId="104" xfId="1" applyNumberFormat="1" applyFont="1" applyFill="1" applyBorder="1" applyAlignment="1">
      <alignment horizontal="center" vertical="center" wrapText="1"/>
    </xf>
    <xf numFmtId="165" fontId="26" fillId="0" borderId="104" xfId="2" applyFont="1" applyFill="1" applyBorder="1" applyAlignment="1">
      <alignment horizontal="center" vertical="center" wrapText="1"/>
    </xf>
    <xf numFmtId="0" fontId="26" fillId="2" borderId="104" xfId="7" applyNumberFormat="1" applyFont="1" applyFill="1" applyBorder="1" applyAlignment="1">
      <alignment horizontal="center" vertical="center" wrapText="1"/>
    </xf>
    <xf numFmtId="14" fontId="26" fillId="35" borderId="104" xfId="7" applyNumberFormat="1" applyFont="1" applyFill="1" applyBorder="1" applyAlignment="1">
      <alignment horizontal="center" vertical="center" wrapText="1"/>
    </xf>
    <xf numFmtId="0" fontId="26" fillId="61" borderId="104" xfId="7" applyNumberFormat="1" applyFont="1" applyFill="1" applyBorder="1" applyAlignment="1">
      <alignment horizontal="center" vertical="center" wrapText="1"/>
    </xf>
    <xf numFmtId="14" fontId="26" fillId="61" borderId="104" xfId="7" applyNumberFormat="1" applyFont="1" applyFill="1" applyBorder="1" applyAlignment="1">
      <alignment horizontal="center" vertical="center" wrapText="1"/>
    </xf>
    <xf numFmtId="44" fontId="41" fillId="61" borderId="104" xfId="7" applyFont="1" applyFill="1" applyBorder="1" applyAlignment="1">
      <alignment horizontal="center" vertical="center" wrapText="1"/>
    </xf>
    <xf numFmtId="170" fontId="26" fillId="61" borderId="29" xfId="7" applyNumberFormat="1" applyFont="1" applyFill="1" applyBorder="1" applyAlignment="1">
      <alignment horizontal="center" vertical="center" wrapText="1"/>
    </xf>
    <xf numFmtId="170" fontId="41" fillId="61" borderId="29" xfId="7" applyNumberFormat="1" applyFont="1" applyFill="1" applyBorder="1" applyAlignment="1">
      <alignment horizontal="center" vertical="center" wrapText="1"/>
    </xf>
    <xf numFmtId="0" fontId="26" fillId="78" borderId="84" xfId="0" applyFont="1" applyFill="1" applyBorder="1" applyAlignment="1">
      <alignment horizontal="center" vertical="center" wrapText="1"/>
    </xf>
    <xf numFmtId="44" fontId="26" fillId="78" borderId="75" xfId="7" applyFont="1" applyFill="1" applyBorder="1" applyAlignment="1">
      <alignment horizontal="center" vertical="center" wrapText="1"/>
    </xf>
    <xf numFmtId="0" fontId="26" fillId="78" borderId="75" xfId="7" applyNumberFormat="1" applyFont="1" applyFill="1" applyBorder="1" applyAlignment="1">
      <alignment horizontal="center" vertical="center" wrapText="1"/>
    </xf>
    <xf numFmtId="170" fontId="26" fillId="9" borderId="75" xfId="7" applyNumberFormat="1" applyFont="1" applyFill="1" applyBorder="1" applyAlignment="1">
      <alignment horizontal="center" vertical="center" wrapText="1"/>
    </xf>
    <xf numFmtId="164" fontId="26" fillId="47" borderId="6" xfId="3" applyFont="1" applyFill="1" applyBorder="1" applyAlignment="1">
      <alignment horizontal="center" vertical="center" wrapText="1"/>
    </xf>
    <xf numFmtId="0" fontId="26" fillId="2" borderId="6" xfId="7" applyNumberFormat="1" applyFont="1" applyFill="1" applyBorder="1" applyAlignment="1">
      <alignment horizontal="center" vertical="center" wrapText="1"/>
    </xf>
    <xf numFmtId="1" fontId="26" fillId="2" borderId="6" xfId="7" applyNumberFormat="1" applyFont="1" applyFill="1" applyBorder="1" applyAlignment="1">
      <alignment horizontal="center" vertical="center" wrapText="1"/>
    </xf>
    <xf numFmtId="172" fontId="26" fillId="48" borderId="56" xfId="7" applyNumberFormat="1" applyFont="1" applyFill="1" applyBorder="1" applyAlignment="1">
      <alignment horizontal="center" vertical="center" wrapText="1"/>
    </xf>
    <xf numFmtId="170" fontId="26" fillId="2" borderId="51" xfId="7" applyNumberFormat="1" applyFont="1" applyFill="1" applyBorder="1" applyAlignment="1">
      <alignment horizontal="center" vertical="center" wrapText="1"/>
    </xf>
    <xf numFmtId="0" fontId="26" fillId="2" borderId="51" xfId="7" applyNumberFormat="1" applyFont="1" applyFill="1" applyBorder="1" applyAlignment="1">
      <alignment horizontal="center" vertical="center" wrapText="1"/>
    </xf>
    <xf numFmtId="1" fontId="26" fillId="2" borderId="51" xfId="7" applyNumberFormat="1" applyFont="1" applyFill="1" applyBorder="1" applyAlignment="1">
      <alignment horizontal="center" vertical="center" wrapText="1"/>
    </xf>
    <xf numFmtId="171" fontId="26" fillId="2" borderId="51" xfId="7" applyNumberFormat="1" applyFont="1" applyFill="1" applyBorder="1" applyAlignment="1">
      <alignment horizontal="center" vertical="center" wrapText="1"/>
    </xf>
    <xf numFmtId="170" fontId="41" fillId="0" borderId="50" xfId="7" applyNumberFormat="1" applyFont="1" applyFill="1" applyBorder="1" applyAlignment="1">
      <alignment horizontal="center" vertical="center" wrapText="1"/>
    </xf>
    <xf numFmtId="170" fontId="41" fillId="0" borderId="51" xfId="7" applyNumberFormat="1" applyFont="1" applyFill="1" applyBorder="1" applyAlignment="1">
      <alignment horizontal="center" vertical="center" wrapText="1"/>
    </xf>
    <xf numFmtId="164" fontId="26" fillId="47" borderId="43" xfId="3" applyFont="1" applyFill="1" applyBorder="1" applyAlignment="1">
      <alignment horizontal="center" vertical="center" wrapText="1"/>
    </xf>
    <xf numFmtId="0" fontId="26" fillId="2" borderId="7" xfId="7" applyNumberFormat="1" applyFont="1" applyFill="1" applyBorder="1" applyAlignment="1">
      <alignment horizontal="center" vertical="center" wrapText="1"/>
    </xf>
    <xf numFmtId="1" fontId="26" fillId="2" borderId="7" xfId="7" applyNumberFormat="1" applyFont="1" applyFill="1" applyBorder="1" applyAlignment="1">
      <alignment horizontal="center" vertical="center" wrapText="1"/>
    </xf>
    <xf numFmtId="170" fontId="41" fillId="0" borderId="11" xfId="7" applyNumberFormat="1" applyFont="1" applyFill="1" applyBorder="1" applyAlignment="1">
      <alignment horizontal="center" vertical="center" wrapText="1"/>
    </xf>
    <xf numFmtId="171" fontId="26" fillId="2" borderId="7" xfId="7" applyNumberFormat="1" applyFont="1" applyFill="1" applyBorder="1" applyAlignment="1">
      <alignment horizontal="center" vertical="center" wrapText="1"/>
    </xf>
    <xf numFmtId="170" fontId="26" fillId="2" borderId="55" xfId="7" applyNumberFormat="1" applyFont="1" applyFill="1" applyBorder="1" applyAlignment="1">
      <alignment horizontal="center" vertical="center" wrapText="1"/>
    </xf>
    <xf numFmtId="170" fontId="41" fillId="0" borderId="45" xfId="7" applyNumberFormat="1" applyFont="1" applyFill="1" applyBorder="1" applyAlignment="1">
      <alignment horizontal="center" vertical="center" wrapText="1"/>
    </xf>
    <xf numFmtId="170" fontId="41" fillId="0" borderId="12" xfId="7" applyNumberFormat="1" applyFont="1" applyFill="1" applyBorder="1" applyAlignment="1">
      <alignment horizontal="center" vertical="center" wrapText="1"/>
    </xf>
    <xf numFmtId="0" fontId="26" fillId="0" borderId="75" xfId="7" applyNumberFormat="1" applyFont="1" applyFill="1" applyBorder="1" applyAlignment="1">
      <alignment horizontal="center" vertical="center" wrapText="1"/>
    </xf>
    <xf numFmtId="0" fontId="26" fillId="0" borderId="5" xfId="7" applyNumberFormat="1" applyFont="1" applyFill="1" applyBorder="1" applyAlignment="1">
      <alignment horizontal="center" vertical="center" wrapText="1"/>
    </xf>
    <xf numFmtId="44" fontId="26" fillId="17" borderId="75" xfId="7" applyFont="1" applyFill="1" applyBorder="1" applyAlignment="1">
      <alignment horizontal="center" vertical="center" wrapText="1"/>
    </xf>
    <xf numFmtId="0" fontId="26" fillId="54" borderId="75" xfId="7" applyNumberFormat="1" applyFont="1" applyFill="1" applyBorder="1" applyAlignment="1">
      <alignment horizontal="center" vertical="center" wrapText="1"/>
    </xf>
    <xf numFmtId="14" fontId="26" fillId="54" borderId="75" xfId="7" applyNumberFormat="1" applyFont="1" applyFill="1" applyBorder="1" applyAlignment="1">
      <alignment horizontal="center" vertical="center" wrapText="1"/>
    </xf>
    <xf numFmtId="44" fontId="26" fillId="34" borderId="43" xfId="7" applyFont="1" applyFill="1" applyBorder="1" applyAlignment="1">
      <alignment horizontal="center" vertical="center" wrapText="1"/>
    </xf>
    <xf numFmtId="0" fontId="26" fillId="34" borderId="43" xfId="7" applyNumberFormat="1" applyFont="1" applyFill="1" applyBorder="1" applyAlignment="1">
      <alignment horizontal="center" vertical="center" wrapText="1"/>
    </xf>
    <xf numFmtId="44" fontId="26" fillId="34" borderId="51" xfId="7" applyFont="1" applyFill="1" applyBorder="1" applyAlignment="1">
      <alignment horizontal="center" vertical="center" wrapText="1"/>
    </xf>
    <xf numFmtId="0" fontId="26" fillId="34" borderId="51" xfId="7" applyNumberFormat="1" applyFont="1" applyFill="1" applyBorder="1" applyAlignment="1">
      <alignment horizontal="center" vertical="center" wrapText="1"/>
    </xf>
    <xf numFmtId="170" fontId="26" fillId="17" borderId="75" xfId="7" applyNumberFormat="1" applyFont="1" applyFill="1" applyBorder="1" applyAlignment="1">
      <alignment horizontal="center" vertical="center" wrapText="1"/>
    </xf>
    <xf numFmtId="0" fontId="41" fillId="10" borderId="75" xfId="7" applyNumberFormat="1" applyFont="1" applyFill="1" applyBorder="1" applyAlignment="1">
      <alignment horizontal="center" vertical="center" wrapText="1"/>
    </xf>
    <xf numFmtId="170" fontId="41" fillId="10" borderId="75" xfId="7" applyNumberFormat="1" applyFont="1" applyFill="1" applyBorder="1" applyAlignment="1">
      <alignment horizontal="center" vertical="center" wrapText="1"/>
    </xf>
    <xf numFmtId="14" fontId="41" fillId="10" borderId="75" xfId="7" applyNumberFormat="1" applyFont="1" applyFill="1" applyBorder="1" applyAlignment="1">
      <alignment horizontal="center" vertical="center" wrapText="1"/>
    </xf>
    <xf numFmtId="49" fontId="41" fillId="0" borderId="75" xfId="7" applyNumberFormat="1" applyFont="1" applyFill="1" applyBorder="1" applyAlignment="1">
      <alignment horizontal="center" vertical="center" wrapText="1"/>
    </xf>
    <xf numFmtId="14" fontId="41" fillId="0" borderId="75" xfId="7" applyNumberFormat="1" applyFont="1" applyFill="1" applyBorder="1" applyAlignment="1">
      <alignment horizontal="center" vertical="center" wrapText="1"/>
    </xf>
    <xf numFmtId="44" fontId="41" fillId="0" borderId="75" xfId="7" applyNumberFormat="1" applyFont="1" applyFill="1" applyBorder="1" applyAlignment="1">
      <alignment horizontal="center" vertical="center" wrapText="1"/>
    </xf>
    <xf numFmtId="170" fontId="41" fillId="30" borderId="75" xfId="7" applyNumberFormat="1" applyFont="1" applyFill="1" applyBorder="1" applyAlignment="1">
      <alignment horizontal="center" vertical="center" wrapText="1"/>
    </xf>
    <xf numFmtId="170" fontId="41" fillId="14" borderId="75" xfId="7" applyNumberFormat="1" applyFont="1" applyFill="1" applyBorder="1" applyAlignment="1">
      <alignment horizontal="center" vertical="center" wrapText="1"/>
    </xf>
    <xf numFmtId="170" fontId="41" fillId="20" borderId="75" xfId="7" applyNumberFormat="1" applyFont="1" applyFill="1" applyBorder="1" applyAlignment="1">
      <alignment horizontal="center" vertical="center" wrapText="1"/>
    </xf>
    <xf numFmtId="170" fontId="41" fillId="11" borderId="75" xfId="7" applyNumberFormat="1" applyFont="1" applyFill="1" applyBorder="1" applyAlignment="1">
      <alignment horizontal="center" vertical="center" wrapText="1"/>
    </xf>
    <xf numFmtId="0" fontId="41" fillId="0" borderId="75" xfId="7" applyNumberFormat="1" applyFont="1" applyFill="1" applyBorder="1" applyAlignment="1">
      <alignment horizontal="center" vertical="center" wrapText="1"/>
    </xf>
    <xf numFmtId="170" fontId="41" fillId="9" borderId="6" xfId="7" applyNumberFormat="1" applyFont="1" applyFill="1" applyBorder="1" applyAlignment="1">
      <alignment horizontal="center" vertical="center" wrapText="1"/>
    </xf>
    <xf numFmtId="0" fontId="41" fillId="9" borderId="6" xfId="7" applyNumberFormat="1" applyFont="1" applyFill="1" applyBorder="1" applyAlignment="1">
      <alignment horizontal="center" vertical="center" wrapText="1"/>
    </xf>
    <xf numFmtId="170" fontId="41" fillId="75" borderId="6" xfId="7" applyNumberFormat="1" applyFont="1" applyFill="1" applyBorder="1" applyAlignment="1">
      <alignment horizontal="center" vertical="center" wrapText="1"/>
    </xf>
    <xf numFmtId="0" fontId="26" fillId="0" borderId="0" xfId="0" applyFont="1" applyAlignment="1">
      <alignment vertical="center" wrapText="1"/>
    </xf>
    <xf numFmtId="0" fontId="26" fillId="34" borderId="7" xfId="0" applyFont="1" applyFill="1" applyBorder="1" applyAlignment="1">
      <alignment horizontal="center" vertical="center" wrapText="1" readingOrder="1"/>
    </xf>
    <xf numFmtId="17" fontId="26" fillId="34" borderId="7" xfId="0" applyNumberFormat="1" applyFont="1" applyFill="1" applyBorder="1" applyAlignment="1">
      <alignment horizontal="center" vertical="center" wrapText="1" readingOrder="1"/>
    </xf>
    <xf numFmtId="0" fontId="26" fillId="45" borderId="7" xfId="0" applyFont="1" applyFill="1" applyBorder="1" applyAlignment="1" applyProtection="1">
      <alignment horizontal="center" vertical="center" wrapText="1"/>
    </xf>
    <xf numFmtId="0" fontId="26" fillId="0" borderId="12" xfId="0" applyFont="1" applyFill="1" applyBorder="1" applyAlignment="1" applyProtection="1">
      <alignment horizontal="center" vertical="center" wrapText="1"/>
    </xf>
    <xf numFmtId="0" fontId="26" fillId="0" borderId="7" xfId="0" applyFont="1" applyBorder="1" applyAlignment="1">
      <alignment horizontal="left" vertical="center" wrapText="1"/>
    </xf>
    <xf numFmtId="0" fontId="26" fillId="0" borderId="45" xfId="0" applyFont="1" applyFill="1" applyBorder="1" applyAlignment="1" applyProtection="1">
      <alignment horizontal="center" vertical="center" wrapText="1"/>
    </xf>
    <xf numFmtId="44" fontId="26" fillId="38" borderId="7" xfId="7" applyFont="1" applyFill="1" applyBorder="1" applyAlignment="1" applyProtection="1">
      <alignment horizontal="center" vertical="center" wrapText="1"/>
    </xf>
    <xf numFmtId="0" fontId="26" fillId="34" borderId="75" xfId="0" applyFont="1" applyFill="1" applyBorder="1" applyAlignment="1">
      <alignment horizontal="center" vertical="center" wrapText="1" readingOrder="1"/>
    </xf>
    <xf numFmtId="17" fontId="26" fillId="34" borderId="75" xfId="0" applyNumberFormat="1" applyFont="1" applyFill="1" applyBorder="1" applyAlignment="1">
      <alignment horizontal="center" vertical="center" wrapText="1" readingOrder="1"/>
    </xf>
    <xf numFmtId="0" fontId="26" fillId="45" borderId="75" xfId="0" applyFont="1" applyFill="1" applyBorder="1" applyAlignment="1" applyProtection="1">
      <alignment horizontal="center" vertical="center" wrapText="1"/>
    </xf>
    <xf numFmtId="0" fontId="26" fillId="0" borderId="10" xfId="0" applyFont="1" applyFill="1" applyBorder="1" applyAlignment="1" applyProtection="1">
      <alignment horizontal="center" vertical="center" wrapText="1"/>
    </xf>
    <xf numFmtId="0" fontId="26" fillId="0" borderId="75" xfId="0" applyFont="1" applyBorder="1" applyAlignment="1">
      <alignment horizontal="left" vertical="center" wrapText="1"/>
    </xf>
    <xf numFmtId="0" fontId="26" fillId="0" borderId="17" xfId="0" applyFont="1" applyFill="1" applyBorder="1" applyAlignment="1" applyProtection="1">
      <alignment horizontal="center" vertical="center" wrapText="1"/>
    </xf>
    <xf numFmtId="44" fontId="26" fillId="38" borderId="75" xfId="7" applyFont="1" applyFill="1" applyBorder="1" applyAlignment="1" applyProtection="1">
      <alignment horizontal="center" vertical="center" wrapText="1"/>
    </xf>
    <xf numFmtId="0" fontId="26" fillId="34" borderId="29" xfId="0" applyFont="1" applyFill="1" applyBorder="1" applyAlignment="1">
      <alignment horizontal="center" vertical="center" wrapText="1" readingOrder="1"/>
    </xf>
    <xf numFmtId="0" fontId="26" fillId="45" borderId="29" xfId="0" applyFont="1" applyFill="1" applyBorder="1" applyAlignment="1" applyProtection="1">
      <alignment horizontal="center" vertical="center" wrapText="1"/>
    </xf>
    <xf numFmtId="0" fontId="26" fillId="0" borderId="29" xfId="0" applyFont="1" applyBorder="1" applyAlignment="1">
      <alignment horizontal="left" vertical="center" wrapText="1"/>
    </xf>
    <xf numFmtId="0" fontId="26" fillId="0" borderId="44" xfId="0" applyFont="1" applyFill="1" applyBorder="1" applyAlignment="1" applyProtection="1">
      <alignment horizontal="center" vertical="center" wrapText="1"/>
    </xf>
    <xf numFmtId="0" fontId="26" fillId="34" borderId="70" xfId="0" applyFont="1" applyFill="1" applyBorder="1" applyAlignment="1">
      <alignment horizontal="center" vertical="center" wrapText="1" readingOrder="1"/>
    </xf>
    <xf numFmtId="0" fontId="26" fillId="45" borderId="70" xfId="0" applyFont="1" applyFill="1" applyBorder="1" applyAlignment="1" applyProtection="1">
      <alignment horizontal="center" vertical="center" wrapText="1"/>
    </xf>
    <xf numFmtId="14" fontId="26" fillId="14" borderId="42" xfId="7" applyNumberFormat="1" applyFont="1" applyFill="1" applyBorder="1" applyAlignment="1">
      <alignment horizontal="center" vertical="center" wrapText="1"/>
    </xf>
    <xf numFmtId="17" fontId="26" fillId="34" borderId="29" xfId="0" applyNumberFormat="1" applyFont="1" applyFill="1" applyBorder="1" applyAlignment="1">
      <alignment horizontal="center" vertical="center" wrapText="1"/>
    </xf>
    <xf numFmtId="172" fontId="26" fillId="53" borderId="29" xfId="7" applyNumberFormat="1" applyFont="1" applyFill="1" applyBorder="1" applyAlignment="1" applyProtection="1">
      <alignment horizontal="center" vertical="center" wrapText="1"/>
    </xf>
    <xf numFmtId="44" fontId="26" fillId="38" borderId="29" xfId="7" applyFont="1" applyFill="1" applyBorder="1" applyAlignment="1" applyProtection="1">
      <alignment horizontal="center" vertical="center" wrapText="1"/>
    </xf>
    <xf numFmtId="172" fontId="26" fillId="38" borderId="29" xfId="7" applyNumberFormat="1" applyFont="1" applyFill="1" applyBorder="1" applyAlignment="1" applyProtection="1">
      <alignment horizontal="center" vertical="center" wrapText="1"/>
    </xf>
    <xf numFmtId="172" fontId="26" fillId="0" borderId="75" xfId="7" applyNumberFormat="1" applyFont="1" applyFill="1" applyBorder="1" applyAlignment="1" applyProtection="1">
      <alignment horizontal="center" vertical="center" wrapText="1"/>
    </xf>
    <xf numFmtId="0" fontId="26" fillId="2" borderId="75" xfId="0" applyFont="1" applyFill="1" applyBorder="1" applyAlignment="1">
      <alignment horizontal="left" vertical="center" wrapText="1"/>
    </xf>
    <xf numFmtId="172" fontId="26" fillId="38" borderId="75" xfId="7" applyNumberFormat="1" applyFont="1" applyFill="1" applyBorder="1" applyAlignment="1" applyProtection="1">
      <alignment horizontal="center" vertical="center" wrapText="1"/>
    </xf>
    <xf numFmtId="172" fontId="26" fillId="0" borderId="70" xfId="7" applyNumberFormat="1" applyFont="1" applyFill="1" applyBorder="1" applyAlignment="1" applyProtection="1">
      <alignment horizontal="center" vertical="center" wrapText="1"/>
    </xf>
    <xf numFmtId="164" fontId="26" fillId="0" borderId="70" xfId="3" applyFont="1" applyFill="1" applyBorder="1" applyAlignment="1" applyProtection="1">
      <alignment horizontal="center" vertical="center" wrapText="1"/>
    </xf>
    <xf numFmtId="1" fontId="26" fillId="0" borderId="70" xfId="0" applyNumberFormat="1" applyFont="1" applyFill="1" applyBorder="1" applyAlignment="1" applyProtection="1">
      <alignment horizontal="center" vertical="center" wrapText="1"/>
    </xf>
    <xf numFmtId="164" fontId="41" fillId="0" borderId="70" xfId="3" applyFont="1" applyFill="1" applyBorder="1" applyAlignment="1" applyProtection="1">
      <alignment horizontal="center" vertical="center" wrapText="1"/>
    </xf>
    <xf numFmtId="0" fontId="26" fillId="76" borderId="75" xfId="0" applyFont="1" applyFill="1" applyBorder="1" applyAlignment="1" applyProtection="1">
      <alignment horizontal="center" vertical="center" wrapText="1"/>
    </xf>
    <xf numFmtId="175" fontId="26" fillId="0" borderId="29" xfId="0" applyNumberFormat="1" applyFont="1" applyFill="1" applyBorder="1" applyAlignment="1" applyProtection="1">
      <alignment horizontal="center" vertical="center" wrapText="1"/>
    </xf>
    <xf numFmtId="1" fontId="26" fillId="76" borderId="75" xfId="0" applyNumberFormat="1" applyFont="1" applyFill="1" applyBorder="1" applyAlignment="1" applyProtection="1">
      <alignment horizontal="center" vertical="center" wrapText="1"/>
    </xf>
    <xf numFmtId="173" fontId="26" fillId="2" borderId="29" xfId="0" applyNumberFormat="1" applyFont="1" applyFill="1" applyBorder="1" applyAlignment="1">
      <alignment horizontal="center" vertical="center" wrapText="1"/>
    </xf>
    <xf numFmtId="0" fontId="26" fillId="2" borderId="29" xfId="0" applyFont="1" applyFill="1" applyBorder="1" applyAlignment="1" applyProtection="1">
      <alignment horizontal="center" vertical="center" wrapText="1"/>
    </xf>
    <xf numFmtId="14" fontId="26" fillId="2" borderId="29" xfId="0" applyNumberFormat="1" applyFont="1" applyFill="1" applyBorder="1" applyAlignment="1" applyProtection="1">
      <alignment horizontal="center" vertical="center" wrapText="1"/>
    </xf>
    <xf numFmtId="179" fontId="26" fillId="2" borderId="75" xfId="20" applyNumberFormat="1" applyFont="1" applyFill="1" applyBorder="1" applyAlignment="1" applyProtection="1">
      <alignment horizontal="center" vertical="center" wrapText="1"/>
    </xf>
    <xf numFmtId="14" fontId="26" fillId="2" borderId="29" xfId="20" applyNumberFormat="1" applyFont="1" applyFill="1" applyBorder="1" applyAlignment="1" applyProtection="1">
      <alignment horizontal="center" vertical="center" wrapText="1"/>
    </xf>
    <xf numFmtId="164" fontId="41" fillId="2" borderId="29" xfId="3"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14" fontId="26" fillId="2" borderId="75" xfId="0" applyNumberFormat="1" applyFont="1" applyFill="1" applyBorder="1" applyAlignment="1" applyProtection="1">
      <alignment horizontal="center" vertical="center" wrapText="1"/>
    </xf>
    <xf numFmtId="14" fontId="26" fillId="76" borderId="75" xfId="0" applyNumberFormat="1" applyFont="1" applyFill="1" applyBorder="1" applyAlignment="1" applyProtection="1">
      <alignment horizontal="center" vertical="center" wrapText="1"/>
    </xf>
    <xf numFmtId="179" fontId="26" fillId="76" borderId="75" xfId="20" applyNumberFormat="1" applyFont="1" applyFill="1" applyBorder="1" applyAlignment="1" applyProtection="1">
      <alignment horizontal="center" vertical="center" wrapText="1"/>
    </xf>
    <xf numFmtId="179" fontId="26" fillId="0" borderId="75" xfId="20" applyNumberFormat="1" applyFont="1" applyFill="1" applyBorder="1" applyAlignment="1" applyProtection="1">
      <alignment horizontal="center" vertical="center" wrapText="1"/>
    </xf>
    <xf numFmtId="189" fontId="26" fillId="0" borderId="75" xfId="20" applyNumberFormat="1" applyFont="1" applyFill="1" applyBorder="1" applyAlignment="1" applyProtection="1">
      <alignment horizontal="center" vertical="center" wrapText="1"/>
    </xf>
    <xf numFmtId="15" fontId="26" fillId="0" borderId="75" xfId="0" applyNumberFormat="1" applyFont="1" applyFill="1" applyBorder="1" applyAlignment="1" applyProtection="1">
      <alignment horizontal="center" vertical="center" wrapText="1"/>
    </xf>
    <xf numFmtId="179" fontId="26" fillId="0" borderId="29" xfId="20" applyNumberFormat="1" applyFont="1" applyFill="1" applyBorder="1" applyAlignment="1" applyProtection="1">
      <alignment horizontal="center" vertical="center" wrapText="1"/>
    </xf>
    <xf numFmtId="14" fontId="26" fillId="0" borderId="29" xfId="20" applyNumberFormat="1" applyFont="1" applyFill="1" applyBorder="1" applyAlignment="1" applyProtection="1">
      <alignment horizontal="center" vertical="center" wrapText="1"/>
    </xf>
    <xf numFmtId="164" fontId="41" fillId="0" borderId="29" xfId="3" applyFont="1" applyFill="1" applyBorder="1" applyAlignment="1" applyProtection="1">
      <alignment horizontal="center" vertical="center" wrapText="1"/>
    </xf>
    <xf numFmtId="0" fontId="26" fillId="0" borderId="0" xfId="964" applyFont="1" applyFill="1" applyAlignment="1">
      <alignment horizontal="center"/>
    </xf>
    <xf numFmtId="0" fontId="26" fillId="0" borderId="108" xfId="0" applyFont="1" applyFill="1" applyBorder="1" applyAlignment="1" applyProtection="1">
      <alignment horizontal="center" vertical="center" wrapText="1"/>
    </xf>
    <xf numFmtId="15" fontId="26" fillId="0" borderId="108" xfId="0" applyNumberFormat="1" applyFont="1" applyFill="1" applyBorder="1" applyAlignment="1" applyProtection="1">
      <alignment horizontal="center" vertical="center" wrapText="1"/>
    </xf>
    <xf numFmtId="44" fontId="41" fillId="0" borderId="108" xfId="7" applyFont="1" applyFill="1" applyBorder="1" applyAlignment="1" applyProtection="1">
      <alignment horizontal="center" vertical="center" wrapText="1"/>
    </xf>
    <xf numFmtId="164" fontId="11" fillId="33" borderId="26" xfId="3" applyFont="1" applyFill="1" applyBorder="1" applyAlignment="1">
      <alignment horizontal="center" vertical="center" wrapText="1"/>
    </xf>
    <xf numFmtId="164" fontId="26" fillId="34" borderId="29" xfId="3" applyFont="1" applyFill="1" applyBorder="1" applyAlignment="1">
      <alignment wrapText="1"/>
    </xf>
    <xf numFmtId="164" fontId="26" fillId="34" borderId="7" xfId="3" applyFont="1" applyFill="1" applyBorder="1" applyAlignment="1">
      <alignment wrapText="1"/>
    </xf>
    <xf numFmtId="164" fontId="26" fillId="34" borderId="34" xfId="3" applyFont="1" applyFill="1" applyBorder="1" applyAlignment="1">
      <alignment wrapText="1"/>
    </xf>
    <xf numFmtId="164" fontId="41" fillId="34" borderId="8" xfId="3" applyFont="1" applyFill="1" applyBorder="1" applyAlignment="1">
      <alignment horizontal="center" vertical="center" wrapText="1"/>
    </xf>
    <xf numFmtId="164" fontId="41" fillId="34" borderId="5" xfId="3" applyFont="1" applyFill="1" applyBorder="1" applyAlignment="1">
      <alignment horizontal="center" vertical="center" wrapText="1"/>
    </xf>
    <xf numFmtId="164" fontId="41" fillId="34" borderId="104" xfId="3" applyFont="1" applyFill="1" applyBorder="1" applyAlignment="1">
      <alignment horizontal="center" vertical="center" wrapText="1"/>
    </xf>
    <xf numFmtId="164" fontId="41" fillId="34" borderId="7" xfId="3" applyFont="1" applyFill="1" applyBorder="1" applyAlignment="1">
      <alignment horizontal="center" vertical="center" wrapText="1"/>
    </xf>
    <xf numFmtId="164" fontId="41" fillId="34" borderId="34" xfId="3" applyFont="1" applyFill="1" applyBorder="1" applyAlignment="1">
      <alignment horizontal="center" vertical="center" wrapText="1"/>
    </xf>
    <xf numFmtId="164" fontId="26" fillId="34" borderId="56" xfId="3" applyFont="1" applyFill="1" applyBorder="1" applyAlignment="1">
      <alignment horizontal="center" vertical="center" wrapText="1"/>
    </xf>
    <xf numFmtId="164" fontId="26" fillId="34" borderId="57" xfId="3" applyFont="1" applyFill="1" applyBorder="1" applyAlignment="1">
      <alignment horizontal="center" vertical="center" wrapText="1"/>
    </xf>
    <xf numFmtId="164" fontId="41" fillId="34" borderId="6" xfId="3" applyFont="1" applyFill="1" applyBorder="1" applyAlignment="1">
      <alignment horizontal="center" vertical="center" wrapText="1"/>
    </xf>
    <xf numFmtId="164" fontId="26" fillId="63" borderId="75" xfId="3" applyFont="1" applyFill="1" applyBorder="1" applyAlignment="1">
      <alignment wrapText="1"/>
    </xf>
    <xf numFmtId="164" fontId="41" fillId="9" borderId="75" xfId="3" applyFont="1" applyFill="1" applyBorder="1" applyAlignment="1">
      <alignment horizontal="center" vertical="center" wrapText="1"/>
    </xf>
    <xf numFmtId="164" fontId="41" fillId="9" borderId="29" xfId="3" applyFont="1" applyFill="1" applyBorder="1" applyAlignment="1">
      <alignment horizontal="center" vertical="center" wrapText="1"/>
    </xf>
    <xf numFmtId="164" fontId="41" fillId="17" borderId="29" xfId="3" applyFont="1" applyFill="1" applyBorder="1" applyAlignment="1">
      <alignment horizontal="center" vertical="center" wrapText="1"/>
    </xf>
    <xf numFmtId="164" fontId="41" fillId="73" borderId="29" xfId="3" applyFont="1" applyFill="1" applyBorder="1" applyAlignment="1">
      <alignment horizontal="center" vertical="center"/>
    </xf>
    <xf numFmtId="164" fontId="41" fillId="73" borderId="75" xfId="3" applyFont="1" applyFill="1" applyBorder="1" applyAlignment="1">
      <alignment horizontal="center" vertical="center"/>
    </xf>
    <xf numFmtId="164" fontId="41" fillId="8" borderId="5" xfId="3" applyFont="1" applyFill="1" applyBorder="1" applyAlignment="1">
      <alignment horizontal="center" vertical="center"/>
    </xf>
    <xf numFmtId="164" fontId="41" fillId="73" borderId="29" xfId="3" applyFont="1" applyFill="1" applyBorder="1" applyAlignment="1">
      <alignment horizontal="center" vertical="center" wrapText="1"/>
    </xf>
    <xf numFmtId="164" fontId="41" fillId="73" borderId="7" xfId="3" applyFont="1" applyFill="1" applyBorder="1" applyAlignment="1">
      <alignment horizontal="center" vertical="center" wrapText="1"/>
    </xf>
    <xf numFmtId="164" fontId="26" fillId="34" borderId="8" xfId="3" applyFont="1" applyFill="1" applyBorder="1" applyAlignment="1">
      <alignment horizontal="center" vertical="center" wrapText="1"/>
    </xf>
    <xf numFmtId="164" fontId="26" fillId="34" borderId="70" xfId="3" applyFont="1" applyFill="1" applyBorder="1" applyAlignment="1">
      <alignment wrapText="1"/>
    </xf>
    <xf numFmtId="164" fontId="41" fillId="34" borderId="108" xfId="3" applyFont="1" applyFill="1" applyBorder="1" applyAlignment="1">
      <alignment horizontal="center" vertical="center" wrapText="1"/>
    </xf>
    <xf numFmtId="164" fontId="26" fillId="34" borderId="6" xfId="3" applyFont="1" applyFill="1" applyBorder="1" applyAlignment="1">
      <alignment wrapText="1"/>
    </xf>
    <xf numFmtId="164" fontId="41" fillId="10" borderId="7" xfId="3" applyFont="1" applyFill="1" applyBorder="1" applyAlignment="1">
      <alignment horizontal="center" vertical="center" wrapText="1"/>
    </xf>
    <xf numFmtId="164" fontId="41" fillId="36" borderId="75" xfId="3" applyFont="1" applyFill="1" applyBorder="1" applyAlignment="1">
      <alignment horizontal="center" vertical="center" wrapText="1"/>
    </xf>
    <xf numFmtId="164" fontId="41" fillId="36" borderId="5" xfId="3" applyFont="1" applyFill="1" applyBorder="1" applyAlignment="1">
      <alignment horizontal="center" vertical="center" wrapText="1"/>
    </xf>
    <xf numFmtId="164" fontId="41" fillId="36" borderId="29" xfId="3" applyFont="1" applyFill="1" applyBorder="1" applyAlignment="1">
      <alignment horizontal="center" vertical="center" wrapText="1"/>
    </xf>
    <xf numFmtId="164" fontId="41" fillId="61" borderId="75" xfId="3" applyFont="1" applyFill="1" applyBorder="1" applyAlignment="1">
      <alignment horizontal="center" vertical="center" wrapText="1"/>
    </xf>
    <xf numFmtId="164" fontId="41" fillId="31" borderId="29" xfId="3" applyFont="1" applyFill="1" applyBorder="1" applyAlignment="1">
      <alignment horizontal="center" vertical="center" wrapText="1"/>
    </xf>
    <xf numFmtId="164" fontId="41" fillId="31" borderId="75" xfId="3" applyFont="1" applyFill="1" applyBorder="1" applyAlignment="1">
      <alignment horizontal="center" vertical="center" wrapText="1"/>
    </xf>
    <xf numFmtId="164" fontId="26" fillId="10" borderId="75" xfId="3" applyFont="1" applyFill="1" applyBorder="1" applyAlignment="1">
      <alignment horizontal="center" vertical="center" wrapText="1"/>
    </xf>
    <xf numFmtId="164" fontId="26" fillId="10" borderId="29" xfId="3" applyFont="1" applyFill="1" applyBorder="1" applyAlignment="1">
      <alignment horizontal="center" vertical="center" wrapText="1"/>
    </xf>
    <xf numFmtId="164" fontId="26" fillId="31" borderId="29" xfId="3" applyFont="1" applyFill="1" applyBorder="1" applyAlignment="1">
      <alignment horizontal="center" vertical="center" wrapText="1"/>
    </xf>
    <xf numFmtId="164" fontId="26" fillId="45" borderId="56" xfId="3" applyFont="1" applyFill="1" applyBorder="1" applyAlignment="1">
      <alignment horizontal="center" vertical="center" wrapText="1"/>
    </xf>
    <xf numFmtId="164" fontId="26" fillId="6" borderId="5" xfId="3" applyFont="1" applyFill="1" applyBorder="1" applyAlignment="1">
      <alignment horizontal="center" vertical="center" wrapText="1"/>
    </xf>
    <xf numFmtId="164" fontId="26" fillId="34" borderId="66" xfId="3" applyFont="1" applyFill="1" applyBorder="1" applyAlignment="1">
      <alignment horizontal="center" vertical="center" wrapText="1"/>
    </xf>
    <xf numFmtId="164" fontId="26" fillId="45" borderId="66" xfId="3" applyFont="1" applyFill="1" applyBorder="1" applyAlignment="1">
      <alignment horizontal="center" vertical="center" wrapText="1"/>
    </xf>
    <xf numFmtId="164" fontId="26" fillId="45" borderId="70" xfId="3" applyFont="1" applyFill="1" applyBorder="1" applyAlignment="1">
      <alignment horizontal="center" vertical="center" wrapText="1"/>
    </xf>
    <xf numFmtId="164" fontId="26" fillId="34" borderId="43" xfId="3" applyFont="1" applyFill="1" applyBorder="1" applyAlignment="1">
      <alignment horizontal="center" vertical="center" wrapText="1"/>
    </xf>
    <xf numFmtId="164" fontId="26" fillId="34" borderId="42" xfId="3" applyFont="1" applyFill="1" applyBorder="1" applyAlignment="1">
      <alignment horizontal="center" vertical="center" wrapText="1"/>
    </xf>
    <xf numFmtId="164" fontId="41" fillId="0" borderId="5" xfId="3" applyFont="1" applyBorder="1" applyAlignment="1">
      <alignment horizontal="center" vertical="center" wrapText="1"/>
    </xf>
    <xf numFmtId="164" fontId="41" fillId="10" borderId="108" xfId="3" applyFont="1" applyFill="1" applyBorder="1" applyAlignment="1">
      <alignment horizontal="center" vertical="center" wrapText="1"/>
    </xf>
    <xf numFmtId="164" fontId="41" fillId="80" borderId="104" xfId="3" applyFont="1" applyFill="1" applyBorder="1" applyAlignment="1">
      <alignment horizontal="center" vertical="center" wrapText="1"/>
    </xf>
    <xf numFmtId="164" fontId="41" fillId="10" borderId="104" xfId="3" applyFont="1" applyFill="1" applyBorder="1" applyAlignment="1">
      <alignment horizontal="center" vertical="center" wrapText="1"/>
    </xf>
    <xf numFmtId="164" fontId="41" fillId="34" borderId="107" xfId="3" applyFont="1" applyFill="1" applyBorder="1" applyAlignment="1">
      <alignment horizontal="center" vertical="center" wrapText="1"/>
    </xf>
    <xf numFmtId="164" fontId="41" fillId="78" borderId="84" xfId="3" applyFont="1" applyFill="1" applyBorder="1" applyAlignment="1">
      <alignment horizontal="center" vertical="center" wrapText="1"/>
    </xf>
    <xf numFmtId="164" fontId="26" fillId="34" borderId="51" xfId="3" applyFont="1" applyFill="1" applyBorder="1" applyAlignment="1">
      <alignment horizontal="center" vertical="center" wrapText="1"/>
    </xf>
    <xf numFmtId="164" fontId="41" fillId="63" borderId="29" xfId="3" applyFont="1" applyFill="1" applyBorder="1" applyAlignment="1">
      <alignment horizontal="center" vertical="center" wrapText="1"/>
    </xf>
    <xf numFmtId="164" fontId="41" fillId="63" borderId="75" xfId="3" applyFont="1" applyFill="1" applyBorder="1" applyAlignment="1">
      <alignment horizontal="center" vertical="center" wrapText="1"/>
    </xf>
    <xf numFmtId="164" fontId="41" fillId="0" borderId="0" xfId="3" applyFont="1" applyAlignment="1">
      <alignment horizontal="center" vertical="center" wrapText="1"/>
    </xf>
    <xf numFmtId="164" fontId="41" fillId="73" borderId="75" xfId="3" applyFont="1" applyFill="1" applyBorder="1" applyAlignment="1">
      <alignment horizontal="center" vertical="center" wrapText="1"/>
    </xf>
    <xf numFmtId="164" fontId="41" fillId="73" borderId="5" xfId="3" applyFont="1" applyFill="1" applyBorder="1" applyAlignment="1">
      <alignment horizontal="center" vertical="center" wrapText="1"/>
    </xf>
    <xf numFmtId="164" fontId="41" fillId="35" borderId="6" xfId="3" applyFont="1" applyFill="1" applyBorder="1" applyAlignment="1">
      <alignment horizontal="center" vertical="center" wrapText="1"/>
    </xf>
    <xf numFmtId="164" fontId="41" fillId="61" borderId="75" xfId="3" applyFont="1" applyFill="1" applyBorder="1" applyAlignment="1">
      <alignment horizontal="center" vertical="center"/>
    </xf>
    <xf numFmtId="164" fontId="26" fillId="45" borderId="7" xfId="3" applyFont="1" applyFill="1" applyBorder="1" applyAlignment="1" applyProtection="1">
      <alignment horizontal="center" vertical="center" wrapText="1"/>
    </xf>
    <xf numFmtId="164" fontId="26" fillId="34" borderId="7" xfId="3" applyFont="1" applyFill="1" applyBorder="1" applyAlignment="1">
      <alignment horizontal="center" vertical="center" wrapText="1" readingOrder="1"/>
    </xf>
    <xf numFmtId="164" fontId="26" fillId="45" borderId="75" xfId="3" applyFont="1" applyFill="1" applyBorder="1" applyAlignment="1" applyProtection="1">
      <alignment horizontal="center" vertical="center" wrapText="1"/>
    </xf>
    <xf numFmtId="164" fontId="26" fillId="34" borderId="75" xfId="3" applyFont="1" applyFill="1" applyBorder="1" applyAlignment="1">
      <alignment horizontal="center" vertical="center" wrapText="1" readingOrder="1"/>
    </xf>
    <xf numFmtId="164" fontId="26" fillId="45" borderId="29" xfId="3" applyFont="1" applyFill="1" applyBorder="1" applyAlignment="1" applyProtection="1">
      <alignment horizontal="center" vertical="center" wrapText="1"/>
    </xf>
    <xf numFmtId="164" fontId="41" fillId="14" borderId="29" xfId="3" applyFont="1" applyFill="1" applyBorder="1" applyAlignment="1">
      <alignment horizontal="center" vertical="center" wrapText="1"/>
    </xf>
    <xf numFmtId="164" fontId="26" fillId="0" borderId="75" xfId="3" applyFont="1" applyBorder="1" applyAlignment="1">
      <alignment horizontal="center" vertical="center" wrapText="1"/>
    </xf>
    <xf numFmtId="164" fontId="27" fillId="2" borderId="75" xfId="3" applyFont="1" applyFill="1" applyBorder="1"/>
    <xf numFmtId="164" fontId="41" fillId="61" borderId="5" xfId="3" applyFont="1" applyFill="1" applyBorder="1" applyAlignment="1">
      <alignment horizontal="center" vertical="center" wrapText="1"/>
    </xf>
    <xf numFmtId="164" fontId="41" fillId="4" borderId="5" xfId="3" applyFont="1" applyFill="1" applyBorder="1" applyAlignment="1">
      <alignment horizontal="center" vertical="center" wrapText="1"/>
    </xf>
    <xf numFmtId="164" fontId="41" fillId="17" borderId="5" xfId="3" applyFont="1" applyFill="1" applyBorder="1" applyAlignment="1">
      <alignment horizontal="center" vertical="center" wrapText="1"/>
    </xf>
    <xf numFmtId="164" fontId="41" fillId="10" borderId="5" xfId="3" applyFont="1" applyFill="1" applyBorder="1" applyAlignment="1">
      <alignment horizontal="center" vertical="center" wrapText="1"/>
    </xf>
    <xf numFmtId="164" fontId="41" fillId="14" borderId="108" xfId="3" applyFont="1" applyFill="1" applyBorder="1" applyAlignment="1">
      <alignment horizontal="center" vertical="center" wrapText="1"/>
    </xf>
    <xf numFmtId="164" fontId="41" fillId="4" borderId="0" xfId="3" applyFont="1" applyFill="1" applyAlignment="1">
      <alignment wrapText="1"/>
    </xf>
    <xf numFmtId="164" fontId="9" fillId="12" borderId="0" xfId="3" applyFont="1" applyFill="1" applyAlignment="1">
      <alignment wrapText="1"/>
    </xf>
    <xf numFmtId="0" fontId="26" fillId="9" borderId="7" xfId="0" applyFont="1" applyFill="1" applyBorder="1" applyAlignment="1" applyProtection="1">
      <alignment vertical="center" wrapText="1"/>
    </xf>
    <xf numFmtId="0" fontId="26" fillId="9" borderId="7" xfId="0" applyFont="1" applyFill="1" applyBorder="1" applyAlignment="1">
      <alignment wrapText="1"/>
    </xf>
    <xf numFmtId="0" fontId="26" fillId="9" borderId="7" xfId="0" applyFont="1" applyFill="1" applyBorder="1" applyAlignment="1">
      <alignment horizontal="center" wrapText="1"/>
    </xf>
    <xf numFmtId="164" fontId="26" fillId="9" borderId="7" xfId="3" applyFont="1" applyFill="1" applyBorder="1" applyAlignment="1">
      <alignment wrapText="1"/>
    </xf>
    <xf numFmtId="164" fontId="26" fillId="58" borderId="44" xfId="3" applyFont="1" applyFill="1" applyBorder="1" applyAlignment="1">
      <alignment wrapText="1"/>
    </xf>
    <xf numFmtId="0" fontId="26" fillId="58" borderId="29" xfId="0" applyFont="1" applyFill="1" applyBorder="1" applyAlignment="1">
      <alignment wrapText="1"/>
    </xf>
    <xf numFmtId="0" fontId="26" fillId="58" borderId="75" xfId="0" applyFont="1" applyFill="1" applyBorder="1" applyAlignment="1">
      <alignment horizontal="left" vertical="center" wrapText="1"/>
    </xf>
    <xf numFmtId="0" fontId="26" fillId="9" borderId="12" xfId="0" applyFont="1" applyFill="1" applyBorder="1" applyAlignment="1">
      <alignment wrapText="1"/>
    </xf>
    <xf numFmtId="9" fontId="26" fillId="9" borderId="7" xfId="2" applyNumberFormat="1" applyFont="1" applyFill="1" applyBorder="1" applyAlignment="1">
      <alignment horizontal="center" vertical="center" wrapText="1"/>
    </xf>
    <xf numFmtId="178" fontId="26" fillId="9" borderId="7" xfId="1" applyNumberFormat="1" applyFont="1" applyFill="1" applyBorder="1" applyAlignment="1">
      <alignment horizontal="center" vertical="center" wrapText="1"/>
    </xf>
    <xf numFmtId="169" fontId="26" fillId="9" borderId="12" xfId="1" applyNumberFormat="1" applyFont="1" applyFill="1" applyBorder="1" applyAlignment="1">
      <alignment horizontal="center" vertical="center" wrapText="1"/>
    </xf>
    <xf numFmtId="14" fontId="26" fillId="9" borderId="75" xfId="0" applyNumberFormat="1" applyFont="1" applyFill="1" applyBorder="1" applyAlignment="1" applyProtection="1">
      <alignment horizontal="center" vertical="center" wrapText="1"/>
    </xf>
    <xf numFmtId="164" fontId="26" fillId="9" borderId="45" xfId="3" applyFont="1" applyFill="1" applyBorder="1" applyAlignment="1">
      <alignment horizontal="right"/>
    </xf>
    <xf numFmtId="14" fontId="26" fillId="9" borderId="7" xfId="0" applyNumberFormat="1" applyFont="1" applyFill="1" applyBorder="1" applyAlignment="1">
      <alignment horizontal="center" wrapText="1"/>
    </xf>
    <xf numFmtId="164" fontId="26" fillId="9" borderId="7" xfId="3" applyFont="1" applyFill="1" applyBorder="1" applyAlignment="1">
      <alignment horizontal="center" wrapText="1"/>
    </xf>
    <xf numFmtId="14" fontId="26" fillId="9" borderId="12" xfId="0" applyNumberFormat="1" applyFont="1" applyFill="1" applyBorder="1" applyAlignment="1">
      <alignment wrapText="1"/>
    </xf>
    <xf numFmtId="14" fontId="26" fillId="9" borderId="75" xfId="0" applyNumberFormat="1" applyFont="1" applyFill="1" applyBorder="1" applyAlignment="1">
      <alignment wrapText="1"/>
    </xf>
    <xf numFmtId="0" fontId="26" fillId="9" borderId="7" xfId="0" applyFont="1" applyFill="1" applyBorder="1" applyAlignment="1">
      <alignment horizontal="left" vertical="center" wrapText="1"/>
    </xf>
    <xf numFmtId="0" fontId="26" fillId="9" borderId="7" xfId="0" applyFont="1" applyFill="1" applyBorder="1" applyAlignment="1">
      <alignment horizontal="justify" vertical="center" wrapText="1"/>
    </xf>
    <xf numFmtId="17" fontId="26" fillId="9" borderId="7" xfId="0" applyNumberFormat="1" applyFont="1" applyFill="1" applyBorder="1" applyAlignment="1">
      <alignment horizontal="left" vertical="center" wrapText="1"/>
    </xf>
    <xf numFmtId="164" fontId="26" fillId="9" borderId="7" xfId="3" applyFont="1" applyFill="1" applyBorder="1" applyAlignment="1">
      <alignment horizontal="right" vertical="center" wrapText="1"/>
    </xf>
    <xf numFmtId="164" fontId="26" fillId="58" borderId="75" xfId="3" applyFont="1" applyFill="1" applyBorder="1" applyAlignment="1">
      <alignment horizontal="right" vertical="center" wrapText="1"/>
    </xf>
    <xf numFmtId="0" fontId="26" fillId="9" borderId="12" xfId="0" applyFont="1" applyFill="1" applyBorder="1" applyAlignment="1">
      <alignment vertical="center" wrapText="1"/>
    </xf>
    <xf numFmtId="169" fontId="26" fillId="9" borderId="6" xfId="1" applyNumberFormat="1" applyFont="1" applyFill="1" applyBorder="1" applyAlignment="1">
      <alignment horizontal="center" vertical="center" wrapText="1"/>
    </xf>
    <xf numFmtId="0" fontId="26" fillId="9" borderId="6" xfId="0" applyFont="1" applyFill="1" applyBorder="1" applyAlignment="1">
      <alignment wrapText="1"/>
    </xf>
    <xf numFmtId="14" fontId="26" fillId="9" borderId="75" xfId="0" applyNumberFormat="1" applyFont="1" applyFill="1" applyBorder="1" applyAlignment="1">
      <alignment horizontal="center" wrapText="1"/>
    </xf>
    <xf numFmtId="178" fontId="26" fillId="9" borderId="75" xfId="0" applyNumberFormat="1" applyFont="1" applyFill="1" applyBorder="1" applyAlignment="1">
      <alignment wrapText="1"/>
    </xf>
    <xf numFmtId="0" fontId="26" fillId="9" borderId="75" xfId="0" applyFont="1" applyFill="1" applyBorder="1" applyAlignment="1">
      <alignment horizontal="left" vertical="center" wrapText="1"/>
    </xf>
    <xf numFmtId="0" fontId="26" fillId="9" borderId="75" xfId="0" applyFont="1" applyFill="1" applyBorder="1" applyAlignment="1">
      <alignment horizontal="justify" vertical="center" wrapText="1"/>
    </xf>
    <xf numFmtId="17" fontId="26" fillId="9" borderId="75" xfId="0" applyNumberFormat="1" applyFont="1" applyFill="1" applyBorder="1" applyAlignment="1">
      <alignment horizontal="left" vertical="center" wrapText="1"/>
    </xf>
    <xf numFmtId="164" fontId="26" fillId="9" borderId="75" xfId="3" applyFont="1" applyFill="1" applyBorder="1" applyAlignment="1">
      <alignment horizontal="right" vertical="center" wrapText="1"/>
    </xf>
    <xf numFmtId="0" fontId="26" fillId="58" borderId="75" xfId="0" applyFont="1" applyFill="1" applyBorder="1" applyAlignment="1">
      <alignment horizontal="justify" vertical="center" wrapText="1"/>
    </xf>
    <xf numFmtId="0" fontId="26" fillId="9" borderId="75" xfId="0" applyFont="1" applyFill="1" applyBorder="1" applyAlignment="1">
      <alignment wrapText="1"/>
    </xf>
    <xf numFmtId="0" fontId="26" fillId="9" borderId="45" xfId="2" applyNumberFormat="1" applyFont="1" applyFill="1" applyBorder="1" applyAlignment="1">
      <alignment horizontal="center" vertical="center" wrapText="1"/>
    </xf>
    <xf numFmtId="169" fontId="26" fillId="9" borderId="45" xfId="1" applyNumberFormat="1" applyFont="1" applyFill="1" applyBorder="1" applyAlignment="1">
      <alignment horizontal="right" vertical="center" wrapText="1"/>
    </xf>
    <xf numFmtId="164" fontId="26" fillId="9" borderId="10" xfId="3" applyFont="1" applyFill="1" applyBorder="1" applyAlignment="1">
      <alignment horizontal="right" vertical="center" wrapText="1"/>
    </xf>
    <xf numFmtId="164" fontId="26" fillId="9" borderId="17" xfId="3" applyFont="1" applyFill="1" applyBorder="1" applyAlignment="1">
      <alignment horizontal="right" vertical="center" wrapText="1"/>
    </xf>
    <xf numFmtId="164" fontId="26" fillId="9" borderId="75" xfId="3" applyFont="1" applyFill="1" applyBorder="1" applyAlignment="1">
      <alignment horizontal="center" wrapText="1"/>
    </xf>
    <xf numFmtId="164" fontId="26" fillId="2" borderId="75" xfId="3" applyFont="1" applyFill="1" applyBorder="1" applyAlignment="1">
      <alignment horizontal="right" vertical="center" wrapText="1"/>
    </xf>
    <xf numFmtId="0" fontId="26" fillId="2" borderId="75" xfId="0" applyFont="1" applyFill="1" applyBorder="1" applyAlignment="1">
      <alignment horizontal="justify" vertical="center" wrapText="1"/>
    </xf>
    <xf numFmtId="0" fontId="26" fillId="9" borderId="7" xfId="1" applyNumberFormat="1" applyFont="1" applyFill="1" applyBorder="1" applyAlignment="1">
      <alignment horizontal="center" vertical="center" wrapText="1"/>
    </xf>
    <xf numFmtId="173" fontId="26" fillId="9" borderId="45" xfId="3" applyNumberFormat="1" applyFont="1" applyFill="1" applyBorder="1" applyAlignment="1">
      <alignment horizontal="right" wrapText="1"/>
    </xf>
    <xf numFmtId="173" fontId="26" fillId="9" borderId="12" xfId="3" applyNumberFormat="1" applyFont="1" applyFill="1" applyBorder="1" applyAlignment="1">
      <alignment horizontal="center" wrapText="1"/>
    </xf>
    <xf numFmtId="17" fontId="26" fillId="2" borderId="75" xfId="0" applyNumberFormat="1" applyFont="1" applyFill="1" applyBorder="1" applyAlignment="1">
      <alignment horizontal="left" vertical="center" wrapText="1"/>
    </xf>
    <xf numFmtId="0" fontId="26" fillId="2" borderId="12" xfId="0" applyFont="1" applyFill="1" applyBorder="1" applyAlignment="1">
      <alignment wrapText="1"/>
    </xf>
    <xf numFmtId="0" fontId="26" fillId="2" borderId="7" xfId="0" applyFont="1" applyFill="1" applyBorder="1" applyAlignment="1">
      <alignment wrapText="1"/>
    </xf>
    <xf numFmtId="0" fontId="26" fillId="2" borderId="7" xfId="2" applyNumberFormat="1" applyFont="1" applyFill="1" applyBorder="1" applyAlignment="1">
      <alignment horizontal="center" vertical="center" wrapText="1"/>
    </xf>
    <xf numFmtId="178" fontId="26" fillId="2" borderId="7" xfId="1" applyNumberFormat="1" applyFont="1" applyFill="1" applyBorder="1" applyAlignment="1">
      <alignment horizontal="center" vertical="center" wrapText="1"/>
    </xf>
    <xf numFmtId="169" fontId="26" fillId="2" borderId="12" xfId="1" applyNumberFormat="1" applyFont="1" applyFill="1" applyBorder="1" applyAlignment="1">
      <alignment horizontal="center" vertical="center" wrapText="1"/>
    </xf>
    <xf numFmtId="14" fontId="26" fillId="2" borderId="75" xfId="0" applyNumberFormat="1" applyFont="1" applyFill="1" applyBorder="1" applyAlignment="1">
      <alignment horizontal="center" wrapText="1"/>
    </xf>
    <xf numFmtId="164" fontId="26" fillId="2" borderId="45" xfId="3" applyFont="1" applyFill="1" applyBorder="1" applyAlignment="1">
      <alignment horizontal="right"/>
    </xf>
    <xf numFmtId="14" fontId="26" fillId="2" borderId="7" xfId="0" applyNumberFormat="1" applyFont="1" applyFill="1" applyBorder="1" applyAlignment="1">
      <alignment horizontal="center" wrapText="1"/>
    </xf>
    <xf numFmtId="164" fontId="26" fillId="2" borderId="7" xfId="3" applyFont="1" applyFill="1" applyBorder="1" applyAlignment="1">
      <alignment horizontal="center" wrapText="1"/>
    </xf>
    <xf numFmtId="14" fontId="26" fillId="2" borderId="12" xfId="0" applyNumberFormat="1" applyFont="1" applyFill="1" applyBorder="1" applyAlignment="1">
      <alignment wrapText="1"/>
    </xf>
    <xf numFmtId="178" fontId="26" fillId="2" borderId="75" xfId="0" applyNumberFormat="1" applyFont="1" applyFill="1" applyBorder="1" applyAlignment="1">
      <alignment wrapText="1"/>
    </xf>
    <xf numFmtId="0" fontId="26" fillId="35" borderId="7" xfId="0" applyFont="1" applyFill="1" applyBorder="1" applyAlignment="1">
      <alignment wrapText="1"/>
    </xf>
    <xf numFmtId="0" fontId="26" fillId="35" borderId="7" xfId="0" applyFont="1" applyFill="1" applyBorder="1" applyAlignment="1">
      <alignment horizontal="center" wrapText="1"/>
    </xf>
    <xf numFmtId="164" fontId="26" fillId="35" borderId="75" xfId="3" applyFont="1" applyFill="1" applyBorder="1" applyAlignment="1">
      <alignment horizontal="right" vertical="center" wrapText="1"/>
    </xf>
    <xf numFmtId="164" fontId="26" fillId="35" borderId="7" xfId="3" applyFont="1" applyFill="1" applyBorder="1" applyAlignment="1">
      <alignment wrapText="1"/>
    </xf>
    <xf numFmtId="0" fontId="26" fillId="35" borderId="12" xfId="0" applyFont="1" applyFill="1" applyBorder="1" applyAlignment="1">
      <alignment wrapText="1"/>
    </xf>
    <xf numFmtId="169" fontId="26" fillId="35" borderId="12" xfId="1" applyNumberFormat="1" applyFont="1" applyFill="1" applyBorder="1" applyAlignment="1">
      <alignment horizontal="center" vertical="center" wrapText="1"/>
    </xf>
    <xf numFmtId="0" fontId="26" fillId="35" borderId="34" xfId="0" applyFont="1" applyFill="1" applyBorder="1" applyAlignment="1">
      <alignment wrapText="1"/>
    </xf>
    <xf numFmtId="0" fontId="26" fillId="35" borderId="34" xfId="0" applyFont="1" applyFill="1" applyBorder="1" applyAlignment="1">
      <alignment horizontal="center" wrapText="1"/>
    </xf>
    <xf numFmtId="164" fontId="26" fillId="35" borderId="70" xfId="3" applyFont="1" applyFill="1" applyBorder="1" applyAlignment="1">
      <alignment horizontal="right" vertical="center" wrapText="1"/>
    </xf>
    <xf numFmtId="164" fontId="26" fillId="35" borderId="34" xfId="3" applyFont="1" applyFill="1" applyBorder="1" applyAlignment="1">
      <alignment wrapText="1"/>
    </xf>
    <xf numFmtId="0" fontId="26" fillId="35" borderId="22" xfId="0" applyFont="1" applyFill="1" applyBorder="1" applyAlignment="1">
      <alignment wrapText="1"/>
    </xf>
    <xf numFmtId="0" fontId="26" fillId="35" borderId="34" xfId="2" applyNumberFormat="1" applyFont="1" applyFill="1" applyBorder="1" applyAlignment="1">
      <alignment horizontal="center" vertical="center" wrapText="1"/>
    </xf>
    <xf numFmtId="169" fontId="26" fillId="35" borderId="22" xfId="1" applyNumberFormat="1" applyFont="1" applyFill="1" applyBorder="1" applyAlignment="1">
      <alignment horizontal="center" vertical="center" wrapText="1"/>
    </xf>
    <xf numFmtId="164" fontId="26" fillId="2" borderId="46" xfId="3" applyFont="1" applyFill="1" applyBorder="1" applyAlignment="1">
      <alignment horizontal="right"/>
    </xf>
    <xf numFmtId="0" fontId="26" fillId="2" borderId="34" xfId="0" applyFont="1" applyFill="1" applyBorder="1" applyAlignment="1">
      <alignment wrapText="1"/>
    </xf>
    <xf numFmtId="14" fontId="26" fillId="2" borderId="34" xfId="0" applyNumberFormat="1" applyFont="1" applyFill="1" applyBorder="1" applyAlignment="1">
      <alignment horizontal="center" wrapText="1"/>
    </xf>
    <xf numFmtId="164" fontId="26" fillId="2" borderId="34" xfId="3" applyFont="1" applyFill="1" applyBorder="1" applyAlignment="1">
      <alignment horizontal="center" wrapText="1"/>
    </xf>
    <xf numFmtId="14" fontId="26" fillId="2" borderId="22" xfId="0" applyNumberFormat="1" applyFont="1" applyFill="1" applyBorder="1" applyAlignment="1">
      <alignment wrapText="1"/>
    </xf>
    <xf numFmtId="0" fontId="26" fillId="2" borderId="7" xfId="3" applyNumberFormat="1" applyFont="1" applyFill="1" applyBorder="1" applyAlignment="1">
      <alignment horizontal="center" vertical="center" wrapText="1"/>
    </xf>
    <xf numFmtId="0" fontId="26" fillId="2" borderId="7" xfId="0" applyFont="1" applyFill="1" applyBorder="1" applyAlignment="1">
      <alignment horizontal="justify" vertical="center" wrapText="1"/>
    </xf>
    <xf numFmtId="17" fontId="26" fillId="2" borderId="7" xfId="0" applyNumberFormat="1" applyFont="1" applyFill="1" applyBorder="1" applyAlignment="1">
      <alignment horizontal="left" vertical="center" wrapText="1"/>
    </xf>
    <xf numFmtId="0" fontId="26" fillId="2" borderId="7" xfId="0" applyFont="1" applyFill="1" applyBorder="1" applyAlignment="1">
      <alignment horizontal="left" vertical="center" wrapText="1"/>
    </xf>
    <xf numFmtId="164" fontId="26" fillId="2" borderId="7" xfId="3" applyFont="1" applyFill="1" applyBorder="1" applyAlignment="1">
      <alignment horizontal="right" vertical="center" wrapText="1"/>
    </xf>
    <xf numFmtId="0" fontId="26" fillId="2" borderId="7" xfId="0" applyFont="1" applyFill="1" applyBorder="1" applyAlignment="1">
      <alignment vertical="center" wrapText="1"/>
    </xf>
    <xf numFmtId="164" fontId="26" fillId="2" borderId="63" xfId="3" applyFont="1" applyFill="1" applyBorder="1" applyAlignment="1">
      <alignment horizontal="right"/>
    </xf>
    <xf numFmtId="0" fontId="26" fillId="2" borderId="6" xfId="0" applyFont="1" applyFill="1" applyBorder="1" applyAlignment="1">
      <alignment wrapText="1"/>
    </xf>
    <xf numFmtId="14" fontId="26" fillId="2" borderId="6" xfId="0" applyNumberFormat="1" applyFont="1" applyFill="1" applyBorder="1" applyAlignment="1">
      <alignment horizontal="center" wrapText="1"/>
    </xf>
    <xf numFmtId="164" fontId="26" fillId="2" borderId="6" xfId="3" applyFont="1" applyFill="1" applyBorder="1" applyAlignment="1">
      <alignment horizontal="center" wrapText="1"/>
    </xf>
    <xf numFmtId="14" fontId="26" fillId="2" borderId="88" xfId="0" applyNumberFormat="1" applyFont="1" applyFill="1" applyBorder="1" applyAlignment="1">
      <alignment wrapText="1"/>
    </xf>
    <xf numFmtId="0" fontId="26" fillId="35" borderId="6" xfId="0" applyFont="1" applyFill="1" applyBorder="1" applyAlignment="1">
      <alignment wrapText="1"/>
    </xf>
    <xf numFmtId="164" fontId="26" fillId="35" borderId="5" xfId="3" applyFont="1" applyFill="1" applyBorder="1" applyAlignment="1">
      <alignment horizontal="right" vertical="center" wrapText="1"/>
    </xf>
    <xf numFmtId="164" fontId="26" fillId="2" borderId="17" xfId="3" applyFont="1" applyFill="1" applyBorder="1" applyAlignment="1">
      <alignment horizontal="right"/>
    </xf>
    <xf numFmtId="164" fontId="26" fillId="2" borderId="75" xfId="3" applyFont="1" applyFill="1" applyBorder="1" applyAlignment="1">
      <alignment horizontal="center" wrapText="1"/>
    </xf>
    <xf numFmtId="14" fontId="26" fillId="2" borderId="10" xfId="0" applyNumberFormat="1" applyFont="1" applyFill="1" applyBorder="1" applyAlignment="1">
      <alignment wrapText="1"/>
    </xf>
    <xf numFmtId="0" fontId="26" fillId="9" borderId="29" xfId="3" applyNumberFormat="1" applyFont="1" applyFill="1" applyBorder="1" applyAlignment="1">
      <alignment horizontal="center" vertical="center" wrapText="1"/>
    </xf>
    <xf numFmtId="0" fontId="26" fillId="9" borderId="29" xfId="0" applyNumberFormat="1" applyFont="1" applyFill="1" applyBorder="1" applyAlignment="1">
      <alignment horizontal="center" wrapText="1"/>
    </xf>
    <xf numFmtId="0" fontId="26" fillId="9" borderId="75" xfId="0" applyNumberFormat="1" applyFont="1" applyFill="1" applyBorder="1" applyAlignment="1">
      <alignment horizontal="center" wrapText="1"/>
    </xf>
    <xf numFmtId="164" fontId="26" fillId="17" borderId="29" xfId="3" applyFont="1" applyFill="1" applyBorder="1" applyAlignment="1">
      <alignment horizontal="center" wrapText="1"/>
    </xf>
    <xf numFmtId="0" fontId="26" fillId="17" borderId="29" xfId="0" applyNumberFormat="1" applyFont="1" applyFill="1" applyBorder="1" applyAlignment="1">
      <alignment horizontal="center" wrapText="1"/>
    </xf>
    <xf numFmtId="0" fontId="26" fillId="17" borderId="75" xfId="0" applyFont="1" applyFill="1" applyBorder="1" applyAlignment="1">
      <alignment horizontal="left" vertical="center" wrapText="1"/>
    </xf>
    <xf numFmtId="0" fontId="26" fillId="9" borderId="30" xfId="0" applyNumberFormat="1" applyFont="1" applyFill="1" applyBorder="1" applyAlignment="1">
      <alignment horizontal="center" wrapText="1"/>
    </xf>
    <xf numFmtId="0" fontId="26" fillId="9" borderId="75" xfId="1" applyNumberFormat="1" applyFont="1" applyFill="1" applyBorder="1" applyAlignment="1" applyProtection="1">
      <alignment horizontal="center" vertical="center" wrapText="1"/>
      <protection locked="0"/>
    </xf>
    <xf numFmtId="9" fontId="26" fillId="9" borderId="29" xfId="2" applyNumberFormat="1" applyFont="1" applyFill="1" applyBorder="1" applyAlignment="1">
      <alignment horizontal="center" vertical="center" wrapText="1"/>
    </xf>
    <xf numFmtId="169" fontId="26" fillId="9" borderId="30" xfId="1" applyNumberFormat="1" applyFont="1" applyFill="1" applyBorder="1" applyAlignment="1">
      <alignment horizontal="center" vertical="center" wrapText="1"/>
    </xf>
    <xf numFmtId="169" fontId="26" fillId="9" borderId="44" xfId="1" applyNumberFormat="1" applyFont="1" applyFill="1" applyBorder="1" applyAlignment="1">
      <alignment horizontal="right" wrapText="1"/>
    </xf>
    <xf numFmtId="164" fontId="26" fillId="9" borderId="29" xfId="3" applyFont="1" applyFill="1" applyBorder="1" applyAlignment="1">
      <alignment horizontal="center" wrapText="1"/>
    </xf>
    <xf numFmtId="0" fontId="26" fillId="9" borderId="75" xfId="0" applyFont="1" applyFill="1" applyBorder="1"/>
    <xf numFmtId="0" fontId="26" fillId="9" borderId="7" xfId="3" applyNumberFormat="1" applyFont="1" applyFill="1" applyBorder="1" applyAlignment="1">
      <alignment horizontal="center" vertical="center" wrapText="1"/>
    </xf>
    <xf numFmtId="14" fontId="26" fillId="9" borderId="75" xfId="0" applyNumberFormat="1" applyFont="1" applyFill="1" applyBorder="1"/>
    <xf numFmtId="164" fontId="26" fillId="9" borderId="12" xfId="3" applyFont="1" applyFill="1" applyBorder="1" applyAlignment="1">
      <alignment horizontal="center" vertical="center" wrapText="1"/>
    </xf>
    <xf numFmtId="164" fontId="26" fillId="9" borderId="45" xfId="3" applyFont="1" applyFill="1" applyBorder="1" applyAlignment="1">
      <alignment horizontal="right" vertical="center" wrapText="1"/>
    </xf>
    <xf numFmtId="178" fontId="26" fillId="35" borderId="7" xfId="1" applyNumberFormat="1" applyFont="1" applyFill="1" applyBorder="1" applyAlignment="1">
      <alignment horizontal="center" vertical="center" wrapText="1"/>
    </xf>
    <xf numFmtId="0" fontId="26" fillId="2" borderId="29" xfId="2" applyNumberFormat="1" applyFont="1" applyFill="1" applyBorder="1" applyAlignment="1">
      <alignment horizontal="center" vertical="center" wrapText="1"/>
    </xf>
    <xf numFmtId="164" fontId="26" fillId="2" borderId="29" xfId="3" applyFont="1" applyFill="1" applyBorder="1" applyAlignment="1">
      <alignment horizontal="left" vertical="center" wrapText="1"/>
    </xf>
    <xf numFmtId="0" fontId="26" fillId="2" borderId="29" xfId="0" applyFont="1" applyFill="1" applyBorder="1" applyAlignment="1">
      <alignment wrapText="1"/>
    </xf>
    <xf numFmtId="164" fontId="26" fillId="2" borderId="29" xfId="3" applyFont="1" applyFill="1" applyBorder="1" applyAlignment="1">
      <alignment wrapText="1"/>
    </xf>
    <xf numFmtId="0" fontId="26" fillId="34" borderId="108" xfId="0" applyFont="1" applyFill="1" applyBorder="1" applyAlignment="1">
      <alignment wrapText="1"/>
    </xf>
    <xf numFmtId="164" fontId="26" fillId="34" borderId="108" xfId="3" applyFont="1" applyFill="1" applyBorder="1" applyAlignment="1">
      <alignment wrapText="1"/>
    </xf>
    <xf numFmtId="169" fontId="26" fillId="81" borderId="108" xfId="1" applyNumberFormat="1" applyFont="1" applyFill="1" applyBorder="1" applyAlignment="1">
      <alignment horizontal="center" vertical="center" wrapText="1"/>
    </xf>
    <xf numFmtId="0" fontId="26" fillId="35" borderId="108" xfId="0" applyFont="1" applyFill="1" applyBorder="1" applyAlignment="1">
      <alignment vertical="center" wrapText="1"/>
    </xf>
    <xf numFmtId="0" fontId="26" fillId="35" borderId="108" xfId="2" applyNumberFormat="1" applyFont="1" applyFill="1" applyBorder="1" applyAlignment="1">
      <alignment horizontal="center" vertical="center" wrapText="1"/>
    </xf>
    <xf numFmtId="164" fontId="26" fillId="35" borderId="108" xfId="3" applyFont="1" applyFill="1" applyBorder="1" applyAlignment="1">
      <alignment horizontal="left" vertical="center" wrapText="1"/>
    </xf>
    <xf numFmtId="0" fontId="26" fillId="2" borderId="108" xfId="0" applyFont="1" applyFill="1" applyBorder="1" applyAlignment="1">
      <alignment wrapText="1"/>
    </xf>
    <xf numFmtId="164" fontId="26" fillId="2" borderId="108" xfId="3" applyFont="1" applyFill="1" applyBorder="1" applyAlignment="1">
      <alignment wrapText="1"/>
    </xf>
    <xf numFmtId="0" fontId="26" fillId="35" borderId="70" xfId="0" applyFont="1" applyFill="1" applyBorder="1" applyAlignment="1">
      <alignment vertical="center" wrapText="1"/>
    </xf>
    <xf numFmtId="164" fontId="26" fillId="35" borderId="70" xfId="3" applyFont="1" applyFill="1" applyBorder="1" applyAlignment="1">
      <alignment horizontal="left" vertical="center" wrapText="1"/>
    </xf>
    <xf numFmtId="0" fontId="26" fillId="35" borderId="8" xfId="0" applyFont="1" applyFill="1" applyBorder="1" applyAlignment="1">
      <alignment wrapText="1"/>
    </xf>
    <xf numFmtId="0" fontId="26" fillId="35" borderId="8" xfId="0" applyFont="1" applyFill="1" applyBorder="1" applyAlignment="1">
      <alignment horizontal="center" wrapText="1"/>
    </xf>
    <xf numFmtId="164" fontId="26" fillId="35" borderId="27" xfId="3" applyFont="1" applyFill="1" applyBorder="1" applyAlignment="1">
      <alignment horizontal="right" vertical="center" wrapText="1"/>
    </xf>
    <xf numFmtId="164" fontId="26" fillId="35" borderId="44" xfId="3" applyFont="1" applyFill="1" applyBorder="1" applyAlignment="1">
      <alignment wrapText="1"/>
    </xf>
    <xf numFmtId="0" fontId="26" fillId="35" borderId="29" xfId="0" applyFont="1" applyFill="1" applyBorder="1" applyAlignment="1">
      <alignment wrapText="1"/>
    </xf>
    <xf numFmtId="0" fontId="26" fillId="35" borderId="30" xfId="0" applyFont="1" applyFill="1" applyBorder="1" applyAlignment="1">
      <alignment wrapText="1"/>
    </xf>
    <xf numFmtId="0" fontId="26" fillId="35" borderId="9" xfId="0" applyFont="1" applyFill="1" applyBorder="1" applyAlignment="1">
      <alignment wrapText="1"/>
    </xf>
    <xf numFmtId="0" fontId="26" fillId="35" borderId="8" xfId="0" applyNumberFormat="1" applyFont="1" applyFill="1" applyBorder="1" applyAlignment="1">
      <alignment wrapText="1"/>
    </xf>
    <xf numFmtId="0" fontId="26" fillId="35" borderId="25" xfId="0" applyFont="1" applyFill="1" applyBorder="1" applyAlignment="1">
      <alignment wrapText="1"/>
    </xf>
    <xf numFmtId="14" fontId="26" fillId="0" borderId="5" xfId="0" applyNumberFormat="1" applyFont="1" applyBorder="1" applyAlignment="1">
      <alignment horizontal="center" wrapText="1"/>
    </xf>
    <xf numFmtId="164" fontId="26" fillId="0" borderId="26" xfId="3" applyFont="1" applyBorder="1" applyAlignment="1">
      <alignment horizontal="right"/>
    </xf>
    <xf numFmtId="14" fontId="26" fillId="0" borderId="8" xfId="0" applyNumberFormat="1" applyFont="1" applyBorder="1" applyAlignment="1">
      <alignment horizontal="center" wrapText="1"/>
    </xf>
    <xf numFmtId="164" fontId="26" fillId="0" borderId="8" xfId="3" applyFont="1" applyBorder="1" applyAlignment="1">
      <alignment horizontal="center" wrapText="1"/>
    </xf>
    <xf numFmtId="14" fontId="26" fillId="2" borderId="25" xfId="0" applyNumberFormat="1" applyFont="1" applyFill="1" applyBorder="1" applyAlignment="1">
      <alignment wrapText="1"/>
    </xf>
    <xf numFmtId="178" fontId="26" fillId="2" borderId="5" xfId="0" applyNumberFormat="1" applyFont="1" applyFill="1" applyBorder="1" applyAlignment="1">
      <alignment wrapText="1"/>
    </xf>
    <xf numFmtId="164" fontId="26" fillId="2" borderId="5" xfId="0" applyNumberFormat="1" applyFont="1" applyFill="1" applyBorder="1" applyAlignment="1">
      <alignment wrapText="1"/>
    </xf>
    <xf numFmtId="0" fontId="26" fillId="9" borderId="29" xfId="0" applyFont="1" applyFill="1" applyBorder="1" applyAlignment="1">
      <alignment horizontal="right" wrapText="1"/>
    </xf>
    <xf numFmtId="0" fontId="26" fillId="9" borderId="29" xfId="0" applyFont="1" applyFill="1" applyBorder="1" applyAlignment="1">
      <alignment horizontal="center" wrapText="1"/>
    </xf>
    <xf numFmtId="0" fontId="26" fillId="9" borderId="30" xfId="0" applyFont="1" applyFill="1" applyBorder="1" applyAlignment="1">
      <alignment horizontal="right" wrapText="1"/>
    </xf>
    <xf numFmtId="164" fontId="26" fillId="58" borderId="17" xfId="3" applyFont="1" applyFill="1" applyBorder="1" applyAlignment="1">
      <alignment wrapText="1"/>
    </xf>
    <xf numFmtId="0" fontId="26" fillId="58" borderId="75" xfId="0" applyFont="1" applyFill="1" applyBorder="1" applyAlignment="1">
      <alignment horizontal="right" wrapText="1"/>
    </xf>
    <xf numFmtId="0" fontId="26" fillId="58" borderId="10" xfId="0" applyFont="1" applyFill="1" applyBorder="1" applyAlignment="1">
      <alignment wrapText="1"/>
    </xf>
    <xf numFmtId="169" fontId="26" fillId="9" borderId="44" xfId="1" applyNumberFormat="1" applyFont="1" applyFill="1" applyBorder="1" applyAlignment="1">
      <alignment horizontal="center" vertical="center" wrapText="1"/>
    </xf>
    <xf numFmtId="178" fontId="26" fillId="9" borderId="29" xfId="1" applyNumberFormat="1" applyFont="1" applyFill="1" applyBorder="1" applyAlignment="1">
      <alignment horizontal="center" vertical="center" wrapText="1"/>
    </xf>
    <xf numFmtId="164" fontId="26" fillId="9" borderId="30" xfId="3" applyFont="1" applyFill="1" applyBorder="1" applyAlignment="1">
      <alignment wrapText="1"/>
    </xf>
    <xf numFmtId="14" fontId="26" fillId="9" borderId="29" xfId="0" applyNumberFormat="1" applyFont="1" applyFill="1" applyBorder="1" applyAlignment="1">
      <alignment horizontal="center" wrapText="1"/>
    </xf>
    <xf numFmtId="164" fontId="26" fillId="9" borderId="44" xfId="3" applyFont="1" applyFill="1" applyBorder="1" applyAlignment="1">
      <alignment horizontal="right"/>
    </xf>
    <xf numFmtId="14" fontId="26" fillId="9" borderId="30" xfId="0" applyNumberFormat="1" applyFont="1" applyFill="1" applyBorder="1" applyAlignment="1">
      <alignment wrapText="1"/>
    </xf>
    <xf numFmtId="178" fontId="26" fillId="9" borderId="29" xfId="0" applyNumberFormat="1" applyFont="1" applyFill="1" applyBorder="1" applyAlignment="1">
      <alignment wrapText="1"/>
    </xf>
    <xf numFmtId="0" fontId="26" fillId="9" borderId="75" xfId="0" applyFont="1" applyFill="1" applyBorder="1" applyAlignment="1">
      <alignment horizontal="right" wrapText="1"/>
    </xf>
    <xf numFmtId="0" fontId="26" fillId="9" borderId="75" xfId="0" applyFont="1" applyFill="1" applyBorder="1" applyAlignment="1">
      <alignment horizontal="center" wrapText="1"/>
    </xf>
    <xf numFmtId="0" fontId="26" fillId="9" borderId="10" xfId="0" applyFont="1" applyFill="1" applyBorder="1" applyAlignment="1">
      <alignment horizontal="right" wrapText="1"/>
    </xf>
    <xf numFmtId="169" fontId="26" fillId="9" borderId="17" xfId="1" applyNumberFormat="1" applyFont="1" applyFill="1" applyBorder="1" applyAlignment="1">
      <alignment horizontal="center" vertical="center" wrapText="1"/>
    </xf>
    <xf numFmtId="178" fontId="26" fillId="9" borderId="75" xfId="1" applyNumberFormat="1" applyFont="1" applyFill="1" applyBorder="1" applyAlignment="1">
      <alignment horizontal="center" vertical="center" wrapText="1"/>
    </xf>
    <xf numFmtId="164" fontId="26" fillId="9" borderId="10" xfId="3" applyFont="1" applyFill="1" applyBorder="1" applyAlignment="1">
      <alignment wrapText="1"/>
    </xf>
    <xf numFmtId="164" fontId="26" fillId="9" borderId="17" xfId="3" applyFont="1" applyFill="1" applyBorder="1" applyAlignment="1">
      <alignment horizontal="right"/>
    </xf>
    <xf numFmtId="14" fontId="26" fillId="9" borderId="10" xfId="0" applyNumberFormat="1" applyFont="1" applyFill="1" applyBorder="1" applyAlignment="1">
      <alignment wrapText="1"/>
    </xf>
    <xf numFmtId="164" fontId="26" fillId="2" borderId="68" xfId="0" applyNumberFormat="1" applyFont="1" applyFill="1" applyBorder="1" applyAlignment="1">
      <alignment wrapText="1"/>
    </xf>
    <xf numFmtId="164" fontId="26" fillId="9" borderId="17" xfId="3" applyFont="1" applyFill="1" applyBorder="1" applyAlignment="1">
      <alignment horizontal="right" wrapText="1"/>
    </xf>
    <xf numFmtId="14" fontId="26" fillId="9" borderId="75" xfId="0" applyNumberFormat="1" applyFont="1" applyFill="1" applyBorder="1" applyAlignment="1">
      <alignment horizontal="right" wrapText="1"/>
    </xf>
    <xf numFmtId="0" fontId="26" fillId="9" borderId="5" xfId="0" applyFont="1" applyFill="1" applyBorder="1" applyAlignment="1">
      <alignment horizontal="right" wrapText="1"/>
    </xf>
    <xf numFmtId="0" fontId="26" fillId="9" borderId="5" xfId="0" applyFont="1" applyFill="1" applyBorder="1" applyAlignment="1">
      <alignment wrapText="1"/>
    </xf>
    <xf numFmtId="14" fontId="26" fillId="9" borderId="5" xfId="0" applyNumberFormat="1" applyFont="1" applyFill="1" applyBorder="1" applyAlignment="1">
      <alignment horizontal="right" wrapText="1"/>
    </xf>
    <xf numFmtId="0" fontId="26" fillId="9" borderId="5" xfId="0" applyFont="1" applyFill="1" applyBorder="1" applyAlignment="1">
      <alignment horizontal="center" wrapText="1"/>
    </xf>
    <xf numFmtId="0" fontId="26" fillId="9" borderId="11" xfId="0" applyFont="1" applyFill="1" applyBorder="1" applyAlignment="1">
      <alignment horizontal="right" wrapText="1"/>
    </xf>
    <xf numFmtId="164" fontId="26" fillId="9" borderId="5" xfId="3" applyFont="1" applyFill="1" applyBorder="1" applyAlignment="1">
      <alignment horizontal="center" vertical="center" wrapText="1"/>
    </xf>
    <xf numFmtId="0" fontId="26" fillId="9" borderId="60" xfId="1" applyNumberFormat="1" applyFont="1" applyFill="1" applyBorder="1" applyAlignment="1">
      <alignment horizontal="center" vertical="center" wrapText="1"/>
    </xf>
    <xf numFmtId="0" fontId="26" fillId="9" borderId="5" xfId="2" applyNumberFormat="1" applyFont="1" applyFill="1" applyBorder="1" applyAlignment="1">
      <alignment horizontal="center" vertical="center" wrapText="1"/>
    </xf>
    <xf numFmtId="178" fontId="26" fillId="9" borderId="5" xfId="1" applyNumberFormat="1" applyFont="1" applyFill="1" applyBorder="1" applyAlignment="1">
      <alignment horizontal="center" vertical="center" wrapText="1"/>
    </xf>
    <xf numFmtId="164" fontId="26" fillId="9" borderId="11" xfId="3" applyFont="1" applyFill="1" applyBorder="1" applyAlignment="1">
      <alignment wrapText="1"/>
    </xf>
    <xf numFmtId="169" fontId="26" fillId="9" borderId="5" xfId="1" applyNumberFormat="1" applyFont="1" applyFill="1" applyBorder="1" applyAlignment="1">
      <alignment horizontal="center" vertical="center" wrapText="1"/>
    </xf>
    <xf numFmtId="0" fontId="26" fillId="9" borderId="5" xfId="1" applyNumberFormat="1" applyFont="1" applyFill="1" applyBorder="1" applyAlignment="1">
      <alignment horizontal="center" vertical="center" wrapText="1"/>
    </xf>
    <xf numFmtId="14" fontId="26" fillId="9" borderId="5" xfId="0" applyNumberFormat="1" applyFont="1" applyFill="1" applyBorder="1" applyAlignment="1">
      <alignment horizontal="center" wrapText="1"/>
    </xf>
    <xf numFmtId="164" fontId="26" fillId="9" borderId="60" xfId="3" applyFont="1" applyFill="1" applyBorder="1" applyAlignment="1">
      <alignment horizontal="right"/>
    </xf>
    <xf numFmtId="164" fontId="26" fillId="9" borderId="5" xfId="3" applyFont="1" applyFill="1" applyBorder="1" applyAlignment="1">
      <alignment horizontal="center" wrapText="1"/>
    </xf>
    <xf numFmtId="14" fontId="26" fillId="9" borderId="11" xfId="0" applyNumberFormat="1" applyFont="1" applyFill="1" applyBorder="1" applyAlignment="1">
      <alignment wrapText="1"/>
    </xf>
    <xf numFmtId="178" fontId="26" fillId="9" borderId="5" xfId="0" applyNumberFormat="1" applyFont="1" applyFill="1" applyBorder="1" applyAlignment="1">
      <alignment wrapText="1"/>
    </xf>
    <xf numFmtId="0" fontId="26" fillId="2" borderId="54" xfId="0" applyFont="1" applyFill="1" applyBorder="1" applyAlignment="1">
      <alignment wrapText="1"/>
    </xf>
    <xf numFmtId="0" fontId="26" fillId="9" borderId="10" xfId="3" applyNumberFormat="1" applyFont="1" applyFill="1" applyBorder="1" applyAlignment="1">
      <alignment horizontal="right" vertical="center" wrapText="1"/>
    </xf>
    <xf numFmtId="14" fontId="26" fillId="9" borderId="75" xfId="3" applyNumberFormat="1" applyFont="1" applyFill="1" applyBorder="1" applyAlignment="1">
      <alignment horizontal="right" vertical="center" wrapText="1"/>
    </xf>
    <xf numFmtId="164" fontId="26" fillId="58" borderId="45" xfId="3" applyFont="1" applyFill="1" applyBorder="1" applyAlignment="1">
      <alignment horizontal="center" vertical="center" wrapText="1"/>
    </xf>
    <xf numFmtId="164" fontId="26" fillId="58" borderId="7" xfId="3" applyFont="1" applyFill="1" applyBorder="1" applyAlignment="1">
      <alignment horizontal="right" vertical="center" wrapText="1"/>
    </xf>
    <xf numFmtId="164" fontId="26" fillId="58" borderId="12" xfId="3" applyFont="1" applyFill="1" applyBorder="1" applyAlignment="1">
      <alignment horizontal="center" vertical="center" wrapText="1"/>
    </xf>
    <xf numFmtId="9" fontId="26" fillId="9" borderId="75" xfId="2" applyNumberFormat="1" applyFont="1" applyFill="1" applyBorder="1" applyAlignment="1">
      <alignment horizontal="center" vertical="center" wrapText="1"/>
    </xf>
    <xf numFmtId="164" fontId="26" fillId="9" borderId="75" xfId="3" applyFont="1" applyFill="1" applyBorder="1" applyAlignment="1">
      <alignment horizontal="right"/>
    </xf>
    <xf numFmtId="164" fontId="26" fillId="9" borderId="75" xfId="3" applyFont="1" applyFill="1" applyBorder="1" applyAlignment="1">
      <alignment wrapText="1"/>
    </xf>
    <xf numFmtId="164" fontId="26" fillId="58" borderId="10" xfId="3" applyFont="1" applyFill="1" applyBorder="1" applyAlignment="1">
      <alignment horizontal="center" vertical="center" wrapText="1"/>
    </xf>
    <xf numFmtId="44" fontId="26" fillId="9" borderId="75" xfId="7" applyFont="1" applyFill="1" applyBorder="1" applyAlignment="1">
      <alignment wrapText="1"/>
    </xf>
    <xf numFmtId="0" fontId="26" fillId="9" borderId="75" xfId="0" applyFont="1" applyFill="1" applyBorder="1" applyAlignment="1">
      <alignment horizontal="center" vertical="center"/>
    </xf>
    <xf numFmtId="44" fontId="26" fillId="9" borderId="75" xfId="7" applyFont="1" applyFill="1" applyBorder="1" applyAlignment="1">
      <alignment horizontal="right" wrapText="1"/>
    </xf>
    <xf numFmtId="164" fontId="26" fillId="9" borderId="93" xfId="3" applyFont="1" applyFill="1" applyBorder="1" applyAlignment="1">
      <alignment wrapText="1"/>
    </xf>
    <xf numFmtId="169" fontId="26" fillId="9" borderId="19" xfId="1" applyNumberFormat="1" applyFont="1" applyFill="1" applyBorder="1" applyAlignment="1">
      <alignment horizontal="center" vertical="center" wrapText="1"/>
    </xf>
    <xf numFmtId="0" fontId="26" fillId="9" borderId="19" xfId="0" applyFont="1" applyFill="1" applyBorder="1" applyAlignment="1">
      <alignment wrapText="1"/>
    </xf>
    <xf numFmtId="9" fontId="26" fillId="9" borderId="94" xfId="2" applyNumberFormat="1" applyFont="1" applyFill="1" applyBorder="1" applyAlignment="1">
      <alignment horizontal="center" vertical="center" wrapText="1"/>
    </xf>
    <xf numFmtId="178" fontId="26" fillId="9" borderId="17" xfId="1" applyNumberFormat="1" applyFont="1" applyFill="1" applyBorder="1" applyAlignment="1">
      <alignment horizontal="center" vertical="center" wrapText="1"/>
    </xf>
    <xf numFmtId="164" fontId="26" fillId="9" borderId="45" xfId="3" applyFont="1" applyFill="1" applyBorder="1" applyAlignment="1">
      <alignment wrapText="1"/>
    </xf>
    <xf numFmtId="9" fontId="26" fillId="9" borderId="12" xfId="2" applyNumberFormat="1" applyFont="1" applyFill="1" applyBorder="1" applyAlignment="1">
      <alignment horizontal="center" vertical="center" wrapText="1"/>
    </xf>
    <xf numFmtId="164" fontId="26" fillId="9" borderId="17" xfId="3" applyFont="1" applyFill="1" applyBorder="1" applyAlignment="1">
      <alignment wrapText="1"/>
    </xf>
    <xf numFmtId="173" fontId="26" fillId="9" borderId="75" xfId="3" applyNumberFormat="1" applyFont="1" applyFill="1" applyBorder="1" applyAlignment="1">
      <alignment horizontal="right" wrapText="1"/>
    </xf>
    <xf numFmtId="0" fontId="26" fillId="2" borderId="75" xfId="0" applyFont="1" applyFill="1" applyBorder="1" applyAlignment="1">
      <alignment horizontal="center" wrapText="1"/>
    </xf>
    <xf numFmtId="0" fontId="26" fillId="2" borderId="75" xfId="0" applyFont="1" applyFill="1" applyBorder="1" applyAlignment="1">
      <alignment horizontal="right" wrapText="1"/>
    </xf>
    <xf numFmtId="0" fontId="26" fillId="2" borderId="10" xfId="0" applyFont="1" applyFill="1" applyBorder="1" applyAlignment="1">
      <alignment horizontal="right" wrapText="1"/>
    </xf>
    <xf numFmtId="164" fontId="26" fillId="9" borderId="63" xfId="3" applyFont="1" applyFill="1" applyBorder="1" applyAlignment="1">
      <alignment wrapText="1"/>
    </xf>
    <xf numFmtId="9" fontId="26" fillId="9" borderId="88" xfId="2" applyNumberFormat="1" applyFont="1" applyFill="1" applyBorder="1" applyAlignment="1">
      <alignment horizontal="center" vertical="center" wrapText="1"/>
    </xf>
    <xf numFmtId="9" fontId="26" fillId="2" borderId="75" xfId="2" applyNumberFormat="1" applyFont="1" applyFill="1" applyBorder="1" applyAlignment="1">
      <alignment horizontal="center" vertical="center" wrapText="1"/>
    </xf>
    <xf numFmtId="178" fontId="26" fillId="2" borderId="75" xfId="1" applyNumberFormat="1" applyFont="1" applyFill="1" applyBorder="1" applyAlignment="1">
      <alignment horizontal="center" vertical="center" wrapText="1"/>
    </xf>
    <xf numFmtId="164" fontId="26" fillId="2" borderId="75" xfId="3" applyFont="1" applyFill="1" applyBorder="1" applyAlignment="1">
      <alignment horizontal="right"/>
    </xf>
    <xf numFmtId="14" fontId="26" fillId="2" borderId="75" xfId="0" applyNumberFormat="1" applyFont="1" applyFill="1" applyBorder="1" applyAlignment="1">
      <alignment horizontal="right" wrapText="1"/>
    </xf>
    <xf numFmtId="173" fontId="26" fillId="2" borderId="75" xfId="3" applyNumberFormat="1" applyFont="1" applyFill="1" applyBorder="1" applyAlignment="1">
      <alignment horizontal="right" wrapText="1"/>
    </xf>
    <xf numFmtId="14" fontId="26" fillId="2" borderId="75" xfId="0" applyNumberFormat="1" applyFont="1" applyFill="1" applyBorder="1" applyAlignment="1">
      <alignment wrapText="1"/>
    </xf>
    <xf numFmtId="164" fontId="26" fillId="2" borderId="70" xfId="3" applyFont="1" applyFill="1" applyBorder="1" applyAlignment="1">
      <alignment horizontal="right" vertical="center" wrapText="1"/>
    </xf>
    <xf numFmtId="14" fontId="26" fillId="2" borderId="70" xfId="0" applyNumberFormat="1" applyFont="1" applyFill="1" applyBorder="1" applyAlignment="1">
      <alignment horizontal="right" wrapText="1"/>
    </xf>
    <xf numFmtId="0" fontId="26" fillId="2" borderId="70" xfId="0" applyFont="1" applyFill="1" applyBorder="1" applyAlignment="1">
      <alignment horizontal="center" wrapText="1"/>
    </xf>
    <xf numFmtId="0" fontId="26" fillId="2" borderId="70" xfId="0" applyFont="1" applyFill="1" applyBorder="1" applyAlignment="1">
      <alignment horizontal="right" wrapText="1"/>
    </xf>
    <xf numFmtId="164" fontId="26" fillId="2" borderId="65" xfId="3" applyFont="1" applyFill="1" applyBorder="1" applyAlignment="1">
      <alignment wrapText="1"/>
    </xf>
    <xf numFmtId="164" fontId="26" fillId="58" borderId="63" xfId="3" applyFont="1" applyFill="1" applyBorder="1" applyAlignment="1">
      <alignment wrapText="1"/>
    </xf>
    <xf numFmtId="0" fontId="26" fillId="58" borderId="6" xfId="0" applyFont="1" applyFill="1" applyBorder="1" applyAlignment="1">
      <alignment horizontal="right" wrapText="1"/>
    </xf>
    <xf numFmtId="164" fontId="26" fillId="58" borderId="6" xfId="3" applyFont="1" applyFill="1" applyBorder="1" applyAlignment="1">
      <alignment horizontal="right" vertical="center" wrapText="1"/>
    </xf>
    <xf numFmtId="164" fontId="26" fillId="58" borderId="88" xfId="3" applyFont="1" applyFill="1" applyBorder="1" applyAlignment="1">
      <alignment horizontal="center" vertical="center" wrapText="1"/>
    </xf>
    <xf numFmtId="0" fontId="26" fillId="2" borderId="37" xfId="0" applyFont="1" applyFill="1" applyBorder="1" applyAlignment="1">
      <alignment wrapText="1"/>
    </xf>
    <xf numFmtId="0" fontId="26" fillId="2" borderId="70" xfId="2" applyNumberFormat="1" applyFont="1" applyFill="1" applyBorder="1" applyAlignment="1">
      <alignment horizontal="center" vertical="center" wrapText="1"/>
    </xf>
    <xf numFmtId="178" fontId="26" fillId="2" borderId="70" xfId="1" applyNumberFormat="1" applyFont="1" applyFill="1" applyBorder="1" applyAlignment="1">
      <alignment horizontal="center" vertical="center" wrapText="1"/>
    </xf>
    <xf numFmtId="44" fontId="26" fillId="2" borderId="70" xfId="7" applyFont="1" applyFill="1" applyBorder="1" applyAlignment="1">
      <alignment wrapText="1"/>
    </xf>
    <xf numFmtId="0" fontId="26" fillId="2" borderId="70" xfId="0" applyFont="1" applyFill="1" applyBorder="1" applyAlignment="1">
      <alignment vertical="center" wrapText="1"/>
    </xf>
    <xf numFmtId="0" fontId="26" fillId="2" borderId="70" xfId="0" applyFont="1" applyFill="1" applyBorder="1" applyAlignment="1">
      <alignment horizontal="center" vertical="center"/>
    </xf>
    <xf numFmtId="44" fontId="26" fillId="2" borderId="70" xfId="7" applyFont="1" applyFill="1" applyBorder="1" applyAlignment="1">
      <alignment horizontal="right" wrapText="1"/>
    </xf>
    <xf numFmtId="14" fontId="26" fillId="2" borderId="70" xfId="0" applyNumberFormat="1" applyFont="1" applyFill="1" applyBorder="1" applyAlignment="1">
      <alignment horizontal="center" wrapText="1"/>
    </xf>
    <xf numFmtId="164" fontId="26" fillId="2" borderId="70" xfId="3" applyFont="1" applyFill="1" applyBorder="1" applyAlignment="1">
      <alignment horizontal="center" wrapText="1"/>
    </xf>
    <xf numFmtId="14" fontId="26" fillId="2" borderId="70" xfId="0" applyNumberFormat="1" applyFont="1" applyFill="1" applyBorder="1" applyAlignment="1">
      <alignment wrapText="1"/>
    </xf>
    <xf numFmtId="178" fontId="26" fillId="2" borderId="70" xfId="0" applyNumberFormat="1" applyFont="1" applyFill="1" applyBorder="1" applyAlignment="1">
      <alignment wrapText="1"/>
    </xf>
    <xf numFmtId="164" fontId="26" fillId="2" borderId="6" xfId="3" applyFont="1" applyFill="1" applyBorder="1" applyAlignment="1">
      <alignment horizontal="center" vertical="center" wrapText="1"/>
    </xf>
    <xf numFmtId="0" fontId="26" fillId="2" borderId="6" xfId="0" applyFont="1" applyFill="1" applyBorder="1" applyAlignment="1">
      <alignment horizontal="center" wrapText="1"/>
    </xf>
    <xf numFmtId="0" fontId="26" fillId="2" borderId="6" xfId="0" applyFont="1" applyFill="1" applyBorder="1" applyAlignment="1">
      <alignment horizontal="right" wrapText="1"/>
    </xf>
    <xf numFmtId="164" fontId="26" fillId="2" borderId="64" xfId="3" applyFont="1" applyFill="1" applyBorder="1" applyAlignment="1">
      <alignment horizontal="right" vertical="center" wrapText="1"/>
    </xf>
    <xf numFmtId="164" fontId="26" fillId="35" borderId="63" xfId="3" applyFont="1" applyFill="1" applyBorder="1" applyAlignment="1">
      <alignment wrapText="1"/>
    </xf>
    <xf numFmtId="0" fontId="26" fillId="35" borderId="88" xfId="0" applyFont="1" applyFill="1" applyBorder="1" applyAlignment="1">
      <alignment wrapText="1"/>
    </xf>
    <xf numFmtId="0" fontId="26" fillId="2" borderId="38" xfId="0" applyFont="1" applyFill="1" applyBorder="1" applyAlignment="1">
      <alignment wrapText="1"/>
    </xf>
    <xf numFmtId="9" fontId="26" fillId="2" borderId="6" xfId="2" applyNumberFormat="1" applyFont="1" applyFill="1" applyBorder="1" applyAlignment="1">
      <alignment horizontal="center" vertical="center" wrapText="1"/>
    </xf>
    <xf numFmtId="178" fontId="26" fillId="2" borderId="6" xfId="1" applyNumberFormat="1" applyFont="1" applyFill="1" applyBorder="1" applyAlignment="1">
      <alignment horizontal="center" vertical="center" wrapText="1"/>
    </xf>
    <xf numFmtId="164" fontId="26" fillId="2" borderId="6" xfId="3" applyFont="1" applyFill="1" applyBorder="1" applyAlignment="1">
      <alignment horizontal="right" vertical="center" wrapText="1"/>
    </xf>
    <xf numFmtId="164" fontId="26" fillId="2" borderId="6" xfId="3" applyFont="1" applyFill="1" applyBorder="1" applyAlignment="1">
      <alignment horizontal="right"/>
    </xf>
    <xf numFmtId="164" fontId="26" fillId="2" borderId="6" xfId="3" applyFont="1" applyFill="1" applyBorder="1" applyAlignment="1">
      <alignment horizontal="center"/>
    </xf>
    <xf numFmtId="14" fontId="26" fillId="2" borderId="6" xfId="0" applyNumberFormat="1" applyFont="1" applyFill="1" applyBorder="1" applyAlignment="1">
      <alignment wrapText="1"/>
    </xf>
    <xf numFmtId="178" fontId="26" fillId="2" borderId="6" xfId="0" applyNumberFormat="1" applyFont="1" applyFill="1" applyBorder="1" applyAlignment="1">
      <alignment wrapText="1"/>
    </xf>
    <xf numFmtId="164" fontId="41" fillId="2" borderId="64" xfId="0" applyNumberFormat="1" applyFont="1" applyFill="1" applyBorder="1" applyAlignment="1">
      <alignment wrapText="1"/>
    </xf>
    <xf numFmtId="164" fontId="26" fillId="35" borderId="26" xfId="3" applyFont="1" applyFill="1" applyBorder="1" applyAlignment="1">
      <alignment wrapText="1"/>
    </xf>
    <xf numFmtId="164" fontId="26" fillId="2" borderId="75" xfId="3" applyFont="1" applyFill="1" applyBorder="1" applyAlignment="1">
      <alignment horizontal="center"/>
    </xf>
    <xf numFmtId="164" fontId="26" fillId="35" borderId="60" xfId="3" applyFont="1" applyFill="1" applyBorder="1" applyAlignment="1">
      <alignment wrapText="1"/>
    </xf>
    <xf numFmtId="0" fontId="26" fillId="35" borderId="11" xfId="0" applyFont="1" applyFill="1" applyBorder="1" applyAlignment="1">
      <alignment wrapText="1"/>
    </xf>
    <xf numFmtId="14" fontId="26" fillId="2" borderId="5" xfId="0" applyNumberFormat="1" applyFont="1" applyFill="1" applyBorder="1" applyAlignment="1">
      <alignment horizontal="center" wrapText="1"/>
    </xf>
    <xf numFmtId="164" fontId="26" fillId="2" borderId="5" xfId="3" applyFont="1" applyFill="1" applyBorder="1" applyAlignment="1">
      <alignment horizontal="right"/>
    </xf>
    <xf numFmtId="164" fontId="26" fillId="2" borderId="5" xfId="3" applyFont="1" applyFill="1" applyBorder="1" applyAlignment="1">
      <alignment horizontal="center" wrapText="1"/>
    </xf>
    <xf numFmtId="14" fontId="26" fillId="2" borderId="5" xfId="0" applyNumberFormat="1" applyFont="1" applyFill="1" applyBorder="1" applyAlignment="1">
      <alignment wrapText="1"/>
    </xf>
    <xf numFmtId="164" fontId="26" fillId="35" borderId="47" xfId="3" applyFont="1" applyFill="1" applyBorder="1" applyAlignment="1">
      <alignment horizontal="right" vertical="center" wrapText="1"/>
    </xf>
    <xf numFmtId="164" fontId="26" fillId="35" borderId="17" xfId="3" applyFont="1" applyFill="1" applyBorder="1" applyAlignment="1">
      <alignment wrapText="1"/>
    </xf>
    <xf numFmtId="0" fontId="26" fillId="35" borderId="10" xfId="0" applyFont="1" applyFill="1" applyBorder="1" applyAlignment="1">
      <alignment wrapText="1"/>
    </xf>
    <xf numFmtId="0" fontId="26" fillId="35" borderId="28" xfId="0" applyFont="1" applyFill="1" applyBorder="1" applyAlignment="1">
      <alignment wrapText="1"/>
    </xf>
    <xf numFmtId="14" fontId="26" fillId="2" borderId="29" xfId="0" applyNumberFormat="1" applyFont="1" applyFill="1" applyBorder="1" applyAlignment="1">
      <alignment horizontal="center" wrapText="1"/>
    </xf>
    <xf numFmtId="164" fontId="26" fillId="2" borderId="29" xfId="3" applyFont="1" applyFill="1" applyBorder="1" applyAlignment="1">
      <alignment horizontal="right"/>
    </xf>
    <xf numFmtId="164" fontId="26" fillId="2" borderId="29" xfId="3" applyFont="1" applyFill="1" applyBorder="1" applyAlignment="1">
      <alignment horizontal="center" wrapText="1"/>
    </xf>
    <xf numFmtId="14" fontId="26" fillId="2" borderId="29" xfId="0" applyNumberFormat="1" applyFont="1" applyFill="1" applyBorder="1" applyAlignment="1">
      <alignment wrapText="1"/>
    </xf>
    <xf numFmtId="178" fontId="26" fillId="2" borderId="29" xfId="0" applyNumberFormat="1" applyFont="1" applyFill="1" applyBorder="1" applyAlignment="1">
      <alignment wrapText="1"/>
    </xf>
    <xf numFmtId="164" fontId="26" fillId="35" borderId="68" xfId="3" applyFont="1" applyFill="1" applyBorder="1" applyAlignment="1">
      <alignment horizontal="right" vertical="center" wrapText="1"/>
    </xf>
    <xf numFmtId="0" fontId="26" fillId="35" borderId="67" xfId="0" applyFont="1" applyFill="1" applyBorder="1" applyAlignment="1">
      <alignment wrapText="1"/>
    </xf>
    <xf numFmtId="164" fontId="26" fillId="35" borderId="45" xfId="3" applyFont="1" applyFill="1" applyBorder="1" applyAlignment="1">
      <alignment wrapText="1"/>
    </xf>
    <xf numFmtId="0" fontId="26" fillId="35" borderId="70" xfId="0" applyFont="1" applyFill="1" applyBorder="1" applyAlignment="1">
      <alignment wrapText="1"/>
    </xf>
    <xf numFmtId="164" fontId="26" fillId="35" borderId="71" xfId="3" applyFont="1" applyFill="1" applyBorder="1" applyAlignment="1">
      <alignment horizontal="right" vertical="center" wrapText="1"/>
    </xf>
    <xf numFmtId="164" fontId="26" fillId="35" borderId="46" xfId="3" applyFont="1" applyFill="1" applyBorder="1" applyAlignment="1">
      <alignment wrapText="1"/>
    </xf>
    <xf numFmtId="0" fontId="26" fillId="35" borderId="69" xfId="0" applyFont="1" applyFill="1" applyBorder="1" applyAlignment="1">
      <alignment wrapText="1"/>
    </xf>
    <xf numFmtId="164" fontId="26" fillId="2" borderId="70" xfId="3" applyFont="1" applyFill="1" applyBorder="1" applyAlignment="1">
      <alignment horizontal="right"/>
    </xf>
    <xf numFmtId="164" fontId="26" fillId="35" borderId="6" xfId="3" applyFont="1" applyFill="1" applyBorder="1" applyAlignment="1">
      <alignment horizontal="center" vertical="center" wrapText="1"/>
    </xf>
    <xf numFmtId="164" fontId="26" fillId="35" borderId="6" xfId="3" applyFont="1" applyFill="1" applyBorder="1" applyAlignment="1">
      <alignment horizontal="right" vertical="center" wrapText="1"/>
    </xf>
    <xf numFmtId="164" fontId="26" fillId="35" borderId="6" xfId="3" applyFont="1" applyFill="1" applyBorder="1" applyAlignment="1">
      <alignment wrapText="1"/>
    </xf>
    <xf numFmtId="0" fontId="26" fillId="35" borderId="6" xfId="2" applyNumberFormat="1" applyFont="1" applyFill="1" applyBorder="1" applyAlignment="1">
      <alignment horizontal="center" vertical="center" wrapText="1"/>
    </xf>
    <xf numFmtId="169" fontId="26" fillId="35" borderId="88" xfId="1" applyNumberFormat="1" applyFont="1" applyFill="1" applyBorder="1" applyAlignment="1">
      <alignment horizontal="center" vertical="center" wrapText="1"/>
    </xf>
    <xf numFmtId="178" fontId="26" fillId="2" borderId="7" xfId="0" applyNumberFormat="1" applyFont="1" applyFill="1" applyBorder="1" applyAlignment="1">
      <alignment wrapText="1"/>
    </xf>
    <xf numFmtId="164" fontId="26" fillId="35" borderId="29" xfId="3" applyFont="1" applyFill="1" applyBorder="1" applyAlignment="1">
      <alignment horizontal="right" vertical="center" wrapText="1"/>
    </xf>
    <xf numFmtId="164" fontId="26" fillId="35" borderId="8" xfId="3" applyFont="1" applyFill="1" applyBorder="1" applyAlignment="1">
      <alignment wrapText="1"/>
    </xf>
    <xf numFmtId="169" fontId="26" fillId="35" borderId="8" xfId="1" applyNumberFormat="1" applyFont="1" applyFill="1" applyBorder="1" applyAlignment="1">
      <alignment horizontal="center" vertical="center" wrapText="1"/>
    </xf>
    <xf numFmtId="169" fontId="26" fillId="35" borderId="25" xfId="1" applyNumberFormat="1" applyFont="1" applyFill="1" applyBorder="1" applyAlignment="1">
      <alignment horizontal="center" vertical="center" wrapText="1"/>
    </xf>
    <xf numFmtId="164" fontId="26" fillId="2" borderId="26" xfId="3" applyFont="1" applyFill="1" applyBorder="1" applyAlignment="1">
      <alignment horizontal="right"/>
    </xf>
    <xf numFmtId="0" fontId="26" fillId="2" borderId="8" xfId="0" applyFont="1" applyFill="1" applyBorder="1" applyAlignment="1">
      <alignment wrapText="1"/>
    </xf>
    <xf numFmtId="14" fontId="26" fillId="2" borderId="8" xfId="0" applyNumberFormat="1" applyFont="1" applyFill="1" applyBorder="1" applyAlignment="1">
      <alignment horizontal="center" wrapText="1"/>
    </xf>
    <xf numFmtId="164" fontId="26" fillId="2" borderId="8" xfId="3" applyFont="1" applyFill="1" applyBorder="1" applyAlignment="1">
      <alignment horizontal="center" wrapText="1"/>
    </xf>
    <xf numFmtId="14" fontId="26" fillId="2" borderId="30" xfId="0" applyNumberFormat="1" applyFont="1" applyFill="1" applyBorder="1" applyAlignment="1">
      <alignment wrapText="1"/>
    </xf>
    <xf numFmtId="164" fontId="26" fillId="35" borderId="5" xfId="3" applyFont="1" applyFill="1" applyBorder="1" applyAlignment="1">
      <alignment wrapText="1"/>
    </xf>
    <xf numFmtId="169" fontId="26" fillId="35" borderId="11" xfId="1" applyNumberFormat="1" applyFont="1" applyFill="1" applyBorder="1" applyAlignment="1">
      <alignment horizontal="center" vertical="center" wrapText="1"/>
    </xf>
    <xf numFmtId="164" fontId="26" fillId="2" borderId="60" xfId="3" applyFont="1" applyFill="1" applyBorder="1" applyAlignment="1">
      <alignment horizontal="right"/>
    </xf>
    <xf numFmtId="164" fontId="26" fillId="2" borderId="95" xfId="3" applyFont="1" applyFill="1" applyBorder="1" applyAlignment="1">
      <alignment horizontal="right"/>
    </xf>
    <xf numFmtId="164" fontId="26" fillId="35" borderId="75" xfId="3" applyFont="1" applyFill="1" applyBorder="1" applyAlignment="1">
      <alignment wrapText="1"/>
    </xf>
    <xf numFmtId="169" fontId="26" fillId="35" borderId="10" xfId="1" applyNumberFormat="1" applyFont="1" applyFill="1" applyBorder="1" applyAlignment="1">
      <alignment horizontal="center" vertical="center" wrapText="1"/>
    </xf>
    <xf numFmtId="178" fontId="26" fillId="35" borderId="5" xfId="1" applyNumberFormat="1" applyFont="1" applyFill="1" applyBorder="1" applyAlignment="1">
      <alignment horizontal="center" vertical="center" wrapText="1"/>
    </xf>
    <xf numFmtId="0" fontId="26" fillId="9" borderId="29" xfId="0" applyFont="1" applyFill="1" applyBorder="1" applyAlignment="1">
      <alignment horizontal="left" vertical="center" wrapText="1"/>
    </xf>
    <xf numFmtId="0" fontId="26" fillId="9" borderId="29" xfId="0" applyFont="1" applyFill="1" applyBorder="1" applyAlignment="1">
      <alignment horizontal="justify" vertical="center" wrapText="1"/>
    </xf>
    <xf numFmtId="164" fontId="26" fillId="9" borderId="47" xfId="3" applyFont="1" applyFill="1" applyBorder="1" applyAlignment="1">
      <alignment horizontal="center" vertical="center" wrapText="1"/>
    </xf>
    <xf numFmtId="164" fontId="26" fillId="58" borderId="44" xfId="3" applyFont="1" applyFill="1" applyBorder="1" applyAlignment="1">
      <alignment horizontal="center" vertical="center" wrapText="1"/>
    </xf>
    <xf numFmtId="0" fontId="26" fillId="58" borderId="29" xfId="0" applyFont="1" applyFill="1" applyBorder="1" applyAlignment="1">
      <alignment horizontal="right" vertical="center" wrapText="1"/>
    </xf>
    <xf numFmtId="0" fontId="26" fillId="58" borderId="30" xfId="0" applyFont="1" applyFill="1" applyBorder="1" applyAlignment="1">
      <alignment horizontal="left" vertical="center" wrapText="1"/>
    </xf>
    <xf numFmtId="0" fontId="26" fillId="9" borderId="28" xfId="0" applyFont="1" applyFill="1" applyBorder="1" applyAlignment="1">
      <alignment wrapText="1"/>
    </xf>
    <xf numFmtId="14" fontId="26" fillId="9" borderId="75" xfId="0" applyNumberFormat="1" applyFont="1" applyFill="1" applyBorder="1" applyAlignment="1">
      <alignment horizontal="center" vertical="center" wrapText="1"/>
    </xf>
    <xf numFmtId="164" fontId="26" fillId="9" borderId="44" xfId="3" applyFont="1" applyFill="1" applyBorder="1" applyAlignment="1">
      <alignment horizontal="right" vertical="center"/>
    </xf>
    <xf numFmtId="14" fontId="26" fillId="9" borderId="29" xfId="0" applyNumberFormat="1" applyFont="1" applyFill="1" applyBorder="1" applyAlignment="1">
      <alignment horizontal="center" vertical="center" wrapText="1"/>
    </xf>
    <xf numFmtId="14" fontId="26" fillId="9" borderId="30" xfId="0" applyNumberFormat="1" applyFont="1" applyFill="1" applyBorder="1" applyAlignment="1">
      <alignment vertical="center" wrapText="1"/>
    </xf>
    <xf numFmtId="178" fontId="26" fillId="9" borderId="75" xfId="0" applyNumberFormat="1" applyFont="1" applyFill="1" applyBorder="1" applyAlignment="1">
      <alignment vertical="center" wrapText="1"/>
    </xf>
    <xf numFmtId="164" fontId="26" fillId="9" borderId="68" xfId="3" applyFont="1" applyFill="1" applyBorder="1" applyAlignment="1">
      <alignment horizontal="center" vertical="center" wrapText="1"/>
    </xf>
    <xf numFmtId="164" fontId="26" fillId="58" borderId="63" xfId="3" applyFont="1" applyFill="1" applyBorder="1" applyAlignment="1">
      <alignment horizontal="center" vertical="center" wrapText="1"/>
    </xf>
    <xf numFmtId="0" fontId="26" fillId="58" borderId="75" xfId="0" applyFont="1" applyFill="1" applyBorder="1" applyAlignment="1">
      <alignment horizontal="right" vertical="center" wrapText="1"/>
    </xf>
    <xf numFmtId="0" fontId="26" fillId="58" borderId="10" xfId="0" applyFont="1" applyFill="1" applyBorder="1" applyAlignment="1">
      <alignment horizontal="left" vertical="center" wrapText="1"/>
    </xf>
    <xf numFmtId="0" fontId="26" fillId="9" borderId="67" xfId="0" applyFont="1" applyFill="1" applyBorder="1" applyAlignment="1">
      <alignment wrapText="1"/>
    </xf>
    <xf numFmtId="169" fontId="26" fillId="9" borderId="10" xfId="1" applyNumberFormat="1" applyFont="1" applyFill="1" applyBorder="1" applyAlignment="1">
      <alignment horizontal="center" vertical="center" wrapText="1"/>
    </xf>
    <xf numFmtId="0" fontId="26" fillId="9" borderId="75" xfId="1" applyNumberFormat="1" applyFont="1" applyFill="1" applyBorder="1" applyAlignment="1">
      <alignment horizontal="center" vertical="center" wrapText="1"/>
    </xf>
    <xf numFmtId="164" fontId="26" fillId="9" borderId="17" xfId="3" applyFont="1" applyFill="1" applyBorder="1" applyAlignment="1">
      <alignment horizontal="right" vertical="center"/>
    </xf>
    <xf numFmtId="14" fontId="26" fillId="9" borderId="10" xfId="0" applyNumberFormat="1" applyFont="1" applyFill="1" applyBorder="1" applyAlignment="1">
      <alignment vertical="center" wrapText="1"/>
    </xf>
    <xf numFmtId="164" fontId="26" fillId="58" borderId="17" xfId="3" applyFont="1" applyFill="1" applyBorder="1" applyAlignment="1">
      <alignment horizontal="center" vertical="center" wrapText="1"/>
    </xf>
    <xf numFmtId="0" fontId="26" fillId="9" borderId="75" xfId="3" applyNumberFormat="1" applyFont="1" applyFill="1" applyBorder="1" applyAlignment="1">
      <alignment horizontal="left" vertical="center" wrapText="1"/>
    </xf>
    <xf numFmtId="0" fontId="26" fillId="2" borderId="75" xfId="3" applyNumberFormat="1" applyFont="1" applyFill="1" applyBorder="1" applyAlignment="1">
      <alignment horizontal="center" vertical="center" wrapText="1"/>
    </xf>
    <xf numFmtId="164" fontId="26" fillId="17" borderId="17" xfId="3" applyFont="1" applyFill="1" applyBorder="1" applyAlignment="1">
      <alignment horizontal="center" vertical="center" wrapText="1"/>
    </xf>
    <xf numFmtId="164" fontId="26" fillId="17" borderId="75" xfId="3" applyFont="1" applyFill="1" applyBorder="1" applyAlignment="1">
      <alignment horizontal="right" vertical="center" wrapText="1"/>
    </xf>
    <xf numFmtId="0" fontId="26" fillId="17" borderId="10" xfId="0" applyFont="1" applyFill="1" applyBorder="1" applyAlignment="1">
      <alignment horizontal="left" vertical="center" wrapText="1"/>
    </xf>
    <xf numFmtId="0" fontId="26" fillId="2" borderId="67" xfId="0" applyFont="1" applyFill="1" applyBorder="1" applyAlignment="1">
      <alignment wrapText="1"/>
    </xf>
    <xf numFmtId="178" fontId="26" fillId="35" borderId="70" xfId="1" applyNumberFormat="1" applyFont="1" applyFill="1" applyBorder="1" applyAlignment="1">
      <alignment horizontal="center" vertical="center" wrapText="1"/>
    </xf>
    <xf numFmtId="169" fontId="26" fillId="35" borderId="39" xfId="1" applyNumberFormat="1" applyFont="1" applyFill="1" applyBorder="1" applyAlignment="1">
      <alignment horizontal="center" vertical="center" wrapText="1"/>
    </xf>
    <xf numFmtId="14" fontId="26" fillId="2" borderId="39" xfId="0" applyNumberFormat="1" applyFont="1" applyFill="1" applyBorder="1" applyAlignment="1">
      <alignment wrapText="1"/>
    </xf>
    <xf numFmtId="164" fontId="26" fillId="17" borderId="29" xfId="3" applyFont="1" applyFill="1" applyBorder="1" applyAlignment="1">
      <alignment horizontal="center" vertical="center" wrapText="1"/>
    </xf>
    <xf numFmtId="0" fontId="26" fillId="17" borderId="29" xfId="0" applyFont="1" applyFill="1" applyBorder="1" applyAlignment="1">
      <alignment horizontal="left" vertical="center" wrapText="1"/>
    </xf>
    <xf numFmtId="0" fontId="26" fillId="35" borderId="75" xfId="0" applyFont="1" applyFill="1" applyBorder="1" applyAlignment="1">
      <alignment horizontal="left" vertical="center" wrapText="1"/>
    </xf>
    <xf numFmtId="164" fontId="26" fillId="35" borderId="75" xfId="3" applyFont="1" applyFill="1" applyBorder="1" applyAlignment="1">
      <alignment horizontal="left" vertical="center" wrapText="1"/>
    </xf>
    <xf numFmtId="178" fontId="26" fillId="35" borderId="75" xfId="1" applyNumberFormat="1" applyFont="1" applyFill="1" applyBorder="1" applyAlignment="1">
      <alignment horizontal="center" vertical="center" wrapText="1"/>
    </xf>
    <xf numFmtId="0" fontId="26" fillId="2" borderId="29" xfId="0" applyFont="1" applyFill="1" applyBorder="1" applyAlignment="1">
      <alignment horizontal="center" wrapText="1"/>
    </xf>
    <xf numFmtId="164" fontId="26" fillId="2" borderId="29" xfId="3" applyFont="1" applyFill="1" applyBorder="1" applyAlignment="1">
      <alignment horizontal="right" vertical="center" wrapText="1"/>
    </xf>
    <xf numFmtId="164" fontId="26" fillId="17" borderId="29" xfId="3" applyFont="1" applyFill="1" applyBorder="1" applyAlignment="1">
      <alignment wrapText="1"/>
    </xf>
    <xf numFmtId="0" fontId="26" fillId="17" borderId="29" xfId="0" applyFont="1" applyFill="1" applyBorder="1" applyAlignment="1">
      <alignment wrapText="1"/>
    </xf>
    <xf numFmtId="0" fontId="26" fillId="2" borderId="30" xfId="0" applyFont="1" applyFill="1" applyBorder="1" applyAlignment="1">
      <alignment wrapText="1"/>
    </xf>
    <xf numFmtId="164" fontId="26" fillId="2" borderId="44" xfId="3" applyFont="1" applyFill="1" applyBorder="1" applyAlignment="1">
      <alignment horizontal="right"/>
    </xf>
    <xf numFmtId="164" fontId="26" fillId="35" borderId="70" xfId="3" applyFont="1" applyFill="1" applyBorder="1" applyAlignment="1">
      <alignment wrapText="1"/>
    </xf>
    <xf numFmtId="0" fontId="26" fillId="35" borderId="39" xfId="0" applyFont="1" applyFill="1" applyBorder="1" applyAlignment="1">
      <alignment wrapText="1"/>
    </xf>
    <xf numFmtId="0" fontId="26" fillId="2" borderId="34" xfId="2" applyNumberFormat="1" applyFont="1" applyFill="1" applyBorder="1" applyAlignment="1">
      <alignment horizontal="center" vertical="center" wrapText="1"/>
    </xf>
    <xf numFmtId="169" fontId="26" fillId="2" borderId="39" xfId="1" applyNumberFormat="1" applyFont="1" applyFill="1" applyBorder="1" applyAlignment="1">
      <alignment horizontal="center" vertical="center" wrapText="1"/>
    </xf>
    <xf numFmtId="164" fontId="26" fillId="35" borderId="7" xfId="3" applyFont="1" applyFill="1" applyBorder="1" applyAlignment="1">
      <alignment horizontal="right" vertical="center" wrapText="1"/>
    </xf>
    <xf numFmtId="164" fontId="41" fillId="2" borderId="75" xfId="3" applyFont="1" applyFill="1" applyBorder="1" applyAlignment="1">
      <alignment wrapText="1"/>
    </xf>
    <xf numFmtId="164" fontId="41" fillId="2" borderId="70" xfId="3" applyFont="1" applyFill="1" applyBorder="1" applyAlignment="1">
      <alignment wrapText="1"/>
    </xf>
    <xf numFmtId="164" fontId="26" fillId="35" borderId="29" xfId="3" applyFont="1" applyFill="1" applyBorder="1" applyAlignment="1">
      <alignment wrapText="1"/>
    </xf>
    <xf numFmtId="169" fontId="26" fillId="35" borderId="30" xfId="1" applyNumberFormat="1" applyFont="1" applyFill="1" applyBorder="1" applyAlignment="1">
      <alignment horizontal="center" vertical="center" wrapText="1"/>
    </xf>
    <xf numFmtId="0" fontId="26" fillId="35" borderId="8" xfId="2" applyNumberFormat="1" applyFont="1" applyFill="1" applyBorder="1" applyAlignment="1">
      <alignment horizontal="center" vertical="center" wrapText="1"/>
    </xf>
    <xf numFmtId="9" fontId="26" fillId="9" borderId="29" xfId="0" applyNumberFormat="1" applyFont="1" applyFill="1" applyBorder="1" applyAlignment="1">
      <alignment horizontal="center" vertical="center" wrapText="1"/>
    </xf>
    <xf numFmtId="164" fontId="26" fillId="9" borderId="29" xfId="3" applyFont="1" applyFill="1" applyBorder="1" applyAlignment="1">
      <alignment horizontal="right" vertical="center" wrapText="1"/>
    </xf>
    <xf numFmtId="14" fontId="26" fillId="9" borderId="29" xfId="0" applyNumberFormat="1" applyFont="1" applyFill="1" applyBorder="1" applyAlignment="1">
      <alignment wrapText="1"/>
    </xf>
    <xf numFmtId="164" fontId="26" fillId="9" borderId="68" xfId="3" applyFont="1" applyFill="1" applyBorder="1" applyAlignment="1">
      <alignment horizontal="right" vertical="center" wrapText="1"/>
    </xf>
    <xf numFmtId="0" fontId="26" fillId="58" borderId="7" xfId="0" applyFont="1" applyFill="1" applyBorder="1" applyAlignment="1">
      <alignment horizontal="right" vertical="center" wrapText="1"/>
    </xf>
    <xf numFmtId="0" fontId="26" fillId="58" borderId="12" xfId="0" applyFont="1" applyFill="1" applyBorder="1" applyAlignment="1">
      <alignment horizontal="left" vertical="center" wrapText="1"/>
    </xf>
    <xf numFmtId="0" fontId="26" fillId="9" borderId="75" xfId="0" applyFont="1" applyFill="1" applyBorder="1" applyAlignment="1">
      <alignment horizontal="center" vertical="top" wrapText="1"/>
    </xf>
    <xf numFmtId="0" fontId="26" fillId="9" borderId="75" xfId="0" applyNumberFormat="1" applyFont="1" applyFill="1" applyBorder="1" applyAlignment="1">
      <alignment horizontal="center" vertical="center" wrapText="1"/>
    </xf>
    <xf numFmtId="0" fontId="26" fillId="9" borderId="75" xfId="0" applyFont="1" applyFill="1" applyBorder="1" applyAlignment="1">
      <alignment horizontal="right" vertical="center" wrapText="1"/>
    </xf>
    <xf numFmtId="164" fontId="26" fillId="9" borderId="68" xfId="3" applyFont="1" applyFill="1" applyBorder="1" applyAlignment="1">
      <alignment horizontal="right" wrapText="1"/>
    </xf>
    <xf numFmtId="0" fontId="41" fillId="9" borderId="75" xfId="0" applyFont="1" applyFill="1" applyBorder="1" applyAlignment="1">
      <alignment wrapText="1"/>
    </xf>
    <xf numFmtId="0" fontId="41" fillId="9" borderId="75" xfId="0" applyFont="1" applyFill="1" applyBorder="1" applyAlignment="1">
      <alignment horizontal="center" wrapText="1"/>
    </xf>
    <xf numFmtId="178" fontId="41" fillId="9" borderId="75" xfId="0" applyNumberFormat="1" applyFont="1" applyFill="1" applyBorder="1" applyAlignment="1">
      <alignment wrapText="1"/>
    </xf>
    <xf numFmtId="0" fontId="26" fillId="9" borderId="75" xfId="3" applyNumberFormat="1" applyFont="1" applyFill="1" applyBorder="1" applyAlignment="1">
      <alignment horizontal="center" vertical="center" wrapText="1"/>
    </xf>
    <xf numFmtId="0" fontId="26" fillId="9" borderId="67" xfId="0" applyFont="1" applyFill="1" applyBorder="1"/>
    <xf numFmtId="9" fontId="26" fillId="9" borderId="75" xfId="0" applyNumberFormat="1" applyFont="1" applyFill="1" applyBorder="1" applyAlignment="1">
      <alignment horizontal="center" vertical="center" wrapText="1"/>
    </xf>
    <xf numFmtId="164" fontId="26" fillId="58" borderId="46" xfId="3" applyFont="1" applyFill="1" applyBorder="1" applyAlignment="1">
      <alignment horizontal="center" vertical="center" wrapText="1"/>
    </xf>
    <xf numFmtId="0" fontId="26" fillId="58" borderId="70" xfId="0" applyFont="1" applyFill="1" applyBorder="1" applyAlignment="1">
      <alignment horizontal="right" wrapText="1"/>
    </xf>
    <xf numFmtId="164" fontId="26" fillId="58" borderId="22" xfId="3" applyFont="1" applyFill="1" applyBorder="1" applyAlignment="1">
      <alignment horizontal="center" vertical="center" wrapText="1"/>
    </xf>
    <xf numFmtId="0" fontId="26" fillId="9" borderId="75" xfId="0" applyFont="1" applyFill="1" applyBorder="1" applyAlignment="1">
      <alignment horizontal="center"/>
    </xf>
    <xf numFmtId="0" fontId="26" fillId="9" borderId="75" xfId="0" applyNumberFormat="1" applyFont="1" applyFill="1" applyBorder="1" applyAlignment="1">
      <alignment horizontal="right" wrapText="1"/>
    </xf>
    <xf numFmtId="0" fontId="26" fillId="9" borderId="75" xfId="2" applyNumberFormat="1" applyFont="1" applyFill="1" applyBorder="1" applyAlignment="1">
      <alignment horizontal="right" wrapText="1"/>
    </xf>
    <xf numFmtId="0" fontId="26" fillId="9" borderId="75" xfId="2" applyNumberFormat="1" applyFont="1" applyFill="1" applyBorder="1" applyAlignment="1">
      <alignment horizontal="center" wrapText="1"/>
    </xf>
    <xf numFmtId="169" fontId="26" fillId="9" borderId="75" xfId="1" applyNumberFormat="1" applyFont="1" applyFill="1" applyBorder="1" applyAlignment="1">
      <alignment horizontal="right" vertical="center" wrapText="1"/>
    </xf>
    <xf numFmtId="0" fontId="26" fillId="9" borderId="70" xfId="0" applyFont="1" applyFill="1" applyBorder="1" applyAlignment="1">
      <alignment horizontal="left" vertical="center" wrapText="1"/>
    </xf>
    <xf numFmtId="0" fontId="26" fillId="9" borderId="70" xfId="0" applyFont="1" applyFill="1" applyBorder="1" applyAlignment="1">
      <alignment horizontal="justify" vertical="center" wrapText="1"/>
    </xf>
    <xf numFmtId="14" fontId="26" fillId="9" borderId="70" xfId="0" applyNumberFormat="1" applyFont="1" applyFill="1" applyBorder="1"/>
    <xf numFmtId="0" fontId="26" fillId="9" borderId="70" xfId="0" applyFont="1" applyFill="1" applyBorder="1" applyAlignment="1">
      <alignment horizontal="center" wrapText="1"/>
    </xf>
    <xf numFmtId="0" fontId="26" fillId="9" borderId="70" xfId="0" applyFont="1" applyFill="1" applyBorder="1" applyAlignment="1">
      <alignment horizontal="center" vertical="top" wrapText="1"/>
    </xf>
    <xf numFmtId="0" fontId="26" fillId="9" borderId="70" xfId="0" applyFont="1" applyFill="1" applyBorder="1" applyAlignment="1">
      <alignment horizontal="right" wrapText="1"/>
    </xf>
    <xf numFmtId="164" fontId="26" fillId="9" borderId="71" xfId="3" applyFont="1" applyFill="1" applyBorder="1" applyAlignment="1">
      <alignment wrapText="1"/>
    </xf>
    <xf numFmtId="0" fontId="26" fillId="9" borderId="69" xfId="0" applyFont="1" applyFill="1" applyBorder="1" applyAlignment="1">
      <alignment wrapText="1"/>
    </xf>
    <xf numFmtId="0" fontId="26" fillId="9" borderId="70" xfId="0" applyFont="1" applyFill="1" applyBorder="1" applyAlignment="1">
      <alignment vertical="center" wrapText="1"/>
    </xf>
    <xf numFmtId="9" fontId="26" fillId="9" borderId="70" xfId="2" applyNumberFormat="1" applyFont="1" applyFill="1" applyBorder="1" applyAlignment="1">
      <alignment horizontal="center" vertical="center" wrapText="1"/>
    </xf>
    <xf numFmtId="0" fontId="26" fillId="9" borderId="70" xfId="0" applyFont="1" applyFill="1" applyBorder="1" applyAlignment="1">
      <alignment wrapText="1"/>
    </xf>
    <xf numFmtId="164" fontId="26" fillId="9" borderId="70" xfId="3" applyFont="1" applyFill="1" applyBorder="1" applyAlignment="1">
      <alignment wrapText="1"/>
    </xf>
    <xf numFmtId="0" fontId="26" fillId="9" borderId="70" xfId="0" applyFont="1" applyFill="1" applyBorder="1" applyAlignment="1">
      <alignment horizontal="center"/>
    </xf>
    <xf numFmtId="14" fontId="26" fillId="9" borderId="70" xfId="0" applyNumberFormat="1" applyFont="1" applyFill="1" applyBorder="1" applyAlignment="1">
      <alignment horizontal="center" wrapText="1"/>
    </xf>
    <xf numFmtId="164" fontId="26" fillId="9" borderId="70" xfId="3" applyFont="1" applyFill="1" applyBorder="1" applyAlignment="1">
      <alignment horizontal="right" wrapText="1"/>
    </xf>
    <xf numFmtId="164" fontId="26" fillId="9" borderId="70" xfId="3" applyFont="1" applyFill="1" applyBorder="1" applyAlignment="1">
      <alignment horizontal="center" wrapText="1"/>
    </xf>
    <xf numFmtId="14" fontId="26" fillId="9" borderId="70" xfId="0" applyNumberFormat="1" applyFont="1" applyFill="1" applyBorder="1" applyAlignment="1">
      <alignment horizontal="right" wrapText="1"/>
    </xf>
    <xf numFmtId="178" fontId="26" fillId="9" borderId="70" xfId="0" applyNumberFormat="1" applyFont="1" applyFill="1" applyBorder="1" applyAlignment="1">
      <alignment wrapText="1"/>
    </xf>
    <xf numFmtId="14" fontId="26" fillId="2" borderId="7" xfId="0" applyNumberFormat="1" applyFont="1" applyFill="1" applyBorder="1" applyAlignment="1">
      <alignment wrapText="1"/>
    </xf>
    <xf numFmtId="0" fontId="26" fillId="2" borderId="7" xfId="0" applyFont="1" applyFill="1" applyBorder="1" applyAlignment="1">
      <alignment horizontal="center" wrapText="1"/>
    </xf>
    <xf numFmtId="164" fontId="26" fillId="2" borderId="55" xfId="3" applyFont="1" applyFill="1" applyBorder="1" applyAlignment="1">
      <alignment horizontal="center" vertical="center" wrapText="1"/>
    </xf>
    <xf numFmtId="164" fontId="26" fillId="2" borderId="44" xfId="3" applyFont="1" applyFill="1" applyBorder="1" applyAlignment="1">
      <alignment horizontal="center" vertical="center" wrapText="1"/>
    </xf>
    <xf numFmtId="164" fontId="26" fillId="17" borderId="30" xfId="3" applyFont="1" applyFill="1" applyBorder="1" applyAlignment="1">
      <alignment horizontal="center" vertical="center" wrapText="1"/>
    </xf>
    <xf numFmtId="0" fontId="26" fillId="2" borderId="36" xfId="0" applyFont="1" applyFill="1" applyBorder="1" applyAlignment="1">
      <alignment wrapText="1"/>
    </xf>
    <xf numFmtId="164" fontId="26" fillId="17" borderId="12" xfId="3" applyFont="1" applyFill="1" applyBorder="1" applyAlignment="1">
      <alignment horizontal="center" vertical="center" wrapText="1"/>
    </xf>
    <xf numFmtId="164" fontId="26" fillId="2" borderId="68" xfId="3" applyFont="1" applyFill="1" applyBorder="1" applyAlignment="1">
      <alignment horizontal="right" vertical="center" wrapText="1"/>
    </xf>
    <xf numFmtId="164" fontId="26" fillId="2" borderId="45" xfId="3" applyFont="1" applyFill="1" applyBorder="1" applyAlignment="1">
      <alignment wrapText="1"/>
    </xf>
    <xf numFmtId="164" fontId="41" fillId="60" borderId="29" xfId="3" applyFont="1" applyFill="1" applyBorder="1" applyAlignment="1">
      <alignment horizontal="center" vertical="center" wrapText="1"/>
    </xf>
    <xf numFmtId="164" fontId="41" fillId="60" borderId="7" xfId="3" applyFont="1" applyFill="1" applyBorder="1" applyAlignment="1">
      <alignment horizontal="center" vertical="center" wrapText="1"/>
    </xf>
    <xf numFmtId="0" fontId="26" fillId="9" borderId="29" xfId="0" applyFont="1" applyFill="1" applyBorder="1" applyAlignment="1">
      <alignment horizontal="left"/>
    </xf>
    <xf numFmtId="9" fontId="26" fillId="9" borderId="29" xfId="0" applyNumberFormat="1" applyFont="1" applyFill="1" applyBorder="1" applyAlignment="1">
      <alignment horizontal="center" wrapText="1"/>
    </xf>
    <xf numFmtId="164" fontId="26" fillId="9" borderId="47" xfId="3" applyFont="1" applyFill="1" applyBorder="1" applyAlignment="1">
      <alignment wrapText="1"/>
    </xf>
    <xf numFmtId="0" fontId="26" fillId="58" borderId="75" xfId="0" applyFont="1" applyFill="1" applyBorder="1" applyAlignment="1">
      <alignment wrapText="1"/>
    </xf>
    <xf numFmtId="0" fontId="26" fillId="9" borderId="28" xfId="0" applyNumberFormat="1" applyFont="1" applyFill="1" applyBorder="1" applyAlignment="1">
      <alignment wrapText="1"/>
    </xf>
    <xf numFmtId="164" fontId="26" fillId="9" borderId="30" xfId="3" applyFont="1" applyFill="1" applyBorder="1" applyAlignment="1">
      <alignment horizontal="center" vertical="center" wrapText="1"/>
    </xf>
    <xf numFmtId="0" fontId="26" fillId="9" borderId="75" xfId="0" applyFont="1" applyFill="1" applyBorder="1" applyAlignment="1">
      <alignment horizontal="left"/>
    </xf>
    <xf numFmtId="164" fontId="26" fillId="58" borderId="17" xfId="3" applyFont="1" applyFill="1" applyBorder="1" applyAlignment="1">
      <alignment horizontal="right" vertical="center" wrapText="1"/>
    </xf>
    <xf numFmtId="0" fontId="26" fillId="9" borderId="67" xfId="0" applyNumberFormat="1" applyFont="1" applyFill="1" applyBorder="1" applyAlignment="1">
      <alignment wrapText="1"/>
    </xf>
    <xf numFmtId="164" fontId="26" fillId="35" borderId="54" xfId="3" applyFont="1" applyFill="1" applyBorder="1" applyAlignment="1">
      <alignment horizontal="right" vertical="center" wrapText="1"/>
    </xf>
    <xf numFmtId="0" fontId="26" fillId="35" borderId="53" xfId="0" applyFont="1" applyFill="1" applyBorder="1" applyAlignment="1">
      <alignment wrapText="1"/>
    </xf>
    <xf numFmtId="14" fontId="26" fillId="2" borderId="11" xfId="0" applyNumberFormat="1" applyFont="1" applyFill="1" applyBorder="1" applyAlignment="1">
      <alignment wrapText="1"/>
    </xf>
    <xf numFmtId="164" fontId="26" fillId="2" borderId="47" xfId="3" applyFont="1" applyFill="1" applyBorder="1" applyAlignment="1">
      <alignment wrapText="1"/>
    </xf>
    <xf numFmtId="164" fontId="26" fillId="17" borderId="44" xfId="3" applyFont="1" applyFill="1" applyBorder="1" applyAlignment="1">
      <alignment wrapText="1"/>
    </xf>
    <xf numFmtId="0" fontId="26" fillId="17" borderId="30" xfId="0" applyFont="1" applyFill="1" applyBorder="1" applyAlignment="1">
      <alignment horizontal="left" vertical="center" wrapText="1"/>
    </xf>
    <xf numFmtId="0" fontId="26" fillId="2" borderId="28" xfId="0" applyFont="1" applyFill="1" applyBorder="1" applyAlignment="1">
      <alignment wrapText="1"/>
    </xf>
    <xf numFmtId="178" fontId="26" fillId="2" borderId="29" xfId="1" applyNumberFormat="1" applyFont="1" applyFill="1" applyBorder="1" applyAlignment="1">
      <alignment horizontal="center" vertical="center" wrapText="1"/>
    </xf>
    <xf numFmtId="0" fontId="26" fillId="17" borderId="30" xfId="0" applyFont="1" applyFill="1" applyBorder="1" applyAlignment="1">
      <alignment wrapText="1"/>
    </xf>
    <xf numFmtId="165" fontId="26" fillId="2" borderId="75" xfId="2" applyFont="1" applyFill="1" applyBorder="1" applyAlignment="1">
      <alignment horizontal="center" vertical="center" wrapText="1"/>
    </xf>
    <xf numFmtId="164" fontId="26" fillId="35" borderId="95" xfId="3" applyFont="1" applyFill="1" applyBorder="1" applyAlignment="1">
      <alignment wrapText="1"/>
    </xf>
    <xf numFmtId="165" fontId="26" fillId="2" borderId="7" xfId="2" applyFont="1" applyFill="1" applyBorder="1" applyAlignment="1">
      <alignment horizontal="center" vertical="center" wrapText="1"/>
    </xf>
    <xf numFmtId="164" fontId="26" fillId="9" borderId="44" xfId="3" applyFont="1" applyFill="1" applyBorder="1" applyAlignment="1">
      <alignment horizontal="right" vertical="center" wrapText="1"/>
    </xf>
    <xf numFmtId="0" fontId="26" fillId="9" borderId="30" xfId="0" applyFont="1" applyFill="1" applyBorder="1" applyAlignment="1">
      <alignment horizontal="left" vertical="center" wrapText="1"/>
    </xf>
    <xf numFmtId="164" fontId="26" fillId="9" borderId="10" xfId="3" applyFont="1" applyFill="1" applyBorder="1" applyAlignment="1"/>
    <xf numFmtId="0" fontId="26" fillId="9" borderId="75" xfId="0" applyFont="1" applyFill="1" applyBorder="1" applyAlignment="1">
      <alignment horizontal="left" wrapText="1"/>
    </xf>
    <xf numFmtId="164" fontId="26" fillId="2" borderId="17" xfId="3" applyFont="1" applyFill="1" applyBorder="1" applyAlignment="1">
      <alignment horizontal="right" vertical="center" wrapText="1"/>
    </xf>
    <xf numFmtId="0" fontId="26" fillId="14" borderId="7" xfId="0" applyFont="1" applyFill="1" applyBorder="1" applyAlignment="1">
      <alignment horizontal="left" vertical="center" wrapText="1"/>
    </xf>
    <xf numFmtId="164" fontId="26" fillId="14" borderId="7" xfId="3" applyFont="1" applyFill="1" applyBorder="1" applyAlignment="1">
      <alignment horizontal="right" vertical="center" wrapText="1"/>
    </xf>
    <xf numFmtId="164" fontId="26" fillId="14" borderId="7" xfId="3" applyFont="1" applyFill="1" applyBorder="1" applyAlignment="1">
      <alignment wrapText="1"/>
    </xf>
    <xf numFmtId="0" fontId="26" fillId="14" borderId="75" xfId="0" applyFont="1" applyFill="1" applyBorder="1" applyAlignment="1">
      <alignment horizontal="left" vertical="center" wrapText="1"/>
    </xf>
    <xf numFmtId="165" fontId="26" fillId="14" borderId="7" xfId="2" applyFont="1" applyFill="1" applyBorder="1" applyAlignment="1">
      <alignment horizontal="center" vertical="center" wrapText="1"/>
    </xf>
    <xf numFmtId="178" fontId="26" fillId="14" borderId="7" xfId="1" applyNumberFormat="1" applyFont="1" applyFill="1" applyBorder="1" applyAlignment="1">
      <alignment horizontal="center" vertical="center" wrapText="1"/>
    </xf>
    <xf numFmtId="164" fontId="26" fillId="2" borderId="7" xfId="3" applyFont="1" applyFill="1" applyBorder="1" applyAlignment="1"/>
    <xf numFmtId="164" fontId="26" fillId="2" borderId="7" xfId="3" applyFont="1" applyFill="1" applyBorder="1" applyAlignment="1">
      <alignment wrapText="1"/>
    </xf>
    <xf numFmtId="164" fontId="26" fillId="14" borderId="75" xfId="3" applyFont="1" applyFill="1" applyBorder="1" applyAlignment="1">
      <alignment horizontal="right" vertical="center" wrapText="1"/>
    </xf>
    <xf numFmtId="164" fontId="26" fillId="14" borderId="75" xfId="3" applyFont="1" applyFill="1" applyBorder="1" applyAlignment="1">
      <alignment wrapText="1"/>
    </xf>
    <xf numFmtId="178" fontId="26" fillId="14" borderId="75" xfId="1" applyNumberFormat="1" applyFont="1" applyFill="1" applyBorder="1" applyAlignment="1">
      <alignment horizontal="center" vertical="center" wrapText="1"/>
    </xf>
    <xf numFmtId="0" fontId="26" fillId="14" borderId="7" xfId="3" applyNumberFormat="1" applyFont="1" applyFill="1" applyBorder="1" applyAlignment="1">
      <alignment horizontal="center" vertical="center" wrapText="1"/>
    </xf>
    <xf numFmtId="0" fontId="26" fillId="14" borderId="5" xfId="0" applyFont="1" applyFill="1" applyBorder="1" applyAlignment="1">
      <alignment horizontal="left" vertical="center" wrapText="1"/>
    </xf>
    <xf numFmtId="164" fontId="26" fillId="14" borderId="5" xfId="3" applyFont="1" applyFill="1" applyBorder="1" applyAlignment="1">
      <alignment horizontal="right" vertical="center" wrapText="1"/>
    </xf>
    <xf numFmtId="0" fontId="26" fillId="14" borderId="5" xfId="1" applyNumberFormat="1" applyFont="1" applyFill="1" applyBorder="1" applyAlignment="1">
      <alignment horizontal="center" vertical="center" wrapText="1"/>
    </xf>
    <xf numFmtId="0" fontId="26" fillId="14" borderId="5" xfId="0" applyFont="1" applyFill="1" applyBorder="1" applyAlignment="1">
      <alignment wrapText="1"/>
    </xf>
    <xf numFmtId="165" fontId="26" fillId="14" borderId="6" xfId="2" applyFont="1" applyFill="1" applyBorder="1" applyAlignment="1">
      <alignment horizontal="center" vertical="center" wrapText="1"/>
    </xf>
    <xf numFmtId="178" fontId="26" fillId="14" borderId="5" xfId="1" applyNumberFormat="1" applyFont="1" applyFill="1" applyBorder="1" applyAlignment="1">
      <alignment horizontal="center" vertical="center" wrapText="1"/>
    </xf>
    <xf numFmtId="169" fontId="26" fillId="14" borderId="6" xfId="1" applyNumberFormat="1" applyFont="1" applyFill="1" applyBorder="1" applyAlignment="1">
      <alignment horizontal="center" vertical="center" wrapText="1"/>
    </xf>
    <xf numFmtId="164" fontId="26" fillId="2" borderId="6" xfId="3" applyFont="1" applyFill="1" applyBorder="1" applyAlignment="1"/>
    <xf numFmtId="164" fontId="26" fillId="2" borderId="6" xfId="3" applyFont="1" applyFill="1" applyBorder="1" applyAlignment="1">
      <alignment wrapText="1"/>
    </xf>
    <xf numFmtId="0" fontId="26" fillId="9" borderId="5" xfId="0" applyFont="1" applyFill="1" applyBorder="1" applyAlignment="1">
      <alignment horizontal="left" wrapText="1"/>
    </xf>
    <xf numFmtId="0" fontId="26" fillId="9" borderId="5" xfId="0" applyFont="1" applyFill="1" applyBorder="1" applyAlignment="1">
      <alignment horizontal="left" vertical="center" wrapText="1"/>
    </xf>
    <xf numFmtId="164" fontId="26" fillId="9" borderId="5" xfId="3" applyFont="1" applyFill="1" applyBorder="1" applyAlignment="1">
      <alignment horizontal="right" vertical="center" wrapText="1"/>
    </xf>
    <xf numFmtId="164" fontId="26" fillId="14" borderId="63" xfId="3" applyFont="1" applyFill="1" applyBorder="1" applyAlignment="1">
      <alignment horizontal="right" vertical="center" wrapText="1"/>
    </xf>
    <xf numFmtId="0" fontId="26" fillId="14" borderId="6" xfId="0" applyFont="1" applyFill="1" applyBorder="1" applyAlignment="1">
      <alignment horizontal="left" vertical="center" wrapText="1"/>
    </xf>
    <xf numFmtId="0" fontId="26" fillId="14" borderId="12" xfId="0" applyFont="1" applyFill="1" applyBorder="1" applyAlignment="1">
      <alignment horizontal="left" vertical="center" wrapText="1"/>
    </xf>
    <xf numFmtId="164" fontId="26" fillId="9" borderId="11" xfId="3" applyFont="1" applyFill="1" applyBorder="1" applyAlignment="1"/>
    <xf numFmtId="178" fontId="26" fillId="9" borderId="11" xfId="0" applyNumberFormat="1" applyFont="1" applyFill="1" applyBorder="1" applyAlignment="1">
      <alignment wrapText="1"/>
    </xf>
    <xf numFmtId="164" fontId="26" fillId="9" borderId="75" xfId="3" applyFont="1" applyFill="1" applyBorder="1" applyAlignment="1">
      <alignment horizontal="center"/>
    </xf>
    <xf numFmtId="178" fontId="26" fillId="9" borderId="10" xfId="0" applyNumberFormat="1" applyFont="1" applyFill="1" applyBorder="1" applyAlignment="1">
      <alignment wrapText="1"/>
    </xf>
    <xf numFmtId="0" fontId="26" fillId="9" borderId="7" xfId="0" applyFont="1" applyFill="1" applyBorder="1" applyAlignment="1">
      <alignment horizontal="left" wrapText="1"/>
    </xf>
    <xf numFmtId="164" fontId="26" fillId="9" borderId="96" xfId="3" applyFont="1" applyFill="1" applyBorder="1" applyAlignment="1" applyProtection="1">
      <alignment horizontal="right" vertical="center" wrapText="1"/>
    </xf>
    <xf numFmtId="164" fontId="26" fillId="9" borderId="97" xfId="3" applyFont="1" applyFill="1" applyBorder="1" applyAlignment="1" applyProtection="1">
      <alignment horizontal="right" vertical="center" wrapText="1"/>
    </xf>
    <xf numFmtId="164" fontId="26" fillId="9" borderId="89" xfId="3" applyFont="1" applyFill="1" applyBorder="1" applyAlignment="1" applyProtection="1">
      <alignment horizontal="center" vertical="center" wrapText="1"/>
    </xf>
    <xf numFmtId="178" fontId="26" fillId="9" borderId="12" xfId="0" applyNumberFormat="1" applyFont="1" applyFill="1" applyBorder="1" applyAlignment="1">
      <alignment wrapText="1"/>
    </xf>
    <xf numFmtId="164" fontId="26" fillId="9" borderId="10" xfId="3" applyFont="1" applyFill="1" applyBorder="1" applyAlignment="1" applyProtection="1">
      <alignment horizontal="right" vertical="center" wrapText="1"/>
    </xf>
    <xf numFmtId="164" fontId="26" fillId="9" borderId="17" xfId="3" applyFont="1" applyFill="1" applyBorder="1" applyAlignment="1" applyProtection="1">
      <alignment horizontal="right" vertical="center" wrapText="1"/>
    </xf>
    <xf numFmtId="164" fontId="26" fillId="9" borderId="12" xfId="3" applyFont="1" applyFill="1" applyBorder="1" applyAlignment="1" applyProtection="1">
      <alignment horizontal="right" vertical="center" wrapText="1"/>
    </xf>
    <xf numFmtId="164" fontId="26" fillId="9" borderId="45" xfId="3" applyFont="1" applyFill="1" applyBorder="1" applyAlignment="1" applyProtection="1">
      <alignment horizontal="right" vertical="center" wrapText="1"/>
    </xf>
    <xf numFmtId="164" fontId="26" fillId="9" borderId="12" xfId="3" applyFont="1" applyFill="1" applyBorder="1" applyAlignment="1">
      <alignment horizontal="right" vertical="center" wrapText="1"/>
    </xf>
    <xf numFmtId="164" fontId="26" fillId="9" borderId="7" xfId="3" applyFont="1" applyFill="1" applyBorder="1" applyAlignment="1" applyProtection="1">
      <alignment horizontal="right" vertical="center" wrapText="1"/>
    </xf>
    <xf numFmtId="164" fontId="26" fillId="9" borderId="7" xfId="3" applyFont="1" applyFill="1" applyBorder="1" applyAlignment="1" applyProtection="1">
      <alignment horizontal="center" vertical="center" wrapText="1"/>
    </xf>
    <xf numFmtId="0" fontId="26" fillId="17" borderId="7" xfId="0" applyFont="1" applyFill="1" applyBorder="1" applyAlignment="1">
      <alignment horizontal="left" vertical="center" wrapText="1"/>
    </xf>
    <xf numFmtId="164" fontId="26" fillId="9" borderId="7" xfId="3" applyFont="1" applyFill="1" applyBorder="1" applyAlignment="1"/>
    <xf numFmtId="164" fontId="26" fillId="9" borderId="12" xfId="3" applyFont="1" applyFill="1" applyBorder="1" applyAlignment="1"/>
    <xf numFmtId="164" fontId="26" fillId="9" borderId="7" xfId="3" applyFont="1" applyFill="1" applyBorder="1" applyAlignment="1">
      <alignment horizontal="center"/>
    </xf>
    <xf numFmtId="164" fontId="26" fillId="9" borderId="89" xfId="3" applyFont="1" applyFill="1" applyBorder="1" applyAlignment="1" applyProtection="1">
      <alignment horizontal="right" vertical="center" wrapText="1"/>
    </xf>
    <xf numFmtId="179" fontId="26" fillId="9" borderId="98" xfId="20" applyNumberFormat="1" applyFont="1" applyFill="1" applyBorder="1" applyAlignment="1" applyProtection="1">
      <alignment horizontal="right" vertical="center" wrapText="1"/>
    </xf>
    <xf numFmtId="179" fontId="26" fillId="9" borderId="91" xfId="20" applyNumberFormat="1" applyFont="1" applyFill="1" applyBorder="1" applyAlignment="1" applyProtection="1">
      <alignment horizontal="right" vertical="center" wrapText="1"/>
    </xf>
    <xf numFmtId="178" fontId="26" fillId="9" borderId="75" xfId="0" applyNumberFormat="1" applyFont="1" applyFill="1" applyBorder="1" applyAlignment="1">
      <alignment horizontal="right" wrapText="1"/>
    </xf>
    <xf numFmtId="164" fontId="41" fillId="2" borderId="5" xfId="3" applyFont="1" applyFill="1" applyBorder="1" applyAlignment="1">
      <alignment wrapText="1"/>
    </xf>
    <xf numFmtId="164" fontId="26" fillId="9" borderId="29" xfId="3" applyFont="1" applyFill="1" applyBorder="1" applyAlignment="1">
      <alignment horizontal="left" vertical="center" wrapText="1"/>
    </xf>
    <xf numFmtId="0" fontId="26" fillId="9" borderId="75" xfId="0" applyFont="1" applyFill="1" applyBorder="1" applyAlignment="1" applyProtection="1">
      <alignment horizontal="right" vertical="center" wrapText="1"/>
    </xf>
    <xf numFmtId="0" fontId="26" fillId="9" borderId="75" xfId="0" applyFont="1" applyFill="1" applyBorder="1" applyAlignment="1" applyProtection="1">
      <alignment vertical="center" wrapText="1"/>
    </xf>
    <xf numFmtId="0" fontId="26" fillId="9" borderId="75" xfId="0" applyFont="1" applyFill="1" applyBorder="1" applyAlignment="1" applyProtection="1">
      <alignment horizontal="center" wrapText="1"/>
    </xf>
    <xf numFmtId="14" fontId="26" fillId="9" borderId="75" xfId="0" applyNumberFormat="1" applyFont="1" applyFill="1" applyBorder="1" applyAlignment="1">
      <alignment horizontal="left" wrapText="1"/>
    </xf>
    <xf numFmtId="0" fontId="26" fillId="9" borderId="29" xfId="0" applyFont="1" applyFill="1" applyBorder="1" applyAlignment="1" applyProtection="1">
      <alignment horizontal="left" wrapText="1"/>
    </xf>
    <xf numFmtId="14" fontId="26" fillId="9" borderId="30" xfId="0" applyNumberFormat="1" applyFont="1" applyFill="1" applyBorder="1" applyAlignment="1" applyProtection="1">
      <alignment horizontal="left" wrapText="1"/>
    </xf>
    <xf numFmtId="0" fontId="26" fillId="9" borderId="75" xfId="0" applyFont="1" applyFill="1" applyBorder="1" applyAlignment="1" applyProtection="1">
      <alignment horizontal="left" wrapText="1"/>
    </xf>
    <xf numFmtId="164" fontId="26" fillId="35" borderId="68" xfId="3" applyFont="1" applyFill="1" applyBorder="1" applyAlignment="1">
      <alignment horizontal="center" vertical="center" wrapText="1"/>
    </xf>
    <xf numFmtId="164" fontId="26" fillId="35" borderId="45" xfId="3" applyFont="1" applyFill="1" applyBorder="1" applyAlignment="1">
      <alignment horizontal="center" vertical="center" wrapText="1"/>
    </xf>
    <xf numFmtId="164" fontId="26" fillId="35" borderId="12" xfId="3" applyFont="1" applyFill="1" applyBorder="1" applyAlignment="1">
      <alignment horizontal="center" vertical="center" wrapText="1"/>
    </xf>
    <xf numFmtId="164" fontId="26" fillId="35" borderId="67" xfId="3" applyFont="1" applyFill="1" applyBorder="1" applyAlignment="1">
      <alignment horizontal="center" vertical="center" wrapText="1"/>
    </xf>
    <xf numFmtId="0" fontId="26" fillId="35" borderId="75" xfId="3" applyNumberFormat="1" applyFont="1" applyFill="1" applyBorder="1" applyAlignment="1">
      <alignment horizontal="center" vertical="center" wrapText="1"/>
    </xf>
    <xf numFmtId="164" fontId="26" fillId="35" borderId="10" xfId="3" applyFont="1" applyFill="1" applyBorder="1" applyAlignment="1">
      <alignment horizontal="center" vertical="center" wrapText="1"/>
    </xf>
    <xf numFmtId="164" fontId="26" fillId="35" borderId="17" xfId="3" applyFont="1" applyFill="1" applyBorder="1" applyAlignment="1">
      <alignment horizontal="right" vertical="center" wrapText="1"/>
    </xf>
    <xf numFmtId="0" fontId="26" fillId="35" borderId="10" xfId="0" applyFont="1" applyFill="1" applyBorder="1" applyAlignment="1">
      <alignment horizontal="left" vertical="center" wrapText="1"/>
    </xf>
    <xf numFmtId="164" fontId="26" fillId="35" borderId="71" xfId="3" applyFont="1" applyFill="1" applyBorder="1" applyAlignment="1">
      <alignment horizontal="center" vertical="center" wrapText="1"/>
    </xf>
    <xf numFmtId="164" fontId="26" fillId="35" borderId="46" xfId="3" applyFont="1" applyFill="1" applyBorder="1" applyAlignment="1">
      <alignment horizontal="center" vertical="center" wrapText="1"/>
    </xf>
    <xf numFmtId="164" fontId="26" fillId="35" borderId="22" xfId="3" applyFont="1" applyFill="1" applyBorder="1" applyAlignment="1">
      <alignment horizontal="center" vertical="center" wrapText="1"/>
    </xf>
    <xf numFmtId="164" fontId="26" fillId="35" borderId="69" xfId="3" applyFont="1" applyFill="1" applyBorder="1" applyAlignment="1">
      <alignment horizontal="center" vertical="center" wrapText="1"/>
    </xf>
    <xf numFmtId="0" fontId="26" fillId="35" borderId="70" xfId="3" applyNumberFormat="1" applyFont="1" applyFill="1" applyBorder="1" applyAlignment="1">
      <alignment horizontal="center" vertical="center" wrapText="1"/>
    </xf>
    <xf numFmtId="164" fontId="26" fillId="35" borderId="39" xfId="3" applyFont="1" applyFill="1" applyBorder="1" applyAlignment="1">
      <alignment horizontal="center" vertical="center" wrapText="1"/>
    </xf>
    <xf numFmtId="165" fontId="26" fillId="9" borderId="29" xfId="2" applyFont="1" applyFill="1" applyBorder="1" applyAlignment="1">
      <alignment horizontal="center" vertical="justify" wrapText="1"/>
    </xf>
    <xf numFmtId="0" fontId="26" fillId="9" borderId="29" xfId="2" applyNumberFormat="1" applyFont="1" applyFill="1" applyBorder="1" applyAlignment="1">
      <alignment horizontal="center" vertical="justify" wrapText="1"/>
    </xf>
    <xf numFmtId="0" fontId="26" fillId="14" borderId="75" xfId="0" applyFont="1" applyFill="1" applyBorder="1" applyAlignment="1">
      <alignment vertical="center" wrapText="1"/>
    </xf>
    <xf numFmtId="165" fontId="26" fillId="14" borderId="75" xfId="2" applyFont="1" applyFill="1" applyBorder="1" applyAlignment="1">
      <alignment horizontal="center" vertical="justify" wrapText="1"/>
    </xf>
    <xf numFmtId="0" fontId="26" fillId="14" borderId="75" xfId="2" applyNumberFormat="1" applyFont="1" applyFill="1" applyBorder="1" applyAlignment="1">
      <alignment horizontal="center" vertical="justify" wrapText="1"/>
    </xf>
    <xf numFmtId="165" fontId="26" fillId="14" borderId="75" xfId="2" applyFont="1" applyFill="1" applyBorder="1" applyAlignment="1">
      <alignment horizontal="center" vertical="center" wrapText="1"/>
    </xf>
    <xf numFmtId="164" fontId="26" fillId="14" borderId="75" xfId="3" applyFont="1" applyFill="1" applyBorder="1" applyAlignment="1">
      <alignment horizontal="center" vertical="center" wrapText="1"/>
    </xf>
    <xf numFmtId="165" fontId="26" fillId="35" borderId="70" xfId="2" applyFont="1" applyFill="1" applyBorder="1" applyAlignment="1">
      <alignment horizontal="center" vertical="justify" wrapText="1"/>
    </xf>
    <xf numFmtId="0" fontId="26" fillId="35" borderId="70" xfId="2" applyNumberFormat="1" applyFont="1" applyFill="1" applyBorder="1" applyAlignment="1">
      <alignment horizontal="center" vertical="justify" wrapText="1"/>
    </xf>
    <xf numFmtId="42" fontId="26" fillId="9" borderId="10" xfId="14" applyFont="1" applyFill="1" applyBorder="1" applyAlignment="1" applyProtection="1">
      <alignment horizontal="right" vertical="center" wrapText="1"/>
    </xf>
    <xf numFmtId="42" fontId="26" fillId="9" borderId="17" xfId="14" applyFont="1" applyFill="1" applyBorder="1" applyAlignment="1" applyProtection="1">
      <alignment horizontal="right" vertical="center" wrapText="1"/>
    </xf>
    <xf numFmtId="164" fontId="26" fillId="9" borderId="75" xfId="3" applyFont="1" applyFill="1" applyBorder="1" applyAlignment="1" applyProtection="1">
      <alignment horizontal="center" vertical="center" wrapText="1"/>
    </xf>
    <xf numFmtId="14" fontId="26" fillId="9" borderId="10" xfId="0" applyNumberFormat="1" applyFont="1" applyFill="1" applyBorder="1" applyAlignment="1" applyProtection="1">
      <alignment horizontal="right" vertical="center" wrapText="1"/>
    </xf>
    <xf numFmtId="0" fontId="26" fillId="61" borderId="29" xfId="3" applyNumberFormat="1" applyFont="1" applyFill="1" applyBorder="1" applyAlignment="1">
      <alignment horizontal="center" vertical="center" wrapText="1"/>
    </xf>
    <xf numFmtId="0" fontId="26" fillId="61" borderId="29" xfId="0" applyFont="1" applyFill="1" applyBorder="1" applyAlignment="1">
      <alignment horizontal="center" wrapText="1"/>
    </xf>
    <xf numFmtId="0" fontId="26" fillId="61" borderId="29" xfId="0" applyFont="1" applyFill="1" applyBorder="1" applyAlignment="1">
      <alignment wrapText="1"/>
    </xf>
    <xf numFmtId="164" fontId="26" fillId="61" borderId="29" xfId="3" applyFont="1" applyFill="1" applyBorder="1" applyAlignment="1">
      <alignment wrapText="1"/>
    </xf>
    <xf numFmtId="0" fontId="26" fillId="61" borderId="30" xfId="0" applyFont="1" applyFill="1" applyBorder="1" applyAlignment="1">
      <alignment horizontal="center" wrapText="1"/>
    </xf>
    <xf numFmtId="0" fontId="26" fillId="61" borderId="18" xfId="1" applyNumberFormat="1" applyFont="1" applyFill="1" applyBorder="1" applyAlignment="1">
      <alignment horizontal="center" vertical="center" wrapText="1"/>
    </xf>
    <xf numFmtId="0" fontId="26" fillId="61" borderId="19" xfId="0" applyFont="1" applyFill="1" applyBorder="1" applyAlignment="1">
      <alignment horizontal="center" vertical="center" wrapText="1"/>
    </xf>
    <xf numFmtId="165" fontId="26" fillId="61" borderId="19" xfId="2" applyFont="1" applyFill="1" applyBorder="1" applyAlignment="1">
      <alignment horizontal="center" vertical="center" wrapText="1"/>
    </xf>
    <xf numFmtId="169" fontId="26" fillId="61" borderId="19" xfId="1" applyNumberFormat="1" applyFont="1" applyFill="1" applyBorder="1" applyAlignment="1">
      <alignment horizontal="center" vertical="center" wrapText="1"/>
    </xf>
    <xf numFmtId="169" fontId="26" fillId="61" borderId="44" xfId="1" applyNumberFormat="1" applyFont="1" applyFill="1" applyBorder="1" applyAlignment="1">
      <alignment horizontal="center" vertical="center" wrapText="1"/>
    </xf>
    <xf numFmtId="14" fontId="26" fillId="61" borderId="29" xfId="0" applyNumberFormat="1" applyFont="1" applyFill="1" applyBorder="1" applyAlignment="1">
      <alignment wrapText="1"/>
    </xf>
    <xf numFmtId="0" fontId="26" fillId="61" borderId="29" xfId="0" applyNumberFormat="1" applyFont="1" applyFill="1" applyBorder="1" applyAlignment="1">
      <alignment wrapText="1"/>
    </xf>
    <xf numFmtId="14" fontId="26" fillId="61" borderId="29" xfId="0" applyNumberFormat="1" applyFont="1" applyFill="1" applyBorder="1" applyAlignment="1">
      <alignment horizontal="center" wrapText="1"/>
    </xf>
    <xf numFmtId="0" fontId="26" fillId="2" borderId="7" xfId="0" applyNumberFormat="1" applyFont="1" applyFill="1" applyBorder="1" applyAlignment="1">
      <alignment wrapText="1"/>
    </xf>
    <xf numFmtId="0" fontId="26" fillId="2" borderId="34" xfId="1" applyNumberFormat="1" applyFont="1" applyFill="1" applyBorder="1" applyAlignment="1">
      <alignment horizontal="center" vertical="center" wrapText="1"/>
    </xf>
    <xf numFmtId="164" fontId="26" fillId="2" borderId="34" xfId="3" applyFont="1" applyFill="1" applyBorder="1" applyAlignment="1">
      <alignment wrapText="1"/>
    </xf>
    <xf numFmtId="0" fontId="26" fillId="2" borderId="34" xfId="0" applyNumberFormat="1" applyFont="1" applyFill="1" applyBorder="1" applyAlignment="1">
      <alignment wrapText="1"/>
    </xf>
    <xf numFmtId="14" fontId="26" fillId="2" borderId="34" xfId="0" applyNumberFormat="1" applyFont="1" applyFill="1" applyBorder="1" applyAlignment="1">
      <alignment wrapText="1"/>
    </xf>
    <xf numFmtId="0" fontId="26" fillId="2" borderId="14" xfId="0" applyFont="1" applyFill="1" applyBorder="1"/>
    <xf numFmtId="0" fontId="26" fillId="2" borderId="19" xfId="0" applyFont="1" applyFill="1" applyBorder="1" applyAlignment="1">
      <alignment wrapText="1"/>
    </xf>
    <xf numFmtId="0" fontId="26" fillId="2" borderId="19" xfId="0" applyFont="1" applyFill="1" applyBorder="1" applyAlignment="1">
      <alignment horizontal="center" wrapText="1"/>
    </xf>
    <xf numFmtId="164" fontId="26" fillId="2" borderId="19" xfId="3" applyFont="1" applyFill="1" applyBorder="1" applyAlignment="1">
      <alignment horizontal="right" vertical="center" wrapText="1"/>
    </xf>
    <xf numFmtId="164" fontId="26" fillId="2" borderId="19" xfId="3" applyFont="1" applyFill="1" applyBorder="1" applyAlignment="1">
      <alignment wrapText="1"/>
    </xf>
    <xf numFmtId="0" fontId="26" fillId="2" borderId="19" xfId="0" applyFont="1" applyFill="1" applyBorder="1" applyAlignment="1">
      <alignment horizontal="left" vertical="center" wrapText="1"/>
    </xf>
    <xf numFmtId="0" fontId="26" fillId="2" borderId="19" xfId="0" applyNumberFormat="1" applyFont="1" applyFill="1" applyBorder="1"/>
    <xf numFmtId="169" fontId="26" fillId="2" borderId="75" xfId="1" applyNumberFormat="1" applyFont="1" applyFill="1" applyBorder="1" applyAlignment="1" applyProtection="1">
      <alignment horizontal="center" vertical="center" wrapText="1"/>
      <protection locked="0"/>
    </xf>
    <xf numFmtId="0" fontId="26" fillId="2" borderId="19" xfId="2" applyNumberFormat="1" applyFont="1" applyFill="1" applyBorder="1" applyAlignment="1">
      <alignment horizontal="center" vertical="center" wrapText="1"/>
    </xf>
    <xf numFmtId="0" fontId="26" fillId="2" borderId="6" xfId="2" applyNumberFormat="1" applyFont="1" applyFill="1" applyBorder="1" applyAlignment="1">
      <alignment horizontal="center" vertical="center" wrapText="1"/>
    </xf>
    <xf numFmtId="164" fontId="26" fillId="2" borderId="94" xfId="3" applyFont="1" applyFill="1" applyBorder="1" applyAlignment="1">
      <alignment horizontal="center" vertical="center" wrapText="1"/>
    </xf>
    <xf numFmtId="0" fontId="26" fillId="9" borderId="29" xfId="0" applyFont="1" applyFill="1" applyBorder="1"/>
    <xf numFmtId="164" fontId="26" fillId="9" borderId="47" xfId="3" applyFont="1" applyFill="1" applyBorder="1" applyAlignment="1">
      <alignment horizontal="right" vertical="center" wrapText="1"/>
    </xf>
    <xf numFmtId="44" fontId="26" fillId="9" borderId="29" xfId="7" applyFont="1" applyFill="1" applyBorder="1" applyAlignment="1">
      <alignment horizontal="right" wrapText="1"/>
    </xf>
    <xf numFmtId="164" fontId="26" fillId="9" borderId="68" xfId="3" applyFont="1" applyFill="1" applyBorder="1" applyAlignment="1">
      <alignment wrapText="1"/>
    </xf>
    <xf numFmtId="0" fontId="26" fillId="9" borderId="75" xfId="1" applyNumberFormat="1" applyFont="1" applyFill="1" applyBorder="1" applyAlignment="1">
      <alignment horizontal="left" vertical="center" wrapText="1"/>
    </xf>
    <xf numFmtId="164" fontId="26" fillId="2" borderId="63" xfId="3" applyFont="1" applyFill="1" applyBorder="1" applyAlignment="1">
      <alignment wrapText="1"/>
    </xf>
    <xf numFmtId="0" fontId="26" fillId="2" borderId="11" xfId="0" applyFont="1" applyFill="1" applyBorder="1" applyAlignment="1">
      <alignment wrapText="1"/>
    </xf>
    <xf numFmtId="164" fontId="26" fillId="9" borderId="75" xfId="3" applyFont="1" applyFill="1" applyBorder="1" applyAlignment="1">
      <alignment horizontal="right" wrapText="1"/>
    </xf>
    <xf numFmtId="0" fontId="26" fillId="17" borderId="75" xfId="0" applyFont="1" applyFill="1" applyBorder="1"/>
    <xf numFmtId="164" fontId="26" fillId="14" borderId="46" xfId="3" applyFont="1" applyFill="1" applyBorder="1" applyAlignment="1">
      <alignment wrapText="1"/>
    </xf>
    <xf numFmtId="0" fontId="26" fillId="14" borderId="39" xfId="0" applyFont="1" applyFill="1" applyBorder="1" applyAlignment="1">
      <alignment wrapText="1"/>
    </xf>
    <xf numFmtId="169" fontId="26" fillId="9" borderId="75" xfId="1" applyNumberFormat="1" applyFont="1" applyFill="1" applyBorder="1" applyAlignment="1">
      <alignment horizontal="left" vertical="center" wrapText="1"/>
    </xf>
    <xf numFmtId="0" fontId="26" fillId="2" borderId="70" xfId="0" applyFont="1" applyFill="1" applyBorder="1"/>
    <xf numFmtId="164" fontId="26" fillId="2" borderId="71" xfId="3" applyFont="1" applyFill="1" applyBorder="1" applyAlignment="1">
      <alignment wrapText="1"/>
    </xf>
    <xf numFmtId="0" fontId="26" fillId="2" borderId="10" xfId="0" applyFont="1" applyFill="1" applyBorder="1" applyAlignment="1">
      <alignment wrapText="1"/>
    </xf>
    <xf numFmtId="0" fontId="26" fillId="2" borderId="69" xfId="0" applyFont="1" applyFill="1" applyBorder="1" applyAlignment="1">
      <alignment wrapText="1"/>
    </xf>
    <xf numFmtId="0" fontId="26" fillId="61" borderId="19" xfId="2" applyNumberFormat="1" applyFont="1" applyFill="1" applyBorder="1" applyAlignment="1">
      <alignment horizontal="center" vertical="center" wrapText="1"/>
    </xf>
    <xf numFmtId="164" fontId="26" fillId="61" borderId="20" xfId="3" applyFont="1" applyFill="1" applyBorder="1" applyAlignment="1">
      <alignment horizontal="center" vertical="center" wrapText="1"/>
    </xf>
    <xf numFmtId="0" fontId="26" fillId="61" borderId="7" xfId="3" applyNumberFormat="1" applyFont="1" applyFill="1" applyBorder="1" applyAlignment="1">
      <alignment horizontal="center" vertical="center" wrapText="1"/>
    </xf>
    <xf numFmtId="0" fontId="26" fillId="61" borderId="7" xfId="0" applyFont="1" applyFill="1" applyBorder="1" applyAlignment="1">
      <alignment horizontal="center" wrapText="1"/>
    </xf>
    <xf numFmtId="0" fontId="26" fillId="61" borderId="7" xfId="0" applyFont="1" applyFill="1" applyBorder="1" applyAlignment="1">
      <alignment wrapText="1"/>
    </xf>
    <xf numFmtId="164" fontId="26" fillId="61" borderId="7" xfId="3" applyFont="1" applyFill="1" applyBorder="1" applyAlignment="1">
      <alignment wrapText="1"/>
    </xf>
    <xf numFmtId="0" fontId="26" fillId="61" borderId="75" xfId="0" applyFont="1" applyFill="1" applyBorder="1" applyAlignment="1">
      <alignment horizontal="center" wrapText="1"/>
    </xf>
    <xf numFmtId="0" fontId="26" fillId="61" borderId="12" xfId="0" applyFont="1" applyFill="1" applyBorder="1" applyAlignment="1">
      <alignment horizontal="center" wrapText="1"/>
    </xf>
    <xf numFmtId="169" fontId="26" fillId="61" borderId="45" xfId="1" applyNumberFormat="1" applyFont="1" applyFill="1" applyBorder="1" applyAlignment="1">
      <alignment horizontal="center" vertical="center" wrapText="1"/>
    </xf>
    <xf numFmtId="0" fontId="26" fillId="61" borderId="7" xfId="1" applyNumberFormat="1" applyFont="1" applyFill="1" applyBorder="1" applyAlignment="1">
      <alignment horizontal="center" vertical="center" wrapText="1"/>
    </xf>
    <xf numFmtId="14" fontId="26" fillId="61" borderId="7" xfId="0" applyNumberFormat="1" applyFont="1" applyFill="1" applyBorder="1" applyAlignment="1">
      <alignment wrapText="1"/>
    </xf>
    <xf numFmtId="0" fontId="26" fillId="61" borderId="7" xfId="0" applyNumberFormat="1" applyFont="1" applyFill="1" applyBorder="1" applyAlignment="1">
      <alignment wrapText="1"/>
    </xf>
    <xf numFmtId="0" fontId="26" fillId="0" borderId="16" xfId="0" applyFont="1" applyBorder="1" applyAlignment="1">
      <alignment horizontal="center" vertical="center" wrapText="1"/>
    </xf>
    <xf numFmtId="0" fontId="26" fillId="0" borderId="15" xfId="0" applyFont="1" applyBorder="1" applyAlignment="1">
      <alignment horizontal="center" vertical="center" wrapText="1"/>
    </xf>
    <xf numFmtId="0" fontId="41" fillId="0" borderId="0" xfId="0" applyFont="1" applyAlignment="1">
      <alignment horizontal="justify" vertical="center"/>
    </xf>
    <xf numFmtId="0" fontId="41" fillId="0" borderId="0" xfId="0" applyFont="1"/>
    <xf numFmtId="164" fontId="26" fillId="2" borderId="30" xfId="3" applyFont="1" applyFill="1" applyBorder="1" applyAlignment="1">
      <alignment horizontal="center" vertical="center" wrapText="1"/>
    </xf>
    <xf numFmtId="0" fontId="26" fillId="2" borderId="45" xfId="0" applyFont="1" applyFill="1" applyBorder="1" applyAlignment="1">
      <alignment wrapText="1"/>
    </xf>
    <xf numFmtId="164" fontId="26" fillId="2" borderId="12" xfId="3" applyFont="1" applyFill="1" applyBorder="1" applyAlignment="1">
      <alignment horizontal="center" vertical="center" wrapText="1"/>
    </xf>
    <xf numFmtId="0" fontId="26" fillId="2" borderId="12" xfId="0" applyNumberFormat="1" applyFont="1" applyFill="1" applyBorder="1" applyAlignment="1">
      <alignment wrapText="1"/>
    </xf>
    <xf numFmtId="0" fontId="26" fillId="2" borderId="7" xfId="0" applyFont="1" applyFill="1" applyBorder="1" applyAlignment="1">
      <alignment horizontal="right"/>
    </xf>
    <xf numFmtId="9" fontId="26" fillId="2" borderId="7" xfId="2" applyNumberFormat="1" applyFont="1" applyFill="1" applyBorder="1" applyAlignment="1">
      <alignment horizontal="center" vertical="center" wrapText="1"/>
    </xf>
    <xf numFmtId="0" fontId="26" fillId="14" borderId="29" xfId="3" applyNumberFormat="1" applyFont="1" applyFill="1" applyBorder="1" applyAlignment="1">
      <alignment vertical="center" wrapText="1"/>
    </xf>
    <xf numFmtId="0" fontId="26" fillId="14" borderId="29" xfId="0" applyFont="1" applyFill="1" applyBorder="1" applyAlignment="1">
      <alignment vertical="center" wrapText="1"/>
    </xf>
    <xf numFmtId="164" fontId="26" fillId="14" borderId="29" xfId="3" applyFont="1" applyFill="1" applyBorder="1" applyAlignment="1">
      <alignment vertical="center" wrapText="1"/>
    </xf>
    <xf numFmtId="165" fontId="26" fillId="14" borderId="29" xfId="2" applyFont="1" applyFill="1" applyBorder="1" applyAlignment="1">
      <alignment horizontal="center" vertical="center" wrapText="1"/>
    </xf>
    <xf numFmtId="0" fontId="26" fillId="0" borderId="29" xfId="0" applyFont="1" applyFill="1" applyBorder="1" applyAlignment="1" applyProtection="1">
      <alignment vertical="center" wrapText="1"/>
    </xf>
    <xf numFmtId="164" fontId="26" fillId="0" borderId="29" xfId="3" applyFont="1" applyFill="1" applyBorder="1" applyAlignment="1" applyProtection="1">
      <alignment horizontal="right" vertical="center" wrapText="1"/>
    </xf>
    <xf numFmtId="15" fontId="26" fillId="0" borderId="29" xfId="0" applyNumberFormat="1" applyFont="1" applyFill="1" applyBorder="1" applyAlignment="1" applyProtection="1">
      <alignment horizontal="right" vertical="center" wrapText="1"/>
    </xf>
    <xf numFmtId="0" fontId="26" fillId="2" borderId="29" xfId="0" applyFont="1" applyFill="1" applyBorder="1" applyAlignment="1">
      <alignment horizontal="left" vertical="center" wrapText="1"/>
    </xf>
    <xf numFmtId="0" fontId="26" fillId="9" borderId="29" xfId="0" applyFont="1" applyFill="1" applyBorder="1" applyAlignment="1">
      <alignment vertical="center"/>
    </xf>
    <xf numFmtId="17" fontId="26" fillId="9" borderId="29" xfId="0" applyNumberFormat="1" applyFont="1" applyFill="1" applyBorder="1" applyAlignment="1">
      <alignment horizontal="center" vertical="top" wrapText="1"/>
    </xf>
    <xf numFmtId="164" fontId="26" fillId="58" borderId="29" xfId="3" applyFont="1" applyFill="1" applyBorder="1" applyAlignment="1">
      <alignment horizontal="center" vertical="center" wrapText="1"/>
    </xf>
    <xf numFmtId="0" fontId="26" fillId="58" borderId="29" xfId="0" applyFont="1" applyFill="1" applyBorder="1" applyAlignment="1">
      <alignment horizontal="left" vertical="center" wrapText="1"/>
    </xf>
    <xf numFmtId="44" fontId="26" fillId="9" borderId="10" xfId="7" applyFont="1" applyFill="1" applyBorder="1" applyAlignment="1">
      <alignment horizontal="center" vertical="center" wrapText="1"/>
    </xf>
    <xf numFmtId="14" fontId="26" fillId="9" borderId="75" xfId="0" applyNumberFormat="1" applyFont="1" applyFill="1" applyBorder="1" applyAlignment="1">
      <alignment horizontal="center" vertical="top" wrapText="1"/>
    </xf>
    <xf numFmtId="164" fontId="26" fillId="58" borderId="75" xfId="3" applyFont="1" applyFill="1" applyBorder="1" applyAlignment="1">
      <alignment wrapText="1"/>
    </xf>
    <xf numFmtId="0" fontId="26" fillId="58" borderId="7" xfId="0" applyFont="1" applyFill="1" applyBorder="1" applyAlignment="1">
      <alignment horizontal="left" vertical="center" wrapText="1"/>
    </xf>
    <xf numFmtId="0" fontId="26" fillId="9" borderId="75" xfId="0" applyFont="1" applyFill="1" applyBorder="1" applyAlignment="1">
      <alignment vertical="center"/>
    </xf>
    <xf numFmtId="17" fontId="26" fillId="9" borderId="75" xfId="0" applyNumberFormat="1" applyFont="1" applyFill="1" applyBorder="1" applyAlignment="1">
      <alignment horizontal="center" vertical="top" wrapText="1"/>
    </xf>
    <xf numFmtId="164" fontId="26" fillId="58" borderId="5" xfId="3" applyFont="1" applyFill="1" applyBorder="1" applyAlignment="1">
      <alignment wrapText="1"/>
    </xf>
    <xf numFmtId="44" fontId="26" fillId="9" borderId="11" xfId="7" applyFont="1" applyFill="1" applyBorder="1" applyAlignment="1">
      <alignment horizontal="center" vertical="center" wrapText="1"/>
    </xf>
    <xf numFmtId="14" fontId="26" fillId="9" borderId="5" xfId="0" applyNumberFormat="1" applyFont="1" applyFill="1" applyBorder="1" applyAlignment="1">
      <alignment horizontal="center" vertical="top" wrapText="1"/>
    </xf>
    <xf numFmtId="0" fontId="26" fillId="9" borderId="5" xfId="0" applyFont="1" applyFill="1" applyBorder="1" applyAlignment="1">
      <alignment horizontal="center"/>
    </xf>
    <xf numFmtId="0" fontId="26" fillId="9" borderId="5" xfId="0" applyFont="1" applyFill="1" applyBorder="1"/>
    <xf numFmtId="164" fontId="26" fillId="58" borderId="7" xfId="3" applyFont="1" applyFill="1" applyBorder="1" applyAlignment="1">
      <alignment horizontal="center" vertical="center" wrapText="1"/>
    </xf>
    <xf numFmtId="164" fontId="26" fillId="9" borderId="6" xfId="3" applyFont="1" applyFill="1" applyBorder="1" applyAlignment="1">
      <alignment horizontal="center" vertical="center" wrapText="1"/>
    </xf>
    <xf numFmtId="164" fontId="26" fillId="58" borderId="6" xfId="3" applyFont="1" applyFill="1" applyBorder="1" applyAlignment="1">
      <alignment horizontal="center" vertical="center" wrapText="1"/>
    </xf>
    <xf numFmtId="0" fontId="26" fillId="58" borderId="5" xfId="0" applyFont="1" applyFill="1" applyBorder="1" applyAlignment="1">
      <alignment horizontal="left" vertical="center" wrapText="1"/>
    </xf>
    <xf numFmtId="0" fontId="26" fillId="9" borderId="5" xfId="0" applyFont="1" applyFill="1" applyBorder="1" applyAlignment="1">
      <alignment horizontal="justify" vertical="center" wrapText="1"/>
    </xf>
    <xf numFmtId="17" fontId="26" fillId="9" borderId="5" xfId="0" applyNumberFormat="1" applyFont="1" applyFill="1" applyBorder="1" applyAlignment="1">
      <alignment horizontal="center" vertical="top" wrapText="1"/>
    </xf>
    <xf numFmtId="0" fontId="26" fillId="9" borderId="5" xfId="0" applyFont="1" applyFill="1" applyBorder="1" applyAlignment="1">
      <alignment horizontal="center" vertical="center" wrapText="1"/>
    </xf>
    <xf numFmtId="164" fontId="26" fillId="58" borderId="5" xfId="3" applyFont="1" applyFill="1" applyBorder="1" applyAlignment="1">
      <alignment horizontal="center" vertical="center" wrapText="1"/>
    </xf>
    <xf numFmtId="164" fontId="26" fillId="58" borderId="75" xfId="3" applyFont="1" applyFill="1" applyBorder="1" applyAlignment="1">
      <alignment horizontal="center" vertical="center" wrapText="1"/>
    </xf>
    <xf numFmtId="0" fontId="26" fillId="58" borderId="75" xfId="0" applyFont="1" applyFill="1" applyBorder="1"/>
    <xf numFmtId="180" fontId="26" fillId="9" borderId="5" xfId="0" applyNumberFormat="1" applyFont="1" applyFill="1" applyBorder="1" applyAlignment="1">
      <alignment horizontal="center" vertical="top" wrapText="1"/>
    </xf>
    <xf numFmtId="0" fontId="26" fillId="58" borderId="5" xfId="0" applyFont="1" applyFill="1" applyBorder="1"/>
    <xf numFmtId="0" fontId="26" fillId="9" borderId="11" xfId="0" applyFont="1" applyFill="1" applyBorder="1" applyAlignment="1">
      <alignment wrapText="1"/>
    </xf>
    <xf numFmtId="169" fontId="26" fillId="9" borderId="11" xfId="1" applyNumberFormat="1" applyFont="1" applyFill="1" applyBorder="1" applyAlignment="1">
      <alignment horizontal="center" vertical="center" wrapText="1"/>
    </xf>
    <xf numFmtId="44" fontId="26" fillId="9" borderId="60" xfId="7" applyFont="1" applyFill="1" applyBorder="1" applyAlignment="1">
      <alignment horizontal="right" wrapText="1"/>
    </xf>
    <xf numFmtId="44" fontId="26" fillId="9" borderId="17" xfId="7" applyFont="1" applyFill="1" applyBorder="1" applyAlignment="1">
      <alignment horizontal="right" vertical="center" wrapText="1"/>
    </xf>
    <xf numFmtId="44" fontId="26" fillId="9" borderId="5" xfId="7" applyFont="1" applyFill="1" applyBorder="1" applyAlignment="1">
      <alignment horizontal="center" vertical="center" wrapText="1"/>
    </xf>
    <xf numFmtId="9" fontId="26" fillId="9" borderId="5" xfId="2" applyNumberFormat="1" applyFont="1" applyFill="1" applyBorder="1" applyAlignment="1">
      <alignment horizontal="center" vertical="center" wrapText="1"/>
    </xf>
    <xf numFmtId="17" fontId="26" fillId="58" borderId="75" xfId="0" applyNumberFormat="1" applyFont="1" applyFill="1" applyBorder="1" applyAlignment="1">
      <alignment horizontal="center" vertical="top" wrapText="1"/>
    </xf>
    <xf numFmtId="0" fontId="26" fillId="58" borderId="75" xfId="0" applyFont="1" applyFill="1" applyBorder="1" applyAlignment="1">
      <alignment horizontal="center" vertical="center" wrapText="1"/>
    </xf>
    <xf numFmtId="0" fontId="26" fillId="58" borderId="75" xfId="1" applyNumberFormat="1" applyFont="1" applyFill="1" applyBorder="1" applyAlignment="1">
      <alignment horizontal="center" vertical="center" wrapText="1"/>
    </xf>
    <xf numFmtId="0" fontId="26" fillId="58" borderId="75" xfId="2" applyNumberFormat="1" applyFont="1" applyFill="1" applyBorder="1" applyAlignment="1">
      <alignment horizontal="center" vertical="center" wrapText="1"/>
    </xf>
    <xf numFmtId="178" fontId="26" fillId="58" borderId="75" xfId="1" applyNumberFormat="1" applyFont="1" applyFill="1" applyBorder="1" applyAlignment="1">
      <alignment horizontal="center" vertical="center" wrapText="1"/>
    </xf>
    <xf numFmtId="44" fontId="26" fillId="58" borderId="75" xfId="7" applyFont="1" applyFill="1" applyBorder="1" applyAlignment="1">
      <alignment horizontal="center" vertical="center" wrapText="1"/>
    </xf>
    <xf numFmtId="169" fontId="26" fillId="58" borderId="7" xfId="1" applyNumberFormat="1" applyFont="1" applyFill="1" applyBorder="1" applyAlignment="1">
      <alignment horizontal="left" vertical="center" wrapText="1"/>
    </xf>
    <xf numFmtId="169" fontId="26" fillId="58" borderId="7" xfId="1" applyNumberFormat="1" applyFont="1" applyFill="1" applyBorder="1" applyAlignment="1">
      <alignment horizontal="center" vertical="center" wrapText="1"/>
    </xf>
    <xf numFmtId="0" fontId="26" fillId="58" borderId="7" xfId="1" applyNumberFormat="1" applyFont="1" applyFill="1" applyBorder="1" applyAlignment="1">
      <alignment horizontal="center" vertical="center" wrapText="1"/>
    </xf>
    <xf numFmtId="14" fontId="26" fillId="58" borderId="7" xfId="0" applyNumberFormat="1" applyFont="1" applyFill="1" applyBorder="1" applyAlignment="1">
      <alignment horizontal="center" wrapText="1"/>
    </xf>
    <xf numFmtId="14" fontId="26" fillId="58" borderId="75" xfId="0" applyNumberFormat="1" applyFont="1" applyFill="1" applyBorder="1" applyAlignment="1">
      <alignment wrapText="1"/>
    </xf>
    <xf numFmtId="178" fontId="26" fillId="58" borderId="75" xfId="0" applyNumberFormat="1" applyFont="1" applyFill="1" applyBorder="1" applyAlignment="1">
      <alignment wrapText="1"/>
    </xf>
    <xf numFmtId="178" fontId="26" fillId="58" borderId="10" xfId="0" applyNumberFormat="1" applyFont="1" applyFill="1" applyBorder="1" applyAlignment="1">
      <alignment horizontal="right" wrapText="1"/>
    </xf>
    <xf numFmtId="164" fontId="26" fillId="58" borderId="60" xfId="3" applyFont="1" applyFill="1" applyBorder="1" applyAlignment="1">
      <alignment horizontal="center" vertical="center" wrapText="1"/>
    </xf>
    <xf numFmtId="0" fontId="26" fillId="58" borderId="11" xfId="0" applyFont="1" applyFill="1" applyBorder="1" applyAlignment="1">
      <alignment wrapText="1"/>
    </xf>
    <xf numFmtId="178" fontId="26" fillId="9" borderId="75" xfId="0" applyNumberFormat="1" applyFont="1" applyFill="1" applyBorder="1" applyAlignment="1">
      <alignment horizontal="center" wrapText="1"/>
    </xf>
    <xf numFmtId="181" fontId="26" fillId="9" borderId="75" xfId="0" applyNumberFormat="1" applyFont="1" applyFill="1" applyBorder="1" applyAlignment="1">
      <alignment horizontal="center" vertical="top" wrapText="1"/>
    </xf>
    <xf numFmtId="164" fontId="26" fillId="17" borderId="17" xfId="3" applyFont="1" applyFill="1" applyBorder="1" applyAlignment="1">
      <alignment horizontal="left" vertical="center" wrapText="1"/>
    </xf>
    <xf numFmtId="164" fontId="26" fillId="9" borderId="75" xfId="3" applyFont="1" applyFill="1" applyBorder="1" applyAlignment="1">
      <alignment horizontal="center" vertical="center"/>
    </xf>
    <xf numFmtId="164" fontId="26" fillId="9" borderId="75" xfId="3" applyFont="1" applyFill="1" applyBorder="1" applyAlignment="1"/>
    <xf numFmtId="164" fontId="26" fillId="17" borderId="45" xfId="3" applyFont="1" applyFill="1" applyBorder="1" applyAlignment="1">
      <alignment horizontal="left" vertical="center" wrapText="1"/>
    </xf>
    <xf numFmtId="0" fontId="26" fillId="9" borderId="5" xfId="0" applyFont="1" applyFill="1" applyBorder="1" applyAlignment="1">
      <alignment vertical="center" wrapText="1"/>
    </xf>
    <xf numFmtId="181" fontId="26" fillId="9" borderId="5" xfId="0" applyNumberFormat="1" applyFont="1" applyFill="1" applyBorder="1" applyAlignment="1">
      <alignment horizontal="center" vertical="top" wrapText="1"/>
    </xf>
    <xf numFmtId="164" fontId="26" fillId="17" borderId="45" xfId="3" applyFont="1" applyFill="1" applyBorder="1" applyAlignment="1">
      <alignment horizontal="center" vertical="center" wrapText="1"/>
    </xf>
    <xf numFmtId="164" fontId="26" fillId="9" borderId="5" xfId="3" applyFont="1" applyFill="1" applyBorder="1" applyAlignment="1">
      <alignment horizontal="center" vertical="center"/>
    </xf>
    <xf numFmtId="0" fontId="26" fillId="9" borderId="29" xfId="0" applyFont="1" applyFill="1" applyBorder="1" applyAlignment="1">
      <alignment horizontal="left" wrapText="1"/>
    </xf>
    <xf numFmtId="17" fontId="26" fillId="9" borderId="29" xfId="0" applyNumberFormat="1" applyFont="1" applyFill="1" applyBorder="1" applyAlignment="1">
      <alignment vertical="center" wrapText="1"/>
    </xf>
    <xf numFmtId="0" fontId="26" fillId="9" borderId="29" xfId="0" applyFont="1" applyFill="1" applyBorder="1" applyAlignment="1">
      <alignment horizontal="center"/>
    </xf>
    <xf numFmtId="164" fontId="26" fillId="58" borderId="93" xfId="3" applyFont="1" applyFill="1" applyBorder="1" applyAlignment="1">
      <alignment horizontal="center" vertical="center" wrapText="1"/>
    </xf>
    <xf numFmtId="0" fontId="26" fillId="58" borderId="19" xfId="0" applyFont="1" applyFill="1" applyBorder="1"/>
    <xf numFmtId="0" fontId="26" fillId="58" borderId="94" xfId="0" applyFont="1" applyFill="1" applyBorder="1" applyAlignment="1">
      <alignment wrapText="1"/>
    </xf>
    <xf numFmtId="44" fontId="26" fillId="9" borderId="30" xfId="7" applyFont="1" applyFill="1" applyBorder="1" applyAlignment="1">
      <alignment horizontal="center" vertical="center" wrapText="1"/>
    </xf>
    <xf numFmtId="181" fontId="26" fillId="9" borderId="5" xfId="0" applyNumberFormat="1" applyFont="1" applyFill="1" applyBorder="1" applyAlignment="1">
      <alignment horizontal="left" vertical="center" wrapText="1"/>
    </xf>
    <xf numFmtId="164" fontId="26" fillId="9" borderId="54" xfId="3" applyFont="1" applyFill="1" applyBorder="1" applyAlignment="1">
      <alignment horizontal="center" vertical="center" wrapText="1"/>
    </xf>
    <xf numFmtId="164" fontId="26" fillId="2" borderId="17" xfId="3" applyFont="1" applyFill="1" applyBorder="1" applyAlignment="1">
      <alignment horizontal="left" vertical="center" wrapText="1"/>
    </xf>
    <xf numFmtId="0" fontId="26" fillId="2" borderId="10" xfId="0" applyFont="1" applyFill="1" applyBorder="1" applyAlignment="1">
      <alignment horizontal="left" vertical="center" wrapText="1"/>
    </xf>
    <xf numFmtId="0" fontId="26" fillId="9" borderId="53" xfId="0" applyFont="1" applyFill="1" applyBorder="1" applyAlignment="1">
      <alignment wrapText="1"/>
    </xf>
    <xf numFmtId="0" fontId="41" fillId="9" borderId="5" xfId="0" applyFont="1" applyFill="1" applyBorder="1" applyAlignment="1">
      <alignment wrapText="1"/>
    </xf>
    <xf numFmtId="0" fontId="41" fillId="9" borderId="5" xfId="2" applyNumberFormat="1" applyFont="1" applyFill="1" applyBorder="1" applyAlignment="1">
      <alignment horizontal="center" vertical="center" wrapText="1"/>
    </xf>
    <xf numFmtId="178" fontId="41" fillId="9" borderId="5" xfId="1" applyNumberFormat="1" applyFont="1" applyFill="1" applyBorder="1" applyAlignment="1">
      <alignment horizontal="center" vertical="center" wrapText="1"/>
    </xf>
    <xf numFmtId="169" fontId="41" fillId="9" borderId="11" xfId="1" applyNumberFormat="1" applyFont="1" applyFill="1" applyBorder="1" applyAlignment="1">
      <alignment horizontal="center" vertical="center" wrapText="1"/>
    </xf>
    <xf numFmtId="169" fontId="41" fillId="9" borderId="5" xfId="1" applyNumberFormat="1" applyFont="1" applyFill="1" applyBorder="1" applyAlignment="1">
      <alignment horizontal="center" vertical="center" wrapText="1"/>
    </xf>
    <xf numFmtId="0" fontId="26" fillId="9" borderId="8" xfId="0" applyFont="1" applyFill="1" applyBorder="1" applyAlignment="1">
      <alignment horizontal="right" wrapText="1"/>
    </xf>
    <xf numFmtId="0" fontId="26" fillId="9" borderId="8" xfId="0" applyFont="1" applyFill="1" applyBorder="1" applyAlignment="1">
      <alignment wrapText="1"/>
    </xf>
    <xf numFmtId="0" fontId="26" fillId="9" borderId="8" xfId="0" applyFont="1" applyFill="1" applyBorder="1" applyAlignment="1">
      <alignment horizontal="center" vertical="center" wrapText="1"/>
    </xf>
    <xf numFmtId="0" fontId="26" fillId="9" borderId="8" xfId="0" applyFont="1" applyFill="1" applyBorder="1" applyAlignment="1">
      <alignment horizontal="center" vertical="center"/>
    </xf>
    <xf numFmtId="0" fontId="26" fillId="9" borderId="8" xfId="0" applyFont="1" applyFill="1" applyBorder="1"/>
    <xf numFmtId="164" fontId="26" fillId="9" borderId="27" xfId="3" applyFont="1" applyFill="1" applyBorder="1" applyAlignment="1">
      <alignment horizontal="right" vertical="center" wrapText="1"/>
    </xf>
    <xf numFmtId="164" fontId="26" fillId="9" borderId="44" xfId="3" applyFont="1" applyFill="1" applyBorder="1" applyAlignment="1">
      <alignment horizontal="center" vertical="center" wrapText="1"/>
    </xf>
    <xf numFmtId="0" fontId="26" fillId="9" borderId="30" xfId="0" applyFont="1" applyFill="1" applyBorder="1" applyAlignment="1">
      <alignment wrapText="1"/>
    </xf>
    <xf numFmtId="0" fontId="26" fillId="9" borderId="9" xfId="0" applyFont="1" applyFill="1" applyBorder="1" applyAlignment="1">
      <alignment wrapText="1"/>
    </xf>
    <xf numFmtId="0" fontId="26" fillId="9" borderId="8" xfId="1" applyNumberFormat="1" applyFont="1" applyFill="1" applyBorder="1" applyAlignment="1">
      <alignment horizontal="center" vertical="center" wrapText="1"/>
    </xf>
    <xf numFmtId="9" fontId="26" fillId="9" borderId="8" xfId="2" applyNumberFormat="1" applyFont="1" applyFill="1" applyBorder="1" applyAlignment="1">
      <alignment horizontal="center" vertical="center" wrapText="1"/>
    </xf>
    <xf numFmtId="178" fontId="26" fillId="9" borderId="8" xfId="1" applyNumberFormat="1" applyFont="1" applyFill="1" applyBorder="1" applyAlignment="1">
      <alignment horizontal="center" vertical="center" wrapText="1"/>
    </xf>
    <xf numFmtId="169" fontId="26" fillId="9" borderId="8" xfId="1" applyNumberFormat="1" applyFont="1" applyFill="1" applyBorder="1" applyAlignment="1">
      <alignment horizontal="center" vertical="center" wrapText="1"/>
    </xf>
    <xf numFmtId="14" fontId="26" fillId="9" borderId="8" xfId="0" applyNumberFormat="1" applyFont="1" applyFill="1" applyBorder="1" applyAlignment="1">
      <alignment horizontal="center" wrapText="1"/>
    </xf>
    <xf numFmtId="169" fontId="26" fillId="9" borderId="8" xfId="1" applyNumberFormat="1" applyFont="1" applyFill="1" applyBorder="1" applyAlignment="1">
      <alignment horizontal="right" vertical="center" wrapText="1"/>
    </xf>
    <xf numFmtId="164" fontId="26" fillId="9" borderId="8" xfId="3" applyFont="1" applyFill="1" applyBorder="1" applyAlignment="1">
      <alignment horizontal="center" vertical="center" wrapText="1"/>
    </xf>
    <xf numFmtId="14" fontId="26" fillId="9" borderId="8" xfId="0" applyNumberFormat="1" applyFont="1" applyFill="1" applyBorder="1" applyAlignment="1">
      <alignment wrapText="1"/>
    </xf>
    <xf numFmtId="178" fontId="26" fillId="9" borderId="8" xfId="0" applyNumberFormat="1" applyFont="1" applyFill="1" applyBorder="1" applyAlignment="1">
      <alignment wrapText="1"/>
    </xf>
    <xf numFmtId="164" fontId="41" fillId="2" borderId="27" xfId="0" applyNumberFormat="1" applyFont="1" applyFill="1" applyBorder="1" applyAlignment="1">
      <alignment wrapText="1"/>
    </xf>
    <xf numFmtId="0" fontId="26" fillId="9" borderId="75" xfId="3" applyNumberFormat="1" applyFont="1" applyFill="1" applyBorder="1" applyAlignment="1">
      <alignment horizontal="right" vertical="center" wrapText="1"/>
    </xf>
    <xf numFmtId="14" fontId="26" fillId="9" borderId="75" xfId="3" applyNumberFormat="1" applyFont="1" applyFill="1" applyBorder="1" applyAlignment="1">
      <alignment horizontal="center" vertical="center" wrapText="1"/>
    </xf>
    <xf numFmtId="164" fontId="26" fillId="9" borderId="75" xfId="3" applyFont="1" applyFill="1" applyBorder="1" applyAlignment="1">
      <alignment horizontal="left" vertical="center" wrapText="1"/>
    </xf>
    <xf numFmtId="164" fontId="26" fillId="9" borderId="10" xfId="3" applyFont="1" applyFill="1" applyBorder="1" applyAlignment="1">
      <alignment horizontal="left" vertical="center" wrapText="1"/>
    </xf>
    <xf numFmtId="164" fontId="26" fillId="58" borderId="7" xfId="3" applyFont="1" applyFill="1" applyBorder="1" applyAlignment="1">
      <alignment horizontal="left" vertical="center" wrapText="1"/>
    </xf>
    <xf numFmtId="0" fontId="26" fillId="58" borderId="7" xfId="3" applyNumberFormat="1" applyFont="1" applyFill="1" applyBorder="1" applyAlignment="1">
      <alignment horizontal="right" vertical="center" wrapText="1"/>
    </xf>
    <xf numFmtId="14" fontId="26" fillId="58" borderId="7" xfId="3" applyNumberFormat="1" applyFont="1" applyFill="1" applyBorder="1" applyAlignment="1">
      <alignment horizontal="center" vertical="center" wrapText="1"/>
    </xf>
    <xf numFmtId="0" fontId="26" fillId="58" borderId="12" xfId="0" applyFont="1" applyFill="1" applyBorder="1" applyAlignment="1">
      <alignment wrapText="1"/>
    </xf>
    <xf numFmtId="0" fontId="26" fillId="58" borderId="7" xfId="0" applyFont="1" applyFill="1" applyBorder="1" applyAlignment="1">
      <alignment wrapText="1"/>
    </xf>
    <xf numFmtId="0" fontId="26" fillId="58" borderId="7" xfId="2" applyNumberFormat="1" applyFont="1" applyFill="1" applyBorder="1" applyAlignment="1">
      <alignment horizontal="center" vertical="center" wrapText="1"/>
    </xf>
    <xf numFmtId="178" fontId="26" fillId="58" borderId="7" xfId="1" applyNumberFormat="1" applyFont="1" applyFill="1" applyBorder="1" applyAlignment="1">
      <alignment horizontal="center" vertical="center" wrapText="1"/>
    </xf>
    <xf numFmtId="0" fontId="26" fillId="58" borderId="7" xfId="0" applyFont="1" applyFill="1" applyBorder="1"/>
    <xf numFmtId="14" fontId="26" fillId="58" borderId="7" xfId="0" applyNumberFormat="1" applyFont="1" applyFill="1" applyBorder="1" applyAlignment="1">
      <alignment wrapText="1"/>
    </xf>
    <xf numFmtId="173" fontId="26" fillId="58" borderId="7" xfId="3" applyNumberFormat="1" applyFont="1" applyFill="1" applyBorder="1" applyAlignment="1">
      <alignment horizontal="center" vertical="center" wrapText="1"/>
    </xf>
    <xf numFmtId="178" fontId="26" fillId="58" borderId="7" xfId="0" applyNumberFormat="1" applyFont="1" applyFill="1" applyBorder="1" applyAlignment="1">
      <alignment horizontal="right" wrapText="1"/>
    </xf>
    <xf numFmtId="0" fontId="26" fillId="58" borderId="6" xfId="0" applyFont="1" applyFill="1" applyBorder="1" applyAlignment="1">
      <alignment vertical="center" wrapText="1"/>
    </xf>
    <xf numFmtId="181" fontId="26" fillId="58" borderId="6" xfId="0" applyNumberFormat="1" applyFont="1" applyFill="1" applyBorder="1" applyAlignment="1">
      <alignment horizontal="center" vertical="top" wrapText="1"/>
    </xf>
    <xf numFmtId="14" fontId="26" fillId="58" borderId="6" xfId="0" applyNumberFormat="1" applyFont="1" applyFill="1" applyBorder="1" applyAlignment="1">
      <alignment horizontal="center" vertical="center" wrapText="1"/>
    </xf>
    <xf numFmtId="0" fontId="26" fillId="58" borderId="75" xfId="0" applyFont="1" applyFill="1" applyBorder="1" applyAlignment="1">
      <alignment horizontal="left"/>
    </xf>
    <xf numFmtId="0" fontId="26" fillId="58" borderId="6" xfId="0" applyFont="1" applyFill="1" applyBorder="1"/>
    <xf numFmtId="164" fontId="26" fillId="58" borderId="88" xfId="3" applyFont="1" applyFill="1" applyBorder="1" applyAlignment="1">
      <alignment wrapText="1"/>
    </xf>
    <xf numFmtId="0" fontId="26" fillId="58" borderId="6" xfId="1" applyNumberFormat="1" applyFont="1" applyFill="1" applyBorder="1" applyAlignment="1">
      <alignment horizontal="center" vertical="center" wrapText="1"/>
    </xf>
    <xf numFmtId="164" fontId="26" fillId="58" borderId="7" xfId="3" applyFont="1" applyFill="1" applyBorder="1" applyAlignment="1">
      <alignment wrapText="1"/>
    </xf>
    <xf numFmtId="173" fontId="26" fillId="58" borderId="7" xfId="3" applyNumberFormat="1" applyFont="1" applyFill="1" applyBorder="1" applyAlignment="1">
      <alignment horizontal="center" wrapText="1"/>
    </xf>
    <xf numFmtId="0" fontId="26" fillId="58" borderId="75" xfId="0" applyFont="1" applyFill="1" applyBorder="1" applyAlignment="1">
      <alignment vertical="center" wrapText="1"/>
    </xf>
    <xf numFmtId="181" fontId="26" fillId="58" borderId="75" xfId="0" applyNumberFormat="1" applyFont="1" applyFill="1" applyBorder="1" applyAlignment="1">
      <alignment horizontal="center" vertical="top" wrapText="1"/>
    </xf>
    <xf numFmtId="14" fontId="26" fillId="58" borderId="75" xfId="0" applyNumberFormat="1" applyFont="1" applyFill="1" applyBorder="1" applyAlignment="1">
      <alignment horizontal="center" vertical="center" wrapText="1"/>
    </xf>
    <xf numFmtId="9" fontId="26" fillId="58" borderId="7" xfId="2" applyNumberFormat="1" applyFont="1" applyFill="1" applyBorder="1" applyAlignment="1">
      <alignment horizontal="center" vertical="center" wrapText="1"/>
    </xf>
    <xf numFmtId="0" fontId="26" fillId="58" borderId="6" xfId="3" applyNumberFormat="1" applyFont="1" applyFill="1" applyBorder="1" applyAlignment="1">
      <alignment horizontal="right" vertical="center" wrapText="1"/>
    </xf>
    <xf numFmtId="0" fontId="26" fillId="58" borderId="5" xfId="0" applyFont="1" applyFill="1" applyBorder="1" applyAlignment="1">
      <alignment vertical="center" wrapText="1"/>
    </xf>
    <xf numFmtId="181" fontId="26" fillId="58" borderId="5" xfId="0" applyNumberFormat="1" applyFont="1" applyFill="1" applyBorder="1" applyAlignment="1">
      <alignment horizontal="center" vertical="top" wrapText="1"/>
    </xf>
    <xf numFmtId="14" fontId="26" fillId="58" borderId="5" xfId="0" applyNumberFormat="1" applyFont="1" applyFill="1" applyBorder="1" applyAlignment="1">
      <alignment horizontal="center" vertical="center" wrapText="1"/>
    </xf>
    <xf numFmtId="0" fontId="26" fillId="58" borderId="5" xfId="0" applyFont="1" applyFill="1" applyBorder="1" applyAlignment="1">
      <alignment horizontal="left"/>
    </xf>
    <xf numFmtId="0" fontId="26" fillId="58" borderId="88" xfId="0" applyFont="1" applyFill="1" applyBorder="1" applyAlignment="1">
      <alignment wrapText="1"/>
    </xf>
    <xf numFmtId="169" fontId="26" fillId="58" borderId="6" xfId="1" applyNumberFormat="1" applyFont="1" applyFill="1" applyBorder="1" applyAlignment="1">
      <alignment horizontal="center" vertical="center" wrapText="1"/>
    </xf>
    <xf numFmtId="0" fontId="26" fillId="58" borderId="5" xfId="0" applyFont="1" applyFill="1" applyBorder="1" applyAlignment="1">
      <alignment wrapText="1"/>
    </xf>
    <xf numFmtId="0" fontId="26" fillId="58" borderId="6" xfId="2" applyNumberFormat="1" applyFont="1" applyFill="1" applyBorder="1" applyAlignment="1">
      <alignment horizontal="center" vertical="center" wrapText="1"/>
    </xf>
    <xf numFmtId="178" fontId="26" fillId="58" borderId="5" xfId="1" applyNumberFormat="1" applyFont="1" applyFill="1" applyBorder="1" applyAlignment="1">
      <alignment horizontal="center" vertical="center" wrapText="1"/>
    </xf>
    <xf numFmtId="14" fontId="26" fillId="58" borderId="6" xfId="0" applyNumberFormat="1" applyFont="1" applyFill="1" applyBorder="1" applyAlignment="1">
      <alignment horizontal="center" wrapText="1"/>
    </xf>
    <xf numFmtId="14" fontId="26" fillId="58" borderId="6" xfId="0" applyNumberFormat="1" applyFont="1" applyFill="1" applyBorder="1" applyAlignment="1">
      <alignment wrapText="1"/>
    </xf>
    <xf numFmtId="173" fontId="26" fillId="58" borderId="6" xfId="3" applyNumberFormat="1" applyFont="1" applyFill="1" applyBorder="1" applyAlignment="1">
      <alignment horizontal="center" vertical="center" wrapText="1"/>
    </xf>
    <xf numFmtId="178" fontId="26" fillId="58" borderId="6" xfId="0" applyNumberFormat="1" applyFont="1" applyFill="1" applyBorder="1" applyAlignment="1">
      <alignment horizontal="right" wrapText="1"/>
    </xf>
    <xf numFmtId="173" fontId="26" fillId="9" borderId="75" xfId="3" applyNumberFormat="1" applyFont="1" applyFill="1" applyBorder="1" applyAlignment="1">
      <alignment horizontal="center" wrapText="1"/>
    </xf>
    <xf numFmtId="164" fontId="41" fillId="58" borderId="75" xfId="0" applyNumberFormat="1" applyFont="1" applyFill="1" applyBorder="1" applyAlignment="1">
      <alignment wrapText="1"/>
    </xf>
    <xf numFmtId="0" fontId="26" fillId="9" borderId="7" xfId="3" applyNumberFormat="1" applyFont="1" applyFill="1" applyBorder="1" applyAlignment="1">
      <alignment horizontal="right" vertical="center" wrapText="1"/>
    </xf>
    <xf numFmtId="14" fontId="26" fillId="9" borderId="7" xfId="3" applyNumberFormat="1" applyFont="1" applyFill="1" applyBorder="1" applyAlignment="1">
      <alignment horizontal="center" vertical="center" wrapText="1"/>
    </xf>
    <xf numFmtId="164" fontId="26" fillId="9" borderId="12" xfId="3" applyFont="1" applyFill="1" applyBorder="1" applyAlignment="1">
      <alignment horizontal="left" vertical="center" wrapText="1"/>
    </xf>
    <xf numFmtId="169" fontId="26" fillId="9" borderId="45" xfId="1" applyNumberFormat="1" applyFont="1" applyFill="1" applyBorder="1" applyAlignment="1">
      <alignment horizontal="center" vertical="center" wrapText="1"/>
    </xf>
    <xf numFmtId="14" fontId="26" fillId="9" borderId="7" xfId="0" applyNumberFormat="1" applyFont="1" applyFill="1" applyBorder="1" applyAlignment="1">
      <alignment wrapText="1"/>
    </xf>
    <xf numFmtId="178" fontId="26" fillId="9" borderId="7" xfId="0" applyNumberFormat="1" applyFont="1" applyFill="1" applyBorder="1" applyAlignment="1">
      <alignment wrapText="1"/>
    </xf>
    <xf numFmtId="0" fontId="26" fillId="9" borderId="10" xfId="0" applyFont="1" applyFill="1" applyBorder="1" applyAlignment="1">
      <alignment wrapText="1"/>
    </xf>
    <xf numFmtId="0" fontId="26" fillId="9" borderId="75" xfId="0" applyNumberFormat="1" applyFont="1" applyFill="1" applyBorder="1" applyAlignment="1">
      <alignment wrapText="1"/>
    </xf>
    <xf numFmtId="0" fontId="26" fillId="9" borderId="19" xfId="0" applyFont="1" applyFill="1" applyBorder="1" applyAlignment="1">
      <alignment horizontal="right" wrapText="1"/>
    </xf>
    <xf numFmtId="14" fontId="26" fillId="9" borderId="19" xfId="0" applyNumberFormat="1" applyFont="1" applyFill="1" applyBorder="1" applyAlignment="1">
      <alignment wrapText="1"/>
    </xf>
    <xf numFmtId="0" fontId="26" fillId="9" borderId="19" xfId="0" applyFont="1" applyFill="1" applyBorder="1" applyAlignment="1">
      <alignment horizontal="center" wrapText="1"/>
    </xf>
    <xf numFmtId="164" fontId="26" fillId="9" borderId="20" xfId="3" applyFont="1" applyFill="1" applyBorder="1" applyAlignment="1">
      <alignment horizontal="center" vertical="center" wrapText="1"/>
    </xf>
    <xf numFmtId="0" fontId="26" fillId="9" borderId="13" xfId="0" applyFont="1" applyFill="1" applyBorder="1" applyAlignment="1">
      <alignment wrapText="1"/>
    </xf>
    <xf numFmtId="0" fontId="41" fillId="9" borderId="19" xfId="0" applyFont="1" applyFill="1" applyBorder="1" applyAlignment="1">
      <alignment wrapText="1"/>
    </xf>
    <xf numFmtId="0" fontId="41" fillId="9" borderId="19" xfId="2" applyNumberFormat="1" applyFont="1" applyFill="1" applyBorder="1" applyAlignment="1">
      <alignment horizontal="center" vertical="center" wrapText="1"/>
    </xf>
    <xf numFmtId="178" fontId="41" fillId="9" borderId="19" xfId="1" applyNumberFormat="1" applyFont="1" applyFill="1" applyBorder="1" applyAlignment="1">
      <alignment horizontal="center" vertical="center" wrapText="1"/>
    </xf>
    <xf numFmtId="164" fontId="26" fillId="9" borderId="19" xfId="3" applyFont="1" applyFill="1" applyBorder="1" applyAlignment="1">
      <alignment horizontal="center" vertical="center" wrapText="1"/>
    </xf>
    <xf numFmtId="169" fontId="26" fillId="17" borderId="19" xfId="1" applyNumberFormat="1" applyFont="1" applyFill="1" applyBorder="1" applyAlignment="1">
      <alignment horizontal="center" vertical="center" wrapText="1"/>
    </xf>
    <xf numFmtId="14" fontId="26" fillId="17" borderId="19" xfId="0" applyNumberFormat="1" applyFont="1" applyFill="1" applyBorder="1" applyAlignment="1">
      <alignment horizontal="center" wrapText="1"/>
    </xf>
    <xf numFmtId="164" fontId="26" fillId="17" borderId="19" xfId="3" applyFont="1" applyFill="1" applyBorder="1" applyAlignment="1">
      <alignment horizontal="right" vertical="center" wrapText="1"/>
    </xf>
    <xf numFmtId="0" fontId="26" fillId="17" borderId="19" xfId="0" applyNumberFormat="1" applyFont="1" applyFill="1" applyBorder="1" applyAlignment="1">
      <alignment wrapText="1"/>
    </xf>
    <xf numFmtId="0" fontId="26" fillId="17" borderId="19" xfId="0" applyNumberFormat="1" applyFont="1" applyFill="1" applyBorder="1" applyAlignment="1">
      <alignment horizontal="center" wrapText="1"/>
    </xf>
    <xf numFmtId="164" fontId="26" fillId="17" borderId="19" xfId="3" applyFont="1" applyFill="1" applyBorder="1" applyAlignment="1">
      <alignment horizontal="center" vertical="center" wrapText="1"/>
    </xf>
    <xf numFmtId="14" fontId="26" fillId="17" borderId="19" xfId="0" applyNumberFormat="1" applyFont="1" applyFill="1" applyBorder="1" applyAlignment="1">
      <alignment wrapText="1"/>
    </xf>
    <xf numFmtId="178" fontId="26" fillId="17" borderId="19" xfId="0" applyNumberFormat="1" applyFont="1" applyFill="1" applyBorder="1" applyAlignment="1">
      <alignment wrapText="1"/>
    </xf>
    <xf numFmtId="169" fontId="26" fillId="0" borderId="14" xfId="0" applyNumberFormat="1" applyFont="1" applyFill="1" applyBorder="1" applyAlignment="1">
      <alignment wrapText="1"/>
    </xf>
    <xf numFmtId="0" fontId="26" fillId="9" borderId="7" xfId="0" applyFont="1" applyFill="1" applyBorder="1" applyAlignment="1">
      <alignment horizontal="right" wrapText="1"/>
    </xf>
    <xf numFmtId="164" fontId="26" fillId="9" borderId="7" xfId="3" applyFont="1" applyFill="1" applyBorder="1" applyAlignment="1">
      <alignment horizontal="left" vertical="center" wrapText="1"/>
    </xf>
    <xf numFmtId="0" fontId="26" fillId="9" borderId="7" xfId="0" applyFont="1" applyFill="1" applyBorder="1" applyAlignment="1"/>
    <xf numFmtId="0" fontId="26" fillId="9" borderId="0" xfId="0" applyFont="1" applyFill="1"/>
    <xf numFmtId="164" fontId="26" fillId="9" borderId="17" xfId="3" applyFont="1" applyFill="1" applyBorder="1" applyAlignment="1"/>
    <xf numFmtId="164" fontId="26" fillId="9" borderId="17" xfId="3" applyFont="1" applyFill="1" applyBorder="1" applyAlignment="1">
      <alignment horizontal="center"/>
    </xf>
    <xf numFmtId="17" fontId="26" fillId="9" borderId="29" xfId="0" applyNumberFormat="1" applyFont="1" applyFill="1" applyBorder="1" applyAlignment="1">
      <alignment horizontal="left" vertical="center" wrapText="1"/>
    </xf>
    <xf numFmtId="176" fontId="26" fillId="9" borderId="29" xfId="1" applyNumberFormat="1" applyFont="1" applyFill="1" applyBorder="1" applyAlignment="1">
      <alignment horizontal="center" vertical="center" wrapText="1"/>
    </xf>
    <xf numFmtId="176" fontId="26" fillId="35" borderId="75" xfId="1" applyNumberFormat="1" applyFont="1" applyFill="1" applyBorder="1" applyAlignment="1">
      <alignment horizontal="center" vertical="center" wrapText="1"/>
    </xf>
    <xf numFmtId="176" fontId="26" fillId="35" borderId="70" xfId="1" applyNumberFormat="1" applyFont="1" applyFill="1" applyBorder="1" applyAlignment="1">
      <alignment horizontal="center" vertical="center" wrapText="1"/>
    </xf>
    <xf numFmtId="176" fontId="26" fillId="35" borderId="29" xfId="1" applyNumberFormat="1" applyFont="1" applyFill="1" applyBorder="1" applyAlignment="1">
      <alignment horizontal="center" vertical="center" wrapText="1"/>
    </xf>
    <xf numFmtId="164" fontId="26" fillId="9" borderId="44" xfId="3" applyFont="1" applyFill="1" applyBorder="1" applyAlignment="1">
      <alignment horizontal="left" vertical="center" wrapText="1"/>
    </xf>
    <xf numFmtId="169" fontId="26" fillId="9" borderId="29" xfId="1" applyNumberFormat="1" applyFont="1" applyFill="1" applyBorder="1" applyAlignment="1">
      <alignment horizontal="right" vertical="center" wrapText="1"/>
    </xf>
    <xf numFmtId="164" fontId="26" fillId="9" borderId="17" xfId="3" applyFont="1" applyFill="1" applyBorder="1" applyAlignment="1">
      <alignment horizontal="left" vertical="center" wrapText="1"/>
    </xf>
    <xf numFmtId="0" fontId="26" fillId="9" borderId="10" xfId="0" applyFont="1" applyFill="1" applyBorder="1" applyAlignment="1">
      <alignment horizontal="left" vertical="center" wrapText="1"/>
    </xf>
    <xf numFmtId="176" fontId="26" fillId="9" borderId="75" xfId="1" applyNumberFormat="1" applyFont="1" applyFill="1" applyBorder="1" applyAlignment="1">
      <alignment horizontal="center" vertical="center" wrapText="1"/>
    </xf>
    <xf numFmtId="10" fontId="26" fillId="9" borderId="75" xfId="2" applyNumberFormat="1" applyFont="1" applyFill="1" applyBorder="1" applyAlignment="1">
      <alignment horizontal="center" vertical="center" wrapText="1"/>
    </xf>
    <xf numFmtId="178" fontId="26" fillId="9" borderId="75" xfId="1" applyNumberFormat="1" applyFont="1" applyFill="1" applyBorder="1" applyAlignment="1">
      <alignment horizontal="right" vertical="center" wrapText="1"/>
    </xf>
    <xf numFmtId="14" fontId="26" fillId="9" borderId="75" xfId="0" applyNumberFormat="1" applyFont="1" applyFill="1" applyBorder="1" applyAlignment="1">
      <alignment vertical="center" wrapText="1"/>
    </xf>
    <xf numFmtId="164" fontId="26" fillId="2" borderId="63" xfId="3" applyFont="1" applyFill="1" applyBorder="1" applyAlignment="1">
      <alignment horizontal="right" vertical="center" wrapText="1"/>
    </xf>
    <xf numFmtId="0" fontId="26" fillId="2" borderId="6" xfId="0" applyFont="1" applyFill="1" applyBorder="1" applyAlignment="1">
      <alignment horizontal="left" vertical="center" wrapText="1"/>
    </xf>
    <xf numFmtId="0" fontId="26" fillId="2" borderId="88" xfId="0" applyFont="1" applyFill="1" applyBorder="1" applyAlignment="1">
      <alignment horizontal="left" vertical="center" wrapText="1"/>
    </xf>
    <xf numFmtId="176" fontId="26" fillId="9" borderId="5" xfId="1" applyNumberFormat="1" applyFont="1" applyFill="1" applyBorder="1" applyAlignment="1">
      <alignment horizontal="center" vertical="center" wrapText="1"/>
    </xf>
    <xf numFmtId="164" fontId="26" fillId="2" borderId="71" xfId="3" applyFont="1" applyFill="1" applyBorder="1" applyAlignment="1">
      <alignment horizontal="right" vertical="center" wrapText="1"/>
    </xf>
    <xf numFmtId="0" fontId="26" fillId="2" borderId="88" xfId="0" applyFont="1" applyFill="1" applyBorder="1" applyAlignment="1">
      <alignment wrapText="1"/>
    </xf>
    <xf numFmtId="176" fontId="26" fillId="17" borderId="7" xfId="1" applyNumberFormat="1" applyFont="1" applyFill="1" applyBorder="1" applyAlignment="1">
      <alignment horizontal="center" vertical="center" wrapText="1"/>
    </xf>
    <xf numFmtId="169" fontId="26" fillId="17" borderId="12" xfId="1" applyNumberFormat="1" applyFont="1" applyFill="1" applyBorder="1" applyAlignment="1">
      <alignment horizontal="center" vertical="center" wrapText="1"/>
    </xf>
    <xf numFmtId="176" fontId="26" fillId="2" borderId="29" xfId="1" applyNumberFormat="1" applyFont="1" applyFill="1" applyBorder="1" applyAlignment="1">
      <alignment horizontal="center" vertical="center" wrapText="1"/>
    </xf>
    <xf numFmtId="0" fontId="26" fillId="14" borderId="30" xfId="0" applyFont="1" applyFill="1" applyBorder="1" applyAlignment="1">
      <alignment vertical="center" wrapText="1"/>
    </xf>
    <xf numFmtId="0" fontId="26" fillId="0" borderId="75" xfId="0" applyFont="1" applyFill="1" applyBorder="1" applyAlignment="1" applyProtection="1">
      <alignment vertical="center" wrapText="1"/>
    </xf>
    <xf numFmtId="164" fontId="26" fillId="0" borderId="75" xfId="3" applyFont="1" applyFill="1" applyBorder="1" applyAlignment="1" applyProtection="1">
      <alignment horizontal="right" vertical="center" wrapText="1"/>
    </xf>
    <xf numFmtId="15" fontId="26" fillId="0" borderId="75" xfId="0" applyNumberFormat="1" applyFont="1" applyFill="1" applyBorder="1" applyAlignment="1" applyProtection="1">
      <alignment horizontal="right" vertical="center" wrapText="1"/>
    </xf>
    <xf numFmtId="164" fontId="26" fillId="34" borderId="7" xfId="3" applyFont="1" applyFill="1" applyBorder="1" applyAlignment="1">
      <alignment horizontal="center" wrapText="1"/>
    </xf>
    <xf numFmtId="165" fontId="26" fillId="2" borderId="29" xfId="2" applyFont="1" applyFill="1" applyBorder="1" applyAlignment="1">
      <alignment horizontal="center" vertical="center" wrapText="1"/>
    </xf>
    <xf numFmtId="164" fontId="26" fillId="17" borderId="29" xfId="3" applyFont="1" applyFill="1" applyBorder="1" applyAlignment="1">
      <alignment horizontal="right" vertical="center" wrapText="1"/>
    </xf>
    <xf numFmtId="0" fontId="26" fillId="17" borderId="29" xfId="1" applyNumberFormat="1" applyFont="1" applyFill="1" applyBorder="1" applyAlignment="1">
      <alignment horizontal="center" vertical="center" wrapText="1"/>
    </xf>
    <xf numFmtId="176" fontId="26" fillId="17" borderId="29" xfId="1" applyNumberFormat="1" applyFont="1" applyFill="1" applyBorder="1" applyAlignment="1">
      <alignment horizontal="center" vertical="center" wrapText="1"/>
    </xf>
    <xf numFmtId="169" fontId="26" fillId="17" borderId="30" xfId="1" applyNumberFormat="1" applyFont="1" applyFill="1" applyBorder="1" applyAlignment="1">
      <alignment horizontal="center" vertical="center" wrapText="1"/>
    </xf>
    <xf numFmtId="17" fontId="26" fillId="9" borderId="29" xfId="0" applyNumberFormat="1" applyFont="1" applyFill="1" applyBorder="1" applyAlignment="1">
      <alignment horizontal="center" vertical="center" wrapText="1"/>
    </xf>
    <xf numFmtId="164" fontId="26" fillId="9" borderId="30" xfId="3" applyFont="1" applyFill="1" applyBorder="1" applyAlignment="1">
      <alignment horizontal="right" vertical="center" wrapText="1"/>
    </xf>
    <xf numFmtId="164" fontId="26" fillId="9" borderId="44" xfId="3" applyFont="1" applyFill="1" applyBorder="1" applyAlignment="1">
      <alignment horizontal="right" wrapText="1"/>
    </xf>
    <xf numFmtId="164" fontId="26" fillId="9" borderId="10" xfId="3" applyFont="1" applyFill="1" applyBorder="1" applyAlignment="1">
      <alignment horizontal="center" vertical="center" wrapText="1"/>
    </xf>
    <xf numFmtId="14" fontId="26" fillId="9" borderId="7" xfId="1" applyNumberFormat="1" applyFont="1" applyFill="1" applyBorder="1" applyAlignment="1">
      <alignment horizontal="center" vertical="center" wrapText="1"/>
    </xf>
    <xf numFmtId="14" fontId="26" fillId="9" borderId="12" xfId="0" applyNumberFormat="1" applyFont="1" applyFill="1" applyBorder="1" applyAlignment="1">
      <alignment horizontal="right" wrapText="1"/>
    </xf>
    <xf numFmtId="9" fontId="26" fillId="9" borderId="29" xfId="0" applyNumberFormat="1" applyFont="1" applyFill="1" applyBorder="1" applyAlignment="1">
      <alignment wrapText="1"/>
    </xf>
    <xf numFmtId="164" fontId="26" fillId="9" borderId="45" xfId="3" applyFont="1" applyFill="1" applyBorder="1" applyAlignment="1">
      <alignment horizontal="right" wrapText="1"/>
    </xf>
    <xf numFmtId="164" fontId="26" fillId="17" borderId="47" xfId="3" applyFont="1" applyFill="1" applyBorder="1" applyAlignment="1">
      <alignment horizontal="right" vertical="center" wrapText="1"/>
    </xf>
    <xf numFmtId="164" fontId="26" fillId="2" borderId="44" xfId="3" applyFont="1" applyFill="1" applyBorder="1" applyAlignment="1">
      <alignment wrapText="1"/>
    </xf>
    <xf numFmtId="0" fontId="26" fillId="17" borderId="28" xfId="0" applyFont="1" applyFill="1" applyBorder="1" applyAlignment="1">
      <alignment wrapText="1"/>
    </xf>
    <xf numFmtId="165" fontId="26" fillId="58" borderId="29" xfId="2" applyFont="1" applyFill="1" applyBorder="1" applyAlignment="1">
      <alignment horizontal="center" vertical="center" wrapText="1"/>
    </xf>
    <xf numFmtId="9" fontId="26" fillId="58" borderId="29" xfId="2" applyNumberFormat="1" applyFont="1" applyFill="1" applyBorder="1" applyAlignment="1">
      <alignment horizontal="center" vertical="center" wrapText="1"/>
    </xf>
    <xf numFmtId="181" fontId="26" fillId="58" borderId="29" xfId="1" applyNumberFormat="1" applyFont="1" applyFill="1" applyBorder="1" applyAlignment="1">
      <alignment horizontal="center" vertical="center" wrapText="1"/>
    </xf>
    <xf numFmtId="169" fontId="26" fillId="58" borderId="29" xfId="1" applyNumberFormat="1" applyFont="1" applyFill="1" applyBorder="1" applyAlignment="1">
      <alignment horizontal="center" vertical="center" wrapText="1"/>
    </xf>
    <xf numFmtId="0" fontId="26" fillId="9" borderId="23" xfId="0" applyFont="1" applyFill="1" applyBorder="1" applyAlignment="1">
      <alignment horizontal="left" vertical="center" wrapText="1"/>
    </xf>
    <xf numFmtId="164" fontId="26" fillId="58" borderId="44" xfId="3" applyFont="1" applyFill="1" applyBorder="1" applyAlignment="1">
      <alignment horizontal="left" vertical="center" wrapText="1"/>
    </xf>
    <xf numFmtId="0" fontId="26" fillId="9" borderId="0" xfId="0" applyFont="1" applyFill="1" applyBorder="1" applyAlignment="1">
      <alignment wrapText="1"/>
    </xf>
    <xf numFmtId="181" fontId="26" fillId="9" borderId="7" xfId="1" applyNumberFormat="1" applyFont="1" applyFill="1" applyBorder="1" applyAlignment="1">
      <alignment horizontal="center" vertical="center" wrapText="1"/>
    </xf>
    <xf numFmtId="0" fontId="26" fillId="9" borderId="7" xfId="0" applyFont="1" applyFill="1" applyBorder="1" applyAlignment="1">
      <alignment vertical="center" wrapText="1"/>
    </xf>
    <xf numFmtId="0" fontId="26" fillId="9" borderId="24" xfId="0" applyFont="1" applyFill="1" applyBorder="1" applyAlignment="1">
      <alignment horizontal="left" vertical="center" wrapText="1"/>
    </xf>
    <xf numFmtId="164" fontId="26" fillId="58" borderId="17" xfId="3" applyFont="1" applyFill="1" applyBorder="1" applyAlignment="1">
      <alignment horizontal="left" vertical="center" wrapText="1"/>
    </xf>
    <xf numFmtId="164" fontId="26" fillId="9" borderId="75" xfId="3" applyFont="1" applyFill="1" applyBorder="1" applyAlignment="1" applyProtection="1">
      <alignment horizontal="right" vertical="center" wrapText="1"/>
    </xf>
    <xf numFmtId="0" fontId="26" fillId="9" borderId="24" xfId="0" applyFont="1" applyFill="1" applyBorder="1" applyAlignment="1">
      <alignment horizontal="justify" vertical="center" wrapText="1"/>
    </xf>
    <xf numFmtId="181" fontId="26" fillId="9" borderId="75" xfId="0" applyNumberFormat="1" applyFont="1" applyFill="1" applyBorder="1" applyAlignment="1">
      <alignment horizontal="left" vertical="center" wrapText="1"/>
    </xf>
    <xf numFmtId="0" fontId="26" fillId="58" borderId="24" xfId="0" applyFont="1" applyFill="1" applyBorder="1" applyAlignment="1">
      <alignment horizontal="left" vertical="center" wrapText="1"/>
    </xf>
    <xf numFmtId="181" fontId="26" fillId="58" borderId="75" xfId="0" applyNumberFormat="1" applyFont="1" applyFill="1" applyBorder="1" applyAlignment="1">
      <alignment horizontal="left" vertical="center" wrapText="1"/>
    </xf>
    <xf numFmtId="169" fontId="26" fillId="58" borderId="75" xfId="1" applyNumberFormat="1" applyFont="1" applyFill="1" applyBorder="1" applyAlignment="1">
      <alignment horizontal="center" vertical="center" wrapText="1"/>
    </xf>
    <xf numFmtId="164" fontId="26" fillId="0" borderId="7" xfId="3" applyFont="1" applyFill="1" applyBorder="1" applyAlignment="1" applyProtection="1">
      <alignment horizontal="right" vertical="center" wrapText="1"/>
    </xf>
    <xf numFmtId="164" fontId="26" fillId="9" borderId="24" xfId="3" applyFont="1" applyFill="1" applyBorder="1" applyAlignment="1">
      <alignment horizontal="center" vertical="center" wrapText="1"/>
    </xf>
    <xf numFmtId="181" fontId="26" fillId="9" borderId="75" xfId="1" applyNumberFormat="1" applyFont="1" applyFill="1" applyBorder="1" applyAlignment="1">
      <alignment horizontal="center" vertical="center" wrapText="1"/>
    </xf>
    <xf numFmtId="42" fontId="26" fillId="9" borderId="99" xfId="14" applyFont="1" applyFill="1" applyBorder="1" applyAlignment="1" applyProtection="1">
      <alignment horizontal="right" vertical="center" wrapText="1"/>
    </xf>
    <xf numFmtId="14" fontId="26" fillId="9" borderId="10" xfId="0" quotePrefix="1" applyNumberFormat="1" applyFont="1" applyFill="1" applyBorder="1" applyAlignment="1" applyProtection="1">
      <alignment horizontal="right" vertical="center" wrapText="1"/>
    </xf>
    <xf numFmtId="181" fontId="26" fillId="9" borderId="29" xfId="1" applyNumberFormat="1" applyFont="1" applyFill="1" applyBorder="1" applyAlignment="1">
      <alignment horizontal="center" vertical="center" wrapText="1"/>
    </xf>
    <xf numFmtId="181" fontId="26" fillId="2" borderId="7" xfId="1" applyNumberFormat="1" applyFont="1" applyFill="1" applyBorder="1" applyAlignment="1">
      <alignment horizontal="center" vertical="center" wrapText="1"/>
    </xf>
    <xf numFmtId="181" fontId="26" fillId="35" borderId="7" xfId="1" applyNumberFormat="1" applyFont="1" applyFill="1" applyBorder="1" applyAlignment="1">
      <alignment horizontal="center" vertical="center" wrapText="1"/>
    </xf>
    <xf numFmtId="0" fontId="26" fillId="9" borderId="7" xfId="3" applyNumberFormat="1" applyFont="1" applyFill="1" applyBorder="1" applyAlignment="1">
      <alignment horizontal="left" vertical="center" wrapText="1"/>
    </xf>
    <xf numFmtId="0" fontId="26" fillId="2" borderId="6" xfId="3" applyNumberFormat="1" applyFont="1" applyFill="1" applyBorder="1" applyAlignment="1">
      <alignment horizontal="center" vertical="center" wrapText="1"/>
    </xf>
    <xf numFmtId="181" fontId="26" fillId="2" borderId="6" xfId="0" applyNumberFormat="1" applyFont="1" applyFill="1" applyBorder="1" applyAlignment="1">
      <alignment horizontal="left" vertical="center" wrapText="1"/>
    </xf>
    <xf numFmtId="169" fontId="26" fillId="17" borderId="6" xfId="1" applyNumberFormat="1" applyFont="1" applyFill="1" applyBorder="1" applyAlignment="1">
      <alignment horizontal="center" vertical="center" wrapText="1"/>
    </xf>
    <xf numFmtId="0" fontId="26" fillId="17" borderId="5" xfId="0" applyFont="1" applyFill="1" applyBorder="1" applyAlignment="1">
      <alignment wrapText="1"/>
    </xf>
    <xf numFmtId="0" fontId="26" fillId="17" borderId="5" xfId="2" applyNumberFormat="1" applyFont="1" applyFill="1" applyBorder="1" applyAlignment="1">
      <alignment horizontal="center" vertical="center" wrapText="1"/>
    </xf>
    <xf numFmtId="0" fontId="26" fillId="17" borderId="6" xfId="2" applyNumberFormat="1" applyFont="1" applyFill="1" applyBorder="1" applyAlignment="1">
      <alignment horizontal="center" vertical="center" wrapText="1"/>
    </xf>
    <xf numFmtId="181" fontId="26" fillId="17" borderId="6" xfId="1" applyNumberFormat="1" applyFont="1" applyFill="1" applyBorder="1" applyAlignment="1">
      <alignment horizontal="center" vertical="center" wrapText="1"/>
    </xf>
    <xf numFmtId="164" fontId="26" fillId="2" borderId="88" xfId="3" applyFont="1" applyFill="1" applyBorder="1" applyAlignment="1">
      <alignment horizontal="center" vertical="center" wrapText="1"/>
    </xf>
    <xf numFmtId="0" fontId="26" fillId="9" borderId="6" xfId="3" applyNumberFormat="1" applyFont="1" applyFill="1" applyBorder="1" applyAlignment="1">
      <alignment horizontal="center" vertical="center" wrapText="1"/>
    </xf>
    <xf numFmtId="181" fontId="26" fillId="9" borderId="6" xfId="0" applyNumberFormat="1" applyFont="1" applyFill="1" applyBorder="1" applyAlignment="1">
      <alignment horizontal="left" vertical="center" wrapText="1"/>
    </xf>
    <xf numFmtId="0" fontId="26" fillId="9" borderId="6" xfId="2" applyNumberFormat="1" applyFont="1" applyFill="1" applyBorder="1" applyAlignment="1">
      <alignment horizontal="center" vertical="center" wrapText="1"/>
    </xf>
    <xf numFmtId="181" fontId="26" fillId="9" borderId="6" xfId="1" applyNumberFormat="1" applyFont="1" applyFill="1" applyBorder="1" applyAlignment="1">
      <alignment horizontal="center" vertical="center" wrapText="1"/>
    </xf>
    <xf numFmtId="178" fontId="26" fillId="9" borderId="88" xfId="0" applyNumberFormat="1" applyFont="1" applyFill="1" applyBorder="1" applyAlignment="1">
      <alignment wrapText="1"/>
    </xf>
    <xf numFmtId="0" fontId="41" fillId="2" borderId="88" xfId="0" applyFont="1" applyFill="1" applyBorder="1" applyAlignment="1">
      <alignment wrapText="1"/>
    </xf>
    <xf numFmtId="14" fontId="26" fillId="9" borderId="6" xfId="0" applyNumberFormat="1" applyFont="1" applyFill="1" applyBorder="1" applyAlignment="1">
      <alignment horizontal="center" wrapText="1"/>
    </xf>
    <xf numFmtId="0" fontId="41" fillId="2" borderId="11" xfId="0" applyFont="1" applyFill="1" applyBorder="1" applyAlignment="1">
      <alignment wrapText="1"/>
    </xf>
    <xf numFmtId="164" fontId="26" fillId="9" borderId="0" xfId="3" applyFont="1" applyFill="1" applyAlignment="1">
      <alignment wrapText="1"/>
    </xf>
    <xf numFmtId="178" fontId="26" fillId="9" borderId="6" xfId="0" applyNumberFormat="1" applyFont="1" applyFill="1" applyBorder="1" applyAlignment="1">
      <alignment wrapText="1"/>
    </xf>
    <xf numFmtId="164" fontId="26" fillId="9" borderId="34" xfId="3" applyFont="1" applyFill="1" applyBorder="1" applyAlignment="1">
      <alignment horizontal="center" vertical="center" wrapText="1"/>
    </xf>
    <xf numFmtId="0" fontId="26" fillId="9" borderId="34" xfId="0" applyFont="1" applyFill="1" applyBorder="1" applyAlignment="1">
      <alignment wrapText="1"/>
    </xf>
    <xf numFmtId="0" fontId="26" fillId="9" borderId="34" xfId="0" applyFont="1" applyFill="1" applyBorder="1" applyAlignment="1">
      <alignment horizontal="center" wrapText="1"/>
    </xf>
    <xf numFmtId="169" fontId="26" fillId="9" borderId="34" xfId="1" applyNumberFormat="1" applyFont="1" applyFill="1" applyBorder="1" applyAlignment="1">
      <alignment horizontal="center" vertical="center" wrapText="1"/>
    </xf>
    <xf numFmtId="0" fontId="26" fillId="9" borderId="34" xfId="2" applyNumberFormat="1" applyFont="1" applyFill="1" applyBorder="1" applyAlignment="1">
      <alignment horizontal="center" vertical="center" wrapText="1"/>
    </xf>
    <xf numFmtId="164" fontId="26" fillId="9" borderId="46" xfId="3" applyFont="1" applyFill="1" applyBorder="1" applyAlignment="1">
      <alignment horizontal="right"/>
    </xf>
    <xf numFmtId="14" fontId="26" fillId="9" borderId="34" xfId="0" applyNumberFormat="1" applyFont="1" applyFill="1" applyBorder="1" applyAlignment="1">
      <alignment horizontal="center" wrapText="1"/>
    </xf>
    <xf numFmtId="164" fontId="26" fillId="44" borderId="70" xfId="3" applyFont="1" applyFill="1" applyBorder="1" applyAlignment="1">
      <alignment horizontal="center" vertical="center" wrapText="1"/>
    </xf>
    <xf numFmtId="0" fontId="26" fillId="44" borderId="70" xfId="0" applyFont="1" applyFill="1" applyBorder="1" applyAlignment="1">
      <alignment wrapText="1"/>
    </xf>
    <xf numFmtId="164" fontId="26" fillId="44" borderId="70" xfId="3" applyFont="1" applyFill="1" applyBorder="1" applyAlignment="1">
      <alignment horizontal="center" wrapText="1"/>
    </xf>
    <xf numFmtId="0" fontId="26" fillId="61" borderId="75" xfId="0" applyNumberFormat="1" applyFont="1" applyFill="1" applyBorder="1" applyAlignment="1">
      <alignment wrapText="1"/>
    </xf>
    <xf numFmtId="0" fontId="26" fillId="61" borderId="37" xfId="1" applyNumberFormat="1" applyFont="1" applyFill="1" applyBorder="1" applyAlignment="1">
      <alignment horizontal="center" vertical="center" wrapText="1"/>
    </xf>
    <xf numFmtId="0" fontId="26" fillId="0" borderId="75" xfId="0" applyNumberFormat="1" applyFont="1" applyBorder="1" applyAlignment="1">
      <alignment wrapText="1"/>
    </xf>
    <xf numFmtId="0" fontId="26" fillId="60" borderId="34" xfId="1" applyNumberFormat="1" applyFont="1" applyFill="1" applyBorder="1" applyAlignment="1">
      <alignment horizontal="center" vertical="center" wrapText="1"/>
    </xf>
    <xf numFmtId="0" fontId="26" fillId="60" borderId="34" xfId="0" applyFont="1" applyFill="1" applyBorder="1" applyAlignment="1">
      <alignment horizontal="center" vertical="center" wrapText="1"/>
    </xf>
    <xf numFmtId="165" fontId="26" fillId="60" borderId="34" xfId="2" applyFont="1" applyFill="1" applyBorder="1" applyAlignment="1">
      <alignment horizontal="center" vertical="center" wrapText="1"/>
    </xf>
    <xf numFmtId="0" fontId="26" fillId="60" borderId="34" xfId="2" applyNumberFormat="1" applyFont="1" applyFill="1" applyBorder="1" applyAlignment="1">
      <alignment horizontal="center" vertical="center" wrapText="1"/>
    </xf>
    <xf numFmtId="169" fontId="26" fillId="60" borderId="34" xfId="1" applyNumberFormat="1" applyFont="1" applyFill="1" applyBorder="1" applyAlignment="1">
      <alignment horizontal="center" vertical="center" wrapText="1"/>
    </xf>
    <xf numFmtId="164" fontId="26" fillId="60" borderId="70" xfId="3" applyFont="1" applyFill="1" applyBorder="1" applyAlignment="1">
      <alignment horizontal="center" vertical="center" wrapText="1"/>
    </xf>
    <xf numFmtId="0" fontId="26" fillId="34" borderId="8" xfId="0" applyFont="1" applyFill="1" applyBorder="1" applyAlignment="1">
      <alignment horizontal="center" wrapText="1"/>
    </xf>
    <xf numFmtId="0" fontId="26" fillId="34" borderId="8" xfId="0" applyFont="1" applyFill="1" applyBorder="1" applyAlignment="1">
      <alignment wrapText="1"/>
    </xf>
    <xf numFmtId="164" fontId="26" fillId="34" borderId="8" xfId="3" applyFont="1" applyFill="1" applyBorder="1" applyAlignment="1">
      <alignment wrapText="1"/>
    </xf>
    <xf numFmtId="0" fontId="26" fillId="34" borderId="25" xfId="0" applyFont="1" applyFill="1" applyBorder="1" applyAlignment="1">
      <alignment horizontal="center" wrapText="1"/>
    </xf>
    <xf numFmtId="0" fontId="26" fillId="60" borderId="8" xfId="1" applyNumberFormat="1" applyFont="1" applyFill="1" applyBorder="1" applyAlignment="1">
      <alignment horizontal="center" vertical="center" wrapText="1"/>
    </xf>
    <xf numFmtId="0" fontId="26" fillId="60" borderId="8" xfId="0" applyFont="1" applyFill="1" applyBorder="1" applyAlignment="1">
      <alignment horizontal="center" vertical="center" wrapText="1"/>
    </xf>
    <xf numFmtId="165" fontId="26" fillId="60" borderId="8" xfId="2" applyFont="1" applyFill="1" applyBorder="1" applyAlignment="1">
      <alignment horizontal="center" vertical="center" wrapText="1"/>
    </xf>
    <xf numFmtId="0" fontId="26" fillId="60" borderId="8" xfId="2" applyNumberFormat="1" applyFont="1" applyFill="1" applyBorder="1" applyAlignment="1">
      <alignment horizontal="center" vertical="center" wrapText="1"/>
    </xf>
    <xf numFmtId="169" fontId="26" fillId="60" borderId="8" xfId="1" applyNumberFormat="1" applyFont="1" applyFill="1" applyBorder="1" applyAlignment="1">
      <alignment horizontal="center" vertical="center" wrapText="1"/>
    </xf>
    <xf numFmtId="164" fontId="26" fillId="60" borderId="8" xfId="3" applyFont="1" applyFill="1" applyBorder="1" applyAlignment="1">
      <alignment horizontal="center" vertical="center" wrapText="1"/>
    </xf>
    <xf numFmtId="0" fontId="26" fillId="2" borderId="8" xfId="1" applyNumberFormat="1" applyFont="1" applyFill="1" applyBorder="1" applyAlignment="1">
      <alignment horizontal="center" vertical="center" wrapText="1"/>
    </xf>
    <xf numFmtId="164" fontId="26" fillId="2" borderId="8" xfId="3" applyFont="1" applyFill="1" applyBorder="1" applyAlignment="1">
      <alignment wrapText="1"/>
    </xf>
    <xf numFmtId="0" fontId="26" fillId="2" borderId="8" xfId="0" applyNumberFormat="1" applyFont="1" applyFill="1" applyBorder="1" applyAlignment="1">
      <alignment wrapText="1"/>
    </xf>
    <xf numFmtId="14" fontId="26" fillId="2" borderId="8" xfId="0" applyNumberFormat="1" applyFont="1" applyFill="1" applyBorder="1" applyAlignment="1">
      <alignment wrapText="1"/>
    </xf>
    <xf numFmtId="0" fontId="26" fillId="35" borderId="29" xfId="1" applyNumberFormat="1" applyFont="1" applyFill="1" applyBorder="1" applyAlignment="1">
      <alignment horizontal="center" vertical="center" wrapText="1"/>
    </xf>
    <xf numFmtId="0" fontId="26" fillId="2" borderId="29" xfId="0" applyNumberFormat="1" applyFont="1" applyFill="1" applyBorder="1" applyAlignment="1">
      <alignment wrapText="1"/>
    </xf>
    <xf numFmtId="0" fontId="26" fillId="34" borderId="10" xfId="0" applyFont="1" applyFill="1" applyBorder="1" applyAlignment="1">
      <alignment horizontal="center" wrapText="1"/>
    </xf>
    <xf numFmtId="0" fontId="26" fillId="35" borderId="75" xfId="1" applyNumberFormat="1" applyFont="1" applyFill="1" applyBorder="1" applyAlignment="1">
      <alignment horizontal="center" vertical="center" wrapText="1"/>
    </xf>
    <xf numFmtId="0" fontId="26" fillId="2" borderId="75" xfId="0" applyNumberFormat="1" applyFont="1" applyFill="1" applyBorder="1" applyAlignment="1">
      <alignment wrapText="1"/>
    </xf>
    <xf numFmtId="0" fontId="26" fillId="34" borderId="39" xfId="0" applyFont="1" applyFill="1" applyBorder="1" applyAlignment="1">
      <alignment horizontal="center" wrapText="1"/>
    </xf>
    <xf numFmtId="0" fontId="26" fillId="35" borderId="70" xfId="1" applyNumberFormat="1" applyFont="1" applyFill="1" applyBorder="1" applyAlignment="1">
      <alignment horizontal="center" vertical="center" wrapText="1"/>
    </xf>
    <xf numFmtId="0" fontId="26" fillId="2" borderId="70" xfId="1" applyNumberFormat="1" applyFont="1" applyFill="1" applyBorder="1" applyAlignment="1">
      <alignment horizontal="center" vertical="center" wrapText="1"/>
    </xf>
    <xf numFmtId="0" fontId="26" fillId="2" borderId="70" xfId="0" applyNumberFormat="1" applyFont="1" applyFill="1" applyBorder="1" applyAlignment="1">
      <alignment wrapText="1"/>
    </xf>
    <xf numFmtId="0" fontId="26" fillId="60" borderId="7" xfId="0" applyFont="1" applyFill="1" applyBorder="1" applyAlignment="1">
      <alignment horizontal="center" vertical="center" wrapText="1"/>
    </xf>
    <xf numFmtId="165" fontId="26" fillId="60" borderId="7" xfId="2" applyFont="1" applyFill="1" applyBorder="1" applyAlignment="1">
      <alignment horizontal="center" vertical="center" wrapText="1"/>
    </xf>
    <xf numFmtId="0" fontId="26" fillId="60" borderId="7" xfId="2" applyNumberFormat="1" applyFont="1" applyFill="1" applyBorder="1" applyAlignment="1">
      <alignment horizontal="center" vertical="center" wrapText="1"/>
    </xf>
    <xf numFmtId="169" fontId="26" fillId="60" borderId="7" xfId="1" applyNumberFormat="1" applyFont="1" applyFill="1" applyBorder="1" applyAlignment="1">
      <alignment horizontal="center" vertical="center" wrapText="1"/>
    </xf>
    <xf numFmtId="164" fontId="26" fillId="60" borderId="7" xfId="3" applyFont="1" applyFill="1" applyBorder="1" applyAlignment="1">
      <alignment horizontal="center" vertical="center" wrapText="1"/>
    </xf>
    <xf numFmtId="0" fontId="26" fillId="61" borderId="28" xfId="1" applyNumberFormat="1" applyFont="1" applyFill="1" applyBorder="1" applyAlignment="1">
      <alignment horizontal="center" vertical="center" wrapText="1"/>
    </xf>
    <xf numFmtId="0" fontId="26" fillId="61" borderId="29" xfId="2" applyNumberFormat="1" applyFont="1" applyFill="1" applyBorder="1" applyAlignment="1">
      <alignment horizontal="center" vertical="center" wrapText="1"/>
    </xf>
    <xf numFmtId="164" fontId="26" fillId="61" borderId="47" xfId="3" applyFont="1" applyFill="1" applyBorder="1" applyAlignment="1">
      <alignment horizontal="center" vertical="center" wrapText="1"/>
    </xf>
    <xf numFmtId="0" fontId="26" fillId="61" borderId="75" xfId="1" applyNumberFormat="1" applyFont="1" applyFill="1" applyBorder="1" applyAlignment="1">
      <alignment horizontal="center" vertical="center" wrapText="1"/>
    </xf>
    <xf numFmtId="0" fontId="26" fillId="61" borderId="75" xfId="2" applyNumberFormat="1" applyFont="1" applyFill="1" applyBorder="1" applyAlignment="1">
      <alignment horizontal="center" vertical="center" wrapText="1"/>
    </xf>
    <xf numFmtId="169" fontId="26" fillId="61" borderId="75" xfId="1" applyNumberFormat="1" applyFont="1" applyFill="1" applyBorder="1" applyAlignment="1">
      <alignment horizontal="center" vertical="center" wrapText="1"/>
    </xf>
    <xf numFmtId="164" fontId="26" fillId="61" borderId="75" xfId="3" applyFont="1" applyFill="1" applyBorder="1" applyAlignment="1">
      <alignment horizontal="center" vertical="center" wrapText="1"/>
    </xf>
    <xf numFmtId="164" fontId="26" fillId="61" borderId="75" xfId="3" applyFont="1" applyFill="1" applyBorder="1" applyAlignment="1">
      <alignment wrapText="1"/>
    </xf>
    <xf numFmtId="14" fontId="26" fillId="61" borderId="75" xfId="0" applyNumberFormat="1" applyFont="1" applyFill="1" applyBorder="1" applyAlignment="1">
      <alignment wrapText="1"/>
    </xf>
    <xf numFmtId="0" fontId="26" fillId="61" borderId="75" xfId="1" applyNumberFormat="1" applyFont="1" applyFill="1" applyBorder="1" applyAlignment="1">
      <alignment horizontal="center" wrapText="1"/>
    </xf>
    <xf numFmtId="0" fontId="26" fillId="61" borderId="75" xfId="0" applyFont="1" applyFill="1" applyBorder="1" applyAlignment="1">
      <alignment horizontal="center" vertical="center"/>
    </xf>
    <xf numFmtId="0" fontId="26" fillId="61" borderId="75" xfId="1" applyNumberFormat="1" applyFont="1" applyFill="1" applyBorder="1" applyAlignment="1">
      <alignment vertical="center" wrapText="1"/>
    </xf>
    <xf numFmtId="169" fontId="26" fillId="61" borderId="75" xfId="1" applyNumberFormat="1" applyFont="1" applyFill="1" applyBorder="1" applyAlignment="1">
      <alignment vertical="center" wrapText="1"/>
    </xf>
    <xf numFmtId="164" fontId="26" fillId="61" borderId="75" xfId="3" applyFont="1" applyFill="1" applyBorder="1" applyAlignment="1">
      <alignment vertical="center" wrapText="1"/>
    </xf>
    <xf numFmtId="169" fontId="26" fillId="61" borderId="17" xfId="1" applyNumberFormat="1" applyFont="1" applyFill="1" applyBorder="1" applyAlignment="1">
      <alignment horizontal="center" vertical="center" wrapText="1"/>
    </xf>
    <xf numFmtId="0" fontId="26" fillId="61" borderId="6" xfId="0" applyFont="1" applyFill="1" applyBorder="1" applyAlignment="1">
      <alignment horizontal="center" wrapText="1"/>
    </xf>
    <xf numFmtId="164" fontId="26" fillId="61" borderId="12" xfId="3" applyFont="1" applyFill="1" applyBorder="1" applyAlignment="1">
      <alignment horizontal="center" vertical="center" wrapText="1"/>
    </xf>
    <xf numFmtId="164" fontId="26" fillId="61" borderId="88" xfId="3" applyFont="1" applyFill="1" applyBorder="1" applyAlignment="1">
      <alignment horizontal="center" vertical="center" wrapText="1"/>
    </xf>
    <xf numFmtId="0" fontId="26" fillId="61" borderId="6" xfId="0" applyFont="1" applyFill="1" applyBorder="1" applyAlignment="1">
      <alignment wrapText="1"/>
    </xf>
    <xf numFmtId="164" fontId="26" fillId="61" borderId="5" xfId="3" applyFont="1" applyFill="1" applyBorder="1" applyAlignment="1">
      <alignment wrapText="1"/>
    </xf>
    <xf numFmtId="0" fontId="26" fillId="61" borderId="88" xfId="0" applyFont="1" applyFill="1" applyBorder="1" applyAlignment="1">
      <alignment horizontal="center" wrapText="1"/>
    </xf>
    <xf numFmtId="169" fontId="26" fillId="61" borderId="60" xfId="1" applyNumberFormat="1" applyFont="1" applyFill="1" applyBorder="1" applyAlignment="1">
      <alignment horizontal="center" vertical="center" wrapText="1"/>
    </xf>
    <xf numFmtId="169" fontId="26" fillId="61" borderId="6" xfId="1" applyNumberFormat="1" applyFont="1" applyFill="1" applyBorder="1" applyAlignment="1">
      <alignment horizontal="center" vertical="center" wrapText="1"/>
    </xf>
    <xf numFmtId="169" fontId="26" fillId="61" borderId="5" xfId="1" applyNumberFormat="1" applyFont="1" applyFill="1" applyBorder="1" applyAlignment="1">
      <alignment horizontal="center" vertical="center" wrapText="1"/>
    </xf>
    <xf numFmtId="14" fontId="26" fillId="61" borderId="5" xfId="0" applyNumberFormat="1" applyFont="1" applyFill="1" applyBorder="1" applyAlignment="1">
      <alignment wrapText="1"/>
    </xf>
    <xf numFmtId="0" fontId="26" fillId="61" borderId="5" xfId="0" applyNumberFormat="1" applyFont="1" applyFill="1" applyBorder="1" applyAlignment="1">
      <alignment wrapText="1"/>
    </xf>
    <xf numFmtId="14" fontId="26" fillId="61" borderId="6" xfId="0" applyNumberFormat="1" applyFont="1" applyFill="1" applyBorder="1" applyAlignment="1">
      <alignment wrapText="1"/>
    </xf>
    <xf numFmtId="169" fontId="26" fillId="61" borderId="5" xfId="1" applyNumberFormat="1" applyFont="1" applyFill="1" applyBorder="1" applyAlignment="1">
      <alignment vertical="center" wrapText="1"/>
    </xf>
    <xf numFmtId="0" fontId="26" fillId="61" borderId="5" xfId="0" applyFont="1" applyFill="1" applyBorder="1" applyAlignment="1">
      <alignment wrapText="1"/>
    </xf>
    <xf numFmtId="0" fontId="26" fillId="61" borderId="6" xfId="0" applyFont="1" applyFill="1" applyBorder="1" applyAlignment="1">
      <alignment horizontal="center" vertical="center" wrapText="1"/>
    </xf>
    <xf numFmtId="0" fontId="26" fillId="61" borderId="5" xfId="0" applyFont="1" applyFill="1" applyBorder="1" applyAlignment="1">
      <alignment horizontal="center" wrapText="1"/>
    </xf>
    <xf numFmtId="0" fontId="26" fillId="61" borderId="5" xfId="1" applyNumberFormat="1" applyFont="1" applyFill="1" applyBorder="1" applyAlignment="1">
      <alignment vertical="center" wrapText="1"/>
    </xf>
    <xf numFmtId="0" fontId="26" fillId="61" borderId="5" xfId="1" applyNumberFormat="1" applyFont="1" applyFill="1" applyBorder="1" applyAlignment="1">
      <alignment horizontal="center" vertical="center" wrapText="1"/>
    </xf>
    <xf numFmtId="164" fontId="26" fillId="61" borderId="5" xfId="3" applyFont="1" applyFill="1" applyBorder="1" applyAlignment="1">
      <alignment vertical="center" wrapText="1"/>
    </xf>
    <xf numFmtId="169" fontId="41" fillId="14" borderId="7" xfId="1" applyNumberFormat="1" applyFont="1" applyFill="1" applyBorder="1" applyAlignment="1">
      <alignment vertical="center" wrapText="1"/>
    </xf>
    <xf numFmtId="164" fontId="26" fillId="14" borderId="7" xfId="3" applyFont="1" applyFill="1" applyBorder="1" applyAlignment="1">
      <alignment vertical="center" wrapText="1"/>
    </xf>
    <xf numFmtId="0" fontId="26" fillId="14" borderId="7" xfId="0" applyFont="1" applyFill="1" applyBorder="1" applyAlignment="1">
      <alignment horizontal="center" wrapText="1"/>
    </xf>
    <xf numFmtId="0" fontId="26" fillId="14" borderId="7" xfId="1" applyNumberFormat="1" applyFont="1" applyFill="1" applyBorder="1" applyAlignment="1">
      <alignment vertical="center" wrapText="1"/>
    </xf>
    <xf numFmtId="169" fontId="26" fillId="14" borderId="7" xfId="1" applyNumberFormat="1" applyFont="1" applyFill="1" applyBorder="1" applyAlignment="1">
      <alignment vertical="center" wrapText="1"/>
    </xf>
    <xf numFmtId="0" fontId="41" fillId="14" borderId="7" xfId="1" applyNumberFormat="1" applyFont="1" applyFill="1" applyBorder="1" applyAlignment="1">
      <alignment horizontal="center" vertical="center" wrapText="1"/>
    </xf>
    <xf numFmtId="14" fontId="41" fillId="14" borderId="7" xfId="0" applyNumberFormat="1" applyFont="1" applyFill="1" applyBorder="1" applyAlignment="1">
      <alignment wrapText="1"/>
    </xf>
    <xf numFmtId="0" fontId="26" fillId="61" borderId="29" xfId="0" applyFont="1" applyFill="1" applyBorder="1" applyAlignment="1" applyProtection="1">
      <alignment horizontal="center" vertical="center" wrapText="1"/>
    </xf>
    <xf numFmtId="0" fontId="26" fillId="61" borderId="29" xfId="0" applyNumberFormat="1" applyFont="1" applyFill="1" applyBorder="1" applyAlignment="1" applyProtection="1">
      <alignment horizontal="center" vertical="center" wrapText="1"/>
    </xf>
    <xf numFmtId="14" fontId="26" fillId="61" borderId="29" xfId="0" applyNumberFormat="1" applyFont="1" applyFill="1" applyBorder="1" applyAlignment="1" applyProtection="1">
      <alignment horizontal="right" vertical="center" wrapText="1"/>
    </xf>
    <xf numFmtId="0" fontId="26" fillId="61" borderId="75" xfId="0" applyFont="1" applyFill="1" applyBorder="1" applyAlignment="1" applyProtection="1">
      <alignment horizontal="center" vertical="center" wrapText="1"/>
    </xf>
    <xf numFmtId="0" fontId="26" fillId="61" borderId="75" xfId="0" applyNumberFormat="1" applyFont="1" applyFill="1" applyBorder="1" applyAlignment="1" applyProtection="1">
      <alignment horizontal="center" vertical="center" wrapText="1"/>
    </xf>
    <xf numFmtId="14" fontId="26" fillId="61" borderId="75" xfId="0" applyNumberFormat="1" applyFont="1" applyFill="1" applyBorder="1" applyAlignment="1" applyProtection="1">
      <alignment horizontal="right" vertical="center" wrapText="1"/>
    </xf>
    <xf numFmtId="16" fontId="26" fillId="61" borderId="75" xfId="0" applyNumberFormat="1" applyFont="1" applyFill="1" applyBorder="1" applyAlignment="1">
      <alignment wrapText="1"/>
    </xf>
    <xf numFmtId="16" fontId="26" fillId="61" borderId="6" xfId="0" applyNumberFormat="1" applyFont="1" applyFill="1" applyBorder="1" applyAlignment="1">
      <alignment wrapText="1"/>
    </xf>
    <xf numFmtId="164" fontId="26" fillId="61" borderId="88" xfId="3" applyFont="1" applyFill="1" applyBorder="1" applyAlignment="1">
      <alignment wrapText="1"/>
    </xf>
    <xf numFmtId="0" fontId="26" fillId="61" borderId="63" xfId="1" applyNumberFormat="1" applyFont="1" applyFill="1" applyBorder="1" applyAlignment="1">
      <alignment horizontal="center" vertical="center" wrapText="1"/>
    </xf>
    <xf numFmtId="165" fontId="26" fillId="61" borderId="6" xfId="2" applyFont="1" applyFill="1" applyBorder="1" applyAlignment="1">
      <alignment horizontal="center" vertical="center" wrapText="1"/>
    </xf>
    <xf numFmtId="0" fontId="26" fillId="61" borderId="6" xfId="2" applyNumberFormat="1" applyFont="1" applyFill="1" applyBorder="1" applyAlignment="1">
      <alignment horizontal="center" vertical="center" wrapText="1"/>
    </xf>
    <xf numFmtId="0" fontId="26" fillId="61" borderId="6" xfId="0" applyFont="1" applyFill="1" applyBorder="1" applyAlignment="1" applyProtection="1">
      <alignment horizontal="center" vertical="center" wrapText="1"/>
    </xf>
    <xf numFmtId="0" fontId="26" fillId="61" borderId="6" xfId="0" applyNumberFormat="1" applyFont="1" applyFill="1" applyBorder="1" applyAlignment="1" applyProtection="1">
      <alignment horizontal="center" vertical="center" wrapText="1"/>
    </xf>
    <xf numFmtId="14" fontId="26" fillId="61" borderId="0" xfId="0" applyNumberFormat="1" applyFont="1" applyFill="1" applyBorder="1" applyAlignment="1" applyProtection="1">
      <alignment horizontal="right" vertical="center" wrapText="1"/>
    </xf>
    <xf numFmtId="0" fontId="26" fillId="61" borderId="6" xfId="0" applyNumberFormat="1" applyFont="1" applyFill="1" applyBorder="1" applyAlignment="1">
      <alignment wrapText="1"/>
    </xf>
    <xf numFmtId="164" fontId="26" fillId="61" borderId="30" xfId="3" applyFont="1" applyFill="1" applyBorder="1" applyAlignment="1">
      <alignment wrapText="1"/>
    </xf>
    <xf numFmtId="14" fontId="26" fillId="61" borderId="100" xfId="0" applyNumberFormat="1" applyFont="1" applyFill="1" applyBorder="1" applyAlignment="1" applyProtection="1">
      <alignment horizontal="right" vertical="center" wrapText="1"/>
    </xf>
    <xf numFmtId="164" fontId="26" fillId="61" borderId="12" xfId="3" applyFont="1" applyFill="1" applyBorder="1" applyAlignment="1">
      <alignment wrapText="1"/>
    </xf>
    <xf numFmtId="0" fontId="26" fillId="61" borderId="10" xfId="0" applyFont="1" applyFill="1" applyBorder="1" applyAlignment="1">
      <alignment horizontal="center" wrapText="1"/>
    </xf>
    <xf numFmtId="0" fontId="26" fillId="61" borderId="36" xfId="1" applyNumberFormat="1" applyFont="1" applyFill="1" applyBorder="1" applyAlignment="1">
      <alignment horizontal="center" vertical="center" wrapText="1"/>
    </xf>
    <xf numFmtId="0" fontId="26" fillId="61" borderId="7" xfId="2" applyNumberFormat="1" applyFont="1" applyFill="1" applyBorder="1" applyAlignment="1">
      <alignment horizontal="center" vertical="center" wrapText="1"/>
    </xf>
    <xf numFmtId="164" fontId="26" fillId="61" borderId="55" xfId="3" applyFont="1" applyFill="1" applyBorder="1" applyAlignment="1">
      <alignment horizontal="center" vertical="center" wrapText="1"/>
    </xf>
    <xf numFmtId="0" fontId="26" fillId="61" borderId="75" xfId="3" applyNumberFormat="1" applyFont="1" applyFill="1" applyBorder="1" applyAlignment="1">
      <alignment horizontal="center" vertical="center" wrapText="1"/>
    </xf>
    <xf numFmtId="164" fontId="26" fillId="61" borderId="6" xfId="3" applyFont="1" applyFill="1" applyBorder="1" applyAlignment="1">
      <alignment wrapText="1"/>
    </xf>
    <xf numFmtId="0" fontId="26" fillId="61" borderId="38" xfId="1" applyNumberFormat="1" applyFont="1" applyFill="1" applyBorder="1" applyAlignment="1">
      <alignment horizontal="center" vertical="center" wrapText="1"/>
    </xf>
    <xf numFmtId="164" fontId="26" fillId="61" borderId="64" xfId="3" applyFont="1" applyFill="1" applyBorder="1" applyAlignment="1">
      <alignment horizontal="center" vertical="center" wrapText="1"/>
    </xf>
    <xf numFmtId="169" fontId="26" fillId="61" borderId="63" xfId="1" applyNumberFormat="1" applyFont="1" applyFill="1" applyBorder="1" applyAlignment="1">
      <alignment horizontal="center" vertical="center" wrapText="1"/>
    </xf>
    <xf numFmtId="14" fontId="26" fillId="61" borderId="6" xfId="0" applyNumberFormat="1" applyFont="1" applyFill="1" applyBorder="1" applyAlignment="1" applyProtection="1">
      <alignment horizontal="right" vertical="center" wrapText="1"/>
    </xf>
    <xf numFmtId="0" fontId="26" fillId="17" borderId="29" xfId="0" applyFont="1" applyFill="1" applyBorder="1" applyAlignment="1">
      <alignment horizontal="center" wrapText="1"/>
    </xf>
    <xf numFmtId="0" fontId="26" fillId="17" borderId="30" xfId="0" applyFont="1" applyFill="1" applyBorder="1" applyAlignment="1">
      <alignment horizontal="center" wrapText="1"/>
    </xf>
    <xf numFmtId="0" fontId="26" fillId="17" borderId="18" xfId="1" applyNumberFormat="1" applyFont="1" applyFill="1" applyBorder="1" applyAlignment="1">
      <alignment horizontal="center" vertical="center" wrapText="1"/>
    </xf>
    <xf numFmtId="0" fontId="26" fillId="17" borderId="19" xfId="0" applyFont="1" applyFill="1" applyBorder="1" applyAlignment="1">
      <alignment horizontal="center" vertical="center" wrapText="1"/>
    </xf>
    <xf numFmtId="165" fontId="26" fillId="17" borderId="19" xfId="2" applyFont="1" applyFill="1" applyBorder="1" applyAlignment="1">
      <alignment horizontal="center" vertical="center" wrapText="1"/>
    </xf>
    <xf numFmtId="0" fontId="26" fillId="17" borderId="19" xfId="2" applyNumberFormat="1" applyFont="1" applyFill="1" applyBorder="1" applyAlignment="1">
      <alignment horizontal="center" vertical="center" wrapText="1"/>
    </xf>
    <xf numFmtId="164" fontId="26" fillId="17" borderId="20" xfId="3" applyFont="1" applyFill="1" applyBorder="1" applyAlignment="1">
      <alignment horizontal="center" vertical="center" wrapText="1"/>
    </xf>
    <xf numFmtId="169" fontId="26" fillId="17" borderId="44" xfId="1" applyNumberFormat="1" applyFont="1" applyFill="1" applyBorder="1" applyAlignment="1">
      <alignment horizontal="center" vertical="center" wrapText="1"/>
    </xf>
    <xf numFmtId="0" fontId="26" fillId="17" borderId="29" xfId="0" applyNumberFormat="1" applyFont="1" applyFill="1" applyBorder="1" applyAlignment="1">
      <alignment wrapText="1"/>
    </xf>
    <xf numFmtId="14" fontId="26" fillId="17" borderId="29" xfId="0" applyNumberFormat="1" applyFont="1" applyFill="1" applyBorder="1" applyAlignment="1">
      <alignment wrapText="1"/>
    </xf>
    <xf numFmtId="164" fontId="26" fillId="61" borderId="6" xfId="3" applyFont="1" applyFill="1" applyBorder="1" applyAlignment="1">
      <alignment horizontal="center" vertical="center" wrapText="1"/>
    </xf>
    <xf numFmtId="0" fontId="26" fillId="61" borderId="6" xfId="1" applyNumberFormat="1" applyFont="1" applyFill="1" applyBorder="1" applyAlignment="1">
      <alignment horizontal="center" vertical="center" wrapText="1"/>
    </xf>
    <xf numFmtId="0" fontId="26" fillId="61" borderId="34" xfId="0" applyFont="1" applyFill="1" applyBorder="1" applyAlignment="1">
      <alignment horizontal="center" vertical="center" wrapText="1"/>
    </xf>
    <xf numFmtId="165" fontId="26" fillId="61" borderId="34" xfId="2" applyFont="1" applyFill="1" applyBorder="1" applyAlignment="1">
      <alignment horizontal="center" vertical="center" wrapText="1"/>
    </xf>
    <xf numFmtId="0" fontId="26" fillId="61" borderId="34" xfId="2" applyNumberFormat="1" applyFont="1" applyFill="1" applyBorder="1" applyAlignment="1">
      <alignment horizontal="center" vertical="center" wrapText="1"/>
    </xf>
    <xf numFmtId="169" fontId="26" fillId="61" borderId="34" xfId="1" applyNumberFormat="1" applyFont="1" applyFill="1" applyBorder="1" applyAlignment="1">
      <alignment horizontal="center" vertical="center" wrapText="1"/>
    </xf>
    <xf numFmtId="164" fontId="26" fillId="61" borderId="65" xfId="3" applyFont="1" applyFill="1" applyBorder="1" applyAlignment="1">
      <alignment horizontal="center" vertical="center" wrapText="1"/>
    </xf>
    <xf numFmtId="169" fontId="26" fillId="2" borderId="44" xfId="1" applyNumberFormat="1" applyFont="1" applyFill="1" applyBorder="1" applyAlignment="1">
      <alignment horizontal="center" vertical="center" wrapText="1"/>
    </xf>
    <xf numFmtId="0" fontId="26" fillId="61" borderId="25" xfId="0" applyFont="1" applyFill="1" applyBorder="1" applyAlignment="1">
      <alignment horizontal="center" wrapText="1"/>
    </xf>
    <xf numFmtId="0" fontId="26" fillId="61" borderId="9" xfId="1" applyNumberFormat="1" applyFont="1" applyFill="1" applyBorder="1" applyAlignment="1">
      <alignment horizontal="center" vertical="center" wrapText="1"/>
    </xf>
    <xf numFmtId="165" fontId="26" fillId="61" borderId="8" xfId="2" applyFont="1" applyFill="1" applyBorder="1" applyAlignment="1">
      <alignment horizontal="center" vertical="center" wrapText="1"/>
    </xf>
    <xf numFmtId="0" fontId="26" fillId="61" borderId="8" xfId="2" applyNumberFormat="1" applyFont="1" applyFill="1" applyBorder="1" applyAlignment="1">
      <alignment horizontal="center" vertical="center" wrapText="1"/>
    </xf>
    <xf numFmtId="169" fontId="26" fillId="61" borderId="8" xfId="1" applyNumberFormat="1" applyFont="1" applyFill="1" applyBorder="1" applyAlignment="1">
      <alignment horizontal="center" vertical="center" wrapText="1"/>
    </xf>
    <xf numFmtId="164" fontId="26" fillId="61" borderId="27" xfId="3" applyFont="1" applyFill="1" applyBorder="1" applyAlignment="1">
      <alignment horizontal="center" vertical="center" wrapText="1"/>
    </xf>
    <xf numFmtId="16" fontId="26" fillId="61" borderId="29" xfId="0" applyNumberFormat="1" applyFont="1" applyFill="1" applyBorder="1" applyAlignment="1">
      <alignment wrapText="1"/>
    </xf>
    <xf numFmtId="0" fontId="26" fillId="62" borderId="29" xfId="1" applyNumberFormat="1" applyFont="1" applyFill="1" applyBorder="1" applyAlignment="1">
      <alignment horizontal="center" vertical="center" wrapText="1"/>
    </xf>
    <xf numFmtId="0" fontId="26" fillId="62" borderId="29" xfId="0" applyFont="1" applyFill="1" applyBorder="1" applyAlignment="1">
      <alignment horizontal="center" vertical="center" wrapText="1"/>
    </xf>
    <xf numFmtId="165" fontId="26" fillId="62" borderId="29" xfId="2" applyFont="1" applyFill="1" applyBorder="1" applyAlignment="1">
      <alignment horizontal="center" vertical="center" wrapText="1"/>
    </xf>
    <xf numFmtId="0" fontId="26" fillId="62" borderId="29" xfId="2" applyNumberFormat="1" applyFont="1" applyFill="1" applyBorder="1" applyAlignment="1">
      <alignment horizontal="center" vertical="center" wrapText="1"/>
    </xf>
    <xf numFmtId="169" fontId="26" fillId="62" borderId="29" xfId="1" applyNumberFormat="1" applyFont="1" applyFill="1" applyBorder="1" applyAlignment="1">
      <alignment horizontal="center" vertical="center" wrapText="1"/>
    </xf>
    <xf numFmtId="164" fontId="26" fillId="62" borderId="75" xfId="3" applyFont="1" applyFill="1" applyBorder="1" applyAlignment="1">
      <alignment horizontal="center" vertical="center" wrapText="1"/>
    </xf>
    <xf numFmtId="0" fontId="26" fillId="61" borderId="34" xfId="0" applyFont="1" applyFill="1" applyBorder="1" applyAlignment="1">
      <alignment wrapText="1"/>
    </xf>
    <xf numFmtId="0" fontId="26" fillId="34" borderId="88" xfId="0" applyFont="1" applyFill="1" applyBorder="1" applyAlignment="1">
      <alignment horizontal="center" wrapText="1"/>
    </xf>
    <xf numFmtId="0" fontId="26" fillId="35" borderId="6" xfId="1" applyNumberFormat="1" applyFont="1" applyFill="1" applyBorder="1" applyAlignment="1">
      <alignment horizontal="center" vertical="center" wrapText="1"/>
    </xf>
    <xf numFmtId="0" fontId="26" fillId="2" borderId="6" xfId="0" applyNumberFormat="1" applyFont="1" applyFill="1" applyBorder="1" applyAlignment="1">
      <alignment wrapText="1"/>
    </xf>
    <xf numFmtId="0" fontId="26" fillId="61" borderId="19" xfId="0" applyFont="1" applyFill="1" applyBorder="1" applyAlignment="1">
      <alignment wrapText="1"/>
    </xf>
    <xf numFmtId="0" fontId="26" fillId="61" borderId="101" xfId="0" applyNumberFormat="1" applyFont="1" applyFill="1" applyBorder="1" applyAlignment="1" applyProtection="1">
      <alignment horizontal="center" vertical="center" wrapText="1"/>
    </xf>
    <xf numFmtId="0" fontId="26" fillId="61" borderId="91" xfId="0" applyNumberFormat="1" applyFont="1" applyFill="1" applyBorder="1" applyAlignment="1" applyProtection="1">
      <alignment horizontal="center" vertical="center" wrapText="1"/>
    </xf>
    <xf numFmtId="0" fontId="26" fillId="61" borderId="11" xfId="0" applyFont="1" applyFill="1" applyBorder="1" applyAlignment="1">
      <alignment horizontal="center" wrapText="1"/>
    </xf>
    <xf numFmtId="0" fontId="26" fillId="61" borderId="5" xfId="0" applyFont="1" applyFill="1" applyBorder="1" applyAlignment="1" applyProtection="1">
      <alignment horizontal="center" vertical="center" wrapText="1"/>
    </xf>
    <xf numFmtId="0" fontId="26" fillId="61" borderId="97" xfId="0" applyNumberFormat="1" applyFont="1" applyFill="1" applyBorder="1" applyAlignment="1" applyProtection="1">
      <alignment horizontal="center" vertical="center" wrapText="1"/>
    </xf>
    <xf numFmtId="14" fontId="26" fillId="61" borderId="5" xfId="0" applyNumberFormat="1" applyFont="1" applyFill="1" applyBorder="1" applyAlignment="1" applyProtection="1">
      <alignment horizontal="right" vertical="center" wrapText="1"/>
    </xf>
    <xf numFmtId="0" fontId="26" fillId="61" borderId="6" xfId="3" applyNumberFormat="1" applyFont="1" applyFill="1" applyBorder="1" applyAlignment="1">
      <alignment horizontal="center" vertical="center" wrapText="1"/>
    </xf>
    <xf numFmtId="0" fontId="26" fillId="14" borderId="38" xfId="1" applyNumberFormat="1" applyFont="1" applyFill="1" applyBorder="1" applyAlignment="1">
      <alignment horizontal="center" vertical="center" wrapText="1"/>
    </xf>
    <xf numFmtId="0" fontId="26" fillId="61" borderId="0" xfId="0" applyNumberFormat="1" applyFont="1" applyFill="1" applyBorder="1" applyAlignment="1" applyProtection="1">
      <alignment horizontal="center" vertical="center" wrapText="1"/>
    </xf>
    <xf numFmtId="169" fontId="26" fillId="2" borderId="45" xfId="1" applyNumberFormat="1" applyFont="1" applyFill="1" applyBorder="1" applyAlignment="1">
      <alignment horizontal="center" vertical="center" wrapText="1"/>
    </xf>
    <xf numFmtId="0" fontId="26" fillId="0" borderId="75" xfId="0" applyFont="1" applyBorder="1" applyAlignment="1">
      <alignment horizontal="justify" vertical="center" wrapText="1"/>
    </xf>
    <xf numFmtId="1" fontId="26" fillId="2" borderId="75" xfId="0" applyNumberFormat="1" applyFont="1" applyFill="1" applyBorder="1" applyAlignment="1">
      <alignment horizontal="center" vertical="center" wrapText="1"/>
    </xf>
    <xf numFmtId="185" fontId="26" fillId="2" borderId="75" xfId="0" applyNumberFormat="1" applyFont="1" applyFill="1" applyBorder="1" applyAlignment="1">
      <alignment horizontal="center" vertical="center" wrapText="1"/>
    </xf>
    <xf numFmtId="0" fontId="26" fillId="0" borderId="75" xfId="0" applyFont="1" applyBorder="1" applyAlignment="1">
      <alignment vertical="center"/>
    </xf>
    <xf numFmtId="0" fontId="26" fillId="0" borderId="0" xfId="0" applyFont="1" applyAlignment="1">
      <alignment vertical="center"/>
    </xf>
    <xf numFmtId="0" fontId="26" fillId="2" borderId="5" xfId="0" applyFont="1" applyFill="1" applyBorder="1" applyAlignment="1">
      <alignment vertical="center" wrapText="1"/>
    </xf>
    <xf numFmtId="0" fontId="26" fillId="0" borderId="5" xfId="0" applyFont="1" applyBorder="1" applyAlignment="1">
      <alignment horizontal="justify" vertical="center" wrapText="1"/>
    </xf>
    <xf numFmtId="1" fontId="26" fillId="2" borderId="5" xfId="0" applyNumberFormat="1" applyFont="1" applyFill="1" applyBorder="1" applyAlignment="1">
      <alignment horizontal="center" vertical="center" wrapText="1"/>
    </xf>
    <xf numFmtId="185" fontId="26" fillId="2" borderId="5" xfId="0" applyNumberFormat="1" applyFont="1" applyFill="1" applyBorder="1" applyAlignment="1">
      <alignment horizontal="center" vertical="center" wrapText="1"/>
    </xf>
    <xf numFmtId="0" fontId="26" fillId="0" borderId="75" xfId="0" applyFont="1" applyFill="1" applyBorder="1" applyAlignment="1">
      <alignment horizontal="justify" vertical="center" wrapText="1"/>
    </xf>
    <xf numFmtId="49" fontId="26" fillId="55" borderId="29" xfId="0" applyNumberFormat="1" applyFont="1" applyFill="1" applyBorder="1" applyAlignment="1" applyProtection="1">
      <alignment horizontal="center" vertical="center" wrapText="1"/>
    </xf>
    <xf numFmtId="0" fontId="26" fillId="55" borderId="29" xfId="0" applyFont="1" applyFill="1" applyBorder="1" applyAlignment="1" applyProtection="1">
      <alignment horizontal="center" vertical="center" wrapText="1"/>
    </xf>
    <xf numFmtId="0" fontId="26" fillId="34" borderId="8" xfId="962" applyFont="1" applyFill="1" applyBorder="1" applyAlignment="1">
      <alignment horizontal="center" vertical="center" wrapText="1"/>
    </xf>
    <xf numFmtId="14" fontId="26" fillId="34" borderId="29" xfId="0" applyNumberFormat="1" applyFont="1" applyFill="1" applyBorder="1" applyAlignment="1">
      <alignment horizontal="center" vertical="center"/>
    </xf>
    <xf numFmtId="49" fontId="26" fillId="2" borderId="29" xfId="0" applyNumberFormat="1" applyFont="1" applyFill="1" applyBorder="1" applyAlignment="1">
      <alignment horizontal="left" vertical="center" wrapText="1"/>
    </xf>
    <xf numFmtId="0" fontId="26" fillId="2" borderId="29" xfId="0" applyFont="1" applyFill="1" applyBorder="1" applyAlignment="1">
      <alignment vertical="top" wrapText="1"/>
    </xf>
    <xf numFmtId="14" fontId="26" fillId="2" borderId="29" xfId="0" applyNumberFormat="1" applyFont="1" applyFill="1" applyBorder="1" applyAlignment="1">
      <alignment horizontal="center" vertical="center"/>
    </xf>
    <xf numFmtId="174" fontId="26" fillId="2" borderId="29" xfId="0" applyNumberFormat="1" applyFont="1" applyFill="1" applyBorder="1" applyAlignment="1">
      <alignment horizontal="center" vertical="center"/>
    </xf>
    <xf numFmtId="172" fontId="26" fillId="16" borderId="29" xfId="7" applyNumberFormat="1" applyFont="1" applyFill="1" applyBorder="1" applyAlignment="1">
      <alignment horizontal="center" vertical="center"/>
    </xf>
    <xf numFmtId="49" fontId="26" fillId="2" borderId="75" xfId="0" applyNumberFormat="1" applyFont="1" applyFill="1" applyBorder="1" applyAlignment="1">
      <alignment horizontal="left" vertical="center" wrapText="1"/>
    </xf>
    <xf numFmtId="0" fontId="26" fillId="2" borderId="75" xfId="0" applyFont="1" applyFill="1" applyBorder="1" applyAlignment="1">
      <alignment vertical="top" wrapText="1"/>
    </xf>
    <xf numFmtId="14" fontId="26" fillId="2" borderId="75" xfId="0" applyNumberFormat="1" applyFont="1" applyFill="1" applyBorder="1" applyAlignment="1">
      <alignment horizontal="center" vertical="center"/>
    </xf>
    <xf numFmtId="174" fontId="26" fillId="2" borderId="75" xfId="0" applyNumberFormat="1" applyFont="1" applyFill="1" applyBorder="1" applyAlignment="1">
      <alignment horizontal="center" vertical="center"/>
    </xf>
    <xf numFmtId="172" fontId="26" fillId="16" borderId="75" xfId="7" applyNumberFormat="1" applyFont="1" applyFill="1" applyBorder="1" applyAlignment="1">
      <alignment horizontal="center" vertical="center"/>
    </xf>
    <xf numFmtId="0" fontId="26" fillId="0" borderId="75" xfId="0" applyFont="1" applyFill="1" applyBorder="1" applyAlignment="1">
      <alignment wrapText="1"/>
    </xf>
    <xf numFmtId="14" fontId="26" fillId="0" borderId="75" xfId="0" applyNumberFormat="1" applyFont="1" applyFill="1" applyBorder="1" applyAlignment="1">
      <alignment wrapText="1"/>
    </xf>
    <xf numFmtId="169" fontId="26" fillId="2" borderId="75" xfId="0" applyNumberFormat="1" applyFont="1" applyFill="1" applyBorder="1" applyAlignment="1">
      <alignment horizontal="center" vertical="center"/>
    </xf>
    <xf numFmtId="169" fontId="26" fillId="2" borderId="75" xfId="0" applyNumberFormat="1" applyFont="1" applyFill="1" applyBorder="1" applyAlignment="1">
      <alignment vertical="center"/>
    </xf>
    <xf numFmtId="0" fontId="26" fillId="2" borderId="75" xfId="0" applyFont="1" applyFill="1" applyBorder="1" applyAlignment="1">
      <alignment vertical="center"/>
    </xf>
    <xf numFmtId="0" fontId="26" fillId="2" borderId="75" xfId="0" applyFont="1" applyFill="1" applyBorder="1" applyAlignment="1">
      <alignment horizontal="left" vertical="top" wrapText="1"/>
    </xf>
    <xf numFmtId="169" fontId="26" fillId="2" borderId="75" xfId="0" applyNumberFormat="1" applyFont="1" applyFill="1" applyBorder="1"/>
    <xf numFmtId="0" fontId="26" fillId="0" borderId="70" xfId="0" applyFont="1" applyFill="1" applyBorder="1" applyAlignment="1">
      <alignment wrapText="1"/>
    </xf>
    <xf numFmtId="14" fontId="26" fillId="0" borderId="70" xfId="0" applyNumberFormat="1" applyFont="1" applyFill="1" applyBorder="1" applyAlignment="1">
      <alignment wrapText="1"/>
    </xf>
    <xf numFmtId="49" fontId="26" fillId="2" borderId="70" xfId="0" applyNumberFormat="1" applyFont="1" applyFill="1" applyBorder="1" applyAlignment="1">
      <alignment horizontal="left" vertical="center" wrapText="1"/>
    </xf>
    <xf numFmtId="0" fontId="26" fillId="2" borderId="70" xfId="0" applyFont="1" applyFill="1" applyBorder="1" applyAlignment="1">
      <alignment horizontal="left" vertical="center" wrapText="1"/>
    </xf>
    <xf numFmtId="0" fontId="26" fillId="2" borderId="70" xfId="0" applyFont="1" applyFill="1" applyBorder="1" applyAlignment="1">
      <alignment vertical="top" wrapText="1"/>
    </xf>
    <xf numFmtId="14" fontId="26" fillId="2" borderId="70" xfId="0" applyNumberFormat="1" applyFont="1" applyFill="1" applyBorder="1" applyAlignment="1">
      <alignment horizontal="center" vertical="center"/>
    </xf>
    <xf numFmtId="169" fontId="26" fillId="2" borderId="70" xfId="0" applyNumberFormat="1" applyFont="1" applyFill="1" applyBorder="1" applyAlignment="1">
      <alignment horizontal="center" vertical="center"/>
    </xf>
    <xf numFmtId="172" fontId="26" fillId="16" borderId="70" xfId="7" applyNumberFormat="1" applyFont="1" applyFill="1" applyBorder="1" applyAlignment="1">
      <alignment horizontal="center" vertical="center"/>
    </xf>
    <xf numFmtId="0" fontId="26" fillId="0" borderId="75" xfId="0" applyFont="1" applyBorder="1" applyAlignment="1">
      <alignment horizontal="left" vertical="center"/>
    </xf>
    <xf numFmtId="0" fontId="26" fillId="0" borderId="75" xfId="0" applyFont="1" applyBorder="1" applyAlignment="1">
      <alignment horizontal="left" vertical="top" wrapText="1"/>
    </xf>
    <xf numFmtId="3" fontId="26" fillId="0" borderId="75" xfId="0" applyNumberFormat="1" applyFont="1" applyBorder="1" applyAlignment="1">
      <alignment horizontal="center" vertical="center"/>
    </xf>
    <xf numFmtId="176" fontId="26" fillId="0" borderId="75" xfId="0" applyNumberFormat="1" applyFont="1" applyBorder="1" applyAlignment="1">
      <alignment horizontal="center" vertical="center"/>
    </xf>
    <xf numFmtId="176" fontId="26" fillId="0" borderId="75" xfId="0" applyNumberFormat="1" applyFont="1" applyBorder="1" applyAlignment="1">
      <alignment vertical="center"/>
    </xf>
    <xf numFmtId="14" fontId="26" fillId="0" borderId="75" xfId="0" applyNumberFormat="1" applyFont="1" applyBorder="1" applyAlignment="1">
      <alignment vertical="center"/>
    </xf>
    <xf numFmtId="0" fontId="26" fillId="0" borderId="0" xfId="0" applyFont="1" applyBorder="1" applyAlignment="1">
      <alignment horizontal="left" vertical="top" wrapText="1"/>
    </xf>
    <xf numFmtId="4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169" fontId="26" fillId="2" borderId="7" xfId="0" applyNumberFormat="1" applyFont="1" applyFill="1" applyBorder="1" applyAlignment="1">
      <alignment horizontal="center" vertical="center"/>
    </xf>
    <xf numFmtId="14" fontId="26" fillId="2" borderId="7" xfId="0" applyNumberFormat="1" applyFont="1" applyFill="1" applyBorder="1" applyAlignment="1">
      <alignment horizontal="center" vertical="center"/>
    </xf>
    <xf numFmtId="176" fontId="26" fillId="2" borderId="75" xfId="0" applyNumberFormat="1" applyFont="1" applyFill="1" applyBorder="1" applyAlignment="1">
      <alignment horizontal="center" vertical="center"/>
    </xf>
    <xf numFmtId="0" fontId="26" fillId="0" borderId="5" xfId="0" applyFont="1" applyBorder="1" applyAlignment="1">
      <alignment vertical="center"/>
    </xf>
    <xf numFmtId="0" fontId="26" fillId="0" borderId="5" xfId="0" applyNumberFormat="1" applyFont="1" applyBorder="1" applyAlignment="1">
      <alignment horizontal="left" vertical="top" wrapText="1"/>
    </xf>
    <xf numFmtId="0" fontId="26" fillId="0" borderId="5" xfId="0" applyFont="1" applyBorder="1" applyAlignment="1">
      <alignment horizontal="center" vertical="center"/>
    </xf>
    <xf numFmtId="174" fontId="26" fillId="2" borderId="5" xfId="0" applyNumberFormat="1" applyFont="1" applyFill="1" applyBorder="1" applyAlignment="1">
      <alignment horizontal="center" vertical="center"/>
    </xf>
    <xf numFmtId="176" fontId="26" fillId="0" borderId="5" xfId="0" applyNumberFormat="1" applyFont="1" applyBorder="1" applyAlignment="1">
      <alignment vertical="center"/>
    </xf>
    <xf numFmtId="14" fontId="26" fillId="0" borderId="5" xfId="0" applyNumberFormat="1" applyFont="1" applyBorder="1" applyAlignment="1">
      <alignment vertical="center"/>
    </xf>
    <xf numFmtId="14" fontId="26" fillId="0" borderId="7" xfId="0" applyNumberFormat="1" applyFont="1" applyFill="1" applyBorder="1" applyAlignment="1">
      <alignment horizontal="center" vertical="center"/>
    </xf>
    <xf numFmtId="172" fontId="26" fillId="16" borderId="7" xfId="7" applyNumberFormat="1" applyFont="1" applyFill="1" applyBorder="1" applyAlignment="1">
      <alignment horizontal="center" vertical="center"/>
    </xf>
    <xf numFmtId="14" fontId="26" fillId="56" borderId="7" xfId="0" applyNumberFormat="1" applyFont="1" applyFill="1" applyBorder="1" applyAlignment="1">
      <alignment horizontal="center" vertical="center"/>
    </xf>
    <xf numFmtId="0" fontId="26" fillId="0" borderId="0" xfId="0" applyFont="1"/>
    <xf numFmtId="0" fontId="26" fillId="67" borderId="75" xfId="0" applyNumberFormat="1" applyFont="1" applyFill="1" applyBorder="1" applyAlignment="1">
      <alignment vertical="center" wrapText="1"/>
    </xf>
    <xf numFmtId="0" fontId="26" fillId="67" borderId="75" xfId="0" applyFont="1" applyFill="1" applyBorder="1" applyAlignment="1">
      <alignment vertical="center" wrapText="1"/>
    </xf>
    <xf numFmtId="0" fontId="26" fillId="61" borderId="75" xfId="962" applyFont="1" applyFill="1" applyBorder="1" applyAlignment="1">
      <alignment vertical="center" wrapText="1"/>
    </xf>
    <xf numFmtId="0" fontId="26" fillId="61" borderId="75" xfId="962" applyFont="1" applyFill="1" applyBorder="1" applyAlignment="1">
      <alignment horizontal="center" vertical="center" wrapText="1"/>
    </xf>
    <xf numFmtId="0" fontId="26" fillId="61" borderId="75" xfId="0" applyFont="1" applyFill="1" applyBorder="1" applyAlignment="1">
      <alignment vertical="center" wrapText="1"/>
    </xf>
    <xf numFmtId="169" fontId="26" fillId="34" borderId="45" xfId="1" applyNumberFormat="1" applyFont="1" applyFill="1" applyBorder="1" applyAlignment="1">
      <alignment horizontal="center" vertical="center" wrapText="1"/>
    </xf>
    <xf numFmtId="0" fontId="26" fillId="34" borderId="7" xfId="0" applyFont="1" applyFill="1" applyBorder="1" applyAlignment="1">
      <alignment vertical="center" wrapText="1"/>
    </xf>
    <xf numFmtId="14" fontId="26" fillId="34" borderId="7" xfId="1" applyNumberFormat="1" applyFont="1" applyFill="1" applyBorder="1" applyAlignment="1">
      <alignment horizontal="center" vertical="center" wrapText="1"/>
    </xf>
    <xf numFmtId="164" fontId="26" fillId="34" borderId="7" xfId="3" applyFont="1" applyFill="1" applyBorder="1" applyAlignment="1">
      <alignment horizontal="left" vertical="center" wrapText="1"/>
    </xf>
    <xf numFmtId="164" fontId="26" fillId="67" borderId="75" xfId="3" applyFont="1" applyFill="1" applyBorder="1" applyAlignment="1">
      <alignment wrapText="1"/>
    </xf>
    <xf numFmtId="0" fontId="26" fillId="67" borderId="75" xfId="0" applyNumberFormat="1" applyFont="1" applyFill="1" applyBorder="1" applyAlignment="1">
      <alignment wrapText="1"/>
    </xf>
    <xf numFmtId="0" fontId="26" fillId="61" borderId="75" xfId="962" applyFont="1" applyFill="1" applyBorder="1" applyAlignment="1">
      <alignment wrapText="1"/>
    </xf>
    <xf numFmtId="0" fontId="26" fillId="61" borderId="75" xfId="962" applyFont="1" applyFill="1" applyBorder="1" applyAlignment="1">
      <alignment horizontal="center" wrapText="1"/>
    </xf>
    <xf numFmtId="0" fontId="26" fillId="34" borderId="7" xfId="2" applyNumberFormat="1" applyFont="1" applyFill="1" applyBorder="1" applyAlignment="1">
      <alignment horizontal="center" vertical="center" wrapText="1"/>
    </xf>
    <xf numFmtId="2" fontId="26" fillId="14" borderId="7" xfId="2" applyNumberFormat="1" applyFont="1" applyFill="1" applyBorder="1" applyAlignment="1">
      <alignment horizontal="center" vertical="center" wrapText="1"/>
    </xf>
    <xf numFmtId="169" fontId="26" fillId="34" borderId="63" xfId="1" applyNumberFormat="1" applyFont="1" applyFill="1" applyBorder="1" applyAlignment="1">
      <alignment horizontal="center" vertical="center" wrapText="1"/>
    </xf>
    <xf numFmtId="0" fontId="26" fillId="34" borderId="6" xfId="0" applyFont="1" applyFill="1" applyBorder="1" applyAlignment="1">
      <alignment vertical="center" wrapText="1"/>
    </xf>
    <xf numFmtId="0" fontId="26" fillId="34" borderId="6" xfId="2" applyNumberFormat="1" applyFont="1" applyFill="1" applyBorder="1" applyAlignment="1">
      <alignment horizontal="center" vertical="center" wrapText="1"/>
    </xf>
    <xf numFmtId="0" fontId="26" fillId="14" borderId="6" xfId="2" applyNumberFormat="1" applyFont="1" applyFill="1" applyBorder="1" applyAlignment="1">
      <alignment horizontal="center" vertical="center" wrapText="1"/>
    </xf>
    <xf numFmtId="169" fontId="26" fillId="34" borderId="6" xfId="1" applyNumberFormat="1" applyFont="1" applyFill="1" applyBorder="1" applyAlignment="1">
      <alignment horizontal="center" vertical="center" wrapText="1"/>
    </xf>
    <xf numFmtId="164" fontId="26" fillId="34" borderId="6" xfId="3" applyFont="1" applyFill="1" applyBorder="1" applyAlignment="1">
      <alignment horizontal="left" vertical="center" wrapText="1"/>
    </xf>
    <xf numFmtId="169" fontId="26" fillId="34" borderId="17" xfId="1" applyNumberFormat="1" applyFont="1" applyFill="1" applyBorder="1" applyAlignment="1">
      <alignment horizontal="center" vertical="center" wrapText="1"/>
    </xf>
    <xf numFmtId="0" fontId="26" fillId="34" borderId="75" xfId="2" applyNumberFormat="1" applyFont="1" applyFill="1" applyBorder="1" applyAlignment="1">
      <alignment horizontal="center" vertical="center" wrapText="1"/>
    </xf>
    <xf numFmtId="169" fontId="26" fillId="34" borderId="75" xfId="1" applyNumberFormat="1" applyFont="1" applyFill="1" applyBorder="1" applyAlignment="1">
      <alignment horizontal="center" vertical="center" wrapText="1"/>
    </xf>
    <xf numFmtId="164" fontId="26" fillId="34" borderId="75" xfId="3" applyFont="1" applyFill="1" applyBorder="1" applyAlignment="1">
      <alignment horizontal="left" vertical="center" wrapText="1"/>
    </xf>
    <xf numFmtId="0" fontId="26" fillId="67" borderId="75" xfId="0" applyFont="1" applyFill="1" applyBorder="1" applyAlignment="1">
      <alignment wrapText="1"/>
    </xf>
    <xf numFmtId="0" fontId="26" fillId="67" borderId="75" xfId="962" applyFont="1" applyFill="1" applyBorder="1" applyAlignment="1">
      <alignment horizontal="center" wrapText="1"/>
    </xf>
    <xf numFmtId="0" fontId="26" fillId="34" borderId="75" xfId="3" applyNumberFormat="1" applyFont="1" applyFill="1" applyBorder="1" applyAlignment="1">
      <alignment horizontal="center" vertical="center" wrapText="1"/>
    </xf>
    <xf numFmtId="0" fontId="26" fillId="34" borderId="6" xfId="3" applyNumberFormat="1" applyFont="1" applyFill="1" applyBorder="1" applyAlignment="1">
      <alignment horizontal="center" vertical="center" wrapText="1"/>
    </xf>
    <xf numFmtId="0" fontId="26" fillId="34" borderId="88" xfId="0" applyFont="1" applyFill="1" applyBorder="1" applyAlignment="1">
      <alignment wrapText="1"/>
    </xf>
    <xf numFmtId="0" fontId="26" fillId="67" borderId="75" xfId="0" applyNumberFormat="1" applyFont="1" applyFill="1" applyBorder="1"/>
    <xf numFmtId="165" fontId="26" fillId="34" borderId="29" xfId="2" applyFont="1" applyFill="1" applyBorder="1" applyAlignment="1">
      <alignment horizontal="center" vertical="center" wrapText="1"/>
    </xf>
    <xf numFmtId="2" fontId="26" fillId="14" borderId="29" xfId="7" applyNumberFormat="1" applyFont="1" applyFill="1" applyBorder="1" applyAlignment="1">
      <alignment horizontal="center" vertical="center" wrapText="1"/>
    </xf>
    <xf numFmtId="164" fontId="26" fillId="34" borderId="29" xfId="3" applyFont="1" applyFill="1" applyBorder="1" applyAlignment="1">
      <alignment horizontal="left" vertical="center" wrapText="1"/>
    </xf>
    <xf numFmtId="0" fontId="26" fillId="35" borderId="7" xfId="0" applyFont="1" applyFill="1" applyBorder="1" applyAlignment="1">
      <alignment vertical="center" wrapText="1"/>
    </xf>
    <xf numFmtId="164" fontId="26" fillId="35" borderId="7" xfId="3" applyFont="1" applyFill="1" applyBorder="1" applyAlignment="1">
      <alignment horizontal="left" vertical="center" wrapText="1"/>
    </xf>
    <xf numFmtId="164" fontId="26" fillId="35" borderId="5" xfId="3" applyFont="1" applyFill="1" applyBorder="1" applyAlignment="1">
      <alignment horizontal="left" vertical="center" wrapText="1"/>
    </xf>
    <xf numFmtId="0" fontId="26" fillId="61" borderId="0" xfId="0" applyFont="1" applyFill="1" applyBorder="1" applyAlignment="1">
      <alignment horizontal="center" wrapText="1"/>
    </xf>
    <xf numFmtId="0" fontId="26" fillId="61" borderId="75" xfId="0" applyFont="1" applyFill="1" applyBorder="1" applyAlignment="1">
      <alignment vertical="top" wrapText="1"/>
    </xf>
    <xf numFmtId="0" fontId="26" fillId="67" borderId="70" xfId="0" applyFont="1" applyFill="1" applyBorder="1" applyAlignment="1">
      <alignment horizontal="center" wrapText="1"/>
    </xf>
    <xf numFmtId="0" fontId="26" fillId="35" borderId="5" xfId="0" applyFont="1" applyFill="1" applyBorder="1" applyAlignment="1">
      <alignment vertical="center" wrapText="1"/>
    </xf>
    <xf numFmtId="0" fontId="26" fillId="0" borderId="75" xfId="0" applyFont="1" applyFill="1" applyBorder="1" applyAlignment="1">
      <alignment horizontal="center" wrapText="1"/>
    </xf>
    <xf numFmtId="0" fontId="26" fillId="2" borderId="75" xfId="1" applyNumberFormat="1" applyFont="1" applyFill="1" applyBorder="1" applyAlignment="1">
      <alignment horizontal="center" wrapText="1"/>
    </xf>
    <xf numFmtId="0" fontId="26" fillId="67" borderId="75" xfId="962" applyFont="1" applyFill="1" applyBorder="1" applyAlignment="1">
      <alignment wrapText="1"/>
    </xf>
    <xf numFmtId="164" fontId="26" fillId="67" borderId="75" xfId="3" applyFont="1" applyFill="1" applyBorder="1"/>
    <xf numFmtId="49" fontId="26" fillId="34" borderId="75" xfId="1" applyNumberFormat="1" applyFont="1" applyFill="1" applyBorder="1" applyAlignment="1">
      <alignment horizontal="center" vertical="center" wrapText="1"/>
    </xf>
    <xf numFmtId="0" fontId="26" fillId="67" borderId="75" xfId="0" applyFont="1" applyFill="1" applyBorder="1"/>
    <xf numFmtId="169" fontId="26" fillId="2" borderId="46" xfId="1" applyNumberFormat="1" applyFont="1" applyFill="1" applyBorder="1" applyAlignment="1">
      <alignment horizontal="center" vertical="center" wrapText="1"/>
    </xf>
    <xf numFmtId="0" fontId="26" fillId="0" borderId="6" xfId="0" applyFont="1" applyFill="1" applyBorder="1" applyAlignment="1">
      <alignment horizontal="center" wrapText="1"/>
    </xf>
    <xf numFmtId="0" fontId="26" fillId="2" borderId="6" xfId="1" applyNumberFormat="1" applyFont="1" applyFill="1" applyBorder="1" applyAlignment="1">
      <alignment horizontal="center" wrapText="1"/>
    </xf>
    <xf numFmtId="4" fontId="26" fillId="2" borderId="6" xfId="0" applyNumberFormat="1" applyFont="1" applyFill="1" applyBorder="1" applyAlignment="1">
      <alignment wrapText="1"/>
    </xf>
    <xf numFmtId="0" fontId="26" fillId="34" borderId="19" xfId="3" applyNumberFormat="1" applyFont="1" applyFill="1" applyBorder="1" applyAlignment="1">
      <alignment horizontal="center" vertical="center" wrapText="1"/>
    </xf>
    <xf numFmtId="0" fontId="26" fillId="14" borderId="70" xfId="2" applyNumberFormat="1" applyFont="1" applyFill="1" applyBorder="1" applyAlignment="1">
      <alignment horizontal="center" vertical="center" wrapText="1"/>
    </xf>
    <xf numFmtId="169" fontId="26" fillId="2" borderId="19" xfId="1" applyNumberFormat="1" applyFont="1" applyFill="1" applyBorder="1" applyAlignment="1">
      <alignment horizontal="center" vertical="center" wrapText="1"/>
    </xf>
    <xf numFmtId="0" fontId="26" fillId="34" borderId="19" xfId="0" applyFont="1" applyFill="1" applyBorder="1" applyAlignment="1">
      <alignment wrapText="1"/>
    </xf>
    <xf numFmtId="164" fontId="26" fillId="34" borderId="19" xfId="3" applyFont="1" applyFill="1" applyBorder="1" applyAlignment="1">
      <alignment wrapText="1"/>
    </xf>
    <xf numFmtId="0" fontId="26" fillId="61" borderId="75" xfId="0" applyFont="1" applyFill="1" applyBorder="1" applyAlignment="1">
      <alignment horizontal="center" vertical="top" wrapText="1"/>
    </xf>
    <xf numFmtId="0" fontId="26" fillId="61" borderId="36" xfId="0" applyNumberFormat="1" applyFont="1" applyFill="1" applyBorder="1" applyAlignment="1">
      <alignment wrapText="1"/>
    </xf>
    <xf numFmtId="0" fontId="26" fillId="61" borderId="7" xfId="962" applyFont="1" applyFill="1" applyBorder="1" applyAlignment="1">
      <alignment wrapText="1"/>
    </xf>
    <xf numFmtId="0" fontId="26" fillId="61" borderId="12" xfId="0" applyFont="1" applyFill="1" applyBorder="1" applyAlignment="1">
      <alignment wrapText="1"/>
    </xf>
    <xf numFmtId="0" fontId="26" fillId="34" borderId="7" xfId="2" applyNumberFormat="1" applyFont="1" applyFill="1" applyBorder="1" applyAlignment="1">
      <alignment vertical="center" wrapText="1"/>
    </xf>
    <xf numFmtId="0" fontId="26" fillId="61" borderId="7" xfId="1" applyNumberFormat="1" applyFont="1" applyFill="1" applyBorder="1" applyAlignment="1">
      <alignment horizontal="center" wrapText="1"/>
    </xf>
    <xf numFmtId="164" fontId="26" fillId="67" borderId="7" xfId="3" applyFont="1" applyFill="1" applyBorder="1" applyAlignment="1">
      <alignment wrapText="1"/>
    </xf>
    <xf numFmtId="0" fontId="26" fillId="35" borderId="7" xfId="2" applyNumberFormat="1" applyFont="1" applyFill="1" applyBorder="1" applyAlignment="1">
      <alignment vertical="center" wrapText="1"/>
    </xf>
    <xf numFmtId="0" fontId="26" fillId="35" borderId="6" xfId="0" applyFont="1" applyFill="1" applyBorder="1" applyAlignment="1">
      <alignment vertical="center" wrapText="1"/>
    </xf>
    <xf numFmtId="164" fontId="26" fillId="35" borderId="6" xfId="3" applyFont="1" applyFill="1" applyBorder="1" applyAlignment="1">
      <alignment horizontal="left" vertical="center" wrapText="1"/>
    </xf>
    <xf numFmtId="0" fontId="26" fillId="14" borderId="8" xfId="2" applyNumberFormat="1" applyFont="1" applyFill="1" applyBorder="1" applyAlignment="1">
      <alignment horizontal="center" vertical="center" wrapText="1"/>
    </xf>
    <xf numFmtId="14" fontId="26" fillId="34" borderId="8" xfId="1" applyNumberFormat="1" applyFont="1" applyFill="1" applyBorder="1" applyAlignment="1">
      <alignment horizontal="center" vertical="center" wrapText="1"/>
    </xf>
    <xf numFmtId="169" fontId="26" fillId="34" borderId="5" xfId="1" applyNumberFormat="1" applyFont="1" applyFill="1" applyBorder="1" applyAlignment="1">
      <alignment horizontal="center" vertical="center" wrapText="1"/>
    </xf>
    <xf numFmtId="0" fontId="26" fillId="34" borderId="5" xfId="0" applyFont="1" applyFill="1" applyBorder="1" applyAlignment="1">
      <alignment vertical="center" wrapText="1"/>
    </xf>
    <xf numFmtId="0" fontId="26" fillId="34" borderId="5" xfId="2" applyNumberFormat="1" applyFont="1" applyFill="1" applyBorder="1" applyAlignment="1">
      <alignment horizontal="center" vertical="center" wrapText="1"/>
    </xf>
    <xf numFmtId="0" fontId="26" fillId="14" borderId="5" xfId="2" applyNumberFormat="1" applyFont="1" applyFill="1" applyBorder="1" applyAlignment="1">
      <alignment horizontal="center" vertical="center" wrapText="1"/>
    </xf>
    <xf numFmtId="164" fontId="26" fillId="34" borderId="5" xfId="3" applyFont="1" applyFill="1" applyBorder="1" applyAlignment="1">
      <alignment horizontal="left" vertical="center" wrapText="1"/>
    </xf>
    <xf numFmtId="0" fontId="26" fillId="67" borderId="67" xfId="0" applyNumberFormat="1" applyFont="1" applyFill="1" applyBorder="1"/>
    <xf numFmtId="0" fontId="26" fillId="67" borderId="75" xfId="0" applyFont="1" applyFill="1" applyBorder="1" applyAlignment="1">
      <alignment vertical="top" wrapText="1"/>
    </xf>
    <xf numFmtId="169" fontId="26" fillId="61" borderId="75" xfId="1" applyNumberFormat="1" applyFont="1" applyFill="1" applyBorder="1" applyAlignment="1">
      <alignment horizontal="center" vertical="top" wrapText="1"/>
    </xf>
    <xf numFmtId="169" fontId="26" fillId="61" borderId="7" xfId="1" applyNumberFormat="1" applyFont="1" applyFill="1" applyBorder="1" applyAlignment="1">
      <alignment horizontal="center" vertical="top" wrapText="1"/>
    </xf>
    <xf numFmtId="0" fontId="26" fillId="0" borderId="67" xfId="0" applyNumberFormat="1" applyFont="1" applyFill="1" applyBorder="1"/>
    <xf numFmtId="0" fontId="26" fillId="0" borderId="75" xfId="0" applyFont="1" applyFill="1" applyBorder="1" applyAlignment="1">
      <alignment vertical="top" wrapText="1"/>
    </xf>
    <xf numFmtId="0" fontId="26" fillId="0" borderId="75" xfId="962" applyFont="1" applyFill="1" applyBorder="1" applyAlignment="1">
      <alignment horizontal="center" wrapText="1"/>
    </xf>
    <xf numFmtId="164" fontId="26" fillId="0" borderId="75" xfId="3" applyFont="1" applyFill="1" applyBorder="1"/>
    <xf numFmtId="17" fontId="26" fillId="34" borderId="34" xfId="0" applyNumberFormat="1" applyFont="1" applyFill="1" applyBorder="1" applyAlignment="1">
      <alignment wrapText="1"/>
    </xf>
    <xf numFmtId="9" fontId="26" fillId="34" borderId="29" xfId="3" applyNumberFormat="1" applyFont="1" applyFill="1" applyBorder="1" applyAlignment="1">
      <alignment horizontal="center" vertical="center" wrapText="1"/>
    </xf>
    <xf numFmtId="9" fontId="26" fillId="14" borderId="29" xfId="3" applyNumberFormat="1" applyFont="1" applyFill="1" applyBorder="1" applyAlignment="1">
      <alignment horizontal="center" vertical="center" wrapText="1"/>
    </xf>
    <xf numFmtId="169" fontId="26" fillId="67" borderId="29" xfId="1" applyNumberFormat="1" applyFont="1" applyFill="1" applyBorder="1" applyAlignment="1">
      <alignment horizontal="center" vertical="center" wrapText="1"/>
    </xf>
    <xf numFmtId="0" fontId="26" fillId="67" borderId="29" xfId="0" applyFont="1" applyFill="1" applyBorder="1" applyAlignment="1">
      <alignment wrapText="1"/>
    </xf>
    <xf numFmtId="164" fontId="26" fillId="67" borderId="29" xfId="3" applyFont="1" applyFill="1" applyBorder="1" applyAlignment="1">
      <alignment wrapText="1"/>
    </xf>
    <xf numFmtId="14" fontId="26" fillId="67" borderId="29" xfId="0" applyNumberFormat="1" applyFont="1" applyFill="1" applyBorder="1" applyAlignment="1">
      <alignment wrapText="1"/>
    </xf>
    <xf numFmtId="0" fontId="26" fillId="34" borderId="34" xfId="0" applyFont="1" applyFill="1" applyBorder="1" applyAlignment="1">
      <alignment vertical="center" wrapText="1"/>
    </xf>
    <xf numFmtId="0" fontId="26" fillId="34" borderId="34" xfId="2" applyNumberFormat="1" applyFont="1" applyFill="1" applyBorder="1" applyAlignment="1">
      <alignment horizontal="center" vertical="center" wrapText="1"/>
    </xf>
    <xf numFmtId="164" fontId="26" fillId="34" borderId="34" xfId="3" applyFont="1" applyFill="1" applyBorder="1" applyAlignment="1">
      <alignment horizontal="left" vertical="center" wrapText="1"/>
    </xf>
    <xf numFmtId="0" fontId="26" fillId="67" borderId="69" xfId="0" applyNumberFormat="1" applyFont="1" applyFill="1" applyBorder="1"/>
    <xf numFmtId="0" fontId="26" fillId="67" borderId="7" xfId="962" applyFont="1" applyFill="1" applyBorder="1" applyAlignment="1">
      <alignment wrapText="1"/>
    </xf>
    <xf numFmtId="0" fontId="26" fillId="67" borderId="30" xfId="0" applyFont="1" applyFill="1" applyBorder="1" applyAlignment="1">
      <alignment wrapText="1"/>
    </xf>
    <xf numFmtId="0" fontId="26" fillId="14" borderId="29" xfId="3" applyNumberFormat="1" applyFont="1" applyFill="1" applyBorder="1" applyAlignment="1">
      <alignment horizontal="center" vertical="center" wrapText="1"/>
    </xf>
    <xf numFmtId="0" fontId="26" fillId="35" borderId="29" xfId="0" applyFont="1" applyFill="1" applyBorder="1" applyAlignment="1">
      <alignment vertical="center" wrapText="1"/>
    </xf>
    <xf numFmtId="14" fontId="26" fillId="2" borderId="29" xfId="963" applyNumberFormat="1" applyFont="1" applyFill="1" applyBorder="1" applyAlignment="1">
      <alignment horizontal="center" vertical="center" wrapText="1"/>
    </xf>
    <xf numFmtId="14" fontId="26" fillId="2" borderId="29" xfId="0" applyNumberFormat="1" applyFont="1" applyFill="1" applyBorder="1" applyAlignment="1">
      <alignment vertical="center" wrapText="1"/>
    </xf>
    <xf numFmtId="14" fontId="26" fillId="2" borderId="75" xfId="963" applyNumberFormat="1" applyFont="1" applyFill="1" applyBorder="1" applyAlignment="1">
      <alignment horizontal="center" vertical="center" wrapText="1"/>
    </xf>
    <xf numFmtId="14" fontId="26" fillId="2" borderId="75" xfId="0" applyNumberFormat="1" applyFont="1" applyFill="1" applyBorder="1" applyAlignment="1">
      <alignment vertical="center" wrapText="1"/>
    </xf>
    <xf numFmtId="49" fontId="26" fillId="0" borderId="75" xfId="0" applyNumberFormat="1" applyFont="1" applyFill="1" applyBorder="1" applyAlignment="1">
      <alignment horizontal="center" vertical="center"/>
    </xf>
    <xf numFmtId="0" fontId="26" fillId="0" borderId="6" xfId="0" applyFont="1" applyFill="1" applyBorder="1" applyAlignment="1">
      <alignment horizontal="left" vertical="center" wrapText="1"/>
    </xf>
    <xf numFmtId="14" fontId="26" fillId="0" borderId="75" xfId="0" applyNumberFormat="1" applyFont="1" applyFill="1" applyBorder="1" applyAlignment="1">
      <alignment horizontal="center" vertical="center"/>
    </xf>
    <xf numFmtId="41" fontId="26" fillId="0" borderId="75" xfId="13" applyFont="1" applyFill="1" applyBorder="1" applyAlignment="1">
      <alignment horizontal="center" vertical="center"/>
    </xf>
    <xf numFmtId="14" fontId="26" fillId="0" borderId="75" xfId="0" applyNumberFormat="1" applyFont="1" applyFill="1" applyBorder="1" applyAlignment="1">
      <alignment vertical="center" wrapText="1"/>
    </xf>
    <xf numFmtId="14" fontId="26" fillId="65" borderId="75" xfId="0" applyNumberFormat="1" applyFont="1" applyFill="1" applyBorder="1" applyAlignment="1">
      <alignment vertical="center"/>
    </xf>
    <xf numFmtId="164" fontId="26" fillId="65" borderId="75" xfId="3" applyFont="1" applyFill="1" applyBorder="1" applyAlignment="1">
      <alignment vertical="center" wrapText="1"/>
    </xf>
    <xf numFmtId="9" fontId="26" fillId="65" borderId="75" xfId="15" applyNumberFormat="1" applyFont="1" applyFill="1" applyBorder="1" applyAlignment="1">
      <alignment horizontal="center" vertical="center" wrapText="1"/>
    </xf>
    <xf numFmtId="0" fontId="26" fillId="65" borderId="75" xfId="15" applyNumberFormat="1" applyFont="1" applyFill="1" applyBorder="1" applyAlignment="1">
      <alignment horizontal="center" vertical="center" wrapText="1"/>
    </xf>
    <xf numFmtId="0" fontId="26" fillId="2" borderId="75" xfId="0" applyFont="1" applyFill="1" applyBorder="1" applyAlignment="1">
      <alignment horizontal="center" vertical="center"/>
    </xf>
    <xf numFmtId="164" fontId="26" fillId="2" borderId="75" xfId="3" applyFont="1" applyFill="1" applyBorder="1" applyAlignment="1">
      <alignment horizontal="center" vertical="center"/>
    </xf>
    <xf numFmtId="1" fontId="26" fillId="2" borderId="75" xfId="963" applyNumberFormat="1" applyFont="1" applyFill="1" applyBorder="1" applyAlignment="1">
      <alignment horizontal="center" vertical="center"/>
    </xf>
    <xf numFmtId="14" fontId="26" fillId="2" borderId="75" xfId="963" applyNumberFormat="1" applyFont="1" applyFill="1" applyBorder="1" applyAlignment="1">
      <alignment horizontal="center" vertical="center"/>
    </xf>
    <xf numFmtId="0" fontId="26" fillId="65" borderId="75" xfId="0" applyFont="1" applyFill="1" applyBorder="1" applyAlignment="1">
      <alignment vertical="center"/>
    </xf>
    <xf numFmtId="43" fontId="26" fillId="65" borderId="75" xfId="15" applyFont="1" applyFill="1" applyBorder="1" applyAlignment="1">
      <alignment vertical="center" wrapText="1"/>
    </xf>
    <xf numFmtId="175" fontId="26" fillId="0" borderId="75" xfId="3" applyNumberFormat="1" applyFont="1" applyFill="1" applyBorder="1" applyAlignment="1">
      <alignment horizontal="center" vertical="center"/>
    </xf>
    <xf numFmtId="14" fontId="26" fillId="65" borderId="75" xfId="0" applyNumberFormat="1" applyFont="1" applyFill="1" applyBorder="1" applyAlignment="1">
      <alignment vertical="center" wrapText="1"/>
    </xf>
    <xf numFmtId="14" fontId="26" fillId="65" borderId="75" xfId="0" applyNumberFormat="1" applyFont="1" applyFill="1" applyBorder="1" applyAlignment="1">
      <alignment horizontal="center" vertical="center" wrapText="1"/>
    </xf>
    <xf numFmtId="14" fontId="26" fillId="65" borderId="75" xfId="0" applyNumberFormat="1" applyFont="1" applyFill="1" applyBorder="1" applyAlignment="1">
      <alignment horizontal="center" vertical="center"/>
    </xf>
    <xf numFmtId="164" fontId="26" fillId="2" borderId="75" xfId="3" applyFont="1" applyFill="1" applyBorder="1"/>
    <xf numFmtId="164" fontId="26" fillId="2" borderId="75" xfId="3" applyFont="1" applyFill="1" applyBorder="1" applyAlignment="1">
      <alignment vertical="center"/>
    </xf>
    <xf numFmtId="164" fontId="26" fillId="34" borderId="5" xfId="3" applyFont="1" applyFill="1" applyBorder="1" applyAlignment="1">
      <alignment vertical="center" wrapText="1"/>
    </xf>
    <xf numFmtId="164" fontId="26" fillId="2" borderId="5" xfId="3" applyFont="1" applyFill="1" applyBorder="1" applyAlignment="1">
      <alignment vertical="center" wrapText="1"/>
    </xf>
    <xf numFmtId="164" fontId="26" fillId="34" borderId="29" xfId="3" applyFont="1" applyFill="1" applyBorder="1" applyAlignment="1">
      <alignment vertical="center" wrapText="1"/>
    </xf>
    <xf numFmtId="0" fontId="26" fillId="65" borderId="29" xfId="0" applyFont="1" applyFill="1" applyBorder="1" applyAlignment="1">
      <alignment vertical="center"/>
    </xf>
    <xf numFmtId="0" fontId="26" fillId="65" borderId="29" xfId="2" applyNumberFormat="1" applyFont="1" applyFill="1" applyBorder="1" applyAlignment="1">
      <alignment horizontal="center" vertical="center"/>
    </xf>
    <xf numFmtId="14" fontId="26" fillId="65" borderId="29" xfId="0" applyNumberFormat="1" applyFont="1" applyFill="1" applyBorder="1" applyAlignment="1">
      <alignment vertical="center"/>
    </xf>
    <xf numFmtId="164" fontId="26" fillId="65" borderId="29" xfId="3" applyFont="1" applyFill="1" applyBorder="1" applyAlignment="1">
      <alignment vertical="center" wrapText="1"/>
    </xf>
    <xf numFmtId="164" fontId="26" fillId="2" borderId="29" xfId="3" applyFont="1" applyFill="1" applyBorder="1" applyAlignment="1">
      <alignment horizontal="center" vertical="center"/>
    </xf>
    <xf numFmtId="14" fontId="26" fillId="2" borderId="29" xfId="963" applyNumberFormat="1" applyFont="1" applyFill="1" applyBorder="1" applyAlignment="1">
      <alignment horizontal="center" vertical="center"/>
    </xf>
    <xf numFmtId="165" fontId="26" fillId="65" borderId="75" xfId="2" applyFont="1" applyFill="1" applyBorder="1" applyAlignment="1">
      <alignment vertical="center"/>
    </xf>
    <xf numFmtId="165" fontId="26" fillId="35" borderId="75" xfId="2" applyFont="1" applyFill="1" applyBorder="1" applyAlignment="1">
      <alignment horizontal="center" vertical="center"/>
    </xf>
    <xf numFmtId="164" fontId="26" fillId="65" borderId="75" xfId="3" applyFont="1" applyFill="1" applyBorder="1" applyAlignment="1">
      <alignment vertical="center"/>
    </xf>
    <xf numFmtId="14" fontId="26" fillId="2" borderId="5" xfId="0" applyNumberFormat="1" applyFont="1" applyFill="1" applyBorder="1" applyAlignment="1">
      <alignment horizontal="center" vertical="center"/>
    </xf>
    <xf numFmtId="164" fontId="26" fillId="2" borderId="5" xfId="3" applyFont="1" applyFill="1" applyBorder="1" applyAlignment="1">
      <alignment horizontal="center" vertical="center"/>
    </xf>
    <xf numFmtId="14" fontId="26" fillId="2" borderId="5" xfId="963" applyNumberFormat="1" applyFont="1" applyFill="1" applyBorder="1" applyAlignment="1">
      <alignment horizontal="center" vertical="center"/>
    </xf>
    <xf numFmtId="0" fontId="26" fillId="34" borderId="29" xfId="0" applyFont="1" applyFill="1" applyBorder="1" applyAlignment="1">
      <alignment horizontal="left" vertical="center" wrapText="1"/>
    </xf>
    <xf numFmtId="164" fontId="26" fillId="65" borderId="29" xfId="3" applyFont="1" applyFill="1" applyBorder="1" applyAlignment="1">
      <alignment vertical="center"/>
    </xf>
    <xf numFmtId="0" fontId="26" fillId="34" borderId="75" xfId="0" applyFont="1" applyFill="1" applyBorder="1" applyAlignment="1">
      <alignment horizontal="left" vertical="center" wrapText="1"/>
    </xf>
    <xf numFmtId="0" fontId="26" fillId="34" borderId="5" xfId="0" applyFont="1" applyFill="1" applyBorder="1" applyAlignment="1">
      <alignment horizontal="left" vertical="center" wrapText="1"/>
    </xf>
    <xf numFmtId="0" fontId="26" fillId="65" borderId="5" xfId="0" applyFont="1" applyFill="1" applyBorder="1" applyAlignment="1">
      <alignment horizontal="center" vertical="center" wrapText="1"/>
    </xf>
    <xf numFmtId="0" fontId="26" fillId="65" borderId="5" xfId="2" applyNumberFormat="1" applyFont="1" applyFill="1" applyBorder="1" applyAlignment="1">
      <alignment horizontal="center" vertical="center"/>
    </xf>
    <xf numFmtId="14" fontId="26" fillId="65" borderId="5" xfId="0" applyNumberFormat="1" applyFont="1" applyFill="1" applyBorder="1" applyAlignment="1">
      <alignment vertical="center"/>
    </xf>
    <xf numFmtId="164" fontId="26" fillId="65" borderId="5" xfId="3" applyFont="1" applyFill="1" applyBorder="1" applyAlignment="1">
      <alignment vertical="center" wrapText="1"/>
    </xf>
    <xf numFmtId="164" fontId="26" fillId="34" borderId="29" xfId="3" applyFont="1" applyFill="1" applyBorder="1" applyAlignment="1">
      <alignment horizontal="center" vertical="center"/>
    </xf>
    <xf numFmtId="0" fontId="26" fillId="35" borderId="29" xfId="0" applyFont="1" applyFill="1" applyBorder="1" applyAlignment="1">
      <alignment horizontal="center"/>
    </xf>
    <xf numFmtId="165" fontId="26" fillId="65" borderId="29" xfId="2" applyFont="1" applyFill="1" applyBorder="1" applyAlignment="1">
      <alignment horizontal="center" vertical="center" wrapText="1"/>
    </xf>
    <xf numFmtId="0" fontId="26" fillId="65" borderId="29" xfId="2" applyNumberFormat="1" applyFont="1" applyFill="1" applyBorder="1" applyAlignment="1">
      <alignment horizontal="center" vertical="center" wrapText="1"/>
    </xf>
    <xf numFmtId="14" fontId="26" fillId="65" borderId="29" xfId="0" applyNumberFormat="1" applyFont="1" applyFill="1" applyBorder="1" applyAlignment="1">
      <alignment horizontal="center" vertical="center" wrapText="1"/>
    </xf>
    <xf numFmtId="0" fontId="26" fillId="2" borderId="29" xfId="0" applyFont="1" applyFill="1" applyBorder="1" applyAlignment="1">
      <alignment horizontal="center" vertical="center"/>
    </xf>
    <xf numFmtId="14" fontId="26" fillId="2" borderId="29" xfId="0" applyNumberFormat="1" applyFont="1" applyFill="1" applyBorder="1" applyAlignment="1">
      <alignment vertical="center"/>
    </xf>
    <xf numFmtId="14" fontId="26" fillId="2" borderId="29" xfId="0" applyNumberFormat="1" applyFont="1" applyFill="1" applyBorder="1" applyAlignment="1">
      <alignment horizontal="right" vertical="center"/>
    </xf>
    <xf numFmtId="0" fontId="26" fillId="35" borderId="75" xfId="0" applyFont="1" applyFill="1" applyBorder="1"/>
    <xf numFmtId="165" fontId="26" fillId="65" borderId="75" xfId="2" applyFont="1" applyFill="1" applyBorder="1" applyAlignment="1">
      <alignment vertical="center" wrapText="1"/>
    </xf>
    <xf numFmtId="14" fontId="26" fillId="2" borderId="75" xfId="0" applyNumberFormat="1" applyFont="1" applyFill="1" applyBorder="1" applyAlignment="1">
      <alignment vertical="center"/>
    </xf>
    <xf numFmtId="14" fontId="26" fillId="2" borderId="75" xfId="0" applyNumberFormat="1" applyFont="1" applyFill="1" applyBorder="1" applyAlignment="1">
      <alignment horizontal="right" vertical="center"/>
    </xf>
    <xf numFmtId="0" fontId="26" fillId="35" borderId="5" xfId="0" applyFont="1" applyFill="1" applyBorder="1"/>
    <xf numFmtId="165" fontId="26" fillId="65" borderId="5" xfId="2" applyFont="1" applyFill="1" applyBorder="1" applyAlignment="1">
      <alignment vertical="center" wrapText="1"/>
    </xf>
    <xf numFmtId="14" fontId="26" fillId="65" borderId="5" xfId="0" applyNumberFormat="1" applyFont="1" applyFill="1" applyBorder="1" applyAlignment="1">
      <alignment horizontal="center" vertical="center" wrapText="1"/>
    </xf>
    <xf numFmtId="0" fontId="26" fillId="35" borderId="75" xfId="0" applyFont="1" applyFill="1" applyBorder="1" applyAlignment="1">
      <alignment horizontal="center"/>
    </xf>
    <xf numFmtId="165" fontId="26" fillId="65" borderId="75" xfId="2" applyFont="1" applyFill="1" applyBorder="1" applyAlignment="1">
      <alignment horizontal="center" vertical="center" wrapText="1"/>
    </xf>
    <xf numFmtId="0" fontId="26" fillId="34" borderId="70" xfId="0" applyFont="1" applyFill="1" applyBorder="1" applyAlignment="1">
      <alignment horizontal="center" vertical="center"/>
    </xf>
    <xf numFmtId="164" fontId="26" fillId="34" borderId="70" xfId="3" applyFont="1" applyFill="1" applyBorder="1" applyAlignment="1">
      <alignment horizontal="center" vertical="center"/>
    </xf>
    <xf numFmtId="0" fontId="26" fillId="35" borderId="70" xfId="0" applyFont="1" applyFill="1" applyBorder="1" applyAlignment="1">
      <alignment horizontal="center"/>
    </xf>
    <xf numFmtId="0" fontId="26" fillId="65" borderId="70" xfId="0" applyFont="1" applyFill="1" applyBorder="1" applyAlignment="1">
      <alignment horizontal="center" vertical="center" wrapText="1"/>
    </xf>
    <xf numFmtId="165" fontId="26" fillId="65" borderId="70" xfId="2" applyFont="1" applyFill="1" applyBorder="1" applyAlignment="1">
      <alignment horizontal="center" vertical="center" wrapText="1"/>
    </xf>
    <xf numFmtId="0" fontId="26" fillId="65" borderId="70" xfId="2" applyNumberFormat="1" applyFont="1" applyFill="1" applyBorder="1" applyAlignment="1">
      <alignment horizontal="center" vertical="center" wrapText="1"/>
    </xf>
    <xf numFmtId="14" fontId="26" fillId="65" borderId="70" xfId="0" applyNumberFormat="1" applyFont="1" applyFill="1" applyBorder="1" applyAlignment="1">
      <alignment horizontal="center" vertical="center" wrapText="1"/>
    </xf>
    <xf numFmtId="164" fontId="26" fillId="65" borderId="70" xfId="3" applyFont="1" applyFill="1" applyBorder="1" applyAlignment="1">
      <alignment horizontal="center" vertical="center" wrapText="1"/>
    </xf>
    <xf numFmtId="164" fontId="26" fillId="2" borderId="70" xfId="3" applyFont="1" applyFill="1" applyBorder="1"/>
    <xf numFmtId="164" fontId="41" fillId="2" borderId="6" xfId="3" applyFont="1" applyFill="1" applyBorder="1" applyAlignment="1">
      <alignment wrapText="1"/>
    </xf>
    <xf numFmtId="164" fontId="26" fillId="34" borderId="29" xfId="3" applyFont="1" applyFill="1" applyBorder="1" applyAlignment="1">
      <alignment vertical="center"/>
    </xf>
    <xf numFmtId="0" fontId="26" fillId="35" borderId="29" xfId="0" applyFont="1" applyFill="1" applyBorder="1" applyAlignment="1"/>
    <xf numFmtId="49" fontId="26" fillId="65" borderId="29" xfId="0" applyNumberFormat="1" applyFont="1" applyFill="1" applyBorder="1" applyAlignment="1">
      <alignment vertical="center" wrapText="1"/>
    </xf>
    <xf numFmtId="0" fontId="26" fillId="35" borderId="75" xfId="0" applyFont="1" applyFill="1" applyBorder="1" applyAlignment="1"/>
    <xf numFmtId="49" fontId="26" fillId="65" borderId="75" xfId="0" applyNumberFormat="1" applyFont="1" applyFill="1" applyBorder="1" applyAlignment="1">
      <alignment vertical="center" wrapText="1"/>
    </xf>
    <xf numFmtId="0" fontId="26" fillId="65" borderId="75" xfId="0" applyFont="1" applyFill="1" applyBorder="1" applyAlignment="1">
      <alignment horizontal="left" wrapText="1"/>
    </xf>
    <xf numFmtId="164" fontId="26" fillId="65" borderId="75" xfId="3" applyFont="1" applyFill="1" applyBorder="1" applyAlignment="1">
      <alignment horizontal="right" vertical="center"/>
    </xf>
    <xf numFmtId="164" fontId="26" fillId="65" borderId="75" xfId="3" applyFont="1" applyFill="1" applyBorder="1" applyAlignment="1">
      <alignment horizontal="right" vertical="center" wrapText="1"/>
    </xf>
    <xf numFmtId="0" fontId="26" fillId="65" borderId="5" xfId="0" applyFont="1" applyFill="1" applyBorder="1" applyAlignment="1">
      <alignment horizontal="left" wrapText="1"/>
    </xf>
    <xf numFmtId="164" fontId="26" fillId="65" borderId="5" xfId="3" applyFont="1" applyFill="1" applyBorder="1" applyAlignment="1">
      <alignment horizontal="right" vertical="center" wrapText="1"/>
    </xf>
    <xf numFmtId="0" fontId="26" fillId="2" borderId="5" xfId="0" applyFont="1" applyFill="1" applyBorder="1"/>
    <xf numFmtId="164" fontId="26" fillId="2" borderId="5" xfId="3" applyFont="1" applyFill="1" applyBorder="1"/>
    <xf numFmtId="0" fontId="26" fillId="34" borderId="19" xfId="0" applyFont="1" applyFill="1" applyBorder="1" applyAlignment="1">
      <alignment horizontal="center" vertical="center" wrapText="1"/>
    </xf>
    <xf numFmtId="0" fontId="26" fillId="34" borderId="19" xfId="0" applyFont="1" applyFill="1" applyBorder="1" applyAlignment="1">
      <alignment horizontal="left" vertical="center" wrapText="1"/>
    </xf>
    <xf numFmtId="0" fontId="26" fillId="34" borderId="19" xfId="0" applyFont="1" applyFill="1" applyBorder="1" applyAlignment="1">
      <alignment vertical="center" wrapText="1"/>
    </xf>
    <xf numFmtId="164" fontId="26" fillId="34" borderId="19" xfId="3" applyFont="1" applyFill="1" applyBorder="1" applyAlignment="1">
      <alignment horizontal="center" vertical="center" wrapText="1"/>
    </xf>
    <xf numFmtId="0" fontId="26" fillId="35" borderId="19" xfId="0" applyFont="1" applyFill="1" applyBorder="1" applyAlignment="1">
      <alignment vertical="center" wrapText="1"/>
    </xf>
    <xf numFmtId="0" fontId="26" fillId="35" borderId="19" xfId="0" applyFont="1" applyFill="1" applyBorder="1"/>
    <xf numFmtId="0" fontId="26" fillId="65" borderId="19" xfId="0" applyFont="1" applyFill="1" applyBorder="1" applyAlignment="1">
      <alignment horizontal="left" wrapText="1"/>
    </xf>
    <xf numFmtId="0" fontId="26" fillId="65" borderId="19" xfId="0" applyFont="1" applyFill="1" applyBorder="1" applyAlignment="1">
      <alignment horizontal="center" vertical="center" wrapText="1"/>
    </xf>
    <xf numFmtId="0" fontId="26" fillId="65" borderId="19" xfId="2" applyNumberFormat="1" applyFont="1" applyFill="1" applyBorder="1" applyAlignment="1">
      <alignment horizontal="center" vertical="center"/>
    </xf>
    <xf numFmtId="14" fontId="26" fillId="65" borderId="19" xfId="0" applyNumberFormat="1" applyFont="1" applyFill="1" applyBorder="1" applyAlignment="1">
      <alignment vertical="center"/>
    </xf>
    <xf numFmtId="164" fontId="26" fillId="65" borderId="19" xfId="3" applyFont="1" applyFill="1" applyBorder="1" applyAlignment="1">
      <alignment horizontal="right" vertical="center" wrapText="1"/>
    </xf>
    <xf numFmtId="0" fontId="26" fillId="2" borderId="19" xfId="0" applyFont="1" applyFill="1" applyBorder="1"/>
    <xf numFmtId="164" fontId="26" fillId="2" borderId="19" xfId="3" applyFont="1" applyFill="1" applyBorder="1"/>
    <xf numFmtId="164" fontId="26" fillId="34" borderId="7" xfId="3" applyFont="1" applyFill="1" applyBorder="1" applyAlignment="1">
      <alignment vertical="center" wrapText="1"/>
    </xf>
    <xf numFmtId="0" fontId="26" fillId="65" borderId="75" xfId="0" applyNumberFormat="1" applyFont="1" applyFill="1" applyBorder="1" applyAlignment="1">
      <alignment horizontal="center" vertical="center"/>
    </xf>
    <xf numFmtId="0" fontId="26" fillId="65" borderId="7" xfId="2" applyNumberFormat="1" applyFont="1" applyFill="1" applyBorder="1" applyAlignment="1">
      <alignment horizontal="center" vertical="center" wrapText="1"/>
    </xf>
    <xf numFmtId="14" fontId="26" fillId="65" borderId="7" xfId="0" applyNumberFormat="1" applyFont="1" applyFill="1" applyBorder="1" applyAlignment="1">
      <alignment vertical="center" wrapText="1"/>
    </xf>
    <xf numFmtId="164" fontId="26" fillId="65" borderId="7" xfId="3" applyFont="1" applyFill="1" applyBorder="1" applyAlignment="1">
      <alignment vertical="center" wrapText="1"/>
    </xf>
    <xf numFmtId="14" fontId="26" fillId="2" borderId="7" xfId="963" applyNumberFormat="1" applyFont="1" applyFill="1" applyBorder="1" applyAlignment="1">
      <alignment horizontal="center" vertical="center" wrapText="1"/>
    </xf>
    <xf numFmtId="0" fontId="26" fillId="34" borderId="70" xfId="0" applyFont="1" applyFill="1" applyBorder="1" applyAlignment="1">
      <alignment vertical="center" wrapText="1"/>
    </xf>
    <xf numFmtId="164" fontId="26" fillId="34" borderId="70" xfId="3" applyFont="1" applyFill="1" applyBorder="1" applyAlignment="1">
      <alignment vertical="center" wrapText="1"/>
    </xf>
    <xf numFmtId="0" fontId="26" fillId="65" borderId="29" xfId="0" applyNumberFormat="1" applyFont="1" applyFill="1" applyBorder="1" applyAlignment="1">
      <alignment horizontal="center" vertical="center"/>
    </xf>
    <xf numFmtId="164" fontId="26" fillId="2" borderId="29" xfId="3" applyFont="1" applyFill="1" applyBorder="1"/>
    <xf numFmtId="0" fontId="26" fillId="65" borderId="5" xfId="0" applyNumberFormat="1" applyFont="1" applyFill="1" applyBorder="1" applyAlignment="1">
      <alignment horizontal="center" vertical="center"/>
    </xf>
    <xf numFmtId="0" fontId="26" fillId="65" borderId="29" xfId="13" applyNumberFormat="1" applyFont="1" applyFill="1" applyBorder="1" applyAlignment="1">
      <alignment horizontal="center" vertical="center"/>
    </xf>
    <xf numFmtId="14" fontId="26" fillId="65" borderId="29" xfId="0" applyNumberFormat="1" applyFont="1" applyFill="1" applyBorder="1" applyAlignment="1">
      <alignment vertical="center" wrapText="1"/>
    </xf>
    <xf numFmtId="0" fontId="26" fillId="2" borderId="29" xfId="0" applyNumberFormat="1" applyFont="1" applyFill="1" applyBorder="1" applyAlignment="1">
      <alignment horizontal="center" vertical="center"/>
    </xf>
    <xf numFmtId="0" fontId="26" fillId="65" borderId="75" xfId="13" applyNumberFormat="1" applyFont="1" applyFill="1" applyBorder="1" applyAlignment="1">
      <alignment horizontal="center" vertical="center"/>
    </xf>
    <xf numFmtId="0" fontId="26" fillId="2" borderId="75" xfId="0" applyNumberFormat="1" applyFont="1" applyFill="1" applyBorder="1" applyAlignment="1">
      <alignment horizontal="center" vertical="center"/>
    </xf>
    <xf numFmtId="0" fontId="26" fillId="0" borderId="75" xfId="0" applyNumberFormat="1" applyFont="1" applyFill="1" applyBorder="1" applyAlignment="1">
      <alignment horizontal="center" vertical="center"/>
    </xf>
    <xf numFmtId="49" fontId="26" fillId="2" borderId="75" xfId="0" applyNumberFormat="1" applyFont="1" applyFill="1" applyBorder="1" applyAlignment="1">
      <alignment horizontal="center" vertical="center"/>
    </xf>
    <xf numFmtId="0" fontId="26" fillId="34" borderId="29" xfId="0" applyFont="1" applyFill="1" applyBorder="1" applyAlignment="1">
      <alignment horizontal="left" wrapText="1"/>
    </xf>
    <xf numFmtId="164" fontId="26" fillId="34" borderId="29" xfId="3" applyFont="1" applyFill="1" applyBorder="1" applyAlignment="1">
      <alignment horizontal="right"/>
    </xf>
    <xf numFmtId="0" fontId="26" fillId="65" borderId="5" xfId="0" applyFont="1" applyFill="1" applyBorder="1" applyAlignment="1">
      <alignment vertical="center" wrapText="1"/>
    </xf>
    <xf numFmtId="164" fontId="26" fillId="34" borderId="75" xfId="3" applyFont="1" applyFill="1" applyBorder="1" applyAlignment="1">
      <alignment horizontal="right"/>
    </xf>
    <xf numFmtId="164" fontId="26" fillId="65" borderId="75" xfId="3" applyFont="1" applyFill="1" applyBorder="1" applyAlignment="1">
      <alignment horizontal="right"/>
    </xf>
    <xf numFmtId="0" fontId="26" fillId="34" borderId="70" xfId="0" applyFont="1" applyFill="1" applyBorder="1" applyAlignment="1">
      <alignment horizontal="left" wrapText="1"/>
    </xf>
    <xf numFmtId="164" fontId="26" fillId="34" borderId="70" xfId="3" applyFont="1" applyFill="1" applyBorder="1" applyAlignment="1">
      <alignment horizontal="right"/>
    </xf>
    <xf numFmtId="0" fontId="26" fillId="65" borderId="70" xfId="0" applyFont="1" applyFill="1" applyBorder="1" applyAlignment="1">
      <alignment vertical="center" wrapText="1"/>
    </xf>
    <xf numFmtId="14" fontId="26" fillId="65" borderId="70" xfId="0" applyNumberFormat="1" applyFont="1" applyFill="1" applyBorder="1" applyAlignment="1">
      <alignment vertical="center"/>
    </xf>
    <xf numFmtId="164" fontId="26" fillId="65" borderId="70" xfId="3" applyFont="1" applyFill="1" applyBorder="1" applyAlignment="1">
      <alignment horizontal="right"/>
    </xf>
    <xf numFmtId="0" fontId="26" fillId="34" borderId="63" xfId="0" applyFont="1" applyFill="1" applyBorder="1" applyAlignment="1">
      <alignment horizontal="center" vertical="center" wrapText="1"/>
    </xf>
    <xf numFmtId="41" fontId="26" fillId="34" borderId="6" xfId="13" applyFont="1" applyFill="1" applyBorder="1" applyAlignment="1">
      <alignment horizontal="center" vertical="center" wrapText="1"/>
    </xf>
    <xf numFmtId="0" fontId="26" fillId="65" borderId="6" xfId="0" applyFont="1" applyFill="1" applyBorder="1" applyAlignment="1">
      <alignment horizontal="center" vertical="center" wrapText="1"/>
    </xf>
    <xf numFmtId="0" fontId="26" fillId="65" borderId="6" xfId="0" applyNumberFormat="1" applyFont="1" applyFill="1" applyBorder="1" applyAlignment="1">
      <alignment horizontal="center" vertical="center" wrapText="1"/>
    </xf>
    <xf numFmtId="14" fontId="26" fillId="65" borderId="6" xfId="0" applyNumberFormat="1" applyFont="1" applyFill="1" applyBorder="1" applyAlignment="1">
      <alignment horizontal="center" vertical="center"/>
    </xf>
    <xf numFmtId="14" fontId="26" fillId="65" borderId="6" xfId="0" applyNumberFormat="1" applyFont="1" applyFill="1" applyBorder="1" applyAlignment="1">
      <alignment horizontal="center" vertical="center" wrapText="1"/>
    </xf>
    <xf numFmtId="164" fontId="26" fillId="65" borderId="6" xfId="3" applyFont="1" applyFill="1" applyBorder="1" applyAlignment="1">
      <alignment horizontal="center" vertical="center" wrapText="1"/>
    </xf>
    <xf numFmtId="169" fontId="41" fillId="2" borderId="6" xfId="1" applyNumberFormat="1" applyFont="1" applyFill="1" applyBorder="1" applyAlignment="1">
      <alignment wrapText="1"/>
    </xf>
    <xf numFmtId="41" fontId="26" fillId="34" borderId="29" xfId="13" applyFont="1" applyFill="1" applyBorder="1" applyAlignment="1">
      <alignment horizontal="center" vertical="center" wrapText="1"/>
    </xf>
    <xf numFmtId="0" fontId="26" fillId="65" borderId="29" xfId="0" applyNumberFormat="1" applyFont="1" applyFill="1" applyBorder="1" applyAlignment="1">
      <alignment horizontal="center" vertical="center" wrapText="1"/>
    </xf>
    <xf numFmtId="0" fontId="26" fillId="65" borderId="75" xfId="0" applyNumberFormat="1" applyFont="1" applyFill="1" applyBorder="1" applyAlignment="1">
      <alignment horizontal="center" vertical="center" wrapText="1"/>
    </xf>
    <xf numFmtId="14" fontId="26" fillId="65" borderId="29" xfId="0" applyNumberFormat="1" applyFont="1" applyFill="1" applyBorder="1" applyAlignment="1">
      <alignment horizontal="center" vertical="center"/>
    </xf>
    <xf numFmtId="49" fontId="26" fillId="17" borderId="75" xfId="0" applyNumberFormat="1" applyFont="1" applyFill="1" applyBorder="1" applyAlignment="1">
      <alignment horizontal="center" vertical="center"/>
    </xf>
    <xf numFmtId="41" fontId="26" fillId="34" borderId="75" xfId="13" applyFont="1" applyFill="1" applyBorder="1" applyAlignment="1">
      <alignment horizontal="center" vertical="center" wrapText="1"/>
    </xf>
    <xf numFmtId="49" fontId="26" fillId="17" borderId="5" xfId="0" applyNumberFormat="1" applyFont="1" applyFill="1" applyBorder="1" applyAlignment="1">
      <alignment horizontal="center" vertical="center"/>
    </xf>
    <xf numFmtId="0" fontId="26" fillId="2" borderId="5" xfId="0" applyFont="1" applyFill="1" applyBorder="1" applyAlignment="1">
      <alignment horizontal="center" vertical="center"/>
    </xf>
    <xf numFmtId="0" fontId="26" fillId="65" borderId="5" xfId="0" applyNumberFormat="1" applyFont="1" applyFill="1" applyBorder="1" applyAlignment="1">
      <alignment horizontal="center" vertical="center" wrapText="1"/>
    </xf>
    <xf numFmtId="14" fontId="26" fillId="65" borderId="5" xfId="0" applyNumberFormat="1" applyFont="1" applyFill="1" applyBorder="1" applyAlignment="1">
      <alignment horizontal="center" vertical="center"/>
    </xf>
    <xf numFmtId="49" fontId="26" fillId="2" borderId="5" xfId="0" applyNumberFormat="1" applyFont="1" applyFill="1" applyBorder="1" applyAlignment="1">
      <alignment horizontal="center" vertical="center"/>
    </xf>
    <xf numFmtId="49" fontId="26" fillId="2" borderId="7" xfId="0" applyNumberFormat="1" applyFont="1" applyFill="1" applyBorder="1" applyAlignment="1">
      <alignment horizontal="center" vertical="center"/>
    </xf>
    <xf numFmtId="176" fontId="26" fillId="2" borderId="29" xfId="2" applyNumberFormat="1" applyFont="1" applyFill="1" applyBorder="1" applyAlignment="1">
      <alignment horizontal="center" vertical="center" wrapText="1"/>
    </xf>
    <xf numFmtId="0" fontId="26" fillId="34" borderId="29" xfId="0" applyNumberFormat="1" applyFont="1" applyFill="1" applyBorder="1" applyAlignment="1">
      <alignment vertical="center" wrapText="1"/>
    </xf>
    <xf numFmtId="0" fontId="26" fillId="35" borderId="29" xfId="0" applyNumberFormat="1" applyFont="1" applyFill="1" applyBorder="1" applyAlignment="1">
      <alignment vertical="center" wrapText="1"/>
    </xf>
    <xf numFmtId="0" fontId="26" fillId="34" borderId="75" xfId="0" applyNumberFormat="1" applyFont="1" applyFill="1" applyBorder="1" applyAlignment="1">
      <alignment vertical="center" wrapText="1"/>
    </xf>
    <xf numFmtId="0" fontId="26" fillId="35" borderId="75" xfId="0" applyNumberFormat="1" applyFont="1" applyFill="1" applyBorder="1" applyAlignment="1">
      <alignment vertical="center" wrapText="1"/>
    </xf>
    <xf numFmtId="176" fontId="26" fillId="2" borderId="75" xfId="2" applyNumberFormat="1" applyFont="1" applyFill="1" applyBorder="1" applyAlignment="1">
      <alignment horizontal="center" vertical="center" wrapText="1"/>
    </xf>
    <xf numFmtId="0" fontId="26" fillId="34" borderId="5" xfId="0" applyNumberFormat="1" applyFont="1" applyFill="1" applyBorder="1" applyAlignment="1">
      <alignment vertical="center" wrapText="1"/>
    </xf>
    <xf numFmtId="0" fontId="26" fillId="35" borderId="5" xfId="0" applyNumberFormat="1" applyFont="1" applyFill="1" applyBorder="1" applyAlignment="1">
      <alignment vertical="center" wrapText="1"/>
    </xf>
    <xf numFmtId="165" fontId="26" fillId="2" borderId="75" xfId="2" applyFont="1" applyFill="1" applyBorder="1" applyAlignment="1">
      <alignment horizontal="center" vertical="center"/>
    </xf>
    <xf numFmtId="49" fontId="26" fillId="2" borderId="75" xfId="0" applyNumberFormat="1" applyFont="1" applyFill="1" applyBorder="1" applyAlignment="1">
      <alignment horizontal="center" vertical="center" wrapText="1"/>
    </xf>
    <xf numFmtId="0" fontId="26" fillId="65" borderId="70" xfId="0" applyNumberFormat="1" applyFont="1" applyFill="1" applyBorder="1" applyAlignment="1">
      <alignment horizontal="center" vertical="center" wrapText="1"/>
    </xf>
    <xf numFmtId="14" fontId="26" fillId="65" borderId="70" xfId="0" applyNumberFormat="1" applyFont="1" applyFill="1" applyBorder="1" applyAlignment="1">
      <alignment horizontal="center" vertical="center"/>
    </xf>
    <xf numFmtId="49" fontId="26" fillId="2" borderId="7" xfId="0" applyNumberFormat="1" applyFont="1" applyFill="1" applyBorder="1" applyAlignment="1">
      <alignment horizontal="center" vertical="center" wrapText="1"/>
    </xf>
    <xf numFmtId="176" fontId="26" fillId="2" borderId="7" xfId="2" applyNumberFormat="1" applyFont="1" applyFill="1" applyBorder="1" applyAlignment="1">
      <alignment horizontal="center" vertical="center" wrapText="1"/>
    </xf>
    <xf numFmtId="0" fontId="26" fillId="65" borderId="7" xfId="0" applyFont="1" applyFill="1" applyBorder="1" applyAlignment="1">
      <alignment horizontal="center" vertical="center" wrapText="1"/>
    </xf>
    <xf numFmtId="0" fontId="26" fillId="65" borderId="7" xfId="0" applyNumberFormat="1" applyFont="1" applyFill="1" applyBorder="1" applyAlignment="1">
      <alignment horizontal="center" vertical="center" wrapText="1"/>
    </xf>
    <xf numFmtId="14" fontId="26" fillId="65" borderId="7" xfId="0" applyNumberFormat="1" applyFont="1" applyFill="1" applyBorder="1" applyAlignment="1">
      <alignment horizontal="center" vertical="center"/>
    </xf>
    <xf numFmtId="164" fontId="26" fillId="65" borderId="7" xfId="3" applyFont="1" applyFill="1" applyBorder="1" applyAlignment="1">
      <alignment horizontal="center" vertical="center" wrapText="1"/>
    </xf>
    <xf numFmtId="9" fontId="26" fillId="65" borderId="75" xfId="0" applyNumberFormat="1" applyFont="1" applyFill="1" applyBorder="1" applyAlignment="1">
      <alignment horizontal="center" vertical="center" wrapText="1"/>
    </xf>
    <xf numFmtId="9" fontId="26" fillId="65" borderId="5" xfId="6" applyFont="1" applyFill="1" applyBorder="1" applyAlignment="1">
      <alignment horizontal="center" vertical="center" wrapText="1"/>
    </xf>
    <xf numFmtId="49" fontId="26" fillId="2" borderId="75" xfId="2" applyNumberFormat="1" applyFont="1" applyFill="1" applyBorder="1" applyAlignment="1">
      <alignment horizontal="center" vertical="center" wrapText="1"/>
    </xf>
    <xf numFmtId="169" fontId="41" fillId="35" borderId="12" xfId="1" applyNumberFormat="1" applyFont="1" applyFill="1" applyBorder="1" applyAlignment="1">
      <alignment horizontal="center" vertical="center" wrapText="1"/>
    </xf>
    <xf numFmtId="14" fontId="41" fillId="2" borderId="75" xfId="0" applyNumberFormat="1" applyFont="1" applyFill="1" applyBorder="1" applyAlignment="1">
      <alignment horizontal="center" wrapText="1"/>
    </xf>
    <xf numFmtId="164" fontId="41" fillId="2" borderId="45" xfId="3" applyFont="1" applyFill="1" applyBorder="1" applyAlignment="1">
      <alignment horizontal="right"/>
    </xf>
    <xf numFmtId="14" fontId="41" fillId="2" borderId="7" xfId="0" applyNumberFormat="1" applyFont="1" applyFill="1" applyBorder="1" applyAlignment="1">
      <alignment horizontal="center" wrapText="1"/>
    </xf>
    <xf numFmtId="164" fontId="41" fillId="2" borderId="7" xfId="3" applyFont="1" applyFill="1" applyBorder="1" applyAlignment="1">
      <alignment horizontal="center" wrapText="1"/>
    </xf>
    <xf numFmtId="14" fontId="41" fillId="2" borderId="12" xfId="0" applyNumberFormat="1" applyFont="1" applyFill="1" applyBorder="1" applyAlignment="1">
      <alignment wrapText="1"/>
    </xf>
    <xf numFmtId="178" fontId="41" fillId="2" borderId="75" xfId="0" applyNumberFormat="1" applyFont="1" applyFill="1" applyBorder="1" applyAlignment="1">
      <alignment wrapText="1"/>
    </xf>
    <xf numFmtId="169" fontId="41" fillId="35" borderId="22" xfId="1" applyNumberFormat="1" applyFont="1" applyFill="1" applyBorder="1" applyAlignment="1">
      <alignment horizontal="center" vertical="center" wrapText="1"/>
    </xf>
    <xf numFmtId="164" fontId="41" fillId="2" borderId="46" xfId="3" applyFont="1" applyFill="1" applyBorder="1" applyAlignment="1">
      <alignment horizontal="right"/>
    </xf>
    <xf numFmtId="14" fontId="41" fillId="2" borderId="34" xfId="0" applyNumberFormat="1" applyFont="1" applyFill="1" applyBorder="1" applyAlignment="1">
      <alignment horizontal="center" wrapText="1"/>
    </xf>
    <xf numFmtId="164" fontId="41" fillId="2" borderId="34" xfId="3" applyFont="1" applyFill="1" applyBorder="1" applyAlignment="1">
      <alignment horizontal="center" wrapText="1"/>
    </xf>
    <xf numFmtId="14" fontId="41" fillId="2" borderId="22" xfId="0" applyNumberFormat="1" applyFont="1" applyFill="1" applyBorder="1" applyAlignment="1">
      <alignment wrapText="1"/>
    </xf>
    <xf numFmtId="0" fontId="26" fillId="14" borderId="75" xfId="7" applyNumberFormat="1" applyFont="1" applyFill="1" applyBorder="1" applyAlignment="1">
      <alignment horizontal="center" vertical="center" wrapText="1"/>
    </xf>
    <xf numFmtId="44" fontId="26" fillId="14" borderId="75" xfId="7" applyFont="1" applyFill="1" applyBorder="1" applyAlignment="1">
      <alignment horizontal="center" vertical="center" wrapText="1"/>
    </xf>
    <xf numFmtId="0" fontId="26" fillId="14" borderId="75" xfId="0" applyNumberFormat="1" applyFont="1" applyFill="1" applyBorder="1" applyAlignment="1">
      <alignment horizontal="center" vertical="center" wrapText="1"/>
    </xf>
    <xf numFmtId="44" fontId="26" fillId="44" borderId="75" xfId="7" applyFont="1" applyFill="1" applyBorder="1" applyAlignment="1">
      <alignment horizontal="center" vertical="center" wrapText="1"/>
    </xf>
    <xf numFmtId="164" fontId="26" fillId="44" borderId="75" xfId="3" applyFont="1" applyFill="1" applyBorder="1" applyAlignment="1">
      <alignment horizontal="center" vertical="center" wrapText="1"/>
    </xf>
    <xf numFmtId="170" fontId="26" fillId="14" borderId="75" xfId="7" applyNumberFormat="1" applyFont="1" applyFill="1" applyBorder="1" applyAlignment="1">
      <alignment horizontal="center" vertical="center" wrapText="1"/>
    </xf>
    <xf numFmtId="0" fontId="26" fillId="9" borderId="75" xfId="7" applyNumberFormat="1" applyFont="1" applyFill="1" applyBorder="1" applyAlignment="1">
      <alignment horizontal="center" vertical="center" wrapText="1"/>
    </xf>
    <xf numFmtId="165" fontId="26" fillId="35" borderId="5" xfId="2" applyFont="1" applyFill="1" applyBorder="1" applyAlignment="1">
      <alignment horizontal="center" vertical="center" wrapText="1"/>
    </xf>
    <xf numFmtId="0" fontId="26" fillId="61" borderId="75" xfId="0" applyFont="1" applyFill="1" applyBorder="1" applyAlignment="1" applyProtection="1">
      <alignment horizontal="left" vertical="center" wrapText="1"/>
    </xf>
    <xf numFmtId="0" fontId="26" fillId="61" borderId="75" xfId="0" applyNumberFormat="1" applyFont="1" applyFill="1" applyBorder="1" applyAlignment="1" applyProtection="1">
      <alignment horizontal="right" vertical="center" wrapText="1"/>
    </xf>
    <xf numFmtId="14" fontId="26" fillId="61" borderId="75" xfId="3" applyNumberFormat="1" applyFont="1" applyFill="1" applyBorder="1" applyAlignment="1">
      <alignment vertical="center" wrapText="1"/>
    </xf>
    <xf numFmtId="14" fontId="26" fillId="61" borderId="75" xfId="7" applyNumberFormat="1" applyFont="1" applyFill="1" applyBorder="1" applyAlignment="1">
      <alignment horizontal="center" vertical="center" wrapText="1"/>
    </xf>
    <xf numFmtId="0" fontId="26" fillId="61" borderId="75" xfId="0" applyNumberFormat="1" applyFont="1" applyFill="1" applyBorder="1" applyAlignment="1" applyProtection="1">
      <alignment horizontal="left" vertical="center" wrapText="1"/>
    </xf>
    <xf numFmtId="0" fontId="26" fillId="61" borderId="75" xfId="0" applyFont="1" applyFill="1" applyBorder="1"/>
    <xf numFmtId="14" fontId="26" fillId="61" borderId="75" xfId="0" applyNumberFormat="1" applyFont="1" applyFill="1" applyBorder="1" applyAlignment="1" applyProtection="1">
      <alignment vertical="center" wrapText="1"/>
    </xf>
    <xf numFmtId="0" fontId="26" fillId="61" borderId="7" xfId="7" applyNumberFormat="1" applyFont="1" applyFill="1" applyBorder="1" applyAlignment="1">
      <alignment horizontal="center" vertical="center" wrapText="1"/>
    </xf>
    <xf numFmtId="44" fontId="26" fillId="61" borderId="7" xfId="7" applyFont="1" applyFill="1" applyBorder="1" applyAlignment="1">
      <alignment horizontal="center" vertical="center" wrapText="1"/>
    </xf>
    <xf numFmtId="0" fontId="26" fillId="61" borderId="12" xfId="0" applyNumberFormat="1" applyFont="1" applyFill="1" applyBorder="1" applyAlignment="1">
      <alignment horizontal="center" vertical="center" wrapText="1"/>
    </xf>
    <xf numFmtId="0" fontId="26" fillId="61" borderId="37" xfId="7" applyNumberFormat="1" applyFont="1" applyFill="1" applyBorder="1" applyAlignment="1">
      <alignment horizontal="center" vertical="center" wrapText="1"/>
    </xf>
    <xf numFmtId="170" fontId="26" fillId="61" borderId="34" xfId="7" applyNumberFormat="1" applyFont="1" applyFill="1" applyBorder="1" applyAlignment="1">
      <alignment horizontal="center" vertical="center" wrapText="1"/>
    </xf>
    <xf numFmtId="170" fontId="26" fillId="61" borderId="45" xfId="7" applyNumberFormat="1" applyFont="1" applyFill="1" applyBorder="1" applyAlignment="1">
      <alignment horizontal="center" vertical="center" wrapText="1"/>
    </xf>
    <xf numFmtId="0" fontId="26" fillId="61" borderId="7" xfId="0" applyFont="1" applyFill="1" applyBorder="1" applyAlignment="1" applyProtection="1">
      <alignment horizontal="center" vertical="center" wrapText="1"/>
    </xf>
    <xf numFmtId="0" fontId="26" fillId="61" borderId="7" xfId="0" applyNumberFormat="1" applyFont="1" applyFill="1" applyBorder="1" applyAlignment="1" applyProtection="1">
      <alignment horizontal="center" vertical="center" wrapText="1"/>
    </xf>
    <xf numFmtId="14" fontId="26" fillId="61" borderId="7" xfId="0" applyNumberFormat="1" applyFont="1" applyFill="1" applyBorder="1" applyAlignment="1" applyProtection="1">
      <alignment horizontal="right" vertical="center" wrapText="1"/>
    </xf>
    <xf numFmtId="170" fontId="26" fillId="61" borderId="7" xfId="7" applyNumberFormat="1" applyFont="1" applyFill="1" applyBorder="1" applyAlignment="1">
      <alignment horizontal="center" vertical="center" wrapText="1"/>
    </xf>
    <xf numFmtId="0" fontId="26" fillId="9" borderId="29" xfId="7" applyNumberFormat="1" applyFont="1" applyFill="1" applyBorder="1" applyAlignment="1">
      <alignment horizontal="center" vertical="center" wrapText="1"/>
    </xf>
    <xf numFmtId="16" fontId="26" fillId="9" borderId="29" xfId="0" applyNumberFormat="1" applyFont="1" applyFill="1" applyBorder="1" applyAlignment="1">
      <alignment horizontal="center" vertical="center" wrapText="1"/>
    </xf>
    <xf numFmtId="0" fontId="26" fillId="2" borderId="5" xfId="0" applyNumberFormat="1" applyFont="1" applyFill="1" applyBorder="1" applyAlignment="1">
      <alignment horizontal="center" vertical="center" wrapText="1"/>
    </xf>
    <xf numFmtId="165" fontId="26" fillId="2" borderId="5" xfId="2" applyFont="1" applyFill="1" applyBorder="1" applyAlignment="1">
      <alignment horizontal="center" vertical="center" wrapText="1"/>
    </xf>
    <xf numFmtId="0" fontId="26" fillId="2" borderId="5" xfId="2" applyNumberFormat="1" applyFont="1" applyFill="1" applyBorder="1" applyAlignment="1">
      <alignment horizontal="center" vertical="center" wrapText="1"/>
    </xf>
    <xf numFmtId="170" fontId="26" fillId="9" borderId="5" xfId="7" applyNumberFormat="1" applyFont="1" applyFill="1" applyBorder="1" applyAlignment="1">
      <alignment horizontal="center" vertical="center" wrapText="1"/>
    </xf>
    <xf numFmtId="0" fontId="26" fillId="9" borderId="5" xfId="7" applyNumberFormat="1" applyFont="1" applyFill="1" applyBorder="1" applyAlignment="1">
      <alignment horizontal="center" vertical="center" wrapText="1"/>
    </xf>
    <xf numFmtId="0" fontId="26" fillId="9" borderId="5" xfId="0" applyFont="1" applyFill="1" applyBorder="1" applyAlignment="1">
      <alignment horizontal="center" vertical="center"/>
    </xf>
    <xf numFmtId="44" fontId="26" fillId="14" borderId="29" xfId="7" applyFont="1" applyFill="1" applyBorder="1" applyAlignment="1">
      <alignment horizontal="center" vertical="center" wrapText="1"/>
    </xf>
    <xf numFmtId="0" fontId="26" fillId="14" borderId="29" xfId="0" applyNumberFormat="1" applyFont="1" applyFill="1" applyBorder="1" applyAlignment="1">
      <alignment horizontal="center" vertical="center" wrapText="1"/>
    </xf>
    <xf numFmtId="169" fontId="41" fillId="14" borderId="29" xfId="1" applyNumberFormat="1" applyFont="1" applyFill="1" applyBorder="1" applyAlignment="1">
      <alignment horizontal="center" vertical="center" wrapText="1"/>
    </xf>
    <xf numFmtId="0" fontId="41" fillId="0" borderId="75" xfId="0" applyNumberFormat="1" applyFont="1" applyBorder="1" applyAlignment="1">
      <alignment horizontal="justify" vertical="center" wrapText="1"/>
    </xf>
    <xf numFmtId="165" fontId="26" fillId="2" borderId="70" xfId="2" applyFont="1" applyFill="1" applyBorder="1" applyAlignment="1">
      <alignment horizontal="center" vertical="center" wrapText="1"/>
    </xf>
    <xf numFmtId="0" fontId="41" fillId="0" borderId="7" xfId="0" applyFont="1" applyBorder="1" applyAlignment="1">
      <alignment horizontal="justify" vertical="center"/>
    </xf>
    <xf numFmtId="44" fontId="26" fillId="14" borderId="7" xfId="7" applyFont="1" applyFill="1" applyBorder="1" applyAlignment="1">
      <alignment horizontal="center" vertical="center" wrapText="1"/>
    </xf>
    <xf numFmtId="0" fontId="26" fillId="14" borderId="7" xfId="0" applyFont="1" applyFill="1" applyBorder="1" applyAlignment="1">
      <alignment vertical="center" wrapText="1"/>
    </xf>
    <xf numFmtId="0" fontId="26" fillId="2" borderId="8" xfId="0" applyFont="1" applyFill="1" applyBorder="1" applyAlignment="1">
      <alignment vertical="center" wrapText="1"/>
    </xf>
    <xf numFmtId="165" fontId="26" fillId="2" borderId="6" xfId="2" applyFont="1" applyFill="1" applyBorder="1" applyAlignment="1">
      <alignment horizontal="center" vertical="center" wrapText="1"/>
    </xf>
    <xf numFmtId="170" fontId="26" fillId="35" borderId="70" xfId="7" applyNumberFormat="1" applyFont="1" applyFill="1" applyBorder="1" applyAlignment="1">
      <alignment horizontal="center" vertical="center" wrapText="1"/>
    </xf>
    <xf numFmtId="44" fontId="26" fillId="9" borderId="7" xfId="7" applyFont="1" applyFill="1" applyBorder="1" applyAlignment="1">
      <alignment horizontal="center" vertical="center" wrapText="1"/>
    </xf>
    <xf numFmtId="0" fontId="26" fillId="9" borderId="0" xfId="0" applyFont="1" applyFill="1" applyAlignment="1">
      <alignment horizontal="justify" vertical="center"/>
    </xf>
    <xf numFmtId="15" fontId="26" fillId="9" borderId="89" xfId="0" applyNumberFormat="1" applyFont="1" applyFill="1" applyBorder="1" applyAlignment="1" applyProtection="1">
      <alignment horizontal="right" vertical="center" wrapText="1"/>
    </xf>
    <xf numFmtId="164" fontId="41" fillId="0" borderId="0" xfId="3" applyFont="1"/>
    <xf numFmtId="14" fontId="26" fillId="80" borderId="108" xfId="0" applyNumberFormat="1" applyFont="1" applyFill="1" applyBorder="1" applyAlignment="1">
      <alignment vertical="center" wrapText="1"/>
    </xf>
    <xf numFmtId="4" fontId="41" fillId="80" borderId="108" xfId="0" applyNumberFormat="1" applyFont="1" applyFill="1" applyBorder="1" applyAlignment="1">
      <alignment vertical="center" wrapText="1"/>
    </xf>
    <xf numFmtId="0" fontId="41" fillId="80" borderId="108" xfId="0" applyFont="1" applyFill="1" applyBorder="1" applyAlignment="1">
      <alignment vertical="center" wrapText="1"/>
    </xf>
    <xf numFmtId="0" fontId="41" fillId="0" borderId="108" xfId="0" applyFont="1" applyFill="1" applyBorder="1" applyAlignment="1">
      <alignment vertical="center" wrapText="1"/>
    </xf>
    <xf numFmtId="9" fontId="26" fillId="35" borderId="29" xfId="2" applyNumberFormat="1" applyFont="1" applyFill="1" applyBorder="1" applyAlignment="1">
      <alignment horizontal="center" vertical="center" wrapText="1"/>
    </xf>
    <xf numFmtId="170" fontId="26" fillId="35" borderId="29" xfId="7" applyNumberFormat="1" applyFont="1" applyFill="1" applyBorder="1" applyAlignment="1">
      <alignment horizontal="center" vertical="center" wrapText="1"/>
    </xf>
    <xf numFmtId="0" fontId="26" fillId="17" borderId="29" xfId="0" applyFont="1" applyFill="1" applyBorder="1" applyAlignment="1" applyProtection="1">
      <alignment vertical="center" wrapText="1"/>
    </xf>
    <xf numFmtId="164" fontId="26" fillId="17" borderId="29" xfId="3" applyFont="1" applyFill="1" applyBorder="1" applyAlignment="1" applyProtection="1">
      <alignment horizontal="right" vertical="center" wrapText="1"/>
    </xf>
    <xf numFmtId="15" fontId="26" fillId="17" borderId="29" xfId="0" applyNumberFormat="1" applyFont="1" applyFill="1" applyBorder="1" applyAlignment="1" applyProtection="1">
      <alignment horizontal="right" vertical="center" wrapText="1"/>
    </xf>
    <xf numFmtId="44" fontId="26" fillId="16" borderId="29" xfId="7" applyFont="1" applyFill="1" applyBorder="1" applyAlignment="1">
      <alignment horizontal="center" vertical="center" wrapText="1"/>
    </xf>
    <xf numFmtId="0" fontId="26" fillId="65" borderId="29" xfId="3" applyNumberFormat="1" applyFont="1" applyFill="1" applyBorder="1" applyAlignment="1">
      <alignment horizontal="center" vertical="center" wrapText="1"/>
    </xf>
    <xf numFmtId="0" fontId="26" fillId="0" borderId="75" xfId="0" applyFont="1" applyBorder="1" applyAlignment="1">
      <alignment vertical="center" wrapText="1"/>
    </xf>
    <xf numFmtId="187" fontId="26" fillId="0" borderId="0" xfId="0" applyNumberFormat="1" applyFont="1" applyAlignment="1">
      <alignment vertical="center"/>
    </xf>
    <xf numFmtId="164" fontId="26" fillId="0" borderId="0" xfId="3" applyFont="1" applyAlignment="1">
      <alignment horizontal="center" vertical="center"/>
    </xf>
    <xf numFmtId="0" fontId="26" fillId="0" borderId="0" xfId="0" applyFont="1" applyAlignment="1">
      <alignment horizontal="center" vertical="center"/>
    </xf>
    <xf numFmtId="188" fontId="26" fillId="10" borderId="0" xfId="0" applyNumberFormat="1" applyFont="1" applyFill="1" applyAlignment="1">
      <alignment horizontal="center" vertical="center"/>
    </xf>
    <xf numFmtId="44" fontId="26" fillId="2" borderId="29" xfId="0" applyNumberFormat="1" applyFont="1" applyFill="1" applyBorder="1" applyAlignment="1">
      <alignment horizontal="center" vertical="center" wrapText="1"/>
    </xf>
    <xf numFmtId="44" fontId="26" fillId="2" borderId="75" xfId="0" applyNumberFormat="1" applyFont="1" applyFill="1" applyBorder="1" applyAlignment="1">
      <alignment horizontal="center" vertical="center" wrapText="1"/>
    </xf>
    <xf numFmtId="0" fontId="26" fillId="0" borderId="75" xfId="0" applyNumberFormat="1" applyFont="1" applyBorder="1" applyAlignment="1">
      <alignment horizontal="center" vertical="center"/>
    </xf>
    <xf numFmtId="44" fontId="26" fillId="2" borderId="75" xfId="3" applyNumberFormat="1" applyFont="1" applyFill="1" applyBorder="1" applyAlignment="1">
      <alignment horizontal="center" vertical="center" wrapText="1"/>
    </xf>
    <xf numFmtId="44" fontId="26" fillId="0" borderId="75" xfId="0" applyNumberFormat="1" applyFont="1" applyBorder="1" applyAlignment="1">
      <alignment horizontal="center" vertical="center" wrapText="1"/>
    </xf>
    <xf numFmtId="0" fontId="26" fillId="0" borderId="75" xfId="0" applyFont="1" applyBorder="1" applyAlignment="1">
      <alignment horizontal="center" wrapText="1"/>
    </xf>
    <xf numFmtId="44" fontId="26" fillId="0" borderId="75" xfId="0" applyNumberFormat="1" applyFont="1" applyFill="1" applyBorder="1" applyAlignment="1">
      <alignment horizontal="center" vertical="center" wrapText="1"/>
    </xf>
    <xf numFmtId="172" fontId="26" fillId="0" borderId="75" xfId="7" applyNumberFormat="1" applyFont="1" applyBorder="1" applyAlignment="1">
      <alignment horizontal="center" vertical="center"/>
    </xf>
    <xf numFmtId="0" fontId="26" fillId="0" borderId="0" xfId="0" applyFont="1" applyAlignment="1">
      <alignment horizontal="left" vertical="center" wrapText="1"/>
    </xf>
    <xf numFmtId="187" fontId="26" fillId="0" borderId="0" xfId="0" applyNumberFormat="1" applyFont="1" applyAlignment="1">
      <alignment horizontal="center" vertical="center"/>
    </xf>
    <xf numFmtId="187" fontId="26" fillId="0" borderId="75" xfId="0" applyNumberFormat="1" applyFont="1" applyBorder="1" applyAlignment="1">
      <alignment horizontal="center" vertical="center"/>
    </xf>
    <xf numFmtId="0" fontId="26" fillId="16" borderId="75" xfId="0" applyFont="1" applyFill="1" applyBorder="1" applyAlignment="1">
      <alignment vertical="center" wrapText="1"/>
    </xf>
    <xf numFmtId="0" fontId="26" fillId="16" borderId="29" xfId="0" applyFont="1" applyFill="1" applyBorder="1" applyAlignment="1">
      <alignment vertical="center" wrapText="1"/>
    </xf>
    <xf numFmtId="165" fontId="26" fillId="2" borderId="34" xfId="2" applyFont="1" applyFill="1" applyBorder="1" applyAlignment="1">
      <alignment horizontal="center" vertical="center" wrapText="1"/>
    </xf>
    <xf numFmtId="164" fontId="26" fillId="2" borderId="8" xfId="3" applyFont="1" applyFill="1" applyBorder="1" applyAlignment="1">
      <alignment horizontal="center" vertical="center" wrapText="1"/>
    </xf>
    <xf numFmtId="0" fontId="2" fillId="13" borderId="3" xfId="0" applyFont="1" applyFill="1" applyBorder="1" applyAlignment="1">
      <alignment wrapText="1"/>
    </xf>
    <xf numFmtId="0" fontId="49" fillId="0" borderId="0" xfId="0" applyFont="1" applyAlignment="1">
      <alignment wrapText="1"/>
    </xf>
    <xf numFmtId="170" fontId="48" fillId="22" borderId="8" xfId="7" applyNumberFormat="1" applyFont="1" applyFill="1" applyBorder="1" applyAlignment="1">
      <alignment horizontal="center" vertical="center" wrapText="1"/>
    </xf>
    <xf numFmtId="0" fontId="49" fillId="0" borderId="0" xfId="0" applyFont="1" applyAlignment="1">
      <alignment horizontal="center" vertical="center" wrapText="1"/>
    </xf>
    <xf numFmtId="0" fontId="9" fillId="0" borderId="17" xfId="0" applyFont="1" applyBorder="1" applyAlignment="1">
      <alignment wrapText="1"/>
    </xf>
    <xf numFmtId="0" fontId="47" fillId="0" borderId="0" xfId="0" applyFont="1" applyAlignment="1">
      <alignment wrapText="1"/>
    </xf>
    <xf numFmtId="0" fontId="4" fillId="0" borderId="0" xfId="0" applyFont="1" applyAlignment="1">
      <alignment wrapText="1"/>
    </xf>
    <xf numFmtId="0" fontId="47" fillId="26" borderId="0" xfId="0" applyFont="1" applyFill="1" applyBorder="1" applyAlignment="1">
      <alignment horizontal="center" vertical="center" wrapText="1"/>
    </xf>
    <xf numFmtId="0" fontId="20" fillId="0" borderId="17" xfId="0" applyFont="1" applyBorder="1" applyAlignment="1">
      <alignment wrapText="1"/>
    </xf>
    <xf numFmtId="0" fontId="9" fillId="0" borderId="44" xfId="0" applyFont="1" applyBorder="1" applyAlignment="1">
      <alignment wrapText="1"/>
    </xf>
    <xf numFmtId="0" fontId="20" fillId="0" borderId="60" xfId="0" applyFont="1" applyBorder="1" applyAlignment="1">
      <alignment wrapText="1"/>
    </xf>
    <xf numFmtId="0" fontId="9" fillId="10" borderId="45" xfId="3" applyNumberFormat="1" applyFont="1" applyFill="1" applyBorder="1" applyAlignment="1">
      <alignment horizontal="center" vertical="center" wrapText="1"/>
    </xf>
    <xf numFmtId="0" fontId="9" fillId="0" borderId="17" xfId="0" applyFont="1" applyBorder="1" applyAlignment="1">
      <alignment vertical="center" wrapText="1"/>
    </xf>
    <xf numFmtId="0" fontId="9" fillId="7" borderId="9" xfId="0" applyFont="1" applyFill="1" applyBorder="1" applyAlignment="1">
      <alignment horizontal="center" vertical="center" wrapText="1"/>
    </xf>
    <xf numFmtId="0" fontId="9" fillId="25" borderId="8" xfId="0" applyFont="1" applyFill="1" applyBorder="1" applyAlignment="1">
      <alignment horizontal="center" vertical="center" wrapText="1"/>
    </xf>
    <xf numFmtId="170" fontId="47" fillId="22" borderId="8" xfId="7" applyNumberFormat="1" applyFont="1" applyFill="1" applyBorder="1" applyAlignment="1">
      <alignment horizontal="center" vertical="center" wrapText="1"/>
    </xf>
    <xf numFmtId="170" fontId="13" fillId="15" borderId="8" xfId="7" applyNumberFormat="1" applyFont="1" applyFill="1" applyBorder="1" applyAlignment="1">
      <alignment horizontal="center" vertical="center" wrapText="1"/>
    </xf>
    <xf numFmtId="170" fontId="13" fillId="41" borderId="8" xfId="7" applyNumberFormat="1" applyFont="1" applyFill="1" applyBorder="1" applyAlignment="1">
      <alignment horizontal="center" vertical="center" wrapText="1"/>
    </xf>
    <xf numFmtId="170" fontId="13" fillId="41" borderId="27" xfId="7" applyNumberFormat="1" applyFont="1" applyFill="1" applyBorder="1" applyAlignment="1">
      <alignment horizontal="center" vertical="center" wrapText="1"/>
    </xf>
    <xf numFmtId="0" fontId="4" fillId="2" borderId="108" xfId="0" applyFont="1" applyFill="1" applyBorder="1" applyAlignment="1">
      <alignment vertical="center"/>
    </xf>
    <xf numFmtId="0" fontId="47" fillId="14" borderId="108" xfId="0" applyFont="1" applyFill="1" applyBorder="1" applyAlignment="1">
      <alignment horizontal="center" vertical="center" wrapText="1"/>
    </xf>
    <xf numFmtId="0" fontId="4" fillId="0" borderId="108" xfId="0" applyFont="1" applyFill="1" applyBorder="1" applyAlignment="1">
      <alignment horizontal="center" vertical="center" wrapText="1"/>
    </xf>
    <xf numFmtId="169" fontId="4" fillId="0" borderId="108" xfId="1" applyNumberFormat="1" applyFont="1" applyFill="1" applyBorder="1" applyAlignment="1">
      <alignment horizontal="center" vertical="center" wrapText="1"/>
    </xf>
    <xf numFmtId="0" fontId="4" fillId="0" borderId="108" xfId="2" applyNumberFormat="1" applyFont="1" applyFill="1" applyBorder="1" applyAlignment="1">
      <alignment horizontal="center" vertical="center" wrapText="1"/>
    </xf>
    <xf numFmtId="14" fontId="4" fillId="0" borderId="108" xfId="1" applyNumberFormat="1" applyFont="1" applyFill="1" applyBorder="1" applyAlignment="1">
      <alignment horizontal="center" vertical="center" wrapText="1"/>
    </xf>
    <xf numFmtId="0" fontId="47" fillId="0" borderId="108" xfId="0" applyFont="1" applyFill="1" applyBorder="1" applyAlignment="1">
      <alignment horizontal="center" vertical="center" wrapText="1"/>
    </xf>
    <xf numFmtId="0" fontId="22" fillId="0" borderId="108" xfId="0" applyFont="1" applyFill="1" applyBorder="1" applyAlignment="1">
      <alignment horizontal="center" vertical="center" wrapText="1"/>
    </xf>
    <xf numFmtId="0" fontId="4" fillId="0" borderId="108" xfId="1" applyNumberFormat="1" applyFont="1" applyFill="1" applyBorder="1" applyAlignment="1" applyProtection="1">
      <alignment horizontal="center" vertical="center" wrapText="1"/>
      <protection locked="0"/>
    </xf>
    <xf numFmtId="164" fontId="4" fillId="0" borderId="108" xfId="3" applyFont="1" applyFill="1" applyBorder="1" applyAlignment="1">
      <alignment horizontal="center" vertical="center" wrapText="1"/>
    </xf>
    <xf numFmtId="0" fontId="4" fillId="0" borderId="108" xfId="3" applyNumberFormat="1" applyFont="1" applyFill="1" applyBorder="1" applyAlignment="1">
      <alignment horizontal="center" vertical="center" wrapText="1"/>
    </xf>
    <xf numFmtId="0" fontId="4" fillId="0" borderId="108" xfId="0" applyNumberFormat="1" applyFont="1" applyFill="1" applyBorder="1" applyAlignment="1">
      <alignment horizontal="center" vertical="center" wrapText="1"/>
    </xf>
    <xf numFmtId="0" fontId="4" fillId="0" borderId="108" xfId="1" applyNumberFormat="1" applyFont="1" applyFill="1" applyBorder="1" applyAlignment="1">
      <alignment horizontal="center" vertical="center" wrapText="1"/>
    </xf>
    <xf numFmtId="0" fontId="4" fillId="24" borderId="108" xfId="0" applyFont="1" applyFill="1" applyBorder="1" applyAlignment="1">
      <alignment horizontal="center" vertical="center" wrapText="1"/>
    </xf>
    <xf numFmtId="0" fontId="4" fillId="16" borderId="108" xfId="0" applyFont="1" applyFill="1" applyBorder="1" applyAlignment="1">
      <alignment horizontal="center" vertical="center" wrapText="1"/>
    </xf>
    <xf numFmtId="0" fontId="47" fillId="27" borderId="108" xfId="0" applyFont="1" applyFill="1" applyBorder="1" applyAlignment="1">
      <alignment horizontal="center" vertical="center" wrapText="1"/>
    </xf>
    <xf numFmtId="165" fontId="4" fillId="0" borderId="108" xfId="2" applyFont="1" applyFill="1" applyBorder="1" applyAlignment="1">
      <alignment horizontal="center" vertical="center" wrapText="1"/>
    </xf>
    <xf numFmtId="0" fontId="52" fillId="14" borderId="108" xfId="0" applyFont="1" applyFill="1" applyBorder="1" applyAlignment="1">
      <alignment horizontal="center" vertical="center" wrapText="1"/>
    </xf>
    <xf numFmtId="0" fontId="4" fillId="25" borderId="108" xfId="0" applyFont="1" applyFill="1" applyBorder="1" applyAlignment="1">
      <alignment horizontal="center" vertical="center" wrapText="1"/>
    </xf>
    <xf numFmtId="169" fontId="4" fillId="0" borderId="108" xfId="1" applyNumberFormat="1" applyFont="1" applyFill="1" applyBorder="1" applyAlignment="1" applyProtection="1">
      <alignment horizontal="center" vertical="center" wrapText="1"/>
      <protection locked="0"/>
    </xf>
    <xf numFmtId="0" fontId="4" fillId="12" borderId="108" xfId="0" applyFont="1" applyFill="1" applyBorder="1" applyAlignment="1">
      <alignment horizontal="center" vertical="center" wrapText="1"/>
    </xf>
    <xf numFmtId="0" fontId="22" fillId="0" borderId="108" xfId="0" applyFont="1" applyFill="1" applyBorder="1" applyAlignment="1">
      <alignment horizontal="left" vertical="center" wrapText="1"/>
    </xf>
    <xf numFmtId="0" fontId="47" fillId="14" borderId="108" xfId="0" applyNumberFormat="1" applyFont="1" applyFill="1" applyBorder="1" applyAlignment="1">
      <alignment horizontal="center" vertical="center" wrapText="1"/>
    </xf>
    <xf numFmtId="0" fontId="4" fillId="0" borderId="108" xfId="0" applyFont="1" applyFill="1" applyBorder="1" applyAlignment="1">
      <alignment horizontal="center" vertical="center"/>
    </xf>
    <xf numFmtId="169" fontId="4" fillId="0" borderId="108" xfId="0" applyNumberFormat="1" applyFont="1" applyFill="1" applyBorder="1" applyAlignment="1">
      <alignment horizontal="center" vertical="center" wrapText="1"/>
    </xf>
    <xf numFmtId="9" fontId="4" fillId="0" borderId="108" xfId="0" applyNumberFormat="1" applyFont="1" applyFill="1" applyBorder="1" applyAlignment="1">
      <alignment horizontal="center" vertical="center" wrapText="1"/>
    </xf>
    <xf numFmtId="0" fontId="4" fillId="0" borderId="108" xfId="7" applyNumberFormat="1" applyFont="1" applyFill="1" applyBorder="1" applyAlignment="1">
      <alignment horizontal="center" vertical="center" wrapText="1"/>
    </xf>
    <xf numFmtId="0" fontId="54" fillId="0" borderId="108" xfId="0" applyFont="1" applyFill="1" applyBorder="1" applyAlignment="1">
      <alignment horizontal="left" vertical="center" wrapText="1"/>
    </xf>
    <xf numFmtId="0" fontId="54" fillId="0" borderId="108" xfId="0" applyFont="1" applyFill="1" applyBorder="1" applyAlignment="1">
      <alignment horizontal="center" vertical="center" wrapText="1"/>
    </xf>
    <xf numFmtId="0" fontId="4" fillId="0" borderId="108" xfId="0" applyFont="1" applyFill="1" applyBorder="1" applyAlignment="1">
      <alignment horizontal="left" vertical="center" wrapText="1"/>
    </xf>
    <xf numFmtId="169" fontId="4" fillId="0" borderId="108" xfId="9" applyNumberFormat="1" applyFont="1" applyFill="1" applyBorder="1" applyAlignment="1">
      <alignment horizontal="center" vertical="center" wrapText="1"/>
    </xf>
    <xf numFmtId="0" fontId="4" fillId="71" borderId="108" xfId="0" applyFont="1" applyFill="1" applyBorder="1" applyAlignment="1">
      <alignment horizontal="center" vertical="center" wrapText="1"/>
    </xf>
    <xf numFmtId="0" fontId="4" fillId="0" borderId="108" xfId="9" applyNumberFormat="1" applyFont="1" applyFill="1" applyBorder="1" applyAlignment="1">
      <alignment horizontal="center" vertical="center" wrapText="1"/>
    </xf>
    <xf numFmtId="0" fontId="4" fillId="0" borderId="108" xfId="13" applyNumberFormat="1" applyFont="1" applyFill="1" applyBorder="1" applyAlignment="1">
      <alignment horizontal="center" vertical="center"/>
    </xf>
    <xf numFmtId="49" fontId="4" fillId="0" borderId="108" xfId="9" applyNumberFormat="1" applyFont="1" applyFill="1" applyBorder="1" applyAlignment="1">
      <alignment horizontal="center" vertical="center" wrapText="1"/>
    </xf>
    <xf numFmtId="0" fontId="4" fillId="0" borderId="108" xfId="6" applyNumberFormat="1" applyFont="1" applyFill="1" applyBorder="1" applyAlignment="1">
      <alignment horizontal="center" vertical="center" wrapText="1"/>
    </xf>
    <xf numFmtId="0" fontId="22" fillId="0" borderId="108" xfId="4" applyFont="1" applyFill="1" applyBorder="1" applyAlignment="1">
      <alignment horizontal="left" vertical="center" wrapText="1"/>
    </xf>
    <xf numFmtId="0" fontId="22" fillId="0" borderId="108" xfId="4" applyFont="1" applyFill="1" applyBorder="1" applyAlignment="1">
      <alignment horizontal="center" vertical="center" wrapText="1"/>
    </xf>
    <xf numFmtId="0" fontId="4" fillId="14" borderId="108" xfId="0" applyFont="1" applyFill="1" applyBorder="1" applyAlignment="1">
      <alignment horizontal="center" vertical="center" wrapText="1"/>
    </xf>
    <xf numFmtId="0" fontId="4" fillId="33" borderId="108" xfId="0" applyFont="1" applyFill="1" applyBorder="1" applyAlignment="1">
      <alignment horizontal="center" vertical="center" wrapText="1"/>
    </xf>
    <xf numFmtId="0" fontId="4" fillId="3" borderId="108" xfId="0" applyFont="1" applyFill="1" applyBorder="1" applyAlignment="1">
      <alignment horizontal="center" vertical="center" wrapText="1"/>
    </xf>
    <xf numFmtId="0" fontId="4" fillId="0" borderId="108" xfId="2" applyNumberFormat="1" applyFont="1" applyFill="1" applyBorder="1" applyAlignment="1">
      <alignment horizontal="center" vertical="center"/>
    </xf>
    <xf numFmtId="49" fontId="4" fillId="0" borderId="108" xfId="0" applyNumberFormat="1" applyFont="1" applyFill="1" applyBorder="1" applyAlignment="1">
      <alignment horizontal="center" vertical="center" wrapText="1"/>
    </xf>
    <xf numFmtId="0" fontId="4" fillId="0" borderId="108" xfId="0" applyNumberFormat="1" applyFont="1" applyFill="1" applyBorder="1" applyAlignment="1">
      <alignment horizontal="center" vertical="center"/>
    </xf>
    <xf numFmtId="44" fontId="4" fillId="0" borderId="108" xfId="7" applyFont="1" applyFill="1" applyBorder="1" applyAlignment="1">
      <alignment horizontal="center" vertical="center" wrapText="1"/>
    </xf>
    <xf numFmtId="0" fontId="4" fillId="0" borderId="108" xfId="4" applyFont="1" applyFill="1" applyBorder="1" applyAlignment="1">
      <alignment horizontal="center" vertical="center" wrapText="1"/>
    </xf>
    <xf numFmtId="0" fontId="4" fillId="28" borderId="108" xfId="0" applyFont="1" applyFill="1" applyBorder="1" applyAlignment="1">
      <alignment horizontal="center" vertical="center" wrapText="1"/>
    </xf>
    <xf numFmtId="0" fontId="4" fillId="18" borderId="108" xfId="0" applyFont="1" applyFill="1" applyBorder="1" applyAlignment="1">
      <alignment horizontal="center" vertical="center" wrapText="1"/>
    </xf>
    <xf numFmtId="0" fontId="47" fillId="0" borderId="108" xfId="5" applyFont="1" applyFill="1" applyBorder="1" applyAlignment="1">
      <alignment horizontal="center" vertical="center" wrapText="1"/>
    </xf>
    <xf numFmtId="0" fontId="4" fillId="19" borderId="108" xfId="0" applyFont="1" applyFill="1" applyBorder="1" applyAlignment="1">
      <alignment horizontal="center" vertical="center" wrapText="1"/>
    </xf>
    <xf numFmtId="0" fontId="4" fillId="0" borderId="108" xfId="965" applyNumberFormat="1" applyFont="1" applyFill="1" applyBorder="1" applyAlignment="1">
      <alignment horizontal="center" vertical="center" wrapText="1"/>
    </xf>
    <xf numFmtId="0" fontId="4" fillId="29" borderId="108" xfId="0" applyFont="1" applyFill="1" applyBorder="1" applyAlignment="1">
      <alignment horizontal="center" vertical="center" wrapText="1"/>
    </xf>
    <xf numFmtId="0" fontId="47" fillId="14" borderId="108" xfId="3" applyNumberFormat="1" applyFont="1" applyFill="1" applyBorder="1" applyAlignment="1">
      <alignment horizontal="center" vertical="center" wrapText="1"/>
    </xf>
    <xf numFmtId="0" fontId="47" fillId="9" borderId="108" xfId="0" applyFont="1" applyFill="1" applyBorder="1" applyAlignment="1">
      <alignment horizontal="center" vertical="center" wrapText="1"/>
    </xf>
    <xf numFmtId="0" fontId="4" fillId="69" borderId="108" xfId="0" applyFont="1" applyFill="1" applyBorder="1" applyAlignment="1">
      <alignment horizontal="center" vertical="center" wrapText="1"/>
    </xf>
    <xf numFmtId="0" fontId="4" fillId="9" borderId="108" xfId="0" applyFont="1" applyFill="1" applyBorder="1" applyAlignment="1">
      <alignment horizontal="center" vertical="center" wrapText="1"/>
    </xf>
    <xf numFmtId="170" fontId="4" fillId="0" borderId="108" xfId="7" applyNumberFormat="1" applyFont="1" applyFill="1" applyBorder="1" applyAlignment="1">
      <alignment horizontal="center" vertical="center" wrapText="1"/>
    </xf>
    <xf numFmtId="43" fontId="4" fillId="0" borderId="108" xfId="20" applyFont="1" applyFill="1" applyBorder="1" applyAlignment="1">
      <alignment horizontal="center" vertical="center" wrapText="1"/>
    </xf>
    <xf numFmtId="176" fontId="4" fillId="0" borderId="108" xfId="1" applyNumberFormat="1" applyFont="1" applyFill="1" applyBorder="1" applyAlignment="1">
      <alignment horizontal="center" vertical="center" wrapText="1"/>
    </xf>
    <xf numFmtId="172" fontId="4" fillId="0" borderId="108" xfId="7" applyNumberFormat="1" applyFont="1" applyFill="1" applyBorder="1" applyAlignment="1">
      <alignment horizontal="center" vertical="center" wrapText="1"/>
    </xf>
    <xf numFmtId="0" fontId="4" fillId="0" borderId="108" xfId="20" applyNumberFormat="1" applyFont="1" applyFill="1" applyBorder="1" applyAlignment="1">
      <alignment horizontal="center" vertical="center" wrapText="1"/>
    </xf>
    <xf numFmtId="187" fontId="4" fillId="8" borderId="108" xfId="0" applyNumberFormat="1" applyFont="1" applyFill="1" applyBorder="1" applyAlignment="1">
      <alignment horizontal="center" vertical="center"/>
    </xf>
    <xf numFmtId="0" fontId="47" fillId="23" borderId="108" xfId="0" applyFont="1" applyFill="1" applyBorder="1" applyAlignment="1">
      <alignment horizontal="center" vertical="center" wrapText="1"/>
    </xf>
    <xf numFmtId="0" fontId="4" fillId="5" borderId="108" xfId="0" applyFont="1" applyFill="1" applyBorder="1" applyAlignment="1">
      <alignment horizontal="center" vertical="center" wrapText="1"/>
    </xf>
    <xf numFmtId="0" fontId="4" fillId="51" borderId="108" xfId="0" applyFont="1" applyFill="1" applyBorder="1" applyAlignment="1">
      <alignment horizontal="center" vertical="center" wrapText="1"/>
    </xf>
    <xf numFmtId="0" fontId="4" fillId="0" borderId="108" xfId="0" applyFont="1" applyFill="1" applyBorder="1" applyAlignment="1">
      <alignment vertical="center" wrapText="1"/>
    </xf>
    <xf numFmtId="49" fontId="4" fillId="0" borderId="108" xfId="1" applyNumberFormat="1" applyFont="1" applyFill="1" applyBorder="1" applyAlignment="1">
      <alignment horizontal="center" vertical="center" wrapText="1"/>
    </xf>
    <xf numFmtId="0" fontId="4" fillId="21" borderId="108" xfId="0" applyFont="1" applyFill="1" applyBorder="1" applyAlignment="1">
      <alignment horizontal="center" vertical="center" wrapText="1"/>
    </xf>
    <xf numFmtId="171" fontId="4" fillId="0" borderId="108" xfId="7" applyNumberFormat="1" applyFont="1" applyFill="1" applyBorder="1" applyAlignment="1">
      <alignment horizontal="center" vertical="center" wrapText="1"/>
    </xf>
    <xf numFmtId="0" fontId="4" fillId="57" borderId="108" xfId="0" applyFont="1" applyFill="1" applyBorder="1" applyAlignment="1">
      <alignment horizontal="center" vertical="center" wrapText="1"/>
    </xf>
    <xf numFmtId="0" fontId="4" fillId="57" borderId="108" xfId="0" applyFont="1" applyFill="1" applyBorder="1" applyAlignment="1">
      <alignment vertical="center" wrapText="1"/>
    </xf>
    <xf numFmtId="0" fontId="4" fillId="0" borderId="108" xfId="0" applyNumberFormat="1" applyFont="1" applyFill="1" applyBorder="1" applyAlignment="1">
      <alignment vertical="center" wrapText="1"/>
    </xf>
    <xf numFmtId="0" fontId="47" fillId="7" borderId="108" xfId="0" applyFont="1" applyFill="1" applyBorder="1" applyAlignment="1">
      <alignment horizontal="center" vertical="center" wrapText="1"/>
    </xf>
    <xf numFmtId="0" fontId="4" fillId="7" borderId="108" xfId="0" applyFont="1" applyFill="1" applyBorder="1" applyAlignment="1">
      <alignment horizontal="center" vertical="center" wrapText="1"/>
    </xf>
    <xf numFmtId="0" fontId="4" fillId="7" borderId="108" xfId="6" applyNumberFormat="1" applyFont="1" applyFill="1" applyBorder="1" applyAlignment="1">
      <alignment vertical="center" wrapText="1"/>
    </xf>
    <xf numFmtId="0" fontId="4" fillId="7" borderId="108" xfId="7" applyNumberFormat="1" applyFont="1" applyFill="1" applyBorder="1" applyAlignment="1">
      <alignment horizontal="center" vertical="center" wrapText="1"/>
    </xf>
    <xf numFmtId="0" fontId="47" fillId="15" borderId="108" xfId="1" applyNumberFormat="1" applyFont="1" applyFill="1" applyBorder="1" applyAlignment="1">
      <alignment horizontal="center" vertical="center"/>
    </xf>
    <xf numFmtId="164" fontId="47" fillId="8" borderId="108" xfId="3" applyFont="1" applyFill="1" applyBorder="1" applyAlignment="1">
      <alignment horizontal="center" vertical="center"/>
    </xf>
    <xf numFmtId="169" fontId="4" fillId="2" borderId="108" xfId="1" applyNumberFormat="1" applyFont="1" applyFill="1" applyBorder="1" applyAlignment="1">
      <alignment horizontal="center" vertical="center"/>
    </xf>
    <xf numFmtId="169" fontId="4" fillId="0" borderId="108" xfId="1" applyNumberFormat="1" applyFont="1" applyFill="1" applyBorder="1" applyAlignment="1">
      <alignment horizontal="center" vertical="center"/>
    </xf>
    <xf numFmtId="0" fontId="47" fillId="0" borderId="108" xfId="0" applyFont="1" applyFill="1" applyBorder="1" applyAlignment="1">
      <alignment horizontal="center" vertical="center"/>
    </xf>
    <xf numFmtId="0" fontId="22" fillId="0" borderId="108" xfId="0" applyFont="1" applyFill="1" applyBorder="1" applyAlignment="1">
      <alignment horizontal="center" vertical="center"/>
    </xf>
    <xf numFmtId="0" fontId="4" fillId="15" borderId="108" xfId="1" applyNumberFormat="1" applyFont="1" applyFill="1" applyBorder="1" applyAlignment="1">
      <alignment horizontal="center" vertical="center"/>
    </xf>
    <xf numFmtId="169" fontId="47" fillId="37" borderId="108" xfId="1" applyNumberFormat="1" applyFont="1" applyFill="1" applyBorder="1" applyAlignment="1">
      <alignment horizontal="center" vertical="center"/>
    </xf>
    <xf numFmtId="169" fontId="47" fillId="2" borderId="108" xfId="1" applyNumberFormat="1" applyFont="1" applyFill="1" applyBorder="1" applyAlignment="1">
      <alignment horizontal="center" vertical="center"/>
    </xf>
    <xf numFmtId="0" fontId="4" fillId="2" borderId="108" xfId="1" applyNumberFormat="1" applyFont="1" applyFill="1" applyBorder="1" applyAlignment="1">
      <alignment horizontal="center" vertical="center"/>
    </xf>
    <xf numFmtId="0" fontId="47" fillId="2" borderId="108" xfId="1" applyNumberFormat="1" applyFont="1" applyFill="1" applyBorder="1" applyAlignment="1">
      <alignment horizontal="center" vertical="center"/>
    </xf>
    <xf numFmtId="164" fontId="4" fillId="0" borderId="108" xfId="3" applyFont="1" applyFill="1" applyBorder="1" applyAlignment="1">
      <alignment horizontal="center" vertical="center"/>
    </xf>
    <xf numFmtId="0" fontId="4" fillId="0" borderId="108" xfId="3" applyNumberFormat="1" applyFont="1" applyFill="1" applyBorder="1" applyAlignment="1">
      <alignment horizontal="center" vertical="center"/>
    </xf>
    <xf numFmtId="0" fontId="47" fillId="0" borderId="108" xfId="0" applyNumberFormat="1" applyFont="1" applyFill="1" applyBorder="1" applyAlignment="1">
      <alignment horizontal="center" vertical="center"/>
    </xf>
    <xf numFmtId="164" fontId="4" fillId="8" borderId="108" xfId="3" applyFont="1" applyFill="1" applyBorder="1" applyAlignment="1">
      <alignment horizontal="center" vertical="center"/>
    </xf>
    <xf numFmtId="0" fontId="4" fillId="2" borderId="108" xfId="0" applyNumberFormat="1" applyFont="1" applyFill="1" applyBorder="1" applyAlignment="1">
      <alignment horizontal="center" vertical="center"/>
    </xf>
    <xf numFmtId="0" fontId="4" fillId="0" borderId="108" xfId="1" applyNumberFormat="1" applyFont="1" applyFill="1" applyBorder="1" applyAlignment="1">
      <alignment horizontal="center" vertical="center"/>
    </xf>
    <xf numFmtId="0" fontId="4" fillId="2" borderId="108" xfId="0" applyFont="1" applyFill="1" applyBorder="1" applyAlignment="1">
      <alignment horizontal="center" vertical="center"/>
    </xf>
    <xf numFmtId="165" fontId="4" fillId="0" borderId="108" xfId="2" applyFont="1" applyFill="1" applyBorder="1" applyAlignment="1">
      <alignment horizontal="center" vertical="center"/>
    </xf>
    <xf numFmtId="0" fontId="22" fillId="15" borderId="108" xfId="1" applyNumberFormat="1" applyFont="1" applyFill="1" applyBorder="1" applyAlignment="1">
      <alignment horizontal="center" vertical="center"/>
    </xf>
    <xf numFmtId="165" fontId="52" fillId="2" borderId="108" xfId="2" applyFont="1" applyFill="1" applyBorder="1" applyAlignment="1">
      <alignment horizontal="center" vertical="center"/>
    </xf>
    <xf numFmtId="169" fontId="52" fillId="2" borderId="108" xfId="1" applyNumberFormat="1" applyFont="1" applyFill="1" applyBorder="1" applyAlignment="1">
      <alignment horizontal="center" vertical="center"/>
    </xf>
    <xf numFmtId="169" fontId="22" fillId="2" borderId="108" xfId="1" applyNumberFormat="1" applyFont="1" applyFill="1" applyBorder="1" applyAlignment="1">
      <alignment horizontal="center" vertical="center"/>
    </xf>
    <xf numFmtId="165" fontId="47" fillId="2" borderId="108" xfId="2" applyFont="1" applyFill="1" applyBorder="1" applyAlignment="1">
      <alignment horizontal="center" vertical="center"/>
    </xf>
    <xf numFmtId="165" fontId="4" fillId="2" borderId="108" xfId="2" applyFont="1" applyFill="1" applyBorder="1" applyAlignment="1">
      <alignment horizontal="center" vertical="center"/>
    </xf>
    <xf numFmtId="169" fontId="29" fillId="2" borderId="108" xfId="1" applyNumberFormat="1" applyFont="1" applyFill="1" applyBorder="1" applyAlignment="1">
      <alignment horizontal="center" vertical="center"/>
    </xf>
    <xf numFmtId="169" fontId="47" fillId="0" borderId="108" xfId="1" applyNumberFormat="1" applyFont="1" applyFill="1" applyBorder="1" applyAlignment="1">
      <alignment horizontal="center" vertical="center"/>
    </xf>
    <xf numFmtId="0" fontId="4" fillId="0" borderId="108" xfId="7" applyNumberFormat="1" applyFont="1" applyFill="1" applyBorder="1" applyAlignment="1">
      <alignment horizontal="center" vertical="center"/>
    </xf>
    <xf numFmtId="0" fontId="4" fillId="15" borderId="108" xfId="9" applyNumberFormat="1" applyFont="1" applyFill="1" applyBorder="1" applyAlignment="1">
      <alignment horizontal="center" vertical="center"/>
    </xf>
    <xf numFmtId="42" fontId="47" fillId="8" borderId="108" xfId="14" applyFont="1" applyFill="1" applyBorder="1" applyAlignment="1">
      <alignment horizontal="center" vertical="center"/>
    </xf>
    <xf numFmtId="169" fontId="4" fillId="2" borderId="108" xfId="9" applyNumberFormat="1" applyFont="1" applyFill="1" applyBorder="1" applyAlignment="1">
      <alignment horizontal="center" vertical="center"/>
    </xf>
    <xf numFmtId="169" fontId="4" fillId="0" borderId="108" xfId="9" applyNumberFormat="1" applyFont="1" applyFill="1" applyBorder="1" applyAlignment="1">
      <alignment horizontal="center" vertical="center"/>
    </xf>
    <xf numFmtId="0" fontId="4" fillId="0" borderId="108" xfId="9" applyNumberFormat="1" applyFont="1" applyFill="1" applyBorder="1" applyAlignment="1">
      <alignment horizontal="center" vertical="center"/>
    </xf>
    <xf numFmtId="42" fontId="4" fillId="8" borderId="108" xfId="14" applyFont="1" applyFill="1" applyBorder="1" applyAlignment="1">
      <alignment horizontal="center" vertical="center"/>
    </xf>
    <xf numFmtId="175" fontId="4" fillId="2" borderId="108" xfId="0" applyNumberFormat="1" applyFont="1" applyFill="1" applyBorder="1" applyAlignment="1">
      <alignment horizontal="center" vertical="center"/>
    </xf>
    <xf numFmtId="0" fontId="4" fillId="0" borderId="108" xfId="6" applyNumberFormat="1" applyFont="1" applyFill="1" applyBorder="1" applyAlignment="1">
      <alignment horizontal="center" vertical="center"/>
    </xf>
    <xf numFmtId="164" fontId="47" fillId="16" borderId="108" xfId="3" applyFont="1" applyFill="1" applyBorder="1" applyAlignment="1">
      <alignment horizontal="center" vertical="center"/>
    </xf>
    <xf numFmtId="0" fontId="52" fillId="0" borderId="108" xfId="0" applyNumberFormat="1" applyFont="1" applyFill="1" applyBorder="1" applyAlignment="1">
      <alignment horizontal="center" vertical="center"/>
    </xf>
    <xf numFmtId="164" fontId="52" fillId="8" borderId="108" xfId="3" applyFont="1" applyFill="1" applyBorder="1" applyAlignment="1">
      <alignment horizontal="center" vertical="center"/>
    </xf>
    <xf numFmtId="164" fontId="47" fillId="2" borderId="108" xfId="3" applyFont="1" applyFill="1" applyBorder="1" applyAlignment="1">
      <alignment horizontal="center" vertical="center"/>
    </xf>
    <xf numFmtId="44" fontId="4" fillId="0" borderId="108" xfId="7" applyFont="1" applyFill="1" applyBorder="1" applyAlignment="1">
      <alignment horizontal="center" vertical="center"/>
    </xf>
    <xf numFmtId="44" fontId="22" fillId="2" borderId="108" xfId="7" applyFont="1" applyFill="1" applyBorder="1" applyAlignment="1">
      <alignment horizontal="center" vertical="center"/>
    </xf>
    <xf numFmtId="44" fontId="4" fillId="2" borderId="108" xfId="7" applyFont="1" applyFill="1" applyBorder="1" applyAlignment="1">
      <alignment horizontal="center" vertical="center"/>
    </xf>
    <xf numFmtId="0" fontId="4" fillId="0" borderId="108" xfId="965" applyNumberFormat="1" applyFont="1" applyFill="1" applyBorder="1" applyAlignment="1">
      <alignment horizontal="center" vertical="center"/>
    </xf>
    <xf numFmtId="0" fontId="4" fillId="2" borderId="108" xfId="9" applyNumberFormat="1" applyFont="1" applyFill="1" applyBorder="1" applyAlignment="1">
      <alignment horizontal="center" vertical="center"/>
    </xf>
    <xf numFmtId="0" fontId="4" fillId="59" borderId="108" xfId="0" applyNumberFormat="1" applyFont="1" applyFill="1" applyBorder="1" applyAlignment="1">
      <alignment horizontal="center" vertical="center"/>
    </xf>
    <xf numFmtId="12" fontId="47" fillId="8" borderId="108" xfId="3" applyNumberFormat="1" applyFont="1" applyFill="1" applyBorder="1" applyAlignment="1">
      <alignment horizontal="center" vertical="center"/>
    </xf>
    <xf numFmtId="44" fontId="29" fillId="2" borderId="108" xfId="7" applyFont="1" applyFill="1" applyBorder="1" applyAlignment="1">
      <alignment horizontal="center" vertical="center"/>
    </xf>
    <xf numFmtId="0" fontId="4" fillId="0" borderId="108" xfId="0" applyFont="1" applyBorder="1" applyAlignment="1">
      <alignment horizontal="center" vertical="center"/>
    </xf>
    <xf numFmtId="0" fontId="4" fillId="2" borderId="108" xfId="3" applyNumberFormat="1" applyFont="1" applyFill="1" applyBorder="1" applyAlignment="1">
      <alignment horizontal="center" vertical="center"/>
    </xf>
    <xf numFmtId="0" fontId="4" fillId="15" borderId="108" xfId="3" applyNumberFormat="1" applyFont="1" applyFill="1" applyBorder="1" applyAlignment="1">
      <alignment horizontal="center" vertical="center"/>
    </xf>
    <xf numFmtId="169" fontId="47" fillId="15" borderId="108" xfId="1" applyNumberFormat="1" applyFont="1" applyFill="1" applyBorder="1" applyAlignment="1">
      <alignment horizontal="center" vertical="center"/>
    </xf>
    <xf numFmtId="170" fontId="52" fillId="0" borderId="108" xfId="7" applyNumberFormat="1" applyFont="1" applyFill="1" applyBorder="1" applyAlignment="1">
      <alignment horizontal="center" vertical="center"/>
    </xf>
    <xf numFmtId="44" fontId="47" fillId="22" borderId="108" xfId="7" applyFont="1" applyFill="1" applyBorder="1" applyAlignment="1">
      <alignment horizontal="center" vertical="center"/>
    </xf>
    <xf numFmtId="41" fontId="4" fillId="2" borderId="108" xfId="13" applyFont="1" applyFill="1" applyBorder="1" applyAlignment="1">
      <alignment horizontal="center" vertical="center"/>
    </xf>
    <xf numFmtId="0" fontId="4" fillId="15" borderId="108" xfId="6" applyNumberFormat="1" applyFont="1" applyFill="1" applyBorder="1" applyAlignment="1">
      <alignment horizontal="center" vertical="center"/>
    </xf>
    <xf numFmtId="169" fontId="56" fillId="2" borderId="108" xfId="1" applyNumberFormat="1" applyFont="1" applyFill="1" applyBorder="1" applyAlignment="1">
      <alignment horizontal="center" vertical="center"/>
    </xf>
    <xf numFmtId="0" fontId="4" fillId="0" borderId="108" xfId="0" applyFont="1" applyFill="1" applyBorder="1" applyAlignment="1">
      <alignment vertical="center"/>
    </xf>
    <xf numFmtId="0" fontId="4" fillId="2" borderId="108" xfId="0" applyNumberFormat="1" applyFont="1" applyFill="1" applyBorder="1" applyAlignment="1">
      <alignment vertical="center"/>
    </xf>
    <xf numFmtId="0" fontId="4" fillId="0" borderId="108" xfId="0" applyNumberFormat="1" applyFont="1" applyFill="1" applyBorder="1" applyAlignment="1">
      <alignment vertical="center"/>
    </xf>
    <xf numFmtId="0" fontId="47" fillId="7" borderId="108" xfId="0" applyFont="1" applyFill="1" applyBorder="1" applyAlignment="1">
      <alignment horizontal="center" vertical="center"/>
    </xf>
    <xf numFmtId="0" fontId="47" fillId="7" borderId="108" xfId="1" applyNumberFormat="1" applyFont="1" applyFill="1" applyBorder="1" applyAlignment="1">
      <alignment horizontal="center" vertical="center"/>
    </xf>
    <xf numFmtId="169" fontId="4" fillId="7" borderId="108" xfId="1" applyNumberFormat="1" applyFont="1" applyFill="1" applyBorder="1" applyAlignment="1">
      <alignment horizontal="center" vertical="center"/>
    </xf>
    <xf numFmtId="0" fontId="4" fillId="7" borderId="108" xfId="7" applyNumberFormat="1" applyFont="1" applyFill="1" applyBorder="1" applyAlignment="1">
      <alignment horizontal="center" vertical="center"/>
    </xf>
    <xf numFmtId="0" fontId="4" fillId="0" borderId="108" xfId="0" applyFont="1" applyBorder="1" applyAlignment="1">
      <alignment vertical="center"/>
    </xf>
    <xf numFmtId="0" fontId="22" fillId="2" borderId="108" xfId="0" applyFont="1" applyFill="1" applyBorder="1" applyAlignment="1">
      <alignment vertical="center"/>
    </xf>
    <xf numFmtId="0" fontId="4" fillId="27" borderId="108" xfId="0" applyFont="1" applyFill="1" applyBorder="1" applyAlignment="1">
      <alignment vertical="center"/>
    </xf>
    <xf numFmtId="0" fontId="4" fillId="59" borderId="108" xfId="0" applyFont="1" applyFill="1" applyBorder="1" applyAlignment="1">
      <alignment vertical="center"/>
    </xf>
    <xf numFmtId="0" fontId="4" fillId="33" borderId="108" xfId="0" applyFont="1" applyFill="1" applyBorder="1" applyAlignment="1">
      <alignment vertical="center"/>
    </xf>
    <xf numFmtId="0" fontId="4" fillId="33" borderId="108" xfId="0" applyNumberFormat="1" applyFont="1" applyFill="1" applyBorder="1" applyAlignment="1">
      <alignment vertical="center"/>
    </xf>
    <xf numFmtId="0" fontId="4" fillId="15" borderId="108" xfId="1" applyNumberFormat="1" applyFont="1" applyFill="1" applyBorder="1" applyAlignment="1">
      <alignment vertical="center"/>
    </xf>
    <xf numFmtId="169" fontId="4" fillId="2" borderId="108" xfId="1" applyNumberFormat="1" applyFont="1" applyFill="1" applyBorder="1" applyAlignment="1">
      <alignment vertical="center"/>
    </xf>
    <xf numFmtId="183" fontId="39" fillId="2" borderId="108" xfId="0" applyNumberFormat="1" applyFont="1" applyFill="1" applyBorder="1" applyAlignment="1">
      <alignment horizontal="right" vertical="center"/>
    </xf>
    <xf numFmtId="0" fontId="4" fillId="7" borderId="108" xfId="0" applyFont="1" applyFill="1" applyBorder="1" applyAlignment="1">
      <alignment vertical="center"/>
    </xf>
    <xf numFmtId="0" fontId="22" fillId="24" borderId="108" xfId="0" applyFont="1" applyFill="1" applyBorder="1" applyAlignment="1">
      <alignment horizontal="center" vertical="center" wrapText="1"/>
    </xf>
    <xf numFmtId="0" fontId="22" fillId="25" borderId="108" xfId="0" applyFont="1" applyFill="1" applyBorder="1" applyAlignment="1">
      <alignment horizontal="center" vertical="center" wrapText="1"/>
    </xf>
    <xf numFmtId="0" fontId="22" fillId="16" borderId="108" xfId="0" applyFont="1" applyFill="1" applyBorder="1" applyAlignment="1">
      <alignment horizontal="center" vertical="center" wrapText="1"/>
    </xf>
    <xf numFmtId="0" fontId="4" fillId="10" borderId="108" xfId="0" applyFont="1" applyFill="1" applyBorder="1" applyAlignment="1">
      <alignment horizontal="center" vertical="center" wrapText="1"/>
    </xf>
    <xf numFmtId="0" fontId="4" fillId="10" borderId="108" xfId="0" applyFont="1" applyFill="1" applyBorder="1" applyAlignment="1">
      <alignment vertical="center" wrapText="1"/>
    </xf>
    <xf numFmtId="0" fontId="4" fillId="3" borderId="108" xfId="0" applyFont="1" applyFill="1" applyBorder="1" applyAlignment="1">
      <alignment vertical="center" wrapText="1"/>
    </xf>
    <xf numFmtId="0" fontId="4" fillId="29" borderId="108" xfId="0" applyNumberFormat="1" applyFont="1" applyFill="1" applyBorder="1" applyAlignment="1">
      <alignment horizontal="center" vertical="center" wrapText="1"/>
    </xf>
    <xf numFmtId="0" fontId="4" fillId="19" borderId="108" xfId="0" applyNumberFormat="1" applyFont="1" applyFill="1" applyBorder="1" applyAlignment="1">
      <alignment horizontal="center" vertical="center" wrapText="1"/>
    </xf>
    <xf numFmtId="0" fontId="47" fillId="0" borderId="108" xfId="0" applyFont="1" applyFill="1" applyBorder="1" applyAlignment="1">
      <alignment vertical="center" wrapText="1"/>
    </xf>
    <xf numFmtId="164" fontId="55" fillId="8" borderId="108" xfId="3" applyFont="1" applyFill="1" applyBorder="1" applyAlignment="1">
      <alignment horizontal="center" vertical="center"/>
    </xf>
    <xf numFmtId="164" fontId="47" fillId="8" borderId="108" xfId="3" applyFont="1" applyFill="1" applyBorder="1" applyAlignment="1">
      <alignment vertical="center"/>
    </xf>
    <xf numFmtId="170" fontId="47" fillId="8" borderId="108" xfId="7" applyNumberFormat="1" applyFont="1" applyFill="1" applyBorder="1" applyAlignment="1">
      <alignment horizontal="center" vertical="center"/>
    </xf>
    <xf numFmtId="172" fontId="47" fillId="22" borderId="108" xfId="7" applyNumberFormat="1" applyFont="1" applyFill="1" applyBorder="1" applyAlignment="1">
      <alignment horizontal="center" vertical="center"/>
    </xf>
    <xf numFmtId="169" fontId="47" fillId="22" borderId="108" xfId="1" applyNumberFormat="1" applyFont="1" applyFill="1" applyBorder="1" applyAlignment="1">
      <alignment horizontal="center" vertical="center"/>
    </xf>
    <xf numFmtId="169" fontId="4" fillId="22" borderId="108" xfId="1" applyNumberFormat="1" applyFont="1" applyFill="1" applyBorder="1" applyAlignment="1">
      <alignment horizontal="center" vertical="center"/>
    </xf>
    <xf numFmtId="169" fontId="47" fillId="22" borderId="108" xfId="9" applyNumberFormat="1" applyFont="1" applyFill="1" applyBorder="1" applyAlignment="1">
      <alignment horizontal="center" vertical="center"/>
    </xf>
    <xf numFmtId="169" fontId="4" fillId="22" borderId="108" xfId="9" applyNumberFormat="1" applyFont="1" applyFill="1" applyBorder="1" applyAlignment="1">
      <alignment horizontal="center" vertical="center"/>
    </xf>
    <xf numFmtId="169" fontId="52" fillId="22" borderId="108" xfId="1" applyNumberFormat="1" applyFont="1" applyFill="1" applyBorder="1" applyAlignment="1">
      <alignment horizontal="center" vertical="center"/>
    </xf>
    <xf numFmtId="169" fontId="47" fillId="22" borderId="108" xfId="1" applyNumberFormat="1" applyFont="1" applyFill="1" applyBorder="1" applyAlignment="1">
      <alignment vertical="center"/>
    </xf>
    <xf numFmtId="44" fontId="22" fillId="22" borderId="108" xfId="7" applyFont="1" applyFill="1" applyBorder="1" applyAlignment="1">
      <alignment horizontal="center" vertical="center"/>
    </xf>
    <xf numFmtId="164" fontId="47" fillId="22" borderId="108" xfId="3" applyFont="1" applyFill="1" applyBorder="1" applyAlignment="1">
      <alignment horizontal="center" vertical="center"/>
    </xf>
    <xf numFmtId="164" fontId="51" fillId="25" borderId="8" xfId="3" applyFont="1" applyFill="1" applyBorder="1" applyAlignment="1">
      <alignment horizontal="center" vertical="center" wrapText="1"/>
    </xf>
    <xf numFmtId="42" fontId="51" fillId="25" borderId="1" xfId="3" applyNumberFormat="1" applyFont="1" applyFill="1" applyBorder="1" applyAlignment="1">
      <alignment horizontal="center" vertical="center" wrapText="1"/>
    </xf>
    <xf numFmtId="42" fontId="4" fillId="0" borderId="108" xfId="3" applyNumberFormat="1" applyFont="1" applyFill="1" applyBorder="1" applyAlignment="1">
      <alignment horizontal="center" vertical="center"/>
    </xf>
    <xf numFmtId="42" fontId="4" fillId="0" borderId="108" xfId="1" applyNumberFormat="1" applyFont="1" applyFill="1" applyBorder="1" applyAlignment="1">
      <alignment horizontal="center" vertical="center"/>
    </xf>
    <xf numFmtId="42" fontId="4" fillId="0" borderId="108" xfId="0" applyNumberFormat="1" applyFont="1" applyFill="1" applyBorder="1" applyAlignment="1">
      <alignment horizontal="center" vertical="center"/>
    </xf>
    <xf numFmtId="42" fontId="4" fillId="0" borderId="108" xfId="7" applyNumberFormat="1" applyFont="1" applyFill="1" applyBorder="1" applyAlignment="1">
      <alignment horizontal="center" vertical="center"/>
    </xf>
    <xf numFmtId="42" fontId="4" fillId="0" borderId="108" xfId="14" applyNumberFormat="1" applyFont="1" applyFill="1" applyBorder="1" applyAlignment="1" applyProtection="1">
      <alignment horizontal="center" vertical="center"/>
    </xf>
    <xf numFmtId="42" fontId="4" fillId="0" borderId="108" xfId="0" applyNumberFormat="1" applyFont="1" applyFill="1" applyBorder="1" applyAlignment="1">
      <alignment vertical="center"/>
    </xf>
    <xf numFmtId="42" fontId="4" fillId="0" borderId="108" xfId="3" applyNumberFormat="1" applyFont="1" applyFill="1" applyBorder="1" applyAlignment="1">
      <alignment vertical="center"/>
    </xf>
    <xf numFmtId="164" fontId="4" fillId="0" borderId="108" xfId="3" applyFont="1" applyFill="1" applyBorder="1" applyAlignment="1">
      <alignment vertical="center"/>
    </xf>
    <xf numFmtId="42" fontId="4" fillId="0" borderId="108" xfId="2" applyNumberFormat="1" applyFont="1" applyFill="1" applyBorder="1" applyAlignment="1">
      <alignment horizontal="center" vertical="center"/>
    </xf>
    <xf numFmtId="42" fontId="4" fillId="0" borderId="108" xfId="7" applyNumberFormat="1" applyFont="1" applyFill="1" applyBorder="1" applyAlignment="1" applyProtection="1">
      <alignment horizontal="center" vertical="center"/>
    </xf>
    <xf numFmtId="42" fontId="4" fillId="0" borderId="108" xfId="965" applyNumberFormat="1" applyFont="1" applyFill="1" applyBorder="1" applyAlignment="1">
      <alignment horizontal="center" vertical="center"/>
    </xf>
    <xf numFmtId="42" fontId="4" fillId="0" borderId="108" xfId="7" applyNumberFormat="1" applyFont="1" applyFill="1" applyBorder="1" applyAlignment="1">
      <alignment horizontal="right" vertical="center"/>
    </xf>
    <xf numFmtId="42" fontId="4" fillId="0" borderId="108" xfId="7" applyNumberFormat="1" applyFont="1" applyFill="1" applyBorder="1" applyAlignment="1">
      <alignment vertical="center"/>
    </xf>
    <xf numFmtId="42" fontId="4" fillId="0" borderId="108" xfId="3" applyNumberFormat="1" applyFont="1" applyFill="1" applyBorder="1" applyAlignment="1" applyProtection="1">
      <alignment horizontal="center" vertical="center"/>
    </xf>
    <xf numFmtId="165" fontId="4" fillId="0" borderId="108" xfId="2" applyFont="1" applyFill="1" applyBorder="1" applyAlignment="1">
      <alignment vertical="center"/>
    </xf>
    <xf numFmtId="169" fontId="4" fillId="0" borderId="108" xfId="1" applyNumberFormat="1" applyFont="1" applyFill="1" applyBorder="1" applyAlignment="1">
      <alignment vertical="center"/>
    </xf>
    <xf numFmtId="0" fontId="9" fillId="13" borderId="3" xfId="0" applyFont="1" applyFill="1" applyBorder="1" applyAlignment="1">
      <alignment horizontal="left" wrapText="1"/>
    </xf>
    <xf numFmtId="0" fontId="2" fillId="4" borderId="8" xfId="0" applyFont="1" applyFill="1" applyBorder="1" applyAlignment="1">
      <alignment horizontal="left" vertical="center" wrapText="1"/>
    </xf>
    <xf numFmtId="0" fontId="4" fillId="7" borderId="108" xfId="0" applyNumberFormat="1" applyFont="1" applyFill="1" applyBorder="1" applyAlignment="1">
      <alignment horizontal="left" vertical="center" wrapText="1"/>
    </xf>
    <xf numFmtId="0" fontId="9" fillId="2" borderId="0" xfId="0" applyFont="1" applyFill="1" applyAlignment="1">
      <alignment horizontal="left" wrapText="1"/>
    </xf>
    <xf numFmtId="0" fontId="9" fillId="0" borderId="0" xfId="0" applyFont="1" applyAlignment="1">
      <alignment horizontal="left" wrapText="1"/>
    </xf>
    <xf numFmtId="0" fontId="47" fillId="15" borderId="108" xfId="7" applyNumberFormat="1" applyFont="1" applyFill="1" applyBorder="1" applyAlignment="1">
      <alignment horizontal="center" vertical="center"/>
    </xf>
    <xf numFmtId="0" fontId="54" fillId="0" borderId="108" xfId="0" applyFont="1" applyFill="1" applyBorder="1" applyAlignment="1">
      <alignment vertical="center" wrapText="1"/>
    </xf>
    <xf numFmtId="0" fontId="47" fillId="0" borderId="108" xfId="0" applyNumberFormat="1" applyFont="1" applyFill="1" applyBorder="1" applyAlignment="1">
      <alignment vertical="center"/>
    </xf>
    <xf numFmtId="0" fontId="4" fillId="0" borderId="108" xfId="4" applyFont="1" applyFill="1" applyBorder="1" applyAlignment="1">
      <alignment horizontal="left" vertical="center" wrapText="1"/>
    </xf>
    <xf numFmtId="0" fontId="22" fillId="0" borderId="108" xfId="5" applyFont="1" applyFill="1" applyBorder="1" applyAlignment="1">
      <alignment horizontal="left" vertical="center" wrapText="1"/>
    </xf>
    <xf numFmtId="0" fontId="4" fillId="0" borderId="108" xfId="3" applyNumberFormat="1" applyFont="1" applyFill="1" applyBorder="1" applyAlignment="1">
      <alignment horizontal="left" vertical="center" wrapText="1"/>
    </xf>
    <xf numFmtId="169" fontId="4" fillId="0" borderId="108" xfId="1" applyNumberFormat="1" applyFont="1" applyFill="1" applyBorder="1" applyAlignment="1">
      <alignment horizontal="left" vertical="center" wrapText="1"/>
    </xf>
    <xf numFmtId="0" fontId="4" fillId="0" borderId="108" xfId="0" applyNumberFormat="1" applyFont="1" applyFill="1" applyBorder="1" applyAlignment="1">
      <alignment horizontal="left" vertical="center" wrapText="1"/>
    </xf>
    <xf numFmtId="0" fontId="47" fillId="0" borderId="108" xfId="6" applyNumberFormat="1" applyFont="1" applyFill="1" applyBorder="1" applyAlignment="1">
      <alignment horizontal="center" vertical="center"/>
    </xf>
    <xf numFmtId="42" fontId="47" fillId="7" borderId="108" xfId="3" applyNumberFormat="1" applyFont="1" applyFill="1" applyBorder="1" applyAlignment="1">
      <alignment horizontal="center" vertical="center"/>
    </xf>
    <xf numFmtId="169" fontId="22" fillId="0" borderId="108" xfId="1" applyNumberFormat="1" applyFont="1" applyFill="1" applyBorder="1" applyAlignment="1">
      <alignment horizontal="center" vertical="center"/>
    </xf>
    <xf numFmtId="0" fontId="53" fillId="0" borderId="108" xfId="0" applyFont="1" applyFill="1" applyBorder="1" applyAlignment="1">
      <alignment vertical="center"/>
    </xf>
    <xf numFmtId="4" fontId="4" fillId="0" borderId="108" xfId="0" applyNumberFormat="1" applyFont="1" applyFill="1" applyBorder="1" applyAlignment="1">
      <alignment vertical="center"/>
    </xf>
    <xf numFmtId="0" fontId="29" fillId="0" borderId="108" xfId="0" applyFont="1" applyFill="1" applyBorder="1" applyAlignment="1">
      <alignment vertical="center"/>
    </xf>
    <xf numFmtId="44" fontId="22" fillId="0" borderId="108" xfId="7" applyFont="1" applyFill="1" applyBorder="1" applyAlignment="1">
      <alignment horizontal="center" vertical="center"/>
    </xf>
    <xf numFmtId="165" fontId="22" fillId="0" borderId="108" xfId="2" applyFont="1" applyFill="1" applyBorder="1" applyAlignment="1">
      <alignment horizontal="center" vertical="center"/>
    </xf>
    <xf numFmtId="183" fontId="39" fillId="0" borderId="108" xfId="0" applyNumberFormat="1" applyFont="1" applyFill="1" applyBorder="1" applyAlignment="1">
      <alignment horizontal="center" vertical="center"/>
    </xf>
    <xf numFmtId="175" fontId="4" fillId="0" borderId="108" xfId="7" applyNumberFormat="1" applyFont="1" applyFill="1" applyBorder="1" applyAlignment="1">
      <alignment horizontal="center" vertical="center"/>
    </xf>
    <xf numFmtId="0" fontId="47" fillId="0" borderId="10" xfId="0" applyFont="1" applyFill="1" applyBorder="1" applyAlignment="1">
      <alignment horizontal="center" vertical="center" wrapText="1"/>
    </xf>
    <xf numFmtId="0" fontId="47" fillId="0" borderId="108" xfId="0" applyNumberFormat="1" applyFont="1" applyFill="1" applyBorder="1" applyAlignment="1">
      <alignment horizontal="center" vertical="center" wrapText="1"/>
    </xf>
    <xf numFmtId="164" fontId="50" fillId="0" borderId="0" xfId="3" applyFont="1" applyFill="1" applyAlignment="1">
      <alignment horizontal="center" vertical="center" wrapText="1"/>
    </xf>
    <xf numFmtId="42" fontId="50" fillId="0" borderId="0" xfId="3" applyNumberFormat="1" applyFont="1" applyFill="1" applyAlignment="1">
      <alignment horizontal="center" vertical="center" wrapText="1"/>
    </xf>
    <xf numFmtId="14" fontId="11" fillId="25" borderId="8" xfId="7" applyNumberFormat="1" applyFont="1" applyFill="1" applyBorder="1" applyAlignment="1">
      <alignment horizontal="right" vertical="center" wrapText="1"/>
    </xf>
    <xf numFmtId="14" fontId="4" fillId="0" borderId="108" xfId="1" applyNumberFormat="1" applyFont="1" applyFill="1" applyBorder="1" applyAlignment="1">
      <alignment horizontal="right" vertical="center"/>
    </xf>
    <xf numFmtId="14" fontId="4" fillId="0" borderId="108" xfId="0" applyNumberFormat="1" applyFont="1" applyFill="1" applyBorder="1" applyAlignment="1">
      <alignment horizontal="right" vertical="center"/>
    </xf>
    <xf numFmtId="14" fontId="4" fillId="0" borderId="108" xfId="2" applyNumberFormat="1" applyFont="1" applyFill="1" applyBorder="1" applyAlignment="1">
      <alignment horizontal="right" vertical="center"/>
    </xf>
    <xf numFmtId="14" fontId="4" fillId="0" borderId="108" xfId="9" applyNumberFormat="1" applyFont="1" applyFill="1" applyBorder="1" applyAlignment="1">
      <alignment horizontal="right" vertical="center"/>
    </xf>
    <xf numFmtId="14" fontId="4" fillId="0" borderId="108" xfId="7" applyNumberFormat="1" applyFont="1" applyFill="1" applyBorder="1" applyAlignment="1">
      <alignment horizontal="right" vertical="center"/>
    </xf>
    <xf numFmtId="14" fontId="4" fillId="0" borderId="108" xfId="965" applyNumberFormat="1" applyFont="1" applyFill="1" applyBorder="1" applyAlignment="1">
      <alignment horizontal="right" vertical="center"/>
    </xf>
    <xf numFmtId="14" fontId="4" fillId="0" borderId="108" xfId="13" applyNumberFormat="1" applyFont="1" applyFill="1" applyBorder="1" applyAlignment="1">
      <alignment horizontal="right" vertical="center"/>
    </xf>
    <xf numFmtId="14" fontId="4" fillId="0" borderId="108" xfId="0" quotePrefix="1" applyNumberFormat="1" applyFont="1" applyFill="1" applyBorder="1" applyAlignment="1">
      <alignment horizontal="right" vertical="center"/>
    </xf>
    <xf numFmtId="14" fontId="4" fillId="7" borderId="108" xfId="7" applyNumberFormat="1" applyFont="1" applyFill="1" applyBorder="1" applyAlignment="1">
      <alignment horizontal="right" vertical="center"/>
    </xf>
    <xf numFmtId="14" fontId="9" fillId="0" borderId="0" xfId="0" applyNumberFormat="1" applyFont="1" applyAlignment="1">
      <alignment horizontal="right" vertical="center" wrapText="1"/>
    </xf>
    <xf numFmtId="14" fontId="26" fillId="0" borderId="75" xfId="0" applyNumberFormat="1" applyFont="1" applyBorder="1" applyAlignment="1">
      <alignment horizontal="center" vertical="center"/>
    </xf>
    <xf numFmtId="0" fontId="26" fillId="0" borderId="75" xfId="0" applyFont="1" applyBorder="1" applyAlignment="1">
      <alignment horizontal="center" vertical="center"/>
    </xf>
    <xf numFmtId="14" fontId="26" fillId="2" borderId="75" xfId="0" applyNumberFormat="1" applyFont="1" applyFill="1" applyBorder="1" applyAlignment="1">
      <alignment horizontal="center" vertical="center" wrapText="1"/>
    </xf>
    <xf numFmtId="0" fontId="26" fillId="2" borderId="75" xfId="0" applyFont="1" applyFill="1" applyBorder="1" applyAlignment="1">
      <alignment horizontal="center" vertical="center" wrapText="1"/>
    </xf>
    <xf numFmtId="170" fontId="26" fillId="0" borderId="75" xfId="7" applyNumberFormat="1" applyFont="1" applyBorder="1" applyAlignment="1">
      <alignment horizontal="center" vertical="center"/>
    </xf>
    <xf numFmtId="172" fontId="26" fillId="0" borderId="75" xfId="7" applyNumberFormat="1" applyFont="1" applyBorder="1" applyAlignment="1">
      <alignment horizontal="center" vertical="center"/>
    </xf>
    <xf numFmtId="0" fontId="26" fillId="0" borderId="75" xfId="0" applyFont="1" applyBorder="1" applyAlignment="1">
      <alignment horizontal="center" vertical="center" wrapText="1"/>
    </xf>
    <xf numFmtId="0" fontId="26" fillId="0" borderId="75" xfId="0" applyNumberFormat="1" applyFont="1" applyBorder="1" applyAlignment="1">
      <alignment horizontal="center" vertical="center"/>
    </xf>
    <xf numFmtId="170" fontId="26" fillId="2" borderId="75" xfId="7" applyNumberFormat="1" applyFont="1" applyFill="1" applyBorder="1" applyAlignment="1">
      <alignment horizontal="center" vertical="center" wrapText="1"/>
    </xf>
    <xf numFmtId="172" fontId="26" fillId="2" borderId="75" xfId="7" applyNumberFormat="1" applyFont="1" applyFill="1" applyBorder="1" applyAlignment="1">
      <alignment horizontal="center" vertical="center" wrapText="1"/>
    </xf>
    <xf numFmtId="169" fontId="26" fillId="2" borderId="75" xfId="9" applyNumberFormat="1" applyFont="1" applyFill="1" applyBorder="1" applyAlignment="1">
      <alignment horizontal="center" vertical="center" wrapText="1"/>
    </xf>
    <xf numFmtId="0" fontId="26" fillId="2" borderId="75" xfId="9" applyNumberFormat="1" applyFont="1" applyFill="1" applyBorder="1" applyAlignment="1">
      <alignment horizontal="center" vertical="center" wrapText="1"/>
    </xf>
    <xf numFmtId="0" fontId="26" fillId="10" borderId="8" xfId="0" applyFont="1" applyFill="1" applyBorder="1" applyAlignment="1">
      <alignment horizontal="center" vertical="center" wrapText="1"/>
    </xf>
    <xf numFmtId="0" fontId="26" fillId="10" borderId="6" xfId="0" applyFont="1" applyFill="1" applyBorder="1" applyAlignment="1">
      <alignment horizontal="center" vertical="center" wrapText="1"/>
    </xf>
    <xf numFmtId="0" fontId="26" fillId="10" borderId="7" xfId="0" applyFont="1" applyFill="1" applyBorder="1" applyAlignment="1">
      <alignment horizontal="center" vertical="center" wrapText="1"/>
    </xf>
    <xf numFmtId="0" fontId="26" fillId="73" borderId="8" xfId="0" applyFont="1" applyFill="1" applyBorder="1" applyAlignment="1">
      <alignment horizontal="center" vertical="center" wrapText="1"/>
    </xf>
    <xf numFmtId="0" fontId="26" fillId="73" borderId="34" xfId="0" applyFont="1" applyFill="1" applyBorder="1" applyAlignment="1">
      <alignment horizontal="center" vertical="center" wrapText="1"/>
    </xf>
    <xf numFmtId="164" fontId="41" fillId="73" borderId="8" xfId="3" applyFont="1" applyFill="1" applyBorder="1" applyAlignment="1">
      <alignment horizontal="center" vertical="center" wrapText="1"/>
    </xf>
    <xf numFmtId="164" fontId="41" fillId="73" borderId="34" xfId="3" applyFont="1" applyFill="1" applyBorder="1" applyAlignment="1">
      <alignment horizontal="center" vertical="center" wrapText="1"/>
    </xf>
    <xf numFmtId="0" fontId="26" fillId="10" borderId="34" xfId="0" applyFont="1" applyFill="1" applyBorder="1" applyAlignment="1">
      <alignment horizontal="center" vertical="center" wrapText="1"/>
    </xf>
    <xf numFmtId="14" fontId="26" fillId="10" borderId="8" xfId="0" applyNumberFormat="1" applyFont="1" applyFill="1" applyBorder="1" applyAlignment="1">
      <alignment horizontal="center" vertical="center" wrapText="1"/>
    </xf>
    <xf numFmtId="14" fontId="26" fillId="10" borderId="6" xfId="0" applyNumberFormat="1" applyFont="1" applyFill="1" applyBorder="1" applyAlignment="1">
      <alignment horizontal="center" vertical="center" wrapText="1"/>
    </xf>
    <xf numFmtId="14" fontId="26" fillId="10" borderId="34" xfId="0" applyNumberFormat="1" applyFont="1" applyFill="1" applyBorder="1" applyAlignment="1">
      <alignment horizontal="center" vertical="center" wrapText="1"/>
    </xf>
    <xf numFmtId="164" fontId="41" fillId="10" borderId="8" xfId="3" applyFont="1" applyFill="1" applyBorder="1" applyAlignment="1">
      <alignment horizontal="center" vertical="center" wrapText="1"/>
    </xf>
    <xf numFmtId="164" fontId="41" fillId="10" borderId="6" xfId="3" applyFont="1" applyFill="1" applyBorder="1" applyAlignment="1">
      <alignment horizontal="center" vertical="center" wrapText="1"/>
    </xf>
    <xf numFmtId="164" fontId="41" fillId="10" borderId="34" xfId="3" applyFont="1" applyFill="1" applyBorder="1" applyAlignment="1">
      <alignment horizontal="center" vertical="center" wrapText="1"/>
    </xf>
    <xf numFmtId="164" fontId="41" fillId="10" borderId="7" xfId="3" applyFont="1" applyFill="1" applyBorder="1" applyAlignment="1">
      <alignment horizontal="center" vertical="center" wrapText="1"/>
    </xf>
    <xf numFmtId="172" fontId="41" fillId="73" borderId="8" xfId="7" applyNumberFormat="1" applyFont="1" applyFill="1" applyBorder="1" applyAlignment="1">
      <alignment horizontal="center" vertical="center" wrapText="1"/>
    </xf>
    <xf numFmtId="172" fontId="41" fillId="73" borderId="34" xfId="7" applyNumberFormat="1" applyFont="1" applyFill="1" applyBorder="1" applyAlignment="1">
      <alignment horizontal="center" vertical="center" wrapText="1"/>
    </xf>
    <xf numFmtId="0" fontId="2" fillId="8" borderId="23" xfId="0" applyFont="1" applyFill="1" applyBorder="1" applyAlignment="1">
      <alignment horizontal="center" vertical="center" wrapText="1"/>
    </xf>
    <xf numFmtId="0" fontId="2" fillId="31" borderId="3" xfId="0" applyFont="1" applyFill="1" applyBorder="1" applyAlignment="1">
      <alignment horizontal="center" vertical="center" wrapText="1"/>
    </xf>
    <xf numFmtId="0" fontId="19" fillId="26" borderId="3" xfId="0" applyFont="1" applyFill="1" applyBorder="1" applyAlignment="1">
      <alignment horizontal="center" vertical="center" wrapText="1"/>
    </xf>
    <xf numFmtId="0" fontId="2" fillId="26" borderId="3" xfId="0" applyFont="1" applyFill="1" applyBorder="1" applyAlignment="1">
      <alignment horizontal="center" vertical="center" wrapText="1"/>
    </xf>
    <xf numFmtId="1" fontId="2" fillId="36" borderId="5" xfId="0" applyNumberFormat="1" applyFont="1" applyFill="1" applyBorder="1" applyAlignment="1">
      <alignment horizontal="center" vertical="center" wrapText="1"/>
    </xf>
    <xf numFmtId="0" fontId="2" fillId="36" borderId="5" xfId="0" applyFont="1" applyFill="1" applyBorder="1" applyAlignment="1">
      <alignment horizontal="center" vertical="center" wrapText="1"/>
    </xf>
    <xf numFmtId="171" fontId="2" fillId="36" borderId="5" xfId="0" applyNumberFormat="1" applyFont="1" applyFill="1" applyBorder="1" applyAlignment="1">
      <alignment horizontal="center" vertical="center" wrapText="1"/>
    </xf>
    <xf numFmtId="172" fontId="2" fillId="36" borderId="5" xfId="7" applyNumberFormat="1" applyFont="1" applyFill="1" applyBorder="1" applyAlignment="1">
      <alignment horizontal="center" vertical="center" wrapText="1"/>
    </xf>
    <xf numFmtId="0" fontId="2" fillId="3" borderId="22" xfId="0" applyFont="1" applyFill="1" applyBorder="1" applyAlignment="1">
      <alignment horizontal="center" wrapText="1"/>
    </xf>
    <xf numFmtId="0" fontId="2" fillId="3" borderId="3" xfId="0" applyFont="1" applyFill="1" applyBorder="1" applyAlignment="1">
      <alignment horizontal="center" wrapText="1"/>
    </xf>
    <xf numFmtId="0" fontId="2" fillId="3" borderId="3" xfId="0" applyNumberFormat="1" applyFont="1" applyFill="1" applyBorder="1" applyAlignment="1">
      <alignment horizontal="center" vertical="center" wrapText="1"/>
    </xf>
    <xf numFmtId="14" fontId="2" fillId="3" borderId="3" xfId="0" applyNumberFormat="1" applyFont="1" applyFill="1" applyBorder="1" applyAlignment="1">
      <alignment horizontal="center" wrapText="1"/>
    </xf>
    <xf numFmtId="172" fontId="2" fillId="3" borderId="3" xfId="7" applyNumberFormat="1" applyFont="1" applyFill="1" applyBorder="1" applyAlignment="1">
      <alignment horizontal="center" wrapText="1"/>
    </xf>
    <xf numFmtId="0" fontId="2" fillId="9" borderId="13" xfId="0" applyFont="1" applyFill="1" applyBorder="1" applyAlignment="1">
      <alignment horizontal="center" wrapText="1"/>
    </xf>
    <xf numFmtId="0" fontId="2" fillId="9" borderId="14" xfId="0" applyFont="1" applyFill="1" applyBorder="1" applyAlignment="1">
      <alignment horizontal="center" wrapText="1"/>
    </xf>
    <xf numFmtId="0" fontId="2" fillId="9" borderId="14" xfId="0" applyNumberFormat="1" applyFont="1" applyFill="1" applyBorder="1" applyAlignment="1">
      <alignment horizontal="center" wrapText="1"/>
    </xf>
    <xf numFmtId="1" fontId="2" fillId="9" borderId="14" xfId="0" applyNumberFormat="1" applyFont="1" applyFill="1" applyBorder="1" applyAlignment="1">
      <alignment horizontal="center" wrapText="1"/>
    </xf>
    <xf numFmtId="171" fontId="2" fillId="9" borderId="14" xfId="0" applyNumberFormat="1" applyFont="1" applyFill="1" applyBorder="1" applyAlignment="1">
      <alignment horizontal="center" wrapText="1"/>
    </xf>
    <xf numFmtId="14" fontId="2" fillId="9" borderId="14" xfId="0" applyNumberFormat="1" applyFont="1" applyFill="1" applyBorder="1" applyAlignment="1">
      <alignment horizontal="center" wrapText="1"/>
    </xf>
    <xf numFmtId="14" fontId="2" fillId="9" borderId="15" xfId="0" applyNumberFormat="1" applyFont="1" applyFill="1" applyBorder="1" applyAlignment="1">
      <alignment horizontal="center" wrapText="1"/>
    </xf>
    <xf numFmtId="0" fontId="2" fillId="8" borderId="2" xfId="0" applyFont="1" applyFill="1" applyBorder="1" applyAlignment="1">
      <alignment horizontal="center" wrapText="1"/>
    </xf>
    <xf numFmtId="0" fontId="2" fillId="8" borderId="3" xfId="0" applyFont="1" applyFill="1" applyBorder="1" applyAlignment="1">
      <alignment horizontal="center" wrapText="1"/>
    </xf>
    <xf numFmtId="0" fontId="26" fillId="73" borderId="6" xfId="0" applyFont="1" applyFill="1" applyBorder="1" applyAlignment="1">
      <alignment horizontal="center" vertical="center" wrapText="1"/>
    </xf>
    <xf numFmtId="0" fontId="26" fillId="73" borderId="7" xfId="0" applyFont="1" applyFill="1" applyBorder="1" applyAlignment="1">
      <alignment horizontal="center" vertical="center" wrapText="1"/>
    </xf>
    <xf numFmtId="164" fontId="41" fillId="73" borderId="8" xfId="3" applyFont="1" applyFill="1" applyBorder="1" applyAlignment="1">
      <alignment horizontal="center" vertical="center"/>
    </xf>
    <xf numFmtId="164" fontId="41" fillId="73" borderId="6" xfId="3" applyFont="1" applyFill="1" applyBorder="1" applyAlignment="1">
      <alignment horizontal="center" vertical="center"/>
    </xf>
    <xf numFmtId="164" fontId="41" fillId="73" borderId="34" xfId="3" applyFont="1" applyFill="1" applyBorder="1" applyAlignment="1">
      <alignment horizontal="center" vertical="center"/>
    </xf>
    <xf numFmtId="0" fontId="26" fillId="73" borderId="8" xfId="0" applyNumberFormat="1" applyFont="1" applyFill="1" applyBorder="1" applyAlignment="1">
      <alignment horizontal="center" vertical="center" wrapText="1"/>
    </xf>
    <xf numFmtId="0" fontId="26" fillId="73" borderId="6" xfId="0" applyNumberFormat="1" applyFont="1" applyFill="1" applyBorder="1" applyAlignment="1">
      <alignment horizontal="center" vertical="center" wrapText="1"/>
    </xf>
    <xf numFmtId="0" fontId="26" fillId="73" borderId="7" xfId="0" applyNumberFormat="1" applyFont="1" applyFill="1" applyBorder="1" applyAlignment="1">
      <alignment horizontal="center" vertical="center" wrapText="1"/>
    </xf>
    <xf numFmtId="14" fontId="26" fillId="73" borderId="8" xfId="0" applyNumberFormat="1" applyFont="1" applyFill="1" applyBorder="1" applyAlignment="1">
      <alignment horizontal="center" vertical="center" wrapText="1"/>
    </xf>
    <xf numFmtId="14" fontId="26" fillId="73" borderId="6" xfId="0" applyNumberFormat="1" applyFont="1" applyFill="1" applyBorder="1" applyAlignment="1">
      <alignment horizontal="center" vertical="center" wrapText="1"/>
    </xf>
    <xf numFmtId="14" fontId="26" fillId="73" borderId="7" xfId="0" applyNumberFormat="1" applyFont="1" applyFill="1" applyBorder="1" applyAlignment="1">
      <alignment horizontal="center" vertical="center" wrapText="1"/>
    </xf>
    <xf numFmtId="0" fontId="2" fillId="3" borderId="22" xfId="0" applyFont="1" applyFill="1" applyBorder="1" applyAlignment="1">
      <alignment horizontal="center" vertical="center" wrapText="1"/>
    </xf>
    <xf numFmtId="0" fontId="2" fillId="3" borderId="3" xfId="0" applyFont="1" applyFill="1" applyBorder="1" applyAlignment="1">
      <alignment horizontal="center" vertical="center" wrapText="1"/>
    </xf>
  </cellXfs>
  <cellStyles count="966">
    <cellStyle name="Énfasis1" xfId="962" builtinId="29"/>
    <cellStyle name="Hipervínculo" xfId="66" builtinId="8" hidden="1"/>
    <cellStyle name="Hipervínculo" xfId="68" builtinId="8" hidden="1"/>
    <cellStyle name="Hipervínculo" xfId="70" builtinId="8" hidden="1"/>
    <cellStyle name="Hipervínculo" xfId="72" builtinId="8" hidden="1"/>
    <cellStyle name="Hipervínculo" xfId="74" builtinId="8" hidden="1"/>
    <cellStyle name="Hipervínculo" xfId="76" builtinId="8" hidden="1"/>
    <cellStyle name="Hipervínculo" xfId="78" builtinId="8" hidden="1"/>
    <cellStyle name="Hipervínculo" xfId="80" builtinId="8" hidden="1"/>
    <cellStyle name="Hipervínculo" xfId="82" builtinId="8" hidden="1"/>
    <cellStyle name="Hipervínculo" xfId="84" builtinId="8" hidden="1"/>
    <cellStyle name="Hipervínculo" xfId="86" builtinId="8" hidden="1"/>
    <cellStyle name="Hipervínculo" xfId="88" builtinId="8" hidden="1"/>
    <cellStyle name="Hipervínculo" xfId="90" builtinId="8" hidden="1"/>
    <cellStyle name="Hipervínculo" xfId="92" builtinId="8" hidden="1"/>
    <cellStyle name="Hipervínculo" xfId="94" builtinId="8" hidden="1"/>
    <cellStyle name="Hipervínculo" xfId="96" builtinId="8" hidden="1"/>
    <cellStyle name="Hipervínculo" xfId="98" builtinId="8" hidden="1"/>
    <cellStyle name="Hipervínculo" xfId="100" builtinId="8" hidden="1"/>
    <cellStyle name="Hipervínculo" xfId="102" builtinId="8" hidden="1"/>
    <cellStyle name="Hipervínculo" xfId="104" builtinId="8" hidden="1"/>
    <cellStyle name="Hipervínculo" xfId="106" builtinId="8" hidden="1"/>
    <cellStyle name="Hipervínculo" xfId="108" builtinId="8" hidden="1"/>
    <cellStyle name="Hipervínculo" xfId="110" builtinId="8" hidden="1"/>
    <cellStyle name="Hipervínculo" xfId="112" builtinId="8" hidden="1"/>
    <cellStyle name="Hipervínculo" xfId="114" builtinId="8" hidden="1"/>
    <cellStyle name="Hipervínculo" xfId="116" builtinId="8" hidden="1"/>
    <cellStyle name="Hipervínculo" xfId="118" builtinId="8" hidden="1"/>
    <cellStyle name="Hipervínculo" xfId="120" builtinId="8" hidden="1"/>
    <cellStyle name="Hipervínculo" xfId="122" builtinId="8" hidden="1"/>
    <cellStyle name="Hipervínculo" xfId="124" builtinId="8" hidden="1"/>
    <cellStyle name="Hipervínculo" xfId="126" builtinId="8" hidden="1"/>
    <cellStyle name="Hipervínculo" xfId="128" builtinId="8" hidden="1"/>
    <cellStyle name="Hipervínculo" xfId="130" builtinId="8" hidden="1"/>
    <cellStyle name="Hipervínculo" xfId="132" builtinId="8" hidden="1"/>
    <cellStyle name="Hipervínculo" xfId="134" builtinId="8" hidden="1"/>
    <cellStyle name="Hipervínculo" xfId="136" builtinId="8" hidden="1"/>
    <cellStyle name="Hipervínculo" xfId="138" builtinId="8" hidden="1"/>
    <cellStyle name="Hipervínculo" xfId="140" builtinId="8" hidden="1"/>
    <cellStyle name="Hipervínculo" xfId="142" builtinId="8" hidden="1"/>
    <cellStyle name="Hipervínculo" xfId="144" builtinId="8" hidden="1"/>
    <cellStyle name="Hipervínculo" xfId="146" builtinId="8" hidden="1"/>
    <cellStyle name="Hipervínculo" xfId="148" builtinId="8" hidden="1"/>
    <cellStyle name="Hipervínculo" xfId="150" builtinId="8" hidden="1"/>
    <cellStyle name="Hipervínculo" xfId="152" builtinId="8" hidden="1"/>
    <cellStyle name="Hipervínculo" xfId="154" builtinId="8" hidden="1"/>
    <cellStyle name="Hipervínculo" xfId="156" builtinId="8" hidden="1"/>
    <cellStyle name="Hipervínculo" xfId="158" builtinId="8" hidden="1"/>
    <cellStyle name="Hipervínculo" xfId="160" builtinId="8" hidden="1"/>
    <cellStyle name="Hipervínculo" xfId="162" builtinId="8" hidden="1"/>
    <cellStyle name="Hipervínculo" xfId="164" builtinId="8" hidden="1"/>
    <cellStyle name="Hipervínculo" xfId="166" builtinId="8" hidden="1"/>
    <cellStyle name="Hipervínculo" xfId="168" builtinId="8" hidden="1"/>
    <cellStyle name="Hipervínculo" xfId="170" builtinId="8" hidden="1"/>
    <cellStyle name="Hipervínculo" xfId="172" builtinId="8" hidden="1"/>
    <cellStyle name="Hipervínculo" xfId="174" builtinId="8" hidden="1"/>
    <cellStyle name="Hipervínculo" xfId="176" builtinId="8" hidden="1"/>
    <cellStyle name="Hipervínculo" xfId="178" builtinId="8" hidden="1"/>
    <cellStyle name="Hipervínculo" xfId="180" builtinId="8" hidden="1"/>
    <cellStyle name="Hipervínculo" xfId="182" builtinId="8" hidden="1"/>
    <cellStyle name="Hipervínculo" xfId="184" builtinId="8" hidden="1"/>
    <cellStyle name="Hipervínculo" xfId="186" builtinId="8" hidden="1"/>
    <cellStyle name="Hipervínculo" xfId="188" builtinId="8" hidden="1"/>
    <cellStyle name="Hipervínculo" xfId="190" builtinId="8" hidden="1"/>
    <cellStyle name="Hipervínculo" xfId="192" builtinId="8" hidden="1"/>
    <cellStyle name="Hipervínculo" xfId="194" builtinId="8" hidden="1"/>
    <cellStyle name="Hipervínculo" xfId="196" builtinId="8" hidden="1"/>
    <cellStyle name="Hipervínculo" xfId="198" builtinId="8" hidden="1"/>
    <cellStyle name="Hipervínculo" xfId="200" builtinId="8" hidden="1"/>
    <cellStyle name="Hipervínculo" xfId="202" builtinId="8" hidden="1"/>
    <cellStyle name="Hipervínculo" xfId="204" builtinId="8" hidden="1"/>
    <cellStyle name="Hipervínculo" xfId="206" builtinId="8" hidden="1"/>
    <cellStyle name="Hipervínculo" xfId="208" builtinId="8" hidden="1"/>
    <cellStyle name="Hipervínculo" xfId="210" builtinId="8" hidden="1"/>
    <cellStyle name="Hipervínculo" xfId="212" builtinId="8" hidden="1"/>
    <cellStyle name="Hipervínculo" xfId="214" builtinId="8" hidden="1"/>
    <cellStyle name="Hipervínculo" xfId="216" builtinId="8" hidden="1"/>
    <cellStyle name="Hipervínculo" xfId="218" builtinId="8" hidden="1"/>
    <cellStyle name="Hipervínculo" xfId="220" builtinId="8" hidden="1"/>
    <cellStyle name="Hipervínculo" xfId="222" builtinId="8" hidden="1"/>
    <cellStyle name="Hipervínculo" xfId="224" builtinId="8" hidden="1"/>
    <cellStyle name="Hipervínculo" xfId="226" builtinId="8" hidden="1"/>
    <cellStyle name="Hipervínculo" xfId="228" builtinId="8" hidden="1"/>
    <cellStyle name="Hipervínculo" xfId="230" builtinId="8" hidden="1"/>
    <cellStyle name="Hipervínculo" xfId="232" builtinId="8" hidden="1"/>
    <cellStyle name="Hipervínculo" xfId="234" builtinId="8" hidden="1"/>
    <cellStyle name="Hipervínculo" xfId="236" builtinId="8" hidden="1"/>
    <cellStyle name="Hipervínculo" xfId="238" builtinId="8" hidden="1"/>
    <cellStyle name="Hipervínculo" xfId="240" builtinId="8" hidden="1"/>
    <cellStyle name="Hipervínculo" xfId="242" builtinId="8" hidden="1"/>
    <cellStyle name="Hipervínculo" xfId="244" builtinId="8" hidden="1"/>
    <cellStyle name="Hipervínculo" xfId="246" builtinId="8" hidden="1"/>
    <cellStyle name="Hipervínculo" xfId="248" builtinId="8" hidden="1"/>
    <cellStyle name="Hipervínculo" xfId="250" builtinId="8" hidden="1"/>
    <cellStyle name="Hipervínculo" xfId="252" builtinId="8" hidden="1"/>
    <cellStyle name="Hipervínculo" xfId="254" builtinId="8" hidden="1"/>
    <cellStyle name="Hipervínculo" xfId="256" builtinId="8" hidden="1"/>
    <cellStyle name="Hipervínculo" xfId="258" builtinId="8" hidden="1"/>
    <cellStyle name="Hipervínculo" xfId="260" builtinId="8" hidden="1"/>
    <cellStyle name="Hipervínculo" xfId="262" builtinId="8" hidden="1"/>
    <cellStyle name="Hipervínculo" xfId="264" builtinId="8" hidden="1"/>
    <cellStyle name="Hipervínculo" xfId="266" builtinId="8" hidden="1"/>
    <cellStyle name="Hipervínculo" xfId="268" builtinId="8" hidden="1"/>
    <cellStyle name="Hipervínculo" xfId="270" builtinId="8" hidden="1"/>
    <cellStyle name="Hipervínculo" xfId="272" builtinId="8" hidden="1"/>
    <cellStyle name="Hipervínculo" xfId="274" builtinId="8" hidden="1"/>
    <cellStyle name="Hipervínculo" xfId="276" builtinId="8" hidden="1"/>
    <cellStyle name="Hipervínculo" xfId="278" builtinId="8" hidden="1"/>
    <cellStyle name="Hipervínculo" xfId="280" builtinId="8" hidden="1"/>
    <cellStyle name="Hipervínculo" xfId="282" builtinId="8" hidden="1"/>
    <cellStyle name="Hipervínculo" xfId="284" builtinId="8" hidden="1"/>
    <cellStyle name="Hipervínculo" xfId="286" builtinId="8" hidden="1"/>
    <cellStyle name="Hipervínculo" xfId="288" builtinId="8" hidden="1"/>
    <cellStyle name="Hipervínculo" xfId="290" builtinId="8" hidden="1"/>
    <cellStyle name="Hipervínculo" xfId="292" builtinId="8" hidden="1"/>
    <cellStyle name="Hipervínculo" xfId="294" builtinId="8" hidden="1"/>
    <cellStyle name="Hipervínculo" xfId="296" builtinId="8" hidden="1"/>
    <cellStyle name="Hipervínculo" xfId="298" builtinId="8" hidden="1"/>
    <cellStyle name="Hipervínculo" xfId="300" builtinId="8" hidden="1"/>
    <cellStyle name="Hipervínculo" xfId="302" builtinId="8" hidden="1"/>
    <cellStyle name="Hipervínculo" xfId="304" builtinId="8" hidden="1"/>
    <cellStyle name="Hipervínculo" xfId="306" builtinId="8" hidden="1"/>
    <cellStyle name="Hipervínculo" xfId="308" builtinId="8" hidden="1"/>
    <cellStyle name="Hipervínculo" xfId="310" builtinId="8" hidden="1"/>
    <cellStyle name="Hipervínculo" xfId="312" builtinId="8" hidden="1"/>
    <cellStyle name="Hipervínculo" xfId="314" builtinId="8" hidden="1"/>
    <cellStyle name="Hipervínculo" xfId="316" builtinId="8" hidden="1"/>
    <cellStyle name="Hipervínculo" xfId="318" builtinId="8" hidden="1"/>
    <cellStyle name="Hipervínculo" xfId="320" builtinId="8" hidden="1"/>
    <cellStyle name="Hipervínculo" xfId="322" builtinId="8" hidden="1"/>
    <cellStyle name="Hipervínculo" xfId="324" builtinId="8" hidden="1"/>
    <cellStyle name="Hipervínculo" xfId="326" builtinId="8" hidden="1"/>
    <cellStyle name="Hipervínculo" xfId="328" builtinId="8" hidden="1"/>
    <cellStyle name="Hipervínculo" xfId="330" builtinId="8" hidden="1"/>
    <cellStyle name="Hipervínculo" xfId="332" builtinId="8" hidden="1"/>
    <cellStyle name="Hipervínculo" xfId="334" builtinId="8" hidden="1"/>
    <cellStyle name="Hipervínculo" xfId="336" builtinId="8" hidden="1"/>
    <cellStyle name="Hipervínculo" xfId="338" builtinId="8" hidden="1"/>
    <cellStyle name="Hipervínculo" xfId="340" builtinId="8" hidden="1"/>
    <cellStyle name="Hipervínculo" xfId="342" builtinId="8" hidden="1"/>
    <cellStyle name="Hipervínculo" xfId="344" builtinId="8" hidden="1"/>
    <cellStyle name="Hipervínculo" xfId="346" builtinId="8" hidden="1"/>
    <cellStyle name="Hipervínculo" xfId="348" builtinId="8" hidden="1"/>
    <cellStyle name="Hipervínculo" xfId="350" builtinId="8" hidden="1"/>
    <cellStyle name="Hipervínculo" xfId="352" builtinId="8" hidden="1"/>
    <cellStyle name="Hipervínculo" xfId="354" builtinId="8" hidden="1"/>
    <cellStyle name="Hipervínculo" xfId="356" builtinId="8" hidden="1"/>
    <cellStyle name="Hipervínculo" xfId="358" builtinId="8" hidden="1"/>
    <cellStyle name="Hipervínculo" xfId="360" builtinId="8" hidden="1"/>
    <cellStyle name="Hipervínculo" xfId="362" builtinId="8" hidden="1"/>
    <cellStyle name="Hipervínculo" xfId="364" builtinId="8" hidden="1"/>
    <cellStyle name="Hipervínculo" xfId="366" builtinId="8" hidden="1"/>
    <cellStyle name="Hipervínculo" xfId="368" builtinId="8" hidden="1"/>
    <cellStyle name="Hipervínculo" xfId="370" builtinId="8" hidden="1"/>
    <cellStyle name="Hipervínculo" xfId="372" builtinId="8" hidden="1"/>
    <cellStyle name="Hipervínculo" xfId="374" builtinId="8" hidden="1"/>
    <cellStyle name="Hipervínculo" xfId="376" builtinId="8" hidden="1"/>
    <cellStyle name="Hipervínculo" xfId="378" builtinId="8" hidden="1"/>
    <cellStyle name="Hipervínculo" xfId="380" builtinId="8" hidden="1"/>
    <cellStyle name="Hipervínculo" xfId="382" builtinId="8" hidden="1"/>
    <cellStyle name="Hipervínculo" xfId="384" builtinId="8" hidden="1"/>
    <cellStyle name="Hipervínculo" xfId="386" builtinId="8" hidden="1"/>
    <cellStyle name="Hipervínculo" xfId="388" builtinId="8" hidden="1"/>
    <cellStyle name="Hipervínculo" xfId="390" builtinId="8" hidden="1"/>
    <cellStyle name="Hipervínculo" xfId="392" builtinId="8" hidden="1"/>
    <cellStyle name="Hipervínculo" xfId="394" builtinId="8" hidden="1"/>
    <cellStyle name="Hipervínculo" xfId="396" builtinId="8" hidden="1"/>
    <cellStyle name="Hipervínculo" xfId="398" builtinId="8" hidden="1"/>
    <cellStyle name="Hipervínculo" xfId="400" builtinId="8" hidden="1"/>
    <cellStyle name="Hipervínculo" xfId="402" builtinId="8" hidden="1"/>
    <cellStyle name="Hipervínculo" xfId="404" builtinId="8" hidden="1"/>
    <cellStyle name="Hipervínculo" xfId="406" builtinId="8" hidden="1"/>
    <cellStyle name="Hipervínculo" xfId="408" builtinId="8" hidden="1"/>
    <cellStyle name="Hipervínculo" xfId="410" builtinId="8" hidden="1"/>
    <cellStyle name="Hipervínculo" xfId="412" builtinId="8" hidden="1"/>
    <cellStyle name="Hipervínculo" xfId="414" builtinId="8" hidden="1"/>
    <cellStyle name="Hipervínculo" xfId="416" builtinId="8" hidden="1"/>
    <cellStyle name="Hipervínculo" xfId="418" builtinId="8" hidden="1"/>
    <cellStyle name="Hipervínculo" xfId="420" builtinId="8" hidden="1"/>
    <cellStyle name="Hipervínculo" xfId="422" builtinId="8" hidden="1"/>
    <cellStyle name="Hipervínculo" xfId="424" builtinId="8" hidden="1"/>
    <cellStyle name="Hipervínculo" xfId="426" builtinId="8" hidden="1"/>
    <cellStyle name="Hipervínculo" xfId="428" builtinId="8" hidden="1"/>
    <cellStyle name="Hipervínculo" xfId="430" builtinId="8" hidden="1"/>
    <cellStyle name="Hipervínculo" xfId="432" builtinId="8" hidden="1"/>
    <cellStyle name="Hipervínculo" xfId="434" builtinId="8" hidden="1"/>
    <cellStyle name="Hipervínculo" xfId="436" builtinId="8" hidden="1"/>
    <cellStyle name="Hipervínculo" xfId="438" builtinId="8" hidden="1"/>
    <cellStyle name="Hipervínculo" xfId="440" builtinId="8" hidden="1"/>
    <cellStyle name="Hipervínculo" xfId="442" builtinId="8" hidden="1"/>
    <cellStyle name="Hipervínculo" xfId="444" builtinId="8" hidden="1"/>
    <cellStyle name="Hipervínculo" xfId="446" builtinId="8" hidden="1"/>
    <cellStyle name="Hipervínculo" xfId="448" builtinId="8" hidden="1"/>
    <cellStyle name="Hipervínculo" xfId="450" builtinId="8" hidden="1"/>
    <cellStyle name="Hipervínculo" xfId="452" builtinId="8" hidden="1"/>
    <cellStyle name="Hipervínculo" xfId="454" builtinId="8" hidden="1"/>
    <cellStyle name="Hipervínculo" xfId="456" builtinId="8" hidden="1"/>
    <cellStyle name="Hipervínculo" xfId="458" builtinId="8" hidden="1"/>
    <cellStyle name="Hipervínculo" xfId="460" builtinId="8" hidden="1"/>
    <cellStyle name="Hipervínculo" xfId="462" builtinId="8" hidden="1"/>
    <cellStyle name="Hipervínculo" xfId="464" builtinId="8" hidden="1"/>
    <cellStyle name="Hipervínculo" xfId="466" builtinId="8" hidden="1"/>
    <cellStyle name="Hipervínculo" xfId="468" builtinId="8" hidden="1"/>
    <cellStyle name="Hipervínculo" xfId="470" builtinId="8" hidden="1"/>
    <cellStyle name="Hipervínculo" xfId="472" builtinId="8" hidden="1"/>
    <cellStyle name="Hipervínculo" xfId="474" builtinId="8" hidden="1"/>
    <cellStyle name="Hipervínculo" xfId="476" builtinId="8" hidden="1"/>
    <cellStyle name="Hipervínculo" xfId="478" builtinId="8" hidden="1"/>
    <cellStyle name="Hipervínculo" xfId="480" builtinId="8" hidden="1"/>
    <cellStyle name="Hipervínculo" xfId="482" builtinId="8" hidden="1"/>
    <cellStyle name="Hipervínculo" xfId="484" builtinId="8" hidden="1"/>
    <cellStyle name="Hipervínculo" xfId="486" builtinId="8" hidden="1"/>
    <cellStyle name="Hipervínculo" xfId="488" builtinId="8" hidden="1"/>
    <cellStyle name="Hipervínculo" xfId="490" builtinId="8" hidden="1"/>
    <cellStyle name="Hipervínculo" xfId="492" builtinId="8" hidden="1"/>
    <cellStyle name="Hipervínculo" xfId="494" builtinId="8" hidden="1"/>
    <cellStyle name="Hipervínculo" xfId="496" builtinId="8" hidden="1"/>
    <cellStyle name="Hipervínculo" xfId="498" builtinId="8" hidden="1"/>
    <cellStyle name="Hipervínculo" xfId="500" builtinId="8" hidden="1"/>
    <cellStyle name="Hipervínculo" xfId="502" builtinId="8" hidden="1"/>
    <cellStyle name="Hipervínculo" xfId="504" builtinId="8" hidden="1"/>
    <cellStyle name="Hipervínculo" xfId="506" builtinId="8" hidden="1"/>
    <cellStyle name="Hipervínculo" xfId="508" builtinId="8" hidden="1"/>
    <cellStyle name="Hipervínculo" xfId="510" builtinId="8" hidden="1"/>
    <cellStyle name="Hipervínculo" xfId="512" builtinId="8" hidden="1"/>
    <cellStyle name="Hipervínculo" xfId="514" builtinId="8" hidden="1"/>
    <cellStyle name="Hipervínculo" xfId="516" builtinId="8" hidden="1"/>
    <cellStyle name="Hipervínculo" xfId="518" builtinId="8" hidden="1"/>
    <cellStyle name="Hipervínculo" xfId="520" builtinId="8" hidden="1"/>
    <cellStyle name="Hipervínculo" xfId="522" builtinId="8" hidden="1"/>
    <cellStyle name="Hipervínculo" xfId="524" builtinId="8" hidden="1"/>
    <cellStyle name="Hipervínculo" xfId="526" builtinId="8" hidden="1"/>
    <cellStyle name="Hipervínculo" xfId="528" builtinId="8" hidden="1"/>
    <cellStyle name="Hipervínculo" xfId="530" builtinId="8" hidden="1"/>
    <cellStyle name="Hipervínculo" xfId="532" builtinId="8" hidden="1"/>
    <cellStyle name="Hipervínculo" xfId="534" builtinId="8" hidden="1"/>
    <cellStyle name="Hipervínculo" xfId="536" builtinId="8" hidden="1"/>
    <cellStyle name="Hipervínculo" xfId="538" builtinId="8" hidden="1"/>
    <cellStyle name="Hipervínculo" xfId="540" builtinId="8" hidden="1"/>
    <cellStyle name="Hipervínculo" xfId="542" builtinId="8" hidden="1"/>
    <cellStyle name="Hipervínculo" xfId="544" builtinId="8" hidden="1"/>
    <cellStyle name="Hipervínculo" xfId="546" builtinId="8" hidden="1"/>
    <cellStyle name="Hipervínculo" xfId="548" builtinId="8" hidden="1"/>
    <cellStyle name="Hipervínculo" xfId="550" builtinId="8" hidden="1"/>
    <cellStyle name="Hipervínculo" xfId="552" builtinId="8" hidden="1"/>
    <cellStyle name="Hipervínculo" xfId="554" builtinId="8" hidden="1"/>
    <cellStyle name="Hipervínculo" xfId="556" builtinId="8" hidden="1"/>
    <cellStyle name="Hipervínculo" xfId="558" builtinId="8" hidden="1"/>
    <cellStyle name="Hipervínculo" xfId="560" builtinId="8" hidden="1"/>
    <cellStyle name="Hipervínculo" xfId="562" builtinId="8" hidden="1"/>
    <cellStyle name="Hipervínculo" xfId="564" builtinId="8" hidden="1"/>
    <cellStyle name="Hipervínculo" xfId="566" builtinId="8" hidden="1"/>
    <cellStyle name="Hipervínculo" xfId="568" builtinId="8" hidden="1"/>
    <cellStyle name="Hipervínculo" xfId="570" builtinId="8" hidden="1"/>
    <cellStyle name="Hipervínculo" xfId="572" builtinId="8" hidden="1"/>
    <cellStyle name="Hipervínculo" xfId="574" builtinId="8" hidden="1"/>
    <cellStyle name="Hipervínculo" xfId="576" builtinId="8" hidden="1"/>
    <cellStyle name="Hipervínculo" xfId="578" builtinId="8" hidden="1"/>
    <cellStyle name="Hipervínculo" xfId="580" builtinId="8" hidden="1"/>
    <cellStyle name="Hipervínculo" xfId="582" builtinId="8" hidden="1"/>
    <cellStyle name="Hipervínculo" xfId="584" builtinId="8" hidden="1"/>
    <cellStyle name="Hipervínculo" xfId="586" builtinId="8" hidden="1"/>
    <cellStyle name="Hipervínculo" xfId="588" builtinId="8" hidden="1"/>
    <cellStyle name="Hipervínculo" xfId="590" builtinId="8" hidden="1"/>
    <cellStyle name="Hipervínculo" xfId="592" builtinId="8" hidden="1"/>
    <cellStyle name="Hipervínculo" xfId="594" builtinId="8" hidden="1"/>
    <cellStyle name="Hipervínculo" xfId="596" builtinId="8" hidden="1"/>
    <cellStyle name="Hipervínculo" xfId="598" builtinId="8" hidden="1"/>
    <cellStyle name="Hipervínculo" xfId="600" builtinId="8" hidden="1"/>
    <cellStyle name="Hipervínculo" xfId="602" builtinId="8" hidden="1"/>
    <cellStyle name="Hipervínculo" xfId="604" builtinId="8" hidden="1"/>
    <cellStyle name="Hipervínculo" xfId="606" builtinId="8" hidden="1"/>
    <cellStyle name="Hipervínculo" xfId="608" builtinId="8" hidden="1"/>
    <cellStyle name="Hipervínculo" xfId="610" builtinId="8" hidden="1"/>
    <cellStyle name="Hipervínculo" xfId="612" builtinId="8" hidden="1"/>
    <cellStyle name="Hipervínculo" xfId="614" builtinId="8" hidden="1"/>
    <cellStyle name="Hipervínculo" xfId="616" builtinId="8" hidden="1"/>
    <cellStyle name="Hipervínculo" xfId="618" builtinId="8" hidden="1"/>
    <cellStyle name="Hipervínculo" xfId="620" builtinId="8" hidden="1"/>
    <cellStyle name="Hipervínculo" xfId="622" builtinId="8" hidden="1"/>
    <cellStyle name="Hipervínculo" xfId="624" builtinId="8" hidden="1"/>
    <cellStyle name="Hipervínculo" xfId="626" builtinId="8" hidden="1"/>
    <cellStyle name="Hipervínculo" xfId="628" builtinId="8" hidden="1"/>
    <cellStyle name="Hipervínculo" xfId="630" builtinId="8" hidden="1"/>
    <cellStyle name="Hipervínculo" xfId="632" builtinId="8" hidden="1"/>
    <cellStyle name="Hipervínculo" xfId="634" builtinId="8" hidden="1"/>
    <cellStyle name="Hipervínculo" xfId="636" builtinId="8" hidden="1"/>
    <cellStyle name="Hipervínculo" xfId="638" builtinId="8" hidden="1"/>
    <cellStyle name="Hipervínculo" xfId="640" builtinId="8" hidden="1"/>
    <cellStyle name="Hipervínculo" xfId="642" builtinId="8" hidden="1"/>
    <cellStyle name="Hipervínculo" xfId="644" builtinId="8" hidden="1"/>
    <cellStyle name="Hipervínculo" xfId="646" builtinId="8" hidden="1"/>
    <cellStyle name="Hipervínculo" xfId="648" builtinId="8" hidden="1"/>
    <cellStyle name="Hipervínculo" xfId="650" builtinId="8" hidden="1"/>
    <cellStyle name="Hipervínculo" xfId="652" builtinId="8" hidden="1"/>
    <cellStyle name="Hipervínculo" xfId="654" builtinId="8" hidden="1"/>
    <cellStyle name="Hipervínculo" xfId="656" builtinId="8" hidden="1"/>
    <cellStyle name="Hipervínculo" xfId="658" builtinId="8" hidden="1"/>
    <cellStyle name="Hipervínculo" xfId="660" builtinId="8" hidden="1"/>
    <cellStyle name="Hipervínculo" xfId="662" builtinId="8" hidden="1"/>
    <cellStyle name="Hipervínculo" xfId="664" builtinId="8" hidden="1"/>
    <cellStyle name="Hipervínculo" xfId="666" builtinId="8" hidden="1"/>
    <cellStyle name="Hipervínculo" xfId="668" builtinId="8" hidden="1"/>
    <cellStyle name="Hipervínculo" xfId="670" builtinId="8" hidden="1"/>
    <cellStyle name="Hipervínculo" xfId="672" builtinId="8" hidden="1"/>
    <cellStyle name="Hipervínculo" xfId="674" builtinId="8" hidden="1"/>
    <cellStyle name="Hipervínculo" xfId="676" builtinId="8" hidden="1"/>
    <cellStyle name="Hipervínculo" xfId="678" builtinId="8" hidden="1"/>
    <cellStyle name="Hipervínculo" xfId="680" builtinId="8" hidden="1"/>
    <cellStyle name="Hipervínculo" xfId="682" builtinId="8" hidden="1"/>
    <cellStyle name="Hipervínculo" xfId="684" builtinId="8" hidden="1"/>
    <cellStyle name="Hipervínculo" xfId="686" builtinId="8" hidden="1"/>
    <cellStyle name="Hipervínculo" xfId="688" builtinId="8" hidden="1"/>
    <cellStyle name="Hipervínculo" xfId="690" builtinId="8" hidden="1"/>
    <cellStyle name="Hipervínculo" xfId="692" builtinId="8" hidden="1"/>
    <cellStyle name="Hipervínculo" xfId="694" builtinId="8" hidden="1"/>
    <cellStyle name="Hipervínculo" xfId="696" builtinId="8" hidden="1"/>
    <cellStyle name="Hipervínculo" xfId="698" builtinId="8" hidden="1"/>
    <cellStyle name="Hipervínculo" xfId="700" builtinId="8" hidden="1"/>
    <cellStyle name="Hipervínculo" xfId="702" builtinId="8" hidden="1"/>
    <cellStyle name="Hipervínculo" xfId="704" builtinId="8" hidden="1"/>
    <cellStyle name="Hipervínculo" xfId="706" builtinId="8" hidden="1"/>
    <cellStyle name="Hipervínculo" xfId="708" builtinId="8" hidden="1"/>
    <cellStyle name="Hipervínculo" xfId="710" builtinId="8" hidden="1"/>
    <cellStyle name="Hipervínculo" xfId="712" builtinId="8" hidden="1"/>
    <cellStyle name="Hipervínculo" xfId="714" builtinId="8" hidden="1"/>
    <cellStyle name="Hipervínculo" xfId="716" builtinId="8" hidden="1"/>
    <cellStyle name="Hipervínculo" xfId="718" builtinId="8" hidden="1"/>
    <cellStyle name="Hipervínculo" xfId="720" builtinId="8" hidden="1"/>
    <cellStyle name="Hipervínculo" xfId="722" builtinId="8" hidden="1"/>
    <cellStyle name="Hipervínculo" xfId="724" builtinId="8" hidden="1"/>
    <cellStyle name="Hipervínculo" xfId="726" builtinId="8" hidden="1"/>
    <cellStyle name="Hipervínculo" xfId="728" builtinId="8" hidden="1"/>
    <cellStyle name="Hipervínculo" xfId="730" builtinId="8" hidden="1"/>
    <cellStyle name="Hipervínculo" xfId="732" builtinId="8" hidden="1"/>
    <cellStyle name="Hipervínculo" xfId="734" builtinId="8" hidden="1"/>
    <cellStyle name="Hipervínculo" xfId="736" builtinId="8" hidden="1"/>
    <cellStyle name="Hipervínculo" xfId="738" builtinId="8" hidden="1"/>
    <cellStyle name="Hipervínculo" xfId="740" builtinId="8" hidden="1"/>
    <cellStyle name="Hipervínculo" xfId="742" builtinId="8" hidden="1"/>
    <cellStyle name="Hipervínculo" xfId="744" builtinId="8" hidden="1"/>
    <cellStyle name="Hipervínculo" xfId="746" builtinId="8" hidden="1"/>
    <cellStyle name="Hipervínculo" xfId="748" builtinId="8" hidden="1"/>
    <cellStyle name="Hipervínculo" xfId="750" builtinId="8" hidden="1"/>
    <cellStyle name="Hipervínculo" xfId="752" builtinId="8" hidden="1"/>
    <cellStyle name="Hipervínculo" xfId="754" builtinId="8" hidden="1"/>
    <cellStyle name="Hipervínculo" xfId="756" builtinId="8" hidden="1"/>
    <cellStyle name="Hipervínculo" xfId="758" builtinId="8" hidden="1"/>
    <cellStyle name="Hipervínculo" xfId="760" builtinId="8" hidden="1"/>
    <cellStyle name="Hipervínculo" xfId="762" builtinId="8" hidden="1"/>
    <cellStyle name="Hipervínculo" xfId="764" builtinId="8" hidden="1"/>
    <cellStyle name="Hipervínculo" xfId="766" builtinId="8" hidden="1"/>
    <cellStyle name="Hipervínculo" xfId="768" builtinId="8" hidden="1"/>
    <cellStyle name="Hipervínculo" xfId="770" builtinId="8" hidden="1"/>
    <cellStyle name="Hipervínculo" xfId="772" builtinId="8" hidden="1"/>
    <cellStyle name="Hipervínculo" xfId="774" builtinId="8" hidden="1"/>
    <cellStyle name="Hipervínculo" xfId="776" builtinId="8" hidden="1"/>
    <cellStyle name="Hipervínculo" xfId="778" builtinId="8" hidden="1"/>
    <cellStyle name="Hipervínculo" xfId="780" builtinId="8" hidden="1"/>
    <cellStyle name="Hipervínculo" xfId="782" builtinId="8" hidden="1"/>
    <cellStyle name="Hipervínculo" xfId="784" builtinId="8" hidden="1"/>
    <cellStyle name="Hipervínculo" xfId="786" builtinId="8" hidden="1"/>
    <cellStyle name="Hipervínculo" xfId="788" builtinId="8" hidden="1"/>
    <cellStyle name="Hipervínculo" xfId="790" builtinId="8" hidden="1"/>
    <cellStyle name="Hipervínculo" xfId="792" builtinId="8" hidden="1"/>
    <cellStyle name="Hipervínculo" xfId="794" builtinId="8" hidden="1"/>
    <cellStyle name="Hipervínculo" xfId="796" builtinId="8" hidden="1"/>
    <cellStyle name="Hipervínculo" xfId="798" builtinId="8" hidden="1"/>
    <cellStyle name="Hipervínculo" xfId="800" builtinId="8" hidden="1"/>
    <cellStyle name="Hipervínculo" xfId="802" builtinId="8" hidden="1"/>
    <cellStyle name="Hipervínculo" xfId="804" builtinId="8" hidden="1"/>
    <cellStyle name="Hipervínculo" xfId="806" builtinId="8" hidden="1"/>
    <cellStyle name="Hipervínculo" xfId="808" builtinId="8" hidden="1"/>
    <cellStyle name="Hipervínculo" xfId="810" builtinId="8" hidden="1"/>
    <cellStyle name="Hipervínculo" xfId="812" builtinId="8" hidden="1"/>
    <cellStyle name="Hipervínculo" xfId="814" builtinId="8" hidden="1"/>
    <cellStyle name="Hipervínculo" xfId="816" builtinId="8" hidden="1"/>
    <cellStyle name="Hipervínculo" xfId="818" builtinId="8" hidden="1"/>
    <cellStyle name="Hipervínculo" xfId="820" builtinId="8" hidden="1"/>
    <cellStyle name="Hipervínculo" xfId="822" builtinId="8" hidden="1"/>
    <cellStyle name="Hipervínculo" xfId="824" builtinId="8" hidden="1"/>
    <cellStyle name="Hipervínculo" xfId="826" builtinId="8" hidden="1"/>
    <cellStyle name="Hipervínculo" xfId="828" builtinId="8" hidden="1"/>
    <cellStyle name="Hipervínculo" xfId="830" builtinId="8" hidden="1"/>
    <cellStyle name="Hipervínculo" xfId="832" builtinId="8" hidden="1"/>
    <cellStyle name="Hipervínculo" xfId="834" builtinId="8" hidden="1"/>
    <cellStyle name="Hipervínculo" xfId="836" builtinId="8" hidden="1"/>
    <cellStyle name="Hipervínculo" xfId="838" builtinId="8" hidden="1"/>
    <cellStyle name="Hipervínculo" xfId="840" builtinId="8" hidden="1"/>
    <cellStyle name="Hipervínculo" xfId="842" builtinId="8" hidden="1"/>
    <cellStyle name="Hipervínculo" xfId="844" builtinId="8" hidden="1"/>
    <cellStyle name="Hipervínculo" xfId="846" builtinId="8" hidden="1"/>
    <cellStyle name="Hipervínculo" xfId="848" builtinId="8" hidden="1"/>
    <cellStyle name="Hipervínculo" xfId="850" builtinId="8" hidden="1"/>
    <cellStyle name="Hipervínculo" xfId="852" builtinId="8" hidden="1"/>
    <cellStyle name="Hipervínculo" xfId="854" builtinId="8" hidden="1"/>
    <cellStyle name="Hipervínculo" xfId="856" builtinId="8" hidden="1"/>
    <cellStyle name="Hipervínculo" xfId="858" builtinId="8" hidden="1"/>
    <cellStyle name="Hipervínculo" xfId="860" builtinId="8" hidden="1"/>
    <cellStyle name="Hipervínculo" xfId="862" builtinId="8" hidden="1"/>
    <cellStyle name="Hipervínculo" xfId="864" builtinId="8" hidden="1"/>
    <cellStyle name="Hipervínculo" xfId="866" builtinId="8" hidden="1"/>
    <cellStyle name="Hipervínculo" xfId="868" builtinId="8" hidden="1"/>
    <cellStyle name="Hipervínculo" xfId="870" builtinId="8" hidden="1"/>
    <cellStyle name="Hipervínculo" xfId="872" builtinId="8" hidden="1"/>
    <cellStyle name="Hipervínculo" xfId="874" builtinId="8" hidden="1"/>
    <cellStyle name="Hipervínculo" xfId="876" builtinId="8" hidden="1"/>
    <cellStyle name="Hipervínculo" xfId="878" builtinId="8" hidden="1"/>
    <cellStyle name="Hipervínculo" xfId="880" builtinId="8" hidden="1"/>
    <cellStyle name="Hipervínculo" xfId="882" builtinId="8" hidden="1"/>
    <cellStyle name="Hipervínculo" xfId="884" builtinId="8" hidden="1"/>
    <cellStyle name="Hipervínculo" xfId="886" builtinId="8" hidden="1"/>
    <cellStyle name="Hipervínculo" xfId="888" builtinId="8" hidden="1"/>
    <cellStyle name="Hipervínculo" xfId="890" builtinId="8" hidden="1"/>
    <cellStyle name="Hipervínculo" xfId="892" builtinId="8" hidden="1"/>
    <cellStyle name="Hipervínculo" xfId="894" builtinId="8" hidden="1"/>
    <cellStyle name="Hipervínculo" xfId="896" builtinId="8" hidden="1"/>
    <cellStyle name="Hipervínculo" xfId="898" builtinId="8" hidden="1"/>
    <cellStyle name="Hipervínculo" xfId="900" builtinId="8" hidden="1"/>
    <cellStyle name="Hipervínculo" xfId="902" builtinId="8" hidden="1"/>
    <cellStyle name="Hipervínculo" xfId="904" builtinId="8" hidden="1"/>
    <cellStyle name="Hipervínculo" xfId="906" builtinId="8" hidden="1"/>
    <cellStyle name="Hipervínculo" xfId="908" builtinId="8" hidden="1"/>
    <cellStyle name="Hipervínculo" xfId="910" builtinId="8" hidden="1"/>
    <cellStyle name="Hipervínculo" xfId="912" builtinId="8" hidden="1"/>
    <cellStyle name="Hipervínculo" xfId="914" builtinId="8" hidden="1"/>
    <cellStyle name="Hipervínculo" xfId="916" builtinId="8" hidden="1"/>
    <cellStyle name="Hipervínculo" xfId="918" builtinId="8" hidden="1"/>
    <cellStyle name="Hipervínculo" xfId="920" builtinId="8" hidden="1"/>
    <cellStyle name="Hipervínculo" xfId="922" builtinId="8" hidden="1"/>
    <cellStyle name="Hipervínculo" xfId="924" builtinId="8" hidden="1"/>
    <cellStyle name="Hipervínculo" xfId="926" builtinId="8" hidden="1"/>
    <cellStyle name="Hipervínculo" xfId="928" builtinId="8" hidden="1"/>
    <cellStyle name="Hipervínculo" xfId="930" builtinId="8" hidden="1"/>
    <cellStyle name="Hipervínculo" xfId="932" builtinId="8" hidden="1"/>
    <cellStyle name="Hipervínculo" xfId="934" builtinId="8" hidden="1"/>
    <cellStyle name="Hipervínculo" xfId="936" builtinId="8" hidden="1"/>
    <cellStyle name="Hipervínculo" xfId="938" builtinId="8" hidden="1"/>
    <cellStyle name="Hipervínculo" xfId="940" builtinId="8" hidden="1"/>
    <cellStyle name="Hipervínculo" xfId="942" builtinId="8" hidden="1"/>
    <cellStyle name="Hipervínculo" xfId="944" builtinId="8" hidden="1"/>
    <cellStyle name="Hipervínculo" xfId="946" builtinId="8" hidden="1"/>
    <cellStyle name="Hipervínculo" xfId="948" builtinId="8" hidden="1"/>
    <cellStyle name="Hipervínculo" xfId="950" builtinId="8" hidden="1"/>
    <cellStyle name="Hipervínculo" xfId="952" builtinId="8" hidden="1"/>
    <cellStyle name="Hipervínculo" xfId="954" builtinId="8" hidden="1"/>
    <cellStyle name="Hipervínculo" xfId="956" builtinId="8" hidden="1"/>
    <cellStyle name="Hipervínculo" xfId="958" builtinId="8" hidden="1"/>
    <cellStyle name="Hipervínculo" xfId="960" builtinId="8" hidden="1"/>
    <cellStyle name="Hipervínculo" xfId="963" builtinId="8"/>
    <cellStyle name="Hipervínculo visitado" xfId="67" builtinId="9" hidden="1"/>
    <cellStyle name="Hipervínculo visitado" xfId="69" builtinId="9" hidden="1"/>
    <cellStyle name="Hipervínculo visitado" xfId="71" builtinId="9" hidden="1"/>
    <cellStyle name="Hipervínculo visitado" xfId="73" builtinId="9" hidden="1"/>
    <cellStyle name="Hipervínculo visitado" xfId="75" builtinId="9" hidden="1"/>
    <cellStyle name="Hipervínculo visitado" xfId="77" builtinId="9" hidden="1"/>
    <cellStyle name="Hipervínculo visitado" xfId="79" builtinId="9" hidden="1"/>
    <cellStyle name="Hipervínculo visitado" xfId="81" builtinId="9" hidden="1"/>
    <cellStyle name="Hipervínculo visitado" xfId="83" builtinId="9" hidden="1"/>
    <cellStyle name="Hipervínculo visitado" xfId="85" builtinId="9" hidden="1"/>
    <cellStyle name="Hipervínculo visitado" xfId="87" builtinId="9" hidden="1"/>
    <cellStyle name="Hipervínculo visitado" xfId="89" builtinId="9" hidden="1"/>
    <cellStyle name="Hipervínculo visitado" xfId="91" builtinId="9" hidden="1"/>
    <cellStyle name="Hipervínculo visitado" xfId="93" builtinId="9" hidden="1"/>
    <cellStyle name="Hipervínculo visitado" xfId="95" builtinId="9" hidden="1"/>
    <cellStyle name="Hipervínculo visitado" xfId="97" builtinId="9" hidden="1"/>
    <cellStyle name="Hipervínculo visitado" xfId="99" builtinId="9" hidden="1"/>
    <cellStyle name="Hipervínculo visitado" xfId="101" builtinId="9" hidden="1"/>
    <cellStyle name="Hipervínculo visitado" xfId="103" builtinId="9" hidden="1"/>
    <cellStyle name="Hipervínculo visitado" xfId="105" builtinId="9" hidden="1"/>
    <cellStyle name="Hipervínculo visitado" xfId="107" builtinId="9" hidden="1"/>
    <cellStyle name="Hipervínculo visitado" xfId="109" builtinId="9" hidden="1"/>
    <cellStyle name="Hipervínculo visitado" xfId="111" builtinId="9" hidden="1"/>
    <cellStyle name="Hipervínculo visitado" xfId="113" builtinId="9" hidden="1"/>
    <cellStyle name="Hipervínculo visitado" xfId="115" builtinId="9" hidden="1"/>
    <cellStyle name="Hipervínculo visitado" xfId="117" builtinId="9" hidden="1"/>
    <cellStyle name="Hipervínculo visitado" xfId="119" builtinId="9" hidden="1"/>
    <cellStyle name="Hipervínculo visitado" xfId="121" builtinId="9" hidden="1"/>
    <cellStyle name="Hipervínculo visitado" xfId="123" builtinId="9" hidden="1"/>
    <cellStyle name="Hipervínculo visitado" xfId="125" builtinId="9" hidden="1"/>
    <cellStyle name="Hipervínculo visitado" xfId="127" builtinId="9" hidden="1"/>
    <cellStyle name="Hipervínculo visitado" xfId="129" builtinId="9" hidden="1"/>
    <cellStyle name="Hipervínculo visitado" xfId="131" builtinId="9" hidden="1"/>
    <cellStyle name="Hipervínculo visitado" xfId="133" builtinId="9" hidden="1"/>
    <cellStyle name="Hipervínculo visitado" xfId="135" builtinId="9" hidden="1"/>
    <cellStyle name="Hipervínculo visitado" xfId="137" builtinId="9" hidden="1"/>
    <cellStyle name="Hipervínculo visitado" xfId="139" builtinId="9" hidden="1"/>
    <cellStyle name="Hipervínculo visitado" xfId="141" builtinId="9" hidden="1"/>
    <cellStyle name="Hipervínculo visitado" xfId="143" builtinId="9" hidden="1"/>
    <cellStyle name="Hipervínculo visitado" xfId="145" builtinId="9" hidden="1"/>
    <cellStyle name="Hipervínculo visitado" xfId="147" builtinId="9" hidden="1"/>
    <cellStyle name="Hipervínculo visitado" xfId="149" builtinId="9" hidden="1"/>
    <cellStyle name="Hipervínculo visitado" xfId="151" builtinId="9" hidden="1"/>
    <cellStyle name="Hipervínculo visitado" xfId="153" builtinId="9" hidden="1"/>
    <cellStyle name="Hipervínculo visitado" xfId="155" builtinId="9" hidden="1"/>
    <cellStyle name="Hipervínculo visitado" xfId="157" builtinId="9" hidden="1"/>
    <cellStyle name="Hipervínculo visitado" xfId="159" builtinId="9" hidden="1"/>
    <cellStyle name="Hipervínculo visitado" xfId="161" builtinId="9" hidden="1"/>
    <cellStyle name="Hipervínculo visitado" xfId="163" builtinId="9" hidden="1"/>
    <cellStyle name="Hipervínculo visitado" xfId="165" builtinId="9" hidden="1"/>
    <cellStyle name="Hipervínculo visitado" xfId="167" builtinId="9" hidden="1"/>
    <cellStyle name="Hipervínculo visitado" xfId="169" builtinId="9" hidden="1"/>
    <cellStyle name="Hipervínculo visitado" xfId="171" builtinId="9" hidden="1"/>
    <cellStyle name="Hipervínculo visitado" xfId="173" builtinId="9" hidden="1"/>
    <cellStyle name="Hipervínculo visitado" xfId="175" builtinId="9" hidden="1"/>
    <cellStyle name="Hipervínculo visitado" xfId="177" builtinId="9" hidden="1"/>
    <cellStyle name="Hipervínculo visitado" xfId="179" builtinId="9" hidden="1"/>
    <cellStyle name="Hipervínculo visitado" xfId="181" builtinId="9" hidden="1"/>
    <cellStyle name="Hipervínculo visitado" xfId="183" builtinId="9" hidden="1"/>
    <cellStyle name="Hipervínculo visitado" xfId="185" builtinId="9" hidden="1"/>
    <cellStyle name="Hipervínculo visitado" xfId="187" builtinId="9" hidden="1"/>
    <cellStyle name="Hipervínculo visitado" xfId="189" builtinId="9" hidden="1"/>
    <cellStyle name="Hipervínculo visitado" xfId="191" builtinId="9" hidden="1"/>
    <cellStyle name="Hipervínculo visitado" xfId="193" builtinId="9" hidden="1"/>
    <cellStyle name="Hipervínculo visitado" xfId="195" builtinId="9" hidden="1"/>
    <cellStyle name="Hipervínculo visitado" xfId="197" builtinId="9" hidden="1"/>
    <cellStyle name="Hipervínculo visitado" xfId="199" builtinId="9" hidden="1"/>
    <cellStyle name="Hipervínculo visitado" xfId="201" builtinId="9" hidden="1"/>
    <cellStyle name="Hipervínculo visitado" xfId="203" builtinId="9" hidden="1"/>
    <cellStyle name="Hipervínculo visitado" xfId="205" builtinId="9" hidden="1"/>
    <cellStyle name="Hipervínculo visitado" xfId="207" builtinId="9" hidden="1"/>
    <cellStyle name="Hipervínculo visitado" xfId="209" builtinId="9" hidden="1"/>
    <cellStyle name="Hipervínculo visitado" xfId="211" builtinId="9" hidden="1"/>
    <cellStyle name="Hipervínculo visitado" xfId="213" builtinId="9" hidden="1"/>
    <cellStyle name="Hipervínculo visitado" xfId="215" builtinId="9" hidden="1"/>
    <cellStyle name="Hipervínculo visitado" xfId="217" builtinId="9" hidden="1"/>
    <cellStyle name="Hipervínculo visitado" xfId="219" builtinId="9" hidden="1"/>
    <cellStyle name="Hipervínculo visitado" xfId="221" builtinId="9" hidden="1"/>
    <cellStyle name="Hipervínculo visitado" xfId="223" builtinId="9" hidden="1"/>
    <cellStyle name="Hipervínculo visitado" xfId="225" builtinId="9" hidden="1"/>
    <cellStyle name="Hipervínculo visitado" xfId="227" builtinId="9" hidden="1"/>
    <cellStyle name="Hipervínculo visitado" xfId="229" builtinId="9" hidden="1"/>
    <cellStyle name="Hipervínculo visitado" xfId="231" builtinId="9" hidden="1"/>
    <cellStyle name="Hipervínculo visitado" xfId="233" builtinId="9" hidden="1"/>
    <cellStyle name="Hipervínculo visitado" xfId="235" builtinId="9" hidden="1"/>
    <cellStyle name="Hipervínculo visitado" xfId="237" builtinId="9" hidden="1"/>
    <cellStyle name="Hipervínculo visitado" xfId="239" builtinId="9" hidden="1"/>
    <cellStyle name="Hipervínculo visitado" xfId="241" builtinId="9" hidden="1"/>
    <cellStyle name="Hipervínculo visitado" xfId="243" builtinId="9" hidden="1"/>
    <cellStyle name="Hipervínculo visitado" xfId="245" builtinId="9" hidden="1"/>
    <cellStyle name="Hipervínculo visitado" xfId="247" builtinId="9" hidden="1"/>
    <cellStyle name="Hipervínculo visitado" xfId="249" builtinId="9" hidden="1"/>
    <cellStyle name="Hipervínculo visitado" xfId="251" builtinId="9" hidden="1"/>
    <cellStyle name="Hipervínculo visitado" xfId="253" builtinId="9" hidden="1"/>
    <cellStyle name="Hipervínculo visitado" xfId="255" builtinId="9" hidden="1"/>
    <cellStyle name="Hipervínculo visitado" xfId="257" builtinId="9" hidden="1"/>
    <cellStyle name="Hipervínculo visitado" xfId="259" builtinId="9" hidden="1"/>
    <cellStyle name="Hipervínculo visitado" xfId="261" builtinId="9" hidden="1"/>
    <cellStyle name="Hipervínculo visitado" xfId="263" builtinId="9" hidden="1"/>
    <cellStyle name="Hipervínculo visitado" xfId="265" builtinId="9" hidden="1"/>
    <cellStyle name="Hipervínculo visitado" xfId="267" builtinId="9" hidden="1"/>
    <cellStyle name="Hipervínculo visitado" xfId="269" builtinId="9" hidden="1"/>
    <cellStyle name="Hipervínculo visitado" xfId="271" builtinId="9" hidden="1"/>
    <cellStyle name="Hipervínculo visitado" xfId="273" builtinId="9" hidden="1"/>
    <cellStyle name="Hipervínculo visitado" xfId="275" builtinId="9" hidden="1"/>
    <cellStyle name="Hipervínculo visitado" xfId="277" builtinId="9" hidden="1"/>
    <cellStyle name="Hipervínculo visitado" xfId="279" builtinId="9" hidden="1"/>
    <cellStyle name="Hipervínculo visitado" xfId="281" builtinId="9" hidden="1"/>
    <cellStyle name="Hipervínculo visitado" xfId="283" builtinId="9" hidden="1"/>
    <cellStyle name="Hipervínculo visitado" xfId="285" builtinId="9" hidden="1"/>
    <cellStyle name="Hipervínculo visitado" xfId="287" builtinId="9" hidden="1"/>
    <cellStyle name="Hipervínculo visitado" xfId="289" builtinId="9" hidden="1"/>
    <cellStyle name="Hipervínculo visitado" xfId="291" builtinId="9" hidden="1"/>
    <cellStyle name="Hipervínculo visitado" xfId="293" builtinId="9" hidden="1"/>
    <cellStyle name="Hipervínculo visitado" xfId="295" builtinId="9" hidden="1"/>
    <cellStyle name="Hipervínculo visitado" xfId="297" builtinId="9" hidden="1"/>
    <cellStyle name="Hipervínculo visitado" xfId="299" builtinId="9" hidden="1"/>
    <cellStyle name="Hipervínculo visitado" xfId="301" builtinId="9" hidden="1"/>
    <cellStyle name="Hipervínculo visitado" xfId="303" builtinId="9" hidden="1"/>
    <cellStyle name="Hipervínculo visitado" xfId="305" builtinId="9" hidden="1"/>
    <cellStyle name="Hipervínculo visitado" xfId="307" builtinId="9" hidden="1"/>
    <cellStyle name="Hipervínculo visitado" xfId="309" builtinId="9" hidden="1"/>
    <cellStyle name="Hipervínculo visitado" xfId="311" builtinId="9" hidden="1"/>
    <cellStyle name="Hipervínculo visitado" xfId="313" builtinId="9" hidden="1"/>
    <cellStyle name="Hipervínculo visitado" xfId="315" builtinId="9" hidden="1"/>
    <cellStyle name="Hipervínculo visitado" xfId="317" builtinId="9" hidden="1"/>
    <cellStyle name="Hipervínculo visitado" xfId="319" builtinId="9" hidden="1"/>
    <cellStyle name="Hipervínculo visitado" xfId="321" builtinId="9" hidden="1"/>
    <cellStyle name="Hipervínculo visitado" xfId="323" builtinId="9" hidden="1"/>
    <cellStyle name="Hipervínculo visitado" xfId="325" builtinId="9" hidden="1"/>
    <cellStyle name="Hipervínculo visitado" xfId="327" builtinId="9" hidden="1"/>
    <cellStyle name="Hipervínculo visitado" xfId="329" builtinId="9" hidden="1"/>
    <cellStyle name="Hipervínculo visitado" xfId="331" builtinId="9" hidden="1"/>
    <cellStyle name="Hipervínculo visitado" xfId="333" builtinId="9" hidden="1"/>
    <cellStyle name="Hipervínculo visitado" xfId="335" builtinId="9" hidden="1"/>
    <cellStyle name="Hipervínculo visitado" xfId="337" builtinId="9" hidden="1"/>
    <cellStyle name="Hipervínculo visitado" xfId="339" builtinId="9" hidden="1"/>
    <cellStyle name="Hipervínculo visitado" xfId="341" builtinId="9" hidden="1"/>
    <cellStyle name="Hipervínculo visitado" xfId="343" builtinId="9" hidden="1"/>
    <cellStyle name="Hipervínculo visitado" xfId="345" builtinId="9" hidden="1"/>
    <cellStyle name="Hipervínculo visitado" xfId="347" builtinId="9" hidden="1"/>
    <cellStyle name="Hipervínculo visitado" xfId="349" builtinId="9" hidden="1"/>
    <cellStyle name="Hipervínculo visitado" xfId="351" builtinId="9" hidden="1"/>
    <cellStyle name="Hipervínculo visitado" xfId="353" builtinId="9" hidden="1"/>
    <cellStyle name="Hipervínculo visitado" xfId="355" builtinId="9" hidden="1"/>
    <cellStyle name="Hipervínculo visitado" xfId="357" builtinId="9" hidden="1"/>
    <cellStyle name="Hipervínculo visitado" xfId="359" builtinId="9" hidden="1"/>
    <cellStyle name="Hipervínculo visitado" xfId="361" builtinId="9" hidden="1"/>
    <cellStyle name="Hipervínculo visitado" xfId="363" builtinId="9" hidden="1"/>
    <cellStyle name="Hipervínculo visitado" xfId="365" builtinId="9" hidden="1"/>
    <cellStyle name="Hipervínculo visitado" xfId="367" builtinId="9" hidden="1"/>
    <cellStyle name="Hipervínculo visitado" xfId="369" builtinId="9" hidden="1"/>
    <cellStyle name="Hipervínculo visitado" xfId="371" builtinId="9" hidden="1"/>
    <cellStyle name="Hipervínculo visitado" xfId="373" builtinId="9" hidden="1"/>
    <cellStyle name="Hipervínculo visitado" xfId="375" builtinId="9" hidden="1"/>
    <cellStyle name="Hipervínculo visitado" xfId="377" builtinId="9" hidden="1"/>
    <cellStyle name="Hipervínculo visitado" xfId="379" builtinId="9" hidden="1"/>
    <cellStyle name="Hipervínculo visitado" xfId="381" builtinId="9" hidden="1"/>
    <cellStyle name="Hipervínculo visitado" xfId="383" builtinId="9" hidden="1"/>
    <cellStyle name="Hipervínculo visitado" xfId="385" builtinId="9" hidden="1"/>
    <cellStyle name="Hipervínculo visitado" xfId="387" builtinId="9" hidden="1"/>
    <cellStyle name="Hipervínculo visitado" xfId="389" builtinId="9" hidden="1"/>
    <cellStyle name="Hipervínculo visitado" xfId="391" builtinId="9" hidden="1"/>
    <cellStyle name="Hipervínculo visitado" xfId="393" builtinId="9" hidden="1"/>
    <cellStyle name="Hipervínculo visitado" xfId="395" builtinId="9" hidden="1"/>
    <cellStyle name="Hipervínculo visitado" xfId="397" builtinId="9" hidden="1"/>
    <cellStyle name="Hipervínculo visitado" xfId="399" builtinId="9" hidden="1"/>
    <cellStyle name="Hipervínculo visitado" xfId="401" builtinId="9" hidden="1"/>
    <cellStyle name="Hipervínculo visitado" xfId="403" builtinId="9" hidden="1"/>
    <cellStyle name="Hipervínculo visitado" xfId="405" builtinId="9" hidden="1"/>
    <cellStyle name="Hipervínculo visitado" xfId="407" builtinId="9" hidden="1"/>
    <cellStyle name="Hipervínculo visitado" xfId="409" builtinId="9" hidden="1"/>
    <cellStyle name="Hipervínculo visitado" xfId="411" builtinId="9" hidden="1"/>
    <cellStyle name="Hipervínculo visitado" xfId="413" builtinId="9" hidden="1"/>
    <cellStyle name="Hipervínculo visitado" xfId="415" builtinId="9" hidden="1"/>
    <cellStyle name="Hipervínculo visitado" xfId="417" builtinId="9" hidden="1"/>
    <cellStyle name="Hipervínculo visitado" xfId="419" builtinId="9" hidden="1"/>
    <cellStyle name="Hipervínculo visitado" xfId="421" builtinId="9" hidden="1"/>
    <cellStyle name="Hipervínculo visitado" xfId="423" builtinId="9" hidden="1"/>
    <cellStyle name="Hipervínculo visitado" xfId="425" builtinId="9" hidden="1"/>
    <cellStyle name="Hipervínculo visitado" xfId="427" builtinId="9" hidden="1"/>
    <cellStyle name="Hipervínculo visitado" xfId="429" builtinId="9" hidden="1"/>
    <cellStyle name="Hipervínculo visitado" xfId="431" builtinId="9" hidden="1"/>
    <cellStyle name="Hipervínculo visitado" xfId="433" builtinId="9" hidden="1"/>
    <cellStyle name="Hipervínculo visitado" xfId="435" builtinId="9" hidden="1"/>
    <cellStyle name="Hipervínculo visitado" xfId="437" builtinId="9" hidden="1"/>
    <cellStyle name="Hipervínculo visitado" xfId="439" builtinId="9" hidden="1"/>
    <cellStyle name="Hipervínculo visitado" xfId="441" builtinId="9" hidden="1"/>
    <cellStyle name="Hipervínculo visitado" xfId="443" builtinId="9" hidden="1"/>
    <cellStyle name="Hipervínculo visitado" xfId="445" builtinId="9" hidden="1"/>
    <cellStyle name="Hipervínculo visitado" xfId="447" builtinId="9" hidden="1"/>
    <cellStyle name="Hipervínculo visitado" xfId="449" builtinId="9" hidden="1"/>
    <cellStyle name="Hipervínculo visitado" xfId="451" builtinId="9" hidden="1"/>
    <cellStyle name="Hipervínculo visitado" xfId="453" builtinId="9" hidden="1"/>
    <cellStyle name="Hipervínculo visitado" xfId="455" builtinId="9" hidden="1"/>
    <cellStyle name="Hipervínculo visitado" xfId="457" builtinId="9" hidden="1"/>
    <cellStyle name="Hipervínculo visitado" xfId="459" builtinId="9" hidden="1"/>
    <cellStyle name="Hipervínculo visitado" xfId="461" builtinId="9" hidden="1"/>
    <cellStyle name="Hipervínculo visitado" xfId="463" builtinId="9" hidden="1"/>
    <cellStyle name="Hipervínculo visitado" xfId="465" builtinId="9" hidden="1"/>
    <cellStyle name="Hipervínculo visitado" xfId="467" builtinId="9" hidden="1"/>
    <cellStyle name="Hipervínculo visitado" xfId="469" builtinId="9" hidden="1"/>
    <cellStyle name="Hipervínculo visitado" xfId="471" builtinId="9" hidden="1"/>
    <cellStyle name="Hipervínculo visitado" xfId="473" builtinId="9" hidden="1"/>
    <cellStyle name="Hipervínculo visitado" xfId="475" builtinId="9" hidden="1"/>
    <cellStyle name="Hipervínculo visitado" xfId="477" builtinId="9" hidden="1"/>
    <cellStyle name="Hipervínculo visitado" xfId="479" builtinId="9" hidden="1"/>
    <cellStyle name="Hipervínculo visitado" xfId="481" builtinId="9" hidden="1"/>
    <cellStyle name="Hipervínculo visitado" xfId="483" builtinId="9" hidden="1"/>
    <cellStyle name="Hipervínculo visitado" xfId="485" builtinId="9" hidden="1"/>
    <cellStyle name="Hipervínculo visitado" xfId="487" builtinId="9" hidden="1"/>
    <cellStyle name="Hipervínculo visitado" xfId="489" builtinId="9" hidden="1"/>
    <cellStyle name="Hipervínculo visitado" xfId="491" builtinId="9" hidden="1"/>
    <cellStyle name="Hipervínculo visitado" xfId="493" builtinId="9" hidden="1"/>
    <cellStyle name="Hipervínculo visitado" xfId="495" builtinId="9" hidden="1"/>
    <cellStyle name="Hipervínculo visitado" xfId="497" builtinId="9" hidden="1"/>
    <cellStyle name="Hipervínculo visitado" xfId="499" builtinId="9" hidden="1"/>
    <cellStyle name="Hipervínculo visitado" xfId="501" builtinId="9" hidden="1"/>
    <cellStyle name="Hipervínculo visitado" xfId="503" builtinId="9" hidden="1"/>
    <cellStyle name="Hipervínculo visitado" xfId="505" builtinId="9" hidden="1"/>
    <cellStyle name="Hipervínculo visitado" xfId="507" builtinId="9" hidden="1"/>
    <cellStyle name="Hipervínculo visitado" xfId="509" builtinId="9" hidden="1"/>
    <cellStyle name="Hipervínculo visitado" xfId="511" builtinId="9" hidden="1"/>
    <cellStyle name="Hipervínculo visitado" xfId="513" builtinId="9" hidden="1"/>
    <cellStyle name="Hipervínculo visitado" xfId="515" builtinId="9" hidden="1"/>
    <cellStyle name="Hipervínculo visitado" xfId="517" builtinId="9" hidden="1"/>
    <cellStyle name="Hipervínculo visitado" xfId="519" builtinId="9" hidden="1"/>
    <cellStyle name="Hipervínculo visitado" xfId="521" builtinId="9" hidden="1"/>
    <cellStyle name="Hipervínculo visitado" xfId="523" builtinId="9" hidden="1"/>
    <cellStyle name="Hipervínculo visitado" xfId="525" builtinId="9" hidden="1"/>
    <cellStyle name="Hipervínculo visitado" xfId="527" builtinId="9" hidden="1"/>
    <cellStyle name="Hipervínculo visitado" xfId="529" builtinId="9" hidden="1"/>
    <cellStyle name="Hipervínculo visitado" xfId="531" builtinId="9" hidden="1"/>
    <cellStyle name="Hipervínculo visitado" xfId="533" builtinId="9" hidden="1"/>
    <cellStyle name="Hipervínculo visitado" xfId="535" builtinId="9" hidden="1"/>
    <cellStyle name="Hipervínculo visitado" xfId="537" builtinId="9" hidden="1"/>
    <cellStyle name="Hipervínculo visitado" xfId="539" builtinId="9" hidden="1"/>
    <cellStyle name="Hipervínculo visitado" xfId="541" builtinId="9" hidden="1"/>
    <cellStyle name="Hipervínculo visitado" xfId="543" builtinId="9" hidden="1"/>
    <cellStyle name="Hipervínculo visitado" xfId="545" builtinId="9" hidden="1"/>
    <cellStyle name="Hipervínculo visitado" xfId="547" builtinId="9" hidden="1"/>
    <cellStyle name="Hipervínculo visitado" xfId="549" builtinId="9" hidden="1"/>
    <cellStyle name="Hipervínculo visitado" xfId="551" builtinId="9" hidden="1"/>
    <cellStyle name="Hipervínculo visitado" xfId="553" builtinId="9" hidden="1"/>
    <cellStyle name="Hipervínculo visitado" xfId="555" builtinId="9" hidden="1"/>
    <cellStyle name="Hipervínculo visitado" xfId="557" builtinId="9" hidden="1"/>
    <cellStyle name="Hipervínculo visitado" xfId="559" builtinId="9" hidden="1"/>
    <cellStyle name="Hipervínculo visitado" xfId="561" builtinId="9" hidden="1"/>
    <cellStyle name="Hipervínculo visitado" xfId="563" builtinId="9" hidden="1"/>
    <cellStyle name="Hipervínculo visitado" xfId="565" builtinId="9" hidden="1"/>
    <cellStyle name="Hipervínculo visitado" xfId="567" builtinId="9" hidden="1"/>
    <cellStyle name="Hipervínculo visitado" xfId="569" builtinId="9" hidden="1"/>
    <cellStyle name="Hipervínculo visitado" xfId="571" builtinId="9" hidden="1"/>
    <cellStyle name="Hipervínculo visitado" xfId="573" builtinId="9" hidden="1"/>
    <cellStyle name="Hipervínculo visitado" xfId="575" builtinId="9" hidden="1"/>
    <cellStyle name="Hipervínculo visitado" xfId="577" builtinId="9" hidden="1"/>
    <cellStyle name="Hipervínculo visitado" xfId="579" builtinId="9" hidden="1"/>
    <cellStyle name="Hipervínculo visitado" xfId="581" builtinId="9" hidden="1"/>
    <cellStyle name="Hipervínculo visitado" xfId="583" builtinId="9" hidden="1"/>
    <cellStyle name="Hipervínculo visitado" xfId="585" builtinId="9" hidden="1"/>
    <cellStyle name="Hipervínculo visitado" xfId="587" builtinId="9" hidden="1"/>
    <cellStyle name="Hipervínculo visitado" xfId="589" builtinId="9" hidden="1"/>
    <cellStyle name="Hipervínculo visitado" xfId="591" builtinId="9" hidden="1"/>
    <cellStyle name="Hipervínculo visitado" xfId="593" builtinId="9" hidden="1"/>
    <cellStyle name="Hipervínculo visitado" xfId="595" builtinId="9" hidden="1"/>
    <cellStyle name="Hipervínculo visitado" xfId="597" builtinId="9" hidden="1"/>
    <cellStyle name="Hipervínculo visitado" xfId="599" builtinId="9" hidden="1"/>
    <cellStyle name="Hipervínculo visitado" xfId="601" builtinId="9" hidden="1"/>
    <cellStyle name="Hipervínculo visitado" xfId="603" builtinId="9" hidden="1"/>
    <cellStyle name="Hipervínculo visitado" xfId="605" builtinId="9" hidden="1"/>
    <cellStyle name="Hipervínculo visitado" xfId="607" builtinId="9" hidden="1"/>
    <cellStyle name="Hipervínculo visitado" xfId="609" builtinId="9" hidden="1"/>
    <cellStyle name="Hipervínculo visitado" xfId="611" builtinId="9" hidden="1"/>
    <cellStyle name="Hipervínculo visitado" xfId="613" builtinId="9" hidden="1"/>
    <cellStyle name="Hipervínculo visitado" xfId="615" builtinId="9" hidden="1"/>
    <cellStyle name="Hipervínculo visitado" xfId="617" builtinId="9" hidden="1"/>
    <cellStyle name="Hipervínculo visitado" xfId="619" builtinId="9" hidden="1"/>
    <cellStyle name="Hipervínculo visitado" xfId="621" builtinId="9" hidden="1"/>
    <cellStyle name="Hipervínculo visitado" xfId="623" builtinId="9" hidden="1"/>
    <cellStyle name="Hipervínculo visitado" xfId="625" builtinId="9" hidden="1"/>
    <cellStyle name="Hipervínculo visitado" xfId="627" builtinId="9" hidden="1"/>
    <cellStyle name="Hipervínculo visitado" xfId="629" builtinId="9" hidden="1"/>
    <cellStyle name="Hipervínculo visitado" xfId="631" builtinId="9" hidden="1"/>
    <cellStyle name="Hipervínculo visitado" xfId="633" builtinId="9" hidden="1"/>
    <cellStyle name="Hipervínculo visitado" xfId="635" builtinId="9" hidden="1"/>
    <cellStyle name="Hipervínculo visitado" xfId="637" builtinId="9" hidden="1"/>
    <cellStyle name="Hipervínculo visitado" xfId="639" builtinId="9" hidden="1"/>
    <cellStyle name="Hipervínculo visitado" xfId="641" builtinId="9" hidden="1"/>
    <cellStyle name="Hipervínculo visitado" xfId="643" builtinId="9" hidden="1"/>
    <cellStyle name="Hipervínculo visitado" xfId="645" builtinId="9" hidden="1"/>
    <cellStyle name="Hipervínculo visitado" xfId="647" builtinId="9" hidden="1"/>
    <cellStyle name="Hipervínculo visitado" xfId="649" builtinId="9" hidden="1"/>
    <cellStyle name="Hipervínculo visitado" xfId="651" builtinId="9" hidden="1"/>
    <cellStyle name="Hipervínculo visitado" xfId="653" builtinId="9" hidden="1"/>
    <cellStyle name="Hipervínculo visitado" xfId="655" builtinId="9" hidden="1"/>
    <cellStyle name="Hipervínculo visitado" xfId="657" builtinId="9" hidden="1"/>
    <cellStyle name="Hipervínculo visitado" xfId="659" builtinId="9" hidden="1"/>
    <cellStyle name="Hipervínculo visitado" xfId="661" builtinId="9" hidden="1"/>
    <cellStyle name="Hipervínculo visitado" xfId="663" builtinId="9" hidden="1"/>
    <cellStyle name="Hipervínculo visitado" xfId="665" builtinId="9" hidden="1"/>
    <cellStyle name="Hipervínculo visitado" xfId="667" builtinId="9" hidden="1"/>
    <cellStyle name="Hipervínculo visitado" xfId="669" builtinId="9" hidden="1"/>
    <cellStyle name="Hipervínculo visitado" xfId="671" builtinId="9" hidden="1"/>
    <cellStyle name="Hipervínculo visitado" xfId="673" builtinId="9" hidden="1"/>
    <cellStyle name="Hipervínculo visitado" xfId="675" builtinId="9" hidden="1"/>
    <cellStyle name="Hipervínculo visitado" xfId="677" builtinId="9" hidden="1"/>
    <cellStyle name="Hipervínculo visitado" xfId="679" builtinId="9" hidden="1"/>
    <cellStyle name="Hipervínculo visitado" xfId="681" builtinId="9" hidden="1"/>
    <cellStyle name="Hipervínculo visitado" xfId="683" builtinId="9" hidden="1"/>
    <cellStyle name="Hipervínculo visitado" xfId="685" builtinId="9" hidden="1"/>
    <cellStyle name="Hipervínculo visitado" xfId="687" builtinId="9" hidden="1"/>
    <cellStyle name="Hipervínculo visitado" xfId="689" builtinId="9" hidden="1"/>
    <cellStyle name="Hipervínculo visitado" xfId="691" builtinId="9" hidden="1"/>
    <cellStyle name="Hipervínculo visitado" xfId="693" builtinId="9" hidden="1"/>
    <cellStyle name="Hipervínculo visitado" xfId="695" builtinId="9" hidden="1"/>
    <cellStyle name="Hipervínculo visitado" xfId="697" builtinId="9" hidden="1"/>
    <cellStyle name="Hipervínculo visitado" xfId="699" builtinId="9" hidden="1"/>
    <cellStyle name="Hipervínculo visitado" xfId="701" builtinId="9" hidden="1"/>
    <cellStyle name="Hipervínculo visitado" xfId="703" builtinId="9" hidden="1"/>
    <cellStyle name="Hipervínculo visitado" xfId="705" builtinId="9" hidden="1"/>
    <cellStyle name="Hipervínculo visitado" xfId="707" builtinId="9" hidden="1"/>
    <cellStyle name="Hipervínculo visitado" xfId="709" builtinId="9" hidden="1"/>
    <cellStyle name="Hipervínculo visitado" xfId="711" builtinId="9" hidden="1"/>
    <cellStyle name="Hipervínculo visitado" xfId="713" builtinId="9" hidden="1"/>
    <cellStyle name="Hipervínculo visitado" xfId="715" builtinId="9" hidden="1"/>
    <cellStyle name="Hipervínculo visitado" xfId="717" builtinId="9" hidden="1"/>
    <cellStyle name="Hipervínculo visitado" xfId="719" builtinId="9" hidden="1"/>
    <cellStyle name="Hipervínculo visitado" xfId="721" builtinId="9" hidden="1"/>
    <cellStyle name="Hipervínculo visitado" xfId="723" builtinId="9" hidden="1"/>
    <cellStyle name="Hipervínculo visitado" xfId="725" builtinId="9" hidden="1"/>
    <cellStyle name="Hipervínculo visitado" xfId="727" builtinId="9" hidden="1"/>
    <cellStyle name="Hipervínculo visitado" xfId="729" builtinId="9" hidden="1"/>
    <cellStyle name="Hipervínculo visitado" xfId="731" builtinId="9" hidden="1"/>
    <cellStyle name="Hipervínculo visitado" xfId="733" builtinId="9" hidden="1"/>
    <cellStyle name="Hipervínculo visitado" xfId="735" builtinId="9" hidden="1"/>
    <cellStyle name="Hipervínculo visitado" xfId="737" builtinId="9" hidden="1"/>
    <cellStyle name="Hipervínculo visitado" xfId="739" builtinId="9" hidden="1"/>
    <cellStyle name="Hipervínculo visitado" xfId="741" builtinId="9" hidden="1"/>
    <cellStyle name="Hipervínculo visitado" xfId="743" builtinId="9" hidden="1"/>
    <cellStyle name="Hipervínculo visitado" xfId="745" builtinId="9" hidden="1"/>
    <cellStyle name="Hipervínculo visitado" xfId="747" builtinId="9" hidden="1"/>
    <cellStyle name="Hipervínculo visitado" xfId="749" builtinId="9" hidden="1"/>
    <cellStyle name="Hipervínculo visitado" xfId="751" builtinId="9" hidden="1"/>
    <cellStyle name="Hipervínculo visitado" xfId="753" builtinId="9" hidden="1"/>
    <cellStyle name="Hipervínculo visitado" xfId="755" builtinId="9" hidden="1"/>
    <cellStyle name="Hipervínculo visitado" xfId="757" builtinId="9" hidden="1"/>
    <cellStyle name="Hipervínculo visitado" xfId="759" builtinId="9" hidden="1"/>
    <cellStyle name="Hipervínculo visitado" xfId="761" builtinId="9" hidden="1"/>
    <cellStyle name="Hipervínculo visitado" xfId="763" builtinId="9" hidden="1"/>
    <cellStyle name="Hipervínculo visitado" xfId="765" builtinId="9" hidden="1"/>
    <cellStyle name="Hipervínculo visitado" xfId="767" builtinId="9" hidden="1"/>
    <cellStyle name="Hipervínculo visitado" xfId="769" builtinId="9" hidden="1"/>
    <cellStyle name="Hipervínculo visitado" xfId="771" builtinId="9" hidden="1"/>
    <cellStyle name="Hipervínculo visitado" xfId="773" builtinId="9" hidden="1"/>
    <cellStyle name="Hipervínculo visitado" xfId="775" builtinId="9" hidden="1"/>
    <cellStyle name="Hipervínculo visitado" xfId="777" builtinId="9" hidden="1"/>
    <cellStyle name="Hipervínculo visitado" xfId="779" builtinId="9" hidden="1"/>
    <cellStyle name="Hipervínculo visitado" xfId="781" builtinId="9" hidden="1"/>
    <cellStyle name="Hipervínculo visitado" xfId="783" builtinId="9" hidden="1"/>
    <cellStyle name="Hipervínculo visitado" xfId="785" builtinId="9" hidden="1"/>
    <cellStyle name="Hipervínculo visitado" xfId="787" builtinId="9" hidden="1"/>
    <cellStyle name="Hipervínculo visitado" xfId="789" builtinId="9" hidden="1"/>
    <cellStyle name="Hipervínculo visitado" xfId="791" builtinId="9" hidden="1"/>
    <cellStyle name="Hipervínculo visitado" xfId="793" builtinId="9" hidden="1"/>
    <cellStyle name="Hipervínculo visitado" xfId="795" builtinId="9" hidden="1"/>
    <cellStyle name="Hipervínculo visitado" xfId="797" builtinId="9" hidden="1"/>
    <cellStyle name="Hipervínculo visitado" xfId="799" builtinId="9" hidden="1"/>
    <cellStyle name="Hipervínculo visitado" xfId="801" builtinId="9" hidden="1"/>
    <cellStyle name="Hipervínculo visitado" xfId="803" builtinId="9" hidden="1"/>
    <cellStyle name="Hipervínculo visitado" xfId="805" builtinId="9" hidden="1"/>
    <cellStyle name="Hipervínculo visitado" xfId="807" builtinId="9" hidden="1"/>
    <cellStyle name="Hipervínculo visitado" xfId="809" builtinId="9" hidden="1"/>
    <cellStyle name="Hipervínculo visitado" xfId="811" builtinId="9" hidden="1"/>
    <cellStyle name="Hipervínculo visitado" xfId="813" builtinId="9" hidden="1"/>
    <cellStyle name="Hipervínculo visitado" xfId="815" builtinId="9" hidden="1"/>
    <cellStyle name="Hipervínculo visitado" xfId="817" builtinId="9" hidden="1"/>
    <cellStyle name="Hipervínculo visitado" xfId="819" builtinId="9" hidden="1"/>
    <cellStyle name="Hipervínculo visitado" xfId="821" builtinId="9" hidden="1"/>
    <cellStyle name="Hipervínculo visitado" xfId="823" builtinId="9" hidden="1"/>
    <cellStyle name="Hipervínculo visitado" xfId="825" builtinId="9" hidden="1"/>
    <cellStyle name="Hipervínculo visitado" xfId="827" builtinId="9" hidden="1"/>
    <cellStyle name="Hipervínculo visitado" xfId="829" builtinId="9" hidden="1"/>
    <cellStyle name="Hipervínculo visitado" xfId="831" builtinId="9" hidden="1"/>
    <cellStyle name="Hipervínculo visitado" xfId="833" builtinId="9" hidden="1"/>
    <cellStyle name="Hipervínculo visitado" xfId="835" builtinId="9" hidden="1"/>
    <cellStyle name="Hipervínculo visitado" xfId="837" builtinId="9" hidden="1"/>
    <cellStyle name="Hipervínculo visitado" xfId="839" builtinId="9" hidden="1"/>
    <cellStyle name="Hipervínculo visitado" xfId="841" builtinId="9" hidden="1"/>
    <cellStyle name="Hipervínculo visitado" xfId="843" builtinId="9" hidden="1"/>
    <cellStyle name="Hipervínculo visitado" xfId="845" builtinId="9" hidden="1"/>
    <cellStyle name="Hipervínculo visitado" xfId="847" builtinId="9" hidden="1"/>
    <cellStyle name="Hipervínculo visitado" xfId="849" builtinId="9" hidden="1"/>
    <cellStyle name="Hipervínculo visitado" xfId="851" builtinId="9" hidden="1"/>
    <cellStyle name="Hipervínculo visitado" xfId="853" builtinId="9" hidden="1"/>
    <cellStyle name="Hipervínculo visitado" xfId="855" builtinId="9" hidden="1"/>
    <cellStyle name="Hipervínculo visitado" xfId="857" builtinId="9" hidden="1"/>
    <cellStyle name="Hipervínculo visitado" xfId="859" builtinId="9" hidden="1"/>
    <cellStyle name="Hipervínculo visitado" xfId="861" builtinId="9" hidden="1"/>
    <cellStyle name="Hipervínculo visitado" xfId="863" builtinId="9" hidden="1"/>
    <cellStyle name="Hipervínculo visitado" xfId="865" builtinId="9" hidden="1"/>
    <cellStyle name="Hipervínculo visitado" xfId="867" builtinId="9" hidden="1"/>
    <cellStyle name="Hipervínculo visitado" xfId="869" builtinId="9" hidden="1"/>
    <cellStyle name="Hipervínculo visitado" xfId="871" builtinId="9" hidden="1"/>
    <cellStyle name="Hipervínculo visitado" xfId="873" builtinId="9" hidden="1"/>
    <cellStyle name="Hipervínculo visitado" xfId="875" builtinId="9" hidden="1"/>
    <cellStyle name="Hipervínculo visitado" xfId="877" builtinId="9" hidden="1"/>
    <cellStyle name="Hipervínculo visitado" xfId="879" builtinId="9" hidden="1"/>
    <cellStyle name="Hipervínculo visitado" xfId="881" builtinId="9" hidden="1"/>
    <cellStyle name="Hipervínculo visitado" xfId="883" builtinId="9" hidden="1"/>
    <cellStyle name="Hipervínculo visitado" xfId="885" builtinId="9" hidden="1"/>
    <cellStyle name="Hipervínculo visitado" xfId="887" builtinId="9" hidden="1"/>
    <cellStyle name="Hipervínculo visitado" xfId="889" builtinId="9" hidden="1"/>
    <cellStyle name="Hipervínculo visitado" xfId="891" builtinId="9" hidden="1"/>
    <cellStyle name="Hipervínculo visitado" xfId="893" builtinId="9" hidden="1"/>
    <cellStyle name="Hipervínculo visitado" xfId="895" builtinId="9" hidden="1"/>
    <cellStyle name="Hipervínculo visitado" xfId="897" builtinId="9" hidden="1"/>
    <cellStyle name="Hipervínculo visitado" xfId="899" builtinId="9" hidden="1"/>
    <cellStyle name="Hipervínculo visitado" xfId="901" builtinId="9" hidden="1"/>
    <cellStyle name="Hipervínculo visitado" xfId="903" builtinId="9" hidden="1"/>
    <cellStyle name="Hipervínculo visitado" xfId="905" builtinId="9" hidden="1"/>
    <cellStyle name="Hipervínculo visitado" xfId="907" builtinId="9" hidden="1"/>
    <cellStyle name="Hipervínculo visitado" xfId="909" builtinId="9" hidden="1"/>
    <cellStyle name="Hipervínculo visitado" xfId="911" builtinId="9" hidden="1"/>
    <cellStyle name="Hipervínculo visitado" xfId="913" builtinId="9" hidden="1"/>
    <cellStyle name="Hipervínculo visitado" xfId="915" builtinId="9" hidden="1"/>
    <cellStyle name="Hipervínculo visitado" xfId="917" builtinId="9" hidden="1"/>
    <cellStyle name="Hipervínculo visitado" xfId="919" builtinId="9" hidden="1"/>
    <cellStyle name="Hipervínculo visitado" xfId="921" builtinId="9" hidden="1"/>
    <cellStyle name="Hipervínculo visitado" xfId="923" builtinId="9" hidden="1"/>
    <cellStyle name="Hipervínculo visitado" xfId="925" builtinId="9" hidden="1"/>
    <cellStyle name="Hipervínculo visitado" xfId="927" builtinId="9" hidden="1"/>
    <cellStyle name="Hipervínculo visitado" xfId="929" builtinId="9" hidden="1"/>
    <cellStyle name="Hipervínculo visitado" xfId="931" builtinId="9" hidden="1"/>
    <cellStyle name="Hipervínculo visitado" xfId="933" builtinId="9" hidden="1"/>
    <cellStyle name="Hipervínculo visitado" xfId="935" builtinId="9" hidden="1"/>
    <cellStyle name="Hipervínculo visitado" xfId="937" builtinId="9" hidden="1"/>
    <cellStyle name="Hipervínculo visitado" xfId="939" builtinId="9" hidden="1"/>
    <cellStyle name="Hipervínculo visitado" xfId="941" builtinId="9" hidden="1"/>
    <cellStyle name="Hipervínculo visitado" xfId="943" builtinId="9" hidden="1"/>
    <cellStyle name="Hipervínculo visitado" xfId="945" builtinId="9" hidden="1"/>
    <cellStyle name="Hipervínculo visitado" xfId="947" builtinId="9" hidden="1"/>
    <cellStyle name="Hipervínculo visitado" xfId="949" builtinId="9" hidden="1"/>
    <cellStyle name="Hipervínculo visitado" xfId="951" builtinId="9" hidden="1"/>
    <cellStyle name="Hipervínculo visitado" xfId="953" builtinId="9" hidden="1"/>
    <cellStyle name="Hipervínculo visitado" xfId="955" builtinId="9" hidden="1"/>
    <cellStyle name="Hipervínculo visitado" xfId="957" builtinId="9" hidden="1"/>
    <cellStyle name="Hipervínculo visitado" xfId="959" builtinId="9" hidden="1"/>
    <cellStyle name="Hipervínculo visitado" xfId="961" builtinId="9" hidden="1"/>
    <cellStyle name="Millares" xfId="1" builtinId="3"/>
    <cellStyle name="Millares [0]" xfId="2" builtinId="6"/>
    <cellStyle name="Millares [0] 2" xfId="13"/>
    <cellStyle name="Millares 10" xfId="20"/>
    <cellStyle name="Millares 11" xfId="25"/>
    <cellStyle name="Millares 12" xfId="26"/>
    <cellStyle name="Millares 13" xfId="34"/>
    <cellStyle name="Millares 14" xfId="35"/>
    <cellStyle name="Millares 15" xfId="36"/>
    <cellStyle name="Millares 16" xfId="37"/>
    <cellStyle name="Millares 17" xfId="38"/>
    <cellStyle name="Millares 18" xfId="39"/>
    <cellStyle name="Millares 19" xfId="40"/>
    <cellStyle name="Millares 2" xfId="9"/>
    <cellStyle name="Millares 20" xfId="41"/>
    <cellStyle name="Millares 21" xfId="42"/>
    <cellStyle name="Millares 22" xfId="43"/>
    <cellStyle name="Millares 23" xfId="44"/>
    <cellStyle name="Millares 24" xfId="45"/>
    <cellStyle name="Millares 25" xfId="46"/>
    <cellStyle name="Millares 26" xfId="47"/>
    <cellStyle name="Millares 27" xfId="48"/>
    <cellStyle name="Millares 28" xfId="49"/>
    <cellStyle name="Millares 29" xfId="51"/>
    <cellStyle name="Millares 3" xfId="10"/>
    <cellStyle name="Millares 30" xfId="50"/>
    <cellStyle name="Millares 31" xfId="52"/>
    <cellStyle name="Millares 32" xfId="53"/>
    <cellStyle name="Millares 33" xfId="54"/>
    <cellStyle name="Millares 34" xfId="55"/>
    <cellStyle name="Millares 35" xfId="56"/>
    <cellStyle name="Millares 36" xfId="57"/>
    <cellStyle name="Millares 37" xfId="58"/>
    <cellStyle name="Millares 38" xfId="60"/>
    <cellStyle name="Millares 39" xfId="59"/>
    <cellStyle name="Millares 4" xfId="15"/>
    <cellStyle name="Millares 40" xfId="61"/>
    <cellStyle name="Millares 41" xfId="62"/>
    <cellStyle name="Millares 42" xfId="63"/>
    <cellStyle name="Millares 43" xfId="64"/>
    <cellStyle name="Millares 44" xfId="65"/>
    <cellStyle name="Millares 5" xfId="19"/>
    <cellStyle name="Millares 6" xfId="18"/>
    <cellStyle name="Millares 7" xfId="21"/>
    <cellStyle name="Millares 8" xfId="22"/>
    <cellStyle name="Millares 9" xfId="24"/>
    <cellStyle name="Moneda" xfId="7" builtinId="4"/>
    <cellStyle name="Moneda [0]" xfId="3" builtinId="7"/>
    <cellStyle name="Moneda [0] 2" xfId="14"/>
    <cellStyle name="Moneda [0] 3" xfId="16"/>
    <cellStyle name="Moneda 10" xfId="31"/>
    <cellStyle name="Moneda 11" xfId="32"/>
    <cellStyle name="Moneda 12" xfId="33"/>
    <cellStyle name="Moneda 13" xfId="965"/>
    <cellStyle name="Moneda 2" xfId="8"/>
    <cellStyle name="Moneda 3" xfId="12"/>
    <cellStyle name="Moneda 4" xfId="17"/>
    <cellStyle name="Moneda 5" xfId="23"/>
    <cellStyle name="Moneda 6" xfId="27"/>
    <cellStyle name="Moneda 7" xfId="28"/>
    <cellStyle name="Moneda 8" xfId="29"/>
    <cellStyle name="Moneda 9" xfId="30"/>
    <cellStyle name="Normal" xfId="0" builtinId="0"/>
    <cellStyle name="Normal 2" xfId="5"/>
    <cellStyle name="Normal 2 2" xfId="4"/>
    <cellStyle name="Normal 3" xfId="11"/>
    <cellStyle name="Normal 6" xfId="964"/>
    <cellStyle name="Porcentaje" xfId="6" builtinId="5"/>
  </cellStyles>
  <dxfs count="0"/>
  <tableStyles count="0" defaultTableStyle="TableStyleMedium9" defaultPivotStyle="PivotStyleMedium7"/>
  <colors>
    <mruColors>
      <color rgb="FFFF9999"/>
      <color rgb="FFFFCCFF"/>
      <color rgb="FFFF5353"/>
      <color rgb="FF80FF00"/>
      <color rgb="FFFF66FF"/>
      <color rgb="FFFF99FF"/>
      <color rgb="FFFFEBFF"/>
      <color rgb="FF0000FF"/>
      <color rgb="FF32D816"/>
      <color rgb="FF7CAF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C3254"/>
  <sheetViews>
    <sheetView topLeftCell="A2" zoomScale="80" zoomScaleNormal="80" zoomScaleSheetLayoutView="80" zoomScalePageLayoutView="125" workbookViewId="0">
      <pane xSplit="5" ySplit="1" topLeftCell="AE3" activePane="bottomRight" state="frozen"/>
      <selection activeCell="A2" sqref="A2"/>
      <selection pane="topRight" activeCell="F2" sqref="F2"/>
      <selection pane="bottomLeft" activeCell="A3" sqref="A3"/>
      <selection pane="bottomRight" activeCell="L11" sqref="L11"/>
    </sheetView>
  </sheetViews>
  <sheetFormatPr baseColWidth="10" defaultColWidth="11.42578125" defaultRowHeight="62.25" customHeight="1" x14ac:dyDescent="0.2"/>
  <cols>
    <col min="1" max="1" width="12.7109375" style="27" customWidth="1"/>
    <col min="2" max="2" width="8.140625" style="27" customWidth="1"/>
    <col min="3" max="3" width="10.140625" style="27" customWidth="1"/>
    <col min="4" max="4" width="11.28515625" style="28" customWidth="1"/>
    <col min="5" max="5" width="14.7109375" style="29" customWidth="1"/>
    <col min="6" max="6" width="4.7109375" style="29" customWidth="1"/>
    <col min="7" max="9" width="4.7109375" style="30" customWidth="1"/>
    <col min="10" max="10" width="4.7109375" style="397" customWidth="1"/>
    <col min="11" max="11" width="4.7109375" style="24" customWidth="1"/>
    <col min="12" max="12" width="20" style="19" customWidth="1"/>
    <col min="13" max="13" width="1.28515625" style="24" customWidth="1"/>
    <col min="14" max="20" width="1.42578125" style="24" customWidth="1"/>
    <col min="21" max="21" width="21.140625" style="86" customWidth="1"/>
    <col min="22" max="29" width="1.28515625" style="24" customWidth="1"/>
    <col min="30" max="30" width="3.5703125" style="24" customWidth="1"/>
    <col min="31" max="31" width="3.140625" style="24" customWidth="1"/>
    <col min="32" max="32" width="2.85546875" style="24" customWidth="1"/>
    <col min="33" max="33" width="12.42578125" style="95" customWidth="1"/>
    <col min="34" max="35" width="11" style="24" customWidth="1"/>
    <col min="36" max="36" width="9.7109375" style="24" customWidth="1"/>
    <col min="37" max="37" width="10.85546875" style="24" customWidth="1"/>
    <col min="38" max="38" width="9.85546875" style="24" customWidth="1"/>
    <col min="39" max="39" width="15.85546875" style="402" customWidth="1"/>
    <col min="40" max="40" width="18.5703125" style="402" customWidth="1"/>
    <col min="41" max="41" width="7.140625" style="24" customWidth="1"/>
    <col min="42" max="42" width="6.140625" style="24" customWidth="1"/>
    <col min="43" max="43" width="9.28515625" style="24" customWidth="1"/>
    <col min="44" max="44" width="11" style="24" customWidth="1"/>
    <col min="45" max="45" width="22.85546875" style="24" customWidth="1"/>
    <col min="46" max="46" width="10.28515625" style="24" customWidth="1"/>
    <col min="47" max="48" width="6.7109375" style="249" customWidth="1"/>
    <col min="49" max="49" width="13.7109375" style="91" customWidth="1"/>
    <col min="50" max="50" width="12.28515625" style="91" customWidth="1"/>
    <col min="51" max="51" width="25.85546875" style="402" customWidth="1"/>
    <col min="52" max="52" width="9.140625" style="19" customWidth="1"/>
    <col min="53" max="53" width="11.140625" style="19" customWidth="1"/>
    <col min="54" max="54" width="12.85546875" style="19" customWidth="1"/>
    <col min="55" max="55" width="36.85546875" style="405" customWidth="1"/>
    <col min="56" max="56" width="15.140625" style="406" customWidth="1"/>
    <col min="57" max="57" width="12.85546875" style="407" customWidth="1"/>
    <col min="58" max="58" width="21.42578125" style="408" bestFit="1" customWidth="1"/>
    <col min="59" max="59" width="13.140625" style="19" customWidth="1"/>
    <col min="60" max="60" width="13.140625" style="407" customWidth="1"/>
    <col min="61" max="61" width="29.85546875" style="409" customWidth="1"/>
    <col min="62" max="62" width="13.42578125" style="407" customWidth="1"/>
    <col min="63" max="63" width="11.85546875" style="407" customWidth="1"/>
    <col min="64" max="65" width="19.42578125" style="24" customWidth="1"/>
    <col min="66" max="69" width="8.28515625" style="24" customWidth="1"/>
    <col min="70" max="80" width="2.140625" style="24" customWidth="1"/>
    <col min="81" max="81" width="5" style="24" customWidth="1"/>
    <col min="82" max="82" width="23.42578125" style="24" customWidth="1"/>
    <col min="83" max="16384" width="11.42578125" style="24"/>
  </cols>
  <sheetData>
    <row r="1" spans="1:82" ht="24.75" hidden="1" customHeight="1" thickBot="1" x14ac:dyDescent="0.25">
      <c r="A1" s="20"/>
      <c r="B1" s="20"/>
      <c r="C1" s="20"/>
      <c r="D1" s="21"/>
      <c r="E1" s="21"/>
      <c r="F1" s="21"/>
      <c r="G1" s="22"/>
      <c r="H1" s="23"/>
      <c r="I1" s="21"/>
      <c r="J1" s="5826" t="s">
        <v>179</v>
      </c>
      <c r="K1" s="5827"/>
      <c r="L1" s="5827"/>
      <c r="M1" s="5827"/>
      <c r="N1" s="5827"/>
      <c r="O1" s="5827"/>
      <c r="P1" s="5827"/>
      <c r="Q1" s="5827"/>
      <c r="R1" s="5827"/>
      <c r="S1" s="5827"/>
      <c r="T1" s="5827"/>
      <c r="U1" s="75"/>
      <c r="V1" s="75"/>
      <c r="W1" s="75"/>
      <c r="X1" s="75"/>
      <c r="Y1" s="75"/>
      <c r="Z1" s="75"/>
      <c r="AA1" s="75"/>
      <c r="AB1" s="75"/>
      <c r="AC1" s="75"/>
      <c r="AD1" s="75"/>
      <c r="AE1" s="75"/>
      <c r="AF1" s="75"/>
      <c r="AG1" s="5828" t="s">
        <v>180</v>
      </c>
      <c r="AH1" s="5829"/>
      <c r="AI1" s="5829"/>
      <c r="AJ1" s="5829"/>
      <c r="AK1" s="5829"/>
      <c r="AL1" s="5829"/>
      <c r="AM1" s="5830"/>
      <c r="AN1" s="5831"/>
      <c r="AO1" s="5829"/>
      <c r="AP1" s="5829"/>
      <c r="AQ1" s="5829"/>
      <c r="AR1" s="5829"/>
      <c r="AS1" s="5832" t="s">
        <v>187</v>
      </c>
      <c r="AT1" s="5833"/>
      <c r="AU1" s="5834"/>
      <c r="AV1" s="5834"/>
      <c r="AW1" s="5835"/>
      <c r="AX1" s="5835"/>
      <c r="AY1" s="5836"/>
      <c r="AZ1" s="5837" t="s">
        <v>203</v>
      </c>
      <c r="BA1" s="5838"/>
      <c r="BB1" s="5838"/>
      <c r="BC1" s="5839"/>
      <c r="BD1" s="5840"/>
      <c r="BE1" s="5838"/>
      <c r="BF1" s="5841"/>
      <c r="BG1" s="5838"/>
      <c r="BH1" s="5838"/>
      <c r="BI1" s="5838"/>
      <c r="BJ1" s="5842"/>
      <c r="BK1" s="5843"/>
      <c r="BL1" s="5844"/>
      <c r="BM1" s="5845"/>
      <c r="BN1" s="5825"/>
      <c r="BO1" s="5825"/>
      <c r="BP1" s="5825"/>
      <c r="BQ1" s="5825"/>
      <c r="BR1" s="5824" t="s">
        <v>215</v>
      </c>
      <c r="BS1" s="5824"/>
      <c r="BT1" s="5824"/>
      <c r="BU1" s="5824"/>
      <c r="BV1" s="5824"/>
      <c r="BW1" s="5824"/>
      <c r="BX1" s="5824"/>
      <c r="BY1" s="5824"/>
      <c r="BZ1" s="5824"/>
      <c r="CA1" s="5824"/>
      <c r="CB1" s="5824"/>
      <c r="CC1" s="82"/>
    </row>
    <row r="2" spans="1:82" ht="62.1" customHeight="1" thickBot="1" x14ac:dyDescent="0.25">
      <c r="A2" s="1" t="s">
        <v>28</v>
      </c>
      <c r="B2" s="2" t="s">
        <v>32</v>
      </c>
      <c r="C2" s="87" t="s">
        <v>2</v>
      </c>
      <c r="D2" s="88" t="s">
        <v>3</v>
      </c>
      <c r="E2" s="88" t="s">
        <v>29</v>
      </c>
      <c r="F2" s="88" t="s">
        <v>30</v>
      </c>
      <c r="G2" s="88" t="s">
        <v>7</v>
      </c>
      <c r="H2" s="89" t="s">
        <v>145</v>
      </c>
      <c r="I2" s="88" t="s">
        <v>8</v>
      </c>
      <c r="J2" s="398" t="s">
        <v>19</v>
      </c>
      <c r="K2" s="33" t="s">
        <v>20</v>
      </c>
      <c r="L2" s="34" t="s">
        <v>21</v>
      </c>
      <c r="M2" s="35" t="s">
        <v>9</v>
      </c>
      <c r="N2" s="35" t="s">
        <v>26</v>
      </c>
      <c r="O2" s="35" t="s">
        <v>27</v>
      </c>
      <c r="P2" s="35" t="s">
        <v>12</v>
      </c>
      <c r="Q2" s="35" t="s">
        <v>13</v>
      </c>
      <c r="R2" s="35" t="s">
        <v>14</v>
      </c>
      <c r="S2" s="35" t="s">
        <v>15</v>
      </c>
      <c r="T2" s="36" t="s">
        <v>16</v>
      </c>
      <c r="U2" s="85" t="s">
        <v>22</v>
      </c>
      <c r="V2" s="76" t="s">
        <v>9</v>
      </c>
      <c r="W2" s="76" t="s">
        <v>10</v>
      </c>
      <c r="X2" s="76" t="s">
        <v>11</v>
      </c>
      <c r="Y2" s="76" t="s">
        <v>12</v>
      </c>
      <c r="Z2" s="76" t="s">
        <v>13</v>
      </c>
      <c r="AA2" s="76" t="s">
        <v>14</v>
      </c>
      <c r="AB2" s="76" t="s">
        <v>15</v>
      </c>
      <c r="AC2" s="76" t="s">
        <v>16</v>
      </c>
      <c r="AD2" s="246" t="s">
        <v>17</v>
      </c>
      <c r="AE2" s="246" t="s">
        <v>18</v>
      </c>
      <c r="AF2" s="247" t="s">
        <v>4</v>
      </c>
      <c r="AG2" s="96" t="s">
        <v>167</v>
      </c>
      <c r="AH2" s="79" t="s">
        <v>168</v>
      </c>
      <c r="AI2" s="79" t="s">
        <v>169</v>
      </c>
      <c r="AJ2" s="79" t="s">
        <v>170</v>
      </c>
      <c r="AK2" s="79" t="s">
        <v>171</v>
      </c>
      <c r="AL2" s="79" t="s">
        <v>172</v>
      </c>
      <c r="AM2" s="4055" t="s">
        <v>173</v>
      </c>
      <c r="AN2" s="4055" t="s">
        <v>174</v>
      </c>
      <c r="AO2" s="79" t="s">
        <v>175</v>
      </c>
      <c r="AP2" s="79" t="s">
        <v>176</v>
      </c>
      <c r="AQ2" s="79" t="s">
        <v>177</v>
      </c>
      <c r="AR2" s="80" t="s">
        <v>178</v>
      </c>
      <c r="AS2" s="37" t="s">
        <v>181</v>
      </c>
      <c r="AT2" s="38" t="s">
        <v>182</v>
      </c>
      <c r="AU2" s="39" t="s">
        <v>183</v>
      </c>
      <c r="AV2" s="39" t="s">
        <v>414</v>
      </c>
      <c r="AW2" s="40" t="s">
        <v>184</v>
      </c>
      <c r="AX2" s="40" t="s">
        <v>185</v>
      </c>
      <c r="AY2" s="413" t="s">
        <v>186</v>
      </c>
      <c r="AZ2" s="41" t="s">
        <v>188</v>
      </c>
      <c r="BA2" s="42" t="s">
        <v>189</v>
      </c>
      <c r="BB2" s="42" t="s">
        <v>190</v>
      </c>
      <c r="BC2" s="92" t="s">
        <v>191</v>
      </c>
      <c r="BD2" s="94" t="s">
        <v>192</v>
      </c>
      <c r="BE2" s="44" t="s">
        <v>193</v>
      </c>
      <c r="BF2" s="401" t="s">
        <v>194</v>
      </c>
      <c r="BG2" s="43" t="s">
        <v>195</v>
      </c>
      <c r="BH2" s="44" t="s">
        <v>196</v>
      </c>
      <c r="BI2" s="362" t="s">
        <v>197</v>
      </c>
      <c r="BJ2" s="44" t="s">
        <v>198</v>
      </c>
      <c r="BK2" s="44" t="s">
        <v>199</v>
      </c>
      <c r="BL2" s="45" t="s">
        <v>200</v>
      </c>
      <c r="BM2" s="46" t="s">
        <v>201</v>
      </c>
      <c r="BN2" s="77" t="s">
        <v>23</v>
      </c>
      <c r="BO2" s="77" t="s">
        <v>24</v>
      </c>
      <c r="BP2" s="77" t="s">
        <v>25</v>
      </c>
      <c r="BQ2" s="77" t="s">
        <v>202</v>
      </c>
      <c r="BR2" s="78" t="s">
        <v>204</v>
      </c>
      <c r="BS2" s="78" t="s">
        <v>205</v>
      </c>
      <c r="BT2" s="78" t="s">
        <v>206</v>
      </c>
      <c r="BU2" s="78" t="s">
        <v>207</v>
      </c>
      <c r="BV2" s="78" t="s">
        <v>208</v>
      </c>
      <c r="BW2" s="78" t="s">
        <v>209</v>
      </c>
      <c r="BX2" s="78" t="s">
        <v>210</v>
      </c>
      <c r="BY2" s="78" t="s">
        <v>211</v>
      </c>
      <c r="BZ2" s="78" t="s">
        <v>212</v>
      </c>
      <c r="CA2" s="78" t="s">
        <v>213</v>
      </c>
      <c r="CB2" s="78" t="s">
        <v>214</v>
      </c>
      <c r="CC2" s="78" t="s">
        <v>224</v>
      </c>
      <c r="CD2" s="81" t="s">
        <v>5</v>
      </c>
    </row>
    <row r="3" spans="1:82" ht="25.5" customHeight="1" thickBot="1" x14ac:dyDescent="0.25">
      <c r="A3" s="59" t="s">
        <v>161</v>
      </c>
      <c r="B3" s="60" t="s">
        <v>119</v>
      </c>
      <c r="C3" s="61" t="s">
        <v>118</v>
      </c>
      <c r="D3" s="359">
        <v>1</v>
      </c>
      <c r="E3" s="47" t="s">
        <v>33</v>
      </c>
      <c r="F3" s="48" t="s">
        <v>31</v>
      </c>
      <c r="G3" s="49">
        <v>0</v>
      </c>
      <c r="H3" s="49" t="s">
        <v>0</v>
      </c>
      <c r="I3" s="49">
        <v>1</v>
      </c>
      <c r="J3" s="392">
        <v>0.33</v>
      </c>
      <c r="K3" s="50"/>
      <c r="L3" s="51">
        <f>+M3+N3+O3+P3+Q3+R3+S3+T3</f>
        <v>270000000</v>
      </c>
      <c r="M3" s="52">
        <v>270000000</v>
      </c>
      <c r="N3" s="52"/>
      <c r="O3" s="52"/>
      <c r="P3" s="52"/>
      <c r="Q3" s="52"/>
      <c r="R3" s="52"/>
      <c r="S3" s="52"/>
      <c r="T3" s="52"/>
      <c r="U3" s="168">
        <f>SUBTOTAL(9,V3:AC3)</f>
        <v>270000000</v>
      </c>
      <c r="V3" s="414">
        <v>270000000</v>
      </c>
      <c r="W3" s="414"/>
      <c r="X3" s="414"/>
      <c r="Y3" s="414"/>
      <c r="Z3" s="414"/>
      <c r="AA3" s="414"/>
      <c r="AB3" s="414"/>
      <c r="AC3" s="414"/>
      <c r="AD3" s="52"/>
      <c r="AE3" s="52"/>
      <c r="AF3" s="52"/>
      <c r="AG3" s="1844">
        <v>43232200</v>
      </c>
      <c r="AH3" s="1845" t="s">
        <v>6252</v>
      </c>
      <c r="AI3" s="1846">
        <v>43021</v>
      </c>
      <c r="AJ3" s="1845" t="s">
        <v>309</v>
      </c>
      <c r="AK3" s="1845" t="s">
        <v>311</v>
      </c>
      <c r="AL3" s="1845" t="s">
        <v>274</v>
      </c>
      <c r="AM3" s="4056">
        <v>270000000</v>
      </c>
      <c r="AN3" s="4056">
        <v>270000000</v>
      </c>
      <c r="AO3" s="1845" t="s">
        <v>550</v>
      </c>
      <c r="AP3" s="1845" t="s">
        <v>551</v>
      </c>
      <c r="AQ3" s="1847" t="s">
        <v>251</v>
      </c>
      <c r="AR3" s="1848">
        <v>2201010102</v>
      </c>
      <c r="AS3" s="1849" t="s">
        <v>5808</v>
      </c>
      <c r="AT3" s="1850" t="s">
        <v>5809</v>
      </c>
      <c r="AU3" s="1851">
        <v>1</v>
      </c>
      <c r="AV3" s="1851">
        <v>0.5</v>
      </c>
      <c r="AW3" s="1852">
        <v>43009</v>
      </c>
      <c r="AX3" s="1852">
        <v>43100</v>
      </c>
      <c r="AY3" s="1853">
        <v>270000000</v>
      </c>
      <c r="AZ3" s="1854" t="s">
        <v>294</v>
      </c>
      <c r="BA3" s="1854" t="s">
        <v>547</v>
      </c>
      <c r="BB3" s="1854" t="s">
        <v>548</v>
      </c>
      <c r="BC3" s="1855" t="s">
        <v>549</v>
      </c>
      <c r="BD3" s="1856">
        <v>2017001412</v>
      </c>
      <c r="BE3" s="1857"/>
      <c r="BF3" s="3426">
        <v>270000000</v>
      </c>
      <c r="BG3" s="1858">
        <v>2017001458</v>
      </c>
      <c r="BH3" s="1857"/>
      <c r="BI3" s="3426">
        <v>270000000</v>
      </c>
      <c r="BJ3" s="1857">
        <v>43021</v>
      </c>
      <c r="BK3" s="1857">
        <v>43203</v>
      </c>
      <c r="BL3" s="1859">
        <f>L3-BI3</f>
        <v>0</v>
      </c>
      <c r="BM3" s="1860"/>
      <c r="BN3" s="1861"/>
      <c r="BO3" s="1861"/>
      <c r="BP3" s="1861"/>
      <c r="BQ3" s="1861"/>
      <c r="BR3" s="1861"/>
      <c r="BS3" s="1861"/>
      <c r="BT3" s="1861"/>
      <c r="BU3" s="1861"/>
      <c r="BV3" s="1861"/>
      <c r="BW3" s="1861"/>
      <c r="BX3" s="1861"/>
      <c r="BY3" s="1861"/>
      <c r="BZ3" s="1861"/>
      <c r="CA3" s="1861"/>
      <c r="CB3" s="1861"/>
      <c r="CC3" s="1862"/>
      <c r="CD3" s="1863" t="s">
        <v>134</v>
      </c>
    </row>
    <row r="4" spans="1:82" ht="25.5" customHeight="1" thickBot="1" x14ac:dyDescent="0.25">
      <c r="A4" s="62" t="s">
        <v>161</v>
      </c>
      <c r="B4" s="3" t="s">
        <v>216</v>
      </c>
      <c r="C4" s="32" t="s">
        <v>118</v>
      </c>
      <c r="D4" s="360">
        <v>1</v>
      </c>
      <c r="E4" s="4" t="s">
        <v>33</v>
      </c>
      <c r="F4" s="5" t="s">
        <v>31</v>
      </c>
      <c r="G4" s="9">
        <v>0</v>
      </c>
      <c r="H4" s="9" t="s">
        <v>0</v>
      </c>
      <c r="I4" s="9">
        <v>1</v>
      </c>
      <c r="J4" s="384">
        <v>0.33</v>
      </c>
      <c r="K4" s="25"/>
      <c r="L4" s="6"/>
      <c r="M4" s="7"/>
      <c r="N4" s="7"/>
      <c r="O4" s="7"/>
      <c r="P4" s="7"/>
      <c r="Q4" s="7"/>
      <c r="R4" s="7"/>
      <c r="S4" s="7"/>
      <c r="T4" s="7"/>
      <c r="U4" s="83"/>
      <c r="V4" s="7"/>
      <c r="W4" s="7"/>
      <c r="X4" s="7"/>
      <c r="Y4" s="7"/>
      <c r="Z4" s="7"/>
      <c r="AA4" s="7"/>
      <c r="AB4" s="7"/>
      <c r="AC4" s="7"/>
      <c r="AD4" s="7"/>
      <c r="AE4" s="7"/>
      <c r="AF4" s="7"/>
      <c r="AG4" s="1864"/>
      <c r="AH4" s="1865"/>
      <c r="AI4" s="1865"/>
      <c r="AJ4" s="1865"/>
      <c r="AK4" s="1865"/>
      <c r="AL4" s="1865"/>
      <c r="AM4" s="4057"/>
      <c r="AN4" s="4057"/>
      <c r="AO4" s="1865"/>
      <c r="AP4" s="1865"/>
      <c r="AQ4" s="1865"/>
      <c r="AR4" s="1866"/>
      <c r="AS4" s="1867"/>
      <c r="AT4" s="1868"/>
      <c r="AU4" s="1869"/>
      <c r="AV4" s="1869"/>
      <c r="AW4" s="1870"/>
      <c r="AX4" s="1870"/>
      <c r="AY4" s="1871"/>
      <c r="AZ4" s="1872"/>
      <c r="BA4" s="1872"/>
      <c r="BB4" s="1872"/>
      <c r="BC4" s="1872"/>
      <c r="BD4" s="1872"/>
      <c r="BE4" s="1873"/>
      <c r="BF4" s="1832"/>
      <c r="BG4" s="1874"/>
      <c r="BH4" s="1873"/>
      <c r="BI4" s="1875"/>
      <c r="BJ4" s="1873"/>
      <c r="BK4" s="1873"/>
      <c r="BL4" s="1876"/>
      <c r="BM4" s="1877"/>
      <c r="BN4" s="1878"/>
      <c r="BO4" s="1878"/>
      <c r="BP4" s="1878"/>
      <c r="BQ4" s="1878"/>
      <c r="BR4" s="1879"/>
      <c r="BS4" s="1879"/>
      <c r="BT4" s="1879"/>
      <c r="BU4" s="1879"/>
      <c r="BV4" s="1879"/>
      <c r="BW4" s="1879"/>
      <c r="BX4" s="1879"/>
      <c r="BY4" s="1879"/>
      <c r="BZ4" s="1879"/>
      <c r="CA4" s="1879"/>
      <c r="CB4" s="1879"/>
      <c r="CC4" s="1880"/>
      <c r="CD4" s="1863" t="s">
        <v>134</v>
      </c>
    </row>
    <row r="5" spans="1:82" ht="25.5" customHeight="1" thickBot="1" x14ac:dyDescent="0.25">
      <c r="A5" s="62" t="s">
        <v>161</v>
      </c>
      <c r="B5" s="3" t="s">
        <v>217</v>
      </c>
      <c r="C5" s="32" t="s">
        <v>118</v>
      </c>
      <c r="D5" s="360">
        <v>1</v>
      </c>
      <c r="E5" s="4" t="s">
        <v>33</v>
      </c>
      <c r="F5" s="5" t="s">
        <v>31</v>
      </c>
      <c r="G5" s="9">
        <v>0</v>
      </c>
      <c r="H5" s="9" t="s">
        <v>0</v>
      </c>
      <c r="I5" s="9">
        <v>1</v>
      </c>
      <c r="J5" s="384">
        <v>0.33</v>
      </c>
      <c r="K5" s="25"/>
      <c r="L5" s="6"/>
      <c r="M5" s="7"/>
      <c r="N5" s="7"/>
      <c r="O5" s="7"/>
      <c r="P5" s="7"/>
      <c r="Q5" s="7"/>
      <c r="R5" s="7"/>
      <c r="S5" s="7"/>
      <c r="T5" s="7"/>
      <c r="U5" s="83"/>
      <c r="V5" s="7"/>
      <c r="W5" s="7"/>
      <c r="X5" s="7"/>
      <c r="Y5" s="7"/>
      <c r="Z5" s="7"/>
      <c r="AA5" s="7"/>
      <c r="AB5" s="7"/>
      <c r="AC5" s="7"/>
      <c r="AD5" s="7"/>
      <c r="AE5" s="7"/>
      <c r="AF5" s="7"/>
      <c r="AG5" s="1864"/>
      <c r="AH5" s="1865"/>
      <c r="AI5" s="1865"/>
      <c r="AJ5" s="1865"/>
      <c r="AK5" s="1865"/>
      <c r="AL5" s="1865"/>
      <c r="AM5" s="4057"/>
      <c r="AN5" s="4057"/>
      <c r="AO5" s="1865"/>
      <c r="AP5" s="1865"/>
      <c r="AQ5" s="1865"/>
      <c r="AR5" s="1866"/>
      <c r="AS5" s="1867"/>
      <c r="AT5" s="1868"/>
      <c r="AU5" s="1869"/>
      <c r="AV5" s="1869"/>
      <c r="AW5" s="1870"/>
      <c r="AX5" s="1870"/>
      <c r="AY5" s="1871"/>
      <c r="AZ5" s="1872"/>
      <c r="BA5" s="1872"/>
      <c r="BB5" s="1872"/>
      <c r="BC5" s="1872"/>
      <c r="BD5" s="1872"/>
      <c r="BE5" s="1873"/>
      <c r="BF5" s="1832"/>
      <c r="BG5" s="1874"/>
      <c r="BH5" s="1873"/>
      <c r="BI5" s="1875"/>
      <c r="BJ5" s="1873"/>
      <c r="BK5" s="1873"/>
      <c r="BL5" s="1876"/>
      <c r="BM5" s="1877"/>
      <c r="BN5" s="1878"/>
      <c r="BO5" s="1878"/>
      <c r="BP5" s="1878"/>
      <c r="BQ5" s="1878"/>
      <c r="BR5" s="1879"/>
      <c r="BS5" s="1879"/>
      <c r="BT5" s="1879"/>
      <c r="BU5" s="1879"/>
      <c r="BV5" s="1879"/>
      <c r="BW5" s="1879"/>
      <c r="BX5" s="1879"/>
      <c r="BY5" s="1879"/>
      <c r="BZ5" s="1879"/>
      <c r="CA5" s="1879"/>
      <c r="CB5" s="1879"/>
      <c r="CC5" s="1880"/>
      <c r="CD5" s="1863" t="s">
        <v>134</v>
      </c>
    </row>
    <row r="6" spans="1:82" ht="25.5" customHeight="1" thickBot="1" x14ac:dyDescent="0.25">
      <c r="A6" s="62" t="s">
        <v>161</v>
      </c>
      <c r="B6" s="3" t="s">
        <v>218</v>
      </c>
      <c r="C6" s="32" t="s">
        <v>118</v>
      </c>
      <c r="D6" s="360">
        <v>1</v>
      </c>
      <c r="E6" s="4" t="s">
        <v>33</v>
      </c>
      <c r="F6" s="5" t="s">
        <v>31</v>
      </c>
      <c r="G6" s="9">
        <v>0</v>
      </c>
      <c r="H6" s="9" t="s">
        <v>0</v>
      </c>
      <c r="I6" s="9">
        <v>1</v>
      </c>
      <c r="J6" s="384">
        <v>0.33</v>
      </c>
      <c r="K6" s="25"/>
      <c r="L6" s="6"/>
      <c r="M6" s="7"/>
      <c r="N6" s="7"/>
      <c r="O6" s="7"/>
      <c r="P6" s="7"/>
      <c r="Q6" s="7"/>
      <c r="R6" s="7"/>
      <c r="S6" s="7"/>
      <c r="T6" s="7"/>
      <c r="U6" s="83"/>
      <c r="V6" s="7"/>
      <c r="W6" s="7"/>
      <c r="X6" s="7"/>
      <c r="Y6" s="7"/>
      <c r="Z6" s="7"/>
      <c r="AA6" s="7"/>
      <c r="AB6" s="7"/>
      <c r="AC6" s="7"/>
      <c r="AD6" s="7"/>
      <c r="AE6" s="7"/>
      <c r="AF6" s="7"/>
      <c r="AG6" s="1864"/>
      <c r="AH6" s="1865"/>
      <c r="AI6" s="1865"/>
      <c r="AJ6" s="1865"/>
      <c r="AK6" s="1865"/>
      <c r="AL6" s="1865"/>
      <c r="AM6" s="4057"/>
      <c r="AN6" s="4057"/>
      <c r="AO6" s="1865"/>
      <c r="AP6" s="1865"/>
      <c r="AQ6" s="1865"/>
      <c r="AR6" s="1866"/>
      <c r="AS6" s="1867"/>
      <c r="AT6" s="1868"/>
      <c r="AU6" s="1869"/>
      <c r="AV6" s="1869"/>
      <c r="AW6" s="1870"/>
      <c r="AX6" s="1870"/>
      <c r="AY6" s="1871"/>
      <c r="AZ6" s="1872"/>
      <c r="BA6" s="1872"/>
      <c r="BB6" s="1872"/>
      <c r="BC6" s="1872"/>
      <c r="BD6" s="1872"/>
      <c r="BE6" s="1873"/>
      <c r="BF6" s="1832"/>
      <c r="BG6" s="1874"/>
      <c r="BH6" s="1873"/>
      <c r="BI6" s="1875"/>
      <c r="BJ6" s="1873"/>
      <c r="BK6" s="1873"/>
      <c r="BL6" s="1876"/>
      <c r="BM6" s="1877"/>
      <c r="BN6" s="1878"/>
      <c r="BO6" s="1878"/>
      <c r="BP6" s="1878"/>
      <c r="BQ6" s="1878"/>
      <c r="BR6" s="1879"/>
      <c r="BS6" s="1879"/>
      <c r="BT6" s="1879"/>
      <c r="BU6" s="1879"/>
      <c r="BV6" s="1879"/>
      <c r="BW6" s="1879"/>
      <c r="BX6" s="1879"/>
      <c r="BY6" s="1879"/>
      <c r="BZ6" s="1879"/>
      <c r="CA6" s="1879"/>
      <c r="CB6" s="1879"/>
      <c r="CC6" s="1880"/>
      <c r="CD6" s="1863" t="s">
        <v>134</v>
      </c>
    </row>
    <row r="7" spans="1:82" ht="25.5" customHeight="1" thickBot="1" x14ac:dyDescent="0.25">
      <c r="A7" s="62" t="s">
        <v>161</v>
      </c>
      <c r="B7" s="3" t="s">
        <v>219</v>
      </c>
      <c r="C7" s="32" t="s">
        <v>118</v>
      </c>
      <c r="D7" s="360">
        <v>1</v>
      </c>
      <c r="E7" s="4" t="s">
        <v>33</v>
      </c>
      <c r="F7" s="5" t="s">
        <v>31</v>
      </c>
      <c r="G7" s="9">
        <v>0</v>
      </c>
      <c r="H7" s="9" t="s">
        <v>0</v>
      </c>
      <c r="I7" s="9">
        <v>1</v>
      </c>
      <c r="J7" s="384">
        <v>0.33</v>
      </c>
      <c r="K7" s="25"/>
      <c r="L7" s="6"/>
      <c r="M7" s="7"/>
      <c r="N7" s="7"/>
      <c r="O7" s="7"/>
      <c r="P7" s="7"/>
      <c r="Q7" s="7"/>
      <c r="R7" s="7"/>
      <c r="S7" s="7"/>
      <c r="T7" s="7"/>
      <c r="U7" s="83"/>
      <c r="V7" s="7"/>
      <c r="W7" s="7"/>
      <c r="X7" s="7"/>
      <c r="Y7" s="7"/>
      <c r="Z7" s="7"/>
      <c r="AA7" s="7"/>
      <c r="AB7" s="7"/>
      <c r="AC7" s="7"/>
      <c r="AD7" s="7"/>
      <c r="AE7" s="7"/>
      <c r="AF7" s="7"/>
      <c r="AG7" s="1864"/>
      <c r="AH7" s="1865"/>
      <c r="AI7" s="1865"/>
      <c r="AJ7" s="1865"/>
      <c r="AK7" s="1865"/>
      <c r="AL7" s="1865"/>
      <c r="AM7" s="4057"/>
      <c r="AN7" s="4057"/>
      <c r="AO7" s="1865"/>
      <c r="AP7" s="1865"/>
      <c r="AQ7" s="1865"/>
      <c r="AR7" s="1866"/>
      <c r="AS7" s="1867"/>
      <c r="AT7" s="1868"/>
      <c r="AU7" s="1869"/>
      <c r="AV7" s="1869"/>
      <c r="AW7" s="1870"/>
      <c r="AX7" s="1870"/>
      <c r="AY7" s="1871"/>
      <c r="AZ7" s="1872"/>
      <c r="BA7" s="1872"/>
      <c r="BB7" s="1872"/>
      <c r="BC7" s="1872"/>
      <c r="BD7" s="1872"/>
      <c r="BE7" s="1873"/>
      <c r="BF7" s="1832"/>
      <c r="BG7" s="1874"/>
      <c r="BH7" s="1873"/>
      <c r="BI7" s="1875"/>
      <c r="BJ7" s="1873"/>
      <c r="BK7" s="1873"/>
      <c r="BL7" s="1876"/>
      <c r="BM7" s="1877"/>
      <c r="BN7" s="1878"/>
      <c r="BO7" s="1878"/>
      <c r="BP7" s="1878"/>
      <c r="BQ7" s="1878"/>
      <c r="BR7" s="1879"/>
      <c r="BS7" s="1879"/>
      <c r="BT7" s="1879"/>
      <c r="BU7" s="1879"/>
      <c r="BV7" s="1879"/>
      <c r="BW7" s="1879"/>
      <c r="BX7" s="1879"/>
      <c r="BY7" s="1879"/>
      <c r="BZ7" s="1879"/>
      <c r="CA7" s="1879"/>
      <c r="CB7" s="1879"/>
      <c r="CC7" s="1880"/>
      <c r="CD7" s="1863" t="s">
        <v>134</v>
      </c>
    </row>
    <row r="8" spans="1:82" ht="25.5" customHeight="1" thickBot="1" x14ac:dyDescent="0.25">
      <c r="A8" s="63" t="s">
        <v>161</v>
      </c>
      <c r="B8" s="64" t="s">
        <v>220</v>
      </c>
      <c r="C8" s="65" t="s">
        <v>118</v>
      </c>
      <c r="D8" s="361">
        <v>1</v>
      </c>
      <c r="E8" s="53" t="s">
        <v>33</v>
      </c>
      <c r="F8" s="54" t="s">
        <v>31</v>
      </c>
      <c r="G8" s="55">
        <v>0</v>
      </c>
      <c r="H8" s="55" t="s">
        <v>0</v>
      </c>
      <c r="I8" s="55">
        <v>1</v>
      </c>
      <c r="J8" s="399">
        <v>0.33</v>
      </c>
      <c r="K8" s="56"/>
      <c r="L8" s="57"/>
      <c r="M8" s="58"/>
      <c r="N8" s="58"/>
      <c r="O8" s="58"/>
      <c r="P8" s="58"/>
      <c r="Q8" s="58"/>
      <c r="R8" s="58"/>
      <c r="S8" s="58"/>
      <c r="T8" s="58"/>
      <c r="U8" s="84"/>
      <c r="V8" s="58"/>
      <c r="W8" s="58"/>
      <c r="X8" s="58"/>
      <c r="Y8" s="58"/>
      <c r="Z8" s="58"/>
      <c r="AA8" s="58"/>
      <c r="AB8" s="58"/>
      <c r="AC8" s="58"/>
      <c r="AD8" s="58"/>
      <c r="AE8" s="58"/>
      <c r="AF8" s="58"/>
      <c r="AG8" s="1881"/>
      <c r="AH8" s="1882"/>
      <c r="AI8" s="1882"/>
      <c r="AJ8" s="1882"/>
      <c r="AK8" s="1882"/>
      <c r="AL8" s="1882"/>
      <c r="AM8" s="4058"/>
      <c r="AN8" s="4058"/>
      <c r="AO8" s="1882"/>
      <c r="AP8" s="1882"/>
      <c r="AQ8" s="1882"/>
      <c r="AR8" s="1883"/>
      <c r="AS8" s="1884"/>
      <c r="AT8" s="1885"/>
      <c r="AU8" s="1886"/>
      <c r="AV8" s="1886"/>
      <c r="AW8" s="1887"/>
      <c r="AX8" s="1887"/>
      <c r="AY8" s="1888"/>
      <c r="AZ8" s="1889"/>
      <c r="BA8" s="1889"/>
      <c r="BB8" s="1889"/>
      <c r="BC8" s="1889"/>
      <c r="BD8" s="1889"/>
      <c r="BE8" s="1890"/>
      <c r="BF8" s="1891"/>
      <c r="BG8" s="1892"/>
      <c r="BH8" s="1890"/>
      <c r="BI8" s="1893"/>
      <c r="BJ8" s="1890"/>
      <c r="BK8" s="1890"/>
      <c r="BL8" s="1894"/>
      <c r="BM8" s="1895"/>
      <c r="BN8" s="1896"/>
      <c r="BO8" s="1896"/>
      <c r="BP8" s="1896"/>
      <c r="BQ8" s="1896"/>
      <c r="BR8" s="1897"/>
      <c r="BS8" s="1897"/>
      <c r="BT8" s="1897"/>
      <c r="BU8" s="1897"/>
      <c r="BV8" s="1897"/>
      <c r="BW8" s="1897"/>
      <c r="BX8" s="1897"/>
      <c r="BY8" s="1897"/>
      <c r="BZ8" s="1897"/>
      <c r="CA8" s="1897"/>
      <c r="CB8" s="1897"/>
      <c r="CC8" s="1898"/>
      <c r="CD8" s="1863" t="s">
        <v>134</v>
      </c>
    </row>
    <row r="9" spans="1:82" s="836" customFormat="1" ht="40.5" customHeight="1" x14ac:dyDescent="0.25">
      <c r="A9" s="826" t="s">
        <v>161</v>
      </c>
      <c r="B9" s="827" t="s">
        <v>119</v>
      </c>
      <c r="C9" s="828" t="s">
        <v>118</v>
      </c>
      <c r="D9" s="829">
        <v>2</v>
      </c>
      <c r="E9" s="4" t="s">
        <v>1707</v>
      </c>
      <c r="F9" s="602" t="s">
        <v>1708</v>
      </c>
      <c r="G9" s="603">
        <v>2</v>
      </c>
      <c r="H9" s="603" t="s">
        <v>1</v>
      </c>
      <c r="I9" s="603">
        <v>2</v>
      </c>
      <c r="J9" s="480">
        <v>2</v>
      </c>
      <c r="K9" s="25"/>
      <c r="L9" s="830">
        <f t="shared" ref="L9:L27" si="0">+M9+N9+O9+P9+Q9+R9+S9+T9</f>
        <v>341652202</v>
      </c>
      <c r="M9" s="831">
        <f>141652202+200000000</f>
        <v>341652202</v>
      </c>
      <c r="N9" s="831"/>
      <c r="O9" s="831"/>
      <c r="P9" s="831"/>
      <c r="Q9" s="831"/>
      <c r="R9" s="831"/>
      <c r="S9" s="832"/>
      <c r="T9" s="832"/>
      <c r="U9" s="833">
        <f>V9+W9+X9+Y9+Z9+AA9+AB9+AC9</f>
        <v>282386898</v>
      </c>
      <c r="V9" s="831">
        <f>141652202+140734696</f>
        <v>282386898</v>
      </c>
      <c r="W9" s="834"/>
      <c r="X9" s="495"/>
      <c r="Y9" s="495"/>
      <c r="Z9" s="495"/>
      <c r="AA9" s="495"/>
      <c r="AB9" s="7"/>
      <c r="AC9" s="7"/>
      <c r="AD9" s="7"/>
      <c r="AE9" s="835"/>
      <c r="AF9" s="791"/>
      <c r="AG9" s="2592"/>
      <c r="AH9" s="4126"/>
      <c r="AI9" s="4127"/>
      <c r="AJ9" s="4128"/>
      <c r="AK9" s="4127"/>
      <c r="AL9" s="4127"/>
      <c r="AM9" s="4129"/>
      <c r="AN9" s="4130">
        <v>14111499</v>
      </c>
      <c r="AO9" s="4131" t="s">
        <v>250</v>
      </c>
      <c r="AP9" s="4132" t="s">
        <v>6</v>
      </c>
      <c r="AQ9" s="4132" t="s">
        <v>1709</v>
      </c>
      <c r="AR9" s="4133"/>
      <c r="AS9" s="1409" t="s">
        <v>1710</v>
      </c>
      <c r="AT9" s="4127" t="s">
        <v>1711</v>
      </c>
      <c r="AU9" s="4134">
        <v>1</v>
      </c>
      <c r="AV9" s="4134">
        <v>0.9</v>
      </c>
      <c r="AW9" s="4135">
        <v>42768</v>
      </c>
      <c r="AX9" s="4135">
        <v>43099</v>
      </c>
      <c r="AY9" s="4136">
        <v>342758000</v>
      </c>
      <c r="AZ9" s="2271"/>
      <c r="BA9" s="2271"/>
      <c r="BB9" s="2271"/>
      <c r="BC9" s="2271"/>
      <c r="BD9" s="2271" t="s">
        <v>1712</v>
      </c>
      <c r="BE9" s="4137">
        <v>42766</v>
      </c>
      <c r="BF9" s="4138">
        <v>14111499</v>
      </c>
      <c r="BG9" s="4127">
        <v>2017000134</v>
      </c>
      <c r="BH9" s="4139">
        <v>42766</v>
      </c>
      <c r="BI9" s="4140">
        <v>14111499</v>
      </c>
      <c r="BJ9" s="4141">
        <v>42736</v>
      </c>
      <c r="BK9" s="4142">
        <v>43098</v>
      </c>
      <c r="BL9" s="2024">
        <f t="shared" ref="BL9" si="1">BF9-BI9</f>
        <v>0</v>
      </c>
      <c r="BM9" s="2024">
        <f>L9-(BI9:BI20)</f>
        <v>327540703</v>
      </c>
      <c r="BN9" s="1899"/>
      <c r="BO9" s="1861"/>
      <c r="BP9" s="1861"/>
      <c r="BQ9" s="1900"/>
      <c r="BR9" s="1878"/>
      <c r="BS9" s="1878"/>
      <c r="BT9" s="1878"/>
      <c r="BU9" s="1878"/>
      <c r="BV9" s="1878"/>
      <c r="BW9" s="1878"/>
      <c r="BX9" s="1878"/>
      <c r="BY9" s="1878"/>
      <c r="BZ9" s="1878"/>
      <c r="CA9" s="1878"/>
      <c r="CB9" s="1878"/>
      <c r="CC9" s="1878"/>
      <c r="CD9" s="1901" t="s">
        <v>1713</v>
      </c>
    </row>
    <row r="10" spans="1:82" s="839" customFormat="1" ht="40.5" customHeight="1" thickBot="1" x14ac:dyDescent="0.25">
      <c r="A10" s="837" t="s">
        <v>161</v>
      </c>
      <c r="B10" s="827" t="s">
        <v>216</v>
      </c>
      <c r="C10" s="828" t="s">
        <v>118</v>
      </c>
      <c r="D10" s="829">
        <v>2</v>
      </c>
      <c r="E10" s="4" t="s">
        <v>1707</v>
      </c>
      <c r="F10" s="602" t="s">
        <v>1708</v>
      </c>
      <c r="G10" s="603">
        <v>2</v>
      </c>
      <c r="H10" s="603" t="s">
        <v>1</v>
      </c>
      <c r="I10" s="603">
        <v>2</v>
      </c>
      <c r="J10" s="480">
        <v>2</v>
      </c>
      <c r="K10" s="25"/>
      <c r="L10" s="830"/>
      <c r="M10" s="832"/>
      <c r="N10" s="832"/>
      <c r="O10" s="832"/>
      <c r="P10" s="832"/>
      <c r="Q10" s="832"/>
      <c r="R10" s="832"/>
      <c r="S10" s="832"/>
      <c r="T10" s="832"/>
      <c r="U10" s="833">
        <f t="shared" ref="U10:U46" si="2">V10+W10+X10+Y10+Z10+AA10+AB10+AC10</f>
        <v>0</v>
      </c>
      <c r="V10" s="838"/>
      <c r="W10" s="838"/>
      <c r="X10" s="7"/>
      <c r="Y10" s="7"/>
      <c r="Z10" s="7"/>
      <c r="AA10" s="7"/>
      <c r="AB10" s="7"/>
      <c r="AC10" s="7"/>
      <c r="AD10" s="7"/>
      <c r="AE10" s="7"/>
      <c r="AF10" s="791"/>
      <c r="AG10" s="4143">
        <v>80131502</v>
      </c>
      <c r="AH10" s="4144" t="s">
        <v>6253</v>
      </c>
      <c r="AI10" s="4145" t="s">
        <v>751</v>
      </c>
      <c r="AJ10" s="1401" t="s">
        <v>1714</v>
      </c>
      <c r="AK10" s="4143" t="s">
        <v>733</v>
      </c>
      <c r="AL10" s="4143" t="s">
        <v>274</v>
      </c>
      <c r="AM10" s="4146">
        <v>25000000</v>
      </c>
      <c r="AN10" s="4147">
        <v>25000000</v>
      </c>
      <c r="AO10" s="4132" t="s">
        <v>250</v>
      </c>
      <c r="AP10" s="4132" t="s">
        <v>6</v>
      </c>
      <c r="AQ10" s="4132" t="s">
        <v>1709</v>
      </c>
      <c r="AR10" s="4148">
        <v>2201010101</v>
      </c>
      <c r="AS10" s="4149"/>
      <c r="AT10" s="4150"/>
      <c r="AU10" s="1406"/>
      <c r="AV10" s="1406"/>
      <c r="AW10" s="4135"/>
      <c r="AX10" s="4135"/>
      <c r="AY10" s="4136"/>
      <c r="AZ10" s="2271" t="s">
        <v>1715</v>
      </c>
      <c r="BA10" s="2271" t="s">
        <v>1716</v>
      </c>
      <c r="BB10" s="2271" t="s">
        <v>1717</v>
      </c>
      <c r="BC10" s="2271" t="s">
        <v>1718</v>
      </c>
      <c r="BD10" s="2271" t="s">
        <v>1719</v>
      </c>
      <c r="BE10" s="4151">
        <v>42783</v>
      </c>
      <c r="BF10" s="4138">
        <v>25000000</v>
      </c>
      <c r="BG10" s="4127">
        <v>2017000424</v>
      </c>
      <c r="BH10" s="4139">
        <v>42808</v>
      </c>
      <c r="BI10" s="4140">
        <v>25000000</v>
      </c>
      <c r="BJ10" s="4141">
        <v>42736</v>
      </c>
      <c r="BK10" s="4152">
        <v>43098</v>
      </c>
      <c r="BL10" s="2024"/>
      <c r="BM10" s="2169"/>
      <c r="BN10" s="1902"/>
      <c r="BO10" s="1878"/>
      <c r="BP10" s="1878"/>
      <c r="BQ10" s="1878"/>
      <c r="BR10" s="1878"/>
      <c r="BS10" s="1878"/>
      <c r="BT10" s="1878"/>
      <c r="BU10" s="1878"/>
      <c r="BV10" s="1878"/>
      <c r="BW10" s="1878"/>
      <c r="BX10" s="1878"/>
      <c r="BY10" s="1878"/>
      <c r="BZ10" s="1878"/>
      <c r="CA10" s="1878"/>
      <c r="CB10" s="1878"/>
      <c r="CC10" s="1880"/>
      <c r="CD10" s="1903" t="s">
        <v>1713</v>
      </c>
    </row>
    <row r="11" spans="1:82" s="839" customFormat="1" ht="40.5" customHeight="1" thickBot="1" x14ac:dyDescent="0.25">
      <c r="A11" s="837" t="s">
        <v>161</v>
      </c>
      <c r="B11" s="827" t="s">
        <v>216</v>
      </c>
      <c r="C11" s="828" t="s">
        <v>118</v>
      </c>
      <c r="D11" s="829">
        <v>2</v>
      </c>
      <c r="E11" s="4" t="s">
        <v>1707</v>
      </c>
      <c r="F11" s="602" t="s">
        <v>1708</v>
      </c>
      <c r="G11" s="603">
        <v>2</v>
      </c>
      <c r="H11" s="603" t="s">
        <v>1</v>
      </c>
      <c r="I11" s="603">
        <v>2</v>
      </c>
      <c r="J11" s="480">
        <v>2</v>
      </c>
      <c r="K11" s="25"/>
      <c r="L11" s="830"/>
      <c r="M11" s="832"/>
      <c r="N11" s="832"/>
      <c r="O11" s="832"/>
      <c r="P11" s="832"/>
      <c r="Q11" s="832"/>
      <c r="R11" s="832"/>
      <c r="S11" s="832"/>
      <c r="T11" s="832"/>
      <c r="U11" s="840">
        <f t="shared" si="2"/>
        <v>0</v>
      </c>
      <c r="V11" s="838"/>
      <c r="W11" s="838"/>
      <c r="X11" s="7"/>
      <c r="Y11" s="7"/>
      <c r="Z11" s="7"/>
      <c r="AA11" s="7"/>
      <c r="AB11" s="7"/>
      <c r="AC11" s="7"/>
      <c r="AD11" s="7"/>
      <c r="AE11" s="7"/>
      <c r="AF11" s="791"/>
      <c r="AG11" s="4153"/>
      <c r="AH11" s="4154"/>
      <c r="AI11" s="4155"/>
      <c r="AJ11" s="1417"/>
      <c r="AK11" s="4153"/>
      <c r="AL11" s="4153"/>
      <c r="AM11" s="4156"/>
      <c r="AN11" s="4147">
        <v>15096954</v>
      </c>
      <c r="AO11" s="4132" t="s">
        <v>250</v>
      </c>
      <c r="AP11" s="4157" t="s">
        <v>6</v>
      </c>
      <c r="AQ11" s="4132" t="s">
        <v>1709</v>
      </c>
      <c r="AR11" s="4133"/>
      <c r="AS11" s="2271"/>
      <c r="AT11" s="4158"/>
      <c r="AU11" s="4159"/>
      <c r="AV11" s="1406"/>
      <c r="AW11" s="4135"/>
      <c r="AX11" s="4135"/>
      <c r="AY11" s="4136"/>
      <c r="AZ11" s="2271"/>
      <c r="BA11" s="2271" t="s">
        <v>1720</v>
      </c>
      <c r="BB11" s="2271"/>
      <c r="BC11" s="2271" t="s">
        <v>1721</v>
      </c>
      <c r="BD11" s="2271" t="s">
        <v>1722</v>
      </c>
      <c r="BE11" s="4151"/>
      <c r="BF11" s="4160">
        <v>15096954</v>
      </c>
      <c r="BG11" s="4127">
        <v>2017000336</v>
      </c>
      <c r="BH11" s="4139"/>
      <c r="BI11" s="4140">
        <v>15096954</v>
      </c>
      <c r="BJ11" s="4141"/>
      <c r="BK11" s="4152"/>
      <c r="BL11" s="2024">
        <f t="shared" ref="BL11:BL32" si="3">BF11-BI11</f>
        <v>0</v>
      </c>
      <c r="BM11" s="2169"/>
      <c r="BN11" s="1902"/>
      <c r="BO11" s="1878"/>
      <c r="BP11" s="1878"/>
      <c r="BQ11" s="1878"/>
      <c r="BR11" s="2106"/>
      <c r="BS11" s="2106"/>
      <c r="BT11" s="2106"/>
      <c r="BU11" s="2106"/>
      <c r="BV11" s="2106"/>
      <c r="BW11" s="2106"/>
      <c r="BX11" s="2106"/>
      <c r="BY11" s="2106"/>
      <c r="BZ11" s="2106"/>
      <c r="CA11" s="2106"/>
      <c r="CB11" s="2106"/>
      <c r="CC11" s="1880"/>
      <c r="CD11" s="1903" t="s">
        <v>1713</v>
      </c>
    </row>
    <row r="12" spans="1:82" s="839" customFormat="1" ht="40.5" customHeight="1" thickBot="1" x14ac:dyDescent="0.25">
      <c r="A12" s="837" t="s">
        <v>161</v>
      </c>
      <c r="B12" s="827" t="s">
        <v>216</v>
      </c>
      <c r="C12" s="828" t="s">
        <v>118</v>
      </c>
      <c r="D12" s="829">
        <v>2</v>
      </c>
      <c r="E12" s="4" t="s">
        <v>1707</v>
      </c>
      <c r="F12" s="602" t="s">
        <v>1708</v>
      </c>
      <c r="G12" s="603">
        <v>2</v>
      </c>
      <c r="H12" s="603" t="s">
        <v>1</v>
      </c>
      <c r="I12" s="603">
        <v>2</v>
      </c>
      <c r="J12" s="480">
        <v>2</v>
      </c>
      <c r="K12" s="25"/>
      <c r="L12" s="830"/>
      <c r="M12" s="832"/>
      <c r="N12" s="832"/>
      <c r="O12" s="832"/>
      <c r="P12" s="832"/>
      <c r="Q12" s="832"/>
      <c r="R12" s="832"/>
      <c r="S12" s="832"/>
      <c r="T12" s="832"/>
      <c r="U12" s="840">
        <f t="shared" si="2"/>
        <v>0</v>
      </c>
      <c r="V12" s="838"/>
      <c r="W12" s="838"/>
      <c r="X12" s="7"/>
      <c r="Y12" s="7"/>
      <c r="Z12" s="7"/>
      <c r="AA12" s="7"/>
      <c r="AB12" s="7"/>
      <c r="AC12" s="7"/>
      <c r="AD12" s="7"/>
      <c r="AE12" s="7"/>
      <c r="AF12" s="791"/>
      <c r="AG12" s="4153"/>
      <c r="AH12" s="4154"/>
      <c r="AI12" s="4155"/>
      <c r="AJ12" s="1417"/>
      <c r="AK12" s="4153"/>
      <c r="AL12" s="4153"/>
      <c r="AM12" s="4156"/>
      <c r="AN12" s="4147">
        <v>15978747</v>
      </c>
      <c r="AO12" s="4132" t="s">
        <v>250</v>
      </c>
      <c r="AP12" s="4157" t="s">
        <v>6</v>
      </c>
      <c r="AQ12" s="4132" t="s">
        <v>1709</v>
      </c>
      <c r="AR12" s="4133"/>
      <c r="AS12" s="1409"/>
      <c r="AT12" s="4127"/>
      <c r="AU12" s="1406"/>
      <c r="AV12" s="1406"/>
      <c r="AW12" s="4135"/>
      <c r="AX12" s="4135"/>
      <c r="AY12" s="4161"/>
      <c r="AZ12" s="2271"/>
      <c r="BA12" s="2271" t="s">
        <v>1720</v>
      </c>
      <c r="BB12" s="2271"/>
      <c r="BC12" s="2271" t="s">
        <v>1721</v>
      </c>
      <c r="BD12" s="2271" t="s">
        <v>1723</v>
      </c>
      <c r="BE12" s="4151"/>
      <c r="BF12" s="4162">
        <v>15978747</v>
      </c>
      <c r="BG12" s="4127">
        <v>2017000485</v>
      </c>
      <c r="BH12" s="4139"/>
      <c r="BI12" s="4163">
        <v>15978747</v>
      </c>
      <c r="BJ12" s="4141"/>
      <c r="BK12" s="4152"/>
      <c r="BL12" s="2024">
        <f t="shared" si="3"/>
        <v>0</v>
      </c>
      <c r="BM12" s="2169"/>
      <c r="BN12" s="1902"/>
      <c r="BO12" s="1878"/>
      <c r="BP12" s="1878"/>
      <c r="BQ12" s="1878"/>
      <c r="BR12" s="2106"/>
      <c r="BS12" s="2106"/>
      <c r="BT12" s="2106"/>
      <c r="BU12" s="2106"/>
      <c r="BV12" s="2106"/>
      <c r="BW12" s="2106"/>
      <c r="BX12" s="2106"/>
      <c r="BY12" s="2106"/>
      <c r="BZ12" s="2106"/>
      <c r="CA12" s="2106"/>
      <c r="CB12" s="2106"/>
      <c r="CC12" s="1880"/>
      <c r="CD12" s="1903" t="s">
        <v>1713</v>
      </c>
    </row>
    <row r="13" spans="1:82" s="839" customFormat="1" ht="40.5" customHeight="1" thickBot="1" x14ac:dyDescent="0.25">
      <c r="A13" s="837" t="s">
        <v>161</v>
      </c>
      <c r="B13" s="827" t="s">
        <v>216</v>
      </c>
      <c r="C13" s="828" t="s">
        <v>118</v>
      </c>
      <c r="D13" s="829">
        <v>2</v>
      </c>
      <c r="E13" s="4" t="s">
        <v>1707</v>
      </c>
      <c r="F13" s="602" t="s">
        <v>1708</v>
      </c>
      <c r="G13" s="603">
        <v>2</v>
      </c>
      <c r="H13" s="603" t="s">
        <v>1</v>
      </c>
      <c r="I13" s="603">
        <v>2</v>
      </c>
      <c r="J13" s="480">
        <v>2</v>
      </c>
      <c r="K13" s="25"/>
      <c r="L13" s="830"/>
      <c r="M13" s="832"/>
      <c r="N13" s="832"/>
      <c r="O13" s="832"/>
      <c r="P13" s="832"/>
      <c r="Q13" s="832"/>
      <c r="R13" s="832"/>
      <c r="S13" s="832"/>
      <c r="T13" s="832"/>
      <c r="U13" s="840">
        <f t="shared" si="2"/>
        <v>0</v>
      </c>
      <c r="V13" s="838"/>
      <c r="W13" s="838"/>
      <c r="X13" s="7"/>
      <c r="Y13" s="7"/>
      <c r="Z13" s="7"/>
      <c r="AA13" s="7"/>
      <c r="AB13" s="7"/>
      <c r="AC13" s="7"/>
      <c r="AD13" s="7"/>
      <c r="AE13" s="7"/>
      <c r="AF13" s="791"/>
      <c r="AG13" s="4153"/>
      <c r="AH13" s="4154"/>
      <c r="AI13" s="4155"/>
      <c r="AJ13" s="1417"/>
      <c r="AK13" s="4153"/>
      <c r="AL13" s="4153"/>
      <c r="AM13" s="4156"/>
      <c r="AN13" s="4164"/>
      <c r="AO13" s="4026"/>
      <c r="AP13" s="4165"/>
      <c r="AQ13" s="4026"/>
      <c r="AR13" s="4133"/>
      <c r="AS13" s="4166"/>
      <c r="AT13" s="4127"/>
      <c r="AU13" s="1406"/>
      <c r="AV13" s="1406"/>
      <c r="AW13" s="4135"/>
      <c r="AX13" s="4135"/>
      <c r="AY13" s="4136"/>
      <c r="AZ13" s="2271"/>
      <c r="BA13" s="2271" t="s">
        <v>1720</v>
      </c>
      <c r="BB13" s="2271"/>
      <c r="BC13" s="2271" t="s">
        <v>1721</v>
      </c>
      <c r="BD13" s="2271"/>
      <c r="BE13" s="4151"/>
      <c r="BF13" s="4167">
        <v>91324974</v>
      </c>
      <c r="BG13" s="4127"/>
      <c r="BH13" s="4139"/>
      <c r="BI13" s="4140">
        <v>91324974</v>
      </c>
      <c r="BJ13" s="4141"/>
      <c r="BK13" s="4152"/>
      <c r="BL13" s="2024">
        <f t="shared" si="3"/>
        <v>0</v>
      </c>
      <c r="BM13" s="2169"/>
      <c r="BN13" s="1902"/>
      <c r="BO13" s="1878"/>
      <c r="BP13" s="1878"/>
      <c r="BQ13" s="1878"/>
      <c r="BR13" s="2106"/>
      <c r="BS13" s="2106"/>
      <c r="BT13" s="2106"/>
      <c r="BU13" s="2106"/>
      <c r="BV13" s="2106"/>
      <c r="BW13" s="2106"/>
      <c r="BX13" s="2106"/>
      <c r="BY13" s="2106"/>
      <c r="BZ13" s="2106"/>
      <c r="CA13" s="2106"/>
      <c r="CB13" s="2106"/>
      <c r="CC13" s="1880"/>
      <c r="CD13" s="1903" t="s">
        <v>1713</v>
      </c>
    </row>
    <row r="14" spans="1:82" s="839" customFormat="1" ht="40.5" customHeight="1" thickBot="1" x14ac:dyDescent="0.25">
      <c r="A14" s="837" t="s">
        <v>161</v>
      </c>
      <c r="B14" s="827" t="s">
        <v>216</v>
      </c>
      <c r="C14" s="828" t="s">
        <v>118</v>
      </c>
      <c r="D14" s="829">
        <v>2</v>
      </c>
      <c r="E14" s="4" t="s">
        <v>1707</v>
      </c>
      <c r="F14" s="602" t="s">
        <v>1708</v>
      </c>
      <c r="G14" s="603">
        <v>2</v>
      </c>
      <c r="H14" s="603" t="s">
        <v>1</v>
      </c>
      <c r="I14" s="603">
        <v>2</v>
      </c>
      <c r="J14" s="480">
        <v>2</v>
      </c>
      <c r="K14" s="25"/>
      <c r="L14" s="830"/>
      <c r="M14" s="832"/>
      <c r="N14" s="832"/>
      <c r="O14" s="832"/>
      <c r="P14" s="832"/>
      <c r="Q14" s="832"/>
      <c r="R14" s="832"/>
      <c r="S14" s="832"/>
      <c r="T14" s="832"/>
      <c r="U14" s="840">
        <f t="shared" si="2"/>
        <v>0</v>
      </c>
      <c r="V14" s="838"/>
      <c r="W14" s="838"/>
      <c r="X14" s="7"/>
      <c r="Y14" s="7"/>
      <c r="Z14" s="7"/>
      <c r="AA14" s="7"/>
      <c r="AB14" s="7"/>
      <c r="AC14" s="7"/>
      <c r="AD14" s="7"/>
      <c r="AE14" s="7"/>
      <c r="AF14" s="791"/>
      <c r="AG14" s="4153"/>
      <c r="AH14" s="4154"/>
      <c r="AI14" s="4155"/>
      <c r="AJ14" s="1417"/>
      <c r="AK14" s="4153"/>
      <c r="AL14" s="4153"/>
      <c r="AM14" s="4140"/>
      <c r="AN14" s="4164"/>
      <c r="AO14" s="4026"/>
      <c r="AP14" s="4165"/>
      <c r="AQ14" s="4026"/>
      <c r="AR14" s="4133"/>
      <c r="AS14" s="4166"/>
      <c r="AT14" s="4127"/>
      <c r="AU14" s="1406"/>
      <c r="AV14" s="1406"/>
      <c r="AW14" s="4135"/>
      <c r="AX14" s="4135"/>
      <c r="AY14" s="4168">
        <v>120873924</v>
      </c>
      <c r="AZ14" s="2271"/>
      <c r="BA14" s="2271" t="s">
        <v>1720</v>
      </c>
      <c r="BB14" s="2271"/>
      <c r="BC14" s="2271" t="s">
        <v>1721</v>
      </c>
      <c r="BD14" s="2271"/>
      <c r="BE14" s="4151"/>
      <c r="BF14" s="4167">
        <v>120873924</v>
      </c>
      <c r="BG14" s="4127"/>
      <c r="BH14" s="4139"/>
      <c r="BI14" s="4140">
        <v>120873924</v>
      </c>
      <c r="BJ14" s="4141"/>
      <c r="BK14" s="4152"/>
      <c r="BL14" s="2024">
        <f t="shared" si="3"/>
        <v>0</v>
      </c>
      <c r="BM14" s="2169"/>
      <c r="BN14" s="1902"/>
      <c r="BO14" s="1878"/>
      <c r="BP14" s="1878"/>
      <c r="BQ14" s="1878"/>
      <c r="BR14" s="2106"/>
      <c r="BS14" s="2106"/>
      <c r="BT14" s="2106"/>
      <c r="BU14" s="2106"/>
      <c r="BV14" s="2106"/>
      <c r="BW14" s="2106"/>
      <c r="BX14" s="2106"/>
      <c r="BY14" s="2106"/>
      <c r="BZ14" s="2106"/>
      <c r="CA14" s="2106"/>
      <c r="CB14" s="2106"/>
      <c r="CC14" s="1880"/>
      <c r="CD14" s="1903" t="s">
        <v>1713</v>
      </c>
    </row>
    <row r="15" spans="1:82" s="839" customFormat="1" ht="24.75" customHeight="1" thickBot="1" x14ac:dyDescent="0.25">
      <c r="A15" s="837" t="s">
        <v>161</v>
      </c>
      <c r="B15" s="827" t="s">
        <v>216</v>
      </c>
      <c r="C15" s="828" t="s">
        <v>118</v>
      </c>
      <c r="D15" s="829">
        <v>2</v>
      </c>
      <c r="E15" s="4" t="s">
        <v>1707</v>
      </c>
      <c r="F15" s="602" t="s">
        <v>1708</v>
      </c>
      <c r="G15" s="603">
        <v>2</v>
      </c>
      <c r="H15" s="603" t="s">
        <v>1</v>
      </c>
      <c r="I15" s="603">
        <v>2</v>
      </c>
      <c r="J15" s="480">
        <v>2</v>
      </c>
      <c r="K15" s="25"/>
      <c r="L15" s="830"/>
      <c r="M15" s="832"/>
      <c r="N15" s="832"/>
      <c r="O15" s="832"/>
      <c r="P15" s="832"/>
      <c r="Q15" s="832"/>
      <c r="R15" s="832"/>
      <c r="S15" s="832"/>
      <c r="T15" s="832"/>
      <c r="U15" s="840">
        <f t="shared" si="2"/>
        <v>0</v>
      </c>
      <c r="V15" s="838"/>
      <c r="W15" s="838"/>
      <c r="X15" s="7"/>
      <c r="Y15" s="7"/>
      <c r="Z15" s="7"/>
      <c r="AA15" s="7"/>
      <c r="AB15" s="7"/>
      <c r="AC15" s="7"/>
      <c r="AD15" s="7"/>
      <c r="AE15" s="7"/>
      <c r="AF15" s="791"/>
      <c r="AG15" s="4026"/>
      <c r="AH15" s="4165"/>
      <c r="AI15" s="4169"/>
      <c r="AJ15" s="1419"/>
      <c r="AK15" s="4026"/>
      <c r="AL15" s="4026"/>
      <c r="AM15" s="4164"/>
      <c r="AN15" s="4164"/>
      <c r="AO15" s="4026"/>
      <c r="AP15" s="4165"/>
      <c r="AQ15" s="4026"/>
      <c r="AR15" s="4170"/>
      <c r="AS15" s="1830"/>
      <c r="AT15" s="4171"/>
      <c r="AU15" s="4172"/>
      <c r="AV15" s="4172"/>
      <c r="AW15" s="4173"/>
      <c r="AX15" s="4173"/>
      <c r="AY15" s="4174"/>
      <c r="AZ15" s="1423"/>
      <c r="BA15" s="1423"/>
      <c r="BB15" s="1423"/>
      <c r="BC15" s="1423"/>
      <c r="BD15" s="1423"/>
      <c r="BE15" s="4175"/>
      <c r="BF15" s="4176"/>
      <c r="BG15" s="4171"/>
      <c r="BH15" s="4177"/>
      <c r="BI15" s="4178"/>
      <c r="BJ15" s="4179"/>
      <c r="BK15" s="4180"/>
      <c r="BL15" s="2024">
        <f t="shared" si="3"/>
        <v>0</v>
      </c>
      <c r="BM15" s="2169"/>
      <c r="BN15" s="1902"/>
      <c r="BO15" s="1878"/>
      <c r="BP15" s="1878"/>
      <c r="BQ15" s="1878"/>
      <c r="BR15" s="2106"/>
      <c r="BS15" s="2106"/>
      <c r="BT15" s="2106"/>
      <c r="BU15" s="2106"/>
      <c r="BV15" s="2106"/>
      <c r="BW15" s="2106"/>
      <c r="BX15" s="2106"/>
      <c r="BY15" s="2106"/>
      <c r="BZ15" s="2106"/>
      <c r="CA15" s="2106"/>
      <c r="CB15" s="2106"/>
      <c r="CC15" s="1880"/>
      <c r="CD15" s="1903" t="s">
        <v>1713</v>
      </c>
    </row>
    <row r="16" spans="1:82" s="839" customFormat="1" ht="24.75" customHeight="1" thickBot="1" x14ac:dyDescent="0.25">
      <c r="A16" s="837" t="s">
        <v>161</v>
      </c>
      <c r="B16" s="827" t="s">
        <v>216</v>
      </c>
      <c r="C16" s="828" t="s">
        <v>118</v>
      </c>
      <c r="D16" s="829">
        <v>2</v>
      </c>
      <c r="E16" s="4" t="s">
        <v>1707</v>
      </c>
      <c r="F16" s="602" t="s">
        <v>1708</v>
      </c>
      <c r="G16" s="603">
        <v>2</v>
      </c>
      <c r="H16" s="603" t="s">
        <v>1</v>
      </c>
      <c r="I16" s="603">
        <v>2</v>
      </c>
      <c r="J16" s="480">
        <v>2</v>
      </c>
      <c r="K16" s="25"/>
      <c r="L16" s="830"/>
      <c r="M16" s="832"/>
      <c r="N16" s="832"/>
      <c r="O16" s="832"/>
      <c r="P16" s="832"/>
      <c r="Q16" s="832"/>
      <c r="R16" s="832"/>
      <c r="S16" s="832"/>
      <c r="T16" s="832"/>
      <c r="U16" s="840">
        <f t="shared" si="2"/>
        <v>0</v>
      </c>
      <c r="V16" s="838"/>
      <c r="W16" s="838"/>
      <c r="X16" s="7"/>
      <c r="Y16" s="7"/>
      <c r="Z16" s="7"/>
      <c r="AA16" s="7"/>
      <c r="AB16" s="7"/>
      <c r="AC16" s="7"/>
      <c r="AD16" s="7"/>
      <c r="AE16" s="7"/>
      <c r="AF16" s="791"/>
      <c r="AG16" s="4026"/>
      <c r="AH16" s="4165"/>
      <c r="AI16" s="4165"/>
      <c r="AJ16" s="1419"/>
      <c r="AK16" s="4165"/>
      <c r="AL16" s="4165"/>
      <c r="AM16" s="4164"/>
      <c r="AN16" s="4164"/>
      <c r="AO16" s="4165"/>
      <c r="AP16" s="4165"/>
      <c r="AQ16" s="4026"/>
      <c r="AR16" s="4165"/>
      <c r="AS16" s="1397"/>
      <c r="AT16" s="4171"/>
      <c r="AU16" s="4172"/>
      <c r="AV16" s="4172"/>
      <c r="AW16" s="4173"/>
      <c r="AX16" s="4173"/>
      <c r="AY16" s="4174"/>
      <c r="AZ16" s="1423"/>
      <c r="BA16" s="1423"/>
      <c r="BB16" s="1423"/>
      <c r="BC16" s="1423"/>
      <c r="BD16" s="1423"/>
      <c r="BE16" s="4175"/>
      <c r="BF16" s="4176"/>
      <c r="BG16" s="4171"/>
      <c r="BH16" s="4177"/>
      <c r="BI16" s="4178"/>
      <c r="BJ16" s="4179"/>
      <c r="BK16" s="4180"/>
      <c r="BL16" s="2024">
        <f t="shared" si="3"/>
        <v>0</v>
      </c>
      <c r="BM16" s="2169"/>
      <c r="BN16" s="1902"/>
      <c r="BO16" s="1878"/>
      <c r="BP16" s="1878"/>
      <c r="BQ16" s="1878"/>
      <c r="BR16" s="2106"/>
      <c r="BS16" s="2106"/>
      <c r="BT16" s="2106"/>
      <c r="BU16" s="2106"/>
      <c r="BV16" s="2106"/>
      <c r="BW16" s="2106"/>
      <c r="BX16" s="2106"/>
      <c r="BY16" s="2106"/>
      <c r="BZ16" s="2106"/>
      <c r="CA16" s="2106"/>
      <c r="CB16" s="2106"/>
      <c r="CC16" s="1880"/>
      <c r="CD16" s="1903" t="s">
        <v>1713</v>
      </c>
    </row>
    <row r="17" spans="1:82" s="839" customFormat="1" ht="24.75" customHeight="1" thickBot="1" x14ac:dyDescent="0.25">
      <c r="A17" s="837" t="s">
        <v>161</v>
      </c>
      <c r="B17" s="827" t="s">
        <v>217</v>
      </c>
      <c r="C17" s="828" t="s">
        <v>118</v>
      </c>
      <c r="D17" s="829">
        <v>2</v>
      </c>
      <c r="E17" s="4" t="s">
        <v>1707</v>
      </c>
      <c r="F17" s="602" t="s">
        <v>1708</v>
      </c>
      <c r="G17" s="603">
        <v>2</v>
      </c>
      <c r="H17" s="603" t="s">
        <v>1</v>
      </c>
      <c r="I17" s="603">
        <v>2</v>
      </c>
      <c r="J17" s="480">
        <v>2</v>
      </c>
      <c r="K17" s="25"/>
      <c r="L17" s="830"/>
      <c r="M17" s="832"/>
      <c r="N17" s="832"/>
      <c r="O17" s="832"/>
      <c r="P17" s="832"/>
      <c r="Q17" s="832"/>
      <c r="R17" s="832"/>
      <c r="S17" s="832"/>
      <c r="T17" s="832"/>
      <c r="U17" s="840">
        <f t="shared" si="2"/>
        <v>0</v>
      </c>
      <c r="V17" s="838"/>
      <c r="W17" s="838"/>
      <c r="X17" s="7"/>
      <c r="Y17" s="7"/>
      <c r="Z17" s="7"/>
      <c r="AA17" s="7"/>
      <c r="AB17" s="7"/>
      <c r="AC17" s="7"/>
      <c r="AD17" s="7"/>
      <c r="AE17" s="7"/>
      <c r="AF17" s="791"/>
      <c r="AG17" s="4026"/>
      <c r="AH17" s="4165"/>
      <c r="AI17" s="4165"/>
      <c r="AJ17" s="1419"/>
      <c r="AK17" s="4165"/>
      <c r="AL17" s="4165"/>
      <c r="AM17" s="4164"/>
      <c r="AN17" s="4164"/>
      <c r="AO17" s="4165"/>
      <c r="AP17" s="4165"/>
      <c r="AQ17" s="4026"/>
      <c r="AR17" s="4165"/>
      <c r="AS17" s="1397"/>
      <c r="AT17" s="4171"/>
      <c r="AU17" s="4172"/>
      <c r="AV17" s="4172"/>
      <c r="AW17" s="4173"/>
      <c r="AX17" s="4173"/>
      <c r="AY17" s="4174"/>
      <c r="AZ17" s="1423"/>
      <c r="BA17" s="1423"/>
      <c r="BB17" s="1423"/>
      <c r="BC17" s="1423"/>
      <c r="BD17" s="1423"/>
      <c r="BE17" s="4175"/>
      <c r="BF17" s="4176"/>
      <c r="BG17" s="4171"/>
      <c r="BH17" s="4177"/>
      <c r="BI17" s="4178"/>
      <c r="BJ17" s="4179"/>
      <c r="BK17" s="4180"/>
      <c r="BL17" s="2024">
        <f t="shared" si="3"/>
        <v>0</v>
      </c>
      <c r="BM17" s="2169"/>
      <c r="BN17" s="1902"/>
      <c r="BO17" s="1878"/>
      <c r="BP17" s="1878"/>
      <c r="BQ17" s="1878"/>
      <c r="BR17" s="2106"/>
      <c r="BS17" s="2106"/>
      <c r="BT17" s="2106"/>
      <c r="BU17" s="2106"/>
      <c r="BV17" s="2106"/>
      <c r="BW17" s="2106"/>
      <c r="BX17" s="2106"/>
      <c r="BY17" s="2106"/>
      <c r="BZ17" s="2106"/>
      <c r="CA17" s="2106"/>
      <c r="CB17" s="2106"/>
      <c r="CC17" s="1880"/>
      <c r="CD17" s="1903" t="s">
        <v>1713</v>
      </c>
    </row>
    <row r="18" spans="1:82" s="839" customFormat="1" ht="24.75" customHeight="1" thickBot="1" x14ac:dyDescent="0.25">
      <c r="A18" s="837" t="s">
        <v>161</v>
      </c>
      <c r="B18" s="827" t="s">
        <v>218</v>
      </c>
      <c r="C18" s="828" t="s">
        <v>118</v>
      </c>
      <c r="D18" s="829">
        <v>2</v>
      </c>
      <c r="E18" s="4" t="s">
        <v>1707</v>
      </c>
      <c r="F18" s="602" t="s">
        <v>1708</v>
      </c>
      <c r="G18" s="603">
        <v>2</v>
      </c>
      <c r="H18" s="603" t="s">
        <v>1</v>
      </c>
      <c r="I18" s="603">
        <v>2</v>
      </c>
      <c r="J18" s="480">
        <v>2</v>
      </c>
      <c r="K18" s="25"/>
      <c r="L18" s="830"/>
      <c r="M18" s="832"/>
      <c r="N18" s="832"/>
      <c r="O18" s="832"/>
      <c r="P18" s="832"/>
      <c r="Q18" s="832"/>
      <c r="R18" s="832"/>
      <c r="S18" s="832"/>
      <c r="T18" s="832"/>
      <c r="U18" s="840">
        <f t="shared" si="2"/>
        <v>0</v>
      </c>
      <c r="V18" s="838"/>
      <c r="W18" s="838"/>
      <c r="X18" s="7"/>
      <c r="Y18" s="7"/>
      <c r="Z18" s="7"/>
      <c r="AA18" s="7"/>
      <c r="AB18" s="7"/>
      <c r="AC18" s="7"/>
      <c r="AD18" s="7"/>
      <c r="AE18" s="7"/>
      <c r="AF18" s="791"/>
      <c r="AG18" s="2976"/>
      <c r="AH18" s="4181"/>
      <c r="AI18" s="4181"/>
      <c r="AJ18" s="4182"/>
      <c r="AK18" s="4181"/>
      <c r="AL18" s="4181"/>
      <c r="AM18" s="4183"/>
      <c r="AN18" s="4184"/>
      <c r="AO18" s="4181"/>
      <c r="AP18" s="4181"/>
      <c r="AQ18" s="4181"/>
      <c r="AR18" s="4185"/>
      <c r="AS18" s="1867"/>
      <c r="AT18" s="4181"/>
      <c r="AU18" s="2452"/>
      <c r="AV18" s="2452"/>
      <c r="AW18" s="1867"/>
      <c r="AX18" s="1867"/>
      <c r="AY18" s="4186"/>
      <c r="AZ18" s="1423"/>
      <c r="BA18" s="1423"/>
      <c r="BB18" s="1423"/>
      <c r="BC18" s="1423"/>
      <c r="BD18" s="1423"/>
      <c r="BE18" s="4175"/>
      <c r="BF18" s="4176"/>
      <c r="BG18" s="4171"/>
      <c r="BH18" s="4177"/>
      <c r="BI18" s="4178"/>
      <c r="BJ18" s="4179"/>
      <c r="BK18" s="4180"/>
      <c r="BL18" s="2024">
        <f t="shared" si="3"/>
        <v>0</v>
      </c>
      <c r="BM18" s="2169"/>
      <c r="BN18" s="1902"/>
      <c r="BO18" s="1878"/>
      <c r="BP18" s="1878"/>
      <c r="BQ18" s="1878"/>
      <c r="BR18" s="2106"/>
      <c r="BS18" s="2106"/>
      <c r="BT18" s="2106"/>
      <c r="BU18" s="2106"/>
      <c r="BV18" s="2106"/>
      <c r="BW18" s="2106"/>
      <c r="BX18" s="2106"/>
      <c r="BY18" s="2106"/>
      <c r="BZ18" s="2106"/>
      <c r="CA18" s="2106"/>
      <c r="CB18" s="2106"/>
      <c r="CC18" s="1880"/>
      <c r="CD18" s="1903" t="s">
        <v>1713</v>
      </c>
    </row>
    <row r="19" spans="1:82" s="839" customFormat="1" ht="24.75" customHeight="1" thickBot="1" x14ac:dyDescent="0.25">
      <c r="A19" s="837" t="s">
        <v>161</v>
      </c>
      <c r="B19" s="827" t="s">
        <v>219</v>
      </c>
      <c r="C19" s="828" t="s">
        <v>118</v>
      </c>
      <c r="D19" s="829">
        <v>2</v>
      </c>
      <c r="E19" s="4" t="s">
        <v>1707</v>
      </c>
      <c r="F19" s="602" t="s">
        <v>1708</v>
      </c>
      <c r="G19" s="603">
        <v>2</v>
      </c>
      <c r="H19" s="603" t="s">
        <v>1</v>
      </c>
      <c r="I19" s="603">
        <v>2</v>
      </c>
      <c r="J19" s="480">
        <v>2</v>
      </c>
      <c r="K19" s="25"/>
      <c r="L19" s="830"/>
      <c r="M19" s="832"/>
      <c r="N19" s="832"/>
      <c r="O19" s="832"/>
      <c r="P19" s="832"/>
      <c r="Q19" s="832"/>
      <c r="R19" s="832"/>
      <c r="S19" s="832"/>
      <c r="T19" s="832"/>
      <c r="U19" s="840">
        <f t="shared" si="2"/>
        <v>0</v>
      </c>
      <c r="V19" s="838"/>
      <c r="W19" s="838"/>
      <c r="X19" s="7"/>
      <c r="Y19" s="7"/>
      <c r="Z19" s="7"/>
      <c r="AA19" s="7"/>
      <c r="AB19" s="7"/>
      <c r="AC19" s="7"/>
      <c r="AD19" s="7"/>
      <c r="AE19" s="7"/>
      <c r="AF19" s="791"/>
      <c r="AG19" s="2976"/>
      <c r="AH19" s="4181"/>
      <c r="AI19" s="4181"/>
      <c r="AJ19" s="4182"/>
      <c r="AK19" s="4181"/>
      <c r="AL19" s="4181"/>
      <c r="AM19" s="4183"/>
      <c r="AN19" s="4184"/>
      <c r="AO19" s="4181"/>
      <c r="AP19" s="4181"/>
      <c r="AQ19" s="4181"/>
      <c r="AR19" s="4185"/>
      <c r="AS19" s="1867"/>
      <c r="AT19" s="4181"/>
      <c r="AU19" s="2452"/>
      <c r="AV19" s="2452"/>
      <c r="AW19" s="1867"/>
      <c r="AX19" s="1867"/>
      <c r="AY19" s="4186"/>
      <c r="AZ19" s="1423"/>
      <c r="BA19" s="1423"/>
      <c r="BB19" s="1423"/>
      <c r="BC19" s="1423"/>
      <c r="BD19" s="1423"/>
      <c r="BE19" s="4175"/>
      <c r="BF19" s="4176"/>
      <c r="BG19" s="4171"/>
      <c r="BH19" s="4177"/>
      <c r="BI19" s="4178"/>
      <c r="BJ19" s="4179"/>
      <c r="BK19" s="4180"/>
      <c r="BL19" s="2024">
        <f t="shared" si="3"/>
        <v>0</v>
      </c>
      <c r="BM19" s="2169"/>
      <c r="BN19" s="1902"/>
      <c r="BO19" s="1878"/>
      <c r="BP19" s="1878"/>
      <c r="BQ19" s="1878"/>
      <c r="BR19" s="2106"/>
      <c r="BS19" s="2106"/>
      <c r="BT19" s="2106"/>
      <c r="BU19" s="2106"/>
      <c r="BV19" s="2106"/>
      <c r="BW19" s="2106"/>
      <c r="BX19" s="2106"/>
      <c r="BY19" s="2106"/>
      <c r="BZ19" s="2106"/>
      <c r="CA19" s="2106"/>
      <c r="CB19" s="2106"/>
      <c r="CC19" s="1880"/>
      <c r="CD19" s="1903" t="s">
        <v>1713</v>
      </c>
    </row>
    <row r="20" spans="1:82" s="839" customFormat="1" ht="24.75" customHeight="1" thickBot="1" x14ac:dyDescent="0.25">
      <c r="A20" s="841" t="s">
        <v>161</v>
      </c>
      <c r="B20" s="842" t="s">
        <v>220</v>
      </c>
      <c r="C20" s="843" t="s">
        <v>118</v>
      </c>
      <c r="D20" s="844">
        <v>2</v>
      </c>
      <c r="E20" s="53" t="s">
        <v>1707</v>
      </c>
      <c r="F20" s="845" t="s">
        <v>1708</v>
      </c>
      <c r="G20" s="846">
        <v>2</v>
      </c>
      <c r="H20" s="846" t="s">
        <v>1</v>
      </c>
      <c r="I20" s="846">
        <v>2</v>
      </c>
      <c r="J20" s="847">
        <v>2</v>
      </c>
      <c r="K20" s="56"/>
      <c r="L20" s="848"/>
      <c r="M20" s="849"/>
      <c r="N20" s="849"/>
      <c r="O20" s="849"/>
      <c r="P20" s="849"/>
      <c r="Q20" s="849"/>
      <c r="R20" s="849"/>
      <c r="S20" s="849"/>
      <c r="T20" s="849"/>
      <c r="U20" s="840">
        <f t="shared" si="2"/>
        <v>0</v>
      </c>
      <c r="V20" s="850"/>
      <c r="W20" s="850"/>
      <c r="X20" s="58"/>
      <c r="Y20" s="58"/>
      <c r="Z20" s="58"/>
      <c r="AA20" s="58"/>
      <c r="AB20" s="58"/>
      <c r="AC20" s="58"/>
      <c r="AD20" s="58"/>
      <c r="AE20" s="58"/>
      <c r="AF20" s="851"/>
      <c r="AG20" s="2973"/>
      <c r="AH20" s="4187"/>
      <c r="AI20" s="4187"/>
      <c r="AJ20" s="4188"/>
      <c r="AK20" s="4187"/>
      <c r="AL20" s="4187"/>
      <c r="AM20" s="4189"/>
      <c r="AN20" s="4190"/>
      <c r="AO20" s="4187"/>
      <c r="AP20" s="4187"/>
      <c r="AQ20" s="4187"/>
      <c r="AR20" s="4191"/>
      <c r="AS20" s="1884"/>
      <c r="AT20" s="4187"/>
      <c r="AU20" s="4192"/>
      <c r="AV20" s="4192"/>
      <c r="AW20" s="1884"/>
      <c r="AX20" s="1884"/>
      <c r="AY20" s="4193"/>
      <c r="AZ20" s="1423"/>
      <c r="BA20" s="1423"/>
      <c r="BB20" s="1423"/>
      <c r="BC20" s="1423"/>
      <c r="BD20" s="1423"/>
      <c r="BE20" s="4175"/>
      <c r="BF20" s="4194"/>
      <c r="BG20" s="4195"/>
      <c r="BH20" s="4196"/>
      <c r="BI20" s="4197"/>
      <c r="BJ20" s="4198"/>
      <c r="BK20" s="4180"/>
      <c r="BL20" s="2024">
        <f t="shared" si="3"/>
        <v>0</v>
      </c>
      <c r="BM20" s="2169"/>
      <c r="BN20" s="1904"/>
      <c r="BO20" s="1896"/>
      <c r="BP20" s="1896"/>
      <c r="BQ20" s="1896"/>
      <c r="BR20" s="1913"/>
      <c r="BS20" s="1913"/>
      <c r="BT20" s="1913"/>
      <c r="BU20" s="1913"/>
      <c r="BV20" s="1913"/>
      <c r="BW20" s="1913"/>
      <c r="BX20" s="1913"/>
      <c r="BY20" s="1913"/>
      <c r="BZ20" s="1913"/>
      <c r="CA20" s="1913"/>
      <c r="CB20" s="1913"/>
      <c r="CC20" s="1898"/>
      <c r="CD20" s="1905" t="s">
        <v>1713</v>
      </c>
    </row>
    <row r="21" spans="1:82" s="839" customFormat="1" ht="66.75" customHeight="1" thickBot="1" x14ac:dyDescent="0.25">
      <c r="A21" s="837" t="s">
        <v>161</v>
      </c>
      <c r="B21" s="827" t="s">
        <v>119</v>
      </c>
      <c r="C21" s="828" t="s">
        <v>118</v>
      </c>
      <c r="D21" s="829">
        <v>3</v>
      </c>
      <c r="E21" s="4" t="s">
        <v>1724</v>
      </c>
      <c r="F21" s="602" t="s">
        <v>1725</v>
      </c>
      <c r="G21" s="603">
        <v>0</v>
      </c>
      <c r="H21" s="603" t="s">
        <v>0</v>
      </c>
      <c r="I21" s="603">
        <v>4</v>
      </c>
      <c r="J21" s="480">
        <v>1</v>
      </c>
      <c r="K21" s="25"/>
      <c r="L21" s="830">
        <f t="shared" si="0"/>
        <v>53000000</v>
      </c>
      <c r="M21" s="831">
        <v>53000000</v>
      </c>
      <c r="N21" s="832"/>
      <c r="O21" s="832"/>
      <c r="P21" s="832"/>
      <c r="Q21" s="832"/>
      <c r="R21" s="832"/>
      <c r="S21" s="832"/>
      <c r="T21" s="832"/>
      <c r="U21" s="840">
        <f t="shared" si="2"/>
        <v>0</v>
      </c>
      <c r="V21" s="838"/>
      <c r="W21" s="838"/>
      <c r="X21" s="7"/>
      <c r="Y21" s="7"/>
      <c r="Z21" s="7"/>
      <c r="AA21" s="7"/>
      <c r="AB21" s="7"/>
      <c r="AC21" s="7"/>
      <c r="AD21" s="7"/>
      <c r="AE21" s="7"/>
      <c r="AF21" s="791"/>
      <c r="AG21" s="4199"/>
      <c r="AH21" s="4200"/>
      <c r="AI21" s="4201"/>
      <c r="AJ21" s="1394"/>
      <c r="AK21" s="4202"/>
      <c r="AL21" s="4202"/>
      <c r="AM21" s="4203"/>
      <c r="AN21" s="4203"/>
      <c r="AO21" s="4202"/>
      <c r="AP21" s="4202"/>
      <c r="AQ21" s="4202"/>
      <c r="AR21" s="4170"/>
      <c r="AS21" s="1397"/>
      <c r="AT21" s="4204"/>
      <c r="AU21" s="4172"/>
      <c r="AV21" s="4172"/>
      <c r="AW21" s="4173"/>
      <c r="AX21" s="4173"/>
      <c r="AY21" s="4174">
        <v>0</v>
      </c>
      <c r="AZ21" s="1423"/>
      <c r="BA21" s="1423"/>
      <c r="BB21" s="1423"/>
      <c r="BC21" s="1423"/>
      <c r="BD21" s="1423"/>
      <c r="BE21" s="4175"/>
      <c r="BF21" s="4176"/>
      <c r="BG21" s="4171"/>
      <c r="BH21" s="4177"/>
      <c r="BI21" s="4178"/>
      <c r="BJ21" s="4179"/>
      <c r="BK21" s="4180"/>
      <c r="BL21" s="2024">
        <f t="shared" si="3"/>
        <v>0</v>
      </c>
      <c r="BM21" s="2024">
        <f>L21-(BI21:BI26)</f>
        <v>53000000</v>
      </c>
      <c r="BN21" s="1899"/>
      <c r="BO21" s="1861"/>
      <c r="BP21" s="1861"/>
      <c r="BQ21" s="1861"/>
      <c r="BR21" s="1861"/>
      <c r="BS21" s="1861"/>
      <c r="BT21" s="1861"/>
      <c r="BU21" s="1861"/>
      <c r="BV21" s="1861"/>
      <c r="BW21" s="1861"/>
      <c r="BX21" s="1861"/>
      <c r="BY21" s="1861"/>
      <c r="BZ21" s="1861"/>
      <c r="CA21" s="1861"/>
      <c r="CB21" s="1861"/>
      <c r="CC21" s="1862"/>
      <c r="CD21" s="1906" t="s">
        <v>1713</v>
      </c>
    </row>
    <row r="22" spans="1:82" s="839" customFormat="1" ht="24.75" customHeight="1" thickBot="1" x14ac:dyDescent="0.25">
      <c r="A22" s="837" t="s">
        <v>161</v>
      </c>
      <c r="B22" s="827" t="s">
        <v>119</v>
      </c>
      <c r="C22" s="828" t="s">
        <v>118</v>
      </c>
      <c r="D22" s="829">
        <v>3</v>
      </c>
      <c r="E22" s="4" t="s">
        <v>1724</v>
      </c>
      <c r="F22" s="602" t="s">
        <v>1725</v>
      </c>
      <c r="G22" s="603">
        <v>0</v>
      </c>
      <c r="H22" s="603" t="s">
        <v>0</v>
      </c>
      <c r="I22" s="603">
        <v>4</v>
      </c>
      <c r="J22" s="480">
        <v>1</v>
      </c>
      <c r="K22" s="25"/>
      <c r="L22" s="830"/>
      <c r="M22" s="832"/>
      <c r="N22" s="832"/>
      <c r="O22" s="832"/>
      <c r="P22" s="832"/>
      <c r="Q22" s="832"/>
      <c r="R22" s="832"/>
      <c r="S22" s="832"/>
      <c r="T22" s="832"/>
      <c r="U22" s="840">
        <f t="shared" si="2"/>
        <v>0</v>
      </c>
      <c r="V22" s="838"/>
      <c r="W22" s="838"/>
      <c r="X22" s="7"/>
      <c r="Y22" s="7"/>
      <c r="Z22" s="7"/>
      <c r="AA22" s="7"/>
      <c r="AB22" s="7"/>
      <c r="AC22" s="7"/>
      <c r="AD22" s="7"/>
      <c r="AE22" s="7"/>
      <c r="AF22" s="791"/>
      <c r="AG22" s="2976"/>
      <c r="AH22" s="4181"/>
      <c r="AI22" s="4181"/>
      <c r="AJ22" s="4182"/>
      <c r="AK22" s="4181"/>
      <c r="AL22" s="4181"/>
      <c r="AM22" s="4183"/>
      <c r="AN22" s="4184"/>
      <c r="AO22" s="4181"/>
      <c r="AP22" s="4181"/>
      <c r="AQ22" s="4181"/>
      <c r="AR22" s="4185"/>
      <c r="AS22" s="1867"/>
      <c r="AT22" s="4181"/>
      <c r="AU22" s="2452"/>
      <c r="AV22" s="2452"/>
      <c r="AW22" s="1867"/>
      <c r="AX22" s="1867"/>
      <c r="AY22" s="4186"/>
      <c r="AZ22" s="1423"/>
      <c r="BA22" s="1423"/>
      <c r="BB22" s="1423"/>
      <c r="BC22" s="1423"/>
      <c r="BD22" s="1423"/>
      <c r="BE22" s="4175"/>
      <c r="BF22" s="4176"/>
      <c r="BG22" s="4171"/>
      <c r="BH22" s="4177"/>
      <c r="BI22" s="4178"/>
      <c r="BJ22" s="4179"/>
      <c r="BK22" s="4180"/>
      <c r="BL22" s="2024">
        <f t="shared" si="3"/>
        <v>0</v>
      </c>
      <c r="BM22" s="2169"/>
      <c r="BN22" s="1902"/>
      <c r="BO22" s="1878"/>
      <c r="BP22" s="1878"/>
      <c r="BQ22" s="1878"/>
      <c r="BR22" s="2106"/>
      <c r="BS22" s="2106"/>
      <c r="BT22" s="2106"/>
      <c r="BU22" s="2106"/>
      <c r="BV22" s="2106"/>
      <c r="BW22" s="2106"/>
      <c r="BX22" s="2106"/>
      <c r="BY22" s="2106"/>
      <c r="BZ22" s="2106"/>
      <c r="CA22" s="2106"/>
      <c r="CB22" s="2106"/>
      <c r="CC22" s="1880"/>
      <c r="CD22" s="1903" t="s">
        <v>1713</v>
      </c>
    </row>
    <row r="23" spans="1:82" s="839" customFormat="1" ht="24.75" customHeight="1" thickBot="1" x14ac:dyDescent="0.25">
      <c r="A23" s="837" t="s">
        <v>161</v>
      </c>
      <c r="B23" s="827" t="s">
        <v>119</v>
      </c>
      <c r="C23" s="828" t="s">
        <v>118</v>
      </c>
      <c r="D23" s="829">
        <v>3</v>
      </c>
      <c r="E23" s="4" t="s">
        <v>1724</v>
      </c>
      <c r="F23" s="602" t="s">
        <v>1725</v>
      </c>
      <c r="G23" s="603">
        <v>0</v>
      </c>
      <c r="H23" s="603" t="s">
        <v>0</v>
      </c>
      <c r="I23" s="603">
        <v>4</v>
      </c>
      <c r="J23" s="480">
        <v>1</v>
      </c>
      <c r="K23" s="25"/>
      <c r="L23" s="830"/>
      <c r="M23" s="832"/>
      <c r="N23" s="832"/>
      <c r="O23" s="832"/>
      <c r="P23" s="832"/>
      <c r="Q23" s="832"/>
      <c r="R23" s="832"/>
      <c r="S23" s="832"/>
      <c r="T23" s="832"/>
      <c r="U23" s="840">
        <f t="shared" si="2"/>
        <v>0</v>
      </c>
      <c r="V23" s="838"/>
      <c r="W23" s="838"/>
      <c r="X23" s="7"/>
      <c r="Y23" s="7"/>
      <c r="Z23" s="7"/>
      <c r="AA23" s="7"/>
      <c r="AB23" s="7"/>
      <c r="AC23" s="7"/>
      <c r="AD23" s="7"/>
      <c r="AE23" s="7"/>
      <c r="AF23" s="791"/>
      <c r="AG23" s="2976"/>
      <c r="AH23" s="4181"/>
      <c r="AI23" s="4181"/>
      <c r="AJ23" s="4182"/>
      <c r="AK23" s="4181"/>
      <c r="AL23" s="4181"/>
      <c r="AM23" s="4183"/>
      <c r="AN23" s="4184"/>
      <c r="AO23" s="4181"/>
      <c r="AP23" s="4181"/>
      <c r="AQ23" s="4181"/>
      <c r="AR23" s="4185"/>
      <c r="AS23" s="1867"/>
      <c r="AT23" s="4181"/>
      <c r="AU23" s="2452"/>
      <c r="AV23" s="2452"/>
      <c r="AW23" s="1867"/>
      <c r="AX23" s="1867"/>
      <c r="AY23" s="4186"/>
      <c r="AZ23" s="1423"/>
      <c r="BA23" s="1423"/>
      <c r="BB23" s="1423"/>
      <c r="BC23" s="1423"/>
      <c r="BD23" s="1423"/>
      <c r="BE23" s="4175"/>
      <c r="BF23" s="4176"/>
      <c r="BG23" s="4171"/>
      <c r="BH23" s="4177"/>
      <c r="BI23" s="4178"/>
      <c r="BJ23" s="4179"/>
      <c r="BK23" s="4180"/>
      <c r="BL23" s="2024">
        <f t="shared" si="3"/>
        <v>0</v>
      </c>
      <c r="BM23" s="2169"/>
      <c r="BN23" s="1902"/>
      <c r="BO23" s="1878"/>
      <c r="BP23" s="1878"/>
      <c r="BQ23" s="1878"/>
      <c r="BR23" s="2106"/>
      <c r="BS23" s="2106"/>
      <c r="BT23" s="2106"/>
      <c r="BU23" s="2106"/>
      <c r="BV23" s="2106"/>
      <c r="BW23" s="2106"/>
      <c r="BX23" s="2106"/>
      <c r="BY23" s="2106"/>
      <c r="BZ23" s="2106"/>
      <c r="CA23" s="2106"/>
      <c r="CB23" s="2106"/>
      <c r="CC23" s="1880"/>
      <c r="CD23" s="1903" t="s">
        <v>1713</v>
      </c>
    </row>
    <row r="24" spans="1:82" s="839" customFormat="1" ht="24.75" customHeight="1" thickBot="1" x14ac:dyDescent="0.25">
      <c r="A24" s="837" t="s">
        <v>161</v>
      </c>
      <c r="B24" s="827" t="s">
        <v>119</v>
      </c>
      <c r="C24" s="828" t="s">
        <v>118</v>
      </c>
      <c r="D24" s="829">
        <v>3</v>
      </c>
      <c r="E24" s="4" t="s">
        <v>1724</v>
      </c>
      <c r="F24" s="602" t="s">
        <v>1725</v>
      </c>
      <c r="G24" s="603">
        <v>0</v>
      </c>
      <c r="H24" s="603" t="s">
        <v>0</v>
      </c>
      <c r="I24" s="603">
        <v>4</v>
      </c>
      <c r="J24" s="480">
        <v>1</v>
      </c>
      <c r="K24" s="25"/>
      <c r="L24" s="830"/>
      <c r="M24" s="832"/>
      <c r="N24" s="832"/>
      <c r="O24" s="832"/>
      <c r="P24" s="832"/>
      <c r="Q24" s="832"/>
      <c r="R24" s="832"/>
      <c r="S24" s="832"/>
      <c r="T24" s="832"/>
      <c r="U24" s="840">
        <f t="shared" si="2"/>
        <v>0</v>
      </c>
      <c r="V24" s="838"/>
      <c r="W24" s="838"/>
      <c r="X24" s="7"/>
      <c r="Y24" s="7"/>
      <c r="Z24" s="7"/>
      <c r="AA24" s="7"/>
      <c r="AB24" s="7"/>
      <c r="AC24" s="7"/>
      <c r="AD24" s="7"/>
      <c r="AE24" s="7"/>
      <c r="AF24" s="791"/>
      <c r="AG24" s="2976"/>
      <c r="AH24" s="4181"/>
      <c r="AI24" s="4181"/>
      <c r="AJ24" s="4182"/>
      <c r="AK24" s="4181"/>
      <c r="AL24" s="4181"/>
      <c r="AM24" s="4183"/>
      <c r="AN24" s="4184"/>
      <c r="AO24" s="4181"/>
      <c r="AP24" s="4181"/>
      <c r="AQ24" s="4181"/>
      <c r="AR24" s="4185"/>
      <c r="AS24" s="1867"/>
      <c r="AT24" s="4181"/>
      <c r="AU24" s="2452"/>
      <c r="AV24" s="2452"/>
      <c r="AW24" s="1867"/>
      <c r="AX24" s="1867"/>
      <c r="AY24" s="4186"/>
      <c r="AZ24" s="1423"/>
      <c r="BA24" s="1423"/>
      <c r="BB24" s="1423"/>
      <c r="BC24" s="1423"/>
      <c r="BD24" s="1423"/>
      <c r="BE24" s="4175"/>
      <c r="BF24" s="4176"/>
      <c r="BG24" s="4171"/>
      <c r="BH24" s="4177"/>
      <c r="BI24" s="4178"/>
      <c r="BJ24" s="4179"/>
      <c r="BK24" s="4180"/>
      <c r="BL24" s="2024">
        <f t="shared" si="3"/>
        <v>0</v>
      </c>
      <c r="BM24" s="2169"/>
      <c r="BN24" s="1902"/>
      <c r="BO24" s="1878"/>
      <c r="BP24" s="1878"/>
      <c r="BQ24" s="1878"/>
      <c r="BR24" s="2106"/>
      <c r="BS24" s="2106"/>
      <c r="BT24" s="2106"/>
      <c r="BU24" s="2106"/>
      <c r="BV24" s="2106"/>
      <c r="BW24" s="2106"/>
      <c r="BX24" s="2106"/>
      <c r="BY24" s="2106"/>
      <c r="BZ24" s="2106"/>
      <c r="CA24" s="2106"/>
      <c r="CB24" s="2106"/>
      <c r="CC24" s="1880"/>
      <c r="CD24" s="1903" t="s">
        <v>1713</v>
      </c>
    </row>
    <row r="25" spans="1:82" s="839" customFormat="1" ht="24.75" customHeight="1" thickBot="1" x14ac:dyDescent="0.25">
      <c r="A25" s="837" t="s">
        <v>161</v>
      </c>
      <c r="B25" s="827" t="s">
        <v>119</v>
      </c>
      <c r="C25" s="828" t="s">
        <v>118</v>
      </c>
      <c r="D25" s="829">
        <v>3</v>
      </c>
      <c r="E25" s="4" t="s">
        <v>1724</v>
      </c>
      <c r="F25" s="602" t="s">
        <v>1725</v>
      </c>
      <c r="G25" s="603">
        <v>0</v>
      </c>
      <c r="H25" s="603" t="s">
        <v>0</v>
      </c>
      <c r="I25" s="603">
        <v>4</v>
      </c>
      <c r="J25" s="480">
        <v>1</v>
      </c>
      <c r="K25" s="25"/>
      <c r="L25" s="830"/>
      <c r="M25" s="832"/>
      <c r="N25" s="832"/>
      <c r="O25" s="832"/>
      <c r="P25" s="832"/>
      <c r="Q25" s="832"/>
      <c r="R25" s="832"/>
      <c r="S25" s="832"/>
      <c r="T25" s="832"/>
      <c r="U25" s="840">
        <f t="shared" si="2"/>
        <v>0</v>
      </c>
      <c r="V25" s="838"/>
      <c r="W25" s="838"/>
      <c r="X25" s="7"/>
      <c r="Y25" s="7"/>
      <c r="Z25" s="7"/>
      <c r="AA25" s="7"/>
      <c r="AB25" s="7"/>
      <c r="AC25" s="7"/>
      <c r="AD25" s="7"/>
      <c r="AE25" s="7"/>
      <c r="AF25" s="791"/>
      <c r="AG25" s="2976"/>
      <c r="AH25" s="4181"/>
      <c r="AI25" s="4181"/>
      <c r="AJ25" s="4182"/>
      <c r="AK25" s="4181"/>
      <c r="AL25" s="4181"/>
      <c r="AM25" s="4183"/>
      <c r="AN25" s="4184"/>
      <c r="AO25" s="4181"/>
      <c r="AP25" s="4181"/>
      <c r="AQ25" s="4181"/>
      <c r="AR25" s="4185"/>
      <c r="AS25" s="1867"/>
      <c r="AT25" s="4181"/>
      <c r="AU25" s="2452"/>
      <c r="AV25" s="2452"/>
      <c r="AW25" s="1867"/>
      <c r="AX25" s="1867"/>
      <c r="AY25" s="4186"/>
      <c r="AZ25" s="1423"/>
      <c r="BA25" s="1423"/>
      <c r="BB25" s="1423"/>
      <c r="BC25" s="1423"/>
      <c r="BD25" s="1423"/>
      <c r="BE25" s="4175"/>
      <c r="BF25" s="4205"/>
      <c r="BG25" s="4206"/>
      <c r="BH25" s="4207"/>
      <c r="BI25" s="4208"/>
      <c r="BJ25" s="4209"/>
      <c r="BK25" s="4180"/>
      <c r="BL25" s="2024">
        <f t="shared" si="3"/>
        <v>0</v>
      </c>
      <c r="BM25" s="2169"/>
      <c r="BN25" s="1902"/>
      <c r="BO25" s="1878"/>
      <c r="BP25" s="1878"/>
      <c r="BQ25" s="1878"/>
      <c r="BR25" s="2106"/>
      <c r="BS25" s="2106"/>
      <c r="BT25" s="2106"/>
      <c r="BU25" s="2106"/>
      <c r="BV25" s="2106"/>
      <c r="BW25" s="2106"/>
      <c r="BX25" s="2106"/>
      <c r="BY25" s="2106"/>
      <c r="BZ25" s="2106"/>
      <c r="CA25" s="2106"/>
      <c r="CB25" s="2106"/>
      <c r="CC25" s="1880"/>
      <c r="CD25" s="1903" t="s">
        <v>1713</v>
      </c>
    </row>
    <row r="26" spans="1:82" s="839" customFormat="1" ht="24.75" customHeight="1" thickBot="1" x14ac:dyDescent="0.25">
      <c r="A26" s="841" t="s">
        <v>161</v>
      </c>
      <c r="B26" s="842" t="s">
        <v>119</v>
      </c>
      <c r="C26" s="843" t="s">
        <v>118</v>
      </c>
      <c r="D26" s="844">
        <v>3</v>
      </c>
      <c r="E26" s="53" t="s">
        <v>1724</v>
      </c>
      <c r="F26" s="845" t="s">
        <v>1725</v>
      </c>
      <c r="G26" s="846">
        <v>0</v>
      </c>
      <c r="H26" s="846" t="s">
        <v>0</v>
      </c>
      <c r="I26" s="846">
        <v>4</v>
      </c>
      <c r="J26" s="847">
        <v>1</v>
      </c>
      <c r="K26" s="56"/>
      <c r="L26" s="848"/>
      <c r="M26" s="849"/>
      <c r="N26" s="849"/>
      <c r="O26" s="849"/>
      <c r="P26" s="849"/>
      <c r="Q26" s="849"/>
      <c r="R26" s="849"/>
      <c r="S26" s="849"/>
      <c r="T26" s="849"/>
      <c r="U26" s="840">
        <f t="shared" si="2"/>
        <v>0</v>
      </c>
      <c r="V26" s="850"/>
      <c r="W26" s="850"/>
      <c r="X26" s="58"/>
      <c r="Y26" s="58"/>
      <c r="Z26" s="58"/>
      <c r="AA26" s="58"/>
      <c r="AB26" s="58"/>
      <c r="AC26" s="58"/>
      <c r="AD26" s="58"/>
      <c r="AE26" s="58"/>
      <c r="AF26" s="851"/>
      <c r="AG26" s="2973"/>
      <c r="AH26" s="4187"/>
      <c r="AI26" s="4187"/>
      <c r="AJ26" s="4188"/>
      <c r="AK26" s="4187"/>
      <c r="AL26" s="4210"/>
      <c r="AM26" s="4211"/>
      <c r="AN26" s="4190"/>
      <c r="AO26" s="4187"/>
      <c r="AP26" s="4187"/>
      <c r="AQ26" s="4187"/>
      <c r="AR26" s="4191"/>
      <c r="AS26" s="1884"/>
      <c r="AT26" s="4187"/>
      <c r="AU26" s="4192"/>
      <c r="AV26" s="4192"/>
      <c r="AW26" s="1884"/>
      <c r="AX26" s="1884"/>
      <c r="AY26" s="4193"/>
      <c r="AZ26" s="1423"/>
      <c r="BA26" s="1423"/>
      <c r="BB26" s="1423"/>
      <c r="BC26" s="1423"/>
      <c r="BD26" s="1423"/>
      <c r="BE26" s="4175"/>
      <c r="BF26" s="4212"/>
      <c r="BG26" s="2276"/>
      <c r="BH26" s="4175"/>
      <c r="BI26" s="4213"/>
      <c r="BJ26" s="4214"/>
      <c r="BK26" s="4180"/>
      <c r="BL26" s="2024">
        <f t="shared" si="3"/>
        <v>0</v>
      </c>
      <c r="BM26" s="2169"/>
      <c r="BN26" s="1904"/>
      <c r="BO26" s="1896"/>
      <c r="BP26" s="1896"/>
      <c r="BQ26" s="1896"/>
      <c r="BR26" s="1913"/>
      <c r="BS26" s="1913"/>
      <c r="BT26" s="1913"/>
      <c r="BU26" s="1913"/>
      <c r="BV26" s="1913"/>
      <c r="BW26" s="1913"/>
      <c r="BX26" s="1913"/>
      <c r="BY26" s="1913"/>
      <c r="BZ26" s="1913"/>
      <c r="CA26" s="1913"/>
      <c r="CB26" s="1913"/>
      <c r="CC26" s="1898"/>
      <c r="CD26" s="1905" t="s">
        <v>1713</v>
      </c>
    </row>
    <row r="27" spans="1:82" s="839" customFormat="1" ht="63" customHeight="1" thickBot="1" x14ac:dyDescent="0.3">
      <c r="A27" s="852" t="s">
        <v>161</v>
      </c>
      <c r="B27" s="853" t="s">
        <v>119</v>
      </c>
      <c r="C27" s="854" t="s">
        <v>118</v>
      </c>
      <c r="D27" s="855">
        <v>4</v>
      </c>
      <c r="E27" s="47" t="s">
        <v>1726</v>
      </c>
      <c r="F27" s="48" t="s">
        <v>1727</v>
      </c>
      <c r="G27" s="49">
        <v>8</v>
      </c>
      <c r="H27" s="49" t="s">
        <v>0</v>
      </c>
      <c r="I27" s="49">
        <v>4</v>
      </c>
      <c r="J27" s="493">
        <v>1</v>
      </c>
      <c r="K27" s="856"/>
      <c r="L27" s="857">
        <f t="shared" si="0"/>
        <v>44276000</v>
      </c>
      <c r="M27" s="858">
        <v>44276000</v>
      </c>
      <c r="N27" s="858"/>
      <c r="O27" s="858"/>
      <c r="P27" s="858"/>
      <c r="Q27" s="858"/>
      <c r="R27" s="858"/>
      <c r="S27" s="859"/>
      <c r="T27" s="859"/>
      <c r="U27" s="840">
        <f>V27+W27+X27+Y27+Z27+AA27+AB27+AC27</f>
        <v>1908170</v>
      </c>
      <c r="V27" s="860">
        <v>1908170</v>
      </c>
      <c r="W27" s="861"/>
      <c r="X27" s="68"/>
      <c r="Y27" s="68"/>
      <c r="Z27" s="68"/>
      <c r="AA27" s="68"/>
      <c r="AB27" s="68"/>
      <c r="AC27" s="68"/>
      <c r="AD27" s="68"/>
      <c r="AE27" s="68"/>
      <c r="AF27" s="248"/>
      <c r="AG27" s="4215">
        <v>80111600</v>
      </c>
      <c r="AH27" s="4216" t="s">
        <v>6254</v>
      </c>
      <c r="AI27" s="4216" t="s">
        <v>775</v>
      </c>
      <c r="AJ27" s="4216" t="s">
        <v>1728</v>
      </c>
      <c r="AK27" s="4216" t="s">
        <v>1729</v>
      </c>
      <c r="AL27" s="4217" t="s">
        <v>274</v>
      </c>
      <c r="AM27" s="2266">
        <v>1908170</v>
      </c>
      <c r="AN27" s="4218"/>
      <c r="AO27" s="4219"/>
      <c r="AP27" s="4219"/>
      <c r="AQ27" s="4220"/>
      <c r="AR27" s="4221">
        <v>2201010104</v>
      </c>
      <c r="AS27" s="4222" t="s">
        <v>5810</v>
      </c>
      <c r="AT27" s="4127" t="s">
        <v>1730</v>
      </c>
      <c r="AU27" s="4223">
        <v>1</v>
      </c>
      <c r="AV27" s="4134">
        <v>0.9</v>
      </c>
      <c r="AW27" s="4135">
        <v>42917</v>
      </c>
      <c r="AX27" s="4135">
        <v>43098</v>
      </c>
      <c r="AY27" s="4224">
        <v>1908170</v>
      </c>
      <c r="AZ27" s="2271" t="s">
        <v>1731</v>
      </c>
      <c r="BA27" s="2271" t="s">
        <v>1732</v>
      </c>
      <c r="BB27" s="2271" t="s">
        <v>1733</v>
      </c>
      <c r="BC27" s="2271" t="s">
        <v>1734</v>
      </c>
      <c r="BD27" s="2271" t="s">
        <v>1735</v>
      </c>
      <c r="BE27" s="4151" t="s">
        <v>1736</v>
      </c>
      <c r="BF27" s="4225">
        <v>1908170</v>
      </c>
      <c r="BG27" s="4127">
        <v>2017000726</v>
      </c>
      <c r="BH27" s="4139">
        <v>43098</v>
      </c>
      <c r="BI27" s="4226">
        <v>1908170</v>
      </c>
      <c r="BJ27" s="4141">
        <v>42856</v>
      </c>
      <c r="BK27" s="4152">
        <v>43098</v>
      </c>
      <c r="BL27" s="2024">
        <f t="shared" si="3"/>
        <v>0</v>
      </c>
      <c r="BM27" s="2024">
        <f>L27-(BI27:BI32)</f>
        <v>42367830</v>
      </c>
      <c r="BN27" s="1899"/>
      <c r="BO27" s="1861"/>
      <c r="BP27" s="1861"/>
      <c r="BQ27" s="1861"/>
      <c r="BR27" s="1861"/>
      <c r="BS27" s="1861"/>
      <c r="BT27" s="1861"/>
      <c r="BU27" s="1861"/>
      <c r="BV27" s="1861"/>
      <c r="BW27" s="1861"/>
      <c r="BX27" s="1861"/>
      <c r="BY27" s="1861"/>
      <c r="BZ27" s="1861"/>
      <c r="CA27" s="1861"/>
      <c r="CB27" s="1861"/>
      <c r="CC27" s="1862"/>
      <c r="CD27" s="1906" t="s">
        <v>1713</v>
      </c>
    </row>
    <row r="28" spans="1:82" s="839" customFormat="1" ht="62.25" customHeight="1" thickBot="1" x14ac:dyDescent="0.25">
      <c r="A28" s="837" t="s">
        <v>161</v>
      </c>
      <c r="B28" s="827" t="s">
        <v>119</v>
      </c>
      <c r="C28" s="828" t="s">
        <v>118</v>
      </c>
      <c r="D28" s="829">
        <v>4</v>
      </c>
      <c r="E28" s="4" t="s">
        <v>1726</v>
      </c>
      <c r="F28" s="5" t="s">
        <v>1727</v>
      </c>
      <c r="G28" s="603">
        <v>8</v>
      </c>
      <c r="H28" s="603" t="s">
        <v>0</v>
      </c>
      <c r="I28" s="603">
        <v>4</v>
      </c>
      <c r="J28" s="480">
        <v>1</v>
      </c>
      <c r="K28" s="25"/>
      <c r="L28" s="830"/>
      <c r="M28" s="832"/>
      <c r="N28" s="832"/>
      <c r="O28" s="832"/>
      <c r="P28" s="832"/>
      <c r="Q28" s="832"/>
      <c r="R28" s="832"/>
      <c r="S28" s="832"/>
      <c r="T28" s="832"/>
      <c r="U28" s="840">
        <f t="shared" si="2"/>
        <v>0</v>
      </c>
      <c r="V28" s="838"/>
      <c r="W28" s="838"/>
      <c r="X28" s="7"/>
      <c r="Y28" s="7"/>
      <c r="Z28" s="7"/>
      <c r="AA28" s="7"/>
      <c r="AB28" s="7"/>
      <c r="AC28" s="7"/>
      <c r="AD28" s="7"/>
      <c r="AE28" s="7"/>
      <c r="AF28" s="791"/>
      <c r="AG28" s="4215">
        <v>80111600</v>
      </c>
      <c r="AH28" s="2592" t="s">
        <v>6255</v>
      </c>
      <c r="AI28" s="2592" t="s">
        <v>1737</v>
      </c>
      <c r="AJ28" s="2592" t="s">
        <v>432</v>
      </c>
      <c r="AK28" s="2592" t="s">
        <v>1738</v>
      </c>
      <c r="AL28" s="2592" t="s">
        <v>274</v>
      </c>
      <c r="AM28" s="2592">
        <v>27967830</v>
      </c>
      <c r="AN28" s="2976"/>
      <c r="AO28" s="2976"/>
      <c r="AP28" s="2976"/>
      <c r="AQ28" s="2976"/>
      <c r="AR28" s="4227">
        <v>2201010104</v>
      </c>
      <c r="AS28" s="2592" t="s">
        <v>5811</v>
      </c>
      <c r="AT28" s="2592" t="s">
        <v>1739</v>
      </c>
      <c r="AU28" s="4228">
        <v>12</v>
      </c>
      <c r="AV28" s="4228">
        <v>12</v>
      </c>
      <c r="AW28" s="4229">
        <v>43061</v>
      </c>
      <c r="AX28" s="4135">
        <v>43091</v>
      </c>
      <c r="AY28" s="4230">
        <v>27937830</v>
      </c>
      <c r="AZ28" s="2271" t="s">
        <v>1740</v>
      </c>
      <c r="BA28" s="2271" t="s">
        <v>1741</v>
      </c>
      <c r="BB28" s="2271" t="s">
        <v>1742</v>
      </c>
      <c r="BC28" s="2271" t="s">
        <v>1743</v>
      </c>
      <c r="BD28" s="2271" t="s">
        <v>1744</v>
      </c>
      <c r="BE28" s="4151">
        <v>43061</v>
      </c>
      <c r="BF28" s="4231">
        <v>27937830</v>
      </c>
      <c r="BG28" s="4227">
        <v>2017001393</v>
      </c>
      <c r="BH28" s="4139">
        <v>43091</v>
      </c>
      <c r="BI28" s="2592">
        <v>27937830</v>
      </c>
      <c r="BJ28" s="4141">
        <v>43061</v>
      </c>
      <c r="BK28" s="4152">
        <v>43091</v>
      </c>
      <c r="BL28" s="2024">
        <f t="shared" si="3"/>
        <v>0</v>
      </c>
      <c r="BM28" s="2169"/>
      <c r="BN28" s="1902"/>
      <c r="BO28" s="1878"/>
      <c r="BP28" s="1878"/>
      <c r="BQ28" s="1878"/>
      <c r="BR28" s="2106"/>
      <c r="BS28" s="2106"/>
      <c r="BT28" s="2106"/>
      <c r="BU28" s="2106"/>
      <c r="BV28" s="2106"/>
      <c r="BW28" s="2106"/>
      <c r="BX28" s="2106"/>
      <c r="BY28" s="2106"/>
      <c r="BZ28" s="2106"/>
      <c r="CA28" s="2106"/>
      <c r="CB28" s="2106"/>
      <c r="CC28" s="1880"/>
      <c r="CD28" s="1903" t="s">
        <v>1713</v>
      </c>
    </row>
    <row r="29" spans="1:82" s="839" customFormat="1" ht="62.25" customHeight="1" thickBot="1" x14ac:dyDescent="0.25">
      <c r="A29" s="837" t="s">
        <v>161</v>
      </c>
      <c r="B29" s="827" t="s">
        <v>119</v>
      </c>
      <c r="C29" s="828" t="s">
        <v>118</v>
      </c>
      <c r="D29" s="829">
        <v>4</v>
      </c>
      <c r="E29" s="4" t="s">
        <v>1726</v>
      </c>
      <c r="F29" s="5" t="s">
        <v>1727</v>
      </c>
      <c r="G29" s="603">
        <v>8</v>
      </c>
      <c r="H29" s="603" t="s">
        <v>0</v>
      </c>
      <c r="I29" s="603">
        <v>4</v>
      </c>
      <c r="J29" s="480">
        <v>1</v>
      </c>
      <c r="K29" s="25"/>
      <c r="L29" s="830"/>
      <c r="M29" s="832"/>
      <c r="N29" s="832"/>
      <c r="O29" s="832"/>
      <c r="P29" s="832"/>
      <c r="Q29" s="832"/>
      <c r="R29" s="832"/>
      <c r="S29" s="832"/>
      <c r="T29" s="832"/>
      <c r="U29" s="840">
        <f t="shared" si="2"/>
        <v>0</v>
      </c>
      <c r="V29" s="838"/>
      <c r="W29" s="838"/>
      <c r="X29" s="7"/>
      <c r="Y29" s="7"/>
      <c r="Z29" s="7"/>
      <c r="AA29" s="7"/>
      <c r="AB29" s="7"/>
      <c r="AC29" s="7"/>
      <c r="AD29" s="7"/>
      <c r="AE29" s="7"/>
      <c r="AF29" s="791"/>
      <c r="AG29" s="4215">
        <v>80111600</v>
      </c>
      <c r="AH29" s="2592" t="s">
        <v>6255</v>
      </c>
      <c r="AI29" s="4127" t="s">
        <v>1737</v>
      </c>
      <c r="AJ29" s="2592" t="s">
        <v>432</v>
      </c>
      <c r="AK29" s="2592" t="s">
        <v>1738</v>
      </c>
      <c r="AL29" s="2592" t="s">
        <v>274</v>
      </c>
      <c r="AM29" s="4156">
        <v>14190000</v>
      </c>
      <c r="AN29" s="4184"/>
      <c r="AO29" s="4181"/>
      <c r="AP29" s="4181"/>
      <c r="AQ29" s="4181"/>
      <c r="AR29" s="4227">
        <v>2201010104</v>
      </c>
      <c r="AS29" s="2592" t="s">
        <v>5811</v>
      </c>
      <c r="AT29" s="2592" t="s">
        <v>1739</v>
      </c>
      <c r="AU29" s="4228">
        <v>12</v>
      </c>
      <c r="AV29" s="4228">
        <v>12</v>
      </c>
      <c r="AW29" s="4229">
        <v>43061</v>
      </c>
      <c r="AX29" s="4135">
        <v>43091</v>
      </c>
      <c r="AY29" s="4136">
        <v>14190000</v>
      </c>
      <c r="AZ29" s="2271" t="s">
        <v>1740</v>
      </c>
      <c r="BA29" s="2271" t="s">
        <v>1745</v>
      </c>
      <c r="BB29" s="2271" t="s">
        <v>1742</v>
      </c>
      <c r="BC29" s="2271" t="s">
        <v>1743</v>
      </c>
      <c r="BD29" s="2271" t="s">
        <v>1744</v>
      </c>
      <c r="BE29" s="4151">
        <v>43061</v>
      </c>
      <c r="BF29" s="4160">
        <v>14190000</v>
      </c>
      <c r="BG29" s="4158">
        <v>2017001435</v>
      </c>
      <c r="BH29" s="4139">
        <v>43091</v>
      </c>
      <c r="BI29" s="2592">
        <v>14190000</v>
      </c>
      <c r="BJ29" s="4141">
        <v>43061</v>
      </c>
      <c r="BK29" s="4152">
        <v>43091</v>
      </c>
      <c r="BL29" s="2024">
        <f t="shared" si="3"/>
        <v>0</v>
      </c>
      <c r="BM29" s="2169"/>
      <c r="BN29" s="1902"/>
      <c r="BO29" s="1878"/>
      <c r="BP29" s="1878"/>
      <c r="BQ29" s="1878"/>
      <c r="BR29" s="2106"/>
      <c r="BS29" s="2106"/>
      <c r="BT29" s="2106"/>
      <c r="BU29" s="2106"/>
      <c r="BV29" s="2106"/>
      <c r="BW29" s="2106"/>
      <c r="BX29" s="2106"/>
      <c r="BY29" s="2106"/>
      <c r="BZ29" s="2106"/>
      <c r="CA29" s="2106"/>
      <c r="CB29" s="2106"/>
      <c r="CC29" s="1880"/>
      <c r="CD29" s="1903" t="s">
        <v>1713</v>
      </c>
    </row>
    <row r="30" spans="1:82" s="839" customFormat="1" ht="24.75" customHeight="1" thickBot="1" x14ac:dyDescent="0.25">
      <c r="A30" s="837" t="s">
        <v>161</v>
      </c>
      <c r="B30" s="827" t="s">
        <v>119</v>
      </c>
      <c r="C30" s="828" t="s">
        <v>118</v>
      </c>
      <c r="D30" s="829">
        <v>4</v>
      </c>
      <c r="E30" s="4" t="s">
        <v>1726</v>
      </c>
      <c r="F30" s="5" t="s">
        <v>1727</v>
      </c>
      <c r="G30" s="603">
        <v>8</v>
      </c>
      <c r="H30" s="603" t="s">
        <v>0</v>
      </c>
      <c r="I30" s="603">
        <v>4</v>
      </c>
      <c r="J30" s="480">
        <v>1</v>
      </c>
      <c r="K30" s="25"/>
      <c r="L30" s="830"/>
      <c r="M30" s="832"/>
      <c r="N30" s="832"/>
      <c r="O30" s="832"/>
      <c r="P30" s="832"/>
      <c r="Q30" s="832"/>
      <c r="R30" s="832"/>
      <c r="S30" s="832"/>
      <c r="T30" s="832"/>
      <c r="U30" s="840">
        <f t="shared" si="2"/>
        <v>0</v>
      </c>
      <c r="V30" s="838"/>
      <c r="W30" s="838"/>
      <c r="X30" s="7"/>
      <c r="Y30" s="7"/>
      <c r="Z30" s="7"/>
      <c r="AA30" s="7"/>
      <c r="AB30" s="7"/>
      <c r="AC30" s="7"/>
      <c r="AD30" s="7"/>
      <c r="AE30" s="7"/>
      <c r="AF30" s="791"/>
      <c r="AG30" s="2976"/>
      <c r="AH30" s="4181"/>
      <c r="AI30" s="4181"/>
      <c r="AJ30" s="4182"/>
      <c r="AK30" s="4181"/>
      <c r="AL30" s="4181"/>
      <c r="AM30" s="4183"/>
      <c r="AN30" s="4184"/>
      <c r="AO30" s="4181"/>
      <c r="AP30" s="4181"/>
      <c r="AQ30" s="4181"/>
      <c r="AR30" s="4185"/>
      <c r="AS30" s="1867"/>
      <c r="AT30" s="4181"/>
      <c r="AU30" s="2452"/>
      <c r="AV30" s="2452"/>
      <c r="AW30" s="4232"/>
      <c r="AX30" s="4232"/>
      <c r="AY30" s="4186"/>
      <c r="AZ30" s="1423"/>
      <c r="BA30" s="1423"/>
      <c r="BB30" s="1423"/>
      <c r="BC30" s="1423"/>
      <c r="BD30" s="1423"/>
      <c r="BE30" s="4175"/>
      <c r="BF30" s="4176"/>
      <c r="BG30" s="4171"/>
      <c r="BH30" s="4177"/>
      <c r="BI30" s="4178"/>
      <c r="BJ30" s="4179"/>
      <c r="BK30" s="4180"/>
      <c r="BL30" s="2024">
        <f t="shared" si="3"/>
        <v>0</v>
      </c>
      <c r="BM30" s="2169"/>
      <c r="BN30" s="1902"/>
      <c r="BO30" s="1878"/>
      <c r="BP30" s="1878"/>
      <c r="BQ30" s="1878"/>
      <c r="BR30" s="2106"/>
      <c r="BS30" s="2106"/>
      <c r="BT30" s="2106"/>
      <c r="BU30" s="2106"/>
      <c r="BV30" s="2106"/>
      <c r="BW30" s="2106"/>
      <c r="BX30" s="2106"/>
      <c r="BY30" s="2106"/>
      <c r="BZ30" s="2106"/>
      <c r="CA30" s="2106"/>
      <c r="CB30" s="2106"/>
      <c r="CC30" s="1880"/>
      <c r="CD30" s="1903" t="s">
        <v>1713</v>
      </c>
    </row>
    <row r="31" spans="1:82" s="839" customFormat="1" ht="24.75" customHeight="1" thickBot="1" x14ac:dyDescent="0.25">
      <c r="A31" s="837" t="s">
        <v>161</v>
      </c>
      <c r="B31" s="827" t="s">
        <v>119</v>
      </c>
      <c r="C31" s="828" t="s">
        <v>118</v>
      </c>
      <c r="D31" s="829">
        <v>4</v>
      </c>
      <c r="E31" s="4" t="s">
        <v>1726</v>
      </c>
      <c r="F31" s="5" t="s">
        <v>1727</v>
      </c>
      <c r="G31" s="603">
        <v>8</v>
      </c>
      <c r="H31" s="603" t="s">
        <v>0</v>
      </c>
      <c r="I31" s="603">
        <v>4</v>
      </c>
      <c r="J31" s="480">
        <v>1</v>
      </c>
      <c r="K31" s="25"/>
      <c r="L31" s="830"/>
      <c r="M31" s="832"/>
      <c r="N31" s="832"/>
      <c r="O31" s="832"/>
      <c r="P31" s="832"/>
      <c r="Q31" s="832"/>
      <c r="R31" s="832"/>
      <c r="S31" s="832"/>
      <c r="T31" s="832"/>
      <c r="U31" s="840">
        <f t="shared" si="2"/>
        <v>0</v>
      </c>
      <c r="V31" s="838"/>
      <c r="W31" s="838"/>
      <c r="X31" s="7"/>
      <c r="Y31" s="7"/>
      <c r="Z31" s="7"/>
      <c r="AA31" s="7"/>
      <c r="AB31" s="7"/>
      <c r="AC31" s="7"/>
      <c r="AD31" s="7"/>
      <c r="AE31" s="7"/>
      <c r="AF31" s="791"/>
      <c r="AG31" s="2976"/>
      <c r="AH31" s="4181"/>
      <c r="AI31" s="4181"/>
      <c r="AJ31" s="4182"/>
      <c r="AK31" s="4181"/>
      <c r="AL31" s="4181"/>
      <c r="AM31" s="4183"/>
      <c r="AN31" s="4184"/>
      <c r="AO31" s="4181"/>
      <c r="AP31" s="4181"/>
      <c r="AQ31" s="4181"/>
      <c r="AR31" s="4185"/>
      <c r="AS31" s="1867"/>
      <c r="AT31" s="4181"/>
      <c r="AU31" s="2452"/>
      <c r="AV31" s="2452"/>
      <c r="AW31" s="4232"/>
      <c r="AX31" s="4232"/>
      <c r="AY31" s="4186"/>
      <c r="AZ31" s="1423"/>
      <c r="BA31" s="1423"/>
      <c r="BB31" s="1423"/>
      <c r="BC31" s="1423"/>
      <c r="BD31" s="1423"/>
      <c r="BE31" s="4175"/>
      <c r="BF31" s="4176"/>
      <c r="BG31" s="4171"/>
      <c r="BH31" s="4177"/>
      <c r="BI31" s="4178"/>
      <c r="BJ31" s="4179"/>
      <c r="BK31" s="4180"/>
      <c r="BL31" s="2024">
        <f t="shared" si="3"/>
        <v>0</v>
      </c>
      <c r="BM31" s="2169"/>
      <c r="BN31" s="1902"/>
      <c r="BO31" s="1878"/>
      <c r="BP31" s="1878"/>
      <c r="BQ31" s="1878"/>
      <c r="BR31" s="2106"/>
      <c r="BS31" s="2106"/>
      <c r="BT31" s="2106"/>
      <c r="BU31" s="2106"/>
      <c r="BV31" s="2106"/>
      <c r="BW31" s="2106"/>
      <c r="BX31" s="2106"/>
      <c r="BY31" s="2106"/>
      <c r="BZ31" s="2106"/>
      <c r="CA31" s="2106"/>
      <c r="CB31" s="2106"/>
      <c r="CC31" s="1880"/>
      <c r="CD31" s="1903" t="s">
        <v>1713</v>
      </c>
    </row>
    <row r="32" spans="1:82" s="839" customFormat="1" ht="24.75" customHeight="1" thickBot="1" x14ac:dyDescent="0.25">
      <c r="A32" s="841" t="s">
        <v>161</v>
      </c>
      <c r="B32" s="842" t="s">
        <v>119</v>
      </c>
      <c r="C32" s="843" t="s">
        <v>118</v>
      </c>
      <c r="D32" s="844">
        <v>4</v>
      </c>
      <c r="E32" s="53" t="s">
        <v>1726</v>
      </c>
      <c r="F32" s="54" t="s">
        <v>1727</v>
      </c>
      <c r="G32" s="846">
        <v>8</v>
      </c>
      <c r="H32" s="846" t="s">
        <v>0</v>
      </c>
      <c r="I32" s="846">
        <v>4</v>
      </c>
      <c r="J32" s="847">
        <v>1</v>
      </c>
      <c r="K32" s="56"/>
      <c r="L32" s="848"/>
      <c r="M32" s="849"/>
      <c r="N32" s="849"/>
      <c r="O32" s="849"/>
      <c r="P32" s="849"/>
      <c r="Q32" s="849"/>
      <c r="R32" s="849"/>
      <c r="S32" s="849"/>
      <c r="T32" s="849"/>
      <c r="U32" s="840">
        <f t="shared" si="2"/>
        <v>0</v>
      </c>
      <c r="V32" s="850"/>
      <c r="W32" s="850"/>
      <c r="X32" s="58"/>
      <c r="Y32" s="58"/>
      <c r="Z32" s="58"/>
      <c r="AA32" s="58"/>
      <c r="AB32" s="58"/>
      <c r="AC32" s="58"/>
      <c r="AD32" s="58"/>
      <c r="AE32" s="58"/>
      <c r="AF32" s="851"/>
      <c r="AG32" s="2973"/>
      <c r="AH32" s="4187"/>
      <c r="AI32" s="4187"/>
      <c r="AJ32" s="4188"/>
      <c r="AK32" s="4187"/>
      <c r="AL32" s="4187"/>
      <c r="AM32" s="4183"/>
      <c r="AN32" s="4190"/>
      <c r="AO32" s="4187"/>
      <c r="AP32" s="4187"/>
      <c r="AQ32" s="4187"/>
      <c r="AR32" s="4191"/>
      <c r="AS32" s="1884"/>
      <c r="AT32" s="4187"/>
      <c r="AU32" s="4192"/>
      <c r="AV32" s="4192"/>
      <c r="AW32" s="1884"/>
      <c r="AX32" s="1884"/>
      <c r="AY32" s="4193"/>
      <c r="AZ32" s="1423"/>
      <c r="BA32" s="1423"/>
      <c r="BB32" s="1423"/>
      <c r="BC32" s="1423"/>
      <c r="BD32" s="1423"/>
      <c r="BE32" s="4175"/>
      <c r="BF32" s="4194"/>
      <c r="BG32" s="4195"/>
      <c r="BH32" s="4196"/>
      <c r="BI32" s="4197"/>
      <c r="BJ32" s="4179"/>
      <c r="BK32" s="4180"/>
      <c r="BL32" s="2024">
        <f t="shared" si="3"/>
        <v>0</v>
      </c>
      <c r="BM32" s="2169"/>
      <c r="BN32" s="1904"/>
      <c r="BO32" s="1896"/>
      <c r="BP32" s="1896"/>
      <c r="BQ32" s="1896"/>
      <c r="BR32" s="1913"/>
      <c r="BS32" s="1913"/>
      <c r="BT32" s="1913"/>
      <c r="BU32" s="1913"/>
      <c r="BV32" s="1913"/>
      <c r="BW32" s="1913"/>
      <c r="BX32" s="1913"/>
      <c r="BY32" s="1913"/>
      <c r="BZ32" s="1913"/>
      <c r="CA32" s="1913"/>
      <c r="CB32" s="1913"/>
      <c r="CC32" s="1898"/>
      <c r="CD32" s="1905" t="s">
        <v>1713</v>
      </c>
    </row>
    <row r="33" spans="1:82" s="344" customFormat="1" ht="31.5" customHeight="1" thickBot="1" x14ac:dyDescent="0.25">
      <c r="A33" s="59" t="s">
        <v>161</v>
      </c>
      <c r="B33" s="60" t="s">
        <v>119</v>
      </c>
      <c r="C33" s="66" t="s">
        <v>118</v>
      </c>
      <c r="D33" s="163">
        <v>5</v>
      </c>
      <c r="E33" s="1012" t="s">
        <v>5801</v>
      </c>
      <c r="F33" s="1013" t="s">
        <v>5802</v>
      </c>
      <c r="G33" s="69" t="s">
        <v>165</v>
      </c>
      <c r="H33" s="49" t="s">
        <v>0</v>
      </c>
      <c r="I33" s="49">
        <v>100</v>
      </c>
      <c r="J33" s="493"/>
      <c r="K33" s="50"/>
      <c r="L33" s="744">
        <f t="shared" ref="L33" si="4">+M33+N33+O33+P33+Q33+R33+S33+T33</f>
        <v>0</v>
      </c>
      <c r="M33" s="746"/>
      <c r="N33" s="746"/>
      <c r="O33" s="746"/>
      <c r="P33" s="746"/>
      <c r="Q33" s="746"/>
      <c r="R33" s="746"/>
      <c r="S33" s="746"/>
      <c r="T33" s="746"/>
      <c r="U33" s="747"/>
      <c r="V33" s="52"/>
      <c r="W33" s="52"/>
      <c r="X33" s="52"/>
      <c r="Y33" s="52"/>
      <c r="Z33" s="52"/>
      <c r="AA33" s="52"/>
      <c r="AB33" s="52"/>
      <c r="AC33" s="52"/>
      <c r="AD33" s="52"/>
      <c r="AE33" s="52"/>
      <c r="AF33" s="52"/>
      <c r="AG33" s="1923"/>
      <c r="AH33" s="1845"/>
      <c r="AI33" s="1845"/>
      <c r="AJ33" s="1845"/>
      <c r="AK33" s="1845"/>
      <c r="AL33" s="1845"/>
      <c r="AM33" s="4056"/>
      <c r="AN33" s="4056"/>
      <c r="AO33" s="1845"/>
      <c r="AP33" s="1845"/>
      <c r="AQ33" s="1845"/>
      <c r="AR33" s="1845"/>
      <c r="AS33" s="1459" t="s">
        <v>5812</v>
      </c>
      <c r="AT33" s="2384" t="s">
        <v>5803</v>
      </c>
      <c r="AU33" s="4233">
        <v>30</v>
      </c>
      <c r="AV33" s="4233"/>
      <c r="AW33" s="3507">
        <v>42917</v>
      </c>
      <c r="AX33" s="3507">
        <v>43069</v>
      </c>
      <c r="AY33" s="4234">
        <v>0</v>
      </c>
      <c r="AZ33" s="1459"/>
      <c r="BA33" s="1459"/>
      <c r="BB33" s="1459"/>
      <c r="BC33" s="1459"/>
      <c r="BD33" s="1459"/>
      <c r="BE33" s="4235"/>
      <c r="BF33" s="4236"/>
      <c r="BG33" s="4235"/>
      <c r="BH33" s="4235"/>
      <c r="BI33" s="4236"/>
      <c r="BJ33" s="4235"/>
      <c r="BK33" s="4235"/>
      <c r="BL33" s="1859">
        <f>BF33-BI33</f>
        <v>0</v>
      </c>
      <c r="BM33" s="1859">
        <f>L33-(BI33+BI34+BI35+BI36+BI37+BI38)</f>
        <v>0</v>
      </c>
      <c r="BN33" s="1861"/>
      <c r="BO33" s="1861"/>
      <c r="BP33" s="1861"/>
      <c r="BQ33" s="1861"/>
      <c r="BR33" s="1861"/>
      <c r="BS33" s="1861"/>
      <c r="BT33" s="1861"/>
      <c r="BU33" s="1861"/>
      <c r="BV33" s="1861"/>
      <c r="BW33" s="1861"/>
      <c r="BX33" s="1861"/>
      <c r="BY33" s="1861"/>
      <c r="BZ33" s="1861"/>
      <c r="CA33" s="1861"/>
      <c r="CB33" s="1861"/>
      <c r="CC33" s="1861"/>
      <c r="CD33" s="1907" t="s">
        <v>3819</v>
      </c>
    </row>
    <row r="34" spans="1:82" s="1761" customFormat="1" ht="31.5" customHeight="1" thickBot="1" x14ac:dyDescent="0.25">
      <c r="A34" s="1833" t="s">
        <v>161</v>
      </c>
      <c r="B34" s="1834" t="s">
        <v>119</v>
      </c>
      <c r="C34" s="1835" t="s">
        <v>118</v>
      </c>
      <c r="D34" s="1742">
        <v>5</v>
      </c>
      <c r="E34" s="1836" t="s">
        <v>5801</v>
      </c>
      <c r="F34" s="1837" t="s">
        <v>5802</v>
      </c>
      <c r="G34" s="1772" t="s">
        <v>165</v>
      </c>
      <c r="H34" s="1782" t="s">
        <v>0</v>
      </c>
      <c r="I34" s="1782">
        <v>100</v>
      </c>
      <c r="J34" s="1745"/>
      <c r="K34" s="1838"/>
      <c r="L34" s="1839"/>
      <c r="M34" s="1840"/>
      <c r="N34" s="1840"/>
      <c r="O34" s="1840"/>
      <c r="P34" s="1840"/>
      <c r="Q34" s="1840"/>
      <c r="R34" s="1840"/>
      <c r="S34" s="1840"/>
      <c r="T34" s="1840"/>
      <c r="U34" s="1841"/>
      <c r="V34" s="1747"/>
      <c r="W34" s="1747"/>
      <c r="X34" s="1747"/>
      <c r="Y34" s="1747"/>
      <c r="Z34" s="1747"/>
      <c r="AA34" s="1747"/>
      <c r="AB34" s="1747"/>
      <c r="AC34" s="1747"/>
      <c r="AD34" s="1747"/>
      <c r="AE34" s="1747"/>
      <c r="AF34" s="1747"/>
      <c r="AG34" s="2473"/>
      <c r="AH34" s="4237"/>
      <c r="AI34" s="4237"/>
      <c r="AJ34" s="4237"/>
      <c r="AK34" s="4237"/>
      <c r="AL34" s="4237"/>
      <c r="AM34" s="4238"/>
      <c r="AN34" s="4238"/>
      <c r="AO34" s="4237"/>
      <c r="AP34" s="4237"/>
      <c r="AQ34" s="4237"/>
      <c r="AR34" s="4237"/>
      <c r="AS34" s="4239" t="s">
        <v>5804</v>
      </c>
      <c r="AT34" s="4240"/>
      <c r="AU34" s="4241"/>
      <c r="AV34" s="4241"/>
      <c r="AW34" s="2489"/>
      <c r="AX34" s="2489"/>
      <c r="AY34" s="4242"/>
      <c r="AZ34" s="3056"/>
      <c r="BA34" s="3056"/>
      <c r="BB34" s="3056"/>
      <c r="BC34" s="3056"/>
      <c r="BD34" s="3056"/>
      <c r="BE34" s="4243"/>
      <c r="BF34" s="4244"/>
      <c r="BG34" s="4243"/>
      <c r="BH34" s="4243"/>
      <c r="BI34" s="4244"/>
      <c r="BJ34" s="4243"/>
      <c r="BK34" s="4243"/>
      <c r="BL34" s="1908">
        <f t="shared" ref="BL34:BL38" si="5">BF34-BI34</f>
        <v>0</v>
      </c>
      <c r="BM34" s="1909"/>
      <c r="BN34" s="1910"/>
      <c r="BO34" s="1910"/>
      <c r="BP34" s="1910"/>
      <c r="BQ34" s="1910"/>
      <c r="BR34" s="1910"/>
      <c r="BS34" s="1910"/>
      <c r="BT34" s="1910"/>
      <c r="BU34" s="1910"/>
      <c r="BV34" s="1910"/>
      <c r="BW34" s="1910"/>
      <c r="BX34" s="1910"/>
      <c r="BY34" s="1910"/>
      <c r="BZ34" s="1910"/>
      <c r="CA34" s="1910"/>
      <c r="CB34" s="1910"/>
      <c r="CC34" s="1910"/>
      <c r="CD34" s="1907" t="s">
        <v>3819</v>
      </c>
    </row>
    <row r="35" spans="1:82" s="1761" customFormat="1" ht="31.5" customHeight="1" thickBot="1" x14ac:dyDescent="0.25">
      <c r="A35" s="1833" t="s">
        <v>161</v>
      </c>
      <c r="B35" s="1834" t="s">
        <v>119</v>
      </c>
      <c r="C35" s="1835" t="s">
        <v>118</v>
      </c>
      <c r="D35" s="1742">
        <v>5</v>
      </c>
      <c r="E35" s="1836" t="s">
        <v>5805</v>
      </c>
      <c r="F35" s="1837" t="s">
        <v>5802</v>
      </c>
      <c r="G35" s="1772" t="s">
        <v>165</v>
      </c>
      <c r="H35" s="1782" t="s">
        <v>0</v>
      </c>
      <c r="I35" s="1782">
        <v>100</v>
      </c>
      <c r="J35" s="1745"/>
      <c r="K35" s="1838"/>
      <c r="L35" s="1839"/>
      <c r="M35" s="1840"/>
      <c r="N35" s="1840"/>
      <c r="O35" s="1840"/>
      <c r="P35" s="1840"/>
      <c r="Q35" s="1840"/>
      <c r="R35" s="1840"/>
      <c r="S35" s="1840"/>
      <c r="T35" s="1840"/>
      <c r="U35" s="1841"/>
      <c r="V35" s="1747"/>
      <c r="W35" s="1747"/>
      <c r="X35" s="1747"/>
      <c r="Y35" s="1747"/>
      <c r="Z35" s="1747"/>
      <c r="AA35" s="1747"/>
      <c r="AB35" s="1747"/>
      <c r="AC35" s="1747"/>
      <c r="AD35" s="1747"/>
      <c r="AE35" s="1747"/>
      <c r="AF35" s="1747"/>
      <c r="AG35" s="2473"/>
      <c r="AH35" s="4237"/>
      <c r="AI35" s="4237"/>
      <c r="AJ35" s="4237"/>
      <c r="AK35" s="4237"/>
      <c r="AL35" s="4237"/>
      <c r="AM35" s="4238"/>
      <c r="AN35" s="4238"/>
      <c r="AO35" s="4237"/>
      <c r="AP35" s="4237"/>
      <c r="AQ35" s="4237"/>
      <c r="AR35" s="4237"/>
      <c r="AS35" s="2489"/>
      <c r="AT35" s="4240"/>
      <c r="AU35" s="4241"/>
      <c r="AV35" s="4241"/>
      <c r="AW35" s="2489"/>
      <c r="AX35" s="2489"/>
      <c r="AY35" s="4242"/>
      <c r="AZ35" s="3056"/>
      <c r="BA35" s="3056"/>
      <c r="BB35" s="3056"/>
      <c r="BC35" s="3056"/>
      <c r="BD35" s="3056"/>
      <c r="BE35" s="4243"/>
      <c r="BF35" s="4244"/>
      <c r="BG35" s="4243"/>
      <c r="BH35" s="4243"/>
      <c r="BI35" s="4244"/>
      <c r="BJ35" s="4243"/>
      <c r="BK35" s="4243"/>
      <c r="BL35" s="1908">
        <f t="shared" si="5"/>
        <v>0</v>
      </c>
      <c r="BM35" s="1909"/>
      <c r="BN35" s="1910"/>
      <c r="BO35" s="1910"/>
      <c r="BP35" s="1910"/>
      <c r="BQ35" s="1910"/>
      <c r="BR35" s="1910"/>
      <c r="BS35" s="1910"/>
      <c r="BT35" s="1910"/>
      <c r="BU35" s="1910"/>
      <c r="BV35" s="1910"/>
      <c r="BW35" s="1910"/>
      <c r="BX35" s="1910"/>
      <c r="BY35" s="1910"/>
      <c r="BZ35" s="1910"/>
      <c r="CA35" s="1910"/>
      <c r="CB35" s="1910"/>
      <c r="CC35" s="1910"/>
      <c r="CD35" s="1907" t="s">
        <v>3819</v>
      </c>
    </row>
    <row r="36" spans="1:82" s="1761" customFormat="1" ht="31.5" customHeight="1" thickBot="1" x14ac:dyDescent="0.25">
      <c r="A36" s="1833" t="s">
        <v>161</v>
      </c>
      <c r="B36" s="1834" t="s">
        <v>119</v>
      </c>
      <c r="C36" s="1835" t="s">
        <v>118</v>
      </c>
      <c r="D36" s="1742">
        <v>5</v>
      </c>
      <c r="E36" s="1836" t="s">
        <v>5805</v>
      </c>
      <c r="F36" s="1837" t="s">
        <v>5802</v>
      </c>
      <c r="G36" s="1772" t="s">
        <v>165</v>
      </c>
      <c r="H36" s="1782" t="s">
        <v>0</v>
      </c>
      <c r="I36" s="1782">
        <v>100</v>
      </c>
      <c r="J36" s="1745"/>
      <c r="K36" s="1838"/>
      <c r="L36" s="1839"/>
      <c r="M36" s="1840"/>
      <c r="N36" s="1840"/>
      <c r="O36" s="1840"/>
      <c r="P36" s="1840"/>
      <c r="Q36" s="1840"/>
      <c r="R36" s="1840"/>
      <c r="S36" s="1840"/>
      <c r="T36" s="1840"/>
      <c r="U36" s="1841"/>
      <c r="V36" s="1747"/>
      <c r="W36" s="1747"/>
      <c r="X36" s="1747"/>
      <c r="Y36" s="1747"/>
      <c r="Z36" s="1747"/>
      <c r="AA36" s="1747"/>
      <c r="AB36" s="1747"/>
      <c r="AC36" s="1747"/>
      <c r="AD36" s="1747"/>
      <c r="AE36" s="1747"/>
      <c r="AF36" s="1747"/>
      <c r="AG36" s="2473"/>
      <c r="AH36" s="4237"/>
      <c r="AI36" s="4237"/>
      <c r="AJ36" s="4237"/>
      <c r="AK36" s="4237"/>
      <c r="AL36" s="4237"/>
      <c r="AM36" s="4238"/>
      <c r="AN36" s="4238"/>
      <c r="AO36" s="4237"/>
      <c r="AP36" s="4237"/>
      <c r="AQ36" s="4237"/>
      <c r="AR36" s="4237"/>
      <c r="AS36" s="2489"/>
      <c r="AT36" s="4240" t="s">
        <v>1647</v>
      </c>
      <c r="AU36" s="4241"/>
      <c r="AV36" s="4241"/>
      <c r="AW36" s="2489"/>
      <c r="AX36" s="2489"/>
      <c r="AY36" s="4242"/>
      <c r="AZ36" s="3056"/>
      <c r="BA36" s="3056"/>
      <c r="BB36" s="3056"/>
      <c r="BC36" s="3056"/>
      <c r="BD36" s="3056"/>
      <c r="BE36" s="4243"/>
      <c r="BF36" s="4244"/>
      <c r="BG36" s="4243"/>
      <c r="BH36" s="4243"/>
      <c r="BI36" s="4244"/>
      <c r="BJ36" s="4243"/>
      <c r="BK36" s="4243"/>
      <c r="BL36" s="1908">
        <f t="shared" si="5"/>
        <v>0</v>
      </c>
      <c r="BM36" s="1909"/>
      <c r="BN36" s="1910"/>
      <c r="BO36" s="1910"/>
      <c r="BP36" s="1910"/>
      <c r="BQ36" s="1910"/>
      <c r="BR36" s="1910"/>
      <c r="BS36" s="1910"/>
      <c r="BT36" s="1910"/>
      <c r="BU36" s="1910"/>
      <c r="BV36" s="1910"/>
      <c r="BW36" s="1910"/>
      <c r="BX36" s="1910"/>
      <c r="BY36" s="1910"/>
      <c r="BZ36" s="1910"/>
      <c r="CA36" s="1910"/>
      <c r="CB36" s="1910"/>
      <c r="CC36" s="1910"/>
      <c r="CD36" s="1907" t="s">
        <v>3819</v>
      </c>
    </row>
    <row r="37" spans="1:82" s="1761" customFormat="1" ht="31.5" customHeight="1" thickBot="1" x14ac:dyDescent="0.25">
      <c r="A37" s="1833" t="s">
        <v>161</v>
      </c>
      <c r="B37" s="1834" t="s">
        <v>119</v>
      </c>
      <c r="C37" s="1835" t="s">
        <v>118</v>
      </c>
      <c r="D37" s="1742">
        <v>5</v>
      </c>
      <c r="E37" s="1836" t="s">
        <v>5805</v>
      </c>
      <c r="F37" s="1837" t="s">
        <v>5802</v>
      </c>
      <c r="G37" s="1772" t="s">
        <v>165</v>
      </c>
      <c r="H37" s="1782" t="s">
        <v>0</v>
      </c>
      <c r="I37" s="1782">
        <v>100</v>
      </c>
      <c r="J37" s="1745"/>
      <c r="K37" s="1838"/>
      <c r="L37" s="1839"/>
      <c r="M37" s="1840"/>
      <c r="N37" s="1840"/>
      <c r="O37" s="1840"/>
      <c r="P37" s="1840"/>
      <c r="Q37" s="1840"/>
      <c r="R37" s="1840"/>
      <c r="S37" s="1840"/>
      <c r="T37" s="1840"/>
      <c r="U37" s="1841"/>
      <c r="V37" s="1747"/>
      <c r="W37" s="1747"/>
      <c r="X37" s="1747"/>
      <c r="Y37" s="1747"/>
      <c r="Z37" s="1747"/>
      <c r="AA37" s="1747"/>
      <c r="AB37" s="1747"/>
      <c r="AC37" s="1747"/>
      <c r="AD37" s="1747"/>
      <c r="AE37" s="1747"/>
      <c r="AF37" s="1747"/>
      <c r="AG37" s="2473"/>
      <c r="AH37" s="4237"/>
      <c r="AI37" s="4237"/>
      <c r="AJ37" s="4237"/>
      <c r="AK37" s="4237"/>
      <c r="AL37" s="4237"/>
      <c r="AM37" s="4238"/>
      <c r="AN37" s="4238"/>
      <c r="AO37" s="4237"/>
      <c r="AP37" s="4237"/>
      <c r="AQ37" s="4237"/>
      <c r="AR37" s="4237"/>
      <c r="AS37" s="2489"/>
      <c r="AT37" s="4240"/>
      <c r="AU37" s="4241"/>
      <c r="AV37" s="4241"/>
      <c r="AW37" s="2489"/>
      <c r="AX37" s="2489"/>
      <c r="AY37" s="4242"/>
      <c r="AZ37" s="3056"/>
      <c r="BA37" s="3056"/>
      <c r="BB37" s="3056"/>
      <c r="BC37" s="3056"/>
      <c r="BD37" s="3056"/>
      <c r="BE37" s="4243"/>
      <c r="BF37" s="4244"/>
      <c r="BG37" s="4243"/>
      <c r="BH37" s="4243"/>
      <c r="BI37" s="4244"/>
      <c r="BJ37" s="4243"/>
      <c r="BK37" s="4243"/>
      <c r="BL37" s="1908">
        <f t="shared" si="5"/>
        <v>0</v>
      </c>
      <c r="BM37" s="1909"/>
      <c r="BN37" s="1910"/>
      <c r="BO37" s="1910"/>
      <c r="BP37" s="1910"/>
      <c r="BQ37" s="1910"/>
      <c r="BR37" s="1910"/>
      <c r="BS37" s="1910"/>
      <c r="BT37" s="1910"/>
      <c r="BU37" s="1910"/>
      <c r="BV37" s="1910"/>
      <c r="BW37" s="1910"/>
      <c r="BX37" s="1910"/>
      <c r="BY37" s="1910"/>
      <c r="BZ37" s="1910"/>
      <c r="CA37" s="1910"/>
      <c r="CB37" s="1910"/>
      <c r="CC37" s="1910"/>
      <c r="CD37" s="1907" t="s">
        <v>3819</v>
      </c>
    </row>
    <row r="38" spans="1:82" s="441" customFormat="1" ht="31.5" customHeight="1" thickBot="1" x14ac:dyDescent="0.25">
      <c r="A38" s="1842" t="s">
        <v>161</v>
      </c>
      <c r="B38" s="767" t="s">
        <v>119</v>
      </c>
      <c r="C38" s="756" t="s">
        <v>118</v>
      </c>
      <c r="D38" s="431">
        <v>5</v>
      </c>
      <c r="E38" s="1019" t="s">
        <v>5805</v>
      </c>
      <c r="F38" s="1020" t="s">
        <v>5802</v>
      </c>
      <c r="G38" s="618" t="s">
        <v>165</v>
      </c>
      <c r="H38" s="582" t="s">
        <v>0</v>
      </c>
      <c r="I38" s="582">
        <v>100</v>
      </c>
      <c r="J38" s="496"/>
      <c r="K38" s="544"/>
      <c r="L38" s="757"/>
      <c r="M38" s="758"/>
      <c r="N38" s="758"/>
      <c r="O38" s="758"/>
      <c r="P38" s="758"/>
      <c r="Q38" s="758"/>
      <c r="R38" s="758"/>
      <c r="S38" s="758"/>
      <c r="T38" s="758"/>
      <c r="U38" s="759"/>
      <c r="V38" s="474"/>
      <c r="W38" s="474"/>
      <c r="X38" s="474"/>
      <c r="Y38" s="474"/>
      <c r="Z38" s="474"/>
      <c r="AA38" s="474"/>
      <c r="AB38" s="474"/>
      <c r="AC38" s="474"/>
      <c r="AD38" s="474"/>
      <c r="AE38" s="474"/>
      <c r="AF38" s="474"/>
      <c r="AG38" s="1995"/>
      <c r="AH38" s="2030"/>
      <c r="AI38" s="2030"/>
      <c r="AJ38" s="2030"/>
      <c r="AK38" s="2030"/>
      <c r="AL38" s="2030"/>
      <c r="AM38" s="4077"/>
      <c r="AN38" s="4077"/>
      <c r="AO38" s="2030"/>
      <c r="AP38" s="2030"/>
      <c r="AQ38" s="2030"/>
      <c r="AR38" s="2030"/>
      <c r="AS38" s="1996"/>
      <c r="AT38" s="4245"/>
      <c r="AU38" s="1998"/>
      <c r="AV38" s="1998"/>
      <c r="AW38" s="1996"/>
      <c r="AX38" s="1996"/>
      <c r="AY38" s="4246"/>
      <c r="AZ38" s="1502"/>
      <c r="BA38" s="1502"/>
      <c r="BB38" s="1502"/>
      <c r="BC38" s="1502"/>
      <c r="BD38" s="1502"/>
      <c r="BE38" s="2280"/>
      <c r="BF38" s="2281"/>
      <c r="BG38" s="2280"/>
      <c r="BH38" s="2280"/>
      <c r="BI38" s="2281"/>
      <c r="BJ38" s="2280"/>
      <c r="BK38" s="2280"/>
      <c r="BL38" s="1911">
        <f t="shared" si="5"/>
        <v>0</v>
      </c>
      <c r="BM38" s="1912"/>
      <c r="BN38" s="1913"/>
      <c r="BO38" s="1913"/>
      <c r="BP38" s="1913"/>
      <c r="BQ38" s="1913"/>
      <c r="BR38" s="1913"/>
      <c r="BS38" s="1913"/>
      <c r="BT38" s="1913"/>
      <c r="BU38" s="1913"/>
      <c r="BV38" s="1913"/>
      <c r="BW38" s="1913"/>
      <c r="BX38" s="1913"/>
      <c r="BY38" s="1913"/>
      <c r="BZ38" s="1913"/>
      <c r="CA38" s="1913"/>
      <c r="CB38" s="1913"/>
      <c r="CC38" s="1913"/>
      <c r="CD38" s="1907" t="s">
        <v>3819</v>
      </c>
    </row>
    <row r="39" spans="1:82" s="839" customFormat="1" ht="58.5" customHeight="1" thickBot="1" x14ac:dyDescent="0.25">
      <c r="A39" s="868" t="s">
        <v>161</v>
      </c>
      <c r="B39" s="869" t="s">
        <v>120</v>
      </c>
      <c r="C39" s="870" t="s">
        <v>121</v>
      </c>
      <c r="D39" s="871">
        <v>6</v>
      </c>
      <c r="E39" s="872" t="s">
        <v>1746</v>
      </c>
      <c r="F39" s="873" t="s">
        <v>1747</v>
      </c>
      <c r="G39" s="874">
        <v>5</v>
      </c>
      <c r="H39" s="874"/>
      <c r="I39" s="874">
        <v>7</v>
      </c>
      <c r="J39" s="875"/>
      <c r="K39" s="876"/>
      <c r="L39" s="877">
        <f t="shared" ref="L39:L40" si="6">+M39+N39+O39+P39+Q39+R39+S39+T39</f>
        <v>0</v>
      </c>
      <c r="M39" s="878"/>
      <c r="N39" s="878"/>
      <c r="O39" s="878"/>
      <c r="P39" s="878"/>
      <c r="Q39" s="878"/>
      <c r="R39" s="878"/>
      <c r="S39" s="878"/>
      <c r="T39" s="878"/>
      <c r="U39" s="879">
        <f t="shared" si="2"/>
        <v>0</v>
      </c>
      <c r="V39" s="878"/>
      <c r="W39" s="878"/>
      <c r="X39" s="74"/>
      <c r="Y39" s="74"/>
      <c r="Z39" s="74"/>
      <c r="AA39" s="74"/>
      <c r="AB39" s="74"/>
      <c r="AC39" s="74"/>
      <c r="AD39" s="74"/>
      <c r="AE39" s="74"/>
      <c r="AF39" s="880"/>
      <c r="AG39" s="4247"/>
      <c r="AH39" s="4247"/>
      <c r="AI39" s="4247"/>
      <c r="AJ39" s="4248"/>
      <c r="AK39" s="4247"/>
      <c r="AL39" s="4247"/>
      <c r="AM39" s="4249"/>
      <c r="AN39" s="4250"/>
      <c r="AO39" s="4251"/>
      <c r="AP39" s="4251"/>
      <c r="AQ39" s="4252"/>
      <c r="AR39" s="4253"/>
      <c r="AS39" s="4247"/>
      <c r="AT39" s="4247"/>
      <c r="AU39" s="4254"/>
      <c r="AV39" s="4254"/>
      <c r="AW39" s="4247"/>
      <c r="AX39" s="4247"/>
      <c r="AY39" s="4255"/>
      <c r="AZ39" s="2839"/>
      <c r="BA39" s="2839"/>
      <c r="BB39" s="2839"/>
      <c r="BC39" s="2839"/>
      <c r="BD39" s="2839"/>
      <c r="BE39" s="4256"/>
      <c r="BF39" s="4257"/>
      <c r="BG39" s="2951"/>
      <c r="BH39" s="4258"/>
      <c r="BI39" s="4259"/>
      <c r="BJ39" s="4260"/>
      <c r="BK39" s="4261"/>
      <c r="BL39" s="4262">
        <f>BF39-BI39</f>
        <v>0</v>
      </c>
      <c r="BM39" s="4262"/>
      <c r="BN39" s="1899"/>
      <c r="BO39" s="1861"/>
      <c r="BP39" s="1861"/>
      <c r="BQ39" s="1900"/>
      <c r="BR39" s="2302"/>
      <c r="BS39" s="2303"/>
      <c r="BT39" s="2303"/>
      <c r="BU39" s="2303"/>
      <c r="BV39" s="2303"/>
      <c r="BW39" s="2303"/>
      <c r="BX39" s="2303"/>
      <c r="BY39" s="2303"/>
      <c r="BZ39" s="2303"/>
      <c r="CA39" s="2303"/>
      <c r="CB39" s="2303"/>
      <c r="CC39" s="2303"/>
      <c r="CD39" s="1914" t="s">
        <v>1713</v>
      </c>
    </row>
    <row r="40" spans="1:82" s="839" customFormat="1" ht="84.75" customHeight="1" x14ac:dyDescent="0.25">
      <c r="A40" s="881" t="s">
        <v>161</v>
      </c>
      <c r="B40" s="882" t="s">
        <v>120</v>
      </c>
      <c r="C40" s="883" t="s">
        <v>121</v>
      </c>
      <c r="D40" s="808" t="s">
        <v>1748</v>
      </c>
      <c r="E40" s="47" t="s">
        <v>1749</v>
      </c>
      <c r="F40" s="67" t="s">
        <v>1747</v>
      </c>
      <c r="G40" s="884">
        <v>5</v>
      </c>
      <c r="H40" s="195" t="s">
        <v>1</v>
      </c>
      <c r="I40" s="884">
        <v>5</v>
      </c>
      <c r="J40" s="493">
        <v>5</v>
      </c>
      <c r="K40" s="50"/>
      <c r="L40" s="857">
        <f t="shared" si="6"/>
        <v>1498845320</v>
      </c>
      <c r="M40" s="885">
        <v>1430470380</v>
      </c>
      <c r="N40" s="885">
        <f>68236597+138343</f>
        <v>68374940</v>
      </c>
      <c r="O40" s="885"/>
      <c r="P40" s="885"/>
      <c r="Q40" s="885"/>
      <c r="R40" s="885"/>
      <c r="S40" s="885"/>
      <c r="T40" s="885"/>
      <c r="U40" s="886">
        <f t="shared" si="2"/>
        <v>789475903</v>
      </c>
      <c r="V40" s="887">
        <v>789475903</v>
      </c>
      <c r="W40" s="887"/>
      <c r="X40" s="514"/>
      <c r="Y40" s="52"/>
      <c r="Z40" s="52"/>
      <c r="AA40" s="52"/>
      <c r="AB40" s="52"/>
      <c r="AC40" s="52"/>
      <c r="AD40" s="52"/>
      <c r="AE40" s="52"/>
      <c r="AF40" s="746"/>
      <c r="AG40" s="4263">
        <v>92121504</v>
      </c>
      <c r="AH40" s="2263" t="s">
        <v>1750</v>
      </c>
      <c r="AI40" s="4263" t="s">
        <v>1751</v>
      </c>
      <c r="AJ40" s="4264" t="s">
        <v>1752</v>
      </c>
      <c r="AK40" s="4263" t="s">
        <v>1753</v>
      </c>
      <c r="AL40" s="4265" t="s">
        <v>1754</v>
      </c>
      <c r="AM40" s="2275">
        <v>169154494</v>
      </c>
      <c r="AN40" s="4266">
        <v>14047351</v>
      </c>
      <c r="AO40" s="4267" t="s">
        <v>250</v>
      </c>
      <c r="AP40" s="4267" t="s">
        <v>6</v>
      </c>
      <c r="AQ40" s="4268" t="s">
        <v>1709</v>
      </c>
      <c r="AR40" s="4158">
        <v>2201030101</v>
      </c>
      <c r="AS40" s="4269" t="s">
        <v>1755</v>
      </c>
      <c r="AT40" s="2267" t="s">
        <v>1756</v>
      </c>
      <c r="AU40" s="4223">
        <v>1</v>
      </c>
      <c r="AV40" s="4223">
        <v>1</v>
      </c>
      <c r="AW40" s="4270">
        <v>42755</v>
      </c>
      <c r="AX40" s="4270">
        <v>43089</v>
      </c>
      <c r="AY40" s="4271">
        <v>169154494</v>
      </c>
      <c r="AZ40" s="1466" t="s">
        <v>1757</v>
      </c>
      <c r="BA40" s="1466" t="s">
        <v>1758</v>
      </c>
      <c r="BB40" s="1466" t="s">
        <v>1759</v>
      </c>
      <c r="BC40" s="1466" t="s">
        <v>1760</v>
      </c>
      <c r="BD40" s="1466" t="s">
        <v>1761</v>
      </c>
      <c r="BE40" s="4272"/>
      <c r="BF40" s="4273">
        <v>14047351</v>
      </c>
      <c r="BG40" s="2267">
        <v>2017000212</v>
      </c>
      <c r="BH40" s="4272">
        <v>42779</v>
      </c>
      <c r="BI40" s="4226">
        <v>14047351</v>
      </c>
      <c r="BJ40" s="4274"/>
      <c r="BK40" s="4275"/>
      <c r="BL40" s="2269">
        <f>BF40-BI40</f>
        <v>0</v>
      </c>
      <c r="BM40" s="2014">
        <f>L40-(BI40+BI41+BI42+BI43+BI44+BI45+BI46)</f>
        <v>710290826</v>
      </c>
      <c r="BN40" s="1902"/>
      <c r="BO40" s="1878"/>
      <c r="BP40" s="1878"/>
      <c r="BQ40" s="1915"/>
      <c r="BR40" s="2045"/>
      <c r="BS40" s="1861"/>
      <c r="BT40" s="1861"/>
      <c r="BU40" s="1861"/>
      <c r="BV40" s="1861"/>
      <c r="BW40" s="1861"/>
      <c r="BX40" s="1861"/>
      <c r="BY40" s="1861"/>
      <c r="BZ40" s="1861"/>
      <c r="CA40" s="1861"/>
      <c r="CB40" s="1861"/>
      <c r="CC40" s="1861"/>
      <c r="CD40" s="1916" t="s">
        <v>1713</v>
      </c>
    </row>
    <row r="41" spans="1:82" s="839" customFormat="1" ht="24" customHeight="1" x14ac:dyDescent="0.25">
      <c r="A41" s="888" t="s">
        <v>161</v>
      </c>
      <c r="B41" s="889" t="s">
        <v>120</v>
      </c>
      <c r="C41" s="890" t="s">
        <v>121</v>
      </c>
      <c r="D41" s="797" t="s">
        <v>1748</v>
      </c>
      <c r="E41" s="575" t="s">
        <v>1749</v>
      </c>
      <c r="F41" s="608" t="s">
        <v>1747</v>
      </c>
      <c r="G41" s="891">
        <v>5</v>
      </c>
      <c r="H41" s="778" t="s">
        <v>1</v>
      </c>
      <c r="I41" s="891">
        <v>5</v>
      </c>
      <c r="J41" s="454">
        <v>5</v>
      </c>
      <c r="K41" s="538"/>
      <c r="L41" s="892"/>
      <c r="M41" s="831"/>
      <c r="N41" s="831"/>
      <c r="O41" s="831"/>
      <c r="P41" s="831"/>
      <c r="Q41" s="831"/>
      <c r="R41" s="831"/>
      <c r="S41" s="893"/>
      <c r="T41" s="893"/>
      <c r="U41" s="894"/>
      <c r="V41" s="834"/>
      <c r="W41" s="834"/>
      <c r="X41" s="495"/>
      <c r="Y41" s="466"/>
      <c r="Z41" s="466"/>
      <c r="AA41" s="466"/>
      <c r="AB41" s="466"/>
      <c r="AC41" s="466"/>
      <c r="AD41" s="466"/>
      <c r="AE41" s="466"/>
      <c r="AF41" s="752"/>
      <c r="AG41" s="4276"/>
      <c r="AH41" s="4158"/>
      <c r="AI41" s="4276"/>
      <c r="AJ41" s="4277"/>
      <c r="AK41" s="4276"/>
      <c r="AL41" s="4278"/>
      <c r="AM41" s="2275"/>
      <c r="AN41" s="4266"/>
      <c r="AO41" s="4267"/>
      <c r="AP41" s="4267"/>
      <c r="AQ41" s="4268"/>
      <c r="AR41" s="4158"/>
      <c r="AS41" s="4279"/>
      <c r="AT41" s="4158"/>
      <c r="AU41" s="2274"/>
      <c r="AV41" s="2274"/>
      <c r="AW41" s="4280"/>
      <c r="AX41" s="4280"/>
      <c r="AY41" s="4281"/>
      <c r="AZ41" s="2271" t="s">
        <v>1762</v>
      </c>
      <c r="BA41" s="2271" t="s">
        <v>1763</v>
      </c>
      <c r="BB41" s="2271" t="s">
        <v>1764</v>
      </c>
      <c r="BC41" s="2271" t="s">
        <v>1765</v>
      </c>
      <c r="BD41" s="2271" t="s">
        <v>1766</v>
      </c>
      <c r="BE41" s="4151"/>
      <c r="BF41" s="4282">
        <v>144952000</v>
      </c>
      <c r="BG41" s="4158">
        <v>2017000452</v>
      </c>
      <c r="BH41" s="4151"/>
      <c r="BI41" s="4163">
        <v>144952000</v>
      </c>
      <c r="BJ41" s="4283"/>
      <c r="BK41" s="4152"/>
      <c r="BL41" s="2278"/>
      <c r="BM41" s="4284"/>
      <c r="BN41" s="1902"/>
      <c r="BO41" s="1878"/>
      <c r="BP41" s="1878"/>
      <c r="BQ41" s="1915"/>
      <c r="BR41" s="2105"/>
      <c r="BS41" s="2106"/>
      <c r="BT41" s="2106"/>
      <c r="BU41" s="2106"/>
      <c r="BV41" s="2106"/>
      <c r="BW41" s="2106"/>
      <c r="BX41" s="2106"/>
      <c r="BY41" s="2106"/>
      <c r="BZ41" s="2106"/>
      <c r="CA41" s="2106"/>
      <c r="CB41" s="2106"/>
      <c r="CC41" s="2106"/>
      <c r="CD41" s="1917" t="s">
        <v>1713</v>
      </c>
    </row>
    <row r="42" spans="1:82" s="839" customFormat="1" ht="24" customHeight="1" x14ac:dyDescent="0.25">
      <c r="A42" s="888" t="s">
        <v>161</v>
      </c>
      <c r="B42" s="889" t="s">
        <v>120</v>
      </c>
      <c r="C42" s="890" t="s">
        <v>121</v>
      </c>
      <c r="D42" s="797" t="s">
        <v>1748</v>
      </c>
      <c r="E42" s="575" t="s">
        <v>1749</v>
      </c>
      <c r="F42" s="608" t="s">
        <v>1747</v>
      </c>
      <c r="G42" s="891">
        <v>5</v>
      </c>
      <c r="H42" s="778" t="s">
        <v>1</v>
      </c>
      <c r="I42" s="891">
        <v>5</v>
      </c>
      <c r="J42" s="454">
        <v>5</v>
      </c>
      <c r="K42" s="538"/>
      <c r="L42" s="892"/>
      <c r="M42" s="831"/>
      <c r="N42" s="831"/>
      <c r="O42" s="831"/>
      <c r="P42" s="831"/>
      <c r="Q42" s="831"/>
      <c r="R42" s="831"/>
      <c r="S42" s="893"/>
      <c r="T42" s="893"/>
      <c r="U42" s="894"/>
      <c r="V42" s="834"/>
      <c r="W42" s="834"/>
      <c r="X42" s="495"/>
      <c r="Y42" s="466"/>
      <c r="Z42" s="466"/>
      <c r="AA42" s="466"/>
      <c r="AB42" s="466"/>
      <c r="AC42" s="466"/>
      <c r="AD42" s="466"/>
      <c r="AE42" s="466"/>
      <c r="AF42" s="752"/>
      <c r="AG42" s="4276"/>
      <c r="AH42" s="4158"/>
      <c r="AI42" s="4276"/>
      <c r="AJ42" s="4277"/>
      <c r="AK42" s="4276"/>
      <c r="AL42" s="4278"/>
      <c r="AM42" s="2275"/>
      <c r="AN42" s="4266"/>
      <c r="AO42" s="4267"/>
      <c r="AP42" s="4267"/>
      <c r="AQ42" s="4268"/>
      <c r="AR42" s="4158"/>
      <c r="AS42" s="4279"/>
      <c r="AT42" s="4158"/>
      <c r="AU42" s="2274"/>
      <c r="AV42" s="2274"/>
      <c r="AW42" s="4280"/>
      <c r="AX42" s="4280"/>
      <c r="AY42" s="4281"/>
      <c r="AZ42" s="2271" t="s">
        <v>1767</v>
      </c>
      <c r="BA42" s="2271" t="s">
        <v>1768</v>
      </c>
      <c r="BB42" s="2271" t="s">
        <v>1764</v>
      </c>
      <c r="BC42" s="2271" t="s">
        <v>1769</v>
      </c>
      <c r="BD42" s="2271" t="s">
        <v>1770</v>
      </c>
      <c r="BE42" s="4151"/>
      <c r="BF42" s="4285">
        <v>10155143</v>
      </c>
      <c r="BG42" s="4158">
        <v>201000583</v>
      </c>
      <c r="BH42" s="4151">
        <v>42832</v>
      </c>
      <c r="BI42" s="4163">
        <v>10155143</v>
      </c>
      <c r="BJ42" s="4283">
        <v>42832</v>
      </c>
      <c r="BK42" s="4152">
        <v>43098</v>
      </c>
      <c r="BL42" s="2278"/>
      <c r="BM42" s="4284"/>
      <c r="BN42" s="1902"/>
      <c r="BO42" s="1878"/>
      <c r="BP42" s="1878"/>
      <c r="BQ42" s="1915"/>
      <c r="BR42" s="2105"/>
      <c r="BS42" s="2106"/>
      <c r="BT42" s="2106"/>
      <c r="BU42" s="2106"/>
      <c r="BV42" s="2106"/>
      <c r="BW42" s="2106"/>
      <c r="BX42" s="2106"/>
      <c r="BY42" s="2106"/>
      <c r="BZ42" s="2106"/>
      <c r="CA42" s="2106"/>
      <c r="CB42" s="2106"/>
      <c r="CC42" s="2106"/>
      <c r="CD42" s="1917" t="s">
        <v>1713</v>
      </c>
    </row>
    <row r="43" spans="1:82" s="839" customFormat="1" ht="57" customHeight="1" x14ac:dyDescent="0.2">
      <c r="A43" s="888" t="s">
        <v>161</v>
      </c>
      <c r="B43" s="889" t="s">
        <v>120</v>
      </c>
      <c r="C43" s="890" t="s">
        <v>121</v>
      </c>
      <c r="D43" s="797" t="s">
        <v>1748</v>
      </c>
      <c r="E43" s="575" t="s">
        <v>1749</v>
      </c>
      <c r="F43" s="608" t="s">
        <v>1747</v>
      </c>
      <c r="G43" s="891">
        <v>5</v>
      </c>
      <c r="H43" s="778" t="s">
        <v>1</v>
      </c>
      <c r="I43" s="891">
        <v>5</v>
      </c>
      <c r="J43" s="454">
        <v>5</v>
      </c>
      <c r="K43" s="538"/>
      <c r="L43" s="892"/>
      <c r="M43" s="893"/>
      <c r="N43" s="893"/>
      <c r="O43" s="893"/>
      <c r="P43" s="893"/>
      <c r="Q43" s="893"/>
      <c r="R43" s="893"/>
      <c r="S43" s="893"/>
      <c r="T43" s="893"/>
      <c r="U43" s="894">
        <f t="shared" si="2"/>
        <v>0</v>
      </c>
      <c r="V43" s="893"/>
      <c r="W43" s="893"/>
      <c r="X43" s="466"/>
      <c r="Y43" s="466"/>
      <c r="Z43" s="466"/>
      <c r="AA43" s="466"/>
      <c r="AB43" s="466"/>
      <c r="AC43" s="466"/>
      <c r="AD43" s="466"/>
      <c r="AE43" s="466"/>
      <c r="AF43" s="752"/>
      <c r="AG43" s="4276">
        <v>86121501</v>
      </c>
      <c r="AH43" s="4158" t="s">
        <v>1771</v>
      </c>
      <c r="AI43" s="4286">
        <v>42767</v>
      </c>
      <c r="AJ43" s="4277" t="s">
        <v>277</v>
      </c>
      <c r="AK43" s="4276" t="s">
        <v>596</v>
      </c>
      <c r="AL43" s="4278" t="s">
        <v>274</v>
      </c>
      <c r="AM43" s="2275">
        <v>500000000</v>
      </c>
      <c r="AN43" s="4266">
        <v>500000000</v>
      </c>
      <c r="AO43" s="4267" t="s">
        <v>250</v>
      </c>
      <c r="AP43" s="4267" t="s">
        <v>6</v>
      </c>
      <c r="AQ43" s="4268" t="s">
        <v>1709</v>
      </c>
      <c r="AR43" s="4158">
        <v>2201030101</v>
      </c>
      <c r="AS43" s="4279" t="s">
        <v>5813</v>
      </c>
      <c r="AT43" s="4158" t="s">
        <v>1772</v>
      </c>
      <c r="AU43" s="2274">
        <v>1</v>
      </c>
      <c r="AV43" s="2274">
        <v>1</v>
      </c>
      <c r="AW43" s="4280">
        <v>42787</v>
      </c>
      <c r="AX43" s="4280">
        <v>42786</v>
      </c>
      <c r="AY43" s="4281">
        <v>500000000</v>
      </c>
      <c r="AZ43" s="2271" t="s">
        <v>1773</v>
      </c>
      <c r="BA43" s="2271" t="s">
        <v>1774</v>
      </c>
      <c r="BB43" s="2271" t="s">
        <v>1775</v>
      </c>
      <c r="BC43" s="2271" t="s">
        <v>1771</v>
      </c>
      <c r="BD43" s="2271" t="s">
        <v>1776</v>
      </c>
      <c r="BE43" s="4151"/>
      <c r="BF43" s="4282">
        <v>500000000</v>
      </c>
      <c r="BG43" s="4158">
        <v>2017000267</v>
      </c>
      <c r="BH43" s="4151">
        <v>42786</v>
      </c>
      <c r="BI43" s="4163">
        <v>500000000</v>
      </c>
      <c r="BJ43" s="4283">
        <v>42787</v>
      </c>
      <c r="BK43" s="4152">
        <v>43089</v>
      </c>
      <c r="BL43" s="2278">
        <f>BF43-BI43</f>
        <v>0</v>
      </c>
      <c r="BM43" s="2279"/>
      <c r="BN43" s="1902"/>
      <c r="BO43" s="1878"/>
      <c r="BP43" s="1878"/>
      <c r="BQ43" s="1915"/>
      <c r="BR43" s="2105"/>
      <c r="BS43" s="2106"/>
      <c r="BT43" s="2106"/>
      <c r="BU43" s="2106"/>
      <c r="BV43" s="2106"/>
      <c r="BW43" s="2106"/>
      <c r="BX43" s="2106"/>
      <c r="BY43" s="2106"/>
      <c r="BZ43" s="2106"/>
      <c r="CA43" s="2106"/>
      <c r="CB43" s="2106"/>
      <c r="CC43" s="2106"/>
      <c r="CD43" s="1917" t="s">
        <v>1713</v>
      </c>
    </row>
    <row r="44" spans="1:82" s="839" customFormat="1" ht="47.25" customHeight="1" x14ac:dyDescent="0.2">
      <c r="A44" s="895" t="s">
        <v>161</v>
      </c>
      <c r="B44" s="896" t="s">
        <v>120</v>
      </c>
      <c r="C44" s="897" t="s">
        <v>121</v>
      </c>
      <c r="D44" s="898" t="s">
        <v>1748</v>
      </c>
      <c r="E44" s="593" t="s">
        <v>1777</v>
      </c>
      <c r="F44" s="621" t="s">
        <v>1747</v>
      </c>
      <c r="G44" s="899">
        <v>5</v>
      </c>
      <c r="H44" s="900" t="s">
        <v>1</v>
      </c>
      <c r="I44" s="899">
        <v>5</v>
      </c>
      <c r="J44" s="491">
        <v>5</v>
      </c>
      <c r="K44" s="513"/>
      <c r="L44" s="901"/>
      <c r="M44" s="902"/>
      <c r="N44" s="902"/>
      <c r="O44" s="902"/>
      <c r="P44" s="902"/>
      <c r="Q44" s="902"/>
      <c r="R44" s="902"/>
      <c r="S44" s="902"/>
      <c r="T44" s="902"/>
      <c r="U44" s="903">
        <f t="shared" si="2"/>
        <v>0</v>
      </c>
      <c r="V44" s="902"/>
      <c r="W44" s="902"/>
      <c r="X44" s="8"/>
      <c r="Y44" s="8"/>
      <c r="Z44" s="8"/>
      <c r="AA44" s="8"/>
      <c r="AB44" s="8"/>
      <c r="AC44" s="8"/>
      <c r="AD44" s="8"/>
      <c r="AE44" s="8"/>
      <c r="AF44" s="784"/>
      <c r="AG44" s="4287">
        <v>72103300</v>
      </c>
      <c r="AH44" s="4288" t="s">
        <v>1778</v>
      </c>
      <c r="AI44" s="4289">
        <v>42767</v>
      </c>
      <c r="AJ44" s="4290" t="s">
        <v>269</v>
      </c>
      <c r="AK44" s="4287" t="s">
        <v>596</v>
      </c>
      <c r="AL44" s="4291" t="s">
        <v>274</v>
      </c>
      <c r="AM44" s="4292">
        <v>9400000</v>
      </c>
      <c r="AN44" s="4266">
        <v>9400000</v>
      </c>
      <c r="AO44" s="4267" t="s">
        <v>250</v>
      </c>
      <c r="AP44" s="4267" t="s">
        <v>6</v>
      </c>
      <c r="AQ44" s="4268" t="s">
        <v>1709</v>
      </c>
      <c r="AR44" s="4288">
        <v>2201030101</v>
      </c>
      <c r="AS44" s="4293" t="s">
        <v>5814</v>
      </c>
      <c r="AT44" s="4288" t="s">
        <v>1779</v>
      </c>
      <c r="AU44" s="4294">
        <v>1</v>
      </c>
      <c r="AV44" s="4294">
        <v>1</v>
      </c>
      <c r="AW44" s="4295">
        <v>42807</v>
      </c>
      <c r="AX44" s="4295">
        <v>43070</v>
      </c>
      <c r="AY44" s="4296">
        <v>9400000</v>
      </c>
      <c r="AZ44" s="4297" t="s">
        <v>1780</v>
      </c>
      <c r="BA44" s="4297" t="s">
        <v>349</v>
      </c>
      <c r="BB44" s="4297" t="s">
        <v>1781</v>
      </c>
      <c r="BC44" s="4298" t="s">
        <v>1778</v>
      </c>
      <c r="BD44" s="4297" t="s">
        <v>1782</v>
      </c>
      <c r="BE44" s="4299"/>
      <c r="BF44" s="4300">
        <v>9400000</v>
      </c>
      <c r="BG44" s="4288">
        <v>2017000416</v>
      </c>
      <c r="BH44" s="4299">
        <v>42804</v>
      </c>
      <c r="BI44" s="4301">
        <v>9400000</v>
      </c>
      <c r="BJ44" s="4302">
        <v>42807</v>
      </c>
      <c r="BK44" s="4303">
        <v>43094</v>
      </c>
      <c r="BL44" s="4262">
        <f>BF44-BI44</f>
        <v>0</v>
      </c>
      <c r="BM44" s="4304"/>
      <c r="BN44" s="1902"/>
      <c r="BO44" s="1878"/>
      <c r="BP44" s="1878"/>
      <c r="BQ44" s="1915"/>
      <c r="BR44" s="2134"/>
      <c r="BS44" s="2135"/>
      <c r="BT44" s="2135"/>
      <c r="BU44" s="2135"/>
      <c r="BV44" s="2135"/>
      <c r="BW44" s="2135"/>
      <c r="BX44" s="2135"/>
      <c r="BY44" s="2135"/>
      <c r="BZ44" s="2135"/>
      <c r="CA44" s="2135"/>
      <c r="CB44" s="2135"/>
      <c r="CC44" s="2135"/>
      <c r="CD44" s="1918" t="s">
        <v>1713</v>
      </c>
    </row>
    <row r="45" spans="1:82" s="839" customFormat="1" ht="66.75" customHeight="1" thickBot="1" x14ac:dyDescent="0.25">
      <c r="A45" s="904" t="s">
        <v>161</v>
      </c>
      <c r="B45" s="889" t="s">
        <v>120</v>
      </c>
      <c r="C45" s="890" t="s">
        <v>121</v>
      </c>
      <c r="D45" s="797" t="s">
        <v>1748</v>
      </c>
      <c r="E45" s="575" t="s">
        <v>1777</v>
      </c>
      <c r="F45" s="608" t="s">
        <v>1747</v>
      </c>
      <c r="G45" s="891">
        <v>5</v>
      </c>
      <c r="H45" s="778" t="s">
        <v>1</v>
      </c>
      <c r="I45" s="891">
        <v>5</v>
      </c>
      <c r="J45" s="454">
        <v>5</v>
      </c>
      <c r="K45" s="538"/>
      <c r="L45" s="892"/>
      <c r="M45" s="893"/>
      <c r="N45" s="893"/>
      <c r="O45" s="893"/>
      <c r="P45" s="893"/>
      <c r="Q45" s="893"/>
      <c r="R45" s="893"/>
      <c r="S45" s="893"/>
      <c r="T45" s="893"/>
      <c r="U45" s="894">
        <f t="shared" si="2"/>
        <v>0</v>
      </c>
      <c r="V45" s="893"/>
      <c r="W45" s="893"/>
      <c r="X45" s="466"/>
      <c r="Y45" s="466"/>
      <c r="Z45" s="466"/>
      <c r="AA45" s="466"/>
      <c r="AB45" s="466"/>
      <c r="AC45" s="466"/>
      <c r="AD45" s="466"/>
      <c r="AE45" s="466"/>
      <c r="AF45" s="752"/>
      <c r="AG45" s="4305">
        <v>44121700</v>
      </c>
      <c r="AH45" s="2275" t="s">
        <v>1783</v>
      </c>
      <c r="AI45" s="4306">
        <v>42821</v>
      </c>
      <c r="AJ45" s="2275" t="s">
        <v>1784</v>
      </c>
      <c r="AK45" s="4156" t="s">
        <v>1785</v>
      </c>
      <c r="AL45" s="4156" t="s">
        <v>1754</v>
      </c>
      <c r="AM45" s="2275">
        <v>105000000</v>
      </c>
      <c r="AN45" s="4307">
        <v>105000000</v>
      </c>
      <c r="AO45" s="4308" t="s">
        <v>250</v>
      </c>
      <c r="AP45" s="4308" t="s">
        <v>6</v>
      </c>
      <c r="AQ45" s="4309" t="s">
        <v>1709</v>
      </c>
      <c r="AR45" s="4158">
        <v>2201030101</v>
      </c>
      <c r="AS45" s="2271" t="s">
        <v>1786</v>
      </c>
      <c r="AT45" s="4158" t="s">
        <v>1787</v>
      </c>
      <c r="AU45" s="4310">
        <v>1</v>
      </c>
      <c r="AV45" s="4310">
        <v>1</v>
      </c>
      <c r="AW45" s="4280">
        <v>42852</v>
      </c>
      <c r="AX45" s="4280">
        <v>43100</v>
      </c>
      <c r="AY45" s="2275">
        <v>105000000</v>
      </c>
      <c r="AZ45" s="2271" t="s">
        <v>1788</v>
      </c>
      <c r="BA45" s="2271" t="s">
        <v>1789</v>
      </c>
      <c r="BB45" s="2271" t="s">
        <v>1790</v>
      </c>
      <c r="BC45" s="2271" t="s">
        <v>1789</v>
      </c>
      <c r="BD45" s="2271" t="s">
        <v>1791</v>
      </c>
      <c r="BE45" s="4151"/>
      <c r="BF45" s="4311">
        <v>105000000</v>
      </c>
      <c r="BG45" s="4158">
        <v>2017000476</v>
      </c>
      <c r="BH45" s="4151">
        <v>42821</v>
      </c>
      <c r="BI45" s="4163">
        <v>105000000</v>
      </c>
      <c r="BJ45" s="4142">
        <v>42821</v>
      </c>
      <c r="BK45" s="4152">
        <v>43098</v>
      </c>
      <c r="BL45" s="2278">
        <f>BF45-BI45</f>
        <v>0</v>
      </c>
      <c r="BM45" s="2276"/>
      <c r="BN45" s="1902"/>
      <c r="BO45" s="1878"/>
      <c r="BP45" s="1878"/>
      <c r="BQ45" s="1915"/>
      <c r="BR45" s="2106"/>
      <c r="BS45" s="1913"/>
      <c r="BT45" s="1913"/>
      <c r="BU45" s="1913"/>
      <c r="BV45" s="1913"/>
      <c r="BW45" s="1913"/>
      <c r="BX45" s="1913"/>
      <c r="BY45" s="1913"/>
      <c r="BZ45" s="1913"/>
      <c r="CA45" s="1913"/>
      <c r="CB45" s="1913"/>
      <c r="CC45" s="1913"/>
      <c r="CD45" s="1919" t="s">
        <v>1713</v>
      </c>
    </row>
    <row r="46" spans="1:82" s="839" customFormat="1" ht="69" customHeight="1" thickBot="1" x14ac:dyDescent="0.25">
      <c r="A46" s="904" t="s">
        <v>161</v>
      </c>
      <c r="B46" s="889" t="s">
        <v>120</v>
      </c>
      <c r="C46" s="890" t="s">
        <v>121</v>
      </c>
      <c r="D46" s="797" t="s">
        <v>1748</v>
      </c>
      <c r="E46" s="575" t="s">
        <v>1777</v>
      </c>
      <c r="F46" s="608" t="s">
        <v>1747</v>
      </c>
      <c r="G46" s="891">
        <v>5</v>
      </c>
      <c r="H46" s="778" t="s">
        <v>1</v>
      </c>
      <c r="I46" s="891">
        <v>5</v>
      </c>
      <c r="J46" s="454">
        <v>5</v>
      </c>
      <c r="K46" s="538"/>
      <c r="L46" s="892"/>
      <c r="M46" s="893"/>
      <c r="N46" s="893"/>
      <c r="O46" s="893"/>
      <c r="P46" s="893"/>
      <c r="Q46" s="893"/>
      <c r="R46" s="893"/>
      <c r="S46" s="893"/>
      <c r="T46" s="893"/>
      <c r="U46" s="894">
        <f t="shared" si="2"/>
        <v>0</v>
      </c>
      <c r="V46" s="893"/>
      <c r="W46" s="893"/>
      <c r="X46" s="466"/>
      <c r="Y46" s="466"/>
      <c r="Z46" s="466"/>
      <c r="AA46" s="466"/>
      <c r="AB46" s="466"/>
      <c r="AC46" s="466"/>
      <c r="AD46" s="466"/>
      <c r="AE46" s="466"/>
      <c r="AF46" s="752"/>
      <c r="AG46" s="4161"/>
      <c r="AH46" s="4158" t="s">
        <v>6256</v>
      </c>
      <c r="AI46" s="4286" t="s">
        <v>1792</v>
      </c>
      <c r="AJ46" s="4277" t="s">
        <v>465</v>
      </c>
      <c r="AK46" s="4276" t="s">
        <v>1793</v>
      </c>
      <c r="AL46" s="4276" t="s">
        <v>274</v>
      </c>
      <c r="AM46" s="4312">
        <v>5000000</v>
      </c>
      <c r="AN46" s="4266">
        <v>5000000</v>
      </c>
      <c r="AO46" s="4267" t="s">
        <v>250</v>
      </c>
      <c r="AP46" s="4147" t="s">
        <v>6</v>
      </c>
      <c r="AQ46" s="4313" t="s">
        <v>1709</v>
      </c>
      <c r="AR46" s="4158">
        <v>2201030101</v>
      </c>
      <c r="AS46" s="2271" t="s">
        <v>5815</v>
      </c>
      <c r="AT46" s="4158" t="s">
        <v>1794</v>
      </c>
      <c r="AU46" s="2274">
        <v>1</v>
      </c>
      <c r="AV46" s="2274">
        <v>1</v>
      </c>
      <c r="AW46" s="4280">
        <v>42852</v>
      </c>
      <c r="AX46" s="4280">
        <v>43100</v>
      </c>
      <c r="AY46" s="4314">
        <v>5000000</v>
      </c>
      <c r="AZ46" s="2271" t="s">
        <v>1795</v>
      </c>
      <c r="BA46" s="2272" t="s">
        <v>1796</v>
      </c>
      <c r="BB46" s="2271" t="s">
        <v>1797</v>
      </c>
      <c r="BC46" s="4158" t="s">
        <v>1798</v>
      </c>
      <c r="BD46" s="4315" t="s">
        <v>1799</v>
      </c>
      <c r="BE46" s="4158"/>
      <c r="BF46" s="4316">
        <v>5000000</v>
      </c>
      <c r="BG46" s="4158"/>
      <c r="BH46" s="4151"/>
      <c r="BI46" s="4163">
        <v>5000000</v>
      </c>
      <c r="BJ46" s="4142">
        <v>42841</v>
      </c>
      <c r="BK46" s="4152">
        <v>43098</v>
      </c>
      <c r="BL46" s="2278"/>
      <c r="BM46" s="2276"/>
      <c r="BN46" s="1920"/>
      <c r="BO46" s="1921"/>
      <c r="BP46" s="1921"/>
      <c r="BQ46" s="1922"/>
      <c r="BR46" s="2106"/>
      <c r="BS46" s="1861"/>
      <c r="BT46" s="1861"/>
      <c r="BU46" s="1861"/>
      <c r="BV46" s="1861"/>
      <c r="BW46" s="1861"/>
      <c r="BX46" s="1861"/>
      <c r="BY46" s="1861"/>
      <c r="BZ46" s="1861"/>
      <c r="CA46" s="1861"/>
      <c r="CB46" s="1861"/>
      <c r="CC46" s="1861"/>
      <c r="CD46" s="1916" t="s">
        <v>1713</v>
      </c>
    </row>
    <row r="47" spans="1:82" s="839" customFormat="1" ht="69" customHeight="1" thickBot="1" x14ac:dyDescent="0.25">
      <c r="A47" s="904" t="s">
        <v>161</v>
      </c>
      <c r="B47" s="889" t="s">
        <v>120</v>
      </c>
      <c r="C47" s="890" t="s">
        <v>121</v>
      </c>
      <c r="D47" s="797" t="s">
        <v>1748</v>
      </c>
      <c r="E47" s="575" t="s">
        <v>1777</v>
      </c>
      <c r="F47" s="608" t="s">
        <v>1747</v>
      </c>
      <c r="G47" s="891">
        <v>5</v>
      </c>
      <c r="H47" s="778" t="s">
        <v>1</v>
      </c>
      <c r="I47" s="891">
        <v>5</v>
      </c>
      <c r="J47" s="454">
        <v>5</v>
      </c>
      <c r="K47" s="25"/>
      <c r="L47" s="905"/>
      <c r="M47" s="838"/>
      <c r="N47" s="838"/>
      <c r="O47" s="838"/>
      <c r="P47" s="838"/>
      <c r="Q47" s="838"/>
      <c r="R47" s="838"/>
      <c r="S47" s="838"/>
      <c r="T47" s="838"/>
      <c r="U47" s="906"/>
      <c r="V47" s="838"/>
      <c r="W47" s="838"/>
      <c r="X47" s="7"/>
      <c r="Y47" s="7"/>
      <c r="Z47" s="7"/>
      <c r="AA47" s="7"/>
      <c r="AB47" s="7"/>
      <c r="AC47" s="7"/>
      <c r="AD47" s="7"/>
      <c r="AE47" s="7"/>
      <c r="AF47" s="791"/>
      <c r="AG47" s="2592"/>
      <c r="AH47" s="4127" t="s">
        <v>6257</v>
      </c>
      <c r="AI47" s="4158" t="s">
        <v>776</v>
      </c>
      <c r="AJ47" s="4277" t="s">
        <v>465</v>
      </c>
      <c r="AK47" s="4276" t="s">
        <v>562</v>
      </c>
      <c r="AL47" s="4278" t="s">
        <v>274</v>
      </c>
      <c r="AM47" s="4156">
        <v>29625060</v>
      </c>
      <c r="AN47" s="4317">
        <v>2201030101</v>
      </c>
      <c r="AO47" s="4318" t="s">
        <v>1800</v>
      </c>
      <c r="AP47" s="4319" t="s">
        <v>1756</v>
      </c>
      <c r="AQ47" s="4320">
        <v>1</v>
      </c>
      <c r="AR47" s="4310">
        <v>1</v>
      </c>
      <c r="AS47" s="4321">
        <v>43098</v>
      </c>
      <c r="AT47" s="4280"/>
      <c r="AU47" s="4156">
        <v>29625060</v>
      </c>
      <c r="AV47" s="2271"/>
      <c r="AW47" s="2271" t="s">
        <v>1801</v>
      </c>
      <c r="AX47" s="2271"/>
      <c r="AY47" s="2271" t="s">
        <v>1802</v>
      </c>
      <c r="AZ47" s="2271" t="s">
        <v>1803</v>
      </c>
      <c r="BA47" s="4151"/>
      <c r="BB47" s="4311">
        <v>29625060</v>
      </c>
      <c r="BC47" s="4158"/>
      <c r="BD47" s="4286"/>
      <c r="BE47" s="4311">
        <v>29625060</v>
      </c>
      <c r="BF47" s="4142">
        <v>43098</v>
      </c>
      <c r="BG47" s="4152"/>
      <c r="BH47" s="4151"/>
      <c r="BI47" s="4163"/>
      <c r="BJ47" s="4142"/>
      <c r="BK47" s="4152"/>
      <c r="BL47" s="2278"/>
      <c r="BM47" s="2279"/>
      <c r="BN47" s="1920"/>
      <c r="BO47" s="1921"/>
      <c r="BP47" s="1921"/>
      <c r="BQ47" s="1922"/>
      <c r="BR47" s="2105"/>
      <c r="BS47" s="2106"/>
      <c r="BT47" s="2106"/>
      <c r="BU47" s="2106"/>
      <c r="BV47" s="2106"/>
      <c r="BW47" s="2106"/>
      <c r="BX47" s="2106"/>
      <c r="BY47" s="2106"/>
      <c r="BZ47" s="2106"/>
      <c r="CA47" s="2106"/>
      <c r="CB47" s="2106"/>
      <c r="CC47" s="2106"/>
      <c r="CD47" s="1917" t="s">
        <v>1713</v>
      </c>
    </row>
    <row r="48" spans="1:82" s="839" customFormat="1" ht="69" customHeight="1" x14ac:dyDescent="0.2">
      <c r="A48" s="904" t="s">
        <v>161</v>
      </c>
      <c r="B48" s="889" t="s">
        <v>120</v>
      </c>
      <c r="C48" s="890" t="s">
        <v>121</v>
      </c>
      <c r="D48" s="797" t="s">
        <v>1748</v>
      </c>
      <c r="E48" s="575" t="s">
        <v>1777</v>
      </c>
      <c r="F48" s="608" t="s">
        <v>1747</v>
      </c>
      <c r="G48" s="891">
        <v>5</v>
      </c>
      <c r="H48" s="778" t="s">
        <v>1</v>
      </c>
      <c r="I48" s="891">
        <v>5</v>
      </c>
      <c r="J48" s="454">
        <v>5</v>
      </c>
      <c r="K48" s="538"/>
      <c r="L48" s="892"/>
      <c r="M48" s="893"/>
      <c r="N48" s="893"/>
      <c r="O48" s="893"/>
      <c r="P48" s="893"/>
      <c r="Q48" s="893"/>
      <c r="R48" s="893"/>
      <c r="S48" s="893"/>
      <c r="T48" s="893"/>
      <c r="U48" s="894"/>
      <c r="V48" s="893"/>
      <c r="W48" s="893"/>
      <c r="X48" s="466"/>
      <c r="Y48" s="466"/>
      <c r="Z48" s="466"/>
      <c r="AA48" s="466"/>
      <c r="AB48" s="466"/>
      <c r="AC48" s="466"/>
      <c r="AD48" s="466"/>
      <c r="AE48" s="466"/>
      <c r="AF48" s="752"/>
      <c r="AG48" s="2275"/>
      <c r="AH48" s="4158" t="s">
        <v>6257</v>
      </c>
      <c r="AI48" s="4158" t="s">
        <v>776</v>
      </c>
      <c r="AJ48" s="4277" t="s">
        <v>432</v>
      </c>
      <c r="AK48" s="4276" t="s">
        <v>562</v>
      </c>
      <c r="AL48" s="4278" t="s">
        <v>274</v>
      </c>
      <c r="AM48" s="4156">
        <v>68236597</v>
      </c>
      <c r="AN48" s="4322">
        <v>2201030101</v>
      </c>
      <c r="AO48" s="1409" t="s">
        <v>1800</v>
      </c>
      <c r="AP48" s="4127" t="s">
        <v>1756</v>
      </c>
      <c r="AQ48" s="4323">
        <v>1</v>
      </c>
      <c r="AR48" s="4310">
        <v>1</v>
      </c>
      <c r="AS48" s="4321">
        <v>43098</v>
      </c>
      <c r="AT48" s="2271"/>
      <c r="AU48" s="4156">
        <v>68236597</v>
      </c>
      <c r="AV48" s="2271"/>
      <c r="AW48" s="2271" t="s">
        <v>1801</v>
      </c>
      <c r="AX48" s="2271"/>
      <c r="AY48" s="2271" t="s">
        <v>1802</v>
      </c>
      <c r="AZ48" s="2271" t="s">
        <v>1804</v>
      </c>
      <c r="BA48" s="4151"/>
      <c r="BB48" s="4311">
        <v>68236597</v>
      </c>
      <c r="BC48" s="4158"/>
      <c r="BD48" s="4286"/>
      <c r="BE48" s="4311">
        <v>68236597</v>
      </c>
      <c r="BF48" s="4142">
        <v>43098</v>
      </c>
      <c r="BG48" s="4152"/>
      <c r="BH48" s="4151"/>
      <c r="BI48" s="4163"/>
      <c r="BJ48" s="4142"/>
      <c r="BK48" s="4152"/>
      <c r="BL48" s="2278"/>
      <c r="BM48" s="2279"/>
      <c r="BN48" s="1920"/>
      <c r="BO48" s="1921"/>
      <c r="BP48" s="1921"/>
      <c r="BQ48" s="1922"/>
      <c r="BR48" s="2105"/>
      <c r="BS48" s="2106"/>
      <c r="BT48" s="2106"/>
      <c r="BU48" s="2106"/>
      <c r="BV48" s="2106"/>
      <c r="BW48" s="2106"/>
      <c r="BX48" s="2106"/>
      <c r="BY48" s="2106"/>
      <c r="BZ48" s="2106"/>
      <c r="CA48" s="2106"/>
      <c r="CB48" s="2106"/>
      <c r="CC48" s="2106"/>
      <c r="CD48" s="1917" t="s">
        <v>1713</v>
      </c>
    </row>
    <row r="49" spans="1:82" s="839" customFormat="1" ht="69" customHeight="1" x14ac:dyDescent="0.2">
      <c r="A49" s="904" t="s">
        <v>161</v>
      </c>
      <c r="B49" s="889" t="s">
        <v>120</v>
      </c>
      <c r="C49" s="890" t="s">
        <v>121</v>
      </c>
      <c r="D49" s="797" t="s">
        <v>1748</v>
      </c>
      <c r="E49" s="575" t="s">
        <v>1777</v>
      </c>
      <c r="F49" s="608" t="s">
        <v>1747</v>
      </c>
      <c r="G49" s="891">
        <v>5</v>
      </c>
      <c r="H49" s="778" t="s">
        <v>1</v>
      </c>
      <c r="I49" s="891">
        <v>5</v>
      </c>
      <c r="J49" s="454">
        <v>5</v>
      </c>
      <c r="K49" s="538"/>
      <c r="L49" s="892"/>
      <c r="M49" s="893"/>
      <c r="N49" s="893"/>
      <c r="O49" s="893"/>
      <c r="P49" s="893"/>
      <c r="Q49" s="893"/>
      <c r="R49" s="893"/>
      <c r="S49" s="893"/>
      <c r="T49" s="893"/>
      <c r="U49" s="894"/>
      <c r="V49" s="893"/>
      <c r="W49" s="893"/>
      <c r="X49" s="466"/>
      <c r="Y49" s="466"/>
      <c r="Z49" s="466"/>
      <c r="AA49" s="466"/>
      <c r="AB49" s="466"/>
      <c r="AC49" s="466"/>
      <c r="AD49" s="466"/>
      <c r="AE49" s="466"/>
      <c r="AF49" s="752"/>
      <c r="AG49" s="2275"/>
      <c r="AH49" s="4158" t="s">
        <v>6258</v>
      </c>
      <c r="AI49" s="4158" t="s">
        <v>776</v>
      </c>
      <c r="AJ49" s="4277" t="s">
        <v>432</v>
      </c>
      <c r="AK49" s="4276" t="s">
        <v>621</v>
      </c>
      <c r="AL49" s="4278" t="s">
        <v>274</v>
      </c>
      <c r="AM49" s="4156">
        <v>1500000</v>
      </c>
      <c r="AN49" s="4324">
        <v>2201030101</v>
      </c>
      <c r="AO49" s="2271" t="s">
        <v>1806</v>
      </c>
      <c r="AP49" s="4127" t="s">
        <v>1756</v>
      </c>
      <c r="AQ49" s="4323">
        <v>1</v>
      </c>
      <c r="AR49" s="4310">
        <v>1</v>
      </c>
      <c r="AS49" s="4279"/>
      <c r="AT49" s="4280">
        <v>43099</v>
      </c>
      <c r="AU49" s="4156">
        <v>1500000</v>
      </c>
      <c r="AV49" s="2271" t="s">
        <v>1807</v>
      </c>
      <c r="AW49" s="2271" t="s">
        <v>1801</v>
      </c>
      <c r="AX49" s="2271" t="s">
        <v>1808</v>
      </c>
      <c r="AY49" s="4158" t="s">
        <v>1805</v>
      </c>
      <c r="AZ49" s="2271" t="s">
        <v>1809</v>
      </c>
      <c r="BA49" s="4151"/>
      <c r="BB49" s="4311">
        <v>1500000</v>
      </c>
      <c r="BC49" s="4158">
        <v>2017001730</v>
      </c>
      <c r="BD49" s="4286"/>
      <c r="BE49" s="4325">
        <v>1500000</v>
      </c>
      <c r="BF49" s="4286" t="s">
        <v>1810</v>
      </c>
      <c r="BG49" s="4152">
        <v>43098</v>
      </c>
      <c r="BH49" s="4151"/>
      <c r="BI49" s="4163"/>
      <c r="BJ49" s="4142"/>
      <c r="BK49" s="4152"/>
      <c r="BL49" s="2278"/>
      <c r="BM49" s="2279"/>
      <c r="BN49" s="1920"/>
      <c r="BO49" s="1921"/>
      <c r="BP49" s="1921"/>
      <c r="BQ49" s="1922"/>
      <c r="BR49" s="2105"/>
      <c r="BS49" s="2106"/>
      <c r="BT49" s="2106"/>
      <c r="BU49" s="2106"/>
      <c r="BV49" s="2106"/>
      <c r="BW49" s="2106"/>
      <c r="BX49" s="2106"/>
      <c r="BY49" s="2106"/>
      <c r="BZ49" s="2106"/>
      <c r="CA49" s="2106"/>
      <c r="CB49" s="2106"/>
      <c r="CC49" s="2106"/>
      <c r="CD49" s="1917" t="s">
        <v>1713</v>
      </c>
    </row>
    <row r="50" spans="1:82" s="839" customFormat="1" ht="69" customHeight="1" x14ac:dyDescent="0.2">
      <c r="A50" s="904" t="s">
        <v>161</v>
      </c>
      <c r="B50" s="889" t="s">
        <v>120</v>
      </c>
      <c r="C50" s="890" t="s">
        <v>121</v>
      </c>
      <c r="D50" s="797" t="s">
        <v>1748</v>
      </c>
      <c r="E50" s="575" t="s">
        <v>1777</v>
      </c>
      <c r="F50" s="608" t="s">
        <v>1747</v>
      </c>
      <c r="G50" s="891">
        <v>5</v>
      </c>
      <c r="H50" s="778" t="s">
        <v>1</v>
      </c>
      <c r="I50" s="891">
        <v>5</v>
      </c>
      <c r="J50" s="454">
        <v>5</v>
      </c>
      <c r="K50" s="538"/>
      <c r="L50" s="892"/>
      <c r="M50" s="893"/>
      <c r="N50" s="893"/>
      <c r="O50" s="893"/>
      <c r="P50" s="893"/>
      <c r="Q50" s="893"/>
      <c r="R50" s="893"/>
      <c r="S50" s="893"/>
      <c r="T50" s="893"/>
      <c r="U50" s="894"/>
      <c r="V50" s="893"/>
      <c r="W50" s="893"/>
      <c r="X50" s="466"/>
      <c r="Y50" s="466"/>
      <c r="Z50" s="466"/>
      <c r="AA50" s="466"/>
      <c r="AB50" s="466"/>
      <c r="AC50" s="466"/>
      <c r="AD50" s="466"/>
      <c r="AE50" s="466"/>
      <c r="AF50" s="752"/>
      <c r="AG50" s="1677"/>
      <c r="AH50" s="2276"/>
      <c r="AI50" s="2276"/>
      <c r="AJ50" s="4326"/>
      <c r="AK50" s="4327"/>
      <c r="AL50" s="4328"/>
      <c r="AM50" s="4164"/>
      <c r="AN50" s="4329"/>
      <c r="AO50" s="4149"/>
      <c r="AP50" s="4150"/>
      <c r="AQ50" s="4330"/>
      <c r="AR50" s="4331"/>
      <c r="AS50" s="2911"/>
      <c r="AT50" s="4332"/>
      <c r="AU50" s="4164"/>
      <c r="AV50" s="1423"/>
      <c r="AW50" s="1423"/>
      <c r="AX50" s="1423"/>
      <c r="AY50" s="2276"/>
      <c r="AZ50" s="1423"/>
      <c r="BA50" s="4175"/>
      <c r="BB50" s="4333"/>
      <c r="BC50" s="2276"/>
      <c r="BD50" s="4334"/>
      <c r="BE50" s="4335"/>
      <c r="BF50" s="4334"/>
      <c r="BG50" s="4180"/>
      <c r="BH50" s="4175"/>
      <c r="BI50" s="4213"/>
      <c r="BJ50" s="4336"/>
      <c r="BK50" s="4180"/>
      <c r="BL50" s="2278"/>
      <c r="BM50" s="2279"/>
      <c r="BN50" s="1920"/>
      <c r="BO50" s="1921"/>
      <c r="BP50" s="1921"/>
      <c r="BQ50" s="1922"/>
      <c r="BR50" s="2105"/>
      <c r="BS50" s="2106"/>
      <c r="BT50" s="2106"/>
      <c r="BU50" s="2106"/>
      <c r="BV50" s="2106"/>
      <c r="BW50" s="2106"/>
      <c r="BX50" s="2106"/>
      <c r="BY50" s="2106"/>
      <c r="BZ50" s="2106"/>
      <c r="CA50" s="2106"/>
      <c r="CB50" s="2106"/>
      <c r="CC50" s="2106"/>
      <c r="CD50" s="1917" t="s">
        <v>1713</v>
      </c>
    </row>
    <row r="51" spans="1:82" s="839" customFormat="1" ht="69" customHeight="1" thickBot="1" x14ac:dyDescent="0.25">
      <c r="A51" s="904" t="s">
        <v>161</v>
      </c>
      <c r="B51" s="889" t="s">
        <v>120</v>
      </c>
      <c r="C51" s="890" t="s">
        <v>121</v>
      </c>
      <c r="D51" s="797" t="s">
        <v>1748</v>
      </c>
      <c r="E51" s="575" t="s">
        <v>1777</v>
      </c>
      <c r="F51" s="608" t="s">
        <v>1747</v>
      </c>
      <c r="G51" s="891">
        <v>5</v>
      </c>
      <c r="H51" s="778" t="s">
        <v>1</v>
      </c>
      <c r="I51" s="891">
        <v>5</v>
      </c>
      <c r="J51" s="454">
        <v>5</v>
      </c>
      <c r="K51" s="544"/>
      <c r="L51" s="907"/>
      <c r="M51" s="908"/>
      <c r="N51" s="908"/>
      <c r="O51" s="908"/>
      <c r="P51" s="908"/>
      <c r="Q51" s="908"/>
      <c r="R51" s="908"/>
      <c r="S51" s="908"/>
      <c r="T51" s="908"/>
      <c r="U51" s="909"/>
      <c r="V51" s="908"/>
      <c r="W51" s="908"/>
      <c r="X51" s="474"/>
      <c r="Y51" s="474"/>
      <c r="Z51" s="474"/>
      <c r="AA51" s="474"/>
      <c r="AB51" s="474"/>
      <c r="AC51" s="474"/>
      <c r="AD51" s="474"/>
      <c r="AE51" s="474"/>
      <c r="AF51" s="758"/>
      <c r="AG51" s="4337"/>
      <c r="AH51" s="2280"/>
      <c r="AI51" s="4338"/>
      <c r="AJ51" s="4339"/>
      <c r="AK51" s="4340"/>
      <c r="AL51" s="4340"/>
      <c r="AM51" s="4341"/>
      <c r="AN51" s="4342"/>
      <c r="AO51" s="4343"/>
      <c r="AP51" s="4344"/>
      <c r="AQ51" s="4345"/>
      <c r="AR51" s="4346"/>
      <c r="AS51" s="1502"/>
      <c r="AT51" s="2280"/>
      <c r="AU51" s="4347"/>
      <c r="AV51" s="4347"/>
      <c r="AW51" s="4348"/>
      <c r="AX51" s="4348"/>
      <c r="AY51" s="4349"/>
      <c r="AZ51" s="1502"/>
      <c r="BA51" s="4350"/>
      <c r="BB51" s="1502"/>
      <c r="BC51" s="2280"/>
      <c r="BD51" s="4351"/>
      <c r="BE51" s="2280"/>
      <c r="BF51" s="4352"/>
      <c r="BG51" s="2280"/>
      <c r="BH51" s="4353"/>
      <c r="BI51" s="4354"/>
      <c r="BJ51" s="4355"/>
      <c r="BK51" s="4356"/>
      <c r="BL51" s="2282"/>
      <c r="BM51" s="2283"/>
      <c r="BN51" s="1920"/>
      <c r="BO51" s="1921"/>
      <c r="BP51" s="1921"/>
      <c r="BQ51" s="1922"/>
      <c r="BR51" s="2120"/>
      <c r="BS51" s="1913"/>
      <c r="BT51" s="1913"/>
      <c r="BU51" s="1913"/>
      <c r="BV51" s="1913"/>
      <c r="BW51" s="1913"/>
      <c r="BX51" s="1913"/>
      <c r="BY51" s="1913"/>
      <c r="BZ51" s="1913"/>
      <c r="CA51" s="1913"/>
      <c r="CB51" s="1913"/>
      <c r="CC51" s="1913"/>
      <c r="CD51" s="1919" t="s">
        <v>1713</v>
      </c>
    </row>
    <row r="52" spans="1:82" s="19" customFormat="1" ht="56.25" customHeight="1" x14ac:dyDescent="0.25">
      <c r="A52" s="1345" t="s">
        <v>161</v>
      </c>
      <c r="B52" s="571" t="s">
        <v>120</v>
      </c>
      <c r="C52" s="563" t="s">
        <v>121</v>
      </c>
      <c r="D52" s="163" t="s">
        <v>5209</v>
      </c>
      <c r="E52" s="1122" t="s">
        <v>5210</v>
      </c>
      <c r="F52" s="67" t="s">
        <v>1747</v>
      </c>
      <c r="G52" s="884">
        <v>5</v>
      </c>
      <c r="H52" s="195" t="s">
        <v>1</v>
      </c>
      <c r="I52" s="884">
        <v>5</v>
      </c>
      <c r="J52" s="493">
        <v>5</v>
      </c>
      <c r="K52" s="210"/>
      <c r="L52" s="51">
        <f t="shared" ref="L52" si="7">+M52+N52+O52+P52+Q52+R52+S52+T52</f>
        <v>0</v>
      </c>
      <c r="M52" s="52"/>
      <c r="N52" s="52"/>
      <c r="O52" s="52"/>
      <c r="P52" s="52"/>
      <c r="Q52" s="52"/>
      <c r="R52" s="52"/>
      <c r="S52" s="52"/>
      <c r="T52" s="52"/>
      <c r="U52" s="168">
        <f>V52+W52+X52+Y52+Z52+AA52+AB52+AC52</f>
        <v>0</v>
      </c>
      <c r="V52" s="52"/>
      <c r="W52" s="52"/>
      <c r="X52" s="52"/>
      <c r="Y52" s="52"/>
      <c r="Z52" s="52"/>
      <c r="AA52" s="52"/>
      <c r="AB52" s="52"/>
      <c r="AC52" s="52"/>
      <c r="AD52" s="52"/>
      <c r="AE52" s="52"/>
      <c r="AF52" s="52"/>
      <c r="AG52" s="1923"/>
      <c r="AH52" s="1924"/>
      <c r="AI52" s="1924"/>
      <c r="AJ52" s="1924"/>
      <c r="AK52" s="1924"/>
      <c r="AL52" s="1924"/>
      <c r="AM52" s="4059"/>
      <c r="AN52" s="4059"/>
      <c r="AO52" s="1924"/>
      <c r="AP52" s="1924"/>
      <c r="AQ52" s="1924"/>
      <c r="AR52" s="1925"/>
      <c r="AS52" s="1926" t="s">
        <v>5211</v>
      </c>
      <c r="AT52" s="1926" t="s">
        <v>5212</v>
      </c>
      <c r="AU52" s="1926">
        <v>5</v>
      </c>
      <c r="AV52" s="1926">
        <v>4</v>
      </c>
      <c r="AW52" s="1927">
        <v>42740</v>
      </c>
      <c r="AX52" s="1927">
        <v>42860</v>
      </c>
      <c r="AY52" s="1928">
        <v>329696752</v>
      </c>
      <c r="AZ52" s="1929" t="s">
        <v>1788</v>
      </c>
      <c r="BA52" s="1929" t="s">
        <v>5213</v>
      </c>
      <c r="BB52" s="1929" t="s">
        <v>5214</v>
      </c>
      <c r="BC52" s="1929" t="s">
        <v>5215</v>
      </c>
      <c r="BD52" s="1929" t="s">
        <v>5216</v>
      </c>
      <c r="BE52" s="1930">
        <v>42627</v>
      </c>
      <c r="BF52" s="1931">
        <v>224713821.75999999</v>
      </c>
      <c r="BG52" s="1932" t="s">
        <v>5217</v>
      </c>
      <c r="BH52" s="1930">
        <v>42732</v>
      </c>
      <c r="BI52" s="1933">
        <v>224696752</v>
      </c>
      <c r="BJ52" s="1930">
        <v>42740</v>
      </c>
      <c r="BK52" s="1930">
        <v>42860</v>
      </c>
      <c r="BL52" s="1470">
        <f>BF52-BI52</f>
        <v>17069.759999990463</v>
      </c>
      <c r="BM52" s="1934">
        <f>L52-(BI52:BI57)</f>
        <v>-224696752</v>
      </c>
      <c r="BN52" s="1471"/>
      <c r="BO52" s="1471"/>
      <c r="BP52" s="1471"/>
      <c r="BQ52" s="1471"/>
      <c r="BR52" s="1471">
        <v>263577696</v>
      </c>
      <c r="BS52" s="1471">
        <v>66119056</v>
      </c>
      <c r="BT52" s="1471"/>
      <c r="BU52" s="1471"/>
      <c r="BV52" s="1471"/>
      <c r="BW52" s="1471"/>
      <c r="BX52" s="1471"/>
      <c r="BY52" s="1471"/>
      <c r="BZ52" s="1471"/>
      <c r="CA52" s="1471"/>
      <c r="CB52" s="1471"/>
      <c r="CC52" s="1935"/>
      <c r="CD52" s="1936" t="s">
        <v>5218</v>
      </c>
    </row>
    <row r="53" spans="1:82" s="19" customFormat="1" ht="32.25" customHeight="1" x14ac:dyDescent="0.25">
      <c r="A53" s="1696" t="s">
        <v>161</v>
      </c>
      <c r="B53" s="574" t="s">
        <v>120</v>
      </c>
      <c r="C53" s="568" t="s">
        <v>121</v>
      </c>
      <c r="D53" s="460" t="s">
        <v>5209</v>
      </c>
      <c r="E53" s="1124" t="s">
        <v>5210</v>
      </c>
      <c r="F53" s="608" t="s">
        <v>1747</v>
      </c>
      <c r="G53" s="891">
        <v>5</v>
      </c>
      <c r="H53" s="778" t="s">
        <v>1</v>
      </c>
      <c r="I53" s="891">
        <v>5</v>
      </c>
      <c r="J53" s="454">
        <v>5</v>
      </c>
      <c r="K53" s="1695"/>
      <c r="L53" s="465"/>
      <c r="M53" s="466"/>
      <c r="N53" s="466"/>
      <c r="O53" s="466"/>
      <c r="P53" s="466"/>
      <c r="Q53" s="466"/>
      <c r="R53" s="466"/>
      <c r="S53" s="466"/>
      <c r="T53" s="466"/>
      <c r="U53" s="525">
        <f t="shared" ref="U53:U63" si="8">V53+W53+X53+Y53+Z53+AA53+AB53+AC53</f>
        <v>0</v>
      </c>
      <c r="V53" s="466"/>
      <c r="W53" s="466"/>
      <c r="X53" s="466"/>
      <c r="Y53" s="466"/>
      <c r="Z53" s="466"/>
      <c r="AA53" s="466"/>
      <c r="AB53" s="466"/>
      <c r="AC53" s="466"/>
      <c r="AD53" s="466"/>
      <c r="AE53" s="466"/>
      <c r="AF53" s="466"/>
      <c r="AG53" s="1864"/>
      <c r="AH53" s="1155"/>
      <c r="AI53" s="1155"/>
      <c r="AJ53" s="1155"/>
      <c r="AK53" s="1155"/>
      <c r="AL53" s="1155"/>
      <c r="AM53" s="4060"/>
      <c r="AN53" s="4060"/>
      <c r="AO53" s="1155"/>
      <c r="AP53" s="1155"/>
      <c r="AQ53" s="1155"/>
      <c r="AR53" s="1926"/>
      <c r="AS53" s="1926"/>
      <c r="AT53" s="1926"/>
      <c r="AU53" s="1937"/>
      <c r="AV53" s="1937"/>
      <c r="AW53" s="1926"/>
      <c r="AX53" s="1926"/>
      <c r="AY53" s="1938"/>
      <c r="AZ53" s="1607"/>
      <c r="BA53" s="1494"/>
      <c r="BB53" s="1607"/>
      <c r="BC53" s="1607"/>
      <c r="BD53" s="1607"/>
      <c r="BE53" s="1605"/>
      <c r="BF53" s="1605"/>
      <c r="BG53" s="1605"/>
      <c r="BH53" s="1605"/>
      <c r="BI53" s="1939">
        <v>105000000</v>
      </c>
      <c r="BJ53" s="1605"/>
      <c r="BK53" s="1605"/>
      <c r="BL53" s="1412">
        <f t="shared" ref="BL53:BL63" si="9">BF53-BI53</f>
        <v>-105000000</v>
      </c>
      <c r="BM53" s="1605"/>
      <c r="BN53" s="1413"/>
      <c r="BO53" s="1413"/>
      <c r="BP53" s="1413"/>
      <c r="BQ53" s="1413"/>
      <c r="BR53" s="1439"/>
      <c r="BS53" s="1439"/>
      <c r="BT53" s="1439"/>
      <c r="BU53" s="1439"/>
      <c r="BV53" s="1439"/>
      <c r="BW53" s="1439"/>
      <c r="BX53" s="1439"/>
      <c r="BY53" s="1439"/>
      <c r="BZ53" s="1439"/>
      <c r="CA53" s="1439"/>
      <c r="CB53" s="1439"/>
      <c r="CC53" s="1940"/>
      <c r="CD53" s="1941" t="s">
        <v>5218</v>
      </c>
    </row>
    <row r="54" spans="1:82" s="19" customFormat="1" ht="32.25" customHeight="1" x14ac:dyDescent="0.25">
      <c r="A54" s="1696" t="s">
        <v>161</v>
      </c>
      <c r="B54" s="574" t="s">
        <v>120</v>
      </c>
      <c r="C54" s="568" t="s">
        <v>121</v>
      </c>
      <c r="D54" s="460" t="s">
        <v>5209</v>
      </c>
      <c r="E54" s="1124" t="s">
        <v>5219</v>
      </c>
      <c r="F54" s="608" t="s">
        <v>1747</v>
      </c>
      <c r="G54" s="891">
        <v>5</v>
      </c>
      <c r="H54" s="778" t="s">
        <v>1</v>
      </c>
      <c r="I54" s="891">
        <v>5</v>
      </c>
      <c r="J54" s="454">
        <v>5</v>
      </c>
      <c r="K54" s="1695"/>
      <c r="L54" s="465"/>
      <c r="M54" s="466"/>
      <c r="N54" s="466"/>
      <c r="O54" s="466"/>
      <c r="P54" s="466"/>
      <c r="Q54" s="466"/>
      <c r="R54" s="466"/>
      <c r="S54" s="466"/>
      <c r="T54" s="466"/>
      <c r="U54" s="525">
        <f t="shared" si="8"/>
        <v>0</v>
      </c>
      <c r="V54" s="466"/>
      <c r="W54" s="466"/>
      <c r="X54" s="466"/>
      <c r="Y54" s="466"/>
      <c r="Z54" s="466"/>
      <c r="AA54" s="466"/>
      <c r="AB54" s="466"/>
      <c r="AC54" s="466"/>
      <c r="AD54" s="466"/>
      <c r="AE54" s="466"/>
      <c r="AF54" s="466"/>
      <c r="AG54" s="1864"/>
      <c r="AH54" s="1155"/>
      <c r="AI54" s="1155"/>
      <c r="AJ54" s="1155"/>
      <c r="AK54" s="1155"/>
      <c r="AL54" s="1155"/>
      <c r="AM54" s="4060"/>
      <c r="AN54" s="4060"/>
      <c r="AO54" s="1155"/>
      <c r="AP54" s="1155"/>
      <c r="AQ54" s="1155"/>
      <c r="AR54" s="1926"/>
      <c r="AS54" s="1926"/>
      <c r="AT54" s="1926"/>
      <c r="AU54" s="1937"/>
      <c r="AV54" s="1937"/>
      <c r="AW54" s="1926"/>
      <c r="AX54" s="1926"/>
      <c r="AY54" s="1938"/>
      <c r="AZ54" s="1607"/>
      <c r="BA54" s="1607"/>
      <c r="BB54" s="1607"/>
      <c r="BC54" s="1607"/>
      <c r="BD54" s="1607"/>
      <c r="BE54" s="1605"/>
      <c r="BF54" s="1605"/>
      <c r="BG54" s="1605"/>
      <c r="BH54" s="1605"/>
      <c r="BI54" s="1939"/>
      <c r="BJ54" s="1605"/>
      <c r="BK54" s="1605"/>
      <c r="BL54" s="1412">
        <f t="shared" si="9"/>
        <v>0</v>
      </c>
      <c r="BM54" s="1605"/>
      <c r="BN54" s="1413"/>
      <c r="BO54" s="1413"/>
      <c r="BP54" s="1413"/>
      <c r="BQ54" s="1413"/>
      <c r="BR54" s="1439"/>
      <c r="BS54" s="1439"/>
      <c r="BT54" s="1439"/>
      <c r="BU54" s="1439"/>
      <c r="BV54" s="1439"/>
      <c r="BW54" s="1439"/>
      <c r="BX54" s="1439"/>
      <c r="BY54" s="1439"/>
      <c r="BZ54" s="1439"/>
      <c r="CA54" s="1439"/>
      <c r="CB54" s="1439"/>
      <c r="CC54" s="1940"/>
      <c r="CD54" s="1941" t="s">
        <v>5218</v>
      </c>
    </row>
    <row r="55" spans="1:82" s="19" customFormat="1" ht="32.25" customHeight="1" x14ac:dyDescent="0.25">
      <c r="A55" s="1696" t="s">
        <v>161</v>
      </c>
      <c r="B55" s="574" t="s">
        <v>120</v>
      </c>
      <c r="C55" s="568" t="s">
        <v>121</v>
      </c>
      <c r="D55" s="460" t="s">
        <v>5209</v>
      </c>
      <c r="E55" s="1124" t="s">
        <v>5219</v>
      </c>
      <c r="F55" s="608" t="s">
        <v>1747</v>
      </c>
      <c r="G55" s="891">
        <v>5</v>
      </c>
      <c r="H55" s="778" t="s">
        <v>1</v>
      </c>
      <c r="I55" s="891">
        <v>5</v>
      </c>
      <c r="J55" s="454">
        <v>5</v>
      </c>
      <c r="K55" s="1695"/>
      <c r="L55" s="465"/>
      <c r="M55" s="466"/>
      <c r="N55" s="466"/>
      <c r="O55" s="466"/>
      <c r="P55" s="466"/>
      <c r="Q55" s="466"/>
      <c r="R55" s="466"/>
      <c r="S55" s="466"/>
      <c r="T55" s="466"/>
      <c r="U55" s="525">
        <f t="shared" si="8"/>
        <v>0</v>
      </c>
      <c r="V55" s="466"/>
      <c r="W55" s="466"/>
      <c r="X55" s="466"/>
      <c r="Y55" s="466"/>
      <c r="Z55" s="466"/>
      <c r="AA55" s="466"/>
      <c r="AB55" s="466"/>
      <c r="AC55" s="466"/>
      <c r="AD55" s="466"/>
      <c r="AE55" s="466"/>
      <c r="AF55" s="466"/>
      <c r="AG55" s="1864"/>
      <c r="AH55" s="1155"/>
      <c r="AI55" s="1155"/>
      <c r="AJ55" s="1155"/>
      <c r="AK55" s="1155"/>
      <c r="AL55" s="1155"/>
      <c r="AM55" s="4060"/>
      <c r="AN55" s="4060"/>
      <c r="AO55" s="1155"/>
      <c r="AP55" s="1155"/>
      <c r="AQ55" s="1155"/>
      <c r="AR55" s="1926"/>
      <c r="AS55" s="1926"/>
      <c r="AT55" s="1926"/>
      <c r="AU55" s="1937"/>
      <c r="AV55" s="1937"/>
      <c r="AW55" s="1926"/>
      <c r="AX55" s="1926"/>
      <c r="AY55" s="1938"/>
      <c r="AZ55" s="1607"/>
      <c r="BA55" s="1607"/>
      <c r="BB55" s="1607"/>
      <c r="BC55" s="1607"/>
      <c r="BD55" s="1607"/>
      <c r="BE55" s="1605"/>
      <c r="BF55" s="1605"/>
      <c r="BG55" s="1605"/>
      <c r="BH55" s="1605"/>
      <c r="BI55" s="1939"/>
      <c r="BJ55" s="1605"/>
      <c r="BK55" s="1605"/>
      <c r="BL55" s="1412">
        <f t="shared" si="9"/>
        <v>0</v>
      </c>
      <c r="BM55" s="1605"/>
      <c r="BN55" s="1413"/>
      <c r="BO55" s="1413"/>
      <c r="BP55" s="1413"/>
      <c r="BQ55" s="1413"/>
      <c r="BR55" s="1439"/>
      <c r="BS55" s="1439"/>
      <c r="BT55" s="1439"/>
      <c r="BU55" s="1439"/>
      <c r="BV55" s="1439"/>
      <c r="BW55" s="1439"/>
      <c r="BX55" s="1439"/>
      <c r="BY55" s="1439"/>
      <c r="BZ55" s="1439"/>
      <c r="CA55" s="1439"/>
      <c r="CB55" s="1439"/>
      <c r="CC55" s="1940"/>
      <c r="CD55" s="1941" t="s">
        <v>5218</v>
      </c>
    </row>
    <row r="56" spans="1:82" s="19" customFormat="1" ht="32.25" customHeight="1" x14ac:dyDescent="0.25">
      <c r="A56" s="1696" t="s">
        <v>161</v>
      </c>
      <c r="B56" s="574" t="s">
        <v>120</v>
      </c>
      <c r="C56" s="568" t="s">
        <v>121</v>
      </c>
      <c r="D56" s="460" t="s">
        <v>5209</v>
      </c>
      <c r="E56" s="1124" t="s">
        <v>5219</v>
      </c>
      <c r="F56" s="608" t="s">
        <v>1747</v>
      </c>
      <c r="G56" s="891">
        <v>5</v>
      </c>
      <c r="H56" s="778" t="s">
        <v>1</v>
      </c>
      <c r="I56" s="891">
        <v>5</v>
      </c>
      <c r="J56" s="454">
        <v>5</v>
      </c>
      <c r="K56" s="1695"/>
      <c r="L56" s="465"/>
      <c r="M56" s="466"/>
      <c r="N56" s="466"/>
      <c r="O56" s="466"/>
      <c r="P56" s="466"/>
      <c r="Q56" s="466"/>
      <c r="R56" s="466"/>
      <c r="S56" s="466"/>
      <c r="T56" s="466"/>
      <c r="U56" s="525">
        <f t="shared" si="8"/>
        <v>0</v>
      </c>
      <c r="V56" s="466"/>
      <c r="W56" s="466"/>
      <c r="X56" s="466"/>
      <c r="Y56" s="466"/>
      <c r="Z56" s="466"/>
      <c r="AA56" s="466"/>
      <c r="AB56" s="466"/>
      <c r="AC56" s="466"/>
      <c r="AD56" s="466"/>
      <c r="AE56" s="466"/>
      <c r="AF56" s="466"/>
      <c r="AG56" s="1864"/>
      <c r="AH56" s="1155"/>
      <c r="AI56" s="1155"/>
      <c r="AJ56" s="1155"/>
      <c r="AK56" s="1155"/>
      <c r="AL56" s="1155"/>
      <c r="AM56" s="4060"/>
      <c r="AN56" s="4060"/>
      <c r="AO56" s="1155"/>
      <c r="AP56" s="1155"/>
      <c r="AQ56" s="1155"/>
      <c r="AR56" s="1926"/>
      <c r="AS56" s="1926"/>
      <c r="AT56" s="1926"/>
      <c r="AU56" s="1937"/>
      <c r="AV56" s="1937"/>
      <c r="AW56" s="1926"/>
      <c r="AX56" s="1926"/>
      <c r="AY56" s="1938"/>
      <c r="AZ56" s="1607"/>
      <c r="BA56" s="1607"/>
      <c r="BB56" s="1607"/>
      <c r="BC56" s="1607"/>
      <c r="BD56" s="1607"/>
      <c r="BE56" s="1605"/>
      <c r="BF56" s="1605"/>
      <c r="BG56" s="1605"/>
      <c r="BH56" s="1605"/>
      <c r="BI56" s="1939"/>
      <c r="BJ56" s="1605"/>
      <c r="BK56" s="1605"/>
      <c r="BL56" s="1412">
        <f t="shared" si="9"/>
        <v>0</v>
      </c>
      <c r="BM56" s="1605"/>
      <c r="BN56" s="1413"/>
      <c r="BO56" s="1413"/>
      <c r="BP56" s="1413"/>
      <c r="BQ56" s="1413"/>
      <c r="BR56" s="1439"/>
      <c r="BS56" s="1439"/>
      <c r="BT56" s="1439"/>
      <c r="BU56" s="1439"/>
      <c r="BV56" s="1439"/>
      <c r="BW56" s="1439"/>
      <c r="BX56" s="1439"/>
      <c r="BY56" s="1439"/>
      <c r="BZ56" s="1439"/>
      <c r="CA56" s="1439"/>
      <c r="CB56" s="1439"/>
      <c r="CC56" s="1940"/>
      <c r="CD56" s="1941" t="s">
        <v>5218</v>
      </c>
    </row>
    <row r="57" spans="1:82" s="19" customFormat="1" ht="32.25" customHeight="1" thickBot="1" x14ac:dyDescent="0.3">
      <c r="A57" s="1697" t="s">
        <v>161</v>
      </c>
      <c r="B57" s="1698" t="s">
        <v>120</v>
      </c>
      <c r="C57" s="1699" t="s">
        <v>121</v>
      </c>
      <c r="D57" s="1700" t="s">
        <v>5209</v>
      </c>
      <c r="E57" s="1701" t="s">
        <v>5219</v>
      </c>
      <c r="F57" s="1702" t="s">
        <v>1747</v>
      </c>
      <c r="G57" s="1703">
        <v>5</v>
      </c>
      <c r="H57" s="1704" t="s">
        <v>1</v>
      </c>
      <c r="I57" s="1703">
        <v>5</v>
      </c>
      <c r="J57" s="1705">
        <v>5</v>
      </c>
      <c r="K57" s="1706"/>
      <c r="L57" s="1707"/>
      <c r="M57" s="1708"/>
      <c r="N57" s="1708"/>
      <c r="O57" s="1708"/>
      <c r="P57" s="1708"/>
      <c r="Q57" s="1708"/>
      <c r="R57" s="1708"/>
      <c r="S57" s="1708"/>
      <c r="T57" s="1708"/>
      <c r="U57" s="1709">
        <f t="shared" si="8"/>
        <v>0</v>
      </c>
      <c r="V57" s="1708"/>
      <c r="W57" s="1708"/>
      <c r="X57" s="1708"/>
      <c r="Y57" s="1708"/>
      <c r="Z57" s="1708"/>
      <c r="AA57" s="1708"/>
      <c r="AB57" s="1708"/>
      <c r="AC57" s="1708"/>
      <c r="AD57" s="1708"/>
      <c r="AE57" s="1708"/>
      <c r="AF57" s="1708"/>
      <c r="AG57" s="1881"/>
      <c r="AH57" s="1942"/>
      <c r="AI57" s="1942"/>
      <c r="AJ57" s="1942"/>
      <c r="AK57" s="1942"/>
      <c r="AL57" s="1942"/>
      <c r="AM57" s="4061"/>
      <c r="AN57" s="4061"/>
      <c r="AO57" s="1942"/>
      <c r="AP57" s="1942"/>
      <c r="AQ57" s="1942"/>
      <c r="AR57" s="1943"/>
      <c r="AS57" s="1943"/>
      <c r="AT57" s="1943"/>
      <c r="AU57" s="1944"/>
      <c r="AV57" s="1944"/>
      <c r="AW57" s="1943"/>
      <c r="AX57" s="1943"/>
      <c r="AY57" s="1945"/>
      <c r="AZ57" s="1946"/>
      <c r="BA57" s="1946"/>
      <c r="BB57" s="1946"/>
      <c r="BC57" s="1946"/>
      <c r="BD57" s="1946"/>
      <c r="BE57" s="1947"/>
      <c r="BF57" s="1947"/>
      <c r="BG57" s="1947"/>
      <c r="BH57" s="1947"/>
      <c r="BI57" s="1948"/>
      <c r="BJ57" s="1947"/>
      <c r="BK57" s="1947"/>
      <c r="BL57" s="1654">
        <f t="shared" si="9"/>
        <v>0</v>
      </c>
      <c r="BM57" s="1947"/>
      <c r="BN57" s="1949"/>
      <c r="BO57" s="1949"/>
      <c r="BP57" s="1949"/>
      <c r="BQ57" s="1949"/>
      <c r="BR57" s="1950"/>
      <c r="BS57" s="1950"/>
      <c r="BT57" s="1950"/>
      <c r="BU57" s="1950"/>
      <c r="BV57" s="1950"/>
      <c r="BW57" s="1950"/>
      <c r="BX57" s="1950"/>
      <c r="BY57" s="1950"/>
      <c r="BZ57" s="1950"/>
      <c r="CA57" s="1950"/>
      <c r="CB57" s="1950"/>
      <c r="CC57" s="1951"/>
      <c r="CD57" s="1952" t="s">
        <v>5218</v>
      </c>
    </row>
    <row r="58" spans="1:82" s="19" customFormat="1" ht="72.75" customHeight="1" x14ac:dyDescent="0.25">
      <c r="A58" s="1345" t="s">
        <v>161</v>
      </c>
      <c r="B58" s="571" t="s">
        <v>120</v>
      </c>
      <c r="C58" s="563" t="s">
        <v>121</v>
      </c>
      <c r="D58" s="163" t="s">
        <v>5220</v>
      </c>
      <c r="E58" s="1710" t="s">
        <v>5221</v>
      </c>
      <c r="F58" s="67" t="s">
        <v>5222</v>
      </c>
      <c r="G58" s="874">
        <v>5</v>
      </c>
      <c r="H58" s="195" t="s">
        <v>0</v>
      </c>
      <c r="I58" s="884">
        <v>2</v>
      </c>
      <c r="J58" s="493"/>
      <c r="K58" s="210"/>
      <c r="L58" s="51">
        <f>M58+N58+O58+P58+Q58+R58+S58+T58</f>
        <v>0</v>
      </c>
      <c r="M58" s="52"/>
      <c r="N58" s="52"/>
      <c r="O58" s="52"/>
      <c r="P58" s="52"/>
      <c r="Q58" s="52"/>
      <c r="R58" s="52"/>
      <c r="S58" s="52"/>
      <c r="T58" s="52"/>
      <c r="U58" s="168">
        <f t="shared" si="8"/>
        <v>0</v>
      </c>
      <c r="V58" s="52"/>
      <c r="W58" s="52"/>
      <c r="X58" s="52"/>
      <c r="Y58" s="52"/>
      <c r="Z58" s="52"/>
      <c r="AA58" s="52"/>
      <c r="AB58" s="52"/>
      <c r="AC58" s="52"/>
      <c r="AD58" s="52"/>
      <c r="AE58" s="52"/>
      <c r="AF58" s="52"/>
      <c r="AG58" s="1953">
        <v>81101508</v>
      </c>
      <c r="AH58" s="1864" t="s">
        <v>6259</v>
      </c>
      <c r="AI58" s="1864" t="s">
        <v>5223</v>
      </c>
      <c r="AJ58" s="1864" t="s">
        <v>2497</v>
      </c>
      <c r="AK58" s="1864" t="s">
        <v>5224</v>
      </c>
      <c r="AL58" s="1864" t="s">
        <v>274</v>
      </c>
      <c r="AM58" s="1864">
        <v>602470380</v>
      </c>
      <c r="AN58" s="1864">
        <v>602470380</v>
      </c>
      <c r="AO58" s="1864" t="s">
        <v>275</v>
      </c>
      <c r="AP58" s="1864"/>
      <c r="AQ58" s="1864" t="s">
        <v>5225</v>
      </c>
      <c r="AR58" s="1864"/>
      <c r="AS58" s="1954" t="s">
        <v>5816</v>
      </c>
      <c r="AT58" s="1864" t="s">
        <v>5226</v>
      </c>
      <c r="AU58" s="1955">
        <v>1</v>
      </c>
      <c r="AV58" s="1955">
        <v>1</v>
      </c>
      <c r="AW58" s="1927">
        <v>42917</v>
      </c>
      <c r="AX58" s="1927">
        <v>43100</v>
      </c>
      <c r="AY58" s="1928">
        <v>1100000000</v>
      </c>
      <c r="AZ58" s="1516"/>
      <c r="BA58" s="1516"/>
      <c r="BB58" s="1459"/>
      <c r="BC58" s="1459"/>
      <c r="BD58" s="1459"/>
      <c r="BE58" s="1381"/>
      <c r="BF58" s="1381"/>
      <c r="BG58" s="1381"/>
      <c r="BH58" s="1381"/>
      <c r="BI58" s="1858"/>
      <c r="BJ58" s="1381"/>
      <c r="BK58" s="1381"/>
      <c r="BL58" s="1470">
        <f t="shared" si="9"/>
        <v>0</v>
      </c>
      <c r="BM58" s="1470">
        <f>L58-(BI58:BI63)</f>
        <v>0</v>
      </c>
      <c r="BN58" s="1471"/>
      <c r="BO58" s="1471"/>
      <c r="BP58" s="1471"/>
      <c r="BQ58" s="1471"/>
      <c r="BR58" s="1471"/>
      <c r="BS58" s="1471"/>
      <c r="BT58" s="1471"/>
      <c r="BU58" s="1471"/>
      <c r="BV58" s="1471"/>
      <c r="BW58" s="1471"/>
      <c r="BX58" s="1471"/>
      <c r="BY58" s="1471"/>
      <c r="BZ58" s="1471"/>
      <c r="CA58" s="1471"/>
      <c r="CB58" s="1471"/>
      <c r="CC58" s="1935"/>
      <c r="CD58" s="1390" t="s">
        <v>5218</v>
      </c>
    </row>
    <row r="59" spans="1:82" s="19" customFormat="1" ht="32.25" customHeight="1" x14ac:dyDescent="0.25">
      <c r="A59" s="1696" t="s">
        <v>161</v>
      </c>
      <c r="B59" s="574" t="s">
        <v>120</v>
      </c>
      <c r="C59" s="568" t="s">
        <v>121</v>
      </c>
      <c r="D59" s="460" t="s">
        <v>5220</v>
      </c>
      <c r="E59" s="1154" t="s">
        <v>5221</v>
      </c>
      <c r="F59" s="608" t="s">
        <v>5222</v>
      </c>
      <c r="G59" s="899">
        <v>5</v>
      </c>
      <c r="H59" s="778" t="s">
        <v>0</v>
      </c>
      <c r="I59" s="891">
        <v>2</v>
      </c>
      <c r="J59" s="454"/>
      <c r="K59" s="1695"/>
      <c r="L59" s="465"/>
      <c r="M59" s="466"/>
      <c r="N59" s="466"/>
      <c r="O59" s="466"/>
      <c r="P59" s="466"/>
      <c r="Q59" s="466"/>
      <c r="R59" s="466"/>
      <c r="S59" s="466"/>
      <c r="T59" s="466"/>
      <c r="U59" s="525">
        <f t="shared" si="8"/>
        <v>0</v>
      </c>
      <c r="V59" s="466"/>
      <c r="W59" s="466"/>
      <c r="X59" s="466"/>
      <c r="Y59" s="466"/>
      <c r="Z59" s="466"/>
      <c r="AA59" s="466"/>
      <c r="AB59" s="466"/>
      <c r="AC59" s="466"/>
      <c r="AD59" s="466"/>
      <c r="AE59" s="466"/>
      <c r="AF59" s="466"/>
      <c r="AG59" s="1864"/>
      <c r="AH59" s="1956"/>
      <c r="AI59" s="1956"/>
      <c r="AJ59" s="1956"/>
      <c r="AK59" s="1956"/>
      <c r="AL59" s="1956"/>
      <c r="AM59" s="4062"/>
      <c r="AN59" s="4062"/>
      <c r="AO59" s="1956"/>
      <c r="AP59" s="1956"/>
      <c r="AQ59" s="1956"/>
      <c r="AR59" s="1954"/>
      <c r="AS59" s="1954" t="s">
        <v>5227</v>
      </c>
      <c r="AT59" s="1864" t="s">
        <v>5228</v>
      </c>
      <c r="AU59" s="1955">
        <v>1</v>
      </c>
      <c r="AV59" s="1955">
        <v>0</v>
      </c>
      <c r="AW59" s="1927">
        <v>43120</v>
      </c>
      <c r="AX59" s="1927">
        <v>43465</v>
      </c>
      <c r="AY59" s="1957"/>
      <c r="AZ59" s="1397"/>
      <c r="BA59" s="1397"/>
      <c r="BB59" s="1397"/>
      <c r="BC59" s="1397"/>
      <c r="BD59" s="1397"/>
      <c r="BE59" s="1394"/>
      <c r="BF59" s="1394"/>
      <c r="BG59" s="1394"/>
      <c r="BH59" s="1394"/>
      <c r="BI59" s="1874"/>
      <c r="BJ59" s="1394"/>
      <c r="BK59" s="1394"/>
      <c r="BL59" s="1412">
        <f t="shared" si="9"/>
        <v>0</v>
      </c>
      <c r="BM59" s="1394"/>
      <c r="BN59" s="1413"/>
      <c r="BO59" s="1413"/>
      <c r="BP59" s="1413"/>
      <c r="BQ59" s="1413"/>
      <c r="BR59" s="1439"/>
      <c r="BS59" s="1439"/>
      <c r="BT59" s="1439"/>
      <c r="BU59" s="1439"/>
      <c r="BV59" s="1439"/>
      <c r="BW59" s="1439"/>
      <c r="BX59" s="1439"/>
      <c r="BY59" s="1439"/>
      <c r="BZ59" s="1439"/>
      <c r="CA59" s="1439"/>
      <c r="CB59" s="1439"/>
      <c r="CC59" s="1940"/>
      <c r="CD59" s="1941" t="s">
        <v>5218</v>
      </c>
    </row>
    <row r="60" spans="1:82" s="19" customFormat="1" ht="32.25" customHeight="1" x14ac:dyDescent="0.25">
      <c r="A60" s="1696" t="s">
        <v>161</v>
      </c>
      <c r="B60" s="574" t="s">
        <v>120</v>
      </c>
      <c r="C60" s="568" t="s">
        <v>121</v>
      </c>
      <c r="D60" s="460" t="s">
        <v>5220</v>
      </c>
      <c r="E60" s="1154" t="s">
        <v>5229</v>
      </c>
      <c r="F60" s="608" t="s">
        <v>5222</v>
      </c>
      <c r="G60" s="899">
        <v>5</v>
      </c>
      <c r="H60" s="778" t="s">
        <v>0</v>
      </c>
      <c r="I60" s="891">
        <v>2</v>
      </c>
      <c r="J60" s="454"/>
      <c r="K60" s="1695"/>
      <c r="L60" s="465"/>
      <c r="M60" s="466"/>
      <c r="N60" s="466"/>
      <c r="O60" s="466"/>
      <c r="P60" s="466"/>
      <c r="Q60" s="466"/>
      <c r="R60" s="466"/>
      <c r="S60" s="466"/>
      <c r="T60" s="466"/>
      <c r="U60" s="525">
        <f t="shared" si="8"/>
        <v>0</v>
      </c>
      <c r="V60" s="466"/>
      <c r="W60" s="466"/>
      <c r="X60" s="466"/>
      <c r="Y60" s="466"/>
      <c r="Z60" s="466"/>
      <c r="AA60" s="466"/>
      <c r="AB60" s="466"/>
      <c r="AC60" s="466"/>
      <c r="AD60" s="466"/>
      <c r="AE60" s="466"/>
      <c r="AF60" s="7"/>
      <c r="AG60" s="1864"/>
      <c r="AH60" s="1956"/>
      <c r="AI60" s="1956"/>
      <c r="AJ60" s="1956"/>
      <c r="AK60" s="1956"/>
      <c r="AL60" s="1956"/>
      <c r="AM60" s="4062"/>
      <c r="AN60" s="4062"/>
      <c r="AO60" s="1956"/>
      <c r="AP60" s="1956"/>
      <c r="AQ60" s="1956"/>
      <c r="AR60" s="1954"/>
      <c r="AS60" s="1954"/>
      <c r="AT60" s="1954"/>
      <c r="AU60" s="1955"/>
      <c r="AV60" s="1955"/>
      <c r="AW60" s="1954"/>
      <c r="AX60" s="1954"/>
      <c r="AY60" s="1957"/>
      <c r="AZ60" s="1397"/>
      <c r="BA60" s="1397"/>
      <c r="BB60" s="1397"/>
      <c r="BC60" s="1397"/>
      <c r="BD60" s="1397"/>
      <c r="BE60" s="1394"/>
      <c r="BF60" s="1394"/>
      <c r="BG60" s="1394"/>
      <c r="BH60" s="1394"/>
      <c r="BI60" s="1874"/>
      <c r="BJ60" s="1394"/>
      <c r="BK60" s="1394"/>
      <c r="BL60" s="1412">
        <f t="shared" si="9"/>
        <v>0</v>
      </c>
      <c r="BM60" s="1394"/>
      <c r="BN60" s="1413"/>
      <c r="BO60" s="1413"/>
      <c r="BP60" s="1413"/>
      <c r="BQ60" s="1413"/>
      <c r="BR60" s="1439"/>
      <c r="BS60" s="1439"/>
      <c r="BT60" s="1439"/>
      <c r="BU60" s="1439"/>
      <c r="BV60" s="1439"/>
      <c r="BW60" s="1439"/>
      <c r="BX60" s="1439"/>
      <c r="BY60" s="1439"/>
      <c r="BZ60" s="1439"/>
      <c r="CA60" s="1439"/>
      <c r="CB60" s="1439"/>
      <c r="CC60" s="1940"/>
      <c r="CD60" s="1941" t="s">
        <v>5218</v>
      </c>
    </row>
    <row r="61" spans="1:82" s="19" customFormat="1" ht="32.25" customHeight="1" x14ac:dyDescent="0.25">
      <c r="A61" s="1696" t="s">
        <v>161</v>
      </c>
      <c r="B61" s="574" t="s">
        <v>120</v>
      </c>
      <c r="C61" s="568" t="s">
        <v>121</v>
      </c>
      <c r="D61" s="460" t="s">
        <v>5220</v>
      </c>
      <c r="E61" s="1154" t="s">
        <v>5229</v>
      </c>
      <c r="F61" s="608" t="s">
        <v>5222</v>
      </c>
      <c r="G61" s="899">
        <v>5</v>
      </c>
      <c r="H61" s="778" t="s">
        <v>0</v>
      </c>
      <c r="I61" s="1711">
        <v>2</v>
      </c>
      <c r="J61" s="491"/>
      <c r="K61" s="110"/>
      <c r="L61" s="6"/>
      <c r="M61" s="7"/>
      <c r="N61" s="7"/>
      <c r="O61" s="7"/>
      <c r="P61" s="7"/>
      <c r="Q61" s="7"/>
      <c r="R61" s="7"/>
      <c r="S61" s="7"/>
      <c r="T61" s="7"/>
      <c r="U61" s="525">
        <f t="shared" si="8"/>
        <v>0</v>
      </c>
      <c r="V61" s="7"/>
      <c r="W61" s="7"/>
      <c r="X61" s="7"/>
      <c r="Y61" s="7"/>
      <c r="Z61" s="7"/>
      <c r="AA61" s="7"/>
      <c r="AB61" s="7"/>
      <c r="AC61" s="7"/>
      <c r="AD61" s="7"/>
      <c r="AE61" s="7"/>
      <c r="AF61" s="7"/>
      <c r="AG61" s="1864"/>
      <c r="AH61" s="1956"/>
      <c r="AI61" s="1956"/>
      <c r="AJ61" s="1956"/>
      <c r="AK61" s="1956"/>
      <c r="AL61" s="1956"/>
      <c r="AM61" s="4062"/>
      <c r="AN61" s="4062"/>
      <c r="AO61" s="1956"/>
      <c r="AP61" s="1956"/>
      <c r="AQ61" s="1956"/>
      <c r="AR61" s="1954"/>
      <c r="AS61" s="1954"/>
      <c r="AT61" s="1954"/>
      <c r="AU61" s="1955"/>
      <c r="AV61" s="1955"/>
      <c r="AW61" s="1954"/>
      <c r="AX61" s="1954"/>
      <c r="AY61" s="1957"/>
      <c r="AZ61" s="1397"/>
      <c r="BA61" s="1397"/>
      <c r="BB61" s="1397"/>
      <c r="BC61" s="1397"/>
      <c r="BD61" s="1397"/>
      <c r="BE61" s="1394"/>
      <c r="BF61" s="1394"/>
      <c r="BG61" s="1394"/>
      <c r="BH61" s="1394"/>
      <c r="BI61" s="1874"/>
      <c r="BJ61" s="1394"/>
      <c r="BK61" s="1394"/>
      <c r="BL61" s="1412">
        <f t="shared" si="9"/>
        <v>0</v>
      </c>
      <c r="BM61" s="1394"/>
      <c r="BN61" s="1413"/>
      <c r="BO61" s="1413"/>
      <c r="BP61" s="1413"/>
      <c r="BQ61" s="1413"/>
      <c r="BR61" s="1439"/>
      <c r="BS61" s="1439"/>
      <c r="BT61" s="1439"/>
      <c r="BU61" s="1439"/>
      <c r="BV61" s="1439"/>
      <c r="BW61" s="1439"/>
      <c r="BX61" s="1439"/>
      <c r="BY61" s="1439"/>
      <c r="BZ61" s="1439"/>
      <c r="CA61" s="1439"/>
      <c r="CB61" s="1439"/>
      <c r="CC61" s="1940"/>
      <c r="CD61" s="1941" t="s">
        <v>5218</v>
      </c>
    </row>
    <row r="62" spans="1:82" s="19" customFormat="1" ht="32.25" customHeight="1" x14ac:dyDescent="0.25">
      <c r="A62" s="1696" t="s">
        <v>161</v>
      </c>
      <c r="B62" s="574" t="s">
        <v>120</v>
      </c>
      <c r="C62" s="568" t="s">
        <v>121</v>
      </c>
      <c r="D62" s="460" t="s">
        <v>5220</v>
      </c>
      <c r="E62" s="1154" t="s">
        <v>5229</v>
      </c>
      <c r="F62" s="608" t="s">
        <v>5222</v>
      </c>
      <c r="G62" s="899">
        <v>5</v>
      </c>
      <c r="H62" s="778" t="s">
        <v>0</v>
      </c>
      <c r="I62" s="1711">
        <v>2</v>
      </c>
      <c r="J62" s="491"/>
      <c r="K62" s="110"/>
      <c r="L62" s="6"/>
      <c r="M62" s="7"/>
      <c r="N62" s="7"/>
      <c r="O62" s="7"/>
      <c r="P62" s="7"/>
      <c r="Q62" s="7"/>
      <c r="R62" s="7"/>
      <c r="S62" s="7"/>
      <c r="T62" s="7"/>
      <c r="U62" s="525">
        <f t="shared" si="8"/>
        <v>0</v>
      </c>
      <c r="V62" s="7"/>
      <c r="W62" s="7"/>
      <c r="X62" s="7"/>
      <c r="Y62" s="7"/>
      <c r="Z62" s="7"/>
      <c r="AA62" s="7"/>
      <c r="AB62" s="7"/>
      <c r="AC62" s="7"/>
      <c r="AD62" s="7"/>
      <c r="AE62" s="7"/>
      <c r="AF62" s="7"/>
      <c r="AG62" s="1864"/>
      <c r="AH62" s="1956"/>
      <c r="AI62" s="1956"/>
      <c r="AJ62" s="1956"/>
      <c r="AK62" s="1956"/>
      <c r="AL62" s="1956"/>
      <c r="AM62" s="4062"/>
      <c r="AN62" s="4062"/>
      <c r="AO62" s="1956"/>
      <c r="AP62" s="1956"/>
      <c r="AQ62" s="1956"/>
      <c r="AR62" s="1954"/>
      <c r="AS62" s="1954"/>
      <c r="AT62" s="1954"/>
      <c r="AU62" s="1955"/>
      <c r="AV62" s="1955"/>
      <c r="AW62" s="1954"/>
      <c r="AX62" s="1954"/>
      <c r="AY62" s="1957"/>
      <c r="AZ62" s="1397"/>
      <c r="BA62" s="1397"/>
      <c r="BB62" s="1397"/>
      <c r="BC62" s="1397"/>
      <c r="BD62" s="1397"/>
      <c r="BE62" s="1394"/>
      <c r="BF62" s="1394"/>
      <c r="BG62" s="1394"/>
      <c r="BH62" s="1394"/>
      <c r="BI62" s="1874"/>
      <c r="BJ62" s="1394"/>
      <c r="BK62" s="1394"/>
      <c r="BL62" s="1412">
        <f t="shared" si="9"/>
        <v>0</v>
      </c>
      <c r="BM62" s="1394"/>
      <c r="BN62" s="1413"/>
      <c r="BO62" s="1413"/>
      <c r="BP62" s="1413"/>
      <c r="BQ62" s="1413"/>
      <c r="BR62" s="1439"/>
      <c r="BS62" s="1439"/>
      <c r="BT62" s="1439"/>
      <c r="BU62" s="1439"/>
      <c r="BV62" s="1439"/>
      <c r="BW62" s="1439"/>
      <c r="BX62" s="1439"/>
      <c r="BY62" s="1439"/>
      <c r="BZ62" s="1439"/>
      <c r="CA62" s="1439"/>
      <c r="CB62" s="1439"/>
      <c r="CC62" s="1940"/>
      <c r="CD62" s="1941" t="s">
        <v>5218</v>
      </c>
    </row>
    <row r="63" spans="1:82" s="19" customFormat="1" ht="32.25" customHeight="1" thickBot="1" x14ac:dyDescent="0.3">
      <c r="A63" s="1697" t="s">
        <v>161</v>
      </c>
      <c r="B63" s="1698" t="s">
        <v>120</v>
      </c>
      <c r="C63" s="1699" t="s">
        <v>121</v>
      </c>
      <c r="D63" s="1700" t="s">
        <v>5220</v>
      </c>
      <c r="E63" s="1701" t="s">
        <v>5229</v>
      </c>
      <c r="F63" s="1702" t="s">
        <v>5222</v>
      </c>
      <c r="G63" s="1703">
        <v>5</v>
      </c>
      <c r="H63" s="1704" t="s">
        <v>0</v>
      </c>
      <c r="I63" s="1712">
        <v>2</v>
      </c>
      <c r="J63" s="1705"/>
      <c r="K63" s="374"/>
      <c r="L63" s="1707"/>
      <c r="M63" s="58"/>
      <c r="N63" s="58"/>
      <c r="O63" s="58"/>
      <c r="P63" s="58"/>
      <c r="Q63" s="58"/>
      <c r="R63" s="58"/>
      <c r="S63" s="58"/>
      <c r="T63" s="58"/>
      <c r="U63" s="1709">
        <f t="shared" si="8"/>
        <v>0</v>
      </c>
      <c r="V63" s="1708"/>
      <c r="W63" s="1708"/>
      <c r="X63" s="1708"/>
      <c r="Y63" s="1708"/>
      <c r="Z63" s="1708"/>
      <c r="AA63" s="1708"/>
      <c r="AB63" s="1708"/>
      <c r="AC63" s="1708"/>
      <c r="AD63" s="1708"/>
      <c r="AE63" s="1708"/>
      <c r="AF63" s="1708"/>
      <c r="AG63" s="1958"/>
      <c r="AH63" s="1959"/>
      <c r="AI63" s="1959"/>
      <c r="AJ63" s="1959"/>
      <c r="AK63" s="1959"/>
      <c r="AL63" s="1959"/>
      <c r="AM63" s="4063"/>
      <c r="AN63" s="4063"/>
      <c r="AO63" s="1959"/>
      <c r="AP63" s="1959"/>
      <c r="AQ63" s="1959"/>
      <c r="AR63" s="1960"/>
      <c r="AS63" s="1960"/>
      <c r="AT63" s="1960"/>
      <c r="AU63" s="1961"/>
      <c r="AV63" s="1961"/>
      <c r="AW63" s="1960"/>
      <c r="AX63" s="1960"/>
      <c r="AY63" s="1962"/>
      <c r="AZ63" s="1963"/>
      <c r="BA63" s="1963"/>
      <c r="BB63" s="1963"/>
      <c r="BC63" s="1963"/>
      <c r="BD63" s="1963"/>
      <c r="BE63" s="1964"/>
      <c r="BF63" s="1964"/>
      <c r="BG63" s="1964"/>
      <c r="BH63" s="1964"/>
      <c r="BI63" s="1892"/>
      <c r="BJ63" s="1964"/>
      <c r="BK63" s="1964"/>
      <c r="BL63" s="1654">
        <f t="shared" si="9"/>
        <v>0</v>
      </c>
      <c r="BM63" s="1964"/>
      <c r="BN63" s="1949"/>
      <c r="BO63" s="1949"/>
      <c r="BP63" s="1949"/>
      <c r="BQ63" s="1949"/>
      <c r="BR63" s="1950"/>
      <c r="BS63" s="1950"/>
      <c r="BT63" s="1950"/>
      <c r="BU63" s="1950"/>
      <c r="BV63" s="1950"/>
      <c r="BW63" s="1950"/>
      <c r="BX63" s="1950"/>
      <c r="BY63" s="1950"/>
      <c r="BZ63" s="1950"/>
      <c r="CA63" s="1950"/>
      <c r="CB63" s="1950"/>
      <c r="CC63" s="1951"/>
      <c r="CD63" s="1952" t="s">
        <v>5218</v>
      </c>
    </row>
    <row r="64" spans="1:82" s="839" customFormat="1" ht="68.25" customHeight="1" thickBot="1" x14ac:dyDescent="0.25">
      <c r="A64" s="862" t="s">
        <v>161</v>
      </c>
      <c r="B64" s="912" t="s">
        <v>120</v>
      </c>
      <c r="C64" s="913" t="s">
        <v>121</v>
      </c>
      <c r="D64" s="865">
        <v>7</v>
      </c>
      <c r="E64" s="763" t="s">
        <v>1811</v>
      </c>
      <c r="F64" s="764" t="s">
        <v>1812</v>
      </c>
      <c r="G64" s="742">
        <v>720</v>
      </c>
      <c r="H64" s="742" t="s">
        <v>1</v>
      </c>
      <c r="I64" s="742">
        <v>800</v>
      </c>
      <c r="J64" s="914">
        <v>720</v>
      </c>
      <c r="K64" s="806"/>
      <c r="L64" s="915">
        <f t="shared" ref="L64:L71" si="10">+M64+N64+O64+P64+Q64+R64+S64+T64</f>
        <v>0</v>
      </c>
      <c r="M64" s="866"/>
      <c r="N64" s="866"/>
      <c r="O64" s="866"/>
      <c r="P64" s="866"/>
      <c r="Q64" s="866"/>
      <c r="R64" s="866"/>
      <c r="S64" s="866"/>
      <c r="T64" s="866"/>
      <c r="U64" s="916">
        <f t="shared" ref="U64:U114" si="11">V64+W64+X64+Y64+Z64+AA64+AB64+AC64</f>
        <v>0</v>
      </c>
      <c r="V64" s="867"/>
      <c r="W64" s="867"/>
      <c r="X64" s="70"/>
      <c r="Y64" s="70"/>
      <c r="Z64" s="70"/>
      <c r="AA64" s="70"/>
      <c r="AB64" s="70"/>
      <c r="AC64" s="70"/>
      <c r="AD64" s="70"/>
      <c r="AE64" s="70"/>
      <c r="AF64" s="770"/>
      <c r="AG64" s="4357"/>
      <c r="AH64" s="4206"/>
      <c r="AI64" s="4206"/>
      <c r="AJ64" s="4358"/>
      <c r="AK64" s="4359"/>
      <c r="AL64" s="4359"/>
      <c r="AM64" s="4360"/>
      <c r="AN64" s="4361"/>
      <c r="AO64" s="4210"/>
      <c r="AP64" s="4210"/>
      <c r="AQ64" s="4362"/>
      <c r="AR64" s="4363"/>
      <c r="AS64" s="2227"/>
      <c r="AT64" s="4206"/>
      <c r="AU64" s="4364"/>
      <c r="AV64" s="4364"/>
      <c r="AW64" s="4365"/>
      <c r="AX64" s="4365"/>
      <c r="AY64" s="4366"/>
      <c r="AZ64" s="2227"/>
      <c r="BA64" s="2227"/>
      <c r="BB64" s="2227"/>
      <c r="BC64" s="2227"/>
      <c r="BD64" s="2227"/>
      <c r="BE64" s="4207"/>
      <c r="BF64" s="4367"/>
      <c r="BG64" s="4206"/>
      <c r="BH64" s="4207"/>
      <c r="BI64" s="4368"/>
      <c r="BJ64" s="4369"/>
      <c r="BK64" s="4370"/>
      <c r="BL64" s="2307">
        <f t="shared" ref="BL64:BL114" si="12">BF64-BI64</f>
        <v>0</v>
      </c>
      <c r="BM64" s="4371">
        <f>L64-(BI64:BI69)</f>
        <v>0</v>
      </c>
      <c r="BN64" s="1899"/>
      <c r="BO64" s="1861"/>
      <c r="BP64" s="1861"/>
      <c r="BQ64" s="1900"/>
      <c r="BR64" s="2313"/>
      <c r="BS64" s="1921"/>
      <c r="BT64" s="1921"/>
      <c r="BU64" s="1921"/>
      <c r="BV64" s="1921"/>
      <c r="BW64" s="1921"/>
      <c r="BX64" s="1921"/>
      <c r="BY64" s="1921"/>
      <c r="BZ64" s="1921"/>
      <c r="CA64" s="1921"/>
      <c r="CB64" s="1921"/>
      <c r="CC64" s="1921"/>
      <c r="CD64" s="1965" t="s">
        <v>1713</v>
      </c>
    </row>
    <row r="65" spans="1:82" s="839" customFormat="1" ht="81" customHeight="1" x14ac:dyDescent="0.2">
      <c r="A65" s="917" t="s">
        <v>161</v>
      </c>
      <c r="B65" s="889" t="s">
        <v>120</v>
      </c>
      <c r="C65" s="890" t="s">
        <v>121</v>
      </c>
      <c r="D65" s="918" t="s">
        <v>1813</v>
      </c>
      <c r="E65" s="575" t="s">
        <v>1811</v>
      </c>
      <c r="F65" s="608" t="s">
        <v>1812</v>
      </c>
      <c r="G65" s="576">
        <v>720</v>
      </c>
      <c r="H65" s="576" t="s">
        <v>1</v>
      </c>
      <c r="I65" s="576">
        <v>720</v>
      </c>
      <c r="J65" s="454">
        <v>720</v>
      </c>
      <c r="K65" s="538"/>
      <c r="L65" s="919">
        <f t="shared" si="10"/>
        <v>0</v>
      </c>
      <c r="M65" s="920"/>
      <c r="N65" s="920"/>
      <c r="O65" s="920"/>
      <c r="P65" s="920"/>
      <c r="Q65" s="920"/>
      <c r="R65" s="920"/>
      <c r="S65" s="920"/>
      <c r="T65" s="920"/>
      <c r="U65" s="921">
        <f t="shared" si="11"/>
        <v>0</v>
      </c>
      <c r="V65" s="893"/>
      <c r="W65" s="893"/>
      <c r="X65" s="466"/>
      <c r="Y65" s="466"/>
      <c r="Z65" s="466"/>
      <c r="AA65" s="466"/>
      <c r="AB65" s="466"/>
      <c r="AC65" s="466"/>
      <c r="AD65" s="466"/>
      <c r="AE65" s="466"/>
      <c r="AF65" s="752"/>
      <c r="AG65" s="1677"/>
      <c r="AH65" s="2276"/>
      <c r="AI65" s="2276"/>
      <c r="AJ65" s="4326"/>
      <c r="AK65" s="4327"/>
      <c r="AL65" s="4327"/>
      <c r="AM65" s="4164"/>
      <c r="AN65" s="4372"/>
      <c r="AO65" s="4247"/>
      <c r="AP65" s="4247"/>
      <c r="AQ65" s="4255"/>
      <c r="AR65" s="2276"/>
      <c r="AS65" s="1423"/>
      <c r="AT65" s="2276"/>
      <c r="AU65" s="4331"/>
      <c r="AV65" s="4331"/>
      <c r="AW65" s="4332"/>
      <c r="AX65" s="1423"/>
      <c r="AY65" s="4164"/>
      <c r="AZ65" s="1423"/>
      <c r="BA65" s="1423"/>
      <c r="BB65" s="1423"/>
      <c r="BC65" s="1423"/>
      <c r="BD65" s="1423"/>
      <c r="BE65" s="4175"/>
      <c r="BF65" s="4333"/>
      <c r="BG65" s="2276"/>
      <c r="BH65" s="4175"/>
      <c r="BI65" s="4373"/>
      <c r="BJ65" s="4336"/>
      <c r="BK65" s="4180"/>
      <c r="BL65" s="2024">
        <f t="shared" si="12"/>
        <v>0</v>
      </c>
      <c r="BM65" s="2169"/>
      <c r="BN65" s="1902"/>
      <c r="BO65" s="1878"/>
      <c r="BP65" s="1878"/>
      <c r="BQ65" s="1915"/>
      <c r="BR65" s="2106"/>
      <c r="BS65" s="2106"/>
      <c r="BT65" s="2106"/>
      <c r="BU65" s="2106"/>
      <c r="BV65" s="2106"/>
      <c r="BW65" s="2106"/>
      <c r="BX65" s="2106"/>
      <c r="BY65" s="2106"/>
      <c r="BZ65" s="2106"/>
      <c r="CA65" s="2106"/>
      <c r="CB65" s="2106"/>
      <c r="CC65" s="2106"/>
      <c r="CD65" s="1966" t="s">
        <v>1713</v>
      </c>
    </row>
    <row r="66" spans="1:82" s="839" customFormat="1" ht="24" customHeight="1" x14ac:dyDescent="0.2">
      <c r="A66" s="917" t="s">
        <v>161</v>
      </c>
      <c r="B66" s="889" t="s">
        <v>120</v>
      </c>
      <c r="C66" s="890" t="s">
        <v>121</v>
      </c>
      <c r="D66" s="918" t="s">
        <v>1813</v>
      </c>
      <c r="E66" s="575" t="s">
        <v>1811</v>
      </c>
      <c r="F66" s="608" t="s">
        <v>1812</v>
      </c>
      <c r="G66" s="576">
        <v>720</v>
      </c>
      <c r="H66" s="576" t="s">
        <v>1</v>
      </c>
      <c r="I66" s="576">
        <v>720</v>
      </c>
      <c r="J66" s="454">
        <v>720</v>
      </c>
      <c r="K66" s="538"/>
      <c r="L66" s="919"/>
      <c r="M66" s="920"/>
      <c r="N66" s="920"/>
      <c r="O66" s="920"/>
      <c r="P66" s="920"/>
      <c r="Q66" s="920"/>
      <c r="R66" s="920"/>
      <c r="S66" s="920"/>
      <c r="T66" s="920"/>
      <c r="U66" s="921">
        <f t="shared" si="11"/>
        <v>0</v>
      </c>
      <c r="V66" s="893"/>
      <c r="W66" s="893"/>
      <c r="X66" s="466"/>
      <c r="Y66" s="466"/>
      <c r="Z66" s="466"/>
      <c r="AA66" s="466"/>
      <c r="AB66" s="466"/>
      <c r="AC66" s="466"/>
      <c r="AD66" s="466"/>
      <c r="AE66" s="466"/>
      <c r="AF66" s="752"/>
      <c r="AG66" s="1677"/>
      <c r="AH66" s="2276"/>
      <c r="AI66" s="2276"/>
      <c r="AJ66" s="4326"/>
      <c r="AK66" s="4327"/>
      <c r="AL66" s="4327"/>
      <c r="AM66" s="4164"/>
      <c r="AN66" s="4374"/>
      <c r="AO66" s="2658"/>
      <c r="AP66" s="2658"/>
      <c r="AQ66" s="4375"/>
      <c r="AR66" s="2276"/>
      <c r="AS66" s="1423"/>
      <c r="AT66" s="2276"/>
      <c r="AU66" s="4331"/>
      <c r="AV66" s="4331"/>
      <c r="AW66" s="1423"/>
      <c r="AX66" s="4332"/>
      <c r="AY66" s="4164"/>
      <c r="AZ66" s="1423"/>
      <c r="BA66" s="1423"/>
      <c r="BB66" s="1423"/>
      <c r="BC66" s="2276"/>
      <c r="BD66" s="1423"/>
      <c r="BE66" s="4175"/>
      <c r="BF66" s="4333"/>
      <c r="BG66" s="2276"/>
      <c r="BH66" s="4175"/>
      <c r="BI66" s="4213"/>
      <c r="BJ66" s="4334"/>
      <c r="BK66" s="4180"/>
      <c r="BL66" s="2024">
        <f t="shared" si="12"/>
        <v>0</v>
      </c>
      <c r="BM66" s="2169"/>
      <c r="BN66" s="1902"/>
      <c r="BO66" s="1878"/>
      <c r="BP66" s="1878"/>
      <c r="BQ66" s="1915"/>
      <c r="BR66" s="2106"/>
      <c r="BS66" s="2106"/>
      <c r="BT66" s="2106"/>
      <c r="BU66" s="2106"/>
      <c r="BV66" s="2106"/>
      <c r="BW66" s="2106"/>
      <c r="BX66" s="2106"/>
      <c r="BY66" s="2106"/>
      <c r="BZ66" s="2106"/>
      <c r="CA66" s="2106"/>
      <c r="CB66" s="2106"/>
      <c r="CC66" s="2106"/>
      <c r="CD66" s="1966" t="s">
        <v>1713</v>
      </c>
    </row>
    <row r="67" spans="1:82" s="839" customFormat="1" ht="24" customHeight="1" x14ac:dyDescent="0.2">
      <c r="A67" s="917" t="s">
        <v>161</v>
      </c>
      <c r="B67" s="889" t="s">
        <v>120</v>
      </c>
      <c r="C67" s="890" t="s">
        <v>121</v>
      </c>
      <c r="D67" s="918" t="s">
        <v>1813</v>
      </c>
      <c r="E67" s="575" t="s">
        <v>1811</v>
      </c>
      <c r="F67" s="608" t="s">
        <v>1812</v>
      </c>
      <c r="G67" s="576">
        <v>720</v>
      </c>
      <c r="H67" s="576" t="s">
        <v>1</v>
      </c>
      <c r="I67" s="576">
        <v>720</v>
      </c>
      <c r="J67" s="454">
        <v>720</v>
      </c>
      <c r="K67" s="538"/>
      <c r="L67" s="919"/>
      <c r="M67" s="920"/>
      <c r="N67" s="920"/>
      <c r="O67" s="920"/>
      <c r="P67" s="920"/>
      <c r="Q67" s="920"/>
      <c r="R67" s="920"/>
      <c r="S67" s="920"/>
      <c r="T67" s="920"/>
      <c r="U67" s="921">
        <f t="shared" si="11"/>
        <v>0</v>
      </c>
      <c r="V67" s="893"/>
      <c r="W67" s="893"/>
      <c r="X67" s="466"/>
      <c r="Y67" s="466"/>
      <c r="Z67" s="466"/>
      <c r="AA67" s="466"/>
      <c r="AB67" s="466"/>
      <c r="AC67" s="466"/>
      <c r="AD67" s="466"/>
      <c r="AE67" s="466"/>
      <c r="AF67" s="752"/>
      <c r="AG67" s="3184"/>
      <c r="AH67" s="2654"/>
      <c r="AI67" s="2654"/>
      <c r="AJ67" s="2638"/>
      <c r="AK67" s="2654"/>
      <c r="AL67" s="2654"/>
      <c r="AM67" s="4183"/>
      <c r="AN67" s="4374"/>
      <c r="AO67" s="2658"/>
      <c r="AP67" s="2658"/>
      <c r="AQ67" s="4375"/>
      <c r="AR67" s="2654"/>
      <c r="AS67" s="1991"/>
      <c r="AT67" s="2654"/>
      <c r="AU67" s="1992"/>
      <c r="AV67" s="1992"/>
      <c r="AW67" s="1991"/>
      <c r="AX67" s="1991"/>
      <c r="AY67" s="1991"/>
      <c r="AZ67" s="1423"/>
      <c r="BA67" s="1423"/>
      <c r="BB67" s="1423"/>
      <c r="BC67" s="1423"/>
      <c r="BD67" s="1423"/>
      <c r="BE67" s="4175"/>
      <c r="BF67" s="4333"/>
      <c r="BG67" s="2276"/>
      <c r="BH67" s="4175"/>
      <c r="BI67" s="4213"/>
      <c r="BJ67" s="4336"/>
      <c r="BK67" s="4180"/>
      <c r="BL67" s="2024">
        <f t="shared" si="12"/>
        <v>0</v>
      </c>
      <c r="BM67" s="2169"/>
      <c r="BN67" s="1902"/>
      <c r="BO67" s="1878"/>
      <c r="BP67" s="1878"/>
      <c r="BQ67" s="1915"/>
      <c r="BR67" s="2106"/>
      <c r="BS67" s="2106"/>
      <c r="BT67" s="2106"/>
      <c r="BU67" s="2106"/>
      <c r="BV67" s="2106"/>
      <c r="BW67" s="2106"/>
      <c r="BX67" s="2106"/>
      <c r="BY67" s="2106"/>
      <c r="BZ67" s="2106"/>
      <c r="CA67" s="2106"/>
      <c r="CB67" s="2106"/>
      <c r="CC67" s="2106"/>
      <c r="CD67" s="1966" t="s">
        <v>1713</v>
      </c>
    </row>
    <row r="68" spans="1:82" s="839" customFormat="1" ht="24" customHeight="1" x14ac:dyDescent="0.2">
      <c r="A68" s="917" t="s">
        <v>161</v>
      </c>
      <c r="B68" s="889" t="s">
        <v>120</v>
      </c>
      <c r="C68" s="890" t="s">
        <v>121</v>
      </c>
      <c r="D68" s="918" t="s">
        <v>1813</v>
      </c>
      <c r="E68" s="575" t="s">
        <v>1811</v>
      </c>
      <c r="F68" s="608" t="s">
        <v>1812</v>
      </c>
      <c r="G68" s="576">
        <v>720</v>
      </c>
      <c r="H68" s="576" t="s">
        <v>1</v>
      </c>
      <c r="I68" s="576">
        <v>720</v>
      </c>
      <c r="J68" s="454">
        <v>720</v>
      </c>
      <c r="K68" s="538"/>
      <c r="L68" s="919"/>
      <c r="M68" s="920"/>
      <c r="N68" s="920"/>
      <c r="O68" s="920"/>
      <c r="P68" s="920"/>
      <c r="Q68" s="920"/>
      <c r="R68" s="920"/>
      <c r="S68" s="920"/>
      <c r="T68" s="920"/>
      <c r="U68" s="921">
        <f t="shared" si="11"/>
        <v>0</v>
      </c>
      <c r="V68" s="893"/>
      <c r="W68" s="893"/>
      <c r="X68" s="466"/>
      <c r="Y68" s="466"/>
      <c r="Z68" s="466"/>
      <c r="AA68" s="466"/>
      <c r="AB68" s="466"/>
      <c r="AC68" s="466"/>
      <c r="AD68" s="466"/>
      <c r="AE68" s="466"/>
      <c r="AF68" s="752"/>
      <c r="AG68" s="3184"/>
      <c r="AH68" s="2654"/>
      <c r="AI68" s="2654"/>
      <c r="AJ68" s="2638"/>
      <c r="AK68" s="2654"/>
      <c r="AL68" s="2654"/>
      <c r="AM68" s="4183"/>
      <c r="AN68" s="4374"/>
      <c r="AO68" s="2658"/>
      <c r="AP68" s="2658"/>
      <c r="AQ68" s="4375"/>
      <c r="AR68" s="2654"/>
      <c r="AS68" s="1991"/>
      <c r="AT68" s="2654"/>
      <c r="AU68" s="1992"/>
      <c r="AV68" s="1992"/>
      <c r="AW68" s="1991"/>
      <c r="AX68" s="1991"/>
      <c r="AY68" s="1991"/>
      <c r="AZ68" s="1423"/>
      <c r="BA68" s="1423"/>
      <c r="BB68" s="1423"/>
      <c r="BC68" s="1423"/>
      <c r="BD68" s="1423"/>
      <c r="BE68" s="4175"/>
      <c r="BF68" s="4333"/>
      <c r="BG68" s="2276"/>
      <c r="BH68" s="4175"/>
      <c r="BI68" s="4213"/>
      <c r="BJ68" s="4336"/>
      <c r="BK68" s="4180"/>
      <c r="BL68" s="2024">
        <f t="shared" si="12"/>
        <v>0</v>
      </c>
      <c r="BM68" s="2169"/>
      <c r="BN68" s="1902"/>
      <c r="BO68" s="1878"/>
      <c r="BP68" s="1878"/>
      <c r="BQ68" s="1915"/>
      <c r="BR68" s="2106"/>
      <c r="BS68" s="2106"/>
      <c r="BT68" s="2106"/>
      <c r="BU68" s="2106"/>
      <c r="BV68" s="2106"/>
      <c r="BW68" s="2106"/>
      <c r="BX68" s="2106"/>
      <c r="BY68" s="2106"/>
      <c r="BZ68" s="2106"/>
      <c r="CA68" s="2106"/>
      <c r="CB68" s="2106"/>
      <c r="CC68" s="2106"/>
      <c r="CD68" s="1966" t="s">
        <v>1713</v>
      </c>
    </row>
    <row r="69" spans="1:82" s="839" customFormat="1" ht="24" customHeight="1" x14ac:dyDescent="0.2">
      <c r="A69" s="917" t="s">
        <v>161</v>
      </c>
      <c r="B69" s="889" t="s">
        <v>120</v>
      </c>
      <c r="C69" s="890" t="s">
        <v>121</v>
      </c>
      <c r="D69" s="918" t="s">
        <v>1813</v>
      </c>
      <c r="E69" s="575" t="s">
        <v>1811</v>
      </c>
      <c r="F69" s="608" t="s">
        <v>1812</v>
      </c>
      <c r="G69" s="576">
        <v>720</v>
      </c>
      <c r="H69" s="576" t="s">
        <v>1</v>
      </c>
      <c r="I69" s="576">
        <v>720</v>
      </c>
      <c r="J69" s="454">
        <v>720</v>
      </c>
      <c r="K69" s="538"/>
      <c r="L69" s="919"/>
      <c r="M69" s="920"/>
      <c r="N69" s="920"/>
      <c r="O69" s="920"/>
      <c r="P69" s="920"/>
      <c r="Q69" s="920"/>
      <c r="R69" s="920"/>
      <c r="S69" s="920"/>
      <c r="T69" s="920"/>
      <c r="U69" s="921">
        <f t="shared" si="11"/>
        <v>0</v>
      </c>
      <c r="V69" s="893"/>
      <c r="W69" s="893"/>
      <c r="X69" s="466"/>
      <c r="Y69" s="466"/>
      <c r="Z69" s="466"/>
      <c r="AA69" s="466"/>
      <c r="AB69" s="466"/>
      <c r="AC69" s="466"/>
      <c r="AD69" s="466"/>
      <c r="AE69" s="466"/>
      <c r="AF69" s="752"/>
      <c r="AG69" s="3184"/>
      <c r="AH69" s="2654"/>
      <c r="AI69" s="2654"/>
      <c r="AJ69" s="2638"/>
      <c r="AK69" s="2654"/>
      <c r="AL69" s="2654"/>
      <c r="AM69" s="4183"/>
      <c r="AN69" s="4374"/>
      <c r="AO69" s="2658"/>
      <c r="AP69" s="2658"/>
      <c r="AQ69" s="4375"/>
      <c r="AR69" s="2654"/>
      <c r="AS69" s="1991"/>
      <c r="AT69" s="2654"/>
      <c r="AU69" s="1992"/>
      <c r="AV69" s="1992"/>
      <c r="AW69" s="1991"/>
      <c r="AX69" s="1991"/>
      <c r="AY69" s="1991"/>
      <c r="AZ69" s="1423"/>
      <c r="BA69" s="1423"/>
      <c r="BB69" s="1423"/>
      <c r="BC69" s="1423"/>
      <c r="BD69" s="1423"/>
      <c r="BE69" s="4175"/>
      <c r="BF69" s="4333"/>
      <c r="BG69" s="2276"/>
      <c r="BH69" s="4175"/>
      <c r="BI69" s="4213"/>
      <c r="BJ69" s="4336"/>
      <c r="BK69" s="4180"/>
      <c r="BL69" s="2024">
        <f t="shared" si="12"/>
        <v>0</v>
      </c>
      <c r="BM69" s="2169"/>
      <c r="BN69" s="1902"/>
      <c r="BO69" s="1878"/>
      <c r="BP69" s="1878"/>
      <c r="BQ69" s="1915"/>
      <c r="BR69" s="2106"/>
      <c r="BS69" s="2106"/>
      <c r="BT69" s="2106"/>
      <c r="BU69" s="2106"/>
      <c r="BV69" s="2106"/>
      <c r="BW69" s="2106"/>
      <c r="BX69" s="2106"/>
      <c r="BY69" s="2106"/>
      <c r="BZ69" s="2106"/>
      <c r="CA69" s="2106"/>
      <c r="CB69" s="2106"/>
      <c r="CC69" s="2106"/>
      <c r="CD69" s="1966" t="s">
        <v>1713</v>
      </c>
    </row>
    <row r="70" spans="1:82" s="839" customFormat="1" ht="24" customHeight="1" thickBot="1" x14ac:dyDescent="0.25">
      <c r="A70" s="922" t="s">
        <v>161</v>
      </c>
      <c r="B70" s="896" t="s">
        <v>120</v>
      </c>
      <c r="C70" s="897" t="s">
        <v>121</v>
      </c>
      <c r="D70" s="923" t="s">
        <v>1813</v>
      </c>
      <c r="E70" s="593" t="s">
        <v>1811</v>
      </c>
      <c r="F70" s="621" t="s">
        <v>1812</v>
      </c>
      <c r="G70" s="594">
        <v>720</v>
      </c>
      <c r="H70" s="594" t="s">
        <v>1</v>
      </c>
      <c r="I70" s="594">
        <v>720</v>
      </c>
      <c r="J70" s="491">
        <v>720</v>
      </c>
      <c r="K70" s="513"/>
      <c r="L70" s="924"/>
      <c r="M70" s="925"/>
      <c r="N70" s="925"/>
      <c r="O70" s="925"/>
      <c r="P70" s="925"/>
      <c r="Q70" s="925"/>
      <c r="R70" s="925"/>
      <c r="S70" s="925"/>
      <c r="T70" s="925"/>
      <c r="U70" s="926">
        <f t="shared" si="11"/>
        <v>0</v>
      </c>
      <c r="V70" s="902"/>
      <c r="W70" s="902"/>
      <c r="X70" s="8"/>
      <c r="Y70" s="8"/>
      <c r="Z70" s="8"/>
      <c r="AA70" s="8"/>
      <c r="AB70" s="8"/>
      <c r="AC70" s="8"/>
      <c r="AD70" s="8"/>
      <c r="AE70" s="8"/>
      <c r="AF70" s="784"/>
      <c r="AG70" s="2965"/>
      <c r="AH70" s="2658"/>
      <c r="AI70" s="2658"/>
      <c r="AJ70" s="2645"/>
      <c r="AK70" s="2658"/>
      <c r="AL70" s="2658"/>
      <c r="AM70" s="4211"/>
      <c r="AN70" s="4374"/>
      <c r="AO70" s="2658"/>
      <c r="AP70" s="2658"/>
      <c r="AQ70" s="4375"/>
      <c r="AR70" s="2658"/>
      <c r="AS70" s="2145"/>
      <c r="AT70" s="2658"/>
      <c r="AU70" s="2147"/>
      <c r="AV70" s="2147"/>
      <c r="AW70" s="2145"/>
      <c r="AX70" s="2145"/>
      <c r="AY70" s="2145"/>
      <c r="AZ70" s="1607"/>
      <c r="BA70" s="1607"/>
      <c r="BB70" s="1607"/>
      <c r="BC70" s="1607"/>
      <c r="BD70" s="1607"/>
      <c r="BE70" s="4376"/>
      <c r="BF70" s="4377"/>
      <c r="BG70" s="3020"/>
      <c r="BH70" s="4376"/>
      <c r="BI70" s="4378"/>
      <c r="BJ70" s="4379"/>
      <c r="BK70" s="4261"/>
      <c r="BL70" s="2132">
        <f t="shared" si="12"/>
        <v>0</v>
      </c>
      <c r="BM70" s="2309"/>
      <c r="BN70" s="1902"/>
      <c r="BO70" s="1878"/>
      <c r="BP70" s="1878"/>
      <c r="BQ70" s="1915"/>
      <c r="BR70" s="2135"/>
      <c r="BS70" s="2135"/>
      <c r="BT70" s="2135"/>
      <c r="BU70" s="2135"/>
      <c r="BV70" s="2135"/>
      <c r="BW70" s="2135"/>
      <c r="BX70" s="2135"/>
      <c r="BY70" s="2135"/>
      <c r="BZ70" s="2135"/>
      <c r="CA70" s="2135"/>
      <c r="CB70" s="2135"/>
      <c r="CC70" s="2135"/>
      <c r="CD70" s="1967" t="s">
        <v>1713</v>
      </c>
    </row>
    <row r="71" spans="1:82" s="839" customFormat="1" ht="24" customHeight="1" x14ac:dyDescent="0.2">
      <c r="A71" s="852" t="s">
        <v>161</v>
      </c>
      <c r="B71" s="882" t="s">
        <v>120</v>
      </c>
      <c r="C71" s="883" t="s">
        <v>121</v>
      </c>
      <c r="D71" s="855" t="s">
        <v>1814</v>
      </c>
      <c r="E71" s="47" t="s">
        <v>1811</v>
      </c>
      <c r="F71" s="67" t="s">
        <v>1812</v>
      </c>
      <c r="G71" s="49">
        <v>720</v>
      </c>
      <c r="H71" s="49" t="s">
        <v>0</v>
      </c>
      <c r="I71" s="49">
        <v>80</v>
      </c>
      <c r="J71" s="493"/>
      <c r="K71" s="50"/>
      <c r="L71" s="857">
        <f t="shared" si="10"/>
        <v>0</v>
      </c>
      <c r="M71" s="927"/>
      <c r="N71" s="927"/>
      <c r="O71" s="927"/>
      <c r="P71" s="927"/>
      <c r="Q71" s="927"/>
      <c r="R71" s="927"/>
      <c r="S71" s="927"/>
      <c r="T71" s="927"/>
      <c r="U71" s="840">
        <f t="shared" si="11"/>
        <v>0</v>
      </c>
      <c r="V71" s="928"/>
      <c r="W71" s="928"/>
      <c r="X71" s="52"/>
      <c r="Y71" s="52"/>
      <c r="Z71" s="52"/>
      <c r="AA71" s="52"/>
      <c r="AB71" s="52"/>
      <c r="AC71" s="52"/>
      <c r="AD71" s="52"/>
      <c r="AE71" s="52"/>
      <c r="AF71" s="746"/>
      <c r="AG71" s="2288"/>
      <c r="AH71" s="4251"/>
      <c r="AI71" s="4251"/>
      <c r="AJ71" s="2681"/>
      <c r="AK71" s="4251"/>
      <c r="AL71" s="4251"/>
      <c r="AM71" s="4380"/>
      <c r="AN71" s="4381"/>
      <c r="AO71" s="2654"/>
      <c r="AP71" s="2654"/>
      <c r="AQ71" s="4382"/>
      <c r="AR71" s="4383"/>
      <c r="AS71" s="1687"/>
      <c r="AT71" s="4251"/>
      <c r="AU71" s="1969"/>
      <c r="AV71" s="1969"/>
      <c r="AW71" s="1687"/>
      <c r="AX71" s="1687"/>
      <c r="AY71" s="1687"/>
      <c r="AZ71" s="1459"/>
      <c r="BA71" s="1459"/>
      <c r="BB71" s="1459"/>
      <c r="BC71" s="1459"/>
      <c r="BD71" s="1459"/>
      <c r="BE71" s="4384"/>
      <c r="BF71" s="4385"/>
      <c r="BG71" s="4235"/>
      <c r="BH71" s="4384"/>
      <c r="BI71" s="4386"/>
      <c r="BJ71" s="4387"/>
      <c r="BK71" s="4388"/>
      <c r="BL71" s="1859">
        <f t="shared" si="12"/>
        <v>0</v>
      </c>
      <c r="BM71" s="2014">
        <f>L71-(BI71:BI76)</f>
        <v>0</v>
      </c>
      <c r="BN71" s="1902"/>
      <c r="BO71" s="1878"/>
      <c r="BP71" s="1878"/>
      <c r="BQ71" s="1915"/>
      <c r="BR71" s="2045"/>
      <c r="BS71" s="1861"/>
      <c r="BT71" s="1861"/>
      <c r="BU71" s="1861"/>
      <c r="BV71" s="1861"/>
      <c r="BW71" s="1861"/>
      <c r="BX71" s="1861"/>
      <c r="BY71" s="1861"/>
      <c r="BZ71" s="1861"/>
      <c r="CA71" s="1861"/>
      <c r="CB71" s="1861"/>
      <c r="CC71" s="1861"/>
      <c r="CD71" s="1916" t="s">
        <v>1713</v>
      </c>
    </row>
    <row r="72" spans="1:82" s="839" customFormat="1" ht="24" customHeight="1" x14ac:dyDescent="0.2">
      <c r="A72" s="930" t="s">
        <v>161</v>
      </c>
      <c r="B72" s="889" t="s">
        <v>120</v>
      </c>
      <c r="C72" s="890" t="s">
        <v>121</v>
      </c>
      <c r="D72" s="918" t="s">
        <v>1814</v>
      </c>
      <c r="E72" s="575" t="s">
        <v>1811</v>
      </c>
      <c r="F72" s="608" t="s">
        <v>1812</v>
      </c>
      <c r="G72" s="576">
        <v>720</v>
      </c>
      <c r="H72" s="576" t="s">
        <v>0</v>
      </c>
      <c r="I72" s="576">
        <v>80</v>
      </c>
      <c r="J72" s="454"/>
      <c r="K72" s="538"/>
      <c r="L72" s="919"/>
      <c r="M72" s="920"/>
      <c r="N72" s="920"/>
      <c r="O72" s="920"/>
      <c r="P72" s="920"/>
      <c r="Q72" s="920"/>
      <c r="R72" s="920"/>
      <c r="S72" s="920"/>
      <c r="T72" s="920"/>
      <c r="U72" s="921">
        <f t="shared" si="11"/>
        <v>0</v>
      </c>
      <c r="V72" s="893"/>
      <c r="W72" s="893"/>
      <c r="X72" s="466"/>
      <c r="Y72" s="466"/>
      <c r="Z72" s="466"/>
      <c r="AA72" s="466"/>
      <c r="AB72" s="466"/>
      <c r="AC72" s="466"/>
      <c r="AD72" s="466"/>
      <c r="AE72" s="466"/>
      <c r="AF72" s="752"/>
      <c r="AG72" s="3184"/>
      <c r="AH72" s="2654"/>
      <c r="AI72" s="2654"/>
      <c r="AJ72" s="2638"/>
      <c r="AK72" s="2654"/>
      <c r="AL72" s="2654"/>
      <c r="AM72" s="4389"/>
      <c r="AN72" s="4381"/>
      <c r="AO72" s="2654"/>
      <c r="AP72" s="2654"/>
      <c r="AQ72" s="4382"/>
      <c r="AR72" s="4390"/>
      <c r="AS72" s="1991"/>
      <c r="AT72" s="2654"/>
      <c r="AU72" s="1992"/>
      <c r="AV72" s="1992"/>
      <c r="AW72" s="1991"/>
      <c r="AX72" s="1991"/>
      <c r="AY72" s="1991"/>
      <c r="AZ72" s="1423"/>
      <c r="BA72" s="1423"/>
      <c r="BB72" s="1423"/>
      <c r="BC72" s="1423"/>
      <c r="BD72" s="1423"/>
      <c r="BE72" s="4175"/>
      <c r="BF72" s="4333"/>
      <c r="BG72" s="2276"/>
      <c r="BH72" s="4175"/>
      <c r="BI72" s="4213"/>
      <c r="BJ72" s="4336"/>
      <c r="BK72" s="4180"/>
      <c r="BL72" s="2024">
        <f t="shared" si="12"/>
        <v>0</v>
      </c>
      <c r="BM72" s="2025"/>
      <c r="BN72" s="1902"/>
      <c r="BO72" s="1878"/>
      <c r="BP72" s="1878"/>
      <c r="BQ72" s="1915"/>
      <c r="BR72" s="2105"/>
      <c r="BS72" s="2106"/>
      <c r="BT72" s="2106"/>
      <c r="BU72" s="2106"/>
      <c r="BV72" s="2106"/>
      <c r="BW72" s="2106"/>
      <c r="BX72" s="2106"/>
      <c r="BY72" s="2106"/>
      <c r="BZ72" s="2106"/>
      <c r="CA72" s="2106"/>
      <c r="CB72" s="2106"/>
      <c r="CC72" s="2106"/>
      <c r="CD72" s="1917" t="s">
        <v>1713</v>
      </c>
    </row>
    <row r="73" spans="1:82" s="839" customFormat="1" ht="24" customHeight="1" x14ac:dyDescent="0.2">
      <c r="A73" s="930" t="s">
        <v>161</v>
      </c>
      <c r="B73" s="889" t="s">
        <v>120</v>
      </c>
      <c r="C73" s="890" t="s">
        <v>121</v>
      </c>
      <c r="D73" s="918" t="s">
        <v>1814</v>
      </c>
      <c r="E73" s="575" t="s">
        <v>1811</v>
      </c>
      <c r="F73" s="608" t="s">
        <v>1812</v>
      </c>
      <c r="G73" s="576">
        <v>720</v>
      </c>
      <c r="H73" s="576" t="s">
        <v>0</v>
      </c>
      <c r="I73" s="576">
        <v>80</v>
      </c>
      <c r="J73" s="454"/>
      <c r="K73" s="538"/>
      <c r="L73" s="919"/>
      <c r="M73" s="920"/>
      <c r="N73" s="920"/>
      <c r="O73" s="920"/>
      <c r="P73" s="920"/>
      <c r="Q73" s="920"/>
      <c r="R73" s="920"/>
      <c r="S73" s="920"/>
      <c r="T73" s="920"/>
      <c r="U73" s="921">
        <f t="shared" si="11"/>
        <v>0</v>
      </c>
      <c r="V73" s="893"/>
      <c r="W73" s="893"/>
      <c r="X73" s="466"/>
      <c r="Y73" s="466"/>
      <c r="Z73" s="466"/>
      <c r="AA73" s="466"/>
      <c r="AB73" s="466"/>
      <c r="AC73" s="466"/>
      <c r="AD73" s="466"/>
      <c r="AE73" s="466"/>
      <c r="AF73" s="752"/>
      <c r="AG73" s="3184"/>
      <c r="AH73" s="2654"/>
      <c r="AI73" s="2654"/>
      <c r="AJ73" s="2638"/>
      <c r="AK73" s="2654"/>
      <c r="AL73" s="2654"/>
      <c r="AM73" s="4389"/>
      <c r="AN73" s="4391"/>
      <c r="AO73" s="4181"/>
      <c r="AP73" s="4181"/>
      <c r="AQ73" s="4185"/>
      <c r="AR73" s="4390"/>
      <c r="AS73" s="1991"/>
      <c r="AT73" s="2654"/>
      <c r="AU73" s="1992"/>
      <c r="AV73" s="1992"/>
      <c r="AW73" s="1991"/>
      <c r="AX73" s="1991"/>
      <c r="AY73" s="1991"/>
      <c r="AZ73" s="1423"/>
      <c r="BA73" s="1423"/>
      <c r="BB73" s="1423"/>
      <c r="BC73" s="1423"/>
      <c r="BD73" s="1423"/>
      <c r="BE73" s="4175"/>
      <c r="BF73" s="4333"/>
      <c r="BG73" s="2276"/>
      <c r="BH73" s="4175"/>
      <c r="BI73" s="4213"/>
      <c r="BJ73" s="4336"/>
      <c r="BK73" s="4180"/>
      <c r="BL73" s="2024">
        <f t="shared" si="12"/>
        <v>0</v>
      </c>
      <c r="BM73" s="2025"/>
      <c r="BN73" s="1902"/>
      <c r="BO73" s="1878"/>
      <c r="BP73" s="1878"/>
      <c r="BQ73" s="1915"/>
      <c r="BR73" s="2105"/>
      <c r="BS73" s="2106"/>
      <c r="BT73" s="2106"/>
      <c r="BU73" s="2106"/>
      <c r="BV73" s="2106"/>
      <c r="BW73" s="2106"/>
      <c r="BX73" s="2106"/>
      <c r="BY73" s="2106"/>
      <c r="BZ73" s="2106"/>
      <c r="CA73" s="2106"/>
      <c r="CB73" s="2106"/>
      <c r="CC73" s="2106"/>
      <c r="CD73" s="1917" t="s">
        <v>1713</v>
      </c>
    </row>
    <row r="74" spans="1:82" s="839" customFormat="1" ht="24" customHeight="1" x14ac:dyDescent="0.2">
      <c r="A74" s="930" t="s">
        <v>161</v>
      </c>
      <c r="B74" s="889" t="s">
        <v>120</v>
      </c>
      <c r="C74" s="890" t="s">
        <v>121</v>
      </c>
      <c r="D74" s="918" t="s">
        <v>1814</v>
      </c>
      <c r="E74" s="575" t="s">
        <v>1811</v>
      </c>
      <c r="F74" s="608" t="s">
        <v>1812</v>
      </c>
      <c r="G74" s="576">
        <v>720</v>
      </c>
      <c r="H74" s="576" t="s">
        <v>0</v>
      </c>
      <c r="I74" s="576">
        <v>80</v>
      </c>
      <c r="J74" s="454"/>
      <c r="K74" s="538"/>
      <c r="L74" s="919"/>
      <c r="M74" s="920"/>
      <c r="N74" s="920"/>
      <c r="O74" s="920"/>
      <c r="P74" s="920"/>
      <c r="Q74" s="920"/>
      <c r="R74" s="920"/>
      <c r="S74" s="920"/>
      <c r="T74" s="920"/>
      <c r="U74" s="921">
        <f t="shared" si="11"/>
        <v>0</v>
      </c>
      <c r="V74" s="893"/>
      <c r="W74" s="893"/>
      <c r="X74" s="466"/>
      <c r="Y74" s="466"/>
      <c r="Z74" s="466"/>
      <c r="AA74" s="466"/>
      <c r="AB74" s="466"/>
      <c r="AC74" s="466"/>
      <c r="AD74" s="466"/>
      <c r="AE74" s="466"/>
      <c r="AF74" s="752"/>
      <c r="AG74" s="3184"/>
      <c r="AH74" s="2654"/>
      <c r="AI74" s="2654"/>
      <c r="AJ74" s="2638"/>
      <c r="AK74" s="2654"/>
      <c r="AL74" s="2654"/>
      <c r="AM74" s="4389"/>
      <c r="AN74" s="4391"/>
      <c r="AO74" s="4181"/>
      <c r="AP74" s="4181"/>
      <c r="AQ74" s="4185"/>
      <c r="AR74" s="4390"/>
      <c r="AS74" s="1991"/>
      <c r="AT74" s="2654"/>
      <c r="AU74" s="1992"/>
      <c r="AV74" s="1992"/>
      <c r="AW74" s="1991"/>
      <c r="AX74" s="1991"/>
      <c r="AY74" s="1991"/>
      <c r="AZ74" s="1423"/>
      <c r="BA74" s="1423"/>
      <c r="BB74" s="1423"/>
      <c r="BC74" s="1423"/>
      <c r="BD74" s="1423"/>
      <c r="BE74" s="4175"/>
      <c r="BF74" s="4333"/>
      <c r="BG74" s="2276"/>
      <c r="BH74" s="4175"/>
      <c r="BI74" s="4213"/>
      <c r="BJ74" s="4336"/>
      <c r="BK74" s="4180"/>
      <c r="BL74" s="2024">
        <f t="shared" si="12"/>
        <v>0</v>
      </c>
      <c r="BM74" s="2025"/>
      <c r="BN74" s="1902"/>
      <c r="BO74" s="1878"/>
      <c r="BP74" s="1878"/>
      <c r="BQ74" s="1915"/>
      <c r="BR74" s="2105"/>
      <c r="BS74" s="2106"/>
      <c r="BT74" s="2106"/>
      <c r="BU74" s="2106"/>
      <c r="BV74" s="2106"/>
      <c r="BW74" s="2106"/>
      <c r="BX74" s="2106"/>
      <c r="BY74" s="2106"/>
      <c r="BZ74" s="2106"/>
      <c r="CA74" s="2106"/>
      <c r="CB74" s="2106"/>
      <c r="CC74" s="2106"/>
      <c r="CD74" s="1917" t="s">
        <v>1713</v>
      </c>
    </row>
    <row r="75" spans="1:82" s="839" customFormat="1" ht="24" customHeight="1" x14ac:dyDescent="0.2">
      <c r="A75" s="930" t="s">
        <v>161</v>
      </c>
      <c r="B75" s="889" t="s">
        <v>120</v>
      </c>
      <c r="C75" s="890" t="s">
        <v>121</v>
      </c>
      <c r="D75" s="918" t="s">
        <v>1814</v>
      </c>
      <c r="E75" s="575" t="s">
        <v>1811</v>
      </c>
      <c r="F75" s="608" t="s">
        <v>1812</v>
      </c>
      <c r="G75" s="576">
        <v>720</v>
      </c>
      <c r="H75" s="576" t="s">
        <v>0</v>
      </c>
      <c r="I75" s="576">
        <v>80</v>
      </c>
      <c r="J75" s="454"/>
      <c r="K75" s="538"/>
      <c r="L75" s="919"/>
      <c r="M75" s="920"/>
      <c r="N75" s="920"/>
      <c r="O75" s="920"/>
      <c r="P75" s="920"/>
      <c r="Q75" s="920"/>
      <c r="R75" s="920"/>
      <c r="S75" s="920"/>
      <c r="T75" s="920"/>
      <c r="U75" s="921">
        <f t="shared" si="11"/>
        <v>0</v>
      </c>
      <c r="V75" s="893"/>
      <c r="W75" s="893"/>
      <c r="X75" s="466"/>
      <c r="Y75" s="466"/>
      <c r="Z75" s="466"/>
      <c r="AA75" s="466"/>
      <c r="AB75" s="466"/>
      <c r="AC75" s="466"/>
      <c r="AD75" s="466"/>
      <c r="AE75" s="466"/>
      <c r="AF75" s="752"/>
      <c r="AG75" s="3184"/>
      <c r="AH75" s="2654"/>
      <c r="AI75" s="2654"/>
      <c r="AJ75" s="2638"/>
      <c r="AK75" s="2654"/>
      <c r="AL75" s="2654"/>
      <c r="AM75" s="4389"/>
      <c r="AN75" s="4391"/>
      <c r="AO75" s="4181"/>
      <c r="AP75" s="4181"/>
      <c r="AQ75" s="4185"/>
      <c r="AR75" s="4390"/>
      <c r="AS75" s="1991"/>
      <c r="AT75" s="2654"/>
      <c r="AU75" s="1992"/>
      <c r="AV75" s="1992"/>
      <c r="AW75" s="1991"/>
      <c r="AX75" s="1991"/>
      <c r="AY75" s="1991"/>
      <c r="AZ75" s="1423"/>
      <c r="BA75" s="1423"/>
      <c r="BB75" s="1423"/>
      <c r="BC75" s="1423"/>
      <c r="BD75" s="1423"/>
      <c r="BE75" s="4175"/>
      <c r="BF75" s="4333"/>
      <c r="BG75" s="2276"/>
      <c r="BH75" s="4175"/>
      <c r="BI75" s="4213"/>
      <c r="BJ75" s="4336"/>
      <c r="BK75" s="4180"/>
      <c r="BL75" s="2024">
        <f t="shared" si="12"/>
        <v>0</v>
      </c>
      <c r="BM75" s="2025"/>
      <c r="BN75" s="1902"/>
      <c r="BO75" s="1878"/>
      <c r="BP75" s="1878"/>
      <c r="BQ75" s="1915"/>
      <c r="BR75" s="2105"/>
      <c r="BS75" s="2106"/>
      <c r="BT75" s="2106"/>
      <c r="BU75" s="2106"/>
      <c r="BV75" s="2106"/>
      <c r="BW75" s="2106"/>
      <c r="BX75" s="2106"/>
      <c r="BY75" s="2106"/>
      <c r="BZ75" s="2106"/>
      <c r="CA75" s="2106"/>
      <c r="CB75" s="2106"/>
      <c r="CC75" s="2106"/>
      <c r="CD75" s="1917" t="s">
        <v>1713</v>
      </c>
    </row>
    <row r="76" spans="1:82" s="839" customFormat="1" ht="24" customHeight="1" thickBot="1" x14ac:dyDescent="0.25">
      <c r="A76" s="931" t="s">
        <v>161</v>
      </c>
      <c r="B76" s="932" t="s">
        <v>120</v>
      </c>
      <c r="C76" s="933" t="s">
        <v>121</v>
      </c>
      <c r="D76" s="934" t="s">
        <v>1814</v>
      </c>
      <c r="E76" s="581" t="s">
        <v>1811</v>
      </c>
      <c r="F76" s="609" t="s">
        <v>1812</v>
      </c>
      <c r="G76" s="582">
        <v>720</v>
      </c>
      <c r="H76" s="582" t="s">
        <v>0</v>
      </c>
      <c r="I76" s="582">
        <v>80</v>
      </c>
      <c r="J76" s="496"/>
      <c r="K76" s="544"/>
      <c r="L76" s="935"/>
      <c r="M76" s="936"/>
      <c r="N76" s="936"/>
      <c r="O76" s="936"/>
      <c r="P76" s="936"/>
      <c r="Q76" s="936"/>
      <c r="R76" s="936"/>
      <c r="S76" s="936"/>
      <c r="T76" s="936"/>
      <c r="U76" s="937">
        <f t="shared" si="11"/>
        <v>0</v>
      </c>
      <c r="V76" s="908"/>
      <c r="W76" s="908"/>
      <c r="X76" s="474"/>
      <c r="Y76" s="474"/>
      <c r="Z76" s="474"/>
      <c r="AA76" s="474"/>
      <c r="AB76" s="474"/>
      <c r="AC76" s="474"/>
      <c r="AD76" s="474"/>
      <c r="AE76" s="474"/>
      <c r="AF76" s="758"/>
      <c r="AG76" s="3035"/>
      <c r="AH76" s="4392"/>
      <c r="AI76" s="4392"/>
      <c r="AJ76" s="2682"/>
      <c r="AK76" s="4392"/>
      <c r="AL76" s="4392"/>
      <c r="AM76" s="4393"/>
      <c r="AN76" s="4394"/>
      <c r="AO76" s="4187"/>
      <c r="AP76" s="4187"/>
      <c r="AQ76" s="4191"/>
      <c r="AR76" s="4395"/>
      <c r="AS76" s="1996"/>
      <c r="AT76" s="4392"/>
      <c r="AU76" s="1998"/>
      <c r="AV76" s="1998"/>
      <c r="AW76" s="1996"/>
      <c r="AX76" s="1996"/>
      <c r="AY76" s="1996"/>
      <c r="AZ76" s="1502"/>
      <c r="BA76" s="1502"/>
      <c r="BB76" s="1502"/>
      <c r="BC76" s="1502"/>
      <c r="BD76" s="1502"/>
      <c r="BE76" s="4353"/>
      <c r="BF76" s="4396"/>
      <c r="BG76" s="2280"/>
      <c r="BH76" s="4353"/>
      <c r="BI76" s="4354"/>
      <c r="BJ76" s="4355"/>
      <c r="BK76" s="4356"/>
      <c r="BL76" s="1911">
        <f t="shared" si="12"/>
        <v>0</v>
      </c>
      <c r="BM76" s="2036"/>
      <c r="BN76" s="1904"/>
      <c r="BO76" s="1896"/>
      <c r="BP76" s="1896"/>
      <c r="BQ76" s="1968"/>
      <c r="BR76" s="2120"/>
      <c r="BS76" s="1913"/>
      <c r="BT76" s="1913"/>
      <c r="BU76" s="1913"/>
      <c r="BV76" s="1913"/>
      <c r="BW76" s="1913"/>
      <c r="BX76" s="1913"/>
      <c r="BY76" s="1913"/>
      <c r="BZ76" s="1913"/>
      <c r="CA76" s="1913"/>
      <c r="CB76" s="1913"/>
      <c r="CC76" s="1913"/>
      <c r="CD76" s="1919" t="s">
        <v>1713</v>
      </c>
    </row>
    <row r="77" spans="1:82" s="839" customFormat="1" ht="24" customHeight="1" thickBot="1" x14ac:dyDescent="0.25">
      <c r="A77" s="862" t="s">
        <v>161</v>
      </c>
      <c r="B77" s="912" t="s">
        <v>120</v>
      </c>
      <c r="C77" s="913" t="s">
        <v>121</v>
      </c>
      <c r="D77" s="865">
        <v>8</v>
      </c>
      <c r="E77" s="763" t="s">
        <v>1815</v>
      </c>
      <c r="F77" s="764" t="s">
        <v>1816</v>
      </c>
      <c r="G77" s="742">
        <v>809</v>
      </c>
      <c r="H77" s="742"/>
      <c r="I77" s="938">
        <v>1009</v>
      </c>
      <c r="J77" s="914"/>
      <c r="K77" s="806"/>
      <c r="L77" s="915">
        <f t="shared" ref="L77:L84" si="13">+M77+N77+O77+P77+Q77+R77+S77+T77</f>
        <v>0</v>
      </c>
      <c r="M77" s="866"/>
      <c r="N77" s="866"/>
      <c r="O77" s="866"/>
      <c r="P77" s="866"/>
      <c r="Q77" s="866"/>
      <c r="R77" s="866"/>
      <c r="S77" s="866"/>
      <c r="T77" s="866"/>
      <c r="U77" s="833">
        <f t="shared" si="11"/>
        <v>0</v>
      </c>
      <c r="V77" s="867"/>
      <c r="W77" s="867"/>
      <c r="X77" s="70"/>
      <c r="Y77" s="70"/>
      <c r="Z77" s="70"/>
      <c r="AA77" s="70"/>
      <c r="AB77" s="70"/>
      <c r="AC77" s="70"/>
      <c r="AD77" s="70"/>
      <c r="AE77" s="70"/>
      <c r="AF77" s="770"/>
      <c r="AG77" s="4397"/>
      <c r="AH77" s="4210"/>
      <c r="AI77" s="4210"/>
      <c r="AJ77" s="2662"/>
      <c r="AK77" s="4210"/>
      <c r="AL77" s="4210"/>
      <c r="AM77" s="4398"/>
      <c r="AN77" s="4399"/>
      <c r="AO77" s="4210"/>
      <c r="AP77" s="4210"/>
      <c r="AQ77" s="4210"/>
      <c r="AR77" s="4362"/>
      <c r="AS77" s="2598"/>
      <c r="AT77" s="4210"/>
      <c r="AU77" s="4400"/>
      <c r="AV77" s="4400"/>
      <c r="AW77" s="2598"/>
      <c r="AX77" s="2598"/>
      <c r="AY77" s="4401"/>
      <c r="AZ77" s="1397"/>
      <c r="BA77" s="1397"/>
      <c r="BB77" s="1397"/>
      <c r="BC77" s="1397"/>
      <c r="BD77" s="1397"/>
      <c r="BE77" s="4177"/>
      <c r="BF77" s="4205"/>
      <c r="BG77" s="4206"/>
      <c r="BH77" s="4207"/>
      <c r="BI77" s="4208"/>
      <c r="BJ77" s="4209"/>
      <c r="BK77" s="4402"/>
      <c r="BL77" s="1876">
        <f t="shared" si="12"/>
        <v>0</v>
      </c>
      <c r="BM77" s="1876"/>
      <c r="BN77" s="1899"/>
      <c r="BO77" s="1861"/>
      <c r="BP77" s="1861"/>
      <c r="BQ77" s="1861"/>
      <c r="BR77" s="1921"/>
      <c r="BS77" s="1921"/>
      <c r="BT77" s="1921"/>
      <c r="BU77" s="1921"/>
      <c r="BV77" s="1921"/>
      <c r="BW77" s="1921"/>
      <c r="BX77" s="1921"/>
      <c r="BY77" s="1921"/>
      <c r="BZ77" s="1921"/>
      <c r="CA77" s="1921"/>
      <c r="CB77" s="1921"/>
      <c r="CC77" s="2310"/>
      <c r="CD77" s="1901" t="s">
        <v>1713</v>
      </c>
    </row>
    <row r="78" spans="1:82" s="839" customFormat="1" ht="24" customHeight="1" thickBot="1" x14ac:dyDescent="0.25">
      <c r="A78" s="852" t="s">
        <v>161</v>
      </c>
      <c r="B78" s="882" t="s">
        <v>120</v>
      </c>
      <c r="C78" s="883" t="s">
        <v>121</v>
      </c>
      <c r="D78" s="855" t="s">
        <v>1817</v>
      </c>
      <c r="E78" s="872" t="s">
        <v>1815</v>
      </c>
      <c r="F78" s="67" t="s">
        <v>1816</v>
      </c>
      <c r="G78" s="49">
        <v>809</v>
      </c>
      <c r="H78" s="49" t="s">
        <v>1</v>
      </c>
      <c r="I78" s="939">
        <v>809</v>
      </c>
      <c r="J78" s="875">
        <v>809</v>
      </c>
      <c r="K78" s="876"/>
      <c r="L78" s="857">
        <f t="shared" si="13"/>
        <v>0</v>
      </c>
      <c r="M78" s="940"/>
      <c r="N78" s="940"/>
      <c r="O78" s="940"/>
      <c r="P78" s="940"/>
      <c r="Q78" s="940"/>
      <c r="R78" s="940"/>
      <c r="S78" s="940"/>
      <c r="T78" s="940"/>
      <c r="U78" s="840">
        <f t="shared" si="11"/>
        <v>0</v>
      </c>
      <c r="V78" s="928"/>
      <c r="W78" s="928"/>
      <c r="X78" s="52"/>
      <c r="Y78" s="52"/>
      <c r="Z78" s="52"/>
      <c r="AA78" s="52"/>
      <c r="AB78" s="52"/>
      <c r="AC78" s="52"/>
      <c r="AD78" s="52"/>
      <c r="AE78" s="52"/>
      <c r="AF78" s="746"/>
      <c r="AG78" s="2288"/>
      <c r="AH78" s="4247"/>
      <c r="AI78" s="4247"/>
      <c r="AJ78" s="4248"/>
      <c r="AK78" s="4247"/>
      <c r="AL78" s="4247"/>
      <c r="AM78" s="4403"/>
      <c r="AN78" s="4404"/>
      <c r="AO78" s="4247"/>
      <c r="AP78" s="4247"/>
      <c r="AQ78" s="4247"/>
      <c r="AR78" s="4255"/>
      <c r="AS78" s="4405"/>
      <c r="AT78" s="4247"/>
      <c r="AU78" s="1969"/>
      <c r="AV78" s="1992"/>
      <c r="AW78" s="4405"/>
      <c r="AX78" s="4405"/>
      <c r="AY78" s="4406"/>
      <c r="AZ78" s="1423"/>
      <c r="BA78" s="1423"/>
      <c r="BB78" s="1423"/>
      <c r="BC78" s="1423"/>
      <c r="BD78" s="1423"/>
      <c r="BE78" s="4175"/>
      <c r="BF78" s="4407"/>
      <c r="BG78" s="4408"/>
      <c r="BH78" s="4409"/>
      <c r="BI78" s="4410"/>
      <c r="BJ78" s="4411"/>
      <c r="BK78" s="4180"/>
      <c r="BL78" s="2024">
        <f t="shared" si="12"/>
        <v>0</v>
      </c>
      <c r="BM78" s="2024">
        <f>L78-(BI78:BI83)</f>
        <v>0</v>
      </c>
      <c r="BN78" s="1902"/>
      <c r="BO78" s="1878"/>
      <c r="BP78" s="1878"/>
      <c r="BQ78" s="1915"/>
      <c r="BR78" s="2045"/>
      <c r="BS78" s="1861"/>
      <c r="BT78" s="1861"/>
      <c r="BU78" s="1861"/>
      <c r="BV78" s="1861"/>
      <c r="BW78" s="1861"/>
      <c r="BX78" s="1861"/>
      <c r="BY78" s="1861"/>
      <c r="BZ78" s="1861"/>
      <c r="CA78" s="1861"/>
      <c r="CB78" s="1861"/>
      <c r="CC78" s="1862"/>
      <c r="CD78" s="1966" t="s">
        <v>1713</v>
      </c>
    </row>
    <row r="79" spans="1:82" s="839" customFormat="1" ht="24" customHeight="1" thickBot="1" x14ac:dyDescent="0.25">
      <c r="A79" s="837" t="s">
        <v>161</v>
      </c>
      <c r="B79" s="889" t="s">
        <v>120</v>
      </c>
      <c r="C79" s="911" t="s">
        <v>121</v>
      </c>
      <c r="D79" s="918" t="s">
        <v>1817</v>
      </c>
      <c r="E79" s="593" t="s">
        <v>1815</v>
      </c>
      <c r="F79" s="608" t="s">
        <v>1816</v>
      </c>
      <c r="G79" s="576">
        <v>809</v>
      </c>
      <c r="H79" s="576" t="s">
        <v>1</v>
      </c>
      <c r="I79" s="941">
        <v>809</v>
      </c>
      <c r="J79" s="491">
        <v>809</v>
      </c>
      <c r="K79" s="513"/>
      <c r="L79" s="830"/>
      <c r="M79" s="925"/>
      <c r="N79" s="925"/>
      <c r="O79" s="925"/>
      <c r="P79" s="925"/>
      <c r="Q79" s="925"/>
      <c r="R79" s="925"/>
      <c r="S79" s="925"/>
      <c r="T79" s="925"/>
      <c r="U79" s="840">
        <f t="shared" si="11"/>
        <v>0</v>
      </c>
      <c r="V79" s="893"/>
      <c r="W79" s="893"/>
      <c r="X79" s="466"/>
      <c r="Y79" s="466"/>
      <c r="Z79" s="466"/>
      <c r="AA79" s="466"/>
      <c r="AB79" s="466"/>
      <c r="AC79" s="466"/>
      <c r="AD79" s="466"/>
      <c r="AE79" s="466"/>
      <c r="AF79" s="752"/>
      <c r="AG79" s="2976"/>
      <c r="AH79" s="2658"/>
      <c r="AI79" s="2658"/>
      <c r="AJ79" s="2645"/>
      <c r="AK79" s="2658"/>
      <c r="AL79" s="2658"/>
      <c r="AM79" s="4183"/>
      <c r="AN79" s="4412"/>
      <c r="AO79" s="2658"/>
      <c r="AP79" s="2658"/>
      <c r="AQ79" s="2658"/>
      <c r="AR79" s="4375"/>
      <c r="AS79" s="2145"/>
      <c r="AT79" s="2658"/>
      <c r="AU79" s="2452"/>
      <c r="AV79" s="1992"/>
      <c r="AW79" s="2145"/>
      <c r="AX79" s="2145"/>
      <c r="AY79" s="4413"/>
      <c r="AZ79" s="1423"/>
      <c r="BA79" s="1423"/>
      <c r="BB79" s="1423"/>
      <c r="BC79" s="1423"/>
      <c r="BD79" s="1423"/>
      <c r="BE79" s="4175"/>
      <c r="BF79" s="4414"/>
      <c r="BG79" s="3020"/>
      <c r="BH79" s="4376"/>
      <c r="BI79" s="4378"/>
      <c r="BJ79" s="4179"/>
      <c r="BK79" s="4180"/>
      <c r="BL79" s="2024">
        <f t="shared" si="12"/>
        <v>0</v>
      </c>
      <c r="BM79" s="2169"/>
      <c r="BN79" s="1902"/>
      <c r="BO79" s="1878"/>
      <c r="BP79" s="1878"/>
      <c r="BQ79" s="1915"/>
      <c r="BR79" s="2105"/>
      <c r="BS79" s="2106"/>
      <c r="BT79" s="2106"/>
      <c r="BU79" s="2106"/>
      <c r="BV79" s="2106"/>
      <c r="BW79" s="2106"/>
      <c r="BX79" s="2106"/>
      <c r="BY79" s="2106"/>
      <c r="BZ79" s="2106"/>
      <c r="CA79" s="2106"/>
      <c r="CB79" s="2106"/>
      <c r="CC79" s="2107"/>
      <c r="CD79" s="1966" t="s">
        <v>1713</v>
      </c>
    </row>
    <row r="80" spans="1:82" s="839" customFormat="1" ht="24" customHeight="1" thickBot="1" x14ac:dyDescent="0.25">
      <c r="A80" s="837" t="s">
        <v>161</v>
      </c>
      <c r="B80" s="889" t="s">
        <v>120</v>
      </c>
      <c r="C80" s="911" t="s">
        <v>121</v>
      </c>
      <c r="D80" s="918" t="s">
        <v>1817</v>
      </c>
      <c r="E80" s="593" t="s">
        <v>1815</v>
      </c>
      <c r="F80" s="608" t="s">
        <v>1816</v>
      </c>
      <c r="G80" s="576">
        <v>809</v>
      </c>
      <c r="H80" s="576" t="s">
        <v>1</v>
      </c>
      <c r="I80" s="941">
        <v>809</v>
      </c>
      <c r="J80" s="491">
        <v>809</v>
      </c>
      <c r="K80" s="513"/>
      <c r="L80" s="830"/>
      <c r="M80" s="925"/>
      <c r="N80" s="925"/>
      <c r="O80" s="925"/>
      <c r="P80" s="925"/>
      <c r="Q80" s="925"/>
      <c r="R80" s="925"/>
      <c r="S80" s="925"/>
      <c r="T80" s="925"/>
      <c r="U80" s="840">
        <f t="shared" si="11"/>
        <v>0</v>
      </c>
      <c r="V80" s="893"/>
      <c r="W80" s="893"/>
      <c r="X80" s="466"/>
      <c r="Y80" s="466"/>
      <c r="Z80" s="466"/>
      <c r="AA80" s="466"/>
      <c r="AB80" s="466"/>
      <c r="AC80" s="466"/>
      <c r="AD80" s="466"/>
      <c r="AE80" s="466"/>
      <c r="AF80" s="752"/>
      <c r="AG80" s="2976"/>
      <c r="AH80" s="2658"/>
      <c r="AI80" s="2658"/>
      <c r="AJ80" s="2645"/>
      <c r="AK80" s="2658"/>
      <c r="AL80" s="2658"/>
      <c r="AM80" s="4183"/>
      <c r="AN80" s="4412"/>
      <c r="AO80" s="2658"/>
      <c r="AP80" s="2658"/>
      <c r="AQ80" s="2658"/>
      <c r="AR80" s="4375"/>
      <c r="AS80" s="2145"/>
      <c r="AT80" s="2658"/>
      <c r="AU80" s="2452"/>
      <c r="AV80" s="1992"/>
      <c r="AW80" s="2145"/>
      <c r="AX80" s="2145"/>
      <c r="AY80" s="4413"/>
      <c r="AZ80" s="1423"/>
      <c r="BA80" s="1423"/>
      <c r="BB80" s="1423"/>
      <c r="BC80" s="1423"/>
      <c r="BD80" s="1423"/>
      <c r="BE80" s="4175"/>
      <c r="BF80" s="4414"/>
      <c r="BG80" s="3020"/>
      <c r="BH80" s="4376"/>
      <c r="BI80" s="4378"/>
      <c r="BJ80" s="4179"/>
      <c r="BK80" s="4180"/>
      <c r="BL80" s="2024">
        <f t="shared" si="12"/>
        <v>0</v>
      </c>
      <c r="BM80" s="2169"/>
      <c r="BN80" s="1902"/>
      <c r="BO80" s="1878"/>
      <c r="BP80" s="1878"/>
      <c r="BQ80" s="1915"/>
      <c r="BR80" s="2105"/>
      <c r="BS80" s="2106"/>
      <c r="BT80" s="2106"/>
      <c r="BU80" s="2106"/>
      <c r="BV80" s="2106"/>
      <c r="BW80" s="2106"/>
      <c r="BX80" s="2106"/>
      <c r="BY80" s="2106"/>
      <c r="BZ80" s="2106"/>
      <c r="CA80" s="2106"/>
      <c r="CB80" s="2106"/>
      <c r="CC80" s="2107"/>
      <c r="CD80" s="1966" t="s">
        <v>1713</v>
      </c>
    </row>
    <row r="81" spans="1:82" s="839" customFormat="1" ht="24" customHeight="1" thickBot="1" x14ac:dyDescent="0.25">
      <c r="A81" s="837" t="s">
        <v>161</v>
      </c>
      <c r="B81" s="889" t="s">
        <v>120</v>
      </c>
      <c r="C81" s="911" t="s">
        <v>121</v>
      </c>
      <c r="D81" s="918" t="s">
        <v>1817</v>
      </c>
      <c r="E81" s="593" t="s">
        <v>1815</v>
      </c>
      <c r="F81" s="608" t="s">
        <v>1816</v>
      </c>
      <c r="G81" s="576">
        <v>809</v>
      </c>
      <c r="H81" s="576" t="s">
        <v>1</v>
      </c>
      <c r="I81" s="941">
        <v>809</v>
      </c>
      <c r="J81" s="491">
        <v>809</v>
      </c>
      <c r="K81" s="513"/>
      <c r="L81" s="830"/>
      <c r="M81" s="925"/>
      <c r="N81" s="925"/>
      <c r="O81" s="925"/>
      <c r="P81" s="925"/>
      <c r="Q81" s="925"/>
      <c r="R81" s="925"/>
      <c r="S81" s="925"/>
      <c r="T81" s="925"/>
      <c r="U81" s="840">
        <f t="shared" si="11"/>
        <v>0</v>
      </c>
      <c r="V81" s="893"/>
      <c r="W81" s="893"/>
      <c r="X81" s="466"/>
      <c r="Y81" s="466"/>
      <c r="Z81" s="466"/>
      <c r="AA81" s="466"/>
      <c r="AB81" s="466"/>
      <c r="AC81" s="466"/>
      <c r="AD81" s="466"/>
      <c r="AE81" s="466"/>
      <c r="AF81" s="752"/>
      <c r="AG81" s="2976"/>
      <c r="AH81" s="2658"/>
      <c r="AI81" s="2658"/>
      <c r="AJ81" s="2645"/>
      <c r="AK81" s="2658"/>
      <c r="AL81" s="2658"/>
      <c r="AM81" s="4183"/>
      <c r="AN81" s="4412"/>
      <c r="AO81" s="2658"/>
      <c r="AP81" s="2658"/>
      <c r="AQ81" s="2658"/>
      <c r="AR81" s="4375"/>
      <c r="AS81" s="2145"/>
      <c r="AT81" s="2658"/>
      <c r="AU81" s="2452"/>
      <c r="AV81" s="1992"/>
      <c r="AW81" s="2145"/>
      <c r="AX81" s="2145"/>
      <c r="AY81" s="4413"/>
      <c r="AZ81" s="1423"/>
      <c r="BA81" s="1423"/>
      <c r="BB81" s="1423"/>
      <c r="BC81" s="1423"/>
      <c r="BD81" s="1423"/>
      <c r="BE81" s="4175"/>
      <c r="BF81" s="4414"/>
      <c r="BG81" s="3020"/>
      <c r="BH81" s="4376"/>
      <c r="BI81" s="4378"/>
      <c r="BJ81" s="4179"/>
      <c r="BK81" s="4180"/>
      <c r="BL81" s="2024">
        <f t="shared" si="12"/>
        <v>0</v>
      </c>
      <c r="BM81" s="2169"/>
      <c r="BN81" s="1902"/>
      <c r="BO81" s="1878"/>
      <c r="BP81" s="1878"/>
      <c r="BQ81" s="1915"/>
      <c r="BR81" s="2105"/>
      <c r="BS81" s="2106"/>
      <c r="BT81" s="2106"/>
      <c r="BU81" s="2106"/>
      <c r="BV81" s="2106"/>
      <c r="BW81" s="2106"/>
      <c r="BX81" s="2106"/>
      <c r="BY81" s="2106"/>
      <c r="BZ81" s="2106"/>
      <c r="CA81" s="2106"/>
      <c r="CB81" s="2106"/>
      <c r="CC81" s="2107"/>
      <c r="CD81" s="1966" t="s">
        <v>1713</v>
      </c>
    </row>
    <row r="82" spans="1:82" s="839" customFormat="1" ht="24" customHeight="1" thickBot="1" x14ac:dyDescent="0.25">
      <c r="A82" s="837" t="s">
        <v>161</v>
      </c>
      <c r="B82" s="889" t="s">
        <v>120</v>
      </c>
      <c r="C82" s="911" t="s">
        <v>121</v>
      </c>
      <c r="D82" s="918" t="s">
        <v>1817</v>
      </c>
      <c r="E82" s="593" t="s">
        <v>1815</v>
      </c>
      <c r="F82" s="608" t="s">
        <v>1816</v>
      </c>
      <c r="G82" s="576">
        <v>809</v>
      </c>
      <c r="H82" s="576" t="s">
        <v>1</v>
      </c>
      <c r="I82" s="941">
        <v>809</v>
      </c>
      <c r="J82" s="491">
        <v>809</v>
      </c>
      <c r="K82" s="513"/>
      <c r="L82" s="830"/>
      <c r="M82" s="925"/>
      <c r="N82" s="925"/>
      <c r="O82" s="925"/>
      <c r="P82" s="925"/>
      <c r="Q82" s="925"/>
      <c r="R82" s="925"/>
      <c r="S82" s="925"/>
      <c r="T82" s="925"/>
      <c r="U82" s="840">
        <f t="shared" si="11"/>
        <v>0</v>
      </c>
      <c r="V82" s="893"/>
      <c r="W82" s="893"/>
      <c r="X82" s="466"/>
      <c r="Y82" s="466"/>
      <c r="Z82" s="466"/>
      <c r="AA82" s="466"/>
      <c r="AB82" s="466"/>
      <c r="AC82" s="466"/>
      <c r="AD82" s="466"/>
      <c r="AE82" s="466"/>
      <c r="AF82" s="752"/>
      <c r="AG82" s="2976"/>
      <c r="AH82" s="2658"/>
      <c r="AI82" s="2658"/>
      <c r="AJ82" s="2645"/>
      <c r="AK82" s="2658"/>
      <c r="AL82" s="2658"/>
      <c r="AM82" s="4183"/>
      <c r="AN82" s="4412"/>
      <c r="AO82" s="2658"/>
      <c r="AP82" s="2658"/>
      <c r="AQ82" s="2658"/>
      <c r="AR82" s="4375"/>
      <c r="AS82" s="2145"/>
      <c r="AT82" s="2658"/>
      <c r="AU82" s="2452"/>
      <c r="AV82" s="1992"/>
      <c r="AW82" s="2145"/>
      <c r="AX82" s="2145"/>
      <c r="AY82" s="4413"/>
      <c r="AZ82" s="1423"/>
      <c r="BA82" s="1423"/>
      <c r="BB82" s="1423"/>
      <c r="BC82" s="1423"/>
      <c r="BD82" s="1423"/>
      <c r="BE82" s="4175"/>
      <c r="BF82" s="4414"/>
      <c r="BG82" s="3020"/>
      <c r="BH82" s="4376"/>
      <c r="BI82" s="4378"/>
      <c r="BJ82" s="4179"/>
      <c r="BK82" s="4180"/>
      <c r="BL82" s="2024">
        <f t="shared" si="12"/>
        <v>0</v>
      </c>
      <c r="BM82" s="2169"/>
      <c r="BN82" s="1902"/>
      <c r="BO82" s="1878"/>
      <c r="BP82" s="1878"/>
      <c r="BQ82" s="1915"/>
      <c r="BR82" s="2105"/>
      <c r="BS82" s="2106"/>
      <c r="BT82" s="2106"/>
      <c r="BU82" s="2106"/>
      <c r="BV82" s="2106"/>
      <c r="BW82" s="2106"/>
      <c r="BX82" s="2106"/>
      <c r="BY82" s="2106"/>
      <c r="BZ82" s="2106"/>
      <c r="CA82" s="2106"/>
      <c r="CB82" s="2106"/>
      <c r="CC82" s="2107"/>
      <c r="CD82" s="1966" t="s">
        <v>1713</v>
      </c>
    </row>
    <row r="83" spans="1:82" s="839" customFormat="1" ht="24" customHeight="1" thickBot="1" x14ac:dyDescent="0.25">
      <c r="A83" s="841" t="s">
        <v>161</v>
      </c>
      <c r="B83" s="932" t="s">
        <v>120</v>
      </c>
      <c r="C83" s="942" t="s">
        <v>121</v>
      </c>
      <c r="D83" s="934" t="s">
        <v>1817</v>
      </c>
      <c r="E83" s="581" t="s">
        <v>1815</v>
      </c>
      <c r="F83" s="609" t="s">
        <v>1816</v>
      </c>
      <c r="G83" s="582">
        <v>809</v>
      </c>
      <c r="H83" s="582" t="s">
        <v>1</v>
      </c>
      <c r="I83" s="943">
        <v>809</v>
      </c>
      <c r="J83" s="496">
        <v>809</v>
      </c>
      <c r="K83" s="544"/>
      <c r="L83" s="848"/>
      <c r="M83" s="936"/>
      <c r="N83" s="936"/>
      <c r="O83" s="936"/>
      <c r="P83" s="936"/>
      <c r="Q83" s="936"/>
      <c r="R83" s="936"/>
      <c r="S83" s="936"/>
      <c r="T83" s="936"/>
      <c r="U83" s="840">
        <f t="shared" si="11"/>
        <v>0</v>
      </c>
      <c r="V83" s="908"/>
      <c r="W83" s="908"/>
      <c r="X83" s="474"/>
      <c r="Y83" s="474"/>
      <c r="Z83" s="474"/>
      <c r="AA83" s="474"/>
      <c r="AB83" s="474"/>
      <c r="AC83" s="474"/>
      <c r="AD83" s="474"/>
      <c r="AE83" s="474"/>
      <c r="AF83" s="758"/>
      <c r="AG83" s="4397"/>
      <c r="AH83" s="2658"/>
      <c r="AI83" s="2658"/>
      <c r="AJ83" s="2645"/>
      <c r="AK83" s="2658"/>
      <c r="AL83" s="2658"/>
      <c r="AM83" s="4211"/>
      <c r="AN83" s="4412"/>
      <c r="AO83" s="2658"/>
      <c r="AP83" s="2658"/>
      <c r="AQ83" s="2658"/>
      <c r="AR83" s="4375"/>
      <c r="AS83" s="2145"/>
      <c r="AT83" s="2658"/>
      <c r="AU83" s="4192"/>
      <c r="AV83" s="1992"/>
      <c r="AW83" s="2145"/>
      <c r="AX83" s="2145"/>
      <c r="AY83" s="4413"/>
      <c r="AZ83" s="1423"/>
      <c r="BA83" s="1423"/>
      <c r="BB83" s="1423"/>
      <c r="BC83" s="1423"/>
      <c r="BD83" s="1423"/>
      <c r="BE83" s="4175"/>
      <c r="BF83" s="4415"/>
      <c r="BG83" s="2280"/>
      <c r="BH83" s="4353"/>
      <c r="BI83" s="4354"/>
      <c r="BJ83" s="4198"/>
      <c r="BK83" s="4180"/>
      <c r="BL83" s="2024">
        <f t="shared" si="12"/>
        <v>0</v>
      </c>
      <c r="BM83" s="2169"/>
      <c r="BN83" s="1902"/>
      <c r="BO83" s="1878"/>
      <c r="BP83" s="1878"/>
      <c r="BQ83" s="1915"/>
      <c r="BR83" s="2120"/>
      <c r="BS83" s="1913"/>
      <c r="BT83" s="1913"/>
      <c r="BU83" s="1913"/>
      <c r="BV83" s="1913"/>
      <c r="BW83" s="1913"/>
      <c r="BX83" s="1913"/>
      <c r="BY83" s="1913"/>
      <c r="BZ83" s="1913"/>
      <c r="CA83" s="1913"/>
      <c r="CB83" s="1913"/>
      <c r="CC83" s="2121"/>
      <c r="CD83" s="1966" t="s">
        <v>1713</v>
      </c>
    </row>
    <row r="84" spans="1:82" s="839" customFormat="1" ht="24" customHeight="1" thickBot="1" x14ac:dyDescent="0.25">
      <c r="A84" s="852" t="s">
        <v>161</v>
      </c>
      <c r="B84" s="882" t="s">
        <v>120</v>
      </c>
      <c r="C84" s="883" t="s">
        <v>121</v>
      </c>
      <c r="D84" s="855" t="s">
        <v>1818</v>
      </c>
      <c r="E84" s="872" t="s">
        <v>1819</v>
      </c>
      <c r="F84" s="67" t="s">
        <v>1816</v>
      </c>
      <c r="G84" s="49">
        <v>809</v>
      </c>
      <c r="H84" s="49" t="s">
        <v>0</v>
      </c>
      <c r="I84" s="939">
        <v>200</v>
      </c>
      <c r="J84" s="875"/>
      <c r="K84" s="876"/>
      <c r="L84" s="857">
        <f t="shared" si="13"/>
        <v>0</v>
      </c>
      <c r="M84" s="927"/>
      <c r="N84" s="927"/>
      <c r="O84" s="927"/>
      <c r="P84" s="927"/>
      <c r="Q84" s="927"/>
      <c r="R84" s="927"/>
      <c r="S84" s="927"/>
      <c r="T84" s="927"/>
      <c r="U84" s="840">
        <f t="shared" si="11"/>
        <v>0</v>
      </c>
      <c r="V84" s="928"/>
      <c r="W84" s="928"/>
      <c r="X84" s="52"/>
      <c r="Y84" s="52"/>
      <c r="Z84" s="52"/>
      <c r="AA84" s="52"/>
      <c r="AB84" s="52"/>
      <c r="AC84" s="52"/>
      <c r="AD84" s="52"/>
      <c r="AE84" s="52"/>
      <c r="AF84" s="746"/>
      <c r="AG84" s="3184"/>
      <c r="AH84" s="2654"/>
      <c r="AI84" s="2654"/>
      <c r="AJ84" s="2638"/>
      <c r="AK84" s="2654"/>
      <c r="AL84" s="2654"/>
      <c r="AM84" s="4183"/>
      <c r="AN84" s="4416"/>
      <c r="AO84" s="2654"/>
      <c r="AP84" s="2654"/>
      <c r="AQ84" s="2654"/>
      <c r="AR84" s="2654"/>
      <c r="AS84" s="1991"/>
      <c r="AT84" s="2654"/>
      <c r="AU84" s="1969"/>
      <c r="AV84" s="1992"/>
      <c r="AW84" s="1991"/>
      <c r="AX84" s="1991"/>
      <c r="AY84" s="4417"/>
      <c r="AZ84" s="1423"/>
      <c r="BA84" s="1423"/>
      <c r="BB84" s="1423"/>
      <c r="BC84" s="1423"/>
      <c r="BD84" s="1423"/>
      <c r="BE84" s="4175"/>
      <c r="BF84" s="4407"/>
      <c r="BG84" s="4408"/>
      <c r="BH84" s="4409"/>
      <c r="BI84" s="4410"/>
      <c r="BJ84" s="4411"/>
      <c r="BK84" s="4180"/>
      <c r="BL84" s="2024">
        <f t="shared" si="12"/>
        <v>0</v>
      </c>
      <c r="BM84" s="2024">
        <f>L84-(BI84:BI89)</f>
        <v>0</v>
      </c>
      <c r="BN84" s="1902"/>
      <c r="BO84" s="1878"/>
      <c r="BP84" s="1878"/>
      <c r="BQ84" s="1915"/>
      <c r="BR84" s="2045"/>
      <c r="BS84" s="1861"/>
      <c r="BT84" s="1861"/>
      <c r="BU84" s="1861"/>
      <c r="BV84" s="1861"/>
      <c r="BW84" s="1861"/>
      <c r="BX84" s="1861"/>
      <c r="BY84" s="1861"/>
      <c r="BZ84" s="1861"/>
      <c r="CA84" s="1861"/>
      <c r="CB84" s="1861"/>
      <c r="CC84" s="1862"/>
      <c r="CD84" s="1966" t="s">
        <v>1713</v>
      </c>
    </row>
    <row r="85" spans="1:82" s="839" customFormat="1" ht="24" customHeight="1" thickBot="1" x14ac:dyDescent="0.25">
      <c r="A85" s="837" t="s">
        <v>161</v>
      </c>
      <c r="B85" s="889" t="s">
        <v>120</v>
      </c>
      <c r="C85" s="911" t="s">
        <v>121</v>
      </c>
      <c r="D85" s="918" t="s">
        <v>1818</v>
      </c>
      <c r="E85" s="593" t="s">
        <v>1819</v>
      </c>
      <c r="F85" s="608" t="s">
        <v>1816</v>
      </c>
      <c r="G85" s="576">
        <v>809</v>
      </c>
      <c r="H85" s="576" t="s">
        <v>0</v>
      </c>
      <c r="I85" s="941">
        <v>200</v>
      </c>
      <c r="J85" s="491"/>
      <c r="K85" s="25"/>
      <c r="L85" s="830"/>
      <c r="M85" s="832"/>
      <c r="N85" s="832"/>
      <c r="O85" s="832"/>
      <c r="P85" s="832"/>
      <c r="Q85" s="832"/>
      <c r="R85" s="832"/>
      <c r="S85" s="832"/>
      <c r="T85" s="832"/>
      <c r="U85" s="840">
        <f t="shared" si="11"/>
        <v>0</v>
      </c>
      <c r="V85" s="893"/>
      <c r="W85" s="893"/>
      <c r="X85" s="466"/>
      <c r="Y85" s="466"/>
      <c r="Z85" s="466"/>
      <c r="AA85" s="466"/>
      <c r="AB85" s="466"/>
      <c r="AC85" s="466"/>
      <c r="AD85" s="466"/>
      <c r="AE85" s="466"/>
      <c r="AF85" s="752"/>
      <c r="AG85" s="3184"/>
      <c r="AH85" s="2654"/>
      <c r="AI85" s="2654"/>
      <c r="AJ85" s="2638"/>
      <c r="AK85" s="2654"/>
      <c r="AL85" s="2654"/>
      <c r="AM85" s="4183"/>
      <c r="AN85" s="4416"/>
      <c r="AO85" s="2654"/>
      <c r="AP85" s="2654"/>
      <c r="AQ85" s="2654"/>
      <c r="AR85" s="2654"/>
      <c r="AS85" s="1991"/>
      <c r="AT85" s="2654"/>
      <c r="AU85" s="2452"/>
      <c r="AV85" s="2452"/>
      <c r="AW85" s="1867"/>
      <c r="AX85" s="1991"/>
      <c r="AY85" s="4417"/>
      <c r="AZ85" s="1423"/>
      <c r="BA85" s="1423"/>
      <c r="BB85" s="1423"/>
      <c r="BC85" s="1423"/>
      <c r="BD85" s="1423"/>
      <c r="BE85" s="4175"/>
      <c r="BF85" s="4176"/>
      <c r="BG85" s="4171"/>
      <c r="BH85" s="4177"/>
      <c r="BI85" s="4178"/>
      <c r="BJ85" s="4179"/>
      <c r="BK85" s="4180"/>
      <c r="BL85" s="2024">
        <f t="shared" si="12"/>
        <v>0</v>
      </c>
      <c r="BM85" s="2169"/>
      <c r="BN85" s="1902"/>
      <c r="BO85" s="1878"/>
      <c r="BP85" s="1878"/>
      <c r="BQ85" s="1915"/>
      <c r="BR85" s="2105"/>
      <c r="BS85" s="2106"/>
      <c r="BT85" s="2106"/>
      <c r="BU85" s="2106"/>
      <c r="BV85" s="2106"/>
      <c r="BW85" s="2106"/>
      <c r="BX85" s="2106"/>
      <c r="BY85" s="2106"/>
      <c r="BZ85" s="2106"/>
      <c r="CA85" s="2106"/>
      <c r="CB85" s="2106"/>
      <c r="CC85" s="2107"/>
      <c r="CD85" s="1966" t="s">
        <v>1713</v>
      </c>
    </row>
    <row r="86" spans="1:82" s="839" customFormat="1" ht="24" customHeight="1" thickBot="1" x14ac:dyDescent="0.25">
      <c r="A86" s="837" t="s">
        <v>161</v>
      </c>
      <c r="B86" s="889" t="s">
        <v>120</v>
      </c>
      <c r="C86" s="911" t="s">
        <v>121</v>
      </c>
      <c r="D86" s="918" t="s">
        <v>1818</v>
      </c>
      <c r="E86" s="593" t="s">
        <v>1819</v>
      </c>
      <c r="F86" s="608" t="s">
        <v>1816</v>
      </c>
      <c r="G86" s="576">
        <v>809</v>
      </c>
      <c r="H86" s="576" t="s">
        <v>0</v>
      </c>
      <c r="I86" s="941">
        <v>200</v>
      </c>
      <c r="J86" s="491"/>
      <c r="K86" s="25"/>
      <c r="L86" s="830"/>
      <c r="M86" s="832"/>
      <c r="N86" s="832"/>
      <c r="O86" s="832"/>
      <c r="P86" s="832"/>
      <c r="Q86" s="832"/>
      <c r="R86" s="832"/>
      <c r="S86" s="832"/>
      <c r="T86" s="832"/>
      <c r="U86" s="840">
        <f t="shared" si="11"/>
        <v>0</v>
      </c>
      <c r="V86" s="838"/>
      <c r="W86" s="838"/>
      <c r="X86" s="7"/>
      <c r="Y86" s="7"/>
      <c r="Z86" s="7"/>
      <c r="AA86" s="7"/>
      <c r="AB86" s="7"/>
      <c r="AC86" s="7"/>
      <c r="AD86" s="7"/>
      <c r="AE86" s="7"/>
      <c r="AF86" s="791"/>
      <c r="AG86" s="2976"/>
      <c r="AH86" s="4181"/>
      <c r="AI86" s="4181"/>
      <c r="AJ86" s="4182"/>
      <c r="AK86" s="4181"/>
      <c r="AL86" s="4181"/>
      <c r="AM86" s="4183"/>
      <c r="AN86" s="4184"/>
      <c r="AO86" s="4181"/>
      <c r="AP86" s="4181"/>
      <c r="AQ86" s="4181"/>
      <c r="AR86" s="4185"/>
      <c r="AS86" s="1867"/>
      <c r="AT86" s="4181"/>
      <c r="AU86" s="2452"/>
      <c r="AV86" s="2452"/>
      <c r="AW86" s="1867"/>
      <c r="AX86" s="1867"/>
      <c r="AY86" s="4186"/>
      <c r="AZ86" s="1423"/>
      <c r="BA86" s="1423"/>
      <c r="BB86" s="1423"/>
      <c r="BC86" s="1423"/>
      <c r="BD86" s="1423"/>
      <c r="BE86" s="4175"/>
      <c r="BF86" s="4176"/>
      <c r="BG86" s="4171"/>
      <c r="BH86" s="4177"/>
      <c r="BI86" s="4178"/>
      <c r="BJ86" s="4179"/>
      <c r="BK86" s="4180"/>
      <c r="BL86" s="2024">
        <f t="shared" si="12"/>
        <v>0</v>
      </c>
      <c r="BM86" s="2169"/>
      <c r="BN86" s="1902"/>
      <c r="BO86" s="1878"/>
      <c r="BP86" s="1878"/>
      <c r="BQ86" s="1915"/>
      <c r="BR86" s="2105"/>
      <c r="BS86" s="2106"/>
      <c r="BT86" s="2106"/>
      <c r="BU86" s="2106"/>
      <c r="BV86" s="2106"/>
      <c r="BW86" s="2106"/>
      <c r="BX86" s="2106"/>
      <c r="BY86" s="2106"/>
      <c r="BZ86" s="2106"/>
      <c r="CA86" s="2106"/>
      <c r="CB86" s="2106"/>
      <c r="CC86" s="2107"/>
      <c r="CD86" s="1966" t="s">
        <v>1713</v>
      </c>
    </row>
    <row r="87" spans="1:82" s="839" customFormat="1" ht="24" customHeight="1" thickBot="1" x14ac:dyDescent="0.25">
      <c r="A87" s="837" t="s">
        <v>161</v>
      </c>
      <c r="B87" s="889" t="s">
        <v>120</v>
      </c>
      <c r="C87" s="911" t="s">
        <v>121</v>
      </c>
      <c r="D87" s="918" t="s">
        <v>1818</v>
      </c>
      <c r="E87" s="593" t="s">
        <v>1819</v>
      </c>
      <c r="F87" s="608" t="s">
        <v>1816</v>
      </c>
      <c r="G87" s="576">
        <v>809</v>
      </c>
      <c r="H87" s="576" t="s">
        <v>0</v>
      </c>
      <c r="I87" s="941">
        <v>200</v>
      </c>
      <c r="J87" s="491"/>
      <c r="K87" s="25"/>
      <c r="L87" s="830"/>
      <c r="M87" s="832"/>
      <c r="N87" s="832"/>
      <c r="O87" s="832"/>
      <c r="P87" s="832"/>
      <c r="Q87" s="832"/>
      <c r="R87" s="832"/>
      <c r="S87" s="832"/>
      <c r="T87" s="832"/>
      <c r="U87" s="840">
        <f t="shared" si="11"/>
        <v>0</v>
      </c>
      <c r="V87" s="838"/>
      <c r="W87" s="838"/>
      <c r="X87" s="7"/>
      <c r="Y87" s="7"/>
      <c r="Z87" s="7"/>
      <c r="AA87" s="7"/>
      <c r="AB87" s="7"/>
      <c r="AC87" s="7"/>
      <c r="AD87" s="7"/>
      <c r="AE87" s="7"/>
      <c r="AF87" s="791"/>
      <c r="AG87" s="2976"/>
      <c r="AH87" s="4181"/>
      <c r="AI87" s="4181"/>
      <c r="AJ87" s="4182"/>
      <c r="AK87" s="4181"/>
      <c r="AL87" s="4181"/>
      <c r="AM87" s="4183"/>
      <c r="AN87" s="4184"/>
      <c r="AO87" s="4181"/>
      <c r="AP87" s="4181"/>
      <c r="AQ87" s="4181"/>
      <c r="AR87" s="4185"/>
      <c r="AS87" s="1867"/>
      <c r="AT87" s="4181"/>
      <c r="AU87" s="2452"/>
      <c r="AV87" s="2452"/>
      <c r="AW87" s="1867"/>
      <c r="AX87" s="1867"/>
      <c r="AY87" s="4186"/>
      <c r="AZ87" s="1423"/>
      <c r="BA87" s="1423"/>
      <c r="BB87" s="1423"/>
      <c r="BC87" s="1423"/>
      <c r="BD87" s="1423"/>
      <c r="BE87" s="4175"/>
      <c r="BF87" s="4176"/>
      <c r="BG87" s="4171"/>
      <c r="BH87" s="4177"/>
      <c r="BI87" s="4178"/>
      <c r="BJ87" s="4179"/>
      <c r="BK87" s="4180"/>
      <c r="BL87" s="2024">
        <f t="shared" si="12"/>
        <v>0</v>
      </c>
      <c r="BM87" s="2169"/>
      <c r="BN87" s="1902"/>
      <c r="BO87" s="1878"/>
      <c r="BP87" s="1878"/>
      <c r="BQ87" s="1915"/>
      <c r="BR87" s="2105"/>
      <c r="BS87" s="2106"/>
      <c r="BT87" s="2106"/>
      <c r="BU87" s="2106"/>
      <c r="BV87" s="2106"/>
      <c r="BW87" s="2106"/>
      <c r="BX87" s="2106"/>
      <c r="BY87" s="2106"/>
      <c r="BZ87" s="2106"/>
      <c r="CA87" s="2106"/>
      <c r="CB87" s="2106"/>
      <c r="CC87" s="2107"/>
      <c r="CD87" s="1966" t="s">
        <v>1713</v>
      </c>
    </row>
    <row r="88" spans="1:82" s="839" customFormat="1" ht="24" customHeight="1" thickBot="1" x14ac:dyDescent="0.25">
      <c r="A88" s="837" t="s">
        <v>161</v>
      </c>
      <c r="B88" s="889" t="s">
        <v>120</v>
      </c>
      <c r="C88" s="911" t="s">
        <v>121</v>
      </c>
      <c r="D88" s="918" t="s">
        <v>1818</v>
      </c>
      <c r="E88" s="593" t="s">
        <v>1819</v>
      </c>
      <c r="F88" s="608" t="s">
        <v>1816</v>
      </c>
      <c r="G88" s="576">
        <v>809</v>
      </c>
      <c r="H88" s="576" t="s">
        <v>0</v>
      </c>
      <c r="I88" s="941">
        <v>200</v>
      </c>
      <c r="J88" s="491"/>
      <c r="K88" s="25"/>
      <c r="L88" s="830"/>
      <c r="M88" s="832"/>
      <c r="N88" s="832"/>
      <c r="O88" s="832"/>
      <c r="P88" s="832"/>
      <c r="Q88" s="832"/>
      <c r="R88" s="832"/>
      <c r="S88" s="832"/>
      <c r="T88" s="832"/>
      <c r="U88" s="840">
        <f t="shared" si="11"/>
        <v>0</v>
      </c>
      <c r="V88" s="838"/>
      <c r="W88" s="838"/>
      <c r="X88" s="7"/>
      <c r="Y88" s="7"/>
      <c r="Z88" s="7"/>
      <c r="AA88" s="7"/>
      <c r="AB88" s="7"/>
      <c r="AC88" s="7"/>
      <c r="AD88" s="7"/>
      <c r="AE88" s="7"/>
      <c r="AF88" s="791"/>
      <c r="AG88" s="2976"/>
      <c r="AH88" s="4181"/>
      <c r="AI88" s="4181"/>
      <c r="AJ88" s="4182"/>
      <c r="AK88" s="4181"/>
      <c r="AL88" s="4181"/>
      <c r="AM88" s="4183"/>
      <c r="AN88" s="4184"/>
      <c r="AO88" s="4181"/>
      <c r="AP88" s="4181"/>
      <c r="AQ88" s="4181"/>
      <c r="AR88" s="4185"/>
      <c r="AS88" s="1867"/>
      <c r="AT88" s="4181"/>
      <c r="AU88" s="2452"/>
      <c r="AV88" s="2452"/>
      <c r="AW88" s="1867"/>
      <c r="AX88" s="1867"/>
      <c r="AY88" s="4186"/>
      <c r="AZ88" s="1423"/>
      <c r="BA88" s="1423"/>
      <c r="BB88" s="1423"/>
      <c r="BC88" s="1423"/>
      <c r="BD88" s="1423"/>
      <c r="BE88" s="4175"/>
      <c r="BF88" s="4176"/>
      <c r="BG88" s="4171"/>
      <c r="BH88" s="4177"/>
      <c r="BI88" s="4178"/>
      <c r="BJ88" s="4179"/>
      <c r="BK88" s="4180"/>
      <c r="BL88" s="2024">
        <f t="shared" si="12"/>
        <v>0</v>
      </c>
      <c r="BM88" s="2169"/>
      <c r="BN88" s="1902"/>
      <c r="BO88" s="1878"/>
      <c r="BP88" s="1878"/>
      <c r="BQ88" s="1915"/>
      <c r="BR88" s="2105"/>
      <c r="BS88" s="2106"/>
      <c r="BT88" s="2106"/>
      <c r="BU88" s="2106"/>
      <c r="BV88" s="2106"/>
      <c r="BW88" s="2106"/>
      <c r="BX88" s="2106"/>
      <c r="BY88" s="2106"/>
      <c r="BZ88" s="2106"/>
      <c r="CA88" s="2106"/>
      <c r="CB88" s="2106"/>
      <c r="CC88" s="2107"/>
      <c r="CD88" s="1966" t="s">
        <v>1713</v>
      </c>
    </row>
    <row r="89" spans="1:82" s="839" customFormat="1" ht="24" customHeight="1" thickBot="1" x14ac:dyDescent="0.25">
      <c r="A89" s="862" t="s">
        <v>161</v>
      </c>
      <c r="B89" s="896" t="s">
        <v>120</v>
      </c>
      <c r="C89" s="913" t="s">
        <v>121</v>
      </c>
      <c r="D89" s="923" t="s">
        <v>1818</v>
      </c>
      <c r="E89" s="593" t="s">
        <v>1819</v>
      </c>
      <c r="F89" s="621" t="s">
        <v>1816</v>
      </c>
      <c r="G89" s="594">
        <v>809</v>
      </c>
      <c r="H89" s="594" t="s">
        <v>0</v>
      </c>
      <c r="I89" s="944">
        <v>200</v>
      </c>
      <c r="J89" s="491"/>
      <c r="K89" s="806"/>
      <c r="L89" s="915"/>
      <c r="M89" s="866"/>
      <c r="N89" s="866"/>
      <c r="O89" s="866"/>
      <c r="P89" s="866"/>
      <c r="Q89" s="866"/>
      <c r="R89" s="866"/>
      <c r="S89" s="866"/>
      <c r="T89" s="866"/>
      <c r="U89" s="945">
        <f t="shared" si="11"/>
        <v>0</v>
      </c>
      <c r="V89" s="867"/>
      <c r="W89" s="867"/>
      <c r="X89" s="70"/>
      <c r="Y89" s="70"/>
      <c r="Z89" s="70"/>
      <c r="AA89" s="70"/>
      <c r="AB89" s="70"/>
      <c r="AC89" s="70"/>
      <c r="AD89" s="70"/>
      <c r="AE89" s="58"/>
      <c r="AF89" s="770"/>
      <c r="AG89" s="4397"/>
      <c r="AH89" s="4210"/>
      <c r="AI89" s="4418"/>
      <c r="AJ89" s="2662"/>
      <c r="AK89" s="4210"/>
      <c r="AL89" s="4210"/>
      <c r="AM89" s="4211"/>
      <c r="AN89" s="4190"/>
      <c r="AO89" s="4187"/>
      <c r="AP89" s="4187"/>
      <c r="AQ89" s="4187"/>
      <c r="AR89" s="4362"/>
      <c r="AS89" s="2598"/>
      <c r="AT89" s="4210"/>
      <c r="AU89" s="4400"/>
      <c r="AV89" s="4400"/>
      <c r="AW89" s="2598"/>
      <c r="AX89" s="2598"/>
      <c r="AY89" s="4401"/>
      <c r="AZ89" s="1423"/>
      <c r="BA89" s="1423"/>
      <c r="BB89" s="1423"/>
      <c r="BC89" s="1423"/>
      <c r="BD89" s="1423"/>
      <c r="BE89" s="4175"/>
      <c r="BF89" s="4205"/>
      <c r="BG89" s="4206"/>
      <c r="BH89" s="4207"/>
      <c r="BI89" s="4208"/>
      <c r="BJ89" s="4209"/>
      <c r="BK89" s="4180"/>
      <c r="BL89" s="2024">
        <f t="shared" si="12"/>
        <v>0</v>
      </c>
      <c r="BM89" s="2169"/>
      <c r="BN89" s="1904"/>
      <c r="BO89" s="1896"/>
      <c r="BP89" s="1896"/>
      <c r="BQ89" s="1968"/>
      <c r="BR89" s="2134"/>
      <c r="BS89" s="2135"/>
      <c r="BT89" s="2135"/>
      <c r="BU89" s="2135"/>
      <c r="BV89" s="2135"/>
      <c r="BW89" s="2135"/>
      <c r="BX89" s="2135"/>
      <c r="BY89" s="2135"/>
      <c r="BZ89" s="2135"/>
      <c r="CA89" s="2135"/>
      <c r="CB89" s="2135"/>
      <c r="CC89" s="2136"/>
      <c r="CD89" s="1966" t="s">
        <v>1713</v>
      </c>
    </row>
    <row r="90" spans="1:82" s="839" customFormat="1" ht="75" customHeight="1" x14ac:dyDescent="0.25">
      <c r="A90" s="852" t="s">
        <v>161</v>
      </c>
      <c r="B90" s="882" t="s">
        <v>120</v>
      </c>
      <c r="C90" s="883" t="s">
        <v>121</v>
      </c>
      <c r="D90" s="855">
        <v>9</v>
      </c>
      <c r="E90" s="47" t="s">
        <v>1820</v>
      </c>
      <c r="F90" s="48" t="s">
        <v>1821</v>
      </c>
      <c r="G90" s="69">
        <v>0</v>
      </c>
      <c r="H90" s="69" t="s">
        <v>1</v>
      </c>
      <c r="I90" s="69">
        <v>1</v>
      </c>
      <c r="J90" s="493">
        <v>1</v>
      </c>
      <c r="K90" s="50"/>
      <c r="L90" s="857">
        <f t="shared" ref="L90:L109" si="14">+M90+N90+O90+P90+Q90+R90+S90+T90</f>
        <v>117000000</v>
      </c>
      <c r="M90" s="885">
        <v>117000000</v>
      </c>
      <c r="N90" s="927"/>
      <c r="O90" s="927"/>
      <c r="P90" s="927"/>
      <c r="Q90" s="927"/>
      <c r="R90" s="927"/>
      <c r="S90" s="927"/>
      <c r="T90" s="927"/>
      <c r="U90" s="840">
        <f t="shared" si="11"/>
        <v>117000000</v>
      </c>
      <c r="V90" s="887">
        <v>117000000</v>
      </c>
      <c r="W90" s="887"/>
      <c r="X90" s="514"/>
      <c r="Y90" s="514"/>
      <c r="Z90" s="514"/>
      <c r="AA90" s="514"/>
      <c r="AB90" s="52"/>
      <c r="AC90" s="52"/>
      <c r="AD90" s="946"/>
      <c r="AE90" s="947"/>
      <c r="AF90" s="948"/>
      <c r="AG90" s="4419">
        <v>80111600</v>
      </c>
      <c r="AH90" s="4420" t="s">
        <v>1822</v>
      </c>
      <c r="AI90" s="4270" t="s">
        <v>1751</v>
      </c>
      <c r="AJ90" s="1379" t="s">
        <v>1823</v>
      </c>
      <c r="AK90" s="4419" t="s">
        <v>596</v>
      </c>
      <c r="AL90" s="4419" t="s">
        <v>1754</v>
      </c>
      <c r="AM90" s="4421">
        <v>26000000</v>
      </c>
      <c r="AN90" s="4422">
        <v>26000000</v>
      </c>
      <c r="AO90" s="4423" t="s">
        <v>250</v>
      </c>
      <c r="AP90" s="4423" t="s">
        <v>6</v>
      </c>
      <c r="AQ90" s="4424" t="s">
        <v>1824</v>
      </c>
      <c r="AR90" s="4425">
        <v>2201030104</v>
      </c>
      <c r="AS90" s="1466" t="s">
        <v>5817</v>
      </c>
      <c r="AT90" s="2263" t="s">
        <v>1676</v>
      </c>
      <c r="AU90" s="4223">
        <v>1</v>
      </c>
      <c r="AV90" s="4223">
        <v>1</v>
      </c>
      <c r="AW90" s="4270">
        <v>42755</v>
      </c>
      <c r="AX90" s="4270">
        <v>43089</v>
      </c>
      <c r="AY90" s="4224">
        <v>78000000</v>
      </c>
      <c r="AZ90" s="2271" t="s">
        <v>1825</v>
      </c>
      <c r="BA90" s="2271" t="s">
        <v>1826</v>
      </c>
      <c r="BB90" s="2271" t="s">
        <v>1827</v>
      </c>
      <c r="BC90" s="2271" t="s">
        <v>1822</v>
      </c>
      <c r="BD90" s="2271" t="s">
        <v>1828</v>
      </c>
      <c r="BE90" s="4426"/>
      <c r="BF90" s="4427">
        <v>26000000</v>
      </c>
      <c r="BG90" s="2263">
        <v>2017000261</v>
      </c>
      <c r="BH90" s="4428">
        <v>42786</v>
      </c>
      <c r="BI90" s="2266">
        <v>26000000</v>
      </c>
      <c r="BJ90" s="4429">
        <v>42420</v>
      </c>
      <c r="BK90" s="4430">
        <v>43089</v>
      </c>
      <c r="BL90" s="2024">
        <f t="shared" si="12"/>
        <v>0</v>
      </c>
      <c r="BM90" s="2024">
        <f>L90-(BI90+BI91+BI92+BI93+BI94+BI95)</f>
        <v>0</v>
      </c>
      <c r="BN90" s="1899"/>
      <c r="BO90" s="1861"/>
      <c r="BP90" s="1861"/>
      <c r="BQ90" s="1900"/>
      <c r="BR90" s="2045"/>
      <c r="BS90" s="1861"/>
      <c r="BT90" s="1861"/>
      <c r="BU90" s="1861"/>
      <c r="BV90" s="1861"/>
      <c r="BW90" s="1861"/>
      <c r="BX90" s="1861"/>
      <c r="BY90" s="1861"/>
      <c r="BZ90" s="1861"/>
      <c r="CA90" s="1861"/>
      <c r="CB90" s="1861"/>
      <c r="CC90" s="1861"/>
      <c r="CD90" s="1966" t="s">
        <v>1713</v>
      </c>
    </row>
    <row r="91" spans="1:82" s="839" customFormat="1" ht="61.5" customHeight="1" x14ac:dyDescent="0.2">
      <c r="A91" s="930" t="s">
        <v>161</v>
      </c>
      <c r="B91" s="889" t="s">
        <v>120</v>
      </c>
      <c r="C91" s="890" t="s">
        <v>121</v>
      </c>
      <c r="D91" s="918">
        <v>9</v>
      </c>
      <c r="E91" s="575" t="s">
        <v>1820</v>
      </c>
      <c r="F91" s="526" t="s">
        <v>1821</v>
      </c>
      <c r="G91" s="612">
        <v>0</v>
      </c>
      <c r="H91" s="612" t="s">
        <v>1</v>
      </c>
      <c r="I91" s="612">
        <v>1</v>
      </c>
      <c r="J91" s="454">
        <v>1</v>
      </c>
      <c r="K91" s="538"/>
      <c r="L91" s="919"/>
      <c r="M91" s="920"/>
      <c r="N91" s="920"/>
      <c r="O91" s="920"/>
      <c r="P91" s="920"/>
      <c r="Q91" s="920"/>
      <c r="R91" s="920"/>
      <c r="S91" s="920"/>
      <c r="T91" s="920"/>
      <c r="U91" s="921">
        <f t="shared" si="11"/>
        <v>0</v>
      </c>
      <c r="V91" s="893"/>
      <c r="W91" s="893"/>
      <c r="X91" s="466"/>
      <c r="Y91" s="466"/>
      <c r="Z91" s="466"/>
      <c r="AA91" s="466"/>
      <c r="AB91" s="466"/>
      <c r="AC91" s="466"/>
      <c r="AD91" s="949"/>
      <c r="AE91" s="835"/>
      <c r="AF91" s="950"/>
      <c r="AG91" s="4153">
        <v>80111600</v>
      </c>
      <c r="AH91" s="4154" t="s">
        <v>1829</v>
      </c>
      <c r="AI91" s="4280" t="s">
        <v>1751</v>
      </c>
      <c r="AJ91" s="1417" t="s">
        <v>1830</v>
      </c>
      <c r="AK91" s="4153" t="s">
        <v>596</v>
      </c>
      <c r="AL91" s="4153" t="s">
        <v>1754</v>
      </c>
      <c r="AM91" s="4431">
        <v>26000000</v>
      </c>
      <c r="AN91" s="4432">
        <v>26000000</v>
      </c>
      <c r="AO91" s="4433" t="s">
        <v>250</v>
      </c>
      <c r="AP91" s="4433" t="s">
        <v>6</v>
      </c>
      <c r="AQ91" s="4434" t="s">
        <v>1831</v>
      </c>
      <c r="AR91" s="4435">
        <v>2201030104</v>
      </c>
      <c r="AS91" s="2271"/>
      <c r="AT91" s="4158"/>
      <c r="AU91" s="2274"/>
      <c r="AV91" s="2274"/>
      <c r="AW91" s="4280"/>
      <c r="AX91" s="4280"/>
      <c r="AY91" s="4436"/>
      <c r="AZ91" s="2271" t="s">
        <v>1832</v>
      </c>
      <c r="BA91" s="2271" t="s">
        <v>1826</v>
      </c>
      <c r="BB91" s="2271" t="s">
        <v>1833</v>
      </c>
      <c r="BC91" s="4437" t="s">
        <v>1834</v>
      </c>
      <c r="BD91" s="2271" t="s">
        <v>1835</v>
      </c>
      <c r="BE91" s="4426"/>
      <c r="BF91" s="4438">
        <v>26000000</v>
      </c>
      <c r="BG91" s="2272">
        <v>2017000273</v>
      </c>
      <c r="BH91" s="4426">
        <v>42787</v>
      </c>
      <c r="BI91" s="2275">
        <v>26000000</v>
      </c>
      <c r="BJ91" s="4439">
        <v>42788</v>
      </c>
      <c r="BK91" s="4430">
        <v>43091</v>
      </c>
      <c r="BL91" s="2024">
        <f t="shared" si="12"/>
        <v>0</v>
      </c>
      <c r="BM91" s="2169"/>
      <c r="BN91" s="1902"/>
      <c r="BO91" s="1878"/>
      <c r="BP91" s="1878"/>
      <c r="BQ91" s="1915"/>
      <c r="BR91" s="2105"/>
      <c r="BS91" s="2106"/>
      <c r="BT91" s="2106"/>
      <c r="BU91" s="2106"/>
      <c r="BV91" s="2106"/>
      <c r="BW91" s="2106"/>
      <c r="BX91" s="2106"/>
      <c r="BY91" s="2106"/>
      <c r="BZ91" s="2106"/>
      <c r="CA91" s="2106"/>
      <c r="CB91" s="2106"/>
      <c r="CC91" s="2106"/>
      <c r="CD91" s="1966" t="s">
        <v>1713</v>
      </c>
    </row>
    <row r="92" spans="1:82" s="839" customFormat="1" ht="68.25" customHeight="1" x14ac:dyDescent="0.2">
      <c r="A92" s="930" t="s">
        <v>161</v>
      </c>
      <c r="B92" s="889" t="s">
        <v>120</v>
      </c>
      <c r="C92" s="890" t="s">
        <v>121</v>
      </c>
      <c r="D92" s="918">
        <v>9</v>
      </c>
      <c r="E92" s="575" t="s">
        <v>1820</v>
      </c>
      <c r="F92" s="526" t="s">
        <v>1821</v>
      </c>
      <c r="G92" s="612">
        <v>0</v>
      </c>
      <c r="H92" s="612" t="s">
        <v>1</v>
      </c>
      <c r="I92" s="612">
        <v>1</v>
      </c>
      <c r="J92" s="454">
        <v>1</v>
      </c>
      <c r="K92" s="538"/>
      <c r="L92" s="919"/>
      <c r="M92" s="920"/>
      <c r="N92" s="920"/>
      <c r="O92" s="920"/>
      <c r="P92" s="920"/>
      <c r="Q92" s="920"/>
      <c r="R92" s="920"/>
      <c r="S92" s="920"/>
      <c r="T92" s="920"/>
      <c r="U92" s="921">
        <f t="shared" si="11"/>
        <v>0</v>
      </c>
      <c r="V92" s="893"/>
      <c r="W92" s="893"/>
      <c r="X92" s="466"/>
      <c r="Y92" s="466"/>
      <c r="Z92" s="466"/>
      <c r="AA92" s="466"/>
      <c r="AB92" s="466"/>
      <c r="AC92" s="466"/>
      <c r="AD92" s="949"/>
      <c r="AE92" s="835"/>
      <c r="AF92" s="950"/>
      <c r="AG92" s="4153">
        <v>80111600</v>
      </c>
      <c r="AH92" s="4154" t="s">
        <v>1836</v>
      </c>
      <c r="AI92" s="4280" t="s">
        <v>1751</v>
      </c>
      <c r="AJ92" s="1417" t="s">
        <v>1837</v>
      </c>
      <c r="AK92" s="4153" t="s">
        <v>596</v>
      </c>
      <c r="AL92" s="4153" t="s">
        <v>1754</v>
      </c>
      <c r="AM92" s="4431">
        <v>26000000</v>
      </c>
      <c r="AN92" s="4440">
        <v>26000000</v>
      </c>
      <c r="AO92" s="4433" t="s">
        <v>250</v>
      </c>
      <c r="AP92" s="4433" t="s">
        <v>6</v>
      </c>
      <c r="AQ92" s="4434" t="s">
        <v>1831</v>
      </c>
      <c r="AR92" s="4435">
        <v>2201030104</v>
      </c>
      <c r="AS92" s="2271"/>
      <c r="AT92" s="4158"/>
      <c r="AU92" s="2274"/>
      <c r="AV92" s="2274"/>
      <c r="AW92" s="4280"/>
      <c r="AX92" s="4280"/>
      <c r="AY92" s="4436"/>
      <c r="AZ92" s="2271" t="s">
        <v>1838</v>
      </c>
      <c r="BA92" s="2271" t="s">
        <v>1826</v>
      </c>
      <c r="BB92" s="2271" t="s">
        <v>1839</v>
      </c>
      <c r="BC92" s="2271" t="s">
        <v>1836</v>
      </c>
      <c r="BD92" s="2271" t="s">
        <v>1840</v>
      </c>
      <c r="BE92" s="4426"/>
      <c r="BF92" s="4438">
        <v>26000000</v>
      </c>
      <c r="BG92" s="2272">
        <v>2017000294</v>
      </c>
      <c r="BH92" s="4426">
        <v>42789</v>
      </c>
      <c r="BI92" s="2275">
        <v>26000000</v>
      </c>
      <c r="BJ92" s="4439">
        <v>42789</v>
      </c>
      <c r="BK92" s="4430">
        <v>43092</v>
      </c>
      <c r="BL92" s="2024">
        <f t="shared" si="12"/>
        <v>0</v>
      </c>
      <c r="BM92" s="2169"/>
      <c r="BN92" s="1902"/>
      <c r="BO92" s="1878"/>
      <c r="BP92" s="1878"/>
      <c r="BQ92" s="1915"/>
      <c r="BR92" s="2105"/>
      <c r="BS92" s="2106"/>
      <c r="BT92" s="2106"/>
      <c r="BU92" s="2106"/>
      <c r="BV92" s="2106"/>
      <c r="BW92" s="2106"/>
      <c r="BX92" s="2106"/>
      <c r="BY92" s="2106"/>
      <c r="BZ92" s="2106"/>
      <c r="CA92" s="2106"/>
      <c r="CB92" s="2106"/>
      <c r="CC92" s="2106"/>
      <c r="CD92" s="1966" t="s">
        <v>1713</v>
      </c>
    </row>
    <row r="93" spans="1:82" s="839" customFormat="1" ht="57" customHeight="1" x14ac:dyDescent="0.2">
      <c r="A93" s="930" t="s">
        <v>161</v>
      </c>
      <c r="B93" s="889" t="s">
        <v>120</v>
      </c>
      <c r="C93" s="890" t="s">
        <v>121</v>
      </c>
      <c r="D93" s="918">
        <v>9</v>
      </c>
      <c r="E93" s="575" t="s">
        <v>1820</v>
      </c>
      <c r="F93" s="526" t="s">
        <v>1821</v>
      </c>
      <c r="G93" s="612">
        <v>0</v>
      </c>
      <c r="H93" s="612" t="s">
        <v>1</v>
      </c>
      <c r="I93" s="612">
        <v>1</v>
      </c>
      <c r="J93" s="454">
        <v>1</v>
      </c>
      <c r="K93" s="538"/>
      <c r="L93" s="919"/>
      <c r="M93" s="920"/>
      <c r="N93" s="920"/>
      <c r="O93" s="920"/>
      <c r="P93" s="920"/>
      <c r="Q93" s="920"/>
      <c r="R93" s="920"/>
      <c r="S93" s="920"/>
      <c r="T93" s="920"/>
      <c r="U93" s="921">
        <f t="shared" si="11"/>
        <v>0</v>
      </c>
      <c r="V93" s="893"/>
      <c r="W93" s="893"/>
      <c r="X93" s="466"/>
      <c r="Y93" s="466"/>
      <c r="Z93" s="466"/>
      <c r="AA93" s="466"/>
      <c r="AB93" s="466"/>
      <c r="AC93" s="466"/>
      <c r="AD93" s="949"/>
      <c r="AE93" s="835"/>
      <c r="AF93" s="950"/>
      <c r="AG93" s="4441">
        <v>92121504</v>
      </c>
      <c r="AH93" s="2275" t="s">
        <v>6260</v>
      </c>
      <c r="AI93" s="4280">
        <v>42852</v>
      </c>
      <c r="AJ93" s="2275" t="s">
        <v>611</v>
      </c>
      <c r="AK93" s="4153" t="s">
        <v>733</v>
      </c>
      <c r="AL93" s="4153" t="s">
        <v>1754</v>
      </c>
      <c r="AM93" s="4431">
        <v>39000000</v>
      </c>
      <c r="AN93" s="4440">
        <v>39000000</v>
      </c>
      <c r="AO93" s="4147" t="s">
        <v>250</v>
      </c>
      <c r="AP93" s="4147" t="s">
        <v>6</v>
      </c>
      <c r="AQ93" s="4434" t="s">
        <v>1831</v>
      </c>
      <c r="AR93" s="4435">
        <v>2201030104</v>
      </c>
      <c r="AS93" s="2271" t="s">
        <v>5818</v>
      </c>
      <c r="AT93" s="2272" t="s">
        <v>329</v>
      </c>
      <c r="AU93" s="4310">
        <v>1</v>
      </c>
      <c r="AV93" s="4310">
        <v>1</v>
      </c>
      <c r="AW93" s="4280">
        <v>42852</v>
      </c>
      <c r="AX93" s="4280"/>
      <c r="AY93" s="4436">
        <v>39000000</v>
      </c>
      <c r="AZ93" s="2271" t="s">
        <v>1842</v>
      </c>
      <c r="BA93" s="4158" t="s">
        <v>1372</v>
      </c>
      <c r="BB93" s="2271" t="s">
        <v>1843</v>
      </c>
      <c r="BC93" s="2271" t="s">
        <v>1841</v>
      </c>
      <c r="BD93" s="2271" t="s">
        <v>1766</v>
      </c>
      <c r="BE93" s="4426"/>
      <c r="BF93" s="4438">
        <v>39000000</v>
      </c>
      <c r="BG93" s="2272">
        <v>2017000655</v>
      </c>
      <c r="BH93" s="4426">
        <v>42852</v>
      </c>
      <c r="BI93" s="2275">
        <v>39000000</v>
      </c>
      <c r="BJ93" s="4439">
        <v>42849</v>
      </c>
      <c r="BK93" s="4430"/>
      <c r="BL93" s="2024">
        <f t="shared" si="12"/>
        <v>0</v>
      </c>
      <c r="BM93" s="2169"/>
      <c r="BN93" s="1902"/>
      <c r="BO93" s="1878"/>
      <c r="BP93" s="1878"/>
      <c r="BQ93" s="1915"/>
      <c r="BR93" s="2105"/>
      <c r="BS93" s="2106"/>
      <c r="BT93" s="2106"/>
      <c r="BU93" s="2106"/>
      <c r="BV93" s="2106"/>
      <c r="BW93" s="2106"/>
      <c r="BX93" s="2106"/>
      <c r="BY93" s="2106"/>
      <c r="BZ93" s="2106"/>
      <c r="CA93" s="2106"/>
      <c r="CB93" s="2106"/>
      <c r="CC93" s="2106"/>
      <c r="CD93" s="1966" t="s">
        <v>1713</v>
      </c>
    </row>
    <row r="94" spans="1:82" s="839" customFormat="1" ht="28.5" customHeight="1" x14ac:dyDescent="0.2">
      <c r="A94" s="930" t="s">
        <v>161</v>
      </c>
      <c r="B94" s="889" t="s">
        <v>120</v>
      </c>
      <c r="C94" s="890" t="s">
        <v>121</v>
      </c>
      <c r="D94" s="918">
        <v>9</v>
      </c>
      <c r="E94" s="575" t="s">
        <v>1820</v>
      </c>
      <c r="F94" s="526" t="s">
        <v>1821</v>
      </c>
      <c r="G94" s="612">
        <v>0</v>
      </c>
      <c r="H94" s="612" t="s">
        <v>1</v>
      </c>
      <c r="I94" s="612">
        <v>1</v>
      </c>
      <c r="J94" s="454">
        <v>1</v>
      </c>
      <c r="K94" s="538"/>
      <c r="L94" s="919"/>
      <c r="M94" s="920"/>
      <c r="N94" s="920"/>
      <c r="O94" s="920"/>
      <c r="P94" s="920"/>
      <c r="Q94" s="920"/>
      <c r="R94" s="920"/>
      <c r="S94" s="920"/>
      <c r="T94" s="920"/>
      <c r="U94" s="921">
        <f t="shared" si="11"/>
        <v>0</v>
      </c>
      <c r="V94" s="893"/>
      <c r="W94" s="893"/>
      <c r="X94" s="466"/>
      <c r="Y94" s="466"/>
      <c r="Z94" s="466"/>
      <c r="AA94" s="466"/>
      <c r="AB94" s="466"/>
      <c r="AC94" s="466"/>
      <c r="AD94" s="949"/>
      <c r="AE94" s="835"/>
      <c r="AF94" s="950"/>
      <c r="AG94" s="4442"/>
      <c r="AH94" s="1677"/>
      <c r="AI94" s="4332"/>
      <c r="AJ94" s="1677"/>
      <c r="AK94" s="4026"/>
      <c r="AL94" s="4026"/>
      <c r="AM94" s="3513"/>
      <c r="AN94" s="4443">
        <v>60000000</v>
      </c>
      <c r="AO94" s="4444" t="s">
        <v>250</v>
      </c>
      <c r="AP94" s="4444" t="s">
        <v>6</v>
      </c>
      <c r="AQ94" s="4445" t="s">
        <v>1831</v>
      </c>
      <c r="AR94" s="4446"/>
      <c r="AS94" s="1423"/>
      <c r="AT94" s="2276"/>
      <c r="AU94" s="3493"/>
      <c r="AV94" s="3493"/>
      <c r="AW94" s="4332"/>
      <c r="AX94" s="4332"/>
      <c r="AY94" s="3456"/>
      <c r="AZ94" s="1423"/>
      <c r="BA94" s="1423"/>
      <c r="BB94" s="1423"/>
      <c r="BC94" s="1423"/>
      <c r="BD94" s="1423"/>
      <c r="BE94" s="4175"/>
      <c r="BF94" s="4212"/>
      <c r="BG94" s="2276"/>
      <c r="BH94" s="4175"/>
      <c r="BI94" s="4213"/>
      <c r="BJ94" s="4214"/>
      <c r="BK94" s="4180"/>
      <c r="BL94" s="2024">
        <f t="shared" si="12"/>
        <v>0</v>
      </c>
      <c r="BM94" s="2169"/>
      <c r="BN94" s="1902"/>
      <c r="BO94" s="1878"/>
      <c r="BP94" s="1878"/>
      <c r="BQ94" s="1915"/>
      <c r="BR94" s="2105"/>
      <c r="BS94" s="2106"/>
      <c r="BT94" s="2106"/>
      <c r="BU94" s="2106"/>
      <c r="BV94" s="2106"/>
      <c r="BW94" s="2106"/>
      <c r="BX94" s="2106"/>
      <c r="BY94" s="2106"/>
      <c r="BZ94" s="2106"/>
      <c r="CA94" s="2106"/>
      <c r="CB94" s="2106"/>
      <c r="CC94" s="2106"/>
      <c r="CD94" s="1966" t="s">
        <v>1713</v>
      </c>
    </row>
    <row r="95" spans="1:82" s="839" customFormat="1" ht="30.75" customHeight="1" thickBot="1" x14ac:dyDescent="0.25">
      <c r="A95" s="931" t="s">
        <v>161</v>
      </c>
      <c r="B95" s="932" t="s">
        <v>120</v>
      </c>
      <c r="C95" s="933" t="s">
        <v>121</v>
      </c>
      <c r="D95" s="934">
        <v>9</v>
      </c>
      <c r="E95" s="581" t="s">
        <v>1820</v>
      </c>
      <c r="F95" s="433" t="s">
        <v>1821</v>
      </c>
      <c r="G95" s="618">
        <v>0</v>
      </c>
      <c r="H95" s="618" t="s">
        <v>1</v>
      </c>
      <c r="I95" s="618">
        <v>1</v>
      </c>
      <c r="J95" s="496">
        <v>1</v>
      </c>
      <c r="K95" s="544"/>
      <c r="L95" s="935"/>
      <c r="M95" s="936"/>
      <c r="N95" s="936"/>
      <c r="O95" s="936"/>
      <c r="P95" s="936"/>
      <c r="Q95" s="936"/>
      <c r="R95" s="936"/>
      <c r="S95" s="936"/>
      <c r="T95" s="936"/>
      <c r="U95" s="937">
        <f t="shared" si="11"/>
        <v>0</v>
      </c>
      <c r="V95" s="908"/>
      <c r="W95" s="908"/>
      <c r="X95" s="474"/>
      <c r="Y95" s="474"/>
      <c r="Z95" s="474"/>
      <c r="AA95" s="474"/>
      <c r="AB95" s="474"/>
      <c r="AC95" s="474"/>
      <c r="AD95" s="951"/>
      <c r="AE95" s="952"/>
      <c r="AF95" s="953"/>
      <c r="AG95" s="3035"/>
      <c r="AH95" s="4392"/>
      <c r="AI95" s="4392"/>
      <c r="AJ95" s="2682"/>
      <c r="AK95" s="4392"/>
      <c r="AL95" s="4392"/>
      <c r="AM95" s="4393"/>
      <c r="AN95" s="4394"/>
      <c r="AO95" s="4187"/>
      <c r="AP95" s="4187"/>
      <c r="AQ95" s="4191"/>
      <c r="AR95" s="4395"/>
      <c r="AS95" s="1996"/>
      <c r="AT95" s="4392"/>
      <c r="AU95" s="1998"/>
      <c r="AV95" s="1998"/>
      <c r="AW95" s="4447"/>
      <c r="AX95" s="4447"/>
      <c r="AY95" s="4448"/>
      <c r="AZ95" s="1423"/>
      <c r="BA95" s="1423"/>
      <c r="BB95" s="1423"/>
      <c r="BC95" s="1423"/>
      <c r="BD95" s="1423"/>
      <c r="BE95" s="4175"/>
      <c r="BF95" s="4415"/>
      <c r="BG95" s="2280"/>
      <c r="BH95" s="4353"/>
      <c r="BI95" s="4354"/>
      <c r="BJ95" s="4449"/>
      <c r="BK95" s="4180"/>
      <c r="BL95" s="2024">
        <f t="shared" si="12"/>
        <v>0</v>
      </c>
      <c r="BM95" s="2169"/>
      <c r="BN95" s="1904"/>
      <c r="BO95" s="1896"/>
      <c r="BP95" s="1896"/>
      <c r="BQ95" s="1968"/>
      <c r="BR95" s="2120"/>
      <c r="BS95" s="1913"/>
      <c r="BT95" s="1913"/>
      <c r="BU95" s="1913"/>
      <c r="BV95" s="1913"/>
      <c r="BW95" s="1913"/>
      <c r="BX95" s="1913"/>
      <c r="BY95" s="1913"/>
      <c r="BZ95" s="1913"/>
      <c r="CA95" s="1913"/>
      <c r="CB95" s="1913"/>
      <c r="CC95" s="1913"/>
      <c r="CD95" s="1966" t="s">
        <v>1713</v>
      </c>
    </row>
    <row r="96" spans="1:82" s="839" customFormat="1" ht="65.25" customHeight="1" thickBot="1" x14ac:dyDescent="0.3">
      <c r="A96" s="837" t="s">
        <v>161</v>
      </c>
      <c r="B96" s="910" t="s">
        <v>120</v>
      </c>
      <c r="C96" s="911" t="s">
        <v>121</v>
      </c>
      <c r="D96" s="829">
        <v>10</v>
      </c>
      <c r="E96" s="4" t="s">
        <v>1844</v>
      </c>
      <c r="F96" s="5" t="s">
        <v>1845</v>
      </c>
      <c r="G96" s="620">
        <v>222</v>
      </c>
      <c r="H96" s="620" t="s">
        <v>1</v>
      </c>
      <c r="I96" s="954">
        <v>222</v>
      </c>
      <c r="J96" s="480">
        <v>222</v>
      </c>
      <c r="K96" s="25"/>
      <c r="L96" s="857">
        <f t="shared" si="14"/>
        <v>114530500</v>
      </c>
      <c r="M96" s="831">
        <v>114530500</v>
      </c>
      <c r="N96" s="832"/>
      <c r="O96" s="832"/>
      <c r="P96" s="832"/>
      <c r="Q96" s="832"/>
      <c r="R96" s="832"/>
      <c r="S96" s="832"/>
      <c r="T96" s="832"/>
      <c r="U96" s="833">
        <f t="shared" si="11"/>
        <v>114530500</v>
      </c>
      <c r="V96" s="955">
        <v>114530500</v>
      </c>
      <c r="W96" s="838"/>
      <c r="X96" s="7"/>
      <c r="Y96" s="7"/>
      <c r="Z96" s="7"/>
      <c r="AA96" s="7"/>
      <c r="AB96" s="7"/>
      <c r="AC96" s="7"/>
      <c r="AD96" s="7"/>
      <c r="AE96" s="52"/>
      <c r="AF96" s="791"/>
      <c r="AG96" s="4143"/>
      <c r="AH96" s="4143" t="s">
        <v>1846</v>
      </c>
      <c r="AI96" s="4143"/>
      <c r="AJ96" s="1401"/>
      <c r="AK96" s="4143"/>
      <c r="AL96" s="4143" t="s">
        <v>274</v>
      </c>
      <c r="AM96" s="2592">
        <v>114530500</v>
      </c>
      <c r="AN96" s="4450"/>
      <c r="AO96" s="4451"/>
      <c r="AP96" s="4451"/>
      <c r="AQ96" s="4451"/>
      <c r="AR96" s="4143">
        <v>2017000816</v>
      </c>
      <c r="AS96" s="4143" t="s">
        <v>5819</v>
      </c>
      <c r="AT96" s="4127" t="s">
        <v>329</v>
      </c>
      <c r="AU96" s="4134">
        <v>1</v>
      </c>
      <c r="AV96" s="4134">
        <v>1</v>
      </c>
      <c r="AW96" s="4135">
        <v>42887</v>
      </c>
      <c r="AX96" s="4135">
        <v>43098</v>
      </c>
      <c r="AY96" s="4136">
        <v>114530500</v>
      </c>
      <c r="AZ96" s="2271"/>
      <c r="BA96" s="2272" t="s">
        <v>1847</v>
      </c>
      <c r="BB96" s="2271" t="s">
        <v>1848</v>
      </c>
      <c r="BC96" s="2271" t="s">
        <v>1841</v>
      </c>
      <c r="BD96" s="2271" t="s">
        <v>1849</v>
      </c>
      <c r="BE96" s="4151"/>
      <c r="BF96" s="4138">
        <v>114530500</v>
      </c>
      <c r="BG96" s="4127">
        <v>2017000816</v>
      </c>
      <c r="BH96" s="4139"/>
      <c r="BI96" s="4140">
        <v>114530500</v>
      </c>
      <c r="BJ96" s="4141"/>
      <c r="BK96" s="4152"/>
      <c r="BL96" s="2024">
        <f t="shared" si="12"/>
        <v>0</v>
      </c>
      <c r="BM96" s="2024">
        <f>L96-(BI96+BI97+BI98+BI99+BI100+BI101)</f>
        <v>0</v>
      </c>
      <c r="BN96" s="1899"/>
      <c r="BO96" s="1861"/>
      <c r="BP96" s="1861"/>
      <c r="BQ96" s="1900"/>
      <c r="BR96" s="2130"/>
      <c r="BS96" s="1878"/>
      <c r="BT96" s="1878"/>
      <c r="BU96" s="1878"/>
      <c r="BV96" s="1878"/>
      <c r="BW96" s="1878"/>
      <c r="BX96" s="1878"/>
      <c r="BY96" s="1878"/>
      <c r="BZ96" s="1878"/>
      <c r="CA96" s="1878"/>
      <c r="CB96" s="1878"/>
      <c r="CC96" s="1880"/>
      <c r="CD96" s="1966" t="s">
        <v>1713</v>
      </c>
    </row>
    <row r="97" spans="1:82" s="839" customFormat="1" ht="24" customHeight="1" thickBot="1" x14ac:dyDescent="0.25">
      <c r="A97" s="837" t="s">
        <v>161</v>
      </c>
      <c r="B97" s="910" t="s">
        <v>120</v>
      </c>
      <c r="C97" s="911" t="s">
        <v>121</v>
      </c>
      <c r="D97" s="829">
        <v>10</v>
      </c>
      <c r="E97" s="4" t="s">
        <v>1844</v>
      </c>
      <c r="F97" s="5" t="s">
        <v>1845</v>
      </c>
      <c r="G97" s="620">
        <v>222</v>
      </c>
      <c r="H97" s="620" t="s">
        <v>1</v>
      </c>
      <c r="I97" s="954">
        <v>222</v>
      </c>
      <c r="J97" s="480">
        <v>222</v>
      </c>
      <c r="K97" s="25"/>
      <c r="L97" s="830"/>
      <c r="M97" s="832"/>
      <c r="N97" s="832"/>
      <c r="O97" s="832"/>
      <c r="P97" s="832"/>
      <c r="Q97" s="832"/>
      <c r="R97" s="832"/>
      <c r="S97" s="832"/>
      <c r="T97" s="832"/>
      <c r="U97" s="840">
        <f t="shared" si="11"/>
        <v>0</v>
      </c>
      <c r="V97" s="838"/>
      <c r="W97" s="838"/>
      <c r="X97" s="7"/>
      <c r="Y97" s="7"/>
      <c r="Z97" s="7"/>
      <c r="AA97" s="7"/>
      <c r="AB97" s="7"/>
      <c r="AC97" s="7"/>
      <c r="AD97" s="7"/>
      <c r="AE97" s="7"/>
      <c r="AF97" s="791"/>
      <c r="AG97" s="4452"/>
      <c r="AH97" s="4452"/>
      <c r="AI97" s="4452"/>
      <c r="AJ97" s="1143"/>
      <c r="AK97" s="4452"/>
      <c r="AL97" s="4452"/>
      <c r="AM97" s="4453"/>
      <c r="AN97" s="4453"/>
      <c r="AO97" s="4452"/>
      <c r="AP97" s="4452"/>
      <c r="AQ97" s="4452"/>
      <c r="AR97" s="4452"/>
      <c r="AS97" s="4452"/>
      <c r="AT97" s="4181"/>
      <c r="AU97" s="2452"/>
      <c r="AV97" s="2452"/>
      <c r="AW97" s="4454"/>
      <c r="AX97" s="4454"/>
      <c r="AY97" s="4186"/>
      <c r="AZ97" s="1423"/>
      <c r="BA97" s="1423"/>
      <c r="BB97" s="1423"/>
      <c r="BC97" s="1423"/>
      <c r="BD97" s="1423"/>
      <c r="BE97" s="4175"/>
      <c r="BF97" s="4176"/>
      <c r="BG97" s="4171"/>
      <c r="BH97" s="4177"/>
      <c r="BI97" s="4178"/>
      <c r="BJ97" s="4179"/>
      <c r="BK97" s="4180"/>
      <c r="BL97" s="2024">
        <f t="shared" si="12"/>
        <v>0</v>
      </c>
      <c r="BM97" s="2169"/>
      <c r="BN97" s="1902"/>
      <c r="BO97" s="1878"/>
      <c r="BP97" s="1878"/>
      <c r="BQ97" s="1915"/>
      <c r="BR97" s="2105"/>
      <c r="BS97" s="2106"/>
      <c r="BT97" s="2106"/>
      <c r="BU97" s="2106"/>
      <c r="BV97" s="2106"/>
      <c r="BW97" s="2106"/>
      <c r="BX97" s="2106"/>
      <c r="BY97" s="2106"/>
      <c r="BZ97" s="2106"/>
      <c r="CA97" s="2106"/>
      <c r="CB97" s="2106"/>
      <c r="CC97" s="1880"/>
      <c r="CD97" s="1966" t="s">
        <v>1713</v>
      </c>
    </row>
    <row r="98" spans="1:82" s="839" customFormat="1" ht="24" customHeight="1" thickBot="1" x14ac:dyDescent="0.25">
      <c r="A98" s="837" t="s">
        <v>161</v>
      </c>
      <c r="B98" s="910" t="s">
        <v>120</v>
      </c>
      <c r="C98" s="911" t="s">
        <v>121</v>
      </c>
      <c r="D98" s="829">
        <v>10</v>
      </c>
      <c r="E98" s="4" t="s">
        <v>1850</v>
      </c>
      <c r="F98" s="5" t="s">
        <v>1845</v>
      </c>
      <c r="G98" s="620">
        <v>222</v>
      </c>
      <c r="H98" s="620" t="s">
        <v>1</v>
      </c>
      <c r="I98" s="954">
        <v>222</v>
      </c>
      <c r="J98" s="480">
        <v>222</v>
      </c>
      <c r="K98" s="25"/>
      <c r="L98" s="830"/>
      <c r="M98" s="832"/>
      <c r="N98" s="832"/>
      <c r="O98" s="832"/>
      <c r="P98" s="832"/>
      <c r="Q98" s="832"/>
      <c r="R98" s="832"/>
      <c r="S98" s="832"/>
      <c r="T98" s="832"/>
      <c r="U98" s="840">
        <f t="shared" si="11"/>
        <v>0</v>
      </c>
      <c r="V98" s="838"/>
      <c r="W98" s="838"/>
      <c r="X98" s="7"/>
      <c r="Y98" s="7"/>
      <c r="Z98" s="7"/>
      <c r="AA98" s="7"/>
      <c r="AB98" s="7"/>
      <c r="AC98" s="7"/>
      <c r="AD98" s="7"/>
      <c r="AE98" s="7"/>
      <c r="AF98" s="791"/>
      <c r="AG98" s="2976"/>
      <c r="AH98" s="4181"/>
      <c r="AI98" s="4181"/>
      <c r="AJ98" s="4182"/>
      <c r="AK98" s="4181"/>
      <c r="AL98" s="4181"/>
      <c r="AM98" s="4183"/>
      <c r="AN98" s="4184"/>
      <c r="AO98" s="4181"/>
      <c r="AP98" s="4181"/>
      <c r="AQ98" s="4181"/>
      <c r="AR98" s="4185"/>
      <c r="AS98" s="1867"/>
      <c r="AT98" s="4181"/>
      <c r="AU98" s="2452"/>
      <c r="AV98" s="2452"/>
      <c r="AW98" s="4454"/>
      <c r="AX98" s="4454"/>
      <c r="AY98" s="4186"/>
      <c r="AZ98" s="1423"/>
      <c r="BA98" s="1423"/>
      <c r="BB98" s="1423"/>
      <c r="BC98" s="1423"/>
      <c r="BD98" s="1423"/>
      <c r="BE98" s="4175"/>
      <c r="BF98" s="4176"/>
      <c r="BG98" s="4171"/>
      <c r="BH98" s="4177"/>
      <c r="BI98" s="4178"/>
      <c r="BJ98" s="4179"/>
      <c r="BK98" s="4180"/>
      <c r="BL98" s="2024">
        <f t="shared" si="12"/>
        <v>0</v>
      </c>
      <c r="BM98" s="2169"/>
      <c r="BN98" s="1902"/>
      <c r="BO98" s="1878"/>
      <c r="BP98" s="1878"/>
      <c r="BQ98" s="1915"/>
      <c r="BR98" s="2105"/>
      <c r="BS98" s="2106"/>
      <c r="BT98" s="2106"/>
      <c r="BU98" s="2106"/>
      <c r="BV98" s="2106"/>
      <c r="BW98" s="2106"/>
      <c r="BX98" s="2106"/>
      <c r="BY98" s="2106"/>
      <c r="BZ98" s="2106"/>
      <c r="CA98" s="2106"/>
      <c r="CB98" s="2106"/>
      <c r="CC98" s="1880"/>
      <c r="CD98" s="1966" t="s">
        <v>1713</v>
      </c>
    </row>
    <row r="99" spans="1:82" s="839" customFormat="1" ht="24" customHeight="1" thickBot="1" x14ac:dyDescent="0.25">
      <c r="A99" s="837" t="s">
        <v>161</v>
      </c>
      <c r="B99" s="910" t="s">
        <v>120</v>
      </c>
      <c r="C99" s="911" t="s">
        <v>121</v>
      </c>
      <c r="D99" s="829">
        <v>10</v>
      </c>
      <c r="E99" s="4" t="s">
        <v>1850</v>
      </c>
      <c r="F99" s="5" t="s">
        <v>1845</v>
      </c>
      <c r="G99" s="620">
        <v>222</v>
      </c>
      <c r="H99" s="620" t="s">
        <v>1</v>
      </c>
      <c r="I99" s="954">
        <v>222</v>
      </c>
      <c r="J99" s="480">
        <v>222</v>
      </c>
      <c r="K99" s="25"/>
      <c r="L99" s="830"/>
      <c r="M99" s="832"/>
      <c r="N99" s="832"/>
      <c r="O99" s="832"/>
      <c r="P99" s="832"/>
      <c r="Q99" s="832"/>
      <c r="R99" s="832"/>
      <c r="S99" s="832"/>
      <c r="T99" s="832"/>
      <c r="U99" s="840">
        <f t="shared" si="11"/>
        <v>0</v>
      </c>
      <c r="V99" s="838"/>
      <c r="W99" s="838"/>
      <c r="X99" s="7"/>
      <c r="Y99" s="7"/>
      <c r="Z99" s="7"/>
      <c r="AA99" s="7"/>
      <c r="AB99" s="7"/>
      <c r="AC99" s="7"/>
      <c r="AD99" s="7"/>
      <c r="AE99" s="7"/>
      <c r="AF99" s="791"/>
      <c r="AG99" s="2976"/>
      <c r="AH99" s="4181"/>
      <c r="AI99" s="4181"/>
      <c r="AJ99" s="4182"/>
      <c r="AK99" s="4181"/>
      <c r="AL99" s="4181"/>
      <c r="AM99" s="4183"/>
      <c r="AN99" s="4184"/>
      <c r="AO99" s="4181"/>
      <c r="AP99" s="4181"/>
      <c r="AQ99" s="4181"/>
      <c r="AR99" s="4185"/>
      <c r="AS99" s="1867"/>
      <c r="AT99" s="4181"/>
      <c r="AU99" s="2452"/>
      <c r="AV99" s="2452"/>
      <c r="AW99" s="4454"/>
      <c r="AX99" s="4454"/>
      <c r="AY99" s="4186"/>
      <c r="AZ99" s="1423"/>
      <c r="BA99" s="1423"/>
      <c r="BB99" s="1423"/>
      <c r="BC99" s="1423"/>
      <c r="BD99" s="1423"/>
      <c r="BE99" s="4175"/>
      <c r="BF99" s="4176"/>
      <c r="BG99" s="4171"/>
      <c r="BH99" s="4177"/>
      <c r="BI99" s="4178"/>
      <c r="BJ99" s="4179"/>
      <c r="BK99" s="4180"/>
      <c r="BL99" s="2024">
        <f t="shared" si="12"/>
        <v>0</v>
      </c>
      <c r="BM99" s="2169"/>
      <c r="BN99" s="1902"/>
      <c r="BO99" s="1878"/>
      <c r="BP99" s="1878"/>
      <c r="BQ99" s="1915"/>
      <c r="BR99" s="2105"/>
      <c r="BS99" s="2106"/>
      <c r="BT99" s="2106"/>
      <c r="BU99" s="2106"/>
      <c r="BV99" s="2106"/>
      <c r="BW99" s="2106"/>
      <c r="BX99" s="2106"/>
      <c r="BY99" s="2106"/>
      <c r="BZ99" s="2106"/>
      <c r="CA99" s="2106"/>
      <c r="CB99" s="2106"/>
      <c r="CC99" s="1880"/>
      <c r="CD99" s="1966" t="s">
        <v>1713</v>
      </c>
    </row>
    <row r="100" spans="1:82" s="839" customFormat="1" ht="24" customHeight="1" thickBot="1" x14ac:dyDescent="0.25">
      <c r="A100" s="837" t="s">
        <v>161</v>
      </c>
      <c r="B100" s="910" t="s">
        <v>120</v>
      </c>
      <c r="C100" s="911" t="s">
        <v>121</v>
      </c>
      <c r="D100" s="829">
        <v>10</v>
      </c>
      <c r="E100" s="4" t="s">
        <v>1850</v>
      </c>
      <c r="F100" s="5" t="s">
        <v>1845</v>
      </c>
      <c r="G100" s="620">
        <v>222</v>
      </c>
      <c r="H100" s="620" t="s">
        <v>1</v>
      </c>
      <c r="I100" s="954">
        <v>222</v>
      </c>
      <c r="J100" s="480">
        <v>222</v>
      </c>
      <c r="K100" s="25"/>
      <c r="L100" s="830"/>
      <c r="M100" s="832"/>
      <c r="N100" s="832"/>
      <c r="O100" s="832"/>
      <c r="P100" s="832"/>
      <c r="Q100" s="832"/>
      <c r="R100" s="832"/>
      <c r="S100" s="832"/>
      <c r="T100" s="832"/>
      <c r="U100" s="840">
        <f t="shared" si="11"/>
        <v>0</v>
      </c>
      <c r="V100" s="838"/>
      <c r="W100" s="838"/>
      <c r="X100" s="7"/>
      <c r="Y100" s="7"/>
      <c r="Z100" s="7"/>
      <c r="AA100" s="7"/>
      <c r="AB100" s="7"/>
      <c r="AC100" s="7"/>
      <c r="AD100" s="7"/>
      <c r="AE100" s="7"/>
      <c r="AF100" s="791"/>
      <c r="AG100" s="2976"/>
      <c r="AH100" s="4181"/>
      <c r="AI100" s="4181"/>
      <c r="AJ100" s="4182"/>
      <c r="AK100" s="4181"/>
      <c r="AL100" s="4181"/>
      <c r="AM100" s="4183"/>
      <c r="AN100" s="4184"/>
      <c r="AO100" s="4181"/>
      <c r="AP100" s="4181"/>
      <c r="AQ100" s="4181"/>
      <c r="AR100" s="4185"/>
      <c r="AS100" s="1867"/>
      <c r="AT100" s="4181"/>
      <c r="AU100" s="2452"/>
      <c r="AV100" s="2452"/>
      <c r="AW100" s="4454"/>
      <c r="AX100" s="4454"/>
      <c r="AY100" s="4186"/>
      <c r="AZ100" s="1423"/>
      <c r="BA100" s="1423"/>
      <c r="BB100" s="1423"/>
      <c r="BC100" s="1423"/>
      <c r="BD100" s="1423"/>
      <c r="BE100" s="4175"/>
      <c r="BF100" s="4176"/>
      <c r="BG100" s="4171"/>
      <c r="BH100" s="4177"/>
      <c r="BI100" s="4178"/>
      <c r="BJ100" s="4179"/>
      <c r="BK100" s="4180"/>
      <c r="BL100" s="2024">
        <f t="shared" si="12"/>
        <v>0</v>
      </c>
      <c r="BM100" s="2169"/>
      <c r="BN100" s="1902"/>
      <c r="BO100" s="1878"/>
      <c r="BP100" s="1878"/>
      <c r="BQ100" s="1915"/>
      <c r="BR100" s="2105"/>
      <c r="BS100" s="2106"/>
      <c r="BT100" s="2106"/>
      <c r="BU100" s="2106"/>
      <c r="BV100" s="2106"/>
      <c r="BW100" s="2106"/>
      <c r="BX100" s="2106"/>
      <c r="BY100" s="2106"/>
      <c r="BZ100" s="2106"/>
      <c r="CA100" s="2106"/>
      <c r="CB100" s="2106"/>
      <c r="CC100" s="1880"/>
      <c r="CD100" s="1966" t="s">
        <v>1713</v>
      </c>
    </row>
    <row r="101" spans="1:82" s="839" customFormat="1" ht="24" customHeight="1" thickBot="1" x14ac:dyDescent="0.25">
      <c r="A101" s="841" t="s">
        <v>161</v>
      </c>
      <c r="B101" s="956" t="s">
        <v>120</v>
      </c>
      <c r="C101" s="942" t="s">
        <v>121</v>
      </c>
      <c r="D101" s="844">
        <v>10</v>
      </c>
      <c r="E101" s="53" t="s">
        <v>1850</v>
      </c>
      <c r="F101" s="54" t="s">
        <v>1845</v>
      </c>
      <c r="G101" s="957">
        <v>222</v>
      </c>
      <c r="H101" s="957" t="s">
        <v>1</v>
      </c>
      <c r="I101" s="958">
        <v>222</v>
      </c>
      <c r="J101" s="847">
        <v>222</v>
      </c>
      <c r="K101" s="56"/>
      <c r="L101" s="848"/>
      <c r="M101" s="849"/>
      <c r="N101" s="849"/>
      <c r="O101" s="849"/>
      <c r="P101" s="849"/>
      <c r="Q101" s="849"/>
      <c r="R101" s="849"/>
      <c r="S101" s="849"/>
      <c r="T101" s="849"/>
      <c r="U101" s="840">
        <f t="shared" si="11"/>
        <v>0</v>
      </c>
      <c r="V101" s="850"/>
      <c r="W101" s="850"/>
      <c r="X101" s="58"/>
      <c r="Y101" s="58"/>
      <c r="Z101" s="58"/>
      <c r="AA101" s="58"/>
      <c r="AB101" s="58"/>
      <c r="AC101" s="58"/>
      <c r="AD101" s="58"/>
      <c r="AE101" s="58"/>
      <c r="AF101" s="851"/>
      <c r="AG101" s="2973"/>
      <c r="AH101" s="4187"/>
      <c r="AI101" s="4187"/>
      <c r="AJ101" s="4188"/>
      <c r="AK101" s="4187"/>
      <c r="AL101" s="4187"/>
      <c r="AM101" s="4189"/>
      <c r="AN101" s="4190"/>
      <c r="AO101" s="4187"/>
      <c r="AP101" s="4187"/>
      <c r="AQ101" s="4187"/>
      <c r="AR101" s="4191"/>
      <c r="AS101" s="1884"/>
      <c r="AT101" s="4187"/>
      <c r="AU101" s="4192"/>
      <c r="AV101" s="4192"/>
      <c r="AW101" s="4447"/>
      <c r="AX101" s="4447"/>
      <c r="AY101" s="4193"/>
      <c r="AZ101" s="1423"/>
      <c r="BA101" s="1423"/>
      <c r="BB101" s="1423"/>
      <c r="BC101" s="1423"/>
      <c r="BD101" s="1423"/>
      <c r="BE101" s="4175"/>
      <c r="BF101" s="4194"/>
      <c r="BG101" s="4195"/>
      <c r="BH101" s="4196"/>
      <c r="BI101" s="4197"/>
      <c r="BJ101" s="4198"/>
      <c r="BK101" s="4180"/>
      <c r="BL101" s="2024">
        <f t="shared" si="12"/>
        <v>0</v>
      </c>
      <c r="BM101" s="2169"/>
      <c r="BN101" s="1904"/>
      <c r="BO101" s="1896"/>
      <c r="BP101" s="1896"/>
      <c r="BQ101" s="1968"/>
      <c r="BR101" s="2120"/>
      <c r="BS101" s="1913"/>
      <c r="BT101" s="1913"/>
      <c r="BU101" s="1913"/>
      <c r="BV101" s="1913"/>
      <c r="BW101" s="1913"/>
      <c r="BX101" s="1913"/>
      <c r="BY101" s="1913"/>
      <c r="BZ101" s="1913"/>
      <c r="CA101" s="1913"/>
      <c r="CB101" s="1913"/>
      <c r="CC101" s="1898"/>
      <c r="CD101" s="1966" t="s">
        <v>1713</v>
      </c>
    </row>
    <row r="102" spans="1:82" s="839" customFormat="1" ht="24" customHeight="1" thickBot="1" x14ac:dyDescent="0.25">
      <c r="A102" s="862" t="s">
        <v>161</v>
      </c>
      <c r="B102" s="912" t="s">
        <v>120</v>
      </c>
      <c r="C102" s="913" t="s">
        <v>121</v>
      </c>
      <c r="D102" s="865">
        <v>11</v>
      </c>
      <c r="E102" s="763" t="s">
        <v>1851</v>
      </c>
      <c r="F102" s="764" t="s">
        <v>1852</v>
      </c>
      <c r="G102" s="769">
        <v>1</v>
      </c>
      <c r="H102" s="769"/>
      <c r="I102" s="959">
        <v>2</v>
      </c>
      <c r="J102" s="914"/>
      <c r="K102" s="806"/>
      <c r="L102" s="915">
        <f t="shared" si="14"/>
        <v>0</v>
      </c>
      <c r="M102" s="866"/>
      <c r="N102" s="866"/>
      <c r="O102" s="866"/>
      <c r="P102" s="866"/>
      <c r="Q102" s="866"/>
      <c r="R102" s="866"/>
      <c r="S102" s="866"/>
      <c r="T102" s="866"/>
      <c r="U102" s="840">
        <f t="shared" si="11"/>
        <v>0</v>
      </c>
      <c r="V102" s="867"/>
      <c r="W102" s="867"/>
      <c r="X102" s="70"/>
      <c r="Y102" s="70"/>
      <c r="Z102" s="70"/>
      <c r="AA102" s="70"/>
      <c r="AB102" s="70"/>
      <c r="AC102" s="70"/>
      <c r="AD102" s="70"/>
      <c r="AE102" s="70"/>
      <c r="AF102" s="770"/>
      <c r="AG102" s="4397"/>
      <c r="AH102" s="4210"/>
      <c r="AI102" s="4210"/>
      <c r="AJ102" s="2662"/>
      <c r="AK102" s="4210"/>
      <c r="AL102" s="4210"/>
      <c r="AM102" s="4398"/>
      <c r="AN102" s="4399"/>
      <c r="AO102" s="4210"/>
      <c r="AP102" s="4210"/>
      <c r="AQ102" s="4210"/>
      <c r="AR102" s="4362"/>
      <c r="AS102" s="2598"/>
      <c r="AT102" s="4210"/>
      <c r="AU102" s="4400"/>
      <c r="AV102" s="4400"/>
      <c r="AW102" s="2598"/>
      <c r="AX102" s="2598"/>
      <c r="AY102" s="4401"/>
      <c r="AZ102" s="1423"/>
      <c r="BA102" s="1423"/>
      <c r="BB102" s="1423"/>
      <c r="BC102" s="1423"/>
      <c r="BD102" s="1423"/>
      <c r="BE102" s="4175"/>
      <c r="BF102" s="4205"/>
      <c r="BG102" s="4206"/>
      <c r="BH102" s="4207"/>
      <c r="BI102" s="4208"/>
      <c r="BJ102" s="4209"/>
      <c r="BK102" s="4180"/>
      <c r="BL102" s="2024">
        <f t="shared" si="12"/>
        <v>0</v>
      </c>
      <c r="BM102" s="2024"/>
      <c r="BN102" s="1899"/>
      <c r="BO102" s="1861"/>
      <c r="BP102" s="1861"/>
      <c r="BQ102" s="1861"/>
      <c r="BR102" s="1921"/>
      <c r="BS102" s="1921"/>
      <c r="BT102" s="1921"/>
      <c r="BU102" s="1921"/>
      <c r="BV102" s="1921"/>
      <c r="BW102" s="1921"/>
      <c r="BX102" s="1921"/>
      <c r="BY102" s="1921"/>
      <c r="BZ102" s="1921"/>
      <c r="CA102" s="1921"/>
      <c r="CB102" s="1921"/>
      <c r="CC102" s="2310"/>
      <c r="CD102" s="1966" t="s">
        <v>1713</v>
      </c>
    </row>
    <row r="103" spans="1:82" s="839" customFormat="1" ht="24" customHeight="1" thickBot="1" x14ac:dyDescent="0.25">
      <c r="A103" s="852" t="s">
        <v>161</v>
      </c>
      <c r="B103" s="882" t="s">
        <v>120</v>
      </c>
      <c r="C103" s="883" t="s">
        <v>121</v>
      </c>
      <c r="D103" s="855" t="s">
        <v>1853</v>
      </c>
      <c r="E103" s="47" t="s">
        <v>1854</v>
      </c>
      <c r="F103" s="67" t="s">
        <v>1852</v>
      </c>
      <c r="G103" s="69">
        <v>1</v>
      </c>
      <c r="H103" s="69" t="s">
        <v>1</v>
      </c>
      <c r="I103" s="786">
        <v>1</v>
      </c>
      <c r="J103" s="493">
        <v>1</v>
      </c>
      <c r="K103" s="50"/>
      <c r="L103" s="857"/>
      <c r="M103" s="927">
        <v>40000000</v>
      </c>
      <c r="N103" s="927"/>
      <c r="O103" s="927"/>
      <c r="P103" s="927"/>
      <c r="Q103" s="927"/>
      <c r="R103" s="927"/>
      <c r="S103" s="927"/>
      <c r="T103" s="927"/>
      <c r="U103" s="840">
        <f t="shared" si="11"/>
        <v>0</v>
      </c>
      <c r="V103" s="928"/>
      <c r="W103" s="928"/>
      <c r="X103" s="52"/>
      <c r="Y103" s="52"/>
      <c r="Z103" s="52"/>
      <c r="AA103" s="52"/>
      <c r="AB103" s="52"/>
      <c r="AC103" s="52"/>
      <c r="AD103" s="52"/>
      <c r="AE103" s="52"/>
      <c r="AF103" s="746"/>
      <c r="AG103" s="2042"/>
      <c r="AH103" s="4235"/>
      <c r="AI103" s="4235"/>
      <c r="AJ103" s="4455"/>
      <c r="AK103" s="4235"/>
      <c r="AL103" s="4235"/>
      <c r="AM103" s="4456"/>
      <c r="AN103" s="4457"/>
      <c r="AO103" s="4458"/>
      <c r="AP103" s="4458"/>
      <c r="AQ103" s="4458"/>
      <c r="AR103" s="4459"/>
      <c r="AS103" s="1459"/>
      <c r="AT103" s="4235"/>
      <c r="AU103" s="4233"/>
      <c r="AV103" s="4233"/>
      <c r="AW103" s="1459">
        <v>0</v>
      </c>
      <c r="AX103" s="1459"/>
      <c r="AY103" s="3454">
        <v>0</v>
      </c>
      <c r="AZ103" s="1423"/>
      <c r="BA103" s="1423"/>
      <c r="BB103" s="1423"/>
      <c r="BC103" s="1423"/>
      <c r="BD103" s="1423"/>
      <c r="BE103" s="4175"/>
      <c r="BF103" s="4460"/>
      <c r="BG103" s="4235"/>
      <c r="BH103" s="4384"/>
      <c r="BI103" s="4386"/>
      <c r="BJ103" s="4411"/>
      <c r="BK103" s="4180"/>
      <c r="BL103" s="2024">
        <f t="shared" si="12"/>
        <v>0</v>
      </c>
      <c r="BM103" s="2024">
        <f>L103-(BI103+BI104+BI106+BI105+BI107+BI108)</f>
        <v>0</v>
      </c>
      <c r="BN103" s="1902"/>
      <c r="BO103" s="1878"/>
      <c r="BP103" s="1878"/>
      <c r="BQ103" s="1915"/>
      <c r="BR103" s="2045"/>
      <c r="BS103" s="1861"/>
      <c r="BT103" s="1861"/>
      <c r="BU103" s="1861"/>
      <c r="BV103" s="1861"/>
      <c r="BW103" s="1861"/>
      <c r="BX103" s="1861"/>
      <c r="BY103" s="1861"/>
      <c r="BZ103" s="1861"/>
      <c r="CA103" s="1861"/>
      <c r="CB103" s="1861"/>
      <c r="CC103" s="1862"/>
      <c r="CD103" s="1966" t="s">
        <v>1713</v>
      </c>
    </row>
    <row r="104" spans="1:82" s="839" customFormat="1" ht="24" customHeight="1" thickBot="1" x14ac:dyDescent="0.25">
      <c r="A104" s="837" t="s">
        <v>161</v>
      </c>
      <c r="B104" s="889" t="s">
        <v>120</v>
      </c>
      <c r="C104" s="911" t="s">
        <v>121</v>
      </c>
      <c r="D104" s="918" t="s">
        <v>1853</v>
      </c>
      <c r="E104" s="575" t="s">
        <v>1854</v>
      </c>
      <c r="F104" s="608" t="s">
        <v>1852</v>
      </c>
      <c r="G104" s="612">
        <v>1</v>
      </c>
      <c r="H104" s="612" t="s">
        <v>1</v>
      </c>
      <c r="I104" s="789">
        <v>1</v>
      </c>
      <c r="J104" s="454">
        <v>1</v>
      </c>
      <c r="K104" s="538"/>
      <c r="L104" s="830"/>
      <c r="M104" s="920"/>
      <c r="N104" s="920"/>
      <c r="O104" s="920"/>
      <c r="P104" s="920"/>
      <c r="Q104" s="920"/>
      <c r="R104" s="920"/>
      <c r="S104" s="920"/>
      <c r="T104" s="920"/>
      <c r="U104" s="840">
        <f t="shared" si="11"/>
        <v>0</v>
      </c>
      <c r="V104" s="838"/>
      <c r="W104" s="838"/>
      <c r="X104" s="7"/>
      <c r="Y104" s="7"/>
      <c r="Z104" s="7"/>
      <c r="AA104" s="7"/>
      <c r="AB104" s="7"/>
      <c r="AC104" s="7"/>
      <c r="AD104" s="7"/>
      <c r="AE104" s="7"/>
      <c r="AF104" s="791"/>
      <c r="AG104" s="2976"/>
      <c r="AH104" s="2654"/>
      <c r="AI104" s="2654"/>
      <c r="AJ104" s="2638"/>
      <c r="AK104" s="2654"/>
      <c r="AL104" s="2654"/>
      <c r="AM104" s="4183"/>
      <c r="AN104" s="4416"/>
      <c r="AO104" s="2654"/>
      <c r="AP104" s="2654"/>
      <c r="AQ104" s="2654"/>
      <c r="AR104" s="4382"/>
      <c r="AS104" s="1423"/>
      <c r="AT104" s="2276"/>
      <c r="AU104" s="4172"/>
      <c r="AV104" s="4172"/>
      <c r="AW104" s="1423"/>
      <c r="AX104" s="1423"/>
      <c r="AY104" s="3456"/>
      <c r="AZ104" s="1423"/>
      <c r="BA104" s="1423"/>
      <c r="BB104" s="1423"/>
      <c r="BC104" s="1423"/>
      <c r="BD104" s="1423"/>
      <c r="BE104" s="4175"/>
      <c r="BF104" s="4212"/>
      <c r="BG104" s="2276"/>
      <c r="BH104" s="4175"/>
      <c r="BI104" s="4213"/>
      <c r="BJ104" s="4179"/>
      <c r="BK104" s="4180"/>
      <c r="BL104" s="2024">
        <f t="shared" si="12"/>
        <v>0</v>
      </c>
      <c r="BM104" s="2169"/>
      <c r="BN104" s="1902"/>
      <c r="BO104" s="1878"/>
      <c r="BP104" s="1878"/>
      <c r="BQ104" s="1915"/>
      <c r="BR104" s="2105"/>
      <c r="BS104" s="2106"/>
      <c r="BT104" s="2106"/>
      <c r="BU104" s="2106"/>
      <c r="BV104" s="2106"/>
      <c r="BW104" s="2106"/>
      <c r="BX104" s="2106"/>
      <c r="BY104" s="2106"/>
      <c r="BZ104" s="2106"/>
      <c r="CA104" s="2106"/>
      <c r="CB104" s="2106"/>
      <c r="CC104" s="2107"/>
      <c r="CD104" s="1966" t="s">
        <v>1713</v>
      </c>
    </row>
    <row r="105" spans="1:82" s="839" customFormat="1" ht="24" customHeight="1" thickBot="1" x14ac:dyDescent="0.25">
      <c r="A105" s="837" t="s">
        <v>161</v>
      </c>
      <c r="B105" s="889" t="s">
        <v>120</v>
      </c>
      <c r="C105" s="911" t="s">
        <v>121</v>
      </c>
      <c r="D105" s="918" t="s">
        <v>1853</v>
      </c>
      <c r="E105" s="575" t="s">
        <v>1854</v>
      </c>
      <c r="F105" s="608" t="s">
        <v>1852</v>
      </c>
      <c r="G105" s="612">
        <v>1</v>
      </c>
      <c r="H105" s="612" t="s">
        <v>1</v>
      </c>
      <c r="I105" s="789">
        <v>1</v>
      </c>
      <c r="J105" s="454">
        <v>1</v>
      </c>
      <c r="K105" s="538"/>
      <c r="L105" s="830"/>
      <c r="M105" s="920"/>
      <c r="N105" s="920"/>
      <c r="O105" s="920"/>
      <c r="P105" s="920"/>
      <c r="Q105" s="920"/>
      <c r="R105" s="920"/>
      <c r="S105" s="920"/>
      <c r="T105" s="920"/>
      <c r="U105" s="840">
        <f t="shared" si="11"/>
        <v>0</v>
      </c>
      <c r="V105" s="838"/>
      <c r="W105" s="838"/>
      <c r="X105" s="7"/>
      <c r="Y105" s="7"/>
      <c r="Z105" s="7"/>
      <c r="AA105" s="7"/>
      <c r="AB105" s="7"/>
      <c r="AC105" s="7"/>
      <c r="AD105" s="7"/>
      <c r="AE105" s="7"/>
      <c r="AF105" s="791"/>
      <c r="AG105" s="2976"/>
      <c r="AH105" s="2654"/>
      <c r="AI105" s="2654"/>
      <c r="AJ105" s="2638"/>
      <c r="AK105" s="2654"/>
      <c r="AL105" s="2654"/>
      <c r="AM105" s="4183"/>
      <c r="AN105" s="4416"/>
      <c r="AO105" s="2654"/>
      <c r="AP105" s="2654"/>
      <c r="AQ105" s="2654"/>
      <c r="AR105" s="4382"/>
      <c r="AS105" s="1423"/>
      <c r="AT105" s="2276"/>
      <c r="AU105" s="4172"/>
      <c r="AV105" s="4172"/>
      <c r="AW105" s="1423"/>
      <c r="AX105" s="1423"/>
      <c r="AY105" s="3456"/>
      <c r="AZ105" s="1423"/>
      <c r="BA105" s="1423"/>
      <c r="BB105" s="1423"/>
      <c r="BC105" s="1423"/>
      <c r="BD105" s="1423"/>
      <c r="BE105" s="4175"/>
      <c r="BF105" s="4212"/>
      <c r="BG105" s="2276"/>
      <c r="BH105" s="4175"/>
      <c r="BI105" s="4213"/>
      <c r="BJ105" s="4179"/>
      <c r="BK105" s="4180"/>
      <c r="BL105" s="2024">
        <f t="shared" si="12"/>
        <v>0</v>
      </c>
      <c r="BM105" s="2169"/>
      <c r="BN105" s="1902"/>
      <c r="BO105" s="1878"/>
      <c r="BP105" s="1878"/>
      <c r="BQ105" s="1915"/>
      <c r="BR105" s="2105"/>
      <c r="BS105" s="2106"/>
      <c r="BT105" s="2106"/>
      <c r="BU105" s="2106"/>
      <c r="BV105" s="2106"/>
      <c r="BW105" s="2106"/>
      <c r="BX105" s="2106"/>
      <c r="BY105" s="2106"/>
      <c r="BZ105" s="2106"/>
      <c r="CA105" s="2106"/>
      <c r="CB105" s="2106"/>
      <c r="CC105" s="2107"/>
      <c r="CD105" s="1966" t="s">
        <v>1713</v>
      </c>
    </row>
    <row r="106" spans="1:82" s="839" customFormat="1" ht="24" customHeight="1" thickBot="1" x14ac:dyDescent="0.25">
      <c r="A106" s="837" t="s">
        <v>161</v>
      </c>
      <c r="B106" s="889" t="s">
        <v>120</v>
      </c>
      <c r="C106" s="911" t="s">
        <v>121</v>
      </c>
      <c r="D106" s="918" t="s">
        <v>1853</v>
      </c>
      <c r="E106" s="575" t="s">
        <v>1854</v>
      </c>
      <c r="F106" s="608" t="s">
        <v>1852</v>
      </c>
      <c r="G106" s="612">
        <v>1</v>
      </c>
      <c r="H106" s="612" t="s">
        <v>1</v>
      </c>
      <c r="I106" s="789">
        <v>1</v>
      </c>
      <c r="J106" s="454">
        <v>1</v>
      </c>
      <c r="K106" s="538"/>
      <c r="L106" s="830"/>
      <c r="M106" s="920"/>
      <c r="N106" s="920"/>
      <c r="O106" s="920"/>
      <c r="P106" s="920"/>
      <c r="Q106" s="920"/>
      <c r="R106" s="920"/>
      <c r="S106" s="920"/>
      <c r="T106" s="920"/>
      <c r="U106" s="840">
        <f t="shared" si="11"/>
        <v>0</v>
      </c>
      <c r="V106" s="838"/>
      <c r="W106" s="838"/>
      <c r="X106" s="7"/>
      <c r="Y106" s="7"/>
      <c r="Z106" s="7"/>
      <c r="AA106" s="7"/>
      <c r="AB106" s="7"/>
      <c r="AC106" s="7"/>
      <c r="AD106" s="7"/>
      <c r="AE106" s="7"/>
      <c r="AF106" s="791"/>
      <c r="AG106" s="2976"/>
      <c r="AH106" s="2654"/>
      <c r="AI106" s="2654"/>
      <c r="AJ106" s="2638"/>
      <c r="AK106" s="2654"/>
      <c r="AL106" s="2654"/>
      <c r="AM106" s="4183"/>
      <c r="AN106" s="4416"/>
      <c r="AO106" s="2654"/>
      <c r="AP106" s="2654"/>
      <c r="AQ106" s="2654"/>
      <c r="AR106" s="4382"/>
      <c r="AS106" s="1423"/>
      <c r="AT106" s="2276"/>
      <c r="AU106" s="4172"/>
      <c r="AV106" s="4172"/>
      <c r="AW106" s="1423"/>
      <c r="AX106" s="1423"/>
      <c r="AY106" s="3456"/>
      <c r="AZ106" s="1423"/>
      <c r="BA106" s="1423"/>
      <c r="BB106" s="1423"/>
      <c r="BC106" s="1423"/>
      <c r="BD106" s="1423"/>
      <c r="BE106" s="4175"/>
      <c r="BF106" s="4212"/>
      <c r="BG106" s="2276"/>
      <c r="BH106" s="4175"/>
      <c r="BI106" s="4213"/>
      <c r="BJ106" s="4179"/>
      <c r="BK106" s="4180"/>
      <c r="BL106" s="2024">
        <f t="shared" si="12"/>
        <v>0</v>
      </c>
      <c r="BM106" s="2169"/>
      <c r="BN106" s="1902"/>
      <c r="BO106" s="1878"/>
      <c r="BP106" s="1878"/>
      <c r="BQ106" s="1915"/>
      <c r="BR106" s="2105"/>
      <c r="BS106" s="2106"/>
      <c r="BT106" s="2106"/>
      <c r="BU106" s="2106"/>
      <c r="BV106" s="2106"/>
      <c r="BW106" s="2106"/>
      <c r="BX106" s="2106"/>
      <c r="BY106" s="2106"/>
      <c r="BZ106" s="2106"/>
      <c r="CA106" s="2106"/>
      <c r="CB106" s="2106"/>
      <c r="CC106" s="2107"/>
      <c r="CD106" s="1966" t="s">
        <v>1713</v>
      </c>
    </row>
    <row r="107" spans="1:82" s="839" customFormat="1" ht="24" customHeight="1" thickBot="1" x14ac:dyDescent="0.25">
      <c r="A107" s="837" t="s">
        <v>161</v>
      </c>
      <c r="B107" s="889" t="s">
        <v>120</v>
      </c>
      <c r="C107" s="911" t="s">
        <v>121</v>
      </c>
      <c r="D107" s="918" t="s">
        <v>1853</v>
      </c>
      <c r="E107" s="575" t="s">
        <v>1854</v>
      </c>
      <c r="F107" s="608" t="s">
        <v>1852</v>
      </c>
      <c r="G107" s="612">
        <v>1</v>
      </c>
      <c r="H107" s="612" t="s">
        <v>1</v>
      </c>
      <c r="I107" s="789">
        <v>1</v>
      </c>
      <c r="J107" s="454">
        <v>1</v>
      </c>
      <c r="K107" s="538"/>
      <c r="L107" s="830"/>
      <c r="M107" s="920"/>
      <c r="N107" s="920"/>
      <c r="O107" s="920"/>
      <c r="P107" s="920"/>
      <c r="Q107" s="920"/>
      <c r="R107" s="920"/>
      <c r="S107" s="920"/>
      <c r="T107" s="920"/>
      <c r="U107" s="840">
        <f t="shared" si="11"/>
        <v>0</v>
      </c>
      <c r="V107" s="838"/>
      <c r="W107" s="838"/>
      <c r="X107" s="7"/>
      <c r="Y107" s="7"/>
      <c r="Z107" s="7"/>
      <c r="AA107" s="7"/>
      <c r="AB107" s="7"/>
      <c r="AC107" s="7"/>
      <c r="AD107" s="7"/>
      <c r="AE107" s="7"/>
      <c r="AF107" s="791"/>
      <c r="AG107" s="2976"/>
      <c r="AH107" s="2654"/>
      <c r="AI107" s="2654"/>
      <c r="AJ107" s="2638"/>
      <c r="AK107" s="2654"/>
      <c r="AL107" s="2654"/>
      <c r="AM107" s="4183"/>
      <c r="AN107" s="4416"/>
      <c r="AO107" s="2654"/>
      <c r="AP107" s="2654"/>
      <c r="AQ107" s="2654"/>
      <c r="AR107" s="4382"/>
      <c r="AS107" s="1423"/>
      <c r="AT107" s="2276"/>
      <c r="AU107" s="4172"/>
      <c r="AV107" s="4172"/>
      <c r="AW107" s="1423"/>
      <c r="AX107" s="1423"/>
      <c r="AY107" s="3456"/>
      <c r="AZ107" s="1423"/>
      <c r="BA107" s="1423"/>
      <c r="BB107" s="1423"/>
      <c r="BC107" s="1423"/>
      <c r="BD107" s="1423"/>
      <c r="BE107" s="4175"/>
      <c r="BF107" s="4212"/>
      <c r="BG107" s="2276"/>
      <c r="BH107" s="4175"/>
      <c r="BI107" s="4213"/>
      <c r="BJ107" s="4179"/>
      <c r="BK107" s="4180"/>
      <c r="BL107" s="2024">
        <f t="shared" si="12"/>
        <v>0</v>
      </c>
      <c r="BM107" s="2169"/>
      <c r="BN107" s="1902"/>
      <c r="BO107" s="1878"/>
      <c r="BP107" s="1878"/>
      <c r="BQ107" s="1915"/>
      <c r="BR107" s="2105"/>
      <c r="BS107" s="2106"/>
      <c r="BT107" s="2106"/>
      <c r="BU107" s="2106"/>
      <c r="BV107" s="2106"/>
      <c r="BW107" s="2106"/>
      <c r="BX107" s="2106"/>
      <c r="BY107" s="2106"/>
      <c r="BZ107" s="2106"/>
      <c r="CA107" s="2106"/>
      <c r="CB107" s="2106"/>
      <c r="CC107" s="2107"/>
      <c r="CD107" s="1966" t="s">
        <v>1713</v>
      </c>
    </row>
    <row r="108" spans="1:82" s="839" customFormat="1" ht="24" customHeight="1" thickBot="1" x14ac:dyDescent="0.25">
      <c r="A108" s="841" t="s">
        <v>161</v>
      </c>
      <c r="B108" s="932" t="s">
        <v>120</v>
      </c>
      <c r="C108" s="942" t="s">
        <v>121</v>
      </c>
      <c r="D108" s="934" t="s">
        <v>1853</v>
      </c>
      <c r="E108" s="581" t="s">
        <v>1854</v>
      </c>
      <c r="F108" s="609" t="s">
        <v>1852</v>
      </c>
      <c r="G108" s="618">
        <v>1</v>
      </c>
      <c r="H108" s="618" t="s">
        <v>1</v>
      </c>
      <c r="I108" s="960">
        <v>1</v>
      </c>
      <c r="J108" s="496">
        <v>1</v>
      </c>
      <c r="K108" s="544"/>
      <c r="L108" s="848"/>
      <c r="M108" s="936"/>
      <c r="N108" s="936"/>
      <c r="O108" s="936"/>
      <c r="P108" s="936"/>
      <c r="Q108" s="936"/>
      <c r="R108" s="936"/>
      <c r="S108" s="936"/>
      <c r="T108" s="936"/>
      <c r="U108" s="840">
        <f t="shared" si="11"/>
        <v>0</v>
      </c>
      <c r="V108" s="850"/>
      <c r="W108" s="850"/>
      <c r="X108" s="58"/>
      <c r="Y108" s="58"/>
      <c r="Z108" s="58"/>
      <c r="AA108" s="58"/>
      <c r="AB108" s="58"/>
      <c r="AC108" s="58"/>
      <c r="AD108" s="58"/>
      <c r="AE108" s="58"/>
      <c r="AF108" s="851"/>
      <c r="AG108" s="2973"/>
      <c r="AH108" s="4392"/>
      <c r="AI108" s="4392"/>
      <c r="AJ108" s="2682"/>
      <c r="AK108" s="4392"/>
      <c r="AL108" s="4392"/>
      <c r="AM108" s="4189"/>
      <c r="AN108" s="4461"/>
      <c r="AO108" s="4392"/>
      <c r="AP108" s="4392"/>
      <c r="AQ108" s="4392"/>
      <c r="AR108" s="4462"/>
      <c r="AS108" s="1502"/>
      <c r="AT108" s="2280"/>
      <c r="AU108" s="4463"/>
      <c r="AV108" s="4463"/>
      <c r="AW108" s="1502"/>
      <c r="AX108" s="1502"/>
      <c r="AY108" s="4464"/>
      <c r="AZ108" s="1423"/>
      <c r="BA108" s="1423"/>
      <c r="BB108" s="1423"/>
      <c r="BC108" s="1423"/>
      <c r="BD108" s="1423"/>
      <c r="BE108" s="4175"/>
      <c r="BF108" s="4415"/>
      <c r="BG108" s="2280"/>
      <c r="BH108" s="4353"/>
      <c r="BI108" s="4354"/>
      <c r="BJ108" s="4198"/>
      <c r="BK108" s="4180"/>
      <c r="BL108" s="2024">
        <f t="shared" si="12"/>
        <v>0</v>
      </c>
      <c r="BM108" s="2169"/>
      <c r="BN108" s="1902"/>
      <c r="BO108" s="1878"/>
      <c r="BP108" s="1878"/>
      <c r="BQ108" s="1915"/>
      <c r="BR108" s="2120"/>
      <c r="BS108" s="1913"/>
      <c r="BT108" s="1913"/>
      <c r="BU108" s="1913"/>
      <c r="BV108" s="1913"/>
      <c r="BW108" s="1913"/>
      <c r="BX108" s="1913"/>
      <c r="BY108" s="1913"/>
      <c r="BZ108" s="1913"/>
      <c r="CA108" s="1913"/>
      <c r="CB108" s="1913"/>
      <c r="CC108" s="2121"/>
      <c r="CD108" s="1966" t="s">
        <v>1713</v>
      </c>
    </row>
    <row r="109" spans="1:82" s="839" customFormat="1" ht="24" customHeight="1" thickBot="1" x14ac:dyDescent="0.25">
      <c r="A109" s="837" t="s">
        <v>161</v>
      </c>
      <c r="B109" s="910" t="s">
        <v>120</v>
      </c>
      <c r="C109" s="911" t="s">
        <v>121</v>
      </c>
      <c r="D109" s="829" t="s">
        <v>1855</v>
      </c>
      <c r="E109" s="4" t="s">
        <v>1856</v>
      </c>
      <c r="F109" s="602" t="s">
        <v>1857</v>
      </c>
      <c r="G109" s="620">
        <v>1</v>
      </c>
      <c r="H109" s="620" t="s">
        <v>0</v>
      </c>
      <c r="I109" s="954">
        <v>1</v>
      </c>
      <c r="J109" s="480">
        <v>1</v>
      </c>
      <c r="K109" s="25"/>
      <c r="L109" s="830">
        <f t="shared" si="14"/>
        <v>0</v>
      </c>
      <c r="M109" s="832"/>
      <c r="N109" s="832"/>
      <c r="O109" s="832"/>
      <c r="P109" s="832"/>
      <c r="Q109" s="832"/>
      <c r="R109" s="832"/>
      <c r="S109" s="832"/>
      <c r="T109" s="832"/>
      <c r="U109" s="840">
        <f t="shared" si="11"/>
        <v>0</v>
      </c>
      <c r="V109" s="838"/>
      <c r="W109" s="838"/>
      <c r="X109" s="7"/>
      <c r="Y109" s="7"/>
      <c r="Z109" s="7"/>
      <c r="AA109" s="7"/>
      <c r="AB109" s="7"/>
      <c r="AC109" s="7"/>
      <c r="AD109" s="7"/>
      <c r="AE109" s="7"/>
      <c r="AF109" s="791"/>
      <c r="AG109" s="2976"/>
      <c r="AH109" s="4181"/>
      <c r="AI109" s="4181"/>
      <c r="AJ109" s="4182"/>
      <c r="AK109" s="4181"/>
      <c r="AL109" s="4181"/>
      <c r="AM109" s="4465"/>
      <c r="AN109" s="4184"/>
      <c r="AO109" s="4181"/>
      <c r="AP109" s="4181"/>
      <c r="AQ109" s="4181"/>
      <c r="AR109" s="4185"/>
      <c r="AS109" s="1459"/>
      <c r="AT109" s="4235"/>
      <c r="AU109" s="4172"/>
      <c r="AV109" s="4172"/>
      <c r="AW109" s="1397"/>
      <c r="AX109" s="1397"/>
      <c r="AY109" s="4174">
        <v>0</v>
      </c>
      <c r="AZ109" s="1423"/>
      <c r="BA109" s="1423"/>
      <c r="BB109" s="1423"/>
      <c r="BC109" s="1423"/>
      <c r="BD109" s="1423"/>
      <c r="BE109" s="4175"/>
      <c r="BF109" s="4176"/>
      <c r="BG109" s="4171"/>
      <c r="BH109" s="4177"/>
      <c r="BI109" s="4178"/>
      <c r="BJ109" s="4179"/>
      <c r="BK109" s="4180"/>
      <c r="BL109" s="2024">
        <f t="shared" si="12"/>
        <v>0</v>
      </c>
      <c r="BM109" s="2169"/>
      <c r="BN109" s="1902"/>
      <c r="BO109" s="1878"/>
      <c r="BP109" s="1878"/>
      <c r="BQ109" s="1878"/>
      <c r="BR109" s="1878"/>
      <c r="BS109" s="1878"/>
      <c r="BT109" s="1878"/>
      <c r="BU109" s="1878"/>
      <c r="BV109" s="1878"/>
      <c r="BW109" s="1878"/>
      <c r="BX109" s="1878"/>
      <c r="BY109" s="1878"/>
      <c r="BZ109" s="1878"/>
      <c r="CA109" s="1878"/>
      <c r="CB109" s="1878"/>
      <c r="CC109" s="1880"/>
      <c r="CD109" s="1966" t="s">
        <v>1713</v>
      </c>
    </row>
    <row r="110" spans="1:82" s="839" customFormat="1" ht="24" customHeight="1" thickBot="1" x14ac:dyDescent="0.25">
      <c r="A110" s="837" t="s">
        <v>161</v>
      </c>
      <c r="B110" s="889" t="s">
        <v>120</v>
      </c>
      <c r="C110" s="911" t="s">
        <v>121</v>
      </c>
      <c r="D110" s="918" t="s">
        <v>1855</v>
      </c>
      <c r="E110" s="575" t="s">
        <v>1856</v>
      </c>
      <c r="F110" s="608" t="s">
        <v>1857</v>
      </c>
      <c r="G110" s="612">
        <v>1</v>
      </c>
      <c r="H110" s="612" t="s">
        <v>0</v>
      </c>
      <c r="I110" s="789">
        <v>1</v>
      </c>
      <c r="J110" s="454">
        <v>1</v>
      </c>
      <c r="K110" s="25"/>
      <c r="L110" s="830"/>
      <c r="M110" s="832"/>
      <c r="N110" s="832"/>
      <c r="O110" s="832"/>
      <c r="P110" s="832"/>
      <c r="Q110" s="832"/>
      <c r="R110" s="832"/>
      <c r="S110" s="832"/>
      <c r="T110" s="832"/>
      <c r="U110" s="840">
        <f t="shared" si="11"/>
        <v>0</v>
      </c>
      <c r="V110" s="838"/>
      <c r="W110" s="838"/>
      <c r="X110" s="7"/>
      <c r="Y110" s="7"/>
      <c r="Z110" s="7"/>
      <c r="AA110" s="7"/>
      <c r="AB110" s="7"/>
      <c r="AC110" s="7"/>
      <c r="AD110" s="7"/>
      <c r="AE110" s="7"/>
      <c r="AF110" s="791"/>
      <c r="AG110" s="2976"/>
      <c r="AH110" s="4181"/>
      <c r="AI110" s="4181"/>
      <c r="AJ110" s="4182"/>
      <c r="AK110" s="4181"/>
      <c r="AL110" s="4181"/>
      <c r="AM110" s="4183"/>
      <c r="AN110" s="4184"/>
      <c r="AO110" s="4181"/>
      <c r="AP110" s="4181"/>
      <c r="AQ110" s="4181"/>
      <c r="AR110" s="4185"/>
      <c r="AS110" s="1867"/>
      <c r="AT110" s="4181"/>
      <c r="AU110" s="2452"/>
      <c r="AV110" s="2452"/>
      <c r="AW110" s="1867"/>
      <c r="AX110" s="1867"/>
      <c r="AY110" s="4186"/>
      <c r="AZ110" s="1423"/>
      <c r="BA110" s="1423"/>
      <c r="BB110" s="1423"/>
      <c r="BC110" s="1423"/>
      <c r="BD110" s="1423"/>
      <c r="BE110" s="4175"/>
      <c r="BF110" s="4176"/>
      <c r="BG110" s="4171"/>
      <c r="BH110" s="4177"/>
      <c r="BI110" s="4178"/>
      <c r="BJ110" s="4179"/>
      <c r="BK110" s="4180"/>
      <c r="BL110" s="2024">
        <f t="shared" si="12"/>
        <v>0</v>
      </c>
      <c r="BM110" s="2169"/>
      <c r="BN110" s="1902"/>
      <c r="BO110" s="1878"/>
      <c r="BP110" s="1878"/>
      <c r="BQ110" s="1878"/>
      <c r="BR110" s="2106"/>
      <c r="BS110" s="2106"/>
      <c r="BT110" s="2106"/>
      <c r="BU110" s="2106"/>
      <c r="BV110" s="2106"/>
      <c r="BW110" s="2106"/>
      <c r="BX110" s="2106"/>
      <c r="BY110" s="2106"/>
      <c r="BZ110" s="2106"/>
      <c r="CA110" s="2106"/>
      <c r="CB110" s="2106"/>
      <c r="CC110" s="2107"/>
      <c r="CD110" s="1966" t="s">
        <v>1713</v>
      </c>
    </row>
    <row r="111" spans="1:82" s="839" customFormat="1" ht="24" customHeight="1" thickBot="1" x14ac:dyDescent="0.25">
      <c r="A111" s="837" t="s">
        <v>161</v>
      </c>
      <c r="B111" s="889" t="s">
        <v>120</v>
      </c>
      <c r="C111" s="911" t="s">
        <v>121</v>
      </c>
      <c r="D111" s="918" t="s">
        <v>1855</v>
      </c>
      <c r="E111" s="575" t="s">
        <v>1856</v>
      </c>
      <c r="F111" s="608" t="s">
        <v>1857</v>
      </c>
      <c r="G111" s="612">
        <v>1</v>
      </c>
      <c r="H111" s="612" t="s">
        <v>0</v>
      </c>
      <c r="I111" s="789">
        <v>1</v>
      </c>
      <c r="J111" s="454">
        <v>1</v>
      </c>
      <c r="K111" s="25"/>
      <c r="L111" s="830"/>
      <c r="M111" s="832"/>
      <c r="N111" s="832"/>
      <c r="O111" s="832"/>
      <c r="P111" s="832"/>
      <c r="Q111" s="832"/>
      <c r="R111" s="832"/>
      <c r="S111" s="832"/>
      <c r="T111" s="832"/>
      <c r="U111" s="840">
        <f t="shared" si="11"/>
        <v>0</v>
      </c>
      <c r="V111" s="838"/>
      <c r="W111" s="838"/>
      <c r="X111" s="7"/>
      <c r="Y111" s="7"/>
      <c r="Z111" s="7"/>
      <c r="AA111" s="7"/>
      <c r="AB111" s="7"/>
      <c r="AC111" s="7"/>
      <c r="AD111" s="7"/>
      <c r="AE111" s="7"/>
      <c r="AF111" s="791"/>
      <c r="AG111" s="2976"/>
      <c r="AH111" s="4181"/>
      <c r="AI111" s="4181"/>
      <c r="AJ111" s="4182"/>
      <c r="AK111" s="4181"/>
      <c r="AL111" s="4181"/>
      <c r="AM111" s="4183"/>
      <c r="AN111" s="4184"/>
      <c r="AO111" s="4181"/>
      <c r="AP111" s="4181"/>
      <c r="AQ111" s="4181"/>
      <c r="AR111" s="4185"/>
      <c r="AS111" s="1867"/>
      <c r="AT111" s="4181"/>
      <c r="AU111" s="2452"/>
      <c r="AV111" s="2452"/>
      <c r="AW111" s="1867"/>
      <c r="AX111" s="1867"/>
      <c r="AY111" s="4186"/>
      <c r="AZ111" s="1423"/>
      <c r="BA111" s="1423"/>
      <c r="BB111" s="1423"/>
      <c r="BC111" s="1423"/>
      <c r="BD111" s="1423"/>
      <c r="BE111" s="4175"/>
      <c r="BF111" s="4176"/>
      <c r="BG111" s="4171"/>
      <c r="BH111" s="4177"/>
      <c r="BI111" s="4178"/>
      <c r="BJ111" s="4179"/>
      <c r="BK111" s="4180"/>
      <c r="BL111" s="2024">
        <f t="shared" si="12"/>
        <v>0</v>
      </c>
      <c r="BM111" s="2169"/>
      <c r="BN111" s="1902"/>
      <c r="BO111" s="1878"/>
      <c r="BP111" s="1878"/>
      <c r="BQ111" s="1878"/>
      <c r="BR111" s="2106"/>
      <c r="BS111" s="2106"/>
      <c r="BT111" s="2106"/>
      <c r="BU111" s="2106"/>
      <c r="BV111" s="2106"/>
      <c r="BW111" s="2106"/>
      <c r="BX111" s="2106"/>
      <c r="BY111" s="2106"/>
      <c r="BZ111" s="2106"/>
      <c r="CA111" s="2106"/>
      <c r="CB111" s="2106"/>
      <c r="CC111" s="2107"/>
      <c r="CD111" s="1966" t="s">
        <v>1713</v>
      </c>
    </row>
    <row r="112" spans="1:82" s="839" customFormat="1" ht="24" customHeight="1" thickBot="1" x14ac:dyDescent="0.25">
      <c r="A112" s="837" t="s">
        <v>161</v>
      </c>
      <c r="B112" s="889" t="s">
        <v>120</v>
      </c>
      <c r="C112" s="911" t="s">
        <v>121</v>
      </c>
      <c r="D112" s="918" t="s">
        <v>1855</v>
      </c>
      <c r="E112" s="575" t="s">
        <v>1856</v>
      </c>
      <c r="F112" s="608" t="s">
        <v>1857</v>
      </c>
      <c r="G112" s="612">
        <v>1</v>
      </c>
      <c r="H112" s="612" t="s">
        <v>0</v>
      </c>
      <c r="I112" s="789">
        <v>1</v>
      </c>
      <c r="J112" s="454">
        <v>1</v>
      </c>
      <c r="K112" s="25"/>
      <c r="L112" s="830"/>
      <c r="M112" s="832"/>
      <c r="N112" s="832"/>
      <c r="O112" s="832"/>
      <c r="P112" s="832"/>
      <c r="Q112" s="832"/>
      <c r="R112" s="832"/>
      <c r="S112" s="832"/>
      <c r="T112" s="832"/>
      <c r="U112" s="840">
        <f t="shared" si="11"/>
        <v>0</v>
      </c>
      <c r="V112" s="838"/>
      <c r="W112" s="838"/>
      <c r="X112" s="7"/>
      <c r="Y112" s="7"/>
      <c r="Z112" s="7"/>
      <c r="AA112" s="7"/>
      <c r="AB112" s="7"/>
      <c r="AC112" s="7"/>
      <c r="AD112" s="7"/>
      <c r="AE112" s="7"/>
      <c r="AF112" s="791"/>
      <c r="AG112" s="2976"/>
      <c r="AH112" s="4181"/>
      <c r="AI112" s="4181"/>
      <c r="AJ112" s="4182"/>
      <c r="AK112" s="4181"/>
      <c r="AL112" s="4181"/>
      <c r="AM112" s="4183"/>
      <c r="AN112" s="4184"/>
      <c r="AO112" s="4181"/>
      <c r="AP112" s="4181"/>
      <c r="AQ112" s="4181"/>
      <c r="AR112" s="4185"/>
      <c r="AS112" s="1867"/>
      <c r="AT112" s="4181"/>
      <c r="AU112" s="2452"/>
      <c r="AV112" s="2452"/>
      <c r="AW112" s="1867"/>
      <c r="AX112" s="1867"/>
      <c r="AY112" s="4186"/>
      <c r="AZ112" s="1423"/>
      <c r="BA112" s="1423"/>
      <c r="BB112" s="1423"/>
      <c r="BC112" s="1423"/>
      <c r="BD112" s="1423"/>
      <c r="BE112" s="4175"/>
      <c r="BF112" s="4176"/>
      <c r="BG112" s="4171"/>
      <c r="BH112" s="4177"/>
      <c r="BI112" s="4178"/>
      <c r="BJ112" s="4179"/>
      <c r="BK112" s="4180"/>
      <c r="BL112" s="2024">
        <f t="shared" si="12"/>
        <v>0</v>
      </c>
      <c r="BM112" s="2169"/>
      <c r="BN112" s="1902"/>
      <c r="BO112" s="1878"/>
      <c r="BP112" s="1878"/>
      <c r="BQ112" s="1878"/>
      <c r="BR112" s="2106"/>
      <c r="BS112" s="2106"/>
      <c r="BT112" s="2106"/>
      <c r="BU112" s="2106"/>
      <c r="BV112" s="2106"/>
      <c r="BW112" s="2106"/>
      <c r="BX112" s="2106"/>
      <c r="BY112" s="2106"/>
      <c r="BZ112" s="2106"/>
      <c r="CA112" s="2106"/>
      <c r="CB112" s="2106"/>
      <c r="CC112" s="2107"/>
      <c r="CD112" s="1966" t="s">
        <v>1713</v>
      </c>
    </row>
    <row r="113" spans="1:82" s="839" customFormat="1" ht="24" customHeight="1" thickBot="1" x14ac:dyDescent="0.25">
      <c r="A113" s="837" t="s">
        <v>161</v>
      </c>
      <c r="B113" s="889" t="s">
        <v>120</v>
      </c>
      <c r="C113" s="911" t="s">
        <v>121</v>
      </c>
      <c r="D113" s="918" t="s">
        <v>1855</v>
      </c>
      <c r="E113" s="575" t="s">
        <v>1856</v>
      </c>
      <c r="F113" s="608" t="s">
        <v>1857</v>
      </c>
      <c r="G113" s="612">
        <v>1</v>
      </c>
      <c r="H113" s="612" t="s">
        <v>0</v>
      </c>
      <c r="I113" s="789">
        <v>1</v>
      </c>
      <c r="J113" s="454">
        <v>1</v>
      </c>
      <c r="K113" s="25"/>
      <c r="L113" s="830"/>
      <c r="M113" s="832"/>
      <c r="N113" s="832"/>
      <c r="O113" s="832"/>
      <c r="P113" s="832"/>
      <c r="Q113" s="832"/>
      <c r="R113" s="832"/>
      <c r="S113" s="832"/>
      <c r="T113" s="832"/>
      <c r="U113" s="840">
        <f t="shared" si="11"/>
        <v>0</v>
      </c>
      <c r="V113" s="838"/>
      <c r="W113" s="838"/>
      <c r="X113" s="7"/>
      <c r="Y113" s="7"/>
      <c r="Z113" s="7"/>
      <c r="AA113" s="7"/>
      <c r="AB113" s="7"/>
      <c r="AC113" s="7"/>
      <c r="AD113" s="7"/>
      <c r="AE113" s="7"/>
      <c r="AF113" s="791"/>
      <c r="AG113" s="2976"/>
      <c r="AH113" s="4181"/>
      <c r="AI113" s="4181"/>
      <c r="AJ113" s="4182"/>
      <c r="AK113" s="4181"/>
      <c r="AL113" s="4181"/>
      <c r="AM113" s="4183"/>
      <c r="AN113" s="4184"/>
      <c r="AO113" s="4181"/>
      <c r="AP113" s="4181"/>
      <c r="AQ113" s="4181"/>
      <c r="AR113" s="4185"/>
      <c r="AS113" s="1867"/>
      <c r="AT113" s="4181"/>
      <c r="AU113" s="2452"/>
      <c r="AV113" s="2452"/>
      <c r="AW113" s="1867"/>
      <c r="AX113" s="1867"/>
      <c r="AY113" s="4186"/>
      <c r="AZ113" s="1423"/>
      <c r="BA113" s="1423"/>
      <c r="BB113" s="1423"/>
      <c r="BC113" s="1423"/>
      <c r="BD113" s="1423"/>
      <c r="BE113" s="4175"/>
      <c r="BF113" s="4176"/>
      <c r="BG113" s="4171"/>
      <c r="BH113" s="4177"/>
      <c r="BI113" s="4178"/>
      <c r="BJ113" s="4179"/>
      <c r="BK113" s="4180"/>
      <c r="BL113" s="2024">
        <f t="shared" si="12"/>
        <v>0</v>
      </c>
      <c r="BM113" s="2169"/>
      <c r="BN113" s="1902"/>
      <c r="BO113" s="1878"/>
      <c r="BP113" s="1878"/>
      <c r="BQ113" s="1878"/>
      <c r="BR113" s="2106"/>
      <c r="BS113" s="2106"/>
      <c r="BT113" s="2106"/>
      <c r="BU113" s="2106"/>
      <c r="BV113" s="2106"/>
      <c r="BW113" s="2106"/>
      <c r="BX113" s="2106"/>
      <c r="BY113" s="2106"/>
      <c r="BZ113" s="2106"/>
      <c r="CA113" s="2106"/>
      <c r="CB113" s="2106"/>
      <c r="CC113" s="2107"/>
      <c r="CD113" s="1966" t="s">
        <v>1713</v>
      </c>
    </row>
    <row r="114" spans="1:82" s="839" customFormat="1" ht="24" customHeight="1" thickBot="1" x14ac:dyDescent="0.25">
      <c r="A114" s="841" t="s">
        <v>161</v>
      </c>
      <c r="B114" s="932" t="s">
        <v>120</v>
      </c>
      <c r="C114" s="942" t="s">
        <v>121</v>
      </c>
      <c r="D114" s="934" t="s">
        <v>1855</v>
      </c>
      <c r="E114" s="581" t="s">
        <v>1856</v>
      </c>
      <c r="F114" s="609" t="s">
        <v>1857</v>
      </c>
      <c r="G114" s="618">
        <v>1</v>
      </c>
      <c r="H114" s="618" t="s">
        <v>0</v>
      </c>
      <c r="I114" s="960">
        <v>1</v>
      </c>
      <c r="J114" s="496">
        <v>1</v>
      </c>
      <c r="K114" s="56"/>
      <c r="L114" s="848"/>
      <c r="M114" s="849"/>
      <c r="N114" s="849"/>
      <c r="O114" s="849"/>
      <c r="P114" s="849"/>
      <c r="Q114" s="849"/>
      <c r="R114" s="849"/>
      <c r="S114" s="849"/>
      <c r="T114" s="849"/>
      <c r="U114" s="840">
        <f t="shared" si="11"/>
        <v>0</v>
      </c>
      <c r="V114" s="850"/>
      <c r="W114" s="850"/>
      <c r="X114" s="58"/>
      <c r="Y114" s="58"/>
      <c r="Z114" s="58"/>
      <c r="AA114" s="58"/>
      <c r="AB114" s="58"/>
      <c r="AC114" s="58"/>
      <c r="AD114" s="58"/>
      <c r="AE114" s="58"/>
      <c r="AF114" s="851"/>
      <c r="AG114" s="2973"/>
      <c r="AH114" s="4187"/>
      <c r="AI114" s="4187"/>
      <c r="AJ114" s="4188"/>
      <c r="AK114" s="4187"/>
      <c r="AL114" s="4187"/>
      <c r="AM114" s="4183"/>
      <c r="AN114" s="4190"/>
      <c r="AO114" s="4187"/>
      <c r="AP114" s="4187"/>
      <c r="AQ114" s="4187"/>
      <c r="AR114" s="4191"/>
      <c r="AS114" s="1884"/>
      <c r="AT114" s="4187"/>
      <c r="AU114" s="4192"/>
      <c r="AV114" s="4192"/>
      <c r="AW114" s="1884"/>
      <c r="AX114" s="1884"/>
      <c r="AY114" s="4193"/>
      <c r="AZ114" s="1423"/>
      <c r="BA114" s="1423"/>
      <c r="BB114" s="1423"/>
      <c r="BC114" s="1423"/>
      <c r="BD114" s="1423"/>
      <c r="BE114" s="4175"/>
      <c r="BF114" s="4194"/>
      <c r="BG114" s="4195"/>
      <c r="BH114" s="4196"/>
      <c r="BI114" s="4197"/>
      <c r="BJ114" s="4179"/>
      <c r="BK114" s="4180"/>
      <c r="BL114" s="2024">
        <f t="shared" si="12"/>
        <v>0</v>
      </c>
      <c r="BM114" s="2169"/>
      <c r="BN114" s="1904"/>
      <c r="BO114" s="1896"/>
      <c r="BP114" s="1896"/>
      <c r="BQ114" s="1896"/>
      <c r="BR114" s="1913"/>
      <c r="BS114" s="1913"/>
      <c r="BT114" s="1913"/>
      <c r="BU114" s="1913"/>
      <c r="BV114" s="1913"/>
      <c r="BW114" s="1913"/>
      <c r="BX114" s="1913"/>
      <c r="BY114" s="1913"/>
      <c r="BZ114" s="1913"/>
      <c r="CA114" s="1913"/>
      <c r="CB114" s="1913"/>
      <c r="CC114" s="2121"/>
      <c r="CD114" s="1966" t="s">
        <v>1713</v>
      </c>
    </row>
    <row r="115" spans="1:82" ht="25.5" customHeight="1" thickBot="1" x14ac:dyDescent="0.25">
      <c r="A115" s="570" t="s">
        <v>161</v>
      </c>
      <c r="B115" s="571" t="s">
        <v>120</v>
      </c>
      <c r="C115" s="563" t="s">
        <v>121</v>
      </c>
      <c r="D115" s="163">
        <v>12</v>
      </c>
      <c r="E115" s="47" t="s">
        <v>909</v>
      </c>
      <c r="F115" s="48" t="s">
        <v>910</v>
      </c>
      <c r="G115" s="49">
        <v>1606</v>
      </c>
      <c r="H115" s="49" t="s">
        <v>0</v>
      </c>
      <c r="I115" s="49">
        <v>1927</v>
      </c>
      <c r="J115" s="572"/>
      <c r="K115" s="328"/>
      <c r="L115" s="293">
        <f t="shared" ref="L115:L122" si="15">+M115+N115+O115+P115+Q115+R115+S115+T115</f>
        <v>0</v>
      </c>
      <c r="M115" s="52"/>
      <c r="N115" s="52"/>
      <c r="O115" s="52"/>
      <c r="P115" s="52"/>
      <c r="Q115" s="52"/>
      <c r="R115" s="52"/>
      <c r="S115" s="52"/>
      <c r="T115" s="52"/>
      <c r="U115" s="467">
        <f>SUBTOTAL(9,V115:AC115)</f>
        <v>0</v>
      </c>
      <c r="V115" s="52"/>
      <c r="W115" s="52"/>
      <c r="X115" s="52"/>
      <c r="Y115" s="52"/>
      <c r="Z115" s="52"/>
      <c r="AA115" s="52"/>
      <c r="AB115" s="52"/>
      <c r="AC115" s="52"/>
      <c r="AD115" s="52"/>
      <c r="AE115" s="52"/>
      <c r="AF115" s="52"/>
      <c r="AG115" s="1923"/>
      <c r="AH115" s="1462"/>
      <c r="AI115" s="1462"/>
      <c r="AJ115" s="1462"/>
      <c r="AK115" s="1462"/>
      <c r="AL115" s="1462"/>
      <c r="AM115" s="1923"/>
      <c r="AN115" s="1923"/>
      <c r="AO115" s="1462"/>
      <c r="AP115" s="1462"/>
      <c r="AQ115" s="1462"/>
      <c r="AR115" s="1462"/>
      <c r="AS115" s="1687"/>
      <c r="AT115" s="1638"/>
      <c r="AU115" s="1969"/>
      <c r="AV115" s="1969"/>
      <c r="AW115" s="1970"/>
      <c r="AX115" s="1970"/>
      <c r="AY115" s="1971"/>
      <c r="AZ115" s="1459"/>
      <c r="BA115" s="1459"/>
      <c r="BB115" s="1459"/>
      <c r="BC115" s="1459"/>
      <c r="BD115" s="1459"/>
      <c r="BE115" s="1381"/>
      <c r="BF115" s="1381"/>
      <c r="BG115" s="1381"/>
      <c r="BH115" s="1381"/>
      <c r="BI115" s="1972"/>
      <c r="BJ115" s="1381"/>
      <c r="BK115" s="1381"/>
      <c r="BL115" s="1973">
        <f>BF115-BI115</f>
        <v>0</v>
      </c>
      <c r="BM115" s="1974">
        <f>L115-(BI115:BI120)</f>
        <v>0</v>
      </c>
      <c r="BN115" s="1975"/>
      <c r="BO115" s="1975"/>
      <c r="BP115" s="1975"/>
      <c r="BQ115" s="1975"/>
      <c r="BR115" s="1976"/>
      <c r="BS115" s="1977"/>
      <c r="BT115" s="1977"/>
      <c r="BU115" s="1977"/>
      <c r="BV115" s="1977"/>
      <c r="BW115" s="1977"/>
      <c r="BX115" s="1977"/>
      <c r="BY115" s="1977"/>
      <c r="BZ115" s="1977"/>
      <c r="CA115" s="1977"/>
      <c r="CB115" s="1977"/>
      <c r="CC115" s="1977"/>
      <c r="CD115" s="1978" t="s">
        <v>911</v>
      </c>
    </row>
    <row r="116" spans="1:82" ht="25.5" customHeight="1" thickBot="1" x14ac:dyDescent="0.25">
      <c r="A116" s="573" t="s">
        <v>161</v>
      </c>
      <c r="B116" s="574" t="s">
        <v>120</v>
      </c>
      <c r="C116" s="547" t="s">
        <v>121</v>
      </c>
      <c r="D116" s="460" t="s">
        <v>912</v>
      </c>
      <c r="E116" s="575" t="s">
        <v>913</v>
      </c>
      <c r="F116" s="526" t="s">
        <v>910</v>
      </c>
      <c r="G116" s="576">
        <v>1606</v>
      </c>
      <c r="H116" s="576" t="s">
        <v>1</v>
      </c>
      <c r="I116" s="576">
        <v>1606</v>
      </c>
      <c r="J116" s="577">
        <v>1606</v>
      </c>
      <c r="K116" s="319"/>
      <c r="L116" s="436"/>
      <c r="M116" s="466"/>
      <c r="N116" s="466"/>
      <c r="O116" s="466"/>
      <c r="P116" s="466"/>
      <c r="Q116" s="466"/>
      <c r="R116" s="466"/>
      <c r="S116" s="466"/>
      <c r="T116" s="466"/>
      <c r="U116" s="467">
        <f t="shared" ref="U116:U127" si="16">SUBTOTAL(9,V116:AC116)</f>
        <v>0</v>
      </c>
      <c r="V116" s="466"/>
      <c r="W116" s="466"/>
      <c r="X116" s="466"/>
      <c r="Y116" s="466"/>
      <c r="Z116" s="466"/>
      <c r="AA116" s="466"/>
      <c r="AB116" s="466"/>
      <c r="AC116" s="466"/>
      <c r="AD116" s="466"/>
      <c r="AE116" s="466"/>
      <c r="AF116" s="466"/>
      <c r="AG116" s="1147"/>
      <c r="AH116" s="1133"/>
      <c r="AI116" s="1133"/>
      <c r="AJ116" s="1133"/>
      <c r="AK116" s="1133"/>
      <c r="AL116" s="1133"/>
      <c r="AM116" s="1147"/>
      <c r="AN116" s="1147"/>
      <c r="AO116" s="1133"/>
      <c r="AP116" s="1133"/>
      <c r="AQ116" s="1133"/>
      <c r="AR116" s="1133"/>
      <c r="AS116" s="1980" t="s">
        <v>5820</v>
      </c>
      <c r="AT116" s="1981" t="s">
        <v>383</v>
      </c>
      <c r="AU116" s="1982">
        <v>1606</v>
      </c>
      <c r="AV116" s="1982">
        <v>1606</v>
      </c>
      <c r="AW116" s="1983">
        <v>42736</v>
      </c>
      <c r="AX116" s="1983">
        <v>43100</v>
      </c>
      <c r="AY116" s="1984">
        <v>0</v>
      </c>
      <c r="AZ116" s="1423"/>
      <c r="BA116" s="1423"/>
      <c r="BB116" s="1423"/>
      <c r="BC116" s="1423"/>
      <c r="BD116" s="1423"/>
      <c r="BE116" s="1419"/>
      <c r="BF116" s="1419"/>
      <c r="BG116" s="1419"/>
      <c r="BH116" s="1419"/>
      <c r="BI116" s="1985"/>
      <c r="BJ116" s="1419"/>
      <c r="BK116" s="1419"/>
      <c r="BL116" s="1986">
        <f t="shared" ref="BL116:BL127" si="17">BF116-BI116</f>
        <v>0</v>
      </c>
      <c r="BM116" s="1987"/>
      <c r="BN116" s="1988"/>
      <c r="BO116" s="1988"/>
      <c r="BP116" s="1988"/>
      <c r="BQ116" s="1988"/>
      <c r="BR116" s="1989"/>
      <c r="BS116" s="1990"/>
      <c r="BT116" s="1990"/>
      <c r="BU116" s="1990"/>
      <c r="BV116" s="1990"/>
      <c r="BW116" s="1990"/>
      <c r="BX116" s="1990"/>
      <c r="BY116" s="1990"/>
      <c r="BZ116" s="1990"/>
      <c r="CA116" s="1990"/>
      <c r="CB116" s="1990"/>
      <c r="CC116" s="1990"/>
      <c r="CD116" s="1978" t="s">
        <v>911</v>
      </c>
    </row>
    <row r="117" spans="1:82" ht="25.5" customHeight="1" thickBot="1" x14ac:dyDescent="0.25">
      <c r="A117" s="573" t="s">
        <v>161</v>
      </c>
      <c r="B117" s="574" t="s">
        <v>120</v>
      </c>
      <c r="C117" s="547" t="s">
        <v>121</v>
      </c>
      <c r="D117" s="460" t="s">
        <v>912</v>
      </c>
      <c r="E117" s="575" t="s">
        <v>913</v>
      </c>
      <c r="F117" s="526" t="s">
        <v>910</v>
      </c>
      <c r="G117" s="576">
        <v>1606</v>
      </c>
      <c r="H117" s="576" t="s">
        <v>1</v>
      </c>
      <c r="I117" s="576">
        <v>1606</v>
      </c>
      <c r="J117" s="577">
        <v>1606</v>
      </c>
      <c r="K117" s="319"/>
      <c r="L117" s="436"/>
      <c r="M117" s="466"/>
      <c r="N117" s="466"/>
      <c r="O117" s="466"/>
      <c r="P117" s="466"/>
      <c r="Q117" s="466"/>
      <c r="R117" s="466"/>
      <c r="S117" s="466"/>
      <c r="T117" s="466"/>
      <c r="U117" s="467">
        <f t="shared" si="16"/>
        <v>0</v>
      </c>
      <c r="V117" s="466"/>
      <c r="W117" s="466"/>
      <c r="X117" s="466"/>
      <c r="Y117" s="466"/>
      <c r="Z117" s="466"/>
      <c r="AA117" s="466"/>
      <c r="AB117" s="466"/>
      <c r="AC117" s="466"/>
      <c r="AD117" s="466"/>
      <c r="AE117" s="466"/>
      <c r="AF117" s="466"/>
      <c r="AG117" s="1147"/>
      <c r="AH117" s="1133"/>
      <c r="AI117" s="1133"/>
      <c r="AJ117" s="1133"/>
      <c r="AK117" s="1133"/>
      <c r="AL117" s="1133"/>
      <c r="AM117" s="1147"/>
      <c r="AN117" s="1147"/>
      <c r="AO117" s="1133"/>
      <c r="AP117" s="1133"/>
      <c r="AQ117" s="1133"/>
      <c r="AR117" s="1133"/>
      <c r="AS117" s="1991"/>
      <c r="AT117" s="1143"/>
      <c r="AU117" s="1992"/>
      <c r="AV117" s="1992"/>
      <c r="AW117" s="1993"/>
      <c r="AX117" s="1993"/>
      <c r="AY117" s="1994"/>
      <c r="AZ117" s="1423"/>
      <c r="BA117" s="1423"/>
      <c r="BB117" s="1423"/>
      <c r="BC117" s="1423"/>
      <c r="BD117" s="1423"/>
      <c r="BE117" s="1419"/>
      <c r="BF117" s="1419"/>
      <c r="BG117" s="1419"/>
      <c r="BH117" s="1419"/>
      <c r="BI117" s="1985"/>
      <c r="BJ117" s="1419"/>
      <c r="BK117" s="1419"/>
      <c r="BL117" s="1986">
        <f t="shared" si="17"/>
        <v>0</v>
      </c>
      <c r="BM117" s="1987"/>
      <c r="BN117" s="1988"/>
      <c r="BO117" s="1988"/>
      <c r="BP117" s="1988"/>
      <c r="BQ117" s="1988"/>
      <c r="BR117" s="1989"/>
      <c r="BS117" s="1990"/>
      <c r="BT117" s="1990"/>
      <c r="BU117" s="1990"/>
      <c r="BV117" s="1990"/>
      <c r="BW117" s="1990"/>
      <c r="BX117" s="1990"/>
      <c r="BY117" s="1990"/>
      <c r="BZ117" s="1990"/>
      <c r="CA117" s="1990"/>
      <c r="CB117" s="1990"/>
      <c r="CC117" s="1990"/>
      <c r="CD117" s="1978" t="s">
        <v>911</v>
      </c>
    </row>
    <row r="118" spans="1:82" ht="25.5" customHeight="1" thickBot="1" x14ac:dyDescent="0.25">
      <c r="A118" s="573" t="s">
        <v>161</v>
      </c>
      <c r="B118" s="574" t="s">
        <v>120</v>
      </c>
      <c r="C118" s="547" t="s">
        <v>121</v>
      </c>
      <c r="D118" s="460" t="s">
        <v>912</v>
      </c>
      <c r="E118" s="575" t="s">
        <v>913</v>
      </c>
      <c r="F118" s="526" t="s">
        <v>910</v>
      </c>
      <c r="G118" s="576">
        <v>1606</v>
      </c>
      <c r="H118" s="576" t="s">
        <v>1</v>
      </c>
      <c r="I118" s="576">
        <v>1606</v>
      </c>
      <c r="J118" s="577">
        <v>1606</v>
      </c>
      <c r="K118" s="319"/>
      <c r="L118" s="436"/>
      <c r="M118" s="466"/>
      <c r="N118" s="466"/>
      <c r="O118" s="466"/>
      <c r="P118" s="466"/>
      <c r="Q118" s="466"/>
      <c r="R118" s="466"/>
      <c r="S118" s="466"/>
      <c r="T118" s="466"/>
      <c r="U118" s="467">
        <f t="shared" si="16"/>
        <v>0</v>
      </c>
      <c r="V118" s="466"/>
      <c r="W118" s="466"/>
      <c r="X118" s="466"/>
      <c r="Y118" s="466"/>
      <c r="Z118" s="466"/>
      <c r="AA118" s="466"/>
      <c r="AB118" s="466"/>
      <c r="AC118" s="466"/>
      <c r="AD118" s="466"/>
      <c r="AE118" s="466"/>
      <c r="AF118" s="466"/>
      <c r="AG118" s="1147"/>
      <c r="AH118" s="1133"/>
      <c r="AI118" s="1133"/>
      <c r="AJ118" s="1133"/>
      <c r="AK118" s="1133"/>
      <c r="AL118" s="1133"/>
      <c r="AM118" s="1147"/>
      <c r="AN118" s="1147"/>
      <c r="AO118" s="1133"/>
      <c r="AP118" s="1133"/>
      <c r="AQ118" s="1133"/>
      <c r="AR118" s="1133"/>
      <c r="AS118" s="1991"/>
      <c r="AT118" s="1143"/>
      <c r="AU118" s="1992"/>
      <c r="AV118" s="1992"/>
      <c r="AW118" s="1993"/>
      <c r="AX118" s="1993"/>
      <c r="AY118" s="1994"/>
      <c r="AZ118" s="1423"/>
      <c r="BA118" s="1423"/>
      <c r="BB118" s="1423"/>
      <c r="BC118" s="1423"/>
      <c r="BD118" s="1423"/>
      <c r="BE118" s="1419"/>
      <c r="BF118" s="1419"/>
      <c r="BG118" s="1419"/>
      <c r="BH118" s="1419"/>
      <c r="BI118" s="1985"/>
      <c r="BJ118" s="1419"/>
      <c r="BK118" s="1419"/>
      <c r="BL118" s="1986">
        <f t="shared" si="17"/>
        <v>0</v>
      </c>
      <c r="BM118" s="1987"/>
      <c r="BN118" s="1988"/>
      <c r="BO118" s="1988"/>
      <c r="BP118" s="1988"/>
      <c r="BQ118" s="1988"/>
      <c r="BR118" s="1989"/>
      <c r="BS118" s="1990"/>
      <c r="BT118" s="1990"/>
      <c r="BU118" s="1990"/>
      <c r="BV118" s="1990"/>
      <c r="BW118" s="1990"/>
      <c r="BX118" s="1990"/>
      <c r="BY118" s="1990"/>
      <c r="BZ118" s="1990"/>
      <c r="CA118" s="1990"/>
      <c r="CB118" s="1990"/>
      <c r="CC118" s="1990"/>
      <c r="CD118" s="1978" t="s">
        <v>911</v>
      </c>
    </row>
    <row r="119" spans="1:82" ht="25.5" customHeight="1" thickBot="1" x14ac:dyDescent="0.25">
      <c r="A119" s="573" t="s">
        <v>161</v>
      </c>
      <c r="B119" s="574" t="s">
        <v>120</v>
      </c>
      <c r="C119" s="547" t="s">
        <v>121</v>
      </c>
      <c r="D119" s="460" t="s">
        <v>912</v>
      </c>
      <c r="E119" s="575" t="s">
        <v>913</v>
      </c>
      <c r="F119" s="526" t="s">
        <v>910</v>
      </c>
      <c r="G119" s="576">
        <v>1606</v>
      </c>
      <c r="H119" s="576" t="s">
        <v>1</v>
      </c>
      <c r="I119" s="576">
        <v>1606</v>
      </c>
      <c r="J119" s="577">
        <v>1606</v>
      </c>
      <c r="K119" s="319"/>
      <c r="L119" s="436"/>
      <c r="M119" s="466"/>
      <c r="N119" s="466"/>
      <c r="O119" s="466"/>
      <c r="P119" s="466"/>
      <c r="Q119" s="466"/>
      <c r="R119" s="466"/>
      <c r="S119" s="466"/>
      <c r="T119" s="466"/>
      <c r="U119" s="467">
        <f t="shared" si="16"/>
        <v>0</v>
      </c>
      <c r="V119" s="466"/>
      <c r="W119" s="466"/>
      <c r="X119" s="466"/>
      <c r="Y119" s="466"/>
      <c r="Z119" s="466"/>
      <c r="AA119" s="466"/>
      <c r="AB119" s="466"/>
      <c r="AC119" s="466"/>
      <c r="AD119" s="466"/>
      <c r="AE119" s="466"/>
      <c r="AF119" s="466"/>
      <c r="AG119" s="1147"/>
      <c r="AH119" s="1133"/>
      <c r="AI119" s="1133"/>
      <c r="AJ119" s="1133"/>
      <c r="AK119" s="1133"/>
      <c r="AL119" s="1133"/>
      <c r="AM119" s="1147"/>
      <c r="AN119" s="1147"/>
      <c r="AO119" s="1133"/>
      <c r="AP119" s="1133"/>
      <c r="AQ119" s="1133"/>
      <c r="AR119" s="1133"/>
      <c r="AS119" s="1991"/>
      <c r="AT119" s="1143"/>
      <c r="AU119" s="1992"/>
      <c r="AV119" s="1992"/>
      <c r="AW119" s="1993"/>
      <c r="AX119" s="1993"/>
      <c r="AY119" s="1994"/>
      <c r="AZ119" s="1423"/>
      <c r="BA119" s="1423"/>
      <c r="BB119" s="1423"/>
      <c r="BC119" s="1423"/>
      <c r="BD119" s="1423"/>
      <c r="BE119" s="1419"/>
      <c r="BF119" s="1419"/>
      <c r="BG119" s="1419"/>
      <c r="BH119" s="1419"/>
      <c r="BI119" s="1985"/>
      <c r="BJ119" s="1419"/>
      <c r="BK119" s="1419"/>
      <c r="BL119" s="1986">
        <f t="shared" si="17"/>
        <v>0</v>
      </c>
      <c r="BM119" s="1987"/>
      <c r="BN119" s="1988"/>
      <c r="BO119" s="1988"/>
      <c r="BP119" s="1988"/>
      <c r="BQ119" s="1988"/>
      <c r="BR119" s="1989"/>
      <c r="BS119" s="1990"/>
      <c r="BT119" s="1990"/>
      <c r="BU119" s="1990"/>
      <c r="BV119" s="1990"/>
      <c r="BW119" s="1990"/>
      <c r="BX119" s="1990"/>
      <c r="BY119" s="1990"/>
      <c r="BZ119" s="1990"/>
      <c r="CA119" s="1990"/>
      <c r="CB119" s="1990"/>
      <c r="CC119" s="1990"/>
      <c r="CD119" s="1978" t="s">
        <v>911</v>
      </c>
    </row>
    <row r="120" spans="1:82" ht="25.5" customHeight="1" thickBot="1" x14ac:dyDescent="0.25">
      <c r="A120" s="573" t="s">
        <v>161</v>
      </c>
      <c r="B120" s="574" t="s">
        <v>120</v>
      </c>
      <c r="C120" s="547" t="s">
        <v>121</v>
      </c>
      <c r="D120" s="460" t="s">
        <v>912</v>
      </c>
      <c r="E120" s="575" t="s">
        <v>913</v>
      </c>
      <c r="F120" s="526" t="s">
        <v>910</v>
      </c>
      <c r="G120" s="576">
        <v>1606</v>
      </c>
      <c r="H120" s="576" t="s">
        <v>1</v>
      </c>
      <c r="I120" s="576">
        <v>1606</v>
      </c>
      <c r="J120" s="577">
        <v>1606</v>
      </c>
      <c r="K120" s="319"/>
      <c r="L120" s="436"/>
      <c r="M120" s="466"/>
      <c r="N120" s="466"/>
      <c r="O120" s="466"/>
      <c r="P120" s="466"/>
      <c r="Q120" s="466"/>
      <c r="R120" s="466"/>
      <c r="S120" s="466"/>
      <c r="T120" s="466"/>
      <c r="U120" s="467">
        <f t="shared" si="16"/>
        <v>0</v>
      </c>
      <c r="V120" s="466"/>
      <c r="W120" s="466"/>
      <c r="X120" s="466"/>
      <c r="Y120" s="466"/>
      <c r="Z120" s="466"/>
      <c r="AA120" s="466"/>
      <c r="AB120" s="466"/>
      <c r="AC120" s="466"/>
      <c r="AD120" s="466"/>
      <c r="AE120" s="466"/>
      <c r="AF120" s="466"/>
      <c r="AG120" s="1147"/>
      <c r="AH120" s="1133"/>
      <c r="AI120" s="1133"/>
      <c r="AJ120" s="1133"/>
      <c r="AK120" s="1133"/>
      <c r="AL120" s="1133"/>
      <c r="AM120" s="1147"/>
      <c r="AN120" s="1147"/>
      <c r="AO120" s="1133"/>
      <c r="AP120" s="1133"/>
      <c r="AQ120" s="1133"/>
      <c r="AR120" s="1133"/>
      <c r="AS120" s="1991"/>
      <c r="AT120" s="1143"/>
      <c r="AU120" s="1992"/>
      <c r="AV120" s="1992"/>
      <c r="AW120" s="1993"/>
      <c r="AX120" s="1993"/>
      <c r="AY120" s="1994"/>
      <c r="AZ120" s="1423"/>
      <c r="BA120" s="1423"/>
      <c r="BB120" s="1423"/>
      <c r="BC120" s="1423"/>
      <c r="BD120" s="1423"/>
      <c r="BE120" s="1419"/>
      <c r="BF120" s="1419"/>
      <c r="BG120" s="1419"/>
      <c r="BH120" s="1419"/>
      <c r="BI120" s="1985"/>
      <c r="BJ120" s="1419"/>
      <c r="BK120" s="1419"/>
      <c r="BL120" s="1986">
        <f t="shared" si="17"/>
        <v>0</v>
      </c>
      <c r="BM120" s="1987"/>
      <c r="BN120" s="1988"/>
      <c r="BO120" s="1988"/>
      <c r="BP120" s="1988"/>
      <c r="BQ120" s="1988"/>
      <c r="BR120" s="1989"/>
      <c r="BS120" s="1990"/>
      <c r="BT120" s="1990"/>
      <c r="BU120" s="1990"/>
      <c r="BV120" s="1990"/>
      <c r="BW120" s="1990"/>
      <c r="BX120" s="1990"/>
      <c r="BY120" s="1990"/>
      <c r="BZ120" s="1990"/>
      <c r="CA120" s="1990"/>
      <c r="CB120" s="1990"/>
      <c r="CC120" s="1990"/>
      <c r="CD120" s="1978" t="s">
        <v>911</v>
      </c>
    </row>
    <row r="121" spans="1:82" ht="25.5" customHeight="1" thickBot="1" x14ac:dyDescent="0.25">
      <c r="A121" s="578" t="s">
        <v>161</v>
      </c>
      <c r="B121" s="579" t="s">
        <v>120</v>
      </c>
      <c r="C121" s="580" t="s">
        <v>121</v>
      </c>
      <c r="D121" s="431" t="s">
        <v>912</v>
      </c>
      <c r="E121" s="581" t="s">
        <v>913</v>
      </c>
      <c r="F121" s="433" t="s">
        <v>910</v>
      </c>
      <c r="G121" s="582">
        <v>1606</v>
      </c>
      <c r="H121" s="582" t="s">
        <v>1</v>
      </c>
      <c r="I121" s="582">
        <v>1606</v>
      </c>
      <c r="J121" s="583">
        <v>1606</v>
      </c>
      <c r="K121" s="319"/>
      <c r="L121" s="437"/>
      <c r="M121" s="474"/>
      <c r="N121" s="474"/>
      <c r="O121" s="474"/>
      <c r="P121" s="474"/>
      <c r="Q121" s="474"/>
      <c r="R121" s="474"/>
      <c r="S121" s="474"/>
      <c r="T121" s="474"/>
      <c r="U121" s="467">
        <f t="shared" si="16"/>
        <v>0</v>
      </c>
      <c r="V121" s="474"/>
      <c r="W121" s="474"/>
      <c r="X121" s="474"/>
      <c r="Y121" s="474"/>
      <c r="Z121" s="474"/>
      <c r="AA121" s="474"/>
      <c r="AB121" s="474"/>
      <c r="AC121" s="474"/>
      <c r="AD121" s="474"/>
      <c r="AE121" s="474"/>
      <c r="AF121" s="474"/>
      <c r="AG121" s="1995"/>
      <c r="AH121" s="1505"/>
      <c r="AI121" s="1505"/>
      <c r="AJ121" s="1505"/>
      <c r="AK121" s="1505"/>
      <c r="AL121" s="1505"/>
      <c r="AM121" s="1995"/>
      <c r="AN121" s="1995"/>
      <c r="AO121" s="1505"/>
      <c r="AP121" s="1505"/>
      <c r="AQ121" s="1505"/>
      <c r="AR121" s="1505"/>
      <c r="AS121" s="1996"/>
      <c r="AT121" s="1997"/>
      <c r="AU121" s="1998"/>
      <c r="AV121" s="1998"/>
      <c r="AW121" s="1999"/>
      <c r="AX121" s="1999"/>
      <c r="AY121" s="2000"/>
      <c r="AZ121" s="1502"/>
      <c r="BA121" s="1502"/>
      <c r="BB121" s="1502"/>
      <c r="BC121" s="1502"/>
      <c r="BD121" s="1502"/>
      <c r="BE121" s="1498"/>
      <c r="BF121" s="1498"/>
      <c r="BG121" s="1498"/>
      <c r="BH121" s="1498"/>
      <c r="BI121" s="2001"/>
      <c r="BJ121" s="1498"/>
      <c r="BK121" s="1498"/>
      <c r="BL121" s="2002">
        <f t="shared" si="17"/>
        <v>0</v>
      </c>
      <c r="BM121" s="2003"/>
      <c r="BN121" s="2004"/>
      <c r="BO121" s="2004"/>
      <c r="BP121" s="2004"/>
      <c r="BQ121" s="2004"/>
      <c r="BR121" s="2005"/>
      <c r="BS121" s="2006"/>
      <c r="BT121" s="2006"/>
      <c r="BU121" s="2006"/>
      <c r="BV121" s="2006"/>
      <c r="BW121" s="2006"/>
      <c r="BX121" s="2006"/>
      <c r="BY121" s="2006"/>
      <c r="BZ121" s="2006"/>
      <c r="CA121" s="2006"/>
      <c r="CB121" s="2006"/>
      <c r="CC121" s="2006"/>
      <c r="CD121" s="1978" t="s">
        <v>911</v>
      </c>
    </row>
    <row r="122" spans="1:82" ht="25.5" customHeight="1" thickBot="1" x14ac:dyDescent="0.25">
      <c r="A122" s="570" t="s">
        <v>161</v>
      </c>
      <c r="B122" s="571" t="s">
        <v>120</v>
      </c>
      <c r="C122" s="563" t="s">
        <v>121</v>
      </c>
      <c r="D122" s="163" t="s">
        <v>914</v>
      </c>
      <c r="E122" s="47" t="s">
        <v>915</v>
      </c>
      <c r="F122" s="48" t="s">
        <v>910</v>
      </c>
      <c r="G122" s="49">
        <v>0</v>
      </c>
      <c r="H122" s="49" t="s">
        <v>0</v>
      </c>
      <c r="I122" s="49">
        <v>321</v>
      </c>
      <c r="J122" s="572">
        <v>321</v>
      </c>
      <c r="K122" s="319"/>
      <c r="L122" s="293">
        <f t="shared" si="15"/>
        <v>0</v>
      </c>
      <c r="M122" s="52"/>
      <c r="N122" s="52"/>
      <c r="O122" s="52"/>
      <c r="P122" s="52"/>
      <c r="Q122" s="52"/>
      <c r="R122" s="52"/>
      <c r="S122" s="52"/>
      <c r="T122" s="52"/>
      <c r="U122" s="467">
        <f t="shared" si="16"/>
        <v>0</v>
      </c>
      <c r="V122" s="52"/>
      <c r="W122" s="52"/>
      <c r="X122" s="52"/>
      <c r="Y122" s="52"/>
      <c r="Z122" s="52"/>
      <c r="AA122" s="52"/>
      <c r="AB122" s="52"/>
      <c r="AC122" s="52"/>
      <c r="AD122" s="52"/>
      <c r="AE122" s="52"/>
      <c r="AF122" s="52"/>
      <c r="AG122" s="1923"/>
      <c r="AH122" s="1462"/>
      <c r="AI122" s="1462"/>
      <c r="AJ122" s="1462"/>
      <c r="AK122" s="1462"/>
      <c r="AL122" s="1462"/>
      <c r="AM122" s="1923"/>
      <c r="AN122" s="1923"/>
      <c r="AO122" s="1462"/>
      <c r="AP122" s="1462"/>
      <c r="AQ122" s="1462"/>
      <c r="AR122" s="1462"/>
      <c r="AS122" s="1980" t="s">
        <v>5821</v>
      </c>
      <c r="AT122" s="1143" t="s">
        <v>383</v>
      </c>
      <c r="AU122" s="1969">
        <v>394</v>
      </c>
      <c r="AV122" s="1969">
        <v>394</v>
      </c>
      <c r="AW122" s="1970">
        <v>42736</v>
      </c>
      <c r="AX122" s="1970">
        <v>43100</v>
      </c>
      <c r="AY122" s="1971">
        <v>0</v>
      </c>
      <c r="AZ122" s="1459"/>
      <c r="BA122" s="1459"/>
      <c r="BB122" s="1459"/>
      <c r="BC122" s="1459"/>
      <c r="BD122" s="1459"/>
      <c r="BE122" s="1381"/>
      <c r="BF122" s="1381"/>
      <c r="BG122" s="1381"/>
      <c r="BH122" s="1381"/>
      <c r="BI122" s="1972"/>
      <c r="BJ122" s="1381"/>
      <c r="BK122" s="1381"/>
      <c r="BL122" s="1973">
        <f t="shared" si="17"/>
        <v>0</v>
      </c>
      <c r="BM122" s="2007"/>
      <c r="BN122" s="2008"/>
      <c r="BO122" s="2008"/>
      <c r="BP122" s="2008"/>
      <c r="BQ122" s="2008"/>
      <c r="BR122" s="1976"/>
      <c r="BS122" s="1977"/>
      <c r="BT122" s="1977"/>
      <c r="BU122" s="1977"/>
      <c r="BV122" s="1977"/>
      <c r="BW122" s="1977"/>
      <c r="BX122" s="1977"/>
      <c r="BY122" s="1977"/>
      <c r="BZ122" s="1977"/>
      <c r="CA122" s="1977"/>
      <c r="CB122" s="1977"/>
      <c r="CC122" s="1977"/>
      <c r="CD122" s="1978" t="s">
        <v>911</v>
      </c>
    </row>
    <row r="123" spans="1:82" ht="25.5" customHeight="1" thickBot="1" x14ac:dyDescent="0.25">
      <c r="A123" s="573" t="s">
        <v>161</v>
      </c>
      <c r="B123" s="574" t="s">
        <v>120</v>
      </c>
      <c r="C123" s="547" t="s">
        <v>121</v>
      </c>
      <c r="D123" s="460" t="s">
        <v>914</v>
      </c>
      <c r="E123" s="575" t="s">
        <v>915</v>
      </c>
      <c r="F123" s="526" t="s">
        <v>910</v>
      </c>
      <c r="G123" s="576">
        <v>0</v>
      </c>
      <c r="H123" s="576" t="s">
        <v>0</v>
      </c>
      <c r="I123" s="576">
        <v>321</v>
      </c>
      <c r="J123" s="577">
        <v>321</v>
      </c>
      <c r="K123" s="584"/>
      <c r="L123" s="436"/>
      <c r="M123" s="466"/>
      <c r="N123" s="466"/>
      <c r="O123" s="466"/>
      <c r="P123" s="466"/>
      <c r="Q123" s="466"/>
      <c r="R123" s="466"/>
      <c r="S123" s="466"/>
      <c r="T123" s="466"/>
      <c r="U123" s="467">
        <f t="shared" si="16"/>
        <v>0</v>
      </c>
      <c r="V123" s="466"/>
      <c r="W123" s="466"/>
      <c r="X123" s="466"/>
      <c r="Y123" s="466"/>
      <c r="Z123" s="466"/>
      <c r="AA123" s="466"/>
      <c r="AB123" s="466"/>
      <c r="AC123" s="466"/>
      <c r="AD123" s="466"/>
      <c r="AE123" s="466"/>
      <c r="AF123" s="466"/>
      <c r="AG123" s="1147"/>
      <c r="AH123" s="1133"/>
      <c r="AI123" s="1133"/>
      <c r="AJ123" s="1133"/>
      <c r="AK123" s="1133"/>
      <c r="AL123" s="1133"/>
      <c r="AM123" s="1147"/>
      <c r="AN123" s="1147"/>
      <c r="AO123" s="1133"/>
      <c r="AP123" s="1133"/>
      <c r="AQ123" s="1133"/>
      <c r="AR123" s="1133"/>
      <c r="AS123" s="1991"/>
      <c r="AT123" s="1143"/>
      <c r="AU123" s="1992"/>
      <c r="AV123" s="1992"/>
      <c r="AW123" s="1993"/>
      <c r="AX123" s="1993"/>
      <c r="AY123" s="1994"/>
      <c r="AZ123" s="1423"/>
      <c r="BA123" s="1423"/>
      <c r="BB123" s="1423"/>
      <c r="BC123" s="1423"/>
      <c r="BD123" s="1423"/>
      <c r="BE123" s="1419"/>
      <c r="BF123" s="1419"/>
      <c r="BG123" s="1419"/>
      <c r="BH123" s="1419"/>
      <c r="BI123" s="1985"/>
      <c r="BJ123" s="1419"/>
      <c r="BK123" s="1419"/>
      <c r="BL123" s="1986">
        <f t="shared" si="17"/>
        <v>0</v>
      </c>
      <c r="BM123" s="1987"/>
      <c r="BN123" s="1988"/>
      <c r="BO123" s="1988"/>
      <c r="BP123" s="1988"/>
      <c r="BQ123" s="1988"/>
      <c r="BR123" s="1989"/>
      <c r="BS123" s="1990"/>
      <c r="BT123" s="1990"/>
      <c r="BU123" s="1990"/>
      <c r="BV123" s="1990"/>
      <c r="BW123" s="1990"/>
      <c r="BX123" s="1990"/>
      <c r="BY123" s="1990"/>
      <c r="BZ123" s="1990"/>
      <c r="CA123" s="1990"/>
      <c r="CB123" s="1990"/>
      <c r="CC123" s="1990"/>
      <c r="CD123" s="1978" t="s">
        <v>911</v>
      </c>
    </row>
    <row r="124" spans="1:82" ht="25.5" customHeight="1" thickBot="1" x14ac:dyDescent="0.25">
      <c r="A124" s="573" t="s">
        <v>161</v>
      </c>
      <c r="B124" s="574" t="s">
        <v>120</v>
      </c>
      <c r="C124" s="547" t="s">
        <v>121</v>
      </c>
      <c r="D124" s="460" t="s">
        <v>914</v>
      </c>
      <c r="E124" s="575" t="s">
        <v>915</v>
      </c>
      <c r="F124" s="526" t="s">
        <v>910</v>
      </c>
      <c r="G124" s="576">
        <v>0</v>
      </c>
      <c r="H124" s="576" t="s">
        <v>0</v>
      </c>
      <c r="I124" s="576">
        <v>321</v>
      </c>
      <c r="J124" s="577">
        <v>321</v>
      </c>
      <c r="K124" s="584"/>
      <c r="L124" s="436"/>
      <c r="M124" s="466"/>
      <c r="N124" s="466"/>
      <c r="O124" s="466"/>
      <c r="P124" s="466"/>
      <c r="Q124" s="466"/>
      <c r="R124" s="466"/>
      <c r="S124" s="466"/>
      <c r="T124" s="466"/>
      <c r="U124" s="467">
        <f t="shared" si="16"/>
        <v>0</v>
      </c>
      <c r="V124" s="466"/>
      <c r="W124" s="466"/>
      <c r="X124" s="466"/>
      <c r="Y124" s="466"/>
      <c r="Z124" s="466"/>
      <c r="AA124" s="466"/>
      <c r="AB124" s="466"/>
      <c r="AC124" s="466"/>
      <c r="AD124" s="466"/>
      <c r="AE124" s="466"/>
      <c r="AF124" s="466"/>
      <c r="AG124" s="1147"/>
      <c r="AH124" s="1133"/>
      <c r="AI124" s="1133"/>
      <c r="AJ124" s="1133"/>
      <c r="AK124" s="1133"/>
      <c r="AL124" s="1133"/>
      <c r="AM124" s="1147"/>
      <c r="AN124" s="1147"/>
      <c r="AO124" s="1133"/>
      <c r="AP124" s="1133"/>
      <c r="AQ124" s="1133"/>
      <c r="AR124" s="1133"/>
      <c r="AS124" s="1991"/>
      <c r="AT124" s="1143"/>
      <c r="AU124" s="1992"/>
      <c r="AV124" s="1992"/>
      <c r="AW124" s="1993"/>
      <c r="AX124" s="1993"/>
      <c r="AY124" s="1994"/>
      <c r="AZ124" s="1423"/>
      <c r="BA124" s="1423"/>
      <c r="BB124" s="1423"/>
      <c r="BC124" s="1423"/>
      <c r="BD124" s="1423"/>
      <c r="BE124" s="1419"/>
      <c r="BF124" s="1419"/>
      <c r="BG124" s="1419"/>
      <c r="BH124" s="1419"/>
      <c r="BI124" s="1985"/>
      <c r="BJ124" s="1419"/>
      <c r="BK124" s="1419"/>
      <c r="BL124" s="1986">
        <f t="shared" si="17"/>
        <v>0</v>
      </c>
      <c r="BM124" s="1987"/>
      <c r="BN124" s="1988"/>
      <c r="BO124" s="1988"/>
      <c r="BP124" s="1988"/>
      <c r="BQ124" s="1988"/>
      <c r="BR124" s="1989"/>
      <c r="BS124" s="1990"/>
      <c r="BT124" s="1990"/>
      <c r="BU124" s="1990"/>
      <c r="BV124" s="1990"/>
      <c r="BW124" s="1990"/>
      <c r="BX124" s="1990"/>
      <c r="BY124" s="1990"/>
      <c r="BZ124" s="1990"/>
      <c r="CA124" s="1990"/>
      <c r="CB124" s="1990"/>
      <c r="CC124" s="1990"/>
      <c r="CD124" s="1978" t="s">
        <v>911</v>
      </c>
    </row>
    <row r="125" spans="1:82" ht="25.5" customHeight="1" thickBot="1" x14ac:dyDescent="0.25">
      <c r="A125" s="573" t="s">
        <v>161</v>
      </c>
      <c r="B125" s="574" t="s">
        <v>120</v>
      </c>
      <c r="C125" s="547" t="s">
        <v>121</v>
      </c>
      <c r="D125" s="460" t="s">
        <v>914</v>
      </c>
      <c r="E125" s="575" t="s">
        <v>915</v>
      </c>
      <c r="F125" s="526" t="s">
        <v>910</v>
      </c>
      <c r="G125" s="576">
        <v>0</v>
      </c>
      <c r="H125" s="576" t="s">
        <v>0</v>
      </c>
      <c r="I125" s="576">
        <v>321</v>
      </c>
      <c r="J125" s="577">
        <v>321</v>
      </c>
      <c r="K125" s="584"/>
      <c r="L125" s="436"/>
      <c r="M125" s="466"/>
      <c r="N125" s="466"/>
      <c r="O125" s="466"/>
      <c r="P125" s="466"/>
      <c r="Q125" s="466"/>
      <c r="R125" s="466"/>
      <c r="S125" s="466"/>
      <c r="T125" s="466"/>
      <c r="U125" s="467">
        <f t="shared" si="16"/>
        <v>0</v>
      </c>
      <c r="V125" s="466"/>
      <c r="W125" s="466"/>
      <c r="X125" s="466"/>
      <c r="Y125" s="466"/>
      <c r="Z125" s="466"/>
      <c r="AA125" s="466"/>
      <c r="AB125" s="466"/>
      <c r="AC125" s="466"/>
      <c r="AD125" s="466"/>
      <c r="AE125" s="466"/>
      <c r="AF125" s="466"/>
      <c r="AG125" s="1147"/>
      <c r="AH125" s="1133"/>
      <c r="AI125" s="1133"/>
      <c r="AJ125" s="1133"/>
      <c r="AK125" s="1133"/>
      <c r="AL125" s="1133"/>
      <c r="AM125" s="1147"/>
      <c r="AN125" s="1147"/>
      <c r="AO125" s="1133"/>
      <c r="AP125" s="1133"/>
      <c r="AQ125" s="1133"/>
      <c r="AR125" s="1133"/>
      <c r="AS125" s="1991"/>
      <c r="AT125" s="1143"/>
      <c r="AU125" s="1992"/>
      <c r="AV125" s="1992"/>
      <c r="AW125" s="1993"/>
      <c r="AX125" s="1993"/>
      <c r="AY125" s="1994"/>
      <c r="AZ125" s="1423"/>
      <c r="BA125" s="1423"/>
      <c r="BB125" s="1423"/>
      <c r="BC125" s="1423"/>
      <c r="BD125" s="1423"/>
      <c r="BE125" s="1419"/>
      <c r="BF125" s="1419"/>
      <c r="BG125" s="1419"/>
      <c r="BH125" s="1419"/>
      <c r="BI125" s="1985"/>
      <c r="BJ125" s="1419"/>
      <c r="BK125" s="1419"/>
      <c r="BL125" s="1986">
        <f t="shared" si="17"/>
        <v>0</v>
      </c>
      <c r="BM125" s="1987"/>
      <c r="BN125" s="1988"/>
      <c r="BO125" s="1988"/>
      <c r="BP125" s="1988"/>
      <c r="BQ125" s="1988"/>
      <c r="BR125" s="1989"/>
      <c r="BS125" s="1990"/>
      <c r="BT125" s="1990"/>
      <c r="BU125" s="1990"/>
      <c r="BV125" s="1990"/>
      <c r="BW125" s="1990"/>
      <c r="BX125" s="1990"/>
      <c r="BY125" s="1990"/>
      <c r="BZ125" s="1990"/>
      <c r="CA125" s="1990"/>
      <c r="CB125" s="1990"/>
      <c r="CC125" s="1990"/>
      <c r="CD125" s="1978" t="s">
        <v>911</v>
      </c>
    </row>
    <row r="126" spans="1:82" ht="25.5" customHeight="1" thickBot="1" x14ac:dyDescent="0.25">
      <c r="A126" s="573" t="s">
        <v>161</v>
      </c>
      <c r="B126" s="574" t="s">
        <v>120</v>
      </c>
      <c r="C126" s="547" t="s">
        <v>121</v>
      </c>
      <c r="D126" s="460" t="s">
        <v>914</v>
      </c>
      <c r="E126" s="575" t="s">
        <v>915</v>
      </c>
      <c r="F126" s="526" t="s">
        <v>910</v>
      </c>
      <c r="G126" s="576">
        <v>0</v>
      </c>
      <c r="H126" s="576" t="s">
        <v>0</v>
      </c>
      <c r="I126" s="576">
        <v>321</v>
      </c>
      <c r="J126" s="577">
        <v>321</v>
      </c>
      <c r="K126" s="584"/>
      <c r="L126" s="436"/>
      <c r="M126" s="466"/>
      <c r="N126" s="466"/>
      <c r="O126" s="466"/>
      <c r="P126" s="466"/>
      <c r="Q126" s="466"/>
      <c r="R126" s="466"/>
      <c r="S126" s="466"/>
      <c r="T126" s="466"/>
      <c r="U126" s="467">
        <f t="shared" si="16"/>
        <v>0</v>
      </c>
      <c r="V126" s="466"/>
      <c r="W126" s="466"/>
      <c r="X126" s="466"/>
      <c r="Y126" s="466"/>
      <c r="Z126" s="466"/>
      <c r="AA126" s="466"/>
      <c r="AB126" s="466"/>
      <c r="AC126" s="466"/>
      <c r="AD126" s="466"/>
      <c r="AE126" s="466"/>
      <c r="AF126" s="466"/>
      <c r="AG126" s="1147"/>
      <c r="AH126" s="1133"/>
      <c r="AI126" s="1133"/>
      <c r="AJ126" s="1133"/>
      <c r="AK126" s="1133"/>
      <c r="AL126" s="1133"/>
      <c r="AM126" s="1147"/>
      <c r="AN126" s="1147"/>
      <c r="AO126" s="1133"/>
      <c r="AP126" s="1133"/>
      <c r="AQ126" s="1133"/>
      <c r="AR126" s="1133"/>
      <c r="AS126" s="1991"/>
      <c r="AT126" s="1143"/>
      <c r="AU126" s="1992"/>
      <c r="AV126" s="1992"/>
      <c r="AW126" s="1993"/>
      <c r="AX126" s="1993"/>
      <c r="AY126" s="1994"/>
      <c r="AZ126" s="1423"/>
      <c r="BA126" s="1423"/>
      <c r="BB126" s="1423"/>
      <c r="BC126" s="1423"/>
      <c r="BD126" s="1423"/>
      <c r="BE126" s="1419"/>
      <c r="BF126" s="1419"/>
      <c r="BG126" s="1419"/>
      <c r="BH126" s="1419"/>
      <c r="BI126" s="1985"/>
      <c r="BJ126" s="1419"/>
      <c r="BK126" s="1419"/>
      <c r="BL126" s="1986">
        <f t="shared" si="17"/>
        <v>0</v>
      </c>
      <c r="BM126" s="1987"/>
      <c r="BN126" s="1988"/>
      <c r="BO126" s="1988"/>
      <c r="BP126" s="1988"/>
      <c r="BQ126" s="1988"/>
      <c r="BR126" s="1989"/>
      <c r="BS126" s="1990"/>
      <c r="BT126" s="1990"/>
      <c r="BU126" s="1990"/>
      <c r="BV126" s="1990"/>
      <c r="BW126" s="1990"/>
      <c r="BX126" s="1990"/>
      <c r="BY126" s="1990"/>
      <c r="BZ126" s="1990"/>
      <c r="CA126" s="1990"/>
      <c r="CB126" s="1990"/>
      <c r="CC126" s="1990"/>
      <c r="CD126" s="1978" t="s">
        <v>911</v>
      </c>
    </row>
    <row r="127" spans="1:82" ht="25.5" customHeight="1" thickBot="1" x14ac:dyDescent="0.25">
      <c r="A127" s="578" t="s">
        <v>161</v>
      </c>
      <c r="B127" s="579" t="s">
        <v>120</v>
      </c>
      <c r="C127" s="580" t="s">
        <v>121</v>
      </c>
      <c r="D127" s="431" t="s">
        <v>914</v>
      </c>
      <c r="E127" s="581" t="s">
        <v>915</v>
      </c>
      <c r="F127" s="433" t="s">
        <v>910</v>
      </c>
      <c r="G127" s="582">
        <v>0</v>
      </c>
      <c r="H127" s="582" t="s">
        <v>0</v>
      </c>
      <c r="I127" s="582">
        <v>321</v>
      </c>
      <c r="J127" s="583">
        <v>321</v>
      </c>
      <c r="K127" s="585"/>
      <c r="L127" s="437"/>
      <c r="M127" s="474"/>
      <c r="N127" s="474"/>
      <c r="O127" s="474"/>
      <c r="P127" s="474"/>
      <c r="Q127" s="474"/>
      <c r="R127" s="474"/>
      <c r="S127" s="474"/>
      <c r="T127" s="474"/>
      <c r="U127" s="467">
        <f t="shared" si="16"/>
        <v>0</v>
      </c>
      <c r="V127" s="474"/>
      <c r="W127" s="474"/>
      <c r="X127" s="474"/>
      <c r="Y127" s="474"/>
      <c r="Z127" s="474"/>
      <c r="AA127" s="474"/>
      <c r="AB127" s="474"/>
      <c r="AC127" s="474"/>
      <c r="AD127" s="474"/>
      <c r="AE127" s="474"/>
      <c r="AF127" s="474"/>
      <c r="AG127" s="1995"/>
      <c r="AH127" s="1505"/>
      <c r="AI127" s="1505"/>
      <c r="AJ127" s="1505"/>
      <c r="AK127" s="1505"/>
      <c r="AL127" s="1505"/>
      <c r="AM127" s="1995"/>
      <c r="AN127" s="1995"/>
      <c r="AO127" s="1505"/>
      <c r="AP127" s="1505"/>
      <c r="AQ127" s="1505"/>
      <c r="AR127" s="1505"/>
      <c r="AS127" s="1996"/>
      <c r="AT127" s="1997"/>
      <c r="AU127" s="1998"/>
      <c r="AV127" s="1998"/>
      <c r="AW127" s="1999"/>
      <c r="AX127" s="1999"/>
      <c r="AY127" s="2000"/>
      <c r="AZ127" s="1502"/>
      <c r="BA127" s="1502"/>
      <c r="BB127" s="1502"/>
      <c r="BC127" s="1502"/>
      <c r="BD127" s="1502"/>
      <c r="BE127" s="1498"/>
      <c r="BF127" s="1498"/>
      <c r="BG127" s="1498"/>
      <c r="BH127" s="1498"/>
      <c r="BI127" s="2001"/>
      <c r="BJ127" s="1498"/>
      <c r="BK127" s="1498"/>
      <c r="BL127" s="2002">
        <f t="shared" si="17"/>
        <v>0</v>
      </c>
      <c r="BM127" s="2003"/>
      <c r="BN127" s="2004"/>
      <c r="BO127" s="2004"/>
      <c r="BP127" s="2004"/>
      <c r="BQ127" s="2004"/>
      <c r="BR127" s="2005"/>
      <c r="BS127" s="2006"/>
      <c r="BT127" s="2006"/>
      <c r="BU127" s="2006"/>
      <c r="BV127" s="2006"/>
      <c r="BW127" s="2006"/>
      <c r="BX127" s="2006"/>
      <c r="BY127" s="2006"/>
      <c r="BZ127" s="2006"/>
      <c r="CA127" s="2006"/>
      <c r="CB127" s="2006"/>
      <c r="CC127" s="2006"/>
      <c r="CD127" s="1978" t="s">
        <v>911</v>
      </c>
    </row>
    <row r="128" spans="1:82" ht="21" customHeight="1" x14ac:dyDescent="0.2">
      <c r="A128" s="59" t="s">
        <v>161</v>
      </c>
      <c r="B128" s="71" t="s">
        <v>120</v>
      </c>
      <c r="C128" s="72" t="s">
        <v>121</v>
      </c>
      <c r="D128" s="163">
        <v>13</v>
      </c>
      <c r="E128" s="47" t="s">
        <v>3088</v>
      </c>
      <c r="F128" s="210" t="s">
        <v>3089</v>
      </c>
      <c r="G128" s="49">
        <v>241</v>
      </c>
      <c r="H128" s="49" t="s">
        <v>1</v>
      </c>
      <c r="I128" s="49">
        <v>301</v>
      </c>
      <c r="J128" s="493">
        <v>301</v>
      </c>
      <c r="K128" s="50"/>
      <c r="L128" s="1112">
        <f t="shared" ref="L128" si="18">+M128+N128+O128+P128+Q128+R128+S128+T128</f>
        <v>0</v>
      </c>
      <c r="M128" s="52"/>
      <c r="N128" s="52"/>
      <c r="O128" s="52"/>
      <c r="P128" s="52"/>
      <c r="Q128" s="52"/>
      <c r="R128" s="52"/>
      <c r="S128" s="52"/>
      <c r="T128" s="52"/>
      <c r="U128" s="1113">
        <f>V128+W128+X128+Y128+Z128+AA128+AB128+AC128+AD128+AE128+AF128</f>
        <v>0</v>
      </c>
      <c r="V128" s="52"/>
      <c r="W128" s="52"/>
      <c r="X128" s="52"/>
      <c r="Y128" s="52"/>
      <c r="Z128" s="52"/>
      <c r="AA128" s="52"/>
      <c r="AB128" s="52"/>
      <c r="AC128" s="52"/>
      <c r="AD128" s="52"/>
      <c r="AE128" s="52"/>
      <c r="AF128" s="52"/>
      <c r="AG128" s="1923"/>
      <c r="AH128" s="2009"/>
      <c r="AI128" s="1845"/>
      <c r="AJ128" s="1845"/>
      <c r="AK128" s="1845"/>
      <c r="AL128" s="2009"/>
      <c r="AM128" s="2010"/>
      <c r="AN128" s="2010"/>
      <c r="AO128" s="2009"/>
      <c r="AP128" s="2009"/>
      <c r="AQ128" s="2009"/>
      <c r="AR128" s="2009"/>
      <c r="AS128" s="2011" t="s">
        <v>3090</v>
      </c>
      <c r="AT128" s="2012"/>
      <c r="AU128" s="1851"/>
      <c r="AV128" s="1851"/>
      <c r="AW128" s="2013"/>
      <c r="AX128" s="2013"/>
      <c r="AY128" s="1853"/>
      <c r="AZ128" s="1854"/>
      <c r="BA128" s="1854"/>
      <c r="BB128" s="1854"/>
      <c r="BC128" s="1854"/>
      <c r="BD128" s="1854"/>
      <c r="BE128" s="1860"/>
      <c r="BF128" s="2091"/>
      <c r="BG128" s="1860"/>
      <c r="BH128" s="1860"/>
      <c r="BI128" s="2091"/>
      <c r="BJ128" s="1860"/>
      <c r="BK128" s="1860"/>
      <c r="BL128" s="1859">
        <f>BF128-BI128</f>
        <v>0</v>
      </c>
      <c r="BM128" s="2014">
        <f>L128-(BI128+BI129+BI130+BI131+BI132+BI133)</f>
        <v>0</v>
      </c>
      <c r="BN128" s="1899"/>
      <c r="BO128" s="1861"/>
      <c r="BP128" s="1861"/>
      <c r="BQ128" s="1900"/>
      <c r="BR128" s="2015"/>
      <c r="BS128" s="2016"/>
      <c r="BT128" s="2016"/>
      <c r="BU128" s="2016"/>
      <c r="BV128" s="2016"/>
      <c r="BW128" s="2016"/>
      <c r="BX128" s="2016"/>
      <c r="BY128" s="2016"/>
      <c r="BZ128" s="2016"/>
      <c r="CA128" s="2016"/>
      <c r="CB128" s="2016"/>
      <c r="CC128" s="2016"/>
      <c r="CD128" s="1978" t="s">
        <v>3091</v>
      </c>
    </row>
    <row r="129" spans="1:82" ht="21" customHeight="1" x14ac:dyDescent="0.2">
      <c r="A129" s="748" t="s">
        <v>161</v>
      </c>
      <c r="B129" s="749" t="s">
        <v>120</v>
      </c>
      <c r="C129" s="766" t="s">
        <v>121</v>
      </c>
      <c r="D129" s="460">
        <v>13</v>
      </c>
      <c r="E129" s="575" t="s">
        <v>3088</v>
      </c>
      <c r="F129" s="500" t="s">
        <v>3089</v>
      </c>
      <c r="G129" s="576">
        <v>241</v>
      </c>
      <c r="H129" s="576" t="s">
        <v>1</v>
      </c>
      <c r="I129" s="576">
        <v>301</v>
      </c>
      <c r="J129" s="454">
        <v>301</v>
      </c>
      <c r="K129" s="538"/>
      <c r="L129" s="1114"/>
      <c r="M129" s="466"/>
      <c r="N129" s="466"/>
      <c r="O129" s="466"/>
      <c r="P129" s="466"/>
      <c r="Q129" s="466"/>
      <c r="R129" s="466"/>
      <c r="S129" s="466"/>
      <c r="T129" s="466"/>
      <c r="U129" s="1115">
        <f t="shared" ref="U129:U133" si="19">V129+W129+X129+Y129+Z129+AA129+AB129+AC129+AD129+AE129+AF129</f>
        <v>0</v>
      </c>
      <c r="V129" s="466"/>
      <c r="W129" s="466"/>
      <c r="X129" s="466"/>
      <c r="Y129" s="466"/>
      <c r="Z129" s="466"/>
      <c r="AA129" s="466"/>
      <c r="AB129" s="466"/>
      <c r="AC129" s="466"/>
      <c r="AD129" s="466"/>
      <c r="AE129" s="466"/>
      <c r="AF129" s="466"/>
      <c r="AG129" s="1147"/>
      <c r="AH129" s="2017"/>
      <c r="AI129" s="2018"/>
      <c r="AJ129" s="2018"/>
      <c r="AK129" s="2018"/>
      <c r="AL129" s="2017"/>
      <c r="AM129" s="2019"/>
      <c r="AN129" s="2019"/>
      <c r="AO129" s="2017"/>
      <c r="AP129" s="2017"/>
      <c r="AQ129" s="2017"/>
      <c r="AR129" s="2017"/>
      <c r="AS129" s="1991"/>
      <c r="AT129" s="2020"/>
      <c r="AU129" s="2021"/>
      <c r="AV129" s="2021"/>
      <c r="AW129" s="2022"/>
      <c r="AX129" s="2022"/>
      <c r="AY129" s="2023"/>
      <c r="AZ129" s="2200"/>
      <c r="BA129" s="2200"/>
      <c r="BB129" s="2200"/>
      <c r="BC129" s="2200"/>
      <c r="BD129" s="2200"/>
      <c r="BE129" s="2169"/>
      <c r="BF129" s="4466"/>
      <c r="BG129" s="2169"/>
      <c r="BH129" s="2169"/>
      <c r="BI129" s="4466"/>
      <c r="BJ129" s="2169"/>
      <c r="BK129" s="2169"/>
      <c r="BL129" s="2024">
        <f t="shared" ref="BL129:BL133" si="20">BF129-BI129</f>
        <v>0</v>
      </c>
      <c r="BM129" s="2025"/>
      <c r="BN129" s="1902"/>
      <c r="BO129" s="1878"/>
      <c r="BP129" s="1878"/>
      <c r="BQ129" s="1915"/>
      <c r="BR129" s="2026"/>
      <c r="BS129" s="2027"/>
      <c r="BT129" s="2027"/>
      <c r="BU129" s="2027"/>
      <c r="BV129" s="2027"/>
      <c r="BW129" s="2027"/>
      <c r="BX129" s="2027"/>
      <c r="BY129" s="2027"/>
      <c r="BZ129" s="2027"/>
      <c r="CA129" s="2027"/>
      <c r="CB129" s="2027"/>
      <c r="CC129" s="2027"/>
      <c r="CD129" s="2028" t="s">
        <v>3091</v>
      </c>
    </row>
    <row r="130" spans="1:82" ht="21" customHeight="1" x14ac:dyDescent="0.2">
      <c r="A130" s="748" t="s">
        <v>161</v>
      </c>
      <c r="B130" s="749" t="s">
        <v>120</v>
      </c>
      <c r="C130" s="766" t="s">
        <v>121</v>
      </c>
      <c r="D130" s="460">
        <v>13</v>
      </c>
      <c r="E130" s="575" t="s">
        <v>3088</v>
      </c>
      <c r="F130" s="500" t="s">
        <v>3089</v>
      </c>
      <c r="G130" s="576">
        <v>241</v>
      </c>
      <c r="H130" s="576" t="s">
        <v>1</v>
      </c>
      <c r="I130" s="576">
        <v>301</v>
      </c>
      <c r="J130" s="454">
        <v>301</v>
      </c>
      <c r="K130" s="538"/>
      <c r="L130" s="1114"/>
      <c r="M130" s="466"/>
      <c r="N130" s="466"/>
      <c r="O130" s="466"/>
      <c r="P130" s="466"/>
      <c r="Q130" s="466"/>
      <c r="R130" s="466"/>
      <c r="S130" s="466"/>
      <c r="T130" s="466"/>
      <c r="U130" s="1115">
        <f t="shared" si="19"/>
        <v>0</v>
      </c>
      <c r="V130" s="466"/>
      <c r="W130" s="466"/>
      <c r="X130" s="466"/>
      <c r="Y130" s="466"/>
      <c r="Z130" s="466"/>
      <c r="AA130" s="466"/>
      <c r="AB130" s="466"/>
      <c r="AC130" s="466"/>
      <c r="AD130" s="466"/>
      <c r="AE130" s="466"/>
      <c r="AF130" s="466"/>
      <c r="AG130" s="1147"/>
      <c r="AH130" s="2017"/>
      <c r="AI130" s="2018"/>
      <c r="AJ130" s="2018"/>
      <c r="AK130" s="2018"/>
      <c r="AL130" s="2017"/>
      <c r="AM130" s="2019"/>
      <c r="AN130" s="2019"/>
      <c r="AO130" s="2017"/>
      <c r="AP130" s="2017"/>
      <c r="AQ130" s="2017"/>
      <c r="AR130" s="2017"/>
      <c r="AS130" s="1991"/>
      <c r="AT130" s="2020"/>
      <c r="AU130" s="2021"/>
      <c r="AV130" s="2021"/>
      <c r="AW130" s="2022"/>
      <c r="AX130" s="2022"/>
      <c r="AY130" s="2023"/>
      <c r="AZ130" s="2200"/>
      <c r="BA130" s="2200"/>
      <c r="BB130" s="2200"/>
      <c r="BC130" s="2200"/>
      <c r="BD130" s="2200"/>
      <c r="BE130" s="2169"/>
      <c r="BF130" s="4466"/>
      <c r="BG130" s="2169"/>
      <c r="BH130" s="2169"/>
      <c r="BI130" s="4466"/>
      <c r="BJ130" s="2169"/>
      <c r="BK130" s="2169"/>
      <c r="BL130" s="2024">
        <f t="shared" si="20"/>
        <v>0</v>
      </c>
      <c r="BM130" s="2025"/>
      <c r="BN130" s="1902"/>
      <c r="BO130" s="1878"/>
      <c r="BP130" s="1878"/>
      <c r="BQ130" s="1915"/>
      <c r="BR130" s="2026"/>
      <c r="BS130" s="2027"/>
      <c r="BT130" s="2027"/>
      <c r="BU130" s="2027"/>
      <c r="BV130" s="2027"/>
      <c r="BW130" s="2027"/>
      <c r="BX130" s="2027"/>
      <c r="BY130" s="2027"/>
      <c r="BZ130" s="2027"/>
      <c r="CA130" s="2027"/>
      <c r="CB130" s="2027"/>
      <c r="CC130" s="2027"/>
      <c r="CD130" s="2028" t="s">
        <v>3091</v>
      </c>
    </row>
    <row r="131" spans="1:82" ht="21" customHeight="1" x14ac:dyDescent="0.2">
      <c r="A131" s="748" t="s">
        <v>161</v>
      </c>
      <c r="B131" s="749" t="s">
        <v>120</v>
      </c>
      <c r="C131" s="766" t="s">
        <v>121</v>
      </c>
      <c r="D131" s="460">
        <v>13</v>
      </c>
      <c r="E131" s="575" t="s">
        <v>3088</v>
      </c>
      <c r="F131" s="500" t="s">
        <v>3089</v>
      </c>
      <c r="G131" s="576">
        <v>241</v>
      </c>
      <c r="H131" s="576" t="s">
        <v>1</v>
      </c>
      <c r="I131" s="576">
        <v>301</v>
      </c>
      <c r="J131" s="454">
        <v>301</v>
      </c>
      <c r="K131" s="538"/>
      <c r="L131" s="1114"/>
      <c r="M131" s="466"/>
      <c r="N131" s="466"/>
      <c r="O131" s="466"/>
      <c r="P131" s="466"/>
      <c r="Q131" s="466"/>
      <c r="R131" s="466"/>
      <c r="S131" s="466"/>
      <c r="T131" s="466"/>
      <c r="U131" s="1115">
        <f t="shared" si="19"/>
        <v>0</v>
      </c>
      <c r="V131" s="466"/>
      <c r="W131" s="466"/>
      <c r="X131" s="466"/>
      <c r="Y131" s="466"/>
      <c r="Z131" s="466"/>
      <c r="AA131" s="466"/>
      <c r="AB131" s="466"/>
      <c r="AC131" s="466"/>
      <c r="AD131" s="466"/>
      <c r="AE131" s="466"/>
      <c r="AF131" s="466"/>
      <c r="AG131" s="1147"/>
      <c r="AH131" s="2017"/>
      <c r="AI131" s="2018"/>
      <c r="AJ131" s="2018"/>
      <c r="AK131" s="2018"/>
      <c r="AL131" s="2017"/>
      <c r="AM131" s="2019"/>
      <c r="AN131" s="2019"/>
      <c r="AO131" s="2017"/>
      <c r="AP131" s="2017"/>
      <c r="AQ131" s="2017"/>
      <c r="AR131" s="2017"/>
      <c r="AS131" s="1991"/>
      <c r="AT131" s="2020"/>
      <c r="AU131" s="2021"/>
      <c r="AV131" s="2021"/>
      <c r="AW131" s="2022"/>
      <c r="AX131" s="2022"/>
      <c r="AY131" s="2023"/>
      <c r="AZ131" s="2200"/>
      <c r="BA131" s="2200"/>
      <c r="BB131" s="2200"/>
      <c r="BC131" s="2200"/>
      <c r="BD131" s="2200"/>
      <c r="BE131" s="2169"/>
      <c r="BF131" s="4466"/>
      <c r="BG131" s="2169"/>
      <c r="BH131" s="2169"/>
      <c r="BI131" s="4466"/>
      <c r="BJ131" s="2169"/>
      <c r="BK131" s="2169"/>
      <c r="BL131" s="2024">
        <f t="shared" si="20"/>
        <v>0</v>
      </c>
      <c r="BM131" s="2025"/>
      <c r="BN131" s="1902"/>
      <c r="BO131" s="1878"/>
      <c r="BP131" s="1878"/>
      <c r="BQ131" s="1915"/>
      <c r="BR131" s="2026"/>
      <c r="BS131" s="2027"/>
      <c r="BT131" s="2027"/>
      <c r="BU131" s="2027"/>
      <c r="BV131" s="2027"/>
      <c r="BW131" s="2027"/>
      <c r="BX131" s="2027"/>
      <c r="BY131" s="2027"/>
      <c r="BZ131" s="2027"/>
      <c r="CA131" s="2027"/>
      <c r="CB131" s="2027"/>
      <c r="CC131" s="2027"/>
      <c r="CD131" s="2028" t="s">
        <v>3091</v>
      </c>
    </row>
    <row r="132" spans="1:82" ht="21" customHeight="1" x14ac:dyDescent="0.2">
      <c r="A132" s="748" t="s">
        <v>161</v>
      </c>
      <c r="B132" s="749" t="s">
        <v>120</v>
      </c>
      <c r="C132" s="766" t="s">
        <v>121</v>
      </c>
      <c r="D132" s="460">
        <v>13</v>
      </c>
      <c r="E132" s="575" t="s">
        <v>3088</v>
      </c>
      <c r="F132" s="500" t="s">
        <v>3089</v>
      </c>
      <c r="G132" s="576">
        <v>241</v>
      </c>
      <c r="H132" s="576" t="s">
        <v>1</v>
      </c>
      <c r="I132" s="576">
        <v>301</v>
      </c>
      <c r="J132" s="454">
        <v>301</v>
      </c>
      <c r="K132" s="538"/>
      <c r="L132" s="1114"/>
      <c r="M132" s="466"/>
      <c r="N132" s="466"/>
      <c r="O132" s="466"/>
      <c r="P132" s="466"/>
      <c r="Q132" s="466"/>
      <c r="R132" s="466"/>
      <c r="S132" s="466"/>
      <c r="T132" s="466"/>
      <c r="U132" s="1115">
        <f t="shared" si="19"/>
        <v>0</v>
      </c>
      <c r="V132" s="466"/>
      <c r="W132" s="466"/>
      <c r="X132" s="466"/>
      <c r="Y132" s="466"/>
      <c r="Z132" s="466"/>
      <c r="AA132" s="466"/>
      <c r="AB132" s="466"/>
      <c r="AC132" s="466"/>
      <c r="AD132" s="466"/>
      <c r="AE132" s="466"/>
      <c r="AF132" s="466"/>
      <c r="AG132" s="1147"/>
      <c r="AH132" s="2017"/>
      <c r="AI132" s="2018"/>
      <c r="AJ132" s="2018"/>
      <c r="AK132" s="2018"/>
      <c r="AL132" s="2017"/>
      <c r="AM132" s="2019"/>
      <c r="AN132" s="2019"/>
      <c r="AO132" s="2017"/>
      <c r="AP132" s="2017"/>
      <c r="AQ132" s="2017"/>
      <c r="AR132" s="2017"/>
      <c r="AS132" s="1991"/>
      <c r="AT132" s="2020"/>
      <c r="AU132" s="2021"/>
      <c r="AV132" s="2021"/>
      <c r="AW132" s="2022"/>
      <c r="AX132" s="2022"/>
      <c r="AY132" s="2023"/>
      <c r="AZ132" s="2200"/>
      <c r="BA132" s="2200"/>
      <c r="BB132" s="2200"/>
      <c r="BC132" s="2200"/>
      <c r="BD132" s="2200"/>
      <c r="BE132" s="2169"/>
      <c r="BF132" s="4466"/>
      <c r="BG132" s="2169"/>
      <c r="BH132" s="2169"/>
      <c r="BI132" s="4466"/>
      <c r="BJ132" s="2169"/>
      <c r="BK132" s="2169"/>
      <c r="BL132" s="2024">
        <f t="shared" si="20"/>
        <v>0</v>
      </c>
      <c r="BM132" s="2025"/>
      <c r="BN132" s="1902"/>
      <c r="BO132" s="1878"/>
      <c r="BP132" s="1878"/>
      <c r="BQ132" s="1915"/>
      <c r="BR132" s="2026"/>
      <c r="BS132" s="2027"/>
      <c r="BT132" s="2027"/>
      <c r="BU132" s="2027"/>
      <c r="BV132" s="2027"/>
      <c r="BW132" s="2027"/>
      <c r="BX132" s="2027"/>
      <c r="BY132" s="2027"/>
      <c r="BZ132" s="2027"/>
      <c r="CA132" s="2027"/>
      <c r="CB132" s="2027"/>
      <c r="CC132" s="2027"/>
      <c r="CD132" s="2028" t="s">
        <v>3091</v>
      </c>
    </row>
    <row r="133" spans="1:82" ht="21" customHeight="1" thickBot="1" x14ac:dyDescent="0.25">
      <c r="A133" s="754" t="s">
        <v>161</v>
      </c>
      <c r="B133" s="755" t="s">
        <v>120</v>
      </c>
      <c r="C133" s="768" t="s">
        <v>121</v>
      </c>
      <c r="D133" s="431">
        <v>13</v>
      </c>
      <c r="E133" s="581" t="s">
        <v>3088</v>
      </c>
      <c r="F133" s="432" t="s">
        <v>3089</v>
      </c>
      <c r="G133" s="582">
        <v>241</v>
      </c>
      <c r="H133" s="582" t="s">
        <v>1</v>
      </c>
      <c r="I133" s="582">
        <v>301</v>
      </c>
      <c r="J133" s="496">
        <v>301</v>
      </c>
      <c r="K133" s="544"/>
      <c r="L133" s="1116"/>
      <c r="M133" s="474"/>
      <c r="N133" s="474"/>
      <c r="O133" s="474"/>
      <c r="P133" s="474"/>
      <c r="Q133" s="474"/>
      <c r="R133" s="474"/>
      <c r="S133" s="474"/>
      <c r="T133" s="474"/>
      <c r="U133" s="1117">
        <f t="shared" si="19"/>
        <v>0</v>
      </c>
      <c r="V133" s="474"/>
      <c r="W133" s="474"/>
      <c r="X133" s="474"/>
      <c r="Y133" s="474"/>
      <c r="Z133" s="474"/>
      <c r="AA133" s="474"/>
      <c r="AB133" s="474"/>
      <c r="AC133" s="474"/>
      <c r="AD133" s="474"/>
      <c r="AE133" s="474"/>
      <c r="AF133" s="474"/>
      <c r="AG133" s="1995"/>
      <c r="AH133" s="2029"/>
      <c r="AI133" s="2030"/>
      <c r="AJ133" s="2030"/>
      <c r="AK133" s="2030"/>
      <c r="AL133" s="2029"/>
      <c r="AM133" s="2031"/>
      <c r="AN133" s="2031"/>
      <c r="AO133" s="2029"/>
      <c r="AP133" s="2029"/>
      <c r="AQ133" s="2029"/>
      <c r="AR133" s="2029"/>
      <c r="AS133" s="1996"/>
      <c r="AT133" s="2032"/>
      <c r="AU133" s="2033"/>
      <c r="AV133" s="2033"/>
      <c r="AW133" s="2034"/>
      <c r="AX133" s="2034"/>
      <c r="AY133" s="2035"/>
      <c r="AZ133" s="2445"/>
      <c r="BA133" s="2445"/>
      <c r="BB133" s="2445"/>
      <c r="BC133" s="2445"/>
      <c r="BD133" s="2445"/>
      <c r="BE133" s="1912"/>
      <c r="BF133" s="4467"/>
      <c r="BG133" s="1912"/>
      <c r="BH133" s="1912"/>
      <c r="BI133" s="4467"/>
      <c r="BJ133" s="1912"/>
      <c r="BK133" s="1912"/>
      <c r="BL133" s="1911">
        <f t="shared" si="20"/>
        <v>0</v>
      </c>
      <c r="BM133" s="2036"/>
      <c r="BN133" s="1904"/>
      <c r="BO133" s="1896"/>
      <c r="BP133" s="1896"/>
      <c r="BQ133" s="1968"/>
      <c r="BR133" s="2037"/>
      <c r="BS133" s="2038"/>
      <c r="BT133" s="2038"/>
      <c r="BU133" s="2038"/>
      <c r="BV133" s="2038"/>
      <c r="BW133" s="2038"/>
      <c r="BX133" s="2038"/>
      <c r="BY133" s="2038"/>
      <c r="BZ133" s="2038"/>
      <c r="CA133" s="2038"/>
      <c r="CB133" s="2038"/>
      <c r="CC133" s="2038"/>
      <c r="CD133" s="2039" t="s">
        <v>3091</v>
      </c>
    </row>
    <row r="134" spans="1:82" ht="25.5" customHeight="1" thickBot="1" x14ac:dyDescent="0.25">
      <c r="A134" s="59" t="s">
        <v>161</v>
      </c>
      <c r="B134" s="71" t="s">
        <v>120</v>
      </c>
      <c r="C134" s="72" t="s">
        <v>121</v>
      </c>
      <c r="D134" s="163">
        <v>14</v>
      </c>
      <c r="E134" s="47" t="s">
        <v>143</v>
      </c>
      <c r="F134" s="67" t="s">
        <v>34</v>
      </c>
      <c r="G134" s="49">
        <v>0</v>
      </c>
      <c r="H134" s="49" t="s">
        <v>0</v>
      </c>
      <c r="I134" s="49">
        <v>1500</v>
      </c>
      <c r="J134" s="380">
        <v>200</v>
      </c>
      <c r="K134" s="328"/>
      <c r="L134" s="293">
        <f t="shared" ref="L134:L369" si="21">+M134+N134+O134+P134+Q134+R134+S134+T134</f>
        <v>2000000</v>
      </c>
      <c r="M134" s="273">
        <v>2000000</v>
      </c>
      <c r="N134" s="273"/>
      <c r="O134" s="273"/>
      <c r="P134" s="273"/>
      <c r="Q134" s="273"/>
      <c r="R134" s="273"/>
      <c r="S134" s="273"/>
      <c r="T134" s="273"/>
      <c r="U134" s="168">
        <f>SUBTOTAL(9,V134:AC134)</f>
        <v>2000000</v>
      </c>
      <c r="V134" s="275">
        <v>2000000</v>
      </c>
      <c r="W134" s="275"/>
      <c r="X134" s="275"/>
      <c r="Y134" s="275"/>
      <c r="Z134" s="275"/>
      <c r="AA134" s="275"/>
      <c r="AB134" s="275"/>
      <c r="AC134" s="275"/>
      <c r="AD134" s="275"/>
      <c r="AE134" s="52"/>
      <c r="AF134" s="52"/>
      <c r="AG134" s="2040" t="s">
        <v>424</v>
      </c>
      <c r="AH134" s="2040" t="s">
        <v>425</v>
      </c>
      <c r="AI134" s="1462"/>
      <c r="AJ134" s="1462"/>
      <c r="AK134" s="1462"/>
      <c r="AL134" s="1462"/>
      <c r="AM134" s="1923"/>
      <c r="AN134" s="1923"/>
      <c r="AO134" s="1462"/>
      <c r="AP134" s="1462"/>
      <c r="AQ134" s="1462"/>
      <c r="AR134" s="1462"/>
      <c r="AS134" s="2170" t="s">
        <v>415</v>
      </c>
      <c r="AT134" s="2062" t="s">
        <v>382</v>
      </c>
      <c r="AU134" s="2063">
        <v>1</v>
      </c>
      <c r="AV134" s="2063">
        <v>0</v>
      </c>
      <c r="AW134" s="2064">
        <v>42917</v>
      </c>
      <c r="AX134" s="2064">
        <v>43100</v>
      </c>
      <c r="AY134" s="2065">
        <v>20000000</v>
      </c>
      <c r="AZ134" s="1459"/>
      <c r="BA134" s="1459"/>
      <c r="BB134" s="1459"/>
      <c r="BC134" s="1685"/>
      <c r="BD134" s="2041"/>
      <c r="BE134" s="1659"/>
      <c r="BF134" s="2042"/>
      <c r="BG134" s="1381"/>
      <c r="BH134" s="1659"/>
      <c r="BI134" s="2043"/>
      <c r="BJ134" s="1659"/>
      <c r="BK134" s="1659"/>
      <c r="BL134" s="1470">
        <f>BF134-BI134</f>
        <v>0</v>
      </c>
      <c r="BM134" s="2044">
        <f>L134-(BI134:BI139)</f>
        <v>2000000</v>
      </c>
      <c r="BN134" s="1899"/>
      <c r="BO134" s="1861"/>
      <c r="BP134" s="1861"/>
      <c r="BQ134" s="1900"/>
      <c r="BR134" s="2045"/>
      <c r="BS134" s="1861"/>
      <c r="BT134" s="1861"/>
      <c r="BU134" s="1861"/>
      <c r="BV134" s="1861"/>
      <c r="BW134" s="1861"/>
      <c r="BX134" s="1861"/>
      <c r="BY134" s="1861"/>
      <c r="BZ134" s="1861"/>
      <c r="CA134" s="1861"/>
      <c r="CB134" s="1861"/>
      <c r="CC134" s="1900"/>
      <c r="CD134" s="2046" t="s">
        <v>134</v>
      </c>
    </row>
    <row r="135" spans="1:82" ht="25.5" customHeight="1" thickBot="1" x14ac:dyDescent="0.25">
      <c r="A135" s="164" t="s">
        <v>161</v>
      </c>
      <c r="B135" s="320" t="s">
        <v>120</v>
      </c>
      <c r="C135" s="331" t="s">
        <v>121</v>
      </c>
      <c r="D135" s="272">
        <v>14</v>
      </c>
      <c r="E135" s="322" t="s">
        <v>143</v>
      </c>
      <c r="F135" s="336" t="s">
        <v>34</v>
      </c>
      <c r="G135" s="323">
        <v>0</v>
      </c>
      <c r="H135" s="323" t="s">
        <v>0</v>
      </c>
      <c r="I135" s="323">
        <v>1500</v>
      </c>
      <c r="J135" s="381">
        <v>200</v>
      </c>
      <c r="K135" s="319"/>
      <c r="L135" s="290"/>
      <c r="M135" s="281"/>
      <c r="N135" s="281"/>
      <c r="O135" s="281"/>
      <c r="P135" s="281"/>
      <c r="Q135" s="281"/>
      <c r="R135" s="281"/>
      <c r="S135" s="281"/>
      <c r="T135" s="281"/>
      <c r="U135" s="266">
        <f t="shared" ref="U135:U284" si="22">SUBTOTAL(9,V135:AC135)</f>
        <v>0</v>
      </c>
      <c r="V135" s="281"/>
      <c r="W135" s="281"/>
      <c r="X135" s="281"/>
      <c r="Y135" s="281"/>
      <c r="Z135" s="281"/>
      <c r="AA135" s="281"/>
      <c r="AB135" s="281"/>
      <c r="AC135" s="281"/>
      <c r="AD135" s="281"/>
      <c r="AE135" s="281"/>
      <c r="AF135" s="281"/>
      <c r="AG135" s="1956"/>
      <c r="AH135" s="1956"/>
      <c r="AI135" s="2047"/>
      <c r="AJ135" s="2047"/>
      <c r="AK135" s="2047"/>
      <c r="AL135" s="2047"/>
      <c r="AM135" s="4064"/>
      <c r="AN135" s="4064"/>
      <c r="AO135" s="2047"/>
      <c r="AP135" s="2047"/>
      <c r="AQ135" s="2047"/>
      <c r="AR135" s="2047"/>
      <c r="AS135" s="2061"/>
      <c r="AT135" s="2062"/>
      <c r="AU135" s="2063"/>
      <c r="AV135" s="2063"/>
      <c r="AW135" s="2064"/>
      <c r="AX135" s="2064"/>
      <c r="AY135" s="2065"/>
      <c r="AZ135" s="2048"/>
      <c r="BA135" s="2048"/>
      <c r="BB135" s="2048"/>
      <c r="BC135" s="2049"/>
      <c r="BD135" s="2050"/>
      <c r="BE135" s="2051"/>
      <c r="BF135" s="2052"/>
      <c r="BG135" s="2053"/>
      <c r="BH135" s="2051"/>
      <c r="BI135" s="2054"/>
      <c r="BJ135" s="2051"/>
      <c r="BK135" s="2051"/>
      <c r="BL135" s="2055">
        <f t="shared" ref="BL135:BL284" si="23">BF135-BI135</f>
        <v>0</v>
      </c>
      <c r="BM135" s="2056"/>
      <c r="BN135" s="1902"/>
      <c r="BO135" s="1878"/>
      <c r="BP135" s="1878"/>
      <c r="BQ135" s="1915"/>
      <c r="BR135" s="2057"/>
      <c r="BS135" s="2058"/>
      <c r="BT135" s="2058"/>
      <c r="BU135" s="2058"/>
      <c r="BV135" s="2058"/>
      <c r="BW135" s="2058"/>
      <c r="BX135" s="2058"/>
      <c r="BY135" s="2058"/>
      <c r="BZ135" s="2058"/>
      <c r="CA135" s="2058"/>
      <c r="CB135" s="2058"/>
      <c r="CC135" s="2059"/>
      <c r="CD135" s="2046" t="s">
        <v>134</v>
      </c>
    </row>
    <row r="136" spans="1:82" ht="25.5" customHeight="1" thickBot="1" x14ac:dyDescent="0.25">
      <c r="A136" s="164" t="s">
        <v>161</v>
      </c>
      <c r="B136" s="320" t="s">
        <v>120</v>
      </c>
      <c r="C136" s="331" t="s">
        <v>121</v>
      </c>
      <c r="D136" s="272">
        <v>14</v>
      </c>
      <c r="E136" s="322" t="s">
        <v>143</v>
      </c>
      <c r="F136" s="336" t="s">
        <v>34</v>
      </c>
      <c r="G136" s="323">
        <v>0</v>
      </c>
      <c r="H136" s="323" t="s">
        <v>0</v>
      </c>
      <c r="I136" s="323">
        <v>1500</v>
      </c>
      <c r="J136" s="381">
        <v>200</v>
      </c>
      <c r="K136" s="319"/>
      <c r="L136" s="290"/>
      <c r="M136" s="281"/>
      <c r="N136" s="281"/>
      <c r="O136" s="281"/>
      <c r="P136" s="281"/>
      <c r="Q136" s="281"/>
      <c r="R136" s="281"/>
      <c r="S136" s="281"/>
      <c r="T136" s="281"/>
      <c r="U136" s="266">
        <f t="shared" si="22"/>
        <v>0</v>
      </c>
      <c r="V136" s="281"/>
      <c r="W136" s="281"/>
      <c r="X136" s="281"/>
      <c r="Y136" s="281"/>
      <c r="Z136" s="281"/>
      <c r="AA136" s="281"/>
      <c r="AB136" s="281"/>
      <c r="AC136" s="281"/>
      <c r="AD136" s="281"/>
      <c r="AE136" s="281"/>
      <c r="AF136" s="281"/>
      <c r="AG136" s="2060"/>
      <c r="AH136" s="2047"/>
      <c r="AI136" s="2047"/>
      <c r="AJ136" s="2047"/>
      <c r="AK136" s="2047"/>
      <c r="AL136" s="2047"/>
      <c r="AM136" s="4064"/>
      <c r="AN136" s="4064"/>
      <c r="AO136" s="2047"/>
      <c r="AP136" s="2047"/>
      <c r="AQ136" s="2047"/>
      <c r="AR136" s="2047"/>
      <c r="AS136" s="2061"/>
      <c r="AT136" s="2062"/>
      <c r="AU136" s="2063"/>
      <c r="AV136" s="2063"/>
      <c r="AW136" s="2064"/>
      <c r="AX136" s="2064"/>
      <c r="AY136" s="2065"/>
      <c r="AZ136" s="2048"/>
      <c r="BA136" s="2048"/>
      <c r="BB136" s="2048"/>
      <c r="BC136" s="2049"/>
      <c r="BD136" s="2050"/>
      <c r="BE136" s="2051"/>
      <c r="BF136" s="2052"/>
      <c r="BG136" s="2053"/>
      <c r="BH136" s="2051"/>
      <c r="BI136" s="2054"/>
      <c r="BJ136" s="2051"/>
      <c r="BK136" s="2051"/>
      <c r="BL136" s="2055">
        <f t="shared" si="23"/>
        <v>0</v>
      </c>
      <c r="BM136" s="2056"/>
      <c r="BN136" s="1902"/>
      <c r="BO136" s="1878"/>
      <c r="BP136" s="1878"/>
      <c r="BQ136" s="1915"/>
      <c r="BR136" s="2057"/>
      <c r="BS136" s="2058"/>
      <c r="BT136" s="2058"/>
      <c r="BU136" s="2058"/>
      <c r="BV136" s="2058"/>
      <c r="BW136" s="2058"/>
      <c r="BX136" s="2058"/>
      <c r="BY136" s="2058"/>
      <c r="BZ136" s="2058"/>
      <c r="CA136" s="2058"/>
      <c r="CB136" s="2058"/>
      <c r="CC136" s="2059"/>
      <c r="CD136" s="2046" t="s">
        <v>134</v>
      </c>
    </row>
    <row r="137" spans="1:82" ht="25.5" customHeight="1" thickBot="1" x14ac:dyDescent="0.25">
      <c r="A137" s="164" t="s">
        <v>161</v>
      </c>
      <c r="B137" s="320" t="s">
        <v>120</v>
      </c>
      <c r="C137" s="331" t="s">
        <v>121</v>
      </c>
      <c r="D137" s="272">
        <v>14</v>
      </c>
      <c r="E137" s="322" t="s">
        <v>143</v>
      </c>
      <c r="F137" s="336" t="s">
        <v>34</v>
      </c>
      <c r="G137" s="323">
        <v>0</v>
      </c>
      <c r="H137" s="323" t="s">
        <v>0</v>
      </c>
      <c r="I137" s="323">
        <v>1500</v>
      </c>
      <c r="J137" s="381">
        <v>200</v>
      </c>
      <c r="K137" s="319"/>
      <c r="L137" s="290"/>
      <c r="M137" s="281"/>
      <c r="N137" s="281"/>
      <c r="O137" s="281"/>
      <c r="P137" s="281"/>
      <c r="Q137" s="281"/>
      <c r="R137" s="281"/>
      <c r="S137" s="281"/>
      <c r="T137" s="281"/>
      <c r="U137" s="266">
        <f t="shared" si="22"/>
        <v>0</v>
      </c>
      <c r="V137" s="281"/>
      <c r="W137" s="281"/>
      <c r="X137" s="281"/>
      <c r="Y137" s="281"/>
      <c r="Z137" s="281"/>
      <c r="AA137" s="281"/>
      <c r="AB137" s="281"/>
      <c r="AC137" s="281"/>
      <c r="AD137" s="281"/>
      <c r="AE137" s="281"/>
      <c r="AF137" s="281"/>
      <c r="AG137" s="2060"/>
      <c r="AH137" s="2047"/>
      <c r="AI137" s="2047"/>
      <c r="AJ137" s="2047"/>
      <c r="AK137" s="2047"/>
      <c r="AL137" s="2047"/>
      <c r="AM137" s="4064"/>
      <c r="AN137" s="4064"/>
      <c r="AO137" s="2047"/>
      <c r="AP137" s="2047"/>
      <c r="AQ137" s="2047"/>
      <c r="AR137" s="2047"/>
      <c r="AS137" s="2061"/>
      <c r="AT137" s="2062"/>
      <c r="AU137" s="2063"/>
      <c r="AV137" s="2063"/>
      <c r="AW137" s="2064"/>
      <c r="AX137" s="2064"/>
      <c r="AY137" s="2065"/>
      <c r="AZ137" s="2048"/>
      <c r="BA137" s="2048"/>
      <c r="BB137" s="2048"/>
      <c r="BC137" s="2049"/>
      <c r="BD137" s="2050"/>
      <c r="BE137" s="2051"/>
      <c r="BF137" s="2052"/>
      <c r="BG137" s="2053"/>
      <c r="BH137" s="2051"/>
      <c r="BI137" s="2054"/>
      <c r="BJ137" s="2051"/>
      <c r="BK137" s="2051"/>
      <c r="BL137" s="2055">
        <f t="shared" si="23"/>
        <v>0</v>
      </c>
      <c r="BM137" s="2056"/>
      <c r="BN137" s="1902"/>
      <c r="BO137" s="1878"/>
      <c r="BP137" s="1878"/>
      <c r="BQ137" s="1915"/>
      <c r="BR137" s="2057"/>
      <c r="BS137" s="2058"/>
      <c r="BT137" s="2058"/>
      <c r="BU137" s="2058"/>
      <c r="BV137" s="2058"/>
      <c r="BW137" s="2058"/>
      <c r="BX137" s="2058"/>
      <c r="BY137" s="2058"/>
      <c r="BZ137" s="2058"/>
      <c r="CA137" s="2058"/>
      <c r="CB137" s="2058"/>
      <c r="CC137" s="2059"/>
      <c r="CD137" s="2046" t="s">
        <v>134</v>
      </c>
    </row>
    <row r="138" spans="1:82" ht="25.5" customHeight="1" thickBot="1" x14ac:dyDescent="0.25">
      <c r="A138" s="164" t="s">
        <v>161</v>
      </c>
      <c r="B138" s="320" t="s">
        <v>120</v>
      </c>
      <c r="C138" s="331" t="s">
        <v>121</v>
      </c>
      <c r="D138" s="272">
        <v>14</v>
      </c>
      <c r="E138" s="322" t="s">
        <v>143</v>
      </c>
      <c r="F138" s="336" t="s">
        <v>34</v>
      </c>
      <c r="G138" s="323">
        <v>0</v>
      </c>
      <c r="H138" s="323" t="s">
        <v>0</v>
      </c>
      <c r="I138" s="323">
        <v>1500</v>
      </c>
      <c r="J138" s="381">
        <v>200</v>
      </c>
      <c r="K138" s="319"/>
      <c r="L138" s="290"/>
      <c r="M138" s="281"/>
      <c r="N138" s="281"/>
      <c r="O138" s="281"/>
      <c r="P138" s="281"/>
      <c r="Q138" s="281"/>
      <c r="R138" s="281"/>
      <c r="S138" s="281"/>
      <c r="T138" s="281"/>
      <c r="U138" s="266">
        <f t="shared" si="22"/>
        <v>0</v>
      </c>
      <c r="V138" s="281"/>
      <c r="W138" s="281"/>
      <c r="X138" s="281"/>
      <c r="Y138" s="281"/>
      <c r="Z138" s="281"/>
      <c r="AA138" s="281"/>
      <c r="AB138" s="281"/>
      <c r="AC138" s="281"/>
      <c r="AD138" s="281"/>
      <c r="AE138" s="281"/>
      <c r="AF138" s="281"/>
      <c r="AG138" s="2060"/>
      <c r="AH138" s="2047"/>
      <c r="AI138" s="2047"/>
      <c r="AJ138" s="2047"/>
      <c r="AK138" s="2047"/>
      <c r="AL138" s="2047"/>
      <c r="AM138" s="4064"/>
      <c r="AN138" s="4064"/>
      <c r="AO138" s="2047"/>
      <c r="AP138" s="2047"/>
      <c r="AQ138" s="2047"/>
      <c r="AR138" s="2047"/>
      <c r="AS138" s="2061"/>
      <c r="AT138" s="2062"/>
      <c r="AU138" s="2063"/>
      <c r="AV138" s="2063"/>
      <c r="AW138" s="2064"/>
      <c r="AX138" s="2064"/>
      <c r="AY138" s="2065"/>
      <c r="AZ138" s="2048"/>
      <c r="BA138" s="2048"/>
      <c r="BB138" s="2048"/>
      <c r="BC138" s="2049"/>
      <c r="BD138" s="2050"/>
      <c r="BE138" s="2051"/>
      <c r="BF138" s="2052"/>
      <c r="BG138" s="2053"/>
      <c r="BH138" s="2051"/>
      <c r="BI138" s="2054"/>
      <c r="BJ138" s="2051"/>
      <c r="BK138" s="2051"/>
      <c r="BL138" s="2055">
        <f t="shared" si="23"/>
        <v>0</v>
      </c>
      <c r="BM138" s="2056"/>
      <c r="BN138" s="1902"/>
      <c r="BO138" s="1878"/>
      <c r="BP138" s="1878"/>
      <c r="BQ138" s="1915"/>
      <c r="BR138" s="2057"/>
      <c r="BS138" s="2058"/>
      <c r="BT138" s="2058"/>
      <c r="BU138" s="2058"/>
      <c r="BV138" s="2058"/>
      <c r="BW138" s="2058"/>
      <c r="BX138" s="2058"/>
      <c r="BY138" s="2058"/>
      <c r="BZ138" s="2058"/>
      <c r="CA138" s="2058"/>
      <c r="CB138" s="2058"/>
      <c r="CC138" s="2059"/>
      <c r="CD138" s="2046" t="s">
        <v>134</v>
      </c>
    </row>
    <row r="139" spans="1:82" ht="25.5" customHeight="1" thickBot="1" x14ac:dyDescent="0.25">
      <c r="A139" s="166" t="s">
        <v>161</v>
      </c>
      <c r="B139" s="324" t="s">
        <v>120</v>
      </c>
      <c r="C139" s="334" t="s">
        <v>121</v>
      </c>
      <c r="D139" s="254">
        <v>14</v>
      </c>
      <c r="E139" s="326" t="s">
        <v>143</v>
      </c>
      <c r="F139" s="338" t="s">
        <v>34</v>
      </c>
      <c r="G139" s="327">
        <v>0</v>
      </c>
      <c r="H139" s="327" t="s">
        <v>0</v>
      </c>
      <c r="I139" s="327">
        <v>1500</v>
      </c>
      <c r="J139" s="382">
        <v>200</v>
      </c>
      <c r="K139" s="329"/>
      <c r="L139" s="291"/>
      <c r="M139" s="311"/>
      <c r="N139" s="311"/>
      <c r="O139" s="311"/>
      <c r="P139" s="311"/>
      <c r="Q139" s="311"/>
      <c r="R139" s="311"/>
      <c r="S139" s="311"/>
      <c r="T139" s="311"/>
      <c r="U139" s="258">
        <f t="shared" si="22"/>
        <v>0</v>
      </c>
      <c r="V139" s="311"/>
      <c r="W139" s="311"/>
      <c r="X139" s="311"/>
      <c r="Y139" s="311"/>
      <c r="Z139" s="311"/>
      <c r="AA139" s="311"/>
      <c r="AB139" s="311"/>
      <c r="AC139" s="311"/>
      <c r="AD139" s="311"/>
      <c r="AE139" s="311"/>
      <c r="AF139" s="311"/>
      <c r="AG139" s="2066"/>
      <c r="AH139" s="2067"/>
      <c r="AI139" s="2067"/>
      <c r="AJ139" s="2067"/>
      <c r="AK139" s="2067"/>
      <c r="AL139" s="2067"/>
      <c r="AM139" s="4065"/>
      <c r="AN139" s="4065"/>
      <c r="AO139" s="2067"/>
      <c r="AP139" s="2067"/>
      <c r="AQ139" s="2067"/>
      <c r="AR139" s="2067"/>
      <c r="AS139" s="2068"/>
      <c r="AT139" s="2069"/>
      <c r="AU139" s="2070"/>
      <c r="AV139" s="2070"/>
      <c r="AW139" s="2071"/>
      <c r="AX139" s="2071"/>
      <c r="AY139" s="2072"/>
      <c r="AZ139" s="2073"/>
      <c r="BA139" s="2073"/>
      <c r="BB139" s="2073"/>
      <c r="BC139" s="2074"/>
      <c r="BD139" s="2075"/>
      <c r="BE139" s="2076"/>
      <c r="BF139" s="2077"/>
      <c r="BG139" s="2078"/>
      <c r="BH139" s="2076"/>
      <c r="BI139" s="2079"/>
      <c r="BJ139" s="2076"/>
      <c r="BK139" s="2076"/>
      <c r="BL139" s="2080">
        <f t="shared" si="23"/>
        <v>0</v>
      </c>
      <c r="BM139" s="2081"/>
      <c r="BN139" s="1904"/>
      <c r="BO139" s="1896"/>
      <c r="BP139" s="1896"/>
      <c r="BQ139" s="1968"/>
      <c r="BR139" s="2082"/>
      <c r="BS139" s="2083"/>
      <c r="BT139" s="2083"/>
      <c r="BU139" s="2083"/>
      <c r="BV139" s="2083"/>
      <c r="BW139" s="2083"/>
      <c r="BX139" s="2083"/>
      <c r="BY139" s="2083"/>
      <c r="BZ139" s="2083"/>
      <c r="CA139" s="2083"/>
      <c r="CB139" s="2083"/>
      <c r="CC139" s="2084"/>
      <c r="CD139" s="2046" t="s">
        <v>134</v>
      </c>
    </row>
    <row r="140" spans="1:82" s="839" customFormat="1" ht="24" customHeight="1" thickBot="1" x14ac:dyDescent="0.25">
      <c r="A140" s="917" t="s">
        <v>161</v>
      </c>
      <c r="B140" s="889" t="s">
        <v>120</v>
      </c>
      <c r="C140" s="890" t="s">
        <v>121</v>
      </c>
      <c r="D140" s="918">
        <v>15</v>
      </c>
      <c r="E140" s="575" t="s">
        <v>1858</v>
      </c>
      <c r="F140" s="608" t="s">
        <v>1859</v>
      </c>
      <c r="G140" s="612">
        <v>0</v>
      </c>
      <c r="H140" s="612" t="s">
        <v>0</v>
      </c>
      <c r="I140" s="612">
        <v>8</v>
      </c>
      <c r="J140" s="454">
        <v>2</v>
      </c>
      <c r="K140" s="538"/>
      <c r="L140" s="919">
        <f t="shared" ref="L140:L169" si="24">+M140+N140+O140+P140+Q140+R140+S140+T140</f>
        <v>0</v>
      </c>
      <c r="M140" s="927"/>
      <c r="N140" s="927"/>
      <c r="O140" s="927"/>
      <c r="P140" s="927"/>
      <c r="Q140" s="927"/>
      <c r="R140" s="927"/>
      <c r="S140" s="927"/>
      <c r="T140" s="927"/>
      <c r="U140" s="840">
        <f t="shared" ref="U140:U245" si="25">V140+W140+X140+Y140+Z140+AA140+AB140+AC140</f>
        <v>0</v>
      </c>
      <c r="V140" s="928"/>
      <c r="W140" s="928"/>
      <c r="X140" s="52"/>
      <c r="Y140" s="52"/>
      <c r="Z140" s="52"/>
      <c r="AA140" s="52"/>
      <c r="AB140" s="52"/>
      <c r="AC140" s="52"/>
      <c r="AD140" s="52"/>
      <c r="AE140" s="52"/>
      <c r="AF140" s="746"/>
      <c r="AG140" s="2288"/>
      <c r="AH140" s="4251"/>
      <c r="AI140" s="4251"/>
      <c r="AJ140" s="2681"/>
      <c r="AK140" s="4251"/>
      <c r="AL140" s="4251"/>
      <c r="AM140" s="4403"/>
      <c r="AN140" s="4468"/>
      <c r="AO140" s="4251"/>
      <c r="AP140" s="4251"/>
      <c r="AQ140" s="4251"/>
      <c r="AR140" s="4252"/>
      <c r="AS140" s="1687"/>
      <c r="AT140" s="4251"/>
      <c r="AU140" s="1969"/>
      <c r="AV140" s="1969"/>
      <c r="AW140" s="1687"/>
      <c r="AX140" s="1687"/>
      <c r="AY140" s="4469"/>
      <c r="AZ140" s="1423"/>
      <c r="BA140" s="1423"/>
      <c r="BB140" s="1423"/>
      <c r="BC140" s="1423"/>
      <c r="BD140" s="1423"/>
      <c r="BE140" s="4175"/>
      <c r="BF140" s="4460"/>
      <c r="BG140" s="4235"/>
      <c r="BH140" s="4384"/>
      <c r="BI140" s="4386"/>
      <c r="BJ140" s="4411"/>
      <c r="BK140" s="4180"/>
      <c r="BL140" s="2024">
        <f t="shared" si="23"/>
        <v>0</v>
      </c>
      <c r="BM140" s="2024">
        <f>L140-(BI140:BI145)</f>
        <v>0</v>
      </c>
      <c r="BN140" s="1899"/>
      <c r="BO140" s="1861"/>
      <c r="BP140" s="1861"/>
      <c r="BQ140" s="1900"/>
      <c r="BR140" s="2045"/>
      <c r="BS140" s="1861"/>
      <c r="BT140" s="1861"/>
      <c r="BU140" s="1861"/>
      <c r="BV140" s="1861"/>
      <c r="BW140" s="1861"/>
      <c r="BX140" s="1861"/>
      <c r="BY140" s="1861"/>
      <c r="BZ140" s="1861"/>
      <c r="CA140" s="1861"/>
      <c r="CB140" s="1861"/>
      <c r="CC140" s="1862"/>
      <c r="CD140" s="1966" t="s">
        <v>1713</v>
      </c>
    </row>
    <row r="141" spans="1:82" s="839" customFormat="1" ht="24" customHeight="1" thickBot="1" x14ac:dyDescent="0.25">
      <c r="A141" s="917" t="s">
        <v>161</v>
      </c>
      <c r="B141" s="889" t="s">
        <v>120</v>
      </c>
      <c r="C141" s="890" t="s">
        <v>121</v>
      </c>
      <c r="D141" s="918">
        <v>15</v>
      </c>
      <c r="E141" s="575" t="s">
        <v>1858</v>
      </c>
      <c r="F141" s="608" t="s">
        <v>1859</v>
      </c>
      <c r="G141" s="612">
        <v>0</v>
      </c>
      <c r="H141" s="612" t="s">
        <v>0</v>
      </c>
      <c r="I141" s="612">
        <v>8</v>
      </c>
      <c r="J141" s="454">
        <v>2</v>
      </c>
      <c r="K141" s="538"/>
      <c r="L141" s="919"/>
      <c r="M141" s="832"/>
      <c r="N141" s="832"/>
      <c r="O141" s="832"/>
      <c r="P141" s="832"/>
      <c r="Q141" s="832"/>
      <c r="R141" s="832"/>
      <c r="S141" s="832"/>
      <c r="T141" s="832"/>
      <c r="U141" s="840">
        <f t="shared" si="25"/>
        <v>0</v>
      </c>
      <c r="V141" s="838"/>
      <c r="W141" s="838"/>
      <c r="X141" s="7"/>
      <c r="Y141" s="7"/>
      <c r="Z141" s="7"/>
      <c r="AA141" s="7"/>
      <c r="AB141" s="7"/>
      <c r="AC141" s="7"/>
      <c r="AD141" s="7"/>
      <c r="AE141" s="7"/>
      <c r="AF141" s="791"/>
      <c r="AG141" s="2976"/>
      <c r="AH141" s="4181"/>
      <c r="AI141" s="4181"/>
      <c r="AJ141" s="4182"/>
      <c r="AK141" s="4181"/>
      <c r="AL141" s="4181"/>
      <c r="AM141" s="4183"/>
      <c r="AN141" s="4184"/>
      <c r="AO141" s="4181"/>
      <c r="AP141" s="4181"/>
      <c r="AQ141" s="4181"/>
      <c r="AR141" s="4185"/>
      <c r="AS141" s="1867"/>
      <c r="AT141" s="4181"/>
      <c r="AU141" s="2452"/>
      <c r="AV141" s="2452"/>
      <c r="AW141" s="1867"/>
      <c r="AX141" s="1867"/>
      <c r="AY141" s="4186"/>
      <c r="AZ141" s="1423"/>
      <c r="BA141" s="1423"/>
      <c r="BB141" s="1423"/>
      <c r="BC141" s="1423"/>
      <c r="BD141" s="1423"/>
      <c r="BE141" s="4175"/>
      <c r="BF141" s="4176"/>
      <c r="BG141" s="4171"/>
      <c r="BH141" s="4177"/>
      <c r="BI141" s="4178"/>
      <c r="BJ141" s="4179"/>
      <c r="BK141" s="4180"/>
      <c r="BL141" s="2024">
        <f t="shared" si="23"/>
        <v>0</v>
      </c>
      <c r="BM141" s="2169"/>
      <c r="BN141" s="1902"/>
      <c r="BO141" s="1878"/>
      <c r="BP141" s="1878"/>
      <c r="BQ141" s="1915"/>
      <c r="BR141" s="2105"/>
      <c r="BS141" s="2106"/>
      <c r="BT141" s="2106"/>
      <c r="BU141" s="2106"/>
      <c r="BV141" s="2106"/>
      <c r="BW141" s="2106"/>
      <c r="BX141" s="2106"/>
      <c r="BY141" s="2106"/>
      <c r="BZ141" s="2106"/>
      <c r="CA141" s="2106"/>
      <c r="CB141" s="2106"/>
      <c r="CC141" s="1880"/>
      <c r="CD141" s="1966" t="s">
        <v>1713</v>
      </c>
    </row>
    <row r="142" spans="1:82" s="839" customFormat="1" ht="24" customHeight="1" thickBot="1" x14ac:dyDescent="0.25">
      <c r="A142" s="917" t="s">
        <v>161</v>
      </c>
      <c r="B142" s="889" t="s">
        <v>120</v>
      </c>
      <c r="C142" s="890" t="s">
        <v>121</v>
      </c>
      <c r="D142" s="918">
        <v>15</v>
      </c>
      <c r="E142" s="575" t="s">
        <v>1858</v>
      </c>
      <c r="F142" s="608" t="s">
        <v>1859</v>
      </c>
      <c r="G142" s="612">
        <v>0</v>
      </c>
      <c r="H142" s="612" t="s">
        <v>0</v>
      </c>
      <c r="I142" s="612">
        <v>8</v>
      </c>
      <c r="J142" s="454">
        <v>2</v>
      </c>
      <c r="K142" s="538"/>
      <c r="L142" s="919"/>
      <c r="M142" s="832"/>
      <c r="N142" s="832"/>
      <c r="O142" s="832"/>
      <c r="P142" s="832"/>
      <c r="Q142" s="832"/>
      <c r="R142" s="832"/>
      <c r="S142" s="832"/>
      <c r="T142" s="832"/>
      <c r="U142" s="840">
        <f t="shared" si="25"/>
        <v>0</v>
      </c>
      <c r="V142" s="838"/>
      <c r="W142" s="838"/>
      <c r="X142" s="7"/>
      <c r="Y142" s="7"/>
      <c r="Z142" s="7"/>
      <c r="AA142" s="7"/>
      <c r="AB142" s="7"/>
      <c r="AC142" s="7"/>
      <c r="AD142" s="7"/>
      <c r="AE142" s="7"/>
      <c r="AF142" s="791"/>
      <c r="AG142" s="2976"/>
      <c r="AH142" s="4181"/>
      <c r="AI142" s="4181"/>
      <c r="AJ142" s="4182"/>
      <c r="AK142" s="4181"/>
      <c r="AL142" s="4181"/>
      <c r="AM142" s="4183"/>
      <c r="AN142" s="4184"/>
      <c r="AO142" s="4181"/>
      <c r="AP142" s="4181"/>
      <c r="AQ142" s="4181"/>
      <c r="AR142" s="4185"/>
      <c r="AS142" s="1867"/>
      <c r="AT142" s="4181"/>
      <c r="AU142" s="2452"/>
      <c r="AV142" s="2452"/>
      <c r="AW142" s="1867"/>
      <c r="AX142" s="1867"/>
      <c r="AY142" s="4186"/>
      <c r="AZ142" s="1423"/>
      <c r="BA142" s="1423"/>
      <c r="BB142" s="1423"/>
      <c r="BC142" s="1423"/>
      <c r="BD142" s="1423"/>
      <c r="BE142" s="4175"/>
      <c r="BF142" s="4176"/>
      <c r="BG142" s="4171"/>
      <c r="BH142" s="4177"/>
      <c r="BI142" s="4178"/>
      <c r="BJ142" s="4179"/>
      <c r="BK142" s="4180"/>
      <c r="BL142" s="2024">
        <f t="shared" si="23"/>
        <v>0</v>
      </c>
      <c r="BM142" s="2169"/>
      <c r="BN142" s="1902"/>
      <c r="BO142" s="1878"/>
      <c r="BP142" s="1878"/>
      <c r="BQ142" s="1915"/>
      <c r="BR142" s="2105"/>
      <c r="BS142" s="2106"/>
      <c r="BT142" s="2106"/>
      <c r="BU142" s="2106"/>
      <c r="BV142" s="2106"/>
      <c r="BW142" s="2106"/>
      <c r="BX142" s="2106"/>
      <c r="BY142" s="2106"/>
      <c r="BZ142" s="2106"/>
      <c r="CA142" s="2106"/>
      <c r="CB142" s="2106"/>
      <c r="CC142" s="1880"/>
      <c r="CD142" s="1966" t="s">
        <v>1713</v>
      </c>
    </row>
    <row r="143" spans="1:82" s="839" customFormat="1" ht="24" customHeight="1" thickBot="1" x14ac:dyDescent="0.25">
      <c r="A143" s="917" t="s">
        <v>161</v>
      </c>
      <c r="B143" s="889" t="s">
        <v>120</v>
      </c>
      <c r="C143" s="890" t="s">
        <v>121</v>
      </c>
      <c r="D143" s="918">
        <v>15</v>
      </c>
      <c r="E143" s="575" t="s">
        <v>1858</v>
      </c>
      <c r="F143" s="608" t="s">
        <v>1859</v>
      </c>
      <c r="G143" s="612">
        <v>0</v>
      </c>
      <c r="H143" s="612" t="s">
        <v>0</v>
      </c>
      <c r="I143" s="612">
        <v>8</v>
      </c>
      <c r="J143" s="454">
        <v>2</v>
      </c>
      <c r="K143" s="538"/>
      <c r="L143" s="919"/>
      <c r="M143" s="832"/>
      <c r="N143" s="832"/>
      <c r="O143" s="832"/>
      <c r="P143" s="832"/>
      <c r="Q143" s="832"/>
      <c r="R143" s="832"/>
      <c r="S143" s="832"/>
      <c r="T143" s="832"/>
      <c r="U143" s="840">
        <f t="shared" si="25"/>
        <v>0</v>
      </c>
      <c r="V143" s="838"/>
      <c r="W143" s="838"/>
      <c r="X143" s="7"/>
      <c r="Y143" s="7"/>
      <c r="Z143" s="7"/>
      <c r="AA143" s="7"/>
      <c r="AB143" s="7"/>
      <c r="AC143" s="7"/>
      <c r="AD143" s="7"/>
      <c r="AE143" s="7"/>
      <c r="AF143" s="791"/>
      <c r="AG143" s="2976"/>
      <c r="AH143" s="4181"/>
      <c r="AI143" s="4181"/>
      <c r="AJ143" s="4182"/>
      <c r="AK143" s="4181"/>
      <c r="AL143" s="4181"/>
      <c r="AM143" s="4183"/>
      <c r="AN143" s="4184"/>
      <c r="AO143" s="4181"/>
      <c r="AP143" s="4181"/>
      <c r="AQ143" s="4181"/>
      <c r="AR143" s="4185"/>
      <c r="AS143" s="1867"/>
      <c r="AT143" s="4181"/>
      <c r="AU143" s="2452"/>
      <c r="AV143" s="2452"/>
      <c r="AW143" s="1867"/>
      <c r="AX143" s="1867"/>
      <c r="AY143" s="4186"/>
      <c r="AZ143" s="1423"/>
      <c r="BA143" s="1423"/>
      <c r="BB143" s="1423"/>
      <c r="BC143" s="1423"/>
      <c r="BD143" s="1423"/>
      <c r="BE143" s="4175"/>
      <c r="BF143" s="4176"/>
      <c r="BG143" s="4171"/>
      <c r="BH143" s="4177"/>
      <c r="BI143" s="4178"/>
      <c r="BJ143" s="4179"/>
      <c r="BK143" s="4180"/>
      <c r="BL143" s="2024">
        <f t="shared" si="23"/>
        <v>0</v>
      </c>
      <c r="BM143" s="2169"/>
      <c r="BN143" s="1902"/>
      <c r="BO143" s="1878"/>
      <c r="BP143" s="1878"/>
      <c r="BQ143" s="1915"/>
      <c r="BR143" s="2105"/>
      <c r="BS143" s="2106"/>
      <c r="BT143" s="2106"/>
      <c r="BU143" s="2106"/>
      <c r="BV143" s="2106"/>
      <c r="BW143" s="2106"/>
      <c r="BX143" s="2106"/>
      <c r="BY143" s="2106"/>
      <c r="BZ143" s="2106"/>
      <c r="CA143" s="2106"/>
      <c r="CB143" s="2106"/>
      <c r="CC143" s="1880"/>
      <c r="CD143" s="1966" t="s">
        <v>1713</v>
      </c>
    </row>
    <row r="144" spans="1:82" s="839" customFormat="1" ht="24" customHeight="1" thickBot="1" x14ac:dyDescent="0.25">
      <c r="A144" s="917" t="s">
        <v>161</v>
      </c>
      <c r="B144" s="889" t="s">
        <v>120</v>
      </c>
      <c r="C144" s="890" t="s">
        <v>121</v>
      </c>
      <c r="D144" s="918">
        <v>15</v>
      </c>
      <c r="E144" s="575" t="s">
        <v>1858</v>
      </c>
      <c r="F144" s="608" t="s">
        <v>1859</v>
      </c>
      <c r="G144" s="612">
        <v>0</v>
      </c>
      <c r="H144" s="612" t="s">
        <v>0</v>
      </c>
      <c r="I144" s="612">
        <v>8</v>
      </c>
      <c r="J144" s="454">
        <v>2</v>
      </c>
      <c r="K144" s="538"/>
      <c r="L144" s="919"/>
      <c r="M144" s="832"/>
      <c r="N144" s="832"/>
      <c r="O144" s="832"/>
      <c r="P144" s="832"/>
      <c r="Q144" s="832"/>
      <c r="R144" s="832"/>
      <c r="S144" s="832"/>
      <c r="T144" s="832"/>
      <c r="U144" s="840">
        <f t="shared" si="25"/>
        <v>0</v>
      </c>
      <c r="V144" s="838"/>
      <c r="W144" s="838"/>
      <c r="X144" s="7"/>
      <c r="Y144" s="7"/>
      <c r="Z144" s="7"/>
      <c r="AA144" s="7"/>
      <c r="AB144" s="7"/>
      <c r="AC144" s="7"/>
      <c r="AD144" s="7"/>
      <c r="AE144" s="7"/>
      <c r="AF144" s="791"/>
      <c r="AG144" s="2976"/>
      <c r="AH144" s="4181"/>
      <c r="AI144" s="4181"/>
      <c r="AJ144" s="4182"/>
      <c r="AK144" s="4181"/>
      <c r="AL144" s="4181"/>
      <c r="AM144" s="4183"/>
      <c r="AN144" s="4184"/>
      <c r="AO144" s="4181"/>
      <c r="AP144" s="4181"/>
      <c r="AQ144" s="4181"/>
      <c r="AR144" s="4185"/>
      <c r="AS144" s="1867"/>
      <c r="AT144" s="4181"/>
      <c r="AU144" s="2452"/>
      <c r="AV144" s="2452"/>
      <c r="AW144" s="1867"/>
      <c r="AX144" s="1867"/>
      <c r="AY144" s="4186"/>
      <c r="AZ144" s="1423"/>
      <c r="BA144" s="1423"/>
      <c r="BB144" s="1423"/>
      <c r="BC144" s="1423"/>
      <c r="BD144" s="1423"/>
      <c r="BE144" s="4175"/>
      <c r="BF144" s="4176"/>
      <c r="BG144" s="4171"/>
      <c r="BH144" s="4177"/>
      <c r="BI144" s="4178"/>
      <c r="BJ144" s="4179"/>
      <c r="BK144" s="4180"/>
      <c r="BL144" s="2024">
        <f t="shared" si="23"/>
        <v>0</v>
      </c>
      <c r="BM144" s="2169"/>
      <c r="BN144" s="1902"/>
      <c r="BO144" s="1878"/>
      <c r="BP144" s="1878"/>
      <c r="BQ144" s="1915"/>
      <c r="BR144" s="2105"/>
      <c r="BS144" s="2106"/>
      <c r="BT144" s="2106"/>
      <c r="BU144" s="2106"/>
      <c r="BV144" s="2106"/>
      <c r="BW144" s="2106"/>
      <c r="BX144" s="2106"/>
      <c r="BY144" s="2106"/>
      <c r="BZ144" s="2106"/>
      <c r="CA144" s="2106"/>
      <c r="CB144" s="2106"/>
      <c r="CC144" s="1880"/>
      <c r="CD144" s="1966" t="s">
        <v>1713</v>
      </c>
    </row>
    <row r="145" spans="1:82" s="839" customFormat="1" ht="24" customHeight="1" thickBot="1" x14ac:dyDescent="0.25">
      <c r="A145" s="922" t="s">
        <v>161</v>
      </c>
      <c r="B145" s="896" t="s">
        <v>120</v>
      </c>
      <c r="C145" s="897" t="s">
        <v>121</v>
      </c>
      <c r="D145" s="923">
        <v>15</v>
      </c>
      <c r="E145" s="593" t="s">
        <v>1858</v>
      </c>
      <c r="F145" s="621" t="s">
        <v>1859</v>
      </c>
      <c r="G145" s="614">
        <v>0</v>
      </c>
      <c r="H145" s="614" t="s">
        <v>0</v>
      </c>
      <c r="I145" s="614">
        <v>8</v>
      </c>
      <c r="J145" s="491">
        <v>2</v>
      </c>
      <c r="K145" s="513"/>
      <c r="L145" s="924"/>
      <c r="M145" s="866"/>
      <c r="N145" s="866"/>
      <c r="O145" s="866"/>
      <c r="P145" s="866"/>
      <c r="Q145" s="866"/>
      <c r="R145" s="866"/>
      <c r="S145" s="866"/>
      <c r="T145" s="866"/>
      <c r="U145" s="840">
        <f t="shared" si="25"/>
        <v>0</v>
      </c>
      <c r="V145" s="867"/>
      <c r="W145" s="867"/>
      <c r="X145" s="70"/>
      <c r="Y145" s="70"/>
      <c r="Z145" s="70"/>
      <c r="AA145" s="70"/>
      <c r="AB145" s="70"/>
      <c r="AC145" s="70"/>
      <c r="AD145" s="70"/>
      <c r="AE145" s="70"/>
      <c r="AF145" s="770"/>
      <c r="AG145" s="4397"/>
      <c r="AH145" s="4210"/>
      <c r="AI145" s="4210"/>
      <c r="AJ145" s="2662"/>
      <c r="AK145" s="4210"/>
      <c r="AL145" s="4210"/>
      <c r="AM145" s="4211"/>
      <c r="AN145" s="4399"/>
      <c r="AO145" s="4210"/>
      <c r="AP145" s="4210"/>
      <c r="AQ145" s="4210"/>
      <c r="AR145" s="4362"/>
      <c r="AS145" s="2598"/>
      <c r="AT145" s="4210"/>
      <c r="AU145" s="4400"/>
      <c r="AV145" s="4400"/>
      <c r="AW145" s="2598"/>
      <c r="AX145" s="2598"/>
      <c r="AY145" s="4401"/>
      <c r="AZ145" s="1423"/>
      <c r="BA145" s="1423"/>
      <c r="BB145" s="1423"/>
      <c r="BC145" s="1423"/>
      <c r="BD145" s="1423"/>
      <c r="BE145" s="4175"/>
      <c r="BF145" s="4205"/>
      <c r="BG145" s="4206"/>
      <c r="BH145" s="4207"/>
      <c r="BI145" s="4208"/>
      <c r="BJ145" s="4209"/>
      <c r="BK145" s="4180"/>
      <c r="BL145" s="2024">
        <f t="shared" si="23"/>
        <v>0</v>
      </c>
      <c r="BM145" s="2169"/>
      <c r="BN145" s="1920"/>
      <c r="BO145" s="1921"/>
      <c r="BP145" s="1921"/>
      <c r="BQ145" s="1922"/>
      <c r="BR145" s="2134"/>
      <c r="BS145" s="2135"/>
      <c r="BT145" s="2135"/>
      <c r="BU145" s="2135"/>
      <c r="BV145" s="2135"/>
      <c r="BW145" s="2135"/>
      <c r="BX145" s="2135"/>
      <c r="BY145" s="2135"/>
      <c r="BZ145" s="2135"/>
      <c r="CA145" s="2135"/>
      <c r="CB145" s="2135"/>
      <c r="CC145" s="2310"/>
      <c r="CD145" s="1966" t="s">
        <v>1713</v>
      </c>
    </row>
    <row r="146" spans="1:82" s="839" customFormat="1" ht="46.5" customHeight="1" thickBot="1" x14ac:dyDescent="0.25">
      <c r="A146" s="852" t="s">
        <v>161</v>
      </c>
      <c r="B146" s="882" t="s">
        <v>120</v>
      </c>
      <c r="C146" s="883" t="s">
        <v>121</v>
      </c>
      <c r="D146" s="855">
        <v>16</v>
      </c>
      <c r="E146" s="47" t="s">
        <v>1860</v>
      </c>
      <c r="F146" s="67" t="s">
        <v>1861</v>
      </c>
      <c r="G146" s="49">
        <v>132</v>
      </c>
      <c r="H146" s="49" t="s">
        <v>0</v>
      </c>
      <c r="I146" s="49">
        <v>500</v>
      </c>
      <c r="J146" s="493"/>
      <c r="K146" s="50"/>
      <c r="L146" s="857">
        <f t="shared" si="24"/>
        <v>0</v>
      </c>
      <c r="M146" s="927"/>
      <c r="N146" s="927"/>
      <c r="O146" s="927"/>
      <c r="P146" s="927"/>
      <c r="Q146" s="927"/>
      <c r="R146" s="927"/>
      <c r="S146" s="927"/>
      <c r="T146" s="927"/>
      <c r="U146" s="840">
        <f t="shared" si="25"/>
        <v>0</v>
      </c>
      <c r="V146" s="928"/>
      <c r="W146" s="928"/>
      <c r="X146" s="52"/>
      <c r="Y146" s="52"/>
      <c r="Z146" s="52"/>
      <c r="AA146" s="52"/>
      <c r="AB146" s="52"/>
      <c r="AC146" s="52"/>
      <c r="AD146" s="52"/>
      <c r="AE146" s="52"/>
      <c r="AF146" s="746"/>
      <c r="AG146" s="2288"/>
      <c r="AH146" s="4251"/>
      <c r="AI146" s="4251"/>
      <c r="AJ146" s="2681"/>
      <c r="AK146" s="4251"/>
      <c r="AL146" s="4251"/>
      <c r="AM146" s="4403"/>
      <c r="AN146" s="4468"/>
      <c r="AO146" s="4251"/>
      <c r="AP146" s="4251"/>
      <c r="AQ146" s="4251"/>
      <c r="AR146" s="4252"/>
      <c r="AS146" s="1687"/>
      <c r="AT146" s="4251"/>
      <c r="AU146" s="1969"/>
      <c r="AV146" s="1969"/>
      <c r="AW146" s="1687"/>
      <c r="AX146" s="1687"/>
      <c r="AY146" s="4469"/>
      <c r="AZ146" s="1423"/>
      <c r="BA146" s="1423"/>
      <c r="BB146" s="1423"/>
      <c r="BC146" s="1423"/>
      <c r="BD146" s="1423"/>
      <c r="BE146" s="4175"/>
      <c r="BF146" s="4460"/>
      <c r="BG146" s="4235"/>
      <c r="BH146" s="4384"/>
      <c r="BI146" s="4386"/>
      <c r="BJ146" s="4411"/>
      <c r="BK146" s="4180"/>
      <c r="BL146" s="2024">
        <f t="shared" si="23"/>
        <v>0</v>
      </c>
      <c r="BM146" s="2024">
        <f>L146-(BI146:BI151)</f>
        <v>0</v>
      </c>
      <c r="BN146" s="1899"/>
      <c r="BO146" s="1861"/>
      <c r="BP146" s="1861"/>
      <c r="BQ146" s="1900"/>
      <c r="BR146" s="2045"/>
      <c r="BS146" s="1861"/>
      <c r="BT146" s="1861"/>
      <c r="BU146" s="1861"/>
      <c r="BV146" s="1861"/>
      <c r="BW146" s="1861"/>
      <c r="BX146" s="1861"/>
      <c r="BY146" s="1861"/>
      <c r="BZ146" s="1861"/>
      <c r="CA146" s="1861"/>
      <c r="CB146" s="1861"/>
      <c r="CC146" s="1862"/>
      <c r="CD146" s="1966" t="s">
        <v>1713</v>
      </c>
    </row>
    <row r="147" spans="1:82" s="839" customFormat="1" ht="24" customHeight="1" thickBot="1" x14ac:dyDescent="0.25">
      <c r="A147" s="930" t="s">
        <v>161</v>
      </c>
      <c r="B147" s="889" t="s">
        <v>120</v>
      </c>
      <c r="C147" s="890" t="s">
        <v>121</v>
      </c>
      <c r="D147" s="918">
        <v>16</v>
      </c>
      <c r="E147" s="575" t="s">
        <v>1860</v>
      </c>
      <c r="F147" s="608" t="s">
        <v>1861</v>
      </c>
      <c r="G147" s="576">
        <v>132</v>
      </c>
      <c r="H147" s="576" t="s">
        <v>0</v>
      </c>
      <c r="I147" s="576">
        <v>500</v>
      </c>
      <c r="J147" s="454"/>
      <c r="K147" s="538"/>
      <c r="L147" s="919"/>
      <c r="M147" s="832"/>
      <c r="N147" s="832"/>
      <c r="O147" s="832"/>
      <c r="P147" s="832"/>
      <c r="Q147" s="832"/>
      <c r="R147" s="832"/>
      <c r="S147" s="832"/>
      <c r="T147" s="832"/>
      <c r="U147" s="840">
        <f t="shared" si="25"/>
        <v>0</v>
      </c>
      <c r="V147" s="838"/>
      <c r="W147" s="838"/>
      <c r="X147" s="7"/>
      <c r="Y147" s="7"/>
      <c r="Z147" s="7"/>
      <c r="AA147" s="7"/>
      <c r="AB147" s="7"/>
      <c r="AC147" s="7"/>
      <c r="AD147" s="7"/>
      <c r="AE147" s="7"/>
      <c r="AF147" s="791"/>
      <c r="AG147" s="2976"/>
      <c r="AH147" s="4181"/>
      <c r="AI147" s="4181"/>
      <c r="AJ147" s="4182"/>
      <c r="AK147" s="4181"/>
      <c r="AL147" s="4181"/>
      <c r="AM147" s="4183"/>
      <c r="AN147" s="4184"/>
      <c r="AO147" s="4181"/>
      <c r="AP147" s="4181"/>
      <c r="AQ147" s="4181"/>
      <c r="AR147" s="4185"/>
      <c r="AS147" s="1867"/>
      <c r="AT147" s="4181"/>
      <c r="AU147" s="2452"/>
      <c r="AV147" s="2452"/>
      <c r="AW147" s="1867"/>
      <c r="AX147" s="1867"/>
      <c r="AY147" s="4186"/>
      <c r="AZ147" s="1423"/>
      <c r="BA147" s="1423"/>
      <c r="BB147" s="1423"/>
      <c r="BC147" s="1423"/>
      <c r="BD147" s="1423"/>
      <c r="BE147" s="4175"/>
      <c r="BF147" s="4176"/>
      <c r="BG147" s="4171"/>
      <c r="BH147" s="4177"/>
      <c r="BI147" s="4178"/>
      <c r="BJ147" s="4179"/>
      <c r="BK147" s="4180"/>
      <c r="BL147" s="2024">
        <f t="shared" si="23"/>
        <v>0</v>
      </c>
      <c r="BM147" s="2169"/>
      <c r="BN147" s="1902"/>
      <c r="BO147" s="1878"/>
      <c r="BP147" s="1878"/>
      <c r="BQ147" s="1915"/>
      <c r="BR147" s="2105"/>
      <c r="BS147" s="2106"/>
      <c r="BT147" s="2106"/>
      <c r="BU147" s="2106"/>
      <c r="BV147" s="2106"/>
      <c r="BW147" s="2106"/>
      <c r="BX147" s="2106"/>
      <c r="BY147" s="2106"/>
      <c r="BZ147" s="2106"/>
      <c r="CA147" s="2106"/>
      <c r="CB147" s="2106"/>
      <c r="CC147" s="1880"/>
      <c r="CD147" s="1966" t="s">
        <v>1713</v>
      </c>
    </row>
    <row r="148" spans="1:82" s="839" customFormat="1" ht="24" customHeight="1" thickBot="1" x14ac:dyDescent="0.25">
      <c r="A148" s="930" t="s">
        <v>161</v>
      </c>
      <c r="B148" s="889" t="s">
        <v>120</v>
      </c>
      <c r="C148" s="890" t="s">
        <v>121</v>
      </c>
      <c r="D148" s="918">
        <v>16</v>
      </c>
      <c r="E148" s="575" t="s">
        <v>1860</v>
      </c>
      <c r="F148" s="608" t="s">
        <v>1861</v>
      </c>
      <c r="G148" s="576">
        <v>132</v>
      </c>
      <c r="H148" s="576" t="s">
        <v>0</v>
      </c>
      <c r="I148" s="576">
        <v>500</v>
      </c>
      <c r="J148" s="454"/>
      <c r="K148" s="538"/>
      <c r="L148" s="919"/>
      <c r="M148" s="832"/>
      <c r="N148" s="832"/>
      <c r="O148" s="832"/>
      <c r="P148" s="832"/>
      <c r="Q148" s="832"/>
      <c r="R148" s="832"/>
      <c r="S148" s="832"/>
      <c r="T148" s="832"/>
      <c r="U148" s="840">
        <f t="shared" si="25"/>
        <v>0</v>
      </c>
      <c r="V148" s="838"/>
      <c r="W148" s="838"/>
      <c r="X148" s="7"/>
      <c r="Y148" s="7"/>
      <c r="Z148" s="7"/>
      <c r="AA148" s="7"/>
      <c r="AB148" s="7"/>
      <c r="AC148" s="7"/>
      <c r="AD148" s="7"/>
      <c r="AE148" s="7"/>
      <c r="AF148" s="791"/>
      <c r="AG148" s="2976"/>
      <c r="AH148" s="4181"/>
      <c r="AI148" s="4181"/>
      <c r="AJ148" s="4182"/>
      <c r="AK148" s="4181"/>
      <c r="AL148" s="4181"/>
      <c r="AM148" s="4183"/>
      <c r="AN148" s="4184"/>
      <c r="AO148" s="4181"/>
      <c r="AP148" s="4181"/>
      <c r="AQ148" s="4181"/>
      <c r="AR148" s="4185"/>
      <c r="AS148" s="1867"/>
      <c r="AT148" s="4181"/>
      <c r="AU148" s="2452"/>
      <c r="AV148" s="2452"/>
      <c r="AW148" s="1867"/>
      <c r="AX148" s="1867"/>
      <c r="AY148" s="4186"/>
      <c r="AZ148" s="1423"/>
      <c r="BA148" s="1423"/>
      <c r="BB148" s="1423"/>
      <c r="BC148" s="1423"/>
      <c r="BD148" s="1423"/>
      <c r="BE148" s="4175"/>
      <c r="BF148" s="4176"/>
      <c r="BG148" s="4171"/>
      <c r="BH148" s="4177"/>
      <c r="BI148" s="4178"/>
      <c r="BJ148" s="4179"/>
      <c r="BK148" s="4180"/>
      <c r="BL148" s="2024">
        <f t="shared" si="23"/>
        <v>0</v>
      </c>
      <c r="BM148" s="2169"/>
      <c r="BN148" s="1902"/>
      <c r="BO148" s="1878"/>
      <c r="BP148" s="1878"/>
      <c r="BQ148" s="1915"/>
      <c r="BR148" s="2105"/>
      <c r="BS148" s="2106"/>
      <c r="BT148" s="2106"/>
      <c r="BU148" s="2106"/>
      <c r="BV148" s="2106"/>
      <c r="BW148" s="2106"/>
      <c r="BX148" s="2106"/>
      <c r="BY148" s="2106"/>
      <c r="BZ148" s="2106"/>
      <c r="CA148" s="2106"/>
      <c r="CB148" s="2106"/>
      <c r="CC148" s="1880"/>
      <c r="CD148" s="1966" t="s">
        <v>1713</v>
      </c>
    </row>
    <row r="149" spans="1:82" s="839" customFormat="1" ht="24" customHeight="1" thickBot="1" x14ac:dyDescent="0.25">
      <c r="A149" s="930" t="s">
        <v>161</v>
      </c>
      <c r="B149" s="889" t="s">
        <v>120</v>
      </c>
      <c r="C149" s="890" t="s">
        <v>121</v>
      </c>
      <c r="D149" s="918">
        <v>16</v>
      </c>
      <c r="E149" s="575" t="s">
        <v>1860</v>
      </c>
      <c r="F149" s="608" t="s">
        <v>1861</v>
      </c>
      <c r="G149" s="576">
        <v>132</v>
      </c>
      <c r="H149" s="576" t="s">
        <v>0</v>
      </c>
      <c r="I149" s="576">
        <v>500</v>
      </c>
      <c r="J149" s="454"/>
      <c r="K149" s="538"/>
      <c r="L149" s="919"/>
      <c r="M149" s="832"/>
      <c r="N149" s="832"/>
      <c r="O149" s="832"/>
      <c r="P149" s="832"/>
      <c r="Q149" s="832"/>
      <c r="R149" s="832"/>
      <c r="S149" s="832"/>
      <c r="T149" s="832"/>
      <c r="U149" s="840">
        <f t="shared" si="25"/>
        <v>0</v>
      </c>
      <c r="V149" s="838"/>
      <c r="W149" s="838"/>
      <c r="X149" s="7"/>
      <c r="Y149" s="7"/>
      <c r="Z149" s="7"/>
      <c r="AA149" s="7"/>
      <c r="AB149" s="7"/>
      <c r="AC149" s="7"/>
      <c r="AD149" s="7"/>
      <c r="AE149" s="7"/>
      <c r="AF149" s="791"/>
      <c r="AG149" s="2976"/>
      <c r="AH149" s="4181"/>
      <c r="AI149" s="4181"/>
      <c r="AJ149" s="4182"/>
      <c r="AK149" s="4181"/>
      <c r="AL149" s="4181"/>
      <c r="AM149" s="4183"/>
      <c r="AN149" s="4184"/>
      <c r="AO149" s="4181"/>
      <c r="AP149" s="4181"/>
      <c r="AQ149" s="4181"/>
      <c r="AR149" s="4185"/>
      <c r="AS149" s="1867"/>
      <c r="AT149" s="4181"/>
      <c r="AU149" s="2452"/>
      <c r="AV149" s="2452"/>
      <c r="AW149" s="1867"/>
      <c r="AX149" s="1867"/>
      <c r="AY149" s="4186"/>
      <c r="AZ149" s="1423"/>
      <c r="BA149" s="1423"/>
      <c r="BB149" s="1423"/>
      <c r="BC149" s="1423"/>
      <c r="BD149" s="1423"/>
      <c r="BE149" s="4175"/>
      <c r="BF149" s="4176"/>
      <c r="BG149" s="4171"/>
      <c r="BH149" s="4177"/>
      <c r="BI149" s="4178"/>
      <c r="BJ149" s="4179"/>
      <c r="BK149" s="4180"/>
      <c r="BL149" s="2024">
        <f t="shared" si="23"/>
        <v>0</v>
      </c>
      <c r="BM149" s="2169"/>
      <c r="BN149" s="1902"/>
      <c r="BO149" s="1878"/>
      <c r="BP149" s="1878"/>
      <c r="BQ149" s="1915"/>
      <c r="BR149" s="2105"/>
      <c r="BS149" s="2106"/>
      <c r="BT149" s="2106"/>
      <c r="BU149" s="2106"/>
      <c r="BV149" s="2106"/>
      <c r="BW149" s="2106"/>
      <c r="BX149" s="2106"/>
      <c r="BY149" s="2106"/>
      <c r="BZ149" s="2106"/>
      <c r="CA149" s="2106"/>
      <c r="CB149" s="2106"/>
      <c r="CC149" s="1880"/>
      <c r="CD149" s="1966" t="s">
        <v>1713</v>
      </c>
    </row>
    <row r="150" spans="1:82" s="839" customFormat="1" ht="24" customHeight="1" thickBot="1" x14ac:dyDescent="0.25">
      <c r="A150" s="930" t="s">
        <v>161</v>
      </c>
      <c r="B150" s="889" t="s">
        <v>120</v>
      </c>
      <c r="C150" s="890" t="s">
        <v>121</v>
      </c>
      <c r="D150" s="918">
        <v>16</v>
      </c>
      <c r="E150" s="575" t="s">
        <v>1860</v>
      </c>
      <c r="F150" s="608" t="s">
        <v>1861</v>
      </c>
      <c r="G150" s="576">
        <v>132</v>
      </c>
      <c r="H150" s="576" t="s">
        <v>0</v>
      </c>
      <c r="I150" s="576">
        <v>500</v>
      </c>
      <c r="J150" s="454"/>
      <c r="K150" s="538"/>
      <c r="L150" s="919"/>
      <c r="M150" s="832"/>
      <c r="N150" s="832"/>
      <c r="O150" s="832"/>
      <c r="P150" s="832"/>
      <c r="Q150" s="832"/>
      <c r="R150" s="832"/>
      <c r="S150" s="832"/>
      <c r="T150" s="832"/>
      <c r="U150" s="840">
        <f t="shared" si="25"/>
        <v>0</v>
      </c>
      <c r="V150" s="838"/>
      <c r="W150" s="838"/>
      <c r="X150" s="7"/>
      <c r="Y150" s="7"/>
      <c r="Z150" s="7"/>
      <c r="AA150" s="7"/>
      <c r="AB150" s="7"/>
      <c r="AC150" s="7"/>
      <c r="AD150" s="7"/>
      <c r="AE150" s="7"/>
      <c r="AF150" s="791"/>
      <c r="AG150" s="2976"/>
      <c r="AH150" s="4181"/>
      <c r="AI150" s="4181"/>
      <c r="AJ150" s="4182"/>
      <c r="AK150" s="4181"/>
      <c r="AL150" s="4181"/>
      <c r="AM150" s="4183"/>
      <c r="AN150" s="4184"/>
      <c r="AO150" s="4181"/>
      <c r="AP150" s="4181"/>
      <c r="AQ150" s="4181"/>
      <c r="AR150" s="4185"/>
      <c r="AS150" s="1867"/>
      <c r="AT150" s="4181"/>
      <c r="AU150" s="2452"/>
      <c r="AV150" s="2452"/>
      <c r="AW150" s="1867"/>
      <c r="AX150" s="1867"/>
      <c r="AY150" s="4186"/>
      <c r="AZ150" s="1423"/>
      <c r="BA150" s="1423"/>
      <c r="BB150" s="1423"/>
      <c r="BC150" s="1423"/>
      <c r="BD150" s="1423"/>
      <c r="BE150" s="4175"/>
      <c r="BF150" s="4176"/>
      <c r="BG150" s="4171"/>
      <c r="BH150" s="4177"/>
      <c r="BI150" s="4178"/>
      <c r="BJ150" s="4179"/>
      <c r="BK150" s="4180"/>
      <c r="BL150" s="2024">
        <f t="shared" si="23"/>
        <v>0</v>
      </c>
      <c r="BM150" s="2169"/>
      <c r="BN150" s="1902"/>
      <c r="BO150" s="1878"/>
      <c r="BP150" s="1878"/>
      <c r="BQ150" s="1915"/>
      <c r="BR150" s="2105"/>
      <c r="BS150" s="2106"/>
      <c r="BT150" s="2106"/>
      <c r="BU150" s="2106"/>
      <c r="BV150" s="2106"/>
      <c r="BW150" s="2106"/>
      <c r="BX150" s="2106"/>
      <c r="BY150" s="2106"/>
      <c r="BZ150" s="2106"/>
      <c r="CA150" s="2106"/>
      <c r="CB150" s="2106"/>
      <c r="CC150" s="1880"/>
      <c r="CD150" s="1966" t="s">
        <v>1713</v>
      </c>
    </row>
    <row r="151" spans="1:82" s="839" customFormat="1" ht="24" customHeight="1" thickBot="1" x14ac:dyDescent="0.25">
      <c r="A151" s="961" t="s">
        <v>161</v>
      </c>
      <c r="B151" s="896" t="s">
        <v>120</v>
      </c>
      <c r="C151" s="897" t="s">
        <v>121</v>
      </c>
      <c r="D151" s="923">
        <v>16</v>
      </c>
      <c r="E151" s="593" t="s">
        <v>1860</v>
      </c>
      <c r="F151" s="621" t="s">
        <v>1861</v>
      </c>
      <c r="G151" s="594">
        <v>132</v>
      </c>
      <c r="H151" s="594" t="s">
        <v>0</v>
      </c>
      <c r="I151" s="594">
        <v>500</v>
      </c>
      <c r="J151" s="491"/>
      <c r="K151" s="513"/>
      <c r="L151" s="924"/>
      <c r="M151" s="866"/>
      <c r="N151" s="866"/>
      <c r="O151" s="866"/>
      <c r="P151" s="866"/>
      <c r="Q151" s="866"/>
      <c r="R151" s="866"/>
      <c r="S151" s="866"/>
      <c r="T151" s="866"/>
      <c r="U151" s="945">
        <f t="shared" si="25"/>
        <v>0</v>
      </c>
      <c r="V151" s="867"/>
      <c r="W151" s="867"/>
      <c r="X151" s="70"/>
      <c r="Y151" s="70"/>
      <c r="Z151" s="70"/>
      <c r="AA151" s="70"/>
      <c r="AB151" s="70"/>
      <c r="AC151" s="70"/>
      <c r="AD151" s="70"/>
      <c r="AE151" s="70"/>
      <c r="AF151" s="770"/>
      <c r="AG151" s="4397"/>
      <c r="AH151" s="4210"/>
      <c r="AI151" s="4210"/>
      <c r="AJ151" s="2662"/>
      <c r="AK151" s="4210"/>
      <c r="AL151" s="4210"/>
      <c r="AM151" s="4211"/>
      <c r="AN151" s="4190"/>
      <c r="AO151" s="4187"/>
      <c r="AP151" s="4187"/>
      <c r="AQ151" s="4187"/>
      <c r="AR151" s="4362"/>
      <c r="AS151" s="2598"/>
      <c r="AT151" s="4210"/>
      <c r="AU151" s="4400"/>
      <c r="AV151" s="4400"/>
      <c r="AW151" s="2598"/>
      <c r="AX151" s="2598"/>
      <c r="AY151" s="4401"/>
      <c r="AZ151" s="1423"/>
      <c r="BA151" s="1423"/>
      <c r="BB151" s="1423"/>
      <c r="BC151" s="1423"/>
      <c r="BD151" s="1423"/>
      <c r="BE151" s="4175"/>
      <c r="BF151" s="4205"/>
      <c r="BG151" s="4206"/>
      <c r="BH151" s="4207"/>
      <c r="BI151" s="4208"/>
      <c r="BJ151" s="4209"/>
      <c r="BK151" s="4180"/>
      <c r="BL151" s="2024">
        <f t="shared" si="23"/>
        <v>0</v>
      </c>
      <c r="BM151" s="2169"/>
      <c r="BN151" s="1904"/>
      <c r="BO151" s="1896"/>
      <c r="BP151" s="1896"/>
      <c r="BQ151" s="1968"/>
      <c r="BR151" s="2134"/>
      <c r="BS151" s="2135"/>
      <c r="BT151" s="2135"/>
      <c r="BU151" s="2135"/>
      <c r="BV151" s="2135"/>
      <c r="BW151" s="2135"/>
      <c r="BX151" s="2135"/>
      <c r="BY151" s="2135"/>
      <c r="BZ151" s="2135"/>
      <c r="CA151" s="2135"/>
      <c r="CB151" s="2135"/>
      <c r="CC151" s="2310"/>
      <c r="CD151" s="1966" t="s">
        <v>1713</v>
      </c>
    </row>
    <row r="152" spans="1:82" s="839" customFormat="1" ht="34.5" customHeight="1" thickBot="1" x14ac:dyDescent="0.25">
      <c r="A152" s="962" t="s">
        <v>161</v>
      </c>
      <c r="B152" s="869" t="s">
        <v>120</v>
      </c>
      <c r="C152" s="963" t="s">
        <v>122</v>
      </c>
      <c r="D152" s="964">
        <v>17</v>
      </c>
      <c r="E152" s="872" t="s">
        <v>1862</v>
      </c>
      <c r="F152" s="873" t="s">
        <v>1863</v>
      </c>
      <c r="G152" s="965">
        <v>3</v>
      </c>
      <c r="H152" s="965"/>
      <c r="I152" s="965">
        <v>5</v>
      </c>
      <c r="J152" s="875"/>
      <c r="K152" s="876"/>
      <c r="L152" s="966">
        <f t="shared" si="24"/>
        <v>0</v>
      </c>
      <c r="M152" s="940"/>
      <c r="N152" s="940"/>
      <c r="O152" s="940"/>
      <c r="P152" s="940"/>
      <c r="Q152" s="940"/>
      <c r="R152" s="940"/>
      <c r="S152" s="940"/>
      <c r="T152" s="940"/>
      <c r="U152" s="945">
        <f t="shared" si="25"/>
        <v>0</v>
      </c>
      <c r="V152" s="878"/>
      <c r="W152" s="878"/>
      <c r="X152" s="74"/>
      <c r="Y152" s="74"/>
      <c r="Z152" s="74"/>
      <c r="AA152" s="74"/>
      <c r="AB152" s="74"/>
      <c r="AC152" s="74"/>
      <c r="AD152" s="74"/>
      <c r="AE152" s="74"/>
      <c r="AF152" s="880"/>
      <c r="AG152" s="3134"/>
      <c r="AH152" s="4247"/>
      <c r="AI152" s="4247"/>
      <c r="AJ152" s="4248"/>
      <c r="AK152" s="4247"/>
      <c r="AL152" s="4247"/>
      <c r="AM152" s="4249"/>
      <c r="AN152" s="4361"/>
      <c r="AO152" s="4210"/>
      <c r="AP152" s="4210"/>
      <c r="AQ152" s="4362"/>
      <c r="AR152" s="4253"/>
      <c r="AS152" s="4405"/>
      <c r="AT152" s="4247"/>
      <c r="AU152" s="4470"/>
      <c r="AV152" s="4470"/>
      <c r="AW152" s="4405"/>
      <c r="AX152" s="4405"/>
      <c r="AY152" s="4406"/>
      <c r="AZ152" s="1607"/>
      <c r="BA152" s="1607"/>
      <c r="BB152" s="1607"/>
      <c r="BC152" s="1607"/>
      <c r="BD152" s="1607"/>
      <c r="BE152" s="4376"/>
      <c r="BF152" s="4407"/>
      <c r="BG152" s="4408"/>
      <c r="BH152" s="4409"/>
      <c r="BI152" s="4410"/>
      <c r="BJ152" s="4260"/>
      <c r="BK152" s="4261"/>
      <c r="BL152" s="2132">
        <f t="shared" si="23"/>
        <v>0</v>
      </c>
      <c r="BM152" s="2132"/>
      <c r="BN152" s="1902"/>
      <c r="BO152" s="1878"/>
      <c r="BP152" s="1878"/>
      <c r="BQ152" s="1915"/>
      <c r="BR152" s="2302"/>
      <c r="BS152" s="2303"/>
      <c r="BT152" s="2303"/>
      <c r="BU152" s="2303"/>
      <c r="BV152" s="2303"/>
      <c r="BW152" s="2303"/>
      <c r="BX152" s="2303"/>
      <c r="BY152" s="2303"/>
      <c r="BZ152" s="2303"/>
      <c r="CA152" s="2303"/>
      <c r="CB152" s="2303"/>
      <c r="CC152" s="2303"/>
      <c r="CD152" s="1967" t="s">
        <v>1713</v>
      </c>
    </row>
    <row r="153" spans="1:82" s="839" customFormat="1" ht="54.75" customHeight="1" thickBot="1" x14ac:dyDescent="0.3">
      <c r="A153" s="852" t="s">
        <v>161</v>
      </c>
      <c r="B153" s="882" t="s">
        <v>120</v>
      </c>
      <c r="C153" s="854" t="s">
        <v>122</v>
      </c>
      <c r="D153" s="918" t="s">
        <v>5800</v>
      </c>
      <c r="E153" s="47" t="s">
        <v>1865</v>
      </c>
      <c r="F153" s="67" t="s">
        <v>1863</v>
      </c>
      <c r="G153" s="49">
        <v>3</v>
      </c>
      <c r="H153" s="49" t="s">
        <v>1</v>
      </c>
      <c r="I153" s="49">
        <v>3</v>
      </c>
      <c r="J153" s="493">
        <v>3</v>
      </c>
      <c r="K153" s="50"/>
      <c r="L153" s="857">
        <f t="shared" si="24"/>
        <v>2113440760</v>
      </c>
      <c r="M153" s="885">
        <v>2113440760</v>
      </c>
      <c r="N153" s="885"/>
      <c r="O153" s="885"/>
      <c r="P153" s="885"/>
      <c r="Q153" s="885"/>
      <c r="R153" s="885"/>
      <c r="S153" s="927"/>
      <c r="T153" s="927"/>
      <c r="U153" s="840">
        <f t="shared" si="25"/>
        <v>252620760</v>
      </c>
      <c r="V153" s="887">
        <v>252620760</v>
      </c>
      <c r="W153" s="887"/>
      <c r="X153" s="514"/>
      <c r="Y153" s="514"/>
      <c r="Z153" s="514"/>
      <c r="AA153" s="514"/>
      <c r="AB153" s="514"/>
      <c r="AC153" s="514"/>
      <c r="AD153" s="967"/>
      <c r="AE153" s="52"/>
      <c r="AF153" s="746"/>
      <c r="AG153" s="4419">
        <v>92121504</v>
      </c>
      <c r="AH153" s="4420" t="s">
        <v>1866</v>
      </c>
      <c r="AI153" s="2266" t="s">
        <v>1751</v>
      </c>
      <c r="AJ153" s="1379" t="s">
        <v>1752</v>
      </c>
      <c r="AK153" s="1379" t="s">
        <v>1753</v>
      </c>
      <c r="AL153" s="1379" t="s">
        <v>1754</v>
      </c>
      <c r="AM153" s="4421">
        <v>9049671</v>
      </c>
      <c r="AN153" s="4422">
        <v>9049671</v>
      </c>
      <c r="AO153" s="4423" t="s">
        <v>250</v>
      </c>
      <c r="AP153" s="4423" t="s">
        <v>6</v>
      </c>
      <c r="AQ153" s="4424" t="s">
        <v>1867</v>
      </c>
      <c r="AR153" s="4425">
        <v>2201070101</v>
      </c>
      <c r="AS153" s="1466" t="s">
        <v>5822</v>
      </c>
      <c r="AT153" s="2263" t="s">
        <v>1676</v>
      </c>
      <c r="AU153" s="4471">
        <v>1</v>
      </c>
      <c r="AV153" s="4471">
        <v>1</v>
      </c>
      <c r="AW153" s="4270">
        <v>42795</v>
      </c>
      <c r="AX153" s="4270">
        <v>43098</v>
      </c>
      <c r="AY153" s="2266">
        <v>10549671</v>
      </c>
      <c r="AZ153" s="1466" t="s">
        <v>1757</v>
      </c>
      <c r="BA153" s="1466" t="s">
        <v>1758</v>
      </c>
      <c r="BB153" s="1466" t="s">
        <v>1759</v>
      </c>
      <c r="BC153" s="1466" t="s">
        <v>1760</v>
      </c>
      <c r="BD153" s="1466" t="s">
        <v>1761</v>
      </c>
      <c r="BE153" s="4272"/>
      <c r="BF153" s="4472">
        <v>9049671</v>
      </c>
      <c r="BG153" s="2267">
        <v>2017000212</v>
      </c>
      <c r="BH153" s="4272">
        <v>42779</v>
      </c>
      <c r="BI153" s="2266">
        <v>9049671</v>
      </c>
      <c r="BJ153" s="4473"/>
      <c r="BK153" s="4275"/>
      <c r="BL153" s="1859">
        <f t="shared" si="23"/>
        <v>0</v>
      </c>
      <c r="BM153" s="2014" t="e">
        <f>L153-(BI153+BI156+#REF!+BI157+#REF!+BI161)</f>
        <v>#REF!</v>
      </c>
      <c r="BN153" s="1902"/>
      <c r="BO153" s="1878"/>
      <c r="BP153" s="1878"/>
      <c r="BQ153" s="1915"/>
      <c r="BR153" s="2045"/>
      <c r="BS153" s="1861"/>
      <c r="BT153" s="1861"/>
      <c r="BU153" s="1861"/>
      <c r="BV153" s="1861"/>
      <c r="BW153" s="1861"/>
      <c r="BX153" s="1861"/>
      <c r="BY153" s="1861"/>
      <c r="BZ153" s="1861"/>
      <c r="CA153" s="1861"/>
      <c r="CB153" s="1861"/>
      <c r="CC153" s="1861"/>
      <c r="CD153" s="1916" t="s">
        <v>1713</v>
      </c>
    </row>
    <row r="154" spans="1:82" s="839" customFormat="1" ht="67.5" customHeight="1" x14ac:dyDescent="0.25">
      <c r="A154" s="930" t="s">
        <v>161</v>
      </c>
      <c r="B154" s="889" t="s">
        <v>120</v>
      </c>
      <c r="C154" s="968" t="s">
        <v>122</v>
      </c>
      <c r="D154" s="918" t="s">
        <v>1864</v>
      </c>
      <c r="E154" s="575" t="s">
        <v>1865</v>
      </c>
      <c r="F154" s="608" t="s">
        <v>1863</v>
      </c>
      <c r="G154" s="576">
        <v>3</v>
      </c>
      <c r="H154" s="576" t="s">
        <v>1</v>
      </c>
      <c r="I154" s="576">
        <v>3</v>
      </c>
      <c r="J154" s="454"/>
      <c r="K154" s="538"/>
      <c r="L154" s="919"/>
      <c r="M154" s="920"/>
      <c r="N154" s="920"/>
      <c r="O154" s="920"/>
      <c r="P154" s="920"/>
      <c r="Q154" s="920"/>
      <c r="R154" s="920"/>
      <c r="S154" s="920"/>
      <c r="T154" s="920"/>
      <c r="U154" s="921"/>
      <c r="V154" s="834"/>
      <c r="W154" s="834"/>
      <c r="X154" s="495"/>
      <c r="Y154" s="495"/>
      <c r="Z154" s="495"/>
      <c r="AA154" s="495"/>
      <c r="AB154" s="495"/>
      <c r="AC154" s="495"/>
      <c r="AD154" s="969"/>
      <c r="AE154" s="466"/>
      <c r="AF154" s="752"/>
      <c r="AG154" s="4153">
        <v>92121504</v>
      </c>
      <c r="AH154" s="4154" t="s">
        <v>1866</v>
      </c>
      <c r="AI154" s="2275" t="s">
        <v>1751</v>
      </c>
      <c r="AJ154" s="1417" t="s">
        <v>1752</v>
      </c>
      <c r="AK154" s="1417" t="s">
        <v>1753</v>
      </c>
      <c r="AL154" s="1417" t="s">
        <v>1754</v>
      </c>
      <c r="AM154" s="4474">
        <v>1500000</v>
      </c>
      <c r="AN154" s="4422">
        <v>10549671</v>
      </c>
      <c r="AO154" s="4423" t="s">
        <v>250</v>
      </c>
      <c r="AP154" s="4423" t="s">
        <v>6</v>
      </c>
      <c r="AQ154" s="4424" t="s">
        <v>1867</v>
      </c>
      <c r="AR154" s="4435">
        <v>2201070101</v>
      </c>
      <c r="AS154" s="2271"/>
      <c r="AT154" s="4158"/>
      <c r="AU154" s="4217"/>
      <c r="AV154" s="4217"/>
      <c r="AW154" s="4280"/>
      <c r="AX154" s="4280"/>
      <c r="AY154" s="2275">
        <v>1500000</v>
      </c>
      <c r="AZ154" s="2271" t="s">
        <v>1757</v>
      </c>
      <c r="BA154" s="2271" t="s">
        <v>1758</v>
      </c>
      <c r="BB154" s="2271" t="s">
        <v>1759</v>
      </c>
      <c r="BC154" s="2271" t="s">
        <v>1760</v>
      </c>
      <c r="BD154" s="2271" t="s">
        <v>1761</v>
      </c>
      <c r="BE154" s="4151"/>
      <c r="BF154" s="4156">
        <v>1500000</v>
      </c>
      <c r="BG154" s="4158">
        <v>2017000212</v>
      </c>
      <c r="BH154" s="4151">
        <v>42779</v>
      </c>
      <c r="BI154" s="2275">
        <v>1500000</v>
      </c>
      <c r="BJ154" s="4152"/>
      <c r="BK154" s="4152"/>
      <c r="BL154" s="2024"/>
      <c r="BM154" s="2285"/>
      <c r="BN154" s="1902"/>
      <c r="BO154" s="1878"/>
      <c r="BP154" s="1878"/>
      <c r="BQ154" s="1915"/>
      <c r="BR154" s="2105"/>
      <c r="BS154" s="2106"/>
      <c r="BT154" s="2106"/>
      <c r="BU154" s="2106"/>
      <c r="BV154" s="2106"/>
      <c r="BW154" s="2106"/>
      <c r="BX154" s="2106"/>
      <c r="BY154" s="2106"/>
      <c r="BZ154" s="2106"/>
      <c r="CA154" s="2106"/>
      <c r="CB154" s="2106"/>
      <c r="CC154" s="2106"/>
      <c r="CD154" s="1917" t="s">
        <v>1713</v>
      </c>
    </row>
    <row r="155" spans="1:82" s="839" customFormat="1" ht="45.75" customHeight="1" x14ac:dyDescent="0.25">
      <c r="A155" s="930" t="s">
        <v>161</v>
      </c>
      <c r="B155" s="889" t="s">
        <v>120</v>
      </c>
      <c r="C155" s="968" t="s">
        <v>122</v>
      </c>
      <c r="D155" s="918" t="s">
        <v>1864</v>
      </c>
      <c r="E155" s="575" t="s">
        <v>1865</v>
      </c>
      <c r="F155" s="608" t="s">
        <v>1863</v>
      </c>
      <c r="G155" s="576">
        <v>3</v>
      </c>
      <c r="H155" s="576" t="s">
        <v>1</v>
      </c>
      <c r="I155" s="576">
        <v>3</v>
      </c>
      <c r="J155" s="454"/>
      <c r="K155" s="538"/>
      <c r="L155" s="919"/>
      <c r="M155" s="920"/>
      <c r="N155" s="920"/>
      <c r="O155" s="920"/>
      <c r="P155" s="920"/>
      <c r="Q155" s="920"/>
      <c r="R155" s="920"/>
      <c r="S155" s="920"/>
      <c r="T155" s="920"/>
      <c r="U155" s="921"/>
      <c r="V155" s="834"/>
      <c r="W155" s="834"/>
      <c r="X155" s="495"/>
      <c r="Y155" s="495"/>
      <c r="Z155" s="495"/>
      <c r="AA155" s="495"/>
      <c r="AB155" s="495"/>
      <c r="AC155" s="495"/>
      <c r="AD155" s="969"/>
      <c r="AE155" s="466"/>
      <c r="AF155" s="752"/>
      <c r="AG155" s="4153">
        <v>92121504</v>
      </c>
      <c r="AH155" s="4154" t="s">
        <v>6261</v>
      </c>
      <c r="AI155" s="4229">
        <v>42926</v>
      </c>
      <c r="AJ155" s="1417" t="s">
        <v>1868</v>
      </c>
      <c r="AK155" s="1417" t="s">
        <v>596</v>
      </c>
      <c r="AL155" s="1417" t="s">
        <v>274</v>
      </c>
      <c r="AM155" s="4431">
        <v>9240000</v>
      </c>
      <c r="AN155" s="4307"/>
      <c r="AO155" s="4475"/>
      <c r="AP155" s="4475"/>
      <c r="AQ155" s="4476"/>
      <c r="AR155" s="4435">
        <v>2201070101</v>
      </c>
      <c r="AS155" s="2271"/>
      <c r="AT155" s="4158"/>
      <c r="AU155" s="4217"/>
      <c r="AV155" s="4217"/>
      <c r="AW155" s="4280"/>
      <c r="AX155" s="4280"/>
      <c r="AY155" s="2275">
        <v>9240000</v>
      </c>
      <c r="AZ155" s="2271" t="s">
        <v>1869</v>
      </c>
      <c r="BA155" s="2271" t="s">
        <v>1758</v>
      </c>
      <c r="BB155" s="2271" t="s">
        <v>1870</v>
      </c>
      <c r="BC155" s="2271" t="s">
        <v>1871</v>
      </c>
      <c r="BD155" s="2271"/>
      <c r="BE155" s="4151"/>
      <c r="BF155" s="4156">
        <v>9240000</v>
      </c>
      <c r="BG155" s="4158">
        <v>2017001032</v>
      </c>
      <c r="BH155" s="4151">
        <v>43018</v>
      </c>
      <c r="BI155" s="2275">
        <v>9240000</v>
      </c>
      <c r="BJ155" s="4152">
        <v>42926</v>
      </c>
      <c r="BK155" s="4152">
        <v>43091</v>
      </c>
      <c r="BL155" s="2024"/>
      <c r="BM155" s="2285"/>
      <c r="BN155" s="1902"/>
      <c r="BO155" s="1878"/>
      <c r="BP155" s="1878"/>
      <c r="BQ155" s="1915"/>
      <c r="BR155" s="2105"/>
      <c r="BS155" s="2106"/>
      <c r="BT155" s="2106"/>
      <c r="BU155" s="2106"/>
      <c r="BV155" s="2106"/>
      <c r="BW155" s="2106"/>
      <c r="BX155" s="2106"/>
      <c r="BY155" s="2106"/>
      <c r="BZ155" s="2106"/>
      <c r="CA155" s="2106"/>
      <c r="CB155" s="2106"/>
      <c r="CC155" s="2106"/>
      <c r="CD155" s="1917" t="s">
        <v>1713</v>
      </c>
    </row>
    <row r="156" spans="1:82" s="839" customFormat="1" ht="75.75" customHeight="1" x14ac:dyDescent="0.2">
      <c r="A156" s="930" t="s">
        <v>161</v>
      </c>
      <c r="B156" s="889" t="s">
        <v>120</v>
      </c>
      <c r="C156" s="968" t="s">
        <v>122</v>
      </c>
      <c r="D156" s="918" t="s">
        <v>1864</v>
      </c>
      <c r="E156" s="575" t="s">
        <v>1865</v>
      </c>
      <c r="F156" s="608" t="s">
        <v>1863</v>
      </c>
      <c r="G156" s="576">
        <v>3</v>
      </c>
      <c r="H156" s="576" t="s">
        <v>1</v>
      </c>
      <c r="I156" s="576">
        <v>3</v>
      </c>
      <c r="J156" s="454">
        <v>3</v>
      </c>
      <c r="K156" s="538"/>
      <c r="L156" s="919"/>
      <c r="M156" s="920"/>
      <c r="N156" s="920"/>
      <c r="O156" s="920"/>
      <c r="P156" s="920"/>
      <c r="Q156" s="920"/>
      <c r="R156" s="920"/>
      <c r="S156" s="920"/>
      <c r="T156" s="920"/>
      <c r="U156" s="921">
        <f t="shared" si="25"/>
        <v>0</v>
      </c>
      <c r="V156" s="893"/>
      <c r="W156" s="893"/>
      <c r="X156" s="466"/>
      <c r="Y156" s="466"/>
      <c r="Z156" s="466"/>
      <c r="AA156" s="466"/>
      <c r="AB156" s="466"/>
      <c r="AC156" s="466"/>
      <c r="AD156" s="466"/>
      <c r="AE156" s="466"/>
      <c r="AF156" s="752"/>
      <c r="AG156" s="4153">
        <v>80111600</v>
      </c>
      <c r="AH156" s="4154" t="s">
        <v>6262</v>
      </c>
      <c r="AI156" s="2275" t="s">
        <v>1751</v>
      </c>
      <c r="AJ156" s="1417" t="s">
        <v>1872</v>
      </c>
      <c r="AK156" s="4477" t="s">
        <v>596</v>
      </c>
      <c r="AL156" s="1417" t="s">
        <v>1754</v>
      </c>
      <c r="AM156" s="4474">
        <v>16800000</v>
      </c>
      <c r="AN156" s="4307">
        <v>16800000</v>
      </c>
      <c r="AO156" s="4433" t="s">
        <v>250</v>
      </c>
      <c r="AP156" s="4433" t="s">
        <v>6</v>
      </c>
      <c r="AQ156" s="4434" t="s">
        <v>1831</v>
      </c>
      <c r="AR156" s="4435">
        <v>2201070101</v>
      </c>
      <c r="AS156" s="2271"/>
      <c r="AT156" s="2272"/>
      <c r="AU156" s="4478"/>
      <c r="AV156" s="4217"/>
      <c r="AW156" s="4280"/>
      <c r="AX156" s="4280"/>
      <c r="AY156" s="2275">
        <v>16800000</v>
      </c>
      <c r="AZ156" s="2271" t="s">
        <v>1873</v>
      </c>
      <c r="BA156" s="2271" t="s">
        <v>1826</v>
      </c>
      <c r="BB156" s="2271" t="s">
        <v>1874</v>
      </c>
      <c r="BC156" s="2271" t="s">
        <v>1875</v>
      </c>
      <c r="BD156" s="2271" t="s">
        <v>1876</v>
      </c>
      <c r="BE156" s="4151"/>
      <c r="BF156" s="4156">
        <v>16800000</v>
      </c>
      <c r="BG156" s="4158">
        <v>2017000312</v>
      </c>
      <c r="BH156" s="4151">
        <v>42793</v>
      </c>
      <c r="BI156" s="2275">
        <v>16800000</v>
      </c>
      <c r="BJ156" s="4142">
        <v>42795</v>
      </c>
      <c r="BK156" s="4152">
        <v>43009</v>
      </c>
      <c r="BL156" s="2024">
        <f>BF156-BI156</f>
        <v>0</v>
      </c>
      <c r="BM156" s="2025"/>
      <c r="BN156" s="1902"/>
      <c r="BO156" s="1878"/>
      <c r="BP156" s="1878"/>
      <c r="BQ156" s="1915"/>
      <c r="BR156" s="2105"/>
      <c r="BS156" s="2106"/>
      <c r="BT156" s="2106"/>
      <c r="BU156" s="2106"/>
      <c r="BV156" s="2106"/>
      <c r="BW156" s="2106"/>
      <c r="BX156" s="2106"/>
      <c r="BY156" s="2106"/>
      <c r="BZ156" s="2106"/>
      <c r="CA156" s="2106"/>
      <c r="CB156" s="2106"/>
      <c r="CC156" s="2106"/>
      <c r="CD156" s="1917" t="s">
        <v>1713</v>
      </c>
    </row>
    <row r="157" spans="1:82" s="839" customFormat="1" ht="58.5" customHeight="1" x14ac:dyDescent="0.2">
      <c r="A157" s="930" t="s">
        <v>161</v>
      </c>
      <c r="B157" s="889" t="s">
        <v>120</v>
      </c>
      <c r="C157" s="968" t="s">
        <v>122</v>
      </c>
      <c r="D157" s="918" t="s">
        <v>1864</v>
      </c>
      <c r="E157" s="575" t="s">
        <v>1865</v>
      </c>
      <c r="F157" s="608" t="s">
        <v>1863</v>
      </c>
      <c r="G157" s="576">
        <v>3</v>
      </c>
      <c r="H157" s="576" t="s">
        <v>1</v>
      </c>
      <c r="I157" s="576">
        <v>3</v>
      </c>
      <c r="J157" s="454">
        <v>3</v>
      </c>
      <c r="K157" s="538"/>
      <c r="L157" s="919"/>
      <c r="M157" s="920"/>
      <c r="N157" s="920"/>
      <c r="O157" s="920"/>
      <c r="P157" s="920"/>
      <c r="Q157" s="920"/>
      <c r="R157" s="920"/>
      <c r="S157" s="920"/>
      <c r="T157" s="920"/>
      <c r="U157" s="921">
        <f t="shared" si="25"/>
        <v>0</v>
      </c>
      <c r="V157" s="893"/>
      <c r="W157" s="893"/>
      <c r="X157" s="466"/>
      <c r="Y157" s="466"/>
      <c r="Z157" s="466"/>
      <c r="AA157" s="466"/>
      <c r="AB157" s="466"/>
      <c r="AC157" s="466"/>
      <c r="AD157" s="466"/>
      <c r="AE157" s="466"/>
      <c r="AF157" s="752"/>
      <c r="AG157" s="4153">
        <v>80111600</v>
      </c>
      <c r="AH157" s="4154" t="s">
        <v>6262</v>
      </c>
      <c r="AI157" s="2275" t="s">
        <v>1751</v>
      </c>
      <c r="AJ157" s="1417" t="s">
        <v>1877</v>
      </c>
      <c r="AK157" s="4477" t="s">
        <v>596</v>
      </c>
      <c r="AL157" s="4479" t="s">
        <v>1754</v>
      </c>
      <c r="AM157" s="4474">
        <v>14080000</v>
      </c>
      <c r="AN157" s="4307">
        <v>14080000</v>
      </c>
      <c r="AO157" s="4433" t="s">
        <v>250</v>
      </c>
      <c r="AP157" s="4433" t="s">
        <v>6</v>
      </c>
      <c r="AQ157" s="4434" t="s">
        <v>1878</v>
      </c>
      <c r="AR157" s="4435">
        <v>2201070101</v>
      </c>
      <c r="AS157" s="2271"/>
      <c r="AT157" s="2272"/>
      <c r="AU157" s="4478"/>
      <c r="AV157" s="4217"/>
      <c r="AW157" s="4280"/>
      <c r="AX157" s="4280"/>
      <c r="AY157" s="2275">
        <v>14080000</v>
      </c>
      <c r="AZ157" s="2271" t="s">
        <v>1879</v>
      </c>
      <c r="BA157" s="2271" t="s">
        <v>1826</v>
      </c>
      <c r="BB157" s="2271" t="s">
        <v>1880</v>
      </c>
      <c r="BC157" s="2271" t="s">
        <v>1881</v>
      </c>
      <c r="BD157" s="2271" t="s">
        <v>1882</v>
      </c>
      <c r="BE157" s="4151"/>
      <c r="BF157" s="4156">
        <v>14080000</v>
      </c>
      <c r="BG157" s="4158">
        <v>2017000314</v>
      </c>
      <c r="BH157" s="4151">
        <v>42793</v>
      </c>
      <c r="BI157" s="2275">
        <v>14080000</v>
      </c>
      <c r="BJ157" s="4142">
        <v>42795</v>
      </c>
      <c r="BK157" s="4152">
        <v>43064</v>
      </c>
      <c r="BL157" s="2024">
        <f>BF157-BI157</f>
        <v>0</v>
      </c>
      <c r="BM157" s="2025"/>
      <c r="BN157" s="1902"/>
      <c r="BO157" s="1878"/>
      <c r="BP157" s="1878"/>
      <c r="BQ157" s="1915"/>
      <c r="BR157" s="2105"/>
      <c r="BS157" s="2106"/>
      <c r="BT157" s="2106"/>
      <c r="BU157" s="2106"/>
      <c r="BV157" s="2106"/>
      <c r="BW157" s="2106"/>
      <c r="BX157" s="2106"/>
      <c r="BY157" s="2106"/>
      <c r="BZ157" s="2106"/>
      <c r="CA157" s="2106"/>
      <c r="CB157" s="2106"/>
      <c r="CC157" s="2106"/>
      <c r="CD157" s="1917" t="s">
        <v>1713</v>
      </c>
    </row>
    <row r="158" spans="1:82" s="839" customFormat="1" ht="58.5" customHeight="1" x14ac:dyDescent="0.2">
      <c r="A158" s="930" t="s">
        <v>161</v>
      </c>
      <c r="B158" s="889" t="s">
        <v>120</v>
      </c>
      <c r="C158" s="968" t="s">
        <v>122</v>
      </c>
      <c r="D158" s="918" t="s">
        <v>1864</v>
      </c>
      <c r="E158" s="575" t="s">
        <v>1865</v>
      </c>
      <c r="F158" s="608" t="s">
        <v>1863</v>
      </c>
      <c r="G158" s="576">
        <v>3</v>
      </c>
      <c r="H158" s="576" t="s">
        <v>1</v>
      </c>
      <c r="I158" s="576">
        <v>3</v>
      </c>
      <c r="J158" s="454"/>
      <c r="K158" s="538"/>
      <c r="L158" s="919"/>
      <c r="M158" s="920"/>
      <c r="N158" s="920"/>
      <c r="O158" s="920"/>
      <c r="P158" s="920"/>
      <c r="Q158" s="920"/>
      <c r="R158" s="920"/>
      <c r="S158" s="920"/>
      <c r="T158" s="920"/>
      <c r="U158" s="921"/>
      <c r="V158" s="893"/>
      <c r="W158" s="893"/>
      <c r="X158" s="466"/>
      <c r="Y158" s="466"/>
      <c r="Z158" s="466"/>
      <c r="AA158" s="466"/>
      <c r="AB158" s="466"/>
      <c r="AC158" s="466"/>
      <c r="AD158" s="466"/>
      <c r="AE158" s="466"/>
      <c r="AF158" s="752"/>
      <c r="AG158" s="4153">
        <v>80111600</v>
      </c>
      <c r="AH158" s="4154" t="s">
        <v>1883</v>
      </c>
      <c r="AI158" s="2275" t="s">
        <v>1751</v>
      </c>
      <c r="AJ158" s="1417" t="s">
        <v>1872</v>
      </c>
      <c r="AK158" s="4477" t="s">
        <v>596</v>
      </c>
      <c r="AL158" s="4479" t="s">
        <v>1754</v>
      </c>
      <c r="AM158" s="4474">
        <v>16000000</v>
      </c>
      <c r="AN158" s="4324">
        <v>2201070101</v>
      </c>
      <c r="AO158" s="4433"/>
      <c r="AP158" s="4433"/>
      <c r="AQ158" s="4434"/>
      <c r="AR158" s="4435">
        <v>2201070101</v>
      </c>
      <c r="AS158" s="2271"/>
      <c r="AT158" s="4158"/>
      <c r="AU158" s="4478"/>
      <c r="AV158" s="4217"/>
      <c r="AW158" s="4280"/>
      <c r="AX158" s="4280"/>
      <c r="AY158" s="2275">
        <v>16000000</v>
      </c>
      <c r="AZ158" s="2271" t="s">
        <v>1884</v>
      </c>
      <c r="BA158" s="2271" t="s">
        <v>1826</v>
      </c>
      <c r="BB158" s="2271" t="s">
        <v>1885</v>
      </c>
      <c r="BC158" s="2271" t="s">
        <v>1886</v>
      </c>
      <c r="BD158" s="2271" t="s">
        <v>1887</v>
      </c>
      <c r="BE158" s="4151"/>
      <c r="BF158" s="4156">
        <v>16000000</v>
      </c>
      <c r="BG158" s="4158">
        <v>2017000329</v>
      </c>
      <c r="BH158" s="4151">
        <v>42793</v>
      </c>
      <c r="BI158" s="2275">
        <v>16000000</v>
      </c>
      <c r="BJ158" s="4142">
        <v>42795</v>
      </c>
      <c r="BK158" s="4152">
        <v>43040</v>
      </c>
      <c r="BL158" s="2024"/>
      <c r="BM158" s="2025"/>
      <c r="BN158" s="1902"/>
      <c r="BO158" s="1878"/>
      <c r="BP158" s="1878"/>
      <c r="BQ158" s="1915"/>
      <c r="BR158" s="2105"/>
      <c r="BS158" s="2106"/>
      <c r="BT158" s="2106"/>
      <c r="BU158" s="2106"/>
      <c r="BV158" s="2106"/>
      <c r="BW158" s="2106"/>
      <c r="BX158" s="2106"/>
      <c r="BY158" s="2106"/>
      <c r="BZ158" s="2106"/>
      <c r="CA158" s="2106"/>
      <c r="CB158" s="2106"/>
      <c r="CC158" s="2106"/>
      <c r="CD158" s="1917" t="s">
        <v>1713</v>
      </c>
    </row>
    <row r="159" spans="1:82" s="839" customFormat="1" ht="79.5" customHeight="1" x14ac:dyDescent="0.2">
      <c r="A159" s="930" t="s">
        <v>161</v>
      </c>
      <c r="B159" s="889" t="s">
        <v>120</v>
      </c>
      <c r="C159" s="968" t="s">
        <v>122</v>
      </c>
      <c r="D159" s="918" t="s">
        <v>1864</v>
      </c>
      <c r="E159" s="575" t="s">
        <v>1865</v>
      </c>
      <c r="F159" s="608" t="s">
        <v>1863</v>
      </c>
      <c r="G159" s="576">
        <v>3</v>
      </c>
      <c r="H159" s="576" t="s">
        <v>1</v>
      </c>
      <c r="I159" s="576">
        <v>3</v>
      </c>
      <c r="J159" s="454"/>
      <c r="K159" s="538"/>
      <c r="L159" s="919"/>
      <c r="M159" s="920"/>
      <c r="N159" s="920"/>
      <c r="O159" s="920"/>
      <c r="P159" s="920"/>
      <c r="Q159" s="920"/>
      <c r="R159" s="920"/>
      <c r="S159" s="920"/>
      <c r="T159" s="920"/>
      <c r="U159" s="921"/>
      <c r="V159" s="893"/>
      <c r="W159" s="893"/>
      <c r="X159" s="466"/>
      <c r="Y159" s="466"/>
      <c r="Z159" s="466"/>
      <c r="AA159" s="466"/>
      <c r="AB159" s="466"/>
      <c r="AC159" s="466"/>
      <c r="AD159" s="466"/>
      <c r="AE159" s="466"/>
      <c r="AF159" s="752"/>
      <c r="AG159" s="2275"/>
      <c r="AH159" s="4158" t="s">
        <v>6256</v>
      </c>
      <c r="AI159" s="4151" t="s">
        <v>1792</v>
      </c>
      <c r="AJ159" s="4277" t="s">
        <v>465</v>
      </c>
      <c r="AK159" s="4277" t="s">
        <v>1793</v>
      </c>
      <c r="AL159" s="4276" t="s">
        <v>274</v>
      </c>
      <c r="AM159" s="4480">
        <v>1000000</v>
      </c>
      <c r="AN159" s="4266">
        <v>5000000</v>
      </c>
      <c r="AO159" s="4267" t="s">
        <v>250</v>
      </c>
      <c r="AP159" s="4147" t="s">
        <v>6</v>
      </c>
      <c r="AQ159" s="4313" t="s">
        <v>1709</v>
      </c>
      <c r="AR159" s="4435">
        <v>2201070101</v>
      </c>
      <c r="AS159" s="2271" t="s">
        <v>5815</v>
      </c>
      <c r="AT159" s="2272" t="s">
        <v>1888</v>
      </c>
      <c r="AU159" s="4217">
        <v>1</v>
      </c>
      <c r="AV159" s="4217">
        <v>1</v>
      </c>
      <c r="AW159" s="4280"/>
      <c r="AX159" s="4280"/>
      <c r="AY159" s="4316">
        <v>1000000</v>
      </c>
      <c r="AZ159" s="2271" t="s">
        <v>1795</v>
      </c>
      <c r="BA159" s="4158" t="s">
        <v>1798</v>
      </c>
      <c r="BB159" s="2271" t="s">
        <v>1797</v>
      </c>
      <c r="BC159" s="2271" t="s">
        <v>1889</v>
      </c>
      <c r="BD159" s="4315" t="s">
        <v>1799</v>
      </c>
      <c r="BE159" s="4481"/>
      <c r="BF159" s="4316">
        <v>1000000</v>
      </c>
      <c r="BG159" s="4158">
        <v>2017000647</v>
      </c>
      <c r="BH159" s="4482"/>
      <c r="BI159" s="4163">
        <v>1000000</v>
      </c>
      <c r="BJ159" s="4152">
        <v>42841</v>
      </c>
      <c r="BK159" s="4483"/>
      <c r="BL159" s="2024"/>
      <c r="BM159" s="2025"/>
      <c r="BN159" s="1902"/>
      <c r="BO159" s="1878"/>
      <c r="BP159" s="1878"/>
      <c r="BQ159" s="1915"/>
      <c r="BR159" s="2105"/>
      <c r="BS159" s="2106"/>
      <c r="BT159" s="2106"/>
      <c r="BU159" s="2106"/>
      <c r="BV159" s="2106"/>
      <c r="BW159" s="2106"/>
      <c r="BX159" s="2106"/>
      <c r="BY159" s="2106"/>
      <c r="BZ159" s="2106"/>
      <c r="CA159" s="2106"/>
      <c r="CB159" s="2106"/>
      <c r="CC159" s="2106"/>
      <c r="CD159" s="1917" t="s">
        <v>1713</v>
      </c>
    </row>
    <row r="160" spans="1:82" s="839" customFormat="1" ht="51" customHeight="1" x14ac:dyDescent="0.2">
      <c r="A160" s="930" t="s">
        <v>161</v>
      </c>
      <c r="B160" s="889" t="s">
        <v>120</v>
      </c>
      <c r="C160" s="968" t="s">
        <v>122</v>
      </c>
      <c r="D160" s="918" t="s">
        <v>1864</v>
      </c>
      <c r="E160" s="575" t="s">
        <v>1865</v>
      </c>
      <c r="F160" s="608" t="s">
        <v>1863</v>
      </c>
      <c r="G160" s="576">
        <v>3</v>
      </c>
      <c r="H160" s="576" t="s">
        <v>1</v>
      </c>
      <c r="I160" s="576">
        <v>3</v>
      </c>
      <c r="J160" s="454">
        <v>3</v>
      </c>
      <c r="K160" s="538"/>
      <c r="L160" s="919"/>
      <c r="M160" s="920"/>
      <c r="N160" s="920"/>
      <c r="O160" s="920"/>
      <c r="P160" s="920"/>
      <c r="Q160" s="920"/>
      <c r="R160" s="920"/>
      <c r="S160" s="920"/>
      <c r="T160" s="920"/>
      <c r="U160" s="921"/>
      <c r="V160" s="893"/>
      <c r="W160" s="893"/>
      <c r="X160" s="466"/>
      <c r="Y160" s="466"/>
      <c r="Z160" s="466"/>
      <c r="AA160" s="466"/>
      <c r="AB160" s="466"/>
      <c r="AC160" s="466"/>
      <c r="AD160" s="466"/>
      <c r="AE160" s="466"/>
      <c r="AF160" s="752"/>
      <c r="AG160" s="4441"/>
      <c r="AH160" s="2275" t="s">
        <v>6263</v>
      </c>
      <c r="AI160" s="4484" t="s">
        <v>1890</v>
      </c>
      <c r="AJ160" s="2275" t="s">
        <v>465</v>
      </c>
      <c r="AK160" s="4477" t="s">
        <v>596</v>
      </c>
      <c r="AL160" s="4156" t="s">
        <v>1754</v>
      </c>
      <c r="AM160" s="4474">
        <v>5000000</v>
      </c>
      <c r="AN160" s="4432"/>
      <c r="AO160" s="4344"/>
      <c r="AP160" s="4344"/>
      <c r="AQ160" s="4345"/>
      <c r="AR160" s="4485">
        <v>2201070101</v>
      </c>
      <c r="AS160" s="2271"/>
      <c r="AT160" s="4158"/>
      <c r="AU160" s="4486"/>
      <c r="AV160" s="4217"/>
      <c r="AW160" s="4280"/>
      <c r="AX160" s="4280"/>
      <c r="AY160" s="2275">
        <v>5240960</v>
      </c>
      <c r="AZ160" s="2271"/>
      <c r="BA160" s="2271" t="s">
        <v>1891</v>
      </c>
      <c r="BB160" s="2271" t="s">
        <v>1892</v>
      </c>
      <c r="BC160" s="2271" t="s">
        <v>1893</v>
      </c>
      <c r="BD160" s="2271" t="s">
        <v>1894</v>
      </c>
      <c r="BE160" s="4151"/>
      <c r="BF160" s="4156">
        <v>5240960</v>
      </c>
      <c r="BG160" s="4158">
        <v>2017000647</v>
      </c>
      <c r="BH160" s="4151"/>
      <c r="BI160" s="2275">
        <v>5000000</v>
      </c>
      <c r="BJ160" s="4142"/>
      <c r="BK160" s="4152"/>
      <c r="BL160" s="2024">
        <f t="shared" ref="BL160:BL251" si="26">BF160-BI160</f>
        <v>240960</v>
      </c>
      <c r="BM160" s="2025"/>
      <c r="BN160" s="1902"/>
      <c r="BO160" s="1878"/>
      <c r="BP160" s="1878"/>
      <c r="BQ160" s="1915"/>
      <c r="BR160" s="2105"/>
      <c r="BS160" s="2106"/>
      <c r="BT160" s="2106"/>
      <c r="BU160" s="2106"/>
      <c r="BV160" s="2106"/>
      <c r="BW160" s="2106"/>
      <c r="BX160" s="2106"/>
      <c r="BY160" s="2106"/>
      <c r="BZ160" s="2106"/>
      <c r="CA160" s="2106"/>
      <c r="CB160" s="2106"/>
      <c r="CC160" s="2106"/>
      <c r="CD160" s="1917" t="s">
        <v>1713</v>
      </c>
    </row>
    <row r="161" spans="1:82" s="839" customFormat="1" ht="60.75" customHeight="1" thickBot="1" x14ac:dyDescent="0.25">
      <c r="A161" s="930" t="s">
        <v>161</v>
      </c>
      <c r="B161" s="889" t="s">
        <v>120</v>
      </c>
      <c r="C161" s="968" t="s">
        <v>122</v>
      </c>
      <c r="D161" s="918" t="s">
        <v>1864</v>
      </c>
      <c r="E161" s="575" t="s">
        <v>1865</v>
      </c>
      <c r="F161" s="608" t="s">
        <v>1863</v>
      </c>
      <c r="G161" s="576">
        <v>3</v>
      </c>
      <c r="H161" s="576" t="s">
        <v>1</v>
      </c>
      <c r="I161" s="576">
        <v>3</v>
      </c>
      <c r="J161" s="454">
        <v>3</v>
      </c>
      <c r="K161" s="538"/>
      <c r="L161" s="919"/>
      <c r="M161" s="920"/>
      <c r="N161" s="920"/>
      <c r="O161" s="920"/>
      <c r="P161" s="920"/>
      <c r="Q161" s="920"/>
      <c r="R161" s="920"/>
      <c r="S161" s="920"/>
      <c r="T161" s="920"/>
      <c r="U161" s="921">
        <f t="shared" si="25"/>
        <v>0</v>
      </c>
      <c r="V161" s="893"/>
      <c r="W161" s="893"/>
      <c r="X161" s="466"/>
      <c r="Y161" s="466"/>
      <c r="Z161" s="466"/>
      <c r="AA161" s="466"/>
      <c r="AB161" s="466"/>
      <c r="AC161" s="466"/>
      <c r="AD161" s="466"/>
      <c r="AE161" s="466"/>
      <c r="AF161" s="752"/>
      <c r="AG161" s="4153"/>
      <c r="AH161" s="4158" t="s">
        <v>6264</v>
      </c>
      <c r="AI161" s="2275" t="s">
        <v>1751</v>
      </c>
      <c r="AJ161" s="4277" t="s">
        <v>1895</v>
      </c>
      <c r="AK161" s="4477" t="s">
        <v>1617</v>
      </c>
      <c r="AL161" s="4276" t="s">
        <v>1754</v>
      </c>
      <c r="AM161" s="4474">
        <v>33000000</v>
      </c>
      <c r="AN161" s="4487">
        <v>33000000</v>
      </c>
      <c r="AO161" s="4488" t="s">
        <v>250</v>
      </c>
      <c r="AP161" s="4488" t="s">
        <v>6</v>
      </c>
      <c r="AQ161" s="4489" t="s">
        <v>1831</v>
      </c>
      <c r="AR161" s="4435">
        <v>2201070101</v>
      </c>
      <c r="AS161" s="2271"/>
      <c r="AT161" s="2272"/>
      <c r="AU161" s="4478"/>
      <c r="AV161" s="4217"/>
      <c r="AW161" s="4280"/>
      <c r="AX161" s="4280"/>
      <c r="AY161" s="2275">
        <v>33000000</v>
      </c>
      <c r="AZ161" s="2271" t="s">
        <v>1896</v>
      </c>
      <c r="BA161" s="2271" t="s">
        <v>1891</v>
      </c>
      <c r="BB161" s="2271" t="s">
        <v>1892</v>
      </c>
      <c r="BC161" s="2271" t="s">
        <v>1897</v>
      </c>
      <c r="BD161" s="4490" t="s">
        <v>1898</v>
      </c>
      <c r="BE161" s="4151"/>
      <c r="BF161" s="4156">
        <v>33000000</v>
      </c>
      <c r="BG161" s="4158">
        <v>2017000720</v>
      </c>
      <c r="BH161" s="4151">
        <v>42854</v>
      </c>
      <c r="BI161" s="2275">
        <v>33000000</v>
      </c>
      <c r="BJ161" s="4286" t="s">
        <v>1899</v>
      </c>
      <c r="BK161" s="4152"/>
      <c r="BL161" s="2024">
        <f t="shared" si="26"/>
        <v>0</v>
      </c>
      <c r="BM161" s="2025"/>
      <c r="BN161" s="1902"/>
      <c r="BO161" s="1878"/>
      <c r="BP161" s="1878"/>
      <c r="BQ161" s="1915"/>
      <c r="BR161" s="2105"/>
      <c r="BS161" s="2106"/>
      <c r="BT161" s="2106"/>
      <c r="BU161" s="2106"/>
      <c r="BV161" s="2106"/>
      <c r="BW161" s="2106"/>
      <c r="BX161" s="2106"/>
      <c r="BY161" s="2106"/>
      <c r="BZ161" s="2106"/>
      <c r="CA161" s="2106"/>
      <c r="CB161" s="2106"/>
      <c r="CC161" s="2106"/>
      <c r="CD161" s="1917" t="s">
        <v>1713</v>
      </c>
    </row>
    <row r="162" spans="1:82" s="839" customFormat="1" ht="63.75" customHeight="1" x14ac:dyDescent="0.2">
      <c r="A162" s="930" t="s">
        <v>161</v>
      </c>
      <c r="B162" s="889" t="s">
        <v>120</v>
      </c>
      <c r="C162" s="968" t="s">
        <v>122</v>
      </c>
      <c r="D162" s="918" t="s">
        <v>1864</v>
      </c>
      <c r="E162" s="575" t="s">
        <v>1865</v>
      </c>
      <c r="F162" s="608" t="s">
        <v>1863</v>
      </c>
      <c r="G162" s="576">
        <v>3</v>
      </c>
      <c r="H162" s="576" t="s">
        <v>1</v>
      </c>
      <c r="I162" s="576">
        <v>3</v>
      </c>
      <c r="J162" s="454">
        <v>3</v>
      </c>
      <c r="K162" s="538"/>
      <c r="L162" s="919"/>
      <c r="M162" s="920"/>
      <c r="N162" s="920"/>
      <c r="O162" s="920"/>
      <c r="P162" s="920"/>
      <c r="Q162" s="920"/>
      <c r="R162" s="920"/>
      <c r="S162" s="920"/>
      <c r="T162" s="920"/>
      <c r="U162" s="921"/>
      <c r="V162" s="893"/>
      <c r="W162" s="893"/>
      <c r="X162" s="466"/>
      <c r="Y162" s="466"/>
      <c r="Z162" s="466"/>
      <c r="AA162" s="466"/>
      <c r="AB162" s="466"/>
      <c r="AC162" s="466"/>
      <c r="AD162" s="466"/>
      <c r="AE162" s="466"/>
      <c r="AF162" s="752"/>
      <c r="AG162" s="4153"/>
      <c r="AH162" s="4158" t="s">
        <v>6265</v>
      </c>
      <c r="AI162" s="4229">
        <v>43098</v>
      </c>
      <c r="AJ162" s="4277" t="s">
        <v>1900</v>
      </c>
      <c r="AK162" s="1417" t="s">
        <v>1793</v>
      </c>
      <c r="AL162" s="4276" t="s">
        <v>274</v>
      </c>
      <c r="AM162" s="4474">
        <v>120000000</v>
      </c>
      <c r="AN162" s="4432"/>
      <c r="AO162" s="4343"/>
      <c r="AP162" s="4343"/>
      <c r="AQ162" s="4345"/>
      <c r="AR162" s="4435">
        <v>2201070101</v>
      </c>
      <c r="AS162" s="2271" t="s">
        <v>5823</v>
      </c>
      <c r="AT162" s="2272" t="s">
        <v>1901</v>
      </c>
      <c r="AU162" s="4491">
        <v>1</v>
      </c>
      <c r="AV162" s="4217">
        <v>1</v>
      </c>
      <c r="AW162" s="4280"/>
      <c r="AX162" s="4280"/>
      <c r="AY162" s="2275">
        <v>120000000</v>
      </c>
      <c r="AZ162" s="2271" t="s">
        <v>1902</v>
      </c>
      <c r="BA162" s="2271" t="s">
        <v>1903</v>
      </c>
      <c r="BB162" s="2271" t="s">
        <v>1904</v>
      </c>
      <c r="BC162" s="2271" t="s">
        <v>1905</v>
      </c>
      <c r="BD162" s="4490"/>
      <c r="BE162" s="4151"/>
      <c r="BF162" s="4156">
        <v>120000000</v>
      </c>
      <c r="BG162" s="4158">
        <v>2017001350</v>
      </c>
      <c r="BH162" s="4151">
        <v>43007</v>
      </c>
      <c r="BI162" s="2275">
        <v>120000000</v>
      </c>
      <c r="BJ162" s="4286">
        <v>43098</v>
      </c>
      <c r="BK162" s="4152"/>
      <c r="BL162" s="2024"/>
      <c r="BM162" s="2025"/>
      <c r="BN162" s="1902"/>
      <c r="BO162" s="1878"/>
      <c r="BP162" s="1878"/>
      <c r="BQ162" s="1915"/>
      <c r="BR162" s="2105"/>
      <c r="BS162" s="2106"/>
      <c r="BT162" s="2106"/>
      <c r="BU162" s="2106"/>
      <c r="BV162" s="2106"/>
      <c r="BW162" s="2106"/>
      <c r="BX162" s="2106"/>
      <c r="BY162" s="2106"/>
      <c r="BZ162" s="2106"/>
      <c r="CA162" s="2106"/>
      <c r="CB162" s="2106"/>
      <c r="CC162" s="2106"/>
      <c r="CD162" s="1917" t="s">
        <v>1713</v>
      </c>
    </row>
    <row r="163" spans="1:82" s="839" customFormat="1" ht="65.25" customHeight="1" x14ac:dyDescent="0.2">
      <c r="A163" s="930" t="s">
        <v>161</v>
      </c>
      <c r="B163" s="889" t="s">
        <v>120</v>
      </c>
      <c r="C163" s="968" t="s">
        <v>122</v>
      </c>
      <c r="D163" s="918" t="s">
        <v>1864</v>
      </c>
      <c r="E163" s="575" t="s">
        <v>1865</v>
      </c>
      <c r="F163" s="608" t="s">
        <v>1863</v>
      </c>
      <c r="G163" s="576">
        <v>3</v>
      </c>
      <c r="H163" s="576" t="s">
        <v>1</v>
      </c>
      <c r="I163" s="576">
        <v>3</v>
      </c>
      <c r="J163" s="454">
        <v>3</v>
      </c>
      <c r="K163" s="538"/>
      <c r="L163" s="919"/>
      <c r="M163" s="920"/>
      <c r="N163" s="920"/>
      <c r="O163" s="920"/>
      <c r="P163" s="920"/>
      <c r="Q163" s="920"/>
      <c r="R163" s="920"/>
      <c r="S163" s="920"/>
      <c r="T163" s="920"/>
      <c r="U163" s="921"/>
      <c r="V163" s="893"/>
      <c r="W163" s="893"/>
      <c r="X163" s="466"/>
      <c r="Y163" s="466"/>
      <c r="Z163" s="466"/>
      <c r="AA163" s="466"/>
      <c r="AB163" s="466"/>
      <c r="AC163" s="466"/>
      <c r="AD163" s="466"/>
      <c r="AE163" s="466"/>
      <c r="AF163" s="752"/>
      <c r="AG163" s="4153"/>
      <c r="AH163" s="4158" t="s">
        <v>5824</v>
      </c>
      <c r="AI163" s="4229">
        <v>43039</v>
      </c>
      <c r="AJ163" s="4277" t="s">
        <v>432</v>
      </c>
      <c r="AK163" s="1417" t="s">
        <v>596</v>
      </c>
      <c r="AL163" s="4276" t="s">
        <v>274</v>
      </c>
      <c r="AM163" s="4431">
        <v>28237120</v>
      </c>
      <c r="AN163" s="4432"/>
      <c r="AO163" s="4343"/>
      <c r="AP163" s="4343"/>
      <c r="AQ163" s="4345"/>
      <c r="AR163" s="4435">
        <v>2201070101</v>
      </c>
      <c r="AS163" s="2271" t="s">
        <v>5824</v>
      </c>
      <c r="AT163" s="4158" t="s">
        <v>1888</v>
      </c>
      <c r="AU163" s="4492">
        <v>1</v>
      </c>
      <c r="AV163" s="4493">
        <v>1</v>
      </c>
      <c r="AW163" s="4280"/>
      <c r="AX163" s="4280"/>
      <c r="AY163" s="2271">
        <v>28237120</v>
      </c>
      <c r="AZ163" s="2271" t="s">
        <v>341</v>
      </c>
      <c r="BA163" s="2271" t="s">
        <v>1906</v>
      </c>
      <c r="BB163" s="2271" t="s">
        <v>1907</v>
      </c>
      <c r="BC163" s="2271" t="s">
        <v>1908</v>
      </c>
      <c r="BD163" s="4490"/>
      <c r="BE163" s="4151"/>
      <c r="BF163" s="4494">
        <v>28237120</v>
      </c>
      <c r="BG163" s="4158"/>
      <c r="BH163" s="4151"/>
      <c r="BI163" s="2275">
        <v>28237120</v>
      </c>
      <c r="BJ163" s="4286"/>
      <c r="BK163" s="4152"/>
      <c r="BL163" s="2024"/>
      <c r="BM163" s="2025"/>
      <c r="BN163" s="1902"/>
      <c r="BO163" s="1878"/>
      <c r="BP163" s="1878"/>
      <c r="BQ163" s="1915"/>
      <c r="BR163" s="2105"/>
      <c r="BS163" s="2106"/>
      <c r="BT163" s="2106"/>
      <c r="BU163" s="2106"/>
      <c r="BV163" s="2106"/>
      <c r="BW163" s="2106"/>
      <c r="BX163" s="2106"/>
      <c r="BY163" s="2106"/>
      <c r="BZ163" s="2106"/>
      <c r="CA163" s="2106"/>
      <c r="CB163" s="2106"/>
      <c r="CC163" s="2106"/>
      <c r="CD163" s="1917" t="s">
        <v>1713</v>
      </c>
    </row>
    <row r="164" spans="1:82" s="839" customFormat="1" ht="60" customHeight="1" x14ac:dyDescent="0.2">
      <c r="A164" s="930" t="s">
        <v>161</v>
      </c>
      <c r="B164" s="889" t="s">
        <v>120</v>
      </c>
      <c r="C164" s="968" t="s">
        <v>122</v>
      </c>
      <c r="D164" s="918" t="s">
        <v>1864</v>
      </c>
      <c r="E164" s="575" t="s">
        <v>1865</v>
      </c>
      <c r="F164" s="608" t="s">
        <v>1863</v>
      </c>
      <c r="G164" s="576">
        <v>3</v>
      </c>
      <c r="H164" s="576" t="s">
        <v>1</v>
      </c>
      <c r="I164" s="576">
        <v>3</v>
      </c>
      <c r="J164" s="454">
        <v>3</v>
      </c>
      <c r="K164" s="538"/>
      <c r="L164" s="919"/>
      <c r="M164" s="920"/>
      <c r="N164" s="920"/>
      <c r="O164" s="920"/>
      <c r="P164" s="920"/>
      <c r="Q164" s="920"/>
      <c r="R164" s="920"/>
      <c r="S164" s="920"/>
      <c r="T164" s="920"/>
      <c r="U164" s="921"/>
      <c r="V164" s="893"/>
      <c r="W164" s="893"/>
      <c r="X164" s="466"/>
      <c r="Y164" s="466"/>
      <c r="Z164" s="466"/>
      <c r="AA164" s="466"/>
      <c r="AB164" s="466"/>
      <c r="AC164" s="466"/>
      <c r="AD164" s="466"/>
      <c r="AE164" s="466"/>
      <c r="AF164" s="752"/>
      <c r="AG164" s="4153"/>
      <c r="AH164" s="4158" t="s">
        <v>6266</v>
      </c>
      <c r="AI164" s="4229">
        <v>43010</v>
      </c>
      <c r="AJ164" s="4277" t="s">
        <v>1909</v>
      </c>
      <c r="AK164" s="4477" t="s">
        <v>1738</v>
      </c>
      <c r="AL164" s="4276" t="s">
        <v>274</v>
      </c>
      <c r="AM164" s="4431">
        <v>4759040</v>
      </c>
      <c r="AN164" s="4432"/>
      <c r="AO164" s="4343"/>
      <c r="AP164" s="4343"/>
      <c r="AQ164" s="4345"/>
      <c r="AR164" s="4435">
        <v>2201070101</v>
      </c>
      <c r="AS164" s="2271" t="s">
        <v>5825</v>
      </c>
      <c r="AT164" s="4158" t="s">
        <v>1910</v>
      </c>
      <c r="AU164" s="4310">
        <v>1</v>
      </c>
      <c r="AV164" s="4310">
        <v>1</v>
      </c>
      <c r="AW164" s="4280"/>
      <c r="AX164" s="4280"/>
      <c r="AY164" s="2275">
        <v>4759040</v>
      </c>
      <c r="AZ164" s="2271" t="s">
        <v>341</v>
      </c>
      <c r="BA164" s="2271" t="s">
        <v>1906</v>
      </c>
      <c r="BB164" s="2271" t="s">
        <v>1907</v>
      </c>
      <c r="BC164" s="2271" t="s">
        <v>1908</v>
      </c>
      <c r="BD164" s="4490"/>
      <c r="BE164" s="4151"/>
      <c r="BF164" s="4156">
        <v>4759040</v>
      </c>
      <c r="BG164" s="4158"/>
      <c r="BH164" s="4151"/>
      <c r="BI164" s="2275">
        <v>4759040</v>
      </c>
      <c r="BJ164" s="4286"/>
      <c r="BK164" s="4152"/>
      <c r="BL164" s="2024"/>
      <c r="BM164" s="2025"/>
      <c r="BN164" s="1902"/>
      <c r="BO164" s="1878"/>
      <c r="BP164" s="1878"/>
      <c r="BQ164" s="1915"/>
      <c r="BR164" s="2105"/>
      <c r="BS164" s="2106"/>
      <c r="BT164" s="2106"/>
      <c r="BU164" s="2106"/>
      <c r="BV164" s="2106"/>
      <c r="BW164" s="2106"/>
      <c r="BX164" s="2106"/>
      <c r="BY164" s="2106"/>
      <c r="BZ164" s="2106"/>
      <c r="CA164" s="2106"/>
      <c r="CB164" s="2106"/>
      <c r="CC164" s="2106"/>
      <c r="CD164" s="1917" t="s">
        <v>1713</v>
      </c>
    </row>
    <row r="165" spans="1:82" s="839" customFormat="1" ht="60" customHeight="1" x14ac:dyDescent="0.2">
      <c r="A165" s="930" t="s">
        <v>161</v>
      </c>
      <c r="B165" s="889" t="s">
        <v>120</v>
      </c>
      <c r="C165" s="968" t="s">
        <v>122</v>
      </c>
      <c r="D165" s="918" t="s">
        <v>1864</v>
      </c>
      <c r="E165" s="575" t="s">
        <v>1865</v>
      </c>
      <c r="F165" s="608" t="s">
        <v>1863</v>
      </c>
      <c r="G165" s="576">
        <v>3</v>
      </c>
      <c r="H165" s="576" t="s">
        <v>1</v>
      </c>
      <c r="I165" s="576">
        <v>3</v>
      </c>
      <c r="J165" s="454">
        <v>3</v>
      </c>
      <c r="K165" s="538"/>
      <c r="L165" s="919"/>
      <c r="M165" s="920"/>
      <c r="N165" s="920"/>
      <c r="O165" s="920"/>
      <c r="P165" s="920"/>
      <c r="Q165" s="920"/>
      <c r="R165" s="920"/>
      <c r="S165" s="920"/>
      <c r="T165" s="920"/>
      <c r="U165" s="921"/>
      <c r="V165" s="893"/>
      <c r="W165" s="893"/>
      <c r="X165" s="466"/>
      <c r="Y165" s="466"/>
      <c r="Z165" s="466"/>
      <c r="AA165" s="466"/>
      <c r="AB165" s="466"/>
      <c r="AC165" s="466"/>
      <c r="AD165" s="466"/>
      <c r="AE165" s="466"/>
      <c r="AF165" s="752"/>
      <c r="AG165" s="4153"/>
      <c r="AH165" s="4158" t="s">
        <v>6266</v>
      </c>
      <c r="AI165" s="4229">
        <v>43028</v>
      </c>
      <c r="AJ165" s="4277"/>
      <c r="AK165" s="4477" t="s">
        <v>1738</v>
      </c>
      <c r="AL165" s="4276" t="s">
        <v>274</v>
      </c>
      <c r="AM165" s="4431">
        <v>5240960</v>
      </c>
      <c r="AN165" s="4432"/>
      <c r="AO165" s="4343"/>
      <c r="AP165" s="4343"/>
      <c r="AQ165" s="4345"/>
      <c r="AR165" s="4435">
        <v>2201070101</v>
      </c>
      <c r="AS165" s="2271" t="s">
        <v>5825</v>
      </c>
      <c r="AT165" s="4158" t="s">
        <v>1910</v>
      </c>
      <c r="AU165" s="4310">
        <v>1</v>
      </c>
      <c r="AV165" s="4310">
        <v>1</v>
      </c>
      <c r="AW165" s="4280"/>
      <c r="AX165" s="4280"/>
      <c r="AY165" s="2275">
        <v>5240960</v>
      </c>
      <c r="AZ165" s="2271" t="s">
        <v>341</v>
      </c>
      <c r="BA165" s="2271" t="s">
        <v>1906</v>
      </c>
      <c r="BB165" s="2271" t="s">
        <v>1907</v>
      </c>
      <c r="BC165" s="2271" t="s">
        <v>1908</v>
      </c>
      <c r="BD165" s="4490"/>
      <c r="BE165" s="4151"/>
      <c r="BF165" s="4156">
        <v>5240960</v>
      </c>
      <c r="BG165" s="4158"/>
      <c r="BH165" s="4151"/>
      <c r="BI165" s="2275">
        <v>5240960</v>
      </c>
      <c r="BJ165" s="4286">
        <v>43028</v>
      </c>
      <c r="BK165" s="4152">
        <v>43089</v>
      </c>
      <c r="BL165" s="2024"/>
      <c r="BM165" s="2025"/>
      <c r="BN165" s="1902"/>
      <c r="BO165" s="1878"/>
      <c r="BP165" s="1878"/>
      <c r="BQ165" s="1915"/>
      <c r="BR165" s="2105"/>
      <c r="BS165" s="2106"/>
      <c r="BT165" s="2106"/>
      <c r="BU165" s="2106"/>
      <c r="BV165" s="2106"/>
      <c r="BW165" s="2106"/>
      <c r="BX165" s="2106"/>
      <c r="BY165" s="2106"/>
      <c r="BZ165" s="2106"/>
      <c r="CA165" s="2106"/>
      <c r="CB165" s="2106"/>
      <c r="CC165" s="2106"/>
      <c r="CD165" s="1917" t="s">
        <v>1713</v>
      </c>
    </row>
    <row r="166" spans="1:82" s="839" customFormat="1" ht="67.5" customHeight="1" x14ac:dyDescent="0.2">
      <c r="A166" s="930" t="s">
        <v>161</v>
      </c>
      <c r="B166" s="889" t="s">
        <v>120</v>
      </c>
      <c r="C166" s="968" t="s">
        <v>122</v>
      </c>
      <c r="D166" s="918" t="s">
        <v>1864</v>
      </c>
      <c r="E166" s="575" t="s">
        <v>1865</v>
      </c>
      <c r="F166" s="608" t="s">
        <v>1863</v>
      </c>
      <c r="G166" s="576">
        <v>3</v>
      </c>
      <c r="H166" s="576" t="s">
        <v>1</v>
      </c>
      <c r="I166" s="576">
        <v>3</v>
      </c>
      <c r="J166" s="454">
        <v>3</v>
      </c>
      <c r="K166" s="538"/>
      <c r="L166" s="919"/>
      <c r="M166" s="920"/>
      <c r="N166" s="920"/>
      <c r="O166" s="920"/>
      <c r="P166" s="920"/>
      <c r="Q166" s="920"/>
      <c r="R166" s="920"/>
      <c r="S166" s="920"/>
      <c r="T166" s="920"/>
      <c r="U166" s="921"/>
      <c r="V166" s="893"/>
      <c r="W166" s="893"/>
      <c r="X166" s="466"/>
      <c r="Y166" s="466"/>
      <c r="Z166" s="466"/>
      <c r="AA166" s="466"/>
      <c r="AB166" s="466"/>
      <c r="AC166" s="466"/>
      <c r="AD166" s="466"/>
      <c r="AE166" s="466"/>
      <c r="AF166" s="752"/>
      <c r="AG166" s="4153">
        <v>80111600</v>
      </c>
      <c r="AH166" s="4154" t="s">
        <v>6262</v>
      </c>
      <c r="AI166" s="4229">
        <v>43023</v>
      </c>
      <c r="AJ166" s="4277" t="s">
        <v>1909</v>
      </c>
      <c r="AK166" s="4477" t="s">
        <v>1738</v>
      </c>
      <c r="AL166" s="4276" t="s">
        <v>274</v>
      </c>
      <c r="AM166" s="4431">
        <v>3400000</v>
      </c>
      <c r="AN166" s="4432"/>
      <c r="AO166" s="4343"/>
      <c r="AP166" s="4343"/>
      <c r="AQ166" s="4345"/>
      <c r="AR166" s="4435">
        <v>2201070101</v>
      </c>
      <c r="AS166" s="2271" t="s">
        <v>5822</v>
      </c>
      <c r="AT166" s="2272" t="s">
        <v>1676</v>
      </c>
      <c r="AU166" s="4310">
        <v>1</v>
      </c>
      <c r="AV166" s="4310">
        <v>1</v>
      </c>
      <c r="AW166" s="4280"/>
      <c r="AX166" s="4280"/>
      <c r="AY166" s="2275">
        <v>3400000</v>
      </c>
      <c r="AZ166" s="2271" t="s">
        <v>1884</v>
      </c>
      <c r="BA166" s="2271" t="s">
        <v>1911</v>
      </c>
      <c r="BB166" s="2271" t="s">
        <v>1885</v>
      </c>
      <c r="BC166" s="2271" t="s">
        <v>1875</v>
      </c>
      <c r="BD166" s="4490"/>
      <c r="BE166" s="4151"/>
      <c r="BF166" s="4156">
        <v>3400000</v>
      </c>
      <c r="BG166" s="4158"/>
      <c r="BH166" s="4151"/>
      <c r="BI166" s="2275">
        <v>3400000</v>
      </c>
      <c r="BJ166" s="4286" t="s">
        <v>1912</v>
      </c>
      <c r="BK166" s="4152">
        <v>43089</v>
      </c>
      <c r="BL166" s="2024"/>
      <c r="BM166" s="2025"/>
      <c r="BN166" s="1902"/>
      <c r="BO166" s="1878"/>
      <c r="BP166" s="1878"/>
      <c r="BQ166" s="1915"/>
      <c r="BR166" s="2105"/>
      <c r="BS166" s="2106"/>
      <c r="BT166" s="2106"/>
      <c r="BU166" s="2106"/>
      <c r="BV166" s="2106"/>
      <c r="BW166" s="2106"/>
      <c r="BX166" s="2106"/>
      <c r="BY166" s="2106"/>
      <c r="BZ166" s="2106"/>
      <c r="CA166" s="2106"/>
      <c r="CB166" s="2106"/>
      <c r="CC166" s="2106"/>
      <c r="CD166" s="1917" t="s">
        <v>1713</v>
      </c>
    </row>
    <row r="167" spans="1:82" s="839" customFormat="1" ht="67.5" customHeight="1" x14ac:dyDescent="0.2">
      <c r="A167" s="930" t="s">
        <v>161</v>
      </c>
      <c r="B167" s="889" t="s">
        <v>120</v>
      </c>
      <c r="C167" s="968" t="s">
        <v>122</v>
      </c>
      <c r="D167" s="918" t="s">
        <v>1864</v>
      </c>
      <c r="E167" s="575" t="s">
        <v>1865</v>
      </c>
      <c r="F167" s="608" t="s">
        <v>1863</v>
      </c>
      <c r="G167" s="576">
        <v>3</v>
      </c>
      <c r="H167" s="576" t="s">
        <v>1</v>
      </c>
      <c r="I167" s="576">
        <v>3</v>
      </c>
      <c r="J167" s="454">
        <v>3</v>
      </c>
      <c r="K167" s="538"/>
      <c r="L167" s="919"/>
      <c r="M167" s="920"/>
      <c r="N167" s="920"/>
      <c r="O167" s="920"/>
      <c r="P167" s="920"/>
      <c r="Q167" s="920"/>
      <c r="R167" s="920"/>
      <c r="S167" s="920"/>
      <c r="T167" s="920"/>
      <c r="U167" s="921"/>
      <c r="V167" s="893"/>
      <c r="W167" s="893"/>
      <c r="X167" s="466"/>
      <c r="Y167" s="466"/>
      <c r="Z167" s="466"/>
      <c r="AA167" s="466"/>
      <c r="AB167" s="466"/>
      <c r="AC167" s="466"/>
      <c r="AD167" s="466"/>
      <c r="AE167" s="466"/>
      <c r="AF167" s="752"/>
      <c r="AG167" s="4153">
        <v>80111600</v>
      </c>
      <c r="AH167" s="4154" t="s">
        <v>6262</v>
      </c>
      <c r="AI167" s="4229">
        <v>43024</v>
      </c>
      <c r="AJ167" s="4277" t="s">
        <v>1909</v>
      </c>
      <c r="AK167" s="4477" t="s">
        <v>1738</v>
      </c>
      <c r="AL167" s="4276" t="s">
        <v>274</v>
      </c>
      <c r="AM167" s="4431">
        <v>6480000</v>
      </c>
      <c r="AN167" s="4432"/>
      <c r="AO167" s="4343"/>
      <c r="AP167" s="4343"/>
      <c r="AQ167" s="4345"/>
      <c r="AR167" s="4435">
        <v>2201070101</v>
      </c>
      <c r="AS167" s="2271" t="s">
        <v>5822</v>
      </c>
      <c r="AT167" s="2272" t="s">
        <v>1676</v>
      </c>
      <c r="AU167" s="4310">
        <v>1</v>
      </c>
      <c r="AV167" s="4310">
        <v>1</v>
      </c>
      <c r="AW167" s="4280"/>
      <c r="AX167" s="4280"/>
      <c r="AY167" s="2275">
        <v>6480000</v>
      </c>
      <c r="AZ167" s="2271" t="s">
        <v>1873</v>
      </c>
      <c r="BA167" s="2271" t="s">
        <v>1911</v>
      </c>
      <c r="BB167" s="2271" t="s">
        <v>1874</v>
      </c>
      <c r="BC167" s="2271" t="s">
        <v>1875</v>
      </c>
      <c r="BD167" s="4490"/>
      <c r="BE167" s="4151"/>
      <c r="BF167" s="4156">
        <v>6480000</v>
      </c>
      <c r="BG167" s="4158"/>
      <c r="BH167" s="4151"/>
      <c r="BI167" s="2275">
        <v>6480000</v>
      </c>
      <c r="BJ167" s="4286" t="s">
        <v>1912</v>
      </c>
      <c r="BK167" s="4152">
        <v>43089</v>
      </c>
      <c r="BL167" s="2024"/>
      <c r="BM167" s="2025"/>
      <c r="BN167" s="1902"/>
      <c r="BO167" s="1878"/>
      <c r="BP167" s="1878"/>
      <c r="BQ167" s="1915"/>
      <c r="BR167" s="2105"/>
      <c r="BS167" s="2106"/>
      <c r="BT167" s="2106"/>
      <c r="BU167" s="2106"/>
      <c r="BV167" s="2106"/>
      <c r="BW167" s="2106"/>
      <c r="BX167" s="2106"/>
      <c r="BY167" s="2106"/>
      <c r="BZ167" s="2106"/>
      <c r="CA167" s="2106"/>
      <c r="CB167" s="2106"/>
      <c r="CC167" s="2106"/>
      <c r="CD167" s="1917" t="s">
        <v>1713</v>
      </c>
    </row>
    <row r="168" spans="1:82" s="839" customFormat="1" ht="45.75" customHeight="1" thickBot="1" x14ac:dyDescent="0.25">
      <c r="A168" s="931" t="s">
        <v>161</v>
      </c>
      <c r="B168" s="932" t="s">
        <v>120</v>
      </c>
      <c r="C168" s="970" t="s">
        <v>122</v>
      </c>
      <c r="D168" s="934" t="s">
        <v>1864</v>
      </c>
      <c r="E168" s="581" t="s">
        <v>1865</v>
      </c>
      <c r="F168" s="609" t="s">
        <v>1863</v>
      </c>
      <c r="G168" s="582">
        <v>3</v>
      </c>
      <c r="H168" s="582" t="s">
        <v>1</v>
      </c>
      <c r="I168" s="582">
        <v>3</v>
      </c>
      <c r="J168" s="496">
        <v>3</v>
      </c>
      <c r="K168" s="544"/>
      <c r="L168" s="935"/>
      <c r="M168" s="936"/>
      <c r="N168" s="936"/>
      <c r="O168" s="936"/>
      <c r="P168" s="936"/>
      <c r="Q168" s="936"/>
      <c r="R168" s="936"/>
      <c r="S168" s="936"/>
      <c r="T168" s="936"/>
      <c r="U168" s="937"/>
      <c r="V168" s="908"/>
      <c r="W168" s="908"/>
      <c r="X168" s="474"/>
      <c r="Y168" s="474"/>
      <c r="Z168" s="474"/>
      <c r="AA168" s="474"/>
      <c r="AB168" s="474"/>
      <c r="AC168" s="474"/>
      <c r="AD168" s="474"/>
      <c r="AE168" s="474"/>
      <c r="AF168" s="758"/>
      <c r="AG168" s="4495">
        <v>80111600</v>
      </c>
      <c r="AH168" s="4496" t="s">
        <v>6262</v>
      </c>
      <c r="AI168" s="4497">
        <v>43024</v>
      </c>
      <c r="AJ168" s="4498" t="s">
        <v>1909</v>
      </c>
      <c r="AK168" s="4499" t="s">
        <v>1738</v>
      </c>
      <c r="AL168" s="4500" t="s">
        <v>274</v>
      </c>
      <c r="AM168" s="4501">
        <v>1440000</v>
      </c>
      <c r="AN168" s="4432"/>
      <c r="AO168" s="4343"/>
      <c r="AP168" s="4343"/>
      <c r="AQ168" s="4345"/>
      <c r="AR168" s="4502">
        <v>2201070101</v>
      </c>
      <c r="AS168" s="2286" t="s">
        <v>5822</v>
      </c>
      <c r="AT168" s="4503" t="s">
        <v>1676</v>
      </c>
      <c r="AU168" s="4504">
        <v>1</v>
      </c>
      <c r="AV168" s="4504">
        <v>1</v>
      </c>
      <c r="AW168" s="4505"/>
      <c r="AX168" s="4505"/>
      <c r="AY168" s="4506">
        <v>1440000</v>
      </c>
      <c r="AZ168" s="2286" t="s">
        <v>1879</v>
      </c>
      <c r="BA168" s="2286" t="s">
        <v>1911</v>
      </c>
      <c r="BB168" s="2286" t="s">
        <v>1880</v>
      </c>
      <c r="BC168" s="2286" t="s">
        <v>1875</v>
      </c>
      <c r="BD168" s="4507"/>
      <c r="BE168" s="4508"/>
      <c r="BF168" s="4509">
        <v>1440000</v>
      </c>
      <c r="BG168" s="4505"/>
      <c r="BH168" s="4508"/>
      <c r="BI168" s="4510">
        <v>1440000</v>
      </c>
      <c r="BJ168" s="4511"/>
      <c r="BK168" s="4512"/>
      <c r="BL168" s="1911"/>
      <c r="BM168" s="2036"/>
      <c r="BN168" s="1902"/>
      <c r="BO168" s="1878"/>
      <c r="BP168" s="1878"/>
      <c r="BQ168" s="1915"/>
      <c r="BR168" s="2120"/>
      <c r="BS168" s="1913"/>
      <c r="BT168" s="1913"/>
      <c r="BU168" s="1913"/>
      <c r="BV168" s="1913"/>
      <c r="BW168" s="1913"/>
      <c r="BX168" s="1913"/>
      <c r="BY168" s="1913"/>
      <c r="BZ168" s="1913"/>
      <c r="CA168" s="1913"/>
      <c r="CB168" s="1913"/>
      <c r="CC168" s="1913"/>
      <c r="CD168" s="1919" t="s">
        <v>1713</v>
      </c>
    </row>
    <row r="169" spans="1:82" s="839" customFormat="1" ht="24" customHeight="1" x14ac:dyDescent="0.2">
      <c r="A169" s="837" t="s">
        <v>161</v>
      </c>
      <c r="B169" s="910" t="s">
        <v>120</v>
      </c>
      <c r="C169" s="828" t="s">
        <v>122</v>
      </c>
      <c r="D169" s="829" t="s">
        <v>1913</v>
      </c>
      <c r="E169" s="4" t="s">
        <v>1914</v>
      </c>
      <c r="F169" s="602" t="s">
        <v>1915</v>
      </c>
      <c r="G169" s="603">
        <v>0</v>
      </c>
      <c r="H169" s="603" t="s">
        <v>0</v>
      </c>
      <c r="I169" s="603">
        <v>2</v>
      </c>
      <c r="J169" s="480"/>
      <c r="K169" s="25"/>
      <c r="L169" s="830">
        <f t="shared" si="24"/>
        <v>0</v>
      </c>
      <c r="M169" s="832"/>
      <c r="N169" s="832"/>
      <c r="O169" s="832"/>
      <c r="P169" s="832"/>
      <c r="Q169" s="832"/>
      <c r="R169" s="832"/>
      <c r="S169" s="832"/>
      <c r="T169" s="832"/>
      <c r="U169" s="833">
        <f t="shared" si="25"/>
        <v>0</v>
      </c>
      <c r="V169" s="838"/>
      <c r="W169" s="838"/>
      <c r="X169" s="7"/>
      <c r="Y169" s="7"/>
      <c r="Z169" s="7"/>
      <c r="AA169" s="7"/>
      <c r="AB169" s="7"/>
      <c r="AC169" s="7"/>
      <c r="AD169" s="7"/>
      <c r="AE169" s="7"/>
      <c r="AF169" s="791"/>
      <c r="AG169" s="4202"/>
      <c r="AH169" s="4171"/>
      <c r="AI169" s="4513"/>
      <c r="AJ169" s="4514"/>
      <c r="AK169" s="4171"/>
      <c r="AL169" s="4171"/>
      <c r="AM169" s="4515"/>
      <c r="AN169" s="4516"/>
      <c r="AO169" s="4235" t="s">
        <v>250</v>
      </c>
      <c r="AP169" s="4235" t="s">
        <v>6</v>
      </c>
      <c r="AQ169" s="4517" t="s">
        <v>1831</v>
      </c>
      <c r="AR169" s="4518"/>
      <c r="AS169" s="2901"/>
      <c r="AT169" s="2901"/>
      <c r="AU169" s="2901"/>
      <c r="AV169" s="2901"/>
      <c r="AW169" s="2901"/>
      <c r="AX169" s="2901"/>
      <c r="AY169" s="3670"/>
      <c r="AZ169" s="1397"/>
      <c r="BA169" s="1397"/>
      <c r="BB169" s="1397"/>
      <c r="BC169" s="1397"/>
      <c r="BD169" s="1397"/>
      <c r="BE169" s="4177"/>
      <c r="BF169" s="4176"/>
      <c r="BG169" s="4171"/>
      <c r="BH169" s="4177"/>
      <c r="BI169" s="4178"/>
      <c r="BJ169" s="4179"/>
      <c r="BK169" s="4402"/>
      <c r="BL169" s="1876">
        <f t="shared" si="26"/>
        <v>0</v>
      </c>
      <c r="BM169" s="1877"/>
      <c r="BN169" s="1902"/>
      <c r="BO169" s="1878"/>
      <c r="BP169" s="1878"/>
      <c r="BQ169" s="1915"/>
      <c r="BR169" s="2130"/>
      <c r="BS169" s="1878"/>
      <c r="BT169" s="1878"/>
      <c r="BU169" s="1878"/>
      <c r="BV169" s="1878"/>
      <c r="BW169" s="1878"/>
      <c r="BX169" s="1878"/>
      <c r="BY169" s="1878"/>
      <c r="BZ169" s="1878"/>
      <c r="CA169" s="1878"/>
      <c r="CB169" s="1878"/>
      <c r="CC169" s="1878"/>
      <c r="CD169" s="1901" t="s">
        <v>1713</v>
      </c>
    </row>
    <row r="170" spans="1:82" s="839" customFormat="1" ht="24" customHeight="1" x14ac:dyDescent="0.2">
      <c r="A170" s="930" t="s">
        <v>161</v>
      </c>
      <c r="B170" s="889" t="s">
        <v>120</v>
      </c>
      <c r="C170" s="968" t="s">
        <v>122</v>
      </c>
      <c r="D170" s="918" t="s">
        <v>1913</v>
      </c>
      <c r="E170" s="575" t="s">
        <v>1914</v>
      </c>
      <c r="F170" s="608" t="s">
        <v>1915</v>
      </c>
      <c r="G170" s="576">
        <v>0</v>
      </c>
      <c r="H170" s="576" t="s">
        <v>0</v>
      </c>
      <c r="I170" s="576">
        <v>2</v>
      </c>
      <c r="J170" s="454"/>
      <c r="K170" s="538"/>
      <c r="L170" s="919"/>
      <c r="M170" s="920"/>
      <c r="N170" s="920"/>
      <c r="O170" s="920"/>
      <c r="P170" s="920"/>
      <c r="Q170" s="920"/>
      <c r="R170" s="920"/>
      <c r="S170" s="920"/>
      <c r="T170" s="920"/>
      <c r="U170" s="921">
        <f t="shared" si="25"/>
        <v>0</v>
      </c>
      <c r="V170" s="893"/>
      <c r="W170" s="893"/>
      <c r="X170" s="466"/>
      <c r="Y170" s="466"/>
      <c r="Z170" s="466"/>
      <c r="AA170" s="466"/>
      <c r="AB170" s="466"/>
      <c r="AC170" s="466"/>
      <c r="AD170" s="466"/>
      <c r="AE170" s="466"/>
      <c r="AF170" s="752"/>
      <c r="AG170" s="4026"/>
      <c r="AH170" s="2276"/>
      <c r="AI170" s="4336"/>
      <c r="AJ170" s="4326"/>
      <c r="AK170" s="2276"/>
      <c r="AL170" s="2276"/>
      <c r="AM170" s="3513"/>
      <c r="AN170" s="2243"/>
      <c r="AO170" s="4171" t="s">
        <v>250</v>
      </c>
      <c r="AP170" s="4171"/>
      <c r="AQ170" s="4519" t="s">
        <v>1831</v>
      </c>
      <c r="AR170" s="4446"/>
      <c r="AS170" s="3171"/>
      <c r="AT170" s="3171"/>
      <c r="AU170" s="3171"/>
      <c r="AV170" s="3171"/>
      <c r="AW170" s="3171"/>
      <c r="AX170" s="3171"/>
      <c r="AY170" s="3684"/>
      <c r="AZ170" s="1423"/>
      <c r="BA170" s="1423"/>
      <c r="BB170" s="1423"/>
      <c r="BC170" s="1423"/>
      <c r="BD170" s="1423"/>
      <c r="BE170" s="4175"/>
      <c r="BF170" s="4212"/>
      <c r="BG170" s="2276"/>
      <c r="BH170" s="4175"/>
      <c r="BI170" s="4213"/>
      <c r="BJ170" s="4214"/>
      <c r="BK170" s="4180"/>
      <c r="BL170" s="2024">
        <f t="shared" si="26"/>
        <v>0</v>
      </c>
      <c r="BM170" s="2169"/>
      <c r="BN170" s="1902"/>
      <c r="BO170" s="1878"/>
      <c r="BP170" s="1878"/>
      <c r="BQ170" s="1915"/>
      <c r="BR170" s="2105"/>
      <c r="BS170" s="2106"/>
      <c r="BT170" s="2106"/>
      <c r="BU170" s="2106"/>
      <c r="BV170" s="2106"/>
      <c r="BW170" s="2106"/>
      <c r="BX170" s="2106"/>
      <c r="BY170" s="2106"/>
      <c r="BZ170" s="2106"/>
      <c r="CA170" s="2106"/>
      <c r="CB170" s="2106"/>
      <c r="CC170" s="2106"/>
      <c r="CD170" s="1966" t="s">
        <v>1713</v>
      </c>
    </row>
    <row r="171" spans="1:82" s="839" customFormat="1" ht="24" customHeight="1" x14ac:dyDescent="0.2">
      <c r="A171" s="930" t="s">
        <v>161</v>
      </c>
      <c r="B171" s="889" t="s">
        <v>120</v>
      </c>
      <c r="C171" s="968" t="s">
        <v>122</v>
      </c>
      <c r="D171" s="918" t="s">
        <v>1913</v>
      </c>
      <c r="E171" s="575" t="s">
        <v>1914</v>
      </c>
      <c r="F171" s="608" t="s">
        <v>1915</v>
      </c>
      <c r="G171" s="576">
        <v>0</v>
      </c>
      <c r="H171" s="576" t="s">
        <v>0</v>
      </c>
      <c r="I171" s="576">
        <v>2</v>
      </c>
      <c r="J171" s="454"/>
      <c r="K171" s="538"/>
      <c r="L171" s="919"/>
      <c r="M171" s="920"/>
      <c r="N171" s="920"/>
      <c r="O171" s="920"/>
      <c r="P171" s="920"/>
      <c r="Q171" s="920"/>
      <c r="R171" s="920"/>
      <c r="S171" s="920"/>
      <c r="T171" s="920"/>
      <c r="U171" s="921">
        <f t="shared" si="25"/>
        <v>0</v>
      </c>
      <c r="V171" s="893"/>
      <c r="W171" s="893"/>
      <c r="X171" s="466"/>
      <c r="Y171" s="466"/>
      <c r="Z171" s="466"/>
      <c r="AA171" s="466"/>
      <c r="AB171" s="466"/>
      <c r="AC171" s="466"/>
      <c r="AD171" s="466"/>
      <c r="AE171" s="466"/>
      <c r="AF171" s="752"/>
      <c r="AG171" s="1677"/>
      <c r="AH171" s="2276"/>
      <c r="AI171" s="2276"/>
      <c r="AJ171" s="4326"/>
      <c r="AK171" s="2276"/>
      <c r="AL171" s="2276"/>
      <c r="AM171" s="4520"/>
      <c r="AN171" s="4521"/>
      <c r="AO171" s="4171"/>
      <c r="AP171" s="4171"/>
      <c r="AQ171" s="4170"/>
      <c r="AR171" s="4446"/>
      <c r="AS171" s="3171"/>
      <c r="AT171" s="3171"/>
      <c r="AU171" s="3171"/>
      <c r="AV171" s="3171"/>
      <c r="AW171" s="3171"/>
      <c r="AX171" s="3171"/>
      <c r="AY171" s="3684"/>
      <c r="AZ171" s="1423"/>
      <c r="BA171" s="1423"/>
      <c r="BB171" s="1423"/>
      <c r="BC171" s="1423"/>
      <c r="BD171" s="1423"/>
      <c r="BE171" s="4175"/>
      <c r="BF171" s="4212"/>
      <c r="BG171" s="2276"/>
      <c r="BH171" s="4175"/>
      <c r="BI171" s="4213"/>
      <c r="BJ171" s="4214"/>
      <c r="BK171" s="4180"/>
      <c r="BL171" s="2024">
        <f t="shared" si="26"/>
        <v>0</v>
      </c>
      <c r="BM171" s="2169"/>
      <c r="BN171" s="1902"/>
      <c r="BO171" s="1878"/>
      <c r="BP171" s="1878"/>
      <c r="BQ171" s="1915"/>
      <c r="BR171" s="2105"/>
      <c r="BS171" s="2106"/>
      <c r="BT171" s="2106"/>
      <c r="BU171" s="2106"/>
      <c r="BV171" s="2106"/>
      <c r="BW171" s="2106"/>
      <c r="BX171" s="2106"/>
      <c r="BY171" s="2106"/>
      <c r="BZ171" s="2106"/>
      <c r="CA171" s="2106"/>
      <c r="CB171" s="2106"/>
      <c r="CC171" s="2106"/>
      <c r="CD171" s="1966" t="s">
        <v>1713</v>
      </c>
    </row>
    <row r="172" spans="1:82" s="839" customFormat="1" ht="24" customHeight="1" x14ac:dyDescent="0.2">
      <c r="A172" s="930" t="s">
        <v>161</v>
      </c>
      <c r="B172" s="889" t="s">
        <v>120</v>
      </c>
      <c r="C172" s="968" t="s">
        <v>122</v>
      </c>
      <c r="D172" s="918" t="s">
        <v>1913</v>
      </c>
      <c r="E172" s="575" t="s">
        <v>1914</v>
      </c>
      <c r="F172" s="608" t="s">
        <v>1915</v>
      </c>
      <c r="G172" s="576">
        <v>0</v>
      </c>
      <c r="H172" s="576" t="s">
        <v>0</v>
      </c>
      <c r="I172" s="576">
        <v>2</v>
      </c>
      <c r="J172" s="454"/>
      <c r="K172" s="538"/>
      <c r="L172" s="919"/>
      <c r="M172" s="920"/>
      <c r="N172" s="920"/>
      <c r="O172" s="920"/>
      <c r="P172" s="920"/>
      <c r="Q172" s="920"/>
      <c r="R172" s="920"/>
      <c r="S172" s="920"/>
      <c r="T172" s="920"/>
      <c r="U172" s="921">
        <f t="shared" si="25"/>
        <v>0</v>
      </c>
      <c r="V172" s="893"/>
      <c r="W172" s="893"/>
      <c r="X172" s="466"/>
      <c r="Y172" s="466"/>
      <c r="Z172" s="466"/>
      <c r="AA172" s="466"/>
      <c r="AB172" s="466"/>
      <c r="AC172" s="466"/>
      <c r="AD172" s="466"/>
      <c r="AE172" s="466"/>
      <c r="AF172" s="752"/>
      <c r="AG172" s="3184"/>
      <c r="AH172" s="2654"/>
      <c r="AI172" s="2654"/>
      <c r="AJ172" s="2638"/>
      <c r="AK172" s="2654"/>
      <c r="AL172" s="2654"/>
      <c r="AM172" s="4389"/>
      <c r="AN172" s="4391"/>
      <c r="AO172" s="4181"/>
      <c r="AP172" s="4181"/>
      <c r="AQ172" s="4185"/>
      <c r="AR172" s="4390"/>
      <c r="AS172" s="1991"/>
      <c r="AT172" s="2654"/>
      <c r="AU172" s="1992"/>
      <c r="AV172" s="1992"/>
      <c r="AW172" s="1991"/>
      <c r="AX172" s="1991"/>
      <c r="AY172" s="4417"/>
      <c r="AZ172" s="1423"/>
      <c r="BA172" s="1423"/>
      <c r="BB172" s="1423"/>
      <c r="BC172" s="1423"/>
      <c r="BD172" s="1423"/>
      <c r="BE172" s="4175"/>
      <c r="BF172" s="4212"/>
      <c r="BG172" s="2276"/>
      <c r="BH172" s="4175"/>
      <c r="BI172" s="4213"/>
      <c r="BJ172" s="4214"/>
      <c r="BK172" s="4180"/>
      <c r="BL172" s="2024">
        <f t="shared" si="26"/>
        <v>0</v>
      </c>
      <c r="BM172" s="2169"/>
      <c r="BN172" s="1902"/>
      <c r="BO172" s="1878"/>
      <c r="BP172" s="1878"/>
      <c r="BQ172" s="1915"/>
      <c r="BR172" s="2105"/>
      <c r="BS172" s="2106"/>
      <c r="BT172" s="2106"/>
      <c r="BU172" s="2106"/>
      <c r="BV172" s="2106"/>
      <c r="BW172" s="2106"/>
      <c r="BX172" s="2106"/>
      <c r="BY172" s="2106"/>
      <c r="BZ172" s="2106"/>
      <c r="CA172" s="2106"/>
      <c r="CB172" s="2106"/>
      <c r="CC172" s="2106"/>
      <c r="CD172" s="1966" t="s">
        <v>1713</v>
      </c>
    </row>
    <row r="173" spans="1:82" s="839" customFormat="1" ht="24" customHeight="1" x14ac:dyDescent="0.2">
      <c r="A173" s="930" t="s">
        <v>161</v>
      </c>
      <c r="B173" s="889" t="s">
        <v>120</v>
      </c>
      <c r="C173" s="968" t="s">
        <v>122</v>
      </c>
      <c r="D173" s="918" t="s">
        <v>1913</v>
      </c>
      <c r="E173" s="575" t="s">
        <v>1914</v>
      </c>
      <c r="F173" s="608" t="s">
        <v>1915</v>
      </c>
      <c r="G173" s="576">
        <v>0</v>
      </c>
      <c r="H173" s="576" t="s">
        <v>0</v>
      </c>
      <c r="I173" s="576">
        <v>2</v>
      </c>
      <c r="J173" s="454"/>
      <c r="K173" s="538"/>
      <c r="L173" s="919"/>
      <c r="M173" s="920"/>
      <c r="N173" s="920"/>
      <c r="O173" s="920"/>
      <c r="P173" s="920"/>
      <c r="Q173" s="920"/>
      <c r="R173" s="920"/>
      <c r="S173" s="920"/>
      <c r="T173" s="920"/>
      <c r="U173" s="921">
        <f t="shared" si="25"/>
        <v>0</v>
      </c>
      <c r="V173" s="893"/>
      <c r="W173" s="893"/>
      <c r="X173" s="466"/>
      <c r="Y173" s="466"/>
      <c r="Z173" s="466"/>
      <c r="AA173" s="466"/>
      <c r="AB173" s="466"/>
      <c r="AC173" s="466"/>
      <c r="AD173" s="466"/>
      <c r="AE173" s="466"/>
      <c r="AF173" s="752"/>
      <c r="AG173" s="3184"/>
      <c r="AH173" s="2654"/>
      <c r="AI173" s="2654"/>
      <c r="AJ173" s="2638"/>
      <c r="AK173" s="2654"/>
      <c r="AL173" s="2654"/>
      <c r="AM173" s="4389"/>
      <c r="AN173" s="4391"/>
      <c r="AO173" s="4181"/>
      <c r="AP173" s="4181"/>
      <c r="AQ173" s="4185"/>
      <c r="AR173" s="4390"/>
      <c r="AS173" s="1991"/>
      <c r="AT173" s="2654"/>
      <c r="AU173" s="1992"/>
      <c r="AV173" s="1992"/>
      <c r="AW173" s="1991"/>
      <c r="AX173" s="1991"/>
      <c r="AY173" s="4417"/>
      <c r="AZ173" s="1423"/>
      <c r="BA173" s="1423"/>
      <c r="BB173" s="1423"/>
      <c r="BC173" s="1423"/>
      <c r="BD173" s="1423"/>
      <c r="BE173" s="4175"/>
      <c r="BF173" s="4212"/>
      <c r="BG173" s="2276"/>
      <c r="BH173" s="4175"/>
      <c r="BI173" s="4213"/>
      <c r="BJ173" s="4214"/>
      <c r="BK173" s="4180"/>
      <c r="BL173" s="2024">
        <f t="shared" si="26"/>
        <v>0</v>
      </c>
      <c r="BM173" s="2169"/>
      <c r="BN173" s="1902"/>
      <c r="BO173" s="1878"/>
      <c r="BP173" s="1878"/>
      <c r="BQ173" s="1915"/>
      <c r="BR173" s="2105"/>
      <c r="BS173" s="2106"/>
      <c r="BT173" s="2106"/>
      <c r="BU173" s="2106"/>
      <c r="BV173" s="2106"/>
      <c r="BW173" s="2106"/>
      <c r="BX173" s="2106"/>
      <c r="BY173" s="2106"/>
      <c r="BZ173" s="2106"/>
      <c r="CA173" s="2106"/>
      <c r="CB173" s="2106"/>
      <c r="CC173" s="2106"/>
      <c r="CD173" s="1966" t="s">
        <v>1713</v>
      </c>
    </row>
    <row r="174" spans="1:82" s="839" customFormat="1" ht="24" customHeight="1" thickBot="1" x14ac:dyDescent="0.25">
      <c r="A174" s="931" t="s">
        <v>161</v>
      </c>
      <c r="B174" s="932" t="s">
        <v>120</v>
      </c>
      <c r="C174" s="970" t="s">
        <v>122</v>
      </c>
      <c r="D174" s="934" t="s">
        <v>1913</v>
      </c>
      <c r="E174" s="581" t="s">
        <v>1914</v>
      </c>
      <c r="F174" s="609" t="s">
        <v>1915</v>
      </c>
      <c r="G174" s="582">
        <v>0</v>
      </c>
      <c r="H174" s="582" t="s">
        <v>0</v>
      </c>
      <c r="I174" s="582">
        <v>2</v>
      </c>
      <c r="J174" s="496"/>
      <c r="K174" s="544"/>
      <c r="L174" s="935"/>
      <c r="M174" s="936"/>
      <c r="N174" s="936"/>
      <c r="O174" s="936"/>
      <c r="P174" s="936"/>
      <c r="Q174" s="936"/>
      <c r="R174" s="936"/>
      <c r="S174" s="936"/>
      <c r="T174" s="936"/>
      <c r="U174" s="937">
        <f t="shared" si="25"/>
        <v>0</v>
      </c>
      <c r="V174" s="908"/>
      <c r="W174" s="908"/>
      <c r="X174" s="474"/>
      <c r="Y174" s="474"/>
      <c r="Z174" s="474"/>
      <c r="AA174" s="474"/>
      <c r="AB174" s="474"/>
      <c r="AC174" s="474"/>
      <c r="AD174" s="474"/>
      <c r="AE174" s="474"/>
      <c r="AF174" s="758"/>
      <c r="AG174" s="3035"/>
      <c r="AH174" s="4392"/>
      <c r="AI174" s="4392"/>
      <c r="AJ174" s="2682"/>
      <c r="AK174" s="4392"/>
      <c r="AL174" s="4392"/>
      <c r="AM174" s="4393"/>
      <c r="AN174" s="4394"/>
      <c r="AO174" s="4187"/>
      <c r="AP174" s="4187"/>
      <c r="AQ174" s="4191"/>
      <c r="AR174" s="4395"/>
      <c r="AS174" s="1996"/>
      <c r="AT174" s="4392"/>
      <c r="AU174" s="1998"/>
      <c r="AV174" s="1998"/>
      <c r="AW174" s="1996"/>
      <c r="AX174" s="1996"/>
      <c r="AY174" s="4448"/>
      <c r="AZ174" s="1423"/>
      <c r="BA174" s="1423"/>
      <c r="BB174" s="1423"/>
      <c r="BC174" s="1423"/>
      <c r="BD174" s="1423"/>
      <c r="BE174" s="4175"/>
      <c r="BF174" s="4415"/>
      <c r="BG174" s="2280"/>
      <c r="BH174" s="4353"/>
      <c r="BI174" s="4354"/>
      <c r="BJ174" s="4449"/>
      <c r="BK174" s="4180"/>
      <c r="BL174" s="2024">
        <f t="shared" si="26"/>
        <v>0</v>
      </c>
      <c r="BM174" s="2169"/>
      <c r="BN174" s="1902"/>
      <c r="BO174" s="1878"/>
      <c r="BP174" s="1878"/>
      <c r="BQ174" s="1915"/>
      <c r="BR174" s="2120"/>
      <c r="BS174" s="1913"/>
      <c r="BT174" s="1913"/>
      <c r="BU174" s="1913"/>
      <c r="BV174" s="1913"/>
      <c r="BW174" s="1913"/>
      <c r="BX174" s="1913"/>
      <c r="BY174" s="1913"/>
      <c r="BZ174" s="1913"/>
      <c r="CA174" s="1913"/>
      <c r="CB174" s="1913"/>
      <c r="CC174" s="1913"/>
      <c r="CD174" s="1966" t="s">
        <v>1713</v>
      </c>
    </row>
    <row r="175" spans="1:82" ht="21" customHeight="1" x14ac:dyDescent="0.2">
      <c r="A175" s="59" t="s">
        <v>161</v>
      </c>
      <c r="B175" s="71" t="s">
        <v>120</v>
      </c>
      <c r="C175" s="66" t="s">
        <v>122</v>
      </c>
      <c r="D175" s="163">
        <v>18</v>
      </c>
      <c r="E175" s="47" t="s">
        <v>2508</v>
      </c>
      <c r="F175" s="48" t="s">
        <v>2509</v>
      </c>
      <c r="G175" s="49">
        <v>175</v>
      </c>
      <c r="H175" s="49" t="s">
        <v>1</v>
      </c>
      <c r="I175" s="939">
        <v>175</v>
      </c>
      <c r="J175" s="493">
        <v>175</v>
      </c>
      <c r="K175" s="50"/>
      <c r="L175" s="51">
        <f>+M175+N175+O175+P175+Q175+R175+S175+T175</f>
        <v>0</v>
      </c>
      <c r="M175" s="52"/>
      <c r="N175" s="52"/>
      <c r="O175" s="52"/>
      <c r="P175" s="52"/>
      <c r="Q175" s="52"/>
      <c r="R175" s="52"/>
      <c r="S175" s="52"/>
      <c r="T175" s="52"/>
      <c r="U175" s="343">
        <f>V175+W175+X175+Y175+Z175+AA175+AB175+AC175+AD175+AE175+AF175</f>
        <v>0</v>
      </c>
      <c r="V175" s="52"/>
      <c r="W175" s="52"/>
      <c r="X175" s="52"/>
      <c r="Y175" s="52"/>
      <c r="Z175" s="52"/>
      <c r="AA175" s="52"/>
      <c r="AB175" s="52"/>
      <c r="AC175" s="52"/>
      <c r="AD175" s="52"/>
      <c r="AE175" s="52"/>
      <c r="AF175" s="52"/>
      <c r="AG175" s="1923"/>
      <c r="AH175" s="2009"/>
      <c r="AI175" s="1845"/>
      <c r="AJ175" s="1845"/>
      <c r="AK175" s="1845"/>
      <c r="AL175" s="1462"/>
      <c r="AM175" s="4056"/>
      <c r="AN175" s="4056"/>
      <c r="AO175" s="1845"/>
      <c r="AP175" s="1845"/>
      <c r="AQ175" s="2009"/>
      <c r="AR175" s="2085"/>
      <c r="AS175" s="2086"/>
      <c r="AT175" s="2087"/>
      <c r="AU175" s="2088"/>
      <c r="AV175" s="2089"/>
      <c r="AW175" s="2090"/>
      <c r="AX175" s="2090"/>
      <c r="AY175" s="4522" t="s">
        <v>2510</v>
      </c>
      <c r="AZ175" s="1854"/>
      <c r="BA175" s="1854"/>
      <c r="BB175" s="1854"/>
      <c r="BC175" s="1855"/>
      <c r="BD175" s="1854"/>
      <c r="BE175" s="1860"/>
      <c r="BF175" s="2091"/>
      <c r="BG175" s="2092"/>
      <c r="BH175" s="1860"/>
      <c r="BI175" s="2091"/>
      <c r="BJ175" s="2093"/>
      <c r="BK175" s="1860"/>
      <c r="BL175" s="1859">
        <f>BF175-BI175</f>
        <v>0</v>
      </c>
      <c r="BM175" s="2014">
        <f>L175-(BI175+BI176+BI177+BI178+BI179+BI180)</f>
        <v>0</v>
      </c>
      <c r="BN175" s="1902"/>
      <c r="BO175" s="1878"/>
      <c r="BP175" s="1878"/>
      <c r="BQ175" s="1915"/>
      <c r="BR175" s="2045"/>
      <c r="BS175" s="1861"/>
      <c r="BT175" s="1861"/>
      <c r="BU175" s="1861"/>
      <c r="BV175" s="1861"/>
      <c r="BW175" s="1861"/>
      <c r="BX175" s="1861"/>
      <c r="BY175" s="1861"/>
      <c r="BZ175" s="1861"/>
      <c r="CA175" s="1861"/>
      <c r="CB175" s="1861"/>
      <c r="CC175" s="1862"/>
      <c r="CD175" s="1863" t="s">
        <v>2511</v>
      </c>
    </row>
    <row r="176" spans="1:82" ht="21" customHeight="1" x14ac:dyDescent="0.2">
      <c r="A176" s="62" t="s">
        <v>161</v>
      </c>
      <c r="B176" s="749" t="s">
        <v>120</v>
      </c>
      <c r="C176" s="1005" t="s">
        <v>122</v>
      </c>
      <c r="D176" s="460">
        <v>18</v>
      </c>
      <c r="E176" s="575" t="s">
        <v>2508</v>
      </c>
      <c r="F176" s="526" t="s">
        <v>2509</v>
      </c>
      <c r="G176" s="576">
        <v>175</v>
      </c>
      <c r="H176" s="576" t="s">
        <v>1</v>
      </c>
      <c r="I176" s="941">
        <v>175</v>
      </c>
      <c r="J176" s="454">
        <v>175</v>
      </c>
      <c r="K176" s="25"/>
      <c r="L176" s="6"/>
      <c r="M176" s="7"/>
      <c r="N176" s="7"/>
      <c r="O176" s="7"/>
      <c r="P176" s="7"/>
      <c r="Q176" s="7"/>
      <c r="R176" s="7"/>
      <c r="S176" s="7"/>
      <c r="T176" s="7"/>
      <c r="U176" s="267">
        <f t="shared" ref="U176:U216" si="27">V176+W176+X176+Y176+Z176+AA176+AB176+AC176+AD176+AE176+AF176</f>
        <v>0</v>
      </c>
      <c r="V176" s="7"/>
      <c r="W176" s="7"/>
      <c r="X176" s="7"/>
      <c r="Y176" s="7"/>
      <c r="Z176" s="7"/>
      <c r="AA176" s="7"/>
      <c r="AB176" s="7"/>
      <c r="AC176" s="7"/>
      <c r="AD176" s="7"/>
      <c r="AE176" s="7"/>
      <c r="AF176" s="7"/>
      <c r="AG176" s="1864"/>
      <c r="AH176" s="2094"/>
      <c r="AI176" s="1865"/>
      <c r="AJ176" s="1865"/>
      <c r="AK176" s="1865"/>
      <c r="AL176" s="1956"/>
      <c r="AM176" s="4057"/>
      <c r="AN176" s="4057"/>
      <c r="AO176" s="1865"/>
      <c r="AP176" s="1865"/>
      <c r="AQ176" s="2094"/>
      <c r="AR176" s="2095"/>
      <c r="AS176" s="2096"/>
      <c r="AT176" s="2097"/>
      <c r="AU176" s="2098"/>
      <c r="AV176" s="1869"/>
      <c r="AW176" s="2099"/>
      <c r="AX176" s="2099"/>
      <c r="AY176" s="1871"/>
      <c r="AZ176" s="1872"/>
      <c r="BA176" s="1872"/>
      <c r="BB176" s="1872"/>
      <c r="BC176" s="2100"/>
      <c r="BD176" s="1872"/>
      <c r="BE176" s="1877"/>
      <c r="BF176" s="2101"/>
      <c r="BG176" s="2102"/>
      <c r="BH176" s="1877"/>
      <c r="BI176" s="2101"/>
      <c r="BJ176" s="2103"/>
      <c r="BK176" s="1877"/>
      <c r="BL176" s="1876">
        <f t="shared" ref="BL176:BL216" si="28">BF176-BI176</f>
        <v>0</v>
      </c>
      <c r="BM176" s="2104"/>
      <c r="BN176" s="1902"/>
      <c r="BO176" s="1878"/>
      <c r="BP176" s="1878"/>
      <c r="BQ176" s="1915"/>
      <c r="BR176" s="2105"/>
      <c r="BS176" s="2106"/>
      <c r="BT176" s="2106"/>
      <c r="BU176" s="2106"/>
      <c r="BV176" s="2106"/>
      <c r="BW176" s="2106"/>
      <c r="BX176" s="2106"/>
      <c r="BY176" s="2106"/>
      <c r="BZ176" s="2106"/>
      <c r="CA176" s="2106"/>
      <c r="CB176" s="2106"/>
      <c r="CC176" s="2107"/>
      <c r="CD176" s="2108" t="s">
        <v>2511</v>
      </c>
    </row>
    <row r="177" spans="1:82" ht="21" customHeight="1" x14ac:dyDescent="0.2">
      <c r="A177" s="62" t="s">
        <v>161</v>
      </c>
      <c r="B177" s="749" t="s">
        <v>120</v>
      </c>
      <c r="C177" s="1005" t="s">
        <v>122</v>
      </c>
      <c r="D177" s="460">
        <v>18</v>
      </c>
      <c r="E177" s="575" t="s">
        <v>2508</v>
      </c>
      <c r="F177" s="526" t="s">
        <v>2509</v>
      </c>
      <c r="G177" s="576">
        <v>175</v>
      </c>
      <c r="H177" s="576" t="s">
        <v>1</v>
      </c>
      <c r="I177" s="941">
        <v>175</v>
      </c>
      <c r="J177" s="454">
        <v>175</v>
      </c>
      <c r="K177" s="25"/>
      <c r="L177" s="6"/>
      <c r="M177" s="7"/>
      <c r="N177" s="7"/>
      <c r="O177" s="7"/>
      <c r="P177" s="7"/>
      <c r="Q177" s="7"/>
      <c r="R177" s="7"/>
      <c r="S177" s="7"/>
      <c r="T177" s="7"/>
      <c r="U177" s="267">
        <f t="shared" si="27"/>
        <v>0</v>
      </c>
      <c r="V177" s="7"/>
      <c r="W177" s="7"/>
      <c r="X177" s="7"/>
      <c r="Y177" s="7"/>
      <c r="Z177" s="7"/>
      <c r="AA177" s="7"/>
      <c r="AB177" s="7"/>
      <c r="AC177" s="7"/>
      <c r="AD177" s="7"/>
      <c r="AE177" s="7"/>
      <c r="AF177" s="7"/>
      <c r="AG177" s="1864"/>
      <c r="AH177" s="2094"/>
      <c r="AI177" s="1865"/>
      <c r="AJ177" s="1865"/>
      <c r="AK177" s="1865"/>
      <c r="AL177" s="1956"/>
      <c r="AM177" s="4057"/>
      <c r="AN177" s="4057"/>
      <c r="AO177" s="1865"/>
      <c r="AP177" s="1865"/>
      <c r="AQ177" s="2094"/>
      <c r="AR177" s="2095"/>
      <c r="AS177" s="2096"/>
      <c r="AT177" s="2097"/>
      <c r="AU177" s="2098"/>
      <c r="AV177" s="1869"/>
      <c r="AW177" s="2099"/>
      <c r="AX177" s="2099"/>
      <c r="AY177" s="1871"/>
      <c r="AZ177" s="1872"/>
      <c r="BA177" s="1872"/>
      <c r="BB177" s="1872"/>
      <c r="BC177" s="2100"/>
      <c r="BD177" s="1872"/>
      <c r="BE177" s="1877"/>
      <c r="BF177" s="2101"/>
      <c r="BG177" s="2102"/>
      <c r="BH177" s="1877"/>
      <c r="BI177" s="2101"/>
      <c r="BJ177" s="2103"/>
      <c r="BK177" s="1877"/>
      <c r="BL177" s="1876">
        <f t="shared" si="28"/>
        <v>0</v>
      </c>
      <c r="BM177" s="2104"/>
      <c r="BN177" s="1902"/>
      <c r="BO177" s="1878"/>
      <c r="BP177" s="1878"/>
      <c r="BQ177" s="1915"/>
      <c r="BR177" s="2105"/>
      <c r="BS177" s="2106"/>
      <c r="BT177" s="2106"/>
      <c r="BU177" s="2106"/>
      <c r="BV177" s="2106"/>
      <c r="BW177" s="2106"/>
      <c r="BX177" s="2106"/>
      <c r="BY177" s="2106"/>
      <c r="BZ177" s="2106"/>
      <c r="CA177" s="2106"/>
      <c r="CB177" s="2106"/>
      <c r="CC177" s="2107"/>
      <c r="CD177" s="2108" t="s">
        <v>2511</v>
      </c>
    </row>
    <row r="178" spans="1:82" ht="21" customHeight="1" x14ac:dyDescent="0.2">
      <c r="A178" s="62" t="s">
        <v>161</v>
      </c>
      <c r="B178" s="749" t="s">
        <v>120</v>
      </c>
      <c r="C178" s="1005" t="s">
        <v>122</v>
      </c>
      <c r="D178" s="460">
        <v>18</v>
      </c>
      <c r="E178" s="575" t="s">
        <v>2508</v>
      </c>
      <c r="F178" s="526" t="s">
        <v>2509</v>
      </c>
      <c r="G178" s="576">
        <v>175</v>
      </c>
      <c r="H178" s="576" t="s">
        <v>1</v>
      </c>
      <c r="I178" s="941">
        <v>175</v>
      </c>
      <c r="J178" s="454">
        <v>175</v>
      </c>
      <c r="K178" s="25"/>
      <c r="L178" s="6"/>
      <c r="M178" s="7"/>
      <c r="N178" s="7"/>
      <c r="O178" s="7"/>
      <c r="P178" s="7"/>
      <c r="Q178" s="7"/>
      <c r="R178" s="7"/>
      <c r="S178" s="7"/>
      <c r="T178" s="7"/>
      <c r="U178" s="267">
        <f t="shared" si="27"/>
        <v>0</v>
      </c>
      <c r="V178" s="7"/>
      <c r="W178" s="7"/>
      <c r="X178" s="7"/>
      <c r="Y178" s="7"/>
      <c r="Z178" s="7"/>
      <c r="AA178" s="7"/>
      <c r="AB178" s="7"/>
      <c r="AC178" s="7"/>
      <c r="AD178" s="7"/>
      <c r="AE178" s="7"/>
      <c r="AF178" s="7"/>
      <c r="AG178" s="1864"/>
      <c r="AH178" s="2094"/>
      <c r="AI178" s="1865"/>
      <c r="AJ178" s="1865"/>
      <c r="AK178" s="1865"/>
      <c r="AL178" s="1956"/>
      <c r="AM178" s="4057"/>
      <c r="AN178" s="4057"/>
      <c r="AO178" s="1865"/>
      <c r="AP178" s="1865"/>
      <c r="AQ178" s="2094"/>
      <c r="AR178" s="2095"/>
      <c r="AS178" s="2096"/>
      <c r="AT178" s="2097"/>
      <c r="AU178" s="2098"/>
      <c r="AV178" s="1869"/>
      <c r="AW178" s="2099"/>
      <c r="AX178" s="2099"/>
      <c r="AY178" s="1871"/>
      <c r="AZ178" s="1872"/>
      <c r="BA178" s="1872"/>
      <c r="BB178" s="1872"/>
      <c r="BC178" s="2100"/>
      <c r="BD178" s="1872"/>
      <c r="BE178" s="1877"/>
      <c r="BF178" s="2101"/>
      <c r="BG178" s="2102"/>
      <c r="BH178" s="1877"/>
      <c r="BI178" s="2101"/>
      <c r="BJ178" s="2103"/>
      <c r="BK178" s="1877"/>
      <c r="BL178" s="1876">
        <f t="shared" si="28"/>
        <v>0</v>
      </c>
      <c r="BM178" s="2104"/>
      <c r="BN178" s="1902"/>
      <c r="BO178" s="1878"/>
      <c r="BP178" s="1878"/>
      <c r="BQ178" s="1915"/>
      <c r="BR178" s="2105"/>
      <c r="BS178" s="2106"/>
      <c r="BT178" s="2106"/>
      <c r="BU178" s="2106"/>
      <c r="BV178" s="2106"/>
      <c r="BW178" s="2106"/>
      <c r="BX178" s="2106"/>
      <c r="BY178" s="2106"/>
      <c r="BZ178" s="2106"/>
      <c r="CA178" s="2106"/>
      <c r="CB178" s="2106"/>
      <c r="CC178" s="2107"/>
      <c r="CD178" s="2108" t="s">
        <v>2511</v>
      </c>
    </row>
    <row r="179" spans="1:82" ht="21" customHeight="1" x14ac:dyDescent="0.2">
      <c r="A179" s="62" t="s">
        <v>161</v>
      </c>
      <c r="B179" s="749" t="s">
        <v>120</v>
      </c>
      <c r="C179" s="1005" t="s">
        <v>122</v>
      </c>
      <c r="D179" s="460">
        <v>18</v>
      </c>
      <c r="E179" s="575" t="s">
        <v>2508</v>
      </c>
      <c r="F179" s="526" t="s">
        <v>2509</v>
      </c>
      <c r="G179" s="576">
        <v>175</v>
      </c>
      <c r="H179" s="576" t="s">
        <v>1</v>
      </c>
      <c r="I179" s="941">
        <v>175</v>
      </c>
      <c r="J179" s="454">
        <v>175</v>
      </c>
      <c r="K179" s="25"/>
      <c r="L179" s="6"/>
      <c r="M179" s="7"/>
      <c r="N179" s="7"/>
      <c r="O179" s="7"/>
      <c r="P179" s="7"/>
      <c r="Q179" s="7"/>
      <c r="R179" s="7"/>
      <c r="S179" s="7"/>
      <c r="T179" s="7"/>
      <c r="U179" s="267">
        <f t="shared" si="27"/>
        <v>0</v>
      </c>
      <c r="V179" s="7"/>
      <c r="W179" s="7"/>
      <c r="X179" s="7"/>
      <c r="Y179" s="7"/>
      <c r="Z179" s="7"/>
      <c r="AA179" s="7"/>
      <c r="AB179" s="7"/>
      <c r="AC179" s="7"/>
      <c r="AD179" s="7"/>
      <c r="AE179" s="7"/>
      <c r="AF179" s="7"/>
      <c r="AG179" s="1864"/>
      <c r="AH179" s="2094"/>
      <c r="AI179" s="1865"/>
      <c r="AJ179" s="1865"/>
      <c r="AK179" s="1865"/>
      <c r="AL179" s="1956"/>
      <c r="AM179" s="4057"/>
      <c r="AN179" s="4057"/>
      <c r="AO179" s="1865"/>
      <c r="AP179" s="1865"/>
      <c r="AQ179" s="2094"/>
      <c r="AR179" s="2095"/>
      <c r="AS179" s="2096"/>
      <c r="AT179" s="2097"/>
      <c r="AU179" s="2098"/>
      <c r="AV179" s="1869"/>
      <c r="AW179" s="2099"/>
      <c r="AX179" s="2099"/>
      <c r="AY179" s="1871"/>
      <c r="AZ179" s="1872"/>
      <c r="BA179" s="1872"/>
      <c r="BB179" s="1872"/>
      <c r="BC179" s="2100"/>
      <c r="BD179" s="1872"/>
      <c r="BE179" s="1877"/>
      <c r="BF179" s="2101"/>
      <c r="BG179" s="2102"/>
      <c r="BH179" s="1877"/>
      <c r="BI179" s="2101"/>
      <c r="BJ179" s="2103"/>
      <c r="BK179" s="1877"/>
      <c r="BL179" s="1876">
        <f t="shared" si="28"/>
        <v>0</v>
      </c>
      <c r="BM179" s="2104"/>
      <c r="BN179" s="1902"/>
      <c r="BO179" s="1878"/>
      <c r="BP179" s="1878"/>
      <c r="BQ179" s="1915"/>
      <c r="BR179" s="2105"/>
      <c r="BS179" s="2106"/>
      <c r="BT179" s="2106"/>
      <c r="BU179" s="2106"/>
      <c r="BV179" s="2106"/>
      <c r="BW179" s="2106"/>
      <c r="BX179" s="2106"/>
      <c r="BY179" s="2106"/>
      <c r="BZ179" s="2106"/>
      <c r="CA179" s="2106"/>
      <c r="CB179" s="2106"/>
      <c r="CC179" s="2107"/>
      <c r="CD179" s="2108" t="s">
        <v>2511</v>
      </c>
    </row>
    <row r="180" spans="1:82" ht="21" customHeight="1" thickBot="1" x14ac:dyDescent="0.25">
      <c r="A180" s="63" t="s">
        <v>161</v>
      </c>
      <c r="B180" s="755" t="s">
        <v>120</v>
      </c>
      <c r="C180" s="1075" t="s">
        <v>122</v>
      </c>
      <c r="D180" s="431">
        <v>18</v>
      </c>
      <c r="E180" s="581" t="s">
        <v>2508</v>
      </c>
      <c r="F180" s="433" t="s">
        <v>2509</v>
      </c>
      <c r="G180" s="582">
        <v>175</v>
      </c>
      <c r="H180" s="582" t="s">
        <v>1</v>
      </c>
      <c r="I180" s="943">
        <v>175</v>
      </c>
      <c r="J180" s="496">
        <v>175</v>
      </c>
      <c r="K180" s="56"/>
      <c r="L180" s="57"/>
      <c r="M180" s="58"/>
      <c r="N180" s="58"/>
      <c r="O180" s="58"/>
      <c r="P180" s="58"/>
      <c r="Q180" s="58"/>
      <c r="R180" s="58"/>
      <c r="S180" s="58"/>
      <c r="T180" s="58"/>
      <c r="U180" s="1076">
        <f t="shared" si="27"/>
        <v>0</v>
      </c>
      <c r="V180" s="58"/>
      <c r="W180" s="58"/>
      <c r="X180" s="58"/>
      <c r="Y180" s="58"/>
      <c r="Z180" s="58"/>
      <c r="AA180" s="58"/>
      <c r="AB180" s="58"/>
      <c r="AC180" s="58"/>
      <c r="AD180" s="58"/>
      <c r="AE180" s="58"/>
      <c r="AF180" s="58"/>
      <c r="AG180" s="1881"/>
      <c r="AH180" s="2109"/>
      <c r="AI180" s="1882"/>
      <c r="AJ180" s="1882"/>
      <c r="AK180" s="1882"/>
      <c r="AL180" s="1959"/>
      <c r="AM180" s="4058"/>
      <c r="AN180" s="4058"/>
      <c r="AO180" s="1882"/>
      <c r="AP180" s="1882"/>
      <c r="AQ180" s="2109"/>
      <c r="AR180" s="2110"/>
      <c r="AS180" s="2111"/>
      <c r="AT180" s="2112"/>
      <c r="AU180" s="2113"/>
      <c r="AV180" s="1886"/>
      <c r="AW180" s="2114"/>
      <c r="AX180" s="2114"/>
      <c r="AY180" s="1888"/>
      <c r="AZ180" s="1889"/>
      <c r="BA180" s="1889"/>
      <c r="BB180" s="1889"/>
      <c r="BC180" s="2115"/>
      <c r="BD180" s="1889"/>
      <c r="BE180" s="1895"/>
      <c r="BF180" s="2116"/>
      <c r="BG180" s="2117"/>
      <c r="BH180" s="1895"/>
      <c r="BI180" s="2116"/>
      <c r="BJ180" s="2118"/>
      <c r="BK180" s="1895"/>
      <c r="BL180" s="1894">
        <f t="shared" si="28"/>
        <v>0</v>
      </c>
      <c r="BM180" s="2119"/>
      <c r="BN180" s="1902"/>
      <c r="BO180" s="1878"/>
      <c r="BP180" s="1878"/>
      <c r="BQ180" s="1915"/>
      <c r="BR180" s="2120"/>
      <c r="BS180" s="1913"/>
      <c r="BT180" s="1913"/>
      <c r="BU180" s="1913"/>
      <c r="BV180" s="1913"/>
      <c r="BW180" s="1913"/>
      <c r="BX180" s="1913"/>
      <c r="BY180" s="1913"/>
      <c r="BZ180" s="1913"/>
      <c r="CA180" s="1913"/>
      <c r="CB180" s="1913"/>
      <c r="CC180" s="2121"/>
      <c r="CD180" s="2122" t="s">
        <v>2511</v>
      </c>
    </row>
    <row r="181" spans="1:82" ht="21" customHeight="1" x14ac:dyDescent="0.2">
      <c r="A181" s="59" t="s">
        <v>161</v>
      </c>
      <c r="B181" s="71" t="s">
        <v>120</v>
      </c>
      <c r="C181" s="66" t="s">
        <v>122</v>
      </c>
      <c r="D181" s="163">
        <v>19</v>
      </c>
      <c r="E181" s="47" t="s">
        <v>2512</v>
      </c>
      <c r="F181" s="67" t="s">
        <v>2513</v>
      </c>
      <c r="G181" s="49">
        <v>269</v>
      </c>
      <c r="H181" s="49" t="s">
        <v>1</v>
      </c>
      <c r="I181" s="939">
        <v>231</v>
      </c>
      <c r="J181" s="493">
        <v>231</v>
      </c>
      <c r="K181" s="50"/>
      <c r="L181" s="51">
        <f>+M181+N181+O181+P181+Q181+R181+S181+T181</f>
        <v>0</v>
      </c>
      <c r="M181" s="52"/>
      <c r="N181" s="52"/>
      <c r="O181" s="52"/>
      <c r="P181" s="52"/>
      <c r="Q181" s="52"/>
      <c r="R181" s="52"/>
      <c r="S181" s="52"/>
      <c r="T181" s="52"/>
      <c r="U181" s="343">
        <f t="shared" si="27"/>
        <v>0</v>
      </c>
      <c r="V181" s="52"/>
      <c r="W181" s="52"/>
      <c r="X181" s="52"/>
      <c r="Y181" s="52"/>
      <c r="Z181" s="52"/>
      <c r="AA181" s="52"/>
      <c r="AB181" s="52"/>
      <c r="AC181" s="52"/>
      <c r="AD181" s="52"/>
      <c r="AE181" s="52"/>
      <c r="AF181" s="52"/>
      <c r="AG181" s="1923"/>
      <c r="AH181" s="2009"/>
      <c r="AI181" s="1845"/>
      <c r="AJ181" s="1845"/>
      <c r="AK181" s="1845"/>
      <c r="AL181" s="1462"/>
      <c r="AM181" s="4056"/>
      <c r="AN181" s="4056"/>
      <c r="AO181" s="1845"/>
      <c r="AP181" s="1845"/>
      <c r="AQ181" s="2009"/>
      <c r="AR181" s="2085"/>
      <c r="AS181" s="2086"/>
      <c r="AT181" s="2087"/>
      <c r="AU181" s="2088"/>
      <c r="AV181" s="2089"/>
      <c r="AW181" s="2090"/>
      <c r="AX181" s="2090"/>
      <c r="AY181" s="4522" t="s">
        <v>2510</v>
      </c>
      <c r="AZ181" s="1854"/>
      <c r="BA181" s="1854"/>
      <c r="BB181" s="1854"/>
      <c r="BC181" s="1855"/>
      <c r="BD181" s="1854"/>
      <c r="BE181" s="1860"/>
      <c r="BF181" s="2091"/>
      <c r="BG181" s="2092"/>
      <c r="BH181" s="1860"/>
      <c r="BI181" s="2091"/>
      <c r="BJ181" s="2093"/>
      <c r="BK181" s="1860"/>
      <c r="BL181" s="1859">
        <f t="shared" si="28"/>
        <v>0</v>
      </c>
      <c r="BM181" s="2014">
        <f>L181-(BI181+BI182+BI183+BI184+BI185+BI186)</f>
        <v>0</v>
      </c>
      <c r="BN181" s="1902"/>
      <c r="BO181" s="1878"/>
      <c r="BP181" s="1878"/>
      <c r="BQ181" s="1915"/>
      <c r="BR181" s="2045"/>
      <c r="BS181" s="1861"/>
      <c r="BT181" s="1861"/>
      <c r="BU181" s="1861"/>
      <c r="BV181" s="1861"/>
      <c r="BW181" s="1861"/>
      <c r="BX181" s="1861"/>
      <c r="BY181" s="1861"/>
      <c r="BZ181" s="1861"/>
      <c r="CA181" s="1861"/>
      <c r="CB181" s="1861"/>
      <c r="CC181" s="1862"/>
      <c r="CD181" s="1863" t="s">
        <v>2511</v>
      </c>
    </row>
    <row r="182" spans="1:82" ht="21" customHeight="1" x14ac:dyDescent="0.2">
      <c r="A182" s="62" t="s">
        <v>161</v>
      </c>
      <c r="B182" s="749" t="s">
        <v>120</v>
      </c>
      <c r="C182" s="1005" t="s">
        <v>122</v>
      </c>
      <c r="D182" s="460">
        <v>19</v>
      </c>
      <c r="E182" s="575" t="s">
        <v>2512</v>
      </c>
      <c r="F182" s="608" t="s">
        <v>2513</v>
      </c>
      <c r="G182" s="576">
        <v>269</v>
      </c>
      <c r="H182" s="576" t="s">
        <v>1</v>
      </c>
      <c r="I182" s="941">
        <v>231</v>
      </c>
      <c r="J182" s="454">
        <v>231</v>
      </c>
      <c r="K182" s="25"/>
      <c r="L182" s="6"/>
      <c r="M182" s="7"/>
      <c r="N182" s="7"/>
      <c r="O182" s="7"/>
      <c r="P182" s="7"/>
      <c r="Q182" s="7"/>
      <c r="R182" s="7"/>
      <c r="S182" s="7"/>
      <c r="T182" s="7"/>
      <c r="U182" s="267">
        <f t="shared" si="27"/>
        <v>0</v>
      </c>
      <c r="V182" s="7"/>
      <c r="W182" s="7"/>
      <c r="X182" s="7"/>
      <c r="Y182" s="7"/>
      <c r="Z182" s="7"/>
      <c r="AA182" s="7"/>
      <c r="AB182" s="7"/>
      <c r="AC182" s="7"/>
      <c r="AD182" s="7"/>
      <c r="AE182" s="7"/>
      <c r="AF182" s="7"/>
      <c r="AG182" s="1864"/>
      <c r="AH182" s="2094"/>
      <c r="AI182" s="1865"/>
      <c r="AJ182" s="1865"/>
      <c r="AK182" s="1865"/>
      <c r="AL182" s="1956"/>
      <c r="AM182" s="4057"/>
      <c r="AN182" s="4057"/>
      <c r="AO182" s="1865"/>
      <c r="AP182" s="1865"/>
      <c r="AQ182" s="2094"/>
      <c r="AR182" s="2095"/>
      <c r="AS182" s="2096"/>
      <c r="AT182" s="2097"/>
      <c r="AU182" s="2098"/>
      <c r="AV182" s="1869"/>
      <c r="AW182" s="2099"/>
      <c r="AX182" s="2099"/>
      <c r="AY182" s="1871"/>
      <c r="AZ182" s="1872"/>
      <c r="BA182" s="1872"/>
      <c r="BB182" s="1872"/>
      <c r="BC182" s="2100"/>
      <c r="BD182" s="1872"/>
      <c r="BE182" s="1877"/>
      <c r="BF182" s="2101"/>
      <c r="BG182" s="2102"/>
      <c r="BH182" s="1877"/>
      <c r="BI182" s="2101"/>
      <c r="BJ182" s="2103"/>
      <c r="BK182" s="1877"/>
      <c r="BL182" s="1876">
        <f t="shared" si="28"/>
        <v>0</v>
      </c>
      <c r="BM182" s="2104"/>
      <c r="BN182" s="1902"/>
      <c r="BO182" s="1878"/>
      <c r="BP182" s="1878"/>
      <c r="BQ182" s="1915"/>
      <c r="BR182" s="2105"/>
      <c r="BS182" s="2106"/>
      <c r="BT182" s="2106"/>
      <c r="BU182" s="2106"/>
      <c r="BV182" s="2106"/>
      <c r="BW182" s="2106"/>
      <c r="BX182" s="2106"/>
      <c r="BY182" s="2106"/>
      <c r="BZ182" s="2106"/>
      <c r="CA182" s="2106"/>
      <c r="CB182" s="2106"/>
      <c r="CC182" s="2107"/>
      <c r="CD182" s="2108" t="s">
        <v>2511</v>
      </c>
    </row>
    <row r="183" spans="1:82" ht="21" customHeight="1" x14ac:dyDescent="0.2">
      <c r="A183" s="62" t="s">
        <v>161</v>
      </c>
      <c r="B183" s="749" t="s">
        <v>120</v>
      </c>
      <c r="C183" s="1005" t="s">
        <v>122</v>
      </c>
      <c r="D183" s="460">
        <v>19</v>
      </c>
      <c r="E183" s="575" t="s">
        <v>2512</v>
      </c>
      <c r="F183" s="608" t="s">
        <v>2513</v>
      </c>
      <c r="G183" s="576">
        <v>269</v>
      </c>
      <c r="H183" s="576" t="s">
        <v>1</v>
      </c>
      <c r="I183" s="941">
        <v>231</v>
      </c>
      <c r="J183" s="454">
        <v>231</v>
      </c>
      <c r="K183" s="25"/>
      <c r="L183" s="6"/>
      <c r="M183" s="7"/>
      <c r="N183" s="7"/>
      <c r="O183" s="7"/>
      <c r="P183" s="7"/>
      <c r="Q183" s="7"/>
      <c r="R183" s="7"/>
      <c r="S183" s="7"/>
      <c r="T183" s="7"/>
      <c r="U183" s="267">
        <f t="shared" si="27"/>
        <v>0</v>
      </c>
      <c r="V183" s="7"/>
      <c r="W183" s="7"/>
      <c r="X183" s="7"/>
      <c r="Y183" s="7"/>
      <c r="Z183" s="7"/>
      <c r="AA183" s="7"/>
      <c r="AB183" s="7"/>
      <c r="AC183" s="7"/>
      <c r="AD183" s="7"/>
      <c r="AE183" s="7"/>
      <c r="AF183" s="7"/>
      <c r="AG183" s="1864"/>
      <c r="AH183" s="2094"/>
      <c r="AI183" s="1865"/>
      <c r="AJ183" s="1865"/>
      <c r="AK183" s="1865"/>
      <c r="AL183" s="1956"/>
      <c r="AM183" s="4057"/>
      <c r="AN183" s="4057"/>
      <c r="AO183" s="1865"/>
      <c r="AP183" s="1865"/>
      <c r="AQ183" s="2094"/>
      <c r="AR183" s="2095"/>
      <c r="AS183" s="2096"/>
      <c r="AT183" s="2097"/>
      <c r="AU183" s="2098"/>
      <c r="AV183" s="1869"/>
      <c r="AW183" s="2099"/>
      <c r="AX183" s="2099"/>
      <c r="AY183" s="1871"/>
      <c r="AZ183" s="1872"/>
      <c r="BA183" s="1872"/>
      <c r="BB183" s="1872"/>
      <c r="BC183" s="2100"/>
      <c r="BD183" s="1872"/>
      <c r="BE183" s="1877"/>
      <c r="BF183" s="2101"/>
      <c r="BG183" s="2102"/>
      <c r="BH183" s="1877"/>
      <c r="BI183" s="2101"/>
      <c r="BJ183" s="2103"/>
      <c r="BK183" s="1877"/>
      <c r="BL183" s="1876">
        <f t="shared" si="28"/>
        <v>0</v>
      </c>
      <c r="BM183" s="2104"/>
      <c r="BN183" s="1902"/>
      <c r="BO183" s="1878"/>
      <c r="BP183" s="1878"/>
      <c r="BQ183" s="1915"/>
      <c r="BR183" s="2105"/>
      <c r="BS183" s="2106"/>
      <c r="BT183" s="2106"/>
      <c r="BU183" s="2106"/>
      <c r="BV183" s="2106"/>
      <c r="BW183" s="2106"/>
      <c r="BX183" s="2106"/>
      <c r="BY183" s="2106"/>
      <c r="BZ183" s="2106"/>
      <c r="CA183" s="2106"/>
      <c r="CB183" s="2106"/>
      <c r="CC183" s="2107"/>
      <c r="CD183" s="2108" t="s">
        <v>2511</v>
      </c>
    </row>
    <row r="184" spans="1:82" ht="21" customHeight="1" x14ac:dyDescent="0.2">
      <c r="A184" s="62" t="s">
        <v>161</v>
      </c>
      <c r="B184" s="749" t="s">
        <v>120</v>
      </c>
      <c r="C184" s="1005" t="s">
        <v>122</v>
      </c>
      <c r="D184" s="460">
        <v>19</v>
      </c>
      <c r="E184" s="575" t="s">
        <v>2512</v>
      </c>
      <c r="F184" s="608" t="s">
        <v>2513</v>
      </c>
      <c r="G184" s="576">
        <v>269</v>
      </c>
      <c r="H184" s="576" t="s">
        <v>1</v>
      </c>
      <c r="I184" s="941">
        <v>231</v>
      </c>
      <c r="J184" s="454">
        <v>231</v>
      </c>
      <c r="K184" s="25"/>
      <c r="L184" s="6"/>
      <c r="M184" s="7"/>
      <c r="N184" s="7"/>
      <c r="O184" s="7"/>
      <c r="P184" s="7"/>
      <c r="Q184" s="7"/>
      <c r="R184" s="7"/>
      <c r="S184" s="7"/>
      <c r="T184" s="7"/>
      <c r="U184" s="267">
        <f t="shared" si="27"/>
        <v>0</v>
      </c>
      <c r="V184" s="7"/>
      <c r="W184" s="7"/>
      <c r="X184" s="7"/>
      <c r="Y184" s="7"/>
      <c r="Z184" s="7"/>
      <c r="AA184" s="7"/>
      <c r="AB184" s="7"/>
      <c r="AC184" s="7"/>
      <c r="AD184" s="7"/>
      <c r="AE184" s="7"/>
      <c r="AF184" s="7"/>
      <c r="AG184" s="1864"/>
      <c r="AH184" s="2094"/>
      <c r="AI184" s="1865"/>
      <c r="AJ184" s="1865"/>
      <c r="AK184" s="1865"/>
      <c r="AL184" s="1956"/>
      <c r="AM184" s="4057"/>
      <c r="AN184" s="4057"/>
      <c r="AO184" s="1865"/>
      <c r="AP184" s="1865"/>
      <c r="AQ184" s="2094"/>
      <c r="AR184" s="2095"/>
      <c r="AS184" s="2096"/>
      <c r="AT184" s="2097"/>
      <c r="AU184" s="2098"/>
      <c r="AV184" s="1869"/>
      <c r="AW184" s="2099"/>
      <c r="AX184" s="2099"/>
      <c r="AY184" s="1871"/>
      <c r="AZ184" s="1872"/>
      <c r="BA184" s="1872"/>
      <c r="BB184" s="1872"/>
      <c r="BC184" s="2100"/>
      <c r="BD184" s="1872"/>
      <c r="BE184" s="1877"/>
      <c r="BF184" s="2101"/>
      <c r="BG184" s="2102"/>
      <c r="BH184" s="1877"/>
      <c r="BI184" s="2101"/>
      <c r="BJ184" s="2103"/>
      <c r="BK184" s="1877"/>
      <c r="BL184" s="1876">
        <f t="shared" si="28"/>
        <v>0</v>
      </c>
      <c r="BM184" s="2104"/>
      <c r="BN184" s="1902"/>
      <c r="BO184" s="1878"/>
      <c r="BP184" s="1878"/>
      <c r="BQ184" s="1915"/>
      <c r="BR184" s="2105"/>
      <c r="BS184" s="2106"/>
      <c r="BT184" s="2106"/>
      <c r="BU184" s="2106"/>
      <c r="BV184" s="2106"/>
      <c r="BW184" s="2106"/>
      <c r="BX184" s="2106"/>
      <c r="BY184" s="2106"/>
      <c r="BZ184" s="2106"/>
      <c r="CA184" s="2106"/>
      <c r="CB184" s="2106"/>
      <c r="CC184" s="2107"/>
      <c r="CD184" s="2108" t="s">
        <v>2511</v>
      </c>
    </row>
    <row r="185" spans="1:82" ht="21" customHeight="1" x14ac:dyDescent="0.2">
      <c r="A185" s="62" t="s">
        <v>161</v>
      </c>
      <c r="B185" s="749" t="s">
        <v>120</v>
      </c>
      <c r="C185" s="1005" t="s">
        <v>122</v>
      </c>
      <c r="D185" s="460">
        <v>19</v>
      </c>
      <c r="E185" s="575" t="s">
        <v>2512</v>
      </c>
      <c r="F185" s="608" t="s">
        <v>2513</v>
      </c>
      <c r="G185" s="576">
        <v>269</v>
      </c>
      <c r="H185" s="576" t="s">
        <v>1</v>
      </c>
      <c r="I185" s="941">
        <v>231</v>
      </c>
      <c r="J185" s="454">
        <v>231</v>
      </c>
      <c r="K185" s="25"/>
      <c r="L185" s="6"/>
      <c r="M185" s="7"/>
      <c r="N185" s="7"/>
      <c r="O185" s="7"/>
      <c r="P185" s="7"/>
      <c r="Q185" s="7"/>
      <c r="R185" s="7"/>
      <c r="S185" s="7"/>
      <c r="T185" s="7"/>
      <c r="U185" s="267">
        <f t="shared" si="27"/>
        <v>0</v>
      </c>
      <c r="V185" s="7"/>
      <c r="W185" s="7"/>
      <c r="X185" s="7"/>
      <c r="Y185" s="7"/>
      <c r="Z185" s="7"/>
      <c r="AA185" s="7"/>
      <c r="AB185" s="7"/>
      <c r="AC185" s="7"/>
      <c r="AD185" s="7"/>
      <c r="AE185" s="7"/>
      <c r="AF185" s="7"/>
      <c r="AG185" s="1864"/>
      <c r="AH185" s="2094"/>
      <c r="AI185" s="1865"/>
      <c r="AJ185" s="1865"/>
      <c r="AK185" s="1865"/>
      <c r="AL185" s="1956"/>
      <c r="AM185" s="4057"/>
      <c r="AN185" s="4057"/>
      <c r="AO185" s="1865"/>
      <c r="AP185" s="1865"/>
      <c r="AQ185" s="2094"/>
      <c r="AR185" s="2095"/>
      <c r="AS185" s="2096"/>
      <c r="AT185" s="2097"/>
      <c r="AU185" s="2098"/>
      <c r="AV185" s="1869"/>
      <c r="AW185" s="2099"/>
      <c r="AX185" s="2099"/>
      <c r="AY185" s="1871"/>
      <c r="AZ185" s="1872"/>
      <c r="BA185" s="1872"/>
      <c r="BB185" s="1872"/>
      <c r="BC185" s="2100"/>
      <c r="BD185" s="1872"/>
      <c r="BE185" s="1877"/>
      <c r="BF185" s="2101"/>
      <c r="BG185" s="2102"/>
      <c r="BH185" s="1877"/>
      <c r="BI185" s="2101"/>
      <c r="BJ185" s="2103"/>
      <c r="BK185" s="1877"/>
      <c r="BL185" s="1876">
        <f t="shared" si="28"/>
        <v>0</v>
      </c>
      <c r="BM185" s="2104"/>
      <c r="BN185" s="1902"/>
      <c r="BO185" s="1878"/>
      <c r="BP185" s="1878"/>
      <c r="BQ185" s="1915"/>
      <c r="BR185" s="2105"/>
      <c r="BS185" s="2106"/>
      <c r="BT185" s="2106"/>
      <c r="BU185" s="2106"/>
      <c r="BV185" s="2106"/>
      <c r="BW185" s="2106"/>
      <c r="BX185" s="2106"/>
      <c r="BY185" s="2106"/>
      <c r="BZ185" s="2106"/>
      <c r="CA185" s="2106"/>
      <c r="CB185" s="2106"/>
      <c r="CC185" s="2107"/>
      <c r="CD185" s="2108" t="s">
        <v>2511</v>
      </c>
    </row>
    <row r="186" spans="1:82" ht="21" customHeight="1" thickBot="1" x14ac:dyDescent="0.25">
      <c r="A186" s="63" t="s">
        <v>161</v>
      </c>
      <c r="B186" s="755" t="s">
        <v>120</v>
      </c>
      <c r="C186" s="1075" t="s">
        <v>122</v>
      </c>
      <c r="D186" s="431">
        <v>19</v>
      </c>
      <c r="E186" s="581" t="s">
        <v>2512</v>
      </c>
      <c r="F186" s="609" t="s">
        <v>2513</v>
      </c>
      <c r="G186" s="582">
        <v>269</v>
      </c>
      <c r="H186" s="582" t="s">
        <v>1</v>
      </c>
      <c r="I186" s="943">
        <v>231</v>
      </c>
      <c r="J186" s="496">
        <v>231</v>
      </c>
      <c r="K186" s="56"/>
      <c r="L186" s="57"/>
      <c r="M186" s="58"/>
      <c r="N186" s="58"/>
      <c r="O186" s="58"/>
      <c r="P186" s="58"/>
      <c r="Q186" s="58"/>
      <c r="R186" s="58"/>
      <c r="S186" s="58"/>
      <c r="T186" s="58"/>
      <c r="U186" s="1076">
        <f t="shared" si="27"/>
        <v>0</v>
      </c>
      <c r="V186" s="58"/>
      <c r="W186" s="58"/>
      <c r="X186" s="58"/>
      <c r="Y186" s="58"/>
      <c r="Z186" s="58"/>
      <c r="AA186" s="58"/>
      <c r="AB186" s="58"/>
      <c r="AC186" s="58"/>
      <c r="AD186" s="58"/>
      <c r="AE186" s="58"/>
      <c r="AF186" s="58"/>
      <c r="AG186" s="1881"/>
      <c r="AH186" s="2109"/>
      <c r="AI186" s="1882"/>
      <c r="AJ186" s="1882"/>
      <c r="AK186" s="1882"/>
      <c r="AL186" s="1959"/>
      <c r="AM186" s="4058"/>
      <c r="AN186" s="4058"/>
      <c r="AO186" s="1882"/>
      <c r="AP186" s="1882"/>
      <c r="AQ186" s="2109"/>
      <c r="AR186" s="2110"/>
      <c r="AS186" s="2111"/>
      <c r="AT186" s="2112"/>
      <c r="AU186" s="2113"/>
      <c r="AV186" s="1886"/>
      <c r="AW186" s="2114"/>
      <c r="AX186" s="2114"/>
      <c r="AY186" s="1888"/>
      <c r="AZ186" s="1889"/>
      <c r="BA186" s="1889"/>
      <c r="BB186" s="1889"/>
      <c r="BC186" s="2115"/>
      <c r="BD186" s="1889"/>
      <c r="BE186" s="1895"/>
      <c r="BF186" s="2116"/>
      <c r="BG186" s="2117"/>
      <c r="BH186" s="1895"/>
      <c r="BI186" s="2116"/>
      <c r="BJ186" s="2118"/>
      <c r="BK186" s="1895"/>
      <c r="BL186" s="1894">
        <f t="shared" si="28"/>
        <v>0</v>
      </c>
      <c r="BM186" s="2119"/>
      <c r="BN186" s="1902"/>
      <c r="BO186" s="1878"/>
      <c r="BP186" s="1878"/>
      <c r="BQ186" s="1915"/>
      <c r="BR186" s="2120"/>
      <c r="BS186" s="1913"/>
      <c r="BT186" s="1913"/>
      <c r="BU186" s="1913"/>
      <c r="BV186" s="1913"/>
      <c r="BW186" s="1913"/>
      <c r="BX186" s="1913"/>
      <c r="BY186" s="1913"/>
      <c r="BZ186" s="1913"/>
      <c r="CA186" s="1913"/>
      <c r="CB186" s="1913"/>
      <c r="CC186" s="2121"/>
      <c r="CD186" s="2122" t="s">
        <v>2511</v>
      </c>
    </row>
    <row r="187" spans="1:82" ht="21" customHeight="1" x14ac:dyDescent="0.2">
      <c r="A187" s="59" t="s">
        <v>161</v>
      </c>
      <c r="B187" s="71" t="s">
        <v>120</v>
      </c>
      <c r="C187" s="66" t="s">
        <v>122</v>
      </c>
      <c r="D187" s="163">
        <v>20</v>
      </c>
      <c r="E187" s="47" t="s">
        <v>2514</v>
      </c>
      <c r="F187" s="67" t="s">
        <v>2515</v>
      </c>
      <c r="G187" s="49">
        <v>1140</v>
      </c>
      <c r="H187" s="49" t="s">
        <v>1</v>
      </c>
      <c r="I187" s="939">
        <v>1200</v>
      </c>
      <c r="J187" s="493">
        <v>1200</v>
      </c>
      <c r="K187" s="50"/>
      <c r="L187" s="51">
        <f>+M187+N187+O187+P187+Q187+R187+S187+T187</f>
        <v>0</v>
      </c>
      <c r="M187" s="52"/>
      <c r="N187" s="52"/>
      <c r="O187" s="52"/>
      <c r="P187" s="52"/>
      <c r="Q187" s="52"/>
      <c r="R187" s="52"/>
      <c r="S187" s="52"/>
      <c r="T187" s="52"/>
      <c r="U187" s="343">
        <f t="shared" si="27"/>
        <v>0</v>
      </c>
      <c r="V187" s="52"/>
      <c r="W187" s="52"/>
      <c r="X187" s="52"/>
      <c r="Y187" s="52"/>
      <c r="Z187" s="52"/>
      <c r="AA187" s="52"/>
      <c r="AB187" s="52"/>
      <c r="AC187" s="52"/>
      <c r="AD187" s="52"/>
      <c r="AE187" s="52"/>
      <c r="AF187" s="52"/>
      <c r="AG187" s="1923"/>
      <c r="AH187" s="2009"/>
      <c r="AI187" s="1845"/>
      <c r="AJ187" s="1845"/>
      <c r="AK187" s="1845"/>
      <c r="AL187" s="1462"/>
      <c r="AM187" s="4056"/>
      <c r="AN187" s="4056"/>
      <c r="AO187" s="1845"/>
      <c r="AP187" s="1845"/>
      <c r="AQ187" s="2009"/>
      <c r="AR187" s="2085"/>
      <c r="AS187" s="2086"/>
      <c r="AT187" s="2087"/>
      <c r="AU187" s="2088"/>
      <c r="AV187" s="2089"/>
      <c r="AW187" s="2090"/>
      <c r="AX187" s="2090"/>
      <c r="AY187" s="4522" t="s">
        <v>2510</v>
      </c>
      <c r="AZ187" s="1854"/>
      <c r="BA187" s="1854"/>
      <c r="BB187" s="1854"/>
      <c r="BC187" s="1855"/>
      <c r="BD187" s="1854"/>
      <c r="BE187" s="1860"/>
      <c r="BF187" s="2091"/>
      <c r="BG187" s="2092"/>
      <c r="BH187" s="1860"/>
      <c r="BI187" s="2091"/>
      <c r="BJ187" s="2093"/>
      <c r="BK187" s="1860"/>
      <c r="BL187" s="1859">
        <f t="shared" si="28"/>
        <v>0</v>
      </c>
      <c r="BM187" s="2014">
        <f>L187-(BI187+BI188+BI189+BI190+BI191+BI192)</f>
        <v>0</v>
      </c>
      <c r="BN187" s="1902"/>
      <c r="BO187" s="1878"/>
      <c r="BP187" s="1878"/>
      <c r="BQ187" s="1915"/>
      <c r="BR187" s="2045"/>
      <c r="BS187" s="1861"/>
      <c r="BT187" s="1861"/>
      <c r="BU187" s="1861"/>
      <c r="BV187" s="1861"/>
      <c r="BW187" s="1861"/>
      <c r="BX187" s="1861"/>
      <c r="BY187" s="1861"/>
      <c r="BZ187" s="1861"/>
      <c r="CA187" s="1861"/>
      <c r="CB187" s="1861"/>
      <c r="CC187" s="1862"/>
      <c r="CD187" s="1863" t="s">
        <v>2511</v>
      </c>
    </row>
    <row r="188" spans="1:82" ht="21" customHeight="1" x14ac:dyDescent="0.2">
      <c r="A188" s="62" t="s">
        <v>161</v>
      </c>
      <c r="B188" s="749" t="s">
        <v>120</v>
      </c>
      <c r="C188" s="1005" t="s">
        <v>122</v>
      </c>
      <c r="D188" s="460">
        <v>20</v>
      </c>
      <c r="E188" s="575" t="s">
        <v>2514</v>
      </c>
      <c r="F188" s="608" t="s">
        <v>2515</v>
      </c>
      <c r="G188" s="576">
        <v>1140</v>
      </c>
      <c r="H188" s="576" t="s">
        <v>1</v>
      </c>
      <c r="I188" s="941">
        <v>1200</v>
      </c>
      <c r="J188" s="454">
        <v>1200</v>
      </c>
      <c r="K188" s="25"/>
      <c r="L188" s="6"/>
      <c r="M188" s="7"/>
      <c r="N188" s="7"/>
      <c r="O188" s="7"/>
      <c r="P188" s="7"/>
      <c r="Q188" s="7"/>
      <c r="R188" s="7"/>
      <c r="S188" s="7"/>
      <c r="T188" s="7"/>
      <c r="U188" s="267">
        <f t="shared" si="27"/>
        <v>0</v>
      </c>
      <c r="V188" s="7"/>
      <c r="W188" s="7"/>
      <c r="X188" s="7"/>
      <c r="Y188" s="7"/>
      <c r="Z188" s="7"/>
      <c r="AA188" s="7"/>
      <c r="AB188" s="7"/>
      <c r="AC188" s="7"/>
      <c r="AD188" s="7"/>
      <c r="AE188" s="7"/>
      <c r="AF188" s="7"/>
      <c r="AG188" s="1864"/>
      <c r="AH188" s="2094"/>
      <c r="AI188" s="1865"/>
      <c r="AJ188" s="1865"/>
      <c r="AK188" s="1865"/>
      <c r="AL188" s="1956"/>
      <c r="AM188" s="4057"/>
      <c r="AN188" s="4057"/>
      <c r="AO188" s="1865"/>
      <c r="AP188" s="1865"/>
      <c r="AQ188" s="2094"/>
      <c r="AR188" s="2095"/>
      <c r="AS188" s="2096"/>
      <c r="AT188" s="2097"/>
      <c r="AU188" s="2098"/>
      <c r="AV188" s="1869"/>
      <c r="AW188" s="2099"/>
      <c r="AX188" s="2099"/>
      <c r="AY188" s="1871"/>
      <c r="AZ188" s="1872"/>
      <c r="BA188" s="1872"/>
      <c r="BB188" s="1872"/>
      <c r="BC188" s="2100"/>
      <c r="BD188" s="1872"/>
      <c r="BE188" s="1877"/>
      <c r="BF188" s="2101"/>
      <c r="BG188" s="2102"/>
      <c r="BH188" s="1877"/>
      <c r="BI188" s="2101"/>
      <c r="BJ188" s="2103"/>
      <c r="BK188" s="1877"/>
      <c r="BL188" s="1876">
        <f t="shared" si="28"/>
        <v>0</v>
      </c>
      <c r="BM188" s="2104"/>
      <c r="BN188" s="1902"/>
      <c r="BO188" s="1878"/>
      <c r="BP188" s="1878"/>
      <c r="BQ188" s="1915"/>
      <c r="BR188" s="2105"/>
      <c r="BS188" s="2106"/>
      <c r="BT188" s="2106"/>
      <c r="BU188" s="2106"/>
      <c r="BV188" s="2106"/>
      <c r="BW188" s="2106"/>
      <c r="BX188" s="2106"/>
      <c r="BY188" s="2106"/>
      <c r="BZ188" s="2106"/>
      <c r="CA188" s="2106"/>
      <c r="CB188" s="2106"/>
      <c r="CC188" s="2107"/>
      <c r="CD188" s="2108" t="s">
        <v>2511</v>
      </c>
    </row>
    <row r="189" spans="1:82" ht="21" customHeight="1" x14ac:dyDescent="0.2">
      <c r="A189" s="62" t="s">
        <v>161</v>
      </c>
      <c r="B189" s="749" t="s">
        <v>120</v>
      </c>
      <c r="C189" s="1005" t="s">
        <v>122</v>
      </c>
      <c r="D189" s="460">
        <v>20</v>
      </c>
      <c r="E189" s="575" t="s">
        <v>2514</v>
      </c>
      <c r="F189" s="608" t="s">
        <v>2515</v>
      </c>
      <c r="G189" s="576">
        <v>1140</v>
      </c>
      <c r="H189" s="576" t="s">
        <v>1</v>
      </c>
      <c r="I189" s="941">
        <v>1200</v>
      </c>
      <c r="J189" s="454">
        <v>1200</v>
      </c>
      <c r="K189" s="25"/>
      <c r="L189" s="6"/>
      <c r="M189" s="7"/>
      <c r="N189" s="7"/>
      <c r="O189" s="7"/>
      <c r="P189" s="7"/>
      <c r="Q189" s="7"/>
      <c r="R189" s="7"/>
      <c r="S189" s="7"/>
      <c r="T189" s="7"/>
      <c r="U189" s="267">
        <f t="shared" si="27"/>
        <v>0</v>
      </c>
      <c r="V189" s="7"/>
      <c r="W189" s="7"/>
      <c r="X189" s="7"/>
      <c r="Y189" s="7"/>
      <c r="Z189" s="7"/>
      <c r="AA189" s="7"/>
      <c r="AB189" s="7"/>
      <c r="AC189" s="7"/>
      <c r="AD189" s="7"/>
      <c r="AE189" s="7"/>
      <c r="AF189" s="7"/>
      <c r="AG189" s="1864"/>
      <c r="AH189" s="2094"/>
      <c r="AI189" s="1865"/>
      <c r="AJ189" s="1865"/>
      <c r="AK189" s="1865"/>
      <c r="AL189" s="1956"/>
      <c r="AM189" s="4057"/>
      <c r="AN189" s="4057"/>
      <c r="AO189" s="1865"/>
      <c r="AP189" s="1865"/>
      <c r="AQ189" s="2094"/>
      <c r="AR189" s="2095"/>
      <c r="AS189" s="2096"/>
      <c r="AT189" s="2097"/>
      <c r="AU189" s="2098"/>
      <c r="AV189" s="1869"/>
      <c r="AW189" s="2099"/>
      <c r="AX189" s="2099"/>
      <c r="AY189" s="1871"/>
      <c r="AZ189" s="1872"/>
      <c r="BA189" s="1872"/>
      <c r="BB189" s="1872"/>
      <c r="BC189" s="2100"/>
      <c r="BD189" s="1872"/>
      <c r="BE189" s="1877"/>
      <c r="BF189" s="2101"/>
      <c r="BG189" s="2102"/>
      <c r="BH189" s="1877"/>
      <c r="BI189" s="2101"/>
      <c r="BJ189" s="2103"/>
      <c r="BK189" s="1877"/>
      <c r="BL189" s="1876">
        <f t="shared" si="28"/>
        <v>0</v>
      </c>
      <c r="BM189" s="2104"/>
      <c r="BN189" s="1902"/>
      <c r="BO189" s="1878"/>
      <c r="BP189" s="1878"/>
      <c r="BQ189" s="1915"/>
      <c r="BR189" s="2105"/>
      <c r="BS189" s="2106"/>
      <c r="BT189" s="2106"/>
      <c r="BU189" s="2106"/>
      <c r="BV189" s="2106"/>
      <c r="BW189" s="2106"/>
      <c r="BX189" s="2106"/>
      <c r="BY189" s="2106"/>
      <c r="BZ189" s="2106"/>
      <c r="CA189" s="2106"/>
      <c r="CB189" s="2106"/>
      <c r="CC189" s="2107"/>
      <c r="CD189" s="2108" t="s">
        <v>2511</v>
      </c>
    </row>
    <row r="190" spans="1:82" ht="21" customHeight="1" x14ac:dyDescent="0.2">
      <c r="A190" s="62" t="s">
        <v>161</v>
      </c>
      <c r="B190" s="749" t="s">
        <v>120</v>
      </c>
      <c r="C190" s="1005" t="s">
        <v>122</v>
      </c>
      <c r="D190" s="460">
        <v>20</v>
      </c>
      <c r="E190" s="575" t="s">
        <v>2514</v>
      </c>
      <c r="F190" s="608" t="s">
        <v>2515</v>
      </c>
      <c r="G190" s="576">
        <v>1140</v>
      </c>
      <c r="H190" s="576" t="s">
        <v>1</v>
      </c>
      <c r="I190" s="941">
        <v>1200</v>
      </c>
      <c r="J190" s="454">
        <v>1200</v>
      </c>
      <c r="K190" s="25"/>
      <c r="L190" s="6"/>
      <c r="M190" s="7"/>
      <c r="N190" s="7"/>
      <c r="O190" s="7"/>
      <c r="P190" s="7"/>
      <c r="Q190" s="7"/>
      <c r="R190" s="7"/>
      <c r="S190" s="7"/>
      <c r="T190" s="7"/>
      <c r="U190" s="267">
        <f t="shared" si="27"/>
        <v>0</v>
      </c>
      <c r="V190" s="7"/>
      <c r="W190" s="7"/>
      <c r="X190" s="7"/>
      <c r="Y190" s="7"/>
      <c r="Z190" s="7"/>
      <c r="AA190" s="7"/>
      <c r="AB190" s="7"/>
      <c r="AC190" s="7"/>
      <c r="AD190" s="7"/>
      <c r="AE190" s="7"/>
      <c r="AF190" s="7"/>
      <c r="AG190" s="1864"/>
      <c r="AH190" s="2094"/>
      <c r="AI190" s="1865"/>
      <c r="AJ190" s="1865"/>
      <c r="AK190" s="1865"/>
      <c r="AL190" s="1956"/>
      <c r="AM190" s="4057"/>
      <c r="AN190" s="4057"/>
      <c r="AO190" s="1865"/>
      <c r="AP190" s="1865"/>
      <c r="AQ190" s="2094"/>
      <c r="AR190" s="2095"/>
      <c r="AS190" s="2096"/>
      <c r="AT190" s="2097"/>
      <c r="AU190" s="2098"/>
      <c r="AV190" s="1869"/>
      <c r="AW190" s="2099"/>
      <c r="AX190" s="2099"/>
      <c r="AY190" s="1871"/>
      <c r="AZ190" s="1872"/>
      <c r="BA190" s="1872"/>
      <c r="BB190" s="1872"/>
      <c r="BC190" s="2100"/>
      <c r="BD190" s="1872"/>
      <c r="BE190" s="1877"/>
      <c r="BF190" s="2101"/>
      <c r="BG190" s="2102"/>
      <c r="BH190" s="1877"/>
      <c r="BI190" s="2101"/>
      <c r="BJ190" s="2103"/>
      <c r="BK190" s="1877"/>
      <c r="BL190" s="1876">
        <f t="shared" si="28"/>
        <v>0</v>
      </c>
      <c r="BM190" s="2104"/>
      <c r="BN190" s="1902"/>
      <c r="BO190" s="1878"/>
      <c r="BP190" s="1878"/>
      <c r="BQ190" s="1915"/>
      <c r="BR190" s="2105"/>
      <c r="BS190" s="2106"/>
      <c r="BT190" s="2106"/>
      <c r="BU190" s="2106"/>
      <c r="BV190" s="2106"/>
      <c r="BW190" s="2106"/>
      <c r="BX190" s="2106"/>
      <c r="BY190" s="2106"/>
      <c r="BZ190" s="2106"/>
      <c r="CA190" s="2106"/>
      <c r="CB190" s="2106"/>
      <c r="CC190" s="2107"/>
      <c r="CD190" s="2108" t="s">
        <v>2511</v>
      </c>
    </row>
    <row r="191" spans="1:82" ht="21" customHeight="1" x14ac:dyDescent="0.2">
      <c r="A191" s="62" t="s">
        <v>161</v>
      </c>
      <c r="B191" s="749" t="s">
        <v>120</v>
      </c>
      <c r="C191" s="1005" t="s">
        <v>122</v>
      </c>
      <c r="D191" s="460">
        <v>20</v>
      </c>
      <c r="E191" s="575" t="s">
        <v>2514</v>
      </c>
      <c r="F191" s="608" t="s">
        <v>2515</v>
      </c>
      <c r="G191" s="576">
        <v>1140</v>
      </c>
      <c r="H191" s="576" t="s">
        <v>1</v>
      </c>
      <c r="I191" s="941">
        <v>1200</v>
      </c>
      <c r="J191" s="454">
        <v>1200</v>
      </c>
      <c r="K191" s="25"/>
      <c r="L191" s="6"/>
      <c r="M191" s="7"/>
      <c r="N191" s="7"/>
      <c r="O191" s="7"/>
      <c r="P191" s="7"/>
      <c r="Q191" s="7"/>
      <c r="R191" s="7"/>
      <c r="S191" s="7"/>
      <c r="T191" s="7"/>
      <c r="U191" s="267">
        <f t="shared" si="27"/>
        <v>0</v>
      </c>
      <c r="V191" s="7"/>
      <c r="W191" s="7"/>
      <c r="X191" s="7"/>
      <c r="Y191" s="7"/>
      <c r="Z191" s="7"/>
      <c r="AA191" s="7"/>
      <c r="AB191" s="7"/>
      <c r="AC191" s="7"/>
      <c r="AD191" s="7"/>
      <c r="AE191" s="7"/>
      <c r="AF191" s="7"/>
      <c r="AG191" s="1864"/>
      <c r="AH191" s="2094"/>
      <c r="AI191" s="1865"/>
      <c r="AJ191" s="1865"/>
      <c r="AK191" s="1865"/>
      <c r="AL191" s="1956"/>
      <c r="AM191" s="4057"/>
      <c r="AN191" s="4057"/>
      <c r="AO191" s="1865"/>
      <c r="AP191" s="1865"/>
      <c r="AQ191" s="2094"/>
      <c r="AR191" s="2095"/>
      <c r="AS191" s="2096"/>
      <c r="AT191" s="2097"/>
      <c r="AU191" s="2098"/>
      <c r="AV191" s="1869"/>
      <c r="AW191" s="2099"/>
      <c r="AX191" s="2099"/>
      <c r="AY191" s="1871"/>
      <c r="AZ191" s="1872"/>
      <c r="BA191" s="1872"/>
      <c r="BB191" s="1872"/>
      <c r="BC191" s="2100"/>
      <c r="BD191" s="1872"/>
      <c r="BE191" s="1877"/>
      <c r="BF191" s="2101"/>
      <c r="BG191" s="2102"/>
      <c r="BH191" s="1877"/>
      <c r="BI191" s="2101"/>
      <c r="BJ191" s="2103"/>
      <c r="BK191" s="1877"/>
      <c r="BL191" s="1876">
        <f t="shared" si="28"/>
        <v>0</v>
      </c>
      <c r="BM191" s="2104"/>
      <c r="BN191" s="1902"/>
      <c r="BO191" s="1878"/>
      <c r="BP191" s="1878"/>
      <c r="BQ191" s="1915"/>
      <c r="BR191" s="2105"/>
      <c r="BS191" s="2106"/>
      <c r="BT191" s="2106"/>
      <c r="BU191" s="2106"/>
      <c r="BV191" s="2106"/>
      <c r="BW191" s="2106"/>
      <c r="BX191" s="2106"/>
      <c r="BY191" s="2106"/>
      <c r="BZ191" s="2106"/>
      <c r="CA191" s="2106"/>
      <c r="CB191" s="2106"/>
      <c r="CC191" s="2107"/>
      <c r="CD191" s="2108" t="s">
        <v>2511</v>
      </c>
    </row>
    <row r="192" spans="1:82" ht="21" customHeight="1" thickBot="1" x14ac:dyDescent="0.25">
      <c r="A192" s="63" t="s">
        <v>161</v>
      </c>
      <c r="B192" s="755" t="s">
        <v>120</v>
      </c>
      <c r="C192" s="1075" t="s">
        <v>122</v>
      </c>
      <c r="D192" s="431">
        <v>20</v>
      </c>
      <c r="E192" s="581" t="s">
        <v>2514</v>
      </c>
      <c r="F192" s="609" t="s">
        <v>2515</v>
      </c>
      <c r="G192" s="582">
        <v>1140</v>
      </c>
      <c r="H192" s="582" t="s">
        <v>1</v>
      </c>
      <c r="I192" s="943">
        <v>1200</v>
      </c>
      <c r="J192" s="496">
        <v>1200</v>
      </c>
      <c r="K192" s="56"/>
      <c r="L192" s="57"/>
      <c r="M192" s="58"/>
      <c r="N192" s="58"/>
      <c r="O192" s="58"/>
      <c r="P192" s="58"/>
      <c r="Q192" s="58"/>
      <c r="R192" s="58"/>
      <c r="S192" s="58"/>
      <c r="T192" s="58"/>
      <c r="U192" s="1076">
        <f t="shared" si="27"/>
        <v>0</v>
      </c>
      <c r="V192" s="58"/>
      <c r="W192" s="58"/>
      <c r="X192" s="58"/>
      <c r="Y192" s="58"/>
      <c r="Z192" s="58"/>
      <c r="AA192" s="58"/>
      <c r="AB192" s="58"/>
      <c r="AC192" s="58"/>
      <c r="AD192" s="58"/>
      <c r="AE192" s="58"/>
      <c r="AF192" s="58"/>
      <c r="AG192" s="1881"/>
      <c r="AH192" s="2109"/>
      <c r="AI192" s="1882"/>
      <c r="AJ192" s="1882"/>
      <c r="AK192" s="1882"/>
      <c r="AL192" s="1959"/>
      <c r="AM192" s="4058"/>
      <c r="AN192" s="4058"/>
      <c r="AO192" s="1882"/>
      <c r="AP192" s="1882"/>
      <c r="AQ192" s="2109"/>
      <c r="AR192" s="2110"/>
      <c r="AS192" s="2111"/>
      <c r="AT192" s="2112"/>
      <c r="AU192" s="2113"/>
      <c r="AV192" s="1886"/>
      <c r="AW192" s="2114"/>
      <c r="AX192" s="2114"/>
      <c r="AY192" s="1888"/>
      <c r="AZ192" s="1889"/>
      <c r="BA192" s="1889"/>
      <c r="BB192" s="1889"/>
      <c r="BC192" s="2115"/>
      <c r="BD192" s="1889"/>
      <c r="BE192" s="1895"/>
      <c r="BF192" s="2116"/>
      <c r="BG192" s="2117"/>
      <c r="BH192" s="1895"/>
      <c r="BI192" s="2116"/>
      <c r="BJ192" s="2118"/>
      <c r="BK192" s="1895"/>
      <c r="BL192" s="1894">
        <f t="shared" si="28"/>
        <v>0</v>
      </c>
      <c r="BM192" s="2119"/>
      <c r="BN192" s="1902"/>
      <c r="BO192" s="1878"/>
      <c r="BP192" s="1878"/>
      <c r="BQ192" s="1915"/>
      <c r="BR192" s="2120"/>
      <c r="BS192" s="1913"/>
      <c r="BT192" s="1913"/>
      <c r="BU192" s="1913"/>
      <c r="BV192" s="1913"/>
      <c r="BW192" s="1913"/>
      <c r="BX192" s="1913"/>
      <c r="BY192" s="1913"/>
      <c r="BZ192" s="1913"/>
      <c r="CA192" s="1913"/>
      <c r="CB192" s="1913"/>
      <c r="CC192" s="2121"/>
      <c r="CD192" s="2122" t="s">
        <v>2511</v>
      </c>
    </row>
    <row r="193" spans="1:82" ht="21" customHeight="1" x14ac:dyDescent="0.2">
      <c r="A193" s="59" t="s">
        <v>161</v>
      </c>
      <c r="B193" s="71" t="s">
        <v>120</v>
      </c>
      <c r="C193" s="66" t="s">
        <v>122</v>
      </c>
      <c r="D193" s="163">
        <v>21</v>
      </c>
      <c r="E193" s="47" t="s">
        <v>2516</v>
      </c>
      <c r="F193" s="67" t="s">
        <v>2517</v>
      </c>
      <c r="G193" s="49">
        <v>2227</v>
      </c>
      <c r="H193" s="49" t="s">
        <v>1</v>
      </c>
      <c r="I193" s="939">
        <v>2300</v>
      </c>
      <c r="J193" s="493">
        <v>2300</v>
      </c>
      <c r="K193" s="50"/>
      <c r="L193" s="51">
        <f>+M193+N193+O193+P193+Q193+R193+S193+T193</f>
        <v>0</v>
      </c>
      <c r="M193" s="52"/>
      <c r="N193" s="52"/>
      <c r="O193" s="52"/>
      <c r="P193" s="52"/>
      <c r="Q193" s="52"/>
      <c r="R193" s="52"/>
      <c r="S193" s="52"/>
      <c r="T193" s="52"/>
      <c r="U193" s="343">
        <f t="shared" si="27"/>
        <v>0</v>
      </c>
      <c r="V193" s="52"/>
      <c r="W193" s="52"/>
      <c r="X193" s="52"/>
      <c r="Y193" s="52"/>
      <c r="Z193" s="52"/>
      <c r="AA193" s="52"/>
      <c r="AB193" s="52"/>
      <c r="AC193" s="52"/>
      <c r="AD193" s="52"/>
      <c r="AE193" s="52"/>
      <c r="AF193" s="52"/>
      <c r="AG193" s="1923"/>
      <c r="AH193" s="2009"/>
      <c r="AI193" s="1845"/>
      <c r="AJ193" s="1845"/>
      <c r="AK193" s="1845"/>
      <c r="AL193" s="1462"/>
      <c r="AM193" s="4056"/>
      <c r="AN193" s="4056"/>
      <c r="AO193" s="1845"/>
      <c r="AP193" s="1845"/>
      <c r="AQ193" s="2009"/>
      <c r="AR193" s="2085"/>
      <c r="AS193" s="2086"/>
      <c r="AT193" s="2087"/>
      <c r="AU193" s="2088"/>
      <c r="AV193" s="2089"/>
      <c r="AW193" s="2090"/>
      <c r="AX193" s="2090"/>
      <c r="AY193" s="4522" t="s">
        <v>2510</v>
      </c>
      <c r="AZ193" s="1854"/>
      <c r="BA193" s="1854"/>
      <c r="BB193" s="1854"/>
      <c r="BC193" s="1855"/>
      <c r="BD193" s="1854"/>
      <c r="BE193" s="1860"/>
      <c r="BF193" s="2091"/>
      <c r="BG193" s="2092"/>
      <c r="BH193" s="1860"/>
      <c r="BI193" s="2091"/>
      <c r="BJ193" s="2093"/>
      <c r="BK193" s="1860"/>
      <c r="BL193" s="1859">
        <f t="shared" si="28"/>
        <v>0</v>
      </c>
      <c r="BM193" s="2014">
        <f>L193-(BI193+BI194+BI195+BI196+BI197+BI198)</f>
        <v>0</v>
      </c>
      <c r="BN193" s="1902"/>
      <c r="BO193" s="1878"/>
      <c r="BP193" s="1878"/>
      <c r="BQ193" s="1915"/>
      <c r="BR193" s="2045"/>
      <c r="BS193" s="1861"/>
      <c r="BT193" s="1861"/>
      <c r="BU193" s="1861"/>
      <c r="BV193" s="1861"/>
      <c r="BW193" s="1861"/>
      <c r="BX193" s="1861"/>
      <c r="BY193" s="1861"/>
      <c r="BZ193" s="1861"/>
      <c r="CA193" s="1861"/>
      <c r="CB193" s="1861"/>
      <c r="CC193" s="1862"/>
      <c r="CD193" s="1863" t="s">
        <v>2511</v>
      </c>
    </row>
    <row r="194" spans="1:82" ht="21" customHeight="1" x14ac:dyDescent="0.2">
      <c r="A194" s="62" t="s">
        <v>161</v>
      </c>
      <c r="B194" s="749" t="s">
        <v>120</v>
      </c>
      <c r="C194" s="1005" t="s">
        <v>122</v>
      </c>
      <c r="D194" s="460">
        <v>21</v>
      </c>
      <c r="E194" s="575" t="s">
        <v>2516</v>
      </c>
      <c r="F194" s="608" t="s">
        <v>2517</v>
      </c>
      <c r="G194" s="576">
        <v>2227</v>
      </c>
      <c r="H194" s="576" t="s">
        <v>1</v>
      </c>
      <c r="I194" s="941">
        <v>2300</v>
      </c>
      <c r="J194" s="454">
        <v>2300</v>
      </c>
      <c r="K194" s="25"/>
      <c r="L194" s="6"/>
      <c r="M194" s="7"/>
      <c r="N194" s="7"/>
      <c r="O194" s="7"/>
      <c r="P194" s="7"/>
      <c r="Q194" s="7"/>
      <c r="R194" s="7"/>
      <c r="S194" s="7"/>
      <c r="T194" s="7"/>
      <c r="U194" s="267">
        <f t="shared" si="27"/>
        <v>0</v>
      </c>
      <c r="V194" s="7"/>
      <c r="W194" s="7"/>
      <c r="X194" s="7"/>
      <c r="Y194" s="7"/>
      <c r="Z194" s="7"/>
      <c r="AA194" s="7"/>
      <c r="AB194" s="7"/>
      <c r="AC194" s="7"/>
      <c r="AD194" s="7"/>
      <c r="AE194" s="7"/>
      <c r="AF194" s="7"/>
      <c r="AG194" s="1864"/>
      <c r="AH194" s="2094"/>
      <c r="AI194" s="1865"/>
      <c r="AJ194" s="1865"/>
      <c r="AK194" s="1865"/>
      <c r="AL194" s="1956"/>
      <c r="AM194" s="4057"/>
      <c r="AN194" s="4057"/>
      <c r="AO194" s="1865"/>
      <c r="AP194" s="1865"/>
      <c r="AQ194" s="2094"/>
      <c r="AR194" s="2095"/>
      <c r="AS194" s="2096"/>
      <c r="AT194" s="2097"/>
      <c r="AU194" s="2098"/>
      <c r="AV194" s="1869"/>
      <c r="AW194" s="2099"/>
      <c r="AX194" s="2099"/>
      <c r="AY194" s="1871"/>
      <c r="AZ194" s="1872"/>
      <c r="BA194" s="1872"/>
      <c r="BB194" s="1872"/>
      <c r="BC194" s="2100"/>
      <c r="BD194" s="1872"/>
      <c r="BE194" s="1877"/>
      <c r="BF194" s="2101"/>
      <c r="BG194" s="2102"/>
      <c r="BH194" s="1877"/>
      <c r="BI194" s="2101"/>
      <c r="BJ194" s="2103"/>
      <c r="BK194" s="1877"/>
      <c r="BL194" s="1876">
        <f t="shared" si="28"/>
        <v>0</v>
      </c>
      <c r="BM194" s="2104"/>
      <c r="BN194" s="1902"/>
      <c r="BO194" s="1878"/>
      <c r="BP194" s="1878"/>
      <c r="BQ194" s="1915"/>
      <c r="BR194" s="2105"/>
      <c r="BS194" s="2106"/>
      <c r="BT194" s="2106"/>
      <c r="BU194" s="2106"/>
      <c r="BV194" s="2106"/>
      <c r="BW194" s="2106"/>
      <c r="BX194" s="2106"/>
      <c r="BY194" s="2106"/>
      <c r="BZ194" s="2106"/>
      <c r="CA194" s="2106"/>
      <c r="CB194" s="2106"/>
      <c r="CC194" s="2107"/>
      <c r="CD194" s="2108" t="s">
        <v>2511</v>
      </c>
    </row>
    <row r="195" spans="1:82" ht="21" customHeight="1" x14ac:dyDescent="0.2">
      <c r="A195" s="62" t="s">
        <v>161</v>
      </c>
      <c r="B195" s="749" t="s">
        <v>120</v>
      </c>
      <c r="C195" s="1005" t="s">
        <v>122</v>
      </c>
      <c r="D195" s="460">
        <v>21</v>
      </c>
      <c r="E195" s="575" t="s">
        <v>2516</v>
      </c>
      <c r="F195" s="608" t="s">
        <v>2517</v>
      </c>
      <c r="G195" s="576">
        <v>2227</v>
      </c>
      <c r="H195" s="576" t="s">
        <v>1</v>
      </c>
      <c r="I195" s="941">
        <v>2300</v>
      </c>
      <c r="J195" s="454">
        <v>2300</v>
      </c>
      <c r="K195" s="25"/>
      <c r="L195" s="6"/>
      <c r="M195" s="7"/>
      <c r="N195" s="7"/>
      <c r="O195" s="7"/>
      <c r="P195" s="7"/>
      <c r="Q195" s="7"/>
      <c r="R195" s="7"/>
      <c r="S195" s="7"/>
      <c r="T195" s="7"/>
      <c r="U195" s="267">
        <f t="shared" si="27"/>
        <v>0</v>
      </c>
      <c r="V195" s="7"/>
      <c r="W195" s="7"/>
      <c r="X195" s="7"/>
      <c r="Y195" s="7"/>
      <c r="Z195" s="7"/>
      <c r="AA195" s="7"/>
      <c r="AB195" s="7"/>
      <c r="AC195" s="7"/>
      <c r="AD195" s="7"/>
      <c r="AE195" s="7"/>
      <c r="AF195" s="7"/>
      <c r="AG195" s="1864"/>
      <c r="AH195" s="2094"/>
      <c r="AI195" s="1865"/>
      <c r="AJ195" s="1865"/>
      <c r="AK195" s="1865"/>
      <c r="AL195" s="1956"/>
      <c r="AM195" s="4057"/>
      <c r="AN195" s="4057"/>
      <c r="AO195" s="1865"/>
      <c r="AP195" s="1865"/>
      <c r="AQ195" s="2094"/>
      <c r="AR195" s="2095"/>
      <c r="AS195" s="2096"/>
      <c r="AT195" s="2097"/>
      <c r="AU195" s="2098"/>
      <c r="AV195" s="1869"/>
      <c r="AW195" s="2099"/>
      <c r="AX195" s="2099"/>
      <c r="AY195" s="1871"/>
      <c r="AZ195" s="1872"/>
      <c r="BA195" s="1872"/>
      <c r="BB195" s="1872"/>
      <c r="BC195" s="2100"/>
      <c r="BD195" s="1872"/>
      <c r="BE195" s="1877"/>
      <c r="BF195" s="2101"/>
      <c r="BG195" s="2102"/>
      <c r="BH195" s="1877"/>
      <c r="BI195" s="2101"/>
      <c r="BJ195" s="2103"/>
      <c r="BK195" s="1877"/>
      <c r="BL195" s="1876">
        <f t="shared" si="28"/>
        <v>0</v>
      </c>
      <c r="BM195" s="2104"/>
      <c r="BN195" s="1902"/>
      <c r="BO195" s="1878"/>
      <c r="BP195" s="1878"/>
      <c r="BQ195" s="1915"/>
      <c r="BR195" s="2105"/>
      <c r="BS195" s="2106"/>
      <c r="BT195" s="2106"/>
      <c r="BU195" s="2106"/>
      <c r="BV195" s="2106"/>
      <c r="BW195" s="2106"/>
      <c r="BX195" s="2106"/>
      <c r="BY195" s="2106"/>
      <c r="BZ195" s="2106"/>
      <c r="CA195" s="2106"/>
      <c r="CB195" s="2106"/>
      <c r="CC195" s="2107"/>
      <c r="CD195" s="2108" t="s">
        <v>2511</v>
      </c>
    </row>
    <row r="196" spans="1:82" ht="21" customHeight="1" x14ac:dyDescent="0.2">
      <c r="A196" s="62" t="s">
        <v>161</v>
      </c>
      <c r="B196" s="749" t="s">
        <v>120</v>
      </c>
      <c r="C196" s="1005" t="s">
        <v>122</v>
      </c>
      <c r="D196" s="460">
        <v>21</v>
      </c>
      <c r="E196" s="575" t="s">
        <v>2516</v>
      </c>
      <c r="F196" s="608" t="s">
        <v>2517</v>
      </c>
      <c r="G196" s="576">
        <v>2227</v>
      </c>
      <c r="H196" s="576" t="s">
        <v>1</v>
      </c>
      <c r="I196" s="941">
        <v>2300</v>
      </c>
      <c r="J196" s="454">
        <v>2300</v>
      </c>
      <c r="K196" s="25"/>
      <c r="L196" s="6"/>
      <c r="M196" s="7"/>
      <c r="N196" s="7"/>
      <c r="O196" s="7"/>
      <c r="P196" s="7"/>
      <c r="Q196" s="7"/>
      <c r="R196" s="7"/>
      <c r="S196" s="7"/>
      <c r="T196" s="7"/>
      <c r="U196" s="267">
        <f t="shared" si="27"/>
        <v>0</v>
      </c>
      <c r="V196" s="7"/>
      <c r="W196" s="7"/>
      <c r="X196" s="7"/>
      <c r="Y196" s="7"/>
      <c r="Z196" s="7"/>
      <c r="AA196" s="7"/>
      <c r="AB196" s="7"/>
      <c r="AC196" s="7"/>
      <c r="AD196" s="7"/>
      <c r="AE196" s="7"/>
      <c r="AF196" s="7"/>
      <c r="AG196" s="1864"/>
      <c r="AH196" s="2094"/>
      <c r="AI196" s="1865"/>
      <c r="AJ196" s="1865"/>
      <c r="AK196" s="1865"/>
      <c r="AL196" s="1956"/>
      <c r="AM196" s="4057"/>
      <c r="AN196" s="4057"/>
      <c r="AO196" s="1865"/>
      <c r="AP196" s="1865"/>
      <c r="AQ196" s="2094"/>
      <c r="AR196" s="2095"/>
      <c r="AS196" s="2096"/>
      <c r="AT196" s="2097"/>
      <c r="AU196" s="2098"/>
      <c r="AV196" s="1869"/>
      <c r="AW196" s="2099"/>
      <c r="AX196" s="2099"/>
      <c r="AY196" s="1871"/>
      <c r="AZ196" s="1872"/>
      <c r="BA196" s="1872"/>
      <c r="BB196" s="1872"/>
      <c r="BC196" s="2100"/>
      <c r="BD196" s="1872"/>
      <c r="BE196" s="1877"/>
      <c r="BF196" s="2101"/>
      <c r="BG196" s="2102"/>
      <c r="BH196" s="1877"/>
      <c r="BI196" s="2101"/>
      <c r="BJ196" s="2103"/>
      <c r="BK196" s="1877"/>
      <c r="BL196" s="1876">
        <f t="shared" si="28"/>
        <v>0</v>
      </c>
      <c r="BM196" s="2104"/>
      <c r="BN196" s="1902"/>
      <c r="BO196" s="1878"/>
      <c r="BP196" s="1878"/>
      <c r="BQ196" s="1915"/>
      <c r="BR196" s="2105"/>
      <c r="BS196" s="2106"/>
      <c r="BT196" s="2106"/>
      <c r="BU196" s="2106"/>
      <c r="BV196" s="2106"/>
      <c r="BW196" s="2106"/>
      <c r="BX196" s="2106"/>
      <c r="BY196" s="2106"/>
      <c r="BZ196" s="2106"/>
      <c r="CA196" s="2106"/>
      <c r="CB196" s="2106"/>
      <c r="CC196" s="2107"/>
      <c r="CD196" s="2108" t="s">
        <v>2511</v>
      </c>
    </row>
    <row r="197" spans="1:82" ht="21" customHeight="1" x14ac:dyDescent="0.2">
      <c r="A197" s="62" t="s">
        <v>161</v>
      </c>
      <c r="B197" s="749" t="s">
        <v>120</v>
      </c>
      <c r="C197" s="1005" t="s">
        <v>122</v>
      </c>
      <c r="D197" s="460">
        <v>21</v>
      </c>
      <c r="E197" s="575" t="s">
        <v>2516</v>
      </c>
      <c r="F197" s="608" t="s">
        <v>2517</v>
      </c>
      <c r="G197" s="576">
        <v>2227</v>
      </c>
      <c r="H197" s="576" t="s">
        <v>1</v>
      </c>
      <c r="I197" s="941">
        <v>2300</v>
      </c>
      <c r="J197" s="454">
        <v>2300</v>
      </c>
      <c r="K197" s="25"/>
      <c r="L197" s="6"/>
      <c r="M197" s="7"/>
      <c r="N197" s="7"/>
      <c r="O197" s="7"/>
      <c r="P197" s="7"/>
      <c r="Q197" s="7"/>
      <c r="R197" s="7"/>
      <c r="S197" s="7"/>
      <c r="T197" s="7"/>
      <c r="U197" s="267">
        <f t="shared" si="27"/>
        <v>0</v>
      </c>
      <c r="V197" s="7"/>
      <c r="W197" s="7"/>
      <c r="X197" s="7"/>
      <c r="Y197" s="7"/>
      <c r="Z197" s="7"/>
      <c r="AA197" s="7"/>
      <c r="AB197" s="7"/>
      <c r="AC197" s="7"/>
      <c r="AD197" s="7"/>
      <c r="AE197" s="7"/>
      <c r="AF197" s="7"/>
      <c r="AG197" s="1864"/>
      <c r="AH197" s="2094"/>
      <c r="AI197" s="1865"/>
      <c r="AJ197" s="1865"/>
      <c r="AK197" s="1865"/>
      <c r="AL197" s="1956"/>
      <c r="AM197" s="4057"/>
      <c r="AN197" s="4057"/>
      <c r="AO197" s="1865"/>
      <c r="AP197" s="1865"/>
      <c r="AQ197" s="2094"/>
      <c r="AR197" s="2095"/>
      <c r="AS197" s="2096"/>
      <c r="AT197" s="2097"/>
      <c r="AU197" s="2098"/>
      <c r="AV197" s="1869"/>
      <c r="AW197" s="2099"/>
      <c r="AX197" s="2099"/>
      <c r="AY197" s="1871"/>
      <c r="AZ197" s="1872"/>
      <c r="BA197" s="1872"/>
      <c r="BB197" s="1872"/>
      <c r="BC197" s="2100"/>
      <c r="BD197" s="1872"/>
      <c r="BE197" s="1877"/>
      <c r="BF197" s="2101"/>
      <c r="BG197" s="2102"/>
      <c r="BH197" s="1877"/>
      <c r="BI197" s="2101"/>
      <c r="BJ197" s="2103"/>
      <c r="BK197" s="1877"/>
      <c r="BL197" s="1876">
        <f t="shared" si="28"/>
        <v>0</v>
      </c>
      <c r="BM197" s="2104"/>
      <c r="BN197" s="1902"/>
      <c r="BO197" s="1878"/>
      <c r="BP197" s="1878"/>
      <c r="BQ197" s="1915"/>
      <c r="BR197" s="2105"/>
      <c r="BS197" s="2106"/>
      <c r="BT197" s="2106"/>
      <c r="BU197" s="2106"/>
      <c r="BV197" s="2106"/>
      <c r="BW197" s="2106"/>
      <c r="BX197" s="2106"/>
      <c r="BY197" s="2106"/>
      <c r="BZ197" s="2106"/>
      <c r="CA197" s="2106"/>
      <c r="CB197" s="2106"/>
      <c r="CC197" s="2107"/>
      <c r="CD197" s="2108" t="s">
        <v>2511</v>
      </c>
    </row>
    <row r="198" spans="1:82" ht="21" customHeight="1" thickBot="1" x14ac:dyDescent="0.25">
      <c r="A198" s="63" t="s">
        <v>161</v>
      </c>
      <c r="B198" s="755" t="s">
        <v>120</v>
      </c>
      <c r="C198" s="1075" t="s">
        <v>122</v>
      </c>
      <c r="D198" s="431">
        <v>21</v>
      </c>
      <c r="E198" s="581" t="s">
        <v>2516</v>
      </c>
      <c r="F198" s="609" t="s">
        <v>2517</v>
      </c>
      <c r="G198" s="582">
        <v>2227</v>
      </c>
      <c r="H198" s="582" t="s">
        <v>1</v>
      </c>
      <c r="I198" s="943">
        <v>2300</v>
      </c>
      <c r="J198" s="496">
        <v>2300</v>
      </c>
      <c r="K198" s="56"/>
      <c r="L198" s="57"/>
      <c r="M198" s="58"/>
      <c r="N198" s="58"/>
      <c r="O198" s="58"/>
      <c r="P198" s="58"/>
      <c r="Q198" s="58"/>
      <c r="R198" s="58"/>
      <c r="S198" s="58"/>
      <c r="T198" s="58"/>
      <c r="U198" s="1076">
        <f t="shared" si="27"/>
        <v>0</v>
      </c>
      <c r="V198" s="58"/>
      <c r="W198" s="58"/>
      <c r="X198" s="58"/>
      <c r="Y198" s="58"/>
      <c r="Z198" s="58"/>
      <c r="AA198" s="58"/>
      <c r="AB198" s="58"/>
      <c r="AC198" s="58"/>
      <c r="AD198" s="58"/>
      <c r="AE198" s="58"/>
      <c r="AF198" s="58"/>
      <c r="AG198" s="1881"/>
      <c r="AH198" s="2109"/>
      <c r="AI198" s="1882"/>
      <c r="AJ198" s="1882"/>
      <c r="AK198" s="1882"/>
      <c r="AL198" s="1959"/>
      <c r="AM198" s="4058"/>
      <c r="AN198" s="4058"/>
      <c r="AO198" s="1882"/>
      <c r="AP198" s="1882"/>
      <c r="AQ198" s="2109"/>
      <c r="AR198" s="2110"/>
      <c r="AS198" s="2111"/>
      <c r="AT198" s="2112"/>
      <c r="AU198" s="2113"/>
      <c r="AV198" s="1886"/>
      <c r="AW198" s="2114"/>
      <c r="AX198" s="2114"/>
      <c r="AY198" s="1888"/>
      <c r="AZ198" s="1889"/>
      <c r="BA198" s="1889"/>
      <c r="BB198" s="1889"/>
      <c r="BC198" s="2115"/>
      <c r="BD198" s="1889"/>
      <c r="BE198" s="1895"/>
      <c r="BF198" s="2116"/>
      <c r="BG198" s="2117"/>
      <c r="BH198" s="1895"/>
      <c r="BI198" s="2116"/>
      <c r="BJ198" s="2118"/>
      <c r="BK198" s="1895"/>
      <c r="BL198" s="1894">
        <f t="shared" si="28"/>
        <v>0</v>
      </c>
      <c r="BM198" s="2119"/>
      <c r="BN198" s="1902"/>
      <c r="BO198" s="1878"/>
      <c r="BP198" s="1878"/>
      <c r="BQ198" s="1915"/>
      <c r="BR198" s="2120"/>
      <c r="BS198" s="1913"/>
      <c r="BT198" s="1913"/>
      <c r="BU198" s="1913"/>
      <c r="BV198" s="1913"/>
      <c r="BW198" s="1913"/>
      <c r="BX198" s="1913"/>
      <c r="BY198" s="1913"/>
      <c r="BZ198" s="1913"/>
      <c r="CA198" s="1913"/>
      <c r="CB198" s="1913"/>
      <c r="CC198" s="2121"/>
      <c r="CD198" s="2122" t="s">
        <v>2511</v>
      </c>
    </row>
    <row r="199" spans="1:82" ht="21" customHeight="1" x14ac:dyDescent="0.2">
      <c r="A199" s="59" t="s">
        <v>161</v>
      </c>
      <c r="B199" s="71" t="s">
        <v>120</v>
      </c>
      <c r="C199" s="66" t="s">
        <v>122</v>
      </c>
      <c r="D199" s="163">
        <v>22</v>
      </c>
      <c r="E199" s="47" t="s">
        <v>2518</v>
      </c>
      <c r="F199" s="67" t="s">
        <v>2519</v>
      </c>
      <c r="G199" s="49">
        <v>554</v>
      </c>
      <c r="H199" s="49" t="s">
        <v>1</v>
      </c>
      <c r="I199" s="939">
        <v>600</v>
      </c>
      <c r="J199" s="493">
        <v>600</v>
      </c>
      <c r="K199" s="50"/>
      <c r="L199" s="51">
        <f>+M199+N199+O199+P199+Q199+R199+S199+T199</f>
        <v>0</v>
      </c>
      <c r="M199" s="52"/>
      <c r="N199" s="52"/>
      <c r="O199" s="52"/>
      <c r="P199" s="52"/>
      <c r="Q199" s="52"/>
      <c r="R199" s="52"/>
      <c r="S199" s="52"/>
      <c r="T199" s="52"/>
      <c r="U199" s="343">
        <f t="shared" si="27"/>
        <v>0</v>
      </c>
      <c r="V199" s="52"/>
      <c r="W199" s="52"/>
      <c r="X199" s="52"/>
      <c r="Y199" s="52"/>
      <c r="Z199" s="52"/>
      <c r="AA199" s="52"/>
      <c r="AB199" s="52"/>
      <c r="AC199" s="52"/>
      <c r="AD199" s="52"/>
      <c r="AE199" s="52"/>
      <c r="AF199" s="52"/>
      <c r="AG199" s="1923"/>
      <c r="AH199" s="2009"/>
      <c r="AI199" s="1845"/>
      <c r="AJ199" s="1845"/>
      <c r="AK199" s="1845"/>
      <c r="AL199" s="1462"/>
      <c r="AM199" s="4056"/>
      <c r="AN199" s="4056"/>
      <c r="AO199" s="1845"/>
      <c r="AP199" s="1845"/>
      <c r="AQ199" s="2009"/>
      <c r="AR199" s="2085"/>
      <c r="AS199" s="2086"/>
      <c r="AT199" s="2087"/>
      <c r="AU199" s="2088"/>
      <c r="AV199" s="2089"/>
      <c r="AW199" s="2090"/>
      <c r="AX199" s="2090"/>
      <c r="AY199" s="4522" t="s">
        <v>2510</v>
      </c>
      <c r="AZ199" s="1854"/>
      <c r="BA199" s="1854"/>
      <c r="BB199" s="1854"/>
      <c r="BC199" s="1855"/>
      <c r="BD199" s="1854"/>
      <c r="BE199" s="1860"/>
      <c r="BF199" s="2091"/>
      <c r="BG199" s="2092"/>
      <c r="BH199" s="1860"/>
      <c r="BI199" s="2091"/>
      <c r="BJ199" s="2093"/>
      <c r="BK199" s="1860"/>
      <c r="BL199" s="1859">
        <f t="shared" si="28"/>
        <v>0</v>
      </c>
      <c r="BM199" s="2014">
        <f>L199-(BI199+BI200+BI201+BI202+BI203+BI204)</f>
        <v>0</v>
      </c>
      <c r="BN199" s="1902"/>
      <c r="BO199" s="1878"/>
      <c r="BP199" s="1878"/>
      <c r="BQ199" s="1915"/>
      <c r="BR199" s="2045"/>
      <c r="BS199" s="1861"/>
      <c r="BT199" s="1861"/>
      <c r="BU199" s="1861"/>
      <c r="BV199" s="1861"/>
      <c r="BW199" s="1861"/>
      <c r="BX199" s="1861"/>
      <c r="BY199" s="1861"/>
      <c r="BZ199" s="1861"/>
      <c r="CA199" s="1861"/>
      <c r="CB199" s="1861"/>
      <c r="CC199" s="1862"/>
      <c r="CD199" s="1863" t="s">
        <v>2511</v>
      </c>
    </row>
    <row r="200" spans="1:82" ht="21" customHeight="1" x14ac:dyDescent="0.2">
      <c r="A200" s="62" t="s">
        <v>161</v>
      </c>
      <c r="B200" s="749" t="s">
        <v>120</v>
      </c>
      <c r="C200" s="1005" t="s">
        <v>122</v>
      </c>
      <c r="D200" s="460">
        <v>22</v>
      </c>
      <c r="E200" s="575" t="s">
        <v>2518</v>
      </c>
      <c r="F200" s="608" t="s">
        <v>2519</v>
      </c>
      <c r="G200" s="576">
        <v>554</v>
      </c>
      <c r="H200" s="576" t="s">
        <v>1</v>
      </c>
      <c r="I200" s="941">
        <v>600</v>
      </c>
      <c r="J200" s="454">
        <v>600</v>
      </c>
      <c r="K200" s="25"/>
      <c r="L200" s="6"/>
      <c r="M200" s="7"/>
      <c r="N200" s="7"/>
      <c r="O200" s="7"/>
      <c r="P200" s="7"/>
      <c r="Q200" s="7"/>
      <c r="R200" s="7"/>
      <c r="S200" s="7"/>
      <c r="T200" s="7"/>
      <c r="U200" s="267">
        <f t="shared" si="27"/>
        <v>0</v>
      </c>
      <c r="V200" s="7"/>
      <c r="W200" s="7"/>
      <c r="X200" s="7"/>
      <c r="Y200" s="7"/>
      <c r="Z200" s="7"/>
      <c r="AA200" s="7"/>
      <c r="AB200" s="7"/>
      <c r="AC200" s="7"/>
      <c r="AD200" s="7"/>
      <c r="AE200" s="7"/>
      <c r="AF200" s="7"/>
      <c r="AG200" s="1864"/>
      <c r="AH200" s="2094"/>
      <c r="AI200" s="1865"/>
      <c r="AJ200" s="1865"/>
      <c r="AK200" s="1865"/>
      <c r="AL200" s="1956"/>
      <c r="AM200" s="4057"/>
      <c r="AN200" s="4057"/>
      <c r="AO200" s="1865"/>
      <c r="AP200" s="1865"/>
      <c r="AQ200" s="2094"/>
      <c r="AR200" s="2095"/>
      <c r="AS200" s="2096"/>
      <c r="AT200" s="2097"/>
      <c r="AU200" s="2098"/>
      <c r="AV200" s="1869"/>
      <c r="AW200" s="2099"/>
      <c r="AX200" s="2099"/>
      <c r="AY200" s="1871"/>
      <c r="AZ200" s="1872"/>
      <c r="BA200" s="1872"/>
      <c r="BB200" s="1872"/>
      <c r="BC200" s="2100"/>
      <c r="BD200" s="1872"/>
      <c r="BE200" s="1877"/>
      <c r="BF200" s="2101"/>
      <c r="BG200" s="2102"/>
      <c r="BH200" s="1877"/>
      <c r="BI200" s="2101"/>
      <c r="BJ200" s="2103"/>
      <c r="BK200" s="1877"/>
      <c r="BL200" s="1876">
        <f t="shared" si="28"/>
        <v>0</v>
      </c>
      <c r="BM200" s="2104"/>
      <c r="BN200" s="1902"/>
      <c r="BO200" s="1878"/>
      <c r="BP200" s="1878"/>
      <c r="BQ200" s="1915"/>
      <c r="BR200" s="2105"/>
      <c r="BS200" s="2106"/>
      <c r="BT200" s="2106"/>
      <c r="BU200" s="2106"/>
      <c r="BV200" s="2106"/>
      <c r="BW200" s="2106"/>
      <c r="BX200" s="2106"/>
      <c r="BY200" s="2106"/>
      <c r="BZ200" s="2106"/>
      <c r="CA200" s="2106"/>
      <c r="CB200" s="2106"/>
      <c r="CC200" s="2107"/>
      <c r="CD200" s="2108" t="s">
        <v>2511</v>
      </c>
    </row>
    <row r="201" spans="1:82" ht="21" customHeight="1" x14ac:dyDescent="0.2">
      <c r="A201" s="62" t="s">
        <v>161</v>
      </c>
      <c r="B201" s="749" t="s">
        <v>120</v>
      </c>
      <c r="C201" s="1005" t="s">
        <v>122</v>
      </c>
      <c r="D201" s="460">
        <v>22</v>
      </c>
      <c r="E201" s="575" t="s">
        <v>2518</v>
      </c>
      <c r="F201" s="608" t="s">
        <v>2519</v>
      </c>
      <c r="G201" s="576">
        <v>554</v>
      </c>
      <c r="H201" s="576" t="s">
        <v>1</v>
      </c>
      <c r="I201" s="941">
        <v>600</v>
      </c>
      <c r="J201" s="454">
        <v>600</v>
      </c>
      <c r="K201" s="25"/>
      <c r="L201" s="6"/>
      <c r="M201" s="7"/>
      <c r="N201" s="7"/>
      <c r="O201" s="7"/>
      <c r="P201" s="7"/>
      <c r="Q201" s="7"/>
      <c r="R201" s="7"/>
      <c r="S201" s="7"/>
      <c r="T201" s="7"/>
      <c r="U201" s="267">
        <f t="shared" si="27"/>
        <v>0</v>
      </c>
      <c r="V201" s="7"/>
      <c r="W201" s="7"/>
      <c r="X201" s="7"/>
      <c r="Y201" s="7"/>
      <c r="Z201" s="7"/>
      <c r="AA201" s="7"/>
      <c r="AB201" s="7"/>
      <c r="AC201" s="7"/>
      <c r="AD201" s="7"/>
      <c r="AE201" s="7"/>
      <c r="AF201" s="7"/>
      <c r="AG201" s="1864"/>
      <c r="AH201" s="2094"/>
      <c r="AI201" s="1865"/>
      <c r="AJ201" s="1865"/>
      <c r="AK201" s="1865"/>
      <c r="AL201" s="1956"/>
      <c r="AM201" s="4057"/>
      <c r="AN201" s="4057"/>
      <c r="AO201" s="1865"/>
      <c r="AP201" s="1865"/>
      <c r="AQ201" s="2094"/>
      <c r="AR201" s="2095"/>
      <c r="AS201" s="2096"/>
      <c r="AT201" s="2097"/>
      <c r="AU201" s="2098"/>
      <c r="AV201" s="1869"/>
      <c r="AW201" s="2099"/>
      <c r="AX201" s="2099"/>
      <c r="AY201" s="1871"/>
      <c r="AZ201" s="1872"/>
      <c r="BA201" s="1872"/>
      <c r="BB201" s="1872"/>
      <c r="BC201" s="2100"/>
      <c r="BD201" s="1872"/>
      <c r="BE201" s="1877"/>
      <c r="BF201" s="2101"/>
      <c r="BG201" s="2102"/>
      <c r="BH201" s="1877"/>
      <c r="BI201" s="2101"/>
      <c r="BJ201" s="2103"/>
      <c r="BK201" s="1877"/>
      <c r="BL201" s="1876">
        <f t="shared" si="28"/>
        <v>0</v>
      </c>
      <c r="BM201" s="2104"/>
      <c r="BN201" s="1902"/>
      <c r="BO201" s="1878"/>
      <c r="BP201" s="1878"/>
      <c r="BQ201" s="1915"/>
      <c r="BR201" s="2105"/>
      <c r="BS201" s="2106"/>
      <c r="BT201" s="2106"/>
      <c r="BU201" s="2106"/>
      <c r="BV201" s="2106"/>
      <c r="BW201" s="2106"/>
      <c r="BX201" s="2106"/>
      <c r="BY201" s="2106"/>
      <c r="BZ201" s="2106"/>
      <c r="CA201" s="2106"/>
      <c r="CB201" s="2106"/>
      <c r="CC201" s="2107"/>
      <c r="CD201" s="2108" t="s">
        <v>2511</v>
      </c>
    </row>
    <row r="202" spans="1:82" ht="21" customHeight="1" x14ac:dyDescent="0.2">
      <c r="A202" s="62" t="s">
        <v>161</v>
      </c>
      <c r="B202" s="749" t="s">
        <v>120</v>
      </c>
      <c r="C202" s="1005" t="s">
        <v>122</v>
      </c>
      <c r="D202" s="460">
        <v>22</v>
      </c>
      <c r="E202" s="575" t="s">
        <v>2518</v>
      </c>
      <c r="F202" s="608" t="s">
        <v>2519</v>
      </c>
      <c r="G202" s="576">
        <v>554</v>
      </c>
      <c r="H202" s="576" t="s">
        <v>1</v>
      </c>
      <c r="I202" s="941">
        <v>600</v>
      </c>
      <c r="J202" s="454">
        <v>600</v>
      </c>
      <c r="K202" s="25"/>
      <c r="L202" s="6"/>
      <c r="M202" s="7"/>
      <c r="N202" s="7"/>
      <c r="O202" s="7"/>
      <c r="P202" s="7"/>
      <c r="Q202" s="7"/>
      <c r="R202" s="7"/>
      <c r="S202" s="7"/>
      <c r="T202" s="7"/>
      <c r="U202" s="267">
        <f t="shared" si="27"/>
        <v>0</v>
      </c>
      <c r="V202" s="7"/>
      <c r="W202" s="7"/>
      <c r="X202" s="7"/>
      <c r="Y202" s="7"/>
      <c r="Z202" s="7"/>
      <c r="AA202" s="7"/>
      <c r="AB202" s="7"/>
      <c r="AC202" s="7"/>
      <c r="AD202" s="7"/>
      <c r="AE202" s="7"/>
      <c r="AF202" s="7"/>
      <c r="AG202" s="1864"/>
      <c r="AH202" s="2094"/>
      <c r="AI202" s="1865"/>
      <c r="AJ202" s="1865"/>
      <c r="AK202" s="1865"/>
      <c r="AL202" s="1956"/>
      <c r="AM202" s="4057"/>
      <c r="AN202" s="4057"/>
      <c r="AO202" s="1865"/>
      <c r="AP202" s="1865"/>
      <c r="AQ202" s="2094"/>
      <c r="AR202" s="2095"/>
      <c r="AS202" s="2096"/>
      <c r="AT202" s="2097"/>
      <c r="AU202" s="2098"/>
      <c r="AV202" s="1869"/>
      <c r="AW202" s="2099"/>
      <c r="AX202" s="2099"/>
      <c r="AY202" s="1871"/>
      <c r="AZ202" s="1872"/>
      <c r="BA202" s="1872"/>
      <c r="BB202" s="1872"/>
      <c r="BC202" s="2100"/>
      <c r="BD202" s="1872"/>
      <c r="BE202" s="1877"/>
      <c r="BF202" s="2101"/>
      <c r="BG202" s="2102"/>
      <c r="BH202" s="1877"/>
      <c r="BI202" s="2101"/>
      <c r="BJ202" s="2103"/>
      <c r="BK202" s="1877"/>
      <c r="BL202" s="1876">
        <f t="shared" si="28"/>
        <v>0</v>
      </c>
      <c r="BM202" s="2104"/>
      <c r="BN202" s="1902"/>
      <c r="BO202" s="1878"/>
      <c r="BP202" s="1878"/>
      <c r="BQ202" s="1915"/>
      <c r="BR202" s="2105"/>
      <c r="BS202" s="2106"/>
      <c r="BT202" s="2106"/>
      <c r="BU202" s="2106"/>
      <c r="BV202" s="2106"/>
      <c r="BW202" s="2106"/>
      <c r="BX202" s="2106"/>
      <c r="BY202" s="2106"/>
      <c r="BZ202" s="2106"/>
      <c r="CA202" s="2106"/>
      <c r="CB202" s="2106"/>
      <c r="CC202" s="2107"/>
      <c r="CD202" s="2108" t="s">
        <v>2511</v>
      </c>
    </row>
    <row r="203" spans="1:82" ht="21" customHeight="1" x14ac:dyDescent="0.2">
      <c r="A203" s="62" t="s">
        <v>161</v>
      </c>
      <c r="B203" s="749" t="s">
        <v>120</v>
      </c>
      <c r="C203" s="1005" t="s">
        <v>122</v>
      </c>
      <c r="D203" s="460">
        <v>22</v>
      </c>
      <c r="E203" s="575" t="s">
        <v>2518</v>
      </c>
      <c r="F203" s="608" t="s">
        <v>2519</v>
      </c>
      <c r="G203" s="576">
        <v>554</v>
      </c>
      <c r="H203" s="576" t="s">
        <v>1</v>
      </c>
      <c r="I203" s="941">
        <v>600</v>
      </c>
      <c r="J203" s="454">
        <v>600</v>
      </c>
      <c r="K203" s="25"/>
      <c r="L203" s="6"/>
      <c r="M203" s="7"/>
      <c r="N203" s="7"/>
      <c r="O203" s="7"/>
      <c r="P203" s="7"/>
      <c r="Q203" s="7"/>
      <c r="R203" s="7"/>
      <c r="S203" s="7"/>
      <c r="T203" s="7"/>
      <c r="U203" s="267">
        <f t="shared" si="27"/>
        <v>0</v>
      </c>
      <c r="V203" s="7"/>
      <c r="W203" s="7"/>
      <c r="X203" s="7"/>
      <c r="Y203" s="7"/>
      <c r="Z203" s="7"/>
      <c r="AA203" s="7"/>
      <c r="AB203" s="7"/>
      <c r="AC203" s="7"/>
      <c r="AD203" s="7"/>
      <c r="AE203" s="7"/>
      <c r="AF203" s="7"/>
      <c r="AG203" s="1864"/>
      <c r="AH203" s="2094"/>
      <c r="AI203" s="1865"/>
      <c r="AJ203" s="1865"/>
      <c r="AK203" s="1865"/>
      <c r="AL203" s="1956"/>
      <c r="AM203" s="4057"/>
      <c r="AN203" s="4057"/>
      <c r="AO203" s="1865"/>
      <c r="AP203" s="1865"/>
      <c r="AQ203" s="2094"/>
      <c r="AR203" s="2095"/>
      <c r="AS203" s="2096"/>
      <c r="AT203" s="2097"/>
      <c r="AU203" s="2098"/>
      <c r="AV203" s="1869"/>
      <c r="AW203" s="2099"/>
      <c r="AX203" s="2099"/>
      <c r="AY203" s="1871"/>
      <c r="AZ203" s="1872"/>
      <c r="BA203" s="1872"/>
      <c r="BB203" s="1872"/>
      <c r="BC203" s="2100"/>
      <c r="BD203" s="1872"/>
      <c r="BE203" s="1877"/>
      <c r="BF203" s="2101"/>
      <c r="BG203" s="2102"/>
      <c r="BH203" s="1877"/>
      <c r="BI203" s="2101"/>
      <c r="BJ203" s="2103"/>
      <c r="BK203" s="1877"/>
      <c r="BL203" s="1876">
        <f t="shared" si="28"/>
        <v>0</v>
      </c>
      <c r="BM203" s="2104"/>
      <c r="BN203" s="1902"/>
      <c r="BO203" s="1878"/>
      <c r="BP203" s="1878"/>
      <c r="BQ203" s="1915"/>
      <c r="BR203" s="2105"/>
      <c r="BS203" s="2106"/>
      <c r="BT203" s="2106"/>
      <c r="BU203" s="2106"/>
      <c r="BV203" s="2106"/>
      <c r="BW203" s="2106"/>
      <c r="BX203" s="2106"/>
      <c r="BY203" s="2106"/>
      <c r="BZ203" s="2106"/>
      <c r="CA203" s="2106"/>
      <c r="CB203" s="2106"/>
      <c r="CC203" s="2107"/>
      <c r="CD203" s="2108" t="s">
        <v>2511</v>
      </c>
    </row>
    <row r="204" spans="1:82" ht="21" customHeight="1" thickBot="1" x14ac:dyDescent="0.25">
      <c r="A204" s="63" t="s">
        <v>161</v>
      </c>
      <c r="B204" s="755" t="s">
        <v>120</v>
      </c>
      <c r="C204" s="1075" t="s">
        <v>122</v>
      </c>
      <c r="D204" s="431">
        <v>22</v>
      </c>
      <c r="E204" s="581" t="s">
        <v>2518</v>
      </c>
      <c r="F204" s="609" t="s">
        <v>2519</v>
      </c>
      <c r="G204" s="582">
        <v>554</v>
      </c>
      <c r="H204" s="582" t="s">
        <v>1</v>
      </c>
      <c r="I204" s="943">
        <v>600</v>
      </c>
      <c r="J204" s="496">
        <v>600</v>
      </c>
      <c r="K204" s="56"/>
      <c r="L204" s="57"/>
      <c r="M204" s="58"/>
      <c r="N204" s="58"/>
      <c r="O204" s="58"/>
      <c r="P204" s="58"/>
      <c r="Q204" s="58"/>
      <c r="R204" s="58"/>
      <c r="S204" s="58"/>
      <c r="T204" s="58"/>
      <c r="U204" s="1076">
        <f t="shared" si="27"/>
        <v>0</v>
      </c>
      <c r="V204" s="58"/>
      <c r="W204" s="58"/>
      <c r="X204" s="58"/>
      <c r="Y204" s="58"/>
      <c r="Z204" s="58"/>
      <c r="AA204" s="58"/>
      <c r="AB204" s="58"/>
      <c r="AC204" s="58"/>
      <c r="AD204" s="58"/>
      <c r="AE204" s="58"/>
      <c r="AF204" s="58"/>
      <c r="AG204" s="1881"/>
      <c r="AH204" s="2109"/>
      <c r="AI204" s="1882"/>
      <c r="AJ204" s="1882"/>
      <c r="AK204" s="1882"/>
      <c r="AL204" s="1959"/>
      <c r="AM204" s="4058"/>
      <c r="AN204" s="4058"/>
      <c r="AO204" s="1882"/>
      <c r="AP204" s="1882"/>
      <c r="AQ204" s="2109"/>
      <c r="AR204" s="2110"/>
      <c r="AS204" s="2111"/>
      <c r="AT204" s="2112"/>
      <c r="AU204" s="2113"/>
      <c r="AV204" s="1886"/>
      <c r="AW204" s="2114"/>
      <c r="AX204" s="2114"/>
      <c r="AY204" s="1888"/>
      <c r="AZ204" s="1889"/>
      <c r="BA204" s="1889"/>
      <c r="BB204" s="1889"/>
      <c r="BC204" s="2115"/>
      <c r="BD204" s="1889"/>
      <c r="BE204" s="1895"/>
      <c r="BF204" s="2116"/>
      <c r="BG204" s="2117"/>
      <c r="BH204" s="1895"/>
      <c r="BI204" s="2116"/>
      <c r="BJ204" s="2118"/>
      <c r="BK204" s="1895"/>
      <c r="BL204" s="1894">
        <f t="shared" si="28"/>
        <v>0</v>
      </c>
      <c r="BM204" s="2119"/>
      <c r="BN204" s="1902"/>
      <c r="BO204" s="1878"/>
      <c r="BP204" s="1878"/>
      <c r="BQ204" s="1915"/>
      <c r="BR204" s="2120"/>
      <c r="BS204" s="1913"/>
      <c r="BT204" s="1913"/>
      <c r="BU204" s="1913"/>
      <c r="BV204" s="1913"/>
      <c r="BW204" s="1913"/>
      <c r="BX204" s="1913"/>
      <c r="BY204" s="1913"/>
      <c r="BZ204" s="1913"/>
      <c r="CA204" s="1913"/>
      <c r="CB204" s="1913"/>
      <c r="CC204" s="2121"/>
      <c r="CD204" s="2122" t="s">
        <v>2511</v>
      </c>
    </row>
    <row r="205" spans="1:82" ht="21" customHeight="1" x14ac:dyDescent="0.2">
      <c r="A205" s="59" t="s">
        <v>161</v>
      </c>
      <c r="B205" s="71" t="s">
        <v>120</v>
      </c>
      <c r="C205" s="66" t="s">
        <v>122</v>
      </c>
      <c r="D205" s="163">
        <v>23</v>
      </c>
      <c r="E205" s="47" t="s">
        <v>2520</v>
      </c>
      <c r="F205" s="48" t="s">
        <v>2521</v>
      </c>
      <c r="G205" s="49">
        <v>4191</v>
      </c>
      <c r="H205" s="49" t="s">
        <v>1</v>
      </c>
      <c r="I205" s="939">
        <v>4300</v>
      </c>
      <c r="J205" s="493">
        <v>4300</v>
      </c>
      <c r="K205" s="50"/>
      <c r="L205" s="51">
        <f>+M205+N205+O205+P205+Q205+R205+S205+T205</f>
        <v>0</v>
      </c>
      <c r="M205" s="52"/>
      <c r="N205" s="52"/>
      <c r="O205" s="52"/>
      <c r="P205" s="52"/>
      <c r="Q205" s="52"/>
      <c r="R205" s="52"/>
      <c r="S205" s="52"/>
      <c r="T205" s="52"/>
      <c r="U205" s="343">
        <f t="shared" si="27"/>
        <v>0</v>
      </c>
      <c r="V205" s="52"/>
      <c r="W205" s="52"/>
      <c r="X205" s="52"/>
      <c r="Y205" s="52"/>
      <c r="Z205" s="52"/>
      <c r="AA205" s="52"/>
      <c r="AB205" s="52"/>
      <c r="AC205" s="52"/>
      <c r="AD205" s="52"/>
      <c r="AE205" s="52"/>
      <c r="AF205" s="52"/>
      <c r="AG205" s="1923"/>
      <c r="AH205" s="2009"/>
      <c r="AI205" s="1845"/>
      <c r="AJ205" s="1845"/>
      <c r="AK205" s="1845"/>
      <c r="AL205" s="1462"/>
      <c r="AM205" s="4056"/>
      <c r="AN205" s="4056"/>
      <c r="AO205" s="1845"/>
      <c r="AP205" s="1845"/>
      <c r="AQ205" s="2009"/>
      <c r="AR205" s="2085"/>
      <c r="AS205" s="2086"/>
      <c r="AT205" s="2087"/>
      <c r="AU205" s="2088"/>
      <c r="AV205" s="2089"/>
      <c r="AW205" s="2090"/>
      <c r="AX205" s="2090"/>
      <c r="AY205" s="4522" t="s">
        <v>2510</v>
      </c>
      <c r="AZ205" s="1854"/>
      <c r="BA205" s="1854"/>
      <c r="BB205" s="1854"/>
      <c r="BC205" s="1855"/>
      <c r="BD205" s="1854"/>
      <c r="BE205" s="1860"/>
      <c r="BF205" s="2091"/>
      <c r="BG205" s="2092"/>
      <c r="BH205" s="1860"/>
      <c r="BI205" s="2091"/>
      <c r="BJ205" s="2093"/>
      <c r="BK205" s="1860"/>
      <c r="BL205" s="1859">
        <f t="shared" si="28"/>
        <v>0</v>
      </c>
      <c r="BM205" s="2014">
        <f>L205-(BI205+BI206+BI207+BI208+BI209+BI210)</f>
        <v>0</v>
      </c>
      <c r="BN205" s="1902"/>
      <c r="BO205" s="1878"/>
      <c r="BP205" s="1878"/>
      <c r="BQ205" s="1915"/>
      <c r="BR205" s="2045"/>
      <c r="BS205" s="1861"/>
      <c r="BT205" s="1861"/>
      <c r="BU205" s="1861"/>
      <c r="BV205" s="1861"/>
      <c r="BW205" s="1861"/>
      <c r="BX205" s="1861"/>
      <c r="BY205" s="1861"/>
      <c r="BZ205" s="1861"/>
      <c r="CA205" s="1861"/>
      <c r="CB205" s="1861"/>
      <c r="CC205" s="1862"/>
      <c r="CD205" s="1863" t="s">
        <v>2511</v>
      </c>
    </row>
    <row r="206" spans="1:82" ht="21" customHeight="1" x14ac:dyDescent="0.2">
      <c r="A206" s="62" t="s">
        <v>161</v>
      </c>
      <c r="B206" s="749" t="s">
        <v>120</v>
      </c>
      <c r="C206" s="1005" t="s">
        <v>122</v>
      </c>
      <c r="D206" s="460">
        <v>23</v>
      </c>
      <c r="E206" s="575" t="s">
        <v>2520</v>
      </c>
      <c r="F206" s="526" t="s">
        <v>2521</v>
      </c>
      <c r="G206" s="576">
        <v>4191</v>
      </c>
      <c r="H206" s="576" t="s">
        <v>1</v>
      </c>
      <c r="I206" s="941">
        <v>4300</v>
      </c>
      <c r="J206" s="454">
        <v>4300</v>
      </c>
      <c r="K206" s="25"/>
      <c r="L206" s="6"/>
      <c r="M206" s="7"/>
      <c r="N206" s="7"/>
      <c r="O206" s="7"/>
      <c r="P206" s="7"/>
      <c r="Q206" s="7"/>
      <c r="R206" s="7"/>
      <c r="S206" s="7"/>
      <c r="T206" s="7"/>
      <c r="U206" s="267">
        <f t="shared" si="27"/>
        <v>0</v>
      </c>
      <c r="V206" s="7"/>
      <c r="W206" s="7"/>
      <c r="X206" s="7"/>
      <c r="Y206" s="7"/>
      <c r="Z206" s="7"/>
      <c r="AA206" s="7"/>
      <c r="AB206" s="7"/>
      <c r="AC206" s="7"/>
      <c r="AD206" s="7"/>
      <c r="AE206" s="7"/>
      <c r="AF206" s="7"/>
      <c r="AG206" s="1864"/>
      <c r="AH206" s="2094"/>
      <c r="AI206" s="1865"/>
      <c r="AJ206" s="1865"/>
      <c r="AK206" s="1865"/>
      <c r="AL206" s="1956"/>
      <c r="AM206" s="4057"/>
      <c r="AN206" s="4057"/>
      <c r="AO206" s="1865"/>
      <c r="AP206" s="1865"/>
      <c r="AQ206" s="2094"/>
      <c r="AR206" s="2095"/>
      <c r="AS206" s="2096"/>
      <c r="AT206" s="2097"/>
      <c r="AU206" s="2098"/>
      <c r="AV206" s="1869"/>
      <c r="AW206" s="2099"/>
      <c r="AX206" s="2099"/>
      <c r="AY206" s="1871"/>
      <c r="AZ206" s="1872"/>
      <c r="BA206" s="1872"/>
      <c r="BB206" s="1872"/>
      <c r="BC206" s="2100"/>
      <c r="BD206" s="1872"/>
      <c r="BE206" s="1877"/>
      <c r="BF206" s="2101"/>
      <c r="BG206" s="2102"/>
      <c r="BH206" s="1877"/>
      <c r="BI206" s="2101"/>
      <c r="BJ206" s="2103"/>
      <c r="BK206" s="1877"/>
      <c r="BL206" s="1876">
        <f t="shared" si="28"/>
        <v>0</v>
      </c>
      <c r="BM206" s="2104"/>
      <c r="BN206" s="1902"/>
      <c r="BO206" s="1878"/>
      <c r="BP206" s="1878"/>
      <c r="BQ206" s="1915"/>
      <c r="BR206" s="2105"/>
      <c r="BS206" s="2106"/>
      <c r="BT206" s="2106"/>
      <c r="BU206" s="2106"/>
      <c r="BV206" s="2106"/>
      <c r="BW206" s="2106"/>
      <c r="BX206" s="2106"/>
      <c r="BY206" s="2106"/>
      <c r="BZ206" s="2106"/>
      <c r="CA206" s="2106"/>
      <c r="CB206" s="2106"/>
      <c r="CC206" s="2107"/>
      <c r="CD206" s="2108" t="s">
        <v>2511</v>
      </c>
    </row>
    <row r="207" spans="1:82" ht="21" customHeight="1" x14ac:dyDescent="0.2">
      <c r="A207" s="62" t="s">
        <v>161</v>
      </c>
      <c r="B207" s="749" t="s">
        <v>120</v>
      </c>
      <c r="C207" s="1005" t="s">
        <v>122</v>
      </c>
      <c r="D207" s="460">
        <v>23</v>
      </c>
      <c r="E207" s="575" t="s">
        <v>2520</v>
      </c>
      <c r="F207" s="526" t="s">
        <v>2521</v>
      </c>
      <c r="G207" s="576">
        <v>4191</v>
      </c>
      <c r="H207" s="576" t="s">
        <v>1</v>
      </c>
      <c r="I207" s="941">
        <v>4300</v>
      </c>
      <c r="J207" s="454">
        <v>4300</v>
      </c>
      <c r="K207" s="25"/>
      <c r="L207" s="6"/>
      <c r="M207" s="7"/>
      <c r="N207" s="7"/>
      <c r="O207" s="7"/>
      <c r="P207" s="7"/>
      <c r="Q207" s="7"/>
      <c r="R207" s="7"/>
      <c r="S207" s="7"/>
      <c r="T207" s="7"/>
      <c r="U207" s="267">
        <f t="shared" si="27"/>
        <v>0</v>
      </c>
      <c r="V207" s="7"/>
      <c r="W207" s="7"/>
      <c r="X207" s="7"/>
      <c r="Y207" s="7"/>
      <c r="Z207" s="7"/>
      <c r="AA207" s="7"/>
      <c r="AB207" s="7"/>
      <c r="AC207" s="7"/>
      <c r="AD207" s="7"/>
      <c r="AE207" s="7"/>
      <c r="AF207" s="7"/>
      <c r="AG207" s="1864"/>
      <c r="AH207" s="2094"/>
      <c r="AI207" s="1865"/>
      <c r="AJ207" s="1865"/>
      <c r="AK207" s="1865"/>
      <c r="AL207" s="1956"/>
      <c r="AM207" s="4057"/>
      <c r="AN207" s="4057"/>
      <c r="AO207" s="1865"/>
      <c r="AP207" s="1865"/>
      <c r="AQ207" s="2094"/>
      <c r="AR207" s="2095"/>
      <c r="AS207" s="2096"/>
      <c r="AT207" s="2097"/>
      <c r="AU207" s="2098"/>
      <c r="AV207" s="1869"/>
      <c r="AW207" s="2099"/>
      <c r="AX207" s="2099"/>
      <c r="AY207" s="1871"/>
      <c r="AZ207" s="1872"/>
      <c r="BA207" s="1872"/>
      <c r="BB207" s="1872"/>
      <c r="BC207" s="2100"/>
      <c r="BD207" s="1872"/>
      <c r="BE207" s="1877"/>
      <c r="BF207" s="2101"/>
      <c r="BG207" s="2102"/>
      <c r="BH207" s="1877"/>
      <c r="BI207" s="2101"/>
      <c r="BJ207" s="2103"/>
      <c r="BK207" s="1877"/>
      <c r="BL207" s="1876">
        <f t="shared" si="28"/>
        <v>0</v>
      </c>
      <c r="BM207" s="2104"/>
      <c r="BN207" s="1902"/>
      <c r="BO207" s="1878"/>
      <c r="BP207" s="1878"/>
      <c r="BQ207" s="1915"/>
      <c r="BR207" s="2105"/>
      <c r="BS207" s="2106"/>
      <c r="BT207" s="2106"/>
      <c r="BU207" s="2106"/>
      <c r="BV207" s="2106"/>
      <c r="BW207" s="2106"/>
      <c r="BX207" s="2106"/>
      <c r="BY207" s="2106"/>
      <c r="BZ207" s="2106"/>
      <c r="CA207" s="2106"/>
      <c r="CB207" s="2106"/>
      <c r="CC207" s="2107"/>
      <c r="CD207" s="2108" t="s">
        <v>2511</v>
      </c>
    </row>
    <row r="208" spans="1:82" ht="21" customHeight="1" x14ac:dyDescent="0.2">
      <c r="A208" s="62" t="s">
        <v>161</v>
      </c>
      <c r="B208" s="749" t="s">
        <v>120</v>
      </c>
      <c r="C208" s="1005" t="s">
        <v>122</v>
      </c>
      <c r="D208" s="460">
        <v>23</v>
      </c>
      <c r="E208" s="575" t="s">
        <v>2520</v>
      </c>
      <c r="F208" s="526" t="s">
        <v>2521</v>
      </c>
      <c r="G208" s="576">
        <v>4191</v>
      </c>
      <c r="H208" s="576" t="s">
        <v>1</v>
      </c>
      <c r="I208" s="941">
        <v>4300</v>
      </c>
      <c r="J208" s="454">
        <v>4300</v>
      </c>
      <c r="K208" s="25"/>
      <c r="L208" s="6"/>
      <c r="M208" s="7"/>
      <c r="N208" s="7"/>
      <c r="O208" s="7"/>
      <c r="P208" s="7"/>
      <c r="Q208" s="7"/>
      <c r="R208" s="7"/>
      <c r="S208" s="7"/>
      <c r="T208" s="7"/>
      <c r="U208" s="267">
        <f t="shared" si="27"/>
        <v>0</v>
      </c>
      <c r="V208" s="7"/>
      <c r="W208" s="7"/>
      <c r="X208" s="7"/>
      <c r="Y208" s="7"/>
      <c r="Z208" s="7"/>
      <c r="AA208" s="7"/>
      <c r="AB208" s="7"/>
      <c r="AC208" s="7"/>
      <c r="AD208" s="7"/>
      <c r="AE208" s="7"/>
      <c r="AF208" s="7"/>
      <c r="AG208" s="1864"/>
      <c r="AH208" s="2094"/>
      <c r="AI208" s="1865"/>
      <c r="AJ208" s="1865"/>
      <c r="AK208" s="1865"/>
      <c r="AL208" s="1956"/>
      <c r="AM208" s="4057"/>
      <c r="AN208" s="4057"/>
      <c r="AO208" s="1865"/>
      <c r="AP208" s="1865"/>
      <c r="AQ208" s="2094"/>
      <c r="AR208" s="2095"/>
      <c r="AS208" s="2096"/>
      <c r="AT208" s="2097"/>
      <c r="AU208" s="2098"/>
      <c r="AV208" s="1869"/>
      <c r="AW208" s="2099"/>
      <c r="AX208" s="2099"/>
      <c r="AY208" s="1871"/>
      <c r="AZ208" s="1872"/>
      <c r="BA208" s="1872"/>
      <c r="BB208" s="1872"/>
      <c r="BC208" s="2100"/>
      <c r="BD208" s="1872"/>
      <c r="BE208" s="1877"/>
      <c r="BF208" s="2101"/>
      <c r="BG208" s="2102"/>
      <c r="BH208" s="1877"/>
      <c r="BI208" s="2101"/>
      <c r="BJ208" s="2103"/>
      <c r="BK208" s="1877"/>
      <c r="BL208" s="1876">
        <f t="shared" si="28"/>
        <v>0</v>
      </c>
      <c r="BM208" s="2104"/>
      <c r="BN208" s="1902"/>
      <c r="BO208" s="1878"/>
      <c r="BP208" s="1878"/>
      <c r="BQ208" s="1915"/>
      <c r="BR208" s="2105"/>
      <c r="BS208" s="2106"/>
      <c r="BT208" s="2106"/>
      <c r="BU208" s="2106"/>
      <c r="BV208" s="2106"/>
      <c r="BW208" s="2106"/>
      <c r="BX208" s="2106"/>
      <c r="BY208" s="2106"/>
      <c r="BZ208" s="2106"/>
      <c r="CA208" s="2106"/>
      <c r="CB208" s="2106"/>
      <c r="CC208" s="2107"/>
      <c r="CD208" s="2108" t="s">
        <v>2511</v>
      </c>
    </row>
    <row r="209" spans="1:82" ht="21" customHeight="1" x14ac:dyDescent="0.2">
      <c r="A209" s="62" t="s">
        <v>161</v>
      </c>
      <c r="B209" s="749" t="s">
        <v>120</v>
      </c>
      <c r="C209" s="1005" t="s">
        <v>122</v>
      </c>
      <c r="D209" s="460">
        <v>23</v>
      </c>
      <c r="E209" s="575" t="s">
        <v>2520</v>
      </c>
      <c r="F209" s="526" t="s">
        <v>2521</v>
      </c>
      <c r="G209" s="576">
        <v>4191</v>
      </c>
      <c r="H209" s="576" t="s">
        <v>1</v>
      </c>
      <c r="I209" s="941">
        <v>4300</v>
      </c>
      <c r="J209" s="454">
        <v>4300</v>
      </c>
      <c r="K209" s="25"/>
      <c r="L209" s="6"/>
      <c r="M209" s="7"/>
      <c r="N209" s="7"/>
      <c r="O209" s="7"/>
      <c r="P209" s="7"/>
      <c r="Q209" s="7"/>
      <c r="R209" s="7"/>
      <c r="S209" s="7"/>
      <c r="T209" s="7"/>
      <c r="U209" s="267">
        <f t="shared" si="27"/>
        <v>0</v>
      </c>
      <c r="V209" s="7"/>
      <c r="W209" s="7"/>
      <c r="X209" s="7"/>
      <c r="Y209" s="7"/>
      <c r="Z209" s="7"/>
      <c r="AA209" s="7"/>
      <c r="AB209" s="7"/>
      <c r="AC209" s="7"/>
      <c r="AD209" s="7"/>
      <c r="AE209" s="7"/>
      <c r="AF209" s="7"/>
      <c r="AG209" s="1864"/>
      <c r="AH209" s="2094"/>
      <c r="AI209" s="1865"/>
      <c r="AJ209" s="1865"/>
      <c r="AK209" s="1865"/>
      <c r="AL209" s="1956"/>
      <c r="AM209" s="4057"/>
      <c r="AN209" s="4057"/>
      <c r="AO209" s="1865"/>
      <c r="AP209" s="1865"/>
      <c r="AQ209" s="2094"/>
      <c r="AR209" s="2095"/>
      <c r="AS209" s="2096"/>
      <c r="AT209" s="2097"/>
      <c r="AU209" s="2098"/>
      <c r="AV209" s="1869"/>
      <c r="AW209" s="2099"/>
      <c r="AX209" s="2099"/>
      <c r="AY209" s="1871"/>
      <c r="AZ209" s="1872"/>
      <c r="BA209" s="1872"/>
      <c r="BB209" s="1872"/>
      <c r="BC209" s="2100"/>
      <c r="BD209" s="1872"/>
      <c r="BE209" s="1877"/>
      <c r="BF209" s="2101"/>
      <c r="BG209" s="2102"/>
      <c r="BH209" s="1877"/>
      <c r="BI209" s="2101"/>
      <c r="BJ209" s="2103"/>
      <c r="BK209" s="1877"/>
      <c r="BL209" s="1876">
        <f t="shared" si="28"/>
        <v>0</v>
      </c>
      <c r="BM209" s="2104"/>
      <c r="BN209" s="1902"/>
      <c r="BO209" s="1878"/>
      <c r="BP209" s="1878"/>
      <c r="BQ209" s="1915"/>
      <c r="BR209" s="2105"/>
      <c r="BS209" s="2106"/>
      <c r="BT209" s="2106"/>
      <c r="BU209" s="2106"/>
      <c r="BV209" s="2106"/>
      <c r="BW209" s="2106"/>
      <c r="BX209" s="2106"/>
      <c r="BY209" s="2106"/>
      <c r="BZ209" s="2106"/>
      <c r="CA209" s="2106"/>
      <c r="CB209" s="2106"/>
      <c r="CC209" s="2107"/>
      <c r="CD209" s="2108" t="s">
        <v>2511</v>
      </c>
    </row>
    <row r="210" spans="1:82" ht="21" customHeight="1" thickBot="1" x14ac:dyDescent="0.25">
      <c r="A210" s="63" t="s">
        <v>161</v>
      </c>
      <c r="B210" s="755" t="s">
        <v>120</v>
      </c>
      <c r="C210" s="1075" t="s">
        <v>122</v>
      </c>
      <c r="D210" s="431">
        <v>23</v>
      </c>
      <c r="E210" s="581" t="s">
        <v>2520</v>
      </c>
      <c r="F210" s="433" t="s">
        <v>2521</v>
      </c>
      <c r="G210" s="582">
        <v>4191</v>
      </c>
      <c r="H210" s="582" t="s">
        <v>1</v>
      </c>
      <c r="I210" s="943">
        <v>4300</v>
      </c>
      <c r="J210" s="496">
        <v>4300</v>
      </c>
      <c r="K210" s="56"/>
      <c r="L210" s="57"/>
      <c r="M210" s="58"/>
      <c r="N210" s="58"/>
      <c r="O210" s="58"/>
      <c r="P210" s="58"/>
      <c r="Q210" s="58"/>
      <c r="R210" s="58"/>
      <c r="S210" s="58"/>
      <c r="T210" s="58"/>
      <c r="U210" s="1076">
        <f t="shared" si="27"/>
        <v>0</v>
      </c>
      <c r="V210" s="58"/>
      <c r="W210" s="58"/>
      <c r="X210" s="58"/>
      <c r="Y210" s="58"/>
      <c r="Z210" s="58"/>
      <c r="AA210" s="58"/>
      <c r="AB210" s="58"/>
      <c r="AC210" s="58"/>
      <c r="AD210" s="58"/>
      <c r="AE210" s="58"/>
      <c r="AF210" s="58"/>
      <c r="AG210" s="1881"/>
      <c r="AH210" s="2109"/>
      <c r="AI210" s="1882"/>
      <c r="AJ210" s="1882"/>
      <c r="AK210" s="1882"/>
      <c r="AL210" s="1959"/>
      <c r="AM210" s="4058"/>
      <c r="AN210" s="4058"/>
      <c r="AO210" s="1882"/>
      <c r="AP210" s="1882"/>
      <c r="AQ210" s="2109"/>
      <c r="AR210" s="2110"/>
      <c r="AS210" s="2111"/>
      <c r="AT210" s="2112"/>
      <c r="AU210" s="2113"/>
      <c r="AV210" s="1886"/>
      <c r="AW210" s="2114"/>
      <c r="AX210" s="2114"/>
      <c r="AY210" s="1888"/>
      <c r="AZ210" s="1889"/>
      <c r="BA210" s="1889"/>
      <c r="BB210" s="1889"/>
      <c r="BC210" s="2115"/>
      <c r="BD210" s="1889"/>
      <c r="BE210" s="1895"/>
      <c r="BF210" s="2116"/>
      <c r="BG210" s="2117"/>
      <c r="BH210" s="1895"/>
      <c r="BI210" s="2116"/>
      <c r="BJ210" s="2118"/>
      <c r="BK210" s="1895"/>
      <c r="BL210" s="1894">
        <f t="shared" si="28"/>
        <v>0</v>
      </c>
      <c r="BM210" s="2119"/>
      <c r="BN210" s="1902"/>
      <c r="BO210" s="1878"/>
      <c r="BP210" s="1878"/>
      <c r="BQ210" s="1915"/>
      <c r="BR210" s="2120"/>
      <c r="BS210" s="1913"/>
      <c r="BT210" s="1913"/>
      <c r="BU210" s="1913"/>
      <c r="BV210" s="1913"/>
      <c r="BW210" s="1913"/>
      <c r="BX210" s="1913"/>
      <c r="BY210" s="1913"/>
      <c r="BZ210" s="1913"/>
      <c r="CA210" s="1913"/>
      <c r="CB210" s="1913"/>
      <c r="CC210" s="2121"/>
      <c r="CD210" s="2122" t="s">
        <v>2511</v>
      </c>
    </row>
    <row r="211" spans="1:82" ht="21" customHeight="1" x14ac:dyDescent="0.2">
      <c r="A211" s="1028" t="s">
        <v>161</v>
      </c>
      <c r="B211" s="1004" t="s">
        <v>120</v>
      </c>
      <c r="C211" s="1005" t="s">
        <v>122</v>
      </c>
      <c r="D211" s="179">
        <v>24</v>
      </c>
      <c r="E211" s="4" t="s">
        <v>2522</v>
      </c>
      <c r="F211" s="5" t="s">
        <v>2523</v>
      </c>
      <c r="G211" s="603">
        <v>23</v>
      </c>
      <c r="H211" s="603" t="s">
        <v>1</v>
      </c>
      <c r="I211" s="1039">
        <v>25</v>
      </c>
      <c r="J211" s="480">
        <v>25</v>
      </c>
      <c r="K211" s="25"/>
      <c r="L211" s="6">
        <f>+M211+N211+O211+P211+Q211+R211+S211+T211</f>
        <v>0</v>
      </c>
      <c r="M211" s="7"/>
      <c r="N211" s="7"/>
      <c r="O211" s="7"/>
      <c r="P211" s="7"/>
      <c r="Q211" s="7"/>
      <c r="R211" s="7"/>
      <c r="S211" s="7"/>
      <c r="T211" s="7"/>
      <c r="U211" s="267">
        <f t="shared" si="27"/>
        <v>0</v>
      </c>
      <c r="V211" s="7"/>
      <c r="W211" s="7"/>
      <c r="X211" s="7"/>
      <c r="Y211" s="7"/>
      <c r="Z211" s="7"/>
      <c r="AA211" s="7"/>
      <c r="AB211" s="7"/>
      <c r="AC211" s="7"/>
      <c r="AD211" s="7"/>
      <c r="AE211" s="7"/>
      <c r="AF211" s="7"/>
      <c r="AG211" s="1864"/>
      <c r="AH211" s="2094"/>
      <c r="AI211" s="1865"/>
      <c r="AJ211" s="1865"/>
      <c r="AK211" s="1865"/>
      <c r="AL211" s="1956"/>
      <c r="AM211" s="4057"/>
      <c r="AN211" s="4057"/>
      <c r="AO211" s="1865"/>
      <c r="AP211" s="1865"/>
      <c r="AQ211" s="2094"/>
      <c r="AR211" s="2095"/>
      <c r="AS211" s="2123"/>
      <c r="AT211" s="2124"/>
      <c r="AU211" s="2125"/>
      <c r="AV211" s="2126"/>
      <c r="AW211" s="2127"/>
      <c r="AX211" s="2127"/>
      <c r="AY211" s="4523" t="s">
        <v>2510</v>
      </c>
      <c r="AZ211" s="1872"/>
      <c r="BA211" s="1872"/>
      <c r="BB211" s="1872"/>
      <c r="BC211" s="2100"/>
      <c r="BD211" s="1872"/>
      <c r="BE211" s="1877"/>
      <c r="BF211" s="2101"/>
      <c r="BG211" s="2102"/>
      <c r="BH211" s="1877"/>
      <c r="BI211" s="2101"/>
      <c r="BJ211" s="2103"/>
      <c r="BK211" s="1877"/>
      <c r="BL211" s="1876">
        <f t="shared" si="28"/>
        <v>0</v>
      </c>
      <c r="BM211" s="1876">
        <f>L211-(BI211+BI212+BI213+BI214+BI215+BI216)</f>
        <v>0</v>
      </c>
      <c r="BN211" s="1878"/>
      <c r="BO211" s="1878"/>
      <c r="BP211" s="1878"/>
      <c r="BQ211" s="1878"/>
      <c r="BR211" s="1878"/>
      <c r="BS211" s="1878"/>
      <c r="BT211" s="1878"/>
      <c r="BU211" s="1878"/>
      <c r="BV211" s="1878"/>
      <c r="BW211" s="1878"/>
      <c r="BX211" s="1878"/>
      <c r="BY211" s="1878"/>
      <c r="BZ211" s="1878"/>
      <c r="CA211" s="1878"/>
      <c r="CB211" s="1878"/>
      <c r="CC211" s="1880"/>
      <c r="CD211" s="2128" t="s">
        <v>2511</v>
      </c>
    </row>
    <row r="212" spans="1:82" ht="21" customHeight="1" x14ac:dyDescent="0.2">
      <c r="A212" s="1028" t="s">
        <v>161</v>
      </c>
      <c r="B212" s="749" t="s">
        <v>120</v>
      </c>
      <c r="C212" s="1005" t="s">
        <v>122</v>
      </c>
      <c r="D212" s="460">
        <v>24</v>
      </c>
      <c r="E212" s="575" t="s">
        <v>2522</v>
      </c>
      <c r="F212" s="526" t="s">
        <v>2523</v>
      </c>
      <c r="G212" s="576">
        <v>23</v>
      </c>
      <c r="H212" s="576" t="s">
        <v>1</v>
      </c>
      <c r="I212" s="941">
        <v>25</v>
      </c>
      <c r="J212" s="454">
        <v>25</v>
      </c>
      <c r="K212" s="25"/>
      <c r="L212" s="6"/>
      <c r="M212" s="7"/>
      <c r="N212" s="7"/>
      <c r="O212" s="7"/>
      <c r="P212" s="7"/>
      <c r="Q212" s="7"/>
      <c r="R212" s="7"/>
      <c r="S212" s="7"/>
      <c r="T212" s="7"/>
      <c r="U212" s="267">
        <f t="shared" si="27"/>
        <v>0</v>
      </c>
      <c r="V212" s="7"/>
      <c r="W212" s="7"/>
      <c r="X212" s="7"/>
      <c r="Y212" s="7"/>
      <c r="Z212" s="7"/>
      <c r="AA212" s="7"/>
      <c r="AB212" s="7"/>
      <c r="AC212" s="7"/>
      <c r="AD212" s="7"/>
      <c r="AE212" s="7"/>
      <c r="AF212" s="7"/>
      <c r="AG212" s="1864"/>
      <c r="AH212" s="2094"/>
      <c r="AI212" s="1865"/>
      <c r="AJ212" s="1865"/>
      <c r="AK212" s="1865"/>
      <c r="AL212" s="1956"/>
      <c r="AM212" s="4057"/>
      <c r="AN212" s="4057"/>
      <c r="AO212" s="1865"/>
      <c r="AP212" s="1865"/>
      <c r="AQ212" s="2094"/>
      <c r="AR212" s="2095"/>
      <c r="AS212" s="2096"/>
      <c r="AT212" s="2097"/>
      <c r="AU212" s="2098"/>
      <c r="AV212" s="1869"/>
      <c r="AW212" s="2099"/>
      <c r="AX212" s="2099"/>
      <c r="AY212" s="1871"/>
      <c r="AZ212" s="1872"/>
      <c r="BA212" s="1872"/>
      <c r="BB212" s="1872"/>
      <c r="BC212" s="2100"/>
      <c r="BD212" s="1872"/>
      <c r="BE212" s="1877"/>
      <c r="BF212" s="2101"/>
      <c r="BG212" s="2102"/>
      <c r="BH212" s="1877"/>
      <c r="BI212" s="2101"/>
      <c r="BJ212" s="2103"/>
      <c r="BK212" s="1877"/>
      <c r="BL212" s="1876">
        <f t="shared" si="28"/>
        <v>0</v>
      </c>
      <c r="BM212" s="1877"/>
      <c r="BN212" s="1878"/>
      <c r="BO212" s="1878"/>
      <c r="BP212" s="1878"/>
      <c r="BQ212" s="1878"/>
      <c r="BR212" s="2106"/>
      <c r="BS212" s="2106"/>
      <c r="BT212" s="2106"/>
      <c r="BU212" s="2106"/>
      <c r="BV212" s="2106"/>
      <c r="BW212" s="2106"/>
      <c r="BX212" s="2106"/>
      <c r="BY212" s="2106"/>
      <c r="BZ212" s="2106"/>
      <c r="CA212" s="2106"/>
      <c r="CB212" s="2106"/>
      <c r="CC212" s="2107"/>
      <c r="CD212" s="2129" t="s">
        <v>2511</v>
      </c>
    </row>
    <row r="213" spans="1:82" ht="21" customHeight="1" x14ac:dyDescent="0.2">
      <c r="A213" s="1028" t="s">
        <v>161</v>
      </c>
      <c r="B213" s="749" t="s">
        <v>120</v>
      </c>
      <c r="C213" s="1005" t="s">
        <v>122</v>
      </c>
      <c r="D213" s="460">
        <v>24</v>
      </c>
      <c r="E213" s="575" t="s">
        <v>2522</v>
      </c>
      <c r="F213" s="526" t="s">
        <v>2523</v>
      </c>
      <c r="G213" s="576">
        <v>23</v>
      </c>
      <c r="H213" s="576" t="s">
        <v>1</v>
      </c>
      <c r="I213" s="941">
        <v>25</v>
      </c>
      <c r="J213" s="454">
        <v>25</v>
      </c>
      <c r="K213" s="25"/>
      <c r="L213" s="6"/>
      <c r="M213" s="7"/>
      <c r="N213" s="7"/>
      <c r="O213" s="7"/>
      <c r="P213" s="7"/>
      <c r="Q213" s="7"/>
      <c r="R213" s="7"/>
      <c r="S213" s="7"/>
      <c r="T213" s="7"/>
      <c r="U213" s="267">
        <f t="shared" si="27"/>
        <v>0</v>
      </c>
      <c r="V213" s="7"/>
      <c r="W213" s="7"/>
      <c r="X213" s="7"/>
      <c r="Y213" s="7"/>
      <c r="Z213" s="7"/>
      <c r="AA213" s="7"/>
      <c r="AB213" s="7"/>
      <c r="AC213" s="7"/>
      <c r="AD213" s="7"/>
      <c r="AE213" s="7"/>
      <c r="AF213" s="7"/>
      <c r="AG213" s="1864"/>
      <c r="AH213" s="2094"/>
      <c r="AI213" s="1865"/>
      <c r="AJ213" s="1865"/>
      <c r="AK213" s="1865"/>
      <c r="AL213" s="1956"/>
      <c r="AM213" s="4057"/>
      <c r="AN213" s="4057"/>
      <c r="AO213" s="1865"/>
      <c r="AP213" s="1865"/>
      <c r="AQ213" s="2094"/>
      <c r="AR213" s="2095"/>
      <c r="AS213" s="2096"/>
      <c r="AT213" s="2097"/>
      <c r="AU213" s="2098"/>
      <c r="AV213" s="1869"/>
      <c r="AW213" s="2099"/>
      <c r="AX213" s="2099"/>
      <c r="AY213" s="1871"/>
      <c r="AZ213" s="1872"/>
      <c r="BA213" s="1872"/>
      <c r="BB213" s="1872"/>
      <c r="BC213" s="2100"/>
      <c r="BD213" s="1872"/>
      <c r="BE213" s="1877"/>
      <c r="BF213" s="2101"/>
      <c r="BG213" s="2102"/>
      <c r="BH213" s="1877"/>
      <c r="BI213" s="2101"/>
      <c r="BJ213" s="2103"/>
      <c r="BK213" s="1877"/>
      <c r="BL213" s="1876">
        <f t="shared" si="28"/>
        <v>0</v>
      </c>
      <c r="BM213" s="1877"/>
      <c r="BN213" s="1878"/>
      <c r="BO213" s="1878"/>
      <c r="BP213" s="1878"/>
      <c r="BQ213" s="1878"/>
      <c r="BR213" s="2106"/>
      <c r="BS213" s="2106"/>
      <c r="BT213" s="2106"/>
      <c r="BU213" s="2106"/>
      <c r="BV213" s="2106"/>
      <c r="BW213" s="2106"/>
      <c r="BX213" s="2106"/>
      <c r="BY213" s="2106"/>
      <c r="BZ213" s="2106"/>
      <c r="CA213" s="2106"/>
      <c r="CB213" s="2106"/>
      <c r="CC213" s="2107"/>
      <c r="CD213" s="2129" t="s">
        <v>2511</v>
      </c>
    </row>
    <row r="214" spans="1:82" ht="21" customHeight="1" x14ac:dyDescent="0.2">
      <c r="A214" s="1028" t="s">
        <v>161</v>
      </c>
      <c r="B214" s="749" t="s">
        <v>120</v>
      </c>
      <c r="C214" s="1005" t="s">
        <v>122</v>
      </c>
      <c r="D214" s="460">
        <v>24</v>
      </c>
      <c r="E214" s="575" t="s">
        <v>2522</v>
      </c>
      <c r="F214" s="526" t="s">
        <v>2523</v>
      </c>
      <c r="G214" s="576">
        <v>23</v>
      </c>
      <c r="H214" s="576" t="s">
        <v>1</v>
      </c>
      <c r="I214" s="941">
        <v>25</v>
      </c>
      <c r="J214" s="454">
        <v>25</v>
      </c>
      <c r="K214" s="25"/>
      <c r="L214" s="6"/>
      <c r="M214" s="7"/>
      <c r="N214" s="7"/>
      <c r="O214" s="7"/>
      <c r="P214" s="7"/>
      <c r="Q214" s="7"/>
      <c r="R214" s="7"/>
      <c r="S214" s="7"/>
      <c r="T214" s="7"/>
      <c r="U214" s="267">
        <f t="shared" si="27"/>
        <v>0</v>
      </c>
      <c r="V214" s="7"/>
      <c r="W214" s="7"/>
      <c r="X214" s="7"/>
      <c r="Y214" s="7"/>
      <c r="Z214" s="7"/>
      <c r="AA214" s="7"/>
      <c r="AB214" s="7"/>
      <c r="AC214" s="7"/>
      <c r="AD214" s="7"/>
      <c r="AE214" s="7"/>
      <c r="AF214" s="7"/>
      <c r="AG214" s="1864"/>
      <c r="AH214" s="2094"/>
      <c r="AI214" s="1865"/>
      <c r="AJ214" s="1865"/>
      <c r="AK214" s="1865"/>
      <c r="AL214" s="1956"/>
      <c r="AM214" s="4057"/>
      <c r="AN214" s="4057"/>
      <c r="AO214" s="1865"/>
      <c r="AP214" s="1865"/>
      <c r="AQ214" s="2094"/>
      <c r="AR214" s="2095"/>
      <c r="AS214" s="2096"/>
      <c r="AT214" s="2097"/>
      <c r="AU214" s="2098"/>
      <c r="AV214" s="1869"/>
      <c r="AW214" s="2099"/>
      <c r="AX214" s="2099"/>
      <c r="AY214" s="1871"/>
      <c r="AZ214" s="1872"/>
      <c r="BA214" s="1872"/>
      <c r="BB214" s="1872"/>
      <c r="BC214" s="2100"/>
      <c r="BD214" s="1872"/>
      <c r="BE214" s="1877"/>
      <c r="BF214" s="2101"/>
      <c r="BG214" s="2102"/>
      <c r="BH214" s="1877"/>
      <c r="BI214" s="2101"/>
      <c r="BJ214" s="2103"/>
      <c r="BK214" s="1877"/>
      <c r="BL214" s="1876">
        <f t="shared" si="28"/>
        <v>0</v>
      </c>
      <c r="BM214" s="1877"/>
      <c r="BN214" s="1878"/>
      <c r="BO214" s="1878"/>
      <c r="BP214" s="1878"/>
      <c r="BQ214" s="1878"/>
      <c r="BR214" s="2106"/>
      <c r="BS214" s="2106"/>
      <c r="BT214" s="2106"/>
      <c r="BU214" s="2106"/>
      <c r="BV214" s="2106"/>
      <c r="BW214" s="2106"/>
      <c r="BX214" s="2106"/>
      <c r="BY214" s="2106"/>
      <c r="BZ214" s="2106"/>
      <c r="CA214" s="2106"/>
      <c r="CB214" s="2106"/>
      <c r="CC214" s="2107"/>
      <c r="CD214" s="2129" t="s">
        <v>2511</v>
      </c>
    </row>
    <row r="215" spans="1:82" ht="21" customHeight="1" x14ac:dyDescent="0.2">
      <c r="A215" s="1028" t="s">
        <v>161</v>
      </c>
      <c r="B215" s="749" t="s">
        <v>120</v>
      </c>
      <c r="C215" s="1005" t="s">
        <v>122</v>
      </c>
      <c r="D215" s="460">
        <v>24</v>
      </c>
      <c r="E215" s="575" t="s">
        <v>2522</v>
      </c>
      <c r="F215" s="526" t="s">
        <v>2523</v>
      </c>
      <c r="G215" s="576">
        <v>23</v>
      </c>
      <c r="H215" s="576" t="s">
        <v>1</v>
      </c>
      <c r="I215" s="941">
        <v>25</v>
      </c>
      <c r="J215" s="454">
        <v>25</v>
      </c>
      <c r="K215" s="25"/>
      <c r="L215" s="6"/>
      <c r="M215" s="7"/>
      <c r="N215" s="7"/>
      <c r="O215" s="7"/>
      <c r="P215" s="7"/>
      <c r="Q215" s="7"/>
      <c r="R215" s="7"/>
      <c r="S215" s="7"/>
      <c r="T215" s="7"/>
      <c r="U215" s="267">
        <f t="shared" si="27"/>
        <v>0</v>
      </c>
      <c r="V215" s="7"/>
      <c r="W215" s="7"/>
      <c r="X215" s="7"/>
      <c r="Y215" s="7"/>
      <c r="Z215" s="7"/>
      <c r="AA215" s="7"/>
      <c r="AB215" s="7"/>
      <c r="AC215" s="7"/>
      <c r="AD215" s="7"/>
      <c r="AE215" s="7"/>
      <c r="AF215" s="7"/>
      <c r="AG215" s="1864"/>
      <c r="AH215" s="2094"/>
      <c r="AI215" s="1865"/>
      <c r="AJ215" s="1865"/>
      <c r="AK215" s="1865"/>
      <c r="AL215" s="1956"/>
      <c r="AM215" s="4057"/>
      <c r="AN215" s="4057"/>
      <c r="AO215" s="1865"/>
      <c r="AP215" s="1865"/>
      <c r="AQ215" s="2094"/>
      <c r="AR215" s="2095"/>
      <c r="AS215" s="2096"/>
      <c r="AT215" s="2097"/>
      <c r="AU215" s="2098"/>
      <c r="AV215" s="1869"/>
      <c r="AW215" s="2099"/>
      <c r="AX215" s="2099"/>
      <c r="AY215" s="1871"/>
      <c r="AZ215" s="1872"/>
      <c r="BA215" s="1872"/>
      <c r="BB215" s="1872"/>
      <c r="BC215" s="2100"/>
      <c r="BD215" s="1872"/>
      <c r="BE215" s="1877"/>
      <c r="BF215" s="2101"/>
      <c r="BG215" s="2102"/>
      <c r="BH215" s="1877"/>
      <c r="BI215" s="2101"/>
      <c r="BJ215" s="2103"/>
      <c r="BK215" s="1877"/>
      <c r="BL215" s="1876">
        <f t="shared" si="28"/>
        <v>0</v>
      </c>
      <c r="BM215" s="1877"/>
      <c r="BN215" s="1878"/>
      <c r="BO215" s="1878"/>
      <c r="BP215" s="1878"/>
      <c r="BQ215" s="1878"/>
      <c r="BR215" s="2106"/>
      <c r="BS215" s="2106"/>
      <c r="BT215" s="2106"/>
      <c r="BU215" s="2106"/>
      <c r="BV215" s="2106"/>
      <c r="BW215" s="2106"/>
      <c r="BX215" s="2106"/>
      <c r="BY215" s="2106"/>
      <c r="BZ215" s="2106"/>
      <c r="CA215" s="2106"/>
      <c r="CB215" s="2106"/>
      <c r="CC215" s="2107"/>
      <c r="CD215" s="2129" t="s">
        <v>2511</v>
      </c>
    </row>
    <row r="216" spans="1:82" ht="31.5" customHeight="1" thickBot="1" x14ac:dyDescent="0.25">
      <c r="A216" s="1028" t="s">
        <v>161</v>
      </c>
      <c r="B216" s="749" t="s">
        <v>120</v>
      </c>
      <c r="C216" s="1005" t="s">
        <v>122</v>
      </c>
      <c r="D216" s="460">
        <v>24</v>
      </c>
      <c r="E216" s="575" t="s">
        <v>2522</v>
      </c>
      <c r="F216" s="526" t="s">
        <v>2523</v>
      </c>
      <c r="G216" s="576">
        <v>23</v>
      </c>
      <c r="H216" s="576" t="s">
        <v>1</v>
      </c>
      <c r="I216" s="941">
        <v>25</v>
      </c>
      <c r="J216" s="454">
        <v>25</v>
      </c>
      <c r="K216" s="25"/>
      <c r="L216" s="6"/>
      <c r="M216" s="7"/>
      <c r="N216" s="7"/>
      <c r="O216" s="7"/>
      <c r="P216" s="7"/>
      <c r="Q216" s="7"/>
      <c r="R216" s="7"/>
      <c r="S216" s="7"/>
      <c r="T216" s="7"/>
      <c r="U216" s="267">
        <f t="shared" si="27"/>
        <v>0</v>
      </c>
      <c r="V216" s="7"/>
      <c r="W216" s="7"/>
      <c r="X216" s="7"/>
      <c r="Y216" s="7"/>
      <c r="Z216" s="7"/>
      <c r="AA216" s="7"/>
      <c r="AB216" s="7"/>
      <c r="AC216" s="7"/>
      <c r="AD216" s="7"/>
      <c r="AE216" s="7"/>
      <c r="AF216" s="7"/>
      <c r="AG216" s="1864"/>
      <c r="AH216" s="2094"/>
      <c r="AI216" s="1865"/>
      <c r="AJ216" s="1865"/>
      <c r="AK216" s="1865"/>
      <c r="AL216" s="1956"/>
      <c r="AM216" s="4057"/>
      <c r="AN216" s="4057"/>
      <c r="AO216" s="1865"/>
      <c r="AP216" s="1865"/>
      <c r="AQ216" s="2094"/>
      <c r="AR216" s="2095"/>
      <c r="AS216" s="2096"/>
      <c r="AT216" s="2097"/>
      <c r="AU216" s="2098"/>
      <c r="AV216" s="1869"/>
      <c r="AW216" s="2099"/>
      <c r="AX216" s="2099"/>
      <c r="AY216" s="1871"/>
      <c r="AZ216" s="1872"/>
      <c r="BA216" s="1872"/>
      <c r="BB216" s="1872"/>
      <c r="BC216" s="2100"/>
      <c r="BD216" s="1872"/>
      <c r="BE216" s="1877"/>
      <c r="BF216" s="2101"/>
      <c r="BG216" s="2102"/>
      <c r="BH216" s="1877"/>
      <c r="BI216" s="2101"/>
      <c r="BJ216" s="2103"/>
      <c r="BK216" s="1877"/>
      <c r="BL216" s="1876">
        <f t="shared" si="28"/>
        <v>0</v>
      </c>
      <c r="BM216" s="1877"/>
      <c r="BN216" s="1878"/>
      <c r="BO216" s="1878"/>
      <c r="BP216" s="1878"/>
      <c r="BQ216" s="1878"/>
      <c r="BR216" s="2106"/>
      <c r="BS216" s="2106"/>
      <c r="BT216" s="2106"/>
      <c r="BU216" s="2106"/>
      <c r="BV216" s="2106"/>
      <c r="BW216" s="2106"/>
      <c r="BX216" s="2106"/>
      <c r="BY216" s="2106"/>
      <c r="BZ216" s="2106"/>
      <c r="CA216" s="2106"/>
      <c r="CB216" s="2106"/>
      <c r="CC216" s="2107"/>
      <c r="CD216" s="2129" t="s">
        <v>2511</v>
      </c>
    </row>
    <row r="217" spans="1:82" s="839" customFormat="1" ht="74.25" customHeight="1" x14ac:dyDescent="0.25">
      <c r="A217" s="852" t="s">
        <v>161</v>
      </c>
      <c r="B217" s="882" t="s">
        <v>120</v>
      </c>
      <c r="C217" s="854" t="s">
        <v>122</v>
      </c>
      <c r="D217" s="855">
        <v>25</v>
      </c>
      <c r="E217" s="47" t="s">
        <v>1916</v>
      </c>
      <c r="F217" s="48" t="s">
        <v>1917</v>
      </c>
      <c r="G217" s="49">
        <v>30</v>
      </c>
      <c r="H217" s="49" t="s">
        <v>0</v>
      </c>
      <c r="I217" s="49">
        <v>20</v>
      </c>
      <c r="J217" s="493">
        <v>6</v>
      </c>
      <c r="K217" s="50"/>
      <c r="L217" s="857">
        <f t="shared" ref="L217:L242" si="29">+M217+N217+O217+P217+Q217+R217+S217+T217</f>
        <v>34080000</v>
      </c>
      <c r="M217" s="927">
        <v>34080000</v>
      </c>
      <c r="N217" s="927"/>
      <c r="O217" s="927"/>
      <c r="P217" s="927"/>
      <c r="Q217" s="927"/>
      <c r="R217" s="927"/>
      <c r="S217" s="927"/>
      <c r="T217" s="927"/>
      <c r="U217" s="840">
        <f t="shared" si="25"/>
        <v>34080000</v>
      </c>
      <c r="V217" s="887">
        <v>34080000</v>
      </c>
      <c r="W217" s="928"/>
      <c r="X217" s="52"/>
      <c r="Y217" s="52"/>
      <c r="Z217" s="52"/>
      <c r="AA217" s="52"/>
      <c r="AB217" s="52"/>
      <c r="AC217" s="52"/>
      <c r="AD217" s="52"/>
      <c r="AE217" s="52"/>
      <c r="AF217" s="746"/>
      <c r="AG217" s="4524" t="s">
        <v>1918</v>
      </c>
      <c r="AH217" s="2267" t="s">
        <v>6267</v>
      </c>
      <c r="AI217" s="4473" t="s">
        <v>330</v>
      </c>
      <c r="AJ217" s="4525">
        <v>0.2</v>
      </c>
      <c r="AK217" s="2267" t="s">
        <v>596</v>
      </c>
      <c r="AL217" s="2267" t="s">
        <v>274</v>
      </c>
      <c r="AM217" s="4526">
        <v>28000000</v>
      </c>
      <c r="AN217" s="4266">
        <v>28000000</v>
      </c>
      <c r="AO217" s="4527" t="s">
        <v>250</v>
      </c>
      <c r="AP217" s="4527" t="s">
        <v>6</v>
      </c>
      <c r="AQ217" s="4268" t="s">
        <v>1919</v>
      </c>
      <c r="AR217" s="4528">
        <v>2201080102</v>
      </c>
      <c r="AS217" s="2267" t="s">
        <v>5826</v>
      </c>
      <c r="AT217" s="2267" t="s">
        <v>330</v>
      </c>
      <c r="AU217" s="4223">
        <v>1</v>
      </c>
      <c r="AV217" s="4223">
        <v>1</v>
      </c>
      <c r="AW217" s="4270">
        <v>42843</v>
      </c>
      <c r="AX217" s="4270">
        <v>43097</v>
      </c>
      <c r="AY217" s="4529">
        <v>28000000</v>
      </c>
      <c r="AZ217" s="2271"/>
      <c r="BA217" s="2271" t="s">
        <v>1920</v>
      </c>
      <c r="BB217" s="2271" t="s">
        <v>1921</v>
      </c>
      <c r="BC217" s="2271" t="s">
        <v>1922</v>
      </c>
      <c r="BD217" s="2271">
        <v>201700597</v>
      </c>
      <c r="BE217" s="4151">
        <v>42845</v>
      </c>
      <c r="BF217" s="4273">
        <v>28000000</v>
      </c>
      <c r="BG217" s="2267">
        <v>2017000544</v>
      </c>
      <c r="BH217" s="4272">
        <v>42852</v>
      </c>
      <c r="BI217" s="4226">
        <v>28000000</v>
      </c>
      <c r="BJ217" s="4274">
        <v>42852</v>
      </c>
      <c r="BK217" s="4152" t="s">
        <v>1923</v>
      </c>
      <c r="BL217" s="2024">
        <f t="shared" si="26"/>
        <v>0</v>
      </c>
      <c r="BM217" s="2024">
        <f>L217-(BI217+BI218+BI219+BI221+BI222+BI220)</f>
        <v>0</v>
      </c>
      <c r="BN217" s="1902"/>
      <c r="BO217" s="1878"/>
      <c r="BP217" s="1878"/>
      <c r="BQ217" s="1915"/>
      <c r="BR217" s="2045"/>
      <c r="BS217" s="1861"/>
      <c r="BT217" s="1861"/>
      <c r="BU217" s="1861"/>
      <c r="BV217" s="1861"/>
      <c r="BW217" s="1861"/>
      <c r="BX217" s="1861"/>
      <c r="BY217" s="1861"/>
      <c r="BZ217" s="1861"/>
      <c r="CA217" s="1861"/>
      <c r="CB217" s="1861"/>
      <c r="CC217" s="1861"/>
      <c r="CD217" s="1966" t="s">
        <v>1713</v>
      </c>
    </row>
    <row r="218" spans="1:82" s="839" customFormat="1" ht="53.25" customHeight="1" x14ac:dyDescent="0.2">
      <c r="A218" s="930" t="s">
        <v>161</v>
      </c>
      <c r="B218" s="889" t="s">
        <v>120</v>
      </c>
      <c r="C218" s="968" t="s">
        <v>122</v>
      </c>
      <c r="D218" s="918">
        <v>25</v>
      </c>
      <c r="E218" s="575" t="s">
        <v>1916</v>
      </c>
      <c r="F218" s="526" t="s">
        <v>1917</v>
      </c>
      <c r="G218" s="576">
        <v>30</v>
      </c>
      <c r="H218" s="576" t="s">
        <v>0</v>
      </c>
      <c r="I218" s="576">
        <v>20</v>
      </c>
      <c r="J218" s="454">
        <v>6</v>
      </c>
      <c r="K218" s="538"/>
      <c r="L218" s="919"/>
      <c r="M218" s="920"/>
      <c r="N218" s="920"/>
      <c r="O218" s="920"/>
      <c r="P218" s="920"/>
      <c r="Q218" s="920"/>
      <c r="R218" s="920"/>
      <c r="S218" s="920"/>
      <c r="T218" s="920"/>
      <c r="U218" s="921">
        <f t="shared" si="25"/>
        <v>0</v>
      </c>
      <c r="V218" s="893"/>
      <c r="W218" s="893"/>
      <c r="X218" s="466"/>
      <c r="Y218" s="466"/>
      <c r="Z218" s="466"/>
      <c r="AA218" s="466"/>
      <c r="AB218" s="466"/>
      <c r="AC218" s="466"/>
      <c r="AD218" s="466"/>
      <c r="AE218" s="466"/>
      <c r="AF218" s="752"/>
      <c r="AG218" s="4530">
        <v>90101801</v>
      </c>
      <c r="AH218" s="4158" t="s">
        <v>1924</v>
      </c>
      <c r="AI218" s="4158" t="s">
        <v>775</v>
      </c>
      <c r="AJ218" s="4277" t="s">
        <v>636</v>
      </c>
      <c r="AK218" s="4158" t="s">
        <v>596</v>
      </c>
      <c r="AL218" s="4158" t="s">
        <v>274</v>
      </c>
      <c r="AM218" s="4474">
        <v>6080000</v>
      </c>
      <c r="AN218" s="4531">
        <v>6080000</v>
      </c>
      <c r="AO218" s="4527" t="s">
        <v>250</v>
      </c>
      <c r="AP218" s="4132" t="s">
        <v>6</v>
      </c>
      <c r="AQ218" s="4268" t="s">
        <v>1919</v>
      </c>
      <c r="AR218" s="4532">
        <v>2201080102</v>
      </c>
      <c r="AS218" s="4158" t="s">
        <v>5827</v>
      </c>
      <c r="AT218" s="4158" t="s">
        <v>330</v>
      </c>
      <c r="AU218" s="4310">
        <v>1</v>
      </c>
      <c r="AV218" s="4310">
        <v>1</v>
      </c>
      <c r="AW218" s="4280">
        <v>42857</v>
      </c>
      <c r="AX218" s="4280">
        <v>43098</v>
      </c>
      <c r="AY218" s="4161">
        <v>6080000</v>
      </c>
      <c r="AZ218" s="2271"/>
      <c r="BA218" s="2271" t="s">
        <v>1925</v>
      </c>
      <c r="BB218" s="2271" t="s">
        <v>1926</v>
      </c>
      <c r="BC218" s="2271" t="s">
        <v>1927</v>
      </c>
      <c r="BD218" s="4227">
        <v>2017000421</v>
      </c>
      <c r="BE218" s="4151">
        <v>0</v>
      </c>
      <c r="BF218" s="4162">
        <v>6080000</v>
      </c>
      <c r="BG218" s="4158">
        <v>201700693</v>
      </c>
      <c r="BH218" s="4151">
        <v>42857</v>
      </c>
      <c r="BI218" s="2275">
        <v>6080000</v>
      </c>
      <c r="BJ218" s="4283">
        <v>42857</v>
      </c>
      <c r="BK218" s="4152">
        <v>43098</v>
      </c>
      <c r="BL218" s="2024">
        <f t="shared" si="26"/>
        <v>0</v>
      </c>
      <c r="BM218" s="2169"/>
      <c r="BN218" s="1902"/>
      <c r="BO218" s="1878"/>
      <c r="BP218" s="1878"/>
      <c r="BQ218" s="1915"/>
      <c r="BR218" s="2105"/>
      <c r="BS218" s="2106"/>
      <c r="BT218" s="2106"/>
      <c r="BU218" s="2106"/>
      <c r="BV218" s="2106"/>
      <c r="BW218" s="2106"/>
      <c r="BX218" s="2106"/>
      <c r="BY218" s="2106"/>
      <c r="BZ218" s="2106"/>
      <c r="CA218" s="2106"/>
      <c r="CB218" s="2106"/>
      <c r="CC218" s="2106"/>
      <c r="CD218" s="1966" t="s">
        <v>1713</v>
      </c>
    </row>
    <row r="219" spans="1:82" s="839" customFormat="1" ht="24" customHeight="1" x14ac:dyDescent="0.2">
      <c r="A219" s="930" t="s">
        <v>161</v>
      </c>
      <c r="B219" s="889" t="s">
        <v>120</v>
      </c>
      <c r="C219" s="968" t="s">
        <v>122</v>
      </c>
      <c r="D219" s="918">
        <v>25</v>
      </c>
      <c r="E219" s="575" t="s">
        <v>1916</v>
      </c>
      <c r="F219" s="526" t="s">
        <v>1917</v>
      </c>
      <c r="G219" s="576">
        <v>30</v>
      </c>
      <c r="H219" s="576" t="s">
        <v>0</v>
      </c>
      <c r="I219" s="576">
        <v>20</v>
      </c>
      <c r="J219" s="454">
        <v>6</v>
      </c>
      <c r="K219" s="538"/>
      <c r="L219" s="919"/>
      <c r="M219" s="920"/>
      <c r="N219" s="920"/>
      <c r="O219" s="920"/>
      <c r="P219" s="920"/>
      <c r="Q219" s="920"/>
      <c r="R219" s="920"/>
      <c r="S219" s="920"/>
      <c r="T219" s="920"/>
      <c r="U219" s="921">
        <f t="shared" si="25"/>
        <v>0</v>
      </c>
      <c r="V219" s="893"/>
      <c r="W219" s="893"/>
      <c r="X219" s="466"/>
      <c r="Y219" s="466"/>
      <c r="Z219" s="466"/>
      <c r="AA219" s="466"/>
      <c r="AB219" s="466"/>
      <c r="AC219" s="466"/>
      <c r="AD219" s="466"/>
      <c r="AE219" s="466"/>
      <c r="AF219" s="752"/>
      <c r="AG219" s="3184"/>
      <c r="AH219" s="2654"/>
      <c r="AI219" s="2654"/>
      <c r="AJ219" s="2638"/>
      <c r="AK219" s="2654"/>
      <c r="AL219" s="2654"/>
      <c r="AM219" s="4389"/>
      <c r="AN219" s="4391"/>
      <c r="AO219" s="4181"/>
      <c r="AP219" s="4181"/>
      <c r="AQ219" s="4185"/>
      <c r="AR219" s="4390"/>
      <c r="AS219" s="1991"/>
      <c r="AT219" s="2654"/>
      <c r="AU219" s="1992"/>
      <c r="AV219" s="1992"/>
      <c r="AW219" s="1991"/>
      <c r="AX219" s="1991"/>
      <c r="AY219" s="4417"/>
      <c r="AZ219" s="1423"/>
      <c r="BA219" s="1423"/>
      <c r="BB219" s="1423"/>
      <c r="BC219" s="1423"/>
      <c r="BD219" s="1423"/>
      <c r="BE219" s="4175"/>
      <c r="BF219" s="4212"/>
      <c r="BG219" s="2276"/>
      <c r="BH219" s="4175"/>
      <c r="BI219" s="4213"/>
      <c r="BJ219" s="4214"/>
      <c r="BK219" s="4180"/>
      <c r="BL219" s="2024">
        <f t="shared" si="26"/>
        <v>0</v>
      </c>
      <c r="BM219" s="2169"/>
      <c r="BN219" s="1902"/>
      <c r="BO219" s="1878"/>
      <c r="BP219" s="1878"/>
      <c r="BQ219" s="1915"/>
      <c r="BR219" s="2105"/>
      <c r="BS219" s="2106"/>
      <c r="BT219" s="2106"/>
      <c r="BU219" s="2106"/>
      <c r="BV219" s="2106"/>
      <c r="BW219" s="2106"/>
      <c r="BX219" s="2106"/>
      <c r="BY219" s="2106"/>
      <c r="BZ219" s="2106"/>
      <c r="CA219" s="2106"/>
      <c r="CB219" s="2106"/>
      <c r="CC219" s="2106"/>
      <c r="CD219" s="1966" t="s">
        <v>1713</v>
      </c>
    </row>
    <row r="220" spans="1:82" s="839" customFormat="1" ht="24" customHeight="1" x14ac:dyDescent="0.2">
      <c r="A220" s="930" t="s">
        <v>161</v>
      </c>
      <c r="B220" s="889" t="s">
        <v>120</v>
      </c>
      <c r="C220" s="968" t="s">
        <v>122</v>
      </c>
      <c r="D220" s="918">
        <v>25</v>
      </c>
      <c r="E220" s="575" t="s">
        <v>1916</v>
      </c>
      <c r="F220" s="526" t="s">
        <v>1917</v>
      </c>
      <c r="G220" s="576">
        <v>30</v>
      </c>
      <c r="H220" s="576" t="s">
        <v>0</v>
      </c>
      <c r="I220" s="576">
        <v>20</v>
      </c>
      <c r="J220" s="454">
        <v>6</v>
      </c>
      <c r="K220" s="538"/>
      <c r="L220" s="919"/>
      <c r="M220" s="920"/>
      <c r="N220" s="920"/>
      <c r="O220" s="920"/>
      <c r="P220" s="920"/>
      <c r="Q220" s="920"/>
      <c r="R220" s="920"/>
      <c r="S220" s="920"/>
      <c r="T220" s="920"/>
      <c r="U220" s="921">
        <f t="shared" si="25"/>
        <v>0</v>
      </c>
      <c r="V220" s="893"/>
      <c r="W220" s="893"/>
      <c r="X220" s="466"/>
      <c r="Y220" s="466"/>
      <c r="Z220" s="466"/>
      <c r="AA220" s="466"/>
      <c r="AB220" s="466"/>
      <c r="AC220" s="466"/>
      <c r="AD220" s="466"/>
      <c r="AE220" s="466"/>
      <c r="AF220" s="752"/>
      <c r="AG220" s="3184"/>
      <c r="AH220" s="2654"/>
      <c r="AI220" s="2654"/>
      <c r="AJ220" s="2638"/>
      <c r="AK220" s="2654"/>
      <c r="AL220" s="2654"/>
      <c r="AM220" s="4389"/>
      <c r="AN220" s="4391"/>
      <c r="AO220" s="4181"/>
      <c r="AP220" s="4181"/>
      <c r="AQ220" s="4185"/>
      <c r="AR220" s="4390"/>
      <c r="AS220" s="1991"/>
      <c r="AT220" s="2654"/>
      <c r="AU220" s="1992"/>
      <c r="AV220" s="1992"/>
      <c r="AW220" s="1991"/>
      <c r="AX220" s="1991"/>
      <c r="AY220" s="4417"/>
      <c r="AZ220" s="1423"/>
      <c r="BA220" s="1423"/>
      <c r="BB220" s="1423"/>
      <c r="BC220" s="1423"/>
      <c r="BD220" s="1423"/>
      <c r="BE220" s="4175"/>
      <c r="BF220" s="4212"/>
      <c r="BG220" s="2276"/>
      <c r="BH220" s="4175"/>
      <c r="BI220" s="4213"/>
      <c r="BJ220" s="4214"/>
      <c r="BK220" s="4180"/>
      <c r="BL220" s="2024">
        <f t="shared" si="26"/>
        <v>0</v>
      </c>
      <c r="BM220" s="2169"/>
      <c r="BN220" s="1902"/>
      <c r="BO220" s="1878"/>
      <c r="BP220" s="1878"/>
      <c r="BQ220" s="1915"/>
      <c r="BR220" s="2105"/>
      <c r="BS220" s="2106"/>
      <c r="BT220" s="2106"/>
      <c r="BU220" s="2106"/>
      <c r="BV220" s="2106"/>
      <c r="BW220" s="2106"/>
      <c r="BX220" s="2106"/>
      <c r="BY220" s="2106"/>
      <c r="BZ220" s="2106"/>
      <c r="CA220" s="2106"/>
      <c r="CB220" s="2106"/>
      <c r="CC220" s="2106"/>
      <c r="CD220" s="1966" t="s">
        <v>1713</v>
      </c>
    </row>
    <row r="221" spans="1:82" s="839" customFormat="1" ht="24" customHeight="1" x14ac:dyDescent="0.2">
      <c r="A221" s="930" t="s">
        <v>161</v>
      </c>
      <c r="B221" s="889" t="s">
        <v>120</v>
      </c>
      <c r="C221" s="968" t="s">
        <v>122</v>
      </c>
      <c r="D221" s="918">
        <v>25</v>
      </c>
      <c r="E221" s="575" t="s">
        <v>1916</v>
      </c>
      <c r="F221" s="526" t="s">
        <v>1917</v>
      </c>
      <c r="G221" s="576">
        <v>30</v>
      </c>
      <c r="H221" s="576" t="s">
        <v>0</v>
      </c>
      <c r="I221" s="576">
        <v>20</v>
      </c>
      <c r="J221" s="454">
        <v>6</v>
      </c>
      <c r="K221" s="538"/>
      <c r="L221" s="919"/>
      <c r="M221" s="920"/>
      <c r="N221" s="920"/>
      <c r="O221" s="920"/>
      <c r="P221" s="920"/>
      <c r="Q221" s="920"/>
      <c r="R221" s="920"/>
      <c r="S221" s="920"/>
      <c r="T221" s="920"/>
      <c r="U221" s="921">
        <f t="shared" si="25"/>
        <v>0</v>
      </c>
      <c r="V221" s="893"/>
      <c r="W221" s="893"/>
      <c r="X221" s="466"/>
      <c r="Y221" s="466"/>
      <c r="Z221" s="466"/>
      <c r="AA221" s="466"/>
      <c r="AB221" s="466"/>
      <c r="AC221" s="466"/>
      <c r="AD221" s="466"/>
      <c r="AE221" s="466"/>
      <c r="AF221" s="752"/>
      <c r="AG221" s="3184"/>
      <c r="AH221" s="2654"/>
      <c r="AI221" s="2654"/>
      <c r="AJ221" s="2638"/>
      <c r="AK221" s="2654"/>
      <c r="AL221" s="2654"/>
      <c r="AM221" s="4389"/>
      <c r="AN221" s="4391"/>
      <c r="AO221" s="4181"/>
      <c r="AP221" s="4181"/>
      <c r="AQ221" s="4185"/>
      <c r="AR221" s="4390"/>
      <c r="AS221" s="1991"/>
      <c r="AT221" s="2654"/>
      <c r="AU221" s="1992"/>
      <c r="AV221" s="1992"/>
      <c r="AW221" s="1991"/>
      <c r="AX221" s="1991"/>
      <c r="AY221" s="4417"/>
      <c r="AZ221" s="1423"/>
      <c r="BA221" s="1423"/>
      <c r="BB221" s="1423"/>
      <c r="BC221" s="1423"/>
      <c r="BD221" s="1423"/>
      <c r="BE221" s="4175"/>
      <c r="BF221" s="4212"/>
      <c r="BG221" s="2276"/>
      <c r="BH221" s="4175"/>
      <c r="BI221" s="4213"/>
      <c r="BJ221" s="4214"/>
      <c r="BK221" s="4180"/>
      <c r="BL221" s="2024">
        <f t="shared" si="26"/>
        <v>0</v>
      </c>
      <c r="BM221" s="2169"/>
      <c r="BN221" s="1902"/>
      <c r="BO221" s="1878"/>
      <c r="BP221" s="1878"/>
      <c r="BQ221" s="1915"/>
      <c r="BR221" s="2105"/>
      <c r="BS221" s="2106"/>
      <c r="BT221" s="2106"/>
      <c r="BU221" s="2106"/>
      <c r="BV221" s="2106"/>
      <c r="BW221" s="2106"/>
      <c r="BX221" s="2106"/>
      <c r="BY221" s="2106"/>
      <c r="BZ221" s="2106"/>
      <c r="CA221" s="2106"/>
      <c r="CB221" s="2106"/>
      <c r="CC221" s="2106"/>
      <c r="CD221" s="1966" t="s">
        <v>1713</v>
      </c>
    </row>
    <row r="222" spans="1:82" s="839" customFormat="1" ht="24" customHeight="1" thickBot="1" x14ac:dyDescent="0.25">
      <c r="A222" s="961" t="s">
        <v>161</v>
      </c>
      <c r="B222" s="896" t="s">
        <v>120</v>
      </c>
      <c r="C222" s="971" t="s">
        <v>122</v>
      </c>
      <c r="D222" s="923">
        <v>25</v>
      </c>
      <c r="E222" s="593" t="s">
        <v>1916</v>
      </c>
      <c r="F222" s="100" t="s">
        <v>1917</v>
      </c>
      <c r="G222" s="594">
        <v>30</v>
      </c>
      <c r="H222" s="594" t="s">
        <v>0</v>
      </c>
      <c r="I222" s="594">
        <v>20</v>
      </c>
      <c r="J222" s="491">
        <v>6</v>
      </c>
      <c r="K222" s="513"/>
      <c r="L222" s="924"/>
      <c r="M222" s="925"/>
      <c r="N222" s="925"/>
      <c r="O222" s="925"/>
      <c r="P222" s="925"/>
      <c r="Q222" s="925"/>
      <c r="R222" s="925"/>
      <c r="S222" s="925"/>
      <c r="T222" s="925"/>
      <c r="U222" s="926">
        <f t="shared" si="25"/>
        <v>0</v>
      </c>
      <c r="V222" s="902"/>
      <c r="W222" s="902"/>
      <c r="X222" s="8"/>
      <c r="Y222" s="8"/>
      <c r="Z222" s="8"/>
      <c r="AA222" s="8"/>
      <c r="AB222" s="8"/>
      <c r="AC222" s="8"/>
      <c r="AD222" s="8"/>
      <c r="AE222" s="8"/>
      <c r="AF222" s="784"/>
      <c r="AG222" s="2965"/>
      <c r="AH222" s="2658"/>
      <c r="AI222" s="2658"/>
      <c r="AJ222" s="2645"/>
      <c r="AK222" s="2658"/>
      <c r="AL222" s="2658"/>
      <c r="AM222" s="4533"/>
      <c r="AN222" s="4394"/>
      <c r="AO222" s="4187"/>
      <c r="AP222" s="4187"/>
      <c r="AQ222" s="4191"/>
      <c r="AR222" s="4534"/>
      <c r="AS222" s="2145"/>
      <c r="AT222" s="2658"/>
      <c r="AU222" s="2147"/>
      <c r="AV222" s="2147"/>
      <c r="AW222" s="2145"/>
      <c r="AX222" s="2145"/>
      <c r="AY222" s="4413"/>
      <c r="AZ222" s="1423"/>
      <c r="BA222" s="1423"/>
      <c r="BB222" s="1423"/>
      <c r="BC222" s="1423"/>
      <c r="BD222" s="1423"/>
      <c r="BE222" s="4175"/>
      <c r="BF222" s="4414"/>
      <c r="BG222" s="3020"/>
      <c r="BH222" s="4376"/>
      <c r="BI222" s="4378"/>
      <c r="BJ222" s="4535"/>
      <c r="BK222" s="4180"/>
      <c r="BL222" s="2024">
        <f t="shared" si="26"/>
        <v>0</v>
      </c>
      <c r="BM222" s="2169"/>
      <c r="BN222" s="1902"/>
      <c r="BO222" s="1878"/>
      <c r="BP222" s="1878"/>
      <c r="BQ222" s="1915"/>
      <c r="BR222" s="2134"/>
      <c r="BS222" s="2135"/>
      <c r="BT222" s="2135"/>
      <c r="BU222" s="2135"/>
      <c r="BV222" s="2135"/>
      <c r="BW222" s="2135"/>
      <c r="BX222" s="2135"/>
      <c r="BY222" s="2135"/>
      <c r="BZ222" s="2135"/>
      <c r="CA222" s="2135"/>
      <c r="CB222" s="2135"/>
      <c r="CC222" s="2135"/>
      <c r="CD222" s="1966" t="s">
        <v>1713</v>
      </c>
    </row>
    <row r="223" spans="1:82" s="839" customFormat="1" ht="24" customHeight="1" x14ac:dyDescent="0.2">
      <c r="A223" s="972" t="s">
        <v>161</v>
      </c>
      <c r="B223" s="973" t="s">
        <v>120</v>
      </c>
      <c r="C223" s="974" t="s">
        <v>122</v>
      </c>
      <c r="D223" s="975">
        <v>26</v>
      </c>
      <c r="E223" s="47" t="s">
        <v>1928</v>
      </c>
      <c r="F223" s="67" t="s">
        <v>1929</v>
      </c>
      <c r="G223" s="976">
        <v>0</v>
      </c>
      <c r="H223" s="976" t="s">
        <v>0</v>
      </c>
      <c r="I223" s="976">
        <v>1</v>
      </c>
      <c r="J223" s="977">
        <v>0.1</v>
      </c>
      <c r="K223" s="978"/>
      <c r="L223" s="857">
        <f t="shared" si="29"/>
        <v>10000000</v>
      </c>
      <c r="M223" s="831">
        <v>10000000</v>
      </c>
      <c r="N223" s="979"/>
      <c r="O223" s="980"/>
      <c r="P223" s="980"/>
      <c r="Q223" s="980"/>
      <c r="R223" s="980"/>
      <c r="S223" s="980"/>
      <c r="T223" s="980"/>
      <c r="U223" s="840">
        <f t="shared" si="25"/>
        <v>0</v>
      </c>
      <c r="V223" s="981"/>
      <c r="W223" s="981"/>
      <c r="X223" s="982"/>
      <c r="Y223" s="982"/>
      <c r="Z223" s="982"/>
      <c r="AA223" s="982"/>
      <c r="AB223" s="982"/>
      <c r="AC223" s="982"/>
      <c r="AD223" s="982"/>
      <c r="AE223" s="982"/>
      <c r="AF223" s="983"/>
      <c r="AG223" s="3191"/>
      <c r="AH223" s="4235"/>
      <c r="AI223" s="4235"/>
      <c r="AJ223" s="4455"/>
      <c r="AK223" s="4235"/>
      <c r="AL223" s="4235"/>
      <c r="AM223" s="4536"/>
      <c r="AN223" s="4537"/>
      <c r="AO223" s="4458"/>
      <c r="AP223" s="4458"/>
      <c r="AQ223" s="4538"/>
      <c r="AR223" s="4539"/>
      <c r="AS223" s="1459"/>
      <c r="AT223" s="4235"/>
      <c r="AU223" s="4233"/>
      <c r="AV223" s="4233"/>
      <c r="AW223" s="4540"/>
      <c r="AX223" s="4540"/>
      <c r="AY223" s="3454"/>
      <c r="AZ223" s="1423"/>
      <c r="BA223" s="1423"/>
      <c r="BB223" s="1423"/>
      <c r="BC223" s="1423"/>
      <c r="BD223" s="1423"/>
      <c r="BE223" s="4175"/>
      <c r="BF223" s="4460"/>
      <c r="BG223" s="4235"/>
      <c r="BH223" s="4384"/>
      <c r="BI223" s="4386"/>
      <c r="BJ223" s="4411"/>
      <c r="BK223" s="4180"/>
      <c r="BL223" s="2024">
        <f t="shared" si="26"/>
        <v>0</v>
      </c>
      <c r="BM223" s="2024">
        <f>L223-(BI223+BI224+BI225+BI227+BI228+BI226)</f>
        <v>10000000</v>
      </c>
      <c r="BN223" s="1902"/>
      <c r="BO223" s="1878"/>
      <c r="BP223" s="1878"/>
      <c r="BQ223" s="1915"/>
      <c r="BR223" s="2045"/>
      <c r="BS223" s="1861"/>
      <c r="BT223" s="1861"/>
      <c r="BU223" s="1861"/>
      <c r="BV223" s="1861"/>
      <c r="BW223" s="1861"/>
      <c r="BX223" s="1861"/>
      <c r="BY223" s="1861"/>
      <c r="BZ223" s="1861"/>
      <c r="CA223" s="1861"/>
      <c r="CB223" s="1861"/>
      <c r="CC223" s="1861"/>
      <c r="CD223" s="1966" t="s">
        <v>1713</v>
      </c>
    </row>
    <row r="224" spans="1:82" s="839" customFormat="1" ht="24" customHeight="1" x14ac:dyDescent="0.2">
      <c r="A224" s="984" t="s">
        <v>161</v>
      </c>
      <c r="B224" s="985" t="s">
        <v>120</v>
      </c>
      <c r="C224" s="986" t="s">
        <v>122</v>
      </c>
      <c r="D224" s="987">
        <v>26</v>
      </c>
      <c r="E224" s="575" t="s">
        <v>1928</v>
      </c>
      <c r="F224" s="608" t="s">
        <v>1929</v>
      </c>
      <c r="G224" s="988">
        <v>0</v>
      </c>
      <c r="H224" s="988" t="s">
        <v>0</v>
      </c>
      <c r="I224" s="988">
        <v>1</v>
      </c>
      <c r="J224" s="989">
        <v>0.1</v>
      </c>
      <c r="K224" s="990"/>
      <c r="L224" s="991"/>
      <c r="M224" s="992"/>
      <c r="N224" s="992"/>
      <c r="O224" s="992"/>
      <c r="P224" s="992"/>
      <c r="Q224" s="992"/>
      <c r="R224" s="992"/>
      <c r="S224" s="992"/>
      <c r="T224" s="992"/>
      <c r="U224" s="921">
        <f t="shared" si="25"/>
        <v>0</v>
      </c>
      <c r="V224" s="993"/>
      <c r="W224" s="993"/>
      <c r="X224" s="994"/>
      <c r="Y224" s="994"/>
      <c r="Z224" s="994"/>
      <c r="AA224" s="994"/>
      <c r="AB224" s="994"/>
      <c r="AC224" s="994"/>
      <c r="AD224" s="994"/>
      <c r="AE224" s="994"/>
      <c r="AF224" s="995"/>
      <c r="AG224" s="3184"/>
      <c r="AH224" s="2654"/>
      <c r="AI224" s="2654"/>
      <c r="AJ224" s="2638"/>
      <c r="AK224" s="2654"/>
      <c r="AL224" s="2654"/>
      <c r="AM224" s="4389"/>
      <c r="AN224" s="4391"/>
      <c r="AO224" s="4181"/>
      <c r="AP224" s="4181"/>
      <c r="AQ224" s="4185"/>
      <c r="AR224" s="4390"/>
      <c r="AS224" s="1991"/>
      <c r="AT224" s="2654"/>
      <c r="AU224" s="1992"/>
      <c r="AV224" s="1992"/>
      <c r="AW224" s="1991"/>
      <c r="AX224" s="1991"/>
      <c r="AY224" s="4417"/>
      <c r="AZ224" s="1423"/>
      <c r="BA224" s="1423"/>
      <c r="BB224" s="1423"/>
      <c r="BC224" s="1423"/>
      <c r="BD224" s="1423"/>
      <c r="BE224" s="4175"/>
      <c r="BF224" s="4212"/>
      <c r="BG224" s="2276"/>
      <c r="BH224" s="4175"/>
      <c r="BI224" s="4213"/>
      <c r="BJ224" s="4214"/>
      <c r="BK224" s="4180"/>
      <c r="BL224" s="2024">
        <f t="shared" si="26"/>
        <v>0</v>
      </c>
      <c r="BM224" s="2169"/>
      <c r="BN224" s="1902"/>
      <c r="BO224" s="1878"/>
      <c r="BP224" s="1878"/>
      <c r="BQ224" s="1915"/>
      <c r="BR224" s="2105"/>
      <c r="BS224" s="2106"/>
      <c r="BT224" s="2106"/>
      <c r="BU224" s="2106"/>
      <c r="BV224" s="2106"/>
      <c r="BW224" s="2106"/>
      <c r="BX224" s="2106"/>
      <c r="BY224" s="2106"/>
      <c r="BZ224" s="2106"/>
      <c r="CA224" s="2106"/>
      <c r="CB224" s="2106"/>
      <c r="CC224" s="2106"/>
      <c r="CD224" s="1966" t="s">
        <v>1713</v>
      </c>
    </row>
    <row r="225" spans="1:82" s="839" customFormat="1" ht="24" customHeight="1" x14ac:dyDescent="0.2">
      <c r="A225" s="984" t="s">
        <v>161</v>
      </c>
      <c r="B225" s="985" t="s">
        <v>120</v>
      </c>
      <c r="C225" s="986" t="s">
        <v>122</v>
      </c>
      <c r="D225" s="987">
        <v>26</v>
      </c>
      <c r="E225" s="575" t="s">
        <v>1928</v>
      </c>
      <c r="F225" s="608" t="s">
        <v>1929</v>
      </c>
      <c r="G225" s="988">
        <v>0</v>
      </c>
      <c r="H225" s="988" t="s">
        <v>0</v>
      </c>
      <c r="I225" s="988">
        <v>1</v>
      </c>
      <c r="J225" s="989">
        <v>0.1</v>
      </c>
      <c r="K225" s="990"/>
      <c r="L225" s="991"/>
      <c r="M225" s="992"/>
      <c r="N225" s="992"/>
      <c r="O225" s="992"/>
      <c r="P225" s="992"/>
      <c r="Q225" s="992"/>
      <c r="R225" s="992"/>
      <c r="S225" s="992"/>
      <c r="T225" s="992"/>
      <c r="U225" s="921">
        <f t="shared" si="25"/>
        <v>0</v>
      </c>
      <c r="V225" s="993"/>
      <c r="W225" s="993"/>
      <c r="X225" s="994"/>
      <c r="Y225" s="994"/>
      <c r="Z225" s="994"/>
      <c r="AA225" s="994"/>
      <c r="AB225" s="994"/>
      <c r="AC225" s="994"/>
      <c r="AD225" s="994"/>
      <c r="AE225" s="994"/>
      <c r="AF225" s="995"/>
      <c r="AG225" s="3184"/>
      <c r="AH225" s="2654"/>
      <c r="AI225" s="2654"/>
      <c r="AJ225" s="2638"/>
      <c r="AK225" s="2654"/>
      <c r="AL225" s="2654"/>
      <c r="AM225" s="4389"/>
      <c r="AN225" s="4391"/>
      <c r="AO225" s="4181"/>
      <c r="AP225" s="4181"/>
      <c r="AQ225" s="4185"/>
      <c r="AR225" s="4390"/>
      <c r="AS225" s="1991"/>
      <c r="AT225" s="2654"/>
      <c r="AU225" s="1992"/>
      <c r="AV225" s="1992"/>
      <c r="AW225" s="1991"/>
      <c r="AX225" s="1991"/>
      <c r="AY225" s="4417"/>
      <c r="AZ225" s="1423"/>
      <c r="BA225" s="1423"/>
      <c r="BB225" s="1423"/>
      <c r="BC225" s="1423"/>
      <c r="BD225" s="1423"/>
      <c r="BE225" s="4175"/>
      <c r="BF225" s="4212"/>
      <c r="BG225" s="2276"/>
      <c r="BH225" s="4175"/>
      <c r="BI225" s="4213"/>
      <c r="BJ225" s="4214"/>
      <c r="BK225" s="4180"/>
      <c r="BL225" s="2024">
        <f t="shared" si="26"/>
        <v>0</v>
      </c>
      <c r="BM225" s="2169"/>
      <c r="BN225" s="1902"/>
      <c r="BO225" s="1878"/>
      <c r="BP225" s="1878"/>
      <c r="BQ225" s="1915"/>
      <c r="BR225" s="2105"/>
      <c r="BS225" s="2106"/>
      <c r="BT225" s="2106"/>
      <c r="BU225" s="2106"/>
      <c r="BV225" s="2106"/>
      <c r="BW225" s="2106"/>
      <c r="BX225" s="2106"/>
      <c r="BY225" s="2106"/>
      <c r="BZ225" s="2106"/>
      <c r="CA225" s="2106"/>
      <c r="CB225" s="2106"/>
      <c r="CC225" s="2106"/>
      <c r="CD225" s="1966" t="s">
        <v>1713</v>
      </c>
    </row>
    <row r="226" spans="1:82" s="839" customFormat="1" ht="24" customHeight="1" x14ac:dyDescent="0.2">
      <c r="A226" s="984" t="s">
        <v>161</v>
      </c>
      <c r="B226" s="985" t="s">
        <v>120</v>
      </c>
      <c r="C226" s="986" t="s">
        <v>122</v>
      </c>
      <c r="D226" s="987">
        <v>26</v>
      </c>
      <c r="E226" s="575" t="s">
        <v>1928</v>
      </c>
      <c r="F226" s="608" t="s">
        <v>1929</v>
      </c>
      <c r="G226" s="988">
        <v>0</v>
      </c>
      <c r="H226" s="988" t="s">
        <v>0</v>
      </c>
      <c r="I226" s="988">
        <v>1</v>
      </c>
      <c r="J226" s="989">
        <v>0.1</v>
      </c>
      <c r="K226" s="990"/>
      <c r="L226" s="991"/>
      <c r="M226" s="992"/>
      <c r="N226" s="992"/>
      <c r="O226" s="992"/>
      <c r="P226" s="992"/>
      <c r="Q226" s="992"/>
      <c r="R226" s="992"/>
      <c r="S226" s="992"/>
      <c r="T226" s="992"/>
      <c r="U226" s="921">
        <f t="shared" si="25"/>
        <v>0</v>
      </c>
      <c r="V226" s="993"/>
      <c r="W226" s="993"/>
      <c r="X226" s="994"/>
      <c r="Y226" s="994"/>
      <c r="Z226" s="994"/>
      <c r="AA226" s="994"/>
      <c r="AB226" s="994"/>
      <c r="AC226" s="994"/>
      <c r="AD226" s="994"/>
      <c r="AE226" s="994"/>
      <c r="AF226" s="995"/>
      <c r="AG226" s="3184"/>
      <c r="AH226" s="2654"/>
      <c r="AI226" s="2654"/>
      <c r="AJ226" s="2638"/>
      <c r="AK226" s="2654"/>
      <c r="AL226" s="2654"/>
      <c r="AM226" s="4389"/>
      <c r="AN226" s="4391"/>
      <c r="AO226" s="4181"/>
      <c r="AP226" s="4181"/>
      <c r="AQ226" s="4185"/>
      <c r="AR226" s="4390"/>
      <c r="AS226" s="1991"/>
      <c r="AT226" s="2654"/>
      <c r="AU226" s="1992"/>
      <c r="AV226" s="1992"/>
      <c r="AW226" s="1991"/>
      <c r="AX226" s="1991"/>
      <c r="AY226" s="4417"/>
      <c r="AZ226" s="1423"/>
      <c r="BA226" s="1423"/>
      <c r="BB226" s="1423"/>
      <c r="BC226" s="1423"/>
      <c r="BD226" s="1423"/>
      <c r="BE226" s="4175"/>
      <c r="BF226" s="4212"/>
      <c r="BG226" s="2276"/>
      <c r="BH226" s="4175"/>
      <c r="BI226" s="4213"/>
      <c r="BJ226" s="4214"/>
      <c r="BK226" s="4180"/>
      <c r="BL226" s="2024">
        <f t="shared" si="26"/>
        <v>0</v>
      </c>
      <c r="BM226" s="2169"/>
      <c r="BN226" s="1902"/>
      <c r="BO226" s="1878"/>
      <c r="BP226" s="1878"/>
      <c r="BQ226" s="1915"/>
      <c r="BR226" s="2105"/>
      <c r="BS226" s="2106"/>
      <c r="BT226" s="2106"/>
      <c r="BU226" s="2106"/>
      <c r="BV226" s="2106"/>
      <c r="BW226" s="2106"/>
      <c r="BX226" s="2106"/>
      <c r="BY226" s="2106"/>
      <c r="BZ226" s="2106"/>
      <c r="CA226" s="2106"/>
      <c r="CB226" s="2106"/>
      <c r="CC226" s="2106"/>
      <c r="CD226" s="1966" t="s">
        <v>1713</v>
      </c>
    </row>
    <row r="227" spans="1:82" s="839" customFormat="1" ht="24" customHeight="1" x14ac:dyDescent="0.2">
      <c r="A227" s="984" t="s">
        <v>161</v>
      </c>
      <c r="B227" s="985" t="s">
        <v>120</v>
      </c>
      <c r="C227" s="986" t="s">
        <v>122</v>
      </c>
      <c r="D227" s="987">
        <v>26</v>
      </c>
      <c r="E227" s="575" t="s">
        <v>1928</v>
      </c>
      <c r="F227" s="608" t="s">
        <v>1929</v>
      </c>
      <c r="G227" s="988">
        <v>0</v>
      </c>
      <c r="H227" s="988" t="s">
        <v>0</v>
      </c>
      <c r="I227" s="988">
        <v>1</v>
      </c>
      <c r="J227" s="989">
        <v>0.1</v>
      </c>
      <c r="K227" s="990"/>
      <c r="L227" s="991"/>
      <c r="M227" s="992"/>
      <c r="N227" s="992"/>
      <c r="O227" s="992"/>
      <c r="P227" s="992"/>
      <c r="Q227" s="992"/>
      <c r="R227" s="992"/>
      <c r="S227" s="992"/>
      <c r="T227" s="992"/>
      <c r="U227" s="921">
        <f t="shared" si="25"/>
        <v>0</v>
      </c>
      <c r="V227" s="993"/>
      <c r="W227" s="993"/>
      <c r="X227" s="994"/>
      <c r="Y227" s="994"/>
      <c r="Z227" s="994"/>
      <c r="AA227" s="994"/>
      <c r="AB227" s="994"/>
      <c r="AC227" s="994"/>
      <c r="AD227" s="994"/>
      <c r="AE227" s="994"/>
      <c r="AF227" s="995"/>
      <c r="AG227" s="3184"/>
      <c r="AH227" s="2654"/>
      <c r="AI227" s="2654"/>
      <c r="AJ227" s="2638"/>
      <c r="AK227" s="2654"/>
      <c r="AL227" s="2654"/>
      <c r="AM227" s="4389"/>
      <c r="AN227" s="4391"/>
      <c r="AO227" s="4181"/>
      <c r="AP227" s="4181"/>
      <c r="AQ227" s="4185"/>
      <c r="AR227" s="4390"/>
      <c r="AS227" s="1991"/>
      <c r="AT227" s="2654"/>
      <c r="AU227" s="1992"/>
      <c r="AV227" s="1992"/>
      <c r="AW227" s="1991"/>
      <c r="AX227" s="1991"/>
      <c r="AY227" s="4417"/>
      <c r="AZ227" s="1423"/>
      <c r="BA227" s="1423"/>
      <c r="BB227" s="1423"/>
      <c r="BC227" s="1423"/>
      <c r="BD227" s="1423"/>
      <c r="BE227" s="4175"/>
      <c r="BF227" s="4212"/>
      <c r="BG227" s="2276"/>
      <c r="BH227" s="4175"/>
      <c r="BI227" s="4213"/>
      <c r="BJ227" s="4214"/>
      <c r="BK227" s="4180"/>
      <c r="BL227" s="2024">
        <f t="shared" si="26"/>
        <v>0</v>
      </c>
      <c r="BM227" s="2169"/>
      <c r="BN227" s="1902"/>
      <c r="BO227" s="1878"/>
      <c r="BP227" s="1878"/>
      <c r="BQ227" s="1915"/>
      <c r="BR227" s="2105"/>
      <c r="BS227" s="2106"/>
      <c r="BT227" s="2106"/>
      <c r="BU227" s="2106"/>
      <c r="BV227" s="2106"/>
      <c r="BW227" s="2106"/>
      <c r="BX227" s="2106"/>
      <c r="BY227" s="2106"/>
      <c r="BZ227" s="2106"/>
      <c r="CA227" s="2106"/>
      <c r="CB227" s="2106"/>
      <c r="CC227" s="2106"/>
      <c r="CD227" s="1966" t="s">
        <v>1713</v>
      </c>
    </row>
    <row r="228" spans="1:82" s="839" customFormat="1" ht="24" customHeight="1" thickBot="1" x14ac:dyDescent="0.25">
      <c r="A228" s="961" t="s">
        <v>161</v>
      </c>
      <c r="B228" s="896" t="s">
        <v>120</v>
      </c>
      <c r="C228" s="971" t="s">
        <v>122</v>
      </c>
      <c r="D228" s="923">
        <v>26</v>
      </c>
      <c r="E228" s="593" t="s">
        <v>1928</v>
      </c>
      <c r="F228" s="100" t="s">
        <v>1929</v>
      </c>
      <c r="G228" s="594">
        <v>0</v>
      </c>
      <c r="H228" s="594" t="s">
        <v>0</v>
      </c>
      <c r="I228" s="594">
        <v>1</v>
      </c>
      <c r="J228" s="491">
        <v>0.1</v>
      </c>
      <c r="K228" s="513"/>
      <c r="L228" s="924"/>
      <c r="M228" s="925"/>
      <c r="N228" s="925"/>
      <c r="O228" s="925"/>
      <c r="P228" s="925"/>
      <c r="Q228" s="925"/>
      <c r="R228" s="925"/>
      <c r="S228" s="925"/>
      <c r="T228" s="925"/>
      <c r="U228" s="926">
        <f t="shared" si="25"/>
        <v>0</v>
      </c>
      <c r="V228" s="902"/>
      <c r="W228" s="902"/>
      <c r="X228" s="8"/>
      <c r="Y228" s="8"/>
      <c r="Z228" s="8"/>
      <c r="AA228" s="8"/>
      <c r="AB228" s="8"/>
      <c r="AC228" s="8"/>
      <c r="AD228" s="8"/>
      <c r="AE228" s="8"/>
      <c r="AF228" s="784"/>
      <c r="AG228" s="2965"/>
      <c r="AH228" s="2658"/>
      <c r="AI228" s="2658"/>
      <c r="AJ228" s="2645"/>
      <c r="AK228" s="2658"/>
      <c r="AL228" s="2658"/>
      <c r="AM228" s="4533"/>
      <c r="AN228" s="4394"/>
      <c r="AO228" s="4187"/>
      <c r="AP228" s="4187"/>
      <c r="AQ228" s="4191"/>
      <c r="AR228" s="4534"/>
      <c r="AS228" s="2145"/>
      <c r="AT228" s="2658"/>
      <c r="AU228" s="2147"/>
      <c r="AV228" s="2147"/>
      <c r="AW228" s="2145"/>
      <c r="AX228" s="2145"/>
      <c r="AY228" s="4413"/>
      <c r="AZ228" s="1423"/>
      <c r="BA228" s="1423"/>
      <c r="BB228" s="1423"/>
      <c r="BC228" s="1423"/>
      <c r="BD228" s="1423"/>
      <c r="BE228" s="4175"/>
      <c r="BF228" s="4414"/>
      <c r="BG228" s="3020"/>
      <c r="BH228" s="4376"/>
      <c r="BI228" s="4378"/>
      <c r="BJ228" s="4535"/>
      <c r="BK228" s="4180"/>
      <c r="BL228" s="2024">
        <f t="shared" si="26"/>
        <v>0</v>
      </c>
      <c r="BM228" s="2169"/>
      <c r="BN228" s="1902"/>
      <c r="BO228" s="1878"/>
      <c r="BP228" s="1878"/>
      <c r="BQ228" s="1915"/>
      <c r="BR228" s="2134"/>
      <c r="BS228" s="2135"/>
      <c r="BT228" s="2135"/>
      <c r="BU228" s="2135"/>
      <c r="BV228" s="2135"/>
      <c r="BW228" s="2135"/>
      <c r="BX228" s="2135"/>
      <c r="BY228" s="2135"/>
      <c r="BZ228" s="2135"/>
      <c r="CA228" s="2135"/>
      <c r="CB228" s="2135"/>
      <c r="CC228" s="2135"/>
      <c r="CD228" s="1966" t="s">
        <v>1713</v>
      </c>
    </row>
    <row r="229" spans="1:82" s="839" customFormat="1" ht="24" customHeight="1" thickBot="1" x14ac:dyDescent="0.25">
      <c r="A229" s="852" t="s">
        <v>161</v>
      </c>
      <c r="B229" s="882" t="s">
        <v>120</v>
      </c>
      <c r="C229" s="854" t="s">
        <v>122</v>
      </c>
      <c r="D229" s="855">
        <v>27</v>
      </c>
      <c r="E229" s="47" t="s">
        <v>1930</v>
      </c>
      <c r="F229" s="48" t="s">
        <v>1931</v>
      </c>
      <c r="G229" s="49">
        <v>1</v>
      </c>
      <c r="H229" s="49"/>
      <c r="I229" s="49">
        <v>2</v>
      </c>
      <c r="J229" s="493"/>
      <c r="K229" s="50"/>
      <c r="L229" s="857">
        <f t="shared" si="29"/>
        <v>0</v>
      </c>
      <c r="M229" s="927"/>
      <c r="N229" s="996"/>
      <c r="O229" s="927"/>
      <c r="P229" s="927"/>
      <c r="Q229" s="927"/>
      <c r="R229" s="927"/>
      <c r="S229" s="927"/>
      <c r="T229" s="927"/>
      <c r="U229" s="840">
        <f t="shared" si="25"/>
        <v>0</v>
      </c>
      <c r="V229" s="928"/>
      <c r="W229" s="928"/>
      <c r="X229" s="52"/>
      <c r="Y229" s="52"/>
      <c r="Z229" s="52"/>
      <c r="AA229" s="52"/>
      <c r="AB229" s="52"/>
      <c r="AC229" s="52"/>
      <c r="AD229" s="52"/>
      <c r="AE229" s="52"/>
      <c r="AF229" s="746"/>
      <c r="AG229" s="2288"/>
      <c r="AH229" s="4251"/>
      <c r="AI229" s="4251"/>
      <c r="AJ229" s="2681"/>
      <c r="AK229" s="4251"/>
      <c r="AL229" s="4251"/>
      <c r="AM229" s="4380"/>
      <c r="AN229" s="4361"/>
      <c r="AO229" s="4210"/>
      <c r="AP229" s="4210"/>
      <c r="AQ229" s="4362"/>
      <c r="AR229" s="4383"/>
      <c r="AS229" s="1687"/>
      <c r="AT229" s="4251"/>
      <c r="AU229" s="1969"/>
      <c r="AV229" s="1969"/>
      <c r="AW229" s="1687"/>
      <c r="AX229" s="2704"/>
      <c r="AY229" s="4469"/>
      <c r="AZ229" s="1423"/>
      <c r="BA229" s="1423"/>
      <c r="BB229" s="1423"/>
      <c r="BC229" s="1423"/>
      <c r="BD229" s="1423"/>
      <c r="BE229" s="4175"/>
      <c r="BF229" s="4460"/>
      <c r="BG229" s="4235"/>
      <c r="BH229" s="4384"/>
      <c r="BI229" s="4386"/>
      <c r="BJ229" s="4411"/>
      <c r="BK229" s="4180"/>
      <c r="BL229" s="2024">
        <f t="shared" si="26"/>
        <v>0</v>
      </c>
      <c r="BM229" s="2024"/>
      <c r="BN229" s="1902"/>
      <c r="BO229" s="1878"/>
      <c r="BP229" s="1878"/>
      <c r="BQ229" s="1915"/>
      <c r="BR229" s="2045"/>
      <c r="BS229" s="1861"/>
      <c r="BT229" s="1861"/>
      <c r="BU229" s="1861"/>
      <c r="BV229" s="1861"/>
      <c r="BW229" s="1861"/>
      <c r="BX229" s="1861"/>
      <c r="BY229" s="1861"/>
      <c r="BZ229" s="1861"/>
      <c r="CA229" s="1861"/>
      <c r="CB229" s="1861"/>
      <c r="CC229" s="1861"/>
      <c r="CD229" s="1966" t="s">
        <v>1713</v>
      </c>
    </row>
    <row r="230" spans="1:82" s="839" customFormat="1" ht="24" customHeight="1" x14ac:dyDescent="0.2">
      <c r="A230" s="930" t="s">
        <v>161</v>
      </c>
      <c r="B230" s="889" t="s">
        <v>120</v>
      </c>
      <c r="C230" s="968" t="s">
        <v>122</v>
      </c>
      <c r="D230" s="918" t="s">
        <v>1932</v>
      </c>
      <c r="E230" s="575" t="s">
        <v>1933</v>
      </c>
      <c r="F230" s="526" t="s">
        <v>1931</v>
      </c>
      <c r="G230" s="576">
        <v>1</v>
      </c>
      <c r="H230" s="576" t="s">
        <v>1</v>
      </c>
      <c r="I230" s="612">
        <v>1</v>
      </c>
      <c r="J230" s="454">
        <v>1</v>
      </c>
      <c r="K230" s="538"/>
      <c r="L230" s="919"/>
      <c r="M230" s="920">
        <v>40000000</v>
      </c>
      <c r="N230" s="997"/>
      <c r="O230" s="920"/>
      <c r="P230" s="920"/>
      <c r="Q230" s="920"/>
      <c r="R230" s="920"/>
      <c r="S230" s="920"/>
      <c r="T230" s="920"/>
      <c r="U230" s="921">
        <f t="shared" si="25"/>
        <v>0</v>
      </c>
      <c r="V230" s="893"/>
      <c r="W230" s="893"/>
      <c r="X230" s="466"/>
      <c r="Y230" s="466"/>
      <c r="Z230" s="466"/>
      <c r="AA230" s="466"/>
      <c r="AB230" s="466"/>
      <c r="AC230" s="466"/>
      <c r="AD230" s="466"/>
      <c r="AE230" s="466"/>
      <c r="AF230" s="752"/>
      <c r="AG230" s="1677"/>
      <c r="AH230" s="2276"/>
      <c r="AI230" s="2276"/>
      <c r="AJ230" s="4326"/>
      <c r="AK230" s="2276"/>
      <c r="AL230" s="2276"/>
      <c r="AM230" s="4520"/>
      <c r="AN230" s="4537"/>
      <c r="AO230" s="4458"/>
      <c r="AP230" s="4458"/>
      <c r="AQ230" s="4541"/>
      <c r="AR230" s="4446"/>
      <c r="AS230" s="1423"/>
      <c r="AT230" s="2276"/>
      <c r="AU230" s="3493"/>
      <c r="AV230" s="3493"/>
      <c r="AW230" s="1423"/>
      <c r="AX230" s="4542"/>
      <c r="AY230" s="3456">
        <v>0</v>
      </c>
      <c r="AZ230" s="1423"/>
      <c r="BA230" s="1423"/>
      <c r="BB230" s="1423"/>
      <c r="BC230" s="1423"/>
      <c r="BD230" s="1423"/>
      <c r="BE230" s="4175"/>
      <c r="BF230" s="4212"/>
      <c r="BG230" s="2276"/>
      <c r="BH230" s="4175"/>
      <c r="BI230" s="4213"/>
      <c r="BJ230" s="4214"/>
      <c r="BK230" s="4180"/>
      <c r="BL230" s="2024">
        <f t="shared" si="26"/>
        <v>0</v>
      </c>
      <c r="BM230" s="2024">
        <f>L230-(BI230+BI231+BI232+BI234+BI235+BI233)</f>
        <v>0</v>
      </c>
      <c r="BN230" s="1902"/>
      <c r="BO230" s="1878"/>
      <c r="BP230" s="1878"/>
      <c r="BQ230" s="1915"/>
      <c r="BR230" s="2105"/>
      <c r="BS230" s="2106"/>
      <c r="BT230" s="2106"/>
      <c r="BU230" s="2106"/>
      <c r="BV230" s="2106"/>
      <c r="BW230" s="2106"/>
      <c r="BX230" s="2106"/>
      <c r="BY230" s="2106"/>
      <c r="BZ230" s="2106"/>
      <c r="CA230" s="2106"/>
      <c r="CB230" s="2106"/>
      <c r="CC230" s="2106"/>
      <c r="CD230" s="1966" t="s">
        <v>1713</v>
      </c>
    </row>
    <row r="231" spans="1:82" s="839" customFormat="1" ht="24" customHeight="1" x14ac:dyDescent="0.2">
      <c r="A231" s="930" t="s">
        <v>161</v>
      </c>
      <c r="B231" s="889" t="s">
        <v>120</v>
      </c>
      <c r="C231" s="968" t="s">
        <v>122</v>
      </c>
      <c r="D231" s="918" t="s">
        <v>1932</v>
      </c>
      <c r="E231" s="575" t="s">
        <v>1933</v>
      </c>
      <c r="F231" s="526" t="s">
        <v>1931</v>
      </c>
      <c r="G231" s="576">
        <v>1</v>
      </c>
      <c r="H231" s="576" t="s">
        <v>1</v>
      </c>
      <c r="I231" s="612">
        <v>1</v>
      </c>
      <c r="J231" s="454">
        <v>1</v>
      </c>
      <c r="K231" s="538"/>
      <c r="L231" s="919"/>
      <c r="M231" s="920"/>
      <c r="N231" s="997"/>
      <c r="O231" s="920"/>
      <c r="P231" s="920"/>
      <c r="Q231" s="920"/>
      <c r="R231" s="920"/>
      <c r="S231" s="920"/>
      <c r="T231" s="920"/>
      <c r="U231" s="921">
        <f t="shared" si="25"/>
        <v>0</v>
      </c>
      <c r="V231" s="893"/>
      <c r="W231" s="893"/>
      <c r="X231" s="466"/>
      <c r="Y231" s="466"/>
      <c r="Z231" s="466"/>
      <c r="AA231" s="466"/>
      <c r="AB231" s="466"/>
      <c r="AC231" s="466"/>
      <c r="AD231" s="466"/>
      <c r="AE231" s="466"/>
      <c r="AF231" s="752"/>
      <c r="AG231" s="3184"/>
      <c r="AH231" s="2654"/>
      <c r="AI231" s="2654"/>
      <c r="AJ231" s="2638"/>
      <c r="AK231" s="2654"/>
      <c r="AL231" s="2654"/>
      <c r="AM231" s="4389"/>
      <c r="AN231" s="4381"/>
      <c r="AO231" s="2654"/>
      <c r="AP231" s="2654"/>
      <c r="AQ231" s="4382"/>
      <c r="AR231" s="4390"/>
      <c r="AS231" s="1991"/>
      <c r="AT231" s="2654"/>
      <c r="AU231" s="1992"/>
      <c r="AV231" s="1992"/>
      <c r="AW231" s="1991"/>
      <c r="AX231" s="3183"/>
      <c r="AY231" s="4417"/>
      <c r="AZ231" s="1423"/>
      <c r="BA231" s="1423"/>
      <c r="BB231" s="1423"/>
      <c r="BC231" s="1423"/>
      <c r="BD231" s="1423"/>
      <c r="BE231" s="4175"/>
      <c r="BF231" s="4212"/>
      <c r="BG231" s="2276"/>
      <c r="BH231" s="4175" t="s">
        <v>1647</v>
      </c>
      <c r="BI231" s="4213"/>
      <c r="BJ231" s="4214"/>
      <c r="BK231" s="4180"/>
      <c r="BL231" s="2024">
        <f t="shared" si="26"/>
        <v>0</v>
      </c>
      <c r="BM231" s="2169"/>
      <c r="BN231" s="1902"/>
      <c r="BO231" s="1878"/>
      <c r="BP231" s="1878"/>
      <c r="BQ231" s="1915"/>
      <c r="BR231" s="2105"/>
      <c r="BS231" s="2106"/>
      <c r="BT231" s="2106"/>
      <c r="BU231" s="2106"/>
      <c r="BV231" s="2106"/>
      <c r="BW231" s="2106"/>
      <c r="BX231" s="2106"/>
      <c r="BY231" s="2106"/>
      <c r="BZ231" s="2106"/>
      <c r="CA231" s="2106"/>
      <c r="CB231" s="2106"/>
      <c r="CC231" s="2106"/>
      <c r="CD231" s="1966" t="s">
        <v>1713</v>
      </c>
    </row>
    <row r="232" spans="1:82" s="839" customFormat="1" ht="24" customHeight="1" x14ac:dyDescent="0.2">
      <c r="A232" s="930" t="s">
        <v>161</v>
      </c>
      <c r="B232" s="889" t="s">
        <v>120</v>
      </c>
      <c r="C232" s="968" t="s">
        <v>122</v>
      </c>
      <c r="D232" s="918" t="s">
        <v>1932</v>
      </c>
      <c r="E232" s="575" t="s">
        <v>1933</v>
      </c>
      <c r="F232" s="526" t="s">
        <v>1931</v>
      </c>
      <c r="G232" s="576">
        <v>1</v>
      </c>
      <c r="H232" s="576" t="s">
        <v>1</v>
      </c>
      <c r="I232" s="612">
        <v>1</v>
      </c>
      <c r="J232" s="454">
        <v>1</v>
      </c>
      <c r="K232" s="538"/>
      <c r="L232" s="919"/>
      <c r="M232" s="920"/>
      <c r="N232" s="997"/>
      <c r="O232" s="920"/>
      <c r="P232" s="920"/>
      <c r="Q232" s="920"/>
      <c r="R232" s="920"/>
      <c r="S232" s="920"/>
      <c r="T232" s="920"/>
      <c r="U232" s="921">
        <f t="shared" si="25"/>
        <v>0</v>
      </c>
      <c r="V232" s="893"/>
      <c r="W232" s="893"/>
      <c r="X232" s="466"/>
      <c r="Y232" s="466"/>
      <c r="Z232" s="466"/>
      <c r="AA232" s="466"/>
      <c r="AB232" s="466"/>
      <c r="AC232" s="466"/>
      <c r="AD232" s="466"/>
      <c r="AE232" s="466"/>
      <c r="AF232" s="752"/>
      <c r="AG232" s="3184"/>
      <c r="AH232" s="2654"/>
      <c r="AI232" s="2654"/>
      <c r="AJ232" s="2638"/>
      <c r="AK232" s="2654"/>
      <c r="AL232" s="2654"/>
      <c r="AM232" s="4389"/>
      <c r="AN232" s="4381"/>
      <c r="AO232" s="2654"/>
      <c r="AP232" s="2654"/>
      <c r="AQ232" s="4382"/>
      <c r="AR232" s="4390"/>
      <c r="AS232" s="1991"/>
      <c r="AT232" s="2654"/>
      <c r="AU232" s="1992"/>
      <c r="AV232" s="1992"/>
      <c r="AW232" s="1991"/>
      <c r="AX232" s="3183"/>
      <c r="AY232" s="4417"/>
      <c r="AZ232" s="1423"/>
      <c r="BA232" s="1423"/>
      <c r="BB232" s="1423"/>
      <c r="BC232" s="1423"/>
      <c r="BD232" s="1423"/>
      <c r="BE232" s="4175"/>
      <c r="BF232" s="4212"/>
      <c r="BG232" s="2276"/>
      <c r="BH232" s="4175"/>
      <c r="BI232" s="4213"/>
      <c r="BJ232" s="4214"/>
      <c r="BK232" s="4180"/>
      <c r="BL232" s="2024">
        <f t="shared" si="26"/>
        <v>0</v>
      </c>
      <c r="BM232" s="2169"/>
      <c r="BN232" s="1902"/>
      <c r="BO232" s="1878"/>
      <c r="BP232" s="1878"/>
      <c r="BQ232" s="1915"/>
      <c r="BR232" s="2105"/>
      <c r="BS232" s="2106"/>
      <c r="BT232" s="2106"/>
      <c r="BU232" s="2106"/>
      <c r="BV232" s="2106"/>
      <c r="BW232" s="2106"/>
      <c r="BX232" s="2106"/>
      <c r="BY232" s="2106"/>
      <c r="BZ232" s="2106"/>
      <c r="CA232" s="2106"/>
      <c r="CB232" s="2106"/>
      <c r="CC232" s="2106"/>
      <c r="CD232" s="1966" t="s">
        <v>1713</v>
      </c>
    </row>
    <row r="233" spans="1:82" s="839" customFormat="1" ht="24" customHeight="1" x14ac:dyDescent="0.2">
      <c r="A233" s="930" t="s">
        <v>161</v>
      </c>
      <c r="B233" s="889" t="s">
        <v>120</v>
      </c>
      <c r="C233" s="968" t="s">
        <v>122</v>
      </c>
      <c r="D233" s="918" t="s">
        <v>1932</v>
      </c>
      <c r="E233" s="575" t="s">
        <v>1933</v>
      </c>
      <c r="F233" s="526" t="s">
        <v>1931</v>
      </c>
      <c r="G233" s="576">
        <v>1</v>
      </c>
      <c r="H233" s="576" t="s">
        <v>1</v>
      </c>
      <c r="I233" s="612">
        <v>1</v>
      </c>
      <c r="J233" s="454">
        <v>1</v>
      </c>
      <c r="K233" s="538"/>
      <c r="L233" s="919"/>
      <c r="M233" s="920"/>
      <c r="N233" s="997"/>
      <c r="O233" s="920"/>
      <c r="P233" s="920"/>
      <c r="Q233" s="920"/>
      <c r="R233" s="920"/>
      <c r="S233" s="920"/>
      <c r="T233" s="920"/>
      <c r="U233" s="921">
        <f t="shared" si="25"/>
        <v>0</v>
      </c>
      <c r="V233" s="893"/>
      <c r="W233" s="893"/>
      <c r="X233" s="466"/>
      <c r="Y233" s="466"/>
      <c r="Z233" s="466"/>
      <c r="AA233" s="466"/>
      <c r="AB233" s="466"/>
      <c r="AC233" s="466"/>
      <c r="AD233" s="466"/>
      <c r="AE233" s="466"/>
      <c r="AF233" s="752"/>
      <c r="AG233" s="3184"/>
      <c r="AH233" s="2654"/>
      <c r="AI233" s="2654"/>
      <c r="AJ233" s="2638"/>
      <c r="AK233" s="2654"/>
      <c r="AL233" s="2654"/>
      <c r="AM233" s="4389"/>
      <c r="AN233" s="4381"/>
      <c r="AO233" s="2654"/>
      <c r="AP233" s="2654"/>
      <c r="AQ233" s="4382"/>
      <c r="AR233" s="4390"/>
      <c r="AS233" s="1991"/>
      <c r="AT233" s="2654"/>
      <c r="AU233" s="1992"/>
      <c r="AV233" s="1992"/>
      <c r="AW233" s="1991"/>
      <c r="AX233" s="3183"/>
      <c r="AY233" s="4417"/>
      <c r="AZ233" s="1423"/>
      <c r="BA233" s="1423"/>
      <c r="BB233" s="1423"/>
      <c r="BC233" s="1423"/>
      <c r="BD233" s="1423"/>
      <c r="BE233" s="4175"/>
      <c r="BF233" s="4212"/>
      <c r="BG233" s="2276"/>
      <c r="BH233" s="4175"/>
      <c r="BI233" s="4213"/>
      <c r="BJ233" s="4214"/>
      <c r="BK233" s="4180"/>
      <c r="BL233" s="2024">
        <f t="shared" si="26"/>
        <v>0</v>
      </c>
      <c r="BM233" s="2169"/>
      <c r="BN233" s="1902"/>
      <c r="BO233" s="1878"/>
      <c r="BP233" s="1878"/>
      <c r="BQ233" s="1915"/>
      <c r="BR233" s="2105"/>
      <c r="BS233" s="2106"/>
      <c r="BT233" s="2106"/>
      <c r="BU233" s="2106"/>
      <c r="BV233" s="2106"/>
      <c r="BW233" s="2106"/>
      <c r="BX233" s="2106"/>
      <c r="BY233" s="2106"/>
      <c r="BZ233" s="2106"/>
      <c r="CA233" s="2106"/>
      <c r="CB233" s="2106"/>
      <c r="CC233" s="2106"/>
      <c r="CD233" s="1966" t="s">
        <v>1713</v>
      </c>
    </row>
    <row r="234" spans="1:82" s="839" customFormat="1" ht="24" customHeight="1" x14ac:dyDescent="0.2">
      <c r="A234" s="930" t="s">
        <v>161</v>
      </c>
      <c r="B234" s="889" t="s">
        <v>120</v>
      </c>
      <c r="C234" s="968" t="s">
        <v>122</v>
      </c>
      <c r="D234" s="918" t="s">
        <v>1932</v>
      </c>
      <c r="E234" s="575" t="s">
        <v>1933</v>
      </c>
      <c r="F234" s="526" t="s">
        <v>1931</v>
      </c>
      <c r="G234" s="576">
        <v>1</v>
      </c>
      <c r="H234" s="576" t="s">
        <v>1</v>
      </c>
      <c r="I234" s="612">
        <v>1</v>
      </c>
      <c r="J234" s="454">
        <v>1</v>
      </c>
      <c r="K234" s="538"/>
      <c r="L234" s="919"/>
      <c r="M234" s="920"/>
      <c r="N234" s="997"/>
      <c r="O234" s="920"/>
      <c r="P234" s="920"/>
      <c r="Q234" s="920"/>
      <c r="R234" s="920"/>
      <c r="S234" s="920"/>
      <c r="T234" s="920"/>
      <c r="U234" s="921">
        <f t="shared" si="25"/>
        <v>0</v>
      </c>
      <c r="V234" s="893"/>
      <c r="W234" s="893"/>
      <c r="X234" s="466"/>
      <c r="Y234" s="466"/>
      <c r="Z234" s="466"/>
      <c r="AA234" s="466"/>
      <c r="AB234" s="466"/>
      <c r="AC234" s="466"/>
      <c r="AD234" s="466"/>
      <c r="AE234" s="466"/>
      <c r="AF234" s="752"/>
      <c r="AG234" s="3184"/>
      <c r="AH234" s="2654"/>
      <c r="AI234" s="2654"/>
      <c r="AJ234" s="2638"/>
      <c r="AK234" s="2654"/>
      <c r="AL234" s="2654"/>
      <c r="AM234" s="4389"/>
      <c r="AN234" s="4381"/>
      <c r="AO234" s="2654"/>
      <c r="AP234" s="2654"/>
      <c r="AQ234" s="4382"/>
      <c r="AR234" s="4390"/>
      <c r="AS234" s="1991"/>
      <c r="AT234" s="2654"/>
      <c r="AU234" s="1992"/>
      <c r="AV234" s="1992"/>
      <c r="AW234" s="1991"/>
      <c r="AX234" s="3183"/>
      <c r="AY234" s="4417"/>
      <c r="AZ234" s="1423"/>
      <c r="BA234" s="1423"/>
      <c r="BB234" s="1423"/>
      <c r="BC234" s="1423"/>
      <c r="BD234" s="1423"/>
      <c r="BE234" s="4175"/>
      <c r="BF234" s="4212"/>
      <c r="BG234" s="2276"/>
      <c r="BH234" s="4175"/>
      <c r="BI234" s="4213"/>
      <c r="BJ234" s="4214"/>
      <c r="BK234" s="4180"/>
      <c r="BL234" s="2024">
        <f t="shared" si="26"/>
        <v>0</v>
      </c>
      <c r="BM234" s="2169"/>
      <c r="BN234" s="1902"/>
      <c r="BO234" s="1878"/>
      <c r="BP234" s="1878"/>
      <c r="BQ234" s="1915"/>
      <c r="BR234" s="2105"/>
      <c r="BS234" s="2106"/>
      <c r="BT234" s="2106"/>
      <c r="BU234" s="2106"/>
      <c r="BV234" s="2106"/>
      <c r="BW234" s="2106"/>
      <c r="BX234" s="2106"/>
      <c r="BY234" s="2106"/>
      <c r="BZ234" s="2106"/>
      <c r="CA234" s="2106"/>
      <c r="CB234" s="2106"/>
      <c r="CC234" s="2106"/>
      <c r="CD234" s="1966" t="s">
        <v>1713</v>
      </c>
    </row>
    <row r="235" spans="1:82" s="839" customFormat="1" ht="24" customHeight="1" thickBot="1" x14ac:dyDescent="0.25">
      <c r="A235" s="931" t="s">
        <v>161</v>
      </c>
      <c r="B235" s="932" t="s">
        <v>120</v>
      </c>
      <c r="C235" s="970" t="s">
        <v>122</v>
      </c>
      <c r="D235" s="934" t="s">
        <v>1932</v>
      </c>
      <c r="E235" s="581" t="s">
        <v>1933</v>
      </c>
      <c r="F235" s="433" t="s">
        <v>1931</v>
      </c>
      <c r="G235" s="582">
        <v>1</v>
      </c>
      <c r="H235" s="582" t="s">
        <v>1</v>
      </c>
      <c r="I235" s="618">
        <v>1</v>
      </c>
      <c r="J235" s="496">
        <v>1</v>
      </c>
      <c r="K235" s="544"/>
      <c r="L235" s="935"/>
      <c r="M235" s="936"/>
      <c r="N235" s="998"/>
      <c r="O235" s="936"/>
      <c r="P235" s="936"/>
      <c r="Q235" s="936"/>
      <c r="R235" s="936"/>
      <c r="S235" s="936"/>
      <c r="T235" s="936"/>
      <c r="U235" s="937">
        <f t="shared" si="25"/>
        <v>0</v>
      </c>
      <c r="V235" s="908"/>
      <c r="W235" s="908"/>
      <c r="X235" s="474"/>
      <c r="Y235" s="474"/>
      <c r="Z235" s="474"/>
      <c r="AA235" s="474"/>
      <c r="AB235" s="474"/>
      <c r="AC235" s="474"/>
      <c r="AD235" s="474"/>
      <c r="AE235" s="474"/>
      <c r="AF235" s="758"/>
      <c r="AG235" s="3035"/>
      <c r="AH235" s="4392"/>
      <c r="AI235" s="4392"/>
      <c r="AJ235" s="2682"/>
      <c r="AK235" s="4392"/>
      <c r="AL235" s="4392"/>
      <c r="AM235" s="4393"/>
      <c r="AN235" s="4543"/>
      <c r="AO235" s="4392"/>
      <c r="AP235" s="4392"/>
      <c r="AQ235" s="4462"/>
      <c r="AR235" s="4395"/>
      <c r="AS235" s="1996"/>
      <c r="AT235" s="4392"/>
      <c r="AU235" s="1998"/>
      <c r="AV235" s="1998"/>
      <c r="AW235" s="1996"/>
      <c r="AX235" s="3185"/>
      <c r="AY235" s="4448"/>
      <c r="AZ235" s="1423"/>
      <c r="BA235" s="1423"/>
      <c r="BB235" s="1423"/>
      <c r="BC235" s="1423"/>
      <c r="BD235" s="1423"/>
      <c r="BE235" s="4175"/>
      <c r="BF235" s="4415"/>
      <c r="BG235" s="2280"/>
      <c r="BH235" s="4353"/>
      <c r="BI235" s="4354"/>
      <c r="BJ235" s="4449"/>
      <c r="BK235" s="4180"/>
      <c r="BL235" s="2024">
        <f t="shared" si="26"/>
        <v>0</v>
      </c>
      <c r="BM235" s="2169"/>
      <c r="BN235" s="1902"/>
      <c r="BO235" s="1878"/>
      <c r="BP235" s="1878"/>
      <c r="BQ235" s="1915"/>
      <c r="BR235" s="2120"/>
      <c r="BS235" s="1913"/>
      <c r="BT235" s="1913"/>
      <c r="BU235" s="1913"/>
      <c r="BV235" s="1913"/>
      <c r="BW235" s="1913"/>
      <c r="BX235" s="1913"/>
      <c r="BY235" s="1913"/>
      <c r="BZ235" s="1913"/>
      <c r="CA235" s="1913"/>
      <c r="CB235" s="1913"/>
      <c r="CC235" s="1913"/>
      <c r="CD235" s="1966" t="s">
        <v>1713</v>
      </c>
    </row>
    <row r="236" spans="1:82" s="839" customFormat="1" ht="24" customHeight="1" thickBot="1" x14ac:dyDescent="0.25">
      <c r="A236" s="837" t="s">
        <v>161</v>
      </c>
      <c r="B236" s="910" t="s">
        <v>120</v>
      </c>
      <c r="C236" s="828" t="s">
        <v>122</v>
      </c>
      <c r="D236" s="829" t="s">
        <v>1934</v>
      </c>
      <c r="E236" s="4" t="s">
        <v>1935</v>
      </c>
      <c r="F236" s="5" t="s">
        <v>1857</v>
      </c>
      <c r="G236" s="603">
        <v>1</v>
      </c>
      <c r="H236" s="603" t="s">
        <v>0</v>
      </c>
      <c r="I236" s="954">
        <v>1</v>
      </c>
      <c r="J236" s="480"/>
      <c r="K236" s="999"/>
      <c r="L236" s="830">
        <f t="shared" si="29"/>
        <v>0</v>
      </c>
      <c r="M236" s="832"/>
      <c r="N236" s="1000"/>
      <c r="O236" s="832"/>
      <c r="P236" s="832"/>
      <c r="Q236" s="832"/>
      <c r="R236" s="832"/>
      <c r="S236" s="832"/>
      <c r="T236" s="832"/>
      <c r="U236" s="833">
        <f t="shared" si="25"/>
        <v>0</v>
      </c>
      <c r="V236" s="838"/>
      <c r="W236" s="838"/>
      <c r="X236" s="7"/>
      <c r="Y236" s="7"/>
      <c r="Z236" s="7"/>
      <c r="AA236" s="7"/>
      <c r="AB236" s="7"/>
      <c r="AC236" s="7"/>
      <c r="AD236" s="7"/>
      <c r="AE236" s="7"/>
      <c r="AF236" s="791"/>
      <c r="AG236" s="2976"/>
      <c r="AH236" s="4181"/>
      <c r="AI236" s="4181"/>
      <c r="AJ236" s="4182"/>
      <c r="AK236" s="4181"/>
      <c r="AL236" s="4181"/>
      <c r="AM236" s="4465"/>
      <c r="AN236" s="4468"/>
      <c r="AO236" s="4251"/>
      <c r="AP236" s="4251"/>
      <c r="AQ236" s="4251"/>
      <c r="AR236" s="4185"/>
      <c r="AS236" s="1397"/>
      <c r="AT236" s="4171"/>
      <c r="AU236" s="4172"/>
      <c r="AV236" s="4172"/>
      <c r="AW236" s="1397"/>
      <c r="AX236" s="4544"/>
      <c r="AY236" s="4174">
        <v>0</v>
      </c>
      <c r="AZ236" s="1423"/>
      <c r="BA236" s="1423"/>
      <c r="BB236" s="1423"/>
      <c r="BC236" s="1423"/>
      <c r="BD236" s="1423"/>
      <c r="BE236" s="4175"/>
      <c r="BF236" s="4176"/>
      <c r="BG236" s="4171"/>
      <c r="BH236" s="4177"/>
      <c r="BI236" s="4178"/>
      <c r="BJ236" s="4179"/>
      <c r="BK236" s="4180"/>
      <c r="BL236" s="2024">
        <f t="shared" si="26"/>
        <v>0</v>
      </c>
      <c r="BM236" s="2024">
        <f>L236-(BI236+BI237+BI238+BI240+BI241+BI239)</f>
        <v>0</v>
      </c>
      <c r="BN236" s="1902"/>
      <c r="BO236" s="1878"/>
      <c r="BP236" s="1878"/>
      <c r="BQ236" s="1915"/>
      <c r="BR236" s="2130"/>
      <c r="BS236" s="1878"/>
      <c r="BT236" s="1878"/>
      <c r="BU236" s="1878"/>
      <c r="BV236" s="1878"/>
      <c r="BW236" s="1878"/>
      <c r="BX236" s="1878"/>
      <c r="BY236" s="1878"/>
      <c r="BZ236" s="1878"/>
      <c r="CA236" s="1878"/>
      <c r="CB236" s="1878"/>
      <c r="CC236" s="1880"/>
      <c r="CD236" s="1966" t="s">
        <v>1713</v>
      </c>
    </row>
    <row r="237" spans="1:82" s="839" customFormat="1" ht="24" customHeight="1" thickBot="1" x14ac:dyDescent="0.25">
      <c r="A237" s="837" t="s">
        <v>161</v>
      </c>
      <c r="B237" s="889" t="s">
        <v>120</v>
      </c>
      <c r="C237" s="828" t="s">
        <v>122</v>
      </c>
      <c r="D237" s="918" t="s">
        <v>1934</v>
      </c>
      <c r="E237" s="575" t="s">
        <v>1935</v>
      </c>
      <c r="F237" s="526" t="s">
        <v>1857</v>
      </c>
      <c r="G237" s="576">
        <v>1</v>
      </c>
      <c r="H237" s="576" t="s">
        <v>0</v>
      </c>
      <c r="I237" s="789">
        <v>1</v>
      </c>
      <c r="J237" s="454"/>
      <c r="K237" s="25"/>
      <c r="L237" s="830"/>
      <c r="M237" s="832"/>
      <c r="N237" s="832"/>
      <c r="O237" s="832"/>
      <c r="P237" s="832"/>
      <c r="Q237" s="832"/>
      <c r="R237" s="832"/>
      <c r="S237" s="832"/>
      <c r="T237" s="832"/>
      <c r="U237" s="840">
        <f t="shared" si="25"/>
        <v>0</v>
      </c>
      <c r="V237" s="838"/>
      <c r="W237" s="838"/>
      <c r="X237" s="7"/>
      <c r="Y237" s="7"/>
      <c r="Z237" s="7"/>
      <c r="AA237" s="7"/>
      <c r="AB237" s="7"/>
      <c r="AC237" s="7"/>
      <c r="AD237" s="7"/>
      <c r="AE237" s="7"/>
      <c r="AF237" s="791"/>
      <c r="AG237" s="2976"/>
      <c r="AH237" s="4181"/>
      <c r="AI237" s="4181"/>
      <c r="AJ237" s="4182"/>
      <c r="AK237" s="4181"/>
      <c r="AL237" s="4181"/>
      <c r="AM237" s="4183"/>
      <c r="AN237" s="4184"/>
      <c r="AO237" s="4181"/>
      <c r="AP237" s="4181"/>
      <c r="AQ237" s="4181"/>
      <c r="AR237" s="4185"/>
      <c r="AS237" s="1867"/>
      <c r="AT237" s="4181"/>
      <c r="AU237" s="2452"/>
      <c r="AV237" s="2452"/>
      <c r="AW237" s="1867"/>
      <c r="AX237" s="1867"/>
      <c r="AY237" s="4186"/>
      <c r="AZ237" s="1423"/>
      <c r="BA237" s="1423"/>
      <c r="BB237" s="1423"/>
      <c r="BC237" s="1423"/>
      <c r="BD237" s="1423"/>
      <c r="BE237" s="4175"/>
      <c r="BF237" s="4176"/>
      <c r="BG237" s="4171"/>
      <c r="BH237" s="4177"/>
      <c r="BI237" s="4178"/>
      <c r="BJ237" s="4179"/>
      <c r="BK237" s="4180"/>
      <c r="BL237" s="2024">
        <f t="shared" si="26"/>
        <v>0</v>
      </c>
      <c r="BM237" s="2169"/>
      <c r="BN237" s="1902"/>
      <c r="BO237" s="1878"/>
      <c r="BP237" s="1878"/>
      <c r="BQ237" s="1915"/>
      <c r="BR237" s="2105"/>
      <c r="BS237" s="2106"/>
      <c r="BT237" s="2106"/>
      <c r="BU237" s="2106"/>
      <c r="BV237" s="2106"/>
      <c r="BW237" s="2106"/>
      <c r="BX237" s="2106"/>
      <c r="BY237" s="2106"/>
      <c r="BZ237" s="2106"/>
      <c r="CA237" s="2106"/>
      <c r="CB237" s="2106"/>
      <c r="CC237" s="2107"/>
      <c r="CD237" s="1966" t="s">
        <v>1713</v>
      </c>
    </row>
    <row r="238" spans="1:82" s="839" customFormat="1" ht="24" customHeight="1" thickBot="1" x14ac:dyDescent="0.25">
      <c r="A238" s="837" t="s">
        <v>161</v>
      </c>
      <c r="B238" s="889" t="s">
        <v>120</v>
      </c>
      <c r="C238" s="828" t="s">
        <v>122</v>
      </c>
      <c r="D238" s="918" t="s">
        <v>1934</v>
      </c>
      <c r="E238" s="575" t="s">
        <v>1935</v>
      </c>
      <c r="F238" s="526" t="s">
        <v>1857</v>
      </c>
      <c r="G238" s="576">
        <v>1</v>
      </c>
      <c r="H238" s="576" t="s">
        <v>0</v>
      </c>
      <c r="I238" s="789">
        <v>1</v>
      </c>
      <c r="J238" s="454"/>
      <c r="K238" s="25"/>
      <c r="L238" s="830"/>
      <c r="M238" s="832"/>
      <c r="N238" s="832"/>
      <c r="O238" s="832"/>
      <c r="P238" s="832"/>
      <c r="Q238" s="832"/>
      <c r="R238" s="832"/>
      <c r="S238" s="832"/>
      <c r="T238" s="832"/>
      <c r="U238" s="840">
        <f t="shared" si="25"/>
        <v>0</v>
      </c>
      <c r="V238" s="838"/>
      <c r="W238" s="838"/>
      <c r="X238" s="7"/>
      <c r="Y238" s="7"/>
      <c r="Z238" s="7"/>
      <c r="AA238" s="7"/>
      <c r="AB238" s="7"/>
      <c r="AC238" s="7"/>
      <c r="AD238" s="7"/>
      <c r="AE238" s="7"/>
      <c r="AF238" s="791"/>
      <c r="AG238" s="2976"/>
      <c r="AH238" s="4181"/>
      <c r="AI238" s="4181"/>
      <c r="AJ238" s="4182"/>
      <c r="AK238" s="4181"/>
      <c r="AL238" s="4181"/>
      <c r="AM238" s="4183"/>
      <c r="AN238" s="4184"/>
      <c r="AO238" s="4181"/>
      <c r="AP238" s="4181"/>
      <c r="AQ238" s="4181"/>
      <c r="AR238" s="4185"/>
      <c r="AS238" s="1867"/>
      <c r="AT238" s="4181"/>
      <c r="AU238" s="2452"/>
      <c r="AV238" s="2452"/>
      <c r="AW238" s="1867"/>
      <c r="AX238" s="1867"/>
      <c r="AY238" s="4186"/>
      <c r="AZ238" s="1423"/>
      <c r="BA238" s="1423"/>
      <c r="BB238" s="1423"/>
      <c r="BC238" s="1423"/>
      <c r="BD238" s="1423"/>
      <c r="BE238" s="4175"/>
      <c r="BF238" s="4176"/>
      <c r="BG238" s="4171"/>
      <c r="BH238" s="4177"/>
      <c r="BI238" s="4178"/>
      <c r="BJ238" s="4179"/>
      <c r="BK238" s="4180"/>
      <c r="BL238" s="2024">
        <f t="shared" si="26"/>
        <v>0</v>
      </c>
      <c r="BM238" s="2169"/>
      <c r="BN238" s="1902"/>
      <c r="BO238" s="1878"/>
      <c r="BP238" s="1878"/>
      <c r="BQ238" s="1915"/>
      <c r="BR238" s="2105"/>
      <c r="BS238" s="2106"/>
      <c r="BT238" s="2106"/>
      <c r="BU238" s="2106"/>
      <c r="BV238" s="2106"/>
      <c r="BW238" s="2106"/>
      <c r="BX238" s="2106"/>
      <c r="BY238" s="2106"/>
      <c r="BZ238" s="2106"/>
      <c r="CA238" s="2106"/>
      <c r="CB238" s="2106"/>
      <c r="CC238" s="2107"/>
      <c r="CD238" s="1966" t="s">
        <v>1713</v>
      </c>
    </row>
    <row r="239" spans="1:82" s="839" customFormat="1" ht="24" customHeight="1" thickBot="1" x14ac:dyDescent="0.25">
      <c r="A239" s="837" t="s">
        <v>161</v>
      </c>
      <c r="B239" s="889" t="s">
        <v>120</v>
      </c>
      <c r="C239" s="828" t="s">
        <v>122</v>
      </c>
      <c r="D239" s="918" t="s">
        <v>1934</v>
      </c>
      <c r="E239" s="575" t="s">
        <v>1935</v>
      </c>
      <c r="F239" s="526" t="s">
        <v>1857</v>
      </c>
      <c r="G239" s="576">
        <v>1</v>
      </c>
      <c r="H239" s="576" t="s">
        <v>0</v>
      </c>
      <c r="I239" s="789">
        <v>1</v>
      </c>
      <c r="J239" s="454"/>
      <c r="K239" s="25"/>
      <c r="L239" s="830"/>
      <c r="M239" s="832"/>
      <c r="N239" s="832"/>
      <c r="O239" s="832"/>
      <c r="P239" s="832"/>
      <c r="Q239" s="832"/>
      <c r="R239" s="832"/>
      <c r="S239" s="832"/>
      <c r="T239" s="832"/>
      <c r="U239" s="840">
        <f t="shared" si="25"/>
        <v>0</v>
      </c>
      <c r="V239" s="838"/>
      <c r="W239" s="838"/>
      <c r="X239" s="7"/>
      <c r="Y239" s="7"/>
      <c r="Z239" s="7"/>
      <c r="AA239" s="7"/>
      <c r="AB239" s="7"/>
      <c r="AC239" s="7"/>
      <c r="AD239" s="7"/>
      <c r="AE239" s="7"/>
      <c r="AF239" s="791"/>
      <c r="AG239" s="2976"/>
      <c r="AH239" s="4181"/>
      <c r="AI239" s="4181"/>
      <c r="AJ239" s="4182"/>
      <c r="AK239" s="4181"/>
      <c r="AL239" s="4181"/>
      <c r="AM239" s="4183"/>
      <c r="AN239" s="4184"/>
      <c r="AO239" s="4181"/>
      <c r="AP239" s="4181"/>
      <c r="AQ239" s="4181"/>
      <c r="AR239" s="4185"/>
      <c r="AS239" s="1867"/>
      <c r="AT239" s="4181"/>
      <c r="AU239" s="2452"/>
      <c r="AV239" s="2452"/>
      <c r="AW239" s="1867"/>
      <c r="AX239" s="1867"/>
      <c r="AY239" s="4186"/>
      <c r="AZ239" s="1423"/>
      <c r="BA239" s="1423"/>
      <c r="BB239" s="1423"/>
      <c r="BC239" s="1423"/>
      <c r="BD239" s="1423"/>
      <c r="BE239" s="4175"/>
      <c r="BF239" s="4176"/>
      <c r="BG239" s="4171"/>
      <c r="BH239" s="4177"/>
      <c r="BI239" s="4178"/>
      <c r="BJ239" s="4179"/>
      <c r="BK239" s="4180"/>
      <c r="BL239" s="2024">
        <f t="shared" si="26"/>
        <v>0</v>
      </c>
      <c r="BM239" s="2169"/>
      <c r="BN239" s="1902"/>
      <c r="BO239" s="1878"/>
      <c r="BP239" s="1878"/>
      <c r="BQ239" s="1915"/>
      <c r="BR239" s="2105"/>
      <c r="BS239" s="2106"/>
      <c r="BT239" s="2106"/>
      <c r="BU239" s="2106"/>
      <c r="BV239" s="2106"/>
      <c r="BW239" s="2106"/>
      <c r="BX239" s="2106"/>
      <c r="BY239" s="2106"/>
      <c r="BZ239" s="2106"/>
      <c r="CA239" s="2106"/>
      <c r="CB239" s="2106"/>
      <c r="CC239" s="2107"/>
      <c r="CD239" s="1966" t="s">
        <v>1713</v>
      </c>
    </row>
    <row r="240" spans="1:82" s="839" customFormat="1" ht="24" customHeight="1" thickBot="1" x14ac:dyDescent="0.25">
      <c r="A240" s="837" t="s">
        <v>161</v>
      </c>
      <c r="B240" s="889" t="s">
        <v>120</v>
      </c>
      <c r="C240" s="828" t="s">
        <v>122</v>
      </c>
      <c r="D240" s="918" t="s">
        <v>1934</v>
      </c>
      <c r="E240" s="575" t="s">
        <v>1935</v>
      </c>
      <c r="F240" s="526" t="s">
        <v>1857</v>
      </c>
      <c r="G240" s="576">
        <v>1</v>
      </c>
      <c r="H240" s="576" t="s">
        <v>0</v>
      </c>
      <c r="I240" s="789">
        <v>1</v>
      </c>
      <c r="J240" s="454"/>
      <c r="K240" s="25"/>
      <c r="L240" s="830"/>
      <c r="M240" s="832"/>
      <c r="N240" s="832"/>
      <c r="O240" s="832"/>
      <c r="P240" s="832"/>
      <c r="Q240" s="832"/>
      <c r="R240" s="832"/>
      <c r="S240" s="832"/>
      <c r="T240" s="832"/>
      <c r="U240" s="840">
        <f t="shared" si="25"/>
        <v>0</v>
      </c>
      <c r="V240" s="838"/>
      <c r="W240" s="838"/>
      <c r="X240" s="7"/>
      <c r="Y240" s="7"/>
      <c r="Z240" s="7"/>
      <c r="AA240" s="7"/>
      <c r="AB240" s="7"/>
      <c r="AC240" s="7"/>
      <c r="AD240" s="7"/>
      <c r="AE240" s="7"/>
      <c r="AF240" s="791"/>
      <c r="AG240" s="2976"/>
      <c r="AH240" s="4181"/>
      <c r="AI240" s="4181"/>
      <c r="AJ240" s="4182"/>
      <c r="AK240" s="4181"/>
      <c r="AL240" s="4181"/>
      <c r="AM240" s="4183"/>
      <c r="AN240" s="4184"/>
      <c r="AO240" s="4181"/>
      <c r="AP240" s="4181"/>
      <c r="AQ240" s="4181"/>
      <c r="AR240" s="4185"/>
      <c r="AS240" s="1867"/>
      <c r="AT240" s="4181"/>
      <c r="AU240" s="2452"/>
      <c r="AV240" s="2452"/>
      <c r="AW240" s="1867"/>
      <c r="AX240" s="1867"/>
      <c r="AY240" s="4186"/>
      <c r="AZ240" s="1423"/>
      <c r="BA240" s="1423"/>
      <c r="BB240" s="1423"/>
      <c r="BC240" s="1423"/>
      <c r="BD240" s="1423"/>
      <c r="BE240" s="4175"/>
      <c r="BF240" s="4176"/>
      <c r="BG240" s="4171"/>
      <c r="BH240" s="4177"/>
      <c r="BI240" s="4178"/>
      <c r="BJ240" s="4179"/>
      <c r="BK240" s="4180"/>
      <c r="BL240" s="2024">
        <f t="shared" si="26"/>
        <v>0</v>
      </c>
      <c r="BM240" s="2169"/>
      <c r="BN240" s="1902"/>
      <c r="BO240" s="1878"/>
      <c r="BP240" s="1878"/>
      <c r="BQ240" s="1915"/>
      <c r="BR240" s="2105"/>
      <c r="BS240" s="2106"/>
      <c r="BT240" s="2106"/>
      <c r="BU240" s="2106"/>
      <c r="BV240" s="2106"/>
      <c r="BW240" s="2106"/>
      <c r="BX240" s="2106"/>
      <c r="BY240" s="2106"/>
      <c r="BZ240" s="2106"/>
      <c r="CA240" s="2106"/>
      <c r="CB240" s="2106"/>
      <c r="CC240" s="2107"/>
      <c r="CD240" s="1966" t="s">
        <v>1713</v>
      </c>
    </row>
    <row r="241" spans="1:82" s="839" customFormat="1" ht="24" customHeight="1" thickBot="1" x14ac:dyDescent="0.25">
      <c r="A241" s="862" t="s">
        <v>161</v>
      </c>
      <c r="B241" s="896" t="s">
        <v>120</v>
      </c>
      <c r="C241" s="864" t="s">
        <v>122</v>
      </c>
      <c r="D241" s="923" t="s">
        <v>1934</v>
      </c>
      <c r="E241" s="593" t="s">
        <v>1935</v>
      </c>
      <c r="F241" s="100" t="s">
        <v>1857</v>
      </c>
      <c r="G241" s="594">
        <v>1</v>
      </c>
      <c r="H241" s="594" t="s">
        <v>0</v>
      </c>
      <c r="I241" s="1001">
        <v>1</v>
      </c>
      <c r="J241" s="491"/>
      <c r="K241" s="806"/>
      <c r="L241" s="915"/>
      <c r="M241" s="866"/>
      <c r="N241" s="866"/>
      <c r="O241" s="866"/>
      <c r="P241" s="866"/>
      <c r="Q241" s="866"/>
      <c r="R241" s="866"/>
      <c r="S241" s="866"/>
      <c r="T241" s="866"/>
      <c r="U241" s="945">
        <f t="shared" si="25"/>
        <v>0</v>
      </c>
      <c r="V241" s="867"/>
      <c r="W241" s="867"/>
      <c r="X241" s="70"/>
      <c r="Y241" s="70"/>
      <c r="Z241" s="70"/>
      <c r="AA241" s="70"/>
      <c r="AB241" s="70"/>
      <c r="AC241" s="70"/>
      <c r="AD241" s="70"/>
      <c r="AE241" s="70"/>
      <c r="AF241" s="770"/>
      <c r="AG241" s="4397"/>
      <c r="AH241" s="4210"/>
      <c r="AI241" s="4210"/>
      <c r="AJ241" s="2662"/>
      <c r="AK241" s="4210"/>
      <c r="AL241" s="4210"/>
      <c r="AM241" s="4211"/>
      <c r="AN241" s="4190"/>
      <c r="AO241" s="4187"/>
      <c r="AP241" s="4187"/>
      <c r="AQ241" s="4187"/>
      <c r="AR241" s="4362"/>
      <c r="AS241" s="2598"/>
      <c r="AT241" s="4210"/>
      <c r="AU241" s="4400"/>
      <c r="AV241" s="4400"/>
      <c r="AW241" s="2598"/>
      <c r="AX241" s="2598"/>
      <c r="AY241" s="4401"/>
      <c r="AZ241" s="1423"/>
      <c r="BA241" s="1423"/>
      <c r="BB241" s="1423"/>
      <c r="BC241" s="1423"/>
      <c r="BD241" s="1423"/>
      <c r="BE241" s="4175"/>
      <c r="BF241" s="4205"/>
      <c r="BG241" s="4206"/>
      <c r="BH241" s="4207"/>
      <c r="BI241" s="4208"/>
      <c r="BJ241" s="4209"/>
      <c r="BK241" s="4180"/>
      <c r="BL241" s="2024">
        <f t="shared" si="26"/>
        <v>0</v>
      </c>
      <c r="BM241" s="2169"/>
      <c r="BN241" s="1902"/>
      <c r="BO241" s="1878"/>
      <c r="BP241" s="1878"/>
      <c r="BQ241" s="1915"/>
      <c r="BR241" s="2134"/>
      <c r="BS241" s="2135"/>
      <c r="BT241" s="2135"/>
      <c r="BU241" s="2135"/>
      <c r="BV241" s="2135"/>
      <c r="BW241" s="2135"/>
      <c r="BX241" s="2135"/>
      <c r="BY241" s="2135"/>
      <c r="BZ241" s="2135"/>
      <c r="CA241" s="2135"/>
      <c r="CB241" s="2135"/>
      <c r="CC241" s="2136"/>
      <c r="CD241" s="1966" t="s">
        <v>1713</v>
      </c>
    </row>
    <row r="242" spans="1:82" s="839" customFormat="1" ht="64.5" customHeight="1" thickBot="1" x14ac:dyDescent="0.3">
      <c r="A242" s="917" t="s">
        <v>161</v>
      </c>
      <c r="B242" s="889" t="s">
        <v>120</v>
      </c>
      <c r="C242" s="968" t="s">
        <v>122</v>
      </c>
      <c r="D242" s="918">
        <v>28</v>
      </c>
      <c r="E242" s="575" t="s">
        <v>1936</v>
      </c>
      <c r="F242" s="526" t="s">
        <v>1937</v>
      </c>
      <c r="G242" s="576">
        <v>0</v>
      </c>
      <c r="H242" s="576" t="s">
        <v>0</v>
      </c>
      <c r="I242" s="612">
        <v>1</v>
      </c>
      <c r="J242" s="454">
        <v>0.25</v>
      </c>
      <c r="K242" s="1002"/>
      <c r="L242" s="857">
        <f t="shared" si="29"/>
        <v>349069760</v>
      </c>
      <c r="M242" s="831">
        <v>349069760</v>
      </c>
      <c r="N242" s="1003"/>
      <c r="O242" s="831"/>
      <c r="P242" s="831"/>
      <c r="Q242" s="831"/>
      <c r="R242" s="831"/>
      <c r="S242" s="831"/>
      <c r="T242" s="831"/>
      <c r="U242" s="921">
        <f t="shared" si="25"/>
        <v>298656426</v>
      </c>
      <c r="V242" s="834">
        <v>298656426</v>
      </c>
      <c r="W242" s="834"/>
      <c r="X242" s="495"/>
      <c r="Y242" s="495"/>
      <c r="Z242" s="495"/>
      <c r="AA242" s="495"/>
      <c r="AB242" s="495"/>
      <c r="AC242" s="466"/>
      <c r="AD242" s="466"/>
      <c r="AE242" s="466"/>
      <c r="AF242" s="752"/>
      <c r="AG242" s="4153">
        <v>85121608</v>
      </c>
      <c r="AH242" s="4154" t="s">
        <v>1938</v>
      </c>
      <c r="AI242" s="4155" t="s">
        <v>751</v>
      </c>
      <c r="AJ242" s="1417" t="s">
        <v>1939</v>
      </c>
      <c r="AK242" s="4153" t="s">
        <v>1617</v>
      </c>
      <c r="AL242" s="4153" t="s">
        <v>248</v>
      </c>
      <c r="AM242" s="4156">
        <v>25200000</v>
      </c>
      <c r="AN242" s="4545">
        <v>25200000</v>
      </c>
      <c r="AO242" s="1379" t="s">
        <v>250</v>
      </c>
      <c r="AP242" s="4419" t="s">
        <v>6</v>
      </c>
      <c r="AQ242" s="4546" t="s">
        <v>1940</v>
      </c>
      <c r="AR242" s="4158">
        <v>2201070304</v>
      </c>
      <c r="AS242" s="4437" t="s">
        <v>5828</v>
      </c>
      <c r="AT242" s="4158" t="s">
        <v>1941</v>
      </c>
      <c r="AU242" s="2274">
        <v>1</v>
      </c>
      <c r="AV242" s="2274">
        <v>1</v>
      </c>
      <c r="AW242" s="4280">
        <v>42796</v>
      </c>
      <c r="AX242" s="4280">
        <v>43010</v>
      </c>
      <c r="AY242" s="4547">
        <v>25200000</v>
      </c>
      <c r="AZ242" s="2271" t="s">
        <v>1942</v>
      </c>
      <c r="BA242" s="2271" t="s">
        <v>349</v>
      </c>
      <c r="BB242" s="2271" t="s">
        <v>1943</v>
      </c>
      <c r="BC242" s="2271" t="s">
        <v>1944</v>
      </c>
      <c r="BD242" s="2271" t="s">
        <v>1945</v>
      </c>
      <c r="BE242" s="4151"/>
      <c r="BF242" s="4282">
        <v>25200000</v>
      </c>
      <c r="BG242" s="4158">
        <v>2017000323</v>
      </c>
      <c r="BH242" s="4151">
        <v>42793</v>
      </c>
      <c r="BI242" s="4163">
        <v>25200000</v>
      </c>
      <c r="BJ242" s="4283">
        <v>42796</v>
      </c>
      <c r="BK242" s="4152">
        <v>43010</v>
      </c>
      <c r="BL242" s="2024">
        <f t="shared" si="26"/>
        <v>0</v>
      </c>
      <c r="BM242" s="2024" t="e">
        <f>L242-(BI242+BI243+BI244+BI247+BI248+BI245+BI249+BI250+BI251+#REF!)</f>
        <v>#REF!</v>
      </c>
      <c r="BN242" s="1902"/>
      <c r="BO242" s="1878"/>
      <c r="BP242" s="1878"/>
      <c r="BQ242" s="1915"/>
      <c r="BR242" s="2106"/>
      <c r="BS242" s="2106"/>
      <c r="BT242" s="2106"/>
      <c r="BU242" s="2106"/>
      <c r="BV242" s="2106"/>
      <c r="BW242" s="2106"/>
      <c r="BX242" s="2106"/>
      <c r="BY242" s="2106"/>
      <c r="BZ242" s="2106"/>
      <c r="CA242" s="2106"/>
      <c r="CB242" s="2106"/>
      <c r="CC242" s="2106"/>
      <c r="CD242" s="1966" t="s">
        <v>1713</v>
      </c>
    </row>
    <row r="243" spans="1:82" s="839" customFormat="1" ht="44.25" customHeight="1" thickBot="1" x14ac:dyDescent="0.25">
      <c r="A243" s="917" t="s">
        <v>161</v>
      </c>
      <c r="B243" s="889" t="s">
        <v>120</v>
      </c>
      <c r="C243" s="968" t="s">
        <v>122</v>
      </c>
      <c r="D243" s="918">
        <v>28</v>
      </c>
      <c r="E243" s="575" t="s">
        <v>1936</v>
      </c>
      <c r="F243" s="526" t="s">
        <v>1937</v>
      </c>
      <c r="G243" s="576">
        <v>0</v>
      </c>
      <c r="H243" s="576" t="s">
        <v>0</v>
      </c>
      <c r="I243" s="612">
        <v>1</v>
      </c>
      <c r="J243" s="454">
        <v>0.25</v>
      </c>
      <c r="K243" s="538"/>
      <c r="L243" s="919"/>
      <c r="M243" s="920"/>
      <c r="N243" s="920"/>
      <c r="O243" s="920"/>
      <c r="P243" s="920"/>
      <c r="Q243" s="920"/>
      <c r="R243" s="920"/>
      <c r="S243" s="920"/>
      <c r="T243" s="920"/>
      <c r="U243" s="921">
        <f t="shared" si="25"/>
        <v>0</v>
      </c>
      <c r="V243" s="893"/>
      <c r="W243" s="893"/>
      <c r="X243" s="466"/>
      <c r="Y243" s="466"/>
      <c r="Z243" s="466"/>
      <c r="AA243" s="466"/>
      <c r="AB243" s="466"/>
      <c r="AC243" s="466"/>
      <c r="AD243" s="466"/>
      <c r="AE243" s="466"/>
      <c r="AF243" s="752"/>
      <c r="AG243" s="4153">
        <v>93141507</v>
      </c>
      <c r="AH243" s="4154" t="s">
        <v>1946</v>
      </c>
      <c r="AI243" s="4155" t="s">
        <v>751</v>
      </c>
      <c r="AJ243" s="1417" t="s">
        <v>1939</v>
      </c>
      <c r="AK243" s="4153" t="s">
        <v>1617</v>
      </c>
      <c r="AL243" s="4153" t="s">
        <v>1558</v>
      </c>
      <c r="AM243" s="4156">
        <v>23400000</v>
      </c>
      <c r="AN243" s="4162">
        <v>23400000</v>
      </c>
      <c r="AO243" s="1417" t="s">
        <v>250</v>
      </c>
      <c r="AP243" s="4153" t="s">
        <v>6</v>
      </c>
      <c r="AQ243" s="4546" t="s">
        <v>1940</v>
      </c>
      <c r="AR243" s="4158">
        <v>2201070304</v>
      </c>
      <c r="AS243" s="4437"/>
      <c r="AT243" s="4158"/>
      <c r="AU243" s="2274"/>
      <c r="AV243" s="2274"/>
      <c r="AW243" s="4280"/>
      <c r="AX243" s="4280"/>
      <c r="AY243" s="4547">
        <v>23400000</v>
      </c>
      <c r="AZ243" s="2271" t="s">
        <v>1947</v>
      </c>
      <c r="BA243" s="2271" t="s">
        <v>349</v>
      </c>
      <c r="BB243" s="2271" t="s">
        <v>1948</v>
      </c>
      <c r="BC243" s="4437" t="s">
        <v>1949</v>
      </c>
      <c r="BD243" s="2271" t="s">
        <v>1950</v>
      </c>
      <c r="BE243" s="4151"/>
      <c r="BF243" s="4282">
        <v>23400000</v>
      </c>
      <c r="BG243" s="4158">
        <v>2017000394</v>
      </c>
      <c r="BH243" s="4151">
        <v>42802</v>
      </c>
      <c r="BI243" s="4163">
        <v>23400000</v>
      </c>
      <c r="BJ243" s="4283">
        <v>42803</v>
      </c>
      <c r="BK243" s="4152">
        <v>43078</v>
      </c>
      <c r="BL243" s="2024">
        <f t="shared" si="26"/>
        <v>0</v>
      </c>
      <c r="BM243" s="2169"/>
      <c r="BN243" s="1902"/>
      <c r="BO243" s="1878"/>
      <c r="BP243" s="1878"/>
      <c r="BQ243" s="1915"/>
      <c r="BR243" s="2106"/>
      <c r="BS243" s="2106"/>
      <c r="BT243" s="2106"/>
      <c r="BU243" s="2106"/>
      <c r="BV243" s="2106"/>
      <c r="BW243" s="2106"/>
      <c r="BX243" s="2106"/>
      <c r="BY243" s="2106"/>
      <c r="BZ243" s="2106"/>
      <c r="CA243" s="2106"/>
      <c r="CB243" s="2106"/>
      <c r="CC243" s="2106"/>
      <c r="CD243" s="1966" t="s">
        <v>1713</v>
      </c>
    </row>
    <row r="244" spans="1:82" s="839" customFormat="1" ht="66" customHeight="1" thickBot="1" x14ac:dyDescent="0.25">
      <c r="A244" s="917" t="s">
        <v>161</v>
      </c>
      <c r="B244" s="889" t="s">
        <v>120</v>
      </c>
      <c r="C244" s="968" t="s">
        <v>122</v>
      </c>
      <c r="D244" s="918">
        <v>28</v>
      </c>
      <c r="E244" s="575" t="s">
        <v>1936</v>
      </c>
      <c r="F244" s="526" t="s">
        <v>1937</v>
      </c>
      <c r="G244" s="576">
        <v>0</v>
      </c>
      <c r="H244" s="576" t="s">
        <v>0</v>
      </c>
      <c r="I244" s="612">
        <v>1</v>
      </c>
      <c r="J244" s="454">
        <v>0.25</v>
      </c>
      <c r="K244" s="538"/>
      <c r="L244" s="919"/>
      <c r="M244" s="920"/>
      <c r="N244" s="920"/>
      <c r="O244" s="920"/>
      <c r="P244" s="920"/>
      <c r="Q244" s="920"/>
      <c r="R244" s="920"/>
      <c r="S244" s="920"/>
      <c r="T244" s="920"/>
      <c r="U244" s="921">
        <f t="shared" si="25"/>
        <v>0</v>
      </c>
      <c r="V244" s="893"/>
      <c r="W244" s="893"/>
      <c r="X244" s="466"/>
      <c r="Y244" s="466"/>
      <c r="Z244" s="466"/>
      <c r="AA244" s="466"/>
      <c r="AB244" s="466"/>
      <c r="AC244" s="466"/>
      <c r="AD244" s="466"/>
      <c r="AE244" s="466"/>
      <c r="AF244" s="752"/>
      <c r="AG244" s="4153">
        <v>93141507</v>
      </c>
      <c r="AH244" s="2272" t="s">
        <v>1951</v>
      </c>
      <c r="AI244" s="4155" t="s">
        <v>751</v>
      </c>
      <c r="AJ244" s="1417" t="s">
        <v>269</v>
      </c>
      <c r="AK244" s="4153" t="s">
        <v>1952</v>
      </c>
      <c r="AL244" s="4153" t="s">
        <v>274</v>
      </c>
      <c r="AM244" s="4156">
        <v>32850000</v>
      </c>
      <c r="AN244" s="4162">
        <v>32850000</v>
      </c>
      <c r="AO244" s="1417" t="s">
        <v>250</v>
      </c>
      <c r="AP244" s="4153" t="s">
        <v>6</v>
      </c>
      <c r="AQ244" s="4546" t="s">
        <v>1940</v>
      </c>
      <c r="AR244" s="4158">
        <v>2201070304</v>
      </c>
      <c r="AS244" s="4437"/>
      <c r="AT244" s="4158"/>
      <c r="AU244" s="2274"/>
      <c r="AV244" s="2274"/>
      <c r="AW244" s="4280"/>
      <c r="AX244" s="4280"/>
      <c r="AY244" s="4547">
        <v>32850000</v>
      </c>
      <c r="AZ244" s="2271" t="s">
        <v>1953</v>
      </c>
      <c r="BA244" s="2271" t="s">
        <v>349</v>
      </c>
      <c r="BB244" s="2271" t="s">
        <v>1954</v>
      </c>
      <c r="BC244" s="4437" t="s">
        <v>1955</v>
      </c>
      <c r="BD244" s="2271" t="s">
        <v>1956</v>
      </c>
      <c r="BE244" s="4151"/>
      <c r="BF244" s="4282">
        <v>32850000</v>
      </c>
      <c r="BG244" s="4158">
        <v>2017000397</v>
      </c>
      <c r="BH244" s="4151">
        <v>42802</v>
      </c>
      <c r="BI244" s="4163">
        <v>32850000</v>
      </c>
      <c r="BJ244" s="4283">
        <v>42804</v>
      </c>
      <c r="BK244" s="4152">
        <v>43079</v>
      </c>
      <c r="BL244" s="2024">
        <f t="shared" si="26"/>
        <v>0</v>
      </c>
      <c r="BM244" s="2169"/>
      <c r="BN244" s="1902"/>
      <c r="BO244" s="1878"/>
      <c r="BP244" s="1878"/>
      <c r="BQ244" s="1915"/>
      <c r="BR244" s="2106"/>
      <c r="BS244" s="2106"/>
      <c r="BT244" s="2106"/>
      <c r="BU244" s="2106"/>
      <c r="BV244" s="2106"/>
      <c r="BW244" s="2106"/>
      <c r="BX244" s="2106"/>
      <c r="BY244" s="2106"/>
      <c r="BZ244" s="2106"/>
      <c r="CA244" s="2106"/>
      <c r="CB244" s="2106"/>
      <c r="CC244" s="2106"/>
      <c r="CD244" s="1966" t="s">
        <v>1713</v>
      </c>
    </row>
    <row r="245" spans="1:82" s="839" customFormat="1" ht="46.5" customHeight="1" thickBot="1" x14ac:dyDescent="0.25">
      <c r="A245" s="917" t="s">
        <v>161</v>
      </c>
      <c r="B245" s="889" t="s">
        <v>120</v>
      </c>
      <c r="C245" s="968" t="s">
        <v>122</v>
      </c>
      <c r="D245" s="918">
        <v>28</v>
      </c>
      <c r="E245" s="575" t="s">
        <v>1936</v>
      </c>
      <c r="F245" s="526" t="s">
        <v>1937</v>
      </c>
      <c r="G245" s="576">
        <v>0</v>
      </c>
      <c r="H245" s="576" t="s">
        <v>0</v>
      </c>
      <c r="I245" s="612">
        <v>1</v>
      </c>
      <c r="J245" s="454">
        <v>0.25</v>
      </c>
      <c r="K245" s="538"/>
      <c r="L245" s="919"/>
      <c r="M245" s="920"/>
      <c r="N245" s="920"/>
      <c r="O245" s="920"/>
      <c r="P245" s="920"/>
      <c r="Q245" s="920"/>
      <c r="R245" s="920"/>
      <c r="S245" s="920"/>
      <c r="T245" s="920"/>
      <c r="U245" s="921">
        <f t="shared" si="25"/>
        <v>0</v>
      </c>
      <c r="V245" s="893"/>
      <c r="W245" s="893"/>
      <c r="X245" s="466"/>
      <c r="Y245" s="466"/>
      <c r="Z245" s="466"/>
      <c r="AA245" s="466"/>
      <c r="AB245" s="466"/>
      <c r="AC245" s="466"/>
      <c r="AD245" s="466"/>
      <c r="AE245" s="466"/>
      <c r="AF245" s="752"/>
      <c r="AG245" s="4153">
        <v>93141507</v>
      </c>
      <c r="AH245" s="4154" t="s">
        <v>1957</v>
      </c>
      <c r="AI245" s="4155" t="s">
        <v>751</v>
      </c>
      <c r="AJ245" s="1417" t="s">
        <v>1939</v>
      </c>
      <c r="AK245" s="4153" t="s">
        <v>1617</v>
      </c>
      <c r="AL245" s="4153" t="s">
        <v>274</v>
      </c>
      <c r="AM245" s="4156">
        <v>28956666</v>
      </c>
      <c r="AN245" s="4162">
        <v>28956666</v>
      </c>
      <c r="AO245" s="1417" t="s">
        <v>250</v>
      </c>
      <c r="AP245" s="4153" t="s">
        <v>6</v>
      </c>
      <c r="AQ245" s="4546" t="s">
        <v>1940</v>
      </c>
      <c r="AR245" s="4158">
        <v>2201070304</v>
      </c>
      <c r="AS245" s="4437"/>
      <c r="AT245" s="4158"/>
      <c r="AU245" s="2274"/>
      <c r="AV245" s="2274"/>
      <c r="AW245" s="4280"/>
      <c r="AX245" s="4280"/>
      <c r="AY245" s="4547">
        <v>28956666</v>
      </c>
      <c r="AZ245" s="2271" t="s">
        <v>1958</v>
      </c>
      <c r="BA245" s="2271" t="s">
        <v>349</v>
      </c>
      <c r="BB245" s="2271" t="s">
        <v>1959</v>
      </c>
      <c r="BC245" s="4437" t="s">
        <v>1960</v>
      </c>
      <c r="BD245" s="2271" t="s">
        <v>1961</v>
      </c>
      <c r="BE245" s="4151"/>
      <c r="BF245" s="4282">
        <v>28956666</v>
      </c>
      <c r="BG245" s="4158">
        <v>2017000417</v>
      </c>
      <c r="BH245" s="4151">
        <v>42804</v>
      </c>
      <c r="BI245" s="4163">
        <v>28956666</v>
      </c>
      <c r="BJ245" s="4283">
        <v>42807</v>
      </c>
      <c r="BK245" s="4152">
        <v>43050</v>
      </c>
      <c r="BL245" s="2024">
        <f t="shared" si="26"/>
        <v>0</v>
      </c>
      <c r="BM245" s="2169"/>
      <c r="BN245" s="1902"/>
      <c r="BO245" s="1878"/>
      <c r="BP245" s="1878"/>
      <c r="BQ245" s="1915"/>
      <c r="BR245" s="2106"/>
      <c r="BS245" s="2106"/>
      <c r="BT245" s="2106"/>
      <c r="BU245" s="2106"/>
      <c r="BV245" s="2106"/>
      <c r="BW245" s="2106"/>
      <c r="BX245" s="2106"/>
      <c r="BY245" s="2106"/>
      <c r="BZ245" s="2106"/>
      <c r="CA245" s="2106"/>
      <c r="CB245" s="2106"/>
      <c r="CC245" s="2106"/>
      <c r="CD245" s="1966" t="s">
        <v>1713</v>
      </c>
    </row>
    <row r="246" spans="1:82" s="839" customFormat="1" ht="35.25" customHeight="1" thickBot="1" x14ac:dyDescent="0.25">
      <c r="A246" s="917" t="s">
        <v>161</v>
      </c>
      <c r="B246" s="889" t="s">
        <v>120</v>
      </c>
      <c r="C246" s="968" t="s">
        <v>122</v>
      </c>
      <c r="D246" s="918">
        <v>28</v>
      </c>
      <c r="E246" s="575" t="s">
        <v>1936</v>
      </c>
      <c r="F246" s="526" t="s">
        <v>1937</v>
      </c>
      <c r="G246" s="576">
        <v>0</v>
      </c>
      <c r="H246" s="576" t="s">
        <v>0</v>
      </c>
      <c r="I246" s="612">
        <v>1</v>
      </c>
      <c r="J246" s="454">
        <v>0.25</v>
      </c>
      <c r="K246" s="538"/>
      <c r="L246" s="919"/>
      <c r="M246" s="920"/>
      <c r="N246" s="920"/>
      <c r="O246" s="920"/>
      <c r="P246" s="920"/>
      <c r="Q246" s="920"/>
      <c r="R246" s="920"/>
      <c r="S246" s="920"/>
      <c r="T246" s="920"/>
      <c r="U246" s="921"/>
      <c r="V246" s="893"/>
      <c r="W246" s="893"/>
      <c r="X246" s="466"/>
      <c r="Y246" s="466"/>
      <c r="Z246" s="466"/>
      <c r="AA246" s="466"/>
      <c r="AB246" s="466"/>
      <c r="AC246" s="466"/>
      <c r="AD246" s="466"/>
      <c r="AE246" s="466"/>
      <c r="AF246" s="752"/>
      <c r="AG246" s="4153">
        <v>85121608</v>
      </c>
      <c r="AH246" s="4154" t="s">
        <v>6268</v>
      </c>
      <c r="AI246" s="4155" t="s">
        <v>561</v>
      </c>
      <c r="AJ246" s="1417" t="s">
        <v>308</v>
      </c>
      <c r="AK246" s="4153" t="s">
        <v>1617</v>
      </c>
      <c r="AL246" s="4153" t="s">
        <v>1558</v>
      </c>
      <c r="AM246" s="2275">
        <v>14950000</v>
      </c>
      <c r="AN246" s="4162"/>
      <c r="AO246" s="1417"/>
      <c r="AP246" s="4153"/>
      <c r="AQ246" s="4546"/>
      <c r="AR246" s="4158">
        <v>2201070304</v>
      </c>
      <c r="AS246" s="4437"/>
      <c r="AT246" s="4158"/>
      <c r="AU246" s="2274"/>
      <c r="AV246" s="2274"/>
      <c r="AW246" s="4280"/>
      <c r="AX246" s="4280"/>
      <c r="AY246" s="4547">
        <v>14950000</v>
      </c>
      <c r="AZ246" s="2271" t="s">
        <v>1962</v>
      </c>
      <c r="BA246" s="2271" t="s">
        <v>349</v>
      </c>
      <c r="BB246" s="2271" t="s">
        <v>1963</v>
      </c>
      <c r="BC246" s="4437" t="s">
        <v>1964</v>
      </c>
      <c r="BD246" s="2271" t="s">
        <v>1965</v>
      </c>
      <c r="BE246" s="4151"/>
      <c r="BF246" s="4282">
        <v>14950000</v>
      </c>
      <c r="BG246" s="4158">
        <v>2017000903</v>
      </c>
      <c r="BH246" s="4151">
        <v>42902</v>
      </c>
      <c r="BI246" s="4163">
        <v>14950000</v>
      </c>
      <c r="BJ246" s="4283">
        <v>42902</v>
      </c>
      <c r="BK246" s="4152">
        <v>42916</v>
      </c>
      <c r="BL246" s="2024">
        <f t="shared" si="26"/>
        <v>0</v>
      </c>
      <c r="BM246" s="2169"/>
      <c r="BN246" s="1902"/>
      <c r="BO246" s="1878"/>
      <c r="BP246" s="1878"/>
      <c r="BQ246" s="1915"/>
      <c r="BR246" s="2106"/>
      <c r="BS246" s="2106"/>
      <c r="BT246" s="2106"/>
      <c r="BU246" s="2106"/>
      <c r="BV246" s="2106"/>
      <c r="BW246" s="2106"/>
      <c r="BX246" s="2106"/>
      <c r="BY246" s="2106"/>
      <c r="BZ246" s="2106"/>
      <c r="CA246" s="2106"/>
      <c r="CB246" s="2106"/>
      <c r="CC246" s="2106"/>
      <c r="CD246" s="1966" t="s">
        <v>1713</v>
      </c>
    </row>
    <row r="247" spans="1:82" s="839" customFormat="1" ht="26.25" customHeight="1" x14ac:dyDescent="0.2">
      <c r="A247" s="917" t="s">
        <v>161</v>
      </c>
      <c r="B247" s="889" t="s">
        <v>120</v>
      </c>
      <c r="C247" s="968" t="s">
        <v>122</v>
      </c>
      <c r="D247" s="918">
        <v>28</v>
      </c>
      <c r="E247" s="575" t="s">
        <v>1966</v>
      </c>
      <c r="F247" s="526" t="s">
        <v>1937</v>
      </c>
      <c r="G247" s="576">
        <v>0</v>
      </c>
      <c r="H247" s="576" t="s">
        <v>0</v>
      </c>
      <c r="I247" s="612">
        <v>1</v>
      </c>
      <c r="J247" s="454">
        <v>0.25</v>
      </c>
      <c r="K247" s="538"/>
      <c r="L247" s="919"/>
      <c r="M247" s="920"/>
      <c r="N247" s="920"/>
      <c r="O247" s="920"/>
      <c r="P247" s="920"/>
      <c r="Q247" s="920"/>
      <c r="R247" s="920"/>
      <c r="S247" s="920"/>
      <c r="T247" s="920"/>
      <c r="U247" s="921">
        <f t="shared" ref="U247" si="30">V247+W247+X247+Y247+Z247+AA247+AB247+AC247</f>
        <v>0</v>
      </c>
      <c r="V247" s="893"/>
      <c r="W247" s="893"/>
      <c r="X247" s="466"/>
      <c r="Y247" s="466"/>
      <c r="Z247" s="466"/>
      <c r="AA247" s="466"/>
      <c r="AB247" s="466"/>
      <c r="AC247" s="466"/>
      <c r="AD247" s="466"/>
      <c r="AE247" s="466"/>
      <c r="AF247" s="752"/>
      <c r="AG247" s="4153">
        <v>85121608</v>
      </c>
      <c r="AH247" s="4158" t="s">
        <v>6269</v>
      </c>
      <c r="AI247" s="4548" t="s">
        <v>661</v>
      </c>
      <c r="AJ247" s="4277" t="s">
        <v>1868</v>
      </c>
      <c r="AK247" s="4153" t="s">
        <v>1617</v>
      </c>
      <c r="AL247" s="4153" t="s">
        <v>274</v>
      </c>
      <c r="AM247" s="4156">
        <v>17256666</v>
      </c>
      <c r="AN247" s="4549">
        <v>54600000</v>
      </c>
      <c r="AO247" s="1450" t="s">
        <v>250</v>
      </c>
      <c r="AP247" s="4220" t="s">
        <v>6</v>
      </c>
      <c r="AQ247" s="4538" t="s">
        <v>1940</v>
      </c>
      <c r="AR247" s="4158">
        <v>2201070304</v>
      </c>
      <c r="AS247" s="4437"/>
      <c r="AT247" s="4158"/>
      <c r="AU247" s="2274"/>
      <c r="AV247" s="2274"/>
      <c r="AW247" s="4280"/>
      <c r="AX247" s="4280"/>
      <c r="AY247" s="4547">
        <v>17256666</v>
      </c>
      <c r="AZ247" s="2271" t="s">
        <v>1968</v>
      </c>
      <c r="BA247" s="2271" t="s">
        <v>349</v>
      </c>
      <c r="BB247" s="2271" t="s">
        <v>1969</v>
      </c>
      <c r="BC247" s="4158" t="s">
        <v>1967</v>
      </c>
      <c r="BD247" s="2271" t="s">
        <v>1970</v>
      </c>
      <c r="BE247" s="4151"/>
      <c r="BF247" s="4282">
        <v>17256666</v>
      </c>
      <c r="BG247" s="4158">
        <v>2017001050</v>
      </c>
      <c r="BH247" s="4151">
        <v>43294</v>
      </c>
      <c r="BI247" s="4163">
        <v>17256666</v>
      </c>
      <c r="BJ247" s="4283">
        <v>42929</v>
      </c>
      <c r="BK247" s="4152">
        <v>43099</v>
      </c>
      <c r="BL247" s="2024">
        <f t="shared" si="26"/>
        <v>0</v>
      </c>
      <c r="BM247" s="2169"/>
      <c r="BN247" s="1902"/>
      <c r="BO247" s="1878"/>
      <c r="BP247" s="1878"/>
      <c r="BQ247" s="1915"/>
      <c r="BR247" s="2106"/>
      <c r="BS247" s="2106"/>
      <c r="BT247" s="2106"/>
      <c r="BU247" s="2106"/>
      <c r="BV247" s="2106"/>
      <c r="BW247" s="2106"/>
      <c r="BX247" s="2106"/>
      <c r="BY247" s="2106"/>
      <c r="BZ247" s="2106"/>
      <c r="CA247" s="2106"/>
      <c r="CB247" s="2106"/>
      <c r="CC247" s="2106"/>
      <c r="CD247" s="1966" t="s">
        <v>1713</v>
      </c>
    </row>
    <row r="248" spans="1:82" ht="26.25" customHeight="1" x14ac:dyDescent="0.2">
      <c r="A248" s="62" t="s">
        <v>161</v>
      </c>
      <c r="B248" s="1004" t="s">
        <v>120</v>
      </c>
      <c r="C248" s="1005" t="s">
        <v>122</v>
      </c>
      <c r="D248" s="179">
        <v>28</v>
      </c>
      <c r="E248" s="4" t="s">
        <v>1936</v>
      </c>
      <c r="F248" s="5" t="s">
        <v>1937</v>
      </c>
      <c r="G248" s="603">
        <v>0</v>
      </c>
      <c r="H248" s="603" t="s">
        <v>0</v>
      </c>
      <c r="I248" s="954">
        <v>1</v>
      </c>
      <c r="J248" s="480">
        <v>0.25</v>
      </c>
      <c r="K248" s="25"/>
      <c r="L248" s="790"/>
      <c r="M248" s="1006"/>
      <c r="N248" s="1006"/>
      <c r="O248" s="1006"/>
      <c r="P248" s="1006"/>
      <c r="Q248" s="1006"/>
      <c r="R248" s="1006"/>
      <c r="S248" s="1006"/>
      <c r="T248" s="1006"/>
      <c r="U248" s="792"/>
      <c r="V248" s="7"/>
      <c r="W248" s="7"/>
      <c r="X248" s="7"/>
      <c r="Y248" s="7"/>
      <c r="Z248" s="7"/>
      <c r="AA248" s="7"/>
      <c r="AB248" s="7"/>
      <c r="AC248" s="7"/>
      <c r="AD248" s="7"/>
      <c r="AE248" s="7"/>
      <c r="AF248" s="7"/>
      <c r="AG248" s="4550">
        <v>93141507</v>
      </c>
      <c r="AH248" s="2250" t="s">
        <v>1971</v>
      </c>
      <c r="AI248" s="2250" t="s">
        <v>1545</v>
      </c>
      <c r="AJ248" s="2250" t="s">
        <v>1972</v>
      </c>
      <c r="AK248" s="4550" t="s">
        <v>1617</v>
      </c>
      <c r="AL248" s="4550" t="s">
        <v>274</v>
      </c>
      <c r="AM248" s="4551">
        <v>10000000</v>
      </c>
      <c r="AN248" s="4552">
        <v>10000000</v>
      </c>
      <c r="AO248" s="4553" t="s">
        <v>250</v>
      </c>
      <c r="AP248" s="4553" t="s">
        <v>6</v>
      </c>
      <c r="AQ248" s="4553" t="s">
        <v>1831</v>
      </c>
      <c r="AR248" s="2252">
        <v>2201070304</v>
      </c>
      <c r="AS248" s="2250"/>
      <c r="AT248" s="2250"/>
      <c r="AU248" s="4554"/>
      <c r="AV248" s="4554"/>
      <c r="AW248" s="4555">
        <v>43051</v>
      </c>
      <c r="AX248" s="4555">
        <v>43098</v>
      </c>
      <c r="AY248" s="2204">
        <v>10000000</v>
      </c>
      <c r="AZ248" s="1397"/>
      <c r="BA248" s="1397"/>
      <c r="BB248" s="1397"/>
      <c r="BC248" s="1397"/>
      <c r="BD248" s="1397"/>
      <c r="BE248" s="4177"/>
      <c r="BF248" s="4556"/>
      <c r="BG248" s="4171"/>
      <c r="BH248" s="4171"/>
      <c r="BI248" s="4557"/>
      <c r="BJ248" s="4402"/>
      <c r="BK248" s="4402"/>
      <c r="BL248" s="1876">
        <f t="shared" si="26"/>
        <v>0</v>
      </c>
      <c r="BM248" s="2104"/>
      <c r="BN248" s="1902"/>
      <c r="BO248" s="1878"/>
      <c r="BP248" s="1878"/>
      <c r="BQ248" s="1915"/>
      <c r="BR248" s="2130"/>
      <c r="BS248" s="1878"/>
      <c r="BT248" s="1878"/>
      <c r="BU248" s="1878"/>
      <c r="BV248" s="1878"/>
      <c r="BW248" s="1878"/>
      <c r="BX248" s="1878"/>
      <c r="BY248" s="1878"/>
      <c r="BZ248" s="1878"/>
      <c r="CA248" s="1878"/>
      <c r="CB248" s="1878"/>
      <c r="CC248" s="1880"/>
      <c r="CD248" s="2131"/>
    </row>
    <row r="249" spans="1:82" ht="26.25" customHeight="1" x14ac:dyDescent="0.2">
      <c r="A249" s="62" t="s">
        <v>161</v>
      </c>
      <c r="B249" s="749" t="s">
        <v>120</v>
      </c>
      <c r="C249" s="1005" t="s">
        <v>122</v>
      </c>
      <c r="D249" s="460">
        <v>28</v>
      </c>
      <c r="E249" s="575" t="s">
        <v>1936</v>
      </c>
      <c r="F249" s="526" t="s">
        <v>1937</v>
      </c>
      <c r="G249" s="576">
        <v>0</v>
      </c>
      <c r="H249" s="576" t="s">
        <v>0</v>
      </c>
      <c r="I249" s="789">
        <v>1</v>
      </c>
      <c r="J249" s="454">
        <v>0.25</v>
      </c>
      <c r="K249" s="25"/>
      <c r="L249" s="790"/>
      <c r="M249" s="1006"/>
      <c r="N249" s="1006"/>
      <c r="O249" s="1006"/>
      <c r="P249" s="1006"/>
      <c r="Q249" s="1006"/>
      <c r="R249" s="1006"/>
      <c r="S249" s="1006"/>
      <c r="T249" s="1006"/>
      <c r="U249" s="753"/>
      <c r="V249" s="7"/>
      <c r="W249" s="7"/>
      <c r="X249" s="7"/>
      <c r="Y249" s="7"/>
      <c r="Z249" s="7"/>
      <c r="AA249" s="7"/>
      <c r="AB249" s="7"/>
      <c r="AC249" s="7"/>
      <c r="AD249" s="7"/>
      <c r="AE249" s="7"/>
      <c r="AF249" s="7"/>
      <c r="AG249" s="4553">
        <v>93141507</v>
      </c>
      <c r="AH249" s="2250" t="s">
        <v>1973</v>
      </c>
      <c r="AI249" s="2247" t="s">
        <v>1476</v>
      </c>
      <c r="AJ249" s="2247" t="s">
        <v>1974</v>
      </c>
      <c r="AK249" s="4553" t="s">
        <v>1617</v>
      </c>
      <c r="AL249" s="4553" t="s">
        <v>274</v>
      </c>
      <c r="AM249" s="4558">
        <v>2000000</v>
      </c>
      <c r="AN249" s="4559">
        <v>2000000</v>
      </c>
      <c r="AO249" s="4553" t="s">
        <v>250</v>
      </c>
      <c r="AP249" s="4553" t="s">
        <v>6</v>
      </c>
      <c r="AQ249" s="4553" t="s">
        <v>1831</v>
      </c>
      <c r="AR249" s="2252">
        <v>2201070304</v>
      </c>
      <c r="AS249" s="2250"/>
      <c r="AT249" s="2247"/>
      <c r="AU249" s="4554"/>
      <c r="AV249" s="4554"/>
      <c r="AW249" s="4560">
        <v>43079</v>
      </c>
      <c r="AX249" s="4560">
        <v>43098</v>
      </c>
      <c r="AY249" s="2198">
        <v>2000000</v>
      </c>
      <c r="AZ249" s="1397"/>
      <c r="BA249" s="1397"/>
      <c r="BB249" s="1397"/>
      <c r="BC249" s="1397"/>
      <c r="BD249" s="1397"/>
      <c r="BE249" s="4177"/>
      <c r="BF249" s="4556"/>
      <c r="BG249" s="4171"/>
      <c r="BH249" s="4171"/>
      <c r="BI249" s="4557"/>
      <c r="BJ249" s="4402"/>
      <c r="BK249" s="4402"/>
      <c r="BL249" s="2024">
        <f t="shared" si="26"/>
        <v>0</v>
      </c>
      <c r="BM249" s="2025"/>
      <c r="BN249" s="1902"/>
      <c r="BO249" s="1878"/>
      <c r="BP249" s="1878"/>
      <c r="BQ249" s="1915"/>
      <c r="BR249" s="2105"/>
      <c r="BS249" s="2106"/>
      <c r="BT249" s="2106"/>
      <c r="BU249" s="2106"/>
      <c r="BV249" s="2106"/>
      <c r="BW249" s="2106"/>
      <c r="BX249" s="2106"/>
      <c r="BY249" s="2106"/>
      <c r="BZ249" s="2106"/>
      <c r="CA249" s="2106"/>
      <c r="CB249" s="2106"/>
      <c r="CC249" s="2107"/>
      <c r="CD249" s="2108"/>
    </row>
    <row r="250" spans="1:82" ht="26.25" customHeight="1" x14ac:dyDescent="0.2">
      <c r="A250" s="62" t="s">
        <v>161</v>
      </c>
      <c r="B250" s="749" t="s">
        <v>120</v>
      </c>
      <c r="C250" s="1005" t="s">
        <v>122</v>
      </c>
      <c r="D250" s="460">
        <v>28</v>
      </c>
      <c r="E250" s="575" t="s">
        <v>1936</v>
      </c>
      <c r="F250" s="526" t="s">
        <v>1937</v>
      </c>
      <c r="G250" s="576">
        <v>0</v>
      </c>
      <c r="H250" s="576" t="s">
        <v>0</v>
      </c>
      <c r="I250" s="789">
        <v>1</v>
      </c>
      <c r="J250" s="454">
        <v>0.25</v>
      </c>
      <c r="K250" s="25"/>
      <c r="L250" s="790"/>
      <c r="M250" s="1006"/>
      <c r="N250" s="1006"/>
      <c r="O250" s="1006"/>
      <c r="P250" s="1006"/>
      <c r="Q250" s="1006"/>
      <c r="R250" s="1006"/>
      <c r="S250" s="1006"/>
      <c r="T250" s="1006"/>
      <c r="U250" s="753"/>
      <c r="V250" s="7"/>
      <c r="W250" s="7"/>
      <c r="X250" s="7"/>
      <c r="Y250" s="7"/>
      <c r="Z250" s="7"/>
      <c r="AA250" s="7"/>
      <c r="AB250" s="7"/>
      <c r="AC250" s="7"/>
      <c r="AD250" s="7"/>
      <c r="AE250" s="7"/>
      <c r="AF250" s="7"/>
      <c r="AG250" s="4561">
        <v>93141507</v>
      </c>
      <c r="AH250" s="2250" t="s">
        <v>1975</v>
      </c>
      <c r="AI250" s="2250" t="s">
        <v>1976</v>
      </c>
      <c r="AJ250" s="2250" t="s">
        <v>1977</v>
      </c>
      <c r="AK250" s="2250" t="s">
        <v>1617</v>
      </c>
      <c r="AL250" s="2250" t="s">
        <v>274</v>
      </c>
      <c r="AM250" s="4558">
        <v>25600000</v>
      </c>
      <c r="AN250" s="4558">
        <v>25600000</v>
      </c>
      <c r="AO250" s="4553" t="s">
        <v>250</v>
      </c>
      <c r="AP250" s="4553" t="s">
        <v>6</v>
      </c>
      <c r="AQ250" s="4553" t="s">
        <v>1831</v>
      </c>
      <c r="AR250" s="2252">
        <v>2201070304</v>
      </c>
      <c r="AS250" s="2459"/>
      <c r="AT250" s="2247"/>
      <c r="AU250" s="4554"/>
      <c r="AV250" s="4554"/>
      <c r="AW250" s="4560">
        <v>42856</v>
      </c>
      <c r="AX250" s="4560">
        <v>43098</v>
      </c>
      <c r="AY250" s="2204">
        <v>25600000</v>
      </c>
      <c r="AZ250" s="1397"/>
      <c r="BA250" s="1397"/>
      <c r="BB250" s="1397"/>
      <c r="BC250" s="1397"/>
      <c r="BD250" s="1397"/>
      <c r="BE250" s="4177"/>
      <c r="BF250" s="4556"/>
      <c r="BG250" s="4171"/>
      <c r="BH250" s="4171"/>
      <c r="BI250" s="4557"/>
      <c r="BJ250" s="4402"/>
      <c r="BK250" s="4402"/>
      <c r="BL250" s="2024">
        <f t="shared" si="26"/>
        <v>0</v>
      </c>
      <c r="BM250" s="2025"/>
      <c r="BN250" s="1902"/>
      <c r="BO250" s="1878"/>
      <c r="BP250" s="1878"/>
      <c r="BQ250" s="1915"/>
      <c r="BR250" s="2105"/>
      <c r="BS250" s="2106"/>
      <c r="BT250" s="2106"/>
      <c r="BU250" s="2106"/>
      <c r="BV250" s="2106"/>
      <c r="BW250" s="2106"/>
      <c r="BX250" s="2106"/>
      <c r="BY250" s="2106"/>
      <c r="BZ250" s="2106"/>
      <c r="CA250" s="2106"/>
      <c r="CB250" s="2106"/>
      <c r="CC250" s="2107"/>
      <c r="CD250" s="2108"/>
    </row>
    <row r="251" spans="1:82" ht="45" customHeight="1" x14ac:dyDescent="0.2">
      <c r="A251" s="760" t="s">
        <v>161</v>
      </c>
      <c r="B251" s="1007" t="s">
        <v>120</v>
      </c>
      <c r="C251" s="783" t="s">
        <v>122</v>
      </c>
      <c r="D251" s="205">
        <v>28</v>
      </c>
      <c r="E251" s="593" t="s">
        <v>1936</v>
      </c>
      <c r="F251" s="100" t="s">
        <v>1937</v>
      </c>
      <c r="G251" s="594">
        <v>0</v>
      </c>
      <c r="H251" s="594" t="s">
        <v>0</v>
      </c>
      <c r="I251" s="1001">
        <v>1</v>
      </c>
      <c r="J251" s="491">
        <v>0.25</v>
      </c>
      <c r="K251" s="806"/>
      <c r="L251" s="817"/>
      <c r="M251" s="1008"/>
      <c r="N251" s="1008"/>
      <c r="O251" s="1008"/>
      <c r="P251" s="1008"/>
      <c r="Q251" s="1008"/>
      <c r="R251" s="1008"/>
      <c r="S251" s="1008"/>
      <c r="T251" s="1008"/>
      <c r="U251" s="805"/>
      <c r="V251" s="70"/>
      <c r="W251" s="70"/>
      <c r="X251" s="70"/>
      <c r="Y251" s="70"/>
      <c r="Z251" s="70"/>
      <c r="AA251" s="70"/>
      <c r="AB251" s="70"/>
      <c r="AC251" s="70"/>
      <c r="AD251" s="70"/>
      <c r="AE251" s="70"/>
      <c r="AF251" s="70"/>
      <c r="AG251" s="4562">
        <v>93141507</v>
      </c>
      <c r="AH251" s="2254" t="s">
        <v>1978</v>
      </c>
      <c r="AI251" s="2254" t="s">
        <v>1976</v>
      </c>
      <c r="AJ251" s="2254" t="s">
        <v>1977</v>
      </c>
      <c r="AK251" s="4562" t="s">
        <v>1617</v>
      </c>
      <c r="AL251" s="4562" t="s">
        <v>274</v>
      </c>
      <c r="AM251" s="4563">
        <v>25600000</v>
      </c>
      <c r="AN251" s="4558">
        <v>25600000</v>
      </c>
      <c r="AO251" s="4553" t="s">
        <v>250</v>
      </c>
      <c r="AP251" s="4553" t="s">
        <v>6</v>
      </c>
      <c r="AQ251" s="4553" t="s">
        <v>1831</v>
      </c>
      <c r="AR251" s="2256">
        <v>2201070304</v>
      </c>
      <c r="AS251" s="4564"/>
      <c r="AT251" s="4565"/>
      <c r="AU251" s="4566"/>
      <c r="AV251" s="4566"/>
      <c r="AW251" s="4567">
        <v>42856</v>
      </c>
      <c r="AX251" s="4567">
        <v>43098</v>
      </c>
      <c r="AY251" s="4568">
        <v>25600000</v>
      </c>
      <c r="AZ251" s="2227"/>
      <c r="BA251" s="2227"/>
      <c r="BB251" s="2227"/>
      <c r="BC251" s="2227"/>
      <c r="BD251" s="2227"/>
      <c r="BE251" s="4207"/>
      <c r="BF251" s="4569"/>
      <c r="BG251" s="4206"/>
      <c r="BH251" s="4206"/>
      <c r="BI251" s="4570"/>
      <c r="BJ251" s="4370"/>
      <c r="BK251" s="4370"/>
      <c r="BL251" s="2132">
        <f t="shared" si="26"/>
        <v>0</v>
      </c>
      <c r="BM251" s="2133"/>
      <c r="BN251" s="1902"/>
      <c r="BO251" s="1878"/>
      <c r="BP251" s="1878"/>
      <c r="BQ251" s="1915"/>
      <c r="BR251" s="2134"/>
      <c r="BS251" s="2135"/>
      <c r="BT251" s="2135"/>
      <c r="BU251" s="2135"/>
      <c r="BV251" s="2135"/>
      <c r="BW251" s="2135"/>
      <c r="BX251" s="2135"/>
      <c r="BY251" s="2135"/>
      <c r="BZ251" s="2135"/>
      <c r="CA251" s="2135"/>
      <c r="CB251" s="2135"/>
      <c r="CC251" s="2136"/>
      <c r="CD251" s="2137"/>
    </row>
    <row r="252" spans="1:82" s="839" customFormat="1" ht="46.5" customHeight="1" x14ac:dyDescent="0.2">
      <c r="A252" s="922" t="s">
        <v>161</v>
      </c>
      <c r="B252" s="896" t="s">
        <v>120</v>
      </c>
      <c r="C252" s="971" t="s">
        <v>122</v>
      </c>
      <c r="D252" s="923">
        <v>28</v>
      </c>
      <c r="E252" s="593" t="s">
        <v>1966</v>
      </c>
      <c r="F252" s="100" t="s">
        <v>1937</v>
      </c>
      <c r="G252" s="594">
        <v>0</v>
      </c>
      <c r="H252" s="594" t="s">
        <v>0</v>
      </c>
      <c r="I252" s="614">
        <v>1</v>
      </c>
      <c r="J252" s="491">
        <v>0.25</v>
      </c>
      <c r="K252" s="806"/>
      <c r="L252" s="915"/>
      <c r="M252" s="866"/>
      <c r="N252" s="866"/>
      <c r="O252" s="866"/>
      <c r="P252" s="866"/>
      <c r="Q252" s="866"/>
      <c r="R252" s="866"/>
      <c r="S252" s="866"/>
      <c r="T252" s="866"/>
      <c r="U252" s="926"/>
      <c r="V252" s="867"/>
      <c r="W252" s="867"/>
      <c r="X252" s="70"/>
      <c r="Y252" s="70"/>
      <c r="Z252" s="70"/>
      <c r="AA252" s="70"/>
      <c r="AB252" s="70"/>
      <c r="AC252" s="70"/>
      <c r="AD252" s="70"/>
      <c r="AE252" s="70"/>
      <c r="AF252" s="770"/>
      <c r="AG252" s="4153">
        <v>85121608</v>
      </c>
      <c r="AH252" s="4288" t="s">
        <v>1979</v>
      </c>
      <c r="AI252" s="4571" t="s">
        <v>661</v>
      </c>
      <c r="AJ252" s="4290" t="s">
        <v>1868</v>
      </c>
      <c r="AK252" s="4572" t="s">
        <v>1617</v>
      </c>
      <c r="AL252" s="4572" t="s">
        <v>274</v>
      </c>
      <c r="AM252" s="4573">
        <v>9463333</v>
      </c>
      <c r="AN252" s="4574"/>
      <c r="AO252" s="4575"/>
      <c r="AP252" s="4575"/>
      <c r="AQ252" s="4576"/>
      <c r="AR252" s="4158">
        <v>2201070304</v>
      </c>
      <c r="AS252" s="4298"/>
      <c r="AT252" s="4288"/>
      <c r="AU252" s="4294"/>
      <c r="AV252" s="4294"/>
      <c r="AW252" s="4295"/>
      <c r="AX252" s="4295"/>
      <c r="AY252" s="4577">
        <v>9463333</v>
      </c>
      <c r="AZ252" s="2271" t="s">
        <v>1980</v>
      </c>
      <c r="BA252" s="2271" t="s">
        <v>349</v>
      </c>
      <c r="BB252" s="2271" t="s">
        <v>1981</v>
      </c>
      <c r="BC252" s="4158" t="s">
        <v>1979</v>
      </c>
      <c r="BD252" s="2271" t="s">
        <v>1982</v>
      </c>
      <c r="BE252" s="4151"/>
      <c r="BF252" s="4300">
        <v>9463333</v>
      </c>
      <c r="BG252" s="4288">
        <v>2017001045</v>
      </c>
      <c r="BH252" s="4299">
        <v>42929</v>
      </c>
      <c r="BI252" s="4301">
        <v>9463333</v>
      </c>
      <c r="BJ252" s="4578">
        <v>42929</v>
      </c>
      <c r="BK252" s="4152">
        <v>43099</v>
      </c>
      <c r="BL252" s="2024"/>
      <c r="BM252" s="2169"/>
      <c r="BN252" s="1902"/>
      <c r="BO252" s="1878"/>
      <c r="BP252" s="1878"/>
      <c r="BQ252" s="1915"/>
      <c r="BR252" s="2600"/>
      <c r="BS252" s="2135"/>
      <c r="BT252" s="2135"/>
      <c r="BU252" s="2135"/>
      <c r="BV252" s="2135"/>
      <c r="BW252" s="2135"/>
      <c r="BX252" s="2135"/>
      <c r="BY252" s="2135"/>
      <c r="BZ252" s="2135"/>
      <c r="CA252" s="2135"/>
      <c r="CB252" s="2135"/>
      <c r="CC252" s="2136"/>
      <c r="CD252" s="1966" t="s">
        <v>1713</v>
      </c>
    </row>
    <row r="253" spans="1:82" s="836" customFormat="1" ht="42.75" customHeight="1" x14ac:dyDescent="0.2">
      <c r="A253" s="917" t="s">
        <v>161</v>
      </c>
      <c r="B253" s="889" t="s">
        <v>120</v>
      </c>
      <c r="C253" s="968" t="s">
        <v>122</v>
      </c>
      <c r="D253" s="918">
        <v>28</v>
      </c>
      <c r="E253" s="575" t="s">
        <v>1966</v>
      </c>
      <c r="F253" s="526" t="s">
        <v>1937</v>
      </c>
      <c r="G253" s="576">
        <v>0</v>
      </c>
      <c r="H253" s="576" t="s">
        <v>0</v>
      </c>
      <c r="I253" s="612">
        <v>1</v>
      </c>
      <c r="J253" s="454">
        <v>0.25</v>
      </c>
      <c r="K253" s="538"/>
      <c r="L253" s="919"/>
      <c r="M253" s="920"/>
      <c r="N253" s="920"/>
      <c r="O253" s="920"/>
      <c r="P253" s="920"/>
      <c r="Q253" s="920"/>
      <c r="R253" s="920"/>
      <c r="S253" s="920"/>
      <c r="T253" s="920"/>
      <c r="U253" s="921"/>
      <c r="V253" s="893"/>
      <c r="W253" s="893"/>
      <c r="X253" s="466"/>
      <c r="Y253" s="466"/>
      <c r="Z253" s="466"/>
      <c r="AA253" s="466"/>
      <c r="AB253" s="466"/>
      <c r="AC253" s="466"/>
      <c r="AD253" s="466"/>
      <c r="AE253" s="466"/>
      <c r="AF253" s="752"/>
      <c r="AG253" s="4153">
        <v>85121608</v>
      </c>
      <c r="AH253" s="4158" t="s">
        <v>6270</v>
      </c>
      <c r="AI253" s="4548" t="s">
        <v>661</v>
      </c>
      <c r="AJ253" s="4277" t="s">
        <v>1868</v>
      </c>
      <c r="AK253" s="4153" t="s">
        <v>1617</v>
      </c>
      <c r="AL253" s="4153" t="s">
        <v>274</v>
      </c>
      <c r="AM253" s="4156">
        <v>12803333</v>
      </c>
      <c r="AN253" s="4574"/>
      <c r="AO253" s="4575"/>
      <c r="AP253" s="4575"/>
      <c r="AQ253" s="4576"/>
      <c r="AR253" s="4158">
        <v>2201070304</v>
      </c>
      <c r="AS253" s="4437"/>
      <c r="AT253" s="4158"/>
      <c r="AU253" s="2274"/>
      <c r="AV253" s="2274"/>
      <c r="AW253" s="4280"/>
      <c r="AX253" s="4280"/>
      <c r="AY253" s="4547">
        <v>12803333</v>
      </c>
      <c r="AZ253" s="2271" t="s">
        <v>1983</v>
      </c>
      <c r="BA253" s="2271" t="s">
        <v>349</v>
      </c>
      <c r="BB253" s="2271" t="s">
        <v>1984</v>
      </c>
      <c r="BC253" s="4158" t="s">
        <v>1967</v>
      </c>
      <c r="BD253" s="2271" t="s">
        <v>1985</v>
      </c>
      <c r="BE253" s="4151"/>
      <c r="BF253" s="4282">
        <v>12803333</v>
      </c>
      <c r="BG253" s="4158">
        <v>2017001046</v>
      </c>
      <c r="BH253" s="4151">
        <v>42929</v>
      </c>
      <c r="BI253" s="4579">
        <v>12803333</v>
      </c>
      <c r="BJ253" s="4580">
        <v>42929</v>
      </c>
      <c r="BK253" s="4152">
        <v>43099</v>
      </c>
      <c r="BL253" s="2024"/>
      <c r="BM253" s="2169"/>
      <c r="BN253" s="1902"/>
      <c r="BO253" s="1878"/>
      <c r="BP253" s="1878"/>
      <c r="BQ253" s="1915"/>
      <c r="BR253" s="2106"/>
      <c r="BS253" s="2106"/>
      <c r="BT253" s="2106"/>
      <c r="BU253" s="2106"/>
      <c r="BV253" s="2106"/>
      <c r="BW253" s="2106"/>
      <c r="BX253" s="2106"/>
      <c r="BY253" s="2106"/>
      <c r="BZ253" s="2106"/>
      <c r="CA253" s="2106"/>
      <c r="CB253" s="2106"/>
      <c r="CC253" s="2106"/>
      <c r="CD253" s="1966" t="s">
        <v>1713</v>
      </c>
    </row>
    <row r="254" spans="1:82" s="836" customFormat="1" ht="21" customHeight="1" x14ac:dyDescent="0.2">
      <c r="A254" s="917" t="s">
        <v>161</v>
      </c>
      <c r="B254" s="889" t="s">
        <v>120</v>
      </c>
      <c r="C254" s="968" t="s">
        <v>122</v>
      </c>
      <c r="D254" s="918">
        <v>28</v>
      </c>
      <c r="E254" s="575" t="s">
        <v>1966</v>
      </c>
      <c r="F254" s="526" t="s">
        <v>1937</v>
      </c>
      <c r="G254" s="576">
        <v>0</v>
      </c>
      <c r="H254" s="576" t="s">
        <v>0</v>
      </c>
      <c r="I254" s="612">
        <v>1</v>
      </c>
      <c r="J254" s="454">
        <v>0.25</v>
      </c>
      <c r="K254" s="538"/>
      <c r="L254" s="919"/>
      <c r="M254" s="920"/>
      <c r="N254" s="920"/>
      <c r="O254" s="920"/>
      <c r="P254" s="920"/>
      <c r="Q254" s="920"/>
      <c r="R254" s="920"/>
      <c r="S254" s="920"/>
      <c r="T254" s="920"/>
      <c r="U254" s="921"/>
      <c r="V254" s="893"/>
      <c r="W254" s="893"/>
      <c r="X254" s="466"/>
      <c r="Y254" s="466"/>
      <c r="Z254" s="466"/>
      <c r="AA254" s="466"/>
      <c r="AB254" s="466"/>
      <c r="AC254" s="466"/>
      <c r="AD254" s="466"/>
      <c r="AE254" s="466"/>
      <c r="AF254" s="752"/>
      <c r="AG254" s="4153">
        <v>85121608</v>
      </c>
      <c r="AH254" s="4154" t="s">
        <v>1938</v>
      </c>
      <c r="AI254" s="4548" t="s">
        <v>661</v>
      </c>
      <c r="AJ254" s="4277" t="s">
        <v>1868</v>
      </c>
      <c r="AK254" s="4153" t="s">
        <v>1617</v>
      </c>
      <c r="AL254" s="4153" t="s">
        <v>274</v>
      </c>
      <c r="AM254" s="4156">
        <v>14751666</v>
      </c>
      <c r="AN254" s="4574"/>
      <c r="AO254" s="4575"/>
      <c r="AP254" s="4575"/>
      <c r="AQ254" s="4576"/>
      <c r="AR254" s="4158">
        <v>2201070304</v>
      </c>
      <c r="AS254" s="4437"/>
      <c r="AT254" s="4158"/>
      <c r="AU254" s="2274"/>
      <c r="AV254" s="2274"/>
      <c r="AW254" s="4280"/>
      <c r="AX254" s="4280"/>
      <c r="AY254" s="4161">
        <v>14751666</v>
      </c>
      <c r="AZ254" s="2271" t="s">
        <v>1986</v>
      </c>
      <c r="BA254" s="2271" t="s">
        <v>349</v>
      </c>
      <c r="BB254" s="2271" t="s">
        <v>1987</v>
      </c>
      <c r="BC254" s="4437" t="s">
        <v>1964</v>
      </c>
      <c r="BD254" s="2271" t="s">
        <v>1988</v>
      </c>
      <c r="BE254" s="4151"/>
      <c r="BF254" s="4162">
        <v>14751666</v>
      </c>
      <c r="BG254" s="4158">
        <v>2017001043</v>
      </c>
      <c r="BH254" s="4151">
        <v>42929</v>
      </c>
      <c r="BI254" s="2275">
        <v>14751666</v>
      </c>
      <c r="BJ254" s="4580">
        <v>42930</v>
      </c>
      <c r="BK254" s="4152" t="s">
        <v>1989</v>
      </c>
      <c r="BL254" s="2024"/>
      <c r="BM254" s="2169"/>
      <c r="BN254" s="1902"/>
      <c r="BO254" s="1878"/>
      <c r="BP254" s="1878"/>
      <c r="BQ254" s="1915"/>
      <c r="BR254" s="2106"/>
      <c r="BS254" s="2106"/>
      <c r="BT254" s="2106"/>
      <c r="BU254" s="2106"/>
      <c r="BV254" s="2106"/>
      <c r="BW254" s="2106"/>
      <c r="BX254" s="2106"/>
      <c r="BY254" s="2106"/>
      <c r="BZ254" s="2106"/>
      <c r="CA254" s="2106"/>
      <c r="CB254" s="2106"/>
      <c r="CC254" s="2106"/>
      <c r="CD254" s="1966" t="s">
        <v>1713</v>
      </c>
    </row>
    <row r="255" spans="1:82" s="1009" customFormat="1" ht="21" customHeight="1" x14ac:dyDescent="0.2">
      <c r="A255" s="917" t="s">
        <v>161</v>
      </c>
      <c r="B255" s="889" t="s">
        <v>120</v>
      </c>
      <c r="C255" s="968" t="s">
        <v>122</v>
      </c>
      <c r="D255" s="918">
        <v>28</v>
      </c>
      <c r="E255" s="575" t="s">
        <v>1966</v>
      </c>
      <c r="F255" s="526" t="s">
        <v>1937</v>
      </c>
      <c r="G255" s="576">
        <v>0</v>
      </c>
      <c r="H255" s="576" t="s">
        <v>0</v>
      </c>
      <c r="I255" s="612">
        <v>1</v>
      </c>
      <c r="J255" s="454">
        <v>0.25</v>
      </c>
      <c r="K255" s="25"/>
      <c r="L255" s="830"/>
      <c r="M255" s="832"/>
      <c r="N255" s="832"/>
      <c r="O255" s="832"/>
      <c r="P255" s="832"/>
      <c r="Q255" s="832"/>
      <c r="R255" s="832"/>
      <c r="S255" s="832"/>
      <c r="T255" s="832"/>
      <c r="U255" s="833"/>
      <c r="V255" s="838"/>
      <c r="W255" s="838"/>
      <c r="X255" s="7"/>
      <c r="Y255" s="7"/>
      <c r="Z255" s="7"/>
      <c r="AA255" s="7"/>
      <c r="AB255" s="7"/>
      <c r="AC255" s="7"/>
      <c r="AD255" s="7"/>
      <c r="AE255" s="7"/>
      <c r="AF255" s="791"/>
      <c r="AG255" s="4153">
        <v>85121608</v>
      </c>
      <c r="AH255" s="4144" t="s">
        <v>1990</v>
      </c>
      <c r="AI255" s="4581" t="s">
        <v>661</v>
      </c>
      <c r="AJ255" s="4128" t="s">
        <v>1868</v>
      </c>
      <c r="AK255" s="4153" t="s">
        <v>1617</v>
      </c>
      <c r="AL255" s="4153" t="s">
        <v>274</v>
      </c>
      <c r="AM255" s="4156">
        <v>12803333</v>
      </c>
      <c r="AN255" s="4574"/>
      <c r="AO255" s="4575"/>
      <c r="AP255" s="4575"/>
      <c r="AQ255" s="4576"/>
      <c r="AR255" s="4158">
        <v>2201070304</v>
      </c>
      <c r="AS255" s="4166"/>
      <c r="AT255" s="4127"/>
      <c r="AU255" s="1406"/>
      <c r="AV255" s="1406"/>
      <c r="AW255" s="4135"/>
      <c r="AX255" s="4135"/>
      <c r="AY255" s="4582">
        <v>12803333</v>
      </c>
      <c r="AZ255" s="2271" t="s">
        <v>1991</v>
      </c>
      <c r="BA255" s="2271" t="s">
        <v>349</v>
      </c>
      <c r="BB255" s="2271" t="s">
        <v>1992</v>
      </c>
      <c r="BC255" s="4437" t="s">
        <v>1993</v>
      </c>
      <c r="BD255" s="2271" t="s">
        <v>1994</v>
      </c>
      <c r="BE255" s="4151"/>
      <c r="BF255" s="4583">
        <v>12803333</v>
      </c>
      <c r="BG255" s="4127">
        <v>2017001044</v>
      </c>
      <c r="BH255" s="4139">
        <v>42929</v>
      </c>
      <c r="BI255" s="4584">
        <v>12803333</v>
      </c>
      <c r="BJ255" s="4585">
        <v>42929</v>
      </c>
      <c r="BK255" s="4152">
        <v>43099</v>
      </c>
      <c r="BL255" s="2024"/>
      <c r="BM255" s="2169"/>
      <c r="BN255" s="1902"/>
      <c r="BO255" s="1878"/>
      <c r="BP255" s="1878"/>
      <c r="BQ255" s="1915"/>
      <c r="BR255" s="1878"/>
      <c r="BS255" s="1878"/>
      <c r="BT255" s="1878"/>
      <c r="BU255" s="1878"/>
      <c r="BV255" s="1878"/>
      <c r="BW255" s="1878"/>
      <c r="BX255" s="1878"/>
      <c r="BY255" s="1878"/>
      <c r="BZ255" s="1878"/>
      <c r="CA255" s="1878"/>
      <c r="CB255" s="1878"/>
      <c r="CC255" s="1878"/>
      <c r="CD255" s="1966" t="s">
        <v>1713</v>
      </c>
    </row>
    <row r="256" spans="1:82" s="1009" customFormat="1" ht="21" customHeight="1" x14ac:dyDescent="0.2">
      <c r="A256" s="917" t="s">
        <v>161</v>
      </c>
      <c r="B256" s="889" t="s">
        <v>120</v>
      </c>
      <c r="C256" s="968" t="s">
        <v>122</v>
      </c>
      <c r="D256" s="918">
        <v>28</v>
      </c>
      <c r="E256" s="575" t="s">
        <v>1966</v>
      </c>
      <c r="F256" s="526" t="s">
        <v>1937</v>
      </c>
      <c r="G256" s="576">
        <v>0</v>
      </c>
      <c r="H256" s="576" t="s">
        <v>0</v>
      </c>
      <c r="I256" s="612">
        <v>1</v>
      </c>
      <c r="J256" s="454">
        <v>0.25</v>
      </c>
      <c r="K256" s="25"/>
      <c r="L256" s="830"/>
      <c r="M256" s="832"/>
      <c r="N256" s="832"/>
      <c r="O256" s="832"/>
      <c r="P256" s="832"/>
      <c r="Q256" s="832"/>
      <c r="R256" s="832"/>
      <c r="S256" s="832"/>
      <c r="T256" s="832"/>
      <c r="U256" s="833"/>
      <c r="V256" s="838"/>
      <c r="W256" s="838"/>
      <c r="X256" s="7"/>
      <c r="Y256" s="7"/>
      <c r="Z256" s="7"/>
      <c r="AA256" s="7"/>
      <c r="AB256" s="7"/>
      <c r="AC256" s="7"/>
      <c r="AD256" s="7"/>
      <c r="AE256" s="7"/>
      <c r="AF256" s="791"/>
      <c r="AG256" s="4153">
        <v>85121608</v>
      </c>
      <c r="AH256" s="4144" t="s">
        <v>1990</v>
      </c>
      <c r="AI256" s="4581" t="s">
        <v>661</v>
      </c>
      <c r="AJ256" s="4128" t="s">
        <v>1868</v>
      </c>
      <c r="AK256" s="4153" t="s">
        <v>1617</v>
      </c>
      <c r="AL256" s="4153" t="s">
        <v>274</v>
      </c>
      <c r="AM256" s="4156">
        <v>12803333</v>
      </c>
      <c r="AN256" s="4574"/>
      <c r="AO256" s="4575"/>
      <c r="AP256" s="4575"/>
      <c r="AQ256" s="4576"/>
      <c r="AR256" s="4158">
        <v>2201070304</v>
      </c>
      <c r="AS256" s="4166"/>
      <c r="AT256" s="4127"/>
      <c r="AU256" s="1406"/>
      <c r="AV256" s="1406"/>
      <c r="AW256" s="4135"/>
      <c r="AX256" s="4135"/>
      <c r="AY256" s="4586">
        <v>12803333</v>
      </c>
      <c r="AZ256" s="2271" t="s">
        <v>1995</v>
      </c>
      <c r="BA256" s="2271" t="s">
        <v>349</v>
      </c>
      <c r="BB256" s="2271" t="s">
        <v>1996</v>
      </c>
      <c r="BC256" s="4437" t="s">
        <v>1993</v>
      </c>
      <c r="BD256" s="2271" t="s">
        <v>1997</v>
      </c>
      <c r="BE256" s="4151"/>
      <c r="BF256" s="4587">
        <v>12803333</v>
      </c>
      <c r="BG256" s="4127">
        <v>2017001047</v>
      </c>
      <c r="BH256" s="4139">
        <v>42929</v>
      </c>
      <c r="BI256" s="2592">
        <v>12803333</v>
      </c>
      <c r="BJ256" s="4585">
        <v>42929</v>
      </c>
      <c r="BK256" s="4152">
        <v>43099</v>
      </c>
      <c r="BL256" s="2024"/>
      <c r="BM256" s="2169"/>
      <c r="BN256" s="1902"/>
      <c r="BO256" s="1878"/>
      <c r="BP256" s="1878"/>
      <c r="BQ256" s="1915"/>
      <c r="BR256" s="1878"/>
      <c r="BS256" s="1878"/>
      <c r="BT256" s="1878"/>
      <c r="BU256" s="1878"/>
      <c r="BV256" s="1878"/>
      <c r="BW256" s="1878"/>
      <c r="BX256" s="1878"/>
      <c r="BY256" s="1878"/>
      <c r="BZ256" s="1878"/>
      <c r="CA256" s="1878"/>
      <c r="CB256" s="1878"/>
      <c r="CC256" s="1878"/>
      <c r="CD256" s="1966" t="s">
        <v>1713</v>
      </c>
    </row>
    <row r="257" spans="1:82" s="1009" customFormat="1" ht="21" customHeight="1" x14ac:dyDescent="0.2">
      <c r="A257" s="917" t="s">
        <v>161</v>
      </c>
      <c r="B257" s="889" t="s">
        <v>120</v>
      </c>
      <c r="C257" s="968" t="s">
        <v>122</v>
      </c>
      <c r="D257" s="918">
        <v>28</v>
      </c>
      <c r="E257" s="575" t="s">
        <v>1966</v>
      </c>
      <c r="F257" s="526" t="s">
        <v>1937</v>
      </c>
      <c r="G257" s="576">
        <v>0</v>
      </c>
      <c r="H257" s="576" t="s">
        <v>0</v>
      </c>
      <c r="I257" s="612">
        <v>1</v>
      </c>
      <c r="J257" s="454">
        <v>0.25</v>
      </c>
      <c r="K257" s="25"/>
      <c r="L257" s="830"/>
      <c r="M257" s="832"/>
      <c r="N257" s="832"/>
      <c r="O257" s="832"/>
      <c r="P257" s="832"/>
      <c r="Q257" s="832"/>
      <c r="R257" s="832"/>
      <c r="S257" s="832"/>
      <c r="T257" s="832"/>
      <c r="U257" s="833"/>
      <c r="V257" s="838"/>
      <c r="W257" s="838"/>
      <c r="X257" s="7"/>
      <c r="Y257" s="7"/>
      <c r="Z257" s="7"/>
      <c r="AA257" s="7"/>
      <c r="AB257" s="7"/>
      <c r="AC257" s="7"/>
      <c r="AD257" s="7"/>
      <c r="AE257" s="7"/>
      <c r="AF257" s="791"/>
      <c r="AG257" s="4153">
        <v>85121608</v>
      </c>
      <c r="AH257" s="4144" t="s">
        <v>1998</v>
      </c>
      <c r="AI257" s="4581" t="s">
        <v>719</v>
      </c>
      <c r="AJ257" s="4128" t="s">
        <v>1999</v>
      </c>
      <c r="AK257" s="4153" t="s">
        <v>1617</v>
      </c>
      <c r="AL257" s="4153" t="s">
        <v>274</v>
      </c>
      <c r="AM257" s="4146">
        <v>9600000</v>
      </c>
      <c r="AN257" s="4574"/>
      <c r="AO257" s="4575"/>
      <c r="AP257" s="4575"/>
      <c r="AQ257" s="4576"/>
      <c r="AR257" s="4158">
        <v>2201070304</v>
      </c>
      <c r="AS257" s="4166"/>
      <c r="AT257" s="4127"/>
      <c r="AU257" s="1406"/>
      <c r="AV257" s="1406"/>
      <c r="AW257" s="4135"/>
      <c r="AX257" s="4135"/>
      <c r="AY257" s="4588">
        <v>9600000</v>
      </c>
      <c r="AZ257" s="2271" t="s">
        <v>1825</v>
      </c>
      <c r="BA257" s="2271" t="s">
        <v>349</v>
      </c>
      <c r="BB257" s="2271" t="s">
        <v>2000</v>
      </c>
      <c r="BC257" s="4437" t="s">
        <v>1944</v>
      </c>
      <c r="BD257" s="2271" t="s">
        <v>2001</v>
      </c>
      <c r="BE257" s="4151"/>
      <c r="BF257" s="4589">
        <v>9600000</v>
      </c>
      <c r="BG257" s="4127">
        <v>2017001380</v>
      </c>
      <c r="BH257" s="4139">
        <v>42786</v>
      </c>
      <c r="BI257" s="2592">
        <v>9600000</v>
      </c>
      <c r="BJ257" s="4585">
        <v>42786</v>
      </c>
      <c r="BK257" s="4152">
        <v>43099</v>
      </c>
      <c r="BL257" s="2024"/>
      <c r="BM257" s="2169"/>
      <c r="BN257" s="1902"/>
      <c r="BO257" s="1878"/>
      <c r="BP257" s="1878"/>
      <c r="BQ257" s="1915"/>
      <c r="BR257" s="1878"/>
      <c r="BS257" s="1878"/>
      <c r="BT257" s="1878"/>
      <c r="BU257" s="1878"/>
      <c r="BV257" s="1878"/>
      <c r="BW257" s="1878"/>
      <c r="BX257" s="1878"/>
      <c r="BY257" s="1878"/>
      <c r="BZ257" s="1878"/>
      <c r="CA257" s="1878"/>
      <c r="CB257" s="1878"/>
      <c r="CC257" s="1878"/>
      <c r="CD257" s="1966" t="s">
        <v>1713</v>
      </c>
    </row>
    <row r="258" spans="1:82" s="1009" customFormat="1" ht="21" customHeight="1" x14ac:dyDescent="0.2">
      <c r="A258" s="917" t="s">
        <v>161</v>
      </c>
      <c r="B258" s="889" t="s">
        <v>120</v>
      </c>
      <c r="C258" s="968" t="s">
        <v>122</v>
      </c>
      <c r="D258" s="918">
        <v>28</v>
      </c>
      <c r="E258" s="575" t="s">
        <v>1966</v>
      </c>
      <c r="F258" s="526" t="s">
        <v>1937</v>
      </c>
      <c r="G258" s="576">
        <v>0</v>
      </c>
      <c r="H258" s="576" t="s">
        <v>0</v>
      </c>
      <c r="I258" s="612">
        <v>1</v>
      </c>
      <c r="J258" s="454">
        <v>0.25</v>
      </c>
      <c r="K258" s="25"/>
      <c r="L258" s="830"/>
      <c r="M258" s="832"/>
      <c r="N258" s="832"/>
      <c r="O258" s="832"/>
      <c r="P258" s="832"/>
      <c r="Q258" s="832"/>
      <c r="R258" s="832"/>
      <c r="S258" s="832"/>
      <c r="T258" s="832"/>
      <c r="U258" s="833"/>
      <c r="V258" s="838"/>
      <c r="W258" s="838"/>
      <c r="X258" s="7"/>
      <c r="Y258" s="7"/>
      <c r="Z258" s="7"/>
      <c r="AA258" s="7"/>
      <c r="AB258" s="7"/>
      <c r="AC258" s="7"/>
      <c r="AD258" s="7"/>
      <c r="AE258" s="7"/>
      <c r="AF258" s="791"/>
      <c r="AG258" s="4153">
        <v>85121608</v>
      </c>
      <c r="AH258" s="4144" t="s">
        <v>2002</v>
      </c>
      <c r="AI258" s="4581" t="s">
        <v>2003</v>
      </c>
      <c r="AJ258" s="4128" t="s">
        <v>2004</v>
      </c>
      <c r="AK258" s="4153" t="s">
        <v>1617</v>
      </c>
      <c r="AL258" s="4153" t="s">
        <v>274</v>
      </c>
      <c r="AM258" s="4146">
        <v>6933333</v>
      </c>
      <c r="AN258" s="4574"/>
      <c r="AO258" s="4575"/>
      <c r="AP258" s="4575"/>
      <c r="AQ258" s="4576"/>
      <c r="AR258" s="4158">
        <v>2201070304</v>
      </c>
      <c r="AS258" s="4166"/>
      <c r="AT258" s="4127"/>
      <c r="AU258" s="1406"/>
      <c r="AV258" s="1406"/>
      <c r="AW258" s="4135"/>
      <c r="AX258" s="4135"/>
      <c r="AY258" s="4590">
        <v>6933333</v>
      </c>
      <c r="AZ258" s="2271" t="s">
        <v>2005</v>
      </c>
      <c r="BA258" s="2271" t="s">
        <v>349</v>
      </c>
      <c r="BB258" s="2271" t="s">
        <v>2006</v>
      </c>
      <c r="BC258" s="2271" t="s">
        <v>1944</v>
      </c>
      <c r="BD258" s="2271" t="s">
        <v>2007</v>
      </c>
      <c r="BE258" s="4151"/>
      <c r="BF258" s="4589">
        <v>6933333</v>
      </c>
      <c r="BG258" s="4127">
        <v>2017001418</v>
      </c>
      <c r="BH258" s="4139">
        <v>43010</v>
      </c>
      <c r="BI258" s="2592">
        <v>6933333</v>
      </c>
      <c r="BJ258" s="4585">
        <v>43010</v>
      </c>
      <c r="BK258" s="4152">
        <v>43099</v>
      </c>
      <c r="BL258" s="2024"/>
      <c r="BM258" s="2169"/>
      <c r="BN258" s="1902"/>
      <c r="BO258" s="1878"/>
      <c r="BP258" s="1878"/>
      <c r="BQ258" s="1915"/>
      <c r="BR258" s="1878"/>
      <c r="BS258" s="1878"/>
      <c r="BT258" s="1878"/>
      <c r="BU258" s="1878"/>
      <c r="BV258" s="1878"/>
      <c r="BW258" s="1878"/>
      <c r="BX258" s="1878"/>
      <c r="BY258" s="1878"/>
      <c r="BZ258" s="1878"/>
      <c r="CA258" s="1878"/>
      <c r="CB258" s="1878"/>
      <c r="CC258" s="1878"/>
      <c r="CD258" s="1966" t="s">
        <v>1713</v>
      </c>
    </row>
    <row r="259" spans="1:82" s="1009" customFormat="1" ht="21" customHeight="1" x14ac:dyDescent="0.2">
      <c r="A259" s="917" t="s">
        <v>161</v>
      </c>
      <c r="B259" s="889" t="s">
        <v>120</v>
      </c>
      <c r="C259" s="968" t="s">
        <v>122</v>
      </c>
      <c r="D259" s="918">
        <v>28</v>
      </c>
      <c r="E259" s="575" t="s">
        <v>1966</v>
      </c>
      <c r="F259" s="526" t="s">
        <v>1937</v>
      </c>
      <c r="G259" s="576">
        <v>0</v>
      </c>
      <c r="H259" s="576" t="s">
        <v>0</v>
      </c>
      <c r="I259" s="612">
        <v>1</v>
      </c>
      <c r="J259" s="454">
        <v>0.25</v>
      </c>
      <c r="K259" s="25"/>
      <c r="L259" s="830"/>
      <c r="M259" s="832"/>
      <c r="N259" s="832"/>
      <c r="O259" s="832"/>
      <c r="P259" s="832"/>
      <c r="Q259" s="832"/>
      <c r="R259" s="832"/>
      <c r="S259" s="832"/>
      <c r="T259" s="832"/>
      <c r="U259" s="833"/>
      <c r="V259" s="838"/>
      <c r="W259" s="838"/>
      <c r="X259" s="7"/>
      <c r="Y259" s="7"/>
      <c r="Z259" s="7"/>
      <c r="AA259" s="7"/>
      <c r="AB259" s="7"/>
      <c r="AC259" s="7"/>
      <c r="AD259" s="7"/>
      <c r="AE259" s="7"/>
      <c r="AF259" s="791"/>
      <c r="AG259" s="4153">
        <v>85121608</v>
      </c>
      <c r="AH259" s="4144" t="s">
        <v>2002</v>
      </c>
      <c r="AI259" s="4581" t="s">
        <v>2003</v>
      </c>
      <c r="AJ259" s="4128" t="s">
        <v>1999</v>
      </c>
      <c r="AK259" s="4153" t="s">
        <v>1617</v>
      </c>
      <c r="AL259" s="4153" t="s">
        <v>274</v>
      </c>
      <c r="AM259" s="4146">
        <v>1460000</v>
      </c>
      <c r="AN259" s="4574"/>
      <c r="AO259" s="4575"/>
      <c r="AP259" s="4575"/>
      <c r="AQ259" s="4576"/>
      <c r="AR259" s="4158">
        <v>2201070304</v>
      </c>
      <c r="AS259" s="4166"/>
      <c r="AT259" s="4127"/>
      <c r="AU259" s="1406"/>
      <c r="AV259" s="1406"/>
      <c r="AW259" s="4135"/>
      <c r="AX259" s="4135"/>
      <c r="AY259" s="4588">
        <v>1460000</v>
      </c>
      <c r="AZ259" s="2271" t="s">
        <v>1953</v>
      </c>
      <c r="BA259" s="2271" t="s">
        <v>349</v>
      </c>
      <c r="BB259" s="2271" t="s">
        <v>1954</v>
      </c>
      <c r="BC259" s="4437" t="s">
        <v>2008</v>
      </c>
      <c r="BD259" s="2271" t="s">
        <v>2009</v>
      </c>
      <c r="BE259" s="4151"/>
      <c r="BF259" s="4589">
        <v>1460000</v>
      </c>
      <c r="BG259" s="4127">
        <v>2017001537</v>
      </c>
      <c r="BH259" s="4139">
        <v>42804</v>
      </c>
      <c r="BI259" s="2592">
        <v>1460000</v>
      </c>
      <c r="BJ259" s="4585">
        <v>42804</v>
      </c>
      <c r="BK259" s="4152">
        <v>43099</v>
      </c>
      <c r="BL259" s="2024"/>
      <c r="BM259" s="2169"/>
      <c r="BN259" s="1902"/>
      <c r="BO259" s="1878"/>
      <c r="BP259" s="1878"/>
      <c r="BQ259" s="1915"/>
      <c r="BR259" s="1878"/>
      <c r="BS259" s="1878"/>
      <c r="BT259" s="1878"/>
      <c r="BU259" s="1878"/>
      <c r="BV259" s="1878"/>
      <c r="BW259" s="1878"/>
      <c r="BX259" s="1878"/>
      <c r="BY259" s="1878"/>
      <c r="BZ259" s="1878"/>
      <c r="CA259" s="1878"/>
      <c r="CB259" s="1878"/>
      <c r="CC259" s="1878"/>
      <c r="CD259" s="1966" t="s">
        <v>1713</v>
      </c>
    </row>
    <row r="260" spans="1:82" s="1009" customFormat="1" ht="21" customHeight="1" x14ac:dyDescent="0.2">
      <c r="A260" s="917" t="s">
        <v>161</v>
      </c>
      <c r="B260" s="889" t="s">
        <v>120</v>
      </c>
      <c r="C260" s="968" t="s">
        <v>122</v>
      </c>
      <c r="D260" s="918">
        <v>28</v>
      </c>
      <c r="E260" s="575" t="s">
        <v>1966</v>
      </c>
      <c r="F260" s="526" t="s">
        <v>1937</v>
      </c>
      <c r="G260" s="576">
        <v>0</v>
      </c>
      <c r="H260" s="576" t="s">
        <v>0</v>
      </c>
      <c r="I260" s="612">
        <v>1</v>
      </c>
      <c r="J260" s="454">
        <v>0.25</v>
      </c>
      <c r="K260" s="25"/>
      <c r="L260" s="830"/>
      <c r="M260" s="832"/>
      <c r="N260" s="832"/>
      <c r="O260" s="832"/>
      <c r="P260" s="832"/>
      <c r="Q260" s="832"/>
      <c r="R260" s="832"/>
      <c r="S260" s="832"/>
      <c r="T260" s="832"/>
      <c r="U260" s="833"/>
      <c r="V260" s="838"/>
      <c r="W260" s="838"/>
      <c r="X260" s="7"/>
      <c r="Y260" s="7"/>
      <c r="Z260" s="7"/>
      <c r="AA260" s="7"/>
      <c r="AB260" s="7"/>
      <c r="AC260" s="7"/>
      <c r="AD260" s="7"/>
      <c r="AE260" s="7"/>
      <c r="AF260" s="791"/>
      <c r="AG260" s="4153">
        <v>85121608</v>
      </c>
      <c r="AH260" s="4144" t="s">
        <v>2002</v>
      </c>
      <c r="AI260" s="4581" t="s">
        <v>2003</v>
      </c>
      <c r="AJ260" s="4128" t="s">
        <v>1909</v>
      </c>
      <c r="AK260" s="4153" t="s">
        <v>1617</v>
      </c>
      <c r="AL260" s="4153" t="s">
        <v>274</v>
      </c>
      <c r="AM260" s="4591">
        <v>1126667</v>
      </c>
      <c r="AN260" s="4574"/>
      <c r="AO260" s="4575"/>
      <c r="AP260" s="4575"/>
      <c r="AQ260" s="4576"/>
      <c r="AR260" s="4158">
        <v>2201070304</v>
      </c>
      <c r="AS260" s="4166"/>
      <c r="AT260" s="4127"/>
      <c r="AU260" s="1406"/>
      <c r="AV260" s="1406"/>
      <c r="AW260" s="4135"/>
      <c r="AX260" s="4135"/>
      <c r="AY260" s="4588">
        <v>1126667</v>
      </c>
      <c r="AZ260" s="2271" t="s">
        <v>1947</v>
      </c>
      <c r="BA260" s="2271" t="s">
        <v>349</v>
      </c>
      <c r="BB260" s="2271" t="s">
        <v>1948</v>
      </c>
      <c r="BC260" s="4437" t="s">
        <v>2010</v>
      </c>
      <c r="BD260" s="2271" t="s">
        <v>2011</v>
      </c>
      <c r="BE260" s="4151"/>
      <c r="BF260" s="4589">
        <v>1126667</v>
      </c>
      <c r="BG260" s="4127">
        <v>2017001540</v>
      </c>
      <c r="BH260" s="4139">
        <v>43039</v>
      </c>
      <c r="BI260" s="2592">
        <v>1126667</v>
      </c>
      <c r="BJ260" s="4585">
        <v>43039</v>
      </c>
      <c r="BK260" s="4152">
        <v>43099</v>
      </c>
      <c r="BL260" s="2024"/>
      <c r="BM260" s="2169"/>
      <c r="BN260" s="1902"/>
      <c r="BO260" s="1878"/>
      <c r="BP260" s="1878"/>
      <c r="BQ260" s="1915"/>
      <c r="BR260" s="1878"/>
      <c r="BS260" s="1878"/>
      <c r="BT260" s="1878"/>
      <c r="BU260" s="1878"/>
      <c r="BV260" s="1878"/>
      <c r="BW260" s="1878"/>
      <c r="BX260" s="1878"/>
      <c r="BY260" s="1878"/>
      <c r="BZ260" s="1878"/>
      <c r="CA260" s="1878"/>
      <c r="CB260" s="1878"/>
      <c r="CC260" s="1878"/>
      <c r="CD260" s="1966" t="s">
        <v>1713</v>
      </c>
    </row>
    <row r="261" spans="1:82" s="1009" customFormat="1" ht="21" customHeight="1" x14ac:dyDescent="0.2">
      <c r="A261" s="917" t="s">
        <v>161</v>
      </c>
      <c r="B261" s="889" t="s">
        <v>120</v>
      </c>
      <c r="C261" s="968" t="s">
        <v>122</v>
      </c>
      <c r="D261" s="918">
        <v>28</v>
      </c>
      <c r="E261" s="575" t="s">
        <v>1966</v>
      </c>
      <c r="F261" s="526" t="s">
        <v>1937</v>
      </c>
      <c r="G261" s="576">
        <v>0</v>
      </c>
      <c r="H261" s="576" t="s">
        <v>0</v>
      </c>
      <c r="I261" s="612">
        <v>1</v>
      </c>
      <c r="J261" s="454">
        <v>0.25</v>
      </c>
      <c r="K261" s="25"/>
      <c r="L261" s="830"/>
      <c r="M261" s="832"/>
      <c r="N261" s="832"/>
      <c r="O261" s="832"/>
      <c r="P261" s="832"/>
      <c r="Q261" s="832"/>
      <c r="R261" s="832"/>
      <c r="S261" s="832"/>
      <c r="T261" s="832"/>
      <c r="U261" s="833"/>
      <c r="V261" s="838"/>
      <c r="W261" s="838"/>
      <c r="X261" s="7"/>
      <c r="Y261" s="7"/>
      <c r="Z261" s="7"/>
      <c r="AA261" s="7"/>
      <c r="AB261" s="7"/>
      <c r="AC261" s="7"/>
      <c r="AD261" s="7"/>
      <c r="AE261" s="7"/>
      <c r="AF261" s="791"/>
      <c r="AG261" s="4153">
        <v>85121608</v>
      </c>
      <c r="AH261" s="4158" t="s">
        <v>6270</v>
      </c>
      <c r="AI261" s="4581" t="s">
        <v>2003</v>
      </c>
      <c r="AJ261" s="4128" t="s">
        <v>1909</v>
      </c>
      <c r="AK261" s="4153" t="s">
        <v>1617</v>
      </c>
      <c r="AL261" s="4153" t="s">
        <v>274</v>
      </c>
      <c r="AM261" s="4146">
        <v>4988333</v>
      </c>
      <c r="AN261" s="4574"/>
      <c r="AO261" s="4575"/>
      <c r="AP261" s="4575"/>
      <c r="AQ261" s="4576"/>
      <c r="AR261" s="4158">
        <v>2201070304</v>
      </c>
      <c r="AS261" s="4166"/>
      <c r="AT261" s="4127"/>
      <c r="AU261" s="1406"/>
      <c r="AV261" s="1406"/>
      <c r="AW261" s="4135"/>
      <c r="AX261" s="4135"/>
      <c r="AY261" s="4588">
        <v>4988333</v>
      </c>
      <c r="AZ261" s="2271" t="s">
        <v>2012</v>
      </c>
      <c r="BA261" s="2271" t="s">
        <v>349</v>
      </c>
      <c r="BB261" s="2271" t="s">
        <v>1959</v>
      </c>
      <c r="BC261" s="4437" t="s">
        <v>1993</v>
      </c>
      <c r="BD261" s="2271" t="s">
        <v>2013</v>
      </c>
      <c r="BE261" s="4151"/>
      <c r="BF261" s="4589">
        <v>4988333</v>
      </c>
      <c r="BG261" s="4127">
        <v>2017001538</v>
      </c>
      <c r="BH261" s="4139">
        <v>43039</v>
      </c>
      <c r="BI261" s="2592">
        <v>4988333</v>
      </c>
      <c r="BJ261" s="4585">
        <v>43039</v>
      </c>
      <c r="BK261" s="4152">
        <v>43099</v>
      </c>
      <c r="BL261" s="2024"/>
      <c r="BM261" s="2169"/>
      <c r="BN261" s="1902"/>
      <c r="BO261" s="1878"/>
      <c r="BP261" s="1878"/>
      <c r="BQ261" s="1915"/>
      <c r="BR261" s="1878"/>
      <c r="BS261" s="1878"/>
      <c r="BT261" s="1878"/>
      <c r="BU261" s="1878"/>
      <c r="BV261" s="1878"/>
      <c r="BW261" s="1878"/>
      <c r="BX261" s="1878"/>
      <c r="BY261" s="1878"/>
      <c r="BZ261" s="1878"/>
      <c r="CA261" s="1878"/>
      <c r="CB261" s="1878"/>
      <c r="CC261" s="1878"/>
      <c r="CD261" s="1966" t="s">
        <v>1713</v>
      </c>
    </row>
    <row r="262" spans="1:82" s="1009" customFormat="1" ht="21" customHeight="1" x14ac:dyDescent="0.2">
      <c r="A262" s="917" t="s">
        <v>161</v>
      </c>
      <c r="B262" s="889" t="s">
        <v>120</v>
      </c>
      <c r="C262" s="968" t="s">
        <v>122</v>
      </c>
      <c r="D262" s="918">
        <v>28</v>
      </c>
      <c r="E262" s="575" t="s">
        <v>1966</v>
      </c>
      <c r="F262" s="526" t="s">
        <v>1937</v>
      </c>
      <c r="G262" s="576">
        <v>0</v>
      </c>
      <c r="H262" s="576" t="s">
        <v>0</v>
      </c>
      <c r="I262" s="612">
        <v>1</v>
      </c>
      <c r="J262" s="454">
        <v>0.25</v>
      </c>
      <c r="K262" s="25"/>
      <c r="L262" s="830"/>
      <c r="M262" s="832"/>
      <c r="N262" s="832"/>
      <c r="O262" s="832"/>
      <c r="P262" s="832"/>
      <c r="Q262" s="832"/>
      <c r="R262" s="832"/>
      <c r="S262" s="832"/>
      <c r="T262" s="832"/>
      <c r="U262" s="833"/>
      <c r="V262" s="838"/>
      <c r="W262" s="838"/>
      <c r="X262" s="7"/>
      <c r="Y262" s="7"/>
      <c r="Z262" s="7"/>
      <c r="AA262" s="7"/>
      <c r="AB262" s="7"/>
      <c r="AC262" s="7"/>
      <c r="AD262" s="7"/>
      <c r="AE262" s="7"/>
      <c r="AF262" s="791"/>
      <c r="AG262" s="4153">
        <v>85121608</v>
      </c>
      <c r="AH262" s="4144" t="s">
        <v>6271</v>
      </c>
      <c r="AI262" s="4581" t="s">
        <v>661</v>
      </c>
      <c r="AJ262" s="4128" t="s">
        <v>1868</v>
      </c>
      <c r="AK262" s="4153" t="s">
        <v>1617</v>
      </c>
      <c r="AL262" s="4153" t="s">
        <v>274</v>
      </c>
      <c r="AM262" s="4146">
        <v>9463333</v>
      </c>
      <c r="AN262" s="4574"/>
      <c r="AO262" s="4575"/>
      <c r="AP262" s="4575"/>
      <c r="AQ262" s="4576"/>
      <c r="AR262" s="4158">
        <v>2201070304</v>
      </c>
      <c r="AS262" s="4166"/>
      <c r="AT262" s="4127"/>
      <c r="AU262" s="1406"/>
      <c r="AV262" s="1406"/>
      <c r="AW262" s="4135"/>
      <c r="AX262" s="4135"/>
      <c r="AY262" s="4136">
        <v>9463333</v>
      </c>
      <c r="AZ262" s="2271" t="s">
        <v>2014</v>
      </c>
      <c r="BA262" s="2271" t="s">
        <v>349</v>
      </c>
      <c r="BB262" s="2271" t="s">
        <v>2015</v>
      </c>
      <c r="BC262" s="4437" t="s">
        <v>2016</v>
      </c>
      <c r="BD262" s="2271" t="s">
        <v>2017</v>
      </c>
      <c r="BE262" s="4151"/>
      <c r="BF262" s="4160">
        <v>9463333</v>
      </c>
      <c r="BG262" s="4127">
        <v>2017001049</v>
      </c>
      <c r="BH262" s="4139">
        <v>42929</v>
      </c>
      <c r="BI262" s="2592">
        <v>9463333</v>
      </c>
      <c r="BJ262" s="4585">
        <v>42929</v>
      </c>
      <c r="BK262" s="4152">
        <v>43099</v>
      </c>
      <c r="BL262" s="2024"/>
      <c r="BM262" s="2169"/>
      <c r="BN262" s="1902"/>
      <c r="BO262" s="1878"/>
      <c r="BP262" s="1878"/>
      <c r="BQ262" s="1915"/>
      <c r="BR262" s="1878"/>
      <c r="BS262" s="1878"/>
      <c r="BT262" s="1878"/>
      <c r="BU262" s="1878"/>
      <c r="BV262" s="1878"/>
      <c r="BW262" s="1878"/>
      <c r="BX262" s="1878"/>
      <c r="BY262" s="1878"/>
      <c r="BZ262" s="1878"/>
      <c r="CA262" s="1878"/>
      <c r="CB262" s="1878"/>
      <c r="CC262" s="1878"/>
      <c r="CD262" s="1966" t="s">
        <v>1713</v>
      </c>
    </row>
    <row r="263" spans="1:82" s="1009" customFormat="1" ht="21" customHeight="1" x14ac:dyDescent="0.2">
      <c r="A263" s="917" t="s">
        <v>161</v>
      </c>
      <c r="B263" s="889" t="s">
        <v>120</v>
      </c>
      <c r="C263" s="968" t="s">
        <v>122</v>
      </c>
      <c r="D263" s="918">
        <v>28</v>
      </c>
      <c r="E263" s="575" t="s">
        <v>1966</v>
      </c>
      <c r="F263" s="526" t="s">
        <v>1937</v>
      </c>
      <c r="G263" s="576">
        <v>0</v>
      </c>
      <c r="H263" s="576" t="s">
        <v>0</v>
      </c>
      <c r="I263" s="612">
        <v>1</v>
      </c>
      <c r="J263" s="454">
        <v>0.25</v>
      </c>
      <c r="K263" s="25"/>
      <c r="L263" s="830"/>
      <c r="M263" s="832"/>
      <c r="N263" s="832"/>
      <c r="O263" s="832"/>
      <c r="P263" s="832"/>
      <c r="Q263" s="832"/>
      <c r="R263" s="832"/>
      <c r="S263" s="832"/>
      <c r="T263" s="832"/>
      <c r="U263" s="833"/>
      <c r="V263" s="838"/>
      <c r="W263" s="838"/>
      <c r="X263" s="7"/>
      <c r="Y263" s="7"/>
      <c r="Z263" s="7"/>
      <c r="AA263" s="7"/>
      <c r="AB263" s="7"/>
      <c r="AC263" s="7"/>
      <c r="AD263" s="7"/>
      <c r="AE263" s="7"/>
      <c r="AF263" s="791"/>
      <c r="AG263" s="4153">
        <v>85121608</v>
      </c>
      <c r="AH263" s="4144" t="s">
        <v>2002</v>
      </c>
      <c r="AI263" s="4581" t="s">
        <v>661</v>
      </c>
      <c r="AJ263" s="4128" t="s">
        <v>1868</v>
      </c>
      <c r="AK263" s="4153" t="s">
        <v>1617</v>
      </c>
      <c r="AL263" s="4153" t="s">
        <v>274</v>
      </c>
      <c r="AM263" s="4591">
        <v>14473333</v>
      </c>
      <c r="AN263" s="4574"/>
      <c r="AO263" s="4575"/>
      <c r="AP263" s="4575"/>
      <c r="AQ263" s="4576"/>
      <c r="AR263" s="4158">
        <v>2201070304</v>
      </c>
      <c r="AS263" s="4166"/>
      <c r="AT263" s="4127"/>
      <c r="AU263" s="1406"/>
      <c r="AV263" s="1406"/>
      <c r="AW263" s="4135"/>
      <c r="AX263" s="4135"/>
      <c r="AY263" s="4588">
        <v>14473333</v>
      </c>
      <c r="AZ263" s="2271"/>
      <c r="BA263" s="2271" t="s">
        <v>349</v>
      </c>
      <c r="BB263" s="2271" t="s">
        <v>2018</v>
      </c>
      <c r="BC263" s="2271" t="s">
        <v>1944</v>
      </c>
      <c r="BD263" s="2271" t="s">
        <v>2007</v>
      </c>
      <c r="BE263" s="4151"/>
      <c r="BF263" s="4589">
        <v>14473333</v>
      </c>
      <c r="BG263" s="4127">
        <v>2017001051</v>
      </c>
      <c r="BH263" s="4139">
        <v>42929</v>
      </c>
      <c r="BI263" s="2592">
        <v>14473333</v>
      </c>
      <c r="BJ263" s="4585">
        <v>42929</v>
      </c>
      <c r="BK263" s="4152">
        <v>43099</v>
      </c>
      <c r="BL263" s="2024"/>
      <c r="BM263" s="2169"/>
      <c r="BN263" s="1902"/>
      <c r="BO263" s="1878"/>
      <c r="BP263" s="1878"/>
      <c r="BQ263" s="1915"/>
      <c r="BR263" s="1878"/>
      <c r="BS263" s="1878"/>
      <c r="BT263" s="1878"/>
      <c r="BU263" s="1878"/>
      <c r="BV263" s="1878"/>
      <c r="BW263" s="1878"/>
      <c r="BX263" s="1878"/>
      <c r="BY263" s="1878"/>
      <c r="BZ263" s="1878"/>
      <c r="CA263" s="1878"/>
      <c r="CB263" s="1878"/>
      <c r="CC263" s="1878"/>
      <c r="CD263" s="1966" t="s">
        <v>1713</v>
      </c>
    </row>
    <row r="264" spans="1:82" s="1009" customFormat="1" ht="21" customHeight="1" x14ac:dyDescent="0.2">
      <c r="A264" s="917" t="s">
        <v>161</v>
      </c>
      <c r="B264" s="889" t="s">
        <v>120</v>
      </c>
      <c r="C264" s="968" t="s">
        <v>122</v>
      </c>
      <c r="D264" s="918">
        <v>28</v>
      </c>
      <c r="E264" s="575" t="s">
        <v>1966</v>
      </c>
      <c r="F264" s="526" t="s">
        <v>1937</v>
      </c>
      <c r="G264" s="576">
        <v>0</v>
      </c>
      <c r="H264" s="576" t="s">
        <v>0</v>
      </c>
      <c r="I264" s="612">
        <v>1</v>
      </c>
      <c r="J264" s="454">
        <v>0.25</v>
      </c>
      <c r="K264" s="25"/>
      <c r="L264" s="830"/>
      <c r="M264" s="832"/>
      <c r="N264" s="832"/>
      <c r="O264" s="832"/>
      <c r="P264" s="832"/>
      <c r="Q264" s="832"/>
      <c r="R264" s="832"/>
      <c r="S264" s="832"/>
      <c r="T264" s="832"/>
      <c r="U264" s="833"/>
      <c r="V264" s="838"/>
      <c r="W264" s="838"/>
      <c r="X264" s="7"/>
      <c r="Y264" s="7"/>
      <c r="Z264" s="7"/>
      <c r="AA264" s="7"/>
      <c r="AB264" s="7"/>
      <c r="AC264" s="7"/>
      <c r="AD264" s="7"/>
      <c r="AE264" s="7"/>
      <c r="AF264" s="791"/>
      <c r="AG264" s="4153">
        <v>85121608</v>
      </c>
      <c r="AH264" s="4144" t="s">
        <v>6268</v>
      </c>
      <c r="AI264" s="4581" t="s">
        <v>661</v>
      </c>
      <c r="AJ264" s="4128" t="s">
        <v>1868</v>
      </c>
      <c r="AK264" s="4153" t="s">
        <v>1617</v>
      </c>
      <c r="AL264" s="4153" t="s">
        <v>274</v>
      </c>
      <c r="AM264" s="4591">
        <v>12266666</v>
      </c>
      <c r="AN264" s="4574"/>
      <c r="AO264" s="4575"/>
      <c r="AP264" s="4575"/>
      <c r="AQ264" s="4576"/>
      <c r="AR264" s="4158">
        <v>2201070304</v>
      </c>
      <c r="AS264" s="4166"/>
      <c r="AT264" s="4127"/>
      <c r="AU264" s="1406"/>
      <c r="AV264" s="1406"/>
      <c r="AW264" s="4135"/>
      <c r="AX264" s="4135"/>
      <c r="AY264" s="4588">
        <v>12266666</v>
      </c>
      <c r="AZ264" s="2271" t="s">
        <v>2019</v>
      </c>
      <c r="BA264" s="2271" t="s">
        <v>349</v>
      </c>
      <c r="BB264" s="2271" t="s">
        <v>2020</v>
      </c>
      <c r="BC264" s="4437" t="s">
        <v>1964</v>
      </c>
      <c r="BD264" s="2271" t="s">
        <v>2021</v>
      </c>
      <c r="BE264" s="4151"/>
      <c r="BF264" s="4589">
        <v>12266666</v>
      </c>
      <c r="BG264" s="4127">
        <v>2017001084</v>
      </c>
      <c r="BH264" s="4139">
        <v>42935</v>
      </c>
      <c r="BI264" s="4592">
        <v>12266666</v>
      </c>
      <c r="BJ264" s="4585">
        <v>42935</v>
      </c>
      <c r="BK264" s="4152">
        <v>43099</v>
      </c>
      <c r="BL264" s="2024"/>
      <c r="BM264" s="2169"/>
      <c r="BN264" s="1902"/>
      <c r="BO264" s="1878"/>
      <c r="BP264" s="1878"/>
      <c r="BQ264" s="1915"/>
      <c r="BR264" s="1878"/>
      <c r="BS264" s="1878"/>
      <c r="BT264" s="1878"/>
      <c r="BU264" s="1878"/>
      <c r="BV264" s="1878"/>
      <c r="BW264" s="1878"/>
      <c r="BX264" s="1878"/>
      <c r="BY264" s="1878"/>
      <c r="BZ264" s="1878"/>
      <c r="CA264" s="1878"/>
      <c r="CB264" s="1878"/>
      <c r="CC264" s="1878"/>
      <c r="CD264" s="1966" t="s">
        <v>1713</v>
      </c>
    </row>
    <row r="265" spans="1:82" s="1009" customFormat="1" ht="21" customHeight="1" x14ac:dyDescent="0.2">
      <c r="A265" s="917" t="s">
        <v>161</v>
      </c>
      <c r="B265" s="889" t="s">
        <v>120</v>
      </c>
      <c r="C265" s="968" t="s">
        <v>122</v>
      </c>
      <c r="D265" s="918">
        <v>28</v>
      </c>
      <c r="E265" s="575" t="s">
        <v>1966</v>
      </c>
      <c r="F265" s="526" t="s">
        <v>1937</v>
      </c>
      <c r="G265" s="576">
        <v>0</v>
      </c>
      <c r="H265" s="576" t="s">
        <v>0</v>
      </c>
      <c r="I265" s="612">
        <v>1</v>
      </c>
      <c r="J265" s="454">
        <v>0.25</v>
      </c>
      <c r="K265" s="25"/>
      <c r="L265" s="830"/>
      <c r="M265" s="832"/>
      <c r="N265" s="832"/>
      <c r="O265" s="832"/>
      <c r="P265" s="832"/>
      <c r="Q265" s="832"/>
      <c r="R265" s="832"/>
      <c r="S265" s="832"/>
      <c r="T265" s="832"/>
      <c r="U265" s="833"/>
      <c r="V265" s="838"/>
      <c r="W265" s="838"/>
      <c r="X265" s="7"/>
      <c r="Y265" s="7"/>
      <c r="Z265" s="7"/>
      <c r="AA265" s="7"/>
      <c r="AB265" s="7"/>
      <c r="AC265" s="7"/>
      <c r="AD265" s="7"/>
      <c r="AE265" s="7"/>
      <c r="AF265" s="791"/>
      <c r="AG265" s="4593"/>
      <c r="AH265" s="4144" t="s">
        <v>6272</v>
      </c>
      <c r="AI265" s="4581" t="s">
        <v>661</v>
      </c>
      <c r="AJ265" s="4128" t="s">
        <v>1868</v>
      </c>
      <c r="AK265" s="4153" t="s">
        <v>1617</v>
      </c>
      <c r="AL265" s="4153" t="s">
        <v>274</v>
      </c>
      <c r="AM265" s="4146">
        <v>2946431</v>
      </c>
      <c r="AN265" s="4574"/>
      <c r="AO265" s="4575"/>
      <c r="AP265" s="4575"/>
      <c r="AQ265" s="4576"/>
      <c r="AR265" s="4158">
        <v>2201070304</v>
      </c>
      <c r="AS265" s="4166"/>
      <c r="AT265" s="4127"/>
      <c r="AU265" s="1406"/>
      <c r="AV265" s="1406"/>
      <c r="AW265" s="4135"/>
      <c r="AX265" s="4135"/>
      <c r="AY265" s="4590">
        <v>2946431</v>
      </c>
      <c r="AZ265" s="1449"/>
      <c r="BA265" s="2271" t="s">
        <v>349</v>
      </c>
      <c r="BB265" s="2271" t="s">
        <v>2022</v>
      </c>
      <c r="BC265" s="4437" t="s">
        <v>2023</v>
      </c>
      <c r="BD265" s="2271" t="s">
        <v>2024</v>
      </c>
      <c r="BE265" s="4151"/>
      <c r="BF265" s="4231">
        <v>2946431</v>
      </c>
      <c r="BG265" s="4127"/>
      <c r="BH265" s="4139"/>
      <c r="BI265" s="2592">
        <v>2946431</v>
      </c>
      <c r="BJ265" s="4585"/>
      <c r="BK265" s="4152">
        <v>43081</v>
      </c>
      <c r="BL265" s="2024"/>
      <c r="BM265" s="2169"/>
      <c r="BN265" s="1902"/>
      <c r="BO265" s="1878"/>
      <c r="BP265" s="1878"/>
      <c r="BQ265" s="1915"/>
      <c r="BR265" s="1878"/>
      <c r="BS265" s="1878"/>
      <c r="BT265" s="1878"/>
      <c r="BU265" s="1878"/>
      <c r="BV265" s="1878"/>
      <c r="BW265" s="1878"/>
      <c r="BX265" s="1878"/>
      <c r="BY265" s="1878"/>
      <c r="BZ265" s="1878"/>
      <c r="CA265" s="1878"/>
      <c r="CB265" s="1878"/>
      <c r="CC265" s="1878"/>
      <c r="CD265" s="1966" t="s">
        <v>1713</v>
      </c>
    </row>
    <row r="266" spans="1:82" s="1009" customFormat="1" ht="21" customHeight="1" x14ac:dyDescent="0.2">
      <c r="A266" s="917" t="s">
        <v>161</v>
      </c>
      <c r="B266" s="889" t="s">
        <v>120</v>
      </c>
      <c r="C266" s="968" t="s">
        <v>122</v>
      </c>
      <c r="D266" s="918">
        <v>28</v>
      </c>
      <c r="E266" s="575" t="s">
        <v>1966</v>
      </c>
      <c r="F266" s="526" t="s">
        <v>1937</v>
      </c>
      <c r="G266" s="576">
        <v>0</v>
      </c>
      <c r="H266" s="576" t="s">
        <v>0</v>
      </c>
      <c r="I266" s="612">
        <v>1</v>
      </c>
      <c r="J266" s="454">
        <v>0.25</v>
      </c>
      <c r="K266" s="25"/>
      <c r="L266" s="830"/>
      <c r="M266" s="832"/>
      <c r="N266" s="832"/>
      <c r="O266" s="832"/>
      <c r="P266" s="832"/>
      <c r="Q266" s="832"/>
      <c r="R266" s="832"/>
      <c r="S266" s="832"/>
      <c r="T266" s="832"/>
      <c r="U266" s="833"/>
      <c r="V266" s="838"/>
      <c r="W266" s="838"/>
      <c r="X266" s="7"/>
      <c r="Y266" s="7"/>
      <c r="Z266" s="7"/>
      <c r="AA266" s="7"/>
      <c r="AB266" s="7"/>
      <c r="AC266" s="7"/>
      <c r="AD266" s="7"/>
      <c r="AE266" s="7"/>
      <c r="AF266" s="791"/>
      <c r="AG266" s="4593"/>
      <c r="AH266" s="4144"/>
      <c r="AI266" s="4581"/>
      <c r="AJ266" s="4128"/>
      <c r="AK266" s="4153" t="s">
        <v>1617</v>
      </c>
      <c r="AL266" s="4153" t="s">
        <v>274</v>
      </c>
      <c r="AM266" s="4594">
        <v>13081667</v>
      </c>
      <c r="AN266" s="4574"/>
      <c r="AO266" s="4575"/>
      <c r="AP266" s="4575"/>
      <c r="AQ266" s="4576"/>
      <c r="AR266" s="4158">
        <v>2201070304</v>
      </c>
      <c r="AS266" s="4166"/>
      <c r="AT266" s="4127"/>
      <c r="AU266" s="1406"/>
      <c r="AV266" s="1406"/>
      <c r="AW266" s="4135"/>
      <c r="AX266" s="4135"/>
      <c r="AY266" s="4595">
        <v>13081667</v>
      </c>
      <c r="AZ266" s="1449"/>
      <c r="BA266" s="2271" t="s">
        <v>349</v>
      </c>
      <c r="BB266" s="2271" t="s">
        <v>2025</v>
      </c>
      <c r="BC266" s="4437" t="s">
        <v>1949</v>
      </c>
      <c r="BD266" s="2271" t="s">
        <v>2026</v>
      </c>
      <c r="BE266" s="4151"/>
      <c r="BF266" s="4138">
        <v>13081667</v>
      </c>
      <c r="BG266" s="4127">
        <v>2017001048</v>
      </c>
      <c r="BH266" s="4139"/>
      <c r="BI266" s="4596">
        <v>13081667</v>
      </c>
      <c r="BJ266" s="4141">
        <v>37085</v>
      </c>
      <c r="BK266" s="4152">
        <v>43099</v>
      </c>
      <c r="BL266" s="2024"/>
      <c r="BM266" s="2169"/>
      <c r="BN266" s="1902"/>
      <c r="BO266" s="1878"/>
      <c r="BP266" s="1878"/>
      <c r="BQ266" s="1915"/>
      <c r="BR266" s="1878"/>
      <c r="BS266" s="1878"/>
      <c r="BT266" s="1878"/>
      <c r="BU266" s="1878"/>
      <c r="BV266" s="1878"/>
      <c r="BW266" s="1878"/>
      <c r="BX266" s="1878"/>
      <c r="BY266" s="1878"/>
      <c r="BZ266" s="1878"/>
      <c r="CA266" s="1878"/>
      <c r="CB266" s="1878"/>
      <c r="CC266" s="1878"/>
      <c r="CD266" s="1966" t="s">
        <v>1713</v>
      </c>
    </row>
    <row r="267" spans="1:82" s="1009" customFormat="1" ht="21" customHeight="1" thickBot="1" x14ac:dyDescent="0.25">
      <c r="A267" s="917" t="s">
        <v>161</v>
      </c>
      <c r="B267" s="889" t="s">
        <v>120</v>
      </c>
      <c r="C267" s="968" t="s">
        <v>122</v>
      </c>
      <c r="D267" s="918">
        <v>28</v>
      </c>
      <c r="E267" s="575" t="s">
        <v>1966</v>
      </c>
      <c r="F267" s="526" t="s">
        <v>1937</v>
      </c>
      <c r="G267" s="576">
        <v>0</v>
      </c>
      <c r="H267" s="576" t="s">
        <v>0</v>
      </c>
      <c r="I267" s="612">
        <v>1</v>
      </c>
      <c r="J267" s="454">
        <v>0.25</v>
      </c>
      <c r="K267" s="25"/>
      <c r="L267" s="830"/>
      <c r="M267" s="832"/>
      <c r="N267" s="832"/>
      <c r="O267" s="832"/>
      <c r="P267" s="832"/>
      <c r="Q267" s="832"/>
      <c r="R267" s="832"/>
      <c r="S267" s="832"/>
      <c r="T267" s="832"/>
      <c r="U267" s="833"/>
      <c r="V267" s="838"/>
      <c r="W267" s="838"/>
      <c r="X267" s="7"/>
      <c r="Y267" s="7"/>
      <c r="Z267" s="7"/>
      <c r="AA267" s="7"/>
      <c r="AB267" s="7"/>
      <c r="AC267" s="7"/>
      <c r="AD267" s="7"/>
      <c r="AE267" s="7"/>
      <c r="AF267" s="791"/>
      <c r="AG267" s="4593"/>
      <c r="AH267" s="4144" t="s">
        <v>6273</v>
      </c>
      <c r="AI267" s="4581" t="s">
        <v>795</v>
      </c>
      <c r="AJ267" s="4128" t="s">
        <v>2027</v>
      </c>
      <c r="AK267" s="4153" t="s">
        <v>1617</v>
      </c>
      <c r="AL267" s="4153" t="s">
        <v>274</v>
      </c>
      <c r="AM267" s="4597">
        <v>47600000</v>
      </c>
      <c r="AN267" s="4574"/>
      <c r="AO267" s="4575"/>
      <c r="AP267" s="4575"/>
      <c r="AQ267" s="4576"/>
      <c r="AR267" s="4158">
        <v>2201070304</v>
      </c>
      <c r="AS267" s="4166"/>
      <c r="AT267" s="4127"/>
      <c r="AU267" s="1406"/>
      <c r="AV267" s="1406"/>
      <c r="AW267" s="4135"/>
      <c r="AX267" s="4135"/>
      <c r="AY267" s="4598">
        <v>47600000</v>
      </c>
      <c r="AZ267" s="1449"/>
      <c r="BA267" s="2271" t="s">
        <v>349</v>
      </c>
      <c r="BB267" s="2271" t="s">
        <v>2028</v>
      </c>
      <c r="BC267" s="4437" t="s">
        <v>2029</v>
      </c>
      <c r="BD267" s="2271" t="s">
        <v>2030</v>
      </c>
      <c r="BE267" s="4151"/>
      <c r="BF267" s="4599">
        <v>47600000</v>
      </c>
      <c r="BG267" s="4127">
        <v>2017001174</v>
      </c>
      <c r="BH267" s="4139">
        <v>42929</v>
      </c>
      <c r="BI267" s="4584">
        <v>47600000</v>
      </c>
      <c r="BJ267" s="4585">
        <v>42950</v>
      </c>
      <c r="BK267" s="4600" t="s">
        <v>2031</v>
      </c>
      <c r="BL267" s="2024"/>
      <c r="BM267" s="2169"/>
      <c r="BN267" s="1902"/>
      <c r="BO267" s="1878"/>
      <c r="BP267" s="1878"/>
      <c r="BQ267" s="1915"/>
      <c r="BR267" s="1878"/>
      <c r="BS267" s="1878"/>
      <c r="BT267" s="1878"/>
      <c r="BU267" s="1878"/>
      <c r="BV267" s="1878"/>
      <c r="BW267" s="1878"/>
      <c r="BX267" s="1878"/>
      <c r="BY267" s="1878"/>
      <c r="BZ267" s="1878"/>
      <c r="CA267" s="1878"/>
      <c r="CB267" s="1878"/>
      <c r="CC267" s="1878"/>
      <c r="CD267" s="1966" t="s">
        <v>1713</v>
      </c>
    </row>
    <row r="268" spans="1:82" ht="25.5" customHeight="1" thickBot="1" x14ac:dyDescent="0.25">
      <c r="A268" s="570" t="s">
        <v>161</v>
      </c>
      <c r="B268" s="571" t="s">
        <v>120</v>
      </c>
      <c r="C268" s="587" t="s">
        <v>122</v>
      </c>
      <c r="D268" s="163">
        <v>29</v>
      </c>
      <c r="E268" s="47" t="s">
        <v>916</v>
      </c>
      <c r="F268" s="48" t="s">
        <v>917</v>
      </c>
      <c r="G268" s="49">
        <v>4849</v>
      </c>
      <c r="H268" s="49" t="s">
        <v>0</v>
      </c>
      <c r="I268" s="49">
        <v>5819</v>
      </c>
      <c r="J268" s="572"/>
      <c r="K268" s="319"/>
      <c r="L268" s="293">
        <f t="shared" ref="L268:L279" si="31">+M268+N268+O268+P268+Q268+R268+S268+T268</f>
        <v>0</v>
      </c>
      <c r="M268" s="52"/>
      <c r="N268" s="52"/>
      <c r="O268" s="52"/>
      <c r="P268" s="52"/>
      <c r="Q268" s="52"/>
      <c r="R268" s="52"/>
      <c r="S268" s="52"/>
      <c r="T268" s="52"/>
      <c r="U268" s="467">
        <f t="shared" si="22"/>
        <v>0</v>
      </c>
      <c r="V268" s="52"/>
      <c r="W268" s="52"/>
      <c r="X268" s="52"/>
      <c r="Y268" s="52"/>
      <c r="Z268" s="52"/>
      <c r="AA268" s="52"/>
      <c r="AB268" s="52"/>
      <c r="AC268" s="52"/>
      <c r="AD268" s="52"/>
      <c r="AE268" s="52"/>
      <c r="AF268" s="52"/>
      <c r="AG268" s="1923"/>
      <c r="AH268" s="1462"/>
      <c r="AI268" s="1462"/>
      <c r="AJ268" s="1462"/>
      <c r="AK268" s="1462"/>
      <c r="AL268" s="1462"/>
      <c r="AM268" s="1923"/>
      <c r="AN268" s="1923"/>
      <c r="AO268" s="1462"/>
      <c r="AP268" s="1462"/>
      <c r="AQ268" s="1462"/>
      <c r="AR268" s="1462"/>
      <c r="AS268" s="1687"/>
      <c r="AT268" s="1638"/>
      <c r="AU268" s="1969"/>
      <c r="AV268" s="1969"/>
      <c r="AW268" s="2138"/>
      <c r="AX268" s="2139"/>
      <c r="AY268" s="2140"/>
      <c r="AZ268" s="1459"/>
      <c r="BA268" s="1459"/>
      <c r="BB268" s="1459"/>
      <c r="BC268" s="1459"/>
      <c r="BD268" s="1459"/>
      <c r="BE268" s="1381"/>
      <c r="BF268" s="1381"/>
      <c r="BG268" s="1381"/>
      <c r="BH268" s="1381"/>
      <c r="BI268" s="1972"/>
      <c r="BJ268" s="1381"/>
      <c r="BK268" s="1381"/>
      <c r="BL268" s="1973">
        <f t="shared" si="23"/>
        <v>0</v>
      </c>
      <c r="BM268" s="1974">
        <f>L268-(BI268:BI4794)</f>
        <v>0</v>
      </c>
      <c r="BN268" s="1975"/>
      <c r="BO268" s="1975"/>
      <c r="BP268" s="1975"/>
      <c r="BQ268" s="1975"/>
      <c r="BR268" s="1976"/>
      <c r="BS268" s="1977"/>
      <c r="BT268" s="1977"/>
      <c r="BU268" s="1977"/>
      <c r="BV268" s="1977"/>
      <c r="BW268" s="1977"/>
      <c r="BX268" s="1977"/>
      <c r="BY268" s="1977"/>
      <c r="BZ268" s="1977"/>
      <c r="CA268" s="1977"/>
      <c r="CB268" s="1977"/>
      <c r="CC268" s="1977"/>
      <c r="CD268" s="1978" t="s">
        <v>911</v>
      </c>
    </row>
    <row r="269" spans="1:82" ht="25.5" customHeight="1" thickBot="1" x14ac:dyDescent="0.25">
      <c r="A269" s="573" t="s">
        <v>161</v>
      </c>
      <c r="B269" s="574" t="s">
        <v>120</v>
      </c>
      <c r="C269" s="588" t="s">
        <v>122</v>
      </c>
      <c r="D269" s="460" t="s">
        <v>918</v>
      </c>
      <c r="E269" s="575" t="s">
        <v>919</v>
      </c>
      <c r="F269" s="526" t="s">
        <v>917</v>
      </c>
      <c r="G269" s="576">
        <v>4849</v>
      </c>
      <c r="H269" s="576" t="s">
        <v>1</v>
      </c>
      <c r="I269" s="576">
        <v>4849</v>
      </c>
      <c r="J269" s="577">
        <v>4849</v>
      </c>
      <c r="K269" s="319"/>
      <c r="L269" s="436">
        <f t="shared" si="31"/>
        <v>0</v>
      </c>
      <c r="M269" s="466"/>
      <c r="N269" s="466"/>
      <c r="O269" s="466"/>
      <c r="P269" s="466"/>
      <c r="Q269" s="466"/>
      <c r="R269" s="466"/>
      <c r="S269" s="466"/>
      <c r="T269" s="466"/>
      <c r="U269" s="467">
        <f t="shared" si="22"/>
        <v>0</v>
      </c>
      <c r="V269" s="466"/>
      <c r="W269" s="466"/>
      <c r="X269" s="466"/>
      <c r="Y269" s="466"/>
      <c r="Z269" s="466"/>
      <c r="AA269" s="466"/>
      <c r="AB269" s="466"/>
      <c r="AC269" s="466"/>
      <c r="AD269" s="466"/>
      <c r="AE269" s="466"/>
      <c r="AF269" s="466"/>
      <c r="AG269" s="1147"/>
      <c r="AH269" s="1133"/>
      <c r="AI269" s="1133"/>
      <c r="AJ269" s="1133"/>
      <c r="AK269" s="1133"/>
      <c r="AL269" s="1133"/>
      <c r="AM269" s="1147"/>
      <c r="AN269" s="1147"/>
      <c r="AO269" s="1133"/>
      <c r="AP269" s="1133"/>
      <c r="AQ269" s="1133"/>
      <c r="AR269" s="1133"/>
      <c r="AS269" s="1980" t="s">
        <v>5829</v>
      </c>
      <c r="AT269" s="1143" t="s">
        <v>383</v>
      </c>
      <c r="AU269" s="1992">
        <v>4849</v>
      </c>
      <c r="AV269" s="1992">
        <v>4603</v>
      </c>
      <c r="AW269" s="1993">
        <v>42736</v>
      </c>
      <c r="AX269" s="1993">
        <v>43100</v>
      </c>
      <c r="AY269" s="1994">
        <v>0</v>
      </c>
      <c r="AZ269" s="1423"/>
      <c r="BA269" s="1423"/>
      <c r="BB269" s="1423"/>
      <c r="BC269" s="1423"/>
      <c r="BD269" s="1423"/>
      <c r="BE269" s="1419"/>
      <c r="BF269" s="1419"/>
      <c r="BG269" s="1419"/>
      <c r="BH269" s="1419"/>
      <c r="BI269" s="1985"/>
      <c r="BJ269" s="1419"/>
      <c r="BK269" s="1419"/>
      <c r="BL269" s="1986">
        <f t="shared" si="23"/>
        <v>0</v>
      </c>
      <c r="BM269" s="1987"/>
      <c r="BN269" s="1988"/>
      <c r="BO269" s="1988"/>
      <c r="BP269" s="1988"/>
      <c r="BQ269" s="1988"/>
      <c r="BR269" s="1989"/>
      <c r="BS269" s="1990"/>
      <c r="BT269" s="1990"/>
      <c r="BU269" s="1990"/>
      <c r="BV269" s="1990"/>
      <c r="BW269" s="1990"/>
      <c r="BX269" s="1990"/>
      <c r="BY269" s="1990"/>
      <c r="BZ269" s="1990"/>
      <c r="CA269" s="1990"/>
      <c r="CB269" s="1990"/>
      <c r="CC269" s="1990"/>
      <c r="CD269" s="1978" t="s">
        <v>911</v>
      </c>
    </row>
    <row r="270" spans="1:82" ht="25.5" customHeight="1" thickBot="1" x14ac:dyDescent="0.25">
      <c r="A270" s="573" t="s">
        <v>161</v>
      </c>
      <c r="B270" s="574" t="s">
        <v>120</v>
      </c>
      <c r="C270" s="588" t="s">
        <v>122</v>
      </c>
      <c r="D270" s="460" t="s">
        <v>918</v>
      </c>
      <c r="E270" s="575" t="s">
        <v>919</v>
      </c>
      <c r="F270" s="526" t="s">
        <v>917</v>
      </c>
      <c r="G270" s="576">
        <v>4849</v>
      </c>
      <c r="H270" s="576" t="s">
        <v>1</v>
      </c>
      <c r="I270" s="576">
        <v>4849</v>
      </c>
      <c r="J270" s="577">
        <v>4849</v>
      </c>
      <c r="K270" s="319"/>
      <c r="L270" s="436">
        <f t="shared" si="31"/>
        <v>0</v>
      </c>
      <c r="M270" s="466"/>
      <c r="N270" s="466"/>
      <c r="O270" s="466"/>
      <c r="P270" s="466"/>
      <c r="Q270" s="466"/>
      <c r="R270" s="466"/>
      <c r="S270" s="466"/>
      <c r="T270" s="466"/>
      <c r="U270" s="467">
        <f t="shared" si="22"/>
        <v>0</v>
      </c>
      <c r="V270" s="466"/>
      <c r="W270" s="466"/>
      <c r="X270" s="466"/>
      <c r="Y270" s="466"/>
      <c r="Z270" s="466"/>
      <c r="AA270" s="466"/>
      <c r="AB270" s="466"/>
      <c r="AC270" s="466"/>
      <c r="AD270" s="466"/>
      <c r="AE270" s="466"/>
      <c r="AF270" s="466"/>
      <c r="AG270" s="1147"/>
      <c r="AH270" s="1133"/>
      <c r="AI270" s="1133"/>
      <c r="AJ270" s="1133"/>
      <c r="AK270" s="1133"/>
      <c r="AL270" s="1133"/>
      <c r="AM270" s="1147"/>
      <c r="AN270" s="1147"/>
      <c r="AO270" s="1133"/>
      <c r="AP270" s="1133"/>
      <c r="AQ270" s="1133"/>
      <c r="AR270" s="1133"/>
      <c r="AS270" s="1991"/>
      <c r="AT270" s="1143"/>
      <c r="AU270" s="1992"/>
      <c r="AV270" s="1992"/>
      <c r="AW270" s="1993"/>
      <c r="AX270" s="2141"/>
      <c r="AY270" s="1994"/>
      <c r="AZ270" s="1423"/>
      <c r="BA270" s="1423"/>
      <c r="BB270" s="1423"/>
      <c r="BC270" s="1423"/>
      <c r="BD270" s="1423"/>
      <c r="BE270" s="1419"/>
      <c r="BF270" s="1419"/>
      <c r="BG270" s="1419"/>
      <c r="BH270" s="1419"/>
      <c r="BI270" s="1985"/>
      <c r="BJ270" s="1419"/>
      <c r="BK270" s="1419"/>
      <c r="BL270" s="1986">
        <f t="shared" si="23"/>
        <v>0</v>
      </c>
      <c r="BM270" s="1987"/>
      <c r="BN270" s="1988"/>
      <c r="BO270" s="1988"/>
      <c r="BP270" s="1988"/>
      <c r="BQ270" s="1988"/>
      <c r="BR270" s="1989"/>
      <c r="BS270" s="1990"/>
      <c r="BT270" s="1990"/>
      <c r="BU270" s="1990"/>
      <c r="BV270" s="1990"/>
      <c r="BW270" s="1990"/>
      <c r="BX270" s="1990"/>
      <c r="BY270" s="1990"/>
      <c r="BZ270" s="1990"/>
      <c r="CA270" s="1990"/>
      <c r="CB270" s="1990"/>
      <c r="CC270" s="1990"/>
      <c r="CD270" s="1978" t="s">
        <v>911</v>
      </c>
    </row>
    <row r="271" spans="1:82" ht="25.5" customHeight="1" thickBot="1" x14ac:dyDescent="0.25">
      <c r="A271" s="573" t="s">
        <v>161</v>
      </c>
      <c r="B271" s="574" t="s">
        <v>120</v>
      </c>
      <c r="C271" s="588" t="s">
        <v>122</v>
      </c>
      <c r="D271" s="460" t="s">
        <v>918</v>
      </c>
      <c r="E271" s="575" t="s">
        <v>919</v>
      </c>
      <c r="F271" s="526" t="s">
        <v>917</v>
      </c>
      <c r="G271" s="576">
        <v>4849</v>
      </c>
      <c r="H271" s="576" t="s">
        <v>1</v>
      </c>
      <c r="I271" s="576">
        <v>4849</v>
      </c>
      <c r="J271" s="577">
        <v>4849</v>
      </c>
      <c r="K271" s="319"/>
      <c r="L271" s="436"/>
      <c r="M271" s="466"/>
      <c r="N271" s="589"/>
      <c r="O271" s="466"/>
      <c r="P271" s="466"/>
      <c r="Q271" s="466"/>
      <c r="R271" s="466"/>
      <c r="S271" s="466"/>
      <c r="T271" s="466"/>
      <c r="U271" s="467">
        <f t="shared" si="22"/>
        <v>0</v>
      </c>
      <c r="V271" s="466"/>
      <c r="W271" s="466"/>
      <c r="X271" s="466"/>
      <c r="Y271" s="466"/>
      <c r="Z271" s="466"/>
      <c r="AA271" s="466"/>
      <c r="AB271" s="466"/>
      <c r="AC271" s="466"/>
      <c r="AD271" s="466"/>
      <c r="AE271" s="466"/>
      <c r="AF271" s="466"/>
      <c r="AG271" s="1147"/>
      <c r="AH271" s="1133"/>
      <c r="AI271" s="1133"/>
      <c r="AJ271" s="1133"/>
      <c r="AK271" s="1133"/>
      <c r="AL271" s="1133"/>
      <c r="AM271" s="1147"/>
      <c r="AN271" s="1147"/>
      <c r="AO271" s="1133"/>
      <c r="AP271" s="1133"/>
      <c r="AQ271" s="1133"/>
      <c r="AR271" s="1133"/>
      <c r="AS271" s="1991"/>
      <c r="AT271" s="1143"/>
      <c r="AU271" s="1992"/>
      <c r="AV271" s="1992"/>
      <c r="AW271" s="1993"/>
      <c r="AX271" s="2141"/>
      <c r="AY271" s="1994"/>
      <c r="AZ271" s="1423"/>
      <c r="BA271" s="1423"/>
      <c r="BB271" s="1423"/>
      <c r="BC271" s="1423"/>
      <c r="BD271" s="1423"/>
      <c r="BE271" s="1419"/>
      <c r="BF271" s="1419"/>
      <c r="BG271" s="1419"/>
      <c r="BH271" s="1419"/>
      <c r="BI271" s="1985"/>
      <c r="BJ271" s="1419"/>
      <c r="BK271" s="1419"/>
      <c r="BL271" s="1986">
        <f t="shared" si="23"/>
        <v>0</v>
      </c>
      <c r="BM271" s="1987"/>
      <c r="BN271" s="1988"/>
      <c r="BO271" s="1988"/>
      <c r="BP271" s="1988"/>
      <c r="BQ271" s="1988"/>
      <c r="BR271" s="1989"/>
      <c r="BS271" s="1990"/>
      <c r="BT271" s="1990"/>
      <c r="BU271" s="1990"/>
      <c r="BV271" s="1990"/>
      <c r="BW271" s="1990"/>
      <c r="BX271" s="1990"/>
      <c r="BY271" s="1990"/>
      <c r="BZ271" s="1990"/>
      <c r="CA271" s="1990"/>
      <c r="CB271" s="1990"/>
      <c r="CC271" s="1990"/>
      <c r="CD271" s="1978" t="s">
        <v>911</v>
      </c>
    </row>
    <row r="272" spans="1:82" ht="25.5" customHeight="1" thickBot="1" x14ac:dyDescent="0.25">
      <c r="A272" s="573" t="s">
        <v>161</v>
      </c>
      <c r="B272" s="574" t="s">
        <v>120</v>
      </c>
      <c r="C272" s="588" t="s">
        <v>122</v>
      </c>
      <c r="D272" s="460" t="s">
        <v>920</v>
      </c>
      <c r="E272" s="575" t="s">
        <v>921</v>
      </c>
      <c r="F272" s="526" t="s">
        <v>922</v>
      </c>
      <c r="G272" s="576">
        <v>0</v>
      </c>
      <c r="H272" s="576" t="s">
        <v>0</v>
      </c>
      <c r="I272" s="576">
        <v>970</v>
      </c>
      <c r="J272" s="577">
        <v>970</v>
      </c>
      <c r="K272" s="319"/>
      <c r="L272" s="436">
        <f>+M4796+N4796+O4796+P4796+Q4796+R4796+S4796+T4796</f>
        <v>0</v>
      </c>
      <c r="M272" s="466"/>
      <c r="N272" s="466"/>
      <c r="O272" s="466"/>
      <c r="P272" s="466"/>
      <c r="Q272" s="466"/>
      <c r="R272" s="466"/>
      <c r="S272" s="466"/>
      <c r="T272" s="466"/>
      <c r="U272" s="467">
        <f t="shared" si="22"/>
        <v>0</v>
      </c>
      <c r="V272" s="466"/>
      <c r="W272" s="466"/>
      <c r="X272" s="466"/>
      <c r="Y272" s="466"/>
      <c r="Z272" s="466"/>
      <c r="AA272" s="466"/>
      <c r="AB272" s="466"/>
      <c r="AC272" s="466"/>
      <c r="AD272" s="466"/>
      <c r="AE272" s="466"/>
      <c r="AF272" s="466"/>
      <c r="AG272" s="1147"/>
      <c r="AH272" s="1133"/>
      <c r="AI272" s="1133"/>
      <c r="AJ272" s="1133"/>
      <c r="AK272" s="1133"/>
      <c r="AL272" s="1133"/>
      <c r="AM272" s="1147"/>
      <c r="AN272" s="1147"/>
      <c r="AO272" s="1133"/>
      <c r="AP272" s="1133"/>
      <c r="AQ272" s="1133"/>
      <c r="AR272" s="1133"/>
      <c r="AS272" s="1980" t="s">
        <v>5830</v>
      </c>
      <c r="AT272" s="1143" t="s">
        <v>383</v>
      </c>
      <c r="AU272" s="1992">
        <v>970</v>
      </c>
      <c r="AV272" s="1992">
        <v>0</v>
      </c>
      <c r="AW272" s="2142">
        <v>42736</v>
      </c>
      <c r="AX272" s="2142">
        <v>43100</v>
      </c>
      <c r="AY272" s="2143"/>
      <c r="AZ272" s="1423"/>
      <c r="BA272" s="1423"/>
      <c r="BB272" s="1423"/>
      <c r="BC272" s="1423"/>
      <c r="BD272" s="1423"/>
      <c r="BE272" s="1419"/>
      <c r="BF272" s="1419"/>
      <c r="BG272" s="1419"/>
      <c r="BH272" s="1419"/>
      <c r="BI272" s="1985"/>
      <c r="BJ272" s="1419"/>
      <c r="BK272" s="1419"/>
      <c r="BL272" s="1986">
        <f>BF4796-BI4796</f>
        <v>0</v>
      </c>
      <c r="BM272" s="1987"/>
      <c r="BN272" s="1988"/>
      <c r="BO272" s="1988"/>
      <c r="BP272" s="1988"/>
      <c r="BQ272" s="1988"/>
      <c r="BR272" s="1989"/>
      <c r="BS272" s="1990"/>
      <c r="BT272" s="1990"/>
      <c r="BU272" s="1990"/>
      <c r="BV272" s="1990"/>
      <c r="BW272" s="1990"/>
      <c r="BX272" s="1990"/>
      <c r="BY272" s="1990"/>
      <c r="BZ272" s="1990"/>
      <c r="CA272" s="1990"/>
      <c r="CB272" s="1990"/>
      <c r="CC272" s="1990"/>
      <c r="CD272" s="1978" t="s">
        <v>911</v>
      </c>
    </row>
    <row r="273" spans="1:82" ht="25.5" customHeight="1" thickBot="1" x14ac:dyDescent="0.25">
      <c r="A273" s="573" t="s">
        <v>161</v>
      </c>
      <c r="B273" s="574" t="s">
        <v>120</v>
      </c>
      <c r="C273" s="588" t="s">
        <v>122</v>
      </c>
      <c r="D273" s="460" t="s">
        <v>920</v>
      </c>
      <c r="E273" s="575" t="s">
        <v>921</v>
      </c>
      <c r="F273" s="526" t="s">
        <v>922</v>
      </c>
      <c r="G273" s="576">
        <v>0</v>
      </c>
      <c r="H273" s="576" t="s">
        <v>0</v>
      </c>
      <c r="I273" s="576">
        <v>970</v>
      </c>
      <c r="J273" s="577">
        <v>970</v>
      </c>
      <c r="K273" s="584"/>
      <c r="L273" s="436"/>
      <c r="M273" s="466"/>
      <c r="N273" s="466"/>
      <c r="O273" s="466"/>
      <c r="P273" s="466"/>
      <c r="Q273" s="466"/>
      <c r="R273" s="466"/>
      <c r="S273" s="466"/>
      <c r="T273" s="466"/>
      <c r="U273" s="467">
        <f t="shared" si="22"/>
        <v>0</v>
      </c>
      <c r="V273" s="466"/>
      <c r="W273" s="466"/>
      <c r="X273" s="466"/>
      <c r="Y273" s="466"/>
      <c r="Z273" s="466"/>
      <c r="AA273" s="466"/>
      <c r="AB273" s="466"/>
      <c r="AC273" s="466"/>
      <c r="AD273" s="466"/>
      <c r="AE273" s="466"/>
      <c r="AF273" s="466"/>
      <c r="AG273" s="1147"/>
      <c r="AH273" s="1133"/>
      <c r="AI273" s="1133"/>
      <c r="AJ273" s="1133"/>
      <c r="AK273" s="1133"/>
      <c r="AL273" s="1133"/>
      <c r="AM273" s="1147"/>
      <c r="AN273" s="1147"/>
      <c r="AO273" s="1133"/>
      <c r="AP273" s="1133"/>
      <c r="AQ273" s="1133"/>
      <c r="AR273" s="1133"/>
      <c r="AS273" s="1991"/>
      <c r="AT273" s="1143"/>
      <c r="AU273" s="1992"/>
      <c r="AV273" s="1992"/>
      <c r="AW273" s="1993"/>
      <c r="AX273" s="1993"/>
      <c r="AY273" s="1994"/>
      <c r="AZ273" s="1423"/>
      <c r="BA273" s="1423"/>
      <c r="BB273" s="1423"/>
      <c r="BC273" s="1423"/>
      <c r="BD273" s="1423"/>
      <c r="BE273" s="1419"/>
      <c r="BF273" s="1419"/>
      <c r="BG273" s="1419"/>
      <c r="BH273" s="1419"/>
      <c r="BI273" s="1985"/>
      <c r="BJ273" s="1419"/>
      <c r="BK273" s="1419"/>
      <c r="BL273" s="1986">
        <f t="shared" si="23"/>
        <v>0</v>
      </c>
      <c r="BM273" s="1987"/>
      <c r="BN273" s="1988"/>
      <c r="BO273" s="1988"/>
      <c r="BP273" s="1988"/>
      <c r="BQ273" s="1988"/>
      <c r="BR273" s="1989"/>
      <c r="BS273" s="1990"/>
      <c r="BT273" s="1990"/>
      <c r="BU273" s="1990"/>
      <c r="BV273" s="1990"/>
      <c r="BW273" s="1990"/>
      <c r="BX273" s="1990"/>
      <c r="BY273" s="1990"/>
      <c r="BZ273" s="1990"/>
      <c r="CA273" s="1990"/>
      <c r="CB273" s="1990"/>
      <c r="CC273" s="1990"/>
      <c r="CD273" s="1978" t="s">
        <v>911</v>
      </c>
    </row>
    <row r="274" spans="1:82" ht="25.5" customHeight="1" thickBot="1" x14ac:dyDescent="0.25">
      <c r="A274" s="590" t="s">
        <v>161</v>
      </c>
      <c r="B274" s="591" t="s">
        <v>120</v>
      </c>
      <c r="C274" s="592" t="s">
        <v>122</v>
      </c>
      <c r="D274" s="205" t="s">
        <v>920</v>
      </c>
      <c r="E274" s="593" t="s">
        <v>921</v>
      </c>
      <c r="F274" s="100" t="s">
        <v>922</v>
      </c>
      <c r="G274" s="594">
        <v>0</v>
      </c>
      <c r="H274" s="594" t="s">
        <v>0</v>
      </c>
      <c r="I274" s="594">
        <v>970</v>
      </c>
      <c r="J274" s="595">
        <v>970</v>
      </c>
      <c r="K274" s="584"/>
      <c r="L274" s="296"/>
      <c r="M274" s="8"/>
      <c r="N274" s="8"/>
      <c r="O274" s="8"/>
      <c r="P274" s="8"/>
      <c r="Q274" s="8"/>
      <c r="R274" s="8"/>
      <c r="S274" s="8"/>
      <c r="T274" s="8"/>
      <c r="U274" s="467">
        <f t="shared" si="22"/>
        <v>0</v>
      </c>
      <c r="V274" s="8"/>
      <c r="W274" s="8"/>
      <c r="X274" s="8"/>
      <c r="Y274" s="8"/>
      <c r="Z274" s="8"/>
      <c r="AA274" s="8"/>
      <c r="AB274" s="8"/>
      <c r="AC274" s="8"/>
      <c r="AD274" s="8"/>
      <c r="AE274" s="8"/>
      <c r="AF274" s="8"/>
      <c r="AG274" s="2144"/>
      <c r="AH274" s="1155"/>
      <c r="AI274" s="1155"/>
      <c r="AJ274" s="1155"/>
      <c r="AK274" s="1155"/>
      <c r="AL274" s="1155"/>
      <c r="AM274" s="2144"/>
      <c r="AN274" s="2144"/>
      <c r="AO274" s="1155"/>
      <c r="AP274" s="1155"/>
      <c r="AQ274" s="1155"/>
      <c r="AR274" s="1155"/>
      <c r="AS274" s="2145"/>
      <c r="AT274" s="2146"/>
      <c r="AU274" s="2147"/>
      <c r="AV274" s="2147"/>
      <c r="AW274" s="2148"/>
      <c r="AX274" s="2148"/>
      <c r="AY274" s="2149"/>
      <c r="AZ274" s="1607"/>
      <c r="BA274" s="1607"/>
      <c r="BB274" s="1607"/>
      <c r="BC274" s="1607"/>
      <c r="BD274" s="1607"/>
      <c r="BE274" s="1605"/>
      <c r="BF274" s="1605"/>
      <c r="BG274" s="1605"/>
      <c r="BH274" s="1605"/>
      <c r="BI274" s="2150"/>
      <c r="BJ274" s="1605"/>
      <c r="BK274" s="1605"/>
      <c r="BL274" s="2151">
        <f t="shared" si="23"/>
        <v>0</v>
      </c>
      <c r="BM274" s="2152"/>
      <c r="BN274" s="2153"/>
      <c r="BO274" s="2153"/>
      <c r="BP274" s="2153"/>
      <c r="BQ274" s="2153"/>
      <c r="BR274" s="2154"/>
      <c r="BS274" s="2155"/>
      <c r="BT274" s="2155"/>
      <c r="BU274" s="2155"/>
      <c r="BV274" s="2155"/>
      <c r="BW274" s="2155"/>
      <c r="BX274" s="2155"/>
      <c r="BY274" s="2155"/>
      <c r="BZ274" s="2155"/>
      <c r="CA274" s="2155"/>
      <c r="CB274" s="2155"/>
      <c r="CC274" s="2155"/>
      <c r="CD274" s="1978" t="s">
        <v>911</v>
      </c>
    </row>
    <row r="275" spans="1:82" ht="25.5" customHeight="1" thickBot="1" x14ac:dyDescent="0.25">
      <c r="A275" s="570" t="s">
        <v>161</v>
      </c>
      <c r="B275" s="571" t="s">
        <v>120</v>
      </c>
      <c r="C275" s="587" t="s">
        <v>122</v>
      </c>
      <c r="D275" s="163">
        <v>30</v>
      </c>
      <c r="E275" s="47" t="s">
        <v>923</v>
      </c>
      <c r="F275" s="48" t="s">
        <v>924</v>
      </c>
      <c r="G275" s="49">
        <v>1755</v>
      </c>
      <c r="H275" s="49" t="s">
        <v>0</v>
      </c>
      <c r="I275" s="49">
        <v>2106</v>
      </c>
      <c r="J275" s="572"/>
      <c r="K275" s="319"/>
      <c r="L275" s="293">
        <f>+M4802+N4802+O4802+P4802+Q4802+R4802+S4802+T4802</f>
        <v>0</v>
      </c>
      <c r="M275" s="52"/>
      <c r="N275" s="52"/>
      <c r="O275" s="52"/>
      <c r="P275" s="52"/>
      <c r="Q275" s="52"/>
      <c r="R275" s="52"/>
      <c r="S275" s="52"/>
      <c r="T275" s="52"/>
      <c r="U275" s="467">
        <f t="shared" si="22"/>
        <v>0</v>
      </c>
      <c r="V275" s="52"/>
      <c r="W275" s="52"/>
      <c r="X275" s="52"/>
      <c r="Y275" s="52"/>
      <c r="Z275" s="52"/>
      <c r="AA275" s="52"/>
      <c r="AB275" s="52"/>
      <c r="AC275" s="52"/>
      <c r="AD275" s="52"/>
      <c r="AE275" s="52"/>
      <c r="AF275" s="52"/>
      <c r="AG275" s="1923"/>
      <c r="AH275" s="1462"/>
      <c r="AI275" s="1462"/>
      <c r="AJ275" s="1462"/>
      <c r="AK275" s="1462"/>
      <c r="AL275" s="1462"/>
      <c r="AM275" s="1923"/>
      <c r="AN275" s="1923"/>
      <c r="AO275" s="1462"/>
      <c r="AP275" s="1462"/>
      <c r="AQ275" s="1462"/>
      <c r="AR275" s="1462"/>
      <c r="AS275" s="1687"/>
      <c r="AT275" s="1638"/>
      <c r="AU275" s="1969"/>
      <c r="AV275" s="1969"/>
      <c r="AW275" s="1970"/>
      <c r="AX275" s="2156"/>
      <c r="AY275" s="1971"/>
      <c r="AZ275" s="1459"/>
      <c r="BA275" s="1459"/>
      <c r="BB275" s="1459"/>
      <c r="BC275" s="1459"/>
      <c r="BD275" s="1459"/>
      <c r="BE275" s="1381"/>
      <c r="BF275" s="1381"/>
      <c r="BG275" s="1381"/>
      <c r="BH275" s="1381"/>
      <c r="BI275" s="1972"/>
      <c r="BJ275" s="1381"/>
      <c r="BK275" s="1381"/>
      <c r="BL275" s="1973">
        <f>BF4802-BI4802</f>
        <v>0</v>
      </c>
      <c r="BM275" s="1974" t="e">
        <f>L4802-(BI279:BI4802)</f>
        <v>#VALUE!</v>
      </c>
      <c r="BN275" s="1975"/>
      <c r="BO275" s="1975"/>
      <c r="BP275" s="1975"/>
      <c r="BQ275" s="1975"/>
      <c r="BR275" s="1976"/>
      <c r="BS275" s="1977"/>
      <c r="BT275" s="1977"/>
      <c r="BU275" s="1977"/>
      <c r="BV275" s="1977"/>
      <c r="BW275" s="1977"/>
      <c r="BX275" s="1977"/>
      <c r="BY275" s="1977"/>
      <c r="BZ275" s="1977"/>
      <c r="CA275" s="1977"/>
      <c r="CB275" s="1977"/>
      <c r="CC275" s="1977"/>
      <c r="CD275" s="1978" t="s">
        <v>911</v>
      </c>
    </row>
    <row r="276" spans="1:82" ht="25.5" customHeight="1" thickBot="1" x14ac:dyDescent="0.25">
      <c r="A276" s="570" t="s">
        <v>161</v>
      </c>
      <c r="B276" s="571" t="s">
        <v>120</v>
      </c>
      <c r="C276" s="587" t="s">
        <v>122</v>
      </c>
      <c r="D276" s="460" t="s">
        <v>925</v>
      </c>
      <c r="E276" s="575" t="s">
        <v>926</v>
      </c>
      <c r="F276" s="526" t="s">
        <v>924</v>
      </c>
      <c r="G276" s="576">
        <v>1755</v>
      </c>
      <c r="H276" s="576" t="s">
        <v>1</v>
      </c>
      <c r="I276" s="576">
        <v>1755</v>
      </c>
      <c r="J276" s="577">
        <v>1755</v>
      </c>
      <c r="K276" s="319"/>
      <c r="L276" s="436">
        <f t="shared" si="31"/>
        <v>0</v>
      </c>
      <c r="M276" s="466"/>
      <c r="N276" s="466"/>
      <c r="O276" s="466"/>
      <c r="P276" s="466"/>
      <c r="Q276" s="466"/>
      <c r="R276" s="466"/>
      <c r="S276" s="466"/>
      <c r="T276" s="466"/>
      <c r="U276" s="467">
        <f t="shared" si="22"/>
        <v>0</v>
      </c>
      <c r="V276" s="466"/>
      <c r="W276" s="466"/>
      <c r="X276" s="466"/>
      <c r="Y276" s="466"/>
      <c r="Z276" s="466"/>
      <c r="AA276" s="466"/>
      <c r="AB276" s="466"/>
      <c r="AC276" s="466"/>
      <c r="AD276" s="466"/>
      <c r="AE276" s="466"/>
      <c r="AF276" s="466"/>
      <c r="AG276" s="1147"/>
      <c r="AH276" s="1133"/>
      <c r="AI276" s="1133"/>
      <c r="AJ276" s="1133"/>
      <c r="AK276" s="1133"/>
      <c r="AL276" s="1133"/>
      <c r="AM276" s="1147"/>
      <c r="AN276" s="1147"/>
      <c r="AO276" s="1133"/>
      <c r="AP276" s="1133"/>
      <c r="AQ276" s="1133"/>
      <c r="AR276" s="1133"/>
      <c r="AS276" s="1980" t="s">
        <v>927</v>
      </c>
      <c r="AT276" s="1143" t="s">
        <v>383</v>
      </c>
      <c r="AU276" s="1992">
        <v>1755</v>
      </c>
      <c r="AV276" s="1992">
        <v>1067</v>
      </c>
      <c r="AW276" s="1970">
        <v>42736</v>
      </c>
      <c r="AX276" s="1970">
        <v>43100</v>
      </c>
      <c r="AY276" s="1971"/>
      <c r="AZ276" s="1423"/>
      <c r="BA276" s="1423"/>
      <c r="BB276" s="1423"/>
      <c r="BC276" s="1423"/>
      <c r="BD276" s="1423"/>
      <c r="BE276" s="1419"/>
      <c r="BF276" s="1419"/>
      <c r="BG276" s="1419"/>
      <c r="BH276" s="1419"/>
      <c r="BI276" s="1985"/>
      <c r="BJ276" s="1419"/>
      <c r="BK276" s="1419"/>
      <c r="BL276" s="1986">
        <f t="shared" si="23"/>
        <v>0</v>
      </c>
      <c r="BM276" s="1987"/>
      <c r="BN276" s="1988"/>
      <c r="BO276" s="1988"/>
      <c r="BP276" s="1988"/>
      <c r="BQ276" s="1988"/>
      <c r="BR276" s="1989"/>
      <c r="BS276" s="1990"/>
      <c r="BT276" s="1990"/>
      <c r="BU276" s="1990"/>
      <c r="BV276" s="1990"/>
      <c r="BW276" s="1990"/>
      <c r="BX276" s="1990"/>
      <c r="BY276" s="1990"/>
      <c r="BZ276" s="1990"/>
      <c r="CA276" s="1990"/>
      <c r="CB276" s="1990"/>
      <c r="CC276" s="1990"/>
      <c r="CD276" s="1978" t="s">
        <v>911</v>
      </c>
    </row>
    <row r="277" spans="1:82" ht="25.5" customHeight="1" thickBot="1" x14ac:dyDescent="0.25">
      <c r="A277" s="570" t="s">
        <v>161</v>
      </c>
      <c r="B277" s="571" t="s">
        <v>120</v>
      </c>
      <c r="C277" s="587" t="s">
        <v>122</v>
      </c>
      <c r="D277" s="460" t="s">
        <v>925</v>
      </c>
      <c r="E277" s="575" t="s">
        <v>926</v>
      </c>
      <c r="F277" s="526" t="s">
        <v>924</v>
      </c>
      <c r="G277" s="576">
        <v>1755</v>
      </c>
      <c r="H277" s="576" t="s">
        <v>1</v>
      </c>
      <c r="I277" s="576">
        <v>1755</v>
      </c>
      <c r="J277" s="577">
        <v>1755</v>
      </c>
      <c r="K277" s="319"/>
      <c r="L277" s="436"/>
      <c r="M277" s="466"/>
      <c r="N277" s="589"/>
      <c r="O277" s="466"/>
      <c r="P277" s="466"/>
      <c r="Q277" s="466"/>
      <c r="R277" s="466"/>
      <c r="S277" s="466"/>
      <c r="T277" s="466"/>
      <c r="U277" s="467">
        <f t="shared" si="22"/>
        <v>0</v>
      </c>
      <c r="V277" s="466"/>
      <c r="W277" s="466"/>
      <c r="X277" s="466"/>
      <c r="Y277" s="466"/>
      <c r="Z277" s="466"/>
      <c r="AA277" s="466"/>
      <c r="AB277" s="466"/>
      <c r="AC277" s="466"/>
      <c r="AD277" s="466"/>
      <c r="AE277" s="466"/>
      <c r="AF277" s="466"/>
      <c r="AG277" s="1147"/>
      <c r="AH277" s="1133"/>
      <c r="AI277" s="1133"/>
      <c r="AJ277" s="1133"/>
      <c r="AK277" s="1133"/>
      <c r="AL277" s="1133"/>
      <c r="AM277" s="1147"/>
      <c r="AN277" s="1147"/>
      <c r="AO277" s="1133"/>
      <c r="AP277" s="1133"/>
      <c r="AQ277" s="1133"/>
      <c r="AR277" s="1133"/>
      <c r="AS277" s="1991"/>
      <c r="AT277" s="1143"/>
      <c r="AU277" s="1992"/>
      <c r="AV277" s="1992"/>
      <c r="AW277" s="1993"/>
      <c r="AX277" s="2141"/>
      <c r="AY277" s="1994"/>
      <c r="AZ277" s="1423"/>
      <c r="BA277" s="1423"/>
      <c r="BB277" s="1423"/>
      <c r="BC277" s="1423"/>
      <c r="BD277" s="1423"/>
      <c r="BE277" s="1419"/>
      <c r="BF277" s="1419"/>
      <c r="BG277" s="1419"/>
      <c r="BH277" s="1419"/>
      <c r="BI277" s="1985"/>
      <c r="BJ277" s="1419"/>
      <c r="BK277" s="1419"/>
      <c r="BL277" s="1986">
        <f t="shared" si="23"/>
        <v>0</v>
      </c>
      <c r="BM277" s="1987"/>
      <c r="BN277" s="1988"/>
      <c r="BO277" s="1988"/>
      <c r="BP277" s="1988"/>
      <c r="BQ277" s="1988"/>
      <c r="BR277" s="1989"/>
      <c r="BS277" s="1990"/>
      <c r="BT277" s="1990"/>
      <c r="BU277" s="1990"/>
      <c r="BV277" s="1990"/>
      <c r="BW277" s="1990"/>
      <c r="BX277" s="1990"/>
      <c r="BY277" s="1990"/>
      <c r="BZ277" s="1990"/>
      <c r="CA277" s="1990"/>
      <c r="CB277" s="1990"/>
      <c r="CC277" s="1990"/>
      <c r="CD277" s="1978" t="s">
        <v>911</v>
      </c>
    </row>
    <row r="278" spans="1:82" ht="25.5" customHeight="1" thickBot="1" x14ac:dyDescent="0.25">
      <c r="A278" s="570" t="s">
        <v>161</v>
      </c>
      <c r="B278" s="571" t="s">
        <v>120</v>
      </c>
      <c r="C278" s="587" t="s">
        <v>122</v>
      </c>
      <c r="D278" s="460" t="s">
        <v>925</v>
      </c>
      <c r="E278" s="575" t="s">
        <v>926</v>
      </c>
      <c r="F278" s="526" t="s">
        <v>924</v>
      </c>
      <c r="G278" s="576">
        <v>1755</v>
      </c>
      <c r="H278" s="576" t="s">
        <v>1</v>
      </c>
      <c r="I278" s="576">
        <v>1755</v>
      </c>
      <c r="J278" s="577">
        <v>1755</v>
      </c>
      <c r="K278" s="319"/>
      <c r="L278" s="436"/>
      <c r="M278" s="466"/>
      <c r="N278" s="589"/>
      <c r="O278" s="466"/>
      <c r="P278" s="466"/>
      <c r="Q278" s="466"/>
      <c r="R278" s="466"/>
      <c r="S278" s="466"/>
      <c r="T278" s="466"/>
      <c r="U278" s="467">
        <f t="shared" si="22"/>
        <v>0</v>
      </c>
      <c r="V278" s="466"/>
      <c r="W278" s="466"/>
      <c r="X278" s="466"/>
      <c r="Y278" s="466"/>
      <c r="Z278" s="466"/>
      <c r="AA278" s="466"/>
      <c r="AB278" s="466"/>
      <c r="AC278" s="466"/>
      <c r="AD278" s="466"/>
      <c r="AE278" s="466"/>
      <c r="AF278" s="466"/>
      <c r="AG278" s="1147"/>
      <c r="AH278" s="1133"/>
      <c r="AI278" s="1133"/>
      <c r="AJ278" s="1133"/>
      <c r="AK278" s="1133"/>
      <c r="AL278" s="1133"/>
      <c r="AM278" s="1147"/>
      <c r="AN278" s="1147"/>
      <c r="AO278" s="1133"/>
      <c r="AP278" s="1133"/>
      <c r="AQ278" s="1133"/>
      <c r="AR278" s="1133"/>
      <c r="AS278" s="1991"/>
      <c r="AT278" s="1143"/>
      <c r="AU278" s="1992"/>
      <c r="AV278" s="1992"/>
      <c r="AW278" s="1993"/>
      <c r="AX278" s="2141"/>
      <c r="AY278" s="1994"/>
      <c r="AZ278" s="1423"/>
      <c r="BA278" s="1423"/>
      <c r="BB278" s="1423"/>
      <c r="BC278" s="1423"/>
      <c r="BD278" s="1423"/>
      <c r="BE278" s="1419"/>
      <c r="BF278" s="1419"/>
      <c r="BG278" s="1419"/>
      <c r="BH278" s="1419"/>
      <c r="BI278" s="1985"/>
      <c r="BJ278" s="1419"/>
      <c r="BK278" s="1419"/>
      <c r="BL278" s="1986">
        <f t="shared" si="23"/>
        <v>0</v>
      </c>
      <c r="BM278" s="1987"/>
      <c r="BN278" s="1988"/>
      <c r="BO278" s="1988"/>
      <c r="BP278" s="1988"/>
      <c r="BQ278" s="1988"/>
      <c r="BR278" s="1989"/>
      <c r="BS278" s="1990"/>
      <c r="BT278" s="1990"/>
      <c r="BU278" s="1990"/>
      <c r="BV278" s="1990"/>
      <c r="BW278" s="1990"/>
      <c r="BX278" s="1990"/>
      <c r="BY278" s="1990"/>
      <c r="BZ278" s="1990"/>
      <c r="CA278" s="1990"/>
      <c r="CB278" s="1990"/>
      <c r="CC278" s="1990"/>
      <c r="CD278" s="1978" t="s">
        <v>911</v>
      </c>
    </row>
    <row r="279" spans="1:82" ht="25.5" customHeight="1" thickBot="1" x14ac:dyDescent="0.25">
      <c r="A279" s="573" t="s">
        <v>161</v>
      </c>
      <c r="B279" s="574" t="s">
        <v>120</v>
      </c>
      <c r="C279" s="588" t="s">
        <v>122</v>
      </c>
      <c r="D279" s="460" t="s">
        <v>928</v>
      </c>
      <c r="E279" s="575" t="s">
        <v>929</v>
      </c>
      <c r="F279" s="526" t="s">
        <v>930</v>
      </c>
      <c r="G279" s="576">
        <v>0</v>
      </c>
      <c r="H279" s="576" t="s">
        <v>0</v>
      </c>
      <c r="I279" s="576">
        <v>351</v>
      </c>
      <c r="J279" s="577" t="s">
        <v>931</v>
      </c>
      <c r="K279" s="319"/>
      <c r="L279" s="436">
        <f t="shared" si="31"/>
        <v>0</v>
      </c>
      <c r="M279" s="466"/>
      <c r="N279" s="466"/>
      <c r="O279" s="466"/>
      <c r="P279" s="466"/>
      <c r="Q279" s="466"/>
      <c r="R279" s="466"/>
      <c r="S279" s="466"/>
      <c r="T279" s="466"/>
      <c r="U279" s="467">
        <f t="shared" si="22"/>
        <v>0</v>
      </c>
      <c r="V279" s="466"/>
      <c r="W279" s="466"/>
      <c r="X279" s="466"/>
      <c r="Y279" s="466"/>
      <c r="Z279" s="466"/>
      <c r="AA279" s="466"/>
      <c r="AB279" s="466"/>
      <c r="AC279" s="466"/>
      <c r="AD279" s="466"/>
      <c r="AE279" s="466"/>
      <c r="AF279" s="466"/>
      <c r="AG279" s="1147"/>
      <c r="AH279" s="1133"/>
      <c r="AI279" s="1133"/>
      <c r="AJ279" s="1133"/>
      <c r="AK279" s="1133"/>
      <c r="AL279" s="1133"/>
      <c r="AM279" s="1147"/>
      <c r="AN279" s="1147"/>
      <c r="AO279" s="1133"/>
      <c r="AP279" s="1133"/>
      <c r="AQ279" s="1133"/>
      <c r="AR279" s="1133"/>
      <c r="AS279" s="1980" t="s">
        <v>932</v>
      </c>
      <c r="AT279" s="1143" t="s">
        <v>383</v>
      </c>
      <c r="AU279" s="1992">
        <v>351</v>
      </c>
      <c r="AV279" s="1992">
        <v>0</v>
      </c>
      <c r="AW279" s="1970">
        <v>42736</v>
      </c>
      <c r="AX279" s="1970">
        <v>43100</v>
      </c>
      <c r="AY279" s="1971"/>
      <c r="AZ279" s="1423"/>
      <c r="BA279" s="1423"/>
      <c r="BB279" s="1423"/>
      <c r="BC279" s="1423"/>
      <c r="BD279" s="1423"/>
      <c r="BE279" s="1419"/>
      <c r="BF279" s="1419"/>
      <c r="BG279" s="1419"/>
      <c r="BH279" s="1419"/>
      <c r="BI279" s="1985"/>
      <c r="BJ279" s="1419"/>
      <c r="BK279" s="1419"/>
      <c r="BL279" s="1986">
        <f t="shared" si="23"/>
        <v>0</v>
      </c>
      <c r="BM279" s="1987"/>
      <c r="BN279" s="1988"/>
      <c r="BO279" s="1988"/>
      <c r="BP279" s="1988"/>
      <c r="BQ279" s="1988"/>
      <c r="BR279" s="1989"/>
      <c r="BS279" s="1990"/>
      <c r="BT279" s="1990"/>
      <c r="BU279" s="1990"/>
      <c r="BV279" s="1990"/>
      <c r="BW279" s="1990"/>
      <c r="BX279" s="1990"/>
      <c r="BY279" s="1990"/>
      <c r="BZ279" s="1990"/>
      <c r="CA279" s="1990"/>
      <c r="CB279" s="1990"/>
      <c r="CC279" s="1990"/>
      <c r="CD279" s="1978" t="s">
        <v>911</v>
      </c>
    </row>
    <row r="280" spans="1:82" ht="25.5" customHeight="1" thickBot="1" x14ac:dyDescent="0.25">
      <c r="A280" s="573" t="s">
        <v>161</v>
      </c>
      <c r="B280" s="574" t="s">
        <v>120</v>
      </c>
      <c r="C280" s="588" t="s">
        <v>122</v>
      </c>
      <c r="D280" s="460" t="s">
        <v>928</v>
      </c>
      <c r="E280" s="575" t="s">
        <v>929</v>
      </c>
      <c r="F280" s="526" t="s">
        <v>930</v>
      </c>
      <c r="G280" s="576">
        <v>0</v>
      </c>
      <c r="H280" s="576" t="s">
        <v>0</v>
      </c>
      <c r="I280" s="576">
        <v>351</v>
      </c>
      <c r="J280" s="577">
        <v>351</v>
      </c>
      <c r="K280" s="584"/>
      <c r="L280" s="436"/>
      <c r="M280" s="466"/>
      <c r="N280" s="466"/>
      <c r="O280" s="466"/>
      <c r="P280" s="466"/>
      <c r="Q280" s="466"/>
      <c r="R280" s="466"/>
      <c r="S280" s="466"/>
      <c r="T280" s="466"/>
      <c r="U280" s="467">
        <f t="shared" si="22"/>
        <v>0</v>
      </c>
      <c r="V280" s="466"/>
      <c r="W280" s="466"/>
      <c r="X280" s="466"/>
      <c r="Y280" s="466"/>
      <c r="Z280" s="466"/>
      <c r="AA280" s="466"/>
      <c r="AB280" s="466"/>
      <c r="AC280" s="466"/>
      <c r="AD280" s="466"/>
      <c r="AE280" s="466"/>
      <c r="AF280" s="466"/>
      <c r="AG280" s="1147"/>
      <c r="AH280" s="1133"/>
      <c r="AI280" s="1133"/>
      <c r="AJ280" s="1133"/>
      <c r="AK280" s="1133"/>
      <c r="AL280" s="1133"/>
      <c r="AM280" s="1147"/>
      <c r="AN280" s="1147"/>
      <c r="AO280" s="1133"/>
      <c r="AP280" s="1133"/>
      <c r="AQ280" s="1133"/>
      <c r="AR280" s="1133"/>
      <c r="AS280" s="1991"/>
      <c r="AT280" s="1143"/>
      <c r="AU280" s="1992"/>
      <c r="AV280" s="1992"/>
      <c r="AW280" s="1993"/>
      <c r="AX280" s="1993"/>
      <c r="AY280" s="1994"/>
      <c r="AZ280" s="1423"/>
      <c r="BA280" s="1423"/>
      <c r="BB280" s="1423"/>
      <c r="BC280" s="1423"/>
      <c r="BD280" s="1423"/>
      <c r="BE280" s="1419"/>
      <c r="BF280" s="1419"/>
      <c r="BG280" s="1419"/>
      <c r="BH280" s="1419"/>
      <c r="BI280" s="1985"/>
      <c r="BJ280" s="1419"/>
      <c r="BK280" s="1419"/>
      <c r="BL280" s="1986">
        <f t="shared" si="23"/>
        <v>0</v>
      </c>
      <c r="BM280" s="1987"/>
      <c r="BN280" s="1988"/>
      <c r="BO280" s="1988"/>
      <c r="BP280" s="1988"/>
      <c r="BQ280" s="1988"/>
      <c r="BR280" s="1989"/>
      <c r="BS280" s="1990"/>
      <c r="BT280" s="1990"/>
      <c r="BU280" s="1990"/>
      <c r="BV280" s="1990"/>
      <c r="BW280" s="1990"/>
      <c r="BX280" s="1990"/>
      <c r="BY280" s="1990"/>
      <c r="BZ280" s="1990"/>
      <c r="CA280" s="1990"/>
      <c r="CB280" s="1990"/>
      <c r="CC280" s="1990"/>
      <c r="CD280" s="1978" t="s">
        <v>911</v>
      </c>
    </row>
    <row r="281" spans="1:82" ht="25.5" customHeight="1" thickBot="1" x14ac:dyDescent="0.25">
      <c r="A281" s="573" t="s">
        <v>161</v>
      </c>
      <c r="B281" s="574" t="s">
        <v>120</v>
      </c>
      <c r="C281" s="588" t="s">
        <v>122</v>
      </c>
      <c r="D281" s="460" t="s">
        <v>928</v>
      </c>
      <c r="E281" s="575" t="s">
        <v>929</v>
      </c>
      <c r="F281" s="526" t="s">
        <v>930</v>
      </c>
      <c r="G281" s="576">
        <v>0</v>
      </c>
      <c r="H281" s="576" t="s">
        <v>0</v>
      </c>
      <c r="I281" s="576">
        <v>351</v>
      </c>
      <c r="J281" s="577">
        <v>351</v>
      </c>
      <c r="K281" s="584"/>
      <c r="L281" s="436"/>
      <c r="M281" s="466"/>
      <c r="N281" s="466"/>
      <c r="O281" s="466"/>
      <c r="P281" s="466"/>
      <c r="Q281" s="466"/>
      <c r="R281" s="466"/>
      <c r="S281" s="466"/>
      <c r="T281" s="466"/>
      <c r="U281" s="467">
        <f t="shared" si="22"/>
        <v>0</v>
      </c>
      <c r="V281" s="466"/>
      <c r="W281" s="466"/>
      <c r="X281" s="466"/>
      <c r="Y281" s="466"/>
      <c r="Z281" s="466"/>
      <c r="AA281" s="466"/>
      <c r="AB281" s="466"/>
      <c r="AC281" s="466"/>
      <c r="AD281" s="466"/>
      <c r="AE281" s="466"/>
      <c r="AF281" s="466"/>
      <c r="AG281" s="1147"/>
      <c r="AH281" s="1133"/>
      <c r="AI281" s="1133"/>
      <c r="AJ281" s="1133"/>
      <c r="AK281" s="1133"/>
      <c r="AL281" s="1133"/>
      <c r="AM281" s="1147"/>
      <c r="AN281" s="1147"/>
      <c r="AO281" s="1133"/>
      <c r="AP281" s="1133"/>
      <c r="AQ281" s="1133"/>
      <c r="AR281" s="1133"/>
      <c r="AS281" s="1991"/>
      <c r="AT281" s="1143"/>
      <c r="AU281" s="1992"/>
      <c r="AV281" s="1992"/>
      <c r="AW281" s="1993"/>
      <c r="AX281" s="1993"/>
      <c r="AY281" s="1994"/>
      <c r="AZ281" s="1423"/>
      <c r="BA281" s="1423"/>
      <c r="BB281" s="1423"/>
      <c r="BC281" s="1423"/>
      <c r="BD281" s="1423"/>
      <c r="BE281" s="1419"/>
      <c r="BF281" s="1419"/>
      <c r="BG281" s="1419"/>
      <c r="BH281" s="1419"/>
      <c r="BI281" s="1985"/>
      <c r="BJ281" s="1419"/>
      <c r="BK281" s="1419"/>
      <c r="BL281" s="1986">
        <f t="shared" si="23"/>
        <v>0</v>
      </c>
      <c r="BM281" s="1987"/>
      <c r="BN281" s="1988"/>
      <c r="BO281" s="1988"/>
      <c r="BP281" s="1988"/>
      <c r="BQ281" s="1988"/>
      <c r="BR281" s="1989"/>
      <c r="BS281" s="1990"/>
      <c r="BT281" s="1990"/>
      <c r="BU281" s="1990"/>
      <c r="BV281" s="1990"/>
      <c r="BW281" s="1990"/>
      <c r="BX281" s="1990"/>
      <c r="BY281" s="1990"/>
      <c r="BZ281" s="1990"/>
      <c r="CA281" s="1990"/>
      <c r="CB281" s="1990"/>
      <c r="CC281" s="1990"/>
      <c r="CD281" s="1978" t="s">
        <v>911</v>
      </c>
    </row>
    <row r="282" spans="1:82" ht="25.5" customHeight="1" thickBot="1" x14ac:dyDescent="0.25">
      <c r="A282" s="573" t="s">
        <v>161</v>
      </c>
      <c r="B282" s="574" t="s">
        <v>120</v>
      </c>
      <c r="C282" s="588" t="s">
        <v>122</v>
      </c>
      <c r="D282" s="460" t="s">
        <v>928</v>
      </c>
      <c r="E282" s="575" t="s">
        <v>929</v>
      </c>
      <c r="F282" s="526" t="s">
        <v>930</v>
      </c>
      <c r="G282" s="576">
        <v>0</v>
      </c>
      <c r="H282" s="576" t="s">
        <v>0</v>
      </c>
      <c r="I282" s="576">
        <v>351</v>
      </c>
      <c r="J282" s="577">
        <v>351</v>
      </c>
      <c r="K282" s="584"/>
      <c r="L282" s="436"/>
      <c r="M282" s="466"/>
      <c r="N282" s="466"/>
      <c r="O282" s="466"/>
      <c r="P282" s="466"/>
      <c r="Q282" s="466"/>
      <c r="R282" s="466"/>
      <c r="S282" s="466"/>
      <c r="T282" s="466"/>
      <c r="U282" s="467">
        <f t="shared" si="22"/>
        <v>0</v>
      </c>
      <c r="V282" s="466"/>
      <c r="W282" s="466"/>
      <c r="X282" s="466"/>
      <c r="Y282" s="466"/>
      <c r="Z282" s="466"/>
      <c r="AA282" s="466"/>
      <c r="AB282" s="466"/>
      <c r="AC282" s="466"/>
      <c r="AD282" s="466"/>
      <c r="AE282" s="466"/>
      <c r="AF282" s="466"/>
      <c r="AG282" s="1147"/>
      <c r="AH282" s="1133"/>
      <c r="AI282" s="1133"/>
      <c r="AJ282" s="1133"/>
      <c r="AK282" s="1133"/>
      <c r="AL282" s="1133"/>
      <c r="AM282" s="1147"/>
      <c r="AN282" s="1147"/>
      <c r="AO282" s="1133"/>
      <c r="AP282" s="1133"/>
      <c r="AQ282" s="1133"/>
      <c r="AR282" s="1133"/>
      <c r="AS282" s="1991"/>
      <c r="AT282" s="1143"/>
      <c r="AU282" s="1992"/>
      <c r="AV282" s="1992"/>
      <c r="AW282" s="1993"/>
      <c r="AX282" s="1993"/>
      <c r="AY282" s="1994"/>
      <c r="AZ282" s="1423"/>
      <c r="BA282" s="1423"/>
      <c r="BB282" s="1423"/>
      <c r="BC282" s="1423"/>
      <c r="BD282" s="1423"/>
      <c r="BE282" s="1419"/>
      <c r="BF282" s="1419"/>
      <c r="BG282" s="1419"/>
      <c r="BH282" s="1419"/>
      <c r="BI282" s="1985"/>
      <c r="BJ282" s="1419"/>
      <c r="BK282" s="1419"/>
      <c r="BL282" s="1986">
        <f t="shared" si="23"/>
        <v>0</v>
      </c>
      <c r="BM282" s="1987"/>
      <c r="BN282" s="1988"/>
      <c r="BO282" s="1988"/>
      <c r="BP282" s="1988"/>
      <c r="BQ282" s="1988"/>
      <c r="BR282" s="1989"/>
      <c r="BS282" s="1990"/>
      <c r="BT282" s="1990"/>
      <c r="BU282" s="1990"/>
      <c r="BV282" s="1990"/>
      <c r="BW282" s="1990"/>
      <c r="BX282" s="1990"/>
      <c r="BY282" s="1990"/>
      <c r="BZ282" s="1990"/>
      <c r="CA282" s="1990"/>
      <c r="CB282" s="1990"/>
      <c r="CC282" s="1990"/>
      <c r="CD282" s="1978" t="s">
        <v>911</v>
      </c>
    </row>
    <row r="283" spans="1:82" ht="25.5" customHeight="1" thickBot="1" x14ac:dyDescent="0.25">
      <c r="A283" s="573" t="s">
        <v>161</v>
      </c>
      <c r="B283" s="574" t="s">
        <v>120</v>
      </c>
      <c r="C283" s="588" t="s">
        <v>122</v>
      </c>
      <c r="D283" s="460" t="s">
        <v>928</v>
      </c>
      <c r="E283" s="575" t="s">
        <v>929</v>
      </c>
      <c r="F283" s="526" t="s">
        <v>930</v>
      </c>
      <c r="G283" s="576">
        <v>0</v>
      </c>
      <c r="H283" s="576" t="s">
        <v>0</v>
      </c>
      <c r="I283" s="576">
        <v>351</v>
      </c>
      <c r="J283" s="577">
        <v>351</v>
      </c>
      <c r="K283" s="584"/>
      <c r="L283" s="436"/>
      <c r="M283" s="466"/>
      <c r="N283" s="466"/>
      <c r="O283" s="466"/>
      <c r="P283" s="466"/>
      <c r="Q283" s="466"/>
      <c r="R283" s="466"/>
      <c r="S283" s="466"/>
      <c r="T283" s="466"/>
      <c r="U283" s="467">
        <f t="shared" si="22"/>
        <v>0</v>
      </c>
      <c r="V283" s="466"/>
      <c r="W283" s="466"/>
      <c r="X283" s="466"/>
      <c r="Y283" s="466"/>
      <c r="Z283" s="466"/>
      <c r="AA283" s="466"/>
      <c r="AB283" s="466"/>
      <c r="AC283" s="466"/>
      <c r="AD283" s="466"/>
      <c r="AE283" s="466"/>
      <c r="AF283" s="466"/>
      <c r="AG283" s="1147"/>
      <c r="AH283" s="1133"/>
      <c r="AI283" s="1133"/>
      <c r="AJ283" s="1133"/>
      <c r="AK283" s="1133"/>
      <c r="AL283" s="1133"/>
      <c r="AM283" s="1147"/>
      <c r="AN283" s="1147"/>
      <c r="AO283" s="1133"/>
      <c r="AP283" s="1133"/>
      <c r="AQ283" s="1133"/>
      <c r="AR283" s="1133"/>
      <c r="AS283" s="1991"/>
      <c r="AT283" s="1143"/>
      <c r="AU283" s="1992"/>
      <c r="AV283" s="1992"/>
      <c r="AW283" s="1993"/>
      <c r="AX283" s="1993"/>
      <c r="AY283" s="1994"/>
      <c r="AZ283" s="1423"/>
      <c r="BA283" s="1423"/>
      <c r="BB283" s="1423"/>
      <c r="BC283" s="1423"/>
      <c r="BD283" s="1423"/>
      <c r="BE283" s="1419"/>
      <c r="BF283" s="1419"/>
      <c r="BG283" s="1419"/>
      <c r="BH283" s="1419"/>
      <c r="BI283" s="1985"/>
      <c r="BJ283" s="1419"/>
      <c r="BK283" s="1419"/>
      <c r="BL283" s="1986">
        <f t="shared" si="23"/>
        <v>0</v>
      </c>
      <c r="BM283" s="1987"/>
      <c r="BN283" s="1988"/>
      <c r="BO283" s="1988"/>
      <c r="BP283" s="1988"/>
      <c r="BQ283" s="1988"/>
      <c r="BR283" s="1989"/>
      <c r="BS283" s="1990"/>
      <c r="BT283" s="1990"/>
      <c r="BU283" s="1990"/>
      <c r="BV283" s="1990"/>
      <c r="BW283" s="1990"/>
      <c r="BX283" s="1990"/>
      <c r="BY283" s="1990"/>
      <c r="BZ283" s="1990"/>
      <c r="CA283" s="1990"/>
      <c r="CB283" s="1990"/>
      <c r="CC283" s="1990"/>
      <c r="CD283" s="1978" t="s">
        <v>911</v>
      </c>
    </row>
    <row r="284" spans="1:82" ht="25.5" customHeight="1" thickBot="1" x14ac:dyDescent="0.25">
      <c r="A284" s="578" t="s">
        <v>161</v>
      </c>
      <c r="B284" s="579" t="s">
        <v>120</v>
      </c>
      <c r="C284" s="596" t="s">
        <v>122</v>
      </c>
      <c r="D284" s="431" t="s">
        <v>928</v>
      </c>
      <c r="E284" s="575" t="s">
        <v>929</v>
      </c>
      <c r="F284" s="433" t="s">
        <v>930</v>
      </c>
      <c r="G284" s="582">
        <v>0</v>
      </c>
      <c r="H284" s="582" t="s">
        <v>0</v>
      </c>
      <c r="I284" s="582">
        <v>351</v>
      </c>
      <c r="J284" s="583">
        <v>351</v>
      </c>
      <c r="K284" s="584"/>
      <c r="L284" s="437"/>
      <c r="M284" s="474"/>
      <c r="N284" s="474"/>
      <c r="O284" s="474"/>
      <c r="P284" s="474"/>
      <c r="Q284" s="474"/>
      <c r="R284" s="474"/>
      <c r="S284" s="474"/>
      <c r="T284" s="474"/>
      <c r="U284" s="467">
        <f t="shared" si="22"/>
        <v>0</v>
      </c>
      <c r="V284" s="474"/>
      <c r="W284" s="474"/>
      <c r="X284" s="474"/>
      <c r="Y284" s="474"/>
      <c r="Z284" s="474"/>
      <c r="AA284" s="474"/>
      <c r="AB284" s="474"/>
      <c r="AC284" s="474"/>
      <c r="AD284" s="474"/>
      <c r="AE284" s="474"/>
      <c r="AF284" s="474"/>
      <c r="AG284" s="1995"/>
      <c r="AH284" s="1505"/>
      <c r="AI284" s="1505"/>
      <c r="AJ284" s="1505"/>
      <c r="AK284" s="1505"/>
      <c r="AL284" s="1505"/>
      <c r="AM284" s="1995"/>
      <c r="AN284" s="1995"/>
      <c r="AO284" s="1505"/>
      <c r="AP284" s="1505"/>
      <c r="AQ284" s="1505"/>
      <c r="AR284" s="1505"/>
      <c r="AS284" s="1996"/>
      <c r="AT284" s="1997"/>
      <c r="AU284" s="1998"/>
      <c r="AV284" s="1998"/>
      <c r="AW284" s="1999"/>
      <c r="AX284" s="1999"/>
      <c r="AY284" s="2000"/>
      <c r="AZ284" s="1502"/>
      <c r="BA284" s="1502"/>
      <c r="BB284" s="1502"/>
      <c r="BC284" s="1502"/>
      <c r="BD284" s="1502"/>
      <c r="BE284" s="1498"/>
      <c r="BF284" s="1498"/>
      <c r="BG284" s="1498"/>
      <c r="BH284" s="1498"/>
      <c r="BI284" s="2001"/>
      <c r="BJ284" s="1498"/>
      <c r="BK284" s="1498"/>
      <c r="BL284" s="2002">
        <f t="shared" si="23"/>
        <v>0</v>
      </c>
      <c r="BM284" s="2003"/>
      <c r="BN284" s="2004"/>
      <c r="BO284" s="2004"/>
      <c r="BP284" s="2004"/>
      <c r="BQ284" s="2004"/>
      <c r="BR284" s="2005"/>
      <c r="BS284" s="2006"/>
      <c r="BT284" s="2006"/>
      <c r="BU284" s="2006"/>
      <c r="BV284" s="2006"/>
      <c r="BW284" s="2006"/>
      <c r="BX284" s="2006"/>
      <c r="BY284" s="2006"/>
      <c r="BZ284" s="2006"/>
      <c r="CA284" s="2006"/>
      <c r="CB284" s="2006"/>
      <c r="CC284" s="2006"/>
      <c r="CD284" s="1978" t="s">
        <v>911</v>
      </c>
    </row>
    <row r="285" spans="1:82" ht="21" customHeight="1" x14ac:dyDescent="0.2">
      <c r="A285" s="59" t="s">
        <v>161</v>
      </c>
      <c r="B285" s="71" t="s">
        <v>120</v>
      </c>
      <c r="C285" s="66" t="s">
        <v>122</v>
      </c>
      <c r="D285" s="163">
        <v>31</v>
      </c>
      <c r="E285" s="47" t="s">
        <v>3092</v>
      </c>
      <c r="F285" s="210" t="s">
        <v>3093</v>
      </c>
      <c r="G285" s="49">
        <v>834</v>
      </c>
      <c r="H285" s="49" t="s">
        <v>0</v>
      </c>
      <c r="I285" s="49">
        <v>1043</v>
      </c>
      <c r="J285" s="493">
        <v>1043</v>
      </c>
      <c r="K285" s="50"/>
      <c r="L285" s="1112">
        <f t="shared" ref="L285:L291" si="32">+M285+N285+O285+P285+Q285+R285+S285+T285</f>
        <v>0</v>
      </c>
      <c r="M285" s="52"/>
      <c r="N285" s="718"/>
      <c r="O285" s="52"/>
      <c r="P285" s="52"/>
      <c r="Q285" s="52"/>
      <c r="R285" s="52"/>
      <c r="S285" s="52"/>
      <c r="T285" s="52"/>
      <c r="U285" s="1113">
        <f t="shared" ref="U285:U296" si="33">V285+W285+X285+Y285+Z285+AA285+AB285+AC285+AD285+AE285+AF285</f>
        <v>0</v>
      </c>
      <c r="V285" s="52"/>
      <c r="W285" s="52"/>
      <c r="X285" s="52"/>
      <c r="Y285" s="52"/>
      <c r="Z285" s="52"/>
      <c r="AA285" s="52"/>
      <c r="AB285" s="52"/>
      <c r="AC285" s="52"/>
      <c r="AD285" s="52"/>
      <c r="AE285" s="52"/>
      <c r="AF285" s="52"/>
      <c r="AG285" s="1923"/>
      <c r="AH285" s="2009"/>
      <c r="AI285" s="1845"/>
      <c r="AJ285" s="1845"/>
      <c r="AK285" s="1845"/>
      <c r="AL285" s="2009"/>
      <c r="AM285" s="2010"/>
      <c r="AN285" s="2010"/>
      <c r="AO285" s="2009"/>
      <c r="AP285" s="2009"/>
      <c r="AQ285" s="2009"/>
      <c r="AR285" s="2009"/>
      <c r="AS285" s="2011" t="s">
        <v>3090</v>
      </c>
      <c r="AT285" s="2012"/>
      <c r="AU285" s="1851"/>
      <c r="AV285" s="1851"/>
      <c r="AW285" s="2013"/>
      <c r="AX285" s="2157"/>
      <c r="AY285" s="1853"/>
      <c r="AZ285" s="1854"/>
      <c r="BA285" s="1854"/>
      <c r="BB285" s="1854"/>
      <c r="BC285" s="1854"/>
      <c r="BD285" s="1854"/>
      <c r="BE285" s="1860"/>
      <c r="BF285" s="2091"/>
      <c r="BG285" s="1860"/>
      <c r="BH285" s="1860"/>
      <c r="BI285" s="2091"/>
      <c r="BJ285" s="1860"/>
      <c r="BK285" s="1860"/>
      <c r="BL285" s="1859">
        <f t="shared" ref="BL285:BL296" si="34">BF285-BI285</f>
        <v>0</v>
      </c>
      <c r="BM285" s="2014">
        <f>L285-(BI285+BI286+BI287+BI288+BI289+BI290)</f>
        <v>0</v>
      </c>
      <c r="BN285" s="1902"/>
      <c r="BO285" s="1878"/>
      <c r="BP285" s="1878"/>
      <c r="BQ285" s="1915"/>
      <c r="BR285" s="2015"/>
      <c r="BS285" s="2016"/>
      <c r="BT285" s="2016"/>
      <c r="BU285" s="2016"/>
      <c r="BV285" s="2016"/>
      <c r="BW285" s="2016"/>
      <c r="BX285" s="2016"/>
      <c r="BY285" s="2016"/>
      <c r="BZ285" s="2016"/>
      <c r="CA285" s="2016"/>
      <c r="CB285" s="2016"/>
      <c r="CC285" s="2016"/>
      <c r="CD285" s="1978" t="s">
        <v>3091</v>
      </c>
    </row>
    <row r="286" spans="1:82" ht="21" customHeight="1" x14ac:dyDescent="0.2">
      <c r="A286" s="748" t="s">
        <v>161</v>
      </c>
      <c r="B286" s="749" t="s">
        <v>120</v>
      </c>
      <c r="C286" s="750" t="s">
        <v>122</v>
      </c>
      <c r="D286" s="460">
        <v>31</v>
      </c>
      <c r="E286" s="575" t="s">
        <v>3092</v>
      </c>
      <c r="F286" s="500" t="s">
        <v>3093</v>
      </c>
      <c r="G286" s="576">
        <v>834</v>
      </c>
      <c r="H286" s="576" t="s">
        <v>0</v>
      </c>
      <c r="I286" s="576">
        <v>1043</v>
      </c>
      <c r="J286" s="454">
        <v>1043</v>
      </c>
      <c r="K286" s="538"/>
      <c r="L286" s="1114"/>
      <c r="M286" s="466"/>
      <c r="N286" s="466"/>
      <c r="O286" s="466"/>
      <c r="P286" s="466"/>
      <c r="Q286" s="466"/>
      <c r="R286" s="466"/>
      <c r="S286" s="466"/>
      <c r="T286" s="466"/>
      <c r="U286" s="1115">
        <f t="shared" si="33"/>
        <v>0</v>
      </c>
      <c r="V286" s="466"/>
      <c r="W286" s="466"/>
      <c r="X286" s="466"/>
      <c r="Y286" s="466"/>
      <c r="Z286" s="466"/>
      <c r="AA286" s="466"/>
      <c r="AB286" s="466"/>
      <c r="AC286" s="466"/>
      <c r="AD286" s="466"/>
      <c r="AE286" s="466"/>
      <c r="AF286" s="466"/>
      <c r="AG286" s="1147"/>
      <c r="AH286" s="2017"/>
      <c r="AI286" s="2018"/>
      <c r="AJ286" s="2018"/>
      <c r="AK286" s="2018"/>
      <c r="AL286" s="2017"/>
      <c r="AM286" s="2019"/>
      <c r="AN286" s="2019"/>
      <c r="AO286" s="2017"/>
      <c r="AP286" s="2017"/>
      <c r="AQ286" s="2017"/>
      <c r="AR286" s="2017"/>
      <c r="AS286" s="1991"/>
      <c r="AT286" s="2020"/>
      <c r="AU286" s="2021"/>
      <c r="AV286" s="2021"/>
      <c r="AW286" s="2022"/>
      <c r="AX286" s="2022"/>
      <c r="AY286" s="2023"/>
      <c r="AZ286" s="2200"/>
      <c r="BA286" s="2200"/>
      <c r="BB286" s="2200"/>
      <c r="BC286" s="2200"/>
      <c r="BD286" s="2200"/>
      <c r="BE286" s="2169"/>
      <c r="BF286" s="4466"/>
      <c r="BG286" s="2169"/>
      <c r="BH286" s="2169"/>
      <c r="BI286" s="4466"/>
      <c r="BJ286" s="2169"/>
      <c r="BK286" s="2169"/>
      <c r="BL286" s="2024">
        <f t="shared" si="34"/>
        <v>0</v>
      </c>
      <c r="BM286" s="2025"/>
      <c r="BN286" s="1902"/>
      <c r="BO286" s="1878"/>
      <c r="BP286" s="1878"/>
      <c r="BQ286" s="1915"/>
      <c r="BR286" s="2026"/>
      <c r="BS286" s="2027"/>
      <c r="BT286" s="2027"/>
      <c r="BU286" s="2027"/>
      <c r="BV286" s="2027"/>
      <c r="BW286" s="2027"/>
      <c r="BX286" s="2027"/>
      <c r="BY286" s="2027"/>
      <c r="BZ286" s="2027"/>
      <c r="CA286" s="2027"/>
      <c r="CB286" s="2027"/>
      <c r="CC286" s="2027"/>
      <c r="CD286" s="2028" t="s">
        <v>3091</v>
      </c>
    </row>
    <row r="287" spans="1:82" ht="21" customHeight="1" x14ac:dyDescent="0.2">
      <c r="A287" s="748" t="s">
        <v>161</v>
      </c>
      <c r="B287" s="749" t="s">
        <v>120</v>
      </c>
      <c r="C287" s="750" t="s">
        <v>122</v>
      </c>
      <c r="D287" s="460">
        <v>31</v>
      </c>
      <c r="E287" s="575" t="s">
        <v>3092</v>
      </c>
      <c r="F287" s="500" t="s">
        <v>3093</v>
      </c>
      <c r="G287" s="576">
        <v>834</v>
      </c>
      <c r="H287" s="576" t="s">
        <v>0</v>
      </c>
      <c r="I287" s="576">
        <v>1043</v>
      </c>
      <c r="J287" s="454">
        <v>1043</v>
      </c>
      <c r="K287" s="538"/>
      <c r="L287" s="1114"/>
      <c r="M287" s="466"/>
      <c r="N287" s="466"/>
      <c r="O287" s="466"/>
      <c r="P287" s="466"/>
      <c r="Q287" s="466"/>
      <c r="R287" s="466"/>
      <c r="S287" s="466"/>
      <c r="T287" s="466"/>
      <c r="U287" s="1115">
        <f t="shared" si="33"/>
        <v>0</v>
      </c>
      <c r="V287" s="466"/>
      <c r="W287" s="466"/>
      <c r="X287" s="466"/>
      <c r="Y287" s="466"/>
      <c r="Z287" s="466"/>
      <c r="AA287" s="466"/>
      <c r="AB287" s="466"/>
      <c r="AC287" s="466"/>
      <c r="AD287" s="466"/>
      <c r="AE287" s="466"/>
      <c r="AF287" s="466"/>
      <c r="AG287" s="1147"/>
      <c r="AH287" s="2017"/>
      <c r="AI287" s="2018"/>
      <c r="AJ287" s="2018"/>
      <c r="AK287" s="2018"/>
      <c r="AL287" s="2017"/>
      <c r="AM287" s="2019"/>
      <c r="AN287" s="2019"/>
      <c r="AO287" s="2017"/>
      <c r="AP287" s="2017"/>
      <c r="AQ287" s="2017"/>
      <c r="AR287" s="2017"/>
      <c r="AS287" s="1991"/>
      <c r="AT287" s="2020"/>
      <c r="AU287" s="2021"/>
      <c r="AV287" s="2021"/>
      <c r="AW287" s="2022"/>
      <c r="AX287" s="2022"/>
      <c r="AY287" s="2023"/>
      <c r="AZ287" s="2200"/>
      <c r="BA287" s="2200"/>
      <c r="BB287" s="2200"/>
      <c r="BC287" s="2200"/>
      <c r="BD287" s="2200"/>
      <c r="BE287" s="2169"/>
      <c r="BF287" s="4466"/>
      <c r="BG287" s="2169"/>
      <c r="BH287" s="2169"/>
      <c r="BI287" s="4466"/>
      <c r="BJ287" s="2169"/>
      <c r="BK287" s="2169"/>
      <c r="BL287" s="2024">
        <f t="shared" si="34"/>
        <v>0</v>
      </c>
      <c r="BM287" s="2025"/>
      <c r="BN287" s="1902"/>
      <c r="BO287" s="1878"/>
      <c r="BP287" s="1878"/>
      <c r="BQ287" s="1915"/>
      <c r="BR287" s="2026"/>
      <c r="BS287" s="2027"/>
      <c r="BT287" s="2027"/>
      <c r="BU287" s="2027"/>
      <c r="BV287" s="2027"/>
      <c r="BW287" s="2027"/>
      <c r="BX287" s="2027"/>
      <c r="BY287" s="2027"/>
      <c r="BZ287" s="2027"/>
      <c r="CA287" s="2027"/>
      <c r="CB287" s="2027"/>
      <c r="CC287" s="2027"/>
      <c r="CD287" s="2028" t="s">
        <v>3091</v>
      </c>
    </row>
    <row r="288" spans="1:82" ht="21" customHeight="1" x14ac:dyDescent="0.2">
      <c r="A288" s="748" t="s">
        <v>161</v>
      </c>
      <c r="B288" s="749" t="s">
        <v>120</v>
      </c>
      <c r="C288" s="750" t="s">
        <v>122</v>
      </c>
      <c r="D288" s="460">
        <v>31</v>
      </c>
      <c r="E288" s="575" t="s">
        <v>3092</v>
      </c>
      <c r="F288" s="500" t="s">
        <v>3093</v>
      </c>
      <c r="G288" s="576">
        <v>834</v>
      </c>
      <c r="H288" s="576" t="s">
        <v>0</v>
      </c>
      <c r="I288" s="576">
        <v>1043</v>
      </c>
      <c r="J288" s="454">
        <v>1043</v>
      </c>
      <c r="K288" s="538"/>
      <c r="L288" s="1114"/>
      <c r="M288" s="466"/>
      <c r="N288" s="466"/>
      <c r="O288" s="466"/>
      <c r="P288" s="466"/>
      <c r="Q288" s="466"/>
      <c r="R288" s="466"/>
      <c r="S288" s="466"/>
      <c r="T288" s="466"/>
      <c r="U288" s="1115">
        <f t="shared" si="33"/>
        <v>0</v>
      </c>
      <c r="V288" s="466"/>
      <c r="W288" s="466"/>
      <c r="X288" s="466"/>
      <c r="Y288" s="466"/>
      <c r="Z288" s="466"/>
      <c r="AA288" s="466"/>
      <c r="AB288" s="466"/>
      <c r="AC288" s="466"/>
      <c r="AD288" s="466"/>
      <c r="AE288" s="466"/>
      <c r="AF288" s="466"/>
      <c r="AG288" s="1147"/>
      <c r="AH288" s="2017"/>
      <c r="AI288" s="2018"/>
      <c r="AJ288" s="2018"/>
      <c r="AK288" s="2018"/>
      <c r="AL288" s="2017"/>
      <c r="AM288" s="2019"/>
      <c r="AN288" s="2019"/>
      <c r="AO288" s="2017"/>
      <c r="AP288" s="2017"/>
      <c r="AQ288" s="2017"/>
      <c r="AR288" s="2017"/>
      <c r="AS288" s="1991"/>
      <c r="AT288" s="2020"/>
      <c r="AU288" s="2021"/>
      <c r="AV288" s="2021"/>
      <c r="AW288" s="2022"/>
      <c r="AX288" s="2022"/>
      <c r="AY288" s="2023"/>
      <c r="AZ288" s="2200"/>
      <c r="BA288" s="2200"/>
      <c r="BB288" s="2200"/>
      <c r="BC288" s="2200"/>
      <c r="BD288" s="2200"/>
      <c r="BE288" s="2169"/>
      <c r="BF288" s="4466"/>
      <c r="BG288" s="2169"/>
      <c r="BH288" s="2169"/>
      <c r="BI288" s="4466"/>
      <c r="BJ288" s="2169"/>
      <c r="BK288" s="2169"/>
      <c r="BL288" s="2024">
        <f t="shared" si="34"/>
        <v>0</v>
      </c>
      <c r="BM288" s="2025"/>
      <c r="BN288" s="1902"/>
      <c r="BO288" s="1878"/>
      <c r="BP288" s="1878"/>
      <c r="BQ288" s="1915"/>
      <c r="BR288" s="2026"/>
      <c r="BS288" s="2027"/>
      <c r="BT288" s="2027"/>
      <c r="BU288" s="2027"/>
      <c r="BV288" s="2027"/>
      <c r="BW288" s="2027"/>
      <c r="BX288" s="2027"/>
      <c r="BY288" s="2027"/>
      <c r="BZ288" s="2027"/>
      <c r="CA288" s="2027"/>
      <c r="CB288" s="2027"/>
      <c r="CC288" s="2027"/>
      <c r="CD288" s="2028" t="s">
        <v>3091</v>
      </c>
    </row>
    <row r="289" spans="1:82" ht="21" customHeight="1" x14ac:dyDescent="0.2">
      <c r="A289" s="748" t="s">
        <v>161</v>
      </c>
      <c r="B289" s="749" t="s">
        <v>120</v>
      </c>
      <c r="C289" s="750" t="s">
        <v>122</v>
      </c>
      <c r="D289" s="460">
        <v>31</v>
      </c>
      <c r="E289" s="575" t="s">
        <v>3092</v>
      </c>
      <c r="F289" s="500" t="s">
        <v>3093</v>
      </c>
      <c r="G289" s="576">
        <v>834</v>
      </c>
      <c r="H289" s="576" t="s">
        <v>0</v>
      </c>
      <c r="I289" s="576">
        <v>1043</v>
      </c>
      <c r="J289" s="454">
        <v>1043</v>
      </c>
      <c r="K289" s="538"/>
      <c r="L289" s="1114"/>
      <c r="M289" s="466"/>
      <c r="N289" s="466"/>
      <c r="O289" s="466"/>
      <c r="P289" s="466"/>
      <c r="Q289" s="466"/>
      <c r="R289" s="466"/>
      <c r="S289" s="466"/>
      <c r="T289" s="466"/>
      <c r="U289" s="1115">
        <f t="shared" si="33"/>
        <v>0</v>
      </c>
      <c r="V289" s="466"/>
      <c r="W289" s="466"/>
      <c r="X289" s="466"/>
      <c r="Y289" s="466"/>
      <c r="Z289" s="466"/>
      <c r="AA289" s="466"/>
      <c r="AB289" s="466"/>
      <c r="AC289" s="466"/>
      <c r="AD289" s="466"/>
      <c r="AE289" s="466"/>
      <c r="AF289" s="466"/>
      <c r="AG289" s="1147"/>
      <c r="AH289" s="2017"/>
      <c r="AI289" s="2018"/>
      <c r="AJ289" s="2018"/>
      <c r="AK289" s="2018"/>
      <c r="AL289" s="2017"/>
      <c r="AM289" s="2019"/>
      <c r="AN289" s="2019"/>
      <c r="AO289" s="2017"/>
      <c r="AP289" s="2017"/>
      <c r="AQ289" s="2017"/>
      <c r="AR289" s="2017"/>
      <c r="AS289" s="1991"/>
      <c r="AT289" s="2020"/>
      <c r="AU289" s="2021"/>
      <c r="AV289" s="2021"/>
      <c r="AW289" s="2022"/>
      <c r="AX289" s="2022"/>
      <c r="AY289" s="2023"/>
      <c r="AZ289" s="2200"/>
      <c r="BA289" s="2200"/>
      <c r="BB289" s="2200"/>
      <c r="BC289" s="2200"/>
      <c r="BD289" s="2200"/>
      <c r="BE289" s="2169"/>
      <c r="BF289" s="4466"/>
      <c r="BG289" s="2169"/>
      <c r="BH289" s="2169"/>
      <c r="BI289" s="4466"/>
      <c r="BJ289" s="2169"/>
      <c r="BK289" s="2169"/>
      <c r="BL289" s="2024">
        <f t="shared" si="34"/>
        <v>0</v>
      </c>
      <c r="BM289" s="2025"/>
      <c r="BN289" s="1902"/>
      <c r="BO289" s="1878"/>
      <c r="BP289" s="1878"/>
      <c r="BQ289" s="1915"/>
      <c r="BR289" s="2026"/>
      <c r="BS289" s="2027"/>
      <c r="BT289" s="2027"/>
      <c r="BU289" s="2027"/>
      <c r="BV289" s="2027"/>
      <c r="BW289" s="2027"/>
      <c r="BX289" s="2027"/>
      <c r="BY289" s="2027"/>
      <c r="BZ289" s="2027"/>
      <c r="CA289" s="2027"/>
      <c r="CB289" s="2027"/>
      <c r="CC289" s="2027"/>
      <c r="CD289" s="2028" t="s">
        <v>3091</v>
      </c>
    </row>
    <row r="290" spans="1:82" ht="21" customHeight="1" thickBot="1" x14ac:dyDescent="0.25">
      <c r="A290" s="1118" t="s">
        <v>161</v>
      </c>
      <c r="B290" s="1007" t="s">
        <v>120</v>
      </c>
      <c r="C290" s="1119" t="s">
        <v>122</v>
      </c>
      <c r="D290" s="205">
        <v>31</v>
      </c>
      <c r="E290" s="593" t="s">
        <v>3092</v>
      </c>
      <c r="F290" s="103" t="s">
        <v>3093</v>
      </c>
      <c r="G290" s="594">
        <v>834</v>
      </c>
      <c r="H290" s="594" t="s">
        <v>0</v>
      </c>
      <c r="I290" s="594">
        <v>1043</v>
      </c>
      <c r="J290" s="491">
        <v>1043</v>
      </c>
      <c r="K290" s="513"/>
      <c r="L290" s="1120"/>
      <c r="M290" s="8"/>
      <c r="N290" s="8"/>
      <c r="O290" s="8"/>
      <c r="P290" s="8"/>
      <c r="Q290" s="8"/>
      <c r="R290" s="8"/>
      <c r="S290" s="8"/>
      <c r="T290" s="8"/>
      <c r="U290" s="1121">
        <f t="shared" si="33"/>
        <v>0</v>
      </c>
      <c r="V290" s="8"/>
      <c r="W290" s="8"/>
      <c r="X290" s="8"/>
      <c r="Y290" s="8"/>
      <c r="Z290" s="8"/>
      <c r="AA290" s="8"/>
      <c r="AB290" s="8"/>
      <c r="AC290" s="8"/>
      <c r="AD290" s="8"/>
      <c r="AE290" s="8"/>
      <c r="AF290" s="8"/>
      <c r="AG290" s="2144"/>
      <c r="AH290" s="2158"/>
      <c r="AI290" s="2159"/>
      <c r="AJ290" s="2159"/>
      <c r="AK290" s="2159"/>
      <c r="AL290" s="2158"/>
      <c r="AM290" s="2160"/>
      <c r="AN290" s="2160"/>
      <c r="AO290" s="2158"/>
      <c r="AP290" s="2158"/>
      <c r="AQ290" s="2158"/>
      <c r="AR290" s="2158"/>
      <c r="AS290" s="2145"/>
      <c r="AT290" s="2161"/>
      <c r="AU290" s="2162"/>
      <c r="AV290" s="2162"/>
      <c r="AW290" s="2163"/>
      <c r="AX290" s="2163"/>
      <c r="AY290" s="2164"/>
      <c r="AZ290" s="3385"/>
      <c r="BA290" s="3385"/>
      <c r="BB290" s="3385"/>
      <c r="BC290" s="3385"/>
      <c r="BD290" s="3385"/>
      <c r="BE290" s="2309"/>
      <c r="BF290" s="4601"/>
      <c r="BG290" s="2309"/>
      <c r="BH290" s="2309"/>
      <c r="BI290" s="4601"/>
      <c r="BJ290" s="2309"/>
      <c r="BK290" s="2309"/>
      <c r="BL290" s="2132">
        <f t="shared" si="34"/>
        <v>0</v>
      </c>
      <c r="BM290" s="2133"/>
      <c r="BN290" s="1902"/>
      <c r="BO290" s="1878"/>
      <c r="BP290" s="1878"/>
      <c r="BQ290" s="1915"/>
      <c r="BR290" s="2165"/>
      <c r="BS290" s="2166"/>
      <c r="BT290" s="2166"/>
      <c r="BU290" s="2166"/>
      <c r="BV290" s="2166"/>
      <c r="BW290" s="2166"/>
      <c r="BX290" s="2166"/>
      <c r="BY290" s="2166"/>
      <c r="BZ290" s="2166"/>
      <c r="CA290" s="2166"/>
      <c r="CB290" s="2166"/>
      <c r="CC290" s="2166"/>
      <c r="CD290" s="2167" t="s">
        <v>3091</v>
      </c>
    </row>
    <row r="291" spans="1:82" ht="21" customHeight="1" x14ac:dyDescent="0.2">
      <c r="A291" s="59" t="s">
        <v>161</v>
      </c>
      <c r="B291" s="71" t="s">
        <v>120</v>
      </c>
      <c r="C291" s="66" t="s">
        <v>122</v>
      </c>
      <c r="D291" s="163">
        <v>32</v>
      </c>
      <c r="E291" s="47" t="s">
        <v>3094</v>
      </c>
      <c r="F291" s="1122" t="s">
        <v>3095</v>
      </c>
      <c r="G291" s="49">
        <v>601</v>
      </c>
      <c r="H291" s="49" t="s">
        <v>0</v>
      </c>
      <c r="I291" s="49">
        <v>751</v>
      </c>
      <c r="J291" s="493">
        <v>751</v>
      </c>
      <c r="K291" s="50"/>
      <c r="L291" s="1112">
        <f t="shared" si="32"/>
        <v>0</v>
      </c>
      <c r="M291" s="52"/>
      <c r="N291" s="718"/>
      <c r="O291" s="52"/>
      <c r="P291" s="52"/>
      <c r="Q291" s="52"/>
      <c r="R291" s="52"/>
      <c r="S291" s="52"/>
      <c r="T291" s="52"/>
      <c r="U291" s="1113">
        <f t="shared" si="33"/>
        <v>0</v>
      </c>
      <c r="V291" s="52"/>
      <c r="W291" s="52"/>
      <c r="X291" s="52"/>
      <c r="Y291" s="52"/>
      <c r="Z291" s="52"/>
      <c r="AA291" s="52"/>
      <c r="AB291" s="52"/>
      <c r="AC291" s="52"/>
      <c r="AD291" s="52"/>
      <c r="AE291" s="52"/>
      <c r="AF291" s="52"/>
      <c r="AG291" s="1923"/>
      <c r="AH291" s="2009"/>
      <c r="AI291" s="1845"/>
      <c r="AJ291" s="1845"/>
      <c r="AK291" s="1845"/>
      <c r="AL291" s="2009"/>
      <c r="AM291" s="2010"/>
      <c r="AN291" s="2010"/>
      <c r="AO291" s="2009"/>
      <c r="AP291" s="2009"/>
      <c r="AQ291" s="2009"/>
      <c r="AR291" s="2009"/>
      <c r="AS291" s="2011" t="s">
        <v>3090</v>
      </c>
      <c r="AT291" s="2012"/>
      <c r="AU291" s="1851"/>
      <c r="AV291" s="1851"/>
      <c r="AW291" s="2013"/>
      <c r="AX291" s="2157"/>
      <c r="AY291" s="1853"/>
      <c r="AZ291" s="1854"/>
      <c r="BA291" s="1854"/>
      <c r="BB291" s="1854"/>
      <c r="BC291" s="1854"/>
      <c r="BD291" s="1854"/>
      <c r="BE291" s="1860"/>
      <c r="BF291" s="2091"/>
      <c r="BG291" s="1860"/>
      <c r="BH291" s="1860"/>
      <c r="BI291" s="2091"/>
      <c r="BJ291" s="1860"/>
      <c r="BK291" s="1860"/>
      <c r="BL291" s="1859">
        <f t="shared" si="34"/>
        <v>0</v>
      </c>
      <c r="BM291" s="2014">
        <f>L291-(BI291+BI292+BI293+BI294+BI295+BI296)</f>
        <v>0</v>
      </c>
      <c r="BN291" s="1902"/>
      <c r="BO291" s="1878"/>
      <c r="BP291" s="1878"/>
      <c r="BQ291" s="1915"/>
      <c r="BR291" s="2015"/>
      <c r="BS291" s="2016"/>
      <c r="BT291" s="2016"/>
      <c r="BU291" s="2016"/>
      <c r="BV291" s="2016"/>
      <c r="BW291" s="2016"/>
      <c r="BX291" s="2016"/>
      <c r="BY291" s="2016"/>
      <c r="BZ291" s="2016"/>
      <c r="CA291" s="2016"/>
      <c r="CB291" s="2016"/>
      <c r="CC291" s="2016"/>
      <c r="CD291" s="1978" t="s">
        <v>3091</v>
      </c>
    </row>
    <row r="292" spans="1:82" ht="21" customHeight="1" x14ac:dyDescent="0.2">
      <c r="A292" s="748" t="s">
        <v>161</v>
      </c>
      <c r="B292" s="749" t="s">
        <v>120</v>
      </c>
      <c r="C292" s="1123" t="s">
        <v>122</v>
      </c>
      <c r="D292" s="460">
        <v>32</v>
      </c>
      <c r="E292" s="575" t="s">
        <v>3094</v>
      </c>
      <c r="F292" s="1124" t="s">
        <v>3095</v>
      </c>
      <c r="G292" s="576">
        <v>601</v>
      </c>
      <c r="H292" s="576" t="s">
        <v>0</v>
      </c>
      <c r="I292" s="576">
        <v>751</v>
      </c>
      <c r="J292" s="454">
        <v>751</v>
      </c>
      <c r="K292" s="538"/>
      <c r="L292" s="1114"/>
      <c r="M292" s="466"/>
      <c r="N292" s="466"/>
      <c r="O292" s="466"/>
      <c r="P292" s="466"/>
      <c r="Q292" s="466"/>
      <c r="R292" s="466"/>
      <c r="S292" s="466"/>
      <c r="T292" s="466"/>
      <c r="U292" s="1115">
        <f t="shared" si="33"/>
        <v>0</v>
      </c>
      <c r="V292" s="466"/>
      <c r="W292" s="466"/>
      <c r="X292" s="466"/>
      <c r="Y292" s="466"/>
      <c r="Z292" s="466"/>
      <c r="AA292" s="466"/>
      <c r="AB292" s="466"/>
      <c r="AC292" s="466"/>
      <c r="AD292" s="466"/>
      <c r="AE292" s="466"/>
      <c r="AF292" s="466"/>
      <c r="AG292" s="1147"/>
      <c r="AH292" s="2017"/>
      <c r="AI292" s="2018"/>
      <c r="AJ292" s="2018"/>
      <c r="AK292" s="2018"/>
      <c r="AL292" s="2017"/>
      <c r="AM292" s="2019"/>
      <c r="AN292" s="2019"/>
      <c r="AO292" s="2017"/>
      <c r="AP292" s="2017"/>
      <c r="AQ292" s="2017"/>
      <c r="AR292" s="2017"/>
      <c r="AS292" s="1991"/>
      <c r="AT292" s="2020"/>
      <c r="AU292" s="2021"/>
      <c r="AV292" s="2021"/>
      <c r="AW292" s="2022"/>
      <c r="AX292" s="2022"/>
      <c r="AY292" s="2023"/>
      <c r="AZ292" s="2200"/>
      <c r="BA292" s="2200"/>
      <c r="BB292" s="2200"/>
      <c r="BC292" s="2200"/>
      <c r="BD292" s="2200"/>
      <c r="BE292" s="2169"/>
      <c r="BF292" s="4466"/>
      <c r="BG292" s="2169"/>
      <c r="BH292" s="2169"/>
      <c r="BI292" s="4466"/>
      <c r="BJ292" s="2169"/>
      <c r="BK292" s="2169"/>
      <c r="BL292" s="2024">
        <f t="shared" si="34"/>
        <v>0</v>
      </c>
      <c r="BM292" s="2025"/>
      <c r="BN292" s="1902"/>
      <c r="BO292" s="1878"/>
      <c r="BP292" s="1878"/>
      <c r="BQ292" s="1915"/>
      <c r="BR292" s="2026"/>
      <c r="BS292" s="2027"/>
      <c r="BT292" s="2027"/>
      <c r="BU292" s="2027"/>
      <c r="BV292" s="2027"/>
      <c r="BW292" s="2027"/>
      <c r="BX292" s="2027"/>
      <c r="BY292" s="2027"/>
      <c r="BZ292" s="2027"/>
      <c r="CA292" s="2027"/>
      <c r="CB292" s="2027"/>
      <c r="CC292" s="2027"/>
      <c r="CD292" s="2028" t="s">
        <v>3091</v>
      </c>
    </row>
    <row r="293" spans="1:82" ht="21" customHeight="1" x14ac:dyDescent="0.2">
      <c r="A293" s="748" t="s">
        <v>161</v>
      </c>
      <c r="B293" s="749" t="s">
        <v>120</v>
      </c>
      <c r="C293" s="1123" t="s">
        <v>122</v>
      </c>
      <c r="D293" s="460">
        <v>32</v>
      </c>
      <c r="E293" s="575" t="s">
        <v>3094</v>
      </c>
      <c r="F293" s="1124" t="s">
        <v>3095</v>
      </c>
      <c r="G293" s="576">
        <v>601</v>
      </c>
      <c r="H293" s="576" t="s">
        <v>0</v>
      </c>
      <c r="I293" s="576">
        <v>751</v>
      </c>
      <c r="J293" s="454">
        <v>751</v>
      </c>
      <c r="K293" s="538"/>
      <c r="L293" s="1114"/>
      <c r="M293" s="466"/>
      <c r="N293" s="466"/>
      <c r="O293" s="466"/>
      <c r="P293" s="466"/>
      <c r="Q293" s="466"/>
      <c r="R293" s="466"/>
      <c r="S293" s="466"/>
      <c r="T293" s="466"/>
      <c r="U293" s="1115">
        <f t="shared" si="33"/>
        <v>0</v>
      </c>
      <c r="V293" s="466"/>
      <c r="W293" s="466"/>
      <c r="X293" s="466"/>
      <c r="Y293" s="466"/>
      <c r="Z293" s="466"/>
      <c r="AA293" s="466"/>
      <c r="AB293" s="466"/>
      <c r="AC293" s="466"/>
      <c r="AD293" s="466"/>
      <c r="AE293" s="466"/>
      <c r="AF293" s="466"/>
      <c r="AG293" s="1147"/>
      <c r="AH293" s="2017"/>
      <c r="AI293" s="2018"/>
      <c r="AJ293" s="2018"/>
      <c r="AK293" s="2018"/>
      <c r="AL293" s="2017"/>
      <c r="AM293" s="2019"/>
      <c r="AN293" s="2019"/>
      <c r="AO293" s="2017"/>
      <c r="AP293" s="2017"/>
      <c r="AQ293" s="2017"/>
      <c r="AR293" s="2017"/>
      <c r="AS293" s="1991"/>
      <c r="AT293" s="2020"/>
      <c r="AU293" s="2021"/>
      <c r="AV293" s="2021"/>
      <c r="AW293" s="2022"/>
      <c r="AX293" s="2022"/>
      <c r="AY293" s="2023"/>
      <c r="AZ293" s="2200"/>
      <c r="BA293" s="2200"/>
      <c r="BB293" s="2200"/>
      <c r="BC293" s="2200"/>
      <c r="BD293" s="2200"/>
      <c r="BE293" s="2169"/>
      <c r="BF293" s="4466"/>
      <c r="BG293" s="2169"/>
      <c r="BH293" s="2169"/>
      <c r="BI293" s="4466"/>
      <c r="BJ293" s="2169"/>
      <c r="BK293" s="2169"/>
      <c r="BL293" s="2024">
        <f t="shared" si="34"/>
        <v>0</v>
      </c>
      <c r="BM293" s="2025"/>
      <c r="BN293" s="1902"/>
      <c r="BO293" s="1878"/>
      <c r="BP293" s="1878"/>
      <c r="BQ293" s="1915"/>
      <c r="BR293" s="2026"/>
      <c r="BS293" s="2027"/>
      <c r="BT293" s="2027"/>
      <c r="BU293" s="2027"/>
      <c r="BV293" s="2027"/>
      <c r="BW293" s="2027"/>
      <c r="BX293" s="2027"/>
      <c r="BY293" s="2027"/>
      <c r="BZ293" s="2027"/>
      <c r="CA293" s="2027"/>
      <c r="CB293" s="2027"/>
      <c r="CC293" s="2027"/>
      <c r="CD293" s="2028" t="s">
        <v>3091</v>
      </c>
    </row>
    <row r="294" spans="1:82" ht="21" customHeight="1" x14ac:dyDescent="0.2">
      <c r="A294" s="748" t="s">
        <v>161</v>
      </c>
      <c r="B294" s="749" t="s">
        <v>120</v>
      </c>
      <c r="C294" s="1123" t="s">
        <v>122</v>
      </c>
      <c r="D294" s="460">
        <v>32</v>
      </c>
      <c r="E294" s="575" t="s">
        <v>3094</v>
      </c>
      <c r="F294" s="1124" t="s">
        <v>3095</v>
      </c>
      <c r="G294" s="576">
        <v>601</v>
      </c>
      <c r="H294" s="576" t="s">
        <v>0</v>
      </c>
      <c r="I294" s="576">
        <v>751</v>
      </c>
      <c r="J294" s="454">
        <v>751</v>
      </c>
      <c r="K294" s="538"/>
      <c r="L294" s="1114"/>
      <c r="M294" s="466"/>
      <c r="N294" s="466"/>
      <c r="O294" s="466"/>
      <c r="P294" s="466"/>
      <c r="Q294" s="466"/>
      <c r="R294" s="466"/>
      <c r="S294" s="466"/>
      <c r="T294" s="466"/>
      <c r="U294" s="1115">
        <f t="shared" si="33"/>
        <v>0</v>
      </c>
      <c r="V294" s="466"/>
      <c r="W294" s="466"/>
      <c r="X294" s="466"/>
      <c r="Y294" s="466"/>
      <c r="Z294" s="466"/>
      <c r="AA294" s="466"/>
      <c r="AB294" s="466"/>
      <c r="AC294" s="466"/>
      <c r="AD294" s="466"/>
      <c r="AE294" s="466"/>
      <c r="AF294" s="466"/>
      <c r="AG294" s="1147"/>
      <c r="AH294" s="2017"/>
      <c r="AI294" s="2018"/>
      <c r="AJ294" s="2018"/>
      <c r="AK294" s="2018"/>
      <c r="AL294" s="2017"/>
      <c r="AM294" s="2019"/>
      <c r="AN294" s="2019"/>
      <c r="AO294" s="2017"/>
      <c r="AP294" s="2017"/>
      <c r="AQ294" s="2017"/>
      <c r="AR294" s="2017"/>
      <c r="AS294" s="1991"/>
      <c r="AT294" s="2020"/>
      <c r="AU294" s="2021"/>
      <c r="AV294" s="2021"/>
      <c r="AW294" s="2022"/>
      <c r="AX294" s="2022"/>
      <c r="AY294" s="2023"/>
      <c r="AZ294" s="2200"/>
      <c r="BA294" s="2200"/>
      <c r="BB294" s="2200"/>
      <c r="BC294" s="2200"/>
      <c r="BD294" s="2200"/>
      <c r="BE294" s="2169"/>
      <c r="BF294" s="4466"/>
      <c r="BG294" s="2169"/>
      <c r="BH294" s="2169"/>
      <c r="BI294" s="4466"/>
      <c r="BJ294" s="2169"/>
      <c r="BK294" s="2169"/>
      <c r="BL294" s="2024">
        <f t="shared" si="34"/>
        <v>0</v>
      </c>
      <c r="BM294" s="2025"/>
      <c r="BN294" s="1902"/>
      <c r="BO294" s="1878"/>
      <c r="BP294" s="1878"/>
      <c r="BQ294" s="1915"/>
      <c r="BR294" s="2026"/>
      <c r="BS294" s="2027"/>
      <c r="BT294" s="2027"/>
      <c r="BU294" s="2027"/>
      <c r="BV294" s="2027"/>
      <c r="BW294" s="2027"/>
      <c r="BX294" s="2027"/>
      <c r="BY294" s="2027"/>
      <c r="BZ294" s="2027"/>
      <c r="CA294" s="2027"/>
      <c r="CB294" s="2027"/>
      <c r="CC294" s="2027"/>
      <c r="CD294" s="2028" t="s">
        <v>3091</v>
      </c>
    </row>
    <row r="295" spans="1:82" ht="21" customHeight="1" x14ac:dyDescent="0.2">
      <c r="A295" s="748" t="s">
        <v>161</v>
      </c>
      <c r="B295" s="749" t="s">
        <v>120</v>
      </c>
      <c r="C295" s="1123" t="s">
        <v>122</v>
      </c>
      <c r="D295" s="460">
        <v>32</v>
      </c>
      <c r="E295" s="575" t="s">
        <v>3094</v>
      </c>
      <c r="F295" s="1124" t="s">
        <v>3095</v>
      </c>
      <c r="G295" s="576">
        <v>601</v>
      </c>
      <c r="H295" s="576" t="s">
        <v>0</v>
      </c>
      <c r="I295" s="576">
        <v>751</v>
      </c>
      <c r="J295" s="454">
        <v>751</v>
      </c>
      <c r="K295" s="538"/>
      <c r="L295" s="1114"/>
      <c r="M295" s="466"/>
      <c r="N295" s="466"/>
      <c r="O295" s="466"/>
      <c r="P295" s="466"/>
      <c r="Q295" s="466"/>
      <c r="R295" s="466"/>
      <c r="S295" s="466"/>
      <c r="T295" s="466"/>
      <c r="U295" s="1115">
        <f t="shared" si="33"/>
        <v>0</v>
      </c>
      <c r="V295" s="466"/>
      <c r="W295" s="466"/>
      <c r="X295" s="466"/>
      <c r="Y295" s="466"/>
      <c r="Z295" s="466"/>
      <c r="AA295" s="466"/>
      <c r="AB295" s="466"/>
      <c r="AC295" s="466"/>
      <c r="AD295" s="466"/>
      <c r="AE295" s="466"/>
      <c r="AF295" s="466"/>
      <c r="AG295" s="1147"/>
      <c r="AH295" s="2017"/>
      <c r="AI295" s="2018"/>
      <c r="AJ295" s="2018"/>
      <c r="AK295" s="2018"/>
      <c r="AL295" s="2017"/>
      <c r="AM295" s="2019"/>
      <c r="AN295" s="2019"/>
      <c r="AO295" s="2017"/>
      <c r="AP295" s="2017"/>
      <c r="AQ295" s="2017"/>
      <c r="AR295" s="2017"/>
      <c r="AS295" s="1991"/>
      <c r="AT295" s="2020"/>
      <c r="AU295" s="2021"/>
      <c r="AV295" s="2021"/>
      <c r="AW295" s="2022"/>
      <c r="AX295" s="2022"/>
      <c r="AY295" s="2023"/>
      <c r="AZ295" s="2200"/>
      <c r="BA295" s="2200"/>
      <c r="BB295" s="2200"/>
      <c r="BC295" s="2200"/>
      <c r="BD295" s="2200"/>
      <c r="BE295" s="2169"/>
      <c r="BF295" s="4466"/>
      <c r="BG295" s="2169"/>
      <c r="BH295" s="2169"/>
      <c r="BI295" s="4466"/>
      <c r="BJ295" s="2169"/>
      <c r="BK295" s="2169"/>
      <c r="BL295" s="2024">
        <f t="shared" si="34"/>
        <v>0</v>
      </c>
      <c r="BM295" s="2025"/>
      <c r="BN295" s="1902"/>
      <c r="BO295" s="1878"/>
      <c r="BP295" s="1878"/>
      <c r="BQ295" s="1915"/>
      <c r="BR295" s="2026"/>
      <c r="BS295" s="2027"/>
      <c r="BT295" s="2027"/>
      <c r="BU295" s="2027"/>
      <c r="BV295" s="2027"/>
      <c r="BW295" s="2027"/>
      <c r="BX295" s="2027"/>
      <c r="BY295" s="2027"/>
      <c r="BZ295" s="2027"/>
      <c r="CA295" s="2027"/>
      <c r="CB295" s="2027"/>
      <c r="CC295" s="2027"/>
      <c r="CD295" s="2028" t="s">
        <v>3091</v>
      </c>
    </row>
    <row r="296" spans="1:82" ht="21" customHeight="1" thickBot="1" x14ac:dyDescent="0.25">
      <c r="A296" s="754" t="s">
        <v>161</v>
      </c>
      <c r="B296" s="1125" t="s">
        <v>120</v>
      </c>
      <c r="C296" s="1126" t="s">
        <v>122</v>
      </c>
      <c r="D296" s="431">
        <v>32</v>
      </c>
      <c r="E296" s="581" t="s">
        <v>3094</v>
      </c>
      <c r="F296" s="1127" t="s">
        <v>3095</v>
      </c>
      <c r="G296" s="582">
        <v>601</v>
      </c>
      <c r="H296" s="582" t="s">
        <v>0</v>
      </c>
      <c r="I296" s="582">
        <v>751</v>
      </c>
      <c r="J296" s="496">
        <v>751</v>
      </c>
      <c r="K296" s="544"/>
      <c r="L296" s="1116"/>
      <c r="M296" s="474"/>
      <c r="N296" s="474"/>
      <c r="O296" s="474"/>
      <c r="P296" s="474"/>
      <c r="Q296" s="474"/>
      <c r="R296" s="474"/>
      <c r="S296" s="474"/>
      <c r="T296" s="474"/>
      <c r="U296" s="1117">
        <f t="shared" si="33"/>
        <v>0</v>
      </c>
      <c r="V296" s="474"/>
      <c r="W296" s="474"/>
      <c r="X296" s="474"/>
      <c r="Y296" s="474"/>
      <c r="Z296" s="474"/>
      <c r="AA296" s="474"/>
      <c r="AB296" s="474"/>
      <c r="AC296" s="474"/>
      <c r="AD296" s="474"/>
      <c r="AE296" s="474"/>
      <c r="AF296" s="474"/>
      <c r="AG296" s="1995"/>
      <c r="AH296" s="2029"/>
      <c r="AI296" s="2030"/>
      <c r="AJ296" s="2030"/>
      <c r="AK296" s="2030"/>
      <c r="AL296" s="2029"/>
      <c r="AM296" s="2031"/>
      <c r="AN296" s="2031"/>
      <c r="AO296" s="2029"/>
      <c r="AP296" s="2029"/>
      <c r="AQ296" s="2029"/>
      <c r="AR296" s="2029"/>
      <c r="AS296" s="1996"/>
      <c r="AT296" s="2032"/>
      <c r="AU296" s="2033"/>
      <c r="AV296" s="2033"/>
      <c r="AW296" s="2034"/>
      <c r="AX296" s="2034"/>
      <c r="AY296" s="2035"/>
      <c r="AZ296" s="2445"/>
      <c r="BA296" s="2445"/>
      <c r="BB296" s="2445"/>
      <c r="BC296" s="2445"/>
      <c r="BD296" s="2445"/>
      <c r="BE296" s="1912"/>
      <c r="BF296" s="4467"/>
      <c r="BG296" s="1912"/>
      <c r="BH296" s="1912"/>
      <c r="BI296" s="4467"/>
      <c r="BJ296" s="1912"/>
      <c r="BK296" s="1912"/>
      <c r="BL296" s="1911">
        <f t="shared" si="34"/>
        <v>0</v>
      </c>
      <c r="BM296" s="2036"/>
      <c r="BN296" s="1902"/>
      <c r="BO296" s="1878"/>
      <c r="BP296" s="1878"/>
      <c r="BQ296" s="1915"/>
      <c r="BR296" s="2037"/>
      <c r="BS296" s="2038"/>
      <c r="BT296" s="2038"/>
      <c r="BU296" s="2038"/>
      <c r="BV296" s="2038"/>
      <c r="BW296" s="2038"/>
      <c r="BX296" s="2038"/>
      <c r="BY296" s="2038"/>
      <c r="BZ296" s="2038"/>
      <c r="CA296" s="2038"/>
      <c r="CB296" s="2038"/>
      <c r="CC296" s="2038"/>
      <c r="CD296" s="2039" t="s">
        <v>3091</v>
      </c>
    </row>
    <row r="297" spans="1:82" s="839" customFormat="1" ht="37.5" customHeight="1" x14ac:dyDescent="0.25">
      <c r="A297" s="852" t="s">
        <v>161</v>
      </c>
      <c r="B297" s="882" t="s">
        <v>120</v>
      </c>
      <c r="C297" s="854" t="s">
        <v>122</v>
      </c>
      <c r="D297" s="855">
        <v>33</v>
      </c>
      <c r="E297" s="47" t="s">
        <v>2032</v>
      </c>
      <c r="F297" s="48" t="s">
        <v>2033</v>
      </c>
      <c r="G297" s="49">
        <v>0</v>
      </c>
      <c r="H297" s="49" t="s">
        <v>0</v>
      </c>
      <c r="I297" s="49">
        <v>50</v>
      </c>
      <c r="J297" s="493">
        <v>10</v>
      </c>
      <c r="K297" s="1010"/>
      <c r="L297" s="857">
        <f t="shared" ref="L297" si="35">+M297+N297+O297+P297+Q297+R297+S297+T297</f>
        <v>0</v>
      </c>
      <c r="M297" s="887"/>
      <c r="N297" s="928"/>
      <c r="O297" s="928"/>
      <c r="P297" s="928"/>
      <c r="Q297" s="928"/>
      <c r="R297" s="928"/>
      <c r="S297" s="927"/>
      <c r="T297" s="927"/>
      <c r="U297" s="840">
        <f t="shared" ref="U297:U302" si="36">V297+W297+X297+Y297+Z297+AA297+AB297+AC297</f>
        <v>16000000</v>
      </c>
      <c r="V297" s="887">
        <v>16000000</v>
      </c>
      <c r="W297" s="928"/>
      <c r="X297" s="52"/>
      <c r="Y297" s="52"/>
      <c r="Z297" s="52"/>
      <c r="AA297" s="52"/>
      <c r="AB297" s="52"/>
      <c r="AC297" s="52"/>
      <c r="AD297" s="52"/>
      <c r="AE297" s="52"/>
      <c r="AF297" s="746"/>
      <c r="AG297" s="4215"/>
      <c r="AH297" s="2266" t="s">
        <v>6274</v>
      </c>
      <c r="AI297" s="2266"/>
      <c r="AJ297" s="2266"/>
      <c r="AK297" s="2266" t="s">
        <v>1617</v>
      </c>
      <c r="AL297" s="4602" t="s">
        <v>1558</v>
      </c>
      <c r="AM297" s="4421">
        <v>16000000</v>
      </c>
      <c r="AN297" s="2243"/>
      <c r="AO297" s="2245"/>
      <c r="AP297" s="2245"/>
      <c r="AQ297" s="4519"/>
      <c r="AR297" s="4425">
        <v>2201070604</v>
      </c>
      <c r="AS297" s="1466" t="s">
        <v>2034</v>
      </c>
      <c r="AT297" s="2267" t="s">
        <v>2035</v>
      </c>
      <c r="AU297" s="2265">
        <v>1</v>
      </c>
      <c r="AV297" s="2265">
        <v>10</v>
      </c>
      <c r="AW297" s="4270">
        <v>42901</v>
      </c>
      <c r="AX297" s="4270">
        <v>43098</v>
      </c>
      <c r="AY297" s="4224">
        <v>16000000</v>
      </c>
      <c r="AZ297" s="4603"/>
      <c r="BA297" s="2271" t="s">
        <v>2036</v>
      </c>
      <c r="BB297" s="4604" t="s">
        <v>2037</v>
      </c>
      <c r="BC297" s="4604" t="s">
        <v>2038</v>
      </c>
      <c r="BD297" s="4605" t="s">
        <v>2039</v>
      </c>
      <c r="BE297" s="4606"/>
      <c r="BF297" s="4273">
        <v>16000000</v>
      </c>
      <c r="BG297" s="4607">
        <v>2017000805</v>
      </c>
      <c r="BH297" s="4272"/>
      <c r="BI297" s="4226">
        <v>16000000</v>
      </c>
      <c r="BJ297" s="4608">
        <v>42881</v>
      </c>
      <c r="BK297" s="4609"/>
      <c r="BL297" s="2024">
        <f t="shared" ref="BL297:BL302" si="37">BF297-BI297</f>
        <v>0</v>
      </c>
      <c r="BM297" s="2024">
        <f>L297-(BI297+BI298+BI299+BI301+BI302+BI300+BI303+BI304+BI305+BI312)</f>
        <v>-21043017</v>
      </c>
      <c r="BN297" s="1902"/>
      <c r="BO297" s="1878"/>
      <c r="BP297" s="1878"/>
      <c r="BQ297" s="1915"/>
      <c r="BR297" s="2045"/>
      <c r="BS297" s="1861"/>
      <c r="BT297" s="1861"/>
      <c r="BU297" s="1861"/>
      <c r="BV297" s="1861"/>
      <c r="BW297" s="1861"/>
      <c r="BX297" s="1861"/>
      <c r="BY297" s="1861"/>
      <c r="BZ297" s="1861"/>
      <c r="CA297" s="1861"/>
      <c r="CB297" s="1861"/>
      <c r="CC297" s="1861"/>
      <c r="CD297" s="1966" t="s">
        <v>1713</v>
      </c>
    </row>
    <row r="298" spans="1:82" s="839" customFormat="1" ht="24" customHeight="1" x14ac:dyDescent="0.2">
      <c r="A298" s="930" t="s">
        <v>161</v>
      </c>
      <c r="B298" s="889" t="s">
        <v>120</v>
      </c>
      <c r="C298" s="968" t="s">
        <v>122</v>
      </c>
      <c r="D298" s="918">
        <v>33</v>
      </c>
      <c r="E298" s="575" t="s">
        <v>2032</v>
      </c>
      <c r="F298" s="526" t="s">
        <v>2033</v>
      </c>
      <c r="G298" s="576">
        <v>0</v>
      </c>
      <c r="H298" s="576" t="s">
        <v>0</v>
      </c>
      <c r="I298" s="576">
        <v>50</v>
      </c>
      <c r="J298" s="454">
        <v>10</v>
      </c>
      <c r="K298" s="538"/>
      <c r="L298" s="919"/>
      <c r="M298" s="920"/>
      <c r="N298" s="920"/>
      <c r="O298" s="920"/>
      <c r="P298" s="920"/>
      <c r="Q298" s="920"/>
      <c r="R298" s="920"/>
      <c r="S298" s="920"/>
      <c r="T298" s="920"/>
      <c r="U298" s="921">
        <f t="shared" si="36"/>
        <v>0</v>
      </c>
      <c r="V298" s="893"/>
      <c r="W298" s="893"/>
      <c r="X298" s="466"/>
      <c r="Y298" s="466"/>
      <c r="Z298" s="466"/>
      <c r="AA298" s="466"/>
      <c r="AB298" s="466"/>
      <c r="AC298" s="466"/>
      <c r="AD298" s="466"/>
      <c r="AE298" s="466"/>
      <c r="AF298" s="752"/>
      <c r="AG298" s="3184"/>
      <c r="AH298" s="3184"/>
      <c r="AI298" s="3184"/>
      <c r="AJ298" s="3184"/>
      <c r="AK298" s="3184"/>
      <c r="AL298" s="3184"/>
      <c r="AM298" s="4610"/>
      <c r="AN298" s="4611"/>
      <c r="AO298" s="2976"/>
      <c r="AP298" s="2976"/>
      <c r="AQ298" s="4612"/>
      <c r="AR298" s="4613"/>
      <c r="AS298" s="1423"/>
      <c r="AT298" s="3184"/>
      <c r="AU298" s="4614"/>
      <c r="AV298" s="4614"/>
      <c r="AW298" s="3184"/>
      <c r="AX298" s="3184"/>
      <c r="AY298" s="4615"/>
      <c r="AZ298" s="1423"/>
      <c r="BA298" s="1423"/>
      <c r="BB298" s="1423"/>
      <c r="BC298" s="1423"/>
      <c r="BD298" s="1423"/>
      <c r="BE298" s="4175"/>
      <c r="BF298" s="4212"/>
      <c r="BG298" s="2276"/>
      <c r="BH298" s="4175"/>
      <c r="BI298" s="4213"/>
      <c r="BJ298" s="4214"/>
      <c r="BK298" s="4180"/>
      <c r="BL298" s="2024">
        <f t="shared" si="37"/>
        <v>0</v>
      </c>
      <c r="BM298" s="2169"/>
      <c r="BN298" s="1902"/>
      <c r="BO298" s="1878"/>
      <c r="BP298" s="1878"/>
      <c r="BQ298" s="1915"/>
      <c r="BR298" s="2105"/>
      <c r="BS298" s="2106"/>
      <c r="BT298" s="2106"/>
      <c r="BU298" s="2106"/>
      <c r="BV298" s="2106"/>
      <c r="BW298" s="2106"/>
      <c r="BX298" s="2106"/>
      <c r="BY298" s="2106"/>
      <c r="BZ298" s="2106"/>
      <c r="CA298" s="2106"/>
      <c r="CB298" s="2106"/>
      <c r="CC298" s="2106"/>
      <c r="CD298" s="1966" t="s">
        <v>1713</v>
      </c>
    </row>
    <row r="299" spans="1:82" s="839" customFormat="1" ht="24" customHeight="1" x14ac:dyDescent="0.2">
      <c r="A299" s="930" t="s">
        <v>161</v>
      </c>
      <c r="B299" s="889" t="s">
        <v>120</v>
      </c>
      <c r="C299" s="968" t="s">
        <v>122</v>
      </c>
      <c r="D299" s="918">
        <v>33</v>
      </c>
      <c r="E299" s="575" t="s">
        <v>2032</v>
      </c>
      <c r="F299" s="526" t="s">
        <v>2033</v>
      </c>
      <c r="G299" s="576">
        <v>0</v>
      </c>
      <c r="H299" s="576" t="s">
        <v>0</v>
      </c>
      <c r="I299" s="576">
        <v>50</v>
      </c>
      <c r="J299" s="454">
        <v>10</v>
      </c>
      <c r="K299" s="538"/>
      <c r="L299" s="919"/>
      <c r="M299" s="920"/>
      <c r="N299" s="920"/>
      <c r="O299" s="920"/>
      <c r="P299" s="920"/>
      <c r="Q299" s="920"/>
      <c r="R299" s="920"/>
      <c r="S299" s="920"/>
      <c r="T299" s="920"/>
      <c r="U299" s="921">
        <f t="shared" si="36"/>
        <v>0</v>
      </c>
      <c r="V299" s="893"/>
      <c r="W299" s="893"/>
      <c r="X299" s="466"/>
      <c r="Y299" s="466"/>
      <c r="Z299" s="466"/>
      <c r="AA299" s="466"/>
      <c r="AB299" s="466"/>
      <c r="AC299" s="466"/>
      <c r="AD299" s="466"/>
      <c r="AE299" s="466"/>
      <c r="AF299" s="752"/>
      <c r="AG299" s="3184"/>
      <c r="AH299" s="3184"/>
      <c r="AI299" s="3184"/>
      <c r="AJ299" s="3184"/>
      <c r="AK299" s="3184"/>
      <c r="AL299" s="3184"/>
      <c r="AM299" s="4610"/>
      <c r="AN299" s="4611"/>
      <c r="AO299" s="2976"/>
      <c r="AP299" s="2976"/>
      <c r="AQ299" s="4612"/>
      <c r="AR299" s="4613"/>
      <c r="AS299" s="3184"/>
      <c r="AT299" s="3184"/>
      <c r="AU299" s="4614"/>
      <c r="AV299" s="4614"/>
      <c r="AW299" s="3184"/>
      <c r="AX299" s="3184"/>
      <c r="AY299" s="4615"/>
      <c r="AZ299" s="1423"/>
      <c r="BA299" s="1423"/>
      <c r="BB299" s="1423"/>
      <c r="BC299" s="1423"/>
      <c r="BD299" s="1423"/>
      <c r="BE299" s="4175"/>
      <c r="BF299" s="4212"/>
      <c r="BG299" s="2276"/>
      <c r="BH299" s="4175"/>
      <c r="BI299" s="4213"/>
      <c r="BJ299" s="4214"/>
      <c r="BK299" s="4180"/>
      <c r="BL299" s="2024">
        <f t="shared" si="37"/>
        <v>0</v>
      </c>
      <c r="BM299" s="2169"/>
      <c r="BN299" s="1902"/>
      <c r="BO299" s="1878"/>
      <c r="BP299" s="1878"/>
      <c r="BQ299" s="1915"/>
      <c r="BR299" s="2105"/>
      <c r="BS299" s="2106"/>
      <c r="BT299" s="2106"/>
      <c r="BU299" s="2106"/>
      <c r="BV299" s="2106"/>
      <c r="BW299" s="2106"/>
      <c r="BX299" s="2106"/>
      <c r="BY299" s="2106"/>
      <c r="BZ299" s="2106"/>
      <c r="CA299" s="2106"/>
      <c r="CB299" s="2106"/>
      <c r="CC299" s="2106"/>
      <c r="CD299" s="1966" t="s">
        <v>1713</v>
      </c>
    </row>
    <row r="300" spans="1:82" s="839" customFormat="1" ht="24" customHeight="1" x14ac:dyDescent="0.2">
      <c r="A300" s="930" t="s">
        <v>161</v>
      </c>
      <c r="B300" s="889" t="s">
        <v>120</v>
      </c>
      <c r="C300" s="968" t="s">
        <v>122</v>
      </c>
      <c r="D300" s="918">
        <v>33</v>
      </c>
      <c r="E300" s="575" t="s">
        <v>2032</v>
      </c>
      <c r="F300" s="526" t="s">
        <v>2033</v>
      </c>
      <c r="G300" s="576">
        <v>0</v>
      </c>
      <c r="H300" s="576" t="s">
        <v>0</v>
      </c>
      <c r="I300" s="576">
        <v>50</v>
      </c>
      <c r="J300" s="454">
        <v>10</v>
      </c>
      <c r="K300" s="538"/>
      <c r="L300" s="919"/>
      <c r="M300" s="920"/>
      <c r="N300" s="920"/>
      <c r="O300" s="920"/>
      <c r="P300" s="920"/>
      <c r="Q300" s="920"/>
      <c r="R300" s="920"/>
      <c r="S300" s="920"/>
      <c r="T300" s="920"/>
      <c r="U300" s="921">
        <f t="shared" si="36"/>
        <v>0</v>
      </c>
      <c r="V300" s="893"/>
      <c r="W300" s="893"/>
      <c r="X300" s="466"/>
      <c r="Y300" s="466"/>
      <c r="Z300" s="466"/>
      <c r="AA300" s="466"/>
      <c r="AB300" s="466"/>
      <c r="AC300" s="466"/>
      <c r="AD300" s="466"/>
      <c r="AE300" s="466"/>
      <c r="AF300" s="752"/>
      <c r="AG300" s="4452"/>
      <c r="AH300" s="2654"/>
      <c r="AI300" s="2654"/>
      <c r="AJ300" s="2638"/>
      <c r="AK300" s="4452"/>
      <c r="AL300" s="4452"/>
      <c r="AM300" s="4389"/>
      <c r="AN300" s="4616"/>
      <c r="AO300" s="4452"/>
      <c r="AP300" s="4452"/>
      <c r="AQ300" s="4617"/>
      <c r="AR300" s="4390"/>
      <c r="AS300" s="1991"/>
      <c r="AT300" s="2654"/>
      <c r="AU300" s="1992"/>
      <c r="AV300" s="1992"/>
      <c r="AW300" s="4454"/>
      <c r="AX300" s="4454"/>
      <c r="AY300" s="4417"/>
      <c r="AZ300" s="1423"/>
      <c r="BA300" s="1423"/>
      <c r="BB300" s="1423"/>
      <c r="BC300" s="1423"/>
      <c r="BD300" s="1423"/>
      <c r="BE300" s="4175"/>
      <c r="BF300" s="4212"/>
      <c r="BG300" s="2276"/>
      <c r="BH300" s="4175"/>
      <c r="BI300" s="4213"/>
      <c r="BJ300" s="4214"/>
      <c r="BK300" s="4180"/>
      <c r="BL300" s="2024">
        <f t="shared" si="37"/>
        <v>0</v>
      </c>
      <c r="BM300" s="2169"/>
      <c r="BN300" s="1902"/>
      <c r="BO300" s="1878"/>
      <c r="BP300" s="1878"/>
      <c r="BQ300" s="1915"/>
      <c r="BR300" s="2105"/>
      <c r="BS300" s="2106"/>
      <c r="BT300" s="2106"/>
      <c r="BU300" s="2106"/>
      <c r="BV300" s="2106"/>
      <c r="BW300" s="2106"/>
      <c r="BX300" s="2106"/>
      <c r="BY300" s="2106"/>
      <c r="BZ300" s="2106"/>
      <c r="CA300" s="2106"/>
      <c r="CB300" s="2106"/>
      <c r="CC300" s="2106"/>
      <c r="CD300" s="1966" t="s">
        <v>1713</v>
      </c>
    </row>
    <row r="301" spans="1:82" s="839" customFormat="1" ht="24" customHeight="1" x14ac:dyDescent="0.2">
      <c r="A301" s="930" t="s">
        <v>161</v>
      </c>
      <c r="B301" s="889" t="s">
        <v>120</v>
      </c>
      <c r="C301" s="968" t="s">
        <v>122</v>
      </c>
      <c r="D301" s="918">
        <v>33</v>
      </c>
      <c r="E301" s="575" t="s">
        <v>2032</v>
      </c>
      <c r="F301" s="526" t="s">
        <v>2033</v>
      </c>
      <c r="G301" s="576">
        <v>0</v>
      </c>
      <c r="H301" s="576" t="s">
        <v>0</v>
      </c>
      <c r="I301" s="576">
        <v>50</v>
      </c>
      <c r="J301" s="454">
        <v>10</v>
      </c>
      <c r="K301" s="538"/>
      <c r="L301" s="919"/>
      <c r="M301" s="920"/>
      <c r="N301" s="920"/>
      <c r="O301" s="920"/>
      <c r="P301" s="920"/>
      <c r="Q301" s="920"/>
      <c r="R301" s="920"/>
      <c r="S301" s="920"/>
      <c r="T301" s="920"/>
      <c r="U301" s="921">
        <f t="shared" si="36"/>
        <v>0</v>
      </c>
      <c r="V301" s="893"/>
      <c r="W301" s="893"/>
      <c r="X301" s="466"/>
      <c r="Y301" s="466"/>
      <c r="Z301" s="466"/>
      <c r="AA301" s="466"/>
      <c r="AB301" s="466"/>
      <c r="AC301" s="466"/>
      <c r="AD301" s="466"/>
      <c r="AE301" s="466"/>
      <c r="AF301" s="752"/>
      <c r="AG301" s="3184"/>
      <c r="AH301" s="3184"/>
      <c r="AI301" s="3184"/>
      <c r="AJ301" s="3184"/>
      <c r="AK301" s="3184"/>
      <c r="AL301" s="3184"/>
      <c r="AM301" s="4610"/>
      <c r="AN301" s="4611"/>
      <c r="AO301" s="2976"/>
      <c r="AP301" s="2976"/>
      <c r="AQ301" s="4612"/>
      <c r="AR301" s="4613"/>
      <c r="AS301" s="3184"/>
      <c r="AT301" s="3184"/>
      <c r="AU301" s="4614"/>
      <c r="AV301" s="4614"/>
      <c r="AW301" s="3184"/>
      <c r="AX301" s="3184"/>
      <c r="AY301" s="4615"/>
      <c r="AZ301" s="1423"/>
      <c r="BA301" s="1423"/>
      <c r="BB301" s="1423"/>
      <c r="BC301" s="1423"/>
      <c r="BD301" s="1423"/>
      <c r="BE301" s="4175"/>
      <c r="BF301" s="4212"/>
      <c r="BG301" s="2276"/>
      <c r="BH301" s="4175"/>
      <c r="BI301" s="4213"/>
      <c r="BJ301" s="4214"/>
      <c r="BK301" s="4180"/>
      <c r="BL301" s="2024">
        <f t="shared" si="37"/>
        <v>0</v>
      </c>
      <c r="BM301" s="2169"/>
      <c r="BN301" s="1902"/>
      <c r="BO301" s="1878"/>
      <c r="BP301" s="1878"/>
      <c r="BQ301" s="1915"/>
      <c r="BR301" s="2105"/>
      <c r="BS301" s="2106"/>
      <c r="BT301" s="2106"/>
      <c r="BU301" s="2106"/>
      <c r="BV301" s="2106"/>
      <c r="BW301" s="2106"/>
      <c r="BX301" s="2106"/>
      <c r="BY301" s="2106"/>
      <c r="BZ301" s="2106"/>
      <c r="CA301" s="2106"/>
      <c r="CB301" s="2106"/>
      <c r="CC301" s="2106"/>
      <c r="CD301" s="1966" t="s">
        <v>1713</v>
      </c>
    </row>
    <row r="302" spans="1:82" s="839" customFormat="1" ht="24" customHeight="1" thickBot="1" x14ac:dyDescent="0.25">
      <c r="A302" s="931" t="s">
        <v>161</v>
      </c>
      <c r="B302" s="932" t="s">
        <v>120</v>
      </c>
      <c r="C302" s="970" t="s">
        <v>122</v>
      </c>
      <c r="D302" s="934">
        <v>33</v>
      </c>
      <c r="E302" s="581" t="s">
        <v>2032</v>
      </c>
      <c r="F302" s="433" t="s">
        <v>2033</v>
      </c>
      <c r="G302" s="582">
        <v>0</v>
      </c>
      <c r="H302" s="582" t="s">
        <v>0</v>
      </c>
      <c r="I302" s="582">
        <v>50</v>
      </c>
      <c r="J302" s="496">
        <v>10</v>
      </c>
      <c r="K302" s="544"/>
      <c r="L302" s="935"/>
      <c r="M302" s="936"/>
      <c r="N302" s="936"/>
      <c r="O302" s="936"/>
      <c r="P302" s="936"/>
      <c r="Q302" s="936"/>
      <c r="R302" s="936"/>
      <c r="S302" s="936"/>
      <c r="T302" s="936"/>
      <c r="U302" s="937">
        <f t="shared" si="36"/>
        <v>0</v>
      </c>
      <c r="V302" s="908"/>
      <c r="W302" s="908"/>
      <c r="X302" s="474"/>
      <c r="Y302" s="474"/>
      <c r="Z302" s="474"/>
      <c r="AA302" s="474"/>
      <c r="AB302" s="474"/>
      <c r="AC302" s="474"/>
      <c r="AD302" s="474"/>
      <c r="AE302" s="474"/>
      <c r="AF302" s="758"/>
      <c r="AG302" s="3035"/>
      <c r="AH302" s="3035"/>
      <c r="AI302" s="3035"/>
      <c r="AJ302" s="3035"/>
      <c r="AK302" s="3035"/>
      <c r="AL302" s="3035"/>
      <c r="AM302" s="4618"/>
      <c r="AN302" s="4619"/>
      <c r="AO302" s="2973"/>
      <c r="AP302" s="2973"/>
      <c r="AQ302" s="4620"/>
      <c r="AR302" s="4621"/>
      <c r="AS302" s="3035"/>
      <c r="AT302" s="3035"/>
      <c r="AU302" s="4622"/>
      <c r="AV302" s="4622"/>
      <c r="AW302" s="3035"/>
      <c r="AX302" s="3035"/>
      <c r="AY302" s="4623"/>
      <c r="AZ302" s="1423"/>
      <c r="BA302" s="1423"/>
      <c r="BB302" s="1423"/>
      <c r="BC302" s="1423"/>
      <c r="BD302" s="1423"/>
      <c r="BE302" s="4175"/>
      <c r="BF302" s="4415"/>
      <c r="BG302" s="2280"/>
      <c r="BH302" s="4353"/>
      <c r="BI302" s="4354"/>
      <c r="BJ302" s="4449"/>
      <c r="BK302" s="4180"/>
      <c r="BL302" s="2024">
        <f t="shared" si="37"/>
        <v>0</v>
      </c>
      <c r="BM302" s="2169"/>
      <c r="BN302" s="1902"/>
      <c r="BO302" s="1878"/>
      <c r="BP302" s="1878"/>
      <c r="BQ302" s="1915"/>
      <c r="BR302" s="2120"/>
      <c r="BS302" s="1913"/>
      <c r="BT302" s="1913"/>
      <c r="BU302" s="1913"/>
      <c r="BV302" s="1913"/>
      <c r="BW302" s="1913"/>
      <c r="BX302" s="1913"/>
      <c r="BY302" s="1913"/>
      <c r="BZ302" s="1913"/>
      <c r="CA302" s="1913"/>
      <c r="CB302" s="1913"/>
      <c r="CC302" s="1913"/>
      <c r="CD302" s="1966" t="s">
        <v>1713</v>
      </c>
    </row>
    <row r="303" spans="1:82" ht="25.5" customHeight="1" x14ac:dyDescent="0.2">
      <c r="A303" s="59" t="s">
        <v>161</v>
      </c>
      <c r="B303" s="71" t="s">
        <v>120</v>
      </c>
      <c r="C303" s="66" t="s">
        <v>122</v>
      </c>
      <c r="D303" s="163">
        <v>34</v>
      </c>
      <c r="E303" s="47" t="s">
        <v>1553</v>
      </c>
      <c r="F303" s="48" t="s">
        <v>1554</v>
      </c>
      <c r="G303" s="49">
        <v>10</v>
      </c>
      <c r="H303" s="49" t="s">
        <v>0</v>
      </c>
      <c r="I303" s="49">
        <v>10</v>
      </c>
      <c r="J303" s="493">
        <v>3</v>
      </c>
      <c r="K303" s="50"/>
      <c r="L303" s="744">
        <f t="shared" ref="L303" si="38">+M303+N303+O303+P303+Q303+R303+S303+T303</f>
        <v>5000000</v>
      </c>
      <c r="M303" s="514">
        <v>5000000</v>
      </c>
      <c r="N303" s="745"/>
      <c r="O303" s="746"/>
      <c r="P303" s="746"/>
      <c r="Q303" s="746"/>
      <c r="R303" s="746"/>
      <c r="S303" s="746"/>
      <c r="T303" s="746"/>
      <c r="U303" s="747">
        <f>V303+W303+X303+Y303+Z303+AA303+AB303+AC303+AD303+AE303+AF303</f>
        <v>5000000</v>
      </c>
      <c r="V303" s="52">
        <v>5000000</v>
      </c>
      <c r="W303" s="52"/>
      <c r="X303" s="52"/>
      <c r="Y303" s="52"/>
      <c r="Z303" s="52"/>
      <c r="AA303" s="52"/>
      <c r="AB303" s="52"/>
      <c r="AC303" s="52"/>
      <c r="AD303" s="52"/>
      <c r="AE303" s="52"/>
      <c r="AF303" s="52"/>
      <c r="AG303" s="2262">
        <v>80101601</v>
      </c>
      <c r="AH303" s="2263" t="s">
        <v>1555</v>
      </c>
      <c r="AI303" s="2263" t="s">
        <v>1556</v>
      </c>
      <c r="AJ303" s="2263" t="s">
        <v>410</v>
      </c>
      <c r="AK303" s="2263" t="s">
        <v>1557</v>
      </c>
      <c r="AL303" s="2263" t="s">
        <v>1558</v>
      </c>
      <c r="AM303" s="2264">
        <v>7708170</v>
      </c>
      <c r="AN303" s="2264">
        <v>7708170</v>
      </c>
      <c r="AO303" s="2263" t="s">
        <v>250</v>
      </c>
      <c r="AP303" s="2263" t="s">
        <v>734</v>
      </c>
      <c r="AQ303" s="2263" t="s">
        <v>1559</v>
      </c>
      <c r="AR303" s="2263">
        <v>2201070605</v>
      </c>
      <c r="AS303" s="1466" t="s">
        <v>1560</v>
      </c>
      <c r="AT303" s="2263" t="s">
        <v>1561</v>
      </c>
      <c r="AU303" s="4624">
        <v>1</v>
      </c>
      <c r="AV303" s="4625">
        <v>1</v>
      </c>
      <c r="AW303" s="1466" t="s">
        <v>1562</v>
      </c>
      <c r="AX303" s="1467" t="s">
        <v>1563</v>
      </c>
      <c r="AY303" s="2266">
        <v>5000000</v>
      </c>
      <c r="AZ303" s="1465">
        <v>2017000946</v>
      </c>
      <c r="BA303" s="1466" t="s">
        <v>1564</v>
      </c>
      <c r="BB303" s="3752" t="s">
        <v>1565</v>
      </c>
      <c r="BC303" s="3752" t="s">
        <v>1566</v>
      </c>
      <c r="BD303" s="1466"/>
      <c r="BE303" s="2267"/>
      <c r="BF303" s="2268"/>
      <c r="BG303" s="2267"/>
      <c r="BH303" s="2267"/>
      <c r="BI303" s="3753">
        <v>5000000</v>
      </c>
      <c r="BJ303" s="4473">
        <v>42913</v>
      </c>
      <c r="BK303" s="2168"/>
      <c r="BL303" s="1859">
        <f>BF303-BI303</f>
        <v>-5000000</v>
      </c>
      <c r="BM303" s="2014">
        <f>L303-(BI303+BI304+BI305)</f>
        <v>0</v>
      </c>
      <c r="BN303" s="1902"/>
      <c r="BO303" s="1878"/>
      <c r="BP303" s="1878"/>
      <c r="BQ303" s="1915"/>
      <c r="BR303" s="2045"/>
      <c r="BS303" s="1861"/>
      <c r="BT303" s="1861"/>
      <c r="BU303" s="1861"/>
      <c r="BV303" s="1861"/>
      <c r="BW303" s="1861"/>
      <c r="BX303" s="1861"/>
      <c r="BY303" s="1861"/>
      <c r="BZ303" s="1861"/>
      <c r="CA303" s="1861"/>
      <c r="CB303" s="1861"/>
      <c r="CC303" s="1861"/>
      <c r="CD303" s="1978" t="s">
        <v>1567</v>
      </c>
    </row>
    <row r="304" spans="1:82" ht="25.5" customHeight="1" x14ac:dyDescent="0.2">
      <c r="A304" s="748" t="s">
        <v>161</v>
      </c>
      <c r="B304" s="749" t="s">
        <v>120</v>
      </c>
      <c r="C304" s="750" t="s">
        <v>122</v>
      </c>
      <c r="D304" s="460">
        <v>34</v>
      </c>
      <c r="E304" s="575" t="s">
        <v>1553</v>
      </c>
      <c r="F304" s="526" t="s">
        <v>1554</v>
      </c>
      <c r="G304" s="576">
        <v>10</v>
      </c>
      <c r="H304" s="576" t="s">
        <v>0</v>
      </c>
      <c r="I304" s="576">
        <v>10</v>
      </c>
      <c r="J304" s="454">
        <v>3</v>
      </c>
      <c r="K304" s="538"/>
      <c r="L304" s="751"/>
      <c r="M304" s="752"/>
      <c r="N304" s="752"/>
      <c r="O304" s="752"/>
      <c r="P304" s="752"/>
      <c r="Q304" s="752"/>
      <c r="R304" s="752"/>
      <c r="S304" s="752"/>
      <c r="T304" s="752"/>
      <c r="U304" s="753">
        <f t="shared" ref="U304:U305" si="39">V304+W304+X304+Y304+Z304+AA304+AB304+AC304+AD304+AE304+AF304</f>
        <v>0</v>
      </c>
      <c r="V304" s="466"/>
      <c r="W304" s="466"/>
      <c r="X304" s="466"/>
      <c r="Y304" s="466"/>
      <c r="Z304" s="466"/>
      <c r="AA304" s="466"/>
      <c r="AB304" s="466"/>
      <c r="AC304" s="466"/>
      <c r="AD304" s="466"/>
      <c r="AE304" s="466"/>
      <c r="AF304" s="466"/>
      <c r="AG304" s="1147"/>
      <c r="AH304" s="2018"/>
      <c r="AI304" s="2018"/>
      <c r="AJ304" s="2018"/>
      <c r="AK304" s="2018"/>
      <c r="AL304" s="2018"/>
      <c r="AM304" s="2019"/>
      <c r="AN304" s="2019"/>
      <c r="AO304" s="2018"/>
      <c r="AP304" s="2018"/>
      <c r="AQ304" s="2018"/>
      <c r="AR304" s="2018"/>
      <c r="AS304" s="2198" t="s">
        <v>5831</v>
      </c>
      <c r="AT304" s="4626" t="s">
        <v>1568</v>
      </c>
      <c r="AU304" s="4627">
        <v>1</v>
      </c>
      <c r="AV304" s="4628">
        <v>1</v>
      </c>
      <c r="AW304" s="2198" t="s">
        <v>1556</v>
      </c>
      <c r="AX304" s="4629" t="s">
        <v>1563</v>
      </c>
      <c r="AY304" s="4630"/>
      <c r="AZ304" s="1423"/>
      <c r="BA304" s="1423"/>
      <c r="BB304" s="1423"/>
      <c r="BC304" s="1423"/>
      <c r="BD304" s="1423"/>
      <c r="BE304" s="2276"/>
      <c r="BF304" s="2277"/>
      <c r="BG304" s="2276"/>
      <c r="BH304" s="2276"/>
      <c r="BI304" s="2277"/>
      <c r="BJ304" s="2276"/>
      <c r="BK304" s="2169"/>
      <c r="BL304" s="2024">
        <f t="shared" ref="BL304:BL311" si="40">BF304-BI304</f>
        <v>0</v>
      </c>
      <c r="BM304" s="2025"/>
      <c r="BN304" s="1902"/>
      <c r="BO304" s="1878"/>
      <c r="BP304" s="1878"/>
      <c r="BQ304" s="1915"/>
      <c r="BR304" s="2105"/>
      <c r="BS304" s="2106"/>
      <c r="BT304" s="2106"/>
      <c r="BU304" s="2106"/>
      <c r="BV304" s="2106"/>
      <c r="BW304" s="2106"/>
      <c r="BX304" s="2106"/>
      <c r="BY304" s="2106"/>
      <c r="BZ304" s="2106"/>
      <c r="CA304" s="2106"/>
      <c r="CB304" s="2106"/>
      <c r="CC304" s="2106"/>
      <c r="CD304" s="2028" t="s">
        <v>1567</v>
      </c>
    </row>
    <row r="305" spans="1:82" ht="25.5" customHeight="1" thickBot="1" x14ac:dyDescent="0.25">
      <c r="A305" s="754" t="s">
        <v>161</v>
      </c>
      <c r="B305" s="755" t="s">
        <v>120</v>
      </c>
      <c r="C305" s="756" t="s">
        <v>122</v>
      </c>
      <c r="D305" s="431">
        <v>34</v>
      </c>
      <c r="E305" s="581" t="s">
        <v>1553</v>
      </c>
      <c r="F305" s="433" t="s">
        <v>1554</v>
      </c>
      <c r="G305" s="582">
        <v>10</v>
      </c>
      <c r="H305" s="582" t="s">
        <v>0</v>
      </c>
      <c r="I305" s="582">
        <v>10</v>
      </c>
      <c r="J305" s="496">
        <v>3</v>
      </c>
      <c r="K305" s="544"/>
      <c r="L305" s="757"/>
      <c r="M305" s="758"/>
      <c r="N305" s="758"/>
      <c r="O305" s="758"/>
      <c r="P305" s="758"/>
      <c r="Q305" s="758"/>
      <c r="R305" s="758"/>
      <c r="S305" s="758"/>
      <c r="T305" s="758"/>
      <c r="U305" s="759">
        <f t="shared" si="39"/>
        <v>0</v>
      </c>
      <c r="V305" s="474"/>
      <c r="W305" s="474"/>
      <c r="X305" s="474"/>
      <c r="Y305" s="474"/>
      <c r="Z305" s="474"/>
      <c r="AA305" s="474"/>
      <c r="AB305" s="474"/>
      <c r="AC305" s="474"/>
      <c r="AD305" s="474"/>
      <c r="AE305" s="474"/>
      <c r="AF305" s="474"/>
      <c r="AG305" s="1995"/>
      <c r="AH305" s="2030"/>
      <c r="AI305" s="2030"/>
      <c r="AJ305" s="2030"/>
      <c r="AK305" s="2030"/>
      <c r="AL305" s="2030"/>
      <c r="AM305" s="2031"/>
      <c r="AN305" s="2031"/>
      <c r="AO305" s="2030"/>
      <c r="AP305" s="2030"/>
      <c r="AQ305" s="2030"/>
      <c r="AR305" s="2030"/>
      <c r="AS305" s="1996"/>
      <c r="AT305" s="4392"/>
      <c r="AU305" s="4631"/>
      <c r="AV305" s="4632"/>
      <c r="AW305" s="1996"/>
      <c r="AX305" s="1996"/>
      <c r="AY305" s="3035"/>
      <c r="AZ305" s="1502"/>
      <c r="BA305" s="1502"/>
      <c r="BB305" s="1502"/>
      <c r="BC305" s="1502"/>
      <c r="BD305" s="1502"/>
      <c r="BE305" s="2280"/>
      <c r="BF305" s="2281"/>
      <c r="BG305" s="2280"/>
      <c r="BH305" s="2280"/>
      <c r="BI305" s="2281"/>
      <c r="BJ305" s="2280"/>
      <c r="BK305" s="1912"/>
      <c r="BL305" s="1911">
        <f t="shared" si="40"/>
        <v>0</v>
      </c>
      <c r="BM305" s="2036"/>
      <c r="BN305" s="1902"/>
      <c r="BO305" s="1878"/>
      <c r="BP305" s="1878"/>
      <c r="BQ305" s="1915"/>
      <c r="BR305" s="2120"/>
      <c r="BS305" s="1913"/>
      <c r="BT305" s="1913"/>
      <c r="BU305" s="1913"/>
      <c r="BV305" s="1913"/>
      <c r="BW305" s="1913"/>
      <c r="BX305" s="1913"/>
      <c r="BY305" s="1913"/>
      <c r="BZ305" s="1913"/>
      <c r="CA305" s="1913"/>
      <c r="CB305" s="1913"/>
      <c r="CC305" s="1913"/>
      <c r="CD305" s="2039" t="s">
        <v>1567</v>
      </c>
    </row>
    <row r="306" spans="1:82" s="839" customFormat="1" ht="71.25" customHeight="1" thickBot="1" x14ac:dyDescent="0.3">
      <c r="A306" s="852" t="s">
        <v>161</v>
      </c>
      <c r="B306" s="882" t="s">
        <v>120</v>
      </c>
      <c r="C306" s="854" t="s">
        <v>122</v>
      </c>
      <c r="D306" s="855">
        <v>35</v>
      </c>
      <c r="E306" s="47" t="s">
        <v>2040</v>
      </c>
      <c r="F306" s="48" t="s">
        <v>2041</v>
      </c>
      <c r="G306" s="49">
        <v>1</v>
      </c>
      <c r="H306" s="49" t="s">
        <v>0</v>
      </c>
      <c r="I306" s="939">
        <v>1</v>
      </c>
      <c r="J306" s="493">
        <v>0.25</v>
      </c>
      <c r="K306" s="1010"/>
      <c r="L306" s="857">
        <f t="shared" ref="L306" si="41">+M306+N306+O306+P306+Q306+R306+S306+T306</f>
        <v>13000000</v>
      </c>
      <c r="M306" s="927">
        <v>13000000</v>
      </c>
      <c r="N306" s="996"/>
      <c r="O306" s="927"/>
      <c r="P306" s="927"/>
      <c r="Q306" s="927"/>
      <c r="R306" s="927"/>
      <c r="S306" s="927"/>
      <c r="T306" s="927"/>
      <c r="U306" s="840">
        <f t="shared" ref="U306:U311" si="42">V306+W306+X306+Y306+Z306+AA306+AB306+AC306</f>
        <v>13000000</v>
      </c>
      <c r="V306" s="834">
        <v>13000000</v>
      </c>
      <c r="W306" s="928"/>
      <c r="X306" s="52"/>
      <c r="Y306" s="52"/>
      <c r="Z306" s="52"/>
      <c r="AA306" s="52"/>
      <c r="AB306" s="52"/>
      <c r="AC306" s="52"/>
      <c r="AD306" s="52"/>
      <c r="AE306" s="52"/>
      <c r="AF306" s="746"/>
      <c r="AG306" s="4215"/>
      <c r="AH306" s="2266" t="s">
        <v>2042</v>
      </c>
      <c r="AI306" s="2266" t="s">
        <v>775</v>
      </c>
      <c r="AJ306" s="2266" t="s">
        <v>611</v>
      </c>
      <c r="AK306" s="2266" t="s">
        <v>596</v>
      </c>
      <c r="AL306" s="2266" t="s">
        <v>274</v>
      </c>
      <c r="AM306" s="2266"/>
      <c r="AN306" s="4450"/>
      <c r="AO306" s="4450"/>
      <c r="AP306" s="4450"/>
      <c r="AQ306" s="4450"/>
      <c r="AR306" s="4215">
        <v>2201070603</v>
      </c>
      <c r="AS306" s="1466" t="s">
        <v>5832</v>
      </c>
      <c r="AT306" s="2267" t="s">
        <v>2043</v>
      </c>
      <c r="AU306" s="4223">
        <v>1</v>
      </c>
      <c r="AV306" s="4134">
        <v>1</v>
      </c>
      <c r="AW306" s="4135" t="s">
        <v>2044</v>
      </c>
      <c r="AX306" s="4135">
        <v>43101</v>
      </c>
      <c r="AY306" s="4633">
        <v>12491830</v>
      </c>
      <c r="AZ306" s="2271" t="s">
        <v>1731</v>
      </c>
      <c r="BA306" s="2271" t="s">
        <v>2045</v>
      </c>
      <c r="BB306" s="4604" t="s">
        <v>2046</v>
      </c>
      <c r="BC306" s="4604" t="s">
        <v>2047</v>
      </c>
      <c r="BD306" s="4604" t="s">
        <v>1735</v>
      </c>
      <c r="BE306" s="4151"/>
      <c r="BF306" s="4634">
        <v>12491830</v>
      </c>
      <c r="BG306" s="4603">
        <v>2017000726</v>
      </c>
      <c r="BH306" s="4151">
        <v>42867</v>
      </c>
      <c r="BI306" s="4635">
        <v>12491830</v>
      </c>
      <c r="BJ306" s="4636">
        <v>42867</v>
      </c>
      <c r="BK306" s="4152">
        <v>43101</v>
      </c>
      <c r="BL306" s="2024">
        <f t="shared" si="40"/>
        <v>0</v>
      </c>
      <c r="BM306" s="2024">
        <f>L306-(BI306+BI307+BI308+BI310+BI311+BI309+BI312+BI313+BI314+BI315)</f>
        <v>-43017</v>
      </c>
      <c r="BN306" s="1902"/>
      <c r="BO306" s="1878"/>
      <c r="BP306" s="1878"/>
      <c r="BQ306" s="1915"/>
      <c r="BR306" s="2045"/>
      <c r="BS306" s="1861"/>
      <c r="BT306" s="1861"/>
      <c r="BU306" s="1861"/>
      <c r="BV306" s="1861"/>
      <c r="BW306" s="1861"/>
      <c r="BX306" s="1861"/>
      <c r="BY306" s="1861"/>
      <c r="BZ306" s="1861"/>
      <c r="CA306" s="1861"/>
      <c r="CB306" s="1861"/>
      <c r="CC306" s="1862"/>
      <c r="CD306" s="1966" t="s">
        <v>1713</v>
      </c>
    </row>
    <row r="307" spans="1:82" s="839" customFormat="1" ht="72" customHeight="1" thickBot="1" x14ac:dyDescent="0.25">
      <c r="A307" s="837" t="s">
        <v>161</v>
      </c>
      <c r="B307" s="889" t="s">
        <v>120</v>
      </c>
      <c r="C307" s="828" t="s">
        <v>122</v>
      </c>
      <c r="D307" s="918">
        <v>35</v>
      </c>
      <c r="E307" s="575" t="s">
        <v>2040</v>
      </c>
      <c r="F307" s="526" t="s">
        <v>2041</v>
      </c>
      <c r="G307" s="576">
        <v>1</v>
      </c>
      <c r="H307" s="576" t="s">
        <v>0</v>
      </c>
      <c r="I307" s="941">
        <v>1</v>
      </c>
      <c r="J307" s="454">
        <v>0.25</v>
      </c>
      <c r="K307" s="25"/>
      <c r="L307" s="830"/>
      <c r="M307" s="832"/>
      <c r="N307" s="832"/>
      <c r="O307" s="832"/>
      <c r="P307" s="832"/>
      <c r="Q307" s="832"/>
      <c r="R307" s="832"/>
      <c r="S307" s="832"/>
      <c r="T307" s="832"/>
      <c r="U307" s="840">
        <f t="shared" si="42"/>
        <v>0</v>
      </c>
      <c r="V307" s="838"/>
      <c r="W307" s="838"/>
      <c r="X307" s="7"/>
      <c r="Y307" s="7"/>
      <c r="Z307" s="7"/>
      <c r="AA307" s="7"/>
      <c r="AB307" s="7"/>
      <c r="AC307" s="7"/>
      <c r="AD307" s="7"/>
      <c r="AE307" s="7"/>
      <c r="AF307" s="791"/>
      <c r="AG307" s="2592"/>
      <c r="AH307" s="4127"/>
      <c r="AI307" s="4127"/>
      <c r="AJ307" s="4128"/>
      <c r="AK307" s="4127"/>
      <c r="AL307" s="4127"/>
      <c r="AM307" s="4156"/>
      <c r="AN307" s="4184"/>
      <c r="AO307" s="4181"/>
      <c r="AP307" s="4181"/>
      <c r="AQ307" s="4181"/>
      <c r="AR307" s="4133"/>
      <c r="AS307" s="1466" t="s">
        <v>2034</v>
      </c>
      <c r="AT307" s="2267" t="s">
        <v>2035</v>
      </c>
      <c r="AU307" s="2265">
        <v>1</v>
      </c>
      <c r="AV307" s="1406">
        <v>1</v>
      </c>
      <c r="AW307" s="1409"/>
      <c r="AX307" s="1409" t="s">
        <v>2048</v>
      </c>
      <c r="AY307" s="4136">
        <v>30000000</v>
      </c>
      <c r="AZ307" s="2271"/>
      <c r="BA307" s="2271" t="s">
        <v>2045</v>
      </c>
      <c r="BB307" s="4604" t="s">
        <v>2037</v>
      </c>
      <c r="BC307" s="4604" t="s">
        <v>2038</v>
      </c>
      <c r="BD307" s="4604" t="s">
        <v>2039</v>
      </c>
      <c r="BE307" s="4151"/>
      <c r="BF307" s="4634">
        <v>508170</v>
      </c>
      <c r="BG307" s="4603">
        <v>2017000805</v>
      </c>
      <c r="BH307" s="4151"/>
      <c r="BI307" s="4635">
        <v>508170</v>
      </c>
      <c r="BJ307" s="4636">
        <v>42881</v>
      </c>
      <c r="BK307" s="4152"/>
      <c r="BL307" s="2024">
        <f t="shared" si="40"/>
        <v>0</v>
      </c>
      <c r="BM307" s="2169"/>
      <c r="BN307" s="1902"/>
      <c r="BO307" s="1878"/>
      <c r="BP307" s="1878"/>
      <c r="BQ307" s="1915"/>
      <c r="BR307" s="2105"/>
      <c r="BS307" s="2106"/>
      <c r="BT307" s="2106"/>
      <c r="BU307" s="2106"/>
      <c r="BV307" s="2106"/>
      <c r="BW307" s="2106"/>
      <c r="BX307" s="2106"/>
      <c r="BY307" s="2106"/>
      <c r="BZ307" s="2106"/>
      <c r="CA307" s="2106"/>
      <c r="CB307" s="2106"/>
      <c r="CC307" s="2107"/>
      <c r="CD307" s="1966" t="s">
        <v>1713</v>
      </c>
    </row>
    <row r="308" spans="1:82" s="839" customFormat="1" ht="24" customHeight="1" thickBot="1" x14ac:dyDescent="0.25">
      <c r="A308" s="837" t="s">
        <v>161</v>
      </c>
      <c r="B308" s="889" t="s">
        <v>120</v>
      </c>
      <c r="C308" s="828" t="s">
        <v>122</v>
      </c>
      <c r="D308" s="918">
        <v>35</v>
      </c>
      <c r="E308" s="575" t="s">
        <v>2040</v>
      </c>
      <c r="F308" s="526" t="s">
        <v>2041</v>
      </c>
      <c r="G308" s="576">
        <v>1</v>
      </c>
      <c r="H308" s="576" t="s">
        <v>0</v>
      </c>
      <c r="I308" s="941">
        <v>1</v>
      </c>
      <c r="J308" s="454">
        <v>0.25</v>
      </c>
      <c r="K308" s="25"/>
      <c r="L308" s="830"/>
      <c r="M308" s="832"/>
      <c r="N308" s="832"/>
      <c r="O308" s="832"/>
      <c r="P308" s="832"/>
      <c r="Q308" s="832"/>
      <c r="R308" s="832"/>
      <c r="S308" s="832"/>
      <c r="T308" s="832"/>
      <c r="U308" s="840">
        <f t="shared" si="42"/>
        <v>0</v>
      </c>
      <c r="V308" s="838"/>
      <c r="W308" s="838"/>
      <c r="X308" s="7"/>
      <c r="Y308" s="7"/>
      <c r="Z308" s="7"/>
      <c r="AA308" s="7"/>
      <c r="AB308" s="7"/>
      <c r="AC308" s="7"/>
      <c r="AD308" s="7"/>
      <c r="AE308" s="7"/>
      <c r="AF308" s="791"/>
      <c r="AG308" s="2976"/>
      <c r="AH308" s="4181"/>
      <c r="AI308" s="4181"/>
      <c r="AJ308" s="4182"/>
      <c r="AK308" s="4181"/>
      <c r="AL308" s="4181"/>
      <c r="AM308" s="4183"/>
      <c r="AN308" s="4184"/>
      <c r="AO308" s="4181"/>
      <c r="AP308" s="4181"/>
      <c r="AQ308" s="4181"/>
      <c r="AR308" s="4185"/>
      <c r="AS308" s="1867"/>
      <c r="AT308" s="4181"/>
      <c r="AU308" s="2452"/>
      <c r="AV308" s="2452"/>
      <c r="AW308" s="1867"/>
      <c r="AX308" s="1867"/>
      <c r="AY308" s="4186"/>
      <c r="AZ308" s="1423"/>
      <c r="BA308" s="1423"/>
      <c r="BB308" s="1423"/>
      <c r="BC308" s="1423"/>
      <c r="BD308" s="1423"/>
      <c r="BE308" s="4175"/>
      <c r="BF308" s="4176"/>
      <c r="BG308" s="4171"/>
      <c r="BH308" s="4177"/>
      <c r="BI308" s="4178"/>
      <c r="BJ308" s="4179"/>
      <c r="BK308" s="4180"/>
      <c r="BL308" s="2024">
        <f t="shared" si="40"/>
        <v>0</v>
      </c>
      <c r="BM308" s="2169"/>
      <c r="BN308" s="1902"/>
      <c r="BO308" s="1878"/>
      <c r="BP308" s="1878"/>
      <c r="BQ308" s="1915"/>
      <c r="BR308" s="2105"/>
      <c r="BS308" s="2106"/>
      <c r="BT308" s="2106"/>
      <c r="BU308" s="2106"/>
      <c r="BV308" s="2106"/>
      <c r="BW308" s="2106"/>
      <c r="BX308" s="2106"/>
      <c r="BY308" s="2106"/>
      <c r="BZ308" s="2106"/>
      <c r="CA308" s="2106"/>
      <c r="CB308" s="2106"/>
      <c r="CC308" s="2107"/>
      <c r="CD308" s="1966" t="s">
        <v>1713</v>
      </c>
    </row>
    <row r="309" spans="1:82" s="839" customFormat="1" ht="24" customHeight="1" thickBot="1" x14ac:dyDescent="0.25">
      <c r="A309" s="837" t="s">
        <v>161</v>
      </c>
      <c r="B309" s="889" t="s">
        <v>120</v>
      </c>
      <c r="C309" s="828" t="s">
        <v>122</v>
      </c>
      <c r="D309" s="918">
        <v>35</v>
      </c>
      <c r="E309" s="575" t="s">
        <v>2040</v>
      </c>
      <c r="F309" s="526" t="s">
        <v>2041</v>
      </c>
      <c r="G309" s="576">
        <v>1</v>
      </c>
      <c r="H309" s="576" t="s">
        <v>0</v>
      </c>
      <c r="I309" s="941">
        <v>1</v>
      </c>
      <c r="J309" s="454">
        <v>0.25</v>
      </c>
      <c r="K309" s="25"/>
      <c r="L309" s="830"/>
      <c r="M309" s="832"/>
      <c r="N309" s="832"/>
      <c r="O309" s="832"/>
      <c r="P309" s="832"/>
      <c r="Q309" s="832"/>
      <c r="R309" s="832"/>
      <c r="S309" s="832"/>
      <c r="T309" s="832"/>
      <c r="U309" s="840">
        <f t="shared" si="42"/>
        <v>0</v>
      </c>
      <c r="V309" s="838"/>
      <c r="W309" s="838"/>
      <c r="X309" s="7"/>
      <c r="Y309" s="7"/>
      <c r="Z309" s="7"/>
      <c r="AA309" s="7"/>
      <c r="AB309" s="7"/>
      <c r="AC309" s="7"/>
      <c r="AD309" s="7"/>
      <c r="AE309" s="7"/>
      <c r="AF309" s="791"/>
      <c r="AG309" s="2976"/>
      <c r="AH309" s="4181"/>
      <c r="AI309" s="4181"/>
      <c r="AJ309" s="4182"/>
      <c r="AK309" s="4181"/>
      <c r="AL309" s="4181"/>
      <c r="AM309" s="4183"/>
      <c r="AN309" s="4184"/>
      <c r="AO309" s="4181"/>
      <c r="AP309" s="4181"/>
      <c r="AQ309" s="4181"/>
      <c r="AR309" s="4185"/>
      <c r="AS309" s="1867"/>
      <c r="AT309" s="4181"/>
      <c r="AU309" s="2452"/>
      <c r="AV309" s="2452"/>
      <c r="AW309" s="1867"/>
      <c r="AX309" s="1867"/>
      <c r="AY309" s="4186"/>
      <c r="AZ309" s="1423"/>
      <c r="BA309" s="1423"/>
      <c r="BB309" s="1423"/>
      <c r="BC309" s="1423"/>
      <c r="BD309" s="1423"/>
      <c r="BE309" s="4175"/>
      <c r="BF309" s="4176"/>
      <c r="BG309" s="4171"/>
      <c r="BH309" s="4177"/>
      <c r="BI309" s="4178"/>
      <c r="BJ309" s="4179"/>
      <c r="BK309" s="4180"/>
      <c r="BL309" s="2024">
        <f t="shared" si="40"/>
        <v>0</v>
      </c>
      <c r="BM309" s="2169"/>
      <c r="BN309" s="1902"/>
      <c r="BO309" s="1878"/>
      <c r="BP309" s="1878"/>
      <c r="BQ309" s="1915"/>
      <c r="BR309" s="2105"/>
      <c r="BS309" s="2106"/>
      <c r="BT309" s="2106"/>
      <c r="BU309" s="2106"/>
      <c r="BV309" s="2106"/>
      <c r="BW309" s="2106"/>
      <c r="BX309" s="2106"/>
      <c r="BY309" s="2106"/>
      <c r="BZ309" s="2106"/>
      <c r="CA309" s="2106"/>
      <c r="CB309" s="2106"/>
      <c r="CC309" s="2107"/>
      <c r="CD309" s="1966" t="s">
        <v>1713</v>
      </c>
    </row>
    <row r="310" spans="1:82" s="839" customFormat="1" ht="24" customHeight="1" thickBot="1" x14ac:dyDescent="0.25">
      <c r="A310" s="837" t="s">
        <v>161</v>
      </c>
      <c r="B310" s="889" t="s">
        <v>120</v>
      </c>
      <c r="C310" s="828" t="s">
        <v>122</v>
      </c>
      <c r="D310" s="918">
        <v>35</v>
      </c>
      <c r="E310" s="575" t="s">
        <v>2040</v>
      </c>
      <c r="F310" s="526" t="s">
        <v>2041</v>
      </c>
      <c r="G310" s="576">
        <v>1</v>
      </c>
      <c r="H310" s="576" t="s">
        <v>0</v>
      </c>
      <c r="I310" s="941">
        <v>1</v>
      </c>
      <c r="J310" s="454">
        <v>0.25</v>
      </c>
      <c r="K310" s="25"/>
      <c r="L310" s="830"/>
      <c r="M310" s="832"/>
      <c r="N310" s="832"/>
      <c r="O310" s="832"/>
      <c r="P310" s="832"/>
      <c r="Q310" s="832"/>
      <c r="R310" s="832"/>
      <c r="S310" s="832"/>
      <c r="T310" s="832"/>
      <c r="U310" s="840">
        <f t="shared" si="42"/>
        <v>0</v>
      </c>
      <c r="V310" s="838"/>
      <c r="W310" s="838"/>
      <c r="X310" s="7"/>
      <c r="Y310" s="7"/>
      <c r="Z310" s="7"/>
      <c r="AA310" s="7"/>
      <c r="AB310" s="7"/>
      <c r="AC310" s="7"/>
      <c r="AD310" s="7"/>
      <c r="AE310" s="7"/>
      <c r="AF310" s="791"/>
      <c r="AG310" s="2976"/>
      <c r="AH310" s="4181"/>
      <c r="AI310" s="4181"/>
      <c r="AJ310" s="4182"/>
      <c r="AK310" s="4181"/>
      <c r="AL310" s="4181"/>
      <c r="AM310" s="4183"/>
      <c r="AN310" s="4184"/>
      <c r="AO310" s="4181"/>
      <c r="AP310" s="4181"/>
      <c r="AQ310" s="4181"/>
      <c r="AR310" s="4185"/>
      <c r="AS310" s="1867"/>
      <c r="AT310" s="4181"/>
      <c r="AU310" s="2452"/>
      <c r="AV310" s="2452"/>
      <c r="AW310" s="1867"/>
      <c r="AX310" s="1867"/>
      <c r="AY310" s="4186"/>
      <c r="AZ310" s="1423"/>
      <c r="BA310" s="1423"/>
      <c r="BB310" s="1423"/>
      <c r="BC310" s="1423"/>
      <c r="BD310" s="1423"/>
      <c r="BE310" s="4175"/>
      <c r="BF310" s="4176"/>
      <c r="BG310" s="4171"/>
      <c r="BH310" s="4177"/>
      <c r="BI310" s="4178"/>
      <c r="BJ310" s="4179"/>
      <c r="BK310" s="4180"/>
      <c r="BL310" s="2024">
        <f t="shared" si="40"/>
        <v>0</v>
      </c>
      <c r="BM310" s="2169"/>
      <c r="BN310" s="1902"/>
      <c r="BO310" s="1878"/>
      <c r="BP310" s="1878"/>
      <c r="BQ310" s="1915"/>
      <c r="BR310" s="2105"/>
      <c r="BS310" s="2106"/>
      <c r="BT310" s="2106"/>
      <c r="BU310" s="2106"/>
      <c r="BV310" s="2106"/>
      <c r="BW310" s="2106"/>
      <c r="BX310" s="2106"/>
      <c r="BY310" s="2106"/>
      <c r="BZ310" s="2106"/>
      <c r="CA310" s="2106"/>
      <c r="CB310" s="2106"/>
      <c r="CC310" s="2107"/>
      <c r="CD310" s="1966" t="s">
        <v>1713</v>
      </c>
    </row>
    <row r="311" spans="1:82" s="839" customFormat="1" ht="24" customHeight="1" thickBot="1" x14ac:dyDescent="0.25">
      <c r="A311" s="841" t="s">
        <v>161</v>
      </c>
      <c r="B311" s="932" t="s">
        <v>120</v>
      </c>
      <c r="C311" s="843" t="s">
        <v>122</v>
      </c>
      <c r="D311" s="934">
        <v>35</v>
      </c>
      <c r="E311" s="581" t="s">
        <v>2040</v>
      </c>
      <c r="F311" s="433" t="s">
        <v>2041</v>
      </c>
      <c r="G311" s="582">
        <v>1</v>
      </c>
      <c r="H311" s="582" t="s">
        <v>0</v>
      </c>
      <c r="I311" s="943">
        <v>1</v>
      </c>
      <c r="J311" s="496">
        <v>0.25</v>
      </c>
      <c r="K311" s="56"/>
      <c r="L311" s="848"/>
      <c r="M311" s="849"/>
      <c r="N311" s="849"/>
      <c r="O311" s="849"/>
      <c r="P311" s="849"/>
      <c r="Q311" s="849"/>
      <c r="R311" s="849"/>
      <c r="S311" s="849"/>
      <c r="T311" s="849"/>
      <c r="U311" s="840">
        <f t="shared" si="42"/>
        <v>0</v>
      </c>
      <c r="V311" s="850"/>
      <c r="W311" s="850"/>
      <c r="X311" s="58"/>
      <c r="Y311" s="58"/>
      <c r="Z311" s="58"/>
      <c r="AA311" s="58"/>
      <c r="AB311" s="58"/>
      <c r="AC311" s="58"/>
      <c r="AD311" s="58"/>
      <c r="AE311" s="58"/>
      <c r="AF311" s="851"/>
      <c r="AG311" s="2973"/>
      <c r="AH311" s="4187"/>
      <c r="AI311" s="4187"/>
      <c r="AJ311" s="4188"/>
      <c r="AK311" s="4187"/>
      <c r="AL311" s="4187"/>
      <c r="AM311" s="4189"/>
      <c r="AN311" s="4190"/>
      <c r="AO311" s="4187"/>
      <c r="AP311" s="4187"/>
      <c r="AQ311" s="4187"/>
      <c r="AR311" s="4191"/>
      <c r="AS311" s="1884"/>
      <c r="AT311" s="4187"/>
      <c r="AU311" s="4192"/>
      <c r="AV311" s="4192"/>
      <c r="AW311" s="1884"/>
      <c r="AX311" s="1884"/>
      <c r="AY311" s="4193"/>
      <c r="AZ311" s="1423"/>
      <c r="BA311" s="1423"/>
      <c r="BB311" s="1423"/>
      <c r="BC311" s="1423"/>
      <c r="BD311" s="1423"/>
      <c r="BE311" s="4175"/>
      <c r="BF311" s="4194"/>
      <c r="BG311" s="4195"/>
      <c r="BH311" s="4196"/>
      <c r="BI311" s="4197"/>
      <c r="BJ311" s="4198"/>
      <c r="BK311" s="4180"/>
      <c r="BL311" s="2024">
        <f t="shared" si="40"/>
        <v>0</v>
      </c>
      <c r="BM311" s="2169"/>
      <c r="BN311" s="1902"/>
      <c r="BO311" s="1878"/>
      <c r="BP311" s="1878"/>
      <c r="BQ311" s="1915"/>
      <c r="BR311" s="2120"/>
      <c r="BS311" s="1913"/>
      <c r="BT311" s="1913"/>
      <c r="BU311" s="1913"/>
      <c r="BV311" s="1913"/>
      <c r="BW311" s="1913"/>
      <c r="BX311" s="1913"/>
      <c r="BY311" s="1913"/>
      <c r="BZ311" s="1913"/>
      <c r="CA311" s="1913"/>
      <c r="CB311" s="1913"/>
      <c r="CC311" s="2121"/>
      <c r="CD311" s="1966" t="s">
        <v>1713</v>
      </c>
    </row>
    <row r="312" spans="1:82" ht="25.5" customHeight="1" thickBot="1" x14ac:dyDescent="0.25">
      <c r="A312" s="59" t="s">
        <v>161</v>
      </c>
      <c r="B312" s="71" t="s">
        <v>120</v>
      </c>
      <c r="C312" s="66" t="s">
        <v>122</v>
      </c>
      <c r="D312" s="163">
        <v>36</v>
      </c>
      <c r="E312" s="47" t="s">
        <v>44</v>
      </c>
      <c r="F312" s="48" t="s">
        <v>45</v>
      </c>
      <c r="G312" s="49">
        <v>0</v>
      </c>
      <c r="H312" s="49" t="s">
        <v>0</v>
      </c>
      <c r="I312" s="49">
        <v>2500</v>
      </c>
      <c r="J312" s="380">
        <v>300</v>
      </c>
      <c r="K312" s="319"/>
      <c r="L312" s="293">
        <f t="shared" si="21"/>
        <v>22000000</v>
      </c>
      <c r="M312" s="273">
        <v>22000000</v>
      </c>
      <c r="N312" s="273"/>
      <c r="O312" s="273"/>
      <c r="P312" s="273"/>
      <c r="Q312" s="273"/>
      <c r="R312" s="273"/>
      <c r="S312" s="273"/>
      <c r="T312" s="273"/>
      <c r="U312" s="168">
        <f t="shared" ref="U312:U317" si="43">SUBTOTAL(9,V312:AC312)</f>
        <v>2000000</v>
      </c>
      <c r="V312" s="275">
        <v>2000000</v>
      </c>
      <c r="W312" s="275"/>
      <c r="X312" s="275"/>
      <c r="Y312" s="275"/>
      <c r="Z312" s="275"/>
      <c r="AA312" s="275"/>
      <c r="AB312" s="275"/>
      <c r="AC312" s="275"/>
      <c r="AD312" s="52"/>
      <c r="AE312" s="52"/>
      <c r="AF312" s="52"/>
      <c r="AG312" s="2745">
        <v>90141503</v>
      </c>
      <c r="AH312" s="2725" t="s">
        <v>426</v>
      </c>
      <c r="AI312" s="2725">
        <v>43017</v>
      </c>
      <c r="AJ312" s="2725" t="s">
        <v>465</v>
      </c>
      <c r="AK312" s="2725" t="s">
        <v>466</v>
      </c>
      <c r="AL312" s="2725"/>
      <c r="AM312" s="1923"/>
      <c r="AN312" s="1923"/>
      <c r="AO312" s="2725"/>
      <c r="AP312" s="2725"/>
      <c r="AQ312" s="2745"/>
      <c r="AR312" s="2745">
        <v>2201070601</v>
      </c>
      <c r="AS312" s="2170" t="s">
        <v>5833</v>
      </c>
      <c r="AT312" s="2062" t="s">
        <v>374</v>
      </c>
      <c r="AU312" s="2063">
        <v>1</v>
      </c>
      <c r="AV312" s="2063">
        <v>1</v>
      </c>
      <c r="AW312" s="2064">
        <v>43009</v>
      </c>
      <c r="AX312" s="2064">
        <v>43039</v>
      </c>
      <c r="AY312" s="2065">
        <v>0</v>
      </c>
      <c r="AZ312" s="2385" t="s">
        <v>467</v>
      </c>
      <c r="BA312" s="2385" t="s">
        <v>468</v>
      </c>
      <c r="BB312" s="2171" t="s">
        <v>469</v>
      </c>
      <c r="BC312" s="1414">
        <v>2017001282</v>
      </c>
      <c r="BD312" s="2172"/>
      <c r="BE312" s="2173">
        <v>95000000</v>
      </c>
      <c r="BF312" s="1414">
        <v>2017001433</v>
      </c>
      <c r="BG312" s="2172">
        <v>43013</v>
      </c>
      <c r="BH312" s="2174">
        <v>95000000</v>
      </c>
      <c r="BI312" s="2172">
        <v>43017</v>
      </c>
      <c r="BJ312" s="2172">
        <v>43048</v>
      </c>
      <c r="BK312" s="2172"/>
      <c r="BL312" s="2175">
        <f t="shared" ref="BL312:BL329" si="44">BF312-BI312</f>
        <v>2016958416</v>
      </c>
      <c r="BM312" s="2176">
        <f>L312-(BI312:BI317)</f>
        <v>21956983</v>
      </c>
      <c r="BN312" s="2177"/>
      <c r="BO312" s="2177"/>
      <c r="BP312" s="2177"/>
      <c r="BQ312" s="2177"/>
      <c r="BR312" s="2177"/>
      <c r="BS312" s="2177"/>
      <c r="BT312" s="2177"/>
      <c r="BU312" s="2177"/>
      <c r="BV312" s="2177"/>
      <c r="BW312" s="2177"/>
      <c r="BX312" s="2177"/>
      <c r="BY312" s="2177"/>
      <c r="BZ312" s="2177"/>
      <c r="CA312" s="2177"/>
      <c r="CB312" s="2177"/>
      <c r="CC312" s="2177"/>
      <c r="CD312" s="2046" t="s">
        <v>134</v>
      </c>
    </row>
    <row r="313" spans="1:82" ht="25.5" customHeight="1" thickBot="1" x14ac:dyDescent="0.25">
      <c r="A313" s="164" t="s">
        <v>161</v>
      </c>
      <c r="B313" s="320" t="s">
        <v>120</v>
      </c>
      <c r="C313" s="321" t="s">
        <v>122</v>
      </c>
      <c r="D313" s="272">
        <v>36</v>
      </c>
      <c r="E313" s="322" t="s">
        <v>44</v>
      </c>
      <c r="F313" s="268" t="s">
        <v>45</v>
      </c>
      <c r="G313" s="323">
        <v>0</v>
      </c>
      <c r="H313" s="323" t="s">
        <v>0</v>
      </c>
      <c r="I313" s="323">
        <v>2500</v>
      </c>
      <c r="J313" s="381">
        <v>300</v>
      </c>
      <c r="K313" s="319"/>
      <c r="L313" s="290"/>
      <c r="M313" s="281"/>
      <c r="N313" s="281"/>
      <c r="O313" s="281"/>
      <c r="P313" s="281"/>
      <c r="Q313" s="281"/>
      <c r="R313" s="281"/>
      <c r="S313" s="281"/>
      <c r="T313" s="281"/>
      <c r="U313" s="266">
        <f t="shared" si="43"/>
        <v>0</v>
      </c>
      <c r="V313" s="281"/>
      <c r="W313" s="281"/>
      <c r="X313" s="281"/>
      <c r="Y313" s="281"/>
      <c r="Z313" s="281"/>
      <c r="AA313" s="281"/>
      <c r="AB313" s="281"/>
      <c r="AC313" s="281"/>
      <c r="AD313" s="281"/>
      <c r="AE313" s="281"/>
      <c r="AF313" s="281"/>
      <c r="AG313" s="3746"/>
      <c r="AH313" s="2186"/>
      <c r="AI313" s="2186"/>
      <c r="AJ313" s="2186"/>
      <c r="AK313" s="2186"/>
      <c r="AL313" s="2186"/>
      <c r="AM313" s="4064"/>
      <c r="AN313" s="4064"/>
      <c r="AO313" s="2186"/>
      <c r="AP313" s="2186"/>
      <c r="AQ313" s="3746"/>
      <c r="AR313" s="3746"/>
      <c r="AS313" s="2178"/>
      <c r="AT313" s="2062"/>
      <c r="AU313" s="2063"/>
      <c r="AV313" s="2063"/>
      <c r="AW313" s="2064"/>
      <c r="AX313" s="2064"/>
      <c r="AY313" s="2065"/>
      <c r="AZ313" s="3747"/>
      <c r="BA313" s="3747"/>
      <c r="BB313" s="3747"/>
      <c r="BC313" s="2179"/>
      <c r="BD313" s="2179"/>
      <c r="BE313" s="2180"/>
      <c r="BF313" s="2181"/>
      <c r="BG313" s="2179"/>
      <c r="BH313" s="2180"/>
      <c r="BI313" s="2182"/>
      <c r="BJ313" s="2180"/>
      <c r="BK313" s="2180"/>
      <c r="BL313" s="2183">
        <f t="shared" si="44"/>
        <v>0</v>
      </c>
      <c r="BM313" s="2184"/>
      <c r="BN313" s="2177"/>
      <c r="BO313" s="2177"/>
      <c r="BP313" s="2177"/>
      <c r="BQ313" s="2177"/>
      <c r="BR313" s="2177"/>
      <c r="BS313" s="2177"/>
      <c r="BT313" s="2177"/>
      <c r="BU313" s="2177"/>
      <c r="BV313" s="2177"/>
      <c r="BW313" s="2177"/>
      <c r="BX313" s="2177"/>
      <c r="BY313" s="2177"/>
      <c r="BZ313" s="2177"/>
      <c r="CA313" s="2177"/>
      <c r="CB313" s="2177"/>
      <c r="CC313" s="2177"/>
      <c r="CD313" s="2046" t="s">
        <v>134</v>
      </c>
    </row>
    <row r="314" spans="1:82" ht="25.5" customHeight="1" thickBot="1" x14ac:dyDescent="0.25">
      <c r="A314" s="164" t="s">
        <v>161</v>
      </c>
      <c r="B314" s="320" t="s">
        <v>120</v>
      </c>
      <c r="C314" s="321" t="s">
        <v>122</v>
      </c>
      <c r="D314" s="272">
        <v>36</v>
      </c>
      <c r="E314" s="322" t="s">
        <v>44</v>
      </c>
      <c r="F314" s="268" t="s">
        <v>45</v>
      </c>
      <c r="G314" s="323">
        <v>0</v>
      </c>
      <c r="H314" s="323" t="s">
        <v>0</v>
      </c>
      <c r="I314" s="323">
        <v>2500</v>
      </c>
      <c r="J314" s="381">
        <v>300</v>
      </c>
      <c r="K314" s="319"/>
      <c r="L314" s="290"/>
      <c r="M314" s="281"/>
      <c r="N314" s="281"/>
      <c r="O314" s="281"/>
      <c r="P314" s="281"/>
      <c r="Q314" s="281"/>
      <c r="R314" s="281"/>
      <c r="S314" s="281"/>
      <c r="T314" s="281"/>
      <c r="U314" s="266">
        <f t="shared" si="43"/>
        <v>0</v>
      </c>
      <c r="V314" s="281"/>
      <c r="W314" s="281"/>
      <c r="X314" s="281"/>
      <c r="Y314" s="281"/>
      <c r="Z314" s="281"/>
      <c r="AA314" s="281"/>
      <c r="AB314" s="281"/>
      <c r="AC314" s="281"/>
      <c r="AD314" s="281"/>
      <c r="AE314" s="281"/>
      <c r="AF314" s="281"/>
      <c r="AG314" s="2185"/>
      <c r="AH314" s="2186"/>
      <c r="AI314" s="2186"/>
      <c r="AJ314" s="2186"/>
      <c r="AK314" s="2186"/>
      <c r="AL314" s="2186"/>
      <c r="AM314" s="4064"/>
      <c r="AN314" s="4064"/>
      <c r="AO314" s="2186"/>
      <c r="AP314" s="2186"/>
      <c r="AQ314" s="2187"/>
      <c r="AR314" s="2187"/>
      <c r="AS314" s="2188"/>
      <c r="AT314" s="2062"/>
      <c r="AU314" s="2063"/>
      <c r="AV314" s="2063"/>
      <c r="AW314" s="2064"/>
      <c r="AX314" s="2064"/>
      <c r="AY314" s="2065"/>
      <c r="AZ314" s="2048"/>
      <c r="BA314" s="2048"/>
      <c r="BB314" s="2048"/>
      <c r="BC314" s="2179"/>
      <c r="BD314" s="2179"/>
      <c r="BE314" s="2180"/>
      <c r="BF314" s="2181"/>
      <c r="BG314" s="2179"/>
      <c r="BH314" s="2180"/>
      <c r="BI314" s="2182"/>
      <c r="BJ314" s="2180"/>
      <c r="BK314" s="2180"/>
      <c r="BL314" s="2183">
        <f t="shared" si="44"/>
        <v>0</v>
      </c>
      <c r="BM314" s="2184"/>
      <c r="BN314" s="2177"/>
      <c r="BO314" s="2177"/>
      <c r="BP314" s="2177"/>
      <c r="BQ314" s="2177"/>
      <c r="BR314" s="2177"/>
      <c r="BS314" s="2177"/>
      <c r="BT314" s="2177"/>
      <c r="BU314" s="2177"/>
      <c r="BV314" s="2177"/>
      <c r="BW314" s="2177"/>
      <c r="BX314" s="2177"/>
      <c r="BY314" s="2177"/>
      <c r="BZ314" s="2177"/>
      <c r="CA314" s="2177"/>
      <c r="CB314" s="2177"/>
      <c r="CC314" s="2177"/>
      <c r="CD314" s="2046" t="s">
        <v>134</v>
      </c>
    </row>
    <row r="315" spans="1:82" ht="25.5" customHeight="1" thickBot="1" x14ac:dyDescent="0.25">
      <c r="A315" s="164" t="s">
        <v>161</v>
      </c>
      <c r="B315" s="320" t="s">
        <v>120</v>
      </c>
      <c r="C315" s="321" t="s">
        <v>122</v>
      </c>
      <c r="D315" s="272">
        <v>36</v>
      </c>
      <c r="E315" s="322" t="s">
        <v>44</v>
      </c>
      <c r="F315" s="268" t="s">
        <v>45</v>
      </c>
      <c r="G315" s="323">
        <v>0</v>
      </c>
      <c r="H315" s="323" t="s">
        <v>0</v>
      </c>
      <c r="I315" s="323">
        <v>2500</v>
      </c>
      <c r="J315" s="381">
        <v>300</v>
      </c>
      <c r="K315" s="319"/>
      <c r="L315" s="290"/>
      <c r="M315" s="281"/>
      <c r="N315" s="281"/>
      <c r="O315" s="281"/>
      <c r="P315" s="281"/>
      <c r="Q315" s="281"/>
      <c r="R315" s="281"/>
      <c r="S315" s="281"/>
      <c r="T315" s="281"/>
      <c r="U315" s="266">
        <f t="shared" si="43"/>
        <v>0</v>
      </c>
      <c r="V315" s="281"/>
      <c r="W315" s="281"/>
      <c r="X315" s="281"/>
      <c r="Y315" s="281"/>
      <c r="Z315" s="281"/>
      <c r="AA315" s="281"/>
      <c r="AB315" s="281"/>
      <c r="AC315" s="281"/>
      <c r="AD315" s="281"/>
      <c r="AE315" s="281"/>
      <c r="AF315" s="281"/>
      <c r="AG315" s="2185"/>
      <c r="AH315" s="2186"/>
      <c r="AI315" s="2186"/>
      <c r="AJ315" s="2186"/>
      <c r="AK315" s="2186"/>
      <c r="AL315" s="2186"/>
      <c r="AM315" s="4064"/>
      <c r="AN315" s="4064"/>
      <c r="AO315" s="2186"/>
      <c r="AP315" s="2186"/>
      <c r="AQ315" s="3746"/>
      <c r="AR315" s="3746"/>
      <c r="AS315" s="2188"/>
      <c r="AT315" s="2061"/>
      <c r="AU315" s="2063"/>
      <c r="AV315" s="2063"/>
      <c r="AW315" s="2961"/>
      <c r="AX315" s="2961"/>
      <c r="AY315" s="2065"/>
      <c r="AZ315" s="3747"/>
      <c r="BA315" s="3747"/>
      <c r="BB315" s="3747"/>
      <c r="BC315" s="2179"/>
      <c r="BD315" s="2179"/>
      <c r="BE315" s="2180"/>
      <c r="BF315" s="2181"/>
      <c r="BG315" s="2179"/>
      <c r="BH315" s="2180"/>
      <c r="BI315" s="2182"/>
      <c r="BJ315" s="2180"/>
      <c r="BK315" s="2180"/>
      <c r="BL315" s="2183">
        <f t="shared" si="44"/>
        <v>0</v>
      </c>
      <c r="BM315" s="2184"/>
      <c r="BN315" s="2177"/>
      <c r="BO315" s="2177"/>
      <c r="BP315" s="2177"/>
      <c r="BQ315" s="2177"/>
      <c r="BR315" s="2177"/>
      <c r="BS315" s="2177"/>
      <c r="BT315" s="2177"/>
      <c r="BU315" s="2177"/>
      <c r="BV315" s="2177"/>
      <c r="BW315" s="2177"/>
      <c r="BX315" s="2177"/>
      <c r="BY315" s="2177"/>
      <c r="BZ315" s="2177"/>
      <c r="CA315" s="2177"/>
      <c r="CB315" s="2177"/>
      <c r="CC315" s="2177"/>
      <c r="CD315" s="2046" t="s">
        <v>134</v>
      </c>
    </row>
    <row r="316" spans="1:82" ht="25.5" customHeight="1" thickBot="1" x14ac:dyDescent="0.25">
      <c r="A316" s="164" t="s">
        <v>161</v>
      </c>
      <c r="B316" s="320" t="s">
        <v>120</v>
      </c>
      <c r="C316" s="321" t="s">
        <v>122</v>
      </c>
      <c r="D316" s="272">
        <v>36</v>
      </c>
      <c r="E316" s="322" t="s">
        <v>44</v>
      </c>
      <c r="F316" s="268" t="s">
        <v>45</v>
      </c>
      <c r="G316" s="323">
        <v>0</v>
      </c>
      <c r="H316" s="323" t="s">
        <v>0</v>
      </c>
      <c r="I316" s="323">
        <v>2500</v>
      </c>
      <c r="J316" s="381">
        <v>300</v>
      </c>
      <c r="K316" s="319"/>
      <c r="L316" s="290"/>
      <c r="M316" s="281"/>
      <c r="N316" s="281"/>
      <c r="O316" s="281"/>
      <c r="P316" s="281"/>
      <c r="Q316" s="281"/>
      <c r="R316" s="281"/>
      <c r="S316" s="281"/>
      <c r="T316" s="281"/>
      <c r="U316" s="266">
        <f t="shared" si="43"/>
        <v>0</v>
      </c>
      <c r="V316" s="281"/>
      <c r="W316" s="281"/>
      <c r="X316" s="281"/>
      <c r="Y316" s="281"/>
      <c r="Z316" s="281"/>
      <c r="AA316" s="281"/>
      <c r="AB316" s="281"/>
      <c r="AC316" s="281"/>
      <c r="AD316" s="281"/>
      <c r="AE316" s="281"/>
      <c r="AF316" s="281"/>
      <c r="AG316" s="2185"/>
      <c r="AH316" s="2186"/>
      <c r="AI316" s="2186"/>
      <c r="AJ316" s="2186"/>
      <c r="AK316" s="2186"/>
      <c r="AL316" s="2186"/>
      <c r="AM316" s="4064"/>
      <c r="AN316" s="4064"/>
      <c r="AO316" s="2186"/>
      <c r="AP316" s="2186"/>
      <c r="AQ316" s="3746"/>
      <c r="AR316" s="3746"/>
      <c r="AS316" s="2188"/>
      <c r="AT316" s="2061"/>
      <c r="AU316" s="2063"/>
      <c r="AV316" s="2063"/>
      <c r="AW316" s="2961"/>
      <c r="AX316" s="2961"/>
      <c r="AY316" s="2065"/>
      <c r="AZ316" s="3747"/>
      <c r="BA316" s="3747"/>
      <c r="BB316" s="3747"/>
      <c r="BC316" s="2179"/>
      <c r="BD316" s="2179"/>
      <c r="BE316" s="2180"/>
      <c r="BF316" s="2181"/>
      <c r="BG316" s="2179"/>
      <c r="BH316" s="2180"/>
      <c r="BI316" s="2182"/>
      <c r="BJ316" s="2180"/>
      <c r="BK316" s="2180"/>
      <c r="BL316" s="2183">
        <f t="shared" si="44"/>
        <v>0</v>
      </c>
      <c r="BM316" s="2184"/>
      <c r="BN316" s="2177"/>
      <c r="BO316" s="2177"/>
      <c r="BP316" s="2177"/>
      <c r="BQ316" s="2177"/>
      <c r="BR316" s="2177"/>
      <c r="BS316" s="2177"/>
      <c r="BT316" s="2177"/>
      <c r="BU316" s="2177"/>
      <c r="BV316" s="2177"/>
      <c r="BW316" s="2177"/>
      <c r="BX316" s="2177"/>
      <c r="BY316" s="2177"/>
      <c r="BZ316" s="2177"/>
      <c r="CA316" s="2177"/>
      <c r="CB316" s="2177"/>
      <c r="CC316" s="2177"/>
      <c r="CD316" s="2046" t="s">
        <v>134</v>
      </c>
    </row>
    <row r="317" spans="1:82" s="599" customFormat="1" ht="25.5" customHeight="1" thickBot="1" x14ac:dyDescent="0.25">
      <c r="A317" s="166" t="s">
        <v>161</v>
      </c>
      <c r="B317" s="324" t="s">
        <v>120</v>
      </c>
      <c r="C317" s="325" t="s">
        <v>122</v>
      </c>
      <c r="D317" s="254">
        <v>36</v>
      </c>
      <c r="E317" s="326" t="s">
        <v>44</v>
      </c>
      <c r="F317" s="256" t="s">
        <v>45</v>
      </c>
      <c r="G317" s="327">
        <v>0</v>
      </c>
      <c r="H317" s="327" t="s">
        <v>0</v>
      </c>
      <c r="I317" s="327">
        <v>2500</v>
      </c>
      <c r="J317" s="382">
        <v>300</v>
      </c>
      <c r="K317" s="319"/>
      <c r="L317" s="291"/>
      <c r="M317" s="311"/>
      <c r="N317" s="311"/>
      <c r="O317" s="311"/>
      <c r="P317" s="311"/>
      <c r="Q317" s="311"/>
      <c r="R317" s="311"/>
      <c r="S317" s="311"/>
      <c r="T317" s="311"/>
      <c r="U317" s="258">
        <f t="shared" si="43"/>
        <v>0</v>
      </c>
      <c r="V317" s="311"/>
      <c r="W317" s="311"/>
      <c r="X317" s="311"/>
      <c r="Y317" s="311"/>
      <c r="Z317" s="311"/>
      <c r="AA317" s="311"/>
      <c r="AB317" s="311"/>
      <c r="AC317" s="311"/>
      <c r="AD317" s="311"/>
      <c r="AE317" s="311"/>
      <c r="AF317" s="311"/>
      <c r="AG317" s="2189"/>
      <c r="AH317" s="3748"/>
      <c r="AI317" s="3748"/>
      <c r="AJ317" s="3748"/>
      <c r="AK317" s="3748"/>
      <c r="AL317" s="3748"/>
      <c r="AM317" s="4065"/>
      <c r="AN317" s="4065"/>
      <c r="AO317" s="3748"/>
      <c r="AP317" s="3748"/>
      <c r="AQ317" s="3749"/>
      <c r="AR317" s="3749"/>
      <c r="AS317" s="2984"/>
      <c r="AT317" s="2068"/>
      <c r="AU317" s="2070"/>
      <c r="AV317" s="2070"/>
      <c r="AW317" s="2985"/>
      <c r="AX317" s="2985"/>
      <c r="AY317" s="2072"/>
      <c r="AZ317" s="3750"/>
      <c r="BA317" s="3750"/>
      <c r="BB317" s="3750"/>
      <c r="BC317" s="2190"/>
      <c r="BD317" s="2190"/>
      <c r="BE317" s="2191"/>
      <c r="BF317" s="2192"/>
      <c r="BG317" s="2190"/>
      <c r="BH317" s="2191"/>
      <c r="BI317" s="2193"/>
      <c r="BJ317" s="2191"/>
      <c r="BK317" s="2191"/>
      <c r="BL317" s="2194">
        <f t="shared" si="44"/>
        <v>0</v>
      </c>
      <c r="BM317" s="2195"/>
      <c r="BN317" s="2177"/>
      <c r="BO317" s="2177"/>
      <c r="BP317" s="2177"/>
      <c r="BQ317" s="2177"/>
      <c r="BR317" s="2177"/>
      <c r="BS317" s="2177"/>
      <c r="BT317" s="2177"/>
      <c r="BU317" s="2177"/>
      <c r="BV317" s="2177"/>
      <c r="BW317" s="2177"/>
      <c r="BX317" s="2177"/>
      <c r="BY317" s="2177"/>
      <c r="BZ317" s="2177"/>
      <c r="CA317" s="2177"/>
      <c r="CB317" s="2177"/>
      <c r="CC317" s="2177"/>
      <c r="CD317" s="2046" t="s">
        <v>134</v>
      </c>
    </row>
    <row r="318" spans="1:82" s="839" customFormat="1" ht="24" customHeight="1" thickBot="1" x14ac:dyDescent="0.25">
      <c r="A318" s="852" t="s">
        <v>161</v>
      </c>
      <c r="B318" s="882" t="s">
        <v>120</v>
      </c>
      <c r="C318" s="854" t="s">
        <v>122</v>
      </c>
      <c r="D318" s="855">
        <v>37</v>
      </c>
      <c r="E318" s="47" t="s">
        <v>2049</v>
      </c>
      <c r="F318" s="48" t="s">
        <v>2050</v>
      </c>
      <c r="G318" s="49">
        <v>0</v>
      </c>
      <c r="H318" s="49" t="s">
        <v>0</v>
      </c>
      <c r="I318" s="939">
        <v>8</v>
      </c>
      <c r="J318" s="493">
        <v>2</v>
      </c>
      <c r="K318" s="1010"/>
      <c r="L318" s="857">
        <f t="shared" ref="L318" si="45">+M318+N318+O318+P318+Q318+R318+S318+T318</f>
        <v>0</v>
      </c>
      <c r="M318" s="927"/>
      <c r="N318" s="927"/>
      <c r="O318" s="927"/>
      <c r="P318" s="927"/>
      <c r="Q318" s="927"/>
      <c r="R318" s="927"/>
      <c r="S318" s="927"/>
      <c r="T318" s="927"/>
      <c r="U318" s="840">
        <f t="shared" ref="U318:U323" si="46">V318+W318+X318+Y318+Z318+AA318+AB318+AC318</f>
        <v>0</v>
      </c>
      <c r="V318" s="928"/>
      <c r="W318" s="928"/>
      <c r="X318" s="52"/>
      <c r="Y318" s="52"/>
      <c r="Z318" s="52"/>
      <c r="AA318" s="52"/>
      <c r="AB318" s="52"/>
      <c r="AC318" s="52"/>
      <c r="AD318" s="52"/>
      <c r="AE318" s="52"/>
      <c r="AF318" s="746"/>
      <c r="AG318" s="2288"/>
      <c r="AH318" s="4251"/>
      <c r="AI318" s="4251"/>
      <c r="AJ318" s="2681"/>
      <c r="AK318" s="4251"/>
      <c r="AL318" s="4251"/>
      <c r="AM318" s="4403"/>
      <c r="AN318" s="4468"/>
      <c r="AO318" s="4251"/>
      <c r="AP318" s="4251"/>
      <c r="AQ318" s="4251"/>
      <c r="AR318" s="4252"/>
      <c r="AS318" s="1687"/>
      <c r="AT318" s="4251"/>
      <c r="AU318" s="1969"/>
      <c r="AV318" s="1969"/>
      <c r="AW318" s="1687"/>
      <c r="AX318" s="1687"/>
      <c r="AY318" s="4469"/>
      <c r="AZ318" s="1423"/>
      <c r="BA318" s="1423"/>
      <c r="BB318" s="1423"/>
      <c r="BC318" s="1423"/>
      <c r="BD318" s="1423"/>
      <c r="BE318" s="4175"/>
      <c r="BF318" s="4460"/>
      <c r="BG318" s="4235"/>
      <c r="BH318" s="4384"/>
      <c r="BI318" s="4386"/>
      <c r="BJ318" s="4411"/>
      <c r="BK318" s="4180"/>
      <c r="BL318" s="2024">
        <f t="shared" si="44"/>
        <v>0</v>
      </c>
      <c r="BM318" s="2024">
        <f>L318-(BI318+BI319+BI320+BI322+BI323+BI321+BI356+BI357+BI358+BI359)</f>
        <v>-16000000</v>
      </c>
      <c r="BN318" s="1902"/>
      <c r="BO318" s="1878"/>
      <c r="BP318" s="1878"/>
      <c r="BQ318" s="1915"/>
      <c r="BR318" s="2045"/>
      <c r="BS318" s="1861"/>
      <c r="BT318" s="1861"/>
      <c r="BU318" s="1861"/>
      <c r="BV318" s="1861"/>
      <c r="BW318" s="1861"/>
      <c r="BX318" s="1861"/>
      <c r="BY318" s="1861"/>
      <c r="BZ318" s="1861"/>
      <c r="CA318" s="1861"/>
      <c r="CB318" s="1861"/>
      <c r="CC318" s="1862"/>
      <c r="CD318" s="1966" t="s">
        <v>1713</v>
      </c>
    </row>
    <row r="319" spans="1:82" s="839" customFormat="1" ht="24" customHeight="1" thickBot="1" x14ac:dyDescent="0.25">
      <c r="A319" s="837" t="s">
        <v>161</v>
      </c>
      <c r="B319" s="889" t="s">
        <v>120</v>
      </c>
      <c r="C319" s="828" t="s">
        <v>122</v>
      </c>
      <c r="D319" s="918">
        <v>37</v>
      </c>
      <c r="E319" s="575" t="s">
        <v>2049</v>
      </c>
      <c r="F319" s="526" t="s">
        <v>2050</v>
      </c>
      <c r="G319" s="576">
        <v>0</v>
      </c>
      <c r="H319" s="576" t="s">
        <v>0</v>
      </c>
      <c r="I319" s="941">
        <v>8</v>
      </c>
      <c r="J319" s="454">
        <v>2</v>
      </c>
      <c r="K319" s="25"/>
      <c r="L319" s="830"/>
      <c r="M319" s="832"/>
      <c r="N319" s="832"/>
      <c r="O319" s="832"/>
      <c r="P319" s="832"/>
      <c r="Q319" s="832"/>
      <c r="R319" s="832"/>
      <c r="S319" s="832"/>
      <c r="T319" s="832"/>
      <c r="U319" s="840">
        <f t="shared" si="46"/>
        <v>0</v>
      </c>
      <c r="V319" s="838"/>
      <c r="W319" s="838"/>
      <c r="X319" s="7"/>
      <c r="Y319" s="7"/>
      <c r="Z319" s="7"/>
      <c r="AA319" s="7"/>
      <c r="AB319" s="7"/>
      <c r="AC319" s="7"/>
      <c r="AD319" s="7"/>
      <c r="AE319" s="7"/>
      <c r="AF319" s="791"/>
      <c r="AG319" s="2976"/>
      <c r="AH319" s="4181"/>
      <c r="AI319" s="4181"/>
      <c r="AJ319" s="4182"/>
      <c r="AK319" s="4181"/>
      <c r="AL319" s="4181"/>
      <c r="AM319" s="4183"/>
      <c r="AN319" s="4184"/>
      <c r="AO319" s="4181"/>
      <c r="AP319" s="4181"/>
      <c r="AQ319" s="4181"/>
      <c r="AR319" s="4185"/>
      <c r="AS319" s="1867"/>
      <c r="AT319" s="4181"/>
      <c r="AU319" s="2452"/>
      <c r="AV319" s="2452"/>
      <c r="AW319" s="1867"/>
      <c r="AX319" s="1867"/>
      <c r="AY319" s="4186"/>
      <c r="AZ319" s="1423"/>
      <c r="BA319" s="1423"/>
      <c r="BB319" s="1423"/>
      <c r="BC319" s="1423"/>
      <c r="BD319" s="1423"/>
      <c r="BE319" s="4175"/>
      <c r="BF319" s="4176"/>
      <c r="BG319" s="4171"/>
      <c r="BH319" s="4177"/>
      <c r="BI319" s="4178"/>
      <c r="BJ319" s="4179"/>
      <c r="BK319" s="4180"/>
      <c r="BL319" s="2024">
        <f t="shared" si="44"/>
        <v>0</v>
      </c>
      <c r="BM319" s="2169"/>
      <c r="BN319" s="1902"/>
      <c r="BO319" s="1878"/>
      <c r="BP319" s="1878"/>
      <c r="BQ319" s="1915"/>
      <c r="BR319" s="2105"/>
      <c r="BS319" s="2106"/>
      <c r="BT319" s="2106"/>
      <c r="BU319" s="2106"/>
      <c r="BV319" s="2106"/>
      <c r="BW319" s="2106"/>
      <c r="BX319" s="2106"/>
      <c r="BY319" s="2106"/>
      <c r="BZ319" s="2106"/>
      <c r="CA319" s="2106"/>
      <c r="CB319" s="2106"/>
      <c r="CC319" s="2107"/>
      <c r="CD319" s="1966" t="s">
        <v>1713</v>
      </c>
    </row>
    <row r="320" spans="1:82" s="839" customFormat="1" ht="24" customHeight="1" thickBot="1" x14ac:dyDescent="0.25">
      <c r="A320" s="837" t="s">
        <v>161</v>
      </c>
      <c r="B320" s="889" t="s">
        <v>120</v>
      </c>
      <c r="C320" s="828" t="s">
        <v>122</v>
      </c>
      <c r="D320" s="918">
        <v>37</v>
      </c>
      <c r="E320" s="575" t="s">
        <v>2049</v>
      </c>
      <c r="F320" s="526" t="s">
        <v>2050</v>
      </c>
      <c r="G320" s="576">
        <v>0</v>
      </c>
      <c r="H320" s="576" t="s">
        <v>0</v>
      </c>
      <c r="I320" s="941">
        <v>8</v>
      </c>
      <c r="J320" s="454">
        <v>2</v>
      </c>
      <c r="K320" s="25"/>
      <c r="L320" s="830"/>
      <c r="M320" s="832"/>
      <c r="N320" s="832"/>
      <c r="O320" s="832"/>
      <c r="P320" s="832"/>
      <c r="Q320" s="832"/>
      <c r="R320" s="832"/>
      <c r="S320" s="832"/>
      <c r="T320" s="832"/>
      <c r="U320" s="840">
        <f t="shared" si="46"/>
        <v>0</v>
      </c>
      <c r="V320" s="838"/>
      <c r="W320" s="838"/>
      <c r="X320" s="7"/>
      <c r="Y320" s="7"/>
      <c r="Z320" s="7"/>
      <c r="AA320" s="7"/>
      <c r="AB320" s="7"/>
      <c r="AC320" s="7"/>
      <c r="AD320" s="7"/>
      <c r="AE320" s="7"/>
      <c r="AF320" s="791"/>
      <c r="AG320" s="2976"/>
      <c r="AH320" s="4181"/>
      <c r="AI320" s="4181"/>
      <c r="AJ320" s="4182"/>
      <c r="AK320" s="4181"/>
      <c r="AL320" s="4181"/>
      <c r="AM320" s="4183"/>
      <c r="AN320" s="4184"/>
      <c r="AO320" s="4181"/>
      <c r="AP320" s="4181"/>
      <c r="AQ320" s="4181"/>
      <c r="AR320" s="4185"/>
      <c r="AS320" s="1867"/>
      <c r="AT320" s="4181"/>
      <c r="AU320" s="2452"/>
      <c r="AV320" s="2452"/>
      <c r="AW320" s="1867"/>
      <c r="AX320" s="1867"/>
      <c r="AY320" s="4186"/>
      <c r="AZ320" s="1423"/>
      <c r="BA320" s="1423"/>
      <c r="BB320" s="1423"/>
      <c r="BC320" s="1423"/>
      <c r="BD320" s="1423"/>
      <c r="BE320" s="4175"/>
      <c r="BF320" s="4176"/>
      <c r="BG320" s="4171"/>
      <c r="BH320" s="4177"/>
      <c r="BI320" s="4178"/>
      <c r="BJ320" s="4179"/>
      <c r="BK320" s="4180"/>
      <c r="BL320" s="2024">
        <f t="shared" si="44"/>
        <v>0</v>
      </c>
      <c r="BM320" s="2169"/>
      <c r="BN320" s="1902"/>
      <c r="BO320" s="1878"/>
      <c r="BP320" s="1878"/>
      <c r="BQ320" s="1915"/>
      <c r="BR320" s="2105"/>
      <c r="BS320" s="2106"/>
      <c r="BT320" s="2106"/>
      <c r="BU320" s="2106"/>
      <c r="BV320" s="2106"/>
      <c r="BW320" s="2106"/>
      <c r="BX320" s="2106"/>
      <c r="BY320" s="2106"/>
      <c r="BZ320" s="2106"/>
      <c r="CA320" s="2106"/>
      <c r="CB320" s="2106"/>
      <c r="CC320" s="2107"/>
      <c r="CD320" s="1966" t="s">
        <v>1713</v>
      </c>
    </row>
    <row r="321" spans="1:82" s="839" customFormat="1" ht="24" customHeight="1" thickBot="1" x14ac:dyDescent="0.25">
      <c r="A321" s="837" t="s">
        <v>161</v>
      </c>
      <c r="B321" s="889" t="s">
        <v>120</v>
      </c>
      <c r="C321" s="828" t="s">
        <v>122</v>
      </c>
      <c r="D321" s="918">
        <v>37</v>
      </c>
      <c r="E321" s="575" t="s">
        <v>2049</v>
      </c>
      <c r="F321" s="526" t="s">
        <v>2050</v>
      </c>
      <c r="G321" s="576">
        <v>0</v>
      </c>
      <c r="H321" s="576" t="s">
        <v>0</v>
      </c>
      <c r="I321" s="941">
        <v>8</v>
      </c>
      <c r="J321" s="454">
        <v>2</v>
      </c>
      <c r="K321" s="25"/>
      <c r="L321" s="830"/>
      <c r="M321" s="832"/>
      <c r="N321" s="832"/>
      <c r="O321" s="832"/>
      <c r="P321" s="832"/>
      <c r="Q321" s="832"/>
      <c r="R321" s="832"/>
      <c r="S321" s="832"/>
      <c r="T321" s="832"/>
      <c r="U321" s="840">
        <f t="shared" si="46"/>
        <v>0</v>
      </c>
      <c r="V321" s="838"/>
      <c r="W321" s="838"/>
      <c r="X321" s="7"/>
      <c r="Y321" s="7"/>
      <c r="Z321" s="7"/>
      <c r="AA321" s="7"/>
      <c r="AB321" s="7"/>
      <c r="AC321" s="7"/>
      <c r="AD321" s="7"/>
      <c r="AE321" s="7"/>
      <c r="AF321" s="791"/>
      <c r="AG321" s="2976"/>
      <c r="AH321" s="4181"/>
      <c r="AI321" s="4181"/>
      <c r="AJ321" s="4182"/>
      <c r="AK321" s="4181"/>
      <c r="AL321" s="4181"/>
      <c r="AM321" s="4183"/>
      <c r="AN321" s="4184"/>
      <c r="AO321" s="4181"/>
      <c r="AP321" s="4181"/>
      <c r="AQ321" s="4181"/>
      <c r="AR321" s="4185"/>
      <c r="AS321" s="1867"/>
      <c r="AT321" s="4181"/>
      <c r="AU321" s="2452"/>
      <c r="AV321" s="2452"/>
      <c r="AW321" s="1867"/>
      <c r="AX321" s="1867"/>
      <c r="AY321" s="4186"/>
      <c r="AZ321" s="1423"/>
      <c r="BA321" s="1423"/>
      <c r="BB321" s="1423"/>
      <c r="BC321" s="1423"/>
      <c r="BD321" s="1423"/>
      <c r="BE321" s="4175"/>
      <c r="BF321" s="4176"/>
      <c r="BG321" s="4171"/>
      <c r="BH321" s="4177"/>
      <c r="BI321" s="4178"/>
      <c r="BJ321" s="4179"/>
      <c r="BK321" s="4180"/>
      <c r="BL321" s="2024">
        <f t="shared" si="44"/>
        <v>0</v>
      </c>
      <c r="BM321" s="2169"/>
      <c r="BN321" s="1902"/>
      <c r="BO321" s="1878"/>
      <c r="BP321" s="1878"/>
      <c r="BQ321" s="1915"/>
      <c r="BR321" s="2105"/>
      <c r="BS321" s="2106"/>
      <c r="BT321" s="2106"/>
      <c r="BU321" s="2106"/>
      <c r="BV321" s="2106"/>
      <c r="BW321" s="2106"/>
      <c r="BX321" s="2106"/>
      <c r="BY321" s="2106"/>
      <c r="BZ321" s="2106"/>
      <c r="CA321" s="2106"/>
      <c r="CB321" s="2106"/>
      <c r="CC321" s="2107"/>
      <c r="CD321" s="1966" t="s">
        <v>1713</v>
      </c>
    </row>
    <row r="322" spans="1:82" s="839" customFormat="1" ht="24" customHeight="1" thickBot="1" x14ac:dyDescent="0.25">
      <c r="A322" s="837" t="s">
        <v>161</v>
      </c>
      <c r="B322" s="889" t="s">
        <v>120</v>
      </c>
      <c r="C322" s="828" t="s">
        <v>122</v>
      </c>
      <c r="D322" s="918">
        <v>37</v>
      </c>
      <c r="E322" s="575" t="s">
        <v>2049</v>
      </c>
      <c r="F322" s="526" t="s">
        <v>2050</v>
      </c>
      <c r="G322" s="576">
        <v>0</v>
      </c>
      <c r="H322" s="576" t="s">
        <v>0</v>
      </c>
      <c r="I322" s="941">
        <v>8</v>
      </c>
      <c r="J322" s="454">
        <v>2</v>
      </c>
      <c r="K322" s="25"/>
      <c r="L322" s="830"/>
      <c r="M322" s="832"/>
      <c r="N322" s="832"/>
      <c r="O322" s="832"/>
      <c r="P322" s="832"/>
      <c r="Q322" s="832"/>
      <c r="R322" s="832"/>
      <c r="S322" s="832"/>
      <c r="T322" s="832"/>
      <c r="U322" s="840">
        <f t="shared" si="46"/>
        <v>0</v>
      </c>
      <c r="V322" s="838"/>
      <c r="W322" s="838"/>
      <c r="X322" s="7"/>
      <c r="Y322" s="7"/>
      <c r="Z322" s="7"/>
      <c r="AA322" s="7"/>
      <c r="AB322" s="7"/>
      <c r="AC322" s="7"/>
      <c r="AD322" s="7"/>
      <c r="AE322" s="7"/>
      <c r="AF322" s="791"/>
      <c r="AG322" s="2976"/>
      <c r="AH322" s="4181"/>
      <c r="AI322" s="4181"/>
      <c r="AJ322" s="4182"/>
      <c r="AK322" s="4181"/>
      <c r="AL322" s="4181"/>
      <c r="AM322" s="4183"/>
      <c r="AN322" s="4184"/>
      <c r="AO322" s="4181"/>
      <c r="AP322" s="4181"/>
      <c r="AQ322" s="4181"/>
      <c r="AR322" s="4185"/>
      <c r="AS322" s="1867"/>
      <c r="AT322" s="4181"/>
      <c r="AU322" s="2452"/>
      <c r="AV322" s="2452"/>
      <c r="AW322" s="1867"/>
      <c r="AX322" s="1867"/>
      <c r="AY322" s="4186"/>
      <c r="AZ322" s="1423"/>
      <c r="BA322" s="1423"/>
      <c r="BB322" s="1423"/>
      <c r="BC322" s="1423"/>
      <c r="BD322" s="1423"/>
      <c r="BE322" s="4175"/>
      <c r="BF322" s="4176"/>
      <c r="BG322" s="4171"/>
      <c r="BH322" s="4177"/>
      <c r="BI322" s="4178"/>
      <c r="BJ322" s="4179"/>
      <c r="BK322" s="4180"/>
      <c r="BL322" s="2024">
        <f t="shared" si="44"/>
        <v>0</v>
      </c>
      <c r="BM322" s="2169"/>
      <c r="BN322" s="1902"/>
      <c r="BO322" s="1878"/>
      <c r="BP322" s="1878"/>
      <c r="BQ322" s="1915"/>
      <c r="BR322" s="2105"/>
      <c r="BS322" s="2106"/>
      <c r="BT322" s="2106"/>
      <c r="BU322" s="2106"/>
      <c r="BV322" s="2106"/>
      <c r="BW322" s="2106"/>
      <c r="BX322" s="2106"/>
      <c r="BY322" s="2106"/>
      <c r="BZ322" s="2106"/>
      <c r="CA322" s="2106"/>
      <c r="CB322" s="2106"/>
      <c r="CC322" s="2107"/>
      <c r="CD322" s="1966" t="s">
        <v>1713</v>
      </c>
    </row>
    <row r="323" spans="1:82" s="839" customFormat="1" ht="24" customHeight="1" thickBot="1" x14ac:dyDescent="0.25">
      <c r="A323" s="841" t="s">
        <v>161</v>
      </c>
      <c r="B323" s="932" t="s">
        <v>120</v>
      </c>
      <c r="C323" s="843" t="s">
        <v>122</v>
      </c>
      <c r="D323" s="934">
        <v>37</v>
      </c>
      <c r="E323" s="581" t="s">
        <v>2049</v>
      </c>
      <c r="F323" s="433" t="s">
        <v>2050</v>
      </c>
      <c r="G323" s="582">
        <v>0</v>
      </c>
      <c r="H323" s="582" t="s">
        <v>0</v>
      </c>
      <c r="I323" s="943">
        <v>8</v>
      </c>
      <c r="J323" s="496">
        <v>2</v>
      </c>
      <c r="K323" s="56"/>
      <c r="L323" s="848"/>
      <c r="M323" s="849"/>
      <c r="N323" s="849"/>
      <c r="O323" s="849"/>
      <c r="P323" s="849"/>
      <c r="Q323" s="849"/>
      <c r="R323" s="849"/>
      <c r="S323" s="849"/>
      <c r="T323" s="849"/>
      <c r="U323" s="840">
        <f t="shared" si="46"/>
        <v>0</v>
      </c>
      <c r="V323" s="850"/>
      <c r="W323" s="850"/>
      <c r="X323" s="58"/>
      <c r="Y323" s="58"/>
      <c r="Z323" s="58"/>
      <c r="AA323" s="58"/>
      <c r="AB323" s="58"/>
      <c r="AC323" s="58"/>
      <c r="AD323" s="58"/>
      <c r="AE323" s="58"/>
      <c r="AF323" s="851"/>
      <c r="AG323" s="2973"/>
      <c r="AH323" s="4187"/>
      <c r="AI323" s="4187"/>
      <c r="AJ323" s="4188"/>
      <c r="AK323" s="4187"/>
      <c r="AL323" s="4187"/>
      <c r="AM323" s="4189"/>
      <c r="AN323" s="4190"/>
      <c r="AO323" s="4187"/>
      <c r="AP323" s="4187"/>
      <c r="AQ323" s="4187"/>
      <c r="AR323" s="4191"/>
      <c r="AS323" s="1884"/>
      <c r="AT323" s="4187"/>
      <c r="AU323" s="4192"/>
      <c r="AV323" s="4192"/>
      <c r="AW323" s="1884"/>
      <c r="AX323" s="1884"/>
      <c r="AY323" s="4193"/>
      <c r="AZ323" s="1423"/>
      <c r="BA323" s="1423"/>
      <c r="BB323" s="1423"/>
      <c r="BC323" s="1423"/>
      <c r="BD323" s="1423"/>
      <c r="BE323" s="4175"/>
      <c r="BF323" s="4194"/>
      <c r="BG323" s="4195"/>
      <c r="BH323" s="4196"/>
      <c r="BI323" s="4197"/>
      <c r="BJ323" s="4198"/>
      <c r="BK323" s="4180"/>
      <c r="BL323" s="2024">
        <f t="shared" si="44"/>
        <v>0</v>
      </c>
      <c r="BM323" s="2169"/>
      <c r="BN323" s="1902"/>
      <c r="BO323" s="1878"/>
      <c r="BP323" s="1878"/>
      <c r="BQ323" s="1915"/>
      <c r="BR323" s="2120"/>
      <c r="BS323" s="1913"/>
      <c r="BT323" s="1913"/>
      <c r="BU323" s="1913"/>
      <c r="BV323" s="1913"/>
      <c r="BW323" s="1913"/>
      <c r="BX323" s="1913"/>
      <c r="BY323" s="1913"/>
      <c r="BZ323" s="1913"/>
      <c r="CA323" s="1913"/>
      <c r="CB323" s="1913"/>
      <c r="CC323" s="2121"/>
      <c r="CD323" s="1966" t="s">
        <v>1713</v>
      </c>
    </row>
    <row r="324" spans="1:82" ht="25.5" customHeight="1" thickBot="1" x14ac:dyDescent="0.25">
      <c r="A324" s="59" t="s">
        <v>161</v>
      </c>
      <c r="B324" s="71" t="s">
        <v>120</v>
      </c>
      <c r="C324" s="66" t="s">
        <v>122</v>
      </c>
      <c r="D324" s="163">
        <v>38</v>
      </c>
      <c r="E324" s="47" t="s">
        <v>2051</v>
      </c>
      <c r="F324" s="67" t="s">
        <v>2052</v>
      </c>
      <c r="G324" s="49">
        <v>5349</v>
      </c>
      <c r="H324" s="49" t="s">
        <v>1</v>
      </c>
      <c r="I324" s="939">
        <v>5349</v>
      </c>
      <c r="J324" s="493">
        <v>5349</v>
      </c>
      <c r="K324" s="1077" t="s">
        <v>2524</v>
      </c>
      <c r="L324" s="51">
        <f>+M324+N324+O324+P324+Q324+R324+S324+T324</f>
        <v>91068132</v>
      </c>
      <c r="M324" s="1078"/>
      <c r="N324" s="1078">
        <f>90939000+105372+23760</f>
        <v>91068132</v>
      </c>
      <c r="O324" s="52"/>
      <c r="P324" s="52"/>
      <c r="Q324" s="52"/>
      <c r="R324" s="52"/>
      <c r="S324" s="52"/>
      <c r="T324" s="52"/>
      <c r="U324" s="343">
        <f t="shared" ref="U324:U329" si="47">V324+W324+X324+Y324+Z324+AA324+AB324+AC324+AD324+AE324+AF324</f>
        <v>0</v>
      </c>
      <c r="V324" s="52"/>
      <c r="W324" s="52"/>
      <c r="X324" s="52"/>
      <c r="Y324" s="52"/>
      <c r="Z324" s="52"/>
      <c r="AA324" s="52"/>
      <c r="AB324" s="52"/>
      <c r="AC324" s="52"/>
      <c r="AD324" s="52"/>
      <c r="AE324" s="52"/>
      <c r="AF324" s="52"/>
      <c r="AG324" s="4637">
        <v>93131608</v>
      </c>
      <c r="AH324" s="4638" t="s">
        <v>6275</v>
      </c>
      <c r="AI324" s="4639" t="s">
        <v>2525</v>
      </c>
      <c r="AJ324" s="4639" t="s">
        <v>2526</v>
      </c>
      <c r="AK324" s="4639"/>
      <c r="AL324" s="1520" t="s">
        <v>2527</v>
      </c>
      <c r="AM324" s="4640">
        <v>91068132</v>
      </c>
      <c r="AN324" s="4640">
        <v>91068132</v>
      </c>
      <c r="AO324" s="4638" t="s">
        <v>250</v>
      </c>
      <c r="AP324" s="4639"/>
      <c r="AQ324" s="4638" t="s">
        <v>2528</v>
      </c>
      <c r="AR324" s="4641">
        <v>2201070210</v>
      </c>
      <c r="AS324" s="4642" t="s">
        <v>5834</v>
      </c>
      <c r="AT324" s="4643" t="s">
        <v>5835</v>
      </c>
      <c r="AU324" s="4644">
        <v>480</v>
      </c>
      <c r="AV324" s="4637">
        <v>480</v>
      </c>
      <c r="AW324" s="4645" t="s">
        <v>2525</v>
      </c>
      <c r="AX324" s="4645" t="s">
        <v>2529</v>
      </c>
      <c r="AY324" s="4640">
        <v>91068132</v>
      </c>
      <c r="AZ324" s="4646" t="s">
        <v>2530</v>
      </c>
      <c r="BA324" s="1527" t="s">
        <v>819</v>
      </c>
      <c r="BB324" s="1527" t="s">
        <v>2531</v>
      </c>
      <c r="BC324" s="3082" t="s">
        <v>2532</v>
      </c>
      <c r="BD324" s="1527">
        <v>2017001424</v>
      </c>
      <c r="BE324" s="4647">
        <v>43003</v>
      </c>
      <c r="BF324" s="4640">
        <v>91068132</v>
      </c>
      <c r="BG324" s="4648" t="s">
        <v>2530</v>
      </c>
      <c r="BH324" s="4639" t="s">
        <v>2530</v>
      </c>
      <c r="BI324" s="4640">
        <v>91068132</v>
      </c>
      <c r="BJ324" s="4649" t="s">
        <v>2533</v>
      </c>
      <c r="BK324" s="4638" t="s">
        <v>2534</v>
      </c>
      <c r="BL324" s="1859">
        <f t="shared" si="44"/>
        <v>0</v>
      </c>
      <c r="BM324" s="2196">
        <f>L324-(BI324+BI325+BI326+BI327+BI328+BI329)</f>
        <v>0</v>
      </c>
      <c r="BN324" s="1902"/>
      <c r="BO324" s="1878"/>
      <c r="BP324" s="1878"/>
      <c r="BQ324" s="1915"/>
      <c r="BR324" s="2045"/>
      <c r="BS324" s="1861"/>
      <c r="BT324" s="1861"/>
      <c r="BU324" s="1861"/>
      <c r="BV324" s="1861"/>
      <c r="BW324" s="1861"/>
      <c r="BX324" s="1861"/>
      <c r="BY324" s="1861"/>
      <c r="BZ324" s="1861"/>
      <c r="CA324" s="1861"/>
      <c r="CB324" s="1861"/>
      <c r="CC324" s="1862"/>
      <c r="CD324" s="1863" t="s">
        <v>2511</v>
      </c>
    </row>
    <row r="325" spans="1:82" ht="21" customHeight="1" x14ac:dyDescent="0.2">
      <c r="A325" s="62" t="s">
        <v>161</v>
      </c>
      <c r="B325" s="749" t="s">
        <v>120</v>
      </c>
      <c r="C325" s="1005" t="s">
        <v>122</v>
      </c>
      <c r="D325" s="460">
        <v>38</v>
      </c>
      <c r="E325" s="575" t="s">
        <v>2051</v>
      </c>
      <c r="F325" s="608" t="s">
        <v>2052</v>
      </c>
      <c r="G325" s="576">
        <v>5349</v>
      </c>
      <c r="H325" s="576" t="s">
        <v>1</v>
      </c>
      <c r="I325" s="941">
        <v>5349</v>
      </c>
      <c r="J325" s="454">
        <v>5349</v>
      </c>
      <c r="K325" s="25"/>
      <c r="L325" s="6"/>
      <c r="M325" s="7"/>
      <c r="N325" s="7"/>
      <c r="O325" s="7"/>
      <c r="P325" s="7"/>
      <c r="Q325" s="7"/>
      <c r="R325" s="7"/>
      <c r="S325" s="7"/>
      <c r="T325" s="7"/>
      <c r="U325" s="267">
        <f t="shared" si="47"/>
        <v>0</v>
      </c>
      <c r="V325" s="7"/>
      <c r="W325" s="7"/>
      <c r="X325" s="7"/>
      <c r="Y325" s="7"/>
      <c r="Z325" s="7"/>
      <c r="AA325" s="7"/>
      <c r="AB325" s="7"/>
      <c r="AC325" s="7"/>
      <c r="AD325" s="7"/>
      <c r="AE325" s="7"/>
      <c r="AF325" s="7"/>
      <c r="AG325" s="1864"/>
      <c r="AH325" s="2094"/>
      <c r="AI325" s="1865"/>
      <c r="AJ325" s="1865"/>
      <c r="AK325" s="1865"/>
      <c r="AL325" s="1956"/>
      <c r="AM325" s="4057"/>
      <c r="AN325" s="4057"/>
      <c r="AO325" s="1865"/>
      <c r="AP325" s="1865"/>
      <c r="AQ325" s="2094"/>
      <c r="AR325" s="2095"/>
      <c r="AS325" s="2096"/>
      <c r="AT325" s="2432"/>
      <c r="AU325" s="2523"/>
      <c r="AV325" s="2452"/>
      <c r="AW325" s="1867"/>
      <c r="AX325" s="1867"/>
      <c r="AY325" s="2976"/>
      <c r="AZ325" s="1397"/>
      <c r="BA325" s="1397"/>
      <c r="BB325" s="1397"/>
      <c r="BC325" s="1830"/>
      <c r="BD325" s="1397"/>
      <c r="BE325" s="4171"/>
      <c r="BF325" s="4557"/>
      <c r="BG325" s="4650"/>
      <c r="BH325" s="4171"/>
      <c r="BI325" s="4557"/>
      <c r="BJ325" s="4513"/>
      <c r="BK325" s="4171"/>
      <c r="BL325" s="1876">
        <f t="shared" si="44"/>
        <v>0</v>
      </c>
      <c r="BM325" s="2104"/>
      <c r="BN325" s="1902"/>
      <c r="BO325" s="1878"/>
      <c r="BP325" s="1878"/>
      <c r="BQ325" s="1915"/>
      <c r="BR325" s="2105"/>
      <c r="BS325" s="2106"/>
      <c r="BT325" s="2106"/>
      <c r="BU325" s="2106"/>
      <c r="BV325" s="2106"/>
      <c r="BW325" s="2106"/>
      <c r="BX325" s="2106"/>
      <c r="BY325" s="2106"/>
      <c r="BZ325" s="2106"/>
      <c r="CA325" s="2106"/>
      <c r="CB325" s="2106"/>
      <c r="CC325" s="2107"/>
      <c r="CD325" s="2108" t="s">
        <v>2511</v>
      </c>
    </row>
    <row r="326" spans="1:82" ht="21" customHeight="1" x14ac:dyDescent="0.2">
      <c r="A326" s="62" t="s">
        <v>161</v>
      </c>
      <c r="B326" s="749" t="s">
        <v>120</v>
      </c>
      <c r="C326" s="1005" t="s">
        <v>122</v>
      </c>
      <c r="D326" s="460">
        <v>38</v>
      </c>
      <c r="E326" s="575" t="s">
        <v>2051</v>
      </c>
      <c r="F326" s="608" t="s">
        <v>2052</v>
      </c>
      <c r="G326" s="576">
        <v>5349</v>
      </c>
      <c r="H326" s="576" t="s">
        <v>1</v>
      </c>
      <c r="I326" s="941">
        <v>5349</v>
      </c>
      <c r="J326" s="454">
        <v>5349</v>
      </c>
      <c r="K326" s="25"/>
      <c r="L326" s="6"/>
      <c r="M326" s="7"/>
      <c r="N326" s="7"/>
      <c r="O326" s="7"/>
      <c r="P326" s="7"/>
      <c r="Q326" s="7"/>
      <c r="R326" s="7"/>
      <c r="S326" s="7"/>
      <c r="T326" s="7"/>
      <c r="U326" s="267">
        <f t="shared" si="47"/>
        <v>0</v>
      </c>
      <c r="V326" s="7"/>
      <c r="W326" s="7"/>
      <c r="X326" s="7"/>
      <c r="Y326" s="7"/>
      <c r="Z326" s="7"/>
      <c r="AA326" s="7"/>
      <c r="AB326" s="7"/>
      <c r="AC326" s="7"/>
      <c r="AD326" s="7"/>
      <c r="AE326" s="7"/>
      <c r="AF326" s="7"/>
      <c r="AG326" s="1864"/>
      <c r="AH326" s="2094"/>
      <c r="AI326" s="1865"/>
      <c r="AJ326" s="1865"/>
      <c r="AK326" s="1865"/>
      <c r="AL326" s="1956"/>
      <c r="AM326" s="4057"/>
      <c r="AN326" s="4057"/>
      <c r="AO326" s="1865"/>
      <c r="AP326" s="1865"/>
      <c r="AQ326" s="2094"/>
      <c r="AR326" s="2095"/>
      <c r="AS326" s="2096"/>
      <c r="AT326" s="2432"/>
      <c r="AU326" s="2523"/>
      <c r="AV326" s="2452"/>
      <c r="AW326" s="1867"/>
      <c r="AX326" s="1867"/>
      <c r="AY326" s="2976"/>
      <c r="AZ326" s="1397"/>
      <c r="BA326" s="1397"/>
      <c r="BB326" s="1397"/>
      <c r="BC326" s="1830"/>
      <c r="BD326" s="1397"/>
      <c r="BE326" s="4171"/>
      <c r="BF326" s="4557"/>
      <c r="BG326" s="4650"/>
      <c r="BH326" s="4171"/>
      <c r="BI326" s="4557"/>
      <c r="BJ326" s="4513"/>
      <c r="BK326" s="4171"/>
      <c r="BL326" s="1876">
        <f t="shared" si="44"/>
        <v>0</v>
      </c>
      <c r="BM326" s="2104"/>
      <c r="BN326" s="1902"/>
      <c r="BO326" s="1878"/>
      <c r="BP326" s="1878"/>
      <c r="BQ326" s="1915"/>
      <c r="BR326" s="2105"/>
      <c r="BS326" s="2106"/>
      <c r="BT326" s="2106"/>
      <c r="BU326" s="2106"/>
      <c r="BV326" s="2106"/>
      <c r="BW326" s="2106"/>
      <c r="BX326" s="2106"/>
      <c r="BY326" s="2106"/>
      <c r="BZ326" s="2106"/>
      <c r="CA326" s="2106"/>
      <c r="CB326" s="2106"/>
      <c r="CC326" s="2107"/>
      <c r="CD326" s="2108" t="s">
        <v>2511</v>
      </c>
    </row>
    <row r="327" spans="1:82" ht="21" customHeight="1" x14ac:dyDescent="0.2">
      <c r="A327" s="62" t="s">
        <v>161</v>
      </c>
      <c r="B327" s="749" t="s">
        <v>120</v>
      </c>
      <c r="C327" s="1005" t="s">
        <v>122</v>
      </c>
      <c r="D327" s="460">
        <v>38</v>
      </c>
      <c r="E327" s="575" t="s">
        <v>2051</v>
      </c>
      <c r="F327" s="608" t="s">
        <v>2052</v>
      </c>
      <c r="G327" s="576">
        <v>5349</v>
      </c>
      <c r="H327" s="576" t="s">
        <v>1</v>
      </c>
      <c r="I327" s="941">
        <v>5349</v>
      </c>
      <c r="J327" s="454">
        <v>5349</v>
      </c>
      <c r="K327" s="25"/>
      <c r="L327" s="6"/>
      <c r="M327" s="7"/>
      <c r="N327" s="7"/>
      <c r="O327" s="7"/>
      <c r="P327" s="7"/>
      <c r="Q327" s="7"/>
      <c r="R327" s="7"/>
      <c r="S327" s="7"/>
      <c r="T327" s="7"/>
      <c r="U327" s="267">
        <f t="shared" si="47"/>
        <v>0</v>
      </c>
      <c r="V327" s="7"/>
      <c r="W327" s="7"/>
      <c r="X327" s="7"/>
      <c r="Y327" s="7"/>
      <c r="Z327" s="7"/>
      <c r="AA327" s="7"/>
      <c r="AB327" s="7"/>
      <c r="AC327" s="7"/>
      <c r="AD327" s="7"/>
      <c r="AE327" s="7"/>
      <c r="AF327" s="7"/>
      <c r="AG327" s="1864"/>
      <c r="AH327" s="2094"/>
      <c r="AI327" s="1865"/>
      <c r="AJ327" s="1865"/>
      <c r="AK327" s="1865"/>
      <c r="AL327" s="1956"/>
      <c r="AM327" s="4057"/>
      <c r="AN327" s="4057"/>
      <c r="AO327" s="1865"/>
      <c r="AP327" s="1865"/>
      <c r="AQ327" s="2094"/>
      <c r="AR327" s="2095"/>
      <c r="AS327" s="2096"/>
      <c r="AT327" s="2432"/>
      <c r="AU327" s="2523"/>
      <c r="AV327" s="2452"/>
      <c r="AW327" s="1867"/>
      <c r="AX327" s="1867"/>
      <c r="AY327" s="2976"/>
      <c r="AZ327" s="1397"/>
      <c r="BA327" s="1397"/>
      <c r="BB327" s="1397"/>
      <c r="BC327" s="1830"/>
      <c r="BD327" s="1397"/>
      <c r="BE327" s="4171"/>
      <c r="BF327" s="4557"/>
      <c r="BG327" s="4650"/>
      <c r="BH327" s="4171"/>
      <c r="BI327" s="4557"/>
      <c r="BJ327" s="4513"/>
      <c r="BK327" s="4171"/>
      <c r="BL327" s="1876">
        <f t="shared" si="44"/>
        <v>0</v>
      </c>
      <c r="BM327" s="2104"/>
      <c r="BN327" s="1902"/>
      <c r="BO327" s="1878"/>
      <c r="BP327" s="1878"/>
      <c r="BQ327" s="1915"/>
      <c r="BR327" s="2105"/>
      <c r="BS327" s="2106"/>
      <c r="BT327" s="2106"/>
      <c r="BU327" s="2106"/>
      <c r="BV327" s="2106"/>
      <c r="BW327" s="2106"/>
      <c r="BX327" s="2106"/>
      <c r="BY327" s="2106"/>
      <c r="BZ327" s="2106"/>
      <c r="CA327" s="2106"/>
      <c r="CB327" s="2106"/>
      <c r="CC327" s="2107"/>
      <c r="CD327" s="2108" t="s">
        <v>2511</v>
      </c>
    </row>
    <row r="328" spans="1:82" ht="21" customHeight="1" x14ac:dyDescent="0.2">
      <c r="A328" s="62" t="s">
        <v>161</v>
      </c>
      <c r="B328" s="749" t="s">
        <v>120</v>
      </c>
      <c r="C328" s="1005" t="s">
        <v>122</v>
      </c>
      <c r="D328" s="460">
        <v>38</v>
      </c>
      <c r="E328" s="575" t="s">
        <v>2051</v>
      </c>
      <c r="F328" s="608" t="s">
        <v>2052</v>
      </c>
      <c r="G328" s="576">
        <v>5349</v>
      </c>
      <c r="H328" s="576" t="s">
        <v>1</v>
      </c>
      <c r="I328" s="941">
        <v>5349</v>
      </c>
      <c r="J328" s="454">
        <v>5349</v>
      </c>
      <c r="K328" s="25"/>
      <c r="L328" s="6"/>
      <c r="M328" s="7"/>
      <c r="N328" s="7"/>
      <c r="O328" s="7"/>
      <c r="P328" s="7"/>
      <c r="Q328" s="7"/>
      <c r="R328" s="7"/>
      <c r="S328" s="7"/>
      <c r="T328" s="7"/>
      <c r="U328" s="267">
        <f t="shared" si="47"/>
        <v>0</v>
      </c>
      <c r="V328" s="7"/>
      <c r="W328" s="7"/>
      <c r="X328" s="7"/>
      <c r="Y328" s="7"/>
      <c r="Z328" s="7"/>
      <c r="AA328" s="7"/>
      <c r="AB328" s="7"/>
      <c r="AC328" s="7"/>
      <c r="AD328" s="7"/>
      <c r="AE328" s="7"/>
      <c r="AF328" s="7"/>
      <c r="AG328" s="1864"/>
      <c r="AH328" s="2094"/>
      <c r="AI328" s="1865"/>
      <c r="AJ328" s="1865"/>
      <c r="AK328" s="1865"/>
      <c r="AL328" s="1956"/>
      <c r="AM328" s="4057"/>
      <c r="AN328" s="4057"/>
      <c r="AO328" s="1865"/>
      <c r="AP328" s="1865"/>
      <c r="AQ328" s="2094"/>
      <c r="AR328" s="2095"/>
      <c r="AS328" s="2096"/>
      <c r="AT328" s="2432"/>
      <c r="AU328" s="2523"/>
      <c r="AV328" s="2452"/>
      <c r="AW328" s="1867"/>
      <c r="AX328" s="1867"/>
      <c r="AY328" s="2976"/>
      <c r="AZ328" s="1397"/>
      <c r="BA328" s="1397"/>
      <c r="BB328" s="1397"/>
      <c r="BC328" s="1830"/>
      <c r="BD328" s="1397"/>
      <c r="BE328" s="4171"/>
      <c r="BF328" s="4557"/>
      <c r="BG328" s="4650"/>
      <c r="BH328" s="4171"/>
      <c r="BI328" s="4557"/>
      <c r="BJ328" s="4513"/>
      <c r="BK328" s="4171"/>
      <c r="BL328" s="1876">
        <f t="shared" si="44"/>
        <v>0</v>
      </c>
      <c r="BM328" s="2104"/>
      <c r="BN328" s="1902"/>
      <c r="BO328" s="1878"/>
      <c r="BP328" s="1878"/>
      <c r="BQ328" s="1915"/>
      <c r="BR328" s="2105"/>
      <c r="BS328" s="2106"/>
      <c r="BT328" s="2106"/>
      <c r="BU328" s="2106"/>
      <c r="BV328" s="2106"/>
      <c r="BW328" s="2106"/>
      <c r="BX328" s="2106"/>
      <c r="BY328" s="2106"/>
      <c r="BZ328" s="2106"/>
      <c r="CA328" s="2106"/>
      <c r="CB328" s="2106"/>
      <c r="CC328" s="2107"/>
      <c r="CD328" s="2108" t="s">
        <v>2511</v>
      </c>
    </row>
    <row r="329" spans="1:82" ht="18.75" customHeight="1" thickBot="1" x14ac:dyDescent="0.25">
      <c r="A329" s="63" t="s">
        <v>161</v>
      </c>
      <c r="B329" s="755" t="s">
        <v>120</v>
      </c>
      <c r="C329" s="1075" t="s">
        <v>122</v>
      </c>
      <c r="D329" s="431">
        <v>38</v>
      </c>
      <c r="E329" s="581" t="s">
        <v>2051</v>
      </c>
      <c r="F329" s="609" t="s">
        <v>2052</v>
      </c>
      <c r="G329" s="582">
        <v>5349</v>
      </c>
      <c r="H329" s="582" t="s">
        <v>1</v>
      </c>
      <c r="I329" s="943">
        <v>5349</v>
      </c>
      <c r="J329" s="496">
        <v>5349</v>
      </c>
      <c r="K329" s="56"/>
      <c r="L329" s="822"/>
      <c r="M329" s="851"/>
      <c r="N329" s="851"/>
      <c r="O329" s="851"/>
      <c r="P329" s="851"/>
      <c r="Q329" s="851"/>
      <c r="R329" s="851"/>
      <c r="S329" s="851"/>
      <c r="T329" s="851"/>
      <c r="U329" s="823">
        <f t="shared" si="47"/>
        <v>0</v>
      </c>
      <c r="V329" s="851"/>
      <c r="W329" s="58"/>
      <c r="X329" s="58"/>
      <c r="Y329" s="58"/>
      <c r="Z329" s="58"/>
      <c r="AA329" s="58"/>
      <c r="AB329" s="58"/>
      <c r="AC329" s="58"/>
      <c r="AD329" s="58"/>
      <c r="AE329" s="58"/>
      <c r="AF329" s="58"/>
      <c r="AG329" s="1881"/>
      <c r="AH329" s="2109"/>
      <c r="AI329" s="1882"/>
      <c r="AJ329" s="1882"/>
      <c r="AK329" s="1882"/>
      <c r="AL329" s="1959"/>
      <c r="AM329" s="4058"/>
      <c r="AN329" s="4058"/>
      <c r="AO329" s="1882"/>
      <c r="AP329" s="1882"/>
      <c r="AQ329" s="2109"/>
      <c r="AR329" s="2110"/>
      <c r="AS329" s="2111"/>
      <c r="AT329" s="2525"/>
      <c r="AU329" s="2526"/>
      <c r="AV329" s="4192"/>
      <c r="AW329" s="1884"/>
      <c r="AX329" s="1884"/>
      <c r="AY329" s="2973"/>
      <c r="AZ329" s="1963"/>
      <c r="BA329" s="1963"/>
      <c r="BB329" s="1963"/>
      <c r="BC329" s="4651"/>
      <c r="BD329" s="1963"/>
      <c r="BE329" s="4195"/>
      <c r="BF329" s="4652"/>
      <c r="BG329" s="4653"/>
      <c r="BH329" s="4195"/>
      <c r="BI329" s="4652"/>
      <c r="BJ329" s="4654"/>
      <c r="BK329" s="4195"/>
      <c r="BL329" s="1894">
        <f t="shared" si="44"/>
        <v>0</v>
      </c>
      <c r="BM329" s="2119"/>
      <c r="BN329" s="1902"/>
      <c r="BO329" s="1878"/>
      <c r="BP329" s="1878"/>
      <c r="BQ329" s="1915"/>
      <c r="BR329" s="2120"/>
      <c r="BS329" s="1913"/>
      <c r="BT329" s="1913"/>
      <c r="BU329" s="1913"/>
      <c r="BV329" s="1913"/>
      <c r="BW329" s="1913"/>
      <c r="BX329" s="1913"/>
      <c r="BY329" s="1913"/>
      <c r="BZ329" s="1913"/>
      <c r="CA329" s="1913"/>
      <c r="CB329" s="1913"/>
      <c r="CC329" s="2121"/>
      <c r="CD329" s="2122" t="s">
        <v>2511</v>
      </c>
    </row>
    <row r="330" spans="1:82" s="839" customFormat="1" ht="24" customHeight="1" thickBot="1" x14ac:dyDescent="0.25">
      <c r="A330" s="826" t="s">
        <v>161</v>
      </c>
      <c r="B330" s="827" t="s">
        <v>123</v>
      </c>
      <c r="C330" s="911" t="s">
        <v>124</v>
      </c>
      <c r="D330" s="918">
        <v>39</v>
      </c>
      <c r="E330" s="575" t="s">
        <v>2053</v>
      </c>
      <c r="F330" s="608" t="s">
        <v>2054</v>
      </c>
      <c r="G330" s="576">
        <v>0</v>
      </c>
      <c r="H330" s="576" t="s">
        <v>0</v>
      </c>
      <c r="I330" s="941">
        <v>1</v>
      </c>
      <c r="J330" s="454">
        <v>0.33</v>
      </c>
      <c r="K330" s="1002"/>
      <c r="L330" s="830">
        <f t="shared" ref="L330:L336" si="48">+M330+N330+O330+P330+Q330+R330+S330+T330</f>
        <v>0</v>
      </c>
      <c r="M330" s="920"/>
      <c r="N330" s="920"/>
      <c r="O330" s="920"/>
      <c r="P330" s="920"/>
      <c r="Q330" s="920"/>
      <c r="R330" s="920"/>
      <c r="S330" s="920"/>
      <c r="T330" s="920"/>
      <c r="U330" s="840">
        <f t="shared" ref="U330:U340" si="49">V330+W330+X330+Y330+Z330+AA330+AB330+AC330</f>
        <v>0</v>
      </c>
      <c r="V330" s="838"/>
      <c r="W330" s="838"/>
      <c r="X330" s="7"/>
      <c r="Y330" s="7"/>
      <c r="Z330" s="7"/>
      <c r="AA330" s="7"/>
      <c r="AB330" s="7"/>
      <c r="AC330" s="7"/>
      <c r="AD330" s="7"/>
      <c r="AE330" s="7"/>
      <c r="AF330" s="791"/>
      <c r="AG330" s="4655"/>
      <c r="AH330" s="4656"/>
      <c r="AI330" s="4656"/>
      <c r="AJ330" s="4657"/>
      <c r="AK330" s="4656"/>
      <c r="AL330" s="4656"/>
      <c r="AM330" s="4658"/>
      <c r="AN330" s="4659"/>
      <c r="AO330" s="4656"/>
      <c r="AP330" s="4660"/>
      <c r="AQ330" s="4656"/>
      <c r="AR330" s="4661"/>
      <c r="AS330" s="4662"/>
      <c r="AT330" s="4656"/>
      <c r="AU330" s="4663"/>
      <c r="AV330" s="4664"/>
      <c r="AW330" s="4173"/>
      <c r="AX330" s="4173"/>
      <c r="AY330" s="4665"/>
      <c r="AZ330" s="1423"/>
      <c r="BA330" s="1423"/>
      <c r="BB330" s="1423"/>
      <c r="BC330" s="1423"/>
      <c r="BD330" s="1423"/>
      <c r="BE330" s="4175"/>
      <c r="BF330" s="4212"/>
      <c r="BG330" s="2276"/>
      <c r="BH330" s="4175"/>
      <c r="BI330" s="4213"/>
      <c r="BJ330" s="4179"/>
      <c r="BK330" s="4180"/>
      <c r="BL330" s="2024">
        <f t="shared" ref="BL330:BL342" si="50">BF330-BI330</f>
        <v>0</v>
      </c>
      <c r="BM330" s="2024" t="e">
        <f>L330-(BI330+BI331+BI332+BI334+BI335+BI333+#REF!)</f>
        <v>#REF!</v>
      </c>
      <c r="BN330" s="1902"/>
      <c r="BO330" s="1878"/>
      <c r="BP330" s="1878"/>
      <c r="BQ330" s="1878"/>
      <c r="BR330" s="2106"/>
      <c r="BS330" s="2106"/>
      <c r="BT330" s="2106"/>
      <c r="BU330" s="2106"/>
      <c r="BV330" s="2106"/>
      <c r="BW330" s="2106"/>
      <c r="BX330" s="2106"/>
      <c r="BY330" s="2106"/>
      <c r="BZ330" s="2106"/>
      <c r="CA330" s="2106"/>
      <c r="CB330" s="2106"/>
      <c r="CC330" s="2107"/>
      <c r="CD330" s="1966" t="s">
        <v>1713</v>
      </c>
    </row>
    <row r="331" spans="1:82" s="839" customFormat="1" ht="24" customHeight="1" thickBot="1" x14ac:dyDescent="0.25">
      <c r="A331" s="826" t="s">
        <v>161</v>
      </c>
      <c r="B331" s="827" t="s">
        <v>123</v>
      </c>
      <c r="C331" s="911" t="s">
        <v>124</v>
      </c>
      <c r="D331" s="918">
        <v>39</v>
      </c>
      <c r="E331" s="575" t="s">
        <v>2053</v>
      </c>
      <c r="F331" s="608" t="s">
        <v>2054</v>
      </c>
      <c r="G331" s="576">
        <v>0</v>
      </c>
      <c r="H331" s="576" t="s">
        <v>0</v>
      </c>
      <c r="I331" s="941">
        <v>1</v>
      </c>
      <c r="J331" s="454">
        <v>0.33</v>
      </c>
      <c r="K331" s="25"/>
      <c r="L331" s="830"/>
      <c r="M331" s="832"/>
      <c r="N331" s="832"/>
      <c r="O331" s="832"/>
      <c r="P331" s="832"/>
      <c r="Q331" s="832"/>
      <c r="R331" s="832"/>
      <c r="S331" s="832"/>
      <c r="T331" s="832"/>
      <c r="U331" s="840">
        <f t="shared" si="49"/>
        <v>0</v>
      </c>
      <c r="V331" s="838"/>
      <c r="W331" s="838"/>
      <c r="X331" s="7"/>
      <c r="Y331" s="7"/>
      <c r="Z331" s="7"/>
      <c r="AA331" s="7"/>
      <c r="AB331" s="7"/>
      <c r="AC331" s="7"/>
      <c r="AD331" s="7"/>
      <c r="AE331" s="7"/>
      <c r="AF331" s="791"/>
      <c r="AG331" s="2976"/>
      <c r="AH331" s="4181"/>
      <c r="AI331" s="4181"/>
      <c r="AJ331" s="4182"/>
      <c r="AK331" s="4181"/>
      <c r="AL331" s="4181"/>
      <c r="AM331" s="4183"/>
      <c r="AN331" s="4184"/>
      <c r="AO331" s="4181"/>
      <c r="AP331" s="4181"/>
      <c r="AQ331" s="4181"/>
      <c r="AR331" s="4185"/>
      <c r="AS331" s="1867"/>
      <c r="AT331" s="4181"/>
      <c r="AU331" s="2452"/>
      <c r="AV331" s="2452"/>
      <c r="AW331" s="1867"/>
      <c r="AX331" s="1867"/>
      <c r="AY331" s="4186"/>
      <c r="AZ331" s="1423"/>
      <c r="BA331" s="1423"/>
      <c r="BB331" s="1423"/>
      <c r="BC331" s="1423"/>
      <c r="BD331" s="1423"/>
      <c r="BE331" s="4175"/>
      <c r="BF331" s="4176"/>
      <c r="BG331" s="4171"/>
      <c r="BH331" s="4177"/>
      <c r="BI331" s="4178"/>
      <c r="BJ331" s="4179"/>
      <c r="BK331" s="4180"/>
      <c r="BL331" s="2024">
        <f t="shared" si="50"/>
        <v>0</v>
      </c>
      <c r="BM331" s="2169"/>
      <c r="BN331" s="1902"/>
      <c r="BO331" s="1878"/>
      <c r="BP331" s="1878"/>
      <c r="BQ331" s="1878"/>
      <c r="BR331" s="2106"/>
      <c r="BS331" s="2106"/>
      <c r="BT331" s="2106"/>
      <c r="BU331" s="2106"/>
      <c r="BV331" s="2106"/>
      <c r="BW331" s="2106"/>
      <c r="BX331" s="2106"/>
      <c r="BY331" s="2106"/>
      <c r="BZ331" s="2106"/>
      <c r="CA331" s="2106"/>
      <c r="CB331" s="2106"/>
      <c r="CC331" s="2107"/>
      <c r="CD331" s="1966" t="s">
        <v>1713</v>
      </c>
    </row>
    <row r="332" spans="1:82" s="839" customFormat="1" ht="24" customHeight="1" thickBot="1" x14ac:dyDescent="0.25">
      <c r="A332" s="826" t="s">
        <v>161</v>
      </c>
      <c r="B332" s="827" t="s">
        <v>123</v>
      </c>
      <c r="C332" s="911" t="s">
        <v>124</v>
      </c>
      <c r="D332" s="918">
        <v>39</v>
      </c>
      <c r="E332" s="575" t="s">
        <v>2053</v>
      </c>
      <c r="F332" s="608" t="s">
        <v>2054</v>
      </c>
      <c r="G332" s="576">
        <v>0</v>
      </c>
      <c r="H332" s="576" t="s">
        <v>0</v>
      </c>
      <c r="I332" s="941">
        <v>1</v>
      </c>
      <c r="J332" s="454">
        <v>0.33</v>
      </c>
      <c r="K332" s="25"/>
      <c r="L332" s="830"/>
      <c r="M332" s="832"/>
      <c r="N332" s="832"/>
      <c r="O332" s="832"/>
      <c r="P332" s="832"/>
      <c r="Q332" s="832"/>
      <c r="R332" s="832"/>
      <c r="S332" s="832"/>
      <c r="T332" s="832"/>
      <c r="U332" s="840">
        <f t="shared" si="49"/>
        <v>0</v>
      </c>
      <c r="V332" s="838"/>
      <c r="W332" s="838"/>
      <c r="X332" s="7"/>
      <c r="Y332" s="7"/>
      <c r="Z332" s="7"/>
      <c r="AA332" s="7"/>
      <c r="AB332" s="7"/>
      <c r="AC332" s="7"/>
      <c r="AD332" s="7"/>
      <c r="AE332" s="7"/>
      <c r="AF332" s="791"/>
      <c r="AG332" s="2976"/>
      <c r="AH332" s="4181"/>
      <c r="AI332" s="4181"/>
      <c r="AJ332" s="4182"/>
      <c r="AK332" s="4181"/>
      <c r="AL332" s="4181"/>
      <c r="AM332" s="4183"/>
      <c r="AN332" s="4184"/>
      <c r="AO332" s="4181"/>
      <c r="AP332" s="4181"/>
      <c r="AQ332" s="4181"/>
      <c r="AR332" s="4185"/>
      <c r="AS332" s="1867"/>
      <c r="AT332" s="4181"/>
      <c r="AU332" s="2452"/>
      <c r="AV332" s="2452"/>
      <c r="AW332" s="1867"/>
      <c r="AX332" s="1867"/>
      <c r="AY332" s="4186"/>
      <c r="AZ332" s="1423"/>
      <c r="BA332" s="1423"/>
      <c r="BB332" s="1423"/>
      <c r="BC332" s="1423"/>
      <c r="BD332" s="1423"/>
      <c r="BE332" s="4175"/>
      <c r="BF332" s="4176"/>
      <c r="BG332" s="4171"/>
      <c r="BH332" s="4177"/>
      <c r="BI332" s="4178"/>
      <c r="BJ332" s="4179"/>
      <c r="BK332" s="4180"/>
      <c r="BL332" s="2024">
        <f t="shared" si="50"/>
        <v>0</v>
      </c>
      <c r="BM332" s="2169"/>
      <c r="BN332" s="1902"/>
      <c r="BO332" s="1878"/>
      <c r="BP332" s="1878"/>
      <c r="BQ332" s="1878"/>
      <c r="BR332" s="2106"/>
      <c r="BS332" s="2106"/>
      <c r="BT332" s="2106"/>
      <c r="BU332" s="2106"/>
      <c r="BV332" s="2106"/>
      <c r="BW332" s="2106"/>
      <c r="BX332" s="2106"/>
      <c r="BY332" s="2106"/>
      <c r="BZ332" s="2106"/>
      <c r="CA332" s="2106"/>
      <c r="CB332" s="2106"/>
      <c r="CC332" s="2107"/>
      <c r="CD332" s="1966" t="s">
        <v>1713</v>
      </c>
    </row>
    <row r="333" spans="1:82" s="839" customFormat="1" ht="24" customHeight="1" thickBot="1" x14ac:dyDescent="0.25">
      <c r="A333" s="826" t="s">
        <v>161</v>
      </c>
      <c r="B333" s="827" t="s">
        <v>123</v>
      </c>
      <c r="C333" s="911" t="s">
        <v>124</v>
      </c>
      <c r="D333" s="918">
        <v>39</v>
      </c>
      <c r="E333" s="575" t="s">
        <v>2053</v>
      </c>
      <c r="F333" s="608" t="s">
        <v>2054</v>
      </c>
      <c r="G333" s="576">
        <v>0</v>
      </c>
      <c r="H333" s="576" t="s">
        <v>0</v>
      </c>
      <c r="I333" s="941">
        <v>1</v>
      </c>
      <c r="J333" s="454">
        <v>0.33</v>
      </c>
      <c r="K333" s="25"/>
      <c r="L333" s="830"/>
      <c r="M333" s="832"/>
      <c r="N333" s="832"/>
      <c r="O333" s="832"/>
      <c r="P333" s="832"/>
      <c r="Q333" s="832"/>
      <c r="R333" s="832"/>
      <c r="S333" s="832"/>
      <c r="T333" s="832"/>
      <c r="U333" s="840">
        <f t="shared" si="49"/>
        <v>0</v>
      </c>
      <c r="V333" s="838"/>
      <c r="W333" s="838"/>
      <c r="X333" s="7"/>
      <c r="Y333" s="7"/>
      <c r="Z333" s="7"/>
      <c r="AA333" s="7"/>
      <c r="AB333" s="7"/>
      <c r="AC333" s="7"/>
      <c r="AD333" s="7"/>
      <c r="AE333" s="7"/>
      <c r="AF333" s="791"/>
      <c r="AG333" s="2976"/>
      <c r="AH333" s="4181"/>
      <c r="AI333" s="4181"/>
      <c r="AJ333" s="4182"/>
      <c r="AK333" s="4181"/>
      <c r="AL333" s="4181"/>
      <c r="AM333" s="4183"/>
      <c r="AN333" s="4184"/>
      <c r="AO333" s="4181"/>
      <c r="AP333" s="4181"/>
      <c r="AQ333" s="4181"/>
      <c r="AR333" s="4185"/>
      <c r="AS333" s="1867"/>
      <c r="AT333" s="4181"/>
      <c r="AU333" s="2452"/>
      <c r="AV333" s="2452"/>
      <c r="AW333" s="1867"/>
      <c r="AX333" s="1867"/>
      <c r="AY333" s="4186"/>
      <c r="AZ333" s="1423"/>
      <c r="BA333" s="1423"/>
      <c r="BB333" s="1423"/>
      <c r="BC333" s="1423"/>
      <c r="BD333" s="1423"/>
      <c r="BE333" s="4175"/>
      <c r="BF333" s="4176"/>
      <c r="BG333" s="4171"/>
      <c r="BH333" s="4177"/>
      <c r="BI333" s="4178"/>
      <c r="BJ333" s="4179"/>
      <c r="BK333" s="4180"/>
      <c r="BL333" s="2024">
        <f t="shared" si="50"/>
        <v>0</v>
      </c>
      <c r="BM333" s="2169"/>
      <c r="BN333" s="1902"/>
      <c r="BO333" s="1878"/>
      <c r="BP333" s="1878"/>
      <c r="BQ333" s="1878"/>
      <c r="BR333" s="2106"/>
      <c r="BS333" s="2106"/>
      <c r="BT333" s="2106"/>
      <c r="BU333" s="2106"/>
      <c r="BV333" s="2106"/>
      <c r="BW333" s="2106"/>
      <c r="BX333" s="2106"/>
      <c r="BY333" s="2106"/>
      <c r="BZ333" s="2106"/>
      <c r="CA333" s="2106"/>
      <c r="CB333" s="2106"/>
      <c r="CC333" s="2107"/>
      <c r="CD333" s="1966" t="s">
        <v>1713</v>
      </c>
    </row>
    <row r="334" spans="1:82" s="839" customFormat="1" ht="24" customHeight="1" thickBot="1" x14ac:dyDescent="0.25">
      <c r="A334" s="826" t="s">
        <v>161</v>
      </c>
      <c r="B334" s="827" t="s">
        <v>123</v>
      </c>
      <c r="C334" s="911" t="s">
        <v>124</v>
      </c>
      <c r="D334" s="918">
        <v>39</v>
      </c>
      <c r="E334" s="575" t="s">
        <v>2053</v>
      </c>
      <c r="F334" s="608" t="s">
        <v>2054</v>
      </c>
      <c r="G334" s="576">
        <v>0</v>
      </c>
      <c r="H334" s="576" t="s">
        <v>0</v>
      </c>
      <c r="I334" s="941">
        <v>1</v>
      </c>
      <c r="J334" s="454">
        <v>0.33</v>
      </c>
      <c r="K334" s="25"/>
      <c r="L334" s="830"/>
      <c r="M334" s="832"/>
      <c r="N334" s="832"/>
      <c r="O334" s="832"/>
      <c r="P334" s="832"/>
      <c r="Q334" s="832"/>
      <c r="R334" s="832"/>
      <c r="S334" s="832"/>
      <c r="T334" s="832"/>
      <c r="U334" s="840">
        <f t="shared" si="49"/>
        <v>0</v>
      </c>
      <c r="V334" s="838"/>
      <c r="W334" s="838"/>
      <c r="X334" s="7"/>
      <c r="Y334" s="7"/>
      <c r="Z334" s="7"/>
      <c r="AA334" s="7"/>
      <c r="AB334" s="7"/>
      <c r="AC334" s="7"/>
      <c r="AD334" s="7"/>
      <c r="AE334" s="7"/>
      <c r="AF334" s="791"/>
      <c r="AG334" s="2976"/>
      <c r="AH334" s="4181"/>
      <c r="AI334" s="4181"/>
      <c r="AJ334" s="4182"/>
      <c r="AK334" s="4181"/>
      <c r="AL334" s="4181"/>
      <c r="AM334" s="4183"/>
      <c r="AN334" s="4184"/>
      <c r="AO334" s="4181"/>
      <c r="AP334" s="4181"/>
      <c r="AQ334" s="4181"/>
      <c r="AR334" s="4185"/>
      <c r="AS334" s="1867"/>
      <c r="AT334" s="4181"/>
      <c r="AU334" s="2452"/>
      <c r="AV334" s="2452"/>
      <c r="AW334" s="1867"/>
      <c r="AX334" s="1867"/>
      <c r="AY334" s="4186"/>
      <c r="AZ334" s="1423"/>
      <c r="BA334" s="1423"/>
      <c r="BB334" s="1423"/>
      <c r="BC334" s="1423"/>
      <c r="BD334" s="1423"/>
      <c r="BE334" s="4175"/>
      <c r="BF334" s="4176"/>
      <c r="BG334" s="4171"/>
      <c r="BH334" s="4177"/>
      <c r="BI334" s="4178"/>
      <c r="BJ334" s="4179"/>
      <c r="BK334" s="4180"/>
      <c r="BL334" s="2024">
        <f t="shared" si="50"/>
        <v>0</v>
      </c>
      <c r="BM334" s="2169"/>
      <c r="BN334" s="1902"/>
      <c r="BO334" s="1878"/>
      <c r="BP334" s="1878"/>
      <c r="BQ334" s="1878"/>
      <c r="BR334" s="2106"/>
      <c r="BS334" s="2106"/>
      <c r="BT334" s="2106"/>
      <c r="BU334" s="2106"/>
      <c r="BV334" s="2106"/>
      <c r="BW334" s="2106"/>
      <c r="BX334" s="2106"/>
      <c r="BY334" s="2106"/>
      <c r="BZ334" s="2106"/>
      <c r="CA334" s="2106"/>
      <c r="CB334" s="2106"/>
      <c r="CC334" s="2107"/>
      <c r="CD334" s="1966" t="s">
        <v>1713</v>
      </c>
    </row>
    <row r="335" spans="1:82" s="839" customFormat="1" ht="24" customHeight="1" thickBot="1" x14ac:dyDescent="0.25">
      <c r="A335" s="1011" t="s">
        <v>161</v>
      </c>
      <c r="B335" s="863" t="s">
        <v>123</v>
      </c>
      <c r="C335" s="913" t="s">
        <v>124</v>
      </c>
      <c r="D335" s="923">
        <v>39</v>
      </c>
      <c r="E335" s="593" t="s">
        <v>2053</v>
      </c>
      <c r="F335" s="621" t="s">
        <v>2054</v>
      </c>
      <c r="G335" s="594">
        <v>0</v>
      </c>
      <c r="H335" s="594" t="s">
        <v>0</v>
      </c>
      <c r="I335" s="944">
        <v>1</v>
      </c>
      <c r="J335" s="491">
        <v>0.33</v>
      </c>
      <c r="K335" s="806"/>
      <c r="L335" s="915"/>
      <c r="M335" s="866"/>
      <c r="N335" s="866"/>
      <c r="O335" s="866"/>
      <c r="P335" s="866"/>
      <c r="Q335" s="866"/>
      <c r="R335" s="866"/>
      <c r="S335" s="866"/>
      <c r="T335" s="866"/>
      <c r="U335" s="945">
        <f t="shared" si="49"/>
        <v>0</v>
      </c>
      <c r="V335" s="867"/>
      <c r="W335" s="867"/>
      <c r="X335" s="70"/>
      <c r="Y335" s="70"/>
      <c r="Z335" s="70"/>
      <c r="AA335" s="70"/>
      <c r="AB335" s="70"/>
      <c r="AC335" s="70"/>
      <c r="AD335" s="70"/>
      <c r="AE335" s="70"/>
      <c r="AF335" s="770"/>
      <c r="AG335" s="4397"/>
      <c r="AH335" s="4210"/>
      <c r="AI335" s="4210"/>
      <c r="AJ335" s="2662"/>
      <c r="AK335" s="4210"/>
      <c r="AL335" s="4210"/>
      <c r="AM335" s="4211"/>
      <c r="AN335" s="4399"/>
      <c r="AO335" s="4210"/>
      <c r="AP335" s="4210"/>
      <c r="AQ335" s="4210"/>
      <c r="AR335" s="4362"/>
      <c r="AS335" s="2598"/>
      <c r="AT335" s="4210"/>
      <c r="AU335" s="4400"/>
      <c r="AV335" s="4400"/>
      <c r="AW335" s="2598"/>
      <c r="AX335" s="2598"/>
      <c r="AY335" s="4401"/>
      <c r="AZ335" s="1607"/>
      <c r="BA335" s="1607"/>
      <c r="BB335" s="1607"/>
      <c r="BC335" s="1607"/>
      <c r="BD335" s="1607"/>
      <c r="BE335" s="4376"/>
      <c r="BF335" s="4205"/>
      <c r="BG335" s="4206"/>
      <c r="BH335" s="4207"/>
      <c r="BI335" s="4208"/>
      <c r="BJ335" s="4209"/>
      <c r="BK335" s="4261"/>
      <c r="BL335" s="2132">
        <f t="shared" si="50"/>
        <v>0</v>
      </c>
      <c r="BM335" s="2309"/>
      <c r="BN335" s="1902"/>
      <c r="BO335" s="1878"/>
      <c r="BP335" s="1878"/>
      <c r="BQ335" s="1878"/>
      <c r="BR335" s="2135"/>
      <c r="BS335" s="2135"/>
      <c r="BT335" s="2135"/>
      <c r="BU335" s="2135"/>
      <c r="BV335" s="2135"/>
      <c r="BW335" s="2135"/>
      <c r="BX335" s="2135"/>
      <c r="BY335" s="2135"/>
      <c r="BZ335" s="2135"/>
      <c r="CA335" s="2135"/>
      <c r="CB335" s="2135"/>
      <c r="CC335" s="2136"/>
      <c r="CD335" s="1967" t="s">
        <v>1713</v>
      </c>
    </row>
    <row r="336" spans="1:82" s="839" customFormat="1" ht="33" customHeight="1" x14ac:dyDescent="0.25">
      <c r="A336" s="852" t="s">
        <v>161</v>
      </c>
      <c r="B336" s="853" t="s">
        <v>123</v>
      </c>
      <c r="C336" s="883" t="s">
        <v>124</v>
      </c>
      <c r="D336" s="855">
        <v>40</v>
      </c>
      <c r="E336" s="1012" t="s">
        <v>2055</v>
      </c>
      <c r="F336" s="1013" t="s">
        <v>2056</v>
      </c>
      <c r="G336" s="49" t="s">
        <v>165</v>
      </c>
      <c r="H336" s="49" t="s">
        <v>0</v>
      </c>
      <c r="I336" s="49">
        <v>50</v>
      </c>
      <c r="J336" s="493">
        <v>15</v>
      </c>
      <c r="K336" s="1010"/>
      <c r="L336" s="857">
        <f t="shared" si="48"/>
        <v>265097155</v>
      </c>
      <c r="M336" s="885">
        <v>245097155</v>
      </c>
      <c r="N336" s="885"/>
      <c r="O336" s="885"/>
      <c r="P336" s="885"/>
      <c r="Q336" s="885">
        <v>20000000</v>
      </c>
      <c r="R336" s="885"/>
      <c r="S336" s="927"/>
      <c r="T336" s="927"/>
      <c r="U336" s="840">
        <f t="shared" si="49"/>
        <v>191097155</v>
      </c>
      <c r="V336" s="887">
        <v>171097155</v>
      </c>
      <c r="W336" s="887"/>
      <c r="X336" s="514"/>
      <c r="Y336" s="514"/>
      <c r="Z336" s="514">
        <v>20000000</v>
      </c>
      <c r="AA336" s="52"/>
      <c r="AB336" s="52"/>
      <c r="AC336" s="52"/>
      <c r="AD336" s="52"/>
      <c r="AE336" s="52"/>
      <c r="AF336" s="746"/>
      <c r="AG336" s="4666">
        <v>80111600</v>
      </c>
      <c r="AH336" s="2267" t="s">
        <v>2057</v>
      </c>
      <c r="AI336" s="2267" t="s">
        <v>560</v>
      </c>
      <c r="AJ336" s="4264" t="s">
        <v>410</v>
      </c>
      <c r="AK336" s="2267" t="s">
        <v>596</v>
      </c>
      <c r="AL336" s="2267" t="s">
        <v>274</v>
      </c>
      <c r="AM336" s="4667">
        <v>11700000</v>
      </c>
      <c r="AN336" s="4266">
        <v>11700000</v>
      </c>
      <c r="AO336" s="4527" t="s">
        <v>250</v>
      </c>
      <c r="AP336" s="4527" t="s">
        <v>6</v>
      </c>
      <c r="AQ336" s="4268" t="s">
        <v>1919</v>
      </c>
      <c r="AR336" s="4425">
        <v>2201080102</v>
      </c>
      <c r="AS336" s="1466" t="s">
        <v>2058</v>
      </c>
      <c r="AT336" s="2267" t="s">
        <v>2059</v>
      </c>
      <c r="AU336" s="2265">
        <v>1</v>
      </c>
      <c r="AV336" s="2265">
        <v>1</v>
      </c>
      <c r="AW336" s="4270">
        <v>42853</v>
      </c>
      <c r="AX336" s="4270">
        <v>43098</v>
      </c>
      <c r="AY336" s="2266">
        <v>11700000</v>
      </c>
      <c r="AZ336" s="1466" t="s">
        <v>2060</v>
      </c>
      <c r="BA336" s="1466" t="s">
        <v>2061</v>
      </c>
      <c r="BB336" s="1466" t="s">
        <v>2062</v>
      </c>
      <c r="BC336" s="1466" t="s">
        <v>2063</v>
      </c>
      <c r="BD336" s="4666" t="s">
        <v>2064</v>
      </c>
      <c r="BE336" s="4473">
        <v>42829</v>
      </c>
      <c r="BF336" s="4668">
        <v>11700000</v>
      </c>
      <c r="BG336" s="4666">
        <v>2017000621</v>
      </c>
      <c r="BH336" s="4272">
        <v>42879</v>
      </c>
      <c r="BI336" s="4226">
        <v>11700000</v>
      </c>
      <c r="BJ336" s="4473">
        <v>42849</v>
      </c>
      <c r="BK336" s="4275">
        <v>43098</v>
      </c>
      <c r="BL336" s="1859">
        <f t="shared" si="50"/>
        <v>0</v>
      </c>
      <c r="BM336" s="2014" t="e">
        <f>L336-(BI336+BI337+BI338+#REF!+BI349+BI340+BI356+BI357+BI358+BI359)</f>
        <v>#REF!</v>
      </c>
      <c r="BN336" s="1902"/>
      <c r="BO336" s="1878"/>
      <c r="BP336" s="1878"/>
      <c r="BQ336" s="1915"/>
      <c r="BR336" s="2045"/>
      <c r="BS336" s="1861"/>
      <c r="BT336" s="1861"/>
      <c r="BU336" s="1861"/>
      <c r="BV336" s="1861"/>
      <c r="BW336" s="1861"/>
      <c r="BX336" s="1861"/>
      <c r="BY336" s="1861"/>
      <c r="BZ336" s="1861"/>
      <c r="CA336" s="1861"/>
      <c r="CB336" s="1861"/>
      <c r="CC336" s="1861"/>
      <c r="CD336" s="1916" t="s">
        <v>1713</v>
      </c>
    </row>
    <row r="337" spans="1:16383" s="839" customFormat="1" ht="33" customHeight="1" x14ac:dyDescent="0.2">
      <c r="A337" s="930" t="s">
        <v>161</v>
      </c>
      <c r="B337" s="1014" t="s">
        <v>123</v>
      </c>
      <c r="C337" s="890" t="s">
        <v>124</v>
      </c>
      <c r="D337" s="918">
        <v>40</v>
      </c>
      <c r="E337" s="1015" t="s">
        <v>2055</v>
      </c>
      <c r="F337" s="1016" t="s">
        <v>2056</v>
      </c>
      <c r="G337" s="576" t="s">
        <v>165</v>
      </c>
      <c r="H337" s="576" t="s">
        <v>0</v>
      </c>
      <c r="I337" s="576">
        <v>50</v>
      </c>
      <c r="J337" s="454">
        <v>15</v>
      </c>
      <c r="K337" s="538"/>
      <c r="L337" s="919"/>
      <c r="M337" s="920"/>
      <c r="N337" s="920"/>
      <c r="O337" s="920"/>
      <c r="P337" s="920"/>
      <c r="Q337" s="920"/>
      <c r="R337" s="920"/>
      <c r="S337" s="920"/>
      <c r="T337" s="920"/>
      <c r="U337" s="921">
        <f t="shared" si="49"/>
        <v>0</v>
      </c>
      <c r="V337" s="893"/>
      <c r="W337" s="893"/>
      <c r="X337" s="466"/>
      <c r="Y337" s="466"/>
      <c r="Z337" s="466"/>
      <c r="AA337" s="466"/>
      <c r="AB337" s="466"/>
      <c r="AC337" s="466"/>
      <c r="AD337" s="466"/>
      <c r="AE337" s="466"/>
      <c r="AF337" s="752"/>
      <c r="AG337" s="4227">
        <v>8610000</v>
      </c>
      <c r="AH337" s="4158" t="s">
        <v>2065</v>
      </c>
      <c r="AI337" s="4142">
        <v>42856</v>
      </c>
      <c r="AJ337" s="4277" t="s">
        <v>2066</v>
      </c>
      <c r="AK337" s="4158" t="s">
        <v>596</v>
      </c>
      <c r="AL337" s="4158" t="s">
        <v>274</v>
      </c>
      <c r="AM337" s="4669">
        <v>18000000</v>
      </c>
      <c r="AN337" s="4266">
        <v>18000000</v>
      </c>
      <c r="AO337" s="4527" t="s">
        <v>250</v>
      </c>
      <c r="AP337" s="4527" t="s">
        <v>6</v>
      </c>
      <c r="AQ337" s="4268" t="s">
        <v>1919</v>
      </c>
      <c r="AR337" s="4435">
        <v>2201080102</v>
      </c>
      <c r="AS337" s="2271" t="s">
        <v>5836</v>
      </c>
      <c r="AT337" s="4158" t="s">
        <v>5837</v>
      </c>
      <c r="AU337" s="2274">
        <v>3</v>
      </c>
      <c r="AV337" s="2274">
        <v>3</v>
      </c>
      <c r="AW337" s="4280">
        <v>42856</v>
      </c>
      <c r="AX337" s="4280">
        <v>43098</v>
      </c>
      <c r="AY337" s="2275">
        <v>18000000</v>
      </c>
      <c r="AZ337" s="2271" t="s">
        <v>2067</v>
      </c>
      <c r="BA337" s="2271" t="s">
        <v>2068</v>
      </c>
      <c r="BB337" s="2271" t="s">
        <v>2069</v>
      </c>
      <c r="BC337" s="2271" t="s">
        <v>2070</v>
      </c>
      <c r="BD337" s="2271" t="s">
        <v>2071</v>
      </c>
      <c r="BE337" s="4142"/>
      <c r="BF337" s="4316">
        <v>18000000</v>
      </c>
      <c r="BG337" s="4158"/>
      <c r="BH337" s="4151"/>
      <c r="BI337" s="4163">
        <v>18000000</v>
      </c>
      <c r="BJ337" s="4142"/>
      <c r="BK337" s="4152"/>
      <c r="BL337" s="2024">
        <f t="shared" si="50"/>
        <v>0</v>
      </c>
      <c r="BM337" s="2025"/>
      <c r="BN337" s="1902"/>
      <c r="BO337" s="1878"/>
      <c r="BP337" s="1878"/>
      <c r="BQ337" s="1915"/>
      <c r="BR337" s="2105"/>
      <c r="BS337" s="2106"/>
      <c r="BT337" s="2106"/>
      <c r="BU337" s="2106"/>
      <c r="BV337" s="2106"/>
      <c r="BW337" s="2106"/>
      <c r="BX337" s="2106"/>
      <c r="BY337" s="2106"/>
      <c r="BZ337" s="2106"/>
      <c r="CA337" s="2106"/>
      <c r="CB337" s="2106"/>
      <c r="CC337" s="2106"/>
      <c r="CD337" s="1917" t="s">
        <v>1713</v>
      </c>
    </row>
    <row r="338" spans="1:16383" s="839" customFormat="1" ht="33" customHeight="1" x14ac:dyDescent="0.2">
      <c r="A338" s="930" t="s">
        <v>161</v>
      </c>
      <c r="B338" s="1014" t="s">
        <v>123</v>
      </c>
      <c r="C338" s="890" t="s">
        <v>124</v>
      </c>
      <c r="D338" s="918">
        <v>40</v>
      </c>
      <c r="E338" s="1015" t="s">
        <v>2055</v>
      </c>
      <c r="F338" s="1016" t="s">
        <v>2056</v>
      </c>
      <c r="G338" s="576" t="s">
        <v>165</v>
      </c>
      <c r="H338" s="576" t="s">
        <v>0</v>
      </c>
      <c r="I338" s="576">
        <v>50</v>
      </c>
      <c r="J338" s="454">
        <v>15</v>
      </c>
      <c r="K338" s="538"/>
      <c r="L338" s="919"/>
      <c r="M338" s="920"/>
      <c r="N338" s="920"/>
      <c r="O338" s="920"/>
      <c r="P338" s="920"/>
      <c r="Q338" s="920"/>
      <c r="R338" s="920"/>
      <c r="S338" s="920"/>
      <c r="T338" s="920"/>
      <c r="U338" s="921">
        <f t="shared" si="49"/>
        <v>0</v>
      </c>
      <c r="V338" s="893"/>
      <c r="W338" s="893"/>
      <c r="X338" s="466"/>
      <c r="Y338" s="466"/>
      <c r="Z338" s="466"/>
      <c r="AA338" s="466"/>
      <c r="AB338" s="466"/>
      <c r="AC338" s="466"/>
      <c r="AD338" s="466"/>
      <c r="AE338" s="466"/>
      <c r="AF338" s="752"/>
      <c r="AG338" s="4227">
        <v>90101801</v>
      </c>
      <c r="AH338" s="4158" t="s">
        <v>1924</v>
      </c>
      <c r="AI338" s="4142">
        <v>42856</v>
      </c>
      <c r="AJ338" s="4277" t="s">
        <v>636</v>
      </c>
      <c r="AK338" s="4158" t="s">
        <v>596</v>
      </c>
      <c r="AL338" s="4158" t="s">
        <v>274</v>
      </c>
      <c r="AM338" s="4474">
        <v>20800000</v>
      </c>
      <c r="AN338" s="4266">
        <v>20800000</v>
      </c>
      <c r="AO338" s="4527" t="s">
        <v>250</v>
      </c>
      <c r="AP338" s="4132" t="s">
        <v>6</v>
      </c>
      <c r="AQ338" s="4268" t="s">
        <v>1919</v>
      </c>
      <c r="AR338" s="4532">
        <v>2201080102</v>
      </c>
      <c r="AS338" s="4158" t="s">
        <v>5838</v>
      </c>
      <c r="AT338" s="4158" t="s">
        <v>2072</v>
      </c>
      <c r="AU338" s="4310">
        <v>1</v>
      </c>
      <c r="AV338" s="4310">
        <v>1</v>
      </c>
      <c r="AW338" s="4280">
        <v>42857</v>
      </c>
      <c r="AX338" s="4280">
        <v>43098</v>
      </c>
      <c r="AY338" s="2275">
        <v>20800000</v>
      </c>
      <c r="AZ338" s="2271" t="s">
        <v>341</v>
      </c>
      <c r="BA338" s="2271" t="s">
        <v>1925</v>
      </c>
      <c r="BB338" s="2271" t="s">
        <v>1926</v>
      </c>
      <c r="BC338" s="2271" t="s">
        <v>1927</v>
      </c>
      <c r="BD338" s="4530" t="s">
        <v>2073</v>
      </c>
      <c r="BE338" s="4151">
        <v>0</v>
      </c>
      <c r="BF338" s="4311">
        <v>20800000</v>
      </c>
      <c r="BG338" s="4158">
        <v>201700693</v>
      </c>
      <c r="BH338" s="4151">
        <v>42857</v>
      </c>
      <c r="BI338" s="4163">
        <v>20800000</v>
      </c>
      <c r="BJ338" s="4142">
        <v>42857</v>
      </c>
      <c r="BK338" s="4152">
        <v>43098</v>
      </c>
      <c r="BL338" s="2024">
        <f t="shared" si="50"/>
        <v>0</v>
      </c>
      <c r="BM338" s="2025"/>
      <c r="BN338" s="1902"/>
      <c r="BO338" s="1878"/>
      <c r="BP338" s="1878"/>
      <c r="BQ338" s="1915"/>
      <c r="BR338" s="2105"/>
      <c r="BS338" s="2106"/>
      <c r="BT338" s="2106"/>
      <c r="BU338" s="2106"/>
      <c r="BV338" s="2106"/>
      <c r="BW338" s="2106"/>
      <c r="BX338" s="2106"/>
      <c r="BY338" s="2106"/>
      <c r="BZ338" s="2106"/>
      <c r="CA338" s="2106"/>
      <c r="CB338" s="2106"/>
      <c r="CC338" s="2106"/>
      <c r="CD338" s="1917" t="s">
        <v>1713</v>
      </c>
    </row>
    <row r="339" spans="1:16383" s="839" customFormat="1" ht="33" customHeight="1" x14ac:dyDescent="0.2">
      <c r="A339" s="930" t="s">
        <v>161</v>
      </c>
      <c r="B339" s="1014" t="s">
        <v>123</v>
      </c>
      <c r="C339" s="890" t="s">
        <v>124</v>
      </c>
      <c r="D339" s="918">
        <v>40</v>
      </c>
      <c r="E339" s="1015" t="s">
        <v>2055</v>
      </c>
      <c r="F339" s="1016" t="s">
        <v>2056</v>
      </c>
      <c r="G339" s="576" t="s">
        <v>165</v>
      </c>
      <c r="H339" s="576" t="s">
        <v>0</v>
      </c>
      <c r="I339" s="576">
        <v>50</v>
      </c>
      <c r="J339" s="454">
        <v>15</v>
      </c>
      <c r="K339" s="538"/>
      <c r="L339" s="919"/>
      <c r="M339" s="920"/>
      <c r="N339" s="920"/>
      <c r="O339" s="920"/>
      <c r="P339" s="920"/>
      <c r="Q339" s="920"/>
      <c r="R339" s="920"/>
      <c r="S339" s="920"/>
      <c r="T339" s="920"/>
      <c r="U339" s="921"/>
      <c r="V339" s="893"/>
      <c r="W339" s="893"/>
      <c r="X339" s="466"/>
      <c r="Y339" s="466"/>
      <c r="Z339" s="466"/>
      <c r="AA339" s="466"/>
      <c r="AB339" s="466"/>
      <c r="AC339" s="466"/>
      <c r="AD339" s="466"/>
      <c r="AE339" s="466"/>
      <c r="AF339" s="752"/>
      <c r="AG339" s="4227">
        <v>80111600</v>
      </c>
      <c r="AH339" s="4158" t="s">
        <v>2057</v>
      </c>
      <c r="AI339" s="4142">
        <v>43027</v>
      </c>
      <c r="AJ339" s="4277" t="s">
        <v>1909</v>
      </c>
      <c r="AK339" s="4158" t="s">
        <v>596</v>
      </c>
      <c r="AL339" s="4158" t="s">
        <v>274</v>
      </c>
      <c r="AM339" s="4474">
        <v>3600000</v>
      </c>
      <c r="AN339" s="4266"/>
      <c r="AO339" s="4527"/>
      <c r="AP339" s="4132"/>
      <c r="AQ339" s="4268"/>
      <c r="AR339" s="4532">
        <v>2201080102</v>
      </c>
      <c r="AS339" s="2271" t="s">
        <v>2058</v>
      </c>
      <c r="AT339" s="4158" t="s">
        <v>2072</v>
      </c>
      <c r="AU339" s="4310">
        <v>1</v>
      </c>
      <c r="AV339" s="4310">
        <v>1</v>
      </c>
      <c r="AW339" s="4280" t="s">
        <v>2074</v>
      </c>
      <c r="AX339" s="4280">
        <v>43091</v>
      </c>
      <c r="AY339" s="2275">
        <v>3600000</v>
      </c>
      <c r="AZ339" s="2271" t="s">
        <v>2075</v>
      </c>
      <c r="BA339" s="2271" t="s">
        <v>2061</v>
      </c>
      <c r="BB339" s="2271" t="s">
        <v>2076</v>
      </c>
      <c r="BC339" s="2271" t="s">
        <v>2077</v>
      </c>
      <c r="BD339" s="4530" t="s">
        <v>2078</v>
      </c>
      <c r="BE339" s="4151">
        <v>43027</v>
      </c>
      <c r="BF339" s="4156">
        <v>3600000</v>
      </c>
      <c r="BG339" s="4158">
        <v>2017001243</v>
      </c>
      <c r="BH339" s="4151">
        <v>43027</v>
      </c>
      <c r="BI339" s="4163">
        <v>3600000</v>
      </c>
      <c r="BJ339" s="4142">
        <v>43027</v>
      </c>
      <c r="BK339" s="4152">
        <v>43091</v>
      </c>
      <c r="BL339" s="2024">
        <f t="shared" si="50"/>
        <v>0</v>
      </c>
      <c r="BM339" s="2025"/>
      <c r="BN339" s="1902"/>
      <c r="BO339" s="1878"/>
      <c r="BP339" s="1878"/>
      <c r="BQ339" s="1915"/>
      <c r="BR339" s="2105"/>
      <c r="BS339" s="2106"/>
      <c r="BT339" s="2106"/>
      <c r="BU339" s="2106"/>
      <c r="BV339" s="2106"/>
      <c r="BW339" s="2106"/>
      <c r="BX339" s="2106"/>
      <c r="BY339" s="2106"/>
      <c r="BZ339" s="2106"/>
      <c r="CA339" s="2106"/>
      <c r="CB339" s="2106"/>
      <c r="CC339" s="2106"/>
      <c r="CD339" s="1917" t="s">
        <v>1713</v>
      </c>
    </row>
    <row r="340" spans="1:16383" s="839" customFormat="1" ht="33" customHeight="1" x14ac:dyDescent="0.2">
      <c r="A340" s="930" t="s">
        <v>161</v>
      </c>
      <c r="B340" s="1014" t="s">
        <v>123</v>
      </c>
      <c r="C340" s="890" t="s">
        <v>124</v>
      </c>
      <c r="D340" s="918">
        <v>40</v>
      </c>
      <c r="E340" s="1015" t="s">
        <v>2055</v>
      </c>
      <c r="F340" s="1016" t="s">
        <v>2056</v>
      </c>
      <c r="G340" s="576" t="s">
        <v>165</v>
      </c>
      <c r="H340" s="576" t="s">
        <v>0</v>
      </c>
      <c r="I340" s="576">
        <v>50</v>
      </c>
      <c r="J340" s="454">
        <v>15</v>
      </c>
      <c r="K340" s="538"/>
      <c r="L340" s="919"/>
      <c r="M340" s="920"/>
      <c r="N340" s="920"/>
      <c r="O340" s="920"/>
      <c r="P340" s="920"/>
      <c r="Q340" s="920"/>
      <c r="R340" s="920"/>
      <c r="S340" s="920"/>
      <c r="T340" s="920"/>
      <c r="U340" s="921">
        <f t="shared" si="49"/>
        <v>0</v>
      </c>
      <c r="V340" s="893"/>
      <c r="W340" s="893"/>
      <c r="X340" s="466"/>
      <c r="Y340" s="466"/>
      <c r="Z340" s="466"/>
      <c r="AA340" s="466"/>
      <c r="AB340" s="466"/>
      <c r="AC340" s="466"/>
      <c r="AD340" s="466"/>
      <c r="AE340" s="466"/>
      <c r="AF340" s="752"/>
      <c r="AG340" s="4227">
        <v>80101505</v>
      </c>
      <c r="AH340" s="4158" t="s">
        <v>6267</v>
      </c>
      <c r="AI340" s="4142">
        <v>42843</v>
      </c>
      <c r="AJ340" s="4277" t="s">
        <v>2079</v>
      </c>
      <c r="AK340" s="4158" t="s">
        <v>1793</v>
      </c>
      <c r="AL340" s="4158" t="s">
        <v>274</v>
      </c>
      <c r="AM340" s="4669">
        <v>28000000</v>
      </c>
      <c r="AN340" s="4266">
        <v>28000000</v>
      </c>
      <c r="AO340" s="4527" t="s">
        <v>250</v>
      </c>
      <c r="AP340" s="4527" t="s">
        <v>6</v>
      </c>
      <c r="AQ340" s="4268" t="s">
        <v>1919</v>
      </c>
      <c r="AR340" s="4532">
        <v>2201080102</v>
      </c>
      <c r="AS340" s="4158" t="s">
        <v>5826</v>
      </c>
      <c r="AT340" s="4158" t="s">
        <v>2080</v>
      </c>
      <c r="AU340" s="4310">
        <v>1</v>
      </c>
      <c r="AV340" s="2274">
        <v>0.05</v>
      </c>
      <c r="AW340" s="4280">
        <v>42843</v>
      </c>
      <c r="AX340" s="4280">
        <v>43097</v>
      </c>
      <c r="AY340" s="2275">
        <v>28000000</v>
      </c>
      <c r="AZ340" s="2271" t="s">
        <v>2081</v>
      </c>
      <c r="BA340" s="2271" t="s">
        <v>1920</v>
      </c>
      <c r="BB340" s="2271" t="s">
        <v>1921</v>
      </c>
      <c r="BC340" s="2271" t="s">
        <v>1922</v>
      </c>
      <c r="BD340" s="4670" t="s">
        <v>2082</v>
      </c>
      <c r="BE340" s="4151">
        <v>42845</v>
      </c>
      <c r="BF340" s="4311">
        <v>28000000</v>
      </c>
      <c r="BG340" s="4158">
        <v>2017000544</v>
      </c>
      <c r="BH340" s="4151">
        <v>42852</v>
      </c>
      <c r="BI340" s="4163">
        <v>28000000</v>
      </c>
      <c r="BJ340" s="4142">
        <v>42852</v>
      </c>
      <c r="BK340" s="4152" t="s">
        <v>1923</v>
      </c>
      <c r="BL340" s="2024">
        <f t="shared" si="50"/>
        <v>0</v>
      </c>
      <c r="BM340" s="2025"/>
      <c r="BN340" s="1902"/>
      <c r="BO340" s="1878"/>
      <c r="BP340" s="1878"/>
      <c r="BQ340" s="1915"/>
      <c r="BR340" s="2105"/>
      <c r="BS340" s="2106"/>
      <c r="BT340" s="2106"/>
      <c r="BU340" s="2106"/>
      <c r="BV340" s="2106"/>
      <c r="BW340" s="2106"/>
      <c r="BX340" s="2106"/>
      <c r="BY340" s="2106"/>
      <c r="BZ340" s="2106"/>
      <c r="CA340" s="2106"/>
      <c r="CB340" s="2106"/>
      <c r="CC340" s="2106"/>
      <c r="CD340" s="1917" t="s">
        <v>1713</v>
      </c>
    </row>
    <row r="341" spans="1:16383" s="836" customFormat="1" ht="33" customHeight="1" x14ac:dyDescent="0.2">
      <c r="A341" s="930" t="s">
        <v>161</v>
      </c>
      <c r="B341" s="1014" t="s">
        <v>123</v>
      </c>
      <c r="C341" s="890" t="s">
        <v>124</v>
      </c>
      <c r="D341" s="918">
        <v>40</v>
      </c>
      <c r="E341" s="1015" t="s">
        <v>2055</v>
      </c>
      <c r="F341" s="1016" t="s">
        <v>2056</v>
      </c>
      <c r="G341" s="576" t="s">
        <v>165</v>
      </c>
      <c r="H341" s="576" t="s">
        <v>0</v>
      </c>
      <c r="I341" s="576">
        <v>50</v>
      </c>
      <c r="J341" s="454">
        <v>15</v>
      </c>
      <c r="K341" s="538"/>
      <c r="L341" s="919"/>
      <c r="M341" s="920"/>
      <c r="N341" s="920"/>
      <c r="O341" s="920"/>
      <c r="P341" s="920"/>
      <c r="Q341" s="920"/>
      <c r="R341" s="920"/>
      <c r="S341" s="920"/>
      <c r="T341" s="920"/>
      <c r="U341" s="921"/>
      <c r="V341" s="893"/>
      <c r="W341" s="893"/>
      <c r="X341" s="466"/>
      <c r="Y341" s="466"/>
      <c r="Z341" s="466"/>
      <c r="AA341" s="466"/>
      <c r="AB341" s="466"/>
      <c r="AC341" s="466"/>
      <c r="AD341" s="466"/>
      <c r="AE341" s="466"/>
      <c r="AF341" s="752"/>
      <c r="AG341" s="4227"/>
      <c r="AH341" s="4158" t="s">
        <v>6276</v>
      </c>
      <c r="AI341" s="4142">
        <v>42970</v>
      </c>
      <c r="AJ341" s="4277" t="s">
        <v>432</v>
      </c>
      <c r="AK341" s="4158" t="s">
        <v>2083</v>
      </c>
      <c r="AL341" s="4158" t="s">
        <v>274</v>
      </c>
      <c r="AM341" s="4669">
        <v>13000000</v>
      </c>
      <c r="AN341" s="4671"/>
      <c r="AO341" s="4206"/>
      <c r="AP341" s="4206"/>
      <c r="AQ341" s="4672"/>
      <c r="AR341" s="4435">
        <v>2201080102</v>
      </c>
      <c r="AS341" s="2271" t="s">
        <v>5839</v>
      </c>
      <c r="AT341" s="4158" t="s">
        <v>5840</v>
      </c>
      <c r="AU341" s="2274">
        <v>1</v>
      </c>
      <c r="AV341" s="2274">
        <v>1</v>
      </c>
      <c r="AW341" s="4280">
        <v>42965</v>
      </c>
      <c r="AX341" s="4280" t="s">
        <v>2084</v>
      </c>
      <c r="AY341" s="2275">
        <v>13000000</v>
      </c>
      <c r="AZ341" s="2271" t="s">
        <v>2085</v>
      </c>
      <c r="BA341" s="2271" t="s">
        <v>2086</v>
      </c>
      <c r="BB341" s="2271" t="s">
        <v>2087</v>
      </c>
      <c r="BC341" s="2271" t="s">
        <v>2088</v>
      </c>
      <c r="BD341" s="4670" t="s">
        <v>2089</v>
      </c>
      <c r="BE341" s="4151">
        <v>42965</v>
      </c>
      <c r="BF341" s="4311"/>
      <c r="BG341" s="4158">
        <v>2017001220</v>
      </c>
      <c r="BH341" s="4151"/>
      <c r="BI341" s="4163">
        <v>13000000</v>
      </c>
      <c r="BJ341" s="4142">
        <v>42965</v>
      </c>
      <c r="BK341" s="4152">
        <v>42977</v>
      </c>
      <c r="BL341" s="2024"/>
      <c r="BM341" s="2025"/>
      <c r="BN341" s="1902"/>
      <c r="BO341" s="1878"/>
      <c r="BP341" s="1878"/>
      <c r="BQ341" s="1915"/>
      <c r="BR341" s="2105"/>
      <c r="BS341" s="2106"/>
      <c r="BT341" s="2106"/>
      <c r="BU341" s="2106"/>
      <c r="BV341" s="2106"/>
      <c r="BW341" s="2106"/>
      <c r="BX341" s="2106"/>
      <c r="BY341" s="2106"/>
      <c r="BZ341" s="2106"/>
      <c r="CA341" s="2106"/>
      <c r="CB341" s="2106"/>
      <c r="CC341" s="2106"/>
      <c r="CD341" s="1917" t="s">
        <v>1713</v>
      </c>
      <c r="CE341" s="1017"/>
      <c r="CF341" s="1017"/>
      <c r="CG341" s="1017"/>
      <c r="CH341" s="1017"/>
      <c r="CI341" s="1017"/>
      <c r="CJ341" s="1017"/>
      <c r="CK341" s="1017"/>
      <c r="CL341" s="1017"/>
      <c r="CM341" s="1017"/>
      <c r="CN341" s="1017"/>
      <c r="CO341" s="1017"/>
      <c r="CP341" s="1017"/>
      <c r="CQ341" s="1017"/>
      <c r="CR341" s="1017"/>
      <c r="CS341" s="1017"/>
      <c r="CT341" s="1017"/>
      <c r="CU341" s="1017"/>
      <c r="CV341" s="1017"/>
      <c r="CW341" s="1017"/>
      <c r="CX341" s="1017"/>
      <c r="CY341" s="1017"/>
      <c r="CZ341" s="1017"/>
      <c r="DA341" s="1017"/>
      <c r="DB341" s="1017"/>
      <c r="DC341" s="1017"/>
      <c r="DD341" s="1017"/>
      <c r="DE341" s="1017"/>
      <c r="DF341" s="1017"/>
      <c r="DG341" s="1017"/>
      <c r="DH341" s="1017"/>
      <c r="DI341" s="1017"/>
      <c r="DJ341" s="1017"/>
      <c r="DK341" s="1017"/>
      <c r="DL341" s="1017"/>
      <c r="DM341" s="1017"/>
      <c r="DN341" s="1017"/>
      <c r="DO341" s="1017"/>
      <c r="DP341" s="1017"/>
      <c r="DQ341" s="1017"/>
      <c r="DR341" s="1017"/>
      <c r="DS341" s="1017"/>
      <c r="DT341" s="1017"/>
      <c r="DU341" s="1017"/>
      <c r="DV341" s="1017"/>
      <c r="DW341" s="1017"/>
      <c r="DX341" s="1017"/>
      <c r="DY341" s="1017"/>
      <c r="DZ341" s="1017"/>
      <c r="EA341" s="1017"/>
      <c r="EB341" s="1017"/>
      <c r="EC341" s="1017"/>
      <c r="ED341" s="1017"/>
      <c r="EE341" s="1017"/>
      <c r="EF341" s="1017"/>
      <c r="EG341" s="1017"/>
      <c r="EH341" s="1017"/>
      <c r="EI341" s="1017"/>
      <c r="EJ341" s="1017"/>
      <c r="EK341" s="1017"/>
      <c r="EL341" s="1017"/>
      <c r="EM341" s="1017"/>
      <c r="EN341" s="1017"/>
      <c r="EO341" s="1017"/>
      <c r="EP341" s="1017"/>
      <c r="EQ341" s="1017"/>
      <c r="ER341" s="1017"/>
      <c r="ES341" s="1017"/>
      <c r="ET341" s="1017"/>
      <c r="EU341" s="1017"/>
      <c r="EV341" s="1017"/>
      <c r="EW341" s="1017"/>
      <c r="EX341" s="1017"/>
      <c r="EY341" s="1017"/>
      <c r="EZ341" s="1017"/>
      <c r="FA341" s="1017"/>
      <c r="FB341" s="1017"/>
      <c r="FC341" s="1017"/>
      <c r="FD341" s="1017"/>
      <c r="FE341" s="1017"/>
      <c r="FF341" s="1017"/>
      <c r="FG341" s="1017"/>
      <c r="FH341" s="1017"/>
      <c r="FI341" s="1017"/>
      <c r="FJ341" s="1017"/>
      <c r="FK341" s="1017"/>
      <c r="FL341" s="1017"/>
      <c r="FM341" s="1017"/>
      <c r="FN341" s="1017"/>
      <c r="FO341" s="1017"/>
      <c r="FP341" s="1017"/>
      <c r="FQ341" s="1017"/>
      <c r="FR341" s="1017"/>
      <c r="FS341" s="1017"/>
      <c r="FT341" s="1017"/>
      <c r="FU341" s="1017"/>
      <c r="FV341" s="1017"/>
      <c r="FW341" s="1017"/>
      <c r="FX341" s="1017"/>
      <c r="FY341" s="1017"/>
      <c r="FZ341" s="1017"/>
      <c r="GA341" s="1017"/>
      <c r="GB341" s="1017"/>
      <c r="GC341" s="1017"/>
      <c r="GD341" s="1017"/>
      <c r="GE341" s="1017"/>
      <c r="GF341" s="1017"/>
      <c r="GG341" s="1017"/>
      <c r="GH341" s="1017"/>
      <c r="GI341" s="1017"/>
      <c r="GJ341" s="1017"/>
      <c r="GK341" s="1017"/>
      <c r="GL341" s="1017"/>
      <c r="GM341" s="1017"/>
      <c r="GN341" s="1017"/>
      <c r="GO341" s="1017"/>
      <c r="GP341" s="1017"/>
      <c r="GQ341" s="1017"/>
      <c r="GR341" s="1017"/>
      <c r="GS341" s="1017"/>
      <c r="GT341" s="1017"/>
      <c r="GU341" s="1017"/>
      <c r="GV341" s="1017"/>
      <c r="GW341" s="1017"/>
      <c r="GX341" s="1017"/>
      <c r="GY341" s="1017"/>
      <c r="GZ341" s="1017"/>
      <c r="HA341" s="1017"/>
      <c r="HB341" s="1017"/>
      <c r="HC341" s="1017"/>
      <c r="HD341" s="1017"/>
      <c r="HE341" s="1017"/>
      <c r="HF341" s="1017"/>
      <c r="HG341" s="1017"/>
      <c r="HH341" s="1017"/>
      <c r="HI341" s="1017"/>
      <c r="HJ341" s="1017"/>
      <c r="HK341" s="1017"/>
      <c r="HL341" s="1017"/>
      <c r="HM341" s="1017"/>
      <c r="HN341" s="1017"/>
      <c r="HO341" s="1017"/>
      <c r="HP341" s="1017"/>
      <c r="HQ341" s="1017"/>
      <c r="HR341" s="1017"/>
      <c r="HS341" s="1017"/>
      <c r="HT341" s="1017"/>
      <c r="HU341" s="1017"/>
      <c r="HV341" s="1017"/>
      <c r="HW341" s="1017"/>
      <c r="HX341" s="1017"/>
      <c r="HY341" s="1017"/>
      <c r="HZ341" s="1017"/>
      <c r="IA341" s="1017"/>
      <c r="IB341" s="1017"/>
      <c r="IC341" s="1017"/>
      <c r="ID341" s="1017"/>
      <c r="IE341" s="1017"/>
      <c r="IF341" s="1017"/>
      <c r="IG341" s="1017"/>
      <c r="IH341" s="1017"/>
      <c r="II341" s="1017"/>
      <c r="IJ341" s="1017"/>
      <c r="IK341" s="1017"/>
      <c r="IL341" s="1017"/>
      <c r="IM341" s="1017"/>
      <c r="IN341" s="1017"/>
      <c r="IO341" s="1017"/>
      <c r="IP341" s="1017"/>
      <c r="IQ341" s="1017"/>
      <c r="IR341" s="1017"/>
      <c r="IS341" s="1017"/>
      <c r="IT341" s="1017"/>
      <c r="IU341" s="1017"/>
      <c r="IV341" s="1017"/>
      <c r="IW341" s="1017"/>
      <c r="IX341" s="1017"/>
      <c r="IY341" s="1017"/>
      <c r="IZ341" s="1017"/>
      <c r="JA341" s="1017"/>
      <c r="JB341" s="1017"/>
      <c r="JC341" s="1017"/>
      <c r="JD341" s="1017"/>
      <c r="JE341" s="1017"/>
      <c r="JF341" s="1017"/>
      <c r="JG341" s="1017"/>
      <c r="JH341" s="1017"/>
      <c r="JI341" s="1017"/>
      <c r="JJ341" s="1017"/>
      <c r="JK341" s="1017"/>
      <c r="JL341" s="1017"/>
      <c r="JM341" s="1017"/>
      <c r="JN341" s="1017"/>
      <c r="JO341" s="1017"/>
      <c r="JP341" s="1017"/>
      <c r="JQ341" s="1017"/>
      <c r="JR341" s="1017"/>
      <c r="JS341" s="1017"/>
      <c r="JT341" s="1017"/>
      <c r="JU341" s="1017"/>
      <c r="JV341" s="1017"/>
      <c r="JW341" s="1017"/>
      <c r="JX341" s="1017"/>
      <c r="JY341" s="1017"/>
      <c r="JZ341" s="1017"/>
      <c r="KA341" s="1017"/>
      <c r="KB341" s="1017"/>
      <c r="KC341" s="1017"/>
      <c r="KD341" s="1017"/>
      <c r="KE341" s="1017"/>
      <c r="KF341" s="1017"/>
      <c r="KG341" s="1017"/>
      <c r="KH341" s="1017"/>
      <c r="KI341" s="1017"/>
      <c r="KJ341" s="1017"/>
      <c r="KK341" s="1017"/>
      <c r="KL341" s="1017"/>
      <c r="KM341" s="1017"/>
      <c r="KN341" s="1017"/>
      <c r="KO341" s="1017"/>
      <c r="KP341" s="1017"/>
      <c r="KQ341" s="1017"/>
      <c r="KR341" s="1017"/>
      <c r="KS341" s="1017"/>
      <c r="KT341" s="1017"/>
      <c r="KU341" s="1017"/>
      <c r="KV341" s="1017"/>
      <c r="KW341" s="1017"/>
      <c r="KX341" s="1017"/>
      <c r="KY341" s="1017"/>
      <c r="KZ341" s="1017"/>
      <c r="LA341" s="1017"/>
      <c r="LB341" s="1017"/>
      <c r="LC341" s="1017"/>
      <c r="LD341" s="1017"/>
      <c r="LE341" s="1017"/>
      <c r="LF341" s="1017"/>
      <c r="LG341" s="1017"/>
      <c r="LH341" s="1017"/>
      <c r="LI341" s="1017"/>
      <c r="LJ341" s="1017"/>
      <c r="LK341" s="1017"/>
      <c r="LL341" s="1017"/>
      <c r="LM341" s="1017"/>
      <c r="LN341" s="1017"/>
      <c r="LO341" s="1017"/>
      <c r="LP341" s="1017"/>
      <c r="LQ341" s="1017"/>
      <c r="LR341" s="1017"/>
      <c r="LS341" s="1017"/>
      <c r="LT341" s="1017"/>
      <c r="LU341" s="1017"/>
      <c r="LV341" s="1017"/>
      <c r="LW341" s="1017"/>
      <c r="LX341" s="1017"/>
      <c r="LY341" s="1017"/>
      <c r="LZ341" s="1017"/>
      <c r="MA341" s="1017"/>
      <c r="MB341" s="1017"/>
      <c r="MC341" s="1017"/>
      <c r="MD341" s="1017"/>
      <c r="ME341" s="1017"/>
      <c r="MF341" s="1017"/>
      <c r="MG341" s="1017"/>
      <c r="MH341" s="1017"/>
      <c r="MI341" s="1017"/>
      <c r="MJ341" s="1017"/>
      <c r="MK341" s="1017"/>
      <c r="ML341" s="1017"/>
      <c r="MM341" s="1017"/>
      <c r="MN341" s="1017"/>
      <c r="MO341" s="1017"/>
      <c r="MP341" s="1017"/>
      <c r="MQ341" s="1017"/>
      <c r="MR341" s="1017"/>
      <c r="MS341" s="1017"/>
      <c r="MT341" s="1017"/>
      <c r="MU341" s="1017"/>
      <c r="MV341" s="1017"/>
      <c r="MW341" s="1017"/>
      <c r="MX341" s="1017"/>
      <c r="MY341" s="1017"/>
      <c r="MZ341" s="1017"/>
      <c r="NA341" s="1017"/>
      <c r="NB341" s="1017"/>
      <c r="NC341" s="1017"/>
      <c r="ND341" s="1017"/>
      <c r="NE341" s="1017"/>
      <c r="NF341" s="1017"/>
      <c r="NG341" s="1017"/>
      <c r="NH341" s="1017"/>
      <c r="NI341" s="1017"/>
      <c r="NJ341" s="1017"/>
      <c r="NK341" s="1017"/>
      <c r="NL341" s="1017"/>
      <c r="NM341" s="1017"/>
      <c r="NN341" s="1017"/>
      <c r="NO341" s="1017"/>
      <c r="NP341" s="1017"/>
      <c r="NQ341" s="1017"/>
      <c r="NR341" s="1017"/>
      <c r="NS341" s="1017"/>
      <c r="NT341" s="1017"/>
      <c r="NU341" s="1017"/>
      <c r="NV341" s="1017"/>
      <c r="NW341" s="1017"/>
      <c r="NX341" s="1017"/>
      <c r="NY341" s="1017"/>
      <c r="NZ341" s="1017"/>
      <c r="OA341" s="1017"/>
      <c r="OB341" s="1017"/>
      <c r="OC341" s="1017"/>
      <c r="OD341" s="1017"/>
      <c r="OE341" s="1017"/>
      <c r="OF341" s="1017"/>
      <c r="OG341" s="1017"/>
      <c r="OH341" s="1017"/>
      <c r="OI341" s="1017"/>
      <c r="OJ341" s="1017"/>
      <c r="OK341" s="1017"/>
      <c r="OL341" s="1017"/>
      <c r="OM341" s="1017"/>
      <c r="ON341" s="1017"/>
      <c r="OO341" s="1017"/>
      <c r="OP341" s="1017"/>
      <c r="OQ341" s="1017"/>
      <c r="OR341" s="1017"/>
      <c r="OS341" s="1017"/>
      <c r="OT341" s="1017"/>
      <c r="OU341" s="1017"/>
      <c r="OV341" s="1017"/>
      <c r="OW341" s="1017"/>
      <c r="OX341" s="1017"/>
      <c r="OY341" s="1017"/>
      <c r="OZ341" s="1017"/>
      <c r="PA341" s="1017"/>
      <c r="PB341" s="1017"/>
      <c r="PC341" s="1017"/>
      <c r="PD341" s="1017"/>
      <c r="PE341" s="1017"/>
      <c r="PF341" s="1017"/>
      <c r="PG341" s="1017"/>
      <c r="PH341" s="1017"/>
      <c r="PI341" s="1017"/>
      <c r="PJ341" s="1017"/>
      <c r="PK341" s="1017"/>
      <c r="PL341" s="1017"/>
      <c r="PM341" s="1017"/>
      <c r="PN341" s="1017"/>
      <c r="PO341" s="1017"/>
      <c r="PP341" s="1017"/>
      <c r="PQ341" s="1017"/>
      <c r="PR341" s="1017"/>
      <c r="PS341" s="1017"/>
      <c r="PT341" s="1017"/>
      <c r="PU341" s="1017"/>
      <c r="PV341" s="1017"/>
      <c r="PW341" s="1017"/>
      <c r="PX341" s="1017"/>
      <c r="PY341" s="1017"/>
      <c r="PZ341" s="1017"/>
      <c r="QA341" s="1017"/>
      <c r="QB341" s="1017"/>
      <c r="QC341" s="1017"/>
      <c r="QD341" s="1017"/>
      <c r="QE341" s="1017"/>
      <c r="QF341" s="1017"/>
      <c r="QG341" s="1017"/>
      <c r="QH341" s="1017"/>
      <c r="QI341" s="1017"/>
      <c r="QJ341" s="1017"/>
      <c r="QK341" s="1017"/>
      <c r="QL341" s="1017"/>
      <c r="QM341" s="1017"/>
      <c r="QN341" s="1017"/>
      <c r="QO341" s="1017"/>
      <c r="QP341" s="1017"/>
      <c r="QQ341" s="1017"/>
      <c r="QR341" s="1017"/>
      <c r="QS341" s="1017"/>
      <c r="QT341" s="1017"/>
      <c r="QU341" s="1017"/>
      <c r="QV341" s="1017"/>
      <c r="QW341" s="1017"/>
      <c r="QX341" s="1017"/>
      <c r="QY341" s="1017"/>
      <c r="QZ341" s="1017"/>
      <c r="RA341" s="1017"/>
      <c r="RB341" s="1017"/>
      <c r="RC341" s="1017"/>
      <c r="RD341" s="1017"/>
      <c r="RE341" s="1017"/>
      <c r="RF341" s="1017"/>
      <c r="RG341" s="1017"/>
      <c r="RH341" s="1017"/>
      <c r="RI341" s="1017"/>
      <c r="RJ341" s="1017"/>
      <c r="RK341" s="1017"/>
      <c r="RL341" s="1017"/>
      <c r="RM341" s="1017"/>
      <c r="RN341" s="1017"/>
      <c r="RO341" s="1017"/>
      <c r="RP341" s="1017"/>
      <c r="RQ341" s="1017"/>
      <c r="RR341" s="1017"/>
      <c r="RS341" s="1017"/>
      <c r="RT341" s="1017"/>
      <c r="RU341" s="1017"/>
      <c r="RV341" s="1017"/>
      <c r="RW341" s="1017"/>
      <c r="RX341" s="1017"/>
      <c r="RY341" s="1017"/>
      <c r="RZ341" s="1017"/>
      <c r="SA341" s="1017"/>
      <c r="SB341" s="1017"/>
      <c r="SC341" s="1017"/>
      <c r="SD341" s="1017"/>
      <c r="SE341" s="1017"/>
      <c r="SF341" s="1017"/>
      <c r="SG341" s="1017"/>
      <c r="SH341" s="1017"/>
      <c r="SI341" s="1017"/>
      <c r="SJ341" s="1017"/>
      <c r="SK341" s="1017"/>
      <c r="SL341" s="1017"/>
      <c r="SM341" s="1017"/>
      <c r="SN341" s="1017"/>
      <c r="SO341" s="1017"/>
      <c r="SP341" s="1017"/>
      <c r="SQ341" s="1017"/>
      <c r="SR341" s="1017"/>
      <c r="SS341" s="1017"/>
      <c r="ST341" s="1017"/>
      <c r="SU341" s="1017"/>
      <c r="SV341" s="1017"/>
      <c r="SW341" s="1017"/>
      <c r="SX341" s="1017"/>
      <c r="SY341" s="1017"/>
      <c r="SZ341" s="1017"/>
      <c r="TA341" s="1017"/>
      <c r="TB341" s="1017"/>
      <c r="TC341" s="1017"/>
      <c r="TD341" s="1017"/>
      <c r="TE341" s="1017"/>
      <c r="TF341" s="1017"/>
      <c r="TG341" s="1017"/>
      <c r="TH341" s="1017"/>
      <c r="TI341" s="1017"/>
      <c r="TJ341" s="1017"/>
      <c r="TK341" s="1017"/>
      <c r="TL341" s="1017"/>
      <c r="TM341" s="1017"/>
      <c r="TN341" s="1017"/>
      <c r="TO341" s="1017"/>
      <c r="TP341" s="1017"/>
      <c r="TQ341" s="1017"/>
      <c r="TR341" s="1017"/>
      <c r="TS341" s="1017"/>
      <c r="TT341" s="1017"/>
      <c r="TU341" s="1017"/>
      <c r="TV341" s="1017"/>
      <c r="TW341" s="1017"/>
      <c r="TX341" s="1017"/>
      <c r="TY341" s="1017"/>
      <c r="TZ341" s="1017"/>
      <c r="UA341" s="1017"/>
      <c r="UB341" s="1017"/>
      <c r="UC341" s="1017"/>
      <c r="UD341" s="1017"/>
      <c r="UE341" s="1017"/>
      <c r="UF341" s="1017"/>
      <c r="UG341" s="1017"/>
      <c r="UH341" s="1017"/>
      <c r="UI341" s="1017"/>
      <c r="UJ341" s="1017"/>
      <c r="UK341" s="1017"/>
      <c r="UL341" s="1017"/>
      <c r="UM341" s="1017"/>
      <c r="UN341" s="1017"/>
      <c r="UO341" s="1017"/>
      <c r="UP341" s="1017"/>
      <c r="UQ341" s="1017"/>
      <c r="UR341" s="1017"/>
      <c r="US341" s="1017"/>
      <c r="UT341" s="1017"/>
      <c r="UU341" s="1017"/>
      <c r="UV341" s="1017"/>
      <c r="UW341" s="1017"/>
      <c r="UX341" s="1017"/>
      <c r="UY341" s="1017"/>
      <c r="UZ341" s="1017"/>
      <c r="VA341" s="1017"/>
      <c r="VB341" s="1017"/>
      <c r="VC341" s="1017"/>
      <c r="VD341" s="1017"/>
      <c r="VE341" s="1017"/>
      <c r="VF341" s="1017"/>
      <c r="VG341" s="1017"/>
      <c r="VH341" s="1017"/>
      <c r="VI341" s="1017"/>
      <c r="VJ341" s="1017"/>
      <c r="VK341" s="1017"/>
      <c r="VL341" s="1017"/>
      <c r="VM341" s="1017"/>
      <c r="VN341" s="1017"/>
      <c r="VO341" s="1017"/>
      <c r="VP341" s="1017"/>
      <c r="VQ341" s="1017"/>
      <c r="VR341" s="1017"/>
      <c r="VS341" s="1017"/>
      <c r="VT341" s="1017"/>
      <c r="VU341" s="1017"/>
      <c r="VV341" s="1017"/>
      <c r="VW341" s="1017"/>
      <c r="VX341" s="1017"/>
      <c r="VY341" s="1017"/>
      <c r="VZ341" s="1017"/>
      <c r="WA341" s="1017"/>
      <c r="WB341" s="1017"/>
      <c r="WC341" s="1017"/>
      <c r="WD341" s="1017"/>
      <c r="WE341" s="1017"/>
      <c r="WF341" s="1017"/>
      <c r="WG341" s="1017"/>
      <c r="WH341" s="1017"/>
      <c r="WI341" s="1017"/>
      <c r="WJ341" s="1017"/>
      <c r="WK341" s="1017"/>
      <c r="WL341" s="1017"/>
      <c r="WM341" s="1017"/>
      <c r="WN341" s="1017"/>
      <c r="WO341" s="1017"/>
      <c r="WP341" s="1017"/>
      <c r="WQ341" s="1017"/>
      <c r="WR341" s="1017"/>
      <c r="WS341" s="1017"/>
      <c r="WT341" s="1017"/>
      <c r="WU341" s="1017"/>
      <c r="WV341" s="1017"/>
      <c r="WW341" s="1017"/>
      <c r="WX341" s="1017"/>
      <c r="WY341" s="1017"/>
      <c r="WZ341" s="1017"/>
      <c r="XA341" s="1017"/>
      <c r="XB341" s="1017"/>
      <c r="XC341" s="1017"/>
      <c r="XD341" s="1017"/>
      <c r="XE341" s="1017"/>
      <c r="XF341" s="1017"/>
      <c r="XG341" s="1017"/>
      <c r="XH341" s="1017"/>
      <c r="XI341" s="1017"/>
      <c r="XJ341" s="1017"/>
      <c r="XK341" s="1017"/>
      <c r="XL341" s="1017"/>
      <c r="XM341" s="1017"/>
      <c r="XN341" s="1017"/>
      <c r="XO341" s="1017"/>
      <c r="XP341" s="1017"/>
      <c r="XQ341" s="1017"/>
      <c r="XR341" s="1017"/>
      <c r="XS341" s="1017"/>
      <c r="XT341" s="1017"/>
      <c r="XU341" s="1017"/>
      <c r="XV341" s="1017"/>
      <c r="XW341" s="1017"/>
      <c r="XX341" s="1017"/>
      <c r="XY341" s="1017"/>
      <c r="XZ341" s="1017"/>
      <c r="YA341" s="1017"/>
      <c r="YB341" s="1017"/>
      <c r="YC341" s="1017"/>
      <c r="YD341" s="1017"/>
      <c r="YE341" s="1017"/>
      <c r="YF341" s="1017"/>
      <c r="YG341" s="1017"/>
      <c r="YH341" s="1017"/>
      <c r="YI341" s="1017"/>
      <c r="YJ341" s="1017"/>
      <c r="YK341" s="1017"/>
      <c r="YL341" s="1017"/>
      <c r="YM341" s="1017"/>
      <c r="YN341" s="1017"/>
      <c r="YO341" s="1017"/>
      <c r="YP341" s="1017"/>
      <c r="YQ341" s="1017"/>
      <c r="YR341" s="1017"/>
      <c r="YS341" s="1017"/>
      <c r="YT341" s="1017"/>
      <c r="YU341" s="1017"/>
      <c r="YV341" s="1017"/>
      <c r="YW341" s="1017"/>
      <c r="YX341" s="1017"/>
      <c r="YY341" s="1017"/>
      <c r="YZ341" s="1017"/>
      <c r="ZA341" s="1017"/>
      <c r="ZB341" s="1017"/>
      <c r="ZC341" s="1017"/>
      <c r="ZD341" s="1017"/>
      <c r="ZE341" s="1017"/>
      <c r="ZF341" s="1017"/>
      <c r="ZG341" s="1017"/>
      <c r="ZH341" s="1017"/>
      <c r="ZI341" s="1017"/>
      <c r="ZJ341" s="1017"/>
      <c r="ZK341" s="1017"/>
      <c r="ZL341" s="1017"/>
      <c r="ZM341" s="1017"/>
      <c r="ZN341" s="1017"/>
      <c r="ZO341" s="1017"/>
      <c r="ZP341" s="1017"/>
      <c r="ZQ341" s="1017"/>
      <c r="ZR341" s="1017"/>
      <c r="ZS341" s="1017"/>
      <c r="ZT341" s="1017"/>
      <c r="ZU341" s="1017"/>
      <c r="ZV341" s="1017"/>
      <c r="ZW341" s="1017"/>
      <c r="ZX341" s="1017"/>
      <c r="ZY341" s="1017"/>
      <c r="ZZ341" s="1017"/>
      <c r="AAA341" s="1017"/>
      <c r="AAB341" s="1017"/>
      <c r="AAC341" s="1017"/>
      <c r="AAD341" s="1017"/>
      <c r="AAE341" s="1017"/>
      <c r="AAF341" s="1017"/>
      <c r="AAG341" s="1017"/>
      <c r="AAH341" s="1017"/>
      <c r="AAI341" s="1017"/>
      <c r="AAJ341" s="1017"/>
      <c r="AAK341" s="1017"/>
      <c r="AAL341" s="1017"/>
      <c r="AAM341" s="1017"/>
      <c r="AAN341" s="1017"/>
      <c r="AAO341" s="1017"/>
      <c r="AAP341" s="1017"/>
      <c r="AAQ341" s="1017"/>
      <c r="AAR341" s="1017"/>
      <c r="AAS341" s="1017"/>
      <c r="AAT341" s="1017"/>
      <c r="AAU341" s="1017"/>
      <c r="AAV341" s="1017"/>
      <c r="AAW341" s="1017"/>
      <c r="AAX341" s="1017"/>
      <c r="AAY341" s="1017"/>
      <c r="AAZ341" s="1017"/>
      <c r="ABA341" s="1017"/>
      <c r="ABB341" s="1017"/>
      <c r="ABC341" s="1017"/>
      <c r="ABD341" s="1017"/>
      <c r="ABE341" s="1017"/>
      <c r="ABF341" s="1017"/>
      <c r="ABG341" s="1017"/>
      <c r="ABH341" s="1017"/>
      <c r="ABI341" s="1017"/>
      <c r="ABJ341" s="1017"/>
      <c r="ABK341" s="1017"/>
      <c r="ABL341" s="1017"/>
      <c r="ABM341" s="1017"/>
      <c r="ABN341" s="1017"/>
      <c r="ABO341" s="1017"/>
      <c r="ABP341" s="1017"/>
      <c r="ABQ341" s="1017"/>
      <c r="ABR341" s="1017"/>
      <c r="ABS341" s="1017"/>
      <c r="ABT341" s="1017"/>
      <c r="ABU341" s="1017"/>
      <c r="ABV341" s="1017"/>
      <c r="ABW341" s="1017"/>
      <c r="ABX341" s="1017"/>
      <c r="ABY341" s="1017"/>
      <c r="ABZ341" s="1017"/>
      <c r="ACA341" s="1017"/>
      <c r="ACB341" s="1017"/>
      <c r="ACC341" s="1017"/>
      <c r="ACD341" s="1017"/>
      <c r="ACE341" s="1017"/>
      <c r="ACF341" s="1017"/>
      <c r="ACG341" s="1017"/>
      <c r="ACH341" s="1017"/>
      <c r="ACI341" s="1017"/>
      <c r="ACJ341" s="1017"/>
      <c r="ACK341" s="1017"/>
      <c r="ACL341" s="1017"/>
      <c r="ACM341" s="1017"/>
      <c r="ACN341" s="1017"/>
      <c r="ACO341" s="1017"/>
      <c r="ACP341" s="1017"/>
      <c r="ACQ341" s="1017"/>
      <c r="ACR341" s="1017"/>
      <c r="ACS341" s="1017"/>
      <c r="ACT341" s="1017"/>
      <c r="ACU341" s="1017"/>
      <c r="ACV341" s="1017"/>
      <c r="ACW341" s="1017"/>
      <c r="ACX341" s="1017"/>
      <c r="ACY341" s="1017"/>
      <c r="ACZ341" s="1017"/>
      <c r="ADA341" s="1017"/>
      <c r="ADB341" s="1017"/>
      <c r="ADC341" s="1017"/>
      <c r="ADD341" s="1017"/>
      <c r="ADE341" s="1017"/>
      <c r="ADF341" s="1017"/>
      <c r="ADG341" s="1017"/>
      <c r="ADH341" s="1017"/>
      <c r="ADI341" s="1017"/>
      <c r="ADJ341" s="1017"/>
      <c r="ADK341" s="1017"/>
      <c r="ADL341" s="1017"/>
      <c r="ADM341" s="1017"/>
      <c r="ADN341" s="1017"/>
      <c r="ADO341" s="1017"/>
      <c r="ADP341" s="1017"/>
      <c r="ADQ341" s="1017"/>
      <c r="ADR341" s="1017"/>
      <c r="ADS341" s="1017"/>
      <c r="ADT341" s="1017"/>
      <c r="ADU341" s="1017"/>
      <c r="ADV341" s="1017"/>
      <c r="ADW341" s="1017"/>
      <c r="ADX341" s="1017"/>
      <c r="ADY341" s="1017"/>
      <c r="ADZ341" s="1017"/>
      <c r="AEA341" s="1017"/>
      <c r="AEB341" s="1017"/>
      <c r="AEC341" s="1017"/>
      <c r="AED341" s="1017"/>
      <c r="AEE341" s="1017"/>
      <c r="AEF341" s="1017"/>
      <c r="AEG341" s="1017"/>
      <c r="AEH341" s="1017"/>
      <c r="AEI341" s="1017"/>
      <c r="AEJ341" s="1017"/>
      <c r="AEK341" s="1017"/>
      <c r="AEL341" s="1017"/>
      <c r="AEM341" s="1017"/>
      <c r="AEN341" s="1017"/>
      <c r="AEO341" s="1017"/>
      <c r="AEP341" s="1017"/>
      <c r="AEQ341" s="1017"/>
      <c r="AER341" s="1017"/>
      <c r="AES341" s="1017"/>
      <c r="AET341" s="1017"/>
      <c r="AEU341" s="1017"/>
      <c r="AEV341" s="1017"/>
      <c r="AEW341" s="1017"/>
      <c r="AEX341" s="1017"/>
      <c r="AEY341" s="1017"/>
      <c r="AEZ341" s="1017"/>
      <c r="AFA341" s="1017"/>
      <c r="AFB341" s="1017"/>
      <c r="AFC341" s="1017"/>
      <c r="AFD341" s="1017"/>
      <c r="AFE341" s="1017"/>
      <c r="AFF341" s="1017"/>
      <c r="AFG341" s="1017"/>
      <c r="AFH341" s="1017"/>
      <c r="AFI341" s="1017"/>
      <c r="AFJ341" s="1017"/>
      <c r="AFK341" s="1017"/>
      <c r="AFL341" s="1017"/>
      <c r="AFM341" s="1017"/>
      <c r="AFN341" s="1017"/>
      <c r="AFO341" s="1017"/>
      <c r="AFP341" s="1017"/>
      <c r="AFQ341" s="1017"/>
      <c r="AFR341" s="1017"/>
      <c r="AFS341" s="1017"/>
      <c r="AFT341" s="1017"/>
      <c r="AFU341" s="1017"/>
      <c r="AFV341" s="1017"/>
      <c r="AFW341" s="1017"/>
      <c r="AFX341" s="1017"/>
      <c r="AFY341" s="1017"/>
      <c r="AFZ341" s="1017"/>
      <c r="AGA341" s="1017"/>
      <c r="AGB341" s="1017"/>
      <c r="AGC341" s="1017"/>
      <c r="AGD341" s="1017"/>
      <c r="AGE341" s="1017"/>
      <c r="AGF341" s="1017"/>
      <c r="AGG341" s="1017"/>
      <c r="AGH341" s="1017"/>
      <c r="AGI341" s="1017"/>
      <c r="AGJ341" s="1017"/>
      <c r="AGK341" s="1017"/>
      <c r="AGL341" s="1017"/>
      <c r="AGM341" s="1017"/>
      <c r="AGN341" s="1017"/>
      <c r="AGO341" s="1017"/>
      <c r="AGP341" s="1017"/>
      <c r="AGQ341" s="1017"/>
      <c r="AGR341" s="1017"/>
      <c r="AGS341" s="1017"/>
      <c r="AGT341" s="1017"/>
      <c r="AGU341" s="1017"/>
      <c r="AGV341" s="1017"/>
      <c r="AGW341" s="1017"/>
      <c r="AGX341" s="1017"/>
      <c r="AGY341" s="1017"/>
      <c r="AGZ341" s="1017"/>
      <c r="AHA341" s="1017"/>
      <c r="AHB341" s="1017"/>
      <c r="AHC341" s="1017"/>
      <c r="AHD341" s="1017"/>
      <c r="AHE341" s="1017"/>
      <c r="AHF341" s="1017"/>
      <c r="AHG341" s="1017"/>
      <c r="AHH341" s="1017"/>
      <c r="AHI341" s="1017"/>
      <c r="AHJ341" s="1017"/>
      <c r="AHK341" s="1017"/>
      <c r="AHL341" s="1017"/>
      <c r="AHM341" s="1017"/>
      <c r="AHN341" s="1017"/>
      <c r="AHO341" s="1017"/>
      <c r="AHP341" s="1017"/>
      <c r="AHQ341" s="1017"/>
      <c r="AHR341" s="1017"/>
      <c r="AHS341" s="1017"/>
      <c r="AHT341" s="1017"/>
      <c r="AHU341" s="1017"/>
      <c r="AHV341" s="1017"/>
      <c r="AHW341" s="1017"/>
      <c r="AHX341" s="1017"/>
      <c r="AHY341" s="1017"/>
      <c r="AHZ341" s="1017"/>
      <c r="AIA341" s="1017"/>
      <c r="AIB341" s="1017"/>
      <c r="AIC341" s="1017"/>
      <c r="AID341" s="1017"/>
      <c r="AIE341" s="1017"/>
      <c r="AIF341" s="1017"/>
      <c r="AIG341" s="1017"/>
      <c r="AIH341" s="1017"/>
      <c r="AII341" s="1017"/>
      <c r="AIJ341" s="1017"/>
      <c r="AIK341" s="1017"/>
      <c r="AIL341" s="1017"/>
      <c r="AIM341" s="1017"/>
      <c r="AIN341" s="1017"/>
      <c r="AIO341" s="1017"/>
      <c r="AIP341" s="1017"/>
      <c r="AIQ341" s="1017"/>
      <c r="AIR341" s="1017"/>
      <c r="AIS341" s="1017"/>
      <c r="AIT341" s="1017"/>
      <c r="AIU341" s="1017"/>
      <c r="AIV341" s="1017"/>
      <c r="AIW341" s="1017"/>
      <c r="AIX341" s="1017"/>
      <c r="AIY341" s="1017"/>
      <c r="AIZ341" s="1017"/>
      <c r="AJA341" s="1017"/>
      <c r="AJB341" s="1017"/>
      <c r="AJC341" s="1017"/>
      <c r="AJD341" s="1017"/>
      <c r="AJE341" s="1017"/>
      <c r="AJF341" s="1017"/>
      <c r="AJG341" s="1017"/>
      <c r="AJH341" s="1017"/>
      <c r="AJI341" s="1017"/>
      <c r="AJJ341" s="1017"/>
      <c r="AJK341" s="1017"/>
      <c r="AJL341" s="1017"/>
      <c r="AJM341" s="1017"/>
      <c r="AJN341" s="1017"/>
      <c r="AJO341" s="1017"/>
      <c r="AJP341" s="1017"/>
      <c r="AJQ341" s="1017"/>
      <c r="AJR341" s="1017"/>
      <c r="AJS341" s="1017"/>
      <c r="AJT341" s="1017"/>
      <c r="AJU341" s="1017"/>
      <c r="AJV341" s="1017"/>
      <c r="AJW341" s="1017"/>
      <c r="AJX341" s="1017"/>
      <c r="AJY341" s="1017"/>
      <c r="AJZ341" s="1017"/>
      <c r="AKA341" s="1017"/>
      <c r="AKB341" s="1017"/>
      <c r="AKC341" s="1017"/>
      <c r="AKD341" s="1017"/>
      <c r="AKE341" s="1017"/>
      <c r="AKF341" s="1017"/>
      <c r="AKG341" s="1017"/>
      <c r="AKH341" s="1017"/>
      <c r="AKI341" s="1017"/>
      <c r="AKJ341" s="1017"/>
      <c r="AKK341" s="1017"/>
      <c r="AKL341" s="1017"/>
      <c r="AKM341" s="1017"/>
      <c r="AKN341" s="1017"/>
      <c r="AKO341" s="1017"/>
      <c r="AKP341" s="1017"/>
      <c r="AKQ341" s="1017"/>
      <c r="AKR341" s="1017"/>
      <c r="AKS341" s="1017"/>
      <c r="AKT341" s="1017"/>
      <c r="AKU341" s="1017"/>
      <c r="AKV341" s="1017"/>
      <c r="AKW341" s="1017"/>
      <c r="AKX341" s="1017"/>
      <c r="AKY341" s="1017"/>
      <c r="AKZ341" s="1017"/>
      <c r="ALA341" s="1017"/>
      <c r="ALB341" s="1017"/>
      <c r="ALC341" s="1017"/>
      <c r="ALD341" s="1017"/>
      <c r="ALE341" s="1017"/>
      <c r="ALF341" s="1017"/>
      <c r="ALG341" s="1017"/>
      <c r="ALH341" s="1017"/>
      <c r="ALI341" s="1017"/>
      <c r="ALJ341" s="1017"/>
      <c r="ALK341" s="1017"/>
      <c r="ALL341" s="1017"/>
      <c r="ALM341" s="1017"/>
      <c r="ALN341" s="1017"/>
      <c r="ALO341" s="1017"/>
      <c r="ALP341" s="1017"/>
      <c r="ALQ341" s="1017"/>
      <c r="ALR341" s="1017"/>
      <c r="ALS341" s="1017"/>
      <c r="ALT341" s="1017"/>
      <c r="ALU341" s="1017"/>
      <c r="ALV341" s="1017"/>
      <c r="ALW341" s="1017"/>
      <c r="ALX341" s="1017"/>
      <c r="ALY341" s="1017"/>
      <c r="ALZ341" s="1017"/>
      <c r="AMA341" s="1017"/>
      <c r="AMB341" s="1017"/>
      <c r="AMC341" s="1017"/>
      <c r="AMD341" s="1017"/>
      <c r="AME341" s="1017"/>
      <c r="AMF341" s="1017"/>
      <c r="AMG341" s="1017"/>
      <c r="AMH341" s="1017"/>
      <c r="AMI341" s="1017"/>
      <c r="AMJ341" s="1017"/>
      <c r="AMK341" s="1017"/>
      <c r="AML341" s="1017"/>
      <c r="AMM341" s="1017"/>
      <c r="AMN341" s="1017"/>
      <c r="AMO341" s="1017"/>
      <c r="AMP341" s="1017"/>
      <c r="AMQ341" s="1017"/>
      <c r="AMR341" s="1017"/>
      <c r="AMS341" s="1017"/>
      <c r="AMT341" s="1017"/>
      <c r="AMU341" s="1017"/>
      <c r="AMV341" s="1017"/>
      <c r="AMW341" s="1017"/>
      <c r="AMX341" s="1017"/>
      <c r="AMY341" s="1017"/>
      <c r="AMZ341" s="1017"/>
      <c r="ANA341" s="1017"/>
      <c r="ANB341" s="1017"/>
      <c r="ANC341" s="1017"/>
      <c r="AND341" s="1017"/>
      <c r="ANE341" s="1017"/>
      <c r="ANF341" s="1017"/>
      <c r="ANG341" s="1017"/>
      <c r="ANH341" s="1017"/>
      <c r="ANI341" s="1017"/>
      <c r="ANJ341" s="1017"/>
      <c r="ANK341" s="1017"/>
      <c r="ANL341" s="1017"/>
      <c r="ANM341" s="1017"/>
      <c r="ANN341" s="1017"/>
      <c r="ANO341" s="1017"/>
      <c r="ANP341" s="1017"/>
      <c r="ANQ341" s="1017"/>
      <c r="ANR341" s="1017"/>
      <c r="ANS341" s="1017"/>
      <c r="ANT341" s="1017"/>
      <c r="ANU341" s="1017"/>
      <c r="ANV341" s="1017"/>
      <c r="ANW341" s="1017"/>
      <c r="ANX341" s="1017"/>
      <c r="ANY341" s="1017"/>
      <c r="ANZ341" s="1017"/>
      <c r="AOA341" s="1017"/>
      <c r="AOB341" s="1017"/>
      <c r="AOC341" s="1017"/>
      <c r="AOD341" s="1017"/>
      <c r="AOE341" s="1017"/>
      <c r="AOF341" s="1017"/>
      <c r="AOG341" s="1017"/>
      <c r="AOH341" s="1017"/>
      <c r="AOI341" s="1017"/>
      <c r="AOJ341" s="1017"/>
      <c r="AOK341" s="1017"/>
      <c r="AOL341" s="1017"/>
      <c r="AOM341" s="1017"/>
      <c r="AON341" s="1017"/>
      <c r="AOO341" s="1017"/>
      <c r="AOP341" s="1017"/>
      <c r="AOQ341" s="1017"/>
      <c r="AOR341" s="1017"/>
      <c r="AOS341" s="1017"/>
      <c r="AOT341" s="1017"/>
      <c r="AOU341" s="1017"/>
      <c r="AOV341" s="1017"/>
      <c r="AOW341" s="1017"/>
      <c r="AOX341" s="1017"/>
      <c r="AOY341" s="1017"/>
      <c r="AOZ341" s="1017"/>
      <c r="APA341" s="1017"/>
      <c r="APB341" s="1017"/>
      <c r="APC341" s="1017"/>
      <c r="APD341" s="1017"/>
      <c r="APE341" s="1017"/>
      <c r="APF341" s="1017"/>
      <c r="APG341" s="1017"/>
      <c r="APH341" s="1017"/>
      <c r="API341" s="1017"/>
      <c r="APJ341" s="1017"/>
      <c r="APK341" s="1017"/>
      <c r="APL341" s="1017"/>
      <c r="APM341" s="1017"/>
      <c r="APN341" s="1017"/>
      <c r="APO341" s="1017"/>
      <c r="APP341" s="1017"/>
      <c r="APQ341" s="1017"/>
      <c r="APR341" s="1017"/>
      <c r="APS341" s="1017"/>
      <c r="APT341" s="1017"/>
      <c r="APU341" s="1017"/>
      <c r="APV341" s="1017"/>
      <c r="APW341" s="1017"/>
      <c r="APX341" s="1017"/>
      <c r="APY341" s="1017"/>
      <c r="APZ341" s="1017"/>
      <c r="AQA341" s="1017"/>
      <c r="AQB341" s="1017"/>
      <c r="AQC341" s="1017"/>
      <c r="AQD341" s="1017"/>
      <c r="AQE341" s="1017"/>
      <c r="AQF341" s="1017"/>
      <c r="AQG341" s="1017"/>
      <c r="AQH341" s="1017"/>
      <c r="AQI341" s="1017"/>
      <c r="AQJ341" s="1017"/>
      <c r="AQK341" s="1017"/>
      <c r="AQL341" s="1017"/>
      <c r="AQM341" s="1017"/>
      <c r="AQN341" s="1017"/>
      <c r="AQO341" s="1017"/>
      <c r="AQP341" s="1017"/>
      <c r="AQQ341" s="1017"/>
      <c r="AQR341" s="1017"/>
      <c r="AQS341" s="1017"/>
      <c r="AQT341" s="1017"/>
      <c r="AQU341" s="1017"/>
      <c r="AQV341" s="1017"/>
      <c r="AQW341" s="1017"/>
      <c r="AQX341" s="1017"/>
      <c r="AQY341" s="1017"/>
      <c r="AQZ341" s="1017"/>
      <c r="ARA341" s="1017"/>
      <c r="ARB341" s="1017"/>
      <c r="ARC341" s="1017"/>
      <c r="ARD341" s="1017"/>
      <c r="ARE341" s="1017"/>
      <c r="ARF341" s="1017"/>
      <c r="ARG341" s="1017"/>
      <c r="ARH341" s="1017"/>
      <c r="ARI341" s="1017"/>
      <c r="ARJ341" s="1017"/>
      <c r="ARK341" s="1017"/>
      <c r="ARL341" s="1017"/>
      <c r="ARM341" s="1017"/>
      <c r="ARN341" s="1017"/>
      <c r="ARO341" s="1017"/>
      <c r="ARP341" s="1017"/>
      <c r="ARQ341" s="1017"/>
      <c r="ARR341" s="1017"/>
      <c r="ARS341" s="1017"/>
      <c r="ART341" s="1017"/>
      <c r="ARU341" s="1017"/>
      <c r="ARV341" s="1017"/>
      <c r="ARW341" s="1017"/>
      <c r="ARX341" s="1017"/>
      <c r="ARY341" s="1017"/>
      <c r="ARZ341" s="1017"/>
      <c r="ASA341" s="1017"/>
      <c r="ASB341" s="1017"/>
      <c r="ASC341" s="1017"/>
      <c r="ASD341" s="1017"/>
      <c r="ASE341" s="1017"/>
      <c r="ASF341" s="1017"/>
      <c r="ASG341" s="1017"/>
      <c r="ASH341" s="1017"/>
      <c r="ASI341" s="1017"/>
      <c r="ASJ341" s="1017"/>
      <c r="ASK341" s="1017"/>
      <c r="ASL341" s="1017"/>
      <c r="ASM341" s="1017"/>
      <c r="ASN341" s="1017"/>
      <c r="ASO341" s="1017"/>
      <c r="ASP341" s="1017"/>
      <c r="ASQ341" s="1017"/>
      <c r="ASR341" s="1017"/>
      <c r="ASS341" s="1017"/>
      <c r="AST341" s="1017"/>
      <c r="ASU341" s="1017"/>
      <c r="ASV341" s="1017"/>
      <c r="ASW341" s="1017"/>
      <c r="ASX341" s="1017"/>
      <c r="ASY341" s="1017"/>
      <c r="ASZ341" s="1017"/>
      <c r="ATA341" s="1017"/>
      <c r="ATB341" s="1017"/>
      <c r="ATC341" s="1017"/>
      <c r="ATD341" s="1017"/>
      <c r="ATE341" s="1017"/>
      <c r="ATF341" s="1017"/>
      <c r="ATG341" s="1017"/>
      <c r="ATH341" s="1017"/>
      <c r="ATI341" s="1017"/>
      <c r="ATJ341" s="1017"/>
      <c r="ATK341" s="1017"/>
      <c r="ATL341" s="1017"/>
      <c r="ATM341" s="1017"/>
      <c r="ATN341" s="1017"/>
      <c r="ATO341" s="1017"/>
      <c r="ATP341" s="1017"/>
      <c r="ATQ341" s="1017"/>
      <c r="ATR341" s="1017"/>
      <c r="ATS341" s="1017"/>
      <c r="ATT341" s="1017"/>
      <c r="ATU341" s="1017"/>
      <c r="ATV341" s="1017"/>
      <c r="ATW341" s="1017"/>
      <c r="ATX341" s="1017"/>
      <c r="ATY341" s="1017"/>
      <c r="ATZ341" s="1017"/>
      <c r="AUA341" s="1017"/>
      <c r="AUB341" s="1017"/>
      <c r="AUC341" s="1017"/>
      <c r="AUD341" s="1017"/>
      <c r="AUE341" s="1017"/>
      <c r="AUF341" s="1017"/>
      <c r="AUG341" s="1017"/>
      <c r="AUH341" s="1017"/>
      <c r="AUI341" s="1017"/>
      <c r="AUJ341" s="1017"/>
      <c r="AUK341" s="1017"/>
      <c r="AUL341" s="1017"/>
      <c r="AUM341" s="1017"/>
      <c r="AUN341" s="1017"/>
      <c r="AUO341" s="1017"/>
      <c r="AUP341" s="1017"/>
      <c r="AUQ341" s="1017"/>
      <c r="AUR341" s="1017"/>
      <c r="AUS341" s="1017"/>
      <c r="AUT341" s="1017"/>
      <c r="AUU341" s="1017"/>
      <c r="AUV341" s="1017"/>
      <c r="AUW341" s="1017"/>
      <c r="AUX341" s="1017"/>
      <c r="AUY341" s="1017"/>
      <c r="AUZ341" s="1017"/>
      <c r="AVA341" s="1017"/>
      <c r="AVB341" s="1017"/>
      <c r="AVC341" s="1017"/>
      <c r="AVD341" s="1017"/>
      <c r="AVE341" s="1017"/>
      <c r="AVF341" s="1017"/>
      <c r="AVG341" s="1017"/>
      <c r="AVH341" s="1017"/>
      <c r="AVI341" s="1017"/>
      <c r="AVJ341" s="1017"/>
      <c r="AVK341" s="1017"/>
      <c r="AVL341" s="1017"/>
      <c r="AVM341" s="1017"/>
      <c r="AVN341" s="1017"/>
      <c r="AVO341" s="1017"/>
      <c r="AVP341" s="1017"/>
      <c r="AVQ341" s="1017"/>
      <c r="AVR341" s="1017"/>
      <c r="AVS341" s="1017"/>
      <c r="AVT341" s="1017"/>
      <c r="AVU341" s="1017"/>
      <c r="AVV341" s="1017"/>
      <c r="AVW341" s="1017"/>
      <c r="AVX341" s="1017"/>
      <c r="AVY341" s="1017"/>
      <c r="AVZ341" s="1017"/>
      <c r="AWA341" s="1017"/>
      <c r="AWB341" s="1017"/>
      <c r="AWC341" s="1017"/>
      <c r="AWD341" s="1017"/>
      <c r="AWE341" s="1017"/>
      <c r="AWF341" s="1017"/>
      <c r="AWG341" s="1017"/>
      <c r="AWH341" s="1017"/>
      <c r="AWI341" s="1017"/>
      <c r="AWJ341" s="1017"/>
      <c r="AWK341" s="1017"/>
      <c r="AWL341" s="1017"/>
      <c r="AWM341" s="1017"/>
      <c r="AWN341" s="1017"/>
      <c r="AWO341" s="1017"/>
      <c r="AWP341" s="1017"/>
      <c r="AWQ341" s="1017"/>
      <c r="AWR341" s="1017"/>
      <c r="AWS341" s="1017"/>
      <c r="AWT341" s="1017"/>
      <c r="AWU341" s="1017"/>
      <c r="AWV341" s="1017"/>
      <c r="AWW341" s="1017"/>
      <c r="AWX341" s="1017"/>
      <c r="AWY341" s="1017"/>
      <c r="AWZ341" s="1017"/>
      <c r="AXA341" s="1017"/>
      <c r="AXB341" s="1017"/>
      <c r="AXC341" s="1017"/>
      <c r="AXD341" s="1017"/>
      <c r="AXE341" s="1017"/>
      <c r="AXF341" s="1017"/>
      <c r="AXG341" s="1017"/>
      <c r="AXH341" s="1017"/>
      <c r="AXI341" s="1017"/>
      <c r="AXJ341" s="1017"/>
      <c r="AXK341" s="1017"/>
      <c r="AXL341" s="1017"/>
      <c r="AXM341" s="1017"/>
      <c r="AXN341" s="1017"/>
      <c r="AXO341" s="1017"/>
      <c r="AXP341" s="1017"/>
      <c r="AXQ341" s="1017"/>
      <c r="AXR341" s="1017"/>
      <c r="AXS341" s="1017"/>
      <c r="AXT341" s="1017"/>
      <c r="AXU341" s="1017"/>
      <c r="AXV341" s="1017"/>
      <c r="AXW341" s="1017"/>
      <c r="AXX341" s="1017"/>
      <c r="AXY341" s="1017"/>
      <c r="AXZ341" s="1017"/>
      <c r="AYA341" s="1017"/>
      <c r="AYB341" s="1017"/>
      <c r="AYC341" s="1017"/>
      <c r="AYD341" s="1017"/>
      <c r="AYE341" s="1017"/>
      <c r="AYF341" s="1017"/>
      <c r="AYG341" s="1017"/>
      <c r="AYH341" s="1017"/>
      <c r="AYI341" s="1017"/>
      <c r="AYJ341" s="1017"/>
      <c r="AYK341" s="1017"/>
      <c r="AYL341" s="1017"/>
      <c r="AYM341" s="1017"/>
      <c r="AYN341" s="1017"/>
      <c r="AYO341" s="1017"/>
      <c r="AYP341" s="1017"/>
      <c r="AYQ341" s="1017"/>
      <c r="AYR341" s="1017"/>
      <c r="AYS341" s="1017"/>
      <c r="AYT341" s="1017"/>
      <c r="AYU341" s="1017"/>
      <c r="AYV341" s="1017"/>
      <c r="AYW341" s="1017"/>
      <c r="AYX341" s="1017"/>
      <c r="AYY341" s="1017"/>
      <c r="AYZ341" s="1017"/>
      <c r="AZA341" s="1017"/>
      <c r="AZB341" s="1017"/>
      <c r="AZC341" s="1017"/>
      <c r="AZD341" s="1017"/>
      <c r="AZE341" s="1017"/>
      <c r="AZF341" s="1017"/>
      <c r="AZG341" s="1017"/>
      <c r="AZH341" s="1017"/>
      <c r="AZI341" s="1017"/>
      <c r="AZJ341" s="1017"/>
      <c r="AZK341" s="1017"/>
      <c r="AZL341" s="1017"/>
      <c r="AZM341" s="1017"/>
      <c r="AZN341" s="1017"/>
      <c r="AZO341" s="1017"/>
      <c r="AZP341" s="1017"/>
      <c r="AZQ341" s="1017"/>
      <c r="AZR341" s="1017"/>
      <c r="AZS341" s="1017"/>
      <c r="AZT341" s="1017"/>
      <c r="AZU341" s="1017"/>
      <c r="AZV341" s="1017"/>
      <c r="AZW341" s="1017"/>
      <c r="AZX341" s="1017"/>
      <c r="AZY341" s="1017"/>
      <c r="AZZ341" s="1017"/>
      <c r="BAA341" s="1017"/>
      <c r="BAB341" s="1017"/>
      <c r="BAC341" s="1017"/>
      <c r="BAD341" s="1017"/>
      <c r="BAE341" s="1017"/>
      <c r="BAF341" s="1017"/>
      <c r="BAG341" s="1017"/>
      <c r="BAH341" s="1017"/>
      <c r="BAI341" s="1017"/>
      <c r="BAJ341" s="1017"/>
      <c r="BAK341" s="1017"/>
      <c r="BAL341" s="1017"/>
      <c r="BAM341" s="1017"/>
      <c r="BAN341" s="1017"/>
      <c r="BAO341" s="1017"/>
      <c r="BAP341" s="1017"/>
      <c r="BAQ341" s="1017"/>
      <c r="BAR341" s="1017"/>
      <c r="BAS341" s="1017"/>
      <c r="BAT341" s="1017"/>
      <c r="BAU341" s="1017"/>
      <c r="BAV341" s="1017"/>
      <c r="BAW341" s="1017"/>
      <c r="BAX341" s="1017"/>
      <c r="BAY341" s="1017"/>
      <c r="BAZ341" s="1017"/>
      <c r="BBA341" s="1017"/>
      <c r="BBB341" s="1017"/>
      <c r="BBC341" s="1017"/>
      <c r="BBD341" s="1017"/>
      <c r="BBE341" s="1017"/>
      <c r="BBF341" s="1017"/>
      <c r="BBG341" s="1017"/>
      <c r="BBH341" s="1017"/>
      <c r="BBI341" s="1017"/>
      <c r="BBJ341" s="1017"/>
      <c r="BBK341" s="1017"/>
      <c r="BBL341" s="1017"/>
      <c r="BBM341" s="1017"/>
      <c r="BBN341" s="1017"/>
      <c r="BBO341" s="1017"/>
      <c r="BBP341" s="1017"/>
      <c r="BBQ341" s="1017"/>
      <c r="BBR341" s="1017"/>
      <c r="BBS341" s="1017"/>
      <c r="BBT341" s="1017"/>
      <c r="BBU341" s="1017"/>
      <c r="BBV341" s="1017"/>
      <c r="BBW341" s="1017"/>
      <c r="BBX341" s="1017"/>
      <c r="BBY341" s="1017"/>
      <c r="BBZ341" s="1017"/>
      <c r="BCA341" s="1017"/>
      <c r="BCB341" s="1017"/>
      <c r="BCC341" s="1017"/>
      <c r="BCD341" s="1017"/>
      <c r="BCE341" s="1017"/>
      <c r="BCF341" s="1017"/>
      <c r="BCG341" s="1017"/>
      <c r="BCH341" s="1017"/>
      <c r="BCI341" s="1017"/>
      <c r="BCJ341" s="1017"/>
      <c r="BCK341" s="1017"/>
      <c r="BCL341" s="1017"/>
      <c r="BCM341" s="1017"/>
      <c r="BCN341" s="1017"/>
      <c r="BCO341" s="1017"/>
      <c r="BCP341" s="1017"/>
      <c r="BCQ341" s="1017"/>
      <c r="BCR341" s="1017"/>
      <c r="BCS341" s="1017"/>
      <c r="BCT341" s="1017"/>
      <c r="BCU341" s="1017"/>
      <c r="BCV341" s="1017"/>
      <c r="BCW341" s="1017"/>
      <c r="BCX341" s="1017"/>
      <c r="BCY341" s="1017"/>
      <c r="BCZ341" s="1017"/>
      <c r="BDA341" s="1017"/>
      <c r="BDB341" s="1017"/>
      <c r="BDC341" s="1017"/>
      <c r="BDD341" s="1017"/>
      <c r="BDE341" s="1017"/>
      <c r="BDF341" s="1017"/>
      <c r="BDG341" s="1017"/>
      <c r="BDH341" s="1017"/>
      <c r="BDI341" s="1017"/>
      <c r="BDJ341" s="1017"/>
      <c r="BDK341" s="1017"/>
      <c r="BDL341" s="1017"/>
      <c r="BDM341" s="1017"/>
      <c r="BDN341" s="1017"/>
      <c r="BDO341" s="1017"/>
      <c r="BDP341" s="1017"/>
      <c r="BDQ341" s="1017"/>
      <c r="BDR341" s="1017"/>
      <c r="BDS341" s="1017"/>
      <c r="BDT341" s="1017"/>
      <c r="BDU341" s="1017"/>
      <c r="BDV341" s="1017"/>
      <c r="BDW341" s="1017"/>
      <c r="BDX341" s="1017"/>
      <c r="BDY341" s="1017"/>
      <c r="BDZ341" s="1017"/>
      <c r="BEA341" s="1017"/>
      <c r="BEB341" s="1017"/>
      <c r="BEC341" s="1017"/>
      <c r="BED341" s="1017"/>
      <c r="BEE341" s="1017"/>
      <c r="BEF341" s="1017"/>
      <c r="BEG341" s="1017"/>
      <c r="BEH341" s="1017"/>
      <c r="BEI341" s="1017"/>
      <c r="BEJ341" s="1017"/>
      <c r="BEK341" s="1017"/>
      <c r="BEL341" s="1017"/>
      <c r="BEM341" s="1017"/>
      <c r="BEN341" s="1017"/>
      <c r="BEO341" s="1017"/>
      <c r="BEP341" s="1017"/>
      <c r="BEQ341" s="1017"/>
      <c r="BER341" s="1017"/>
      <c r="BES341" s="1017"/>
      <c r="BET341" s="1017"/>
      <c r="BEU341" s="1017"/>
      <c r="BEV341" s="1017"/>
      <c r="BEW341" s="1017"/>
      <c r="BEX341" s="1017"/>
      <c r="BEY341" s="1017"/>
      <c r="BEZ341" s="1017"/>
      <c r="BFA341" s="1017"/>
      <c r="BFB341" s="1017"/>
      <c r="BFC341" s="1017"/>
      <c r="BFD341" s="1017"/>
      <c r="BFE341" s="1017"/>
      <c r="BFF341" s="1017"/>
      <c r="BFG341" s="1017"/>
      <c r="BFH341" s="1017"/>
      <c r="BFI341" s="1017"/>
      <c r="BFJ341" s="1017"/>
      <c r="BFK341" s="1017"/>
      <c r="BFL341" s="1017"/>
      <c r="BFM341" s="1017"/>
      <c r="BFN341" s="1017"/>
      <c r="BFO341" s="1017"/>
      <c r="BFP341" s="1017"/>
      <c r="BFQ341" s="1017"/>
      <c r="BFR341" s="1017"/>
      <c r="BFS341" s="1017"/>
      <c r="BFT341" s="1017"/>
      <c r="BFU341" s="1017"/>
      <c r="BFV341" s="1017"/>
      <c r="BFW341" s="1017"/>
      <c r="BFX341" s="1017"/>
      <c r="BFY341" s="1017"/>
      <c r="BFZ341" s="1017"/>
      <c r="BGA341" s="1017"/>
      <c r="BGB341" s="1017"/>
      <c r="BGC341" s="1017"/>
      <c r="BGD341" s="1017"/>
      <c r="BGE341" s="1017"/>
      <c r="BGF341" s="1017"/>
      <c r="BGG341" s="1017"/>
      <c r="BGH341" s="1017"/>
      <c r="BGI341" s="1017"/>
      <c r="BGJ341" s="1017"/>
      <c r="BGK341" s="1017"/>
      <c r="BGL341" s="1017"/>
      <c r="BGM341" s="1017"/>
      <c r="BGN341" s="1017"/>
      <c r="BGO341" s="1017"/>
      <c r="BGP341" s="1017"/>
      <c r="BGQ341" s="1017"/>
      <c r="BGR341" s="1017"/>
      <c r="BGS341" s="1017"/>
      <c r="BGT341" s="1017"/>
      <c r="BGU341" s="1017"/>
      <c r="BGV341" s="1017"/>
      <c r="BGW341" s="1017"/>
      <c r="BGX341" s="1017"/>
      <c r="BGY341" s="1017"/>
      <c r="BGZ341" s="1017"/>
      <c r="BHA341" s="1017"/>
      <c r="BHB341" s="1017"/>
      <c r="BHC341" s="1017"/>
      <c r="BHD341" s="1017"/>
      <c r="BHE341" s="1017"/>
      <c r="BHF341" s="1017"/>
      <c r="BHG341" s="1017"/>
      <c r="BHH341" s="1017"/>
      <c r="BHI341" s="1017"/>
      <c r="BHJ341" s="1017"/>
      <c r="BHK341" s="1017"/>
      <c r="BHL341" s="1017"/>
      <c r="BHM341" s="1017"/>
      <c r="BHN341" s="1017"/>
      <c r="BHO341" s="1017"/>
      <c r="BHP341" s="1017"/>
      <c r="BHQ341" s="1017"/>
      <c r="BHR341" s="1017"/>
      <c r="BHS341" s="1017"/>
      <c r="BHT341" s="1017"/>
      <c r="BHU341" s="1017"/>
      <c r="BHV341" s="1017"/>
      <c r="BHW341" s="1017"/>
      <c r="BHX341" s="1017"/>
      <c r="BHY341" s="1017"/>
      <c r="BHZ341" s="1017"/>
      <c r="BIA341" s="1017"/>
      <c r="BIB341" s="1017"/>
      <c r="BIC341" s="1017"/>
      <c r="BID341" s="1017"/>
      <c r="BIE341" s="1017"/>
      <c r="BIF341" s="1017"/>
      <c r="BIG341" s="1017"/>
      <c r="BIH341" s="1017"/>
      <c r="BII341" s="1017"/>
      <c r="BIJ341" s="1017"/>
      <c r="BIK341" s="1017"/>
      <c r="BIL341" s="1017"/>
      <c r="BIM341" s="1017"/>
      <c r="BIN341" s="1017"/>
      <c r="BIO341" s="1017"/>
      <c r="BIP341" s="1017"/>
      <c r="BIQ341" s="1017"/>
      <c r="BIR341" s="1017"/>
      <c r="BIS341" s="1017"/>
      <c r="BIT341" s="1017"/>
      <c r="BIU341" s="1017"/>
      <c r="BIV341" s="1017"/>
      <c r="BIW341" s="1017"/>
      <c r="BIX341" s="1017"/>
      <c r="BIY341" s="1017"/>
      <c r="BIZ341" s="1017"/>
      <c r="BJA341" s="1017"/>
      <c r="BJB341" s="1017"/>
      <c r="BJC341" s="1017"/>
      <c r="BJD341" s="1017"/>
      <c r="BJE341" s="1017"/>
      <c r="BJF341" s="1017"/>
      <c r="BJG341" s="1017"/>
      <c r="BJH341" s="1017"/>
      <c r="BJI341" s="1017"/>
      <c r="BJJ341" s="1017"/>
      <c r="BJK341" s="1017"/>
      <c r="BJL341" s="1017"/>
      <c r="BJM341" s="1017"/>
      <c r="BJN341" s="1017"/>
      <c r="BJO341" s="1017"/>
      <c r="BJP341" s="1017"/>
      <c r="BJQ341" s="1017"/>
      <c r="BJR341" s="1017"/>
      <c r="BJS341" s="1017"/>
      <c r="BJT341" s="1017"/>
      <c r="BJU341" s="1017"/>
      <c r="BJV341" s="1017"/>
      <c r="BJW341" s="1017"/>
      <c r="BJX341" s="1017"/>
      <c r="BJY341" s="1017"/>
      <c r="BJZ341" s="1017"/>
      <c r="BKA341" s="1017"/>
      <c r="BKB341" s="1017"/>
      <c r="BKC341" s="1017"/>
      <c r="BKD341" s="1017"/>
      <c r="BKE341" s="1017"/>
      <c r="BKF341" s="1017"/>
      <c r="BKG341" s="1017"/>
      <c r="BKH341" s="1017"/>
      <c r="BKI341" s="1017"/>
      <c r="BKJ341" s="1017"/>
      <c r="BKK341" s="1017"/>
      <c r="BKL341" s="1017"/>
      <c r="BKM341" s="1017"/>
      <c r="BKN341" s="1017"/>
      <c r="BKO341" s="1017"/>
      <c r="BKP341" s="1017"/>
      <c r="BKQ341" s="1017"/>
      <c r="BKR341" s="1017"/>
      <c r="BKS341" s="1017"/>
      <c r="BKT341" s="1017"/>
      <c r="BKU341" s="1017"/>
      <c r="BKV341" s="1017"/>
      <c r="BKW341" s="1017"/>
      <c r="BKX341" s="1017"/>
      <c r="BKY341" s="1017"/>
      <c r="BKZ341" s="1017"/>
      <c r="BLA341" s="1017"/>
      <c r="BLB341" s="1017"/>
      <c r="BLC341" s="1017"/>
      <c r="BLD341" s="1017"/>
      <c r="BLE341" s="1017"/>
      <c r="BLF341" s="1017"/>
      <c r="BLG341" s="1017"/>
      <c r="BLH341" s="1017"/>
      <c r="BLI341" s="1017"/>
      <c r="BLJ341" s="1017"/>
      <c r="BLK341" s="1017"/>
      <c r="BLL341" s="1017"/>
      <c r="BLM341" s="1017"/>
      <c r="BLN341" s="1017"/>
      <c r="BLO341" s="1017"/>
      <c r="BLP341" s="1017"/>
      <c r="BLQ341" s="1017"/>
      <c r="BLR341" s="1017"/>
      <c r="BLS341" s="1017"/>
      <c r="BLT341" s="1017"/>
      <c r="BLU341" s="1017"/>
      <c r="BLV341" s="1017"/>
      <c r="BLW341" s="1017"/>
      <c r="BLX341" s="1017"/>
      <c r="BLY341" s="1017"/>
      <c r="BLZ341" s="1017"/>
      <c r="BMA341" s="1017"/>
      <c r="BMB341" s="1017"/>
      <c r="BMC341" s="1017"/>
      <c r="BMD341" s="1017"/>
      <c r="BME341" s="1017"/>
      <c r="BMF341" s="1017"/>
      <c r="BMG341" s="1017"/>
      <c r="BMH341" s="1017"/>
      <c r="BMI341" s="1017"/>
      <c r="BMJ341" s="1017"/>
      <c r="BMK341" s="1017"/>
      <c r="BML341" s="1017"/>
      <c r="BMM341" s="1017"/>
      <c r="BMN341" s="1017"/>
      <c r="BMO341" s="1017"/>
      <c r="BMP341" s="1017"/>
      <c r="BMQ341" s="1017"/>
      <c r="BMR341" s="1017"/>
      <c r="BMS341" s="1017"/>
      <c r="BMT341" s="1017"/>
      <c r="BMU341" s="1017"/>
      <c r="BMV341" s="1017"/>
      <c r="BMW341" s="1017"/>
      <c r="BMX341" s="1017"/>
      <c r="BMY341" s="1017"/>
      <c r="BMZ341" s="1017"/>
      <c r="BNA341" s="1017"/>
      <c r="BNB341" s="1017"/>
      <c r="BNC341" s="1017"/>
      <c r="BND341" s="1017"/>
      <c r="BNE341" s="1017"/>
      <c r="BNF341" s="1017"/>
      <c r="BNG341" s="1017"/>
      <c r="BNH341" s="1017"/>
      <c r="BNI341" s="1017"/>
      <c r="BNJ341" s="1017"/>
      <c r="BNK341" s="1017"/>
      <c r="BNL341" s="1017"/>
      <c r="BNM341" s="1017"/>
      <c r="BNN341" s="1017"/>
      <c r="BNO341" s="1017"/>
      <c r="BNP341" s="1017"/>
      <c r="BNQ341" s="1017"/>
      <c r="BNR341" s="1017"/>
      <c r="BNS341" s="1017"/>
      <c r="BNT341" s="1017"/>
      <c r="BNU341" s="1017"/>
      <c r="BNV341" s="1017"/>
      <c r="BNW341" s="1017"/>
      <c r="BNX341" s="1017"/>
      <c r="BNY341" s="1017"/>
      <c r="BNZ341" s="1017"/>
      <c r="BOA341" s="1017"/>
      <c r="BOB341" s="1017"/>
      <c r="BOC341" s="1017"/>
      <c r="BOD341" s="1017"/>
      <c r="BOE341" s="1017"/>
      <c r="BOF341" s="1017"/>
      <c r="BOG341" s="1017"/>
      <c r="BOH341" s="1017"/>
      <c r="BOI341" s="1017"/>
      <c r="BOJ341" s="1017"/>
      <c r="BOK341" s="1017"/>
      <c r="BOL341" s="1017"/>
      <c r="BOM341" s="1017"/>
      <c r="BON341" s="1017"/>
      <c r="BOO341" s="1017"/>
      <c r="BOP341" s="1017"/>
      <c r="BOQ341" s="1017"/>
      <c r="BOR341" s="1017"/>
      <c r="BOS341" s="1017"/>
      <c r="BOT341" s="1017"/>
      <c r="BOU341" s="1017"/>
      <c r="BOV341" s="1017"/>
      <c r="BOW341" s="1017"/>
      <c r="BOX341" s="1017"/>
      <c r="BOY341" s="1017"/>
      <c r="BOZ341" s="1017"/>
      <c r="BPA341" s="1017"/>
      <c r="BPB341" s="1017"/>
      <c r="BPC341" s="1017"/>
      <c r="BPD341" s="1017"/>
      <c r="BPE341" s="1017"/>
      <c r="BPF341" s="1017"/>
      <c r="BPG341" s="1017"/>
      <c r="BPH341" s="1017"/>
      <c r="BPI341" s="1017"/>
      <c r="BPJ341" s="1017"/>
      <c r="BPK341" s="1017"/>
      <c r="BPL341" s="1017"/>
      <c r="BPM341" s="1017"/>
      <c r="BPN341" s="1017"/>
      <c r="BPO341" s="1017"/>
      <c r="BPP341" s="1017"/>
      <c r="BPQ341" s="1017"/>
      <c r="BPR341" s="1017"/>
      <c r="BPS341" s="1017"/>
      <c r="BPT341" s="1017"/>
      <c r="BPU341" s="1017"/>
      <c r="BPV341" s="1017"/>
      <c r="BPW341" s="1017"/>
      <c r="BPX341" s="1017"/>
      <c r="BPY341" s="1017"/>
      <c r="BPZ341" s="1017"/>
      <c r="BQA341" s="1017"/>
      <c r="BQB341" s="1017"/>
      <c r="BQC341" s="1017"/>
      <c r="BQD341" s="1017"/>
      <c r="BQE341" s="1017"/>
      <c r="BQF341" s="1017"/>
      <c r="BQG341" s="1017"/>
      <c r="BQH341" s="1017"/>
      <c r="BQI341" s="1017"/>
      <c r="BQJ341" s="1017"/>
      <c r="BQK341" s="1017"/>
      <c r="BQL341" s="1017"/>
      <c r="BQM341" s="1017"/>
      <c r="BQN341" s="1017"/>
      <c r="BQO341" s="1017"/>
      <c r="BQP341" s="1017"/>
      <c r="BQQ341" s="1017"/>
      <c r="BQR341" s="1017"/>
      <c r="BQS341" s="1017"/>
      <c r="BQT341" s="1017"/>
      <c r="BQU341" s="1017"/>
      <c r="BQV341" s="1017"/>
      <c r="BQW341" s="1017"/>
      <c r="BQX341" s="1017"/>
      <c r="BQY341" s="1017"/>
      <c r="BQZ341" s="1017"/>
      <c r="BRA341" s="1017"/>
      <c r="BRB341" s="1017"/>
      <c r="BRC341" s="1017"/>
      <c r="BRD341" s="1017"/>
      <c r="BRE341" s="1017"/>
      <c r="BRF341" s="1017"/>
      <c r="BRG341" s="1017"/>
      <c r="BRH341" s="1017"/>
      <c r="BRI341" s="1017"/>
      <c r="BRJ341" s="1017"/>
      <c r="BRK341" s="1017"/>
      <c r="BRL341" s="1017"/>
      <c r="BRM341" s="1017"/>
      <c r="BRN341" s="1017"/>
      <c r="BRO341" s="1017"/>
      <c r="BRP341" s="1017"/>
      <c r="BRQ341" s="1017"/>
      <c r="BRR341" s="1017"/>
      <c r="BRS341" s="1017"/>
      <c r="BRT341" s="1017"/>
      <c r="BRU341" s="1017"/>
      <c r="BRV341" s="1017"/>
      <c r="BRW341" s="1017"/>
      <c r="BRX341" s="1017"/>
      <c r="BRY341" s="1017"/>
      <c r="BRZ341" s="1017"/>
      <c r="BSA341" s="1017"/>
      <c r="BSB341" s="1017"/>
      <c r="BSC341" s="1017"/>
      <c r="BSD341" s="1017"/>
      <c r="BSE341" s="1017"/>
      <c r="BSF341" s="1017"/>
      <c r="BSG341" s="1017"/>
      <c r="BSH341" s="1017"/>
      <c r="BSI341" s="1017"/>
      <c r="BSJ341" s="1017"/>
      <c r="BSK341" s="1017"/>
      <c r="BSL341" s="1017"/>
      <c r="BSM341" s="1017"/>
      <c r="BSN341" s="1017"/>
      <c r="BSO341" s="1017"/>
      <c r="BSP341" s="1017"/>
      <c r="BSQ341" s="1017"/>
      <c r="BSR341" s="1017"/>
      <c r="BSS341" s="1017"/>
      <c r="BST341" s="1017"/>
      <c r="BSU341" s="1017"/>
      <c r="BSV341" s="1017"/>
      <c r="BSW341" s="1017"/>
      <c r="BSX341" s="1017"/>
      <c r="BSY341" s="1017"/>
      <c r="BSZ341" s="1017"/>
      <c r="BTA341" s="1017"/>
      <c r="BTB341" s="1017"/>
      <c r="BTC341" s="1017"/>
      <c r="BTD341" s="1017"/>
      <c r="BTE341" s="1017"/>
      <c r="BTF341" s="1017"/>
      <c r="BTG341" s="1017"/>
      <c r="BTH341" s="1017"/>
      <c r="BTI341" s="1017"/>
      <c r="BTJ341" s="1017"/>
      <c r="BTK341" s="1017"/>
      <c r="BTL341" s="1017"/>
      <c r="BTM341" s="1017"/>
      <c r="BTN341" s="1017"/>
      <c r="BTO341" s="1017"/>
      <c r="BTP341" s="1017"/>
      <c r="BTQ341" s="1017"/>
      <c r="BTR341" s="1017"/>
      <c r="BTS341" s="1017"/>
      <c r="BTT341" s="1017"/>
      <c r="BTU341" s="1017"/>
      <c r="BTV341" s="1017"/>
      <c r="BTW341" s="1017"/>
      <c r="BTX341" s="1017"/>
      <c r="BTY341" s="1017"/>
      <c r="BTZ341" s="1017"/>
      <c r="BUA341" s="1017"/>
      <c r="BUB341" s="1017"/>
      <c r="BUC341" s="1017"/>
      <c r="BUD341" s="1017"/>
      <c r="BUE341" s="1017"/>
      <c r="BUF341" s="1017"/>
      <c r="BUG341" s="1017"/>
      <c r="BUH341" s="1017"/>
      <c r="BUI341" s="1017"/>
      <c r="BUJ341" s="1017"/>
      <c r="BUK341" s="1017"/>
      <c r="BUL341" s="1017"/>
      <c r="BUM341" s="1017"/>
      <c r="BUN341" s="1017"/>
      <c r="BUO341" s="1017"/>
      <c r="BUP341" s="1017"/>
      <c r="BUQ341" s="1017"/>
      <c r="BUR341" s="1017"/>
      <c r="BUS341" s="1017"/>
      <c r="BUT341" s="1017"/>
      <c r="BUU341" s="1017"/>
      <c r="BUV341" s="1017"/>
      <c r="BUW341" s="1017"/>
      <c r="BUX341" s="1017"/>
      <c r="BUY341" s="1017"/>
      <c r="BUZ341" s="1017"/>
      <c r="BVA341" s="1017"/>
      <c r="BVB341" s="1017"/>
      <c r="BVC341" s="1017"/>
      <c r="BVD341" s="1017"/>
      <c r="BVE341" s="1017"/>
      <c r="BVF341" s="1017"/>
      <c r="BVG341" s="1017"/>
      <c r="BVH341" s="1017"/>
      <c r="BVI341" s="1017"/>
      <c r="BVJ341" s="1017"/>
      <c r="BVK341" s="1017"/>
      <c r="BVL341" s="1017"/>
      <c r="BVM341" s="1017"/>
      <c r="BVN341" s="1017"/>
      <c r="BVO341" s="1017"/>
      <c r="BVP341" s="1017"/>
      <c r="BVQ341" s="1017"/>
      <c r="BVR341" s="1017"/>
      <c r="BVS341" s="1017"/>
      <c r="BVT341" s="1017"/>
      <c r="BVU341" s="1017"/>
      <c r="BVV341" s="1017"/>
      <c r="BVW341" s="1017"/>
      <c r="BVX341" s="1017"/>
      <c r="BVY341" s="1017"/>
      <c r="BVZ341" s="1017"/>
      <c r="BWA341" s="1017"/>
      <c r="BWB341" s="1017"/>
      <c r="BWC341" s="1017"/>
      <c r="BWD341" s="1017"/>
      <c r="BWE341" s="1017"/>
      <c r="BWF341" s="1017"/>
      <c r="BWG341" s="1017"/>
      <c r="BWH341" s="1017"/>
      <c r="BWI341" s="1017"/>
      <c r="BWJ341" s="1017"/>
      <c r="BWK341" s="1017"/>
      <c r="BWL341" s="1017"/>
      <c r="BWM341" s="1017"/>
      <c r="BWN341" s="1017"/>
      <c r="BWO341" s="1017"/>
      <c r="BWP341" s="1017"/>
      <c r="BWQ341" s="1017"/>
      <c r="BWR341" s="1017"/>
      <c r="BWS341" s="1017"/>
      <c r="BWT341" s="1017"/>
      <c r="BWU341" s="1017"/>
      <c r="BWV341" s="1017"/>
      <c r="BWW341" s="1017"/>
      <c r="BWX341" s="1017"/>
      <c r="BWY341" s="1017"/>
      <c r="BWZ341" s="1017"/>
      <c r="BXA341" s="1017"/>
      <c r="BXB341" s="1017"/>
      <c r="BXC341" s="1017"/>
      <c r="BXD341" s="1017"/>
      <c r="BXE341" s="1017"/>
      <c r="BXF341" s="1017"/>
      <c r="BXG341" s="1017"/>
      <c r="BXH341" s="1017"/>
      <c r="BXI341" s="1017"/>
      <c r="BXJ341" s="1017"/>
      <c r="BXK341" s="1017"/>
      <c r="BXL341" s="1017"/>
      <c r="BXM341" s="1017"/>
      <c r="BXN341" s="1017"/>
      <c r="BXO341" s="1017"/>
      <c r="BXP341" s="1017"/>
      <c r="BXQ341" s="1017"/>
      <c r="BXR341" s="1017"/>
      <c r="BXS341" s="1017"/>
      <c r="BXT341" s="1017"/>
      <c r="BXU341" s="1017"/>
      <c r="BXV341" s="1017"/>
      <c r="BXW341" s="1017"/>
      <c r="BXX341" s="1017"/>
      <c r="BXY341" s="1017"/>
      <c r="BXZ341" s="1017"/>
      <c r="BYA341" s="1017"/>
      <c r="BYB341" s="1017"/>
      <c r="BYC341" s="1017"/>
      <c r="BYD341" s="1017"/>
      <c r="BYE341" s="1017"/>
      <c r="BYF341" s="1017"/>
      <c r="BYG341" s="1017"/>
      <c r="BYH341" s="1017"/>
      <c r="BYI341" s="1017"/>
      <c r="BYJ341" s="1017"/>
      <c r="BYK341" s="1017"/>
      <c r="BYL341" s="1017"/>
      <c r="BYM341" s="1017"/>
      <c r="BYN341" s="1017"/>
      <c r="BYO341" s="1017"/>
      <c r="BYP341" s="1017"/>
      <c r="BYQ341" s="1017"/>
      <c r="BYR341" s="1017"/>
      <c r="BYS341" s="1017"/>
      <c r="BYT341" s="1017"/>
      <c r="BYU341" s="1017"/>
      <c r="BYV341" s="1017"/>
      <c r="BYW341" s="1017"/>
      <c r="BYX341" s="1017"/>
      <c r="BYY341" s="1017"/>
      <c r="BYZ341" s="1017"/>
      <c r="BZA341" s="1017"/>
      <c r="BZB341" s="1017"/>
      <c r="BZC341" s="1017"/>
      <c r="BZD341" s="1017"/>
      <c r="BZE341" s="1017"/>
      <c r="BZF341" s="1017"/>
      <c r="BZG341" s="1017"/>
      <c r="BZH341" s="1017"/>
      <c r="BZI341" s="1017"/>
      <c r="BZJ341" s="1017"/>
      <c r="BZK341" s="1017"/>
      <c r="BZL341" s="1017"/>
      <c r="BZM341" s="1017"/>
      <c r="BZN341" s="1017"/>
      <c r="BZO341" s="1017"/>
      <c r="BZP341" s="1017"/>
      <c r="BZQ341" s="1017"/>
      <c r="BZR341" s="1017"/>
      <c r="BZS341" s="1017"/>
      <c r="BZT341" s="1017"/>
      <c r="BZU341" s="1017"/>
      <c r="BZV341" s="1017"/>
      <c r="BZW341" s="1017"/>
      <c r="BZX341" s="1017"/>
      <c r="BZY341" s="1017"/>
      <c r="BZZ341" s="1017"/>
      <c r="CAA341" s="1017"/>
      <c r="CAB341" s="1017"/>
      <c r="CAC341" s="1017"/>
      <c r="CAD341" s="1017"/>
      <c r="CAE341" s="1017"/>
      <c r="CAF341" s="1017"/>
      <c r="CAG341" s="1017"/>
      <c r="CAH341" s="1017"/>
      <c r="CAI341" s="1017"/>
      <c r="CAJ341" s="1017"/>
      <c r="CAK341" s="1017"/>
      <c r="CAL341" s="1017"/>
      <c r="CAM341" s="1017"/>
      <c r="CAN341" s="1017"/>
      <c r="CAO341" s="1017"/>
      <c r="CAP341" s="1017"/>
      <c r="CAQ341" s="1017"/>
      <c r="CAR341" s="1017"/>
      <c r="CAS341" s="1017"/>
      <c r="CAT341" s="1017"/>
      <c r="CAU341" s="1017"/>
      <c r="CAV341" s="1017"/>
      <c r="CAW341" s="1017"/>
      <c r="CAX341" s="1017"/>
      <c r="CAY341" s="1017"/>
      <c r="CAZ341" s="1017"/>
      <c r="CBA341" s="1017"/>
      <c r="CBB341" s="1017"/>
      <c r="CBC341" s="1017"/>
      <c r="CBD341" s="1017"/>
      <c r="CBE341" s="1017"/>
      <c r="CBF341" s="1017"/>
      <c r="CBG341" s="1017"/>
      <c r="CBH341" s="1017"/>
      <c r="CBI341" s="1017"/>
      <c r="CBJ341" s="1017"/>
      <c r="CBK341" s="1017"/>
      <c r="CBL341" s="1017"/>
      <c r="CBM341" s="1017"/>
      <c r="CBN341" s="1017"/>
      <c r="CBO341" s="1017"/>
      <c r="CBP341" s="1017"/>
      <c r="CBQ341" s="1017"/>
      <c r="CBR341" s="1017"/>
      <c r="CBS341" s="1017"/>
      <c r="CBT341" s="1017"/>
      <c r="CBU341" s="1017"/>
      <c r="CBV341" s="1017"/>
      <c r="CBW341" s="1017"/>
      <c r="CBX341" s="1017"/>
      <c r="CBY341" s="1017"/>
      <c r="CBZ341" s="1017"/>
      <c r="CCA341" s="1017"/>
      <c r="CCB341" s="1017"/>
      <c r="CCC341" s="1017"/>
      <c r="CCD341" s="1017"/>
      <c r="CCE341" s="1017"/>
      <c r="CCF341" s="1017"/>
      <c r="CCG341" s="1017"/>
      <c r="CCH341" s="1017"/>
      <c r="CCI341" s="1017"/>
      <c r="CCJ341" s="1017"/>
      <c r="CCK341" s="1017"/>
      <c r="CCL341" s="1017"/>
      <c r="CCM341" s="1017"/>
      <c r="CCN341" s="1017"/>
      <c r="CCO341" s="1017"/>
      <c r="CCP341" s="1017"/>
      <c r="CCQ341" s="1017"/>
      <c r="CCR341" s="1017"/>
      <c r="CCS341" s="1017"/>
      <c r="CCT341" s="1017"/>
      <c r="CCU341" s="1017"/>
      <c r="CCV341" s="1017"/>
      <c r="CCW341" s="1017"/>
      <c r="CCX341" s="1017"/>
      <c r="CCY341" s="1017"/>
      <c r="CCZ341" s="1017"/>
      <c r="CDA341" s="1017"/>
      <c r="CDB341" s="1017"/>
      <c r="CDC341" s="1017"/>
      <c r="CDD341" s="1017"/>
      <c r="CDE341" s="1017"/>
      <c r="CDF341" s="1017"/>
      <c r="CDG341" s="1017"/>
      <c r="CDH341" s="1017"/>
      <c r="CDI341" s="1017"/>
      <c r="CDJ341" s="1017"/>
      <c r="CDK341" s="1017"/>
      <c r="CDL341" s="1017"/>
      <c r="CDM341" s="1017"/>
      <c r="CDN341" s="1017"/>
      <c r="CDO341" s="1017"/>
      <c r="CDP341" s="1017"/>
      <c r="CDQ341" s="1017"/>
      <c r="CDR341" s="1017"/>
      <c r="CDS341" s="1017"/>
      <c r="CDT341" s="1017"/>
      <c r="CDU341" s="1017"/>
      <c r="CDV341" s="1017"/>
      <c r="CDW341" s="1017"/>
      <c r="CDX341" s="1017"/>
      <c r="CDY341" s="1017"/>
      <c r="CDZ341" s="1017"/>
      <c r="CEA341" s="1017"/>
      <c r="CEB341" s="1017"/>
      <c r="CEC341" s="1017"/>
      <c r="CED341" s="1017"/>
      <c r="CEE341" s="1017"/>
      <c r="CEF341" s="1017"/>
      <c r="CEG341" s="1017"/>
      <c r="CEH341" s="1017"/>
      <c r="CEI341" s="1017"/>
      <c r="CEJ341" s="1017"/>
      <c r="CEK341" s="1017"/>
      <c r="CEL341" s="1017"/>
      <c r="CEM341" s="1017"/>
      <c r="CEN341" s="1017"/>
      <c r="CEO341" s="1017"/>
      <c r="CEP341" s="1017"/>
      <c r="CEQ341" s="1017"/>
      <c r="CER341" s="1017"/>
      <c r="CES341" s="1017"/>
      <c r="CET341" s="1017"/>
      <c r="CEU341" s="1017"/>
      <c r="CEV341" s="1017"/>
      <c r="CEW341" s="1017"/>
      <c r="CEX341" s="1017"/>
      <c r="CEY341" s="1017"/>
      <c r="CEZ341" s="1017"/>
      <c r="CFA341" s="1017"/>
      <c r="CFB341" s="1017"/>
      <c r="CFC341" s="1017"/>
      <c r="CFD341" s="1017"/>
      <c r="CFE341" s="1017"/>
      <c r="CFF341" s="1017"/>
      <c r="CFG341" s="1017"/>
      <c r="CFH341" s="1017"/>
      <c r="CFI341" s="1017"/>
      <c r="CFJ341" s="1017"/>
      <c r="CFK341" s="1017"/>
      <c r="CFL341" s="1017"/>
      <c r="CFM341" s="1017"/>
      <c r="CFN341" s="1017"/>
      <c r="CFO341" s="1017"/>
      <c r="CFP341" s="1017"/>
      <c r="CFQ341" s="1017"/>
      <c r="CFR341" s="1017"/>
      <c r="CFS341" s="1017"/>
      <c r="CFT341" s="1017"/>
      <c r="CFU341" s="1017"/>
      <c r="CFV341" s="1017"/>
      <c r="CFW341" s="1017"/>
      <c r="CFX341" s="1017"/>
      <c r="CFY341" s="1017"/>
      <c r="CFZ341" s="1017"/>
      <c r="CGA341" s="1017"/>
      <c r="CGB341" s="1017"/>
      <c r="CGC341" s="1017"/>
      <c r="CGD341" s="1017"/>
      <c r="CGE341" s="1017"/>
      <c r="CGF341" s="1017"/>
      <c r="CGG341" s="1017"/>
      <c r="CGH341" s="1017"/>
      <c r="CGI341" s="1017"/>
      <c r="CGJ341" s="1017"/>
      <c r="CGK341" s="1017"/>
      <c r="CGL341" s="1017"/>
      <c r="CGM341" s="1017"/>
      <c r="CGN341" s="1017"/>
      <c r="CGO341" s="1017"/>
      <c r="CGP341" s="1017"/>
      <c r="CGQ341" s="1017"/>
      <c r="CGR341" s="1017"/>
      <c r="CGS341" s="1017"/>
      <c r="CGT341" s="1017"/>
      <c r="CGU341" s="1017"/>
      <c r="CGV341" s="1017"/>
      <c r="CGW341" s="1017"/>
      <c r="CGX341" s="1017"/>
      <c r="CGY341" s="1017"/>
      <c r="CGZ341" s="1017"/>
      <c r="CHA341" s="1017"/>
      <c r="CHB341" s="1017"/>
      <c r="CHC341" s="1017"/>
      <c r="CHD341" s="1017"/>
      <c r="CHE341" s="1017"/>
      <c r="CHF341" s="1017"/>
      <c r="CHG341" s="1017"/>
      <c r="CHH341" s="1017"/>
      <c r="CHI341" s="1017"/>
      <c r="CHJ341" s="1017"/>
      <c r="CHK341" s="1017"/>
      <c r="CHL341" s="1017"/>
      <c r="CHM341" s="1017"/>
      <c r="CHN341" s="1017"/>
      <c r="CHO341" s="1017"/>
      <c r="CHP341" s="1017"/>
      <c r="CHQ341" s="1017"/>
      <c r="CHR341" s="1017"/>
      <c r="CHS341" s="1017"/>
      <c r="CHT341" s="1017"/>
      <c r="CHU341" s="1017"/>
      <c r="CHV341" s="1017"/>
      <c r="CHW341" s="1017"/>
      <c r="CHX341" s="1017"/>
      <c r="CHY341" s="1017"/>
      <c r="CHZ341" s="1017"/>
      <c r="CIA341" s="1017"/>
      <c r="CIB341" s="1017"/>
      <c r="CIC341" s="1017"/>
      <c r="CID341" s="1017"/>
      <c r="CIE341" s="1017"/>
      <c r="CIF341" s="1017"/>
      <c r="CIG341" s="1017"/>
      <c r="CIH341" s="1017"/>
      <c r="CII341" s="1017"/>
      <c r="CIJ341" s="1017"/>
      <c r="CIK341" s="1017"/>
      <c r="CIL341" s="1017"/>
      <c r="CIM341" s="1017"/>
      <c r="CIN341" s="1017"/>
      <c r="CIO341" s="1017"/>
      <c r="CIP341" s="1017"/>
      <c r="CIQ341" s="1017"/>
      <c r="CIR341" s="1017"/>
      <c r="CIS341" s="1017"/>
      <c r="CIT341" s="1017"/>
      <c r="CIU341" s="1017"/>
      <c r="CIV341" s="1017"/>
      <c r="CIW341" s="1017"/>
      <c r="CIX341" s="1017"/>
      <c r="CIY341" s="1017"/>
      <c r="CIZ341" s="1017"/>
      <c r="CJA341" s="1017"/>
      <c r="CJB341" s="1017"/>
      <c r="CJC341" s="1017"/>
      <c r="CJD341" s="1017"/>
      <c r="CJE341" s="1017"/>
      <c r="CJF341" s="1017"/>
      <c r="CJG341" s="1017"/>
      <c r="CJH341" s="1017"/>
      <c r="CJI341" s="1017"/>
      <c r="CJJ341" s="1017"/>
      <c r="CJK341" s="1017"/>
      <c r="CJL341" s="1017"/>
      <c r="CJM341" s="1017"/>
      <c r="CJN341" s="1017"/>
      <c r="CJO341" s="1017"/>
      <c r="CJP341" s="1017"/>
      <c r="CJQ341" s="1017"/>
      <c r="CJR341" s="1017"/>
      <c r="CJS341" s="1017"/>
      <c r="CJT341" s="1017"/>
      <c r="CJU341" s="1017"/>
      <c r="CJV341" s="1017"/>
      <c r="CJW341" s="1017"/>
      <c r="CJX341" s="1017"/>
      <c r="CJY341" s="1017"/>
      <c r="CJZ341" s="1017"/>
      <c r="CKA341" s="1017"/>
      <c r="CKB341" s="1017"/>
      <c r="CKC341" s="1017"/>
      <c r="CKD341" s="1017"/>
      <c r="CKE341" s="1017"/>
      <c r="CKF341" s="1017"/>
      <c r="CKG341" s="1017"/>
      <c r="CKH341" s="1017"/>
      <c r="CKI341" s="1017"/>
      <c r="CKJ341" s="1017"/>
      <c r="CKK341" s="1017"/>
      <c r="CKL341" s="1017"/>
      <c r="CKM341" s="1017"/>
      <c r="CKN341" s="1017"/>
      <c r="CKO341" s="1017"/>
      <c r="CKP341" s="1017"/>
      <c r="CKQ341" s="1017"/>
      <c r="CKR341" s="1017"/>
      <c r="CKS341" s="1017"/>
      <c r="CKT341" s="1017"/>
      <c r="CKU341" s="1017"/>
      <c r="CKV341" s="1017"/>
      <c r="CKW341" s="1017"/>
      <c r="CKX341" s="1017"/>
      <c r="CKY341" s="1017"/>
      <c r="CKZ341" s="1017"/>
      <c r="CLA341" s="1017"/>
      <c r="CLB341" s="1017"/>
      <c r="CLC341" s="1017"/>
      <c r="CLD341" s="1017"/>
      <c r="CLE341" s="1017"/>
      <c r="CLF341" s="1017"/>
      <c r="CLG341" s="1017"/>
      <c r="CLH341" s="1017"/>
      <c r="CLI341" s="1017"/>
      <c r="CLJ341" s="1017"/>
      <c r="CLK341" s="1017"/>
      <c r="CLL341" s="1017"/>
      <c r="CLM341" s="1017"/>
      <c r="CLN341" s="1017"/>
      <c r="CLO341" s="1017"/>
      <c r="CLP341" s="1017"/>
      <c r="CLQ341" s="1017"/>
      <c r="CLR341" s="1017"/>
      <c r="CLS341" s="1017"/>
      <c r="CLT341" s="1017"/>
      <c r="CLU341" s="1017"/>
      <c r="CLV341" s="1017"/>
      <c r="CLW341" s="1017"/>
      <c r="CLX341" s="1017"/>
      <c r="CLY341" s="1017"/>
      <c r="CLZ341" s="1017"/>
      <c r="CMA341" s="1017"/>
      <c r="CMB341" s="1017"/>
      <c r="CMC341" s="1017"/>
      <c r="CMD341" s="1017"/>
      <c r="CME341" s="1017"/>
      <c r="CMF341" s="1017"/>
      <c r="CMG341" s="1017"/>
      <c r="CMH341" s="1017"/>
      <c r="CMI341" s="1017"/>
      <c r="CMJ341" s="1017"/>
      <c r="CMK341" s="1017"/>
      <c r="CML341" s="1017"/>
      <c r="CMM341" s="1017"/>
      <c r="CMN341" s="1017"/>
      <c r="CMO341" s="1017"/>
      <c r="CMP341" s="1017"/>
      <c r="CMQ341" s="1017"/>
      <c r="CMR341" s="1017"/>
      <c r="CMS341" s="1017"/>
      <c r="CMT341" s="1017"/>
      <c r="CMU341" s="1017"/>
      <c r="CMV341" s="1017"/>
      <c r="CMW341" s="1017"/>
      <c r="CMX341" s="1017"/>
      <c r="CMY341" s="1017"/>
      <c r="CMZ341" s="1017"/>
      <c r="CNA341" s="1017"/>
      <c r="CNB341" s="1017"/>
      <c r="CNC341" s="1017"/>
      <c r="CND341" s="1017"/>
      <c r="CNE341" s="1017"/>
      <c r="CNF341" s="1017"/>
      <c r="CNG341" s="1017"/>
      <c r="CNH341" s="1017"/>
      <c r="CNI341" s="1017"/>
      <c r="CNJ341" s="1017"/>
      <c r="CNK341" s="1017"/>
      <c r="CNL341" s="1017"/>
      <c r="CNM341" s="1017"/>
      <c r="CNN341" s="1017"/>
      <c r="CNO341" s="1017"/>
      <c r="CNP341" s="1017"/>
      <c r="CNQ341" s="1017"/>
      <c r="CNR341" s="1017"/>
      <c r="CNS341" s="1017"/>
      <c r="CNT341" s="1017"/>
      <c r="CNU341" s="1017"/>
      <c r="CNV341" s="1017"/>
      <c r="CNW341" s="1017"/>
      <c r="CNX341" s="1017"/>
      <c r="CNY341" s="1017"/>
      <c r="CNZ341" s="1017"/>
      <c r="COA341" s="1017"/>
      <c r="COB341" s="1017"/>
      <c r="COC341" s="1017"/>
      <c r="COD341" s="1017"/>
      <c r="COE341" s="1017"/>
      <c r="COF341" s="1017"/>
      <c r="COG341" s="1017"/>
      <c r="COH341" s="1017"/>
      <c r="COI341" s="1017"/>
      <c r="COJ341" s="1017"/>
      <c r="COK341" s="1017"/>
      <c r="COL341" s="1017"/>
      <c r="COM341" s="1017"/>
      <c r="CON341" s="1017"/>
      <c r="COO341" s="1017"/>
      <c r="COP341" s="1017"/>
      <c r="COQ341" s="1017"/>
      <c r="COR341" s="1017"/>
      <c r="COS341" s="1017"/>
      <c r="COT341" s="1017"/>
      <c r="COU341" s="1017"/>
      <c r="COV341" s="1017"/>
      <c r="COW341" s="1017"/>
      <c r="COX341" s="1017"/>
      <c r="COY341" s="1017"/>
      <c r="COZ341" s="1017"/>
      <c r="CPA341" s="1017"/>
      <c r="CPB341" s="1017"/>
      <c r="CPC341" s="1017"/>
      <c r="CPD341" s="1017"/>
      <c r="CPE341" s="1017"/>
      <c r="CPF341" s="1017"/>
      <c r="CPG341" s="1017"/>
      <c r="CPH341" s="1017"/>
      <c r="CPI341" s="1017"/>
      <c r="CPJ341" s="1017"/>
      <c r="CPK341" s="1017"/>
      <c r="CPL341" s="1017"/>
      <c r="CPM341" s="1017"/>
      <c r="CPN341" s="1017"/>
      <c r="CPO341" s="1017"/>
      <c r="CPP341" s="1017"/>
      <c r="CPQ341" s="1017"/>
      <c r="CPR341" s="1017"/>
      <c r="CPS341" s="1017"/>
      <c r="CPT341" s="1017"/>
      <c r="CPU341" s="1017"/>
      <c r="CPV341" s="1017"/>
      <c r="CPW341" s="1017"/>
      <c r="CPX341" s="1017"/>
      <c r="CPY341" s="1017"/>
      <c r="CPZ341" s="1017"/>
      <c r="CQA341" s="1017"/>
      <c r="CQB341" s="1017"/>
      <c r="CQC341" s="1017"/>
      <c r="CQD341" s="1017"/>
      <c r="CQE341" s="1017"/>
      <c r="CQF341" s="1017"/>
      <c r="CQG341" s="1017"/>
      <c r="CQH341" s="1017"/>
      <c r="CQI341" s="1017"/>
      <c r="CQJ341" s="1017"/>
      <c r="CQK341" s="1017"/>
      <c r="CQL341" s="1017"/>
      <c r="CQM341" s="1017"/>
      <c r="CQN341" s="1017"/>
      <c r="CQO341" s="1017"/>
      <c r="CQP341" s="1017"/>
      <c r="CQQ341" s="1017"/>
      <c r="CQR341" s="1017"/>
      <c r="CQS341" s="1017"/>
      <c r="CQT341" s="1017"/>
      <c r="CQU341" s="1017"/>
      <c r="CQV341" s="1017"/>
      <c r="CQW341" s="1017"/>
      <c r="CQX341" s="1017"/>
      <c r="CQY341" s="1017"/>
      <c r="CQZ341" s="1017"/>
      <c r="CRA341" s="1017"/>
      <c r="CRB341" s="1017"/>
      <c r="CRC341" s="1017"/>
      <c r="CRD341" s="1017"/>
      <c r="CRE341" s="1017"/>
      <c r="CRF341" s="1017"/>
      <c r="CRG341" s="1017"/>
      <c r="CRH341" s="1017"/>
      <c r="CRI341" s="1017"/>
      <c r="CRJ341" s="1017"/>
      <c r="CRK341" s="1017"/>
      <c r="CRL341" s="1017"/>
      <c r="CRM341" s="1017"/>
      <c r="CRN341" s="1017"/>
      <c r="CRO341" s="1017"/>
      <c r="CRP341" s="1017"/>
      <c r="CRQ341" s="1017"/>
      <c r="CRR341" s="1017"/>
      <c r="CRS341" s="1017"/>
      <c r="CRT341" s="1017"/>
      <c r="CRU341" s="1017"/>
      <c r="CRV341" s="1017"/>
      <c r="CRW341" s="1017"/>
      <c r="CRX341" s="1017"/>
      <c r="CRY341" s="1017"/>
      <c r="CRZ341" s="1017"/>
      <c r="CSA341" s="1017"/>
      <c r="CSB341" s="1017"/>
      <c r="CSC341" s="1017"/>
      <c r="CSD341" s="1017"/>
      <c r="CSE341" s="1017"/>
      <c r="CSF341" s="1017"/>
      <c r="CSG341" s="1017"/>
      <c r="CSH341" s="1017"/>
      <c r="CSI341" s="1017"/>
      <c r="CSJ341" s="1017"/>
      <c r="CSK341" s="1017"/>
      <c r="CSL341" s="1017"/>
      <c r="CSM341" s="1017"/>
      <c r="CSN341" s="1017"/>
      <c r="CSO341" s="1017"/>
      <c r="CSP341" s="1017"/>
      <c r="CSQ341" s="1017"/>
      <c r="CSR341" s="1017"/>
      <c r="CSS341" s="1017"/>
      <c r="CST341" s="1017"/>
      <c r="CSU341" s="1017"/>
      <c r="CSV341" s="1017"/>
      <c r="CSW341" s="1017"/>
      <c r="CSX341" s="1017"/>
      <c r="CSY341" s="1017"/>
      <c r="CSZ341" s="1017"/>
      <c r="CTA341" s="1017"/>
      <c r="CTB341" s="1017"/>
      <c r="CTC341" s="1017"/>
      <c r="CTD341" s="1017"/>
      <c r="CTE341" s="1017"/>
      <c r="CTF341" s="1017"/>
      <c r="CTG341" s="1017"/>
      <c r="CTH341" s="1017"/>
      <c r="CTI341" s="1017"/>
      <c r="CTJ341" s="1017"/>
      <c r="CTK341" s="1017"/>
      <c r="CTL341" s="1017"/>
      <c r="CTM341" s="1017"/>
      <c r="CTN341" s="1017"/>
      <c r="CTO341" s="1017"/>
      <c r="CTP341" s="1017"/>
      <c r="CTQ341" s="1017"/>
      <c r="CTR341" s="1017"/>
      <c r="CTS341" s="1017"/>
      <c r="CTT341" s="1017"/>
      <c r="CTU341" s="1017"/>
      <c r="CTV341" s="1017"/>
      <c r="CTW341" s="1017"/>
      <c r="CTX341" s="1017"/>
      <c r="CTY341" s="1017"/>
      <c r="CTZ341" s="1017"/>
      <c r="CUA341" s="1017"/>
      <c r="CUB341" s="1017"/>
      <c r="CUC341" s="1017"/>
      <c r="CUD341" s="1017"/>
      <c r="CUE341" s="1017"/>
      <c r="CUF341" s="1017"/>
      <c r="CUG341" s="1017"/>
      <c r="CUH341" s="1017"/>
      <c r="CUI341" s="1017"/>
      <c r="CUJ341" s="1017"/>
      <c r="CUK341" s="1017"/>
      <c r="CUL341" s="1017"/>
      <c r="CUM341" s="1017"/>
      <c r="CUN341" s="1017"/>
      <c r="CUO341" s="1017"/>
      <c r="CUP341" s="1017"/>
      <c r="CUQ341" s="1017"/>
      <c r="CUR341" s="1017"/>
      <c r="CUS341" s="1017"/>
      <c r="CUT341" s="1017"/>
      <c r="CUU341" s="1017"/>
      <c r="CUV341" s="1017"/>
      <c r="CUW341" s="1017"/>
      <c r="CUX341" s="1017"/>
      <c r="CUY341" s="1017"/>
      <c r="CUZ341" s="1017"/>
      <c r="CVA341" s="1017"/>
      <c r="CVB341" s="1017"/>
      <c r="CVC341" s="1017"/>
      <c r="CVD341" s="1017"/>
      <c r="CVE341" s="1017"/>
      <c r="CVF341" s="1017"/>
      <c r="CVG341" s="1017"/>
      <c r="CVH341" s="1017"/>
      <c r="CVI341" s="1017"/>
      <c r="CVJ341" s="1017"/>
      <c r="CVK341" s="1017"/>
      <c r="CVL341" s="1017"/>
      <c r="CVM341" s="1017"/>
      <c r="CVN341" s="1017"/>
      <c r="CVO341" s="1017"/>
      <c r="CVP341" s="1017"/>
      <c r="CVQ341" s="1017"/>
      <c r="CVR341" s="1017"/>
      <c r="CVS341" s="1017"/>
      <c r="CVT341" s="1017"/>
      <c r="CVU341" s="1017"/>
      <c r="CVV341" s="1017"/>
      <c r="CVW341" s="1017"/>
      <c r="CVX341" s="1017"/>
      <c r="CVY341" s="1017"/>
      <c r="CVZ341" s="1017"/>
      <c r="CWA341" s="1017"/>
      <c r="CWB341" s="1017"/>
      <c r="CWC341" s="1017"/>
      <c r="CWD341" s="1017"/>
      <c r="CWE341" s="1017"/>
      <c r="CWF341" s="1017"/>
      <c r="CWG341" s="1017"/>
      <c r="CWH341" s="1017"/>
      <c r="CWI341" s="1017"/>
      <c r="CWJ341" s="1017"/>
      <c r="CWK341" s="1017"/>
      <c r="CWL341" s="1017"/>
      <c r="CWM341" s="1017"/>
      <c r="CWN341" s="1017"/>
      <c r="CWO341" s="1017"/>
      <c r="CWP341" s="1017"/>
      <c r="CWQ341" s="1017"/>
      <c r="CWR341" s="1017"/>
      <c r="CWS341" s="1017"/>
      <c r="CWT341" s="1017"/>
      <c r="CWU341" s="1017"/>
      <c r="CWV341" s="1017"/>
      <c r="CWW341" s="1017"/>
      <c r="CWX341" s="1017"/>
      <c r="CWY341" s="1017"/>
      <c r="CWZ341" s="1017"/>
      <c r="CXA341" s="1017"/>
      <c r="CXB341" s="1017"/>
      <c r="CXC341" s="1017"/>
      <c r="CXD341" s="1017"/>
      <c r="CXE341" s="1017"/>
      <c r="CXF341" s="1017"/>
      <c r="CXG341" s="1017"/>
      <c r="CXH341" s="1017"/>
      <c r="CXI341" s="1017"/>
      <c r="CXJ341" s="1017"/>
      <c r="CXK341" s="1017"/>
      <c r="CXL341" s="1017"/>
      <c r="CXM341" s="1017"/>
      <c r="CXN341" s="1017"/>
      <c r="CXO341" s="1017"/>
      <c r="CXP341" s="1017"/>
      <c r="CXQ341" s="1017"/>
      <c r="CXR341" s="1017"/>
      <c r="CXS341" s="1017"/>
      <c r="CXT341" s="1017"/>
      <c r="CXU341" s="1017"/>
      <c r="CXV341" s="1017"/>
      <c r="CXW341" s="1017"/>
      <c r="CXX341" s="1017"/>
      <c r="CXY341" s="1017"/>
      <c r="CXZ341" s="1017"/>
      <c r="CYA341" s="1017"/>
      <c r="CYB341" s="1017"/>
      <c r="CYC341" s="1017"/>
      <c r="CYD341" s="1017"/>
      <c r="CYE341" s="1017"/>
      <c r="CYF341" s="1017"/>
      <c r="CYG341" s="1017"/>
      <c r="CYH341" s="1017"/>
      <c r="CYI341" s="1017"/>
      <c r="CYJ341" s="1017"/>
      <c r="CYK341" s="1017"/>
      <c r="CYL341" s="1017"/>
      <c r="CYM341" s="1017"/>
      <c r="CYN341" s="1017"/>
      <c r="CYO341" s="1017"/>
      <c r="CYP341" s="1017"/>
      <c r="CYQ341" s="1017"/>
      <c r="CYR341" s="1017"/>
      <c r="CYS341" s="1017"/>
      <c r="CYT341" s="1017"/>
      <c r="CYU341" s="1017"/>
      <c r="CYV341" s="1017"/>
      <c r="CYW341" s="1017"/>
      <c r="CYX341" s="1017"/>
      <c r="CYY341" s="1017"/>
      <c r="CYZ341" s="1017"/>
      <c r="CZA341" s="1017"/>
      <c r="CZB341" s="1017"/>
      <c r="CZC341" s="1017"/>
      <c r="CZD341" s="1017"/>
      <c r="CZE341" s="1017"/>
      <c r="CZF341" s="1017"/>
      <c r="CZG341" s="1017"/>
      <c r="CZH341" s="1017"/>
      <c r="CZI341" s="1017"/>
      <c r="CZJ341" s="1017"/>
      <c r="CZK341" s="1017"/>
      <c r="CZL341" s="1017"/>
      <c r="CZM341" s="1017"/>
      <c r="CZN341" s="1017"/>
      <c r="CZO341" s="1017"/>
      <c r="CZP341" s="1017"/>
      <c r="CZQ341" s="1017"/>
      <c r="CZR341" s="1017"/>
      <c r="CZS341" s="1017"/>
      <c r="CZT341" s="1017"/>
      <c r="CZU341" s="1017"/>
      <c r="CZV341" s="1017"/>
      <c r="CZW341" s="1017"/>
      <c r="CZX341" s="1017"/>
      <c r="CZY341" s="1017"/>
      <c r="CZZ341" s="1017"/>
      <c r="DAA341" s="1017"/>
      <c r="DAB341" s="1017"/>
      <c r="DAC341" s="1017"/>
      <c r="DAD341" s="1017"/>
      <c r="DAE341" s="1017"/>
      <c r="DAF341" s="1017"/>
      <c r="DAG341" s="1017"/>
      <c r="DAH341" s="1017"/>
      <c r="DAI341" s="1017"/>
      <c r="DAJ341" s="1017"/>
      <c r="DAK341" s="1017"/>
      <c r="DAL341" s="1017"/>
      <c r="DAM341" s="1017"/>
      <c r="DAN341" s="1017"/>
      <c r="DAO341" s="1017"/>
      <c r="DAP341" s="1017"/>
      <c r="DAQ341" s="1017"/>
      <c r="DAR341" s="1017"/>
      <c r="DAS341" s="1017"/>
      <c r="DAT341" s="1017"/>
      <c r="DAU341" s="1017"/>
      <c r="DAV341" s="1017"/>
      <c r="DAW341" s="1017"/>
      <c r="DAX341" s="1017"/>
      <c r="DAY341" s="1017"/>
      <c r="DAZ341" s="1017"/>
      <c r="DBA341" s="1017"/>
      <c r="DBB341" s="1017"/>
      <c r="DBC341" s="1017"/>
      <c r="DBD341" s="1017"/>
      <c r="DBE341" s="1017"/>
      <c r="DBF341" s="1017"/>
      <c r="DBG341" s="1017"/>
      <c r="DBH341" s="1017"/>
      <c r="DBI341" s="1017"/>
      <c r="DBJ341" s="1017"/>
      <c r="DBK341" s="1017"/>
      <c r="DBL341" s="1017"/>
      <c r="DBM341" s="1017"/>
      <c r="DBN341" s="1017"/>
      <c r="DBO341" s="1017"/>
      <c r="DBP341" s="1017"/>
      <c r="DBQ341" s="1017"/>
      <c r="DBR341" s="1017"/>
      <c r="DBS341" s="1017"/>
      <c r="DBT341" s="1017"/>
      <c r="DBU341" s="1017"/>
      <c r="DBV341" s="1017"/>
      <c r="DBW341" s="1017"/>
      <c r="DBX341" s="1017"/>
      <c r="DBY341" s="1017"/>
      <c r="DBZ341" s="1017"/>
      <c r="DCA341" s="1017"/>
      <c r="DCB341" s="1017"/>
      <c r="DCC341" s="1017"/>
      <c r="DCD341" s="1017"/>
      <c r="DCE341" s="1017"/>
      <c r="DCF341" s="1017"/>
      <c r="DCG341" s="1017"/>
      <c r="DCH341" s="1017"/>
      <c r="DCI341" s="1017"/>
      <c r="DCJ341" s="1017"/>
      <c r="DCK341" s="1017"/>
      <c r="DCL341" s="1017"/>
      <c r="DCM341" s="1017"/>
      <c r="DCN341" s="1017"/>
      <c r="DCO341" s="1017"/>
      <c r="DCP341" s="1017"/>
      <c r="DCQ341" s="1017"/>
      <c r="DCR341" s="1017"/>
      <c r="DCS341" s="1017"/>
      <c r="DCT341" s="1017"/>
      <c r="DCU341" s="1017"/>
      <c r="DCV341" s="1017"/>
      <c r="DCW341" s="1017"/>
      <c r="DCX341" s="1017"/>
      <c r="DCY341" s="1017"/>
      <c r="DCZ341" s="1017"/>
      <c r="DDA341" s="1017"/>
      <c r="DDB341" s="1017"/>
      <c r="DDC341" s="1017"/>
      <c r="DDD341" s="1017"/>
      <c r="DDE341" s="1017"/>
      <c r="DDF341" s="1017"/>
      <c r="DDG341" s="1017"/>
      <c r="DDH341" s="1017"/>
      <c r="DDI341" s="1017"/>
      <c r="DDJ341" s="1017"/>
      <c r="DDK341" s="1017"/>
      <c r="DDL341" s="1017"/>
      <c r="DDM341" s="1017"/>
      <c r="DDN341" s="1017"/>
      <c r="DDO341" s="1017"/>
      <c r="DDP341" s="1017"/>
      <c r="DDQ341" s="1017"/>
      <c r="DDR341" s="1017"/>
      <c r="DDS341" s="1017"/>
      <c r="DDT341" s="1017"/>
      <c r="DDU341" s="1017"/>
      <c r="DDV341" s="1017"/>
      <c r="DDW341" s="1017"/>
      <c r="DDX341" s="1017"/>
      <c r="DDY341" s="1017"/>
      <c r="DDZ341" s="1017"/>
      <c r="DEA341" s="1017"/>
      <c r="DEB341" s="1017"/>
      <c r="DEC341" s="1017"/>
      <c r="DED341" s="1017"/>
      <c r="DEE341" s="1017"/>
      <c r="DEF341" s="1017"/>
      <c r="DEG341" s="1017"/>
      <c r="DEH341" s="1017"/>
      <c r="DEI341" s="1017"/>
      <c r="DEJ341" s="1017"/>
      <c r="DEK341" s="1017"/>
      <c r="DEL341" s="1017"/>
      <c r="DEM341" s="1017"/>
      <c r="DEN341" s="1017"/>
      <c r="DEO341" s="1017"/>
      <c r="DEP341" s="1017"/>
      <c r="DEQ341" s="1017"/>
      <c r="DER341" s="1017"/>
      <c r="DES341" s="1017"/>
      <c r="DET341" s="1017"/>
      <c r="DEU341" s="1017"/>
      <c r="DEV341" s="1017"/>
      <c r="DEW341" s="1017"/>
      <c r="DEX341" s="1017"/>
      <c r="DEY341" s="1017"/>
      <c r="DEZ341" s="1017"/>
      <c r="DFA341" s="1017"/>
      <c r="DFB341" s="1017"/>
      <c r="DFC341" s="1017"/>
      <c r="DFD341" s="1017"/>
      <c r="DFE341" s="1017"/>
      <c r="DFF341" s="1017"/>
      <c r="DFG341" s="1017"/>
      <c r="DFH341" s="1017"/>
      <c r="DFI341" s="1017"/>
      <c r="DFJ341" s="1017"/>
      <c r="DFK341" s="1017"/>
      <c r="DFL341" s="1017"/>
      <c r="DFM341" s="1017"/>
      <c r="DFN341" s="1017"/>
      <c r="DFO341" s="1017"/>
      <c r="DFP341" s="1017"/>
      <c r="DFQ341" s="1017"/>
      <c r="DFR341" s="1017"/>
      <c r="DFS341" s="1017"/>
      <c r="DFT341" s="1017"/>
      <c r="DFU341" s="1017"/>
      <c r="DFV341" s="1017"/>
      <c r="DFW341" s="1017"/>
      <c r="DFX341" s="1017"/>
      <c r="DFY341" s="1017"/>
      <c r="DFZ341" s="1017"/>
      <c r="DGA341" s="1017"/>
      <c r="DGB341" s="1017"/>
      <c r="DGC341" s="1017"/>
      <c r="DGD341" s="1017"/>
      <c r="DGE341" s="1017"/>
      <c r="DGF341" s="1017"/>
      <c r="DGG341" s="1017"/>
      <c r="DGH341" s="1017"/>
      <c r="DGI341" s="1017"/>
      <c r="DGJ341" s="1017"/>
      <c r="DGK341" s="1017"/>
      <c r="DGL341" s="1017"/>
      <c r="DGM341" s="1017"/>
      <c r="DGN341" s="1017"/>
      <c r="DGO341" s="1017"/>
      <c r="DGP341" s="1017"/>
      <c r="DGQ341" s="1017"/>
      <c r="DGR341" s="1017"/>
      <c r="DGS341" s="1017"/>
      <c r="DGT341" s="1017"/>
      <c r="DGU341" s="1017"/>
      <c r="DGV341" s="1017"/>
      <c r="DGW341" s="1017"/>
      <c r="DGX341" s="1017"/>
      <c r="DGY341" s="1017"/>
      <c r="DGZ341" s="1017"/>
      <c r="DHA341" s="1017"/>
      <c r="DHB341" s="1017"/>
      <c r="DHC341" s="1017"/>
      <c r="DHD341" s="1017"/>
      <c r="DHE341" s="1017"/>
      <c r="DHF341" s="1017"/>
      <c r="DHG341" s="1017"/>
      <c r="DHH341" s="1017"/>
      <c r="DHI341" s="1017"/>
      <c r="DHJ341" s="1017"/>
      <c r="DHK341" s="1017"/>
      <c r="DHL341" s="1017"/>
      <c r="DHM341" s="1017"/>
      <c r="DHN341" s="1017"/>
      <c r="DHO341" s="1017"/>
      <c r="DHP341" s="1017"/>
      <c r="DHQ341" s="1017"/>
      <c r="DHR341" s="1017"/>
      <c r="DHS341" s="1017"/>
      <c r="DHT341" s="1017"/>
      <c r="DHU341" s="1017"/>
      <c r="DHV341" s="1017"/>
      <c r="DHW341" s="1017"/>
      <c r="DHX341" s="1017"/>
      <c r="DHY341" s="1017"/>
      <c r="DHZ341" s="1017"/>
      <c r="DIA341" s="1017"/>
      <c r="DIB341" s="1017"/>
      <c r="DIC341" s="1017"/>
      <c r="DID341" s="1017"/>
      <c r="DIE341" s="1017"/>
      <c r="DIF341" s="1017"/>
      <c r="DIG341" s="1017"/>
      <c r="DIH341" s="1017"/>
      <c r="DII341" s="1017"/>
      <c r="DIJ341" s="1017"/>
      <c r="DIK341" s="1017"/>
      <c r="DIL341" s="1017"/>
      <c r="DIM341" s="1017"/>
      <c r="DIN341" s="1017"/>
      <c r="DIO341" s="1017"/>
      <c r="DIP341" s="1017"/>
      <c r="DIQ341" s="1017"/>
      <c r="DIR341" s="1017"/>
      <c r="DIS341" s="1017"/>
      <c r="DIT341" s="1017"/>
      <c r="DIU341" s="1017"/>
      <c r="DIV341" s="1017"/>
      <c r="DIW341" s="1017"/>
      <c r="DIX341" s="1017"/>
      <c r="DIY341" s="1017"/>
      <c r="DIZ341" s="1017"/>
      <c r="DJA341" s="1017"/>
      <c r="DJB341" s="1017"/>
      <c r="DJC341" s="1017"/>
      <c r="DJD341" s="1017"/>
      <c r="DJE341" s="1017"/>
      <c r="DJF341" s="1017"/>
      <c r="DJG341" s="1017"/>
      <c r="DJH341" s="1017"/>
      <c r="DJI341" s="1017"/>
      <c r="DJJ341" s="1017"/>
      <c r="DJK341" s="1017"/>
      <c r="DJL341" s="1017"/>
      <c r="DJM341" s="1017"/>
      <c r="DJN341" s="1017"/>
      <c r="DJO341" s="1017"/>
      <c r="DJP341" s="1017"/>
      <c r="DJQ341" s="1017"/>
      <c r="DJR341" s="1017"/>
      <c r="DJS341" s="1017"/>
      <c r="DJT341" s="1017"/>
      <c r="DJU341" s="1017"/>
      <c r="DJV341" s="1017"/>
      <c r="DJW341" s="1017"/>
      <c r="DJX341" s="1017"/>
      <c r="DJY341" s="1017"/>
      <c r="DJZ341" s="1017"/>
      <c r="DKA341" s="1017"/>
      <c r="DKB341" s="1017"/>
      <c r="DKC341" s="1017"/>
      <c r="DKD341" s="1017"/>
      <c r="DKE341" s="1017"/>
      <c r="DKF341" s="1017"/>
      <c r="DKG341" s="1017"/>
      <c r="DKH341" s="1017"/>
      <c r="DKI341" s="1017"/>
      <c r="DKJ341" s="1017"/>
      <c r="DKK341" s="1017"/>
      <c r="DKL341" s="1017"/>
      <c r="DKM341" s="1017"/>
      <c r="DKN341" s="1017"/>
      <c r="DKO341" s="1017"/>
      <c r="DKP341" s="1017"/>
      <c r="DKQ341" s="1017"/>
      <c r="DKR341" s="1017"/>
      <c r="DKS341" s="1017"/>
      <c r="DKT341" s="1017"/>
      <c r="DKU341" s="1017"/>
      <c r="DKV341" s="1017"/>
      <c r="DKW341" s="1017"/>
      <c r="DKX341" s="1017"/>
      <c r="DKY341" s="1017"/>
      <c r="DKZ341" s="1017"/>
      <c r="DLA341" s="1017"/>
      <c r="DLB341" s="1017"/>
      <c r="DLC341" s="1017"/>
      <c r="DLD341" s="1017"/>
      <c r="DLE341" s="1017"/>
      <c r="DLF341" s="1017"/>
      <c r="DLG341" s="1017"/>
      <c r="DLH341" s="1017"/>
      <c r="DLI341" s="1017"/>
      <c r="DLJ341" s="1017"/>
      <c r="DLK341" s="1017"/>
      <c r="DLL341" s="1017"/>
      <c r="DLM341" s="1017"/>
      <c r="DLN341" s="1017"/>
      <c r="DLO341" s="1017"/>
      <c r="DLP341" s="1017"/>
      <c r="DLQ341" s="1017"/>
      <c r="DLR341" s="1017"/>
      <c r="DLS341" s="1017"/>
      <c r="DLT341" s="1017"/>
      <c r="DLU341" s="1017"/>
      <c r="DLV341" s="1017"/>
      <c r="DLW341" s="1017"/>
      <c r="DLX341" s="1017"/>
      <c r="DLY341" s="1017"/>
      <c r="DLZ341" s="1017"/>
      <c r="DMA341" s="1017"/>
      <c r="DMB341" s="1017"/>
      <c r="DMC341" s="1017"/>
      <c r="DMD341" s="1017"/>
      <c r="DME341" s="1017"/>
      <c r="DMF341" s="1017"/>
      <c r="DMG341" s="1017"/>
      <c r="DMH341" s="1017"/>
      <c r="DMI341" s="1017"/>
      <c r="DMJ341" s="1017"/>
      <c r="DMK341" s="1017"/>
      <c r="DML341" s="1017"/>
      <c r="DMM341" s="1017"/>
      <c r="DMN341" s="1017"/>
      <c r="DMO341" s="1017"/>
      <c r="DMP341" s="1017"/>
      <c r="DMQ341" s="1017"/>
      <c r="DMR341" s="1017"/>
      <c r="DMS341" s="1017"/>
      <c r="DMT341" s="1017"/>
      <c r="DMU341" s="1017"/>
      <c r="DMV341" s="1017"/>
      <c r="DMW341" s="1017"/>
      <c r="DMX341" s="1017"/>
      <c r="DMY341" s="1017"/>
      <c r="DMZ341" s="1017"/>
      <c r="DNA341" s="1017"/>
      <c r="DNB341" s="1017"/>
      <c r="DNC341" s="1017"/>
      <c r="DND341" s="1017"/>
      <c r="DNE341" s="1017"/>
      <c r="DNF341" s="1017"/>
      <c r="DNG341" s="1017"/>
      <c r="DNH341" s="1017"/>
      <c r="DNI341" s="1017"/>
      <c r="DNJ341" s="1017"/>
      <c r="DNK341" s="1017"/>
      <c r="DNL341" s="1017"/>
      <c r="DNM341" s="1017"/>
      <c r="DNN341" s="1017"/>
      <c r="DNO341" s="1017"/>
      <c r="DNP341" s="1017"/>
      <c r="DNQ341" s="1017"/>
      <c r="DNR341" s="1017"/>
      <c r="DNS341" s="1017"/>
      <c r="DNT341" s="1017"/>
      <c r="DNU341" s="1017"/>
      <c r="DNV341" s="1017"/>
      <c r="DNW341" s="1017"/>
      <c r="DNX341" s="1017"/>
      <c r="DNY341" s="1017"/>
      <c r="DNZ341" s="1017"/>
      <c r="DOA341" s="1017"/>
      <c r="DOB341" s="1017"/>
      <c r="DOC341" s="1017"/>
      <c r="DOD341" s="1017"/>
      <c r="DOE341" s="1017"/>
      <c r="DOF341" s="1017"/>
      <c r="DOG341" s="1017"/>
      <c r="DOH341" s="1017"/>
      <c r="DOI341" s="1017"/>
      <c r="DOJ341" s="1017"/>
      <c r="DOK341" s="1017"/>
      <c r="DOL341" s="1017"/>
      <c r="DOM341" s="1017"/>
      <c r="DON341" s="1017"/>
      <c r="DOO341" s="1017"/>
      <c r="DOP341" s="1017"/>
      <c r="DOQ341" s="1017"/>
      <c r="DOR341" s="1017"/>
      <c r="DOS341" s="1017"/>
      <c r="DOT341" s="1017"/>
      <c r="DOU341" s="1017"/>
      <c r="DOV341" s="1017"/>
      <c r="DOW341" s="1017"/>
      <c r="DOX341" s="1017"/>
      <c r="DOY341" s="1017"/>
      <c r="DOZ341" s="1017"/>
      <c r="DPA341" s="1017"/>
      <c r="DPB341" s="1017"/>
      <c r="DPC341" s="1017"/>
      <c r="DPD341" s="1017"/>
      <c r="DPE341" s="1017"/>
      <c r="DPF341" s="1017"/>
      <c r="DPG341" s="1017"/>
      <c r="DPH341" s="1017"/>
      <c r="DPI341" s="1017"/>
      <c r="DPJ341" s="1017"/>
      <c r="DPK341" s="1017"/>
      <c r="DPL341" s="1017"/>
      <c r="DPM341" s="1017"/>
      <c r="DPN341" s="1017"/>
      <c r="DPO341" s="1017"/>
      <c r="DPP341" s="1017"/>
      <c r="DPQ341" s="1017"/>
      <c r="DPR341" s="1017"/>
      <c r="DPS341" s="1017"/>
      <c r="DPT341" s="1017"/>
      <c r="DPU341" s="1017"/>
      <c r="DPV341" s="1017"/>
      <c r="DPW341" s="1017"/>
      <c r="DPX341" s="1017"/>
      <c r="DPY341" s="1017"/>
      <c r="DPZ341" s="1017"/>
      <c r="DQA341" s="1017"/>
      <c r="DQB341" s="1017"/>
      <c r="DQC341" s="1017"/>
      <c r="DQD341" s="1017"/>
      <c r="DQE341" s="1017"/>
      <c r="DQF341" s="1017"/>
      <c r="DQG341" s="1017"/>
      <c r="DQH341" s="1017"/>
      <c r="DQI341" s="1017"/>
      <c r="DQJ341" s="1017"/>
      <c r="DQK341" s="1017"/>
      <c r="DQL341" s="1017"/>
      <c r="DQM341" s="1017"/>
      <c r="DQN341" s="1017"/>
      <c r="DQO341" s="1017"/>
      <c r="DQP341" s="1017"/>
      <c r="DQQ341" s="1017"/>
      <c r="DQR341" s="1017"/>
      <c r="DQS341" s="1017"/>
      <c r="DQT341" s="1017"/>
      <c r="DQU341" s="1017"/>
      <c r="DQV341" s="1017"/>
      <c r="DQW341" s="1017"/>
      <c r="DQX341" s="1017"/>
      <c r="DQY341" s="1017"/>
      <c r="DQZ341" s="1017"/>
      <c r="DRA341" s="1017"/>
      <c r="DRB341" s="1017"/>
      <c r="DRC341" s="1017"/>
      <c r="DRD341" s="1017"/>
      <c r="DRE341" s="1017"/>
      <c r="DRF341" s="1017"/>
      <c r="DRG341" s="1017"/>
      <c r="DRH341" s="1017"/>
      <c r="DRI341" s="1017"/>
      <c r="DRJ341" s="1017"/>
      <c r="DRK341" s="1017"/>
      <c r="DRL341" s="1017"/>
      <c r="DRM341" s="1017"/>
      <c r="DRN341" s="1017"/>
      <c r="DRO341" s="1017"/>
      <c r="DRP341" s="1017"/>
      <c r="DRQ341" s="1017"/>
      <c r="DRR341" s="1017"/>
      <c r="DRS341" s="1017"/>
      <c r="DRT341" s="1017"/>
      <c r="DRU341" s="1017"/>
      <c r="DRV341" s="1017"/>
      <c r="DRW341" s="1017"/>
      <c r="DRX341" s="1017"/>
      <c r="DRY341" s="1017"/>
      <c r="DRZ341" s="1017"/>
      <c r="DSA341" s="1017"/>
      <c r="DSB341" s="1017"/>
      <c r="DSC341" s="1017"/>
      <c r="DSD341" s="1017"/>
      <c r="DSE341" s="1017"/>
      <c r="DSF341" s="1017"/>
      <c r="DSG341" s="1017"/>
      <c r="DSH341" s="1017"/>
      <c r="DSI341" s="1017"/>
      <c r="DSJ341" s="1017"/>
      <c r="DSK341" s="1017"/>
      <c r="DSL341" s="1017"/>
      <c r="DSM341" s="1017"/>
      <c r="DSN341" s="1017"/>
      <c r="DSO341" s="1017"/>
      <c r="DSP341" s="1017"/>
      <c r="DSQ341" s="1017"/>
      <c r="DSR341" s="1017"/>
      <c r="DSS341" s="1017"/>
      <c r="DST341" s="1017"/>
      <c r="DSU341" s="1017"/>
      <c r="DSV341" s="1017"/>
      <c r="DSW341" s="1017"/>
      <c r="DSX341" s="1017"/>
      <c r="DSY341" s="1017"/>
      <c r="DSZ341" s="1017"/>
      <c r="DTA341" s="1017"/>
      <c r="DTB341" s="1017"/>
      <c r="DTC341" s="1017"/>
      <c r="DTD341" s="1017"/>
      <c r="DTE341" s="1017"/>
      <c r="DTF341" s="1017"/>
      <c r="DTG341" s="1017"/>
      <c r="DTH341" s="1017"/>
      <c r="DTI341" s="1017"/>
      <c r="DTJ341" s="1017"/>
      <c r="DTK341" s="1017"/>
      <c r="DTL341" s="1017"/>
      <c r="DTM341" s="1017"/>
      <c r="DTN341" s="1017"/>
      <c r="DTO341" s="1017"/>
      <c r="DTP341" s="1017"/>
      <c r="DTQ341" s="1017"/>
      <c r="DTR341" s="1017"/>
      <c r="DTS341" s="1017"/>
      <c r="DTT341" s="1017"/>
      <c r="DTU341" s="1017"/>
      <c r="DTV341" s="1017"/>
      <c r="DTW341" s="1017"/>
      <c r="DTX341" s="1017"/>
      <c r="DTY341" s="1017"/>
      <c r="DTZ341" s="1017"/>
      <c r="DUA341" s="1017"/>
      <c r="DUB341" s="1017"/>
      <c r="DUC341" s="1017"/>
      <c r="DUD341" s="1017"/>
      <c r="DUE341" s="1017"/>
      <c r="DUF341" s="1017"/>
      <c r="DUG341" s="1017"/>
      <c r="DUH341" s="1017"/>
      <c r="DUI341" s="1017"/>
      <c r="DUJ341" s="1017"/>
      <c r="DUK341" s="1017"/>
      <c r="DUL341" s="1017"/>
      <c r="DUM341" s="1017"/>
      <c r="DUN341" s="1017"/>
      <c r="DUO341" s="1017"/>
      <c r="DUP341" s="1017"/>
      <c r="DUQ341" s="1017"/>
      <c r="DUR341" s="1017"/>
      <c r="DUS341" s="1017"/>
      <c r="DUT341" s="1017"/>
      <c r="DUU341" s="1017"/>
      <c r="DUV341" s="1017"/>
      <c r="DUW341" s="1017"/>
      <c r="DUX341" s="1017"/>
      <c r="DUY341" s="1017"/>
      <c r="DUZ341" s="1017"/>
      <c r="DVA341" s="1017"/>
      <c r="DVB341" s="1017"/>
      <c r="DVC341" s="1017"/>
      <c r="DVD341" s="1017"/>
      <c r="DVE341" s="1017"/>
      <c r="DVF341" s="1017"/>
      <c r="DVG341" s="1017"/>
      <c r="DVH341" s="1017"/>
      <c r="DVI341" s="1017"/>
      <c r="DVJ341" s="1017"/>
      <c r="DVK341" s="1017"/>
      <c r="DVL341" s="1017"/>
      <c r="DVM341" s="1017"/>
      <c r="DVN341" s="1017"/>
      <c r="DVO341" s="1017"/>
      <c r="DVP341" s="1017"/>
      <c r="DVQ341" s="1017"/>
      <c r="DVR341" s="1017"/>
      <c r="DVS341" s="1017"/>
      <c r="DVT341" s="1017"/>
      <c r="DVU341" s="1017"/>
      <c r="DVV341" s="1017"/>
      <c r="DVW341" s="1017"/>
      <c r="DVX341" s="1017"/>
      <c r="DVY341" s="1017"/>
      <c r="DVZ341" s="1017"/>
      <c r="DWA341" s="1017"/>
      <c r="DWB341" s="1017"/>
      <c r="DWC341" s="1017"/>
      <c r="DWD341" s="1017"/>
      <c r="DWE341" s="1017"/>
      <c r="DWF341" s="1017"/>
      <c r="DWG341" s="1017"/>
      <c r="DWH341" s="1017"/>
      <c r="DWI341" s="1017"/>
      <c r="DWJ341" s="1017"/>
      <c r="DWK341" s="1017"/>
      <c r="DWL341" s="1017"/>
      <c r="DWM341" s="1017"/>
      <c r="DWN341" s="1017"/>
      <c r="DWO341" s="1017"/>
      <c r="DWP341" s="1017"/>
      <c r="DWQ341" s="1017"/>
      <c r="DWR341" s="1017"/>
      <c r="DWS341" s="1017"/>
      <c r="DWT341" s="1017"/>
      <c r="DWU341" s="1017"/>
      <c r="DWV341" s="1017"/>
      <c r="DWW341" s="1017"/>
      <c r="DWX341" s="1017"/>
      <c r="DWY341" s="1017"/>
      <c r="DWZ341" s="1017"/>
      <c r="DXA341" s="1017"/>
      <c r="DXB341" s="1017"/>
      <c r="DXC341" s="1017"/>
      <c r="DXD341" s="1017"/>
      <c r="DXE341" s="1017"/>
      <c r="DXF341" s="1017"/>
      <c r="DXG341" s="1017"/>
      <c r="DXH341" s="1017"/>
      <c r="DXI341" s="1017"/>
      <c r="DXJ341" s="1017"/>
      <c r="DXK341" s="1017"/>
      <c r="DXL341" s="1017"/>
      <c r="DXM341" s="1017"/>
      <c r="DXN341" s="1017"/>
      <c r="DXO341" s="1017"/>
      <c r="DXP341" s="1017"/>
      <c r="DXQ341" s="1017"/>
      <c r="DXR341" s="1017"/>
      <c r="DXS341" s="1017"/>
      <c r="DXT341" s="1017"/>
      <c r="DXU341" s="1017"/>
      <c r="DXV341" s="1017"/>
      <c r="DXW341" s="1017"/>
      <c r="DXX341" s="1017"/>
      <c r="DXY341" s="1017"/>
      <c r="DXZ341" s="1017"/>
      <c r="DYA341" s="1017"/>
      <c r="DYB341" s="1017"/>
      <c r="DYC341" s="1017"/>
      <c r="DYD341" s="1017"/>
      <c r="DYE341" s="1017"/>
      <c r="DYF341" s="1017"/>
      <c r="DYG341" s="1017"/>
      <c r="DYH341" s="1017"/>
      <c r="DYI341" s="1017"/>
      <c r="DYJ341" s="1017"/>
      <c r="DYK341" s="1017"/>
      <c r="DYL341" s="1017"/>
      <c r="DYM341" s="1017"/>
      <c r="DYN341" s="1017"/>
      <c r="DYO341" s="1017"/>
      <c r="DYP341" s="1017"/>
      <c r="DYQ341" s="1017"/>
      <c r="DYR341" s="1017"/>
      <c r="DYS341" s="1017"/>
      <c r="DYT341" s="1017"/>
      <c r="DYU341" s="1017"/>
      <c r="DYV341" s="1017"/>
      <c r="DYW341" s="1017"/>
      <c r="DYX341" s="1017"/>
      <c r="DYY341" s="1017"/>
      <c r="DYZ341" s="1017"/>
      <c r="DZA341" s="1017"/>
      <c r="DZB341" s="1017"/>
      <c r="DZC341" s="1017"/>
      <c r="DZD341" s="1017"/>
      <c r="DZE341" s="1017"/>
      <c r="DZF341" s="1017"/>
      <c r="DZG341" s="1017"/>
      <c r="DZH341" s="1017"/>
      <c r="DZI341" s="1017"/>
      <c r="DZJ341" s="1017"/>
      <c r="DZK341" s="1017"/>
      <c r="DZL341" s="1017"/>
      <c r="DZM341" s="1017"/>
      <c r="DZN341" s="1017"/>
      <c r="DZO341" s="1017"/>
      <c r="DZP341" s="1017"/>
      <c r="DZQ341" s="1017"/>
      <c r="DZR341" s="1017"/>
      <c r="DZS341" s="1017"/>
      <c r="DZT341" s="1017"/>
      <c r="DZU341" s="1017"/>
      <c r="DZV341" s="1017"/>
      <c r="DZW341" s="1017"/>
      <c r="DZX341" s="1017"/>
      <c r="DZY341" s="1017"/>
      <c r="DZZ341" s="1017"/>
      <c r="EAA341" s="1017"/>
      <c r="EAB341" s="1017"/>
      <c r="EAC341" s="1017"/>
      <c r="EAD341" s="1017"/>
      <c r="EAE341" s="1017"/>
      <c r="EAF341" s="1017"/>
      <c r="EAG341" s="1017"/>
      <c r="EAH341" s="1017"/>
      <c r="EAI341" s="1017"/>
      <c r="EAJ341" s="1017"/>
      <c r="EAK341" s="1017"/>
      <c r="EAL341" s="1017"/>
      <c r="EAM341" s="1017"/>
      <c r="EAN341" s="1017"/>
      <c r="EAO341" s="1017"/>
      <c r="EAP341" s="1017"/>
      <c r="EAQ341" s="1017"/>
      <c r="EAR341" s="1017"/>
      <c r="EAS341" s="1017"/>
      <c r="EAT341" s="1017"/>
      <c r="EAU341" s="1017"/>
      <c r="EAV341" s="1017"/>
      <c r="EAW341" s="1017"/>
      <c r="EAX341" s="1017"/>
      <c r="EAY341" s="1017"/>
      <c r="EAZ341" s="1017"/>
      <c r="EBA341" s="1017"/>
      <c r="EBB341" s="1017"/>
      <c r="EBC341" s="1017"/>
      <c r="EBD341" s="1017"/>
      <c r="EBE341" s="1017"/>
      <c r="EBF341" s="1017"/>
      <c r="EBG341" s="1017"/>
      <c r="EBH341" s="1017"/>
      <c r="EBI341" s="1017"/>
      <c r="EBJ341" s="1017"/>
      <c r="EBK341" s="1017"/>
      <c r="EBL341" s="1017"/>
      <c r="EBM341" s="1017"/>
      <c r="EBN341" s="1017"/>
      <c r="EBO341" s="1017"/>
      <c r="EBP341" s="1017"/>
      <c r="EBQ341" s="1017"/>
      <c r="EBR341" s="1017"/>
      <c r="EBS341" s="1017"/>
      <c r="EBT341" s="1017"/>
      <c r="EBU341" s="1017"/>
      <c r="EBV341" s="1017"/>
      <c r="EBW341" s="1017"/>
      <c r="EBX341" s="1017"/>
      <c r="EBY341" s="1017"/>
      <c r="EBZ341" s="1017"/>
      <c r="ECA341" s="1017"/>
      <c r="ECB341" s="1017"/>
      <c r="ECC341" s="1017"/>
      <c r="ECD341" s="1017"/>
      <c r="ECE341" s="1017"/>
      <c r="ECF341" s="1017"/>
      <c r="ECG341" s="1017"/>
      <c r="ECH341" s="1017"/>
      <c r="ECI341" s="1017"/>
      <c r="ECJ341" s="1017"/>
      <c r="ECK341" s="1017"/>
      <c r="ECL341" s="1017"/>
      <c r="ECM341" s="1017"/>
      <c r="ECN341" s="1017"/>
      <c r="ECO341" s="1017"/>
      <c r="ECP341" s="1017"/>
      <c r="ECQ341" s="1017"/>
      <c r="ECR341" s="1017"/>
      <c r="ECS341" s="1017"/>
      <c r="ECT341" s="1017"/>
      <c r="ECU341" s="1017"/>
      <c r="ECV341" s="1017"/>
      <c r="ECW341" s="1017"/>
      <c r="ECX341" s="1017"/>
      <c r="ECY341" s="1017"/>
      <c r="ECZ341" s="1017"/>
      <c r="EDA341" s="1017"/>
      <c r="EDB341" s="1017"/>
      <c r="EDC341" s="1017"/>
      <c r="EDD341" s="1017"/>
      <c r="EDE341" s="1017"/>
      <c r="EDF341" s="1017"/>
      <c r="EDG341" s="1017"/>
      <c r="EDH341" s="1017"/>
      <c r="EDI341" s="1017"/>
      <c r="EDJ341" s="1017"/>
      <c r="EDK341" s="1017"/>
      <c r="EDL341" s="1017"/>
      <c r="EDM341" s="1017"/>
      <c r="EDN341" s="1017"/>
      <c r="EDO341" s="1017"/>
      <c r="EDP341" s="1017"/>
      <c r="EDQ341" s="1017"/>
      <c r="EDR341" s="1017"/>
      <c r="EDS341" s="1017"/>
      <c r="EDT341" s="1017"/>
      <c r="EDU341" s="1017"/>
      <c r="EDV341" s="1017"/>
      <c r="EDW341" s="1017"/>
      <c r="EDX341" s="1017"/>
      <c r="EDY341" s="1017"/>
      <c r="EDZ341" s="1017"/>
      <c r="EEA341" s="1017"/>
      <c r="EEB341" s="1017"/>
      <c r="EEC341" s="1017"/>
      <c r="EED341" s="1017"/>
      <c r="EEE341" s="1017"/>
      <c r="EEF341" s="1017"/>
      <c r="EEG341" s="1017"/>
      <c r="EEH341" s="1017"/>
      <c r="EEI341" s="1017"/>
      <c r="EEJ341" s="1017"/>
      <c r="EEK341" s="1017"/>
      <c r="EEL341" s="1017"/>
      <c r="EEM341" s="1017"/>
      <c r="EEN341" s="1017"/>
      <c r="EEO341" s="1017"/>
      <c r="EEP341" s="1017"/>
      <c r="EEQ341" s="1017"/>
      <c r="EER341" s="1017"/>
      <c r="EES341" s="1017"/>
      <c r="EET341" s="1017"/>
      <c r="EEU341" s="1017"/>
      <c r="EEV341" s="1017"/>
      <c r="EEW341" s="1017"/>
      <c r="EEX341" s="1017"/>
      <c r="EEY341" s="1017"/>
      <c r="EEZ341" s="1017"/>
      <c r="EFA341" s="1017"/>
      <c r="EFB341" s="1017"/>
      <c r="EFC341" s="1017"/>
      <c r="EFD341" s="1017"/>
      <c r="EFE341" s="1017"/>
      <c r="EFF341" s="1017"/>
      <c r="EFG341" s="1017"/>
      <c r="EFH341" s="1017"/>
      <c r="EFI341" s="1017"/>
      <c r="EFJ341" s="1017"/>
      <c r="EFK341" s="1017"/>
      <c r="EFL341" s="1017"/>
      <c r="EFM341" s="1017"/>
      <c r="EFN341" s="1017"/>
      <c r="EFO341" s="1017"/>
      <c r="EFP341" s="1017"/>
      <c r="EFQ341" s="1017"/>
      <c r="EFR341" s="1017"/>
      <c r="EFS341" s="1017"/>
      <c r="EFT341" s="1017"/>
      <c r="EFU341" s="1017"/>
      <c r="EFV341" s="1017"/>
      <c r="EFW341" s="1017"/>
      <c r="EFX341" s="1017"/>
      <c r="EFY341" s="1017"/>
      <c r="EFZ341" s="1017"/>
      <c r="EGA341" s="1017"/>
      <c r="EGB341" s="1017"/>
      <c r="EGC341" s="1017"/>
      <c r="EGD341" s="1017"/>
      <c r="EGE341" s="1017"/>
      <c r="EGF341" s="1017"/>
      <c r="EGG341" s="1017"/>
      <c r="EGH341" s="1017"/>
      <c r="EGI341" s="1017"/>
      <c r="EGJ341" s="1017"/>
      <c r="EGK341" s="1017"/>
      <c r="EGL341" s="1017"/>
      <c r="EGM341" s="1017"/>
      <c r="EGN341" s="1017"/>
      <c r="EGO341" s="1017"/>
      <c r="EGP341" s="1017"/>
      <c r="EGQ341" s="1017"/>
      <c r="EGR341" s="1017"/>
      <c r="EGS341" s="1017"/>
      <c r="EGT341" s="1017"/>
      <c r="EGU341" s="1017"/>
      <c r="EGV341" s="1017"/>
      <c r="EGW341" s="1017"/>
      <c r="EGX341" s="1017"/>
      <c r="EGY341" s="1017"/>
      <c r="EGZ341" s="1017"/>
      <c r="EHA341" s="1017"/>
      <c r="EHB341" s="1017"/>
      <c r="EHC341" s="1017"/>
      <c r="EHD341" s="1017"/>
      <c r="EHE341" s="1017"/>
      <c r="EHF341" s="1017"/>
      <c r="EHG341" s="1017"/>
      <c r="EHH341" s="1017"/>
      <c r="EHI341" s="1017"/>
      <c r="EHJ341" s="1017"/>
      <c r="EHK341" s="1017"/>
      <c r="EHL341" s="1017"/>
      <c r="EHM341" s="1017"/>
      <c r="EHN341" s="1017"/>
      <c r="EHO341" s="1017"/>
      <c r="EHP341" s="1017"/>
      <c r="EHQ341" s="1017"/>
      <c r="EHR341" s="1017"/>
      <c r="EHS341" s="1017"/>
      <c r="EHT341" s="1017"/>
      <c r="EHU341" s="1017"/>
      <c r="EHV341" s="1017"/>
      <c r="EHW341" s="1017"/>
      <c r="EHX341" s="1017"/>
      <c r="EHY341" s="1017"/>
      <c r="EHZ341" s="1017"/>
      <c r="EIA341" s="1017"/>
      <c r="EIB341" s="1017"/>
      <c r="EIC341" s="1017"/>
      <c r="EID341" s="1017"/>
      <c r="EIE341" s="1017"/>
      <c r="EIF341" s="1017"/>
      <c r="EIG341" s="1017"/>
      <c r="EIH341" s="1017"/>
      <c r="EII341" s="1017"/>
      <c r="EIJ341" s="1017"/>
      <c r="EIK341" s="1017"/>
      <c r="EIL341" s="1017"/>
      <c r="EIM341" s="1017"/>
      <c r="EIN341" s="1017"/>
      <c r="EIO341" s="1017"/>
      <c r="EIP341" s="1017"/>
      <c r="EIQ341" s="1017"/>
      <c r="EIR341" s="1017"/>
      <c r="EIS341" s="1017"/>
      <c r="EIT341" s="1017"/>
      <c r="EIU341" s="1017"/>
      <c r="EIV341" s="1017"/>
      <c r="EIW341" s="1017"/>
      <c r="EIX341" s="1017"/>
      <c r="EIY341" s="1017"/>
      <c r="EIZ341" s="1017"/>
      <c r="EJA341" s="1017"/>
      <c r="EJB341" s="1017"/>
      <c r="EJC341" s="1017"/>
      <c r="EJD341" s="1017"/>
      <c r="EJE341" s="1017"/>
      <c r="EJF341" s="1017"/>
      <c r="EJG341" s="1017"/>
      <c r="EJH341" s="1017"/>
      <c r="EJI341" s="1017"/>
      <c r="EJJ341" s="1017"/>
      <c r="EJK341" s="1017"/>
      <c r="EJL341" s="1017"/>
      <c r="EJM341" s="1017"/>
      <c r="EJN341" s="1017"/>
      <c r="EJO341" s="1017"/>
      <c r="EJP341" s="1017"/>
      <c r="EJQ341" s="1017"/>
      <c r="EJR341" s="1017"/>
      <c r="EJS341" s="1017"/>
      <c r="EJT341" s="1017"/>
      <c r="EJU341" s="1017"/>
      <c r="EJV341" s="1017"/>
      <c r="EJW341" s="1017"/>
      <c r="EJX341" s="1017"/>
      <c r="EJY341" s="1017"/>
      <c r="EJZ341" s="1017"/>
      <c r="EKA341" s="1017"/>
      <c r="EKB341" s="1017"/>
      <c r="EKC341" s="1017"/>
      <c r="EKD341" s="1017"/>
      <c r="EKE341" s="1017"/>
      <c r="EKF341" s="1017"/>
      <c r="EKG341" s="1017"/>
      <c r="EKH341" s="1017"/>
      <c r="EKI341" s="1017"/>
      <c r="EKJ341" s="1017"/>
      <c r="EKK341" s="1017"/>
      <c r="EKL341" s="1017"/>
      <c r="EKM341" s="1017"/>
      <c r="EKN341" s="1017"/>
      <c r="EKO341" s="1017"/>
      <c r="EKP341" s="1017"/>
      <c r="EKQ341" s="1017"/>
      <c r="EKR341" s="1017"/>
      <c r="EKS341" s="1017"/>
      <c r="EKT341" s="1017"/>
      <c r="EKU341" s="1017"/>
      <c r="EKV341" s="1017"/>
      <c r="EKW341" s="1017"/>
      <c r="EKX341" s="1017"/>
      <c r="EKY341" s="1017"/>
      <c r="EKZ341" s="1017"/>
      <c r="ELA341" s="1017"/>
      <c r="ELB341" s="1017"/>
      <c r="ELC341" s="1017"/>
      <c r="ELD341" s="1017"/>
      <c r="ELE341" s="1017"/>
      <c r="ELF341" s="1017"/>
      <c r="ELG341" s="1017"/>
      <c r="ELH341" s="1017"/>
      <c r="ELI341" s="1017"/>
      <c r="ELJ341" s="1017"/>
      <c r="ELK341" s="1017"/>
      <c r="ELL341" s="1017"/>
      <c r="ELM341" s="1017"/>
      <c r="ELN341" s="1017"/>
      <c r="ELO341" s="1017"/>
      <c r="ELP341" s="1017"/>
      <c r="ELQ341" s="1017"/>
      <c r="ELR341" s="1017"/>
      <c r="ELS341" s="1017"/>
      <c r="ELT341" s="1017"/>
      <c r="ELU341" s="1017"/>
      <c r="ELV341" s="1017"/>
      <c r="ELW341" s="1017"/>
      <c r="ELX341" s="1017"/>
      <c r="ELY341" s="1017"/>
      <c r="ELZ341" s="1017"/>
      <c r="EMA341" s="1017"/>
      <c r="EMB341" s="1017"/>
      <c r="EMC341" s="1017"/>
      <c r="EMD341" s="1017"/>
      <c r="EME341" s="1017"/>
      <c r="EMF341" s="1017"/>
      <c r="EMG341" s="1017"/>
      <c r="EMH341" s="1017"/>
      <c r="EMI341" s="1017"/>
      <c r="EMJ341" s="1017"/>
      <c r="EMK341" s="1017"/>
      <c r="EML341" s="1017"/>
      <c r="EMM341" s="1017"/>
      <c r="EMN341" s="1017"/>
      <c r="EMO341" s="1017"/>
      <c r="EMP341" s="1017"/>
      <c r="EMQ341" s="1017"/>
      <c r="EMR341" s="1017"/>
      <c r="EMS341" s="1017"/>
      <c r="EMT341" s="1017"/>
      <c r="EMU341" s="1017"/>
      <c r="EMV341" s="1017"/>
      <c r="EMW341" s="1017"/>
      <c r="EMX341" s="1017"/>
      <c r="EMY341" s="1017"/>
      <c r="EMZ341" s="1017"/>
      <c r="ENA341" s="1017"/>
      <c r="ENB341" s="1017"/>
      <c r="ENC341" s="1017"/>
      <c r="END341" s="1017"/>
      <c r="ENE341" s="1017"/>
      <c r="ENF341" s="1017"/>
      <c r="ENG341" s="1017"/>
      <c r="ENH341" s="1017"/>
      <c r="ENI341" s="1017"/>
      <c r="ENJ341" s="1017"/>
      <c r="ENK341" s="1017"/>
      <c r="ENL341" s="1017"/>
      <c r="ENM341" s="1017"/>
      <c r="ENN341" s="1017"/>
      <c r="ENO341" s="1017"/>
      <c r="ENP341" s="1017"/>
      <c r="ENQ341" s="1017"/>
      <c r="ENR341" s="1017"/>
      <c r="ENS341" s="1017"/>
      <c r="ENT341" s="1017"/>
      <c r="ENU341" s="1017"/>
      <c r="ENV341" s="1017"/>
      <c r="ENW341" s="1017"/>
      <c r="ENX341" s="1017"/>
      <c r="ENY341" s="1017"/>
      <c r="ENZ341" s="1017"/>
      <c r="EOA341" s="1017"/>
      <c r="EOB341" s="1017"/>
      <c r="EOC341" s="1017"/>
      <c r="EOD341" s="1017"/>
      <c r="EOE341" s="1017"/>
      <c r="EOF341" s="1017"/>
      <c r="EOG341" s="1017"/>
      <c r="EOH341" s="1017"/>
      <c r="EOI341" s="1017"/>
      <c r="EOJ341" s="1017"/>
      <c r="EOK341" s="1017"/>
      <c r="EOL341" s="1017"/>
      <c r="EOM341" s="1017"/>
      <c r="EON341" s="1017"/>
      <c r="EOO341" s="1017"/>
      <c r="EOP341" s="1017"/>
      <c r="EOQ341" s="1017"/>
      <c r="EOR341" s="1017"/>
      <c r="EOS341" s="1017"/>
      <c r="EOT341" s="1017"/>
      <c r="EOU341" s="1017"/>
      <c r="EOV341" s="1017"/>
      <c r="EOW341" s="1017"/>
      <c r="EOX341" s="1017"/>
      <c r="EOY341" s="1017"/>
      <c r="EOZ341" s="1017"/>
      <c r="EPA341" s="1017"/>
      <c r="EPB341" s="1017"/>
      <c r="EPC341" s="1017"/>
      <c r="EPD341" s="1017"/>
      <c r="EPE341" s="1017"/>
      <c r="EPF341" s="1017"/>
      <c r="EPG341" s="1017"/>
      <c r="EPH341" s="1017"/>
      <c r="EPI341" s="1017"/>
      <c r="EPJ341" s="1017"/>
      <c r="EPK341" s="1017"/>
      <c r="EPL341" s="1017"/>
      <c r="EPM341" s="1017"/>
      <c r="EPN341" s="1017"/>
      <c r="EPO341" s="1017"/>
      <c r="EPP341" s="1017"/>
      <c r="EPQ341" s="1017"/>
      <c r="EPR341" s="1017"/>
      <c r="EPS341" s="1017"/>
      <c r="EPT341" s="1017"/>
      <c r="EPU341" s="1017"/>
      <c r="EPV341" s="1017"/>
      <c r="EPW341" s="1017"/>
      <c r="EPX341" s="1017"/>
      <c r="EPY341" s="1017"/>
      <c r="EPZ341" s="1017"/>
      <c r="EQA341" s="1017"/>
      <c r="EQB341" s="1017"/>
      <c r="EQC341" s="1017"/>
      <c r="EQD341" s="1017"/>
      <c r="EQE341" s="1017"/>
      <c r="EQF341" s="1017"/>
      <c r="EQG341" s="1017"/>
      <c r="EQH341" s="1017"/>
      <c r="EQI341" s="1017"/>
      <c r="EQJ341" s="1017"/>
      <c r="EQK341" s="1017"/>
      <c r="EQL341" s="1017"/>
      <c r="EQM341" s="1017"/>
      <c r="EQN341" s="1017"/>
      <c r="EQO341" s="1017"/>
      <c r="EQP341" s="1017"/>
      <c r="EQQ341" s="1017"/>
      <c r="EQR341" s="1017"/>
      <c r="EQS341" s="1017"/>
      <c r="EQT341" s="1017"/>
      <c r="EQU341" s="1017"/>
      <c r="EQV341" s="1017"/>
      <c r="EQW341" s="1017"/>
      <c r="EQX341" s="1017"/>
      <c r="EQY341" s="1017"/>
      <c r="EQZ341" s="1017"/>
      <c r="ERA341" s="1017"/>
      <c r="ERB341" s="1017"/>
      <c r="ERC341" s="1017"/>
      <c r="ERD341" s="1017"/>
      <c r="ERE341" s="1017"/>
      <c r="ERF341" s="1017"/>
      <c r="ERG341" s="1017"/>
      <c r="ERH341" s="1017"/>
      <c r="ERI341" s="1017"/>
      <c r="ERJ341" s="1017"/>
      <c r="ERK341" s="1017"/>
      <c r="ERL341" s="1017"/>
      <c r="ERM341" s="1017"/>
      <c r="ERN341" s="1017"/>
      <c r="ERO341" s="1017"/>
      <c r="ERP341" s="1017"/>
      <c r="ERQ341" s="1017"/>
      <c r="ERR341" s="1017"/>
      <c r="ERS341" s="1017"/>
      <c r="ERT341" s="1017"/>
      <c r="ERU341" s="1017"/>
      <c r="ERV341" s="1017"/>
      <c r="ERW341" s="1017"/>
      <c r="ERX341" s="1017"/>
      <c r="ERY341" s="1017"/>
      <c r="ERZ341" s="1017"/>
      <c r="ESA341" s="1017"/>
      <c r="ESB341" s="1017"/>
      <c r="ESC341" s="1017"/>
      <c r="ESD341" s="1017"/>
      <c r="ESE341" s="1017"/>
      <c r="ESF341" s="1017"/>
      <c r="ESG341" s="1017"/>
      <c r="ESH341" s="1017"/>
      <c r="ESI341" s="1017"/>
      <c r="ESJ341" s="1017"/>
      <c r="ESK341" s="1017"/>
      <c r="ESL341" s="1017"/>
      <c r="ESM341" s="1017"/>
      <c r="ESN341" s="1017"/>
      <c r="ESO341" s="1017"/>
      <c r="ESP341" s="1017"/>
      <c r="ESQ341" s="1017"/>
      <c r="ESR341" s="1017"/>
      <c r="ESS341" s="1017"/>
      <c r="EST341" s="1017"/>
      <c r="ESU341" s="1017"/>
      <c r="ESV341" s="1017"/>
      <c r="ESW341" s="1017"/>
      <c r="ESX341" s="1017"/>
      <c r="ESY341" s="1017"/>
      <c r="ESZ341" s="1017"/>
      <c r="ETA341" s="1017"/>
      <c r="ETB341" s="1017"/>
      <c r="ETC341" s="1017"/>
      <c r="ETD341" s="1017"/>
      <c r="ETE341" s="1017"/>
      <c r="ETF341" s="1017"/>
      <c r="ETG341" s="1017"/>
      <c r="ETH341" s="1017"/>
      <c r="ETI341" s="1017"/>
      <c r="ETJ341" s="1017"/>
      <c r="ETK341" s="1017"/>
      <c r="ETL341" s="1017"/>
      <c r="ETM341" s="1017"/>
      <c r="ETN341" s="1017"/>
      <c r="ETO341" s="1017"/>
      <c r="ETP341" s="1017"/>
      <c r="ETQ341" s="1017"/>
      <c r="ETR341" s="1017"/>
      <c r="ETS341" s="1017"/>
      <c r="ETT341" s="1017"/>
      <c r="ETU341" s="1017"/>
      <c r="ETV341" s="1017"/>
      <c r="ETW341" s="1017"/>
      <c r="ETX341" s="1017"/>
      <c r="ETY341" s="1017"/>
      <c r="ETZ341" s="1017"/>
      <c r="EUA341" s="1017"/>
      <c r="EUB341" s="1017"/>
      <c r="EUC341" s="1017"/>
      <c r="EUD341" s="1017"/>
      <c r="EUE341" s="1017"/>
      <c r="EUF341" s="1017"/>
      <c r="EUG341" s="1017"/>
      <c r="EUH341" s="1017"/>
      <c r="EUI341" s="1017"/>
      <c r="EUJ341" s="1017"/>
      <c r="EUK341" s="1017"/>
      <c r="EUL341" s="1017"/>
      <c r="EUM341" s="1017"/>
      <c r="EUN341" s="1017"/>
      <c r="EUO341" s="1017"/>
      <c r="EUP341" s="1017"/>
      <c r="EUQ341" s="1017"/>
      <c r="EUR341" s="1017"/>
      <c r="EUS341" s="1017"/>
      <c r="EUT341" s="1017"/>
      <c r="EUU341" s="1017"/>
      <c r="EUV341" s="1017"/>
      <c r="EUW341" s="1017"/>
      <c r="EUX341" s="1017"/>
      <c r="EUY341" s="1017"/>
      <c r="EUZ341" s="1017"/>
      <c r="EVA341" s="1017"/>
      <c r="EVB341" s="1017"/>
      <c r="EVC341" s="1017"/>
      <c r="EVD341" s="1017"/>
      <c r="EVE341" s="1017"/>
      <c r="EVF341" s="1017"/>
      <c r="EVG341" s="1017"/>
      <c r="EVH341" s="1017"/>
      <c r="EVI341" s="1017"/>
      <c r="EVJ341" s="1017"/>
      <c r="EVK341" s="1017"/>
      <c r="EVL341" s="1017"/>
      <c r="EVM341" s="1017"/>
      <c r="EVN341" s="1017"/>
      <c r="EVO341" s="1017"/>
      <c r="EVP341" s="1017"/>
      <c r="EVQ341" s="1017"/>
      <c r="EVR341" s="1017"/>
      <c r="EVS341" s="1017"/>
      <c r="EVT341" s="1017"/>
      <c r="EVU341" s="1017"/>
      <c r="EVV341" s="1017"/>
      <c r="EVW341" s="1017"/>
      <c r="EVX341" s="1017"/>
      <c r="EVY341" s="1017"/>
      <c r="EVZ341" s="1017"/>
      <c r="EWA341" s="1017"/>
      <c r="EWB341" s="1017"/>
      <c r="EWC341" s="1017"/>
      <c r="EWD341" s="1017"/>
      <c r="EWE341" s="1017"/>
      <c r="EWF341" s="1017"/>
      <c r="EWG341" s="1017"/>
      <c r="EWH341" s="1017"/>
      <c r="EWI341" s="1017"/>
      <c r="EWJ341" s="1017"/>
      <c r="EWK341" s="1017"/>
      <c r="EWL341" s="1017"/>
      <c r="EWM341" s="1017"/>
      <c r="EWN341" s="1017"/>
      <c r="EWO341" s="1017"/>
      <c r="EWP341" s="1017"/>
      <c r="EWQ341" s="1017"/>
      <c r="EWR341" s="1017"/>
      <c r="EWS341" s="1017"/>
      <c r="EWT341" s="1017"/>
      <c r="EWU341" s="1017"/>
      <c r="EWV341" s="1017"/>
      <c r="EWW341" s="1017"/>
      <c r="EWX341" s="1017"/>
      <c r="EWY341" s="1017"/>
      <c r="EWZ341" s="1017"/>
      <c r="EXA341" s="1017"/>
      <c r="EXB341" s="1017"/>
      <c r="EXC341" s="1017"/>
      <c r="EXD341" s="1017"/>
      <c r="EXE341" s="1017"/>
      <c r="EXF341" s="1017"/>
      <c r="EXG341" s="1017"/>
      <c r="EXH341" s="1017"/>
      <c r="EXI341" s="1017"/>
      <c r="EXJ341" s="1017"/>
      <c r="EXK341" s="1017"/>
      <c r="EXL341" s="1017"/>
      <c r="EXM341" s="1017"/>
      <c r="EXN341" s="1017"/>
      <c r="EXO341" s="1017"/>
      <c r="EXP341" s="1017"/>
      <c r="EXQ341" s="1017"/>
      <c r="EXR341" s="1017"/>
      <c r="EXS341" s="1017"/>
      <c r="EXT341" s="1017"/>
      <c r="EXU341" s="1017"/>
      <c r="EXV341" s="1017"/>
      <c r="EXW341" s="1017"/>
      <c r="EXX341" s="1017"/>
      <c r="EXY341" s="1017"/>
      <c r="EXZ341" s="1017"/>
      <c r="EYA341" s="1017"/>
      <c r="EYB341" s="1017"/>
      <c r="EYC341" s="1017"/>
      <c r="EYD341" s="1017"/>
      <c r="EYE341" s="1017"/>
      <c r="EYF341" s="1017"/>
      <c r="EYG341" s="1017"/>
      <c r="EYH341" s="1017"/>
      <c r="EYI341" s="1017"/>
      <c r="EYJ341" s="1017"/>
      <c r="EYK341" s="1017"/>
      <c r="EYL341" s="1017"/>
      <c r="EYM341" s="1017"/>
      <c r="EYN341" s="1017"/>
      <c r="EYO341" s="1017"/>
      <c r="EYP341" s="1017"/>
      <c r="EYQ341" s="1017"/>
      <c r="EYR341" s="1017"/>
      <c r="EYS341" s="1017"/>
      <c r="EYT341" s="1017"/>
      <c r="EYU341" s="1017"/>
      <c r="EYV341" s="1017"/>
      <c r="EYW341" s="1017"/>
      <c r="EYX341" s="1017"/>
      <c r="EYY341" s="1017"/>
      <c r="EYZ341" s="1017"/>
      <c r="EZA341" s="1017"/>
      <c r="EZB341" s="1017"/>
      <c r="EZC341" s="1017"/>
      <c r="EZD341" s="1017"/>
      <c r="EZE341" s="1017"/>
      <c r="EZF341" s="1017"/>
      <c r="EZG341" s="1017"/>
      <c r="EZH341" s="1017"/>
      <c r="EZI341" s="1017"/>
      <c r="EZJ341" s="1017"/>
      <c r="EZK341" s="1017"/>
      <c r="EZL341" s="1017"/>
      <c r="EZM341" s="1017"/>
      <c r="EZN341" s="1017"/>
      <c r="EZO341" s="1017"/>
      <c r="EZP341" s="1017"/>
      <c r="EZQ341" s="1017"/>
      <c r="EZR341" s="1017"/>
      <c r="EZS341" s="1017"/>
      <c r="EZT341" s="1017"/>
      <c r="EZU341" s="1017"/>
      <c r="EZV341" s="1017"/>
      <c r="EZW341" s="1017"/>
      <c r="EZX341" s="1017"/>
      <c r="EZY341" s="1017"/>
      <c r="EZZ341" s="1017"/>
      <c r="FAA341" s="1017"/>
      <c r="FAB341" s="1017"/>
      <c r="FAC341" s="1017"/>
      <c r="FAD341" s="1017"/>
      <c r="FAE341" s="1017"/>
      <c r="FAF341" s="1017"/>
      <c r="FAG341" s="1017"/>
      <c r="FAH341" s="1017"/>
      <c r="FAI341" s="1017"/>
      <c r="FAJ341" s="1017"/>
      <c r="FAK341" s="1017"/>
      <c r="FAL341" s="1017"/>
      <c r="FAM341" s="1017"/>
      <c r="FAN341" s="1017"/>
      <c r="FAO341" s="1017"/>
      <c r="FAP341" s="1017"/>
      <c r="FAQ341" s="1017"/>
      <c r="FAR341" s="1017"/>
      <c r="FAS341" s="1017"/>
      <c r="FAT341" s="1017"/>
      <c r="FAU341" s="1017"/>
      <c r="FAV341" s="1017"/>
      <c r="FAW341" s="1017"/>
      <c r="FAX341" s="1017"/>
      <c r="FAY341" s="1017"/>
      <c r="FAZ341" s="1017"/>
      <c r="FBA341" s="1017"/>
      <c r="FBB341" s="1017"/>
      <c r="FBC341" s="1017"/>
      <c r="FBD341" s="1017"/>
      <c r="FBE341" s="1017"/>
      <c r="FBF341" s="1017"/>
      <c r="FBG341" s="1017"/>
      <c r="FBH341" s="1017"/>
      <c r="FBI341" s="1017"/>
      <c r="FBJ341" s="1017"/>
      <c r="FBK341" s="1017"/>
      <c r="FBL341" s="1017"/>
      <c r="FBM341" s="1017"/>
      <c r="FBN341" s="1017"/>
      <c r="FBO341" s="1017"/>
      <c r="FBP341" s="1017"/>
      <c r="FBQ341" s="1017"/>
      <c r="FBR341" s="1017"/>
      <c r="FBS341" s="1017"/>
      <c r="FBT341" s="1017"/>
      <c r="FBU341" s="1017"/>
      <c r="FBV341" s="1017"/>
      <c r="FBW341" s="1017"/>
      <c r="FBX341" s="1017"/>
      <c r="FBY341" s="1017"/>
      <c r="FBZ341" s="1017"/>
      <c r="FCA341" s="1017"/>
      <c r="FCB341" s="1017"/>
      <c r="FCC341" s="1017"/>
      <c r="FCD341" s="1017"/>
      <c r="FCE341" s="1017"/>
      <c r="FCF341" s="1017"/>
      <c r="FCG341" s="1017"/>
      <c r="FCH341" s="1017"/>
      <c r="FCI341" s="1017"/>
      <c r="FCJ341" s="1017"/>
      <c r="FCK341" s="1017"/>
      <c r="FCL341" s="1017"/>
      <c r="FCM341" s="1017"/>
      <c r="FCN341" s="1017"/>
      <c r="FCO341" s="1017"/>
      <c r="FCP341" s="1017"/>
      <c r="FCQ341" s="1017"/>
      <c r="FCR341" s="1017"/>
      <c r="FCS341" s="1017"/>
      <c r="FCT341" s="1017"/>
      <c r="FCU341" s="1017"/>
      <c r="FCV341" s="1017"/>
      <c r="FCW341" s="1017"/>
      <c r="FCX341" s="1017"/>
      <c r="FCY341" s="1017"/>
      <c r="FCZ341" s="1017"/>
      <c r="FDA341" s="1017"/>
      <c r="FDB341" s="1017"/>
      <c r="FDC341" s="1017"/>
      <c r="FDD341" s="1017"/>
      <c r="FDE341" s="1017"/>
      <c r="FDF341" s="1017"/>
      <c r="FDG341" s="1017"/>
      <c r="FDH341" s="1017"/>
      <c r="FDI341" s="1017"/>
      <c r="FDJ341" s="1017"/>
      <c r="FDK341" s="1017"/>
      <c r="FDL341" s="1017"/>
      <c r="FDM341" s="1017"/>
      <c r="FDN341" s="1017"/>
      <c r="FDO341" s="1017"/>
      <c r="FDP341" s="1017"/>
      <c r="FDQ341" s="1017"/>
      <c r="FDR341" s="1017"/>
      <c r="FDS341" s="1017"/>
      <c r="FDT341" s="1017"/>
      <c r="FDU341" s="1017"/>
      <c r="FDV341" s="1017"/>
      <c r="FDW341" s="1017"/>
      <c r="FDX341" s="1017"/>
      <c r="FDY341" s="1017"/>
      <c r="FDZ341" s="1017"/>
      <c r="FEA341" s="1017"/>
      <c r="FEB341" s="1017"/>
      <c r="FEC341" s="1017"/>
      <c r="FED341" s="1017"/>
      <c r="FEE341" s="1017"/>
      <c r="FEF341" s="1017"/>
      <c r="FEG341" s="1017"/>
      <c r="FEH341" s="1017"/>
      <c r="FEI341" s="1017"/>
      <c r="FEJ341" s="1017"/>
      <c r="FEK341" s="1017"/>
      <c r="FEL341" s="1017"/>
      <c r="FEM341" s="1017"/>
      <c r="FEN341" s="1017"/>
      <c r="FEO341" s="1017"/>
      <c r="FEP341" s="1017"/>
      <c r="FEQ341" s="1017"/>
      <c r="FER341" s="1017"/>
      <c r="FES341" s="1017"/>
      <c r="FET341" s="1017"/>
      <c r="FEU341" s="1017"/>
      <c r="FEV341" s="1017"/>
      <c r="FEW341" s="1017"/>
      <c r="FEX341" s="1017"/>
      <c r="FEY341" s="1017"/>
      <c r="FEZ341" s="1017"/>
      <c r="FFA341" s="1017"/>
      <c r="FFB341" s="1017"/>
      <c r="FFC341" s="1017"/>
      <c r="FFD341" s="1017"/>
      <c r="FFE341" s="1017"/>
      <c r="FFF341" s="1017"/>
      <c r="FFG341" s="1017"/>
      <c r="FFH341" s="1017"/>
      <c r="FFI341" s="1017"/>
      <c r="FFJ341" s="1017"/>
      <c r="FFK341" s="1017"/>
      <c r="FFL341" s="1017"/>
      <c r="FFM341" s="1017"/>
      <c r="FFN341" s="1017"/>
      <c r="FFO341" s="1017"/>
      <c r="FFP341" s="1017"/>
      <c r="FFQ341" s="1017"/>
      <c r="FFR341" s="1017"/>
      <c r="FFS341" s="1017"/>
      <c r="FFT341" s="1017"/>
      <c r="FFU341" s="1017"/>
      <c r="FFV341" s="1017"/>
      <c r="FFW341" s="1017"/>
      <c r="FFX341" s="1017"/>
      <c r="FFY341" s="1017"/>
      <c r="FFZ341" s="1017"/>
      <c r="FGA341" s="1017"/>
      <c r="FGB341" s="1017"/>
      <c r="FGC341" s="1017"/>
      <c r="FGD341" s="1017"/>
      <c r="FGE341" s="1017"/>
      <c r="FGF341" s="1017"/>
      <c r="FGG341" s="1017"/>
      <c r="FGH341" s="1017"/>
      <c r="FGI341" s="1017"/>
      <c r="FGJ341" s="1017"/>
      <c r="FGK341" s="1017"/>
      <c r="FGL341" s="1017"/>
      <c r="FGM341" s="1017"/>
      <c r="FGN341" s="1017"/>
      <c r="FGO341" s="1017"/>
      <c r="FGP341" s="1017"/>
      <c r="FGQ341" s="1017"/>
      <c r="FGR341" s="1017"/>
      <c r="FGS341" s="1017"/>
      <c r="FGT341" s="1017"/>
      <c r="FGU341" s="1017"/>
      <c r="FGV341" s="1017"/>
      <c r="FGW341" s="1017"/>
      <c r="FGX341" s="1017"/>
      <c r="FGY341" s="1017"/>
      <c r="FGZ341" s="1017"/>
      <c r="FHA341" s="1017"/>
      <c r="FHB341" s="1017"/>
      <c r="FHC341" s="1017"/>
      <c r="FHD341" s="1017"/>
      <c r="FHE341" s="1017"/>
      <c r="FHF341" s="1017"/>
      <c r="FHG341" s="1017"/>
      <c r="FHH341" s="1017"/>
      <c r="FHI341" s="1017"/>
      <c r="FHJ341" s="1017"/>
      <c r="FHK341" s="1017"/>
      <c r="FHL341" s="1017"/>
      <c r="FHM341" s="1017"/>
      <c r="FHN341" s="1017"/>
      <c r="FHO341" s="1017"/>
      <c r="FHP341" s="1017"/>
      <c r="FHQ341" s="1017"/>
      <c r="FHR341" s="1017"/>
      <c r="FHS341" s="1017"/>
      <c r="FHT341" s="1017"/>
      <c r="FHU341" s="1017"/>
      <c r="FHV341" s="1017"/>
      <c r="FHW341" s="1017"/>
      <c r="FHX341" s="1017"/>
      <c r="FHY341" s="1017"/>
      <c r="FHZ341" s="1017"/>
      <c r="FIA341" s="1017"/>
      <c r="FIB341" s="1017"/>
      <c r="FIC341" s="1017"/>
      <c r="FID341" s="1017"/>
      <c r="FIE341" s="1017"/>
      <c r="FIF341" s="1017"/>
      <c r="FIG341" s="1017"/>
      <c r="FIH341" s="1017"/>
      <c r="FII341" s="1017"/>
      <c r="FIJ341" s="1017"/>
      <c r="FIK341" s="1017"/>
      <c r="FIL341" s="1017"/>
      <c r="FIM341" s="1017"/>
      <c r="FIN341" s="1017"/>
      <c r="FIO341" s="1017"/>
      <c r="FIP341" s="1017"/>
      <c r="FIQ341" s="1017"/>
      <c r="FIR341" s="1017"/>
      <c r="FIS341" s="1017"/>
      <c r="FIT341" s="1017"/>
      <c r="FIU341" s="1017"/>
      <c r="FIV341" s="1017"/>
      <c r="FIW341" s="1017"/>
      <c r="FIX341" s="1017"/>
      <c r="FIY341" s="1017"/>
      <c r="FIZ341" s="1017"/>
      <c r="FJA341" s="1017"/>
      <c r="FJB341" s="1017"/>
      <c r="FJC341" s="1017"/>
      <c r="FJD341" s="1017"/>
      <c r="FJE341" s="1017"/>
      <c r="FJF341" s="1017"/>
      <c r="FJG341" s="1017"/>
      <c r="FJH341" s="1017"/>
      <c r="FJI341" s="1017"/>
      <c r="FJJ341" s="1017"/>
      <c r="FJK341" s="1017"/>
      <c r="FJL341" s="1017"/>
      <c r="FJM341" s="1017"/>
      <c r="FJN341" s="1017"/>
      <c r="FJO341" s="1017"/>
      <c r="FJP341" s="1017"/>
      <c r="FJQ341" s="1017"/>
      <c r="FJR341" s="1017"/>
      <c r="FJS341" s="1017"/>
      <c r="FJT341" s="1017"/>
      <c r="FJU341" s="1017"/>
      <c r="FJV341" s="1017"/>
      <c r="FJW341" s="1017"/>
      <c r="FJX341" s="1017"/>
      <c r="FJY341" s="1017"/>
      <c r="FJZ341" s="1017"/>
      <c r="FKA341" s="1017"/>
      <c r="FKB341" s="1017"/>
      <c r="FKC341" s="1017"/>
      <c r="FKD341" s="1017"/>
      <c r="FKE341" s="1017"/>
      <c r="FKF341" s="1017"/>
      <c r="FKG341" s="1017"/>
      <c r="FKH341" s="1017"/>
      <c r="FKI341" s="1017"/>
      <c r="FKJ341" s="1017"/>
      <c r="FKK341" s="1017"/>
      <c r="FKL341" s="1017"/>
      <c r="FKM341" s="1017"/>
      <c r="FKN341" s="1017"/>
      <c r="FKO341" s="1017"/>
      <c r="FKP341" s="1017"/>
      <c r="FKQ341" s="1017"/>
      <c r="FKR341" s="1017"/>
      <c r="FKS341" s="1017"/>
      <c r="FKT341" s="1017"/>
      <c r="FKU341" s="1017"/>
      <c r="FKV341" s="1017"/>
      <c r="FKW341" s="1017"/>
      <c r="FKX341" s="1017"/>
      <c r="FKY341" s="1017"/>
      <c r="FKZ341" s="1017"/>
      <c r="FLA341" s="1017"/>
      <c r="FLB341" s="1017"/>
      <c r="FLC341" s="1017"/>
      <c r="FLD341" s="1017"/>
      <c r="FLE341" s="1017"/>
      <c r="FLF341" s="1017"/>
      <c r="FLG341" s="1017"/>
      <c r="FLH341" s="1017"/>
      <c r="FLI341" s="1017"/>
      <c r="FLJ341" s="1017"/>
      <c r="FLK341" s="1017"/>
      <c r="FLL341" s="1017"/>
      <c r="FLM341" s="1017"/>
      <c r="FLN341" s="1017"/>
      <c r="FLO341" s="1017"/>
      <c r="FLP341" s="1017"/>
      <c r="FLQ341" s="1017"/>
      <c r="FLR341" s="1017"/>
      <c r="FLS341" s="1017"/>
      <c r="FLT341" s="1017"/>
      <c r="FLU341" s="1017"/>
      <c r="FLV341" s="1017"/>
      <c r="FLW341" s="1017"/>
      <c r="FLX341" s="1017"/>
      <c r="FLY341" s="1017"/>
      <c r="FLZ341" s="1017"/>
      <c r="FMA341" s="1017"/>
      <c r="FMB341" s="1017"/>
      <c r="FMC341" s="1017"/>
      <c r="FMD341" s="1017"/>
      <c r="FME341" s="1017"/>
      <c r="FMF341" s="1017"/>
      <c r="FMG341" s="1017"/>
      <c r="FMH341" s="1017"/>
      <c r="FMI341" s="1017"/>
      <c r="FMJ341" s="1017"/>
      <c r="FMK341" s="1017"/>
      <c r="FML341" s="1017"/>
      <c r="FMM341" s="1017"/>
      <c r="FMN341" s="1017"/>
      <c r="FMO341" s="1017"/>
      <c r="FMP341" s="1017"/>
      <c r="FMQ341" s="1017"/>
      <c r="FMR341" s="1017"/>
      <c r="FMS341" s="1017"/>
      <c r="FMT341" s="1017"/>
      <c r="FMU341" s="1017"/>
      <c r="FMV341" s="1017"/>
      <c r="FMW341" s="1017"/>
      <c r="FMX341" s="1017"/>
      <c r="FMY341" s="1017"/>
      <c r="FMZ341" s="1017"/>
      <c r="FNA341" s="1017"/>
      <c r="FNB341" s="1017"/>
      <c r="FNC341" s="1017"/>
      <c r="FND341" s="1017"/>
      <c r="FNE341" s="1017"/>
      <c r="FNF341" s="1017"/>
      <c r="FNG341" s="1017"/>
      <c r="FNH341" s="1017"/>
      <c r="FNI341" s="1017"/>
      <c r="FNJ341" s="1017"/>
      <c r="FNK341" s="1017"/>
      <c r="FNL341" s="1017"/>
      <c r="FNM341" s="1017"/>
      <c r="FNN341" s="1017"/>
      <c r="FNO341" s="1017"/>
      <c r="FNP341" s="1017"/>
      <c r="FNQ341" s="1017"/>
      <c r="FNR341" s="1017"/>
      <c r="FNS341" s="1017"/>
      <c r="FNT341" s="1017"/>
      <c r="FNU341" s="1017"/>
      <c r="FNV341" s="1017"/>
      <c r="FNW341" s="1017"/>
      <c r="FNX341" s="1017"/>
      <c r="FNY341" s="1017"/>
      <c r="FNZ341" s="1017"/>
      <c r="FOA341" s="1017"/>
      <c r="FOB341" s="1017"/>
      <c r="FOC341" s="1017"/>
      <c r="FOD341" s="1017"/>
      <c r="FOE341" s="1017"/>
      <c r="FOF341" s="1017"/>
      <c r="FOG341" s="1017"/>
      <c r="FOH341" s="1017"/>
      <c r="FOI341" s="1017"/>
      <c r="FOJ341" s="1017"/>
      <c r="FOK341" s="1017"/>
      <c r="FOL341" s="1017"/>
      <c r="FOM341" s="1017"/>
      <c r="FON341" s="1017"/>
      <c r="FOO341" s="1017"/>
      <c r="FOP341" s="1017"/>
      <c r="FOQ341" s="1017"/>
      <c r="FOR341" s="1017"/>
      <c r="FOS341" s="1017"/>
      <c r="FOT341" s="1017"/>
      <c r="FOU341" s="1017"/>
      <c r="FOV341" s="1017"/>
      <c r="FOW341" s="1017"/>
      <c r="FOX341" s="1017"/>
      <c r="FOY341" s="1017"/>
      <c r="FOZ341" s="1017"/>
      <c r="FPA341" s="1017"/>
      <c r="FPB341" s="1017"/>
      <c r="FPC341" s="1017"/>
      <c r="FPD341" s="1017"/>
      <c r="FPE341" s="1017"/>
      <c r="FPF341" s="1017"/>
      <c r="FPG341" s="1017"/>
      <c r="FPH341" s="1017"/>
      <c r="FPI341" s="1017"/>
      <c r="FPJ341" s="1017"/>
      <c r="FPK341" s="1017"/>
      <c r="FPL341" s="1017"/>
      <c r="FPM341" s="1017"/>
      <c r="FPN341" s="1017"/>
      <c r="FPO341" s="1017"/>
      <c r="FPP341" s="1017"/>
      <c r="FPQ341" s="1017"/>
      <c r="FPR341" s="1017"/>
      <c r="FPS341" s="1017"/>
      <c r="FPT341" s="1017"/>
      <c r="FPU341" s="1017"/>
      <c r="FPV341" s="1017"/>
      <c r="FPW341" s="1017"/>
      <c r="FPX341" s="1017"/>
      <c r="FPY341" s="1017"/>
      <c r="FPZ341" s="1017"/>
      <c r="FQA341" s="1017"/>
      <c r="FQB341" s="1017"/>
      <c r="FQC341" s="1017"/>
      <c r="FQD341" s="1017"/>
      <c r="FQE341" s="1017"/>
      <c r="FQF341" s="1017"/>
      <c r="FQG341" s="1017"/>
      <c r="FQH341" s="1017"/>
      <c r="FQI341" s="1017"/>
      <c r="FQJ341" s="1017"/>
      <c r="FQK341" s="1017"/>
      <c r="FQL341" s="1017"/>
      <c r="FQM341" s="1017"/>
      <c r="FQN341" s="1017"/>
      <c r="FQO341" s="1017"/>
      <c r="FQP341" s="1017"/>
      <c r="FQQ341" s="1017"/>
      <c r="FQR341" s="1017"/>
      <c r="FQS341" s="1017"/>
      <c r="FQT341" s="1017"/>
      <c r="FQU341" s="1017"/>
      <c r="FQV341" s="1017"/>
      <c r="FQW341" s="1017"/>
      <c r="FQX341" s="1017"/>
      <c r="FQY341" s="1017"/>
      <c r="FQZ341" s="1017"/>
      <c r="FRA341" s="1017"/>
      <c r="FRB341" s="1017"/>
      <c r="FRC341" s="1017"/>
      <c r="FRD341" s="1017"/>
      <c r="FRE341" s="1017"/>
      <c r="FRF341" s="1017"/>
      <c r="FRG341" s="1017"/>
      <c r="FRH341" s="1017"/>
      <c r="FRI341" s="1017"/>
      <c r="FRJ341" s="1017"/>
      <c r="FRK341" s="1017"/>
      <c r="FRL341" s="1017"/>
      <c r="FRM341" s="1017"/>
      <c r="FRN341" s="1017"/>
      <c r="FRO341" s="1017"/>
      <c r="FRP341" s="1017"/>
      <c r="FRQ341" s="1017"/>
      <c r="FRR341" s="1017"/>
      <c r="FRS341" s="1017"/>
      <c r="FRT341" s="1017"/>
      <c r="FRU341" s="1017"/>
      <c r="FRV341" s="1017"/>
      <c r="FRW341" s="1017"/>
      <c r="FRX341" s="1017"/>
      <c r="FRY341" s="1017"/>
      <c r="FRZ341" s="1017"/>
      <c r="FSA341" s="1017"/>
      <c r="FSB341" s="1017"/>
      <c r="FSC341" s="1017"/>
      <c r="FSD341" s="1017"/>
      <c r="FSE341" s="1017"/>
      <c r="FSF341" s="1017"/>
      <c r="FSG341" s="1017"/>
      <c r="FSH341" s="1017"/>
      <c r="FSI341" s="1017"/>
      <c r="FSJ341" s="1017"/>
      <c r="FSK341" s="1017"/>
      <c r="FSL341" s="1017"/>
      <c r="FSM341" s="1017"/>
      <c r="FSN341" s="1017"/>
      <c r="FSO341" s="1017"/>
      <c r="FSP341" s="1017"/>
      <c r="FSQ341" s="1017"/>
      <c r="FSR341" s="1017"/>
      <c r="FSS341" s="1017"/>
      <c r="FST341" s="1017"/>
      <c r="FSU341" s="1017"/>
      <c r="FSV341" s="1017"/>
      <c r="FSW341" s="1017"/>
      <c r="FSX341" s="1017"/>
      <c r="FSY341" s="1017"/>
      <c r="FSZ341" s="1017"/>
      <c r="FTA341" s="1017"/>
      <c r="FTB341" s="1017"/>
      <c r="FTC341" s="1017"/>
      <c r="FTD341" s="1017"/>
      <c r="FTE341" s="1017"/>
      <c r="FTF341" s="1017"/>
      <c r="FTG341" s="1017"/>
      <c r="FTH341" s="1017"/>
      <c r="FTI341" s="1017"/>
      <c r="FTJ341" s="1017"/>
      <c r="FTK341" s="1017"/>
      <c r="FTL341" s="1017"/>
      <c r="FTM341" s="1017"/>
      <c r="FTN341" s="1017"/>
      <c r="FTO341" s="1017"/>
      <c r="FTP341" s="1017"/>
      <c r="FTQ341" s="1017"/>
      <c r="FTR341" s="1017"/>
      <c r="FTS341" s="1017"/>
      <c r="FTT341" s="1017"/>
      <c r="FTU341" s="1017"/>
      <c r="FTV341" s="1017"/>
      <c r="FTW341" s="1017"/>
      <c r="FTX341" s="1017"/>
      <c r="FTY341" s="1017"/>
      <c r="FTZ341" s="1017"/>
      <c r="FUA341" s="1017"/>
      <c r="FUB341" s="1017"/>
      <c r="FUC341" s="1017"/>
      <c r="FUD341" s="1017"/>
      <c r="FUE341" s="1017"/>
      <c r="FUF341" s="1017"/>
      <c r="FUG341" s="1017"/>
      <c r="FUH341" s="1017"/>
      <c r="FUI341" s="1017"/>
      <c r="FUJ341" s="1017"/>
      <c r="FUK341" s="1017"/>
      <c r="FUL341" s="1017"/>
      <c r="FUM341" s="1017"/>
      <c r="FUN341" s="1017"/>
      <c r="FUO341" s="1017"/>
      <c r="FUP341" s="1017"/>
      <c r="FUQ341" s="1017"/>
      <c r="FUR341" s="1017"/>
      <c r="FUS341" s="1017"/>
      <c r="FUT341" s="1017"/>
      <c r="FUU341" s="1017"/>
      <c r="FUV341" s="1017"/>
      <c r="FUW341" s="1017"/>
      <c r="FUX341" s="1017"/>
      <c r="FUY341" s="1017"/>
      <c r="FUZ341" s="1017"/>
      <c r="FVA341" s="1017"/>
      <c r="FVB341" s="1017"/>
      <c r="FVC341" s="1017"/>
      <c r="FVD341" s="1017"/>
      <c r="FVE341" s="1017"/>
      <c r="FVF341" s="1017"/>
      <c r="FVG341" s="1017"/>
      <c r="FVH341" s="1017"/>
      <c r="FVI341" s="1017"/>
      <c r="FVJ341" s="1017"/>
      <c r="FVK341" s="1017"/>
      <c r="FVL341" s="1017"/>
      <c r="FVM341" s="1017"/>
      <c r="FVN341" s="1017"/>
      <c r="FVO341" s="1017"/>
      <c r="FVP341" s="1017"/>
      <c r="FVQ341" s="1017"/>
      <c r="FVR341" s="1017"/>
      <c r="FVS341" s="1017"/>
      <c r="FVT341" s="1017"/>
      <c r="FVU341" s="1017"/>
      <c r="FVV341" s="1017"/>
      <c r="FVW341" s="1017"/>
      <c r="FVX341" s="1017"/>
      <c r="FVY341" s="1017"/>
      <c r="FVZ341" s="1017"/>
      <c r="FWA341" s="1017"/>
      <c r="FWB341" s="1017"/>
      <c r="FWC341" s="1017"/>
      <c r="FWD341" s="1017"/>
      <c r="FWE341" s="1017"/>
      <c r="FWF341" s="1017"/>
      <c r="FWG341" s="1017"/>
      <c r="FWH341" s="1017"/>
      <c r="FWI341" s="1017"/>
      <c r="FWJ341" s="1017"/>
      <c r="FWK341" s="1017"/>
      <c r="FWL341" s="1017"/>
      <c r="FWM341" s="1017"/>
      <c r="FWN341" s="1017"/>
      <c r="FWO341" s="1017"/>
      <c r="FWP341" s="1017"/>
      <c r="FWQ341" s="1017"/>
      <c r="FWR341" s="1017"/>
      <c r="FWS341" s="1017"/>
      <c r="FWT341" s="1017"/>
      <c r="FWU341" s="1017"/>
      <c r="FWV341" s="1017"/>
      <c r="FWW341" s="1017"/>
      <c r="FWX341" s="1017"/>
      <c r="FWY341" s="1017"/>
      <c r="FWZ341" s="1017"/>
      <c r="FXA341" s="1017"/>
      <c r="FXB341" s="1017"/>
      <c r="FXC341" s="1017"/>
      <c r="FXD341" s="1017"/>
      <c r="FXE341" s="1017"/>
      <c r="FXF341" s="1017"/>
      <c r="FXG341" s="1017"/>
      <c r="FXH341" s="1017"/>
      <c r="FXI341" s="1017"/>
      <c r="FXJ341" s="1017"/>
      <c r="FXK341" s="1017"/>
      <c r="FXL341" s="1017"/>
      <c r="FXM341" s="1017"/>
      <c r="FXN341" s="1017"/>
      <c r="FXO341" s="1017"/>
      <c r="FXP341" s="1017"/>
      <c r="FXQ341" s="1017"/>
      <c r="FXR341" s="1017"/>
      <c r="FXS341" s="1017"/>
      <c r="FXT341" s="1017"/>
      <c r="FXU341" s="1017"/>
      <c r="FXV341" s="1017"/>
      <c r="FXW341" s="1017"/>
      <c r="FXX341" s="1017"/>
      <c r="FXY341" s="1017"/>
      <c r="FXZ341" s="1017"/>
      <c r="FYA341" s="1017"/>
      <c r="FYB341" s="1017"/>
      <c r="FYC341" s="1017"/>
      <c r="FYD341" s="1017"/>
      <c r="FYE341" s="1017"/>
      <c r="FYF341" s="1017"/>
      <c r="FYG341" s="1017"/>
      <c r="FYH341" s="1017"/>
      <c r="FYI341" s="1017"/>
      <c r="FYJ341" s="1017"/>
      <c r="FYK341" s="1017"/>
      <c r="FYL341" s="1017"/>
      <c r="FYM341" s="1017"/>
      <c r="FYN341" s="1017"/>
      <c r="FYO341" s="1017"/>
      <c r="FYP341" s="1017"/>
      <c r="FYQ341" s="1017"/>
      <c r="FYR341" s="1017"/>
      <c r="FYS341" s="1017"/>
      <c r="FYT341" s="1017"/>
      <c r="FYU341" s="1017"/>
      <c r="FYV341" s="1017"/>
      <c r="FYW341" s="1017"/>
      <c r="FYX341" s="1017"/>
      <c r="FYY341" s="1017"/>
      <c r="FYZ341" s="1017"/>
      <c r="FZA341" s="1017"/>
      <c r="FZB341" s="1017"/>
      <c r="FZC341" s="1017"/>
      <c r="FZD341" s="1017"/>
      <c r="FZE341" s="1017"/>
      <c r="FZF341" s="1017"/>
      <c r="FZG341" s="1017"/>
      <c r="FZH341" s="1017"/>
      <c r="FZI341" s="1017"/>
      <c r="FZJ341" s="1017"/>
      <c r="FZK341" s="1017"/>
      <c r="FZL341" s="1017"/>
      <c r="FZM341" s="1017"/>
      <c r="FZN341" s="1017"/>
      <c r="FZO341" s="1017"/>
      <c r="FZP341" s="1017"/>
      <c r="FZQ341" s="1017"/>
      <c r="FZR341" s="1017"/>
      <c r="FZS341" s="1017"/>
      <c r="FZT341" s="1017"/>
      <c r="FZU341" s="1017"/>
      <c r="FZV341" s="1017"/>
      <c r="FZW341" s="1017"/>
      <c r="FZX341" s="1017"/>
      <c r="FZY341" s="1017"/>
      <c r="FZZ341" s="1017"/>
      <c r="GAA341" s="1017"/>
      <c r="GAB341" s="1017"/>
      <c r="GAC341" s="1017"/>
      <c r="GAD341" s="1017"/>
      <c r="GAE341" s="1017"/>
      <c r="GAF341" s="1017"/>
      <c r="GAG341" s="1017"/>
      <c r="GAH341" s="1017"/>
      <c r="GAI341" s="1017"/>
      <c r="GAJ341" s="1017"/>
      <c r="GAK341" s="1017"/>
      <c r="GAL341" s="1017"/>
      <c r="GAM341" s="1017"/>
      <c r="GAN341" s="1017"/>
      <c r="GAO341" s="1017"/>
      <c r="GAP341" s="1017"/>
      <c r="GAQ341" s="1017"/>
      <c r="GAR341" s="1017"/>
      <c r="GAS341" s="1017"/>
      <c r="GAT341" s="1017"/>
      <c r="GAU341" s="1017"/>
      <c r="GAV341" s="1017"/>
      <c r="GAW341" s="1017"/>
      <c r="GAX341" s="1017"/>
      <c r="GAY341" s="1017"/>
      <c r="GAZ341" s="1017"/>
      <c r="GBA341" s="1017"/>
      <c r="GBB341" s="1017"/>
      <c r="GBC341" s="1017"/>
      <c r="GBD341" s="1017"/>
      <c r="GBE341" s="1017"/>
      <c r="GBF341" s="1017"/>
      <c r="GBG341" s="1017"/>
      <c r="GBH341" s="1017"/>
      <c r="GBI341" s="1017"/>
      <c r="GBJ341" s="1017"/>
      <c r="GBK341" s="1017"/>
      <c r="GBL341" s="1017"/>
      <c r="GBM341" s="1017"/>
      <c r="GBN341" s="1017"/>
      <c r="GBO341" s="1017"/>
      <c r="GBP341" s="1017"/>
      <c r="GBQ341" s="1017"/>
      <c r="GBR341" s="1017"/>
      <c r="GBS341" s="1017"/>
      <c r="GBT341" s="1017"/>
      <c r="GBU341" s="1017"/>
      <c r="GBV341" s="1017"/>
      <c r="GBW341" s="1017"/>
      <c r="GBX341" s="1017"/>
      <c r="GBY341" s="1017"/>
      <c r="GBZ341" s="1017"/>
      <c r="GCA341" s="1017"/>
      <c r="GCB341" s="1017"/>
      <c r="GCC341" s="1017"/>
      <c r="GCD341" s="1017"/>
      <c r="GCE341" s="1017"/>
      <c r="GCF341" s="1017"/>
      <c r="GCG341" s="1017"/>
      <c r="GCH341" s="1017"/>
      <c r="GCI341" s="1017"/>
      <c r="GCJ341" s="1017"/>
      <c r="GCK341" s="1017"/>
      <c r="GCL341" s="1017"/>
      <c r="GCM341" s="1017"/>
      <c r="GCN341" s="1017"/>
      <c r="GCO341" s="1017"/>
      <c r="GCP341" s="1017"/>
      <c r="GCQ341" s="1017"/>
      <c r="GCR341" s="1017"/>
      <c r="GCS341" s="1017"/>
      <c r="GCT341" s="1017"/>
      <c r="GCU341" s="1017"/>
      <c r="GCV341" s="1017"/>
      <c r="GCW341" s="1017"/>
      <c r="GCX341" s="1017"/>
      <c r="GCY341" s="1017"/>
      <c r="GCZ341" s="1017"/>
      <c r="GDA341" s="1017"/>
      <c r="GDB341" s="1017"/>
      <c r="GDC341" s="1017"/>
      <c r="GDD341" s="1017"/>
      <c r="GDE341" s="1017"/>
      <c r="GDF341" s="1017"/>
      <c r="GDG341" s="1017"/>
      <c r="GDH341" s="1017"/>
      <c r="GDI341" s="1017"/>
      <c r="GDJ341" s="1017"/>
      <c r="GDK341" s="1017"/>
      <c r="GDL341" s="1017"/>
      <c r="GDM341" s="1017"/>
      <c r="GDN341" s="1017"/>
      <c r="GDO341" s="1017"/>
      <c r="GDP341" s="1017"/>
      <c r="GDQ341" s="1017"/>
      <c r="GDR341" s="1017"/>
      <c r="GDS341" s="1017"/>
      <c r="GDT341" s="1017"/>
      <c r="GDU341" s="1017"/>
      <c r="GDV341" s="1017"/>
      <c r="GDW341" s="1017"/>
      <c r="GDX341" s="1017"/>
      <c r="GDY341" s="1017"/>
      <c r="GDZ341" s="1017"/>
      <c r="GEA341" s="1017"/>
      <c r="GEB341" s="1017"/>
      <c r="GEC341" s="1017"/>
      <c r="GED341" s="1017"/>
      <c r="GEE341" s="1017"/>
      <c r="GEF341" s="1017"/>
      <c r="GEG341" s="1017"/>
      <c r="GEH341" s="1017"/>
      <c r="GEI341" s="1017"/>
      <c r="GEJ341" s="1017"/>
      <c r="GEK341" s="1017"/>
      <c r="GEL341" s="1017"/>
      <c r="GEM341" s="1017"/>
      <c r="GEN341" s="1017"/>
      <c r="GEO341" s="1017"/>
      <c r="GEP341" s="1017"/>
      <c r="GEQ341" s="1017"/>
      <c r="GER341" s="1017"/>
      <c r="GES341" s="1017"/>
      <c r="GET341" s="1017"/>
      <c r="GEU341" s="1017"/>
      <c r="GEV341" s="1017"/>
      <c r="GEW341" s="1017"/>
      <c r="GEX341" s="1017"/>
      <c r="GEY341" s="1017"/>
      <c r="GEZ341" s="1017"/>
      <c r="GFA341" s="1017"/>
      <c r="GFB341" s="1017"/>
      <c r="GFC341" s="1017"/>
      <c r="GFD341" s="1017"/>
      <c r="GFE341" s="1017"/>
      <c r="GFF341" s="1017"/>
      <c r="GFG341" s="1017"/>
      <c r="GFH341" s="1017"/>
      <c r="GFI341" s="1017"/>
      <c r="GFJ341" s="1017"/>
      <c r="GFK341" s="1017"/>
      <c r="GFL341" s="1017"/>
      <c r="GFM341" s="1017"/>
      <c r="GFN341" s="1017"/>
      <c r="GFO341" s="1017"/>
      <c r="GFP341" s="1017"/>
      <c r="GFQ341" s="1017"/>
      <c r="GFR341" s="1017"/>
      <c r="GFS341" s="1017"/>
      <c r="GFT341" s="1017"/>
      <c r="GFU341" s="1017"/>
      <c r="GFV341" s="1017"/>
      <c r="GFW341" s="1017"/>
      <c r="GFX341" s="1017"/>
      <c r="GFY341" s="1017"/>
      <c r="GFZ341" s="1017"/>
      <c r="GGA341" s="1017"/>
      <c r="GGB341" s="1017"/>
      <c r="GGC341" s="1017"/>
      <c r="GGD341" s="1017"/>
      <c r="GGE341" s="1017"/>
      <c r="GGF341" s="1017"/>
      <c r="GGG341" s="1017"/>
      <c r="GGH341" s="1017"/>
      <c r="GGI341" s="1017"/>
      <c r="GGJ341" s="1017"/>
      <c r="GGK341" s="1017"/>
      <c r="GGL341" s="1017"/>
      <c r="GGM341" s="1017"/>
      <c r="GGN341" s="1017"/>
      <c r="GGO341" s="1017"/>
      <c r="GGP341" s="1017"/>
      <c r="GGQ341" s="1017"/>
      <c r="GGR341" s="1017"/>
      <c r="GGS341" s="1017"/>
      <c r="GGT341" s="1017"/>
      <c r="GGU341" s="1017"/>
      <c r="GGV341" s="1017"/>
      <c r="GGW341" s="1017"/>
      <c r="GGX341" s="1017"/>
      <c r="GGY341" s="1017"/>
      <c r="GGZ341" s="1017"/>
      <c r="GHA341" s="1017"/>
      <c r="GHB341" s="1017"/>
      <c r="GHC341" s="1017"/>
      <c r="GHD341" s="1017"/>
      <c r="GHE341" s="1017"/>
      <c r="GHF341" s="1017"/>
      <c r="GHG341" s="1017"/>
      <c r="GHH341" s="1017"/>
      <c r="GHI341" s="1017"/>
      <c r="GHJ341" s="1017"/>
      <c r="GHK341" s="1017"/>
      <c r="GHL341" s="1017"/>
      <c r="GHM341" s="1017"/>
      <c r="GHN341" s="1017"/>
      <c r="GHO341" s="1017"/>
      <c r="GHP341" s="1017"/>
      <c r="GHQ341" s="1017"/>
      <c r="GHR341" s="1017"/>
      <c r="GHS341" s="1017"/>
      <c r="GHT341" s="1017"/>
      <c r="GHU341" s="1017"/>
      <c r="GHV341" s="1017"/>
      <c r="GHW341" s="1017"/>
      <c r="GHX341" s="1017"/>
      <c r="GHY341" s="1017"/>
      <c r="GHZ341" s="1017"/>
      <c r="GIA341" s="1017"/>
      <c r="GIB341" s="1017"/>
      <c r="GIC341" s="1017"/>
      <c r="GID341" s="1017"/>
      <c r="GIE341" s="1017"/>
      <c r="GIF341" s="1017"/>
      <c r="GIG341" s="1017"/>
      <c r="GIH341" s="1017"/>
      <c r="GII341" s="1017"/>
      <c r="GIJ341" s="1017"/>
      <c r="GIK341" s="1017"/>
      <c r="GIL341" s="1017"/>
      <c r="GIM341" s="1017"/>
      <c r="GIN341" s="1017"/>
      <c r="GIO341" s="1017"/>
      <c r="GIP341" s="1017"/>
      <c r="GIQ341" s="1017"/>
      <c r="GIR341" s="1017"/>
      <c r="GIS341" s="1017"/>
      <c r="GIT341" s="1017"/>
      <c r="GIU341" s="1017"/>
      <c r="GIV341" s="1017"/>
      <c r="GIW341" s="1017"/>
      <c r="GIX341" s="1017"/>
      <c r="GIY341" s="1017"/>
      <c r="GIZ341" s="1017"/>
      <c r="GJA341" s="1017"/>
      <c r="GJB341" s="1017"/>
      <c r="GJC341" s="1017"/>
      <c r="GJD341" s="1017"/>
      <c r="GJE341" s="1017"/>
      <c r="GJF341" s="1017"/>
      <c r="GJG341" s="1017"/>
      <c r="GJH341" s="1017"/>
      <c r="GJI341" s="1017"/>
      <c r="GJJ341" s="1017"/>
      <c r="GJK341" s="1017"/>
      <c r="GJL341" s="1017"/>
      <c r="GJM341" s="1017"/>
      <c r="GJN341" s="1017"/>
      <c r="GJO341" s="1017"/>
      <c r="GJP341" s="1017"/>
      <c r="GJQ341" s="1017"/>
      <c r="GJR341" s="1017"/>
      <c r="GJS341" s="1017"/>
      <c r="GJT341" s="1017"/>
      <c r="GJU341" s="1017"/>
      <c r="GJV341" s="1017"/>
      <c r="GJW341" s="1017"/>
      <c r="GJX341" s="1017"/>
      <c r="GJY341" s="1017"/>
      <c r="GJZ341" s="1017"/>
      <c r="GKA341" s="1017"/>
      <c r="GKB341" s="1017"/>
      <c r="GKC341" s="1017"/>
      <c r="GKD341" s="1017"/>
      <c r="GKE341" s="1017"/>
      <c r="GKF341" s="1017"/>
      <c r="GKG341" s="1017"/>
      <c r="GKH341" s="1017"/>
      <c r="GKI341" s="1017"/>
      <c r="GKJ341" s="1017"/>
      <c r="GKK341" s="1017"/>
      <c r="GKL341" s="1017"/>
      <c r="GKM341" s="1017"/>
      <c r="GKN341" s="1017"/>
      <c r="GKO341" s="1017"/>
      <c r="GKP341" s="1017"/>
      <c r="GKQ341" s="1017"/>
      <c r="GKR341" s="1017"/>
      <c r="GKS341" s="1017"/>
      <c r="GKT341" s="1017"/>
      <c r="GKU341" s="1017"/>
      <c r="GKV341" s="1017"/>
      <c r="GKW341" s="1017"/>
      <c r="GKX341" s="1017"/>
      <c r="GKY341" s="1017"/>
      <c r="GKZ341" s="1017"/>
      <c r="GLA341" s="1017"/>
      <c r="GLB341" s="1017"/>
      <c r="GLC341" s="1017"/>
      <c r="GLD341" s="1017"/>
      <c r="GLE341" s="1017"/>
      <c r="GLF341" s="1017"/>
      <c r="GLG341" s="1017"/>
      <c r="GLH341" s="1017"/>
      <c r="GLI341" s="1017"/>
      <c r="GLJ341" s="1017"/>
      <c r="GLK341" s="1017"/>
      <c r="GLL341" s="1017"/>
      <c r="GLM341" s="1017"/>
      <c r="GLN341" s="1017"/>
      <c r="GLO341" s="1017"/>
      <c r="GLP341" s="1017"/>
      <c r="GLQ341" s="1017"/>
      <c r="GLR341" s="1017"/>
      <c r="GLS341" s="1017"/>
      <c r="GLT341" s="1017"/>
      <c r="GLU341" s="1017"/>
      <c r="GLV341" s="1017"/>
      <c r="GLW341" s="1017"/>
      <c r="GLX341" s="1017"/>
      <c r="GLY341" s="1017"/>
      <c r="GLZ341" s="1017"/>
      <c r="GMA341" s="1017"/>
      <c r="GMB341" s="1017"/>
      <c r="GMC341" s="1017"/>
      <c r="GMD341" s="1017"/>
      <c r="GME341" s="1017"/>
      <c r="GMF341" s="1017"/>
      <c r="GMG341" s="1017"/>
      <c r="GMH341" s="1017"/>
      <c r="GMI341" s="1017"/>
      <c r="GMJ341" s="1017"/>
      <c r="GMK341" s="1017"/>
      <c r="GML341" s="1017"/>
      <c r="GMM341" s="1017"/>
      <c r="GMN341" s="1017"/>
      <c r="GMO341" s="1017"/>
      <c r="GMP341" s="1017"/>
      <c r="GMQ341" s="1017"/>
      <c r="GMR341" s="1017"/>
      <c r="GMS341" s="1017"/>
      <c r="GMT341" s="1017"/>
      <c r="GMU341" s="1017"/>
      <c r="GMV341" s="1017"/>
      <c r="GMW341" s="1017"/>
      <c r="GMX341" s="1017"/>
      <c r="GMY341" s="1017"/>
      <c r="GMZ341" s="1017"/>
      <c r="GNA341" s="1017"/>
      <c r="GNB341" s="1017"/>
      <c r="GNC341" s="1017"/>
      <c r="GND341" s="1017"/>
      <c r="GNE341" s="1017"/>
      <c r="GNF341" s="1017"/>
      <c r="GNG341" s="1017"/>
      <c r="GNH341" s="1017"/>
      <c r="GNI341" s="1017"/>
      <c r="GNJ341" s="1017"/>
      <c r="GNK341" s="1017"/>
      <c r="GNL341" s="1017"/>
      <c r="GNM341" s="1017"/>
      <c r="GNN341" s="1017"/>
      <c r="GNO341" s="1017"/>
      <c r="GNP341" s="1017"/>
      <c r="GNQ341" s="1017"/>
      <c r="GNR341" s="1017"/>
      <c r="GNS341" s="1017"/>
      <c r="GNT341" s="1017"/>
      <c r="GNU341" s="1017"/>
      <c r="GNV341" s="1017"/>
      <c r="GNW341" s="1017"/>
      <c r="GNX341" s="1017"/>
      <c r="GNY341" s="1017"/>
      <c r="GNZ341" s="1017"/>
      <c r="GOA341" s="1017"/>
      <c r="GOB341" s="1017"/>
      <c r="GOC341" s="1017"/>
      <c r="GOD341" s="1017"/>
      <c r="GOE341" s="1017"/>
      <c r="GOF341" s="1017"/>
      <c r="GOG341" s="1017"/>
      <c r="GOH341" s="1017"/>
      <c r="GOI341" s="1017"/>
      <c r="GOJ341" s="1017"/>
      <c r="GOK341" s="1017"/>
      <c r="GOL341" s="1017"/>
      <c r="GOM341" s="1017"/>
      <c r="GON341" s="1017"/>
      <c r="GOO341" s="1017"/>
      <c r="GOP341" s="1017"/>
      <c r="GOQ341" s="1017"/>
      <c r="GOR341" s="1017"/>
      <c r="GOS341" s="1017"/>
      <c r="GOT341" s="1017"/>
      <c r="GOU341" s="1017"/>
      <c r="GOV341" s="1017"/>
      <c r="GOW341" s="1017"/>
      <c r="GOX341" s="1017"/>
      <c r="GOY341" s="1017"/>
      <c r="GOZ341" s="1017"/>
      <c r="GPA341" s="1017"/>
      <c r="GPB341" s="1017"/>
      <c r="GPC341" s="1017"/>
      <c r="GPD341" s="1017"/>
      <c r="GPE341" s="1017"/>
      <c r="GPF341" s="1017"/>
      <c r="GPG341" s="1017"/>
      <c r="GPH341" s="1017"/>
      <c r="GPI341" s="1017"/>
      <c r="GPJ341" s="1017"/>
      <c r="GPK341" s="1017"/>
      <c r="GPL341" s="1017"/>
      <c r="GPM341" s="1017"/>
      <c r="GPN341" s="1017"/>
      <c r="GPO341" s="1017"/>
      <c r="GPP341" s="1017"/>
      <c r="GPQ341" s="1017"/>
      <c r="GPR341" s="1017"/>
      <c r="GPS341" s="1017"/>
      <c r="GPT341" s="1017"/>
      <c r="GPU341" s="1017"/>
      <c r="GPV341" s="1017"/>
      <c r="GPW341" s="1017"/>
      <c r="GPX341" s="1017"/>
      <c r="GPY341" s="1017"/>
      <c r="GPZ341" s="1017"/>
      <c r="GQA341" s="1017"/>
      <c r="GQB341" s="1017"/>
      <c r="GQC341" s="1017"/>
      <c r="GQD341" s="1017"/>
      <c r="GQE341" s="1017"/>
      <c r="GQF341" s="1017"/>
      <c r="GQG341" s="1017"/>
      <c r="GQH341" s="1017"/>
      <c r="GQI341" s="1017"/>
      <c r="GQJ341" s="1017"/>
      <c r="GQK341" s="1017"/>
      <c r="GQL341" s="1017"/>
      <c r="GQM341" s="1017"/>
      <c r="GQN341" s="1017"/>
      <c r="GQO341" s="1017"/>
      <c r="GQP341" s="1017"/>
      <c r="GQQ341" s="1017"/>
      <c r="GQR341" s="1017"/>
      <c r="GQS341" s="1017"/>
      <c r="GQT341" s="1017"/>
      <c r="GQU341" s="1017"/>
      <c r="GQV341" s="1017"/>
      <c r="GQW341" s="1017"/>
      <c r="GQX341" s="1017"/>
      <c r="GQY341" s="1017"/>
      <c r="GQZ341" s="1017"/>
      <c r="GRA341" s="1017"/>
      <c r="GRB341" s="1017"/>
      <c r="GRC341" s="1017"/>
      <c r="GRD341" s="1017"/>
      <c r="GRE341" s="1017"/>
      <c r="GRF341" s="1017"/>
      <c r="GRG341" s="1017"/>
      <c r="GRH341" s="1017"/>
      <c r="GRI341" s="1017"/>
      <c r="GRJ341" s="1017"/>
      <c r="GRK341" s="1017"/>
      <c r="GRL341" s="1017"/>
      <c r="GRM341" s="1017"/>
      <c r="GRN341" s="1017"/>
      <c r="GRO341" s="1017"/>
      <c r="GRP341" s="1017"/>
      <c r="GRQ341" s="1017"/>
      <c r="GRR341" s="1017"/>
      <c r="GRS341" s="1017"/>
      <c r="GRT341" s="1017"/>
      <c r="GRU341" s="1017"/>
      <c r="GRV341" s="1017"/>
      <c r="GRW341" s="1017"/>
      <c r="GRX341" s="1017"/>
      <c r="GRY341" s="1017"/>
      <c r="GRZ341" s="1017"/>
      <c r="GSA341" s="1017"/>
      <c r="GSB341" s="1017"/>
      <c r="GSC341" s="1017"/>
      <c r="GSD341" s="1017"/>
      <c r="GSE341" s="1017"/>
      <c r="GSF341" s="1017"/>
      <c r="GSG341" s="1017"/>
      <c r="GSH341" s="1017"/>
      <c r="GSI341" s="1017"/>
      <c r="GSJ341" s="1017"/>
      <c r="GSK341" s="1017"/>
      <c r="GSL341" s="1017"/>
      <c r="GSM341" s="1017"/>
      <c r="GSN341" s="1017"/>
      <c r="GSO341" s="1017"/>
      <c r="GSP341" s="1017"/>
      <c r="GSQ341" s="1017"/>
      <c r="GSR341" s="1017"/>
      <c r="GSS341" s="1017"/>
      <c r="GST341" s="1017"/>
      <c r="GSU341" s="1017"/>
      <c r="GSV341" s="1017"/>
      <c r="GSW341" s="1017"/>
      <c r="GSX341" s="1017"/>
      <c r="GSY341" s="1017"/>
      <c r="GSZ341" s="1017"/>
      <c r="GTA341" s="1017"/>
      <c r="GTB341" s="1017"/>
      <c r="GTC341" s="1017"/>
      <c r="GTD341" s="1017"/>
      <c r="GTE341" s="1017"/>
      <c r="GTF341" s="1017"/>
      <c r="GTG341" s="1017"/>
      <c r="GTH341" s="1017"/>
      <c r="GTI341" s="1017"/>
      <c r="GTJ341" s="1017"/>
      <c r="GTK341" s="1017"/>
      <c r="GTL341" s="1017"/>
      <c r="GTM341" s="1017"/>
      <c r="GTN341" s="1017"/>
      <c r="GTO341" s="1017"/>
      <c r="GTP341" s="1017"/>
      <c r="GTQ341" s="1017"/>
      <c r="GTR341" s="1017"/>
      <c r="GTS341" s="1017"/>
      <c r="GTT341" s="1017"/>
      <c r="GTU341" s="1017"/>
      <c r="GTV341" s="1017"/>
      <c r="GTW341" s="1017"/>
      <c r="GTX341" s="1017"/>
      <c r="GTY341" s="1017"/>
      <c r="GTZ341" s="1017"/>
      <c r="GUA341" s="1017"/>
      <c r="GUB341" s="1017"/>
      <c r="GUC341" s="1017"/>
      <c r="GUD341" s="1017"/>
      <c r="GUE341" s="1017"/>
      <c r="GUF341" s="1017"/>
      <c r="GUG341" s="1017"/>
      <c r="GUH341" s="1017"/>
      <c r="GUI341" s="1017"/>
      <c r="GUJ341" s="1017"/>
      <c r="GUK341" s="1017"/>
      <c r="GUL341" s="1017"/>
      <c r="GUM341" s="1017"/>
      <c r="GUN341" s="1017"/>
      <c r="GUO341" s="1017"/>
      <c r="GUP341" s="1017"/>
      <c r="GUQ341" s="1017"/>
      <c r="GUR341" s="1017"/>
      <c r="GUS341" s="1017"/>
      <c r="GUT341" s="1017"/>
      <c r="GUU341" s="1017"/>
      <c r="GUV341" s="1017"/>
      <c r="GUW341" s="1017"/>
      <c r="GUX341" s="1017"/>
      <c r="GUY341" s="1017"/>
      <c r="GUZ341" s="1017"/>
      <c r="GVA341" s="1017"/>
      <c r="GVB341" s="1017"/>
      <c r="GVC341" s="1017"/>
      <c r="GVD341" s="1017"/>
      <c r="GVE341" s="1017"/>
      <c r="GVF341" s="1017"/>
      <c r="GVG341" s="1017"/>
      <c r="GVH341" s="1017"/>
      <c r="GVI341" s="1017"/>
      <c r="GVJ341" s="1017"/>
      <c r="GVK341" s="1017"/>
      <c r="GVL341" s="1017"/>
      <c r="GVM341" s="1017"/>
      <c r="GVN341" s="1017"/>
      <c r="GVO341" s="1017"/>
      <c r="GVP341" s="1017"/>
      <c r="GVQ341" s="1017"/>
      <c r="GVR341" s="1017"/>
      <c r="GVS341" s="1017"/>
      <c r="GVT341" s="1017"/>
      <c r="GVU341" s="1017"/>
      <c r="GVV341" s="1017"/>
      <c r="GVW341" s="1017"/>
      <c r="GVX341" s="1017"/>
      <c r="GVY341" s="1017"/>
      <c r="GVZ341" s="1017"/>
      <c r="GWA341" s="1017"/>
      <c r="GWB341" s="1017"/>
      <c r="GWC341" s="1017"/>
      <c r="GWD341" s="1017"/>
      <c r="GWE341" s="1017"/>
      <c r="GWF341" s="1017"/>
      <c r="GWG341" s="1017"/>
      <c r="GWH341" s="1017"/>
      <c r="GWI341" s="1017"/>
      <c r="GWJ341" s="1017"/>
      <c r="GWK341" s="1017"/>
      <c r="GWL341" s="1017"/>
      <c r="GWM341" s="1017"/>
      <c r="GWN341" s="1017"/>
      <c r="GWO341" s="1017"/>
      <c r="GWP341" s="1017"/>
      <c r="GWQ341" s="1017"/>
      <c r="GWR341" s="1017"/>
      <c r="GWS341" s="1017"/>
      <c r="GWT341" s="1017"/>
      <c r="GWU341" s="1017"/>
      <c r="GWV341" s="1017"/>
      <c r="GWW341" s="1017"/>
      <c r="GWX341" s="1017"/>
      <c r="GWY341" s="1017"/>
      <c r="GWZ341" s="1017"/>
      <c r="GXA341" s="1017"/>
      <c r="GXB341" s="1017"/>
      <c r="GXC341" s="1017"/>
      <c r="GXD341" s="1017"/>
      <c r="GXE341" s="1017"/>
      <c r="GXF341" s="1017"/>
      <c r="GXG341" s="1017"/>
      <c r="GXH341" s="1017"/>
      <c r="GXI341" s="1017"/>
      <c r="GXJ341" s="1017"/>
      <c r="GXK341" s="1017"/>
      <c r="GXL341" s="1017"/>
      <c r="GXM341" s="1017"/>
      <c r="GXN341" s="1017"/>
      <c r="GXO341" s="1017"/>
      <c r="GXP341" s="1017"/>
      <c r="GXQ341" s="1017"/>
      <c r="GXR341" s="1017"/>
      <c r="GXS341" s="1017"/>
      <c r="GXT341" s="1017"/>
      <c r="GXU341" s="1017"/>
      <c r="GXV341" s="1017"/>
      <c r="GXW341" s="1017"/>
      <c r="GXX341" s="1017"/>
      <c r="GXY341" s="1017"/>
      <c r="GXZ341" s="1017"/>
      <c r="GYA341" s="1017"/>
      <c r="GYB341" s="1017"/>
      <c r="GYC341" s="1017"/>
      <c r="GYD341" s="1017"/>
      <c r="GYE341" s="1017"/>
      <c r="GYF341" s="1017"/>
      <c r="GYG341" s="1017"/>
      <c r="GYH341" s="1017"/>
      <c r="GYI341" s="1017"/>
      <c r="GYJ341" s="1017"/>
      <c r="GYK341" s="1017"/>
      <c r="GYL341" s="1017"/>
      <c r="GYM341" s="1017"/>
      <c r="GYN341" s="1017"/>
      <c r="GYO341" s="1017"/>
      <c r="GYP341" s="1017"/>
      <c r="GYQ341" s="1017"/>
      <c r="GYR341" s="1017"/>
      <c r="GYS341" s="1017"/>
      <c r="GYT341" s="1017"/>
      <c r="GYU341" s="1017"/>
      <c r="GYV341" s="1017"/>
      <c r="GYW341" s="1017"/>
      <c r="GYX341" s="1017"/>
      <c r="GYY341" s="1017"/>
      <c r="GYZ341" s="1017"/>
      <c r="GZA341" s="1017"/>
      <c r="GZB341" s="1017"/>
      <c r="GZC341" s="1017"/>
      <c r="GZD341" s="1017"/>
      <c r="GZE341" s="1017"/>
      <c r="GZF341" s="1017"/>
      <c r="GZG341" s="1017"/>
      <c r="GZH341" s="1017"/>
      <c r="GZI341" s="1017"/>
      <c r="GZJ341" s="1017"/>
      <c r="GZK341" s="1017"/>
      <c r="GZL341" s="1017"/>
      <c r="GZM341" s="1017"/>
      <c r="GZN341" s="1017"/>
      <c r="GZO341" s="1017"/>
      <c r="GZP341" s="1017"/>
      <c r="GZQ341" s="1017"/>
      <c r="GZR341" s="1017"/>
      <c r="GZS341" s="1017"/>
      <c r="GZT341" s="1017"/>
      <c r="GZU341" s="1017"/>
      <c r="GZV341" s="1017"/>
      <c r="GZW341" s="1017"/>
      <c r="GZX341" s="1017"/>
      <c r="GZY341" s="1017"/>
      <c r="GZZ341" s="1017"/>
      <c r="HAA341" s="1017"/>
      <c r="HAB341" s="1017"/>
      <c r="HAC341" s="1017"/>
      <c r="HAD341" s="1017"/>
      <c r="HAE341" s="1017"/>
      <c r="HAF341" s="1017"/>
      <c r="HAG341" s="1017"/>
      <c r="HAH341" s="1017"/>
      <c r="HAI341" s="1017"/>
      <c r="HAJ341" s="1017"/>
      <c r="HAK341" s="1017"/>
      <c r="HAL341" s="1017"/>
      <c r="HAM341" s="1017"/>
      <c r="HAN341" s="1017"/>
      <c r="HAO341" s="1017"/>
      <c r="HAP341" s="1017"/>
      <c r="HAQ341" s="1017"/>
      <c r="HAR341" s="1017"/>
      <c r="HAS341" s="1017"/>
      <c r="HAT341" s="1017"/>
      <c r="HAU341" s="1017"/>
      <c r="HAV341" s="1017"/>
      <c r="HAW341" s="1017"/>
      <c r="HAX341" s="1017"/>
      <c r="HAY341" s="1017"/>
      <c r="HAZ341" s="1017"/>
      <c r="HBA341" s="1017"/>
      <c r="HBB341" s="1017"/>
      <c r="HBC341" s="1017"/>
      <c r="HBD341" s="1017"/>
      <c r="HBE341" s="1017"/>
      <c r="HBF341" s="1017"/>
      <c r="HBG341" s="1017"/>
      <c r="HBH341" s="1017"/>
      <c r="HBI341" s="1017"/>
      <c r="HBJ341" s="1017"/>
      <c r="HBK341" s="1017"/>
      <c r="HBL341" s="1017"/>
      <c r="HBM341" s="1017"/>
      <c r="HBN341" s="1017"/>
      <c r="HBO341" s="1017"/>
      <c r="HBP341" s="1017"/>
      <c r="HBQ341" s="1017"/>
      <c r="HBR341" s="1017"/>
      <c r="HBS341" s="1017"/>
      <c r="HBT341" s="1017"/>
      <c r="HBU341" s="1017"/>
      <c r="HBV341" s="1017"/>
      <c r="HBW341" s="1017"/>
      <c r="HBX341" s="1017"/>
      <c r="HBY341" s="1017"/>
      <c r="HBZ341" s="1017"/>
      <c r="HCA341" s="1017"/>
      <c r="HCB341" s="1017"/>
      <c r="HCC341" s="1017"/>
      <c r="HCD341" s="1017"/>
      <c r="HCE341" s="1017"/>
      <c r="HCF341" s="1017"/>
      <c r="HCG341" s="1017"/>
      <c r="HCH341" s="1017"/>
      <c r="HCI341" s="1017"/>
      <c r="HCJ341" s="1017"/>
      <c r="HCK341" s="1017"/>
      <c r="HCL341" s="1017"/>
      <c r="HCM341" s="1017"/>
      <c r="HCN341" s="1017"/>
      <c r="HCO341" s="1017"/>
      <c r="HCP341" s="1017"/>
      <c r="HCQ341" s="1017"/>
      <c r="HCR341" s="1017"/>
      <c r="HCS341" s="1017"/>
      <c r="HCT341" s="1017"/>
      <c r="HCU341" s="1017"/>
      <c r="HCV341" s="1017"/>
      <c r="HCW341" s="1017"/>
      <c r="HCX341" s="1017"/>
      <c r="HCY341" s="1017"/>
      <c r="HCZ341" s="1017"/>
      <c r="HDA341" s="1017"/>
      <c r="HDB341" s="1017"/>
      <c r="HDC341" s="1017"/>
      <c r="HDD341" s="1017"/>
      <c r="HDE341" s="1017"/>
      <c r="HDF341" s="1017"/>
      <c r="HDG341" s="1017"/>
      <c r="HDH341" s="1017"/>
      <c r="HDI341" s="1017"/>
      <c r="HDJ341" s="1017"/>
      <c r="HDK341" s="1017"/>
      <c r="HDL341" s="1017"/>
      <c r="HDM341" s="1017"/>
      <c r="HDN341" s="1017"/>
      <c r="HDO341" s="1017"/>
      <c r="HDP341" s="1017"/>
      <c r="HDQ341" s="1017"/>
      <c r="HDR341" s="1017"/>
      <c r="HDS341" s="1017"/>
      <c r="HDT341" s="1017"/>
      <c r="HDU341" s="1017"/>
      <c r="HDV341" s="1017"/>
      <c r="HDW341" s="1017"/>
      <c r="HDX341" s="1017"/>
      <c r="HDY341" s="1017"/>
      <c r="HDZ341" s="1017"/>
      <c r="HEA341" s="1017"/>
      <c r="HEB341" s="1017"/>
      <c r="HEC341" s="1017"/>
      <c r="HED341" s="1017"/>
      <c r="HEE341" s="1017"/>
      <c r="HEF341" s="1017"/>
      <c r="HEG341" s="1017"/>
      <c r="HEH341" s="1017"/>
      <c r="HEI341" s="1017"/>
      <c r="HEJ341" s="1017"/>
      <c r="HEK341" s="1017"/>
      <c r="HEL341" s="1017"/>
      <c r="HEM341" s="1017"/>
      <c r="HEN341" s="1017"/>
      <c r="HEO341" s="1017"/>
      <c r="HEP341" s="1017"/>
      <c r="HEQ341" s="1017"/>
      <c r="HER341" s="1017"/>
      <c r="HES341" s="1017"/>
      <c r="HET341" s="1017"/>
      <c r="HEU341" s="1017"/>
      <c r="HEV341" s="1017"/>
      <c r="HEW341" s="1017"/>
      <c r="HEX341" s="1017"/>
      <c r="HEY341" s="1017"/>
      <c r="HEZ341" s="1017"/>
      <c r="HFA341" s="1017"/>
      <c r="HFB341" s="1017"/>
      <c r="HFC341" s="1017"/>
      <c r="HFD341" s="1017"/>
      <c r="HFE341" s="1017"/>
      <c r="HFF341" s="1017"/>
      <c r="HFG341" s="1017"/>
      <c r="HFH341" s="1017"/>
      <c r="HFI341" s="1017"/>
      <c r="HFJ341" s="1017"/>
      <c r="HFK341" s="1017"/>
      <c r="HFL341" s="1017"/>
      <c r="HFM341" s="1017"/>
      <c r="HFN341" s="1017"/>
      <c r="HFO341" s="1017"/>
      <c r="HFP341" s="1017"/>
      <c r="HFQ341" s="1017"/>
      <c r="HFR341" s="1017"/>
      <c r="HFS341" s="1017"/>
      <c r="HFT341" s="1017"/>
      <c r="HFU341" s="1017"/>
      <c r="HFV341" s="1017"/>
      <c r="HFW341" s="1017"/>
      <c r="HFX341" s="1017"/>
      <c r="HFY341" s="1017"/>
      <c r="HFZ341" s="1017"/>
      <c r="HGA341" s="1017"/>
      <c r="HGB341" s="1017"/>
      <c r="HGC341" s="1017"/>
      <c r="HGD341" s="1017"/>
      <c r="HGE341" s="1017"/>
      <c r="HGF341" s="1017"/>
      <c r="HGG341" s="1017"/>
      <c r="HGH341" s="1017"/>
      <c r="HGI341" s="1017"/>
      <c r="HGJ341" s="1017"/>
      <c r="HGK341" s="1017"/>
      <c r="HGL341" s="1017"/>
      <c r="HGM341" s="1017"/>
      <c r="HGN341" s="1017"/>
      <c r="HGO341" s="1017"/>
      <c r="HGP341" s="1017"/>
      <c r="HGQ341" s="1017"/>
      <c r="HGR341" s="1017"/>
      <c r="HGS341" s="1017"/>
      <c r="HGT341" s="1017"/>
      <c r="HGU341" s="1017"/>
      <c r="HGV341" s="1017"/>
      <c r="HGW341" s="1017"/>
      <c r="HGX341" s="1017"/>
      <c r="HGY341" s="1017"/>
      <c r="HGZ341" s="1017"/>
      <c r="HHA341" s="1017"/>
      <c r="HHB341" s="1017"/>
      <c r="HHC341" s="1017"/>
      <c r="HHD341" s="1017"/>
      <c r="HHE341" s="1017"/>
      <c r="HHF341" s="1017"/>
      <c r="HHG341" s="1017"/>
      <c r="HHH341" s="1017"/>
      <c r="HHI341" s="1017"/>
      <c r="HHJ341" s="1017"/>
      <c r="HHK341" s="1017"/>
      <c r="HHL341" s="1017"/>
      <c r="HHM341" s="1017"/>
      <c r="HHN341" s="1017"/>
      <c r="HHO341" s="1017"/>
      <c r="HHP341" s="1017"/>
      <c r="HHQ341" s="1017"/>
      <c r="HHR341" s="1017"/>
      <c r="HHS341" s="1017"/>
      <c r="HHT341" s="1017"/>
      <c r="HHU341" s="1017"/>
      <c r="HHV341" s="1017"/>
      <c r="HHW341" s="1017"/>
      <c r="HHX341" s="1017"/>
      <c r="HHY341" s="1017"/>
      <c r="HHZ341" s="1017"/>
      <c r="HIA341" s="1017"/>
      <c r="HIB341" s="1017"/>
      <c r="HIC341" s="1017"/>
      <c r="HID341" s="1017"/>
      <c r="HIE341" s="1017"/>
      <c r="HIF341" s="1017"/>
      <c r="HIG341" s="1017"/>
      <c r="HIH341" s="1017"/>
      <c r="HII341" s="1017"/>
      <c r="HIJ341" s="1017"/>
      <c r="HIK341" s="1017"/>
      <c r="HIL341" s="1017"/>
      <c r="HIM341" s="1017"/>
      <c r="HIN341" s="1017"/>
      <c r="HIO341" s="1017"/>
      <c r="HIP341" s="1017"/>
      <c r="HIQ341" s="1017"/>
      <c r="HIR341" s="1017"/>
      <c r="HIS341" s="1017"/>
      <c r="HIT341" s="1017"/>
      <c r="HIU341" s="1017"/>
      <c r="HIV341" s="1017"/>
      <c r="HIW341" s="1017"/>
      <c r="HIX341" s="1017"/>
      <c r="HIY341" s="1017"/>
      <c r="HIZ341" s="1017"/>
      <c r="HJA341" s="1017"/>
      <c r="HJB341" s="1017"/>
      <c r="HJC341" s="1017"/>
      <c r="HJD341" s="1017"/>
      <c r="HJE341" s="1017"/>
      <c r="HJF341" s="1017"/>
      <c r="HJG341" s="1017"/>
      <c r="HJH341" s="1017"/>
      <c r="HJI341" s="1017"/>
      <c r="HJJ341" s="1017"/>
      <c r="HJK341" s="1017"/>
      <c r="HJL341" s="1017"/>
      <c r="HJM341" s="1017"/>
      <c r="HJN341" s="1017"/>
      <c r="HJO341" s="1017"/>
      <c r="HJP341" s="1017"/>
      <c r="HJQ341" s="1017"/>
      <c r="HJR341" s="1017"/>
      <c r="HJS341" s="1017"/>
      <c r="HJT341" s="1017"/>
      <c r="HJU341" s="1017"/>
      <c r="HJV341" s="1017"/>
      <c r="HJW341" s="1017"/>
      <c r="HJX341" s="1017"/>
      <c r="HJY341" s="1017"/>
      <c r="HJZ341" s="1017"/>
      <c r="HKA341" s="1017"/>
      <c r="HKB341" s="1017"/>
      <c r="HKC341" s="1017"/>
      <c r="HKD341" s="1017"/>
      <c r="HKE341" s="1017"/>
      <c r="HKF341" s="1017"/>
      <c r="HKG341" s="1017"/>
      <c r="HKH341" s="1017"/>
      <c r="HKI341" s="1017"/>
      <c r="HKJ341" s="1017"/>
      <c r="HKK341" s="1017"/>
      <c r="HKL341" s="1017"/>
      <c r="HKM341" s="1017"/>
      <c r="HKN341" s="1017"/>
      <c r="HKO341" s="1017"/>
      <c r="HKP341" s="1017"/>
      <c r="HKQ341" s="1017"/>
      <c r="HKR341" s="1017"/>
      <c r="HKS341" s="1017"/>
      <c r="HKT341" s="1017"/>
      <c r="HKU341" s="1017"/>
      <c r="HKV341" s="1017"/>
      <c r="HKW341" s="1017"/>
      <c r="HKX341" s="1017"/>
      <c r="HKY341" s="1017"/>
      <c r="HKZ341" s="1017"/>
      <c r="HLA341" s="1017"/>
      <c r="HLB341" s="1017"/>
      <c r="HLC341" s="1017"/>
      <c r="HLD341" s="1017"/>
      <c r="HLE341" s="1017"/>
      <c r="HLF341" s="1017"/>
      <c r="HLG341" s="1017"/>
      <c r="HLH341" s="1017"/>
      <c r="HLI341" s="1017"/>
      <c r="HLJ341" s="1017"/>
      <c r="HLK341" s="1017"/>
      <c r="HLL341" s="1017"/>
      <c r="HLM341" s="1017"/>
      <c r="HLN341" s="1017"/>
      <c r="HLO341" s="1017"/>
      <c r="HLP341" s="1017"/>
      <c r="HLQ341" s="1017"/>
      <c r="HLR341" s="1017"/>
      <c r="HLS341" s="1017"/>
      <c r="HLT341" s="1017"/>
      <c r="HLU341" s="1017"/>
      <c r="HLV341" s="1017"/>
      <c r="HLW341" s="1017"/>
      <c r="HLX341" s="1017"/>
      <c r="HLY341" s="1017"/>
      <c r="HLZ341" s="1017"/>
      <c r="HMA341" s="1017"/>
      <c r="HMB341" s="1017"/>
      <c r="HMC341" s="1017"/>
      <c r="HMD341" s="1017"/>
      <c r="HME341" s="1017"/>
      <c r="HMF341" s="1017"/>
      <c r="HMG341" s="1017"/>
      <c r="HMH341" s="1017"/>
      <c r="HMI341" s="1017"/>
      <c r="HMJ341" s="1017"/>
      <c r="HMK341" s="1017"/>
      <c r="HML341" s="1017"/>
      <c r="HMM341" s="1017"/>
      <c r="HMN341" s="1017"/>
      <c r="HMO341" s="1017"/>
      <c r="HMP341" s="1017"/>
      <c r="HMQ341" s="1017"/>
      <c r="HMR341" s="1017"/>
      <c r="HMS341" s="1017"/>
      <c r="HMT341" s="1017"/>
      <c r="HMU341" s="1017"/>
      <c r="HMV341" s="1017"/>
      <c r="HMW341" s="1017"/>
      <c r="HMX341" s="1017"/>
      <c r="HMY341" s="1017"/>
      <c r="HMZ341" s="1017"/>
      <c r="HNA341" s="1017"/>
      <c r="HNB341" s="1017"/>
      <c r="HNC341" s="1017"/>
      <c r="HND341" s="1017"/>
      <c r="HNE341" s="1017"/>
      <c r="HNF341" s="1017"/>
      <c r="HNG341" s="1017"/>
      <c r="HNH341" s="1017"/>
      <c r="HNI341" s="1017"/>
      <c r="HNJ341" s="1017"/>
      <c r="HNK341" s="1017"/>
      <c r="HNL341" s="1017"/>
      <c r="HNM341" s="1017"/>
      <c r="HNN341" s="1017"/>
      <c r="HNO341" s="1017"/>
      <c r="HNP341" s="1017"/>
      <c r="HNQ341" s="1017"/>
      <c r="HNR341" s="1017"/>
      <c r="HNS341" s="1017"/>
      <c r="HNT341" s="1017"/>
      <c r="HNU341" s="1017"/>
      <c r="HNV341" s="1017"/>
      <c r="HNW341" s="1017"/>
      <c r="HNX341" s="1017"/>
      <c r="HNY341" s="1017"/>
      <c r="HNZ341" s="1017"/>
      <c r="HOA341" s="1017"/>
      <c r="HOB341" s="1017"/>
      <c r="HOC341" s="1017"/>
      <c r="HOD341" s="1017"/>
      <c r="HOE341" s="1017"/>
      <c r="HOF341" s="1017"/>
      <c r="HOG341" s="1017"/>
      <c r="HOH341" s="1017"/>
      <c r="HOI341" s="1017"/>
      <c r="HOJ341" s="1017"/>
      <c r="HOK341" s="1017"/>
      <c r="HOL341" s="1017"/>
      <c r="HOM341" s="1017"/>
      <c r="HON341" s="1017"/>
      <c r="HOO341" s="1017"/>
      <c r="HOP341" s="1017"/>
      <c r="HOQ341" s="1017"/>
      <c r="HOR341" s="1017"/>
      <c r="HOS341" s="1017"/>
      <c r="HOT341" s="1017"/>
      <c r="HOU341" s="1017"/>
      <c r="HOV341" s="1017"/>
      <c r="HOW341" s="1017"/>
      <c r="HOX341" s="1017"/>
      <c r="HOY341" s="1017"/>
      <c r="HOZ341" s="1017"/>
      <c r="HPA341" s="1017"/>
      <c r="HPB341" s="1017"/>
      <c r="HPC341" s="1017"/>
      <c r="HPD341" s="1017"/>
      <c r="HPE341" s="1017"/>
      <c r="HPF341" s="1017"/>
      <c r="HPG341" s="1017"/>
      <c r="HPH341" s="1017"/>
      <c r="HPI341" s="1017"/>
      <c r="HPJ341" s="1017"/>
      <c r="HPK341" s="1017"/>
      <c r="HPL341" s="1017"/>
      <c r="HPM341" s="1017"/>
      <c r="HPN341" s="1017"/>
      <c r="HPO341" s="1017"/>
      <c r="HPP341" s="1017"/>
      <c r="HPQ341" s="1017"/>
      <c r="HPR341" s="1017"/>
      <c r="HPS341" s="1017"/>
      <c r="HPT341" s="1017"/>
      <c r="HPU341" s="1017"/>
      <c r="HPV341" s="1017"/>
      <c r="HPW341" s="1017"/>
      <c r="HPX341" s="1017"/>
      <c r="HPY341" s="1017"/>
      <c r="HPZ341" s="1017"/>
      <c r="HQA341" s="1017"/>
      <c r="HQB341" s="1017"/>
      <c r="HQC341" s="1017"/>
      <c r="HQD341" s="1017"/>
      <c r="HQE341" s="1017"/>
      <c r="HQF341" s="1017"/>
      <c r="HQG341" s="1017"/>
      <c r="HQH341" s="1017"/>
      <c r="HQI341" s="1017"/>
      <c r="HQJ341" s="1017"/>
      <c r="HQK341" s="1017"/>
      <c r="HQL341" s="1017"/>
      <c r="HQM341" s="1017"/>
      <c r="HQN341" s="1017"/>
      <c r="HQO341" s="1017"/>
      <c r="HQP341" s="1017"/>
      <c r="HQQ341" s="1017"/>
      <c r="HQR341" s="1017"/>
      <c r="HQS341" s="1017"/>
      <c r="HQT341" s="1017"/>
      <c r="HQU341" s="1017"/>
      <c r="HQV341" s="1017"/>
      <c r="HQW341" s="1017"/>
      <c r="HQX341" s="1017"/>
      <c r="HQY341" s="1017"/>
      <c r="HQZ341" s="1017"/>
      <c r="HRA341" s="1017"/>
      <c r="HRB341" s="1017"/>
      <c r="HRC341" s="1017"/>
      <c r="HRD341" s="1017"/>
      <c r="HRE341" s="1017"/>
      <c r="HRF341" s="1017"/>
      <c r="HRG341" s="1017"/>
      <c r="HRH341" s="1017"/>
      <c r="HRI341" s="1017"/>
      <c r="HRJ341" s="1017"/>
      <c r="HRK341" s="1017"/>
      <c r="HRL341" s="1017"/>
      <c r="HRM341" s="1017"/>
      <c r="HRN341" s="1017"/>
      <c r="HRO341" s="1017"/>
      <c r="HRP341" s="1017"/>
      <c r="HRQ341" s="1017"/>
      <c r="HRR341" s="1017"/>
      <c r="HRS341" s="1017"/>
      <c r="HRT341" s="1017"/>
      <c r="HRU341" s="1017"/>
      <c r="HRV341" s="1017"/>
      <c r="HRW341" s="1017"/>
      <c r="HRX341" s="1017"/>
      <c r="HRY341" s="1017"/>
      <c r="HRZ341" s="1017"/>
      <c r="HSA341" s="1017"/>
      <c r="HSB341" s="1017"/>
      <c r="HSC341" s="1017"/>
      <c r="HSD341" s="1017"/>
      <c r="HSE341" s="1017"/>
      <c r="HSF341" s="1017"/>
      <c r="HSG341" s="1017"/>
      <c r="HSH341" s="1017"/>
      <c r="HSI341" s="1017"/>
      <c r="HSJ341" s="1017"/>
      <c r="HSK341" s="1017"/>
      <c r="HSL341" s="1017"/>
      <c r="HSM341" s="1017"/>
      <c r="HSN341" s="1017"/>
      <c r="HSO341" s="1017"/>
      <c r="HSP341" s="1017"/>
      <c r="HSQ341" s="1017"/>
      <c r="HSR341" s="1017"/>
      <c r="HSS341" s="1017"/>
      <c r="HST341" s="1017"/>
      <c r="HSU341" s="1017"/>
      <c r="HSV341" s="1017"/>
      <c r="HSW341" s="1017"/>
      <c r="HSX341" s="1017"/>
      <c r="HSY341" s="1017"/>
      <c r="HSZ341" s="1017"/>
      <c r="HTA341" s="1017"/>
      <c r="HTB341" s="1017"/>
      <c r="HTC341" s="1017"/>
      <c r="HTD341" s="1017"/>
      <c r="HTE341" s="1017"/>
      <c r="HTF341" s="1017"/>
      <c r="HTG341" s="1017"/>
      <c r="HTH341" s="1017"/>
      <c r="HTI341" s="1017"/>
      <c r="HTJ341" s="1017"/>
      <c r="HTK341" s="1017"/>
      <c r="HTL341" s="1017"/>
      <c r="HTM341" s="1017"/>
      <c r="HTN341" s="1017"/>
      <c r="HTO341" s="1017"/>
      <c r="HTP341" s="1017"/>
      <c r="HTQ341" s="1017"/>
      <c r="HTR341" s="1017"/>
      <c r="HTS341" s="1017"/>
      <c r="HTT341" s="1017"/>
      <c r="HTU341" s="1017"/>
      <c r="HTV341" s="1017"/>
      <c r="HTW341" s="1017"/>
      <c r="HTX341" s="1017"/>
      <c r="HTY341" s="1017"/>
      <c r="HTZ341" s="1017"/>
      <c r="HUA341" s="1017"/>
      <c r="HUB341" s="1017"/>
      <c r="HUC341" s="1017"/>
      <c r="HUD341" s="1017"/>
      <c r="HUE341" s="1017"/>
      <c r="HUF341" s="1017"/>
      <c r="HUG341" s="1017"/>
      <c r="HUH341" s="1017"/>
      <c r="HUI341" s="1017"/>
      <c r="HUJ341" s="1017"/>
      <c r="HUK341" s="1017"/>
      <c r="HUL341" s="1017"/>
      <c r="HUM341" s="1017"/>
      <c r="HUN341" s="1017"/>
      <c r="HUO341" s="1017"/>
      <c r="HUP341" s="1017"/>
      <c r="HUQ341" s="1017"/>
      <c r="HUR341" s="1017"/>
      <c r="HUS341" s="1017"/>
      <c r="HUT341" s="1017"/>
      <c r="HUU341" s="1017"/>
      <c r="HUV341" s="1017"/>
      <c r="HUW341" s="1017"/>
      <c r="HUX341" s="1017"/>
      <c r="HUY341" s="1017"/>
      <c r="HUZ341" s="1017"/>
      <c r="HVA341" s="1017"/>
      <c r="HVB341" s="1017"/>
      <c r="HVC341" s="1017"/>
      <c r="HVD341" s="1017"/>
      <c r="HVE341" s="1017"/>
      <c r="HVF341" s="1017"/>
      <c r="HVG341" s="1017"/>
      <c r="HVH341" s="1017"/>
      <c r="HVI341" s="1017"/>
      <c r="HVJ341" s="1017"/>
      <c r="HVK341" s="1017"/>
      <c r="HVL341" s="1017"/>
      <c r="HVM341" s="1017"/>
      <c r="HVN341" s="1017"/>
      <c r="HVO341" s="1017"/>
      <c r="HVP341" s="1017"/>
      <c r="HVQ341" s="1017"/>
      <c r="HVR341" s="1017"/>
      <c r="HVS341" s="1017"/>
      <c r="HVT341" s="1017"/>
      <c r="HVU341" s="1017"/>
      <c r="HVV341" s="1017"/>
      <c r="HVW341" s="1017"/>
      <c r="HVX341" s="1017"/>
      <c r="HVY341" s="1017"/>
      <c r="HVZ341" s="1017"/>
      <c r="HWA341" s="1017"/>
      <c r="HWB341" s="1017"/>
      <c r="HWC341" s="1017"/>
      <c r="HWD341" s="1017"/>
      <c r="HWE341" s="1017"/>
      <c r="HWF341" s="1017"/>
      <c r="HWG341" s="1017"/>
      <c r="HWH341" s="1017"/>
      <c r="HWI341" s="1017"/>
      <c r="HWJ341" s="1017"/>
      <c r="HWK341" s="1017"/>
      <c r="HWL341" s="1017"/>
      <c r="HWM341" s="1017"/>
      <c r="HWN341" s="1017"/>
      <c r="HWO341" s="1017"/>
      <c r="HWP341" s="1017"/>
      <c r="HWQ341" s="1017"/>
      <c r="HWR341" s="1017"/>
      <c r="HWS341" s="1017"/>
      <c r="HWT341" s="1017"/>
      <c r="HWU341" s="1017"/>
      <c r="HWV341" s="1017"/>
      <c r="HWW341" s="1017"/>
      <c r="HWX341" s="1017"/>
      <c r="HWY341" s="1017"/>
      <c r="HWZ341" s="1017"/>
      <c r="HXA341" s="1017"/>
      <c r="HXB341" s="1017"/>
      <c r="HXC341" s="1017"/>
      <c r="HXD341" s="1017"/>
      <c r="HXE341" s="1017"/>
      <c r="HXF341" s="1017"/>
      <c r="HXG341" s="1017"/>
      <c r="HXH341" s="1017"/>
      <c r="HXI341" s="1017"/>
      <c r="HXJ341" s="1017"/>
      <c r="HXK341" s="1017"/>
      <c r="HXL341" s="1017"/>
      <c r="HXM341" s="1017"/>
      <c r="HXN341" s="1017"/>
      <c r="HXO341" s="1017"/>
      <c r="HXP341" s="1017"/>
      <c r="HXQ341" s="1017"/>
      <c r="HXR341" s="1017"/>
      <c r="HXS341" s="1017"/>
      <c r="HXT341" s="1017"/>
      <c r="HXU341" s="1017"/>
      <c r="HXV341" s="1017"/>
      <c r="HXW341" s="1017"/>
      <c r="HXX341" s="1017"/>
      <c r="HXY341" s="1017"/>
      <c r="HXZ341" s="1017"/>
      <c r="HYA341" s="1017"/>
      <c r="HYB341" s="1017"/>
      <c r="HYC341" s="1017"/>
      <c r="HYD341" s="1017"/>
      <c r="HYE341" s="1017"/>
      <c r="HYF341" s="1017"/>
      <c r="HYG341" s="1017"/>
      <c r="HYH341" s="1017"/>
      <c r="HYI341" s="1017"/>
      <c r="HYJ341" s="1017"/>
      <c r="HYK341" s="1017"/>
      <c r="HYL341" s="1017"/>
      <c r="HYM341" s="1017"/>
      <c r="HYN341" s="1017"/>
      <c r="HYO341" s="1017"/>
      <c r="HYP341" s="1017"/>
      <c r="HYQ341" s="1017"/>
      <c r="HYR341" s="1017"/>
      <c r="HYS341" s="1017"/>
      <c r="HYT341" s="1017"/>
      <c r="HYU341" s="1017"/>
      <c r="HYV341" s="1017"/>
      <c r="HYW341" s="1017"/>
      <c r="HYX341" s="1017"/>
      <c r="HYY341" s="1017"/>
      <c r="HYZ341" s="1017"/>
      <c r="HZA341" s="1017"/>
      <c r="HZB341" s="1017"/>
      <c r="HZC341" s="1017"/>
      <c r="HZD341" s="1017"/>
      <c r="HZE341" s="1017"/>
      <c r="HZF341" s="1017"/>
      <c r="HZG341" s="1017"/>
      <c r="HZH341" s="1017"/>
      <c r="HZI341" s="1017"/>
      <c r="HZJ341" s="1017"/>
      <c r="HZK341" s="1017"/>
      <c r="HZL341" s="1017"/>
      <c r="HZM341" s="1017"/>
      <c r="HZN341" s="1017"/>
      <c r="HZO341" s="1017"/>
      <c r="HZP341" s="1017"/>
      <c r="HZQ341" s="1017"/>
      <c r="HZR341" s="1017"/>
      <c r="HZS341" s="1017"/>
      <c r="HZT341" s="1017"/>
      <c r="HZU341" s="1017"/>
      <c r="HZV341" s="1017"/>
      <c r="HZW341" s="1017"/>
      <c r="HZX341" s="1017"/>
      <c r="HZY341" s="1017"/>
      <c r="HZZ341" s="1017"/>
      <c r="IAA341" s="1017"/>
      <c r="IAB341" s="1017"/>
      <c r="IAC341" s="1017"/>
      <c r="IAD341" s="1017"/>
      <c r="IAE341" s="1017"/>
      <c r="IAF341" s="1017"/>
      <c r="IAG341" s="1017"/>
      <c r="IAH341" s="1017"/>
      <c r="IAI341" s="1017"/>
      <c r="IAJ341" s="1017"/>
      <c r="IAK341" s="1017"/>
      <c r="IAL341" s="1017"/>
      <c r="IAM341" s="1017"/>
      <c r="IAN341" s="1017"/>
      <c r="IAO341" s="1017"/>
      <c r="IAP341" s="1017"/>
      <c r="IAQ341" s="1017"/>
      <c r="IAR341" s="1017"/>
      <c r="IAS341" s="1017"/>
      <c r="IAT341" s="1017"/>
      <c r="IAU341" s="1017"/>
      <c r="IAV341" s="1017"/>
      <c r="IAW341" s="1017"/>
      <c r="IAX341" s="1017"/>
      <c r="IAY341" s="1017"/>
      <c r="IAZ341" s="1017"/>
      <c r="IBA341" s="1017"/>
      <c r="IBB341" s="1017"/>
      <c r="IBC341" s="1017"/>
      <c r="IBD341" s="1017"/>
      <c r="IBE341" s="1017"/>
      <c r="IBF341" s="1017"/>
      <c r="IBG341" s="1017"/>
      <c r="IBH341" s="1017"/>
      <c r="IBI341" s="1017"/>
      <c r="IBJ341" s="1017"/>
      <c r="IBK341" s="1017"/>
      <c r="IBL341" s="1017"/>
      <c r="IBM341" s="1017"/>
      <c r="IBN341" s="1017"/>
      <c r="IBO341" s="1017"/>
      <c r="IBP341" s="1017"/>
      <c r="IBQ341" s="1017"/>
      <c r="IBR341" s="1017"/>
      <c r="IBS341" s="1017"/>
      <c r="IBT341" s="1017"/>
      <c r="IBU341" s="1017"/>
      <c r="IBV341" s="1017"/>
      <c r="IBW341" s="1017"/>
      <c r="IBX341" s="1017"/>
      <c r="IBY341" s="1017"/>
      <c r="IBZ341" s="1017"/>
      <c r="ICA341" s="1017"/>
      <c r="ICB341" s="1017"/>
      <c r="ICC341" s="1017"/>
      <c r="ICD341" s="1017"/>
      <c r="ICE341" s="1017"/>
      <c r="ICF341" s="1017"/>
      <c r="ICG341" s="1017"/>
      <c r="ICH341" s="1017"/>
      <c r="ICI341" s="1017"/>
      <c r="ICJ341" s="1017"/>
      <c r="ICK341" s="1017"/>
      <c r="ICL341" s="1017"/>
      <c r="ICM341" s="1017"/>
      <c r="ICN341" s="1017"/>
      <c r="ICO341" s="1017"/>
      <c r="ICP341" s="1017"/>
      <c r="ICQ341" s="1017"/>
      <c r="ICR341" s="1017"/>
      <c r="ICS341" s="1017"/>
      <c r="ICT341" s="1017"/>
      <c r="ICU341" s="1017"/>
      <c r="ICV341" s="1017"/>
      <c r="ICW341" s="1017"/>
      <c r="ICX341" s="1017"/>
      <c r="ICY341" s="1017"/>
      <c r="ICZ341" s="1017"/>
      <c r="IDA341" s="1017"/>
      <c r="IDB341" s="1017"/>
      <c r="IDC341" s="1017"/>
      <c r="IDD341" s="1017"/>
      <c r="IDE341" s="1017"/>
      <c r="IDF341" s="1017"/>
      <c r="IDG341" s="1017"/>
      <c r="IDH341" s="1017"/>
      <c r="IDI341" s="1017"/>
      <c r="IDJ341" s="1017"/>
      <c r="IDK341" s="1017"/>
      <c r="IDL341" s="1017"/>
      <c r="IDM341" s="1017"/>
      <c r="IDN341" s="1017"/>
      <c r="IDO341" s="1017"/>
      <c r="IDP341" s="1017"/>
      <c r="IDQ341" s="1017"/>
      <c r="IDR341" s="1017"/>
      <c r="IDS341" s="1017"/>
      <c r="IDT341" s="1017"/>
      <c r="IDU341" s="1017"/>
      <c r="IDV341" s="1017"/>
      <c r="IDW341" s="1017"/>
      <c r="IDX341" s="1017"/>
      <c r="IDY341" s="1017"/>
      <c r="IDZ341" s="1017"/>
      <c r="IEA341" s="1017"/>
      <c r="IEB341" s="1017"/>
      <c r="IEC341" s="1017"/>
      <c r="IED341" s="1017"/>
      <c r="IEE341" s="1017"/>
      <c r="IEF341" s="1017"/>
      <c r="IEG341" s="1017"/>
      <c r="IEH341" s="1017"/>
      <c r="IEI341" s="1017"/>
      <c r="IEJ341" s="1017"/>
      <c r="IEK341" s="1017"/>
      <c r="IEL341" s="1017"/>
      <c r="IEM341" s="1017"/>
      <c r="IEN341" s="1017"/>
      <c r="IEO341" s="1017"/>
      <c r="IEP341" s="1017"/>
      <c r="IEQ341" s="1017"/>
      <c r="IER341" s="1017"/>
      <c r="IES341" s="1017"/>
      <c r="IET341" s="1017"/>
      <c r="IEU341" s="1017"/>
      <c r="IEV341" s="1017"/>
      <c r="IEW341" s="1017"/>
      <c r="IEX341" s="1017"/>
      <c r="IEY341" s="1017"/>
      <c r="IEZ341" s="1017"/>
      <c r="IFA341" s="1017"/>
      <c r="IFB341" s="1017"/>
      <c r="IFC341" s="1017"/>
      <c r="IFD341" s="1017"/>
      <c r="IFE341" s="1017"/>
      <c r="IFF341" s="1017"/>
      <c r="IFG341" s="1017"/>
      <c r="IFH341" s="1017"/>
      <c r="IFI341" s="1017"/>
      <c r="IFJ341" s="1017"/>
      <c r="IFK341" s="1017"/>
      <c r="IFL341" s="1017"/>
      <c r="IFM341" s="1017"/>
      <c r="IFN341" s="1017"/>
      <c r="IFO341" s="1017"/>
      <c r="IFP341" s="1017"/>
      <c r="IFQ341" s="1017"/>
      <c r="IFR341" s="1017"/>
      <c r="IFS341" s="1017"/>
      <c r="IFT341" s="1017"/>
      <c r="IFU341" s="1017"/>
      <c r="IFV341" s="1017"/>
      <c r="IFW341" s="1017"/>
      <c r="IFX341" s="1017"/>
      <c r="IFY341" s="1017"/>
      <c r="IFZ341" s="1017"/>
      <c r="IGA341" s="1017"/>
      <c r="IGB341" s="1017"/>
      <c r="IGC341" s="1017"/>
      <c r="IGD341" s="1017"/>
      <c r="IGE341" s="1017"/>
      <c r="IGF341" s="1017"/>
      <c r="IGG341" s="1017"/>
      <c r="IGH341" s="1017"/>
      <c r="IGI341" s="1017"/>
      <c r="IGJ341" s="1017"/>
      <c r="IGK341" s="1017"/>
      <c r="IGL341" s="1017"/>
      <c r="IGM341" s="1017"/>
      <c r="IGN341" s="1017"/>
      <c r="IGO341" s="1017"/>
      <c r="IGP341" s="1017"/>
      <c r="IGQ341" s="1017"/>
      <c r="IGR341" s="1017"/>
      <c r="IGS341" s="1017"/>
      <c r="IGT341" s="1017"/>
      <c r="IGU341" s="1017"/>
      <c r="IGV341" s="1017"/>
      <c r="IGW341" s="1017"/>
      <c r="IGX341" s="1017"/>
      <c r="IGY341" s="1017"/>
      <c r="IGZ341" s="1017"/>
      <c r="IHA341" s="1017"/>
      <c r="IHB341" s="1017"/>
      <c r="IHC341" s="1017"/>
      <c r="IHD341" s="1017"/>
      <c r="IHE341" s="1017"/>
      <c r="IHF341" s="1017"/>
      <c r="IHG341" s="1017"/>
      <c r="IHH341" s="1017"/>
      <c r="IHI341" s="1017"/>
      <c r="IHJ341" s="1017"/>
      <c r="IHK341" s="1017"/>
      <c r="IHL341" s="1017"/>
      <c r="IHM341" s="1017"/>
      <c r="IHN341" s="1017"/>
      <c r="IHO341" s="1017"/>
      <c r="IHP341" s="1017"/>
      <c r="IHQ341" s="1017"/>
      <c r="IHR341" s="1017"/>
      <c r="IHS341" s="1017"/>
      <c r="IHT341" s="1017"/>
      <c r="IHU341" s="1017"/>
      <c r="IHV341" s="1017"/>
      <c r="IHW341" s="1017"/>
      <c r="IHX341" s="1017"/>
      <c r="IHY341" s="1017"/>
      <c r="IHZ341" s="1017"/>
      <c r="IIA341" s="1017"/>
      <c r="IIB341" s="1017"/>
      <c r="IIC341" s="1017"/>
      <c r="IID341" s="1017"/>
      <c r="IIE341" s="1017"/>
      <c r="IIF341" s="1017"/>
      <c r="IIG341" s="1017"/>
      <c r="IIH341" s="1017"/>
      <c r="III341" s="1017"/>
      <c r="IIJ341" s="1017"/>
      <c r="IIK341" s="1017"/>
      <c r="IIL341" s="1017"/>
      <c r="IIM341" s="1017"/>
      <c r="IIN341" s="1017"/>
      <c r="IIO341" s="1017"/>
      <c r="IIP341" s="1017"/>
      <c r="IIQ341" s="1017"/>
      <c r="IIR341" s="1017"/>
      <c r="IIS341" s="1017"/>
      <c r="IIT341" s="1017"/>
      <c r="IIU341" s="1017"/>
      <c r="IIV341" s="1017"/>
      <c r="IIW341" s="1017"/>
      <c r="IIX341" s="1017"/>
      <c r="IIY341" s="1017"/>
      <c r="IIZ341" s="1017"/>
      <c r="IJA341" s="1017"/>
      <c r="IJB341" s="1017"/>
      <c r="IJC341" s="1017"/>
      <c r="IJD341" s="1017"/>
      <c r="IJE341" s="1017"/>
      <c r="IJF341" s="1017"/>
      <c r="IJG341" s="1017"/>
      <c r="IJH341" s="1017"/>
      <c r="IJI341" s="1017"/>
      <c r="IJJ341" s="1017"/>
      <c r="IJK341" s="1017"/>
      <c r="IJL341" s="1017"/>
      <c r="IJM341" s="1017"/>
      <c r="IJN341" s="1017"/>
      <c r="IJO341" s="1017"/>
      <c r="IJP341" s="1017"/>
      <c r="IJQ341" s="1017"/>
      <c r="IJR341" s="1017"/>
      <c r="IJS341" s="1017"/>
      <c r="IJT341" s="1017"/>
      <c r="IJU341" s="1017"/>
      <c r="IJV341" s="1017"/>
      <c r="IJW341" s="1017"/>
      <c r="IJX341" s="1017"/>
      <c r="IJY341" s="1017"/>
      <c r="IJZ341" s="1017"/>
      <c r="IKA341" s="1017"/>
      <c r="IKB341" s="1017"/>
      <c r="IKC341" s="1017"/>
      <c r="IKD341" s="1017"/>
      <c r="IKE341" s="1017"/>
      <c r="IKF341" s="1017"/>
      <c r="IKG341" s="1017"/>
      <c r="IKH341" s="1017"/>
      <c r="IKI341" s="1017"/>
      <c r="IKJ341" s="1017"/>
      <c r="IKK341" s="1017"/>
      <c r="IKL341" s="1017"/>
      <c r="IKM341" s="1017"/>
      <c r="IKN341" s="1017"/>
      <c r="IKO341" s="1017"/>
      <c r="IKP341" s="1017"/>
      <c r="IKQ341" s="1017"/>
      <c r="IKR341" s="1017"/>
      <c r="IKS341" s="1017"/>
      <c r="IKT341" s="1017"/>
      <c r="IKU341" s="1017"/>
      <c r="IKV341" s="1017"/>
      <c r="IKW341" s="1017"/>
      <c r="IKX341" s="1017"/>
      <c r="IKY341" s="1017"/>
      <c r="IKZ341" s="1017"/>
      <c r="ILA341" s="1017"/>
      <c r="ILB341" s="1017"/>
      <c r="ILC341" s="1017"/>
      <c r="ILD341" s="1017"/>
      <c r="ILE341" s="1017"/>
      <c r="ILF341" s="1017"/>
      <c r="ILG341" s="1017"/>
      <c r="ILH341" s="1017"/>
      <c r="ILI341" s="1017"/>
      <c r="ILJ341" s="1017"/>
      <c r="ILK341" s="1017"/>
      <c r="ILL341" s="1017"/>
      <c r="ILM341" s="1017"/>
      <c r="ILN341" s="1017"/>
      <c r="ILO341" s="1017"/>
      <c r="ILP341" s="1017"/>
      <c r="ILQ341" s="1017"/>
      <c r="ILR341" s="1017"/>
      <c r="ILS341" s="1017"/>
      <c r="ILT341" s="1017"/>
      <c r="ILU341" s="1017"/>
      <c r="ILV341" s="1017"/>
      <c r="ILW341" s="1017"/>
      <c r="ILX341" s="1017"/>
      <c r="ILY341" s="1017"/>
      <c r="ILZ341" s="1017"/>
      <c r="IMA341" s="1017"/>
      <c r="IMB341" s="1017"/>
      <c r="IMC341" s="1017"/>
      <c r="IMD341" s="1017"/>
      <c r="IME341" s="1017"/>
      <c r="IMF341" s="1017"/>
      <c r="IMG341" s="1017"/>
      <c r="IMH341" s="1017"/>
      <c r="IMI341" s="1017"/>
      <c r="IMJ341" s="1017"/>
      <c r="IMK341" s="1017"/>
      <c r="IML341" s="1017"/>
      <c r="IMM341" s="1017"/>
      <c r="IMN341" s="1017"/>
      <c r="IMO341" s="1017"/>
      <c r="IMP341" s="1017"/>
      <c r="IMQ341" s="1017"/>
      <c r="IMR341" s="1017"/>
      <c r="IMS341" s="1017"/>
      <c r="IMT341" s="1017"/>
      <c r="IMU341" s="1017"/>
      <c r="IMV341" s="1017"/>
      <c r="IMW341" s="1017"/>
      <c r="IMX341" s="1017"/>
      <c r="IMY341" s="1017"/>
      <c r="IMZ341" s="1017"/>
      <c r="INA341" s="1017"/>
      <c r="INB341" s="1017"/>
      <c r="INC341" s="1017"/>
      <c r="IND341" s="1017"/>
      <c r="INE341" s="1017"/>
      <c r="INF341" s="1017"/>
      <c r="ING341" s="1017"/>
      <c r="INH341" s="1017"/>
      <c r="INI341" s="1017"/>
      <c r="INJ341" s="1017"/>
      <c r="INK341" s="1017"/>
      <c r="INL341" s="1017"/>
      <c r="INM341" s="1017"/>
      <c r="INN341" s="1017"/>
      <c r="INO341" s="1017"/>
      <c r="INP341" s="1017"/>
      <c r="INQ341" s="1017"/>
      <c r="INR341" s="1017"/>
      <c r="INS341" s="1017"/>
      <c r="INT341" s="1017"/>
      <c r="INU341" s="1017"/>
      <c r="INV341" s="1017"/>
      <c r="INW341" s="1017"/>
      <c r="INX341" s="1017"/>
      <c r="INY341" s="1017"/>
      <c r="INZ341" s="1017"/>
      <c r="IOA341" s="1017"/>
      <c r="IOB341" s="1017"/>
      <c r="IOC341" s="1017"/>
      <c r="IOD341" s="1017"/>
      <c r="IOE341" s="1017"/>
      <c r="IOF341" s="1017"/>
      <c r="IOG341" s="1017"/>
      <c r="IOH341" s="1017"/>
      <c r="IOI341" s="1017"/>
      <c r="IOJ341" s="1017"/>
      <c r="IOK341" s="1017"/>
      <c r="IOL341" s="1017"/>
      <c r="IOM341" s="1017"/>
      <c r="ION341" s="1017"/>
      <c r="IOO341" s="1017"/>
      <c r="IOP341" s="1017"/>
      <c r="IOQ341" s="1017"/>
      <c r="IOR341" s="1017"/>
      <c r="IOS341" s="1017"/>
      <c r="IOT341" s="1017"/>
      <c r="IOU341" s="1017"/>
      <c r="IOV341" s="1017"/>
      <c r="IOW341" s="1017"/>
      <c r="IOX341" s="1017"/>
      <c r="IOY341" s="1017"/>
      <c r="IOZ341" s="1017"/>
      <c r="IPA341" s="1017"/>
      <c r="IPB341" s="1017"/>
      <c r="IPC341" s="1017"/>
      <c r="IPD341" s="1017"/>
      <c r="IPE341" s="1017"/>
      <c r="IPF341" s="1017"/>
      <c r="IPG341" s="1017"/>
      <c r="IPH341" s="1017"/>
      <c r="IPI341" s="1017"/>
      <c r="IPJ341" s="1017"/>
      <c r="IPK341" s="1017"/>
      <c r="IPL341" s="1017"/>
      <c r="IPM341" s="1017"/>
      <c r="IPN341" s="1017"/>
      <c r="IPO341" s="1017"/>
      <c r="IPP341" s="1017"/>
      <c r="IPQ341" s="1017"/>
      <c r="IPR341" s="1017"/>
      <c r="IPS341" s="1017"/>
      <c r="IPT341" s="1017"/>
      <c r="IPU341" s="1017"/>
      <c r="IPV341" s="1017"/>
      <c r="IPW341" s="1017"/>
      <c r="IPX341" s="1017"/>
      <c r="IPY341" s="1017"/>
      <c r="IPZ341" s="1017"/>
      <c r="IQA341" s="1017"/>
      <c r="IQB341" s="1017"/>
      <c r="IQC341" s="1017"/>
      <c r="IQD341" s="1017"/>
      <c r="IQE341" s="1017"/>
      <c r="IQF341" s="1017"/>
      <c r="IQG341" s="1017"/>
      <c r="IQH341" s="1017"/>
      <c r="IQI341" s="1017"/>
      <c r="IQJ341" s="1017"/>
      <c r="IQK341" s="1017"/>
      <c r="IQL341" s="1017"/>
      <c r="IQM341" s="1017"/>
      <c r="IQN341" s="1017"/>
      <c r="IQO341" s="1017"/>
      <c r="IQP341" s="1017"/>
      <c r="IQQ341" s="1017"/>
      <c r="IQR341" s="1017"/>
      <c r="IQS341" s="1017"/>
      <c r="IQT341" s="1017"/>
      <c r="IQU341" s="1017"/>
      <c r="IQV341" s="1017"/>
      <c r="IQW341" s="1017"/>
      <c r="IQX341" s="1017"/>
      <c r="IQY341" s="1017"/>
      <c r="IQZ341" s="1017"/>
      <c r="IRA341" s="1017"/>
      <c r="IRB341" s="1017"/>
      <c r="IRC341" s="1017"/>
      <c r="IRD341" s="1017"/>
      <c r="IRE341" s="1017"/>
      <c r="IRF341" s="1017"/>
      <c r="IRG341" s="1017"/>
      <c r="IRH341" s="1017"/>
      <c r="IRI341" s="1017"/>
      <c r="IRJ341" s="1017"/>
      <c r="IRK341" s="1017"/>
      <c r="IRL341" s="1017"/>
      <c r="IRM341" s="1017"/>
      <c r="IRN341" s="1017"/>
      <c r="IRO341" s="1017"/>
      <c r="IRP341" s="1017"/>
      <c r="IRQ341" s="1017"/>
      <c r="IRR341" s="1017"/>
      <c r="IRS341" s="1017"/>
      <c r="IRT341" s="1017"/>
      <c r="IRU341" s="1017"/>
      <c r="IRV341" s="1017"/>
      <c r="IRW341" s="1017"/>
      <c r="IRX341" s="1017"/>
      <c r="IRY341" s="1017"/>
      <c r="IRZ341" s="1017"/>
      <c r="ISA341" s="1017"/>
      <c r="ISB341" s="1017"/>
      <c r="ISC341" s="1017"/>
      <c r="ISD341" s="1017"/>
      <c r="ISE341" s="1017"/>
      <c r="ISF341" s="1017"/>
      <c r="ISG341" s="1017"/>
      <c r="ISH341" s="1017"/>
      <c r="ISI341" s="1017"/>
      <c r="ISJ341" s="1017"/>
      <c r="ISK341" s="1017"/>
      <c r="ISL341" s="1017"/>
      <c r="ISM341" s="1017"/>
      <c r="ISN341" s="1017"/>
      <c r="ISO341" s="1017"/>
      <c r="ISP341" s="1017"/>
      <c r="ISQ341" s="1017"/>
      <c r="ISR341" s="1017"/>
      <c r="ISS341" s="1017"/>
      <c r="IST341" s="1017"/>
      <c r="ISU341" s="1017"/>
      <c r="ISV341" s="1017"/>
      <c r="ISW341" s="1017"/>
      <c r="ISX341" s="1017"/>
      <c r="ISY341" s="1017"/>
      <c r="ISZ341" s="1017"/>
      <c r="ITA341" s="1017"/>
      <c r="ITB341" s="1017"/>
      <c r="ITC341" s="1017"/>
      <c r="ITD341" s="1017"/>
      <c r="ITE341" s="1017"/>
      <c r="ITF341" s="1017"/>
      <c r="ITG341" s="1017"/>
      <c r="ITH341" s="1017"/>
      <c r="ITI341" s="1017"/>
      <c r="ITJ341" s="1017"/>
      <c r="ITK341" s="1017"/>
      <c r="ITL341" s="1017"/>
      <c r="ITM341" s="1017"/>
      <c r="ITN341" s="1017"/>
      <c r="ITO341" s="1017"/>
      <c r="ITP341" s="1017"/>
      <c r="ITQ341" s="1017"/>
      <c r="ITR341" s="1017"/>
      <c r="ITS341" s="1017"/>
      <c r="ITT341" s="1017"/>
      <c r="ITU341" s="1017"/>
      <c r="ITV341" s="1017"/>
      <c r="ITW341" s="1017"/>
      <c r="ITX341" s="1017"/>
      <c r="ITY341" s="1017"/>
      <c r="ITZ341" s="1017"/>
      <c r="IUA341" s="1017"/>
      <c r="IUB341" s="1017"/>
      <c r="IUC341" s="1017"/>
      <c r="IUD341" s="1017"/>
      <c r="IUE341" s="1017"/>
      <c r="IUF341" s="1017"/>
      <c r="IUG341" s="1017"/>
      <c r="IUH341" s="1017"/>
      <c r="IUI341" s="1017"/>
      <c r="IUJ341" s="1017"/>
      <c r="IUK341" s="1017"/>
      <c r="IUL341" s="1017"/>
      <c r="IUM341" s="1017"/>
      <c r="IUN341" s="1017"/>
      <c r="IUO341" s="1017"/>
      <c r="IUP341" s="1017"/>
      <c r="IUQ341" s="1017"/>
      <c r="IUR341" s="1017"/>
      <c r="IUS341" s="1017"/>
      <c r="IUT341" s="1017"/>
      <c r="IUU341" s="1017"/>
      <c r="IUV341" s="1017"/>
      <c r="IUW341" s="1017"/>
      <c r="IUX341" s="1017"/>
      <c r="IUY341" s="1017"/>
      <c r="IUZ341" s="1017"/>
      <c r="IVA341" s="1017"/>
      <c r="IVB341" s="1017"/>
      <c r="IVC341" s="1017"/>
      <c r="IVD341" s="1017"/>
      <c r="IVE341" s="1017"/>
      <c r="IVF341" s="1017"/>
      <c r="IVG341" s="1017"/>
      <c r="IVH341" s="1017"/>
      <c r="IVI341" s="1017"/>
      <c r="IVJ341" s="1017"/>
      <c r="IVK341" s="1017"/>
      <c r="IVL341" s="1017"/>
      <c r="IVM341" s="1017"/>
      <c r="IVN341" s="1017"/>
      <c r="IVO341" s="1017"/>
      <c r="IVP341" s="1017"/>
      <c r="IVQ341" s="1017"/>
      <c r="IVR341" s="1017"/>
      <c r="IVS341" s="1017"/>
      <c r="IVT341" s="1017"/>
      <c r="IVU341" s="1017"/>
      <c r="IVV341" s="1017"/>
      <c r="IVW341" s="1017"/>
      <c r="IVX341" s="1017"/>
      <c r="IVY341" s="1017"/>
      <c r="IVZ341" s="1017"/>
      <c r="IWA341" s="1017"/>
      <c r="IWB341" s="1017"/>
      <c r="IWC341" s="1017"/>
      <c r="IWD341" s="1017"/>
      <c r="IWE341" s="1017"/>
      <c r="IWF341" s="1017"/>
      <c r="IWG341" s="1017"/>
      <c r="IWH341" s="1017"/>
      <c r="IWI341" s="1017"/>
      <c r="IWJ341" s="1017"/>
      <c r="IWK341" s="1017"/>
      <c r="IWL341" s="1017"/>
      <c r="IWM341" s="1017"/>
      <c r="IWN341" s="1017"/>
      <c r="IWO341" s="1017"/>
      <c r="IWP341" s="1017"/>
      <c r="IWQ341" s="1017"/>
      <c r="IWR341" s="1017"/>
      <c r="IWS341" s="1017"/>
      <c r="IWT341" s="1017"/>
      <c r="IWU341" s="1017"/>
      <c r="IWV341" s="1017"/>
      <c r="IWW341" s="1017"/>
      <c r="IWX341" s="1017"/>
      <c r="IWY341" s="1017"/>
      <c r="IWZ341" s="1017"/>
      <c r="IXA341" s="1017"/>
      <c r="IXB341" s="1017"/>
      <c r="IXC341" s="1017"/>
      <c r="IXD341" s="1017"/>
      <c r="IXE341" s="1017"/>
      <c r="IXF341" s="1017"/>
      <c r="IXG341" s="1017"/>
      <c r="IXH341" s="1017"/>
      <c r="IXI341" s="1017"/>
      <c r="IXJ341" s="1017"/>
      <c r="IXK341" s="1017"/>
      <c r="IXL341" s="1017"/>
      <c r="IXM341" s="1017"/>
      <c r="IXN341" s="1017"/>
      <c r="IXO341" s="1017"/>
      <c r="IXP341" s="1017"/>
      <c r="IXQ341" s="1017"/>
      <c r="IXR341" s="1017"/>
      <c r="IXS341" s="1017"/>
      <c r="IXT341" s="1017"/>
      <c r="IXU341" s="1017"/>
      <c r="IXV341" s="1017"/>
      <c r="IXW341" s="1017"/>
      <c r="IXX341" s="1017"/>
      <c r="IXY341" s="1017"/>
      <c r="IXZ341" s="1017"/>
      <c r="IYA341" s="1017"/>
      <c r="IYB341" s="1017"/>
      <c r="IYC341" s="1017"/>
      <c r="IYD341" s="1017"/>
      <c r="IYE341" s="1017"/>
      <c r="IYF341" s="1017"/>
      <c r="IYG341" s="1017"/>
      <c r="IYH341" s="1017"/>
      <c r="IYI341" s="1017"/>
      <c r="IYJ341" s="1017"/>
      <c r="IYK341" s="1017"/>
      <c r="IYL341" s="1017"/>
      <c r="IYM341" s="1017"/>
      <c r="IYN341" s="1017"/>
      <c r="IYO341" s="1017"/>
      <c r="IYP341" s="1017"/>
      <c r="IYQ341" s="1017"/>
      <c r="IYR341" s="1017"/>
      <c r="IYS341" s="1017"/>
      <c r="IYT341" s="1017"/>
      <c r="IYU341" s="1017"/>
      <c r="IYV341" s="1017"/>
      <c r="IYW341" s="1017"/>
      <c r="IYX341" s="1017"/>
      <c r="IYY341" s="1017"/>
      <c r="IYZ341" s="1017"/>
      <c r="IZA341" s="1017"/>
      <c r="IZB341" s="1017"/>
      <c r="IZC341" s="1017"/>
      <c r="IZD341" s="1017"/>
      <c r="IZE341" s="1017"/>
      <c r="IZF341" s="1017"/>
      <c r="IZG341" s="1017"/>
      <c r="IZH341" s="1017"/>
      <c r="IZI341" s="1017"/>
      <c r="IZJ341" s="1017"/>
      <c r="IZK341" s="1017"/>
      <c r="IZL341" s="1017"/>
      <c r="IZM341" s="1017"/>
      <c r="IZN341" s="1017"/>
      <c r="IZO341" s="1017"/>
      <c r="IZP341" s="1017"/>
      <c r="IZQ341" s="1017"/>
      <c r="IZR341" s="1017"/>
      <c r="IZS341" s="1017"/>
      <c r="IZT341" s="1017"/>
      <c r="IZU341" s="1017"/>
      <c r="IZV341" s="1017"/>
      <c r="IZW341" s="1017"/>
      <c r="IZX341" s="1017"/>
      <c r="IZY341" s="1017"/>
      <c r="IZZ341" s="1017"/>
      <c r="JAA341" s="1017"/>
      <c r="JAB341" s="1017"/>
      <c r="JAC341" s="1017"/>
      <c r="JAD341" s="1017"/>
      <c r="JAE341" s="1017"/>
      <c r="JAF341" s="1017"/>
      <c r="JAG341" s="1017"/>
      <c r="JAH341" s="1017"/>
      <c r="JAI341" s="1017"/>
      <c r="JAJ341" s="1017"/>
      <c r="JAK341" s="1017"/>
      <c r="JAL341" s="1017"/>
      <c r="JAM341" s="1017"/>
      <c r="JAN341" s="1017"/>
      <c r="JAO341" s="1017"/>
      <c r="JAP341" s="1017"/>
      <c r="JAQ341" s="1017"/>
      <c r="JAR341" s="1017"/>
      <c r="JAS341" s="1017"/>
      <c r="JAT341" s="1017"/>
      <c r="JAU341" s="1017"/>
      <c r="JAV341" s="1017"/>
      <c r="JAW341" s="1017"/>
      <c r="JAX341" s="1017"/>
      <c r="JAY341" s="1017"/>
      <c r="JAZ341" s="1017"/>
      <c r="JBA341" s="1017"/>
      <c r="JBB341" s="1017"/>
      <c r="JBC341" s="1017"/>
      <c r="JBD341" s="1017"/>
      <c r="JBE341" s="1017"/>
      <c r="JBF341" s="1017"/>
      <c r="JBG341" s="1017"/>
      <c r="JBH341" s="1017"/>
      <c r="JBI341" s="1017"/>
      <c r="JBJ341" s="1017"/>
      <c r="JBK341" s="1017"/>
      <c r="JBL341" s="1017"/>
      <c r="JBM341" s="1017"/>
      <c r="JBN341" s="1017"/>
      <c r="JBO341" s="1017"/>
      <c r="JBP341" s="1017"/>
      <c r="JBQ341" s="1017"/>
      <c r="JBR341" s="1017"/>
      <c r="JBS341" s="1017"/>
      <c r="JBT341" s="1017"/>
      <c r="JBU341" s="1017"/>
      <c r="JBV341" s="1017"/>
      <c r="JBW341" s="1017"/>
      <c r="JBX341" s="1017"/>
      <c r="JBY341" s="1017"/>
      <c r="JBZ341" s="1017"/>
      <c r="JCA341" s="1017"/>
      <c r="JCB341" s="1017"/>
      <c r="JCC341" s="1017"/>
      <c r="JCD341" s="1017"/>
      <c r="JCE341" s="1017"/>
      <c r="JCF341" s="1017"/>
      <c r="JCG341" s="1017"/>
      <c r="JCH341" s="1017"/>
      <c r="JCI341" s="1017"/>
      <c r="JCJ341" s="1017"/>
      <c r="JCK341" s="1017"/>
      <c r="JCL341" s="1017"/>
      <c r="JCM341" s="1017"/>
      <c r="JCN341" s="1017"/>
      <c r="JCO341" s="1017"/>
      <c r="JCP341" s="1017"/>
      <c r="JCQ341" s="1017"/>
      <c r="JCR341" s="1017"/>
      <c r="JCS341" s="1017"/>
      <c r="JCT341" s="1017"/>
      <c r="JCU341" s="1017"/>
      <c r="JCV341" s="1017"/>
      <c r="JCW341" s="1017"/>
      <c r="JCX341" s="1017"/>
      <c r="JCY341" s="1017"/>
      <c r="JCZ341" s="1017"/>
      <c r="JDA341" s="1017"/>
      <c r="JDB341" s="1017"/>
      <c r="JDC341" s="1017"/>
      <c r="JDD341" s="1017"/>
      <c r="JDE341" s="1017"/>
      <c r="JDF341" s="1017"/>
      <c r="JDG341" s="1017"/>
      <c r="JDH341" s="1017"/>
      <c r="JDI341" s="1017"/>
      <c r="JDJ341" s="1017"/>
      <c r="JDK341" s="1017"/>
      <c r="JDL341" s="1017"/>
      <c r="JDM341" s="1017"/>
      <c r="JDN341" s="1017"/>
      <c r="JDO341" s="1017"/>
      <c r="JDP341" s="1017"/>
      <c r="JDQ341" s="1017"/>
      <c r="JDR341" s="1017"/>
      <c r="JDS341" s="1017"/>
      <c r="JDT341" s="1017"/>
      <c r="JDU341" s="1017"/>
      <c r="JDV341" s="1017"/>
      <c r="JDW341" s="1017"/>
      <c r="JDX341" s="1017"/>
      <c r="JDY341" s="1017"/>
      <c r="JDZ341" s="1017"/>
      <c r="JEA341" s="1017"/>
      <c r="JEB341" s="1017"/>
      <c r="JEC341" s="1017"/>
      <c r="JED341" s="1017"/>
      <c r="JEE341" s="1017"/>
      <c r="JEF341" s="1017"/>
      <c r="JEG341" s="1017"/>
      <c r="JEH341" s="1017"/>
      <c r="JEI341" s="1017"/>
      <c r="JEJ341" s="1017"/>
      <c r="JEK341" s="1017"/>
      <c r="JEL341" s="1017"/>
      <c r="JEM341" s="1017"/>
      <c r="JEN341" s="1017"/>
      <c r="JEO341" s="1017"/>
      <c r="JEP341" s="1017"/>
      <c r="JEQ341" s="1017"/>
      <c r="JER341" s="1017"/>
      <c r="JES341" s="1017"/>
      <c r="JET341" s="1017"/>
      <c r="JEU341" s="1017"/>
      <c r="JEV341" s="1017"/>
      <c r="JEW341" s="1017"/>
      <c r="JEX341" s="1017"/>
      <c r="JEY341" s="1017"/>
      <c r="JEZ341" s="1017"/>
      <c r="JFA341" s="1017"/>
      <c r="JFB341" s="1017"/>
      <c r="JFC341" s="1017"/>
      <c r="JFD341" s="1017"/>
      <c r="JFE341" s="1017"/>
      <c r="JFF341" s="1017"/>
      <c r="JFG341" s="1017"/>
      <c r="JFH341" s="1017"/>
      <c r="JFI341" s="1017"/>
      <c r="JFJ341" s="1017"/>
      <c r="JFK341" s="1017"/>
      <c r="JFL341" s="1017"/>
      <c r="JFM341" s="1017"/>
      <c r="JFN341" s="1017"/>
      <c r="JFO341" s="1017"/>
      <c r="JFP341" s="1017"/>
      <c r="JFQ341" s="1017"/>
      <c r="JFR341" s="1017"/>
      <c r="JFS341" s="1017"/>
      <c r="JFT341" s="1017"/>
      <c r="JFU341" s="1017"/>
      <c r="JFV341" s="1017"/>
      <c r="JFW341" s="1017"/>
      <c r="JFX341" s="1017"/>
      <c r="JFY341" s="1017"/>
      <c r="JFZ341" s="1017"/>
      <c r="JGA341" s="1017"/>
      <c r="JGB341" s="1017"/>
      <c r="JGC341" s="1017"/>
      <c r="JGD341" s="1017"/>
      <c r="JGE341" s="1017"/>
      <c r="JGF341" s="1017"/>
      <c r="JGG341" s="1017"/>
      <c r="JGH341" s="1017"/>
      <c r="JGI341" s="1017"/>
      <c r="JGJ341" s="1017"/>
      <c r="JGK341" s="1017"/>
      <c r="JGL341" s="1017"/>
      <c r="JGM341" s="1017"/>
      <c r="JGN341" s="1017"/>
      <c r="JGO341" s="1017"/>
      <c r="JGP341" s="1017"/>
      <c r="JGQ341" s="1017"/>
      <c r="JGR341" s="1017"/>
      <c r="JGS341" s="1017"/>
      <c r="JGT341" s="1017"/>
      <c r="JGU341" s="1017"/>
      <c r="JGV341" s="1017"/>
      <c r="JGW341" s="1017"/>
      <c r="JGX341" s="1017"/>
      <c r="JGY341" s="1017"/>
      <c r="JGZ341" s="1017"/>
      <c r="JHA341" s="1017"/>
      <c r="JHB341" s="1017"/>
      <c r="JHC341" s="1017"/>
      <c r="JHD341" s="1017"/>
      <c r="JHE341" s="1017"/>
      <c r="JHF341" s="1017"/>
      <c r="JHG341" s="1017"/>
      <c r="JHH341" s="1017"/>
      <c r="JHI341" s="1017"/>
      <c r="JHJ341" s="1017"/>
      <c r="JHK341" s="1017"/>
      <c r="JHL341" s="1017"/>
      <c r="JHM341" s="1017"/>
      <c r="JHN341" s="1017"/>
      <c r="JHO341" s="1017"/>
      <c r="JHP341" s="1017"/>
      <c r="JHQ341" s="1017"/>
      <c r="JHR341" s="1017"/>
      <c r="JHS341" s="1017"/>
      <c r="JHT341" s="1017"/>
      <c r="JHU341" s="1017"/>
      <c r="JHV341" s="1017"/>
      <c r="JHW341" s="1017"/>
      <c r="JHX341" s="1017"/>
      <c r="JHY341" s="1017"/>
      <c r="JHZ341" s="1017"/>
      <c r="JIA341" s="1017"/>
      <c r="JIB341" s="1017"/>
      <c r="JIC341" s="1017"/>
      <c r="JID341" s="1017"/>
      <c r="JIE341" s="1017"/>
      <c r="JIF341" s="1017"/>
      <c r="JIG341" s="1017"/>
      <c r="JIH341" s="1017"/>
      <c r="JII341" s="1017"/>
      <c r="JIJ341" s="1017"/>
      <c r="JIK341" s="1017"/>
      <c r="JIL341" s="1017"/>
      <c r="JIM341" s="1017"/>
      <c r="JIN341" s="1017"/>
      <c r="JIO341" s="1017"/>
      <c r="JIP341" s="1017"/>
      <c r="JIQ341" s="1017"/>
      <c r="JIR341" s="1017"/>
      <c r="JIS341" s="1017"/>
      <c r="JIT341" s="1017"/>
      <c r="JIU341" s="1017"/>
      <c r="JIV341" s="1017"/>
      <c r="JIW341" s="1017"/>
      <c r="JIX341" s="1017"/>
      <c r="JIY341" s="1017"/>
      <c r="JIZ341" s="1017"/>
      <c r="JJA341" s="1017"/>
      <c r="JJB341" s="1017"/>
      <c r="JJC341" s="1017"/>
      <c r="JJD341" s="1017"/>
      <c r="JJE341" s="1017"/>
      <c r="JJF341" s="1017"/>
      <c r="JJG341" s="1017"/>
      <c r="JJH341" s="1017"/>
      <c r="JJI341" s="1017"/>
      <c r="JJJ341" s="1017"/>
      <c r="JJK341" s="1017"/>
      <c r="JJL341" s="1017"/>
      <c r="JJM341" s="1017"/>
      <c r="JJN341" s="1017"/>
      <c r="JJO341" s="1017"/>
      <c r="JJP341" s="1017"/>
      <c r="JJQ341" s="1017"/>
      <c r="JJR341" s="1017"/>
      <c r="JJS341" s="1017"/>
      <c r="JJT341" s="1017"/>
      <c r="JJU341" s="1017"/>
      <c r="JJV341" s="1017"/>
      <c r="JJW341" s="1017"/>
      <c r="JJX341" s="1017"/>
      <c r="JJY341" s="1017"/>
      <c r="JJZ341" s="1017"/>
      <c r="JKA341" s="1017"/>
      <c r="JKB341" s="1017"/>
      <c r="JKC341" s="1017"/>
      <c r="JKD341" s="1017"/>
      <c r="JKE341" s="1017"/>
      <c r="JKF341" s="1017"/>
      <c r="JKG341" s="1017"/>
      <c r="JKH341" s="1017"/>
      <c r="JKI341" s="1017"/>
      <c r="JKJ341" s="1017"/>
      <c r="JKK341" s="1017"/>
      <c r="JKL341" s="1017"/>
      <c r="JKM341" s="1017"/>
      <c r="JKN341" s="1017"/>
      <c r="JKO341" s="1017"/>
      <c r="JKP341" s="1017"/>
      <c r="JKQ341" s="1017"/>
      <c r="JKR341" s="1017"/>
      <c r="JKS341" s="1017"/>
      <c r="JKT341" s="1017"/>
      <c r="JKU341" s="1017"/>
      <c r="JKV341" s="1017"/>
      <c r="JKW341" s="1017"/>
      <c r="JKX341" s="1017"/>
      <c r="JKY341" s="1017"/>
      <c r="JKZ341" s="1017"/>
      <c r="JLA341" s="1017"/>
      <c r="JLB341" s="1017"/>
      <c r="JLC341" s="1017"/>
      <c r="JLD341" s="1017"/>
      <c r="JLE341" s="1017"/>
      <c r="JLF341" s="1017"/>
      <c r="JLG341" s="1017"/>
      <c r="JLH341" s="1017"/>
      <c r="JLI341" s="1017"/>
      <c r="JLJ341" s="1017"/>
      <c r="JLK341" s="1017"/>
      <c r="JLL341" s="1017"/>
      <c r="JLM341" s="1017"/>
      <c r="JLN341" s="1017"/>
      <c r="JLO341" s="1017"/>
      <c r="JLP341" s="1017"/>
      <c r="JLQ341" s="1017"/>
      <c r="JLR341" s="1017"/>
      <c r="JLS341" s="1017"/>
      <c r="JLT341" s="1017"/>
      <c r="JLU341" s="1017"/>
      <c r="JLV341" s="1017"/>
      <c r="JLW341" s="1017"/>
      <c r="JLX341" s="1017"/>
      <c r="JLY341" s="1017"/>
      <c r="JLZ341" s="1017"/>
      <c r="JMA341" s="1017"/>
      <c r="JMB341" s="1017"/>
      <c r="JMC341" s="1017"/>
      <c r="JMD341" s="1017"/>
      <c r="JME341" s="1017"/>
      <c r="JMF341" s="1017"/>
      <c r="JMG341" s="1017"/>
      <c r="JMH341" s="1017"/>
      <c r="JMI341" s="1017"/>
      <c r="JMJ341" s="1017"/>
      <c r="JMK341" s="1017"/>
      <c r="JML341" s="1017"/>
      <c r="JMM341" s="1017"/>
      <c r="JMN341" s="1017"/>
      <c r="JMO341" s="1017"/>
      <c r="JMP341" s="1017"/>
      <c r="JMQ341" s="1017"/>
      <c r="JMR341" s="1017"/>
      <c r="JMS341" s="1017"/>
      <c r="JMT341" s="1017"/>
      <c r="JMU341" s="1017"/>
      <c r="JMV341" s="1017"/>
      <c r="JMW341" s="1017"/>
      <c r="JMX341" s="1017"/>
      <c r="JMY341" s="1017"/>
      <c r="JMZ341" s="1017"/>
      <c r="JNA341" s="1017"/>
      <c r="JNB341" s="1017"/>
      <c r="JNC341" s="1017"/>
      <c r="JND341" s="1017"/>
      <c r="JNE341" s="1017"/>
      <c r="JNF341" s="1017"/>
      <c r="JNG341" s="1017"/>
      <c r="JNH341" s="1017"/>
      <c r="JNI341" s="1017"/>
      <c r="JNJ341" s="1017"/>
      <c r="JNK341" s="1017"/>
      <c r="JNL341" s="1017"/>
      <c r="JNM341" s="1017"/>
      <c r="JNN341" s="1017"/>
      <c r="JNO341" s="1017"/>
      <c r="JNP341" s="1017"/>
      <c r="JNQ341" s="1017"/>
      <c r="JNR341" s="1017"/>
      <c r="JNS341" s="1017"/>
      <c r="JNT341" s="1017"/>
      <c r="JNU341" s="1017"/>
      <c r="JNV341" s="1017"/>
      <c r="JNW341" s="1017"/>
      <c r="JNX341" s="1017"/>
      <c r="JNY341" s="1017"/>
      <c r="JNZ341" s="1017"/>
      <c r="JOA341" s="1017"/>
      <c r="JOB341" s="1017"/>
      <c r="JOC341" s="1017"/>
      <c r="JOD341" s="1017"/>
      <c r="JOE341" s="1017"/>
      <c r="JOF341" s="1017"/>
      <c r="JOG341" s="1017"/>
      <c r="JOH341" s="1017"/>
      <c r="JOI341" s="1017"/>
      <c r="JOJ341" s="1017"/>
      <c r="JOK341" s="1017"/>
      <c r="JOL341" s="1017"/>
      <c r="JOM341" s="1017"/>
      <c r="JON341" s="1017"/>
      <c r="JOO341" s="1017"/>
      <c r="JOP341" s="1017"/>
      <c r="JOQ341" s="1017"/>
      <c r="JOR341" s="1017"/>
      <c r="JOS341" s="1017"/>
      <c r="JOT341" s="1017"/>
      <c r="JOU341" s="1017"/>
      <c r="JOV341" s="1017"/>
      <c r="JOW341" s="1017"/>
      <c r="JOX341" s="1017"/>
      <c r="JOY341" s="1017"/>
      <c r="JOZ341" s="1017"/>
      <c r="JPA341" s="1017"/>
      <c r="JPB341" s="1017"/>
      <c r="JPC341" s="1017"/>
      <c r="JPD341" s="1017"/>
      <c r="JPE341" s="1017"/>
      <c r="JPF341" s="1017"/>
      <c r="JPG341" s="1017"/>
      <c r="JPH341" s="1017"/>
      <c r="JPI341" s="1017"/>
      <c r="JPJ341" s="1017"/>
      <c r="JPK341" s="1017"/>
      <c r="JPL341" s="1017"/>
      <c r="JPM341" s="1017"/>
      <c r="JPN341" s="1017"/>
      <c r="JPO341" s="1017"/>
      <c r="JPP341" s="1017"/>
      <c r="JPQ341" s="1017"/>
      <c r="JPR341" s="1017"/>
      <c r="JPS341" s="1017"/>
      <c r="JPT341" s="1017"/>
      <c r="JPU341" s="1017"/>
      <c r="JPV341" s="1017"/>
      <c r="JPW341" s="1017"/>
      <c r="JPX341" s="1017"/>
      <c r="JPY341" s="1017"/>
      <c r="JPZ341" s="1017"/>
      <c r="JQA341" s="1017"/>
      <c r="JQB341" s="1017"/>
      <c r="JQC341" s="1017"/>
      <c r="JQD341" s="1017"/>
      <c r="JQE341" s="1017"/>
      <c r="JQF341" s="1017"/>
      <c r="JQG341" s="1017"/>
      <c r="JQH341" s="1017"/>
      <c r="JQI341" s="1017"/>
      <c r="JQJ341" s="1017"/>
      <c r="JQK341" s="1017"/>
      <c r="JQL341" s="1017"/>
      <c r="JQM341" s="1017"/>
      <c r="JQN341" s="1017"/>
      <c r="JQO341" s="1017"/>
      <c r="JQP341" s="1017"/>
      <c r="JQQ341" s="1017"/>
      <c r="JQR341" s="1017"/>
      <c r="JQS341" s="1017"/>
      <c r="JQT341" s="1017"/>
      <c r="JQU341" s="1017"/>
      <c r="JQV341" s="1017"/>
      <c r="JQW341" s="1017"/>
      <c r="JQX341" s="1017"/>
      <c r="JQY341" s="1017"/>
      <c r="JQZ341" s="1017"/>
      <c r="JRA341" s="1017"/>
      <c r="JRB341" s="1017"/>
      <c r="JRC341" s="1017"/>
      <c r="JRD341" s="1017"/>
      <c r="JRE341" s="1017"/>
      <c r="JRF341" s="1017"/>
      <c r="JRG341" s="1017"/>
      <c r="JRH341" s="1017"/>
      <c r="JRI341" s="1017"/>
      <c r="JRJ341" s="1017"/>
      <c r="JRK341" s="1017"/>
      <c r="JRL341" s="1017"/>
      <c r="JRM341" s="1017"/>
      <c r="JRN341" s="1017"/>
      <c r="JRO341" s="1017"/>
      <c r="JRP341" s="1017"/>
      <c r="JRQ341" s="1017"/>
      <c r="JRR341" s="1017"/>
      <c r="JRS341" s="1017"/>
      <c r="JRT341" s="1017"/>
      <c r="JRU341" s="1017"/>
      <c r="JRV341" s="1017"/>
      <c r="JRW341" s="1017"/>
      <c r="JRX341" s="1017"/>
      <c r="JRY341" s="1017"/>
      <c r="JRZ341" s="1017"/>
      <c r="JSA341" s="1017"/>
      <c r="JSB341" s="1017"/>
      <c r="JSC341" s="1017"/>
      <c r="JSD341" s="1017"/>
      <c r="JSE341" s="1017"/>
      <c r="JSF341" s="1017"/>
      <c r="JSG341" s="1017"/>
      <c r="JSH341" s="1017"/>
      <c r="JSI341" s="1017"/>
      <c r="JSJ341" s="1017"/>
      <c r="JSK341" s="1017"/>
      <c r="JSL341" s="1017"/>
      <c r="JSM341" s="1017"/>
      <c r="JSN341" s="1017"/>
      <c r="JSO341" s="1017"/>
      <c r="JSP341" s="1017"/>
      <c r="JSQ341" s="1017"/>
      <c r="JSR341" s="1017"/>
      <c r="JSS341" s="1017"/>
      <c r="JST341" s="1017"/>
      <c r="JSU341" s="1017"/>
      <c r="JSV341" s="1017"/>
      <c r="JSW341" s="1017"/>
      <c r="JSX341" s="1017"/>
      <c r="JSY341" s="1017"/>
      <c r="JSZ341" s="1017"/>
      <c r="JTA341" s="1017"/>
      <c r="JTB341" s="1017"/>
      <c r="JTC341" s="1017"/>
      <c r="JTD341" s="1017"/>
      <c r="JTE341" s="1017"/>
      <c r="JTF341" s="1017"/>
      <c r="JTG341" s="1017"/>
      <c r="JTH341" s="1017"/>
      <c r="JTI341" s="1017"/>
      <c r="JTJ341" s="1017"/>
      <c r="JTK341" s="1017"/>
      <c r="JTL341" s="1017"/>
      <c r="JTM341" s="1017"/>
      <c r="JTN341" s="1017"/>
      <c r="JTO341" s="1017"/>
      <c r="JTP341" s="1017"/>
      <c r="JTQ341" s="1017"/>
      <c r="JTR341" s="1017"/>
      <c r="JTS341" s="1017"/>
      <c r="JTT341" s="1017"/>
      <c r="JTU341" s="1017"/>
      <c r="JTV341" s="1017"/>
      <c r="JTW341" s="1017"/>
      <c r="JTX341" s="1017"/>
      <c r="JTY341" s="1017"/>
      <c r="JTZ341" s="1017"/>
      <c r="JUA341" s="1017"/>
      <c r="JUB341" s="1017"/>
      <c r="JUC341" s="1017"/>
      <c r="JUD341" s="1017"/>
      <c r="JUE341" s="1017"/>
      <c r="JUF341" s="1017"/>
      <c r="JUG341" s="1017"/>
      <c r="JUH341" s="1017"/>
      <c r="JUI341" s="1017"/>
      <c r="JUJ341" s="1017"/>
      <c r="JUK341" s="1017"/>
      <c r="JUL341" s="1017"/>
      <c r="JUM341" s="1017"/>
      <c r="JUN341" s="1017"/>
      <c r="JUO341" s="1017"/>
      <c r="JUP341" s="1017"/>
      <c r="JUQ341" s="1017"/>
      <c r="JUR341" s="1017"/>
      <c r="JUS341" s="1017"/>
      <c r="JUT341" s="1017"/>
      <c r="JUU341" s="1017"/>
      <c r="JUV341" s="1017"/>
      <c r="JUW341" s="1017"/>
      <c r="JUX341" s="1017"/>
      <c r="JUY341" s="1017"/>
      <c r="JUZ341" s="1017"/>
      <c r="JVA341" s="1017"/>
      <c r="JVB341" s="1017"/>
      <c r="JVC341" s="1017"/>
      <c r="JVD341" s="1017"/>
      <c r="JVE341" s="1017"/>
      <c r="JVF341" s="1017"/>
      <c r="JVG341" s="1017"/>
      <c r="JVH341" s="1017"/>
      <c r="JVI341" s="1017"/>
      <c r="JVJ341" s="1017"/>
      <c r="JVK341" s="1017"/>
      <c r="JVL341" s="1017"/>
      <c r="JVM341" s="1017"/>
      <c r="JVN341" s="1017"/>
      <c r="JVO341" s="1017"/>
      <c r="JVP341" s="1017"/>
      <c r="JVQ341" s="1017"/>
      <c r="JVR341" s="1017"/>
      <c r="JVS341" s="1017"/>
      <c r="JVT341" s="1017"/>
      <c r="JVU341" s="1017"/>
      <c r="JVV341" s="1017"/>
      <c r="JVW341" s="1017"/>
      <c r="JVX341" s="1017"/>
      <c r="JVY341" s="1017"/>
      <c r="JVZ341" s="1017"/>
      <c r="JWA341" s="1017"/>
      <c r="JWB341" s="1017"/>
      <c r="JWC341" s="1017"/>
      <c r="JWD341" s="1017"/>
      <c r="JWE341" s="1017"/>
      <c r="JWF341" s="1017"/>
      <c r="JWG341" s="1017"/>
      <c r="JWH341" s="1017"/>
      <c r="JWI341" s="1017"/>
      <c r="JWJ341" s="1017"/>
      <c r="JWK341" s="1017"/>
      <c r="JWL341" s="1017"/>
      <c r="JWM341" s="1017"/>
      <c r="JWN341" s="1017"/>
      <c r="JWO341" s="1017"/>
      <c r="JWP341" s="1017"/>
      <c r="JWQ341" s="1017"/>
      <c r="JWR341" s="1017"/>
      <c r="JWS341" s="1017"/>
      <c r="JWT341" s="1017"/>
      <c r="JWU341" s="1017"/>
      <c r="JWV341" s="1017"/>
      <c r="JWW341" s="1017"/>
      <c r="JWX341" s="1017"/>
      <c r="JWY341" s="1017"/>
      <c r="JWZ341" s="1017"/>
      <c r="JXA341" s="1017"/>
      <c r="JXB341" s="1017"/>
      <c r="JXC341" s="1017"/>
      <c r="JXD341" s="1017"/>
      <c r="JXE341" s="1017"/>
      <c r="JXF341" s="1017"/>
      <c r="JXG341" s="1017"/>
      <c r="JXH341" s="1017"/>
      <c r="JXI341" s="1017"/>
      <c r="JXJ341" s="1017"/>
      <c r="JXK341" s="1017"/>
      <c r="JXL341" s="1017"/>
      <c r="JXM341" s="1017"/>
      <c r="JXN341" s="1017"/>
      <c r="JXO341" s="1017"/>
      <c r="JXP341" s="1017"/>
      <c r="JXQ341" s="1017"/>
      <c r="JXR341" s="1017"/>
      <c r="JXS341" s="1017"/>
      <c r="JXT341" s="1017"/>
      <c r="JXU341" s="1017"/>
      <c r="JXV341" s="1017"/>
      <c r="JXW341" s="1017"/>
      <c r="JXX341" s="1017"/>
      <c r="JXY341" s="1017"/>
      <c r="JXZ341" s="1017"/>
      <c r="JYA341" s="1017"/>
      <c r="JYB341" s="1017"/>
      <c r="JYC341" s="1017"/>
      <c r="JYD341" s="1017"/>
      <c r="JYE341" s="1017"/>
      <c r="JYF341" s="1017"/>
      <c r="JYG341" s="1017"/>
      <c r="JYH341" s="1017"/>
      <c r="JYI341" s="1017"/>
      <c r="JYJ341" s="1017"/>
      <c r="JYK341" s="1017"/>
      <c r="JYL341" s="1017"/>
      <c r="JYM341" s="1017"/>
      <c r="JYN341" s="1017"/>
      <c r="JYO341" s="1017"/>
      <c r="JYP341" s="1017"/>
      <c r="JYQ341" s="1017"/>
      <c r="JYR341" s="1017"/>
      <c r="JYS341" s="1017"/>
      <c r="JYT341" s="1017"/>
      <c r="JYU341" s="1017"/>
      <c r="JYV341" s="1017"/>
      <c r="JYW341" s="1017"/>
      <c r="JYX341" s="1017"/>
      <c r="JYY341" s="1017"/>
      <c r="JYZ341" s="1017"/>
      <c r="JZA341" s="1017"/>
      <c r="JZB341" s="1017"/>
      <c r="JZC341" s="1017"/>
      <c r="JZD341" s="1017"/>
      <c r="JZE341" s="1017"/>
      <c r="JZF341" s="1017"/>
      <c r="JZG341" s="1017"/>
      <c r="JZH341" s="1017"/>
      <c r="JZI341" s="1017"/>
      <c r="JZJ341" s="1017"/>
      <c r="JZK341" s="1017"/>
      <c r="JZL341" s="1017"/>
      <c r="JZM341" s="1017"/>
      <c r="JZN341" s="1017"/>
      <c r="JZO341" s="1017"/>
      <c r="JZP341" s="1017"/>
      <c r="JZQ341" s="1017"/>
      <c r="JZR341" s="1017"/>
      <c r="JZS341" s="1017"/>
      <c r="JZT341" s="1017"/>
      <c r="JZU341" s="1017"/>
      <c r="JZV341" s="1017"/>
      <c r="JZW341" s="1017"/>
      <c r="JZX341" s="1017"/>
      <c r="JZY341" s="1017"/>
      <c r="JZZ341" s="1017"/>
      <c r="KAA341" s="1017"/>
      <c r="KAB341" s="1017"/>
      <c r="KAC341" s="1017"/>
      <c r="KAD341" s="1017"/>
      <c r="KAE341" s="1017"/>
      <c r="KAF341" s="1017"/>
      <c r="KAG341" s="1017"/>
      <c r="KAH341" s="1017"/>
      <c r="KAI341" s="1017"/>
      <c r="KAJ341" s="1017"/>
      <c r="KAK341" s="1017"/>
      <c r="KAL341" s="1017"/>
      <c r="KAM341" s="1017"/>
      <c r="KAN341" s="1017"/>
      <c r="KAO341" s="1017"/>
      <c r="KAP341" s="1017"/>
      <c r="KAQ341" s="1017"/>
      <c r="KAR341" s="1017"/>
      <c r="KAS341" s="1017"/>
      <c r="KAT341" s="1017"/>
      <c r="KAU341" s="1017"/>
      <c r="KAV341" s="1017"/>
      <c r="KAW341" s="1017"/>
      <c r="KAX341" s="1017"/>
      <c r="KAY341" s="1017"/>
      <c r="KAZ341" s="1017"/>
      <c r="KBA341" s="1017"/>
      <c r="KBB341" s="1017"/>
      <c r="KBC341" s="1017"/>
      <c r="KBD341" s="1017"/>
      <c r="KBE341" s="1017"/>
      <c r="KBF341" s="1017"/>
      <c r="KBG341" s="1017"/>
      <c r="KBH341" s="1017"/>
      <c r="KBI341" s="1017"/>
      <c r="KBJ341" s="1017"/>
      <c r="KBK341" s="1017"/>
      <c r="KBL341" s="1017"/>
      <c r="KBM341" s="1017"/>
      <c r="KBN341" s="1017"/>
      <c r="KBO341" s="1017"/>
      <c r="KBP341" s="1017"/>
      <c r="KBQ341" s="1017"/>
      <c r="KBR341" s="1017"/>
      <c r="KBS341" s="1017"/>
      <c r="KBT341" s="1017"/>
      <c r="KBU341" s="1017"/>
      <c r="KBV341" s="1017"/>
      <c r="KBW341" s="1017"/>
      <c r="KBX341" s="1017"/>
      <c r="KBY341" s="1017"/>
      <c r="KBZ341" s="1017"/>
      <c r="KCA341" s="1017"/>
      <c r="KCB341" s="1017"/>
      <c r="KCC341" s="1017"/>
      <c r="KCD341" s="1017"/>
      <c r="KCE341" s="1017"/>
      <c r="KCF341" s="1017"/>
      <c r="KCG341" s="1017"/>
      <c r="KCH341" s="1017"/>
      <c r="KCI341" s="1017"/>
      <c r="KCJ341" s="1017"/>
      <c r="KCK341" s="1017"/>
      <c r="KCL341" s="1017"/>
      <c r="KCM341" s="1017"/>
      <c r="KCN341" s="1017"/>
      <c r="KCO341" s="1017"/>
      <c r="KCP341" s="1017"/>
      <c r="KCQ341" s="1017"/>
      <c r="KCR341" s="1017"/>
      <c r="KCS341" s="1017"/>
      <c r="KCT341" s="1017"/>
      <c r="KCU341" s="1017"/>
      <c r="KCV341" s="1017"/>
      <c r="KCW341" s="1017"/>
      <c r="KCX341" s="1017"/>
      <c r="KCY341" s="1017"/>
      <c r="KCZ341" s="1017"/>
      <c r="KDA341" s="1017"/>
      <c r="KDB341" s="1017"/>
      <c r="KDC341" s="1017"/>
      <c r="KDD341" s="1017"/>
      <c r="KDE341" s="1017"/>
      <c r="KDF341" s="1017"/>
      <c r="KDG341" s="1017"/>
      <c r="KDH341" s="1017"/>
      <c r="KDI341" s="1017"/>
      <c r="KDJ341" s="1017"/>
      <c r="KDK341" s="1017"/>
      <c r="KDL341" s="1017"/>
      <c r="KDM341" s="1017"/>
      <c r="KDN341" s="1017"/>
      <c r="KDO341" s="1017"/>
      <c r="KDP341" s="1017"/>
      <c r="KDQ341" s="1017"/>
      <c r="KDR341" s="1017"/>
      <c r="KDS341" s="1017"/>
      <c r="KDT341" s="1017"/>
      <c r="KDU341" s="1017"/>
      <c r="KDV341" s="1017"/>
      <c r="KDW341" s="1017"/>
      <c r="KDX341" s="1017"/>
      <c r="KDY341" s="1017"/>
      <c r="KDZ341" s="1017"/>
      <c r="KEA341" s="1017"/>
      <c r="KEB341" s="1017"/>
      <c r="KEC341" s="1017"/>
      <c r="KED341" s="1017"/>
      <c r="KEE341" s="1017"/>
      <c r="KEF341" s="1017"/>
      <c r="KEG341" s="1017"/>
      <c r="KEH341" s="1017"/>
      <c r="KEI341" s="1017"/>
      <c r="KEJ341" s="1017"/>
      <c r="KEK341" s="1017"/>
      <c r="KEL341" s="1017"/>
      <c r="KEM341" s="1017"/>
      <c r="KEN341" s="1017"/>
      <c r="KEO341" s="1017"/>
      <c r="KEP341" s="1017"/>
      <c r="KEQ341" s="1017"/>
      <c r="KER341" s="1017"/>
      <c r="KES341" s="1017"/>
      <c r="KET341" s="1017"/>
      <c r="KEU341" s="1017"/>
      <c r="KEV341" s="1017"/>
      <c r="KEW341" s="1017"/>
      <c r="KEX341" s="1017"/>
      <c r="KEY341" s="1017"/>
      <c r="KEZ341" s="1017"/>
      <c r="KFA341" s="1017"/>
      <c r="KFB341" s="1017"/>
      <c r="KFC341" s="1017"/>
      <c r="KFD341" s="1017"/>
      <c r="KFE341" s="1017"/>
      <c r="KFF341" s="1017"/>
      <c r="KFG341" s="1017"/>
      <c r="KFH341" s="1017"/>
      <c r="KFI341" s="1017"/>
      <c r="KFJ341" s="1017"/>
      <c r="KFK341" s="1017"/>
      <c r="KFL341" s="1017"/>
      <c r="KFM341" s="1017"/>
      <c r="KFN341" s="1017"/>
      <c r="KFO341" s="1017"/>
      <c r="KFP341" s="1017"/>
      <c r="KFQ341" s="1017"/>
      <c r="KFR341" s="1017"/>
      <c r="KFS341" s="1017"/>
      <c r="KFT341" s="1017"/>
      <c r="KFU341" s="1017"/>
      <c r="KFV341" s="1017"/>
      <c r="KFW341" s="1017"/>
      <c r="KFX341" s="1017"/>
      <c r="KFY341" s="1017"/>
      <c r="KFZ341" s="1017"/>
      <c r="KGA341" s="1017"/>
      <c r="KGB341" s="1017"/>
      <c r="KGC341" s="1017"/>
      <c r="KGD341" s="1017"/>
      <c r="KGE341" s="1017"/>
      <c r="KGF341" s="1017"/>
      <c r="KGG341" s="1017"/>
      <c r="KGH341" s="1017"/>
      <c r="KGI341" s="1017"/>
      <c r="KGJ341" s="1017"/>
      <c r="KGK341" s="1017"/>
      <c r="KGL341" s="1017"/>
      <c r="KGM341" s="1017"/>
      <c r="KGN341" s="1017"/>
      <c r="KGO341" s="1017"/>
      <c r="KGP341" s="1017"/>
      <c r="KGQ341" s="1017"/>
      <c r="KGR341" s="1017"/>
      <c r="KGS341" s="1017"/>
      <c r="KGT341" s="1017"/>
      <c r="KGU341" s="1017"/>
      <c r="KGV341" s="1017"/>
      <c r="KGW341" s="1017"/>
      <c r="KGX341" s="1017"/>
      <c r="KGY341" s="1017"/>
      <c r="KGZ341" s="1017"/>
      <c r="KHA341" s="1017"/>
      <c r="KHB341" s="1017"/>
      <c r="KHC341" s="1017"/>
      <c r="KHD341" s="1017"/>
      <c r="KHE341" s="1017"/>
      <c r="KHF341" s="1017"/>
      <c r="KHG341" s="1017"/>
      <c r="KHH341" s="1017"/>
      <c r="KHI341" s="1017"/>
      <c r="KHJ341" s="1017"/>
      <c r="KHK341" s="1017"/>
      <c r="KHL341" s="1017"/>
      <c r="KHM341" s="1017"/>
      <c r="KHN341" s="1017"/>
      <c r="KHO341" s="1017"/>
      <c r="KHP341" s="1017"/>
      <c r="KHQ341" s="1017"/>
      <c r="KHR341" s="1017"/>
      <c r="KHS341" s="1017"/>
      <c r="KHT341" s="1017"/>
      <c r="KHU341" s="1017"/>
      <c r="KHV341" s="1017"/>
      <c r="KHW341" s="1017"/>
      <c r="KHX341" s="1017"/>
      <c r="KHY341" s="1017"/>
      <c r="KHZ341" s="1017"/>
      <c r="KIA341" s="1017"/>
      <c r="KIB341" s="1017"/>
      <c r="KIC341" s="1017"/>
      <c r="KID341" s="1017"/>
      <c r="KIE341" s="1017"/>
      <c r="KIF341" s="1017"/>
      <c r="KIG341" s="1017"/>
      <c r="KIH341" s="1017"/>
      <c r="KII341" s="1017"/>
      <c r="KIJ341" s="1017"/>
      <c r="KIK341" s="1017"/>
      <c r="KIL341" s="1017"/>
      <c r="KIM341" s="1017"/>
      <c r="KIN341" s="1017"/>
      <c r="KIO341" s="1017"/>
      <c r="KIP341" s="1017"/>
      <c r="KIQ341" s="1017"/>
      <c r="KIR341" s="1017"/>
      <c r="KIS341" s="1017"/>
      <c r="KIT341" s="1017"/>
      <c r="KIU341" s="1017"/>
      <c r="KIV341" s="1017"/>
      <c r="KIW341" s="1017"/>
      <c r="KIX341" s="1017"/>
      <c r="KIY341" s="1017"/>
      <c r="KIZ341" s="1017"/>
      <c r="KJA341" s="1017"/>
      <c r="KJB341" s="1017"/>
      <c r="KJC341" s="1017"/>
      <c r="KJD341" s="1017"/>
      <c r="KJE341" s="1017"/>
      <c r="KJF341" s="1017"/>
      <c r="KJG341" s="1017"/>
      <c r="KJH341" s="1017"/>
      <c r="KJI341" s="1017"/>
      <c r="KJJ341" s="1017"/>
      <c r="KJK341" s="1017"/>
      <c r="KJL341" s="1017"/>
      <c r="KJM341" s="1017"/>
      <c r="KJN341" s="1017"/>
      <c r="KJO341" s="1017"/>
      <c r="KJP341" s="1017"/>
      <c r="KJQ341" s="1017"/>
      <c r="KJR341" s="1017"/>
      <c r="KJS341" s="1017"/>
      <c r="KJT341" s="1017"/>
      <c r="KJU341" s="1017"/>
      <c r="KJV341" s="1017"/>
      <c r="KJW341" s="1017"/>
      <c r="KJX341" s="1017"/>
      <c r="KJY341" s="1017"/>
      <c r="KJZ341" s="1017"/>
      <c r="KKA341" s="1017"/>
      <c r="KKB341" s="1017"/>
      <c r="KKC341" s="1017"/>
      <c r="KKD341" s="1017"/>
      <c r="KKE341" s="1017"/>
      <c r="KKF341" s="1017"/>
      <c r="KKG341" s="1017"/>
      <c r="KKH341" s="1017"/>
      <c r="KKI341" s="1017"/>
      <c r="KKJ341" s="1017"/>
      <c r="KKK341" s="1017"/>
      <c r="KKL341" s="1017"/>
      <c r="KKM341" s="1017"/>
      <c r="KKN341" s="1017"/>
      <c r="KKO341" s="1017"/>
      <c r="KKP341" s="1017"/>
      <c r="KKQ341" s="1017"/>
      <c r="KKR341" s="1017"/>
      <c r="KKS341" s="1017"/>
      <c r="KKT341" s="1017"/>
      <c r="KKU341" s="1017"/>
      <c r="KKV341" s="1017"/>
      <c r="KKW341" s="1017"/>
      <c r="KKX341" s="1017"/>
      <c r="KKY341" s="1017"/>
      <c r="KKZ341" s="1017"/>
      <c r="KLA341" s="1017"/>
      <c r="KLB341" s="1017"/>
      <c r="KLC341" s="1017"/>
      <c r="KLD341" s="1017"/>
      <c r="KLE341" s="1017"/>
      <c r="KLF341" s="1017"/>
      <c r="KLG341" s="1017"/>
      <c r="KLH341" s="1017"/>
      <c r="KLI341" s="1017"/>
      <c r="KLJ341" s="1017"/>
      <c r="KLK341" s="1017"/>
      <c r="KLL341" s="1017"/>
      <c r="KLM341" s="1017"/>
      <c r="KLN341" s="1017"/>
      <c r="KLO341" s="1017"/>
      <c r="KLP341" s="1017"/>
      <c r="KLQ341" s="1017"/>
      <c r="KLR341" s="1017"/>
      <c r="KLS341" s="1017"/>
      <c r="KLT341" s="1017"/>
      <c r="KLU341" s="1017"/>
      <c r="KLV341" s="1017"/>
      <c r="KLW341" s="1017"/>
      <c r="KLX341" s="1017"/>
      <c r="KLY341" s="1017"/>
      <c r="KLZ341" s="1017"/>
      <c r="KMA341" s="1017"/>
      <c r="KMB341" s="1017"/>
      <c r="KMC341" s="1017"/>
      <c r="KMD341" s="1017"/>
      <c r="KME341" s="1017"/>
      <c r="KMF341" s="1017"/>
      <c r="KMG341" s="1017"/>
      <c r="KMH341" s="1017"/>
      <c r="KMI341" s="1017"/>
      <c r="KMJ341" s="1017"/>
      <c r="KMK341" s="1017"/>
      <c r="KML341" s="1017"/>
      <c r="KMM341" s="1017"/>
      <c r="KMN341" s="1017"/>
      <c r="KMO341" s="1017"/>
      <c r="KMP341" s="1017"/>
      <c r="KMQ341" s="1017"/>
      <c r="KMR341" s="1017"/>
      <c r="KMS341" s="1017"/>
      <c r="KMT341" s="1017"/>
      <c r="KMU341" s="1017"/>
      <c r="KMV341" s="1017"/>
      <c r="KMW341" s="1017"/>
      <c r="KMX341" s="1017"/>
      <c r="KMY341" s="1017"/>
      <c r="KMZ341" s="1017"/>
      <c r="KNA341" s="1017"/>
      <c r="KNB341" s="1017"/>
      <c r="KNC341" s="1017"/>
      <c r="KND341" s="1017"/>
      <c r="KNE341" s="1017"/>
      <c r="KNF341" s="1017"/>
      <c r="KNG341" s="1017"/>
      <c r="KNH341" s="1017"/>
      <c r="KNI341" s="1017"/>
      <c r="KNJ341" s="1017"/>
      <c r="KNK341" s="1017"/>
      <c r="KNL341" s="1017"/>
      <c r="KNM341" s="1017"/>
      <c r="KNN341" s="1017"/>
      <c r="KNO341" s="1017"/>
      <c r="KNP341" s="1017"/>
      <c r="KNQ341" s="1017"/>
      <c r="KNR341" s="1017"/>
      <c r="KNS341" s="1017"/>
      <c r="KNT341" s="1017"/>
      <c r="KNU341" s="1017"/>
      <c r="KNV341" s="1017"/>
      <c r="KNW341" s="1017"/>
      <c r="KNX341" s="1017"/>
      <c r="KNY341" s="1017"/>
      <c r="KNZ341" s="1017"/>
      <c r="KOA341" s="1017"/>
      <c r="KOB341" s="1017"/>
      <c r="KOC341" s="1017"/>
      <c r="KOD341" s="1017"/>
      <c r="KOE341" s="1017"/>
      <c r="KOF341" s="1017"/>
      <c r="KOG341" s="1017"/>
      <c r="KOH341" s="1017"/>
      <c r="KOI341" s="1017"/>
      <c r="KOJ341" s="1017"/>
      <c r="KOK341" s="1017"/>
      <c r="KOL341" s="1017"/>
      <c r="KOM341" s="1017"/>
      <c r="KON341" s="1017"/>
      <c r="KOO341" s="1017"/>
      <c r="KOP341" s="1017"/>
      <c r="KOQ341" s="1017"/>
      <c r="KOR341" s="1017"/>
      <c r="KOS341" s="1017"/>
      <c r="KOT341" s="1017"/>
      <c r="KOU341" s="1017"/>
      <c r="KOV341" s="1017"/>
      <c r="KOW341" s="1017"/>
      <c r="KOX341" s="1017"/>
      <c r="KOY341" s="1017"/>
      <c r="KOZ341" s="1017"/>
      <c r="KPA341" s="1017"/>
      <c r="KPB341" s="1017"/>
      <c r="KPC341" s="1017"/>
      <c r="KPD341" s="1017"/>
      <c r="KPE341" s="1017"/>
      <c r="KPF341" s="1017"/>
      <c r="KPG341" s="1017"/>
      <c r="KPH341" s="1017"/>
      <c r="KPI341" s="1017"/>
      <c r="KPJ341" s="1017"/>
      <c r="KPK341" s="1017"/>
      <c r="KPL341" s="1017"/>
      <c r="KPM341" s="1017"/>
      <c r="KPN341" s="1017"/>
      <c r="KPO341" s="1017"/>
      <c r="KPP341" s="1017"/>
      <c r="KPQ341" s="1017"/>
      <c r="KPR341" s="1017"/>
      <c r="KPS341" s="1017"/>
      <c r="KPT341" s="1017"/>
      <c r="KPU341" s="1017"/>
      <c r="KPV341" s="1017"/>
      <c r="KPW341" s="1017"/>
      <c r="KPX341" s="1017"/>
      <c r="KPY341" s="1017"/>
      <c r="KPZ341" s="1017"/>
      <c r="KQA341" s="1017"/>
      <c r="KQB341" s="1017"/>
      <c r="KQC341" s="1017"/>
      <c r="KQD341" s="1017"/>
      <c r="KQE341" s="1017"/>
      <c r="KQF341" s="1017"/>
      <c r="KQG341" s="1017"/>
      <c r="KQH341" s="1017"/>
      <c r="KQI341" s="1017"/>
      <c r="KQJ341" s="1017"/>
      <c r="KQK341" s="1017"/>
      <c r="KQL341" s="1017"/>
      <c r="KQM341" s="1017"/>
      <c r="KQN341" s="1017"/>
      <c r="KQO341" s="1017"/>
      <c r="KQP341" s="1017"/>
      <c r="KQQ341" s="1017"/>
      <c r="KQR341" s="1017"/>
      <c r="KQS341" s="1017"/>
      <c r="KQT341" s="1017"/>
      <c r="KQU341" s="1017"/>
      <c r="KQV341" s="1017"/>
      <c r="KQW341" s="1017"/>
      <c r="KQX341" s="1017"/>
      <c r="KQY341" s="1017"/>
      <c r="KQZ341" s="1017"/>
      <c r="KRA341" s="1017"/>
      <c r="KRB341" s="1017"/>
      <c r="KRC341" s="1017"/>
      <c r="KRD341" s="1017"/>
      <c r="KRE341" s="1017"/>
      <c r="KRF341" s="1017"/>
      <c r="KRG341" s="1017"/>
      <c r="KRH341" s="1017"/>
      <c r="KRI341" s="1017"/>
      <c r="KRJ341" s="1017"/>
      <c r="KRK341" s="1017"/>
      <c r="KRL341" s="1017"/>
      <c r="KRM341" s="1017"/>
      <c r="KRN341" s="1017"/>
      <c r="KRO341" s="1017"/>
      <c r="KRP341" s="1017"/>
      <c r="KRQ341" s="1017"/>
      <c r="KRR341" s="1017"/>
      <c r="KRS341" s="1017"/>
      <c r="KRT341" s="1017"/>
      <c r="KRU341" s="1017"/>
      <c r="KRV341" s="1017"/>
      <c r="KRW341" s="1017"/>
      <c r="KRX341" s="1017"/>
      <c r="KRY341" s="1017"/>
      <c r="KRZ341" s="1017"/>
      <c r="KSA341" s="1017"/>
      <c r="KSB341" s="1017"/>
      <c r="KSC341" s="1017"/>
      <c r="KSD341" s="1017"/>
      <c r="KSE341" s="1017"/>
      <c r="KSF341" s="1017"/>
      <c r="KSG341" s="1017"/>
      <c r="KSH341" s="1017"/>
      <c r="KSI341" s="1017"/>
      <c r="KSJ341" s="1017"/>
      <c r="KSK341" s="1017"/>
      <c r="KSL341" s="1017"/>
      <c r="KSM341" s="1017"/>
      <c r="KSN341" s="1017"/>
      <c r="KSO341" s="1017"/>
      <c r="KSP341" s="1017"/>
      <c r="KSQ341" s="1017"/>
      <c r="KSR341" s="1017"/>
      <c r="KSS341" s="1017"/>
      <c r="KST341" s="1017"/>
      <c r="KSU341" s="1017"/>
      <c r="KSV341" s="1017"/>
      <c r="KSW341" s="1017"/>
      <c r="KSX341" s="1017"/>
      <c r="KSY341" s="1017"/>
      <c r="KSZ341" s="1017"/>
      <c r="KTA341" s="1017"/>
      <c r="KTB341" s="1017"/>
      <c r="KTC341" s="1017"/>
      <c r="KTD341" s="1017"/>
      <c r="KTE341" s="1017"/>
      <c r="KTF341" s="1017"/>
      <c r="KTG341" s="1017"/>
      <c r="KTH341" s="1017"/>
      <c r="KTI341" s="1017"/>
      <c r="KTJ341" s="1017"/>
      <c r="KTK341" s="1017"/>
      <c r="KTL341" s="1017"/>
      <c r="KTM341" s="1017"/>
      <c r="KTN341" s="1017"/>
      <c r="KTO341" s="1017"/>
      <c r="KTP341" s="1017"/>
      <c r="KTQ341" s="1017"/>
      <c r="KTR341" s="1017"/>
      <c r="KTS341" s="1017"/>
      <c r="KTT341" s="1017"/>
      <c r="KTU341" s="1017"/>
      <c r="KTV341" s="1017"/>
      <c r="KTW341" s="1017"/>
      <c r="KTX341" s="1017"/>
      <c r="KTY341" s="1017"/>
      <c r="KTZ341" s="1017"/>
      <c r="KUA341" s="1017"/>
      <c r="KUB341" s="1017"/>
      <c r="KUC341" s="1017"/>
      <c r="KUD341" s="1017"/>
      <c r="KUE341" s="1017"/>
      <c r="KUF341" s="1017"/>
      <c r="KUG341" s="1017"/>
      <c r="KUH341" s="1017"/>
      <c r="KUI341" s="1017"/>
      <c r="KUJ341" s="1017"/>
      <c r="KUK341" s="1017"/>
      <c r="KUL341" s="1017"/>
      <c r="KUM341" s="1017"/>
      <c r="KUN341" s="1017"/>
      <c r="KUO341" s="1017"/>
      <c r="KUP341" s="1017"/>
      <c r="KUQ341" s="1017"/>
      <c r="KUR341" s="1017"/>
      <c r="KUS341" s="1017"/>
      <c r="KUT341" s="1017"/>
      <c r="KUU341" s="1017"/>
      <c r="KUV341" s="1017"/>
      <c r="KUW341" s="1017"/>
      <c r="KUX341" s="1017"/>
      <c r="KUY341" s="1017"/>
      <c r="KUZ341" s="1017"/>
      <c r="KVA341" s="1017"/>
      <c r="KVB341" s="1017"/>
      <c r="KVC341" s="1017"/>
      <c r="KVD341" s="1017"/>
      <c r="KVE341" s="1017"/>
      <c r="KVF341" s="1017"/>
      <c r="KVG341" s="1017"/>
      <c r="KVH341" s="1017"/>
      <c r="KVI341" s="1017"/>
      <c r="KVJ341" s="1017"/>
      <c r="KVK341" s="1017"/>
      <c r="KVL341" s="1017"/>
      <c r="KVM341" s="1017"/>
      <c r="KVN341" s="1017"/>
      <c r="KVO341" s="1017"/>
      <c r="KVP341" s="1017"/>
      <c r="KVQ341" s="1017"/>
      <c r="KVR341" s="1017"/>
      <c r="KVS341" s="1017"/>
      <c r="KVT341" s="1017"/>
      <c r="KVU341" s="1017"/>
      <c r="KVV341" s="1017"/>
      <c r="KVW341" s="1017"/>
      <c r="KVX341" s="1017"/>
      <c r="KVY341" s="1017"/>
      <c r="KVZ341" s="1017"/>
      <c r="KWA341" s="1017"/>
      <c r="KWB341" s="1017"/>
      <c r="KWC341" s="1017"/>
      <c r="KWD341" s="1017"/>
      <c r="KWE341" s="1017"/>
      <c r="KWF341" s="1017"/>
      <c r="KWG341" s="1017"/>
      <c r="KWH341" s="1017"/>
      <c r="KWI341" s="1017"/>
      <c r="KWJ341" s="1017"/>
      <c r="KWK341" s="1017"/>
      <c r="KWL341" s="1017"/>
      <c r="KWM341" s="1017"/>
      <c r="KWN341" s="1017"/>
      <c r="KWO341" s="1017"/>
      <c r="KWP341" s="1017"/>
      <c r="KWQ341" s="1017"/>
      <c r="KWR341" s="1017"/>
      <c r="KWS341" s="1017"/>
      <c r="KWT341" s="1017"/>
      <c r="KWU341" s="1017"/>
      <c r="KWV341" s="1017"/>
      <c r="KWW341" s="1017"/>
      <c r="KWX341" s="1017"/>
      <c r="KWY341" s="1017"/>
      <c r="KWZ341" s="1017"/>
      <c r="KXA341" s="1017"/>
      <c r="KXB341" s="1017"/>
      <c r="KXC341" s="1017"/>
      <c r="KXD341" s="1017"/>
      <c r="KXE341" s="1017"/>
      <c r="KXF341" s="1017"/>
      <c r="KXG341" s="1017"/>
      <c r="KXH341" s="1017"/>
      <c r="KXI341" s="1017"/>
      <c r="KXJ341" s="1017"/>
      <c r="KXK341" s="1017"/>
      <c r="KXL341" s="1017"/>
      <c r="KXM341" s="1017"/>
      <c r="KXN341" s="1017"/>
      <c r="KXO341" s="1017"/>
      <c r="KXP341" s="1017"/>
      <c r="KXQ341" s="1017"/>
      <c r="KXR341" s="1017"/>
      <c r="KXS341" s="1017"/>
      <c r="KXT341" s="1017"/>
      <c r="KXU341" s="1017"/>
      <c r="KXV341" s="1017"/>
      <c r="KXW341" s="1017"/>
      <c r="KXX341" s="1017"/>
      <c r="KXY341" s="1017"/>
      <c r="KXZ341" s="1017"/>
      <c r="KYA341" s="1017"/>
      <c r="KYB341" s="1017"/>
      <c r="KYC341" s="1017"/>
      <c r="KYD341" s="1017"/>
      <c r="KYE341" s="1017"/>
      <c r="KYF341" s="1017"/>
      <c r="KYG341" s="1017"/>
      <c r="KYH341" s="1017"/>
      <c r="KYI341" s="1017"/>
      <c r="KYJ341" s="1017"/>
      <c r="KYK341" s="1017"/>
      <c r="KYL341" s="1017"/>
      <c r="KYM341" s="1017"/>
      <c r="KYN341" s="1017"/>
      <c r="KYO341" s="1017"/>
      <c r="KYP341" s="1017"/>
      <c r="KYQ341" s="1017"/>
      <c r="KYR341" s="1017"/>
      <c r="KYS341" s="1017"/>
      <c r="KYT341" s="1017"/>
      <c r="KYU341" s="1017"/>
      <c r="KYV341" s="1017"/>
      <c r="KYW341" s="1017"/>
      <c r="KYX341" s="1017"/>
      <c r="KYY341" s="1017"/>
      <c r="KYZ341" s="1017"/>
      <c r="KZA341" s="1017"/>
      <c r="KZB341" s="1017"/>
      <c r="KZC341" s="1017"/>
      <c r="KZD341" s="1017"/>
      <c r="KZE341" s="1017"/>
      <c r="KZF341" s="1017"/>
      <c r="KZG341" s="1017"/>
      <c r="KZH341" s="1017"/>
      <c r="KZI341" s="1017"/>
      <c r="KZJ341" s="1017"/>
      <c r="KZK341" s="1017"/>
      <c r="KZL341" s="1017"/>
      <c r="KZM341" s="1017"/>
      <c r="KZN341" s="1017"/>
      <c r="KZO341" s="1017"/>
      <c r="KZP341" s="1017"/>
      <c r="KZQ341" s="1017"/>
      <c r="KZR341" s="1017"/>
      <c r="KZS341" s="1017"/>
      <c r="KZT341" s="1017"/>
      <c r="KZU341" s="1017"/>
      <c r="KZV341" s="1017"/>
      <c r="KZW341" s="1017"/>
      <c r="KZX341" s="1017"/>
      <c r="KZY341" s="1017"/>
      <c r="KZZ341" s="1017"/>
      <c r="LAA341" s="1017"/>
      <c r="LAB341" s="1017"/>
      <c r="LAC341" s="1017"/>
      <c r="LAD341" s="1017"/>
      <c r="LAE341" s="1017"/>
      <c r="LAF341" s="1017"/>
      <c r="LAG341" s="1017"/>
      <c r="LAH341" s="1017"/>
      <c r="LAI341" s="1017"/>
      <c r="LAJ341" s="1017"/>
      <c r="LAK341" s="1017"/>
      <c r="LAL341" s="1017"/>
      <c r="LAM341" s="1017"/>
      <c r="LAN341" s="1017"/>
      <c r="LAO341" s="1017"/>
      <c r="LAP341" s="1017"/>
      <c r="LAQ341" s="1017"/>
      <c r="LAR341" s="1017"/>
      <c r="LAS341" s="1017"/>
      <c r="LAT341" s="1017"/>
      <c r="LAU341" s="1017"/>
      <c r="LAV341" s="1017"/>
      <c r="LAW341" s="1017"/>
      <c r="LAX341" s="1017"/>
      <c r="LAY341" s="1017"/>
      <c r="LAZ341" s="1017"/>
      <c r="LBA341" s="1017"/>
      <c r="LBB341" s="1017"/>
      <c r="LBC341" s="1017"/>
      <c r="LBD341" s="1017"/>
      <c r="LBE341" s="1017"/>
      <c r="LBF341" s="1017"/>
      <c r="LBG341" s="1017"/>
      <c r="LBH341" s="1017"/>
      <c r="LBI341" s="1017"/>
      <c r="LBJ341" s="1017"/>
      <c r="LBK341" s="1017"/>
      <c r="LBL341" s="1017"/>
      <c r="LBM341" s="1017"/>
      <c r="LBN341" s="1017"/>
      <c r="LBO341" s="1017"/>
      <c r="LBP341" s="1017"/>
      <c r="LBQ341" s="1017"/>
      <c r="LBR341" s="1017"/>
      <c r="LBS341" s="1017"/>
      <c r="LBT341" s="1017"/>
      <c r="LBU341" s="1017"/>
      <c r="LBV341" s="1017"/>
      <c r="LBW341" s="1017"/>
      <c r="LBX341" s="1017"/>
      <c r="LBY341" s="1017"/>
      <c r="LBZ341" s="1017"/>
      <c r="LCA341" s="1017"/>
      <c r="LCB341" s="1017"/>
      <c r="LCC341" s="1017"/>
      <c r="LCD341" s="1017"/>
      <c r="LCE341" s="1017"/>
      <c r="LCF341" s="1017"/>
      <c r="LCG341" s="1017"/>
      <c r="LCH341" s="1017"/>
      <c r="LCI341" s="1017"/>
      <c r="LCJ341" s="1017"/>
      <c r="LCK341" s="1017"/>
      <c r="LCL341" s="1017"/>
      <c r="LCM341" s="1017"/>
      <c r="LCN341" s="1017"/>
      <c r="LCO341" s="1017"/>
      <c r="LCP341" s="1017"/>
      <c r="LCQ341" s="1017"/>
      <c r="LCR341" s="1017"/>
      <c r="LCS341" s="1017"/>
      <c r="LCT341" s="1017"/>
      <c r="LCU341" s="1017"/>
      <c r="LCV341" s="1017"/>
      <c r="LCW341" s="1017"/>
      <c r="LCX341" s="1017"/>
      <c r="LCY341" s="1017"/>
      <c r="LCZ341" s="1017"/>
      <c r="LDA341" s="1017"/>
      <c r="LDB341" s="1017"/>
      <c r="LDC341" s="1017"/>
      <c r="LDD341" s="1017"/>
      <c r="LDE341" s="1017"/>
      <c r="LDF341" s="1017"/>
      <c r="LDG341" s="1017"/>
      <c r="LDH341" s="1017"/>
      <c r="LDI341" s="1017"/>
      <c r="LDJ341" s="1017"/>
      <c r="LDK341" s="1017"/>
      <c r="LDL341" s="1017"/>
      <c r="LDM341" s="1017"/>
      <c r="LDN341" s="1017"/>
      <c r="LDO341" s="1017"/>
      <c r="LDP341" s="1017"/>
      <c r="LDQ341" s="1017"/>
      <c r="LDR341" s="1017"/>
      <c r="LDS341" s="1017"/>
      <c r="LDT341" s="1017"/>
      <c r="LDU341" s="1017"/>
      <c r="LDV341" s="1017"/>
      <c r="LDW341" s="1017"/>
      <c r="LDX341" s="1017"/>
      <c r="LDY341" s="1017"/>
      <c r="LDZ341" s="1017"/>
      <c r="LEA341" s="1017"/>
      <c r="LEB341" s="1017"/>
      <c r="LEC341" s="1017"/>
      <c r="LED341" s="1017"/>
      <c r="LEE341" s="1017"/>
      <c r="LEF341" s="1017"/>
      <c r="LEG341" s="1017"/>
      <c r="LEH341" s="1017"/>
      <c r="LEI341" s="1017"/>
      <c r="LEJ341" s="1017"/>
      <c r="LEK341" s="1017"/>
      <c r="LEL341" s="1017"/>
      <c r="LEM341" s="1017"/>
      <c r="LEN341" s="1017"/>
      <c r="LEO341" s="1017"/>
      <c r="LEP341" s="1017"/>
      <c r="LEQ341" s="1017"/>
      <c r="LER341" s="1017"/>
      <c r="LES341" s="1017"/>
      <c r="LET341" s="1017"/>
      <c r="LEU341" s="1017"/>
      <c r="LEV341" s="1017"/>
      <c r="LEW341" s="1017"/>
      <c r="LEX341" s="1017"/>
      <c r="LEY341" s="1017"/>
      <c r="LEZ341" s="1017"/>
      <c r="LFA341" s="1017"/>
      <c r="LFB341" s="1017"/>
      <c r="LFC341" s="1017"/>
      <c r="LFD341" s="1017"/>
      <c r="LFE341" s="1017"/>
      <c r="LFF341" s="1017"/>
      <c r="LFG341" s="1017"/>
      <c r="LFH341" s="1017"/>
      <c r="LFI341" s="1017"/>
      <c r="LFJ341" s="1017"/>
      <c r="LFK341" s="1017"/>
      <c r="LFL341" s="1017"/>
      <c r="LFM341" s="1017"/>
      <c r="LFN341" s="1017"/>
      <c r="LFO341" s="1017"/>
      <c r="LFP341" s="1017"/>
      <c r="LFQ341" s="1017"/>
      <c r="LFR341" s="1017"/>
      <c r="LFS341" s="1017"/>
      <c r="LFT341" s="1017"/>
      <c r="LFU341" s="1017"/>
      <c r="LFV341" s="1017"/>
      <c r="LFW341" s="1017"/>
      <c r="LFX341" s="1017"/>
      <c r="LFY341" s="1017"/>
      <c r="LFZ341" s="1017"/>
      <c r="LGA341" s="1017"/>
      <c r="LGB341" s="1017"/>
      <c r="LGC341" s="1017"/>
      <c r="LGD341" s="1017"/>
      <c r="LGE341" s="1017"/>
      <c r="LGF341" s="1017"/>
      <c r="LGG341" s="1017"/>
      <c r="LGH341" s="1017"/>
      <c r="LGI341" s="1017"/>
      <c r="LGJ341" s="1017"/>
      <c r="LGK341" s="1017"/>
      <c r="LGL341" s="1017"/>
      <c r="LGM341" s="1017"/>
      <c r="LGN341" s="1017"/>
      <c r="LGO341" s="1017"/>
      <c r="LGP341" s="1017"/>
      <c r="LGQ341" s="1017"/>
      <c r="LGR341" s="1017"/>
      <c r="LGS341" s="1017"/>
      <c r="LGT341" s="1017"/>
      <c r="LGU341" s="1017"/>
      <c r="LGV341" s="1017"/>
      <c r="LGW341" s="1017"/>
      <c r="LGX341" s="1017"/>
      <c r="LGY341" s="1017"/>
      <c r="LGZ341" s="1017"/>
      <c r="LHA341" s="1017"/>
      <c r="LHB341" s="1017"/>
      <c r="LHC341" s="1017"/>
      <c r="LHD341" s="1017"/>
      <c r="LHE341" s="1017"/>
      <c r="LHF341" s="1017"/>
      <c r="LHG341" s="1017"/>
      <c r="LHH341" s="1017"/>
      <c r="LHI341" s="1017"/>
      <c r="LHJ341" s="1017"/>
      <c r="LHK341" s="1017"/>
      <c r="LHL341" s="1017"/>
      <c r="LHM341" s="1017"/>
      <c r="LHN341" s="1017"/>
      <c r="LHO341" s="1017"/>
      <c r="LHP341" s="1017"/>
      <c r="LHQ341" s="1017"/>
      <c r="LHR341" s="1017"/>
      <c r="LHS341" s="1017"/>
      <c r="LHT341" s="1017"/>
      <c r="LHU341" s="1017"/>
      <c r="LHV341" s="1017"/>
      <c r="LHW341" s="1017"/>
      <c r="LHX341" s="1017"/>
      <c r="LHY341" s="1017"/>
      <c r="LHZ341" s="1017"/>
      <c r="LIA341" s="1017"/>
      <c r="LIB341" s="1017"/>
      <c r="LIC341" s="1017"/>
      <c r="LID341" s="1017"/>
      <c r="LIE341" s="1017"/>
      <c r="LIF341" s="1017"/>
      <c r="LIG341" s="1017"/>
      <c r="LIH341" s="1017"/>
      <c r="LII341" s="1017"/>
      <c r="LIJ341" s="1017"/>
      <c r="LIK341" s="1017"/>
      <c r="LIL341" s="1017"/>
      <c r="LIM341" s="1017"/>
      <c r="LIN341" s="1017"/>
      <c r="LIO341" s="1017"/>
      <c r="LIP341" s="1017"/>
      <c r="LIQ341" s="1017"/>
      <c r="LIR341" s="1017"/>
      <c r="LIS341" s="1017"/>
      <c r="LIT341" s="1017"/>
      <c r="LIU341" s="1017"/>
      <c r="LIV341" s="1017"/>
      <c r="LIW341" s="1017"/>
      <c r="LIX341" s="1017"/>
      <c r="LIY341" s="1017"/>
      <c r="LIZ341" s="1017"/>
      <c r="LJA341" s="1017"/>
      <c r="LJB341" s="1017"/>
      <c r="LJC341" s="1017"/>
      <c r="LJD341" s="1017"/>
      <c r="LJE341" s="1017"/>
      <c r="LJF341" s="1017"/>
      <c r="LJG341" s="1017"/>
      <c r="LJH341" s="1017"/>
      <c r="LJI341" s="1017"/>
      <c r="LJJ341" s="1017"/>
      <c r="LJK341" s="1017"/>
      <c r="LJL341" s="1017"/>
      <c r="LJM341" s="1017"/>
      <c r="LJN341" s="1017"/>
      <c r="LJO341" s="1017"/>
      <c r="LJP341" s="1017"/>
      <c r="LJQ341" s="1017"/>
      <c r="LJR341" s="1017"/>
      <c r="LJS341" s="1017"/>
      <c r="LJT341" s="1017"/>
      <c r="LJU341" s="1017"/>
      <c r="LJV341" s="1017"/>
      <c r="LJW341" s="1017"/>
      <c r="LJX341" s="1017"/>
      <c r="LJY341" s="1017"/>
      <c r="LJZ341" s="1017"/>
      <c r="LKA341" s="1017"/>
      <c r="LKB341" s="1017"/>
      <c r="LKC341" s="1017"/>
      <c r="LKD341" s="1017"/>
      <c r="LKE341" s="1017"/>
      <c r="LKF341" s="1017"/>
      <c r="LKG341" s="1017"/>
      <c r="LKH341" s="1017"/>
      <c r="LKI341" s="1017"/>
      <c r="LKJ341" s="1017"/>
      <c r="LKK341" s="1017"/>
      <c r="LKL341" s="1017"/>
      <c r="LKM341" s="1017"/>
      <c r="LKN341" s="1017"/>
      <c r="LKO341" s="1017"/>
      <c r="LKP341" s="1017"/>
      <c r="LKQ341" s="1017"/>
      <c r="LKR341" s="1017"/>
      <c r="LKS341" s="1017"/>
      <c r="LKT341" s="1017"/>
      <c r="LKU341" s="1017"/>
      <c r="LKV341" s="1017"/>
      <c r="LKW341" s="1017"/>
      <c r="LKX341" s="1017"/>
      <c r="LKY341" s="1017"/>
      <c r="LKZ341" s="1017"/>
      <c r="LLA341" s="1017"/>
      <c r="LLB341" s="1017"/>
      <c r="LLC341" s="1017"/>
      <c r="LLD341" s="1017"/>
      <c r="LLE341" s="1017"/>
      <c r="LLF341" s="1017"/>
      <c r="LLG341" s="1017"/>
      <c r="LLH341" s="1017"/>
      <c r="LLI341" s="1017"/>
      <c r="LLJ341" s="1017"/>
      <c r="LLK341" s="1017"/>
      <c r="LLL341" s="1017"/>
      <c r="LLM341" s="1017"/>
      <c r="LLN341" s="1017"/>
      <c r="LLO341" s="1017"/>
      <c r="LLP341" s="1017"/>
      <c r="LLQ341" s="1017"/>
      <c r="LLR341" s="1017"/>
      <c r="LLS341" s="1017"/>
      <c r="LLT341" s="1017"/>
      <c r="LLU341" s="1017"/>
      <c r="LLV341" s="1017"/>
      <c r="LLW341" s="1017"/>
      <c r="LLX341" s="1017"/>
      <c r="LLY341" s="1017"/>
      <c r="LLZ341" s="1017"/>
      <c r="LMA341" s="1017"/>
      <c r="LMB341" s="1017"/>
      <c r="LMC341" s="1017"/>
      <c r="LMD341" s="1017"/>
      <c r="LME341" s="1017"/>
      <c r="LMF341" s="1017"/>
      <c r="LMG341" s="1017"/>
      <c r="LMH341" s="1017"/>
      <c r="LMI341" s="1017"/>
      <c r="LMJ341" s="1017"/>
      <c r="LMK341" s="1017"/>
      <c r="LML341" s="1017"/>
      <c r="LMM341" s="1017"/>
      <c r="LMN341" s="1017"/>
      <c r="LMO341" s="1017"/>
      <c r="LMP341" s="1017"/>
      <c r="LMQ341" s="1017"/>
      <c r="LMR341" s="1017"/>
      <c r="LMS341" s="1017"/>
      <c r="LMT341" s="1017"/>
      <c r="LMU341" s="1017"/>
      <c r="LMV341" s="1017"/>
      <c r="LMW341" s="1017"/>
      <c r="LMX341" s="1017"/>
      <c r="LMY341" s="1017"/>
      <c r="LMZ341" s="1017"/>
      <c r="LNA341" s="1017"/>
      <c r="LNB341" s="1017"/>
      <c r="LNC341" s="1017"/>
      <c r="LND341" s="1017"/>
      <c r="LNE341" s="1017"/>
      <c r="LNF341" s="1017"/>
      <c r="LNG341" s="1017"/>
      <c r="LNH341" s="1017"/>
      <c r="LNI341" s="1017"/>
      <c r="LNJ341" s="1017"/>
      <c r="LNK341" s="1017"/>
      <c r="LNL341" s="1017"/>
      <c r="LNM341" s="1017"/>
      <c r="LNN341" s="1017"/>
      <c r="LNO341" s="1017"/>
      <c r="LNP341" s="1017"/>
      <c r="LNQ341" s="1017"/>
      <c r="LNR341" s="1017"/>
      <c r="LNS341" s="1017"/>
      <c r="LNT341" s="1017"/>
      <c r="LNU341" s="1017"/>
      <c r="LNV341" s="1017"/>
      <c r="LNW341" s="1017"/>
      <c r="LNX341" s="1017"/>
      <c r="LNY341" s="1017"/>
      <c r="LNZ341" s="1017"/>
      <c r="LOA341" s="1017"/>
      <c r="LOB341" s="1017"/>
      <c r="LOC341" s="1017"/>
      <c r="LOD341" s="1017"/>
      <c r="LOE341" s="1017"/>
      <c r="LOF341" s="1017"/>
      <c r="LOG341" s="1017"/>
      <c r="LOH341" s="1017"/>
      <c r="LOI341" s="1017"/>
      <c r="LOJ341" s="1017"/>
      <c r="LOK341" s="1017"/>
      <c r="LOL341" s="1017"/>
      <c r="LOM341" s="1017"/>
      <c r="LON341" s="1017"/>
      <c r="LOO341" s="1017"/>
      <c r="LOP341" s="1017"/>
      <c r="LOQ341" s="1017"/>
      <c r="LOR341" s="1017"/>
      <c r="LOS341" s="1017"/>
      <c r="LOT341" s="1017"/>
      <c r="LOU341" s="1017"/>
      <c r="LOV341" s="1017"/>
      <c r="LOW341" s="1017"/>
      <c r="LOX341" s="1017"/>
      <c r="LOY341" s="1017"/>
      <c r="LOZ341" s="1017"/>
      <c r="LPA341" s="1017"/>
      <c r="LPB341" s="1017"/>
      <c r="LPC341" s="1017"/>
      <c r="LPD341" s="1017"/>
      <c r="LPE341" s="1017"/>
      <c r="LPF341" s="1017"/>
      <c r="LPG341" s="1017"/>
      <c r="LPH341" s="1017"/>
      <c r="LPI341" s="1017"/>
      <c r="LPJ341" s="1017"/>
      <c r="LPK341" s="1017"/>
      <c r="LPL341" s="1017"/>
      <c r="LPM341" s="1017"/>
      <c r="LPN341" s="1017"/>
      <c r="LPO341" s="1017"/>
      <c r="LPP341" s="1017"/>
      <c r="LPQ341" s="1017"/>
      <c r="LPR341" s="1017"/>
      <c r="LPS341" s="1017"/>
      <c r="LPT341" s="1017"/>
      <c r="LPU341" s="1017"/>
      <c r="LPV341" s="1017"/>
      <c r="LPW341" s="1017"/>
      <c r="LPX341" s="1017"/>
      <c r="LPY341" s="1017"/>
      <c r="LPZ341" s="1017"/>
      <c r="LQA341" s="1017"/>
      <c r="LQB341" s="1017"/>
      <c r="LQC341" s="1017"/>
      <c r="LQD341" s="1017"/>
      <c r="LQE341" s="1017"/>
      <c r="LQF341" s="1017"/>
      <c r="LQG341" s="1017"/>
      <c r="LQH341" s="1017"/>
      <c r="LQI341" s="1017"/>
      <c r="LQJ341" s="1017"/>
      <c r="LQK341" s="1017"/>
      <c r="LQL341" s="1017"/>
      <c r="LQM341" s="1017"/>
      <c r="LQN341" s="1017"/>
      <c r="LQO341" s="1017"/>
      <c r="LQP341" s="1017"/>
      <c r="LQQ341" s="1017"/>
      <c r="LQR341" s="1017"/>
      <c r="LQS341" s="1017"/>
      <c r="LQT341" s="1017"/>
      <c r="LQU341" s="1017"/>
      <c r="LQV341" s="1017"/>
      <c r="LQW341" s="1017"/>
      <c r="LQX341" s="1017"/>
      <c r="LQY341" s="1017"/>
      <c r="LQZ341" s="1017"/>
      <c r="LRA341" s="1017"/>
      <c r="LRB341" s="1017"/>
      <c r="LRC341" s="1017"/>
      <c r="LRD341" s="1017"/>
      <c r="LRE341" s="1017"/>
      <c r="LRF341" s="1017"/>
      <c r="LRG341" s="1017"/>
      <c r="LRH341" s="1017"/>
      <c r="LRI341" s="1017"/>
      <c r="LRJ341" s="1017"/>
      <c r="LRK341" s="1017"/>
      <c r="LRL341" s="1017"/>
      <c r="LRM341" s="1017"/>
      <c r="LRN341" s="1017"/>
      <c r="LRO341" s="1017"/>
      <c r="LRP341" s="1017"/>
      <c r="LRQ341" s="1017"/>
      <c r="LRR341" s="1017"/>
      <c r="LRS341" s="1017"/>
      <c r="LRT341" s="1017"/>
      <c r="LRU341" s="1017"/>
      <c r="LRV341" s="1017"/>
      <c r="LRW341" s="1017"/>
      <c r="LRX341" s="1017"/>
      <c r="LRY341" s="1017"/>
      <c r="LRZ341" s="1017"/>
      <c r="LSA341" s="1017"/>
      <c r="LSB341" s="1017"/>
      <c r="LSC341" s="1017"/>
      <c r="LSD341" s="1017"/>
      <c r="LSE341" s="1017"/>
      <c r="LSF341" s="1017"/>
      <c r="LSG341" s="1017"/>
      <c r="LSH341" s="1017"/>
      <c r="LSI341" s="1017"/>
      <c r="LSJ341" s="1017"/>
      <c r="LSK341" s="1017"/>
      <c r="LSL341" s="1017"/>
      <c r="LSM341" s="1017"/>
      <c r="LSN341" s="1017"/>
      <c r="LSO341" s="1017"/>
      <c r="LSP341" s="1017"/>
      <c r="LSQ341" s="1017"/>
      <c r="LSR341" s="1017"/>
      <c r="LSS341" s="1017"/>
      <c r="LST341" s="1017"/>
      <c r="LSU341" s="1017"/>
      <c r="LSV341" s="1017"/>
      <c r="LSW341" s="1017"/>
      <c r="LSX341" s="1017"/>
      <c r="LSY341" s="1017"/>
      <c r="LSZ341" s="1017"/>
      <c r="LTA341" s="1017"/>
      <c r="LTB341" s="1017"/>
      <c r="LTC341" s="1017"/>
      <c r="LTD341" s="1017"/>
      <c r="LTE341" s="1017"/>
      <c r="LTF341" s="1017"/>
      <c r="LTG341" s="1017"/>
      <c r="LTH341" s="1017"/>
      <c r="LTI341" s="1017"/>
      <c r="LTJ341" s="1017"/>
      <c r="LTK341" s="1017"/>
      <c r="LTL341" s="1017"/>
      <c r="LTM341" s="1017"/>
      <c r="LTN341" s="1017"/>
      <c r="LTO341" s="1017"/>
      <c r="LTP341" s="1017"/>
      <c r="LTQ341" s="1017"/>
      <c r="LTR341" s="1017"/>
      <c r="LTS341" s="1017"/>
      <c r="LTT341" s="1017"/>
      <c r="LTU341" s="1017"/>
      <c r="LTV341" s="1017"/>
      <c r="LTW341" s="1017"/>
      <c r="LTX341" s="1017"/>
      <c r="LTY341" s="1017"/>
      <c r="LTZ341" s="1017"/>
      <c r="LUA341" s="1017"/>
      <c r="LUB341" s="1017"/>
      <c r="LUC341" s="1017"/>
      <c r="LUD341" s="1017"/>
      <c r="LUE341" s="1017"/>
      <c r="LUF341" s="1017"/>
      <c r="LUG341" s="1017"/>
      <c r="LUH341" s="1017"/>
      <c r="LUI341" s="1017"/>
      <c r="LUJ341" s="1017"/>
      <c r="LUK341" s="1017"/>
      <c r="LUL341" s="1017"/>
      <c r="LUM341" s="1017"/>
      <c r="LUN341" s="1017"/>
      <c r="LUO341" s="1017"/>
      <c r="LUP341" s="1017"/>
      <c r="LUQ341" s="1017"/>
      <c r="LUR341" s="1017"/>
      <c r="LUS341" s="1017"/>
      <c r="LUT341" s="1017"/>
      <c r="LUU341" s="1017"/>
      <c r="LUV341" s="1017"/>
      <c r="LUW341" s="1017"/>
      <c r="LUX341" s="1017"/>
      <c r="LUY341" s="1017"/>
      <c r="LUZ341" s="1017"/>
      <c r="LVA341" s="1017"/>
      <c r="LVB341" s="1017"/>
      <c r="LVC341" s="1017"/>
      <c r="LVD341" s="1017"/>
      <c r="LVE341" s="1017"/>
      <c r="LVF341" s="1017"/>
      <c r="LVG341" s="1017"/>
      <c r="LVH341" s="1017"/>
      <c r="LVI341" s="1017"/>
      <c r="LVJ341" s="1017"/>
      <c r="LVK341" s="1017"/>
      <c r="LVL341" s="1017"/>
      <c r="LVM341" s="1017"/>
      <c r="LVN341" s="1017"/>
      <c r="LVO341" s="1017"/>
      <c r="LVP341" s="1017"/>
      <c r="LVQ341" s="1017"/>
      <c r="LVR341" s="1017"/>
      <c r="LVS341" s="1017"/>
      <c r="LVT341" s="1017"/>
      <c r="LVU341" s="1017"/>
      <c r="LVV341" s="1017"/>
      <c r="LVW341" s="1017"/>
      <c r="LVX341" s="1017"/>
      <c r="LVY341" s="1017"/>
      <c r="LVZ341" s="1017"/>
      <c r="LWA341" s="1017"/>
      <c r="LWB341" s="1017"/>
      <c r="LWC341" s="1017"/>
      <c r="LWD341" s="1017"/>
      <c r="LWE341" s="1017"/>
      <c r="LWF341" s="1017"/>
      <c r="LWG341" s="1017"/>
      <c r="LWH341" s="1017"/>
      <c r="LWI341" s="1017"/>
      <c r="LWJ341" s="1017"/>
      <c r="LWK341" s="1017"/>
      <c r="LWL341" s="1017"/>
      <c r="LWM341" s="1017"/>
      <c r="LWN341" s="1017"/>
      <c r="LWO341" s="1017"/>
      <c r="LWP341" s="1017"/>
      <c r="LWQ341" s="1017"/>
      <c r="LWR341" s="1017"/>
      <c r="LWS341" s="1017"/>
      <c r="LWT341" s="1017"/>
      <c r="LWU341" s="1017"/>
      <c r="LWV341" s="1017"/>
      <c r="LWW341" s="1017"/>
      <c r="LWX341" s="1017"/>
      <c r="LWY341" s="1017"/>
      <c r="LWZ341" s="1017"/>
      <c r="LXA341" s="1017"/>
      <c r="LXB341" s="1017"/>
      <c r="LXC341" s="1017"/>
      <c r="LXD341" s="1017"/>
      <c r="LXE341" s="1017"/>
      <c r="LXF341" s="1017"/>
      <c r="LXG341" s="1017"/>
      <c r="LXH341" s="1017"/>
      <c r="LXI341" s="1017"/>
      <c r="LXJ341" s="1017"/>
      <c r="LXK341" s="1017"/>
      <c r="LXL341" s="1017"/>
      <c r="LXM341" s="1017"/>
      <c r="LXN341" s="1017"/>
      <c r="LXO341" s="1017"/>
      <c r="LXP341" s="1017"/>
      <c r="LXQ341" s="1017"/>
      <c r="LXR341" s="1017"/>
      <c r="LXS341" s="1017"/>
      <c r="LXT341" s="1017"/>
      <c r="LXU341" s="1017"/>
      <c r="LXV341" s="1017"/>
      <c r="LXW341" s="1017"/>
      <c r="LXX341" s="1017"/>
      <c r="LXY341" s="1017"/>
      <c r="LXZ341" s="1017"/>
      <c r="LYA341" s="1017"/>
      <c r="LYB341" s="1017"/>
      <c r="LYC341" s="1017"/>
      <c r="LYD341" s="1017"/>
      <c r="LYE341" s="1017"/>
      <c r="LYF341" s="1017"/>
      <c r="LYG341" s="1017"/>
      <c r="LYH341" s="1017"/>
      <c r="LYI341" s="1017"/>
      <c r="LYJ341" s="1017"/>
      <c r="LYK341" s="1017"/>
      <c r="LYL341" s="1017"/>
      <c r="LYM341" s="1017"/>
      <c r="LYN341" s="1017"/>
      <c r="LYO341" s="1017"/>
      <c r="LYP341" s="1017"/>
      <c r="LYQ341" s="1017"/>
      <c r="LYR341" s="1017"/>
      <c r="LYS341" s="1017"/>
      <c r="LYT341" s="1017"/>
      <c r="LYU341" s="1017"/>
      <c r="LYV341" s="1017"/>
      <c r="LYW341" s="1017"/>
      <c r="LYX341" s="1017"/>
      <c r="LYY341" s="1017"/>
      <c r="LYZ341" s="1017"/>
      <c r="LZA341" s="1017"/>
      <c r="LZB341" s="1017"/>
      <c r="LZC341" s="1017"/>
      <c r="LZD341" s="1017"/>
      <c r="LZE341" s="1017"/>
      <c r="LZF341" s="1017"/>
      <c r="LZG341" s="1017"/>
      <c r="LZH341" s="1017"/>
      <c r="LZI341" s="1017"/>
      <c r="LZJ341" s="1017"/>
      <c r="LZK341" s="1017"/>
      <c r="LZL341" s="1017"/>
      <c r="LZM341" s="1017"/>
      <c r="LZN341" s="1017"/>
      <c r="LZO341" s="1017"/>
      <c r="LZP341" s="1017"/>
      <c r="LZQ341" s="1017"/>
      <c r="LZR341" s="1017"/>
      <c r="LZS341" s="1017"/>
      <c r="LZT341" s="1017"/>
      <c r="LZU341" s="1017"/>
      <c r="LZV341" s="1017"/>
      <c r="LZW341" s="1017"/>
      <c r="LZX341" s="1017"/>
      <c r="LZY341" s="1017"/>
      <c r="LZZ341" s="1017"/>
      <c r="MAA341" s="1017"/>
      <c r="MAB341" s="1017"/>
      <c r="MAC341" s="1017"/>
      <c r="MAD341" s="1017"/>
      <c r="MAE341" s="1017"/>
      <c r="MAF341" s="1017"/>
      <c r="MAG341" s="1017"/>
      <c r="MAH341" s="1017"/>
      <c r="MAI341" s="1017"/>
      <c r="MAJ341" s="1017"/>
      <c r="MAK341" s="1017"/>
      <c r="MAL341" s="1017"/>
      <c r="MAM341" s="1017"/>
      <c r="MAN341" s="1017"/>
      <c r="MAO341" s="1017"/>
      <c r="MAP341" s="1017"/>
      <c r="MAQ341" s="1017"/>
      <c r="MAR341" s="1017"/>
      <c r="MAS341" s="1017"/>
      <c r="MAT341" s="1017"/>
      <c r="MAU341" s="1017"/>
      <c r="MAV341" s="1017"/>
      <c r="MAW341" s="1017"/>
      <c r="MAX341" s="1017"/>
      <c r="MAY341" s="1017"/>
      <c r="MAZ341" s="1017"/>
      <c r="MBA341" s="1017"/>
      <c r="MBB341" s="1017"/>
      <c r="MBC341" s="1017"/>
      <c r="MBD341" s="1017"/>
      <c r="MBE341" s="1017"/>
      <c r="MBF341" s="1017"/>
      <c r="MBG341" s="1017"/>
      <c r="MBH341" s="1017"/>
      <c r="MBI341" s="1017"/>
      <c r="MBJ341" s="1017"/>
      <c r="MBK341" s="1017"/>
      <c r="MBL341" s="1017"/>
      <c r="MBM341" s="1017"/>
      <c r="MBN341" s="1017"/>
      <c r="MBO341" s="1017"/>
      <c r="MBP341" s="1017"/>
      <c r="MBQ341" s="1017"/>
      <c r="MBR341" s="1017"/>
      <c r="MBS341" s="1017"/>
      <c r="MBT341" s="1017"/>
      <c r="MBU341" s="1017"/>
      <c r="MBV341" s="1017"/>
      <c r="MBW341" s="1017"/>
      <c r="MBX341" s="1017"/>
      <c r="MBY341" s="1017"/>
      <c r="MBZ341" s="1017"/>
      <c r="MCA341" s="1017"/>
      <c r="MCB341" s="1017"/>
      <c r="MCC341" s="1017"/>
      <c r="MCD341" s="1017"/>
      <c r="MCE341" s="1017"/>
      <c r="MCF341" s="1017"/>
      <c r="MCG341" s="1017"/>
      <c r="MCH341" s="1017"/>
      <c r="MCI341" s="1017"/>
      <c r="MCJ341" s="1017"/>
      <c r="MCK341" s="1017"/>
      <c r="MCL341" s="1017"/>
      <c r="MCM341" s="1017"/>
      <c r="MCN341" s="1017"/>
      <c r="MCO341" s="1017"/>
      <c r="MCP341" s="1017"/>
      <c r="MCQ341" s="1017"/>
      <c r="MCR341" s="1017"/>
      <c r="MCS341" s="1017"/>
      <c r="MCT341" s="1017"/>
      <c r="MCU341" s="1017"/>
      <c r="MCV341" s="1017"/>
      <c r="MCW341" s="1017"/>
      <c r="MCX341" s="1017"/>
      <c r="MCY341" s="1017"/>
      <c r="MCZ341" s="1017"/>
      <c r="MDA341" s="1017"/>
      <c r="MDB341" s="1017"/>
      <c r="MDC341" s="1017"/>
      <c r="MDD341" s="1017"/>
      <c r="MDE341" s="1017"/>
      <c r="MDF341" s="1017"/>
      <c r="MDG341" s="1017"/>
      <c r="MDH341" s="1017"/>
      <c r="MDI341" s="1017"/>
      <c r="MDJ341" s="1017"/>
      <c r="MDK341" s="1017"/>
      <c r="MDL341" s="1017"/>
      <c r="MDM341" s="1017"/>
      <c r="MDN341" s="1017"/>
      <c r="MDO341" s="1017"/>
      <c r="MDP341" s="1017"/>
      <c r="MDQ341" s="1017"/>
      <c r="MDR341" s="1017"/>
      <c r="MDS341" s="1017"/>
      <c r="MDT341" s="1017"/>
      <c r="MDU341" s="1017"/>
      <c r="MDV341" s="1017"/>
      <c r="MDW341" s="1017"/>
      <c r="MDX341" s="1017"/>
      <c r="MDY341" s="1017"/>
      <c r="MDZ341" s="1017"/>
      <c r="MEA341" s="1017"/>
      <c r="MEB341" s="1017"/>
      <c r="MEC341" s="1017"/>
      <c r="MED341" s="1017"/>
      <c r="MEE341" s="1017"/>
      <c r="MEF341" s="1017"/>
      <c r="MEG341" s="1017"/>
      <c r="MEH341" s="1017"/>
      <c r="MEI341" s="1017"/>
      <c r="MEJ341" s="1017"/>
      <c r="MEK341" s="1017"/>
      <c r="MEL341" s="1017"/>
      <c r="MEM341" s="1017"/>
      <c r="MEN341" s="1017"/>
      <c r="MEO341" s="1017"/>
      <c r="MEP341" s="1017"/>
      <c r="MEQ341" s="1017"/>
      <c r="MER341" s="1017"/>
      <c r="MES341" s="1017"/>
      <c r="MET341" s="1017"/>
      <c r="MEU341" s="1017"/>
      <c r="MEV341" s="1017"/>
      <c r="MEW341" s="1017"/>
      <c r="MEX341" s="1017"/>
      <c r="MEY341" s="1017"/>
      <c r="MEZ341" s="1017"/>
      <c r="MFA341" s="1017"/>
      <c r="MFB341" s="1017"/>
      <c r="MFC341" s="1017"/>
      <c r="MFD341" s="1017"/>
      <c r="MFE341" s="1017"/>
      <c r="MFF341" s="1017"/>
      <c r="MFG341" s="1017"/>
      <c r="MFH341" s="1017"/>
      <c r="MFI341" s="1017"/>
      <c r="MFJ341" s="1017"/>
      <c r="MFK341" s="1017"/>
      <c r="MFL341" s="1017"/>
      <c r="MFM341" s="1017"/>
      <c r="MFN341" s="1017"/>
      <c r="MFO341" s="1017"/>
      <c r="MFP341" s="1017"/>
      <c r="MFQ341" s="1017"/>
      <c r="MFR341" s="1017"/>
      <c r="MFS341" s="1017"/>
      <c r="MFT341" s="1017"/>
      <c r="MFU341" s="1017"/>
      <c r="MFV341" s="1017"/>
      <c r="MFW341" s="1017"/>
      <c r="MFX341" s="1017"/>
      <c r="MFY341" s="1017"/>
      <c r="MFZ341" s="1017"/>
      <c r="MGA341" s="1017"/>
      <c r="MGB341" s="1017"/>
      <c r="MGC341" s="1017"/>
      <c r="MGD341" s="1017"/>
      <c r="MGE341" s="1017"/>
      <c r="MGF341" s="1017"/>
      <c r="MGG341" s="1017"/>
      <c r="MGH341" s="1017"/>
      <c r="MGI341" s="1017"/>
      <c r="MGJ341" s="1017"/>
      <c r="MGK341" s="1017"/>
      <c r="MGL341" s="1017"/>
      <c r="MGM341" s="1017"/>
      <c r="MGN341" s="1017"/>
      <c r="MGO341" s="1017"/>
      <c r="MGP341" s="1017"/>
      <c r="MGQ341" s="1017"/>
      <c r="MGR341" s="1017"/>
      <c r="MGS341" s="1017"/>
      <c r="MGT341" s="1017"/>
      <c r="MGU341" s="1017"/>
      <c r="MGV341" s="1017"/>
      <c r="MGW341" s="1017"/>
      <c r="MGX341" s="1017"/>
      <c r="MGY341" s="1017"/>
      <c r="MGZ341" s="1017"/>
      <c r="MHA341" s="1017"/>
      <c r="MHB341" s="1017"/>
      <c r="MHC341" s="1017"/>
      <c r="MHD341" s="1017"/>
      <c r="MHE341" s="1017"/>
      <c r="MHF341" s="1017"/>
      <c r="MHG341" s="1017"/>
      <c r="MHH341" s="1017"/>
      <c r="MHI341" s="1017"/>
      <c r="MHJ341" s="1017"/>
      <c r="MHK341" s="1017"/>
      <c r="MHL341" s="1017"/>
      <c r="MHM341" s="1017"/>
      <c r="MHN341" s="1017"/>
      <c r="MHO341" s="1017"/>
      <c r="MHP341" s="1017"/>
      <c r="MHQ341" s="1017"/>
      <c r="MHR341" s="1017"/>
      <c r="MHS341" s="1017"/>
      <c r="MHT341" s="1017"/>
      <c r="MHU341" s="1017"/>
      <c r="MHV341" s="1017"/>
      <c r="MHW341" s="1017"/>
      <c r="MHX341" s="1017"/>
      <c r="MHY341" s="1017"/>
      <c r="MHZ341" s="1017"/>
      <c r="MIA341" s="1017"/>
      <c r="MIB341" s="1017"/>
      <c r="MIC341" s="1017"/>
      <c r="MID341" s="1017"/>
      <c r="MIE341" s="1017"/>
      <c r="MIF341" s="1017"/>
      <c r="MIG341" s="1017"/>
      <c r="MIH341" s="1017"/>
      <c r="MII341" s="1017"/>
      <c r="MIJ341" s="1017"/>
      <c r="MIK341" s="1017"/>
      <c r="MIL341" s="1017"/>
      <c r="MIM341" s="1017"/>
      <c r="MIN341" s="1017"/>
      <c r="MIO341" s="1017"/>
      <c r="MIP341" s="1017"/>
      <c r="MIQ341" s="1017"/>
      <c r="MIR341" s="1017"/>
      <c r="MIS341" s="1017"/>
      <c r="MIT341" s="1017"/>
      <c r="MIU341" s="1017"/>
      <c r="MIV341" s="1017"/>
      <c r="MIW341" s="1017"/>
      <c r="MIX341" s="1017"/>
      <c r="MIY341" s="1017"/>
      <c r="MIZ341" s="1017"/>
      <c r="MJA341" s="1017"/>
      <c r="MJB341" s="1017"/>
      <c r="MJC341" s="1017"/>
      <c r="MJD341" s="1017"/>
      <c r="MJE341" s="1017"/>
      <c r="MJF341" s="1017"/>
      <c r="MJG341" s="1017"/>
      <c r="MJH341" s="1017"/>
      <c r="MJI341" s="1017"/>
      <c r="MJJ341" s="1017"/>
      <c r="MJK341" s="1017"/>
      <c r="MJL341" s="1017"/>
      <c r="MJM341" s="1017"/>
      <c r="MJN341" s="1017"/>
      <c r="MJO341" s="1017"/>
      <c r="MJP341" s="1017"/>
      <c r="MJQ341" s="1017"/>
      <c r="MJR341" s="1017"/>
      <c r="MJS341" s="1017"/>
      <c r="MJT341" s="1017"/>
      <c r="MJU341" s="1017"/>
      <c r="MJV341" s="1017"/>
      <c r="MJW341" s="1017"/>
      <c r="MJX341" s="1017"/>
      <c r="MJY341" s="1017"/>
      <c r="MJZ341" s="1017"/>
      <c r="MKA341" s="1017"/>
      <c r="MKB341" s="1017"/>
      <c r="MKC341" s="1017"/>
      <c r="MKD341" s="1017"/>
      <c r="MKE341" s="1017"/>
      <c r="MKF341" s="1017"/>
      <c r="MKG341" s="1017"/>
      <c r="MKH341" s="1017"/>
      <c r="MKI341" s="1017"/>
      <c r="MKJ341" s="1017"/>
      <c r="MKK341" s="1017"/>
      <c r="MKL341" s="1017"/>
      <c r="MKM341" s="1017"/>
      <c r="MKN341" s="1017"/>
      <c r="MKO341" s="1017"/>
      <c r="MKP341" s="1017"/>
      <c r="MKQ341" s="1017"/>
      <c r="MKR341" s="1017"/>
      <c r="MKS341" s="1017"/>
      <c r="MKT341" s="1017"/>
      <c r="MKU341" s="1017"/>
      <c r="MKV341" s="1017"/>
      <c r="MKW341" s="1017"/>
      <c r="MKX341" s="1017"/>
      <c r="MKY341" s="1017"/>
      <c r="MKZ341" s="1017"/>
      <c r="MLA341" s="1017"/>
      <c r="MLB341" s="1017"/>
      <c r="MLC341" s="1017"/>
      <c r="MLD341" s="1017"/>
      <c r="MLE341" s="1017"/>
      <c r="MLF341" s="1017"/>
      <c r="MLG341" s="1017"/>
      <c r="MLH341" s="1017"/>
      <c r="MLI341" s="1017"/>
      <c r="MLJ341" s="1017"/>
      <c r="MLK341" s="1017"/>
      <c r="MLL341" s="1017"/>
      <c r="MLM341" s="1017"/>
      <c r="MLN341" s="1017"/>
      <c r="MLO341" s="1017"/>
      <c r="MLP341" s="1017"/>
      <c r="MLQ341" s="1017"/>
      <c r="MLR341" s="1017"/>
      <c r="MLS341" s="1017"/>
      <c r="MLT341" s="1017"/>
      <c r="MLU341" s="1017"/>
      <c r="MLV341" s="1017"/>
      <c r="MLW341" s="1017"/>
      <c r="MLX341" s="1017"/>
      <c r="MLY341" s="1017"/>
      <c r="MLZ341" s="1017"/>
      <c r="MMA341" s="1017"/>
      <c r="MMB341" s="1017"/>
      <c r="MMC341" s="1017"/>
      <c r="MMD341" s="1017"/>
      <c r="MME341" s="1017"/>
      <c r="MMF341" s="1017"/>
      <c r="MMG341" s="1017"/>
      <c r="MMH341" s="1017"/>
      <c r="MMI341" s="1017"/>
      <c r="MMJ341" s="1017"/>
      <c r="MMK341" s="1017"/>
      <c r="MML341" s="1017"/>
      <c r="MMM341" s="1017"/>
      <c r="MMN341" s="1017"/>
      <c r="MMO341" s="1017"/>
      <c r="MMP341" s="1017"/>
      <c r="MMQ341" s="1017"/>
      <c r="MMR341" s="1017"/>
      <c r="MMS341" s="1017"/>
      <c r="MMT341" s="1017"/>
      <c r="MMU341" s="1017"/>
      <c r="MMV341" s="1017"/>
      <c r="MMW341" s="1017"/>
      <c r="MMX341" s="1017"/>
      <c r="MMY341" s="1017"/>
      <c r="MMZ341" s="1017"/>
      <c r="MNA341" s="1017"/>
      <c r="MNB341" s="1017"/>
      <c r="MNC341" s="1017"/>
      <c r="MND341" s="1017"/>
      <c r="MNE341" s="1017"/>
      <c r="MNF341" s="1017"/>
      <c r="MNG341" s="1017"/>
      <c r="MNH341" s="1017"/>
      <c r="MNI341" s="1017"/>
      <c r="MNJ341" s="1017"/>
      <c r="MNK341" s="1017"/>
      <c r="MNL341" s="1017"/>
      <c r="MNM341" s="1017"/>
      <c r="MNN341" s="1017"/>
      <c r="MNO341" s="1017"/>
      <c r="MNP341" s="1017"/>
      <c r="MNQ341" s="1017"/>
      <c r="MNR341" s="1017"/>
      <c r="MNS341" s="1017"/>
      <c r="MNT341" s="1017"/>
      <c r="MNU341" s="1017"/>
      <c r="MNV341" s="1017"/>
      <c r="MNW341" s="1017"/>
      <c r="MNX341" s="1017"/>
      <c r="MNY341" s="1017"/>
      <c r="MNZ341" s="1017"/>
      <c r="MOA341" s="1017"/>
      <c r="MOB341" s="1017"/>
      <c r="MOC341" s="1017"/>
      <c r="MOD341" s="1017"/>
      <c r="MOE341" s="1017"/>
      <c r="MOF341" s="1017"/>
      <c r="MOG341" s="1017"/>
      <c r="MOH341" s="1017"/>
      <c r="MOI341" s="1017"/>
      <c r="MOJ341" s="1017"/>
      <c r="MOK341" s="1017"/>
      <c r="MOL341" s="1017"/>
      <c r="MOM341" s="1017"/>
      <c r="MON341" s="1017"/>
      <c r="MOO341" s="1017"/>
      <c r="MOP341" s="1017"/>
      <c r="MOQ341" s="1017"/>
      <c r="MOR341" s="1017"/>
      <c r="MOS341" s="1017"/>
      <c r="MOT341" s="1017"/>
      <c r="MOU341" s="1017"/>
      <c r="MOV341" s="1017"/>
      <c r="MOW341" s="1017"/>
      <c r="MOX341" s="1017"/>
      <c r="MOY341" s="1017"/>
      <c r="MOZ341" s="1017"/>
      <c r="MPA341" s="1017"/>
      <c r="MPB341" s="1017"/>
      <c r="MPC341" s="1017"/>
      <c r="MPD341" s="1017"/>
      <c r="MPE341" s="1017"/>
      <c r="MPF341" s="1017"/>
      <c r="MPG341" s="1017"/>
      <c r="MPH341" s="1017"/>
      <c r="MPI341" s="1017"/>
      <c r="MPJ341" s="1017"/>
      <c r="MPK341" s="1017"/>
      <c r="MPL341" s="1017"/>
      <c r="MPM341" s="1017"/>
      <c r="MPN341" s="1017"/>
      <c r="MPO341" s="1017"/>
      <c r="MPP341" s="1017"/>
      <c r="MPQ341" s="1017"/>
      <c r="MPR341" s="1017"/>
      <c r="MPS341" s="1017"/>
      <c r="MPT341" s="1017"/>
      <c r="MPU341" s="1017"/>
      <c r="MPV341" s="1017"/>
      <c r="MPW341" s="1017"/>
      <c r="MPX341" s="1017"/>
      <c r="MPY341" s="1017"/>
      <c r="MPZ341" s="1017"/>
      <c r="MQA341" s="1017"/>
      <c r="MQB341" s="1017"/>
      <c r="MQC341" s="1017"/>
      <c r="MQD341" s="1017"/>
      <c r="MQE341" s="1017"/>
      <c r="MQF341" s="1017"/>
      <c r="MQG341" s="1017"/>
      <c r="MQH341" s="1017"/>
      <c r="MQI341" s="1017"/>
      <c r="MQJ341" s="1017"/>
      <c r="MQK341" s="1017"/>
      <c r="MQL341" s="1017"/>
      <c r="MQM341" s="1017"/>
      <c r="MQN341" s="1017"/>
      <c r="MQO341" s="1017"/>
      <c r="MQP341" s="1017"/>
      <c r="MQQ341" s="1017"/>
      <c r="MQR341" s="1017"/>
      <c r="MQS341" s="1017"/>
      <c r="MQT341" s="1017"/>
      <c r="MQU341" s="1017"/>
      <c r="MQV341" s="1017"/>
      <c r="MQW341" s="1017"/>
      <c r="MQX341" s="1017"/>
      <c r="MQY341" s="1017"/>
      <c r="MQZ341" s="1017"/>
      <c r="MRA341" s="1017"/>
      <c r="MRB341" s="1017"/>
      <c r="MRC341" s="1017"/>
      <c r="MRD341" s="1017"/>
      <c r="MRE341" s="1017"/>
      <c r="MRF341" s="1017"/>
      <c r="MRG341" s="1017"/>
      <c r="MRH341" s="1017"/>
      <c r="MRI341" s="1017"/>
      <c r="MRJ341" s="1017"/>
      <c r="MRK341" s="1017"/>
      <c r="MRL341" s="1017"/>
      <c r="MRM341" s="1017"/>
      <c r="MRN341" s="1017"/>
      <c r="MRO341" s="1017"/>
      <c r="MRP341" s="1017"/>
      <c r="MRQ341" s="1017"/>
      <c r="MRR341" s="1017"/>
      <c r="MRS341" s="1017"/>
      <c r="MRT341" s="1017"/>
      <c r="MRU341" s="1017"/>
      <c r="MRV341" s="1017"/>
      <c r="MRW341" s="1017"/>
      <c r="MRX341" s="1017"/>
      <c r="MRY341" s="1017"/>
      <c r="MRZ341" s="1017"/>
      <c r="MSA341" s="1017"/>
      <c r="MSB341" s="1017"/>
      <c r="MSC341" s="1017"/>
      <c r="MSD341" s="1017"/>
      <c r="MSE341" s="1017"/>
      <c r="MSF341" s="1017"/>
      <c r="MSG341" s="1017"/>
      <c r="MSH341" s="1017"/>
      <c r="MSI341" s="1017"/>
      <c r="MSJ341" s="1017"/>
      <c r="MSK341" s="1017"/>
      <c r="MSL341" s="1017"/>
      <c r="MSM341" s="1017"/>
      <c r="MSN341" s="1017"/>
      <c r="MSO341" s="1017"/>
      <c r="MSP341" s="1017"/>
      <c r="MSQ341" s="1017"/>
      <c r="MSR341" s="1017"/>
      <c r="MSS341" s="1017"/>
      <c r="MST341" s="1017"/>
      <c r="MSU341" s="1017"/>
      <c r="MSV341" s="1017"/>
      <c r="MSW341" s="1017"/>
      <c r="MSX341" s="1017"/>
      <c r="MSY341" s="1017"/>
      <c r="MSZ341" s="1017"/>
      <c r="MTA341" s="1017"/>
      <c r="MTB341" s="1017"/>
      <c r="MTC341" s="1017"/>
      <c r="MTD341" s="1017"/>
      <c r="MTE341" s="1017"/>
      <c r="MTF341" s="1017"/>
      <c r="MTG341" s="1017"/>
      <c r="MTH341" s="1017"/>
      <c r="MTI341" s="1017"/>
      <c r="MTJ341" s="1017"/>
      <c r="MTK341" s="1017"/>
      <c r="MTL341" s="1017"/>
      <c r="MTM341" s="1017"/>
      <c r="MTN341" s="1017"/>
      <c r="MTO341" s="1017"/>
      <c r="MTP341" s="1017"/>
      <c r="MTQ341" s="1017"/>
      <c r="MTR341" s="1017"/>
      <c r="MTS341" s="1017"/>
      <c r="MTT341" s="1017"/>
      <c r="MTU341" s="1017"/>
      <c r="MTV341" s="1017"/>
      <c r="MTW341" s="1017"/>
      <c r="MTX341" s="1017"/>
      <c r="MTY341" s="1017"/>
      <c r="MTZ341" s="1017"/>
      <c r="MUA341" s="1017"/>
      <c r="MUB341" s="1017"/>
      <c r="MUC341" s="1017"/>
      <c r="MUD341" s="1017"/>
      <c r="MUE341" s="1017"/>
      <c r="MUF341" s="1017"/>
      <c r="MUG341" s="1017"/>
      <c r="MUH341" s="1017"/>
      <c r="MUI341" s="1017"/>
      <c r="MUJ341" s="1017"/>
      <c r="MUK341" s="1017"/>
      <c r="MUL341" s="1017"/>
      <c r="MUM341" s="1017"/>
      <c r="MUN341" s="1017"/>
      <c r="MUO341" s="1017"/>
      <c r="MUP341" s="1017"/>
      <c r="MUQ341" s="1017"/>
      <c r="MUR341" s="1017"/>
      <c r="MUS341" s="1017"/>
      <c r="MUT341" s="1017"/>
      <c r="MUU341" s="1017"/>
      <c r="MUV341" s="1017"/>
      <c r="MUW341" s="1017"/>
      <c r="MUX341" s="1017"/>
      <c r="MUY341" s="1017"/>
      <c r="MUZ341" s="1017"/>
      <c r="MVA341" s="1017"/>
      <c r="MVB341" s="1017"/>
      <c r="MVC341" s="1017"/>
      <c r="MVD341" s="1017"/>
      <c r="MVE341" s="1017"/>
      <c r="MVF341" s="1017"/>
      <c r="MVG341" s="1017"/>
      <c r="MVH341" s="1017"/>
      <c r="MVI341" s="1017"/>
      <c r="MVJ341" s="1017"/>
      <c r="MVK341" s="1017"/>
      <c r="MVL341" s="1017"/>
      <c r="MVM341" s="1017"/>
      <c r="MVN341" s="1017"/>
      <c r="MVO341" s="1017"/>
      <c r="MVP341" s="1017"/>
      <c r="MVQ341" s="1017"/>
      <c r="MVR341" s="1017"/>
      <c r="MVS341" s="1017"/>
      <c r="MVT341" s="1017"/>
      <c r="MVU341" s="1017"/>
      <c r="MVV341" s="1017"/>
      <c r="MVW341" s="1017"/>
      <c r="MVX341" s="1017"/>
      <c r="MVY341" s="1017"/>
      <c r="MVZ341" s="1017"/>
      <c r="MWA341" s="1017"/>
      <c r="MWB341" s="1017"/>
      <c r="MWC341" s="1017"/>
      <c r="MWD341" s="1017"/>
      <c r="MWE341" s="1017"/>
      <c r="MWF341" s="1017"/>
      <c r="MWG341" s="1017"/>
      <c r="MWH341" s="1017"/>
      <c r="MWI341" s="1017"/>
      <c r="MWJ341" s="1017"/>
      <c r="MWK341" s="1017"/>
      <c r="MWL341" s="1017"/>
      <c r="MWM341" s="1017"/>
      <c r="MWN341" s="1017"/>
      <c r="MWO341" s="1017"/>
      <c r="MWP341" s="1017"/>
      <c r="MWQ341" s="1017"/>
      <c r="MWR341" s="1017"/>
      <c r="MWS341" s="1017"/>
      <c r="MWT341" s="1017"/>
      <c r="MWU341" s="1017"/>
      <c r="MWV341" s="1017"/>
      <c r="MWW341" s="1017"/>
      <c r="MWX341" s="1017"/>
      <c r="MWY341" s="1017"/>
      <c r="MWZ341" s="1017"/>
      <c r="MXA341" s="1017"/>
      <c r="MXB341" s="1017"/>
      <c r="MXC341" s="1017"/>
      <c r="MXD341" s="1017"/>
      <c r="MXE341" s="1017"/>
      <c r="MXF341" s="1017"/>
      <c r="MXG341" s="1017"/>
      <c r="MXH341" s="1017"/>
      <c r="MXI341" s="1017"/>
      <c r="MXJ341" s="1017"/>
      <c r="MXK341" s="1017"/>
      <c r="MXL341" s="1017"/>
      <c r="MXM341" s="1017"/>
      <c r="MXN341" s="1017"/>
      <c r="MXO341" s="1017"/>
      <c r="MXP341" s="1017"/>
      <c r="MXQ341" s="1017"/>
      <c r="MXR341" s="1017"/>
      <c r="MXS341" s="1017"/>
      <c r="MXT341" s="1017"/>
      <c r="MXU341" s="1017"/>
      <c r="MXV341" s="1017"/>
      <c r="MXW341" s="1017"/>
      <c r="MXX341" s="1017"/>
      <c r="MXY341" s="1017"/>
      <c r="MXZ341" s="1017"/>
      <c r="MYA341" s="1017"/>
      <c r="MYB341" s="1017"/>
      <c r="MYC341" s="1017"/>
      <c r="MYD341" s="1017"/>
      <c r="MYE341" s="1017"/>
      <c r="MYF341" s="1017"/>
      <c r="MYG341" s="1017"/>
      <c r="MYH341" s="1017"/>
      <c r="MYI341" s="1017"/>
      <c r="MYJ341" s="1017"/>
      <c r="MYK341" s="1017"/>
      <c r="MYL341" s="1017"/>
      <c r="MYM341" s="1017"/>
      <c r="MYN341" s="1017"/>
      <c r="MYO341" s="1017"/>
      <c r="MYP341" s="1017"/>
      <c r="MYQ341" s="1017"/>
      <c r="MYR341" s="1017"/>
      <c r="MYS341" s="1017"/>
      <c r="MYT341" s="1017"/>
      <c r="MYU341" s="1017"/>
      <c r="MYV341" s="1017"/>
      <c r="MYW341" s="1017"/>
      <c r="MYX341" s="1017"/>
      <c r="MYY341" s="1017"/>
      <c r="MYZ341" s="1017"/>
      <c r="MZA341" s="1017"/>
      <c r="MZB341" s="1017"/>
      <c r="MZC341" s="1017"/>
      <c r="MZD341" s="1017"/>
      <c r="MZE341" s="1017"/>
      <c r="MZF341" s="1017"/>
      <c r="MZG341" s="1017"/>
      <c r="MZH341" s="1017"/>
      <c r="MZI341" s="1017"/>
      <c r="MZJ341" s="1017"/>
      <c r="MZK341" s="1017"/>
      <c r="MZL341" s="1017"/>
      <c r="MZM341" s="1017"/>
      <c r="MZN341" s="1017"/>
      <c r="MZO341" s="1017"/>
      <c r="MZP341" s="1017"/>
      <c r="MZQ341" s="1017"/>
      <c r="MZR341" s="1017"/>
      <c r="MZS341" s="1017"/>
      <c r="MZT341" s="1017"/>
      <c r="MZU341" s="1017"/>
      <c r="MZV341" s="1017"/>
      <c r="MZW341" s="1017"/>
      <c r="MZX341" s="1017"/>
      <c r="MZY341" s="1017"/>
      <c r="MZZ341" s="1017"/>
      <c r="NAA341" s="1017"/>
      <c r="NAB341" s="1017"/>
      <c r="NAC341" s="1017"/>
      <c r="NAD341" s="1017"/>
      <c r="NAE341" s="1017"/>
      <c r="NAF341" s="1017"/>
      <c r="NAG341" s="1017"/>
      <c r="NAH341" s="1017"/>
      <c r="NAI341" s="1017"/>
      <c r="NAJ341" s="1017"/>
      <c r="NAK341" s="1017"/>
      <c r="NAL341" s="1017"/>
      <c r="NAM341" s="1017"/>
      <c r="NAN341" s="1017"/>
      <c r="NAO341" s="1017"/>
      <c r="NAP341" s="1017"/>
      <c r="NAQ341" s="1017"/>
      <c r="NAR341" s="1017"/>
      <c r="NAS341" s="1017"/>
      <c r="NAT341" s="1017"/>
      <c r="NAU341" s="1017"/>
      <c r="NAV341" s="1017"/>
      <c r="NAW341" s="1017"/>
      <c r="NAX341" s="1017"/>
      <c r="NAY341" s="1017"/>
      <c r="NAZ341" s="1017"/>
      <c r="NBA341" s="1017"/>
      <c r="NBB341" s="1017"/>
      <c r="NBC341" s="1017"/>
      <c r="NBD341" s="1017"/>
      <c r="NBE341" s="1017"/>
      <c r="NBF341" s="1017"/>
      <c r="NBG341" s="1017"/>
      <c r="NBH341" s="1017"/>
      <c r="NBI341" s="1017"/>
      <c r="NBJ341" s="1017"/>
      <c r="NBK341" s="1017"/>
      <c r="NBL341" s="1017"/>
      <c r="NBM341" s="1017"/>
      <c r="NBN341" s="1017"/>
      <c r="NBO341" s="1017"/>
      <c r="NBP341" s="1017"/>
      <c r="NBQ341" s="1017"/>
      <c r="NBR341" s="1017"/>
      <c r="NBS341" s="1017"/>
      <c r="NBT341" s="1017"/>
      <c r="NBU341" s="1017"/>
      <c r="NBV341" s="1017"/>
      <c r="NBW341" s="1017"/>
      <c r="NBX341" s="1017"/>
      <c r="NBY341" s="1017"/>
      <c r="NBZ341" s="1017"/>
      <c r="NCA341" s="1017"/>
      <c r="NCB341" s="1017"/>
      <c r="NCC341" s="1017"/>
      <c r="NCD341" s="1017"/>
      <c r="NCE341" s="1017"/>
      <c r="NCF341" s="1017"/>
      <c r="NCG341" s="1017"/>
      <c r="NCH341" s="1017"/>
      <c r="NCI341" s="1017"/>
      <c r="NCJ341" s="1017"/>
      <c r="NCK341" s="1017"/>
      <c r="NCL341" s="1017"/>
      <c r="NCM341" s="1017"/>
      <c r="NCN341" s="1017"/>
      <c r="NCO341" s="1017"/>
      <c r="NCP341" s="1017"/>
      <c r="NCQ341" s="1017"/>
      <c r="NCR341" s="1017"/>
      <c r="NCS341" s="1017"/>
      <c r="NCT341" s="1017"/>
      <c r="NCU341" s="1017"/>
      <c r="NCV341" s="1017"/>
      <c r="NCW341" s="1017"/>
      <c r="NCX341" s="1017"/>
      <c r="NCY341" s="1017"/>
      <c r="NCZ341" s="1017"/>
      <c r="NDA341" s="1017"/>
      <c r="NDB341" s="1017"/>
      <c r="NDC341" s="1017"/>
      <c r="NDD341" s="1017"/>
      <c r="NDE341" s="1017"/>
      <c r="NDF341" s="1017"/>
      <c r="NDG341" s="1017"/>
      <c r="NDH341" s="1017"/>
      <c r="NDI341" s="1017"/>
      <c r="NDJ341" s="1017"/>
      <c r="NDK341" s="1017"/>
      <c r="NDL341" s="1017"/>
      <c r="NDM341" s="1017"/>
      <c r="NDN341" s="1017"/>
      <c r="NDO341" s="1017"/>
      <c r="NDP341" s="1017"/>
      <c r="NDQ341" s="1017"/>
      <c r="NDR341" s="1017"/>
      <c r="NDS341" s="1017"/>
      <c r="NDT341" s="1017"/>
      <c r="NDU341" s="1017"/>
      <c r="NDV341" s="1017"/>
      <c r="NDW341" s="1017"/>
      <c r="NDX341" s="1017"/>
      <c r="NDY341" s="1017"/>
      <c r="NDZ341" s="1017"/>
      <c r="NEA341" s="1017"/>
      <c r="NEB341" s="1017"/>
      <c r="NEC341" s="1017"/>
      <c r="NED341" s="1017"/>
      <c r="NEE341" s="1017"/>
      <c r="NEF341" s="1017"/>
      <c r="NEG341" s="1017"/>
      <c r="NEH341" s="1017"/>
      <c r="NEI341" s="1017"/>
      <c r="NEJ341" s="1017"/>
      <c r="NEK341" s="1017"/>
      <c r="NEL341" s="1017"/>
      <c r="NEM341" s="1017"/>
      <c r="NEN341" s="1017"/>
      <c r="NEO341" s="1017"/>
      <c r="NEP341" s="1017"/>
      <c r="NEQ341" s="1017"/>
      <c r="NER341" s="1017"/>
      <c r="NES341" s="1017"/>
      <c r="NET341" s="1017"/>
      <c r="NEU341" s="1017"/>
      <c r="NEV341" s="1017"/>
      <c r="NEW341" s="1017"/>
      <c r="NEX341" s="1017"/>
      <c r="NEY341" s="1017"/>
      <c r="NEZ341" s="1017"/>
      <c r="NFA341" s="1017"/>
      <c r="NFB341" s="1017"/>
      <c r="NFC341" s="1017"/>
      <c r="NFD341" s="1017"/>
      <c r="NFE341" s="1017"/>
      <c r="NFF341" s="1017"/>
      <c r="NFG341" s="1017"/>
      <c r="NFH341" s="1017"/>
      <c r="NFI341" s="1017"/>
      <c r="NFJ341" s="1017"/>
      <c r="NFK341" s="1017"/>
      <c r="NFL341" s="1017"/>
      <c r="NFM341" s="1017"/>
      <c r="NFN341" s="1017"/>
      <c r="NFO341" s="1017"/>
      <c r="NFP341" s="1017"/>
      <c r="NFQ341" s="1017"/>
      <c r="NFR341" s="1017"/>
      <c r="NFS341" s="1017"/>
      <c r="NFT341" s="1017"/>
      <c r="NFU341" s="1017"/>
      <c r="NFV341" s="1017"/>
      <c r="NFW341" s="1017"/>
      <c r="NFX341" s="1017"/>
      <c r="NFY341" s="1017"/>
      <c r="NFZ341" s="1017"/>
      <c r="NGA341" s="1017"/>
      <c r="NGB341" s="1017"/>
      <c r="NGC341" s="1017"/>
      <c r="NGD341" s="1017"/>
      <c r="NGE341" s="1017"/>
      <c r="NGF341" s="1017"/>
      <c r="NGG341" s="1017"/>
      <c r="NGH341" s="1017"/>
      <c r="NGI341" s="1017"/>
      <c r="NGJ341" s="1017"/>
      <c r="NGK341" s="1017"/>
      <c r="NGL341" s="1017"/>
      <c r="NGM341" s="1017"/>
      <c r="NGN341" s="1017"/>
      <c r="NGO341" s="1017"/>
      <c r="NGP341" s="1017"/>
      <c r="NGQ341" s="1017"/>
      <c r="NGR341" s="1017"/>
      <c r="NGS341" s="1017"/>
      <c r="NGT341" s="1017"/>
      <c r="NGU341" s="1017"/>
      <c r="NGV341" s="1017"/>
      <c r="NGW341" s="1017"/>
      <c r="NGX341" s="1017"/>
      <c r="NGY341" s="1017"/>
      <c r="NGZ341" s="1017"/>
      <c r="NHA341" s="1017"/>
      <c r="NHB341" s="1017"/>
      <c r="NHC341" s="1017"/>
      <c r="NHD341" s="1017"/>
      <c r="NHE341" s="1017"/>
      <c r="NHF341" s="1017"/>
      <c r="NHG341" s="1017"/>
      <c r="NHH341" s="1017"/>
      <c r="NHI341" s="1017"/>
      <c r="NHJ341" s="1017"/>
      <c r="NHK341" s="1017"/>
      <c r="NHL341" s="1017"/>
      <c r="NHM341" s="1017"/>
      <c r="NHN341" s="1017"/>
      <c r="NHO341" s="1017"/>
      <c r="NHP341" s="1017"/>
      <c r="NHQ341" s="1017"/>
      <c r="NHR341" s="1017"/>
      <c r="NHS341" s="1017"/>
      <c r="NHT341" s="1017"/>
      <c r="NHU341" s="1017"/>
      <c r="NHV341" s="1017"/>
      <c r="NHW341" s="1017"/>
      <c r="NHX341" s="1017"/>
      <c r="NHY341" s="1017"/>
      <c r="NHZ341" s="1017"/>
      <c r="NIA341" s="1017"/>
      <c r="NIB341" s="1017"/>
      <c r="NIC341" s="1017"/>
      <c r="NID341" s="1017"/>
      <c r="NIE341" s="1017"/>
      <c r="NIF341" s="1017"/>
      <c r="NIG341" s="1017"/>
      <c r="NIH341" s="1017"/>
      <c r="NII341" s="1017"/>
      <c r="NIJ341" s="1017"/>
      <c r="NIK341" s="1017"/>
      <c r="NIL341" s="1017"/>
      <c r="NIM341" s="1017"/>
      <c r="NIN341" s="1017"/>
      <c r="NIO341" s="1017"/>
      <c r="NIP341" s="1017"/>
      <c r="NIQ341" s="1017"/>
      <c r="NIR341" s="1017"/>
      <c r="NIS341" s="1017"/>
      <c r="NIT341" s="1017"/>
      <c r="NIU341" s="1017"/>
      <c r="NIV341" s="1017"/>
      <c r="NIW341" s="1017"/>
      <c r="NIX341" s="1017"/>
      <c r="NIY341" s="1017"/>
      <c r="NIZ341" s="1017"/>
      <c r="NJA341" s="1017"/>
      <c r="NJB341" s="1017"/>
      <c r="NJC341" s="1017"/>
      <c r="NJD341" s="1017"/>
      <c r="NJE341" s="1017"/>
      <c r="NJF341" s="1017"/>
      <c r="NJG341" s="1017"/>
      <c r="NJH341" s="1017"/>
      <c r="NJI341" s="1017"/>
      <c r="NJJ341" s="1017"/>
      <c r="NJK341" s="1017"/>
      <c r="NJL341" s="1017"/>
      <c r="NJM341" s="1017"/>
      <c r="NJN341" s="1017"/>
      <c r="NJO341" s="1017"/>
      <c r="NJP341" s="1017"/>
      <c r="NJQ341" s="1017"/>
      <c r="NJR341" s="1017"/>
      <c r="NJS341" s="1017"/>
      <c r="NJT341" s="1017"/>
      <c r="NJU341" s="1017"/>
      <c r="NJV341" s="1017"/>
      <c r="NJW341" s="1017"/>
      <c r="NJX341" s="1017"/>
      <c r="NJY341" s="1017"/>
      <c r="NJZ341" s="1017"/>
      <c r="NKA341" s="1017"/>
      <c r="NKB341" s="1017"/>
      <c r="NKC341" s="1017"/>
      <c r="NKD341" s="1017"/>
      <c r="NKE341" s="1017"/>
      <c r="NKF341" s="1017"/>
      <c r="NKG341" s="1017"/>
      <c r="NKH341" s="1017"/>
      <c r="NKI341" s="1017"/>
      <c r="NKJ341" s="1017"/>
      <c r="NKK341" s="1017"/>
      <c r="NKL341" s="1017"/>
      <c r="NKM341" s="1017"/>
      <c r="NKN341" s="1017"/>
      <c r="NKO341" s="1017"/>
      <c r="NKP341" s="1017"/>
      <c r="NKQ341" s="1017"/>
      <c r="NKR341" s="1017"/>
      <c r="NKS341" s="1017"/>
      <c r="NKT341" s="1017"/>
      <c r="NKU341" s="1017"/>
      <c r="NKV341" s="1017"/>
      <c r="NKW341" s="1017"/>
      <c r="NKX341" s="1017"/>
      <c r="NKY341" s="1017"/>
      <c r="NKZ341" s="1017"/>
      <c r="NLA341" s="1017"/>
      <c r="NLB341" s="1017"/>
      <c r="NLC341" s="1017"/>
      <c r="NLD341" s="1017"/>
      <c r="NLE341" s="1017"/>
      <c r="NLF341" s="1017"/>
      <c r="NLG341" s="1017"/>
      <c r="NLH341" s="1017"/>
      <c r="NLI341" s="1017"/>
      <c r="NLJ341" s="1017"/>
      <c r="NLK341" s="1017"/>
      <c r="NLL341" s="1017"/>
      <c r="NLM341" s="1017"/>
      <c r="NLN341" s="1017"/>
      <c r="NLO341" s="1017"/>
      <c r="NLP341" s="1017"/>
      <c r="NLQ341" s="1017"/>
      <c r="NLR341" s="1017"/>
      <c r="NLS341" s="1017"/>
      <c r="NLT341" s="1017"/>
      <c r="NLU341" s="1017"/>
      <c r="NLV341" s="1017"/>
      <c r="NLW341" s="1017"/>
      <c r="NLX341" s="1017"/>
      <c r="NLY341" s="1017"/>
      <c r="NLZ341" s="1017"/>
      <c r="NMA341" s="1017"/>
      <c r="NMB341" s="1017"/>
      <c r="NMC341" s="1017"/>
      <c r="NMD341" s="1017"/>
      <c r="NME341" s="1017"/>
      <c r="NMF341" s="1017"/>
      <c r="NMG341" s="1017"/>
      <c r="NMH341" s="1017"/>
      <c r="NMI341" s="1017"/>
      <c r="NMJ341" s="1017"/>
      <c r="NMK341" s="1017"/>
      <c r="NML341" s="1017"/>
      <c r="NMM341" s="1017"/>
      <c r="NMN341" s="1017"/>
      <c r="NMO341" s="1017"/>
      <c r="NMP341" s="1017"/>
      <c r="NMQ341" s="1017"/>
      <c r="NMR341" s="1017"/>
      <c r="NMS341" s="1017"/>
      <c r="NMT341" s="1017"/>
      <c r="NMU341" s="1017"/>
      <c r="NMV341" s="1017"/>
      <c r="NMW341" s="1017"/>
      <c r="NMX341" s="1017"/>
      <c r="NMY341" s="1017"/>
      <c r="NMZ341" s="1017"/>
      <c r="NNA341" s="1017"/>
      <c r="NNB341" s="1017"/>
      <c r="NNC341" s="1017"/>
      <c r="NND341" s="1017"/>
      <c r="NNE341" s="1017"/>
      <c r="NNF341" s="1017"/>
      <c r="NNG341" s="1017"/>
      <c r="NNH341" s="1017"/>
      <c r="NNI341" s="1017"/>
      <c r="NNJ341" s="1017"/>
      <c r="NNK341" s="1017"/>
      <c r="NNL341" s="1017"/>
      <c r="NNM341" s="1017"/>
      <c r="NNN341" s="1017"/>
      <c r="NNO341" s="1017"/>
      <c r="NNP341" s="1017"/>
      <c r="NNQ341" s="1017"/>
      <c r="NNR341" s="1017"/>
      <c r="NNS341" s="1017"/>
      <c r="NNT341" s="1017"/>
      <c r="NNU341" s="1017"/>
      <c r="NNV341" s="1017"/>
      <c r="NNW341" s="1017"/>
      <c r="NNX341" s="1017"/>
      <c r="NNY341" s="1017"/>
      <c r="NNZ341" s="1017"/>
      <c r="NOA341" s="1017"/>
      <c r="NOB341" s="1017"/>
      <c r="NOC341" s="1017"/>
      <c r="NOD341" s="1017"/>
      <c r="NOE341" s="1017"/>
      <c r="NOF341" s="1017"/>
      <c r="NOG341" s="1017"/>
      <c r="NOH341" s="1017"/>
      <c r="NOI341" s="1017"/>
      <c r="NOJ341" s="1017"/>
      <c r="NOK341" s="1017"/>
      <c r="NOL341" s="1017"/>
      <c r="NOM341" s="1017"/>
      <c r="NON341" s="1017"/>
      <c r="NOO341" s="1017"/>
      <c r="NOP341" s="1017"/>
      <c r="NOQ341" s="1017"/>
      <c r="NOR341" s="1017"/>
      <c r="NOS341" s="1017"/>
      <c r="NOT341" s="1017"/>
      <c r="NOU341" s="1017"/>
      <c r="NOV341" s="1017"/>
      <c r="NOW341" s="1017"/>
      <c r="NOX341" s="1017"/>
      <c r="NOY341" s="1017"/>
      <c r="NOZ341" s="1017"/>
      <c r="NPA341" s="1017"/>
      <c r="NPB341" s="1017"/>
      <c r="NPC341" s="1017"/>
      <c r="NPD341" s="1017"/>
      <c r="NPE341" s="1017"/>
      <c r="NPF341" s="1017"/>
      <c r="NPG341" s="1017"/>
      <c r="NPH341" s="1017"/>
      <c r="NPI341" s="1017"/>
      <c r="NPJ341" s="1017"/>
      <c r="NPK341" s="1017"/>
      <c r="NPL341" s="1017"/>
      <c r="NPM341" s="1017"/>
      <c r="NPN341" s="1017"/>
      <c r="NPO341" s="1017"/>
      <c r="NPP341" s="1017"/>
      <c r="NPQ341" s="1017"/>
      <c r="NPR341" s="1017"/>
      <c r="NPS341" s="1017"/>
      <c r="NPT341" s="1017"/>
      <c r="NPU341" s="1017"/>
      <c r="NPV341" s="1017"/>
      <c r="NPW341" s="1017"/>
      <c r="NPX341" s="1017"/>
      <c r="NPY341" s="1017"/>
      <c r="NPZ341" s="1017"/>
      <c r="NQA341" s="1017"/>
      <c r="NQB341" s="1017"/>
      <c r="NQC341" s="1017"/>
      <c r="NQD341" s="1017"/>
      <c r="NQE341" s="1017"/>
      <c r="NQF341" s="1017"/>
      <c r="NQG341" s="1017"/>
      <c r="NQH341" s="1017"/>
      <c r="NQI341" s="1017"/>
      <c r="NQJ341" s="1017"/>
      <c r="NQK341" s="1017"/>
      <c r="NQL341" s="1017"/>
      <c r="NQM341" s="1017"/>
      <c r="NQN341" s="1017"/>
      <c r="NQO341" s="1017"/>
      <c r="NQP341" s="1017"/>
      <c r="NQQ341" s="1017"/>
      <c r="NQR341" s="1017"/>
      <c r="NQS341" s="1017"/>
      <c r="NQT341" s="1017"/>
      <c r="NQU341" s="1017"/>
      <c r="NQV341" s="1017"/>
      <c r="NQW341" s="1017"/>
      <c r="NQX341" s="1017"/>
      <c r="NQY341" s="1017"/>
      <c r="NQZ341" s="1017"/>
      <c r="NRA341" s="1017"/>
      <c r="NRB341" s="1017"/>
      <c r="NRC341" s="1017"/>
      <c r="NRD341" s="1017"/>
      <c r="NRE341" s="1017"/>
      <c r="NRF341" s="1017"/>
      <c r="NRG341" s="1017"/>
      <c r="NRH341" s="1017"/>
      <c r="NRI341" s="1017"/>
      <c r="NRJ341" s="1017"/>
      <c r="NRK341" s="1017"/>
      <c r="NRL341" s="1017"/>
      <c r="NRM341" s="1017"/>
      <c r="NRN341" s="1017"/>
      <c r="NRO341" s="1017"/>
      <c r="NRP341" s="1017"/>
      <c r="NRQ341" s="1017"/>
      <c r="NRR341" s="1017"/>
      <c r="NRS341" s="1017"/>
      <c r="NRT341" s="1017"/>
      <c r="NRU341" s="1017"/>
      <c r="NRV341" s="1017"/>
      <c r="NRW341" s="1017"/>
      <c r="NRX341" s="1017"/>
      <c r="NRY341" s="1017"/>
      <c r="NRZ341" s="1017"/>
      <c r="NSA341" s="1017"/>
      <c r="NSB341" s="1017"/>
      <c r="NSC341" s="1017"/>
      <c r="NSD341" s="1017"/>
      <c r="NSE341" s="1017"/>
      <c r="NSF341" s="1017"/>
      <c r="NSG341" s="1017"/>
      <c r="NSH341" s="1017"/>
      <c r="NSI341" s="1017"/>
      <c r="NSJ341" s="1017"/>
      <c r="NSK341" s="1017"/>
      <c r="NSL341" s="1017"/>
      <c r="NSM341" s="1017"/>
      <c r="NSN341" s="1017"/>
      <c r="NSO341" s="1017"/>
      <c r="NSP341" s="1017"/>
      <c r="NSQ341" s="1017"/>
      <c r="NSR341" s="1017"/>
      <c r="NSS341" s="1017"/>
      <c r="NST341" s="1017"/>
      <c r="NSU341" s="1017"/>
      <c r="NSV341" s="1017"/>
      <c r="NSW341" s="1017"/>
      <c r="NSX341" s="1017"/>
      <c r="NSY341" s="1017"/>
      <c r="NSZ341" s="1017"/>
      <c r="NTA341" s="1017"/>
      <c r="NTB341" s="1017"/>
      <c r="NTC341" s="1017"/>
      <c r="NTD341" s="1017"/>
      <c r="NTE341" s="1017"/>
      <c r="NTF341" s="1017"/>
      <c r="NTG341" s="1017"/>
      <c r="NTH341" s="1017"/>
      <c r="NTI341" s="1017"/>
      <c r="NTJ341" s="1017"/>
      <c r="NTK341" s="1017"/>
      <c r="NTL341" s="1017"/>
      <c r="NTM341" s="1017"/>
      <c r="NTN341" s="1017"/>
      <c r="NTO341" s="1017"/>
      <c r="NTP341" s="1017"/>
      <c r="NTQ341" s="1017"/>
      <c r="NTR341" s="1017"/>
      <c r="NTS341" s="1017"/>
      <c r="NTT341" s="1017"/>
      <c r="NTU341" s="1017"/>
      <c r="NTV341" s="1017"/>
      <c r="NTW341" s="1017"/>
      <c r="NTX341" s="1017"/>
      <c r="NTY341" s="1017"/>
      <c r="NTZ341" s="1017"/>
      <c r="NUA341" s="1017"/>
      <c r="NUB341" s="1017"/>
      <c r="NUC341" s="1017"/>
      <c r="NUD341" s="1017"/>
      <c r="NUE341" s="1017"/>
      <c r="NUF341" s="1017"/>
      <c r="NUG341" s="1017"/>
      <c r="NUH341" s="1017"/>
      <c r="NUI341" s="1017"/>
      <c r="NUJ341" s="1017"/>
      <c r="NUK341" s="1017"/>
      <c r="NUL341" s="1017"/>
      <c r="NUM341" s="1017"/>
      <c r="NUN341" s="1017"/>
      <c r="NUO341" s="1017"/>
      <c r="NUP341" s="1017"/>
      <c r="NUQ341" s="1017"/>
      <c r="NUR341" s="1017"/>
      <c r="NUS341" s="1017"/>
      <c r="NUT341" s="1017"/>
      <c r="NUU341" s="1017"/>
      <c r="NUV341" s="1017"/>
      <c r="NUW341" s="1017"/>
      <c r="NUX341" s="1017"/>
      <c r="NUY341" s="1017"/>
      <c r="NUZ341" s="1017"/>
      <c r="NVA341" s="1017"/>
      <c r="NVB341" s="1017"/>
      <c r="NVC341" s="1017"/>
      <c r="NVD341" s="1017"/>
      <c r="NVE341" s="1017"/>
      <c r="NVF341" s="1017"/>
      <c r="NVG341" s="1017"/>
      <c r="NVH341" s="1017"/>
      <c r="NVI341" s="1017"/>
      <c r="NVJ341" s="1017"/>
      <c r="NVK341" s="1017"/>
      <c r="NVL341" s="1017"/>
      <c r="NVM341" s="1017"/>
      <c r="NVN341" s="1017"/>
      <c r="NVO341" s="1017"/>
      <c r="NVP341" s="1017"/>
      <c r="NVQ341" s="1017"/>
      <c r="NVR341" s="1017"/>
      <c r="NVS341" s="1017"/>
      <c r="NVT341" s="1017"/>
      <c r="NVU341" s="1017"/>
      <c r="NVV341" s="1017"/>
      <c r="NVW341" s="1017"/>
      <c r="NVX341" s="1017"/>
      <c r="NVY341" s="1017"/>
      <c r="NVZ341" s="1017"/>
      <c r="NWA341" s="1017"/>
      <c r="NWB341" s="1017"/>
      <c r="NWC341" s="1017"/>
      <c r="NWD341" s="1017"/>
      <c r="NWE341" s="1017"/>
      <c r="NWF341" s="1017"/>
      <c r="NWG341" s="1017"/>
      <c r="NWH341" s="1017"/>
      <c r="NWI341" s="1017"/>
      <c r="NWJ341" s="1017"/>
      <c r="NWK341" s="1017"/>
      <c r="NWL341" s="1017"/>
      <c r="NWM341" s="1017"/>
      <c r="NWN341" s="1017"/>
      <c r="NWO341" s="1017"/>
      <c r="NWP341" s="1017"/>
      <c r="NWQ341" s="1017"/>
      <c r="NWR341" s="1017"/>
      <c r="NWS341" s="1017"/>
      <c r="NWT341" s="1017"/>
      <c r="NWU341" s="1017"/>
      <c r="NWV341" s="1017"/>
      <c r="NWW341" s="1017"/>
      <c r="NWX341" s="1017"/>
      <c r="NWY341" s="1017"/>
      <c r="NWZ341" s="1017"/>
      <c r="NXA341" s="1017"/>
      <c r="NXB341" s="1017"/>
      <c r="NXC341" s="1017"/>
      <c r="NXD341" s="1017"/>
      <c r="NXE341" s="1017"/>
      <c r="NXF341" s="1017"/>
      <c r="NXG341" s="1017"/>
      <c r="NXH341" s="1017"/>
      <c r="NXI341" s="1017"/>
      <c r="NXJ341" s="1017"/>
      <c r="NXK341" s="1017"/>
      <c r="NXL341" s="1017"/>
      <c r="NXM341" s="1017"/>
      <c r="NXN341" s="1017"/>
      <c r="NXO341" s="1017"/>
      <c r="NXP341" s="1017"/>
      <c r="NXQ341" s="1017"/>
      <c r="NXR341" s="1017"/>
      <c r="NXS341" s="1017"/>
      <c r="NXT341" s="1017"/>
      <c r="NXU341" s="1017"/>
      <c r="NXV341" s="1017"/>
      <c r="NXW341" s="1017"/>
      <c r="NXX341" s="1017"/>
      <c r="NXY341" s="1017"/>
      <c r="NXZ341" s="1017"/>
      <c r="NYA341" s="1017"/>
      <c r="NYB341" s="1017"/>
      <c r="NYC341" s="1017"/>
      <c r="NYD341" s="1017"/>
      <c r="NYE341" s="1017"/>
      <c r="NYF341" s="1017"/>
      <c r="NYG341" s="1017"/>
      <c r="NYH341" s="1017"/>
      <c r="NYI341" s="1017"/>
      <c r="NYJ341" s="1017"/>
      <c r="NYK341" s="1017"/>
      <c r="NYL341" s="1017"/>
      <c r="NYM341" s="1017"/>
      <c r="NYN341" s="1017"/>
      <c r="NYO341" s="1017"/>
      <c r="NYP341" s="1017"/>
      <c r="NYQ341" s="1017"/>
      <c r="NYR341" s="1017"/>
      <c r="NYS341" s="1017"/>
      <c r="NYT341" s="1017"/>
      <c r="NYU341" s="1017"/>
      <c r="NYV341" s="1017"/>
      <c r="NYW341" s="1017"/>
      <c r="NYX341" s="1017"/>
      <c r="NYY341" s="1017"/>
      <c r="NYZ341" s="1017"/>
      <c r="NZA341" s="1017"/>
      <c r="NZB341" s="1017"/>
      <c r="NZC341" s="1017"/>
      <c r="NZD341" s="1017"/>
      <c r="NZE341" s="1017"/>
      <c r="NZF341" s="1017"/>
      <c r="NZG341" s="1017"/>
      <c r="NZH341" s="1017"/>
      <c r="NZI341" s="1017"/>
      <c r="NZJ341" s="1017"/>
      <c r="NZK341" s="1017"/>
      <c r="NZL341" s="1017"/>
      <c r="NZM341" s="1017"/>
      <c r="NZN341" s="1017"/>
      <c r="NZO341" s="1017"/>
      <c r="NZP341" s="1017"/>
      <c r="NZQ341" s="1017"/>
      <c r="NZR341" s="1017"/>
      <c r="NZS341" s="1017"/>
      <c r="NZT341" s="1017"/>
      <c r="NZU341" s="1017"/>
      <c r="NZV341" s="1017"/>
      <c r="NZW341" s="1017"/>
      <c r="NZX341" s="1017"/>
      <c r="NZY341" s="1017"/>
      <c r="NZZ341" s="1017"/>
      <c r="OAA341" s="1017"/>
      <c r="OAB341" s="1017"/>
      <c r="OAC341" s="1017"/>
      <c r="OAD341" s="1017"/>
      <c r="OAE341" s="1017"/>
      <c r="OAF341" s="1017"/>
      <c r="OAG341" s="1017"/>
      <c r="OAH341" s="1017"/>
      <c r="OAI341" s="1017"/>
      <c r="OAJ341" s="1017"/>
      <c r="OAK341" s="1017"/>
      <c r="OAL341" s="1017"/>
      <c r="OAM341" s="1017"/>
      <c r="OAN341" s="1017"/>
      <c r="OAO341" s="1017"/>
      <c r="OAP341" s="1017"/>
      <c r="OAQ341" s="1017"/>
      <c r="OAR341" s="1017"/>
      <c r="OAS341" s="1017"/>
      <c r="OAT341" s="1017"/>
      <c r="OAU341" s="1017"/>
      <c r="OAV341" s="1017"/>
      <c r="OAW341" s="1017"/>
      <c r="OAX341" s="1017"/>
      <c r="OAY341" s="1017"/>
      <c r="OAZ341" s="1017"/>
      <c r="OBA341" s="1017"/>
      <c r="OBB341" s="1017"/>
      <c r="OBC341" s="1017"/>
      <c r="OBD341" s="1017"/>
      <c r="OBE341" s="1017"/>
      <c r="OBF341" s="1017"/>
      <c r="OBG341" s="1017"/>
      <c r="OBH341" s="1017"/>
      <c r="OBI341" s="1017"/>
      <c r="OBJ341" s="1017"/>
      <c r="OBK341" s="1017"/>
      <c r="OBL341" s="1017"/>
      <c r="OBM341" s="1017"/>
      <c r="OBN341" s="1017"/>
      <c r="OBO341" s="1017"/>
      <c r="OBP341" s="1017"/>
      <c r="OBQ341" s="1017"/>
      <c r="OBR341" s="1017"/>
      <c r="OBS341" s="1017"/>
      <c r="OBT341" s="1017"/>
      <c r="OBU341" s="1017"/>
      <c r="OBV341" s="1017"/>
      <c r="OBW341" s="1017"/>
      <c r="OBX341" s="1017"/>
      <c r="OBY341" s="1017"/>
      <c r="OBZ341" s="1017"/>
      <c r="OCA341" s="1017"/>
      <c r="OCB341" s="1017"/>
      <c r="OCC341" s="1017"/>
      <c r="OCD341" s="1017"/>
      <c r="OCE341" s="1017"/>
      <c r="OCF341" s="1017"/>
      <c r="OCG341" s="1017"/>
      <c r="OCH341" s="1017"/>
      <c r="OCI341" s="1017"/>
      <c r="OCJ341" s="1017"/>
      <c r="OCK341" s="1017"/>
      <c r="OCL341" s="1017"/>
      <c r="OCM341" s="1017"/>
      <c r="OCN341" s="1017"/>
      <c r="OCO341" s="1017"/>
      <c r="OCP341" s="1017"/>
      <c r="OCQ341" s="1017"/>
      <c r="OCR341" s="1017"/>
      <c r="OCS341" s="1017"/>
      <c r="OCT341" s="1017"/>
      <c r="OCU341" s="1017"/>
      <c r="OCV341" s="1017"/>
      <c r="OCW341" s="1017"/>
      <c r="OCX341" s="1017"/>
      <c r="OCY341" s="1017"/>
      <c r="OCZ341" s="1017"/>
      <c r="ODA341" s="1017"/>
      <c r="ODB341" s="1017"/>
      <c r="ODC341" s="1017"/>
      <c r="ODD341" s="1017"/>
      <c r="ODE341" s="1017"/>
      <c r="ODF341" s="1017"/>
      <c r="ODG341" s="1017"/>
      <c r="ODH341" s="1017"/>
      <c r="ODI341" s="1017"/>
      <c r="ODJ341" s="1017"/>
      <c r="ODK341" s="1017"/>
      <c r="ODL341" s="1017"/>
      <c r="ODM341" s="1017"/>
      <c r="ODN341" s="1017"/>
      <c r="ODO341" s="1017"/>
      <c r="ODP341" s="1017"/>
      <c r="ODQ341" s="1017"/>
      <c r="ODR341" s="1017"/>
      <c r="ODS341" s="1017"/>
      <c r="ODT341" s="1017"/>
      <c r="ODU341" s="1017"/>
      <c r="ODV341" s="1017"/>
      <c r="ODW341" s="1017"/>
      <c r="ODX341" s="1017"/>
      <c r="ODY341" s="1017"/>
      <c r="ODZ341" s="1017"/>
      <c r="OEA341" s="1017"/>
      <c r="OEB341" s="1017"/>
      <c r="OEC341" s="1017"/>
      <c r="OED341" s="1017"/>
      <c r="OEE341" s="1017"/>
      <c r="OEF341" s="1017"/>
      <c r="OEG341" s="1017"/>
      <c r="OEH341" s="1017"/>
      <c r="OEI341" s="1017"/>
      <c r="OEJ341" s="1017"/>
      <c r="OEK341" s="1017"/>
      <c r="OEL341" s="1017"/>
      <c r="OEM341" s="1017"/>
      <c r="OEN341" s="1017"/>
      <c r="OEO341" s="1017"/>
      <c r="OEP341" s="1017"/>
      <c r="OEQ341" s="1017"/>
      <c r="OER341" s="1017"/>
      <c r="OES341" s="1017"/>
      <c r="OET341" s="1017"/>
      <c r="OEU341" s="1017"/>
      <c r="OEV341" s="1017"/>
      <c r="OEW341" s="1017"/>
      <c r="OEX341" s="1017"/>
      <c r="OEY341" s="1017"/>
      <c r="OEZ341" s="1017"/>
      <c r="OFA341" s="1017"/>
      <c r="OFB341" s="1017"/>
      <c r="OFC341" s="1017"/>
      <c r="OFD341" s="1017"/>
      <c r="OFE341" s="1017"/>
      <c r="OFF341" s="1017"/>
      <c r="OFG341" s="1017"/>
      <c r="OFH341" s="1017"/>
      <c r="OFI341" s="1017"/>
      <c r="OFJ341" s="1017"/>
      <c r="OFK341" s="1017"/>
      <c r="OFL341" s="1017"/>
      <c r="OFM341" s="1017"/>
      <c r="OFN341" s="1017"/>
      <c r="OFO341" s="1017"/>
      <c r="OFP341" s="1017"/>
      <c r="OFQ341" s="1017"/>
      <c r="OFR341" s="1017"/>
      <c r="OFS341" s="1017"/>
      <c r="OFT341" s="1017"/>
      <c r="OFU341" s="1017"/>
      <c r="OFV341" s="1017"/>
      <c r="OFW341" s="1017"/>
      <c r="OFX341" s="1017"/>
      <c r="OFY341" s="1017"/>
      <c r="OFZ341" s="1017"/>
      <c r="OGA341" s="1017"/>
      <c r="OGB341" s="1017"/>
      <c r="OGC341" s="1017"/>
      <c r="OGD341" s="1017"/>
      <c r="OGE341" s="1017"/>
      <c r="OGF341" s="1017"/>
      <c r="OGG341" s="1017"/>
      <c r="OGH341" s="1017"/>
      <c r="OGI341" s="1017"/>
      <c r="OGJ341" s="1017"/>
      <c r="OGK341" s="1017"/>
      <c r="OGL341" s="1017"/>
      <c r="OGM341" s="1017"/>
      <c r="OGN341" s="1017"/>
      <c r="OGO341" s="1017"/>
      <c r="OGP341" s="1017"/>
      <c r="OGQ341" s="1017"/>
      <c r="OGR341" s="1017"/>
      <c r="OGS341" s="1017"/>
      <c r="OGT341" s="1017"/>
      <c r="OGU341" s="1017"/>
      <c r="OGV341" s="1017"/>
      <c r="OGW341" s="1017"/>
      <c r="OGX341" s="1017"/>
      <c r="OGY341" s="1017"/>
      <c r="OGZ341" s="1017"/>
      <c r="OHA341" s="1017"/>
      <c r="OHB341" s="1017"/>
      <c r="OHC341" s="1017"/>
      <c r="OHD341" s="1017"/>
      <c r="OHE341" s="1017"/>
      <c r="OHF341" s="1017"/>
      <c r="OHG341" s="1017"/>
      <c r="OHH341" s="1017"/>
      <c r="OHI341" s="1017"/>
      <c r="OHJ341" s="1017"/>
      <c r="OHK341" s="1017"/>
      <c r="OHL341" s="1017"/>
      <c r="OHM341" s="1017"/>
      <c r="OHN341" s="1017"/>
      <c r="OHO341" s="1017"/>
      <c r="OHP341" s="1017"/>
      <c r="OHQ341" s="1017"/>
      <c r="OHR341" s="1017"/>
      <c r="OHS341" s="1017"/>
      <c r="OHT341" s="1017"/>
      <c r="OHU341" s="1017"/>
      <c r="OHV341" s="1017"/>
      <c r="OHW341" s="1017"/>
      <c r="OHX341" s="1017"/>
      <c r="OHY341" s="1017"/>
      <c r="OHZ341" s="1017"/>
      <c r="OIA341" s="1017"/>
      <c r="OIB341" s="1017"/>
      <c r="OIC341" s="1017"/>
      <c r="OID341" s="1017"/>
      <c r="OIE341" s="1017"/>
      <c r="OIF341" s="1017"/>
      <c r="OIG341" s="1017"/>
      <c r="OIH341" s="1017"/>
      <c r="OII341" s="1017"/>
      <c r="OIJ341" s="1017"/>
      <c r="OIK341" s="1017"/>
      <c r="OIL341" s="1017"/>
      <c r="OIM341" s="1017"/>
      <c r="OIN341" s="1017"/>
      <c r="OIO341" s="1017"/>
      <c r="OIP341" s="1017"/>
      <c r="OIQ341" s="1017"/>
      <c r="OIR341" s="1017"/>
      <c r="OIS341" s="1017"/>
      <c r="OIT341" s="1017"/>
      <c r="OIU341" s="1017"/>
      <c r="OIV341" s="1017"/>
      <c r="OIW341" s="1017"/>
      <c r="OIX341" s="1017"/>
      <c r="OIY341" s="1017"/>
      <c r="OIZ341" s="1017"/>
      <c r="OJA341" s="1017"/>
      <c r="OJB341" s="1017"/>
      <c r="OJC341" s="1017"/>
      <c r="OJD341" s="1017"/>
      <c r="OJE341" s="1017"/>
      <c r="OJF341" s="1017"/>
      <c r="OJG341" s="1017"/>
      <c r="OJH341" s="1017"/>
      <c r="OJI341" s="1017"/>
      <c r="OJJ341" s="1017"/>
      <c r="OJK341" s="1017"/>
      <c r="OJL341" s="1017"/>
      <c r="OJM341" s="1017"/>
      <c r="OJN341" s="1017"/>
      <c r="OJO341" s="1017"/>
      <c r="OJP341" s="1017"/>
      <c r="OJQ341" s="1017"/>
      <c r="OJR341" s="1017"/>
      <c r="OJS341" s="1017"/>
      <c r="OJT341" s="1017"/>
      <c r="OJU341" s="1017"/>
      <c r="OJV341" s="1017"/>
      <c r="OJW341" s="1017"/>
      <c r="OJX341" s="1017"/>
      <c r="OJY341" s="1017"/>
      <c r="OJZ341" s="1017"/>
      <c r="OKA341" s="1017"/>
      <c r="OKB341" s="1017"/>
      <c r="OKC341" s="1017"/>
      <c r="OKD341" s="1017"/>
      <c r="OKE341" s="1017"/>
      <c r="OKF341" s="1017"/>
      <c r="OKG341" s="1017"/>
      <c r="OKH341" s="1017"/>
      <c r="OKI341" s="1017"/>
      <c r="OKJ341" s="1017"/>
      <c r="OKK341" s="1017"/>
      <c r="OKL341" s="1017"/>
      <c r="OKM341" s="1017"/>
      <c r="OKN341" s="1017"/>
      <c r="OKO341" s="1017"/>
      <c r="OKP341" s="1017"/>
      <c r="OKQ341" s="1017"/>
      <c r="OKR341" s="1017"/>
      <c r="OKS341" s="1017"/>
      <c r="OKT341" s="1017"/>
      <c r="OKU341" s="1017"/>
      <c r="OKV341" s="1017"/>
      <c r="OKW341" s="1017"/>
      <c r="OKX341" s="1017"/>
      <c r="OKY341" s="1017"/>
      <c r="OKZ341" s="1017"/>
      <c r="OLA341" s="1017"/>
      <c r="OLB341" s="1017"/>
      <c r="OLC341" s="1017"/>
      <c r="OLD341" s="1017"/>
      <c r="OLE341" s="1017"/>
      <c r="OLF341" s="1017"/>
      <c r="OLG341" s="1017"/>
      <c r="OLH341" s="1017"/>
      <c r="OLI341" s="1017"/>
      <c r="OLJ341" s="1017"/>
      <c r="OLK341" s="1017"/>
      <c r="OLL341" s="1017"/>
      <c r="OLM341" s="1017"/>
      <c r="OLN341" s="1017"/>
      <c r="OLO341" s="1017"/>
      <c r="OLP341" s="1017"/>
      <c r="OLQ341" s="1017"/>
      <c r="OLR341" s="1017"/>
      <c r="OLS341" s="1017"/>
      <c r="OLT341" s="1017"/>
      <c r="OLU341" s="1017"/>
      <c r="OLV341" s="1017"/>
      <c r="OLW341" s="1017"/>
      <c r="OLX341" s="1017"/>
      <c r="OLY341" s="1017"/>
      <c r="OLZ341" s="1017"/>
      <c r="OMA341" s="1017"/>
      <c r="OMB341" s="1017"/>
      <c r="OMC341" s="1017"/>
      <c r="OMD341" s="1017"/>
      <c r="OME341" s="1017"/>
      <c r="OMF341" s="1017"/>
      <c r="OMG341" s="1017"/>
      <c r="OMH341" s="1017"/>
      <c r="OMI341" s="1017"/>
      <c r="OMJ341" s="1017"/>
      <c r="OMK341" s="1017"/>
      <c r="OML341" s="1017"/>
      <c r="OMM341" s="1017"/>
      <c r="OMN341" s="1017"/>
      <c r="OMO341" s="1017"/>
      <c r="OMP341" s="1017"/>
      <c r="OMQ341" s="1017"/>
      <c r="OMR341" s="1017"/>
      <c r="OMS341" s="1017"/>
      <c r="OMT341" s="1017"/>
      <c r="OMU341" s="1017"/>
      <c r="OMV341" s="1017"/>
      <c r="OMW341" s="1017"/>
      <c r="OMX341" s="1017"/>
      <c r="OMY341" s="1017"/>
      <c r="OMZ341" s="1017"/>
      <c r="ONA341" s="1017"/>
      <c r="ONB341" s="1017"/>
      <c r="ONC341" s="1017"/>
      <c r="OND341" s="1017"/>
      <c r="ONE341" s="1017"/>
      <c r="ONF341" s="1017"/>
      <c r="ONG341" s="1017"/>
      <c r="ONH341" s="1017"/>
      <c r="ONI341" s="1017"/>
      <c r="ONJ341" s="1017"/>
      <c r="ONK341" s="1017"/>
      <c r="ONL341" s="1017"/>
      <c r="ONM341" s="1017"/>
      <c r="ONN341" s="1017"/>
      <c r="ONO341" s="1017"/>
      <c r="ONP341" s="1017"/>
      <c r="ONQ341" s="1017"/>
      <c r="ONR341" s="1017"/>
      <c r="ONS341" s="1017"/>
      <c r="ONT341" s="1017"/>
      <c r="ONU341" s="1017"/>
      <c r="ONV341" s="1017"/>
      <c r="ONW341" s="1017"/>
      <c r="ONX341" s="1017"/>
      <c r="ONY341" s="1017"/>
      <c r="ONZ341" s="1017"/>
      <c r="OOA341" s="1017"/>
      <c r="OOB341" s="1017"/>
      <c r="OOC341" s="1017"/>
      <c r="OOD341" s="1017"/>
      <c r="OOE341" s="1017"/>
      <c r="OOF341" s="1017"/>
      <c r="OOG341" s="1017"/>
      <c r="OOH341" s="1017"/>
      <c r="OOI341" s="1017"/>
      <c r="OOJ341" s="1017"/>
      <c r="OOK341" s="1017"/>
      <c r="OOL341" s="1017"/>
      <c r="OOM341" s="1017"/>
      <c r="OON341" s="1017"/>
      <c r="OOO341" s="1017"/>
      <c r="OOP341" s="1017"/>
      <c r="OOQ341" s="1017"/>
      <c r="OOR341" s="1017"/>
      <c r="OOS341" s="1017"/>
      <c r="OOT341" s="1017"/>
      <c r="OOU341" s="1017"/>
      <c r="OOV341" s="1017"/>
      <c r="OOW341" s="1017"/>
      <c r="OOX341" s="1017"/>
      <c r="OOY341" s="1017"/>
      <c r="OOZ341" s="1017"/>
      <c r="OPA341" s="1017"/>
      <c r="OPB341" s="1017"/>
      <c r="OPC341" s="1017"/>
      <c r="OPD341" s="1017"/>
      <c r="OPE341" s="1017"/>
      <c r="OPF341" s="1017"/>
      <c r="OPG341" s="1017"/>
      <c r="OPH341" s="1017"/>
      <c r="OPI341" s="1017"/>
      <c r="OPJ341" s="1017"/>
      <c r="OPK341" s="1017"/>
      <c r="OPL341" s="1017"/>
      <c r="OPM341" s="1017"/>
      <c r="OPN341" s="1017"/>
      <c r="OPO341" s="1017"/>
      <c r="OPP341" s="1017"/>
      <c r="OPQ341" s="1017"/>
      <c r="OPR341" s="1017"/>
      <c r="OPS341" s="1017"/>
      <c r="OPT341" s="1017"/>
      <c r="OPU341" s="1017"/>
      <c r="OPV341" s="1017"/>
      <c r="OPW341" s="1017"/>
      <c r="OPX341" s="1017"/>
      <c r="OPY341" s="1017"/>
      <c r="OPZ341" s="1017"/>
      <c r="OQA341" s="1017"/>
      <c r="OQB341" s="1017"/>
      <c r="OQC341" s="1017"/>
      <c r="OQD341" s="1017"/>
      <c r="OQE341" s="1017"/>
      <c r="OQF341" s="1017"/>
      <c r="OQG341" s="1017"/>
      <c r="OQH341" s="1017"/>
      <c r="OQI341" s="1017"/>
      <c r="OQJ341" s="1017"/>
      <c r="OQK341" s="1017"/>
      <c r="OQL341" s="1017"/>
      <c r="OQM341" s="1017"/>
      <c r="OQN341" s="1017"/>
      <c r="OQO341" s="1017"/>
      <c r="OQP341" s="1017"/>
      <c r="OQQ341" s="1017"/>
      <c r="OQR341" s="1017"/>
      <c r="OQS341" s="1017"/>
      <c r="OQT341" s="1017"/>
      <c r="OQU341" s="1017"/>
      <c r="OQV341" s="1017"/>
      <c r="OQW341" s="1017"/>
      <c r="OQX341" s="1017"/>
      <c r="OQY341" s="1017"/>
      <c r="OQZ341" s="1017"/>
      <c r="ORA341" s="1017"/>
      <c r="ORB341" s="1017"/>
      <c r="ORC341" s="1017"/>
      <c r="ORD341" s="1017"/>
      <c r="ORE341" s="1017"/>
      <c r="ORF341" s="1017"/>
      <c r="ORG341" s="1017"/>
      <c r="ORH341" s="1017"/>
      <c r="ORI341" s="1017"/>
      <c r="ORJ341" s="1017"/>
      <c r="ORK341" s="1017"/>
      <c r="ORL341" s="1017"/>
      <c r="ORM341" s="1017"/>
      <c r="ORN341" s="1017"/>
      <c r="ORO341" s="1017"/>
      <c r="ORP341" s="1017"/>
      <c r="ORQ341" s="1017"/>
      <c r="ORR341" s="1017"/>
      <c r="ORS341" s="1017"/>
      <c r="ORT341" s="1017"/>
      <c r="ORU341" s="1017"/>
      <c r="ORV341" s="1017"/>
      <c r="ORW341" s="1017"/>
      <c r="ORX341" s="1017"/>
      <c r="ORY341" s="1017"/>
      <c r="ORZ341" s="1017"/>
      <c r="OSA341" s="1017"/>
      <c r="OSB341" s="1017"/>
      <c r="OSC341" s="1017"/>
      <c r="OSD341" s="1017"/>
      <c r="OSE341" s="1017"/>
      <c r="OSF341" s="1017"/>
      <c r="OSG341" s="1017"/>
      <c r="OSH341" s="1017"/>
      <c r="OSI341" s="1017"/>
      <c r="OSJ341" s="1017"/>
      <c r="OSK341" s="1017"/>
      <c r="OSL341" s="1017"/>
      <c r="OSM341" s="1017"/>
      <c r="OSN341" s="1017"/>
      <c r="OSO341" s="1017"/>
      <c r="OSP341" s="1017"/>
      <c r="OSQ341" s="1017"/>
      <c r="OSR341" s="1017"/>
      <c r="OSS341" s="1017"/>
      <c r="OST341" s="1017"/>
      <c r="OSU341" s="1017"/>
      <c r="OSV341" s="1017"/>
      <c r="OSW341" s="1017"/>
      <c r="OSX341" s="1017"/>
      <c r="OSY341" s="1017"/>
      <c r="OSZ341" s="1017"/>
      <c r="OTA341" s="1017"/>
      <c r="OTB341" s="1017"/>
      <c r="OTC341" s="1017"/>
      <c r="OTD341" s="1017"/>
      <c r="OTE341" s="1017"/>
      <c r="OTF341" s="1017"/>
      <c r="OTG341" s="1017"/>
      <c r="OTH341" s="1017"/>
      <c r="OTI341" s="1017"/>
      <c r="OTJ341" s="1017"/>
      <c r="OTK341" s="1017"/>
      <c r="OTL341" s="1017"/>
      <c r="OTM341" s="1017"/>
      <c r="OTN341" s="1017"/>
      <c r="OTO341" s="1017"/>
      <c r="OTP341" s="1017"/>
      <c r="OTQ341" s="1017"/>
      <c r="OTR341" s="1017"/>
      <c r="OTS341" s="1017"/>
      <c r="OTT341" s="1017"/>
      <c r="OTU341" s="1017"/>
      <c r="OTV341" s="1017"/>
      <c r="OTW341" s="1017"/>
      <c r="OTX341" s="1017"/>
      <c r="OTY341" s="1017"/>
      <c r="OTZ341" s="1017"/>
      <c r="OUA341" s="1017"/>
      <c r="OUB341" s="1017"/>
      <c r="OUC341" s="1017"/>
      <c r="OUD341" s="1017"/>
      <c r="OUE341" s="1017"/>
      <c r="OUF341" s="1017"/>
      <c r="OUG341" s="1017"/>
      <c r="OUH341" s="1017"/>
      <c r="OUI341" s="1017"/>
      <c r="OUJ341" s="1017"/>
      <c r="OUK341" s="1017"/>
      <c r="OUL341" s="1017"/>
      <c r="OUM341" s="1017"/>
      <c r="OUN341" s="1017"/>
      <c r="OUO341" s="1017"/>
      <c r="OUP341" s="1017"/>
      <c r="OUQ341" s="1017"/>
      <c r="OUR341" s="1017"/>
      <c r="OUS341" s="1017"/>
      <c r="OUT341" s="1017"/>
      <c r="OUU341" s="1017"/>
      <c r="OUV341" s="1017"/>
      <c r="OUW341" s="1017"/>
      <c r="OUX341" s="1017"/>
      <c r="OUY341" s="1017"/>
      <c r="OUZ341" s="1017"/>
      <c r="OVA341" s="1017"/>
      <c r="OVB341" s="1017"/>
      <c r="OVC341" s="1017"/>
      <c r="OVD341" s="1017"/>
      <c r="OVE341" s="1017"/>
      <c r="OVF341" s="1017"/>
      <c r="OVG341" s="1017"/>
      <c r="OVH341" s="1017"/>
      <c r="OVI341" s="1017"/>
      <c r="OVJ341" s="1017"/>
      <c r="OVK341" s="1017"/>
      <c r="OVL341" s="1017"/>
      <c r="OVM341" s="1017"/>
      <c r="OVN341" s="1017"/>
      <c r="OVO341" s="1017"/>
      <c r="OVP341" s="1017"/>
      <c r="OVQ341" s="1017"/>
      <c r="OVR341" s="1017"/>
      <c r="OVS341" s="1017"/>
      <c r="OVT341" s="1017"/>
      <c r="OVU341" s="1017"/>
      <c r="OVV341" s="1017"/>
      <c r="OVW341" s="1017"/>
      <c r="OVX341" s="1017"/>
      <c r="OVY341" s="1017"/>
      <c r="OVZ341" s="1017"/>
      <c r="OWA341" s="1017"/>
      <c r="OWB341" s="1017"/>
      <c r="OWC341" s="1017"/>
      <c r="OWD341" s="1017"/>
      <c r="OWE341" s="1017"/>
      <c r="OWF341" s="1017"/>
      <c r="OWG341" s="1017"/>
      <c r="OWH341" s="1017"/>
      <c r="OWI341" s="1017"/>
      <c r="OWJ341" s="1017"/>
      <c r="OWK341" s="1017"/>
      <c r="OWL341" s="1017"/>
      <c r="OWM341" s="1017"/>
      <c r="OWN341" s="1017"/>
      <c r="OWO341" s="1017"/>
      <c r="OWP341" s="1017"/>
      <c r="OWQ341" s="1017"/>
      <c r="OWR341" s="1017"/>
      <c r="OWS341" s="1017"/>
      <c r="OWT341" s="1017"/>
      <c r="OWU341" s="1017"/>
      <c r="OWV341" s="1017"/>
      <c r="OWW341" s="1017"/>
      <c r="OWX341" s="1017"/>
      <c r="OWY341" s="1017"/>
      <c r="OWZ341" s="1017"/>
      <c r="OXA341" s="1017"/>
      <c r="OXB341" s="1017"/>
      <c r="OXC341" s="1017"/>
      <c r="OXD341" s="1017"/>
      <c r="OXE341" s="1017"/>
      <c r="OXF341" s="1017"/>
      <c r="OXG341" s="1017"/>
      <c r="OXH341" s="1017"/>
      <c r="OXI341" s="1017"/>
      <c r="OXJ341" s="1017"/>
      <c r="OXK341" s="1017"/>
      <c r="OXL341" s="1017"/>
      <c r="OXM341" s="1017"/>
      <c r="OXN341" s="1017"/>
      <c r="OXO341" s="1017"/>
      <c r="OXP341" s="1017"/>
      <c r="OXQ341" s="1017"/>
      <c r="OXR341" s="1017"/>
      <c r="OXS341" s="1017"/>
      <c r="OXT341" s="1017"/>
      <c r="OXU341" s="1017"/>
      <c r="OXV341" s="1017"/>
      <c r="OXW341" s="1017"/>
      <c r="OXX341" s="1017"/>
      <c r="OXY341" s="1017"/>
      <c r="OXZ341" s="1017"/>
      <c r="OYA341" s="1017"/>
      <c r="OYB341" s="1017"/>
      <c r="OYC341" s="1017"/>
      <c r="OYD341" s="1017"/>
      <c r="OYE341" s="1017"/>
      <c r="OYF341" s="1017"/>
      <c r="OYG341" s="1017"/>
      <c r="OYH341" s="1017"/>
      <c r="OYI341" s="1017"/>
      <c r="OYJ341" s="1017"/>
      <c r="OYK341" s="1017"/>
      <c r="OYL341" s="1017"/>
      <c r="OYM341" s="1017"/>
      <c r="OYN341" s="1017"/>
      <c r="OYO341" s="1017"/>
      <c r="OYP341" s="1017"/>
      <c r="OYQ341" s="1017"/>
      <c r="OYR341" s="1017"/>
      <c r="OYS341" s="1017"/>
      <c r="OYT341" s="1017"/>
      <c r="OYU341" s="1017"/>
      <c r="OYV341" s="1017"/>
      <c r="OYW341" s="1017"/>
      <c r="OYX341" s="1017"/>
      <c r="OYY341" s="1017"/>
      <c r="OYZ341" s="1017"/>
      <c r="OZA341" s="1017"/>
      <c r="OZB341" s="1017"/>
      <c r="OZC341" s="1017"/>
      <c r="OZD341" s="1017"/>
      <c r="OZE341" s="1017"/>
      <c r="OZF341" s="1017"/>
      <c r="OZG341" s="1017"/>
      <c r="OZH341" s="1017"/>
      <c r="OZI341" s="1017"/>
      <c r="OZJ341" s="1017"/>
      <c r="OZK341" s="1017"/>
      <c r="OZL341" s="1017"/>
      <c r="OZM341" s="1017"/>
      <c r="OZN341" s="1017"/>
      <c r="OZO341" s="1017"/>
      <c r="OZP341" s="1017"/>
      <c r="OZQ341" s="1017"/>
      <c r="OZR341" s="1017"/>
      <c r="OZS341" s="1017"/>
      <c r="OZT341" s="1017"/>
      <c r="OZU341" s="1017"/>
      <c r="OZV341" s="1017"/>
      <c r="OZW341" s="1017"/>
      <c r="OZX341" s="1017"/>
      <c r="OZY341" s="1017"/>
      <c r="OZZ341" s="1017"/>
      <c r="PAA341" s="1017"/>
      <c r="PAB341" s="1017"/>
      <c r="PAC341" s="1017"/>
      <c r="PAD341" s="1017"/>
      <c r="PAE341" s="1017"/>
      <c r="PAF341" s="1017"/>
      <c r="PAG341" s="1017"/>
      <c r="PAH341" s="1017"/>
      <c r="PAI341" s="1017"/>
      <c r="PAJ341" s="1017"/>
      <c r="PAK341" s="1017"/>
      <c r="PAL341" s="1017"/>
      <c r="PAM341" s="1017"/>
      <c r="PAN341" s="1017"/>
      <c r="PAO341" s="1017"/>
      <c r="PAP341" s="1017"/>
      <c r="PAQ341" s="1017"/>
      <c r="PAR341" s="1017"/>
      <c r="PAS341" s="1017"/>
      <c r="PAT341" s="1017"/>
      <c r="PAU341" s="1017"/>
      <c r="PAV341" s="1017"/>
      <c r="PAW341" s="1017"/>
      <c r="PAX341" s="1017"/>
      <c r="PAY341" s="1017"/>
      <c r="PAZ341" s="1017"/>
      <c r="PBA341" s="1017"/>
      <c r="PBB341" s="1017"/>
      <c r="PBC341" s="1017"/>
      <c r="PBD341" s="1017"/>
      <c r="PBE341" s="1017"/>
      <c r="PBF341" s="1017"/>
      <c r="PBG341" s="1017"/>
      <c r="PBH341" s="1017"/>
      <c r="PBI341" s="1017"/>
      <c r="PBJ341" s="1017"/>
      <c r="PBK341" s="1017"/>
      <c r="PBL341" s="1017"/>
      <c r="PBM341" s="1017"/>
      <c r="PBN341" s="1017"/>
      <c r="PBO341" s="1017"/>
      <c r="PBP341" s="1017"/>
      <c r="PBQ341" s="1017"/>
      <c r="PBR341" s="1017"/>
      <c r="PBS341" s="1017"/>
      <c r="PBT341" s="1017"/>
      <c r="PBU341" s="1017"/>
      <c r="PBV341" s="1017"/>
      <c r="PBW341" s="1017"/>
      <c r="PBX341" s="1017"/>
      <c r="PBY341" s="1017"/>
      <c r="PBZ341" s="1017"/>
      <c r="PCA341" s="1017"/>
      <c r="PCB341" s="1017"/>
      <c r="PCC341" s="1017"/>
      <c r="PCD341" s="1017"/>
      <c r="PCE341" s="1017"/>
      <c r="PCF341" s="1017"/>
      <c r="PCG341" s="1017"/>
      <c r="PCH341" s="1017"/>
      <c r="PCI341" s="1017"/>
      <c r="PCJ341" s="1017"/>
      <c r="PCK341" s="1017"/>
      <c r="PCL341" s="1017"/>
      <c r="PCM341" s="1017"/>
      <c r="PCN341" s="1017"/>
      <c r="PCO341" s="1017"/>
      <c r="PCP341" s="1017"/>
      <c r="PCQ341" s="1017"/>
      <c r="PCR341" s="1017"/>
      <c r="PCS341" s="1017"/>
      <c r="PCT341" s="1017"/>
      <c r="PCU341" s="1017"/>
      <c r="PCV341" s="1017"/>
      <c r="PCW341" s="1017"/>
      <c r="PCX341" s="1017"/>
      <c r="PCY341" s="1017"/>
      <c r="PCZ341" s="1017"/>
      <c r="PDA341" s="1017"/>
      <c r="PDB341" s="1017"/>
      <c r="PDC341" s="1017"/>
      <c r="PDD341" s="1017"/>
      <c r="PDE341" s="1017"/>
      <c r="PDF341" s="1017"/>
      <c r="PDG341" s="1017"/>
      <c r="PDH341" s="1017"/>
      <c r="PDI341" s="1017"/>
      <c r="PDJ341" s="1017"/>
      <c r="PDK341" s="1017"/>
      <c r="PDL341" s="1017"/>
      <c r="PDM341" s="1017"/>
      <c r="PDN341" s="1017"/>
      <c r="PDO341" s="1017"/>
      <c r="PDP341" s="1017"/>
      <c r="PDQ341" s="1017"/>
      <c r="PDR341" s="1017"/>
      <c r="PDS341" s="1017"/>
      <c r="PDT341" s="1017"/>
      <c r="PDU341" s="1017"/>
      <c r="PDV341" s="1017"/>
      <c r="PDW341" s="1017"/>
      <c r="PDX341" s="1017"/>
      <c r="PDY341" s="1017"/>
      <c r="PDZ341" s="1017"/>
      <c r="PEA341" s="1017"/>
      <c r="PEB341" s="1017"/>
      <c r="PEC341" s="1017"/>
      <c r="PED341" s="1017"/>
      <c r="PEE341" s="1017"/>
      <c r="PEF341" s="1017"/>
      <c r="PEG341" s="1017"/>
      <c r="PEH341" s="1017"/>
      <c r="PEI341" s="1017"/>
      <c r="PEJ341" s="1017"/>
      <c r="PEK341" s="1017"/>
      <c r="PEL341" s="1017"/>
      <c r="PEM341" s="1017"/>
      <c r="PEN341" s="1017"/>
      <c r="PEO341" s="1017"/>
      <c r="PEP341" s="1017"/>
      <c r="PEQ341" s="1017"/>
      <c r="PER341" s="1017"/>
      <c r="PES341" s="1017"/>
      <c r="PET341" s="1017"/>
      <c r="PEU341" s="1017"/>
      <c r="PEV341" s="1017"/>
      <c r="PEW341" s="1017"/>
      <c r="PEX341" s="1017"/>
      <c r="PEY341" s="1017"/>
      <c r="PEZ341" s="1017"/>
      <c r="PFA341" s="1017"/>
      <c r="PFB341" s="1017"/>
      <c r="PFC341" s="1017"/>
      <c r="PFD341" s="1017"/>
      <c r="PFE341" s="1017"/>
      <c r="PFF341" s="1017"/>
      <c r="PFG341" s="1017"/>
      <c r="PFH341" s="1017"/>
      <c r="PFI341" s="1017"/>
      <c r="PFJ341" s="1017"/>
      <c r="PFK341" s="1017"/>
      <c r="PFL341" s="1017"/>
      <c r="PFM341" s="1017"/>
      <c r="PFN341" s="1017"/>
      <c r="PFO341" s="1017"/>
      <c r="PFP341" s="1017"/>
      <c r="PFQ341" s="1017"/>
      <c r="PFR341" s="1017"/>
      <c r="PFS341" s="1017"/>
      <c r="PFT341" s="1017"/>
      <c r="PFU341" s="1017"/>
      <c r="PFV341" s="1017"/>
      <c r="PFW341" s="1017"/>
      <c r="PFX341" s="1017"/>
      <c r="PFY341" s="1017"/>
      <c r="PFZ341" s="1017"/>
      <c r="PGA341" s="1017"/>
      <c r="PGB341" s="1017"/>
      <c r="PGC341" s="1017"/>
      <c r="PGD341" s="1017"/>
      <c r="PGE341" s="1017"/>
      <c r="PGF341" s="1017"/>
      <c r="PGG341" s="1017"/>
      <c r="PGH341" s="1017"/>
      <c r="PGI341" s="1017"/>
      <c r="PGJ341" s="1017"/>
      <c r="PGK341" s="1017"/>
      <c r="PGL341" s="1017"/>
      <c r="PGM341" s="1017"/>
      <c r="PGN341" s="1017"/>
      <c r="PGO341" s="1017"/>
      <c r="PGP341" s="1017"/>
      <c r="PGQ341" s="1017"/>
      <c r="PGR341" s="1017"/>
      <c r="PGS341" s="1017"/>
      <c r="PGT341" s="1017"/>
      <c r="PGU341" s="1017"/>
      <c r="PGV341" s="1017"/>
      <c r="PGW341" s="1017"/>
      <c r="PGX341" s="1017"/>
      <c r="PGY341" s="1017"/>
      <c r="PGZ341" s="1017"/>
      <c r="PHA341" s="1017"/>
      <c r="PHB341" s="1017"/>
      <c r="PHC341" s="1017"/>
      <c r="PHD341" s="1017"/>
      <c r="PHE341" s="1017"/>
      <c r="PHF341" s="1017"/>
      <c r="PHG341" s="1017"/>
      <c r="PHH341" s="1017"/>
      <c r="PHI341" s="1017"/>
      <c r="PHJ341" s="1017"/>
      <c r="PHK341" s="1017"/>
      <c r="PHL341" s="1017"/>
      <c r="PHM341" s="1017"/>
      <c r="PHN341" s="1017"/>
      <c r="PHO341" s="1017"/>
      <c r="PHP341" s="1017"/>
      <c r="PHQ341" s="1017"/>
      <c r="PHR341" s="1017"/>
      <c r="PHS341" s="1017"/>
      <c r="PHT341" s="1017"/>
      <c r="PHU341" s="1017"/>
      <c r="PHV341" s="1017"/>
      <c r="PHW341" s="1017"/>
      <c r="PHX341" s="1017"/>
      <c r="PHY341" s="1017"/>
      <c r="PHZ341" s="1017"/>
      <c r="PIA341" s="1017"/>
      <c r="PIB341" s="1017"/>
      <c r="PIC341" s="1017"/>
      <c r="PID341" s="1017"/>
      <c r="PIE341" s="1017"/>
      <c r="PIF341" s="1017"/>
      <c r="PIG341" s="1017"/>
      <c r="PIH341" s="1017"/>
      <c r="PII341" s="1017"/>
      <c r="PIJ341" s="1017"/>
      <c r="PIK341" s="1017"/>
      <c r="PIL341" s="1017"/>
      <c r="PIM341" s="1017"/>
      <c r="PIN341" s="1017"/>
      <c r="PIO341" s="1017"/>
      <c r="PIP341" s="1017"/>
      <c r="PIQ341" s="1017"/>
      <c r="PIR341" s="1017"/>
      <c r="PIS341" s="1017"/>
      <c r="PIT341" s="1017"/>
      <c r="PIU341" s="1017"/>
      <c r="PIV341" s="1017"/>
      <c r="PIW341" s="1017"/>
      <c r="PIX341" s="1017"/>
      <c r="PIY341" s="1017"/>
      <c r="PIZ341" s="1017"/>
      <c r="PJA341" s="1017"/>
      <c r="PJB341" s="1017"/>
      <c r="PJC341" s="1017"/>
      <c r="PJD341" s="1017"/>
      <c r="PJE341" s="1017"/>
      <c r="PJF341" s="1017"/>
      <c r="PJG341" s="1017"/>
      <c r="PJH341" s="1017"/>
      <c r="PJI341" s="1017"/>
      <c r="PJJ341" s="1017"/>
      <c r="PJK341" s="1017"/>
      <c r="PJL341" s="1017"/>
      <c r="PJM341" s="1017"/>
      <c r="PJN341" s="1017"/>
      <c r="PJO341" s="1017"/>
      <c r="PJP341" s="1017"/>
      <c r="PJQ341" s="1017"/>
      <c r="PJR341" s="1017"/>
      <c r="PJS341" s="1017"/>
      <c r="PJT341" s="1017"/>
      <c r="PJU341" s="1017"/>
      <c r="PJV341" s="1017"/>
      <c r="PJW341" s="1017"/>
      <c r="PJX341" s="1017"/>
      <c r="PJY341" s="1017"/>
      <c r="PJZ341" s="1017"/>
      <c r="PKA341" s="1017"/>
      <c r="PKB341" s="1017"/>
      <c r="PKC341" s="1017"/>
      <c r="PKD341" s="1017"/>
      <c r="PKE341" s="1017"/>
      <c r="PKF341" s="1017"/>
      <c r="PKG341" s="1017"/>
      <c r="PKH341" s="1017"/>
      <c r="PKI341" s="1017"/>
      <c r="PKJ341" s="1017"/>
      <c r="PKK341" s="1017"/>
      <c r="PKL341" s="1017"/>
      <c r="PKM341" s="1017"/>
      <c r="PKN341" s="1017"/>
      <c r="PKO341" s="1017"/>
      <c r="PKP341" s="1017"/>
      <c r="PKQ341" s="1017"/>
      <c r="PKR341" s="1017"/>
      <c r="PKS341" s="1017"/>
      <c r="PKT341" s="1017"/>
      <c r="PKU341" s="1017"/>
      <c r="PKV341" s="1017"/>
      <c r="PKW341" s="1017"/>
      <c r="PKX341" s="1017"/>
      <c r="PKY341" s="1017"/>
      <c r="PKZ341" s="1017"/>
      <c r="PLA341" s="1017"/>
      <c r="PLB341" s="1017"/>
      <c r="PLC341" s="1017"/>
      <c r="PLD341" s="1017"/>
      <c r="PLE341" s="1017"/>
      <c r="PLF341" s="1017"/>
      <c r="PLG341" s="1017"/>
      <c r="PLH341" s="1017"/>
      <c r="PLI341" s="1017"/>
      <c r="PLJ341" s="1017"/>
      <c r="PLK341" s="1017"/>
      <c r="PLL341" s="1017"/>
      <c r="PLM341" s="1017"/>
      <c r="PLN341" s="1017"/>
      <c r="PLO341" s="1017"/>
      <c r="PLP341" s="1017"/>
      <c r="PLQ341" s="1017"/>
      <c r="PLR341" s="1017"/>
      <c r="PLS341" s="1017"/>
      <c r="PLT341" s="1017"/>
      <c r="PLU341" s="1017"/>
      <c r="PLV341" s="1017"/>
      <c r="PLW341" s="1017"/>
      <c r="PLX341" s="1017"/>
      <c r="PLY341" s="1017"/>
      <c r="PLZ341" s="1017"/>
      <c r="PMA341" s="1017"/>
      <c r="PMB341" s="1017"/>
      <c r="PMC341" s="1017"/>
      <c r="PMD341" s="1017"/>
      <c r="PME341" s="1017"/>
      <c r="PMF341" s="1017"/>
      <c r="PMG341" s="1017"/>
      <c r="PMH341" s="1017"/>
      <c r="PMI341" s="1017"/>
      <c r="PMJ341" s="1017"/>
      <c r="PMK341" s="1017"/>
      <c r="PML341" s="1017"/>
      <c r="PMM341" s="1017"/>
      <c r="PMN341" s="1017"/>
      <c r="PMO341" s="1017"/>
      <c r="PMP341" s="1017"/>
      <c r="PMQ341" s="1017"/>
      <c r="PMR341" s="1017"/>
      <c r="PMS341" s="1017"/>
      <c r="PMT341" s="1017"/>
      <c r="PMU341" s="1017"/>
      <c r="PMV341" s="1017"/>
      <c r="PMW341" s="1017"/>
      <c r="PMX341" s="1017"/>
      <c r="PMY341" s="1017"/>
      <c r="PMZ341" s="1017"/>
      <c r="PNA341" s="1017"/>
      <c r="PNB341" s="1017"/>
      <c r="PNC341" s="1017"/>
      <c r="PND341" s="1017"/>
      <c r="PNE341" s="1017"/>
      <c r="PNF341" s="1017"/>
      <c r="PNG341" s="1017"/>
      <c r="PNH341" s="1017"/>
      <c r="PNI341" s="1017"/>
      <c r="PNJ341" s="1017"/>
      <c r="PNK341" s="1017"/>
      <c r="PNL341" s="1017"/>
      <c r="PNM341" s="1017"/>
      <c r="PNN341" s="1017"/>
      <c r="PNO341" s="1017"/>
      <c r="PNP341" s="1017"/>
      <c r="PNQ341" s="1017"/>
      <c r="PNR341" s="1017"/>
      <c r="PNS341" s="1017"/>
      <c r="PNT341" s="1017"/>
      <c r="PNU341" s="1017"/>
      <c r="PNV341" s="1017"/>
      <c r="PNW341" s="1017"/>
      <c r="PNX341" s="1017"/>
      <c r="PNY341" s="1017"/>
      <c r="PNZ341" s="1017"/>
      <c r="POA341" s="1017"/>
      <c r="POB341" s="1017"/>
      <c r="POC341" s="1017"/>
      <c r="POD341" s="1017"/>
      <c r="POE341" s="1017"/>
      <c r="POF341" s="1017"/>
      <c r="POG341" s="1017"/>
      <c r="POH341" s="1017"/>
      <c r="POI341" s="1017"/>
      <c r="POJ341" s="1017"/>
      <c r="POK341" s="1017"/>
      <c r="POL341" s="1017"/>
      <c r="POM341" s="1017"/>
      <c r="PON341" s="1017"/>
      <c r="POO341" s="1017"/>
      <c r="POP341" s="1017"/>
      <c r="POQ341" s="1017"/>
      <c r="POR341" s="1017"/>
      <c r="POS341" s="1017"/>
      <c r="POT341" s="1017"/>
      <c r="POU341" s="1017"/>
      <c r="POV341" s="1017"/>
      <c r="POW341" s="1017"/>
      <c r="POX341" s="1017"/>
      <c r="POY341" s="1017"/>
      <c r="POZ341" s="1017"/>
      <c r="PPA341" s="1017"/>
      <c r="PPB341" s="1017"/>
      <c r="PPC341" s="1017"/>
      <c r="PPD341" s="1017"/>
      <c r="PPE341" s="1017"/>
      <c r="PPF341" s="1017"/>
      <c r="PPG341" s="1017"/>
      <c r="PPH341" s="1017"/>
      <c r="PPI341" s="1017"/>
      <c r="PPJ341" s="1017"/>
      <c r="PPK341" s="1017"/>
      <c r="PPL341" s="1017"/>
      <c r="PPM341" s="1017"/>
      <c r="PPN341" s="1017"/>
      <c r="PPO341" s="1017"/>
      <c r="PPP341" s="1017"/>
      <c r="PPQ341" s="1017"/>
      <c r="PPR341" s="1017"/>
      <c r="PPS341" s="1017"/>
      <c r="PPT341" s="1017"/>
      <c r="PPU341" s="1017"/>
      <c r="PPV341" s="1017"/>
      <c r="PPW341" s="1017"/>
      <c r="PPX341" s="1017"/>
      <c r="PPY341" s="1017"/>
      <c r="PPZ341" s="1017"/>
      <c r="PQA341" s="1017"/>
      <c r="PQB341" s="1017"/>
      <c r="PQC341" s="1017"/>
      <c r="PQD341" s="1017"/>
      <c r="PQE341" s="1017"/>
      <c r="PQF341" s="1017"/>
      <c r="PQG341" s="1017"/>
      <c r="PQH341" s="1017"/>
      <c r="PQI341" s="1017"/>
      <c r="PQJ341" s="1017"/>
      <c r="PQK341" s="1017"/>
      <c r="PQL341" s="1017"/>
      <c r="PQM341" s="1017"/>
      <c r="PQN341" s="1017"/>
      <c r="PQO341" s="1017"/>
      <c r="PQP341" s="1017"/>
      <c r="PQQ341" s="1017"/>
      <c r="PQR341" s="1017"/>
      <c r="PQS341" s="1017"/>
      <c r="PQT341" s="1017"/>
      <c r="PQU341" s="1017"/>
      <c r="PQV341" s="1017"/>
      <c r="PQW341" s="1017"/>
      <c r="PQX341" s="1017"/>
      <c r="PQY341" s="1017"/>
      <c r="PQZ341" s="1017"/>
      <c r="PRA341" s="1017"/>
      <c r="PRB341" s="1017"/>
      <c r="PRC341" s="1017"/>
      <c r="PRD341" s="1017"/>
      <c r="PRE341" s="1017"/>
      <c r="PRF341" s="1017"/>
      <c r="PRG341" s="1017"/>
      <c r="PRH341" s="1017"/>
      <c r="PRI341" s="1017"/>
      <c r="PRJ341" s="1017"/>
      <c r="PRK341" s="1017"/>
      <c r="PRL341" s="1017"/>
      <c r="PRM341" s="1017"/>
      <c r="PRN341" s="1017"/>
      <c r="PRO341" s="1017"/>
      <c r="PRP341" s="1017"/>
      <c r="PRQ341" s="1017"/>
      <c r="PRR341" s="1017"/>
      <c r="PRS341" s="1017"/>
      <c r="PRT341" s="1017"/>
      <c r="PRU341" s="1017"/>
      <c r="PRV341" s="1017"/>
      <c r="PRW341" s="1017"/>
      <c r="PRX341" s="1017"/>
      <c r="PRY341" s="1017"/>
      <c r="PRZ341" s="1017"/>
      <c r="PSA341" s="1017"/>
      <c r="PSB341" s="1017"/>
      <c r="PSC341" s="1017"/>
      <c r="PSD341" s="1017"/>
      <c r="PSE341" s="1017"/>
      <c r="PSF341" s="1017"/>
      <c r="PSG341" s="1017"/>
      <c r="PSH341" s="1017"/>
      <c r="PSI341" s="1017"/>
      <c r="PSJ341" s="1017"/>
      <c r="PSK341" s="1017"/>
      <c r="PSL341" s="1017"/>
      <c r="PSM341" s="1017"/>
      <c r="PSN341" s="1017"/>
      <c r="PSO341" s="1017"/>
      <c r="PSP341" s="1017"/>
      <c r="PSQ341" s="1017"/>
      <c r="PSR341" s="1017"/>
      <c r="PSS341" s="1017"/>
      <c r="PST341" s="1017"/>
      <c r="PSU341" s="1017"/>
      <c r="PSV341" s="1017"/>
      <c r="PSW341" s="1017"/>
      <c r="PSX341" s="1017"/>
      <c r="PSY341" s="1017"/>
      <c r="PSZ341" s="1017"/>
      <c r="PTA341" s="1017"/>
      <c r="PTB341" s="1017"/>
      <c r="PTC341" s="1017"/>
      <c r="PTD341" s="1017"/>
      <c r="PTE341" s="1017"/>
      <c r="PTF341" s="1017"/>
      <c r="PTG341" s="1017"/>
      <c r="PTH341" s="1017"/>
      <c r="PTI341" s="1017"/>
      <c r="PTJ341" s="1017"/>
      <c r="PTK341" s="1017"/>
      <c r="PTL341" s="1017"/>
      <c r="PTM341" s="1017"/>
      <c r="PTN341" s="1017"/>
      <c r="PTO341" s="1017"/>
      <c r="PTP341" s="1017"/>
      <c r="PTQ341" s="1017"/>
      <c r="PTR341" s="1017"/>
      <c r="PTS341" s="1017"/>
      <c r="PTT341" s="1017"/>
      <c r="PTU341" s="1017"/>
      <c r="PTV341" s="1017"/>
      <c r="PTW341" s="1017"/>
      <c r="PTX341" s="1017"/>
      <c r="PTY341" s="1017"/>
      <c r="PTZ341" s="1017"/>
      <c r="PUA341" s="1017"/>
      <c r="PUB341" s="1017"/>
      <c r="PUC341" s="1017"/>
      <c r="PUD341" s="1017"/>
      <c r="PUE341" s="1017"/>
      <c r="PUF341" s="1017"/>
      <c r="PUG341" s="1017"/>
      <c r="PUH341" s="1017"/>
      <c r="PUI341" s="1017"/>
      <c r="PUJ341" s="1017"/>
      <c r="PUK341" s="1017"/>
      <c r="PUL341" s="1017"/>
      <c r="PUM341" s="1017"/>
      <c r="PUN341" s="1017"/>
      <c r="PUO341" s="1017"/>
      <c r="PUP341" s="1017"/>
      <c r="PUQ341" s="1017"/>
      <c r="PUR341" s="1017"/>
      <c r="PUS341" s="1017"/>
      <c r="PUT341" s="1017"/>
      <c r="PUU341" s="1017"/>
      <c r="PUV341" s="1017"/>
      <c r="PUW341" s="1017"/>
      <c r="PUX341" s="1017"/>
      <c r="PUY341" s="1017"/>
      <c r="PUZ341" s="1017"/>
      <c r="PVA341" s="1017"/>
      <c r="PVB341" s="1017"/>
      <c r="PVC341" s="1017"/>
      <c r="PVD341" s="1017"/>
      <c r="PVE341" s="1017"/>
      <c r="PVF341" s="1017"/>
      <c r="PVG341" s="1017"/>
      <c r="PVH341" s="1017"/>
      <c r="PVI341" s="1017"/>
      <c r="PVJ341" s="1017"/>
      <c r="PVK341" s="1017"/>
      <c r="PVL341" s="1017"/>
      <c r="PVM341" s="1017"/>
      <c r="PVN341" s="1017"/>
      <c r="PVO341" s="1017"/>
      <c r="PVP341" s="1017"/>
      <c r="PVQ341" s="1017"/>
      <c r="PVR341" s="1017"/>
      <c r="PVS341" s="1017"/>
      <c r="PVT341" s="1017"/>
      <c r="PVU341" s="1017"/>
      <c r="PVV341" s="1017"/>
      <c r="PVW341" s="1017"/>
      <c r="PVX341" s="1017"/>
      <c r="PVY341" s="1017"/>
      <c r="PVZ341" s="1017"/>
      <c r="PWA341" s="1017"/>
      <c r="PWB341" s="1017"/>
      <c r="PWC341" s="1017"/>
      <c r="PWD341" s="1017"/>
      <c r="PWE341" s="1017"/>
      <c r="PWF341" s="1017"/>
      <c r="PWG341" s="1017"/>
      <c r="PWH341" s="1017"/>
      <c r="PWI341" s="1017"/>
      <c r="PWJ341" s="1017"/>
      <c r="PWK341" s="1017"/>
      <c r="PWL341" s="1017"/>
      <c r="PWM341" s="1017"/>
      <c r="PWN341" s="1017"/>
      <c r="PWO341" s="1017"/>
      <c r="PWP341" s="1017"/>
      <c r="PWQ341" s="1017"/>
      <c r="PWR341" s="1017"/>
      <c r="PWS341" s="1017"/>
      <c r="PWT341" s="1017"/>
      <c r="PWU341" s="1017"/>
      <c r="PWV341" s="1017"/>
      <c r="PWW341" s="1017"/>
      <c r="PWX341" s="1017"/>
      <c r="PWY341" s="1017"/>
      <c r="PWZ341" s="1017"/>
      <c r="PXA341" s="1017"/>
      <c r="PXB341" s="1017"/>
      <c r="PXC341" s="1017"/>
      <c r="PXD341" s="1017"/>
      <c r="PXE341" s="1017"/>
      <c r="PXF341" s="1017"/>
      <c r="PXG341" s="1017"/>
      <c r="PXH341" s="1017"/>
      <c r="PXI341" s="1017"/>
      <c r="PXJ341" s="1017"/>
      <c r="PXK341" s="1017"/>
      <c r="PXL341" s="1017"/>
      <c r="PXM341" s="1017"/>
      <c r="PXN341" s="1017"/>
      <c r="PXO341" s="1017"/>
      <c r="PXP341" s="1017"/>
      <c r="PXQ341" s="1017"/>
      <c r="PXR341" s="1017"/>
      <c r="PXS341" s="1017"/>
      <c r="PXT341" s="1017"/>
      <c r="PXU341" s="1017"/>
      <c r="PXV341" s="1017"/>
      <c r="PXW341" s="1017"/>
      <c r="PXX341" s="1017"/>
      <c r="PXY341" s="1017"/>
      <c r="PXZ341" s="1017"/>
      <c r="PYA341" s="1017"/>
      <c r="PYB341" s="1017"/>
      <c r="PYC341" s="1017"/>
      <c r="PYD341" s="1017"/>
      <c r="PYE341" s="1017"/>
      <c r="PYF341" s="1017"/>
      <c r="PYG341" s="1017"/>
      <c r="PYH341" s="1017"/>
      <c r="PYI341" s="1017"/>
      <c r="PYJ341" s="1017"/>
      <c r="PYK341" s="1017"/>
      <c r="PYL341" s="1017"/>
      <c r="PYM341" s="1017"/>
      <c r="PYN341" s="1017"/>
      <c r="PYO341" s="1017"/>
      <c r="PYP341" s="1017"/>
      <c r="PYQ341" s="1017"/>
      <c r="PYR341" s="1017"/>
      <c r="PYS341" s="1017"/>
      <c r="PYT341" s="1017"/>
      <c r="PYU341" s="1017"/>
      <c r="PYV341" s="1017"/>
      <c r="PYW341" s="1017"/>
      <c r="PYX341" s="1017"/>
      <c r="PYY341" s="1017"/>
      <c r="PYZ341" s="1017"/>
      <c r="PZA341" s="1017"/>
      <c r="PZB341" s="1017"/>
      <c r="PZC341" s="1017"/>
      <c r="PZD341" s="1017"/>
      <c r="PZE341" s="1017"/>
      <c r="PZF341" s="1017"/>
      <c r="PZG341" s="1017"/>
      <c r="PZH341" s="1017"/>
      <c r="PZI341" s="1017"/>
      <c r="PZJ341" s="1017"/>
      <c r="PZK341" s="1017"/>
      <c r="PZL341" s="1017"/>
      <c r="PZM341" s="1017"/>
      <c r="PZN341" s="1017"/>
      <c r="PZO341" s="1017"/>
      <c r="PZP341" s="1017"/>
      <c r="PZQ341" s="1017"/>
      <c r="PZR341" s="1017"/>
      <c r="PZS341" s="1017"/>
      <c r="PZT341" s="1017"/>
      <c r="PZU341" s="1017"/>
      <c r="PZV341" s="1017"/>
      <c r="PZW341" s="1017"/>
      <c r="PZX341" s="1017"/>
      <c r="PZY341" s="1017"/>
      <c r="PZZ341" s="1017"/>
      <c r="QAA341" s="1017"/>
      <c r="QAB341" s="1017"/>
      <c r="QAC341" s="1017"/>
      <c r="QAD341" s="1017"/>
      <c r="QAE341" s="1017"/>
      <c r="QAF341" s="1017"/>
      <c r="QAG341" s="1017"/>
      <c r="QAH341" s="1017"/>
      <c r="QAI341" s="1017"/>
      <c r="QAJ341" s="1017"/>
      <c r="QAK341" s="1017"/>
      <c r="QAL341" s="1017"/>
      <c r="QAM341" s="1017"/>
      <c r="QAN341" s="1017"/>
      <c r="QAO341" s="1017"/>
      <c r="QAP341" s="1017"/>
      <c r="QAQ341" s="1017"/>
      <c r="QAR341" s="1017"/>
      <c r="QAS341" s="1017"/>
      <c r="QAT341" s="1017"/>
      <c r="QAU341" s="1017"/>
      <c r="QAV341" s="1017"/>
      <c r="QAW341" s="1017"/>
      <c r="QAX341" s="1017"/>
      <c r="QAY341" s="1017"/>
      <c r="QAZ341" s="1017"/>
      <c r="QBA341" s="1017"/>
      <c r="QBB341" s="1017"/>
      <c r="QBC341" s="1017"/>
      <c r="QBD341" s="1017"/>
      <c r="QBE341" s="1017"/>
      <c r="QBF341" s="1017"/>
      <c r="QBG341" s="1017"/>
      <c r="QBH341" s="1017"/>
      <c r="QBI341" s="1017"/>
      <c r="QBJ341" s="1017"/>
      <c r="QBK341" s="1017"/>
      <c r="QBL341" s="1017"/>
      <c r="QBM341" s="1017"/>
      <c r="QBN341" s="1017"/>
      <c r="QBO341" s="1017"/>
      <c r="QBP341" s="1017"/>
      <c r="QBQ341" s="1017"/>
      <c r="QBR341" s="1017"/>
      <c r="QBS341" s="1017"/>
      <c r="QBT341" s="1017"/>
      <c r="QBU341" s="1017"/>
      <c r="QBV341" s="1017"/>
      <c r="QBW341" s="1017"/>
      <c r="QBX341" s="1017"/>
      <c r="QBY341" s="1017"/>
      <c r="QBZ341" s="1017"/>
      <c r="QCA341" s="1017"/>
      <c r="QCB341" s="1017"/>
      <c r="QCC341" s="1017"/>
      <c r="QCD341" s="1017"/>
      <c r="QCE341" s="1017"/>
      <c r="QCF341" s="1017"/>
      <c r="QCG341" s="1017"/>
      <c r="QCH341" s="1017"/>
      <c r="QCI341" s="1017"/>
      <c r="QCJ341" s="1017"/>
      <c r="QCK341" s="1017"/>
      <c r="QCL341" s="1017"/>
      <c r="QCM341" s="1017"/>
      <c r="QCN341" s="1017"/>
      <c r="QCO341" s="1017"/>
      <c r="QCP341" s="1017"/>
      <c r="QCQ341" s="1017"/>
      <c r="QCR341" s="1017"/>
      <c r="QCS341" s="1017"/>
      <c r="QCT341" s="1017"/>
      <c r="QCU341" s="1017"/>
      <c r="QCV341" s="1017"/>
      <c r="QCW341" s="1017"/>
      <c r="QCX341" s="1017"/>
      <c r="QCY341" s="1017"/>
      <c r="QCZ341" s="1017"/>
      <c r="QDA341" s="1017"/>
      <c r="QDB341" s="1017"/>
      <c r="QDC341" s="1017"/>
      <c r="QDD341" s="1017"/>
      <c r="QDE341" s="1017"/>
      <c r="QDF341" s="1017"/>
      <c r="QDG341" s="1017"/>
      <c r="QDH341" s="1017"/>
      <c r="QDI341" s="1017"/>
      <c r="QDJ341" s="1017"/>
      <c r="QDK341" s="1017"/>
      <c r="QDL341" s="1017"/>
      <c r="QDM341" s="1017"/>
      <c r="QDN341" s="1017"/>
      <c r="QDO341" s="1017"/>
      <c r="QDP341" s="1017"/>
      <c r="QDQ341" s="1017"/>
      <c r="QDR341" s="1017"/>
      <c r="QDS341" s="1017"/>
      <c r="QDT341" s="1017"/>
      <c r="QDU341" s="1017"/>
      <c r="QDV341" s="1017"/>
      <c r="QDW341" s="1017"/>
      <c r="QDX341" s="1017"/>
      <c r="QDY341" s="1017"/>
      <c r="QDZ341" s="1017"/>
      <c r="QEA341" s="1017"/>
      <c r="QEB341" s="1017"/>
      <c r="QEC341" s="1017"/>
      <c r="QED341" s="1017"/>
      <c r="QEE341" s="1017"/>
      <c r="QEF341" s="1017"/>
      <c r="QEG341" s="1017"/>
      <c r="QEH341" s="1017"/>
      <c r="QEI341" s="1017"/>
      <c r="QEJ341" s="1017"/>
      <c r="QEK341" s="1017"/>
      <c r="QEL341" s="1017"/>
      <c r="QEM341" s="1017"/>
      <c r="QEN341" s="1017"/>
      <c r="QEO341" s="1017"/>
      <c r="QEP341" s="1017"/>
      <c r="QEQ341" s="1017"/>
      <c r="QER341" s="1017"/>
      <c r="QES341" s="1017"/>
      <c r="QET341" s="1017"/>
      <c r="QEU341" s="1017"/>
      <c r="QEV341" s="1017"/>
      <c r="QEW341" s="1017"/>
      <c r="QEX341" s="1017"/>
      <c r="QEY341" s="1017"/>
      <c r="QEZ341" s="1017"/>
      <c r="QFA341" s="1017"/>
      <c r="QFB341" s="1017"/>
      <c r="QFC341" s="1017"/>
      <c r="QFD341" s="1017"/>
      <c r="QFE341" s="1017"/>
      <c r="QFF341" s="1017"/>
      <c r="QFG341" s="1017"/>
      <c r="QFH341" s="1017"/>
      <c r="QFI341" s="1017"/>
      <c r="QFJ341" s="1017"/>
      <c r="QFK341" s="1017"/>
      <c r="QFL341" s="1017"/>
      <c r="QFM341" s="1017"/>
      <c r="QFN341" s="1017"/>
      <c r="QFO341" s="1017"/>
      <c r="QFP341" s="1017"/>
      <c r="QFQ341" s="1017"/>
      <c r="QFR341" s="1017"/>
      <c r="QFS341" s="1017"/>
      <c r="QFT341" s="1017"/>
      <c r="QFU341" s="1017"/>
      <c r="QFV341" s="1017"/>
      <c r="QFW341" s="1017"/>
      <c r="QFX341" s="1017"/>
      <c r="QFY341" s="1017"/>
      <c r="QFZ341" s="1017"/>
      <c r="QGA341" s="1017"/>
      <c r="QGB341" s="1017"/>
      <c r="QGC341" s="1017"/>
      <c r="QGD341" s="1017"/>
      <c r="QGE341" s="1017"/>
      <c r="QGF341" s="1017"/>
      <c r="QGG341" s="1017"/>
      <c r="QGH341" s="1017"/>
      <c r="QGI341" s="1017"/>
      <c r="QGJ341" s="1017"/>
      <c r="QGK341" s="1017"/>
      <c r="QGL341" s="1017"/>
      <c r="QGM341" s="1017"/>
      <c r="QGN341" s="1017"/>
      <c r="QGO341" s="1017"/>
      <c r="QGP341" s="1017"/>
      <c r="QGQ341" s="1017"/>
      <c r="QGR341" s="1017"/>
      <c r="QGS341" s="1017"/>
      <c r="QGT341" s="1017"/>
      <c r="QGU341" s="1017"/>
      <c r="QGV341" s="1017"/>
      <c r="QGW341" s="1017"/>
      <c r="QGX341" s="1017"/>
      <c r="QGY341" s="1017"/>
      <c r="QGZ341" s="1017"/>
      <c r="QHA341" s="1017"/>
      <c r="QHB341" s="1017"/>
      <c r="QHC341" s="1017"/>
      <c r="QHD341" s="1017"/>
      <c r="QHE341" s="1017"/>
      <c r="QHF341" s="1017"/>
      <c r="QHG341" s="1017"/>
      <c r="QHH341" s="1017"/>
      <c r="QHI341" s="1017"/>
      <c r="QHJ341" s="1017"/>
      <c r="QHK341" s="1017"/>
      <c r="QHL341" s="1017"/>
      <c r="QHM341" s="1017"/>
      <c r="QHN341" s="1017"/>
      <c r="QHO341" s="1017"/>
      <c r="QHP341" s="1017"/>
      <c r="QHQ341" s="1017"/>
      <c r="QHR341" s="1017"/>
      <c r="QHS341" s="1017"/>
      <c r="QHT341" s="1017"/>
      <c r="QHU341" s="1017"/>
      <c r="QHV341" s="1017"/>
      <c r="QHW341" s="1017"/>
      <c r="QHX341" s="1017"/>
      <c r="QHY341" s="1017"/>
      <c r="QHZ341" s="1017"/>
      <c r="QIA341" s="1017"/>
      <c r="QIB341" s="1017"/>
      <c r="QIC341" s="1017"/>
      <c r="QID341" s="1017"/>
      <c r="QIE341" s="1017"/>
      <c r="QIF341" s="1017"/>
      <c r="QIG341" s="1017"/>
      <c r="QIH341" s="1017"/>
      <c r="QII341" s="1017"/>
      <c r="QIJ341" s="1017"/>
      <c r="QIK341" s="1017"/>
      <c r="QIL341" s="1017"/>
      <c r="QIM341" s="1017"/>
      <c r="QIN341" s="1017"/>
      <c r="QIO341" s="1017"/>
      <c r="QIP341" s="1017"/>
      <c r="QIQ341" s="1017"/>
      <c r="QIR341" s="1017"/>
      <c r="QIS341" s="1017"/>
      <c r="QIT341" s="1017"/>
      <c r="QIU341" s="1017"/>
      <c r="QIV341" s="1017"/>
      <c r="QIW341" s="1017"/>
      <c r="QIX341" s="1017"/>
      <c r="QIY341" s="1017"/>
      <c r="QIZ341" s="1017"/>
      <c r="QJA341" s="1017"/>
      <c r="QJB341" s="1017"/>
      <c r="QJC341" s="1017"/>
      <c r="QJD341" s="1017"/>
      <c r="QJE341" s="1017"/>
      <c r="QJF341" s="1017"/>
      <c r="QJG341" s="1017"/>
      <c r="QJH341" s="1017"/>
      <c r="QJI341" s="1017"/>
      <c r="QJJ341" s="1017"/>
      <c r="QJK341" s="1017"/>
      <c r="QJL341" s="1017"/>
      <c r="QJM341" s="1017"/>
      <c r="QJN341" s="1017"/>
      <c r="QJO341" s="1017"/>
      <c r="QJP341" s="1017"/>
      <c r="QJQ341" s="1017"/>
      <c r="QJR341" s="1017"/>
      <c r="QJS341" s="1017"/>
      <c r="QJT341" s="1017"/>
      <c r="QJU341" s="1017"/>
      <c r="QJV341" s="1017"/>
      <c r="QJW341" s="1017"/>
      <c r="QJX341" s="1017"/>
      <c r="QJY341" s="1017"/>
      <c r="QJZ341" s="1017"/>
      <c r="QKA341" s="1017"/>
      <c r="QKB341" s="1017"/>
      <c r="QKC341" s="1017"/>
      <c r="QKD341" s="1017"/>
      <c r="QKE341" s="1017"/>
      <c r="QKF341" s="1017"/>
      <c r="QKG341" s="1017"/>
      <c r="QKH341" s="1017"/>
      <c r="QKI341" s="1017"/>
      <c r="QKJ341" s="1017"/>
      <c r="QKK341" s="1017"/>
      <c r="QKL341" s="1017"/>
      <c r="QKM341" s="1017"/>
      <c r="QKN341" s="1017"/>
      <c r="QKO341" s="1017"/>
      <c r="QKP341" s="1017"/>
      <c r="QKQ341" s="1017"/>
      <c r="QKR341" s="1017"/>
      <c r="QKS341" s="1017"/>
      <c r="QKT341" s="1017"/>
      <c r="QKU341" s="1017"/>
      <c r="QKV341" s="1017"/>
      <c r="QKW341" s="1017"/>
      <c r="QKX341" s="1017"/>
      <c r="QKY341" s="1017"/>
      <c r="QKZ341" s="1017"/>
      <c r="QLA341" s="1017"/>
      <c r="QLB341" s="1017"/>
      <c r="QLC341" s="1017"/>
      <c r="QLD341" s="1017"/>
      <c r="QLE341" s="1017"/>
      <c r="QLF341" s="1017"/>
      <c r="QLG341" s="1017"/>
      <c r="QLH341" s="1017"/>
      <c r="QLI341" s="1017"/>
      <c r="QLJ341" s="1017"/>
      <c r="QLK341" s="1017"/>
      <c r="QLL341" s="1017"/>
      <c r="QLM341" s="1017"/>
      <c r="QLN341" s="1017"/>
      <c r="QLO341" s="1017"/>
      <c r="QLP341" s="1017"/>
      <c r="QLQ341" s="1017"/>
      <c r="QLR341" s="1017"/>
      <c r="QLS341" s="1017"/>
      <c r="QLT341" s="1017"/>
      <c r="QLU341" s="1017"/>
      <c r="QLV341" s="1017"/>
      <c r="QLW341" s="1017"/>
      <c r="QLX341" s="1017"/>
      <c r="QLY341" s="1017"/>
      <c r="QLZ341" s="1017"/>
      <c r="QMA341" s="1017"/>
      <c r="QMB341" s="1017"/>
      <c r="QMC341" s="1017"/>
      <c r="QMD341" s="1017"/>
      <c r="QME341" s="1017"/>
      <c r="QMF341" s="1017"/>
      <c r="QMG341" s="1017"/>
      <c r="QMH341" s="1017"/>
      <c r="QMI341" s="1017"/>
      <c r="QMJ341" s="1017"/>
      <c r="QMK341" s="1017"/>
      <c r="QML341" s="1017"/>
      <c r="QMM341" s="1017"/>
      <c r="QMN341" s="1017"/>
      <c r="QMO341" s="1017"/>
      <c r="QMP341" s="1017"/>
      <c r="QMQ341" s="1017"/>
      <c r="QMR341" s="1017"/>
      <c r="QMS341" s="1017"/>
      <c r="QMT341" s="1017"/>
      <c r="QMU341" s="1017"/>
      <c r="QMV341" s="1017"/>
      <c r="QMW341" s="1017"/>
      <c r="QMX341" s="1017"/>
      <c r="QMY341" s="1017"/>
      <c r="QMZ341" s="1017"/>
      <c r="QNA341" s="1017"/>
      <c r="QNB341" s="1017"/>
      <c r="QNC341" s="1017"/>
      <c r="QND341" s="1017"/>
      <c r="QNE341" s="1017"/>
      <c r="QNF341" s="1017"/>
      <c r="QNG341" s="1017"/>
      <c r="QNH341" s="1017"/>
      <c r="QNI341" s="1017"/>
      <c r="QNJ341" s="1017"/>
      <c r="QNK341" s="1017"/>
      <c r="QNL341" s="1017"/>
      <c r="QNM341" s="1017"/>
      <c r="QNN341" s="1017"/>
      <c r="QNO341" s="1017"/>
      <c r="QNP341" s="1017"/>
      <c r="QNQ341" s="1017"/>
      <c r="QNR341" s="1017"/>
      <c r="QNS341" s="1017"/>
      <c r="QNT341" s="1017"/>
      <c r="QNU341" s="1017"/>
      <c r="QNV341" s="1017"/>
      <c r="QNW341" s="1017"/>
      <c r="QNX341" s="1017"/>
      <c r="QNY341" s="1017"/>
      <c r="QNZ341" s="1017"/>
      <c r="QOA341" s="1017"/>
      <c r="QOB341" s="1017"/>
      <c r="QOC341" s="1017"/>
      <c r="QOD341" s="1017"/>
      <c r="QOE341" s="1017"/>
      <c r="QOF341" s="1017"/>
      <c r="QOG341" s="1017"/>
      <c r="QOH341" s="1017"/>
      <c r="QOI341" s="1017"/>
      <c r="QOJ341" s="1017"/>
      <c r="QOK341" s="1017"/>
      <c r="QOL341" s="1017"/>
      <c r="QOM341" s="1017"/>
      <c r="QON341" s="1017"/>
      <c r="QOO341" s="1017"/>
      <c r="QOP341" s="1017"/>
      <c r="QOQ341" s="1017"/>
      <c r="QOR341" s="1017"/>
      <c r="QOS341" s="1017"/>
      <c r="QOT341" s="1017"/>
      <c r="QOU341" s="1017"/>
      <c r="QOV341" s="1017"/>
      <c r="QOW341" s="1017"/>
      <c r="QOX341" s="1017"/>
      <c r="QOY341" s="1017"/>
      <c r="QOZ341" s="1017"/>
      <c r="QPA341" s="1017"/>
      <c r="QPB341" s="1017"/>
      <c r="QPC341" s="1017"/>
      <c r="QPD341" s="1017"/>
      <c r="QPE341" s="1017"/>
      <c r="QPF341" s="1017"/>
      <c r="QPG341" s="1017"/>
      <c r="QPH341" s="1017"/>
      <c r="QPI341" s="1017"/>
      <c r="QPJ341" s="1017"/>
      <c r="QPK341" s="1017"/>
      <c r="QPL341" s="1017"/>
      <c r="QPM341" s="1017"/>
      <c r="QPN341" s="1017"/>
      <c r="QPO341" s="1017"/>
      <c r="QPP341" s="1017"/>
      <c r="QPQ341" s="1017"/>
      <c r="QPR341" s="1017"/>
      <c r="QPS341" s="1017"/>
      <c r="QPT341" s="1017"/>
      <c r="QPU341" s="1017"/>
      <c r="QPV341" s="1017"/>
      <c r="QPW341" s="1017"/>
      <c r="QPX341" s="1017"/>
      <c r="QPY341" s="1017"/>
      <c r="QPZ341" s="1017"/>
      <c r="QQA341" s="1017"/>
      <c r="QQB341" s="1017"/>
      <c r="QQC341" s="1017"/>
      <c r="QQD341" s="1017"/>
      <c r="QQE341" s="1017"/>
      <c r="QQF341" s="1017"/>
      <c r="QQG341" s="1017"/>
      <c r="QQH341" s="1017"/>
      <c r="QQI341" s="1017"/>
      <c r="QQJ341" s="1017"/>
      <c r="QQK341" s="1017"/>
      <c r="QQL341" s="1017"/>
      <c r="QQM341" s="1017"/>
      <c r="QQN341" s="1017"/>
      <c r="QQO341" s="1017"/>
      <c r="QQP341" s="1017"/>
      <c r="QQQ341" s="1017"/>
      <c r="QQR341" s="1017"/>
      <c r="QQS341" s="1017"/>
      <c r="QQT341" s="1017"/>
      <c r="QQU341" s="1017"/>
      <c r="QQV341" s="1017"/>
      <c r="QQW341" s="1017"/>
      <c r="QQX341" s="1017"/>
      <c r="QQY341" s="1017"/>
      <c r="QQZ341" s="1017"/>
      <c r="QRA341" s="1017"/>
      <c r="QRB341" s="1017"/>
      <c r="QRC341" s="1017"/>
      <c r="QRD341" s="1017"/>
      <c r="QRE341" s="1017"/>
      <c r="QRF341" s="1017"/>
      <c r="QRG341" s="1017"/>
      <c r="QRH341" s="1017"/>
      <c r="QRI341" s="1017"/>
      <c r="QRJ341" s="1017"/>
      <c r="QRK341" s="1017"/>
      <c r="QRL341" s="1017"/>
      <c r="QRM341" s="1017"/>
      <c r="QRN341" s="1017"/>
      <c r="QRO341" s="1017"/>
      <c r="QRP341" s="1017"/>
      <c r="QRQ341" s="1017"/>
      <c r="QRR341" s="1017"/>
      <c r="QRS341" s="1017"/>
      <c r="QRT341" s="1017"/>
      <c r="QRU341" s="1017"/>
      <c r="QRV341" s="1017"/>
      <c r="QRW341" s="1017"/>
      <c r="QRX341" s="1017"/>
      <c r="QRY341" s="1017"/>
      <c r="QRZ341" s="1017"/>
      <c r="QSA341" s="1017"/>
      <c r="QSB341" s="1017"/>
      <c r="QSC341" s="1017"/>
      <c r="QSD341" s="1017"/>
      <c r="QSE341" s="1017"/>
      <c r="QSF341" s="1017"/>
      <c r="QSG341" s="1017"/>
      <c r="QSH341" s="1017"/>
      <c r="QSI341" s="1017"/>
      <c r="QSJ341" s="1017"/>
      <c r="QSK341" s="1017"/>
      <c r="QSL341" s="1017"/>
      <c r="QSM341" s="1017"/>
      <c r="QSN341" s="1017"/>
      <c r="QSO341" s="1017"/>
      <c r="QSP341" s="1017"/>
      <c r="QSQ341" s="1017"/>
      <c r="QSR341" s="1017"/>
      <c r="QSS341" s="1017"/>
      <c r="QST341" s="1017"/>
      <c r="QSU341" s="1017"/>
      <c r="QSV341" s="1017"/>
      <c r="QSW341" s="1017"/>
      <c r="QSX341" s="1017"/>
      <c r="QSY341" s="1017"/>
      <c r="QSZ341" s="1017"/>
      <c r="QTA341" s="1017"/>
      <c r="QTB341" s="1017"/>
      <c r="QTC341" s="1017"/>
      <c r="QTD341" s="1017"/>
      <c r="QTE341" s="1017"/>
      <c r="QTF341" s="1017"/>
      <c r="QTG341" s="1017"/>
      <c r="QTH341" s="1017"/>
      <c r="QTI341" s="1017"/>
      <c r="QTJ341" s="1017"/>
      <c r="QTK341" s="1017"/>
      <c r="QTL341" s="1017"/>
      <c r="QTM341" s="1017"/>
      <c r="QTN341" s="1017"/>
      <c r="QTO341" s="1017"/>
      <c r="QTP341" s="1017"/>
      <c r="QTQ341" s="1017"/>
      <c r="QTR341" s="1017"/>
      <c r="QTS341" s="1017"/>
      <c r="QTT341" s="1017"/>
      <c r="QTU341" s="1017"/>
      <c r="QTV341" s="1017"/>
      <c r="QTW341" s="1017"/>
      <c r="QTX341" s="1017"/>
      <c r="QTY341" s="1017"/>
      <c r="QTZ341" s="1017"/>
      <c r="QUA341" s="1017"/>
      <c r="QUB341" s="1017"/>
      <c r="QUC341" s="1017"/>
      <c r="QUD341" s="1017"/>
      <c r="QUE341" s="1017"/>
      <c r="QUF341" s="1017"/>
      <c r="QUG341" s="1017"/>
      <c r="QUH341" s="1017"/>
      <c r="QUI341" s="1017"/>
      <c r="QUJ341" s="1017"/>
      <c r="QUK341" s="1017"/>
      <c r="QUL341" s="1017"/>
      <c r="QUM341" s="1017"/>
      <c r="QUN341" s="1017"/>
      <c r="QUO341" s="1017"/>
      <c r="QUP341" s="1017"/>
      <c r="QUQ341" s="1017"/>
      <c r="QUR341" s="1017"/>
      <c r="QUS341" s="1017"/>
      <c r="QUT341" s="1017"/>
      <c r="QUU341" s="1017"/>
      <c r="QUV341" s="1017"/>
      <c r="QUW341" s="1017"/>
      <c r="QUX341" s="1017"/>
      <c r="QUY341" s="1017"/>
      <c r="QUZ341" s="1017"/>
      <c r="QVA341" s="1017"/>
      <c r="QVB341" s="1017"/>
      <c r="QVC341" s="1017"/>
      <c r="QVD341" s="1017"/>
      <c r="QVE341" s="1017"/>
      <c r="QVF341" s="1017"/>
      <c r="QVG341" s="1017"/>
      <c r="QVH341" s="1017"/>
      <c r="QVI341" s="1017"/>
      <c r="QVJ341" s="1017"/>
      <c r="QVK341" s="1017"/>
      <c r="QVL341" s="1017"/>
      <c r="QVM341" s="1017"/>
      <c r="QVN341" s="1017"/>
      <c r="QVO341" s="1017"/>
      <c r="QVP341" s="1017"/>
      <c r="QVQ341" s="1017"/>
      <c r="QVR341" s="1017"/>
      <c r="QVS341" s="1017"/>
      <c r="QVT341" s="1017"/>
      <c r="QVU341" s="1017"/>
      <c r="QVV341" s="1017"/>
      <c r="QVW341" s="1017"/>
      <c r="QVX341" s="1017"/>
      <c r="QVY341" s="1017"/>
      <c r="QVZ341" s="1017"/>
      <c r="QWA341" s="1017"/>
      <c r="QWB341" s="1017"/>
      <c r="QWC341" s="1017"/>
      <c r="QWD341" s="1017"/>
      <c r="QWE341" s="1017"/>
      <c r="QWF341" s="1017"/>
      <c r="QWG341" s="1017"/>
      <c r="QWH341" s="1017"/>
      <c r="QWI341" s="1017"/>
      <c r="QWJ341" s="1017"/>
      <c r="QWK341" s="1017"/>
      <c r="QWL341" s="1017"/>
      <c r="QWM341" s="1017"/>
      <c r="QWN341" s="1017"/>
      <c r="QWO341" s="1017"/>
      <c r="QWP341" s="1017"/>
      <c r="QWQ341" s="1017"/>
      <c r="QWR341" s="1017"/>
      <c r="QWS341" s="1017"/>
      <c r="QWT341" s="1017"/>
      <c r="QWU341" s="1017"/>
      <c r="QWV341" s="1017"/>
      <c r="QWW341" s="1017"/>
      <c r="QWX341" s="1017"/>
      <c r="QWY341" s="1017"/>
      <c r="QWZ341" s="1017"/>
      <c r="QXA341" s="1017"/>
      <c r="QXB341" s="1017"/>
      <c r="QXC341" s="1017"/>
      <c r="QXD341" s="1017"/>
      <c r="QXE341" s="1017"/>
      <c r="QXF341" s="1017"/>
      <c r="QXG341" s="1017"/>
      <c r="QXH341" s="1017"/>
      <c r="QXI341" s="1017"/>
      <c r="QXJ341" s="1017"/>
      <c r="QXK341" s="1017"/>
      <c r="QXL341" s="1017"/>
      <c r="QXM341" s="1017"/>
      <c r="QXN341" s="1017"/>
      <c r="QXO341" s="1017"/>
      <c r="QXP341" s="1017"/>
      <c r="QXQ341" s="1017"/>
      <c r="QXR341" s="1017"/>
      <c r="QXS341" s="1017"/>
      <c r="QXT341" s="1017"/>
      <c r="QXU341" s="1017"/>
      <c r="QXV341" s="1017"/>
      <c r="QXW341" s="1017"/>
      <c r="QXX341" s="1017"/>
      <c r="QXY341" s="1017"/>
      <c r="QXZ341" s="1017"/>
      <c r="QYA341" s="1017"/>
      <c r="QYB341" s="1017"/>
      <c r="QYC341" s="1017"/>
      <c r="QYD341" s="1017"/>
      <c r="QYE341" s="1017"/>
      <c r="QYF341" s="1017"/>
      <c r="QYG341" s="1017"/>
      <c r="QYH341" s="1017"/>
      <c r="QYI341" s="1017"/>
      <c r="QYJ341" s="1017"/>
      <c r="QYK341" s="1017"/>
      <c r="QYL341" s="1017"/>
      <c r="QYM341" s="1017"/>
      <c r="QYN341" s="1017"/>
      <c r="QYO341" s="1017"/>
      <c r="QYP341" s="1017"/>
      <c r="QYQ341" s="1017"/>
      <c r="QYR341" s="1017"/>
      <c r="QYS341" s="1017"/>
      <c r="QYT341" s="1017"/>
      <c r="QYU341" s="1017"/>
      <c r="QYV341" s="1017"/>
      <c r="QYW341" s="1017"/>
      <c r="QYX341" s="1017"/>
      <c r="QYY341" s="1017"/>
      <c r="QYZ341" s="1017"/>
      <c r="QZA341" s="1017"/>
      <c r="QZB341" s="1017"/>
      <c r="QZC341" s="1017"/>
      <c r="QZD341" s="1017"/>
      <c r="QZE341" s="1017"/>
      <c r="QZF341" s="1017"/>
      <c r="QZG341" s="1017"/>
      <c r="QZH341" s="1017"/>
      <c r="QZI341" s="1017"/>
      <c r="QZJ341" s="1017"/>
      <c r="QZK341" s="1017"/>
      <c r="QZL341" s="1017"/>
      <c r="QZM341" s="1017"/>
      <c r="QZN341" s="1017"/>
      <c r="QZO341" s="1017"/>
      <c r="QZP341" s="1017"/>
      <c r="QZQ341" s="1017"/>
      <c r="QZR341" s="1017"/>
      <c r="QZS341" s="1017"/>
      <c r="QZT341" s="1017"/>
      <c r="QZU341" s="1017"/>
      <c r="QZV341" s="1017"/>
      <c r="QZW341" s="1017"/>
      <c r="QZX341" s="1017"/>
      <c r="QZY341" s="1017"/>
      <c r="QZZ341" s="1017"/>
      <c r="RAA341" s="1017"/>
      <c r="RAB341" s="1017"/>
      <c r="RAC341" s="1017"/>
      <c r="RAD341" s="1017"/>
      <c r="RAE341" s="1017"/>
      <c r="RAF341" s="1017"/>
      <c r="RAG341" s="1017"/>
      <c r="RAH341" s="1017"/>
      <c r="RAI341" s="1017"/>
      <c r="RAJ341" s="1017"/>
      <c r="RAK341" s="1017"/>
      <c r="RAL341" s="1017"/>
      <c r="RAM341" s="1017"/>
      <c r="RAN341" s="1017"/>
      <c r="RAO341" s="1017"/>
      <c r="RAP341" s="1017"/>
      <c r="RAQ341" s="1017"/>
      <c r="RAR341" s="1017"/>
      <c r="RAS341" s="1017"/>
      <c r="RAT341" s="1017"/>
      <c r="RAU341" s="1017"/>
      <c r="RAV341" s="1017"/>
      <c r="RAW341" s="1017"/>
      <c r="RAX341" s="1017"/>
      <c r="RAY341" s="1017"/>
      <c r="RAZ341" s="1017"/>
      <c r="RBA341" s="1017"/>
      <c r="RBB341" s="1017"/>
      <c r="RBC341" s="1017"/>
      <c r="RBD341" s="1017"/>
      <c r="RBE341" s="1017"/>
      <c r="RBF341" s="1017"/>
      <c r="RBG341" s="1017"/>
      <c r="RBH341" s="1017"/>
      <c r="RBI341" s="1017"/>
      <c r="RBJ341" s="1017"/>
      <c r="RBK341" s="1017"/>
      <c r="RBL341" s="1017"/>
      <c r="RBM341" s="1017"/>
      <c r="RBN341" s="1017"/>
      <c r="RBO341" s="1017"/>
      <c r="RBP341" s="1017"/>
      <c r="RBQ341" s="1017"/>
      <c r="RBR341" s="1017"/>
      <c r="RBS341" s="1017"/>
      <c r="RBT341" s="1017"/>
      <c r="RBU341" s="1017"/>
      <c r="RBV341" s="1017"/>
      <c r="RBW341" s="1017"/>
      <c r="RBX341" s="1017"/>
      <c r="RBY341" s="1017"/>
      <c r="RBZ341" s="1017"/>
      <c r="RCA341" s="1017"/>
      <c r="RCB341" s="1017"/>
      <c r="RCC341" s="1017"/>
      <c r="RCD341" s="1017"/>
      <c r="RCE341" s="1017"/>
      <c r="RCF341" s="1017"/>
      <c r="RCG341" s="1017"/>
      <c r="RCH341" s="1017"/>
      <c r="RCI341" s="1017"/>
      <c r="RCJ341" s="1017"/>
      <c r="RCK341" s="1017"/>
      <c r="RCL341" s="1017"/>
      <c r="RCM341" s="1017"/>
      <c r="RCN341" s="1017"/>
      <c r="RCO341" s="1017"/>
      <c r="RCP341" s="1017"/>
      <c r="RCQ341" s="1017"/>
      <c r="RCR341" s="1017"/>
      <c r="RCS341" s="1017"/>
      <c r="RCT341" s="1017"/>
      <c r="RCU341" s="1017"/>
      <c r="RCV341" s="1017"/>
      <c r="RCW341" s="1017"/>
      <c r="RCX341" s="1017"/>
      <c r="RCY341" s="1017"/>
      <c r="RCZ341" s="1017"/>
      <c r="RDA341" s="1017"/>
      <c r="RDB341" s="1017"/>
      <c r="RDC341" s="1017"/>
      <c r="RDD341" s="1017"/>
      <c r="RDE341" s="1017"/>
      <c r="RDF341" s="1017"/>
      <c r="RDG341" s="1017"/>
      <c r="RDH341" s="1017"/>
      <c r="RDI341" s="1017"/>
      <c r="RDJ341" s="1017"/>
      <c r="RDK341" s="1017"/>
      <c r="RDL341" s="1017"/>
      <c r="RDM341" s="1017"/>
      <c r="RDN341" s="1017"/>
      <c r="RDO341" s="1017"/>
      <c r="RDP341" s="1017"/>
      <c r="RDQ341" s="1017"/>
      <c r="RDR341" s="1017"/>
      <c r="RDS341" s="1017"/>
      <c r="RDT341" s="1017"/>
      <c r="RDU341" s="1017"/>
      <c r="RDV341" s="1017"/>
      <c r="RDW341" s="1017"/>
      <c r="RDX341" s="1017"/>
      <c r="RDY341" s="1017"/>
      <c r="RDZ341" s="1017"/>
      <c r="REA341" s="1017"/>
      <c r="REB341" s="1017"/>
      <c r="REC341" s="1017"/>
      <c r="RED341" s="1017"/>
      <c r="REE341" s="1017"/>
      <c r="REF341" s="1017"/>
      <c r="REG341" s="1017"/>
      <c r="REH341" s="1017"/>
      <c r="REI341" s="1017"/>
      <c r="REJ341" s="1017"/>
      <c r="REK341" s="1017"/>
      <c r="REL341" s="1017"/>
      <c r="REM341" s="1017"/>
      <c r="REN341" s="1017"/>
      <c r="REO341" s="1017"/>
      <c r="REP341" s="1017"/>
      <c r="REQ341" s="1017"/>
      <c r="RER341" s="1017"/>
      <c r="RES341" s="1017"/>
      <c r="RET341" s="1017"/>
      <c r="REU341" s="1017"/>
      <c r="REV341" s="1017"/>
      <c r="REW341" s="1017"/>
      <c r="REX341" s="1017"/>
      <c r="REY341" s="1017"/>
      <c r="REZ341" s="1017"/>
      <c r="RFA341" s="1017"/>
      <c r="RFB341" s="1017"/>
      <c r="RFC341" s="1017"/>
      <c r="RFD341" s="1017"/>
      <c r="RFE341" s="1017"/>
      <c r="RFF341" s="1017"/>
      <c r="RFG341" s="1017"/>
      <c r="RFH341" s="1017"/>
      <c r="RFI341" s="1017"/>
      <c r="RFJ341" s="1017"/>
      <c r="RFK341" s="1017"/>
      <c r="RFL341" s="1017"/>
      <c r="RFM341" s="1017"/>
      <c r="RFN341" s="1017"/>
      <c r="RFO341" s="1017"/>
      <c r="RFP341" s="1017"/>
      <c r="RFQ341" s="1017"/>
      <c r="RFR341" s="1017"/>
      <c r="RFS341" s="1017"/>
      <c r="RFT341" s="1017"/>
      <c r="RFU341" s="1017"/>
      <c r="RFV341" s="1017"/>
      <c r="RFW341" s="1017"/>
      <c r="RFX341" s="1017"/>
      <c r="RFY341" s="1017"/>
      <c r="RFZ341" s="1017"/>
      <c r="RGA341" s="1017"/>
      <c r="RGB341" s="1017"/>
      <c r="RGC341" s="1017"/>
      <c r="RGD341" s="1017"/>
      <c r="RGE341" s="1017"/>
      <c r="RGF341" s="1017"/>
      <c r="RGG341" s="1017"/>
      <c r="RGH341" s="1017"/>
      <c r="RGI341" s="1017"/>
      <c r="RGJ341" s="1017"/>
      <c r="RGK341" s="1017"/>
      <c r="RGL341" s="1017"/>
      <c r="RGM341" s="1017"/>
      <c r="RGN341" s="1017"/>
      <c r="RGO341" s="1017"/>
      <c r="RGP341" s="1017"/>
      <c r="RGQ341" s="1017"/>
      <c r="RGR341" s="1017"/>
      <c r="RGS341" s="1017"/>
      <c r="RGT341" s="1017"/>
      <c r="RGU341" s="1017"/>
      <c r="RGV341" s="1017"/>
      <c r="RGW341" s="1017"/>
      <c r="RGX341" s="1017"/>
      <c r="RGY341" s="1017"/>
      <c r="RGZ341" s="1017"/>
      <c r="RHA341" s="1017"/>
      <c r="RHB341" s="1017"/>
      <c r="RHC341" s="1017"/>
      <c r="RHD341" s="1017"/>
      <c r="RHE341" s="1017"/>
      <c r="RHF341" s="1017"/>
      <c r="RHG341" s="1017"/>
      <c r="RHH341" s="1017"/>
      <c r="RHI341" s="1017"/>
      <c r="RHJ341" s="1017"/>
      <c r="RHK341" s="1017"/>
      <c r="RHL341" s="1017"/>
      <c r="RHM341" s="1017"/>
      <c r="RHN341" s="1017"/>
      <c r="RHO341" s="1017"/>
      <c r="RHP341" s="1017"/>
      <c r="RHQ341" s="1017"/>
      <c r="RHR341" s="1017"/>
      <c r="RHS341" s="1017"/>
      <c r="RHT341" s="1017"/>
      <c r="RHU341" s="1017"/>
      <c r="RHV341" s="1017"/>
      <c r="RHW341" s="1017"/>
      <c r="RHX341" s="1017"/>
      <c r="RHY341" s="1017"/>
      <c r="RHZ341" s="1017"/>
      <c r="RIA341" s="1017"/>
      <c r="RIB341" s="1017"/>
      <c r="RIC341" s="1017"/>
      <c r="RID341" s="1017"/>
      <c r="RIE341" s="1017"/>
      <c r="RIF341" s="1017"/>
      <c r="RIG341" s="1017"/>
      <c r="RIH341" s="1017"/>
      <c r="RII341" s="1017"/>
      <c r="RIJ341" s="1017"/>
      <c r="RIK341" s="1017"/>
      <c r="RIL341" s="1017"/>
      <c r="RIM341" s="1017"/>
      <c r="RIN341" s="1017"/>
      <c r="RIO341" s="1017"/>
      <c r="RIP341" s="1017"/>
      <c r="RIQ341" s="1017"/>
      <c r="RIR341" s="1017"/>
      <c r="RIS341" s="1017"/>
      <c r="RIT341" s="1017"/>
      <c r="RIU341" s="1017"/>
      <c r="RIV341" s="1017"/>
      <c r="RIW341" s="1017"/>
      <c r="RIX341" s="1017"/>
      <c r="RIY341" s="1017"/>
      <c r="RIZ341" s="1017"/>
      <c r="RJA341" s="1017"/>
      <c r="RJB341" s="1017"/>
      <c r="RJC341" s="1017"/>
      <c r="RJD341" s="1017"/>
      <c r="RJE341" s="1017"/>
      <c r="RJF341" s="1017"/>
      <c r="RJG341" s="1017"/>
      <c r="RJH341" s="1017"/>
      <c r="RJI341" s="1017"/>
      <c r="RJJ341" s="1017"/>
      <c r="RJK341" s="1017"/>
      <c r="RJL341" s="1017"/>
      <c r="RJM341" s="1017"/>
      <c r="RJN341" s="1017"/>
      <c r="RJO341" s="1017"/>
      <c r="RJP341" s="1017"/>
      <c r="RJQ341" s="1017"/>
      <c r="RJR341" s="1017"/>
      <c r="RJS341" s="1017"/>
      <c r="RJT341" s="1017"/>
      <c r="RJU341" s="1017"/>
      <c r="RJV341" s="1017"/>
      <c r="RJW341" s="1017"/>
      <c r="RJX341" s="1017"/>
      <c r="RJY341" s="1017"/>
      <c r="RJZ341" s="1017"/>
      <c r="RKA341" s="1017"/>
      <c r="RKB341" s="1017"/>
      <c r="RKC341" s="1017"/>
      <c r="RKD341" s="1017"/>
      <c r="RKE341" s="1017"/>
      <c r="RKF341" s="1017"/>
      <c r="RKG341" s="1017"/>
      <c r="RKH341" s="1017"/>
      <c r="RKI341" s="1017"/>
      <c r="RKJ341" s="1017"/>
      <c r="RKK341" s="1017"/>
      <c r="RKL341" s="1017"/>
      <c r="RKM341" s="1017"/>
      <c r="RKN341" s="1017"/>
      <c r="RKO341" s="1017"/>
      <c r="RKP341" s="1017"/>
      <c r="RKQ341" s="1017"/>
      <c r="RKR341" s="1017"/>
      <c r="RKS341" s="1017"/>
      <c r="RKT341" s="1017"/>
      <c r="RKU341" s="1017"/>
      <c r="RKV341" s="1017"/>
      <c r="RKW341" s="1017"/>
      <c r="RKX341" s="1017"/>
      <c r="RKY341" s="1017"/>
      <c r="RKZ341" s="1017"/>
      <c r="RLA341" s="1017"/>
      <c r="RLB341" s="1017"/>
      <c r="RLC341" s="1017"/>
      <c r="RLD341" s="1017"/>
      <c r="RLE341" s="1017"/>
      <c r="RLF341" s="1017"/>
      <c r="RLG341" s="1017"/>
      <c r="RLH341" s="1017"/>
      <c r="RLI341" s="1017"/>
      <c r="RLJ341" s="1017"/>
      <c r="RLK341" s="1017"/>
      <c r="RLL341" s="1017"/>
      <c r="RLM341" s="1017"/>
      <c r="RLN341" s="1017"/>
      <c r="RLO341" s="1017"/>
      <c r="RLP341" s="1017"/>
      <c r="RLQ341" s="1017"/>
      <c r="RLR341" s="1017"/>
      <c r="RLS341" s="1017"/>
      <c r="RLT341" s="1017"/>
      <c r="RLU341" s="1017"/>
      <c r="RLV341" s="1017"/>
      <c r="RLW341" s="1017"/>
      <c r="RLX341" s="1017"/>
      <c r="RLY341" s="1017"/>
      <c r="RLZ341" s="1017"/>
      <c r="RMA341" s="1017"/>
      <c r="RMB341" s="1017"/>
      <c r="RMC341" s="1017"/>
      <c r="RMD341" s="1017"/>
      <c r="RME341" s="1017"/>
      <c r="RMF341" s="1017"/>
      <c r="RMG341" s="1017"/>
      <c r="RMH341" s="1017"/>
      <c r="RMI341" s="1017"/>
      <c r="RMJ341" s="1017"/>
      <c r="RMK341" s="1017"/>
      <c r="RML341" s="1017"/>
      <c r="RMM341" s="1017"/>
      <c r="RMN341" s="1017"/>
      <c r="RMO341" s="1017"/>
      <c r="RMP341" s="1017"/>
      <c r="RMQ341" s="1017"/>
      <c r="RMR341" s="1017"/>
      <c r="RMS341" s="1017"/>
      <c r="RMT341" s="1017"/>
      <c r="RMU341" s="1017"/>
      <c r="RMV341" s="1017"/>
      <c r="RMW341" s="1017"/>
      <c r="RMX341" s="1017"/>
      <c r="RMY341" s="1017"/>
      <c r="RMZ341" s="1017"/>
      <c r="RNA341" s="1017"/>
      <c r="RNB341" s="1017"/>
      <c r="RNC341" s="1017"/>
      <c r="RND341" s="1017"/>
      <c r="RNE341" s="1017"/>
      <c r="RNF341" s="1017"/>
      <c r="RNG341" s="1017"/>
      <c r="RNH341" s="1017"/>
      <c r="RNI341" s="1017"/>
      <c r="RNJ341" s="1017"/>
      <c r="RNK341" s="1017"/>
      <c r="RNL341" s="1017"/>
      <c r="RNM341" s="1017"/>
      <c r="RNN341" s="1017"/>
      <c r="RNO341" s="1017"/>
      <c r="RNP341" s="1017"/>
      <c r="RNQ341" s="1017"/>
      <c r="RNR341" s="1017"/>
      <c r="RNS341" s="1017"/>
      <c r="RNT341" s="1017"/>
      <c r="RNU341" s="1017"/>
      <c r="RNV341" s="1017"/>
      <c r="RNW341" s="1017"/>
      <c r="RNX341" s="1017"/>
      <c r="RNY341" s="1017"/>
      <c r="RNZ341" s="1017"/>
      <c r="ROA341" s="1017"/>
      <c r="ROB341" s="1017"/>
      <c r="ROC341" s="1017"/>
      <c r="ROD341" s="1017"/>
      <c r="ROE341" s="1017"/>
      <c r="ROF341" s="1017"/>
      <c r="ROG341" s="1017"/>
      <c r="ROH341" s="1017"/>
      <c r="ROI341" s="1017"/>
      <c r="ROJ341" s="1017"/>
      <c r="ROK341" s="1017"/>
      <c r="ROL341" s="1017"/>
      <c r="ROM341" s="1017"/>
      <c r="RON341" s="1017"/>
      <c r="ROO341" s="1017"/>
      <c r="ROP341" s="1017"/>
      <c r="ROQ341" s="1017"/>
      <c r="ROR341" s="1017"/>
      <c r="ROS341" s="1017"/>
      <c r="ROT341" s="1017"/>
      <c r="ROU341" s="1017"/>
      <c r="ROV341" s="1017"/>
      <c r="ROW341" s="1017"/>
      <c r="ROX341" s="1017"/>
      <c r="ROY341" s="1017"/>
      <c r="ROZ341" s="1017"/>
      <c r="RPA341" s="1017"/>
      <c r="RPB341" s="1017"/>
      <c r="RPC341" s="1017"/>
      <c r="RPD341" s="1017"/>
      <c r="RPE341" s="1017"/>
      <c r="RPF341" s="1017"/>
      <c r="RPG341" s="1017"/>
      <c r="RPH341" s="1017"/>
      <c r="RPI341" s="1017"/>
      <c r="RPJ341" s="1017"/>
      <c r="RPK341" s="1017"/>
      <c r="RPL341" s="1017"/>
      <c r="RPM341" s="1017"/>
      <c r="RPN341" s="1017"/>
      <c r="RPO341" s="1017"/>
      <c r="RPP341" s="1017"/>
      <c r="RPQ341" s="1017"/>
      <c r="RPR341" s="1017"/>
      <c r="RPS341" s="1017"/>
      <c r="RPT341" s="1017"/>
      <c r="RPU341" s="1017"/>
      <c r="RPV341" s="1017"/>
      <c r="RPW341" s="1017"/>
      <c r="RPX341" s="1017"/>
      <c r="RPY341" s="1017"/>
      <c r="RPZ341" s="1017"/>
      <c r="RQA341" s="1017"/>
      <c r="RQB341" s="1017"/>
      <c r="RQC341" s="1017"/>
      <c r="RQD341" s="1017"/>
      <c r="RQE341" s="1017"/>
      <c r="RQF341" s="1017"/>
      <c r="RQG341" s="1017"/>
      <c r="RQH341" s="1017"/>
      <c r="RQI341" s="1017"/>
      <c r="RQJ341" s="1017"/>
      <c r="RQK341" s="1017"/>
      <c r="RQL341" s="1017"/>
      <c r="RQM341" s="1017"/>
      <c r="RQN341" s="1017"/>
      <c r="RQO341" s="1017"/>
      <c r="RQP341" s="1017"/>
      <c r="RQQ341" s="1017"/>
      <c r="RQR341" s="1017"/>
      <c r="RQS341" s="1017"/>
      <c r="RQT341" s="1017"/>
      <c r="RQU341" s="1017"/>
      <c r="RQV341" s="1017"/>
      <c r="RQW341" s="1017"/>
      <c r="RQX341" s="1017"/>
      <c r="RQY341" s="1017"/>
      <c r="RQZ341" s="1017"/>
      <c r="RRA341" s="1017"/>
      <c r="RRB341" s="1017"/>
      <c r="RRC341" s="1017"/>
      <c r="RRD341" s="1017"/>
      <c r="RRE341" s="1017"/>
      <c r="RRF341" s="1017"/>
      <c r="RRG341" s="1017"/>
      <c r="RRH341" s="1017"/>
      <c r="RRI341" s="1017"/>
      <c r="RRJ341" s="1017"/>
      <c r="RRK341" s="1017"/>
      <c r="RRL341" s="1017"/>
      <c r="RRM341" s="1017"/>
      <c r="RRN341" s="1017"/>
      <c r="RRO341" s="1017"/>
      <c r="RRP341" s="1017"/>
      <c r="RRQ341" s="1017"/>
      <c r="RRR341" s="1017"/>
      <c r="RRS341" s="1017"/>
      <c r="RRT341" s="1017"/>
      <c r="RRU341" s="1017"/>
      <c r="RRV341" s="1017"/>
      <c r="RRW341" s="1017"/>
      <c r="RRX341" s="1017"/>
      <c r="RRY341" s="1017"/>
      <c r="RRZ341" s="1017"/>
      <c r="RSA341" s="1017"/>
      <c r="RSB341" s="1017"/>
      <c r="RSC341" s="1017"/>
      <c r="RSD341" s="1017"/>
      <c r="RSE341" s="1017"/>
      <c r="RSF341" s="1017"/>
      <c r="RSG341" s="1017"/>
      <c r="RSH341" s="1017"/>
      <c r="RSI341" s="1017"/>
      <c r="RSJ341" s="1017"/>
      <c r="RSK341" s="1017"/>
      <c r="RSL341" s="1017"/>
      <c r="RSM341" s="1017"/>
      <c r="RSN341" s="1017"/>
      <c r="RSO341" s="1017"/>
      <c r="RSP341" s="1017"/>
      <c r="RSQ341" s="1017"/>
      <c r="RSR341" s="1017"/>
      <c r="RSS341" s="1017"/>
      <c r="RST341" s="1017"/>
      <c r="RSU341" s="1017"/>
      <c r="RSV341" s="1017"/>
      <c r="RSW341" s="1017"/>
      <c r="RSX341" s="1017"/>
      <c r="RSY341" s="1017"/>
      <c r="RSZ341" s="1017"/>
      <c r="RTA341" s="1017"/>
      <c r="RTB341" s="1017"/>
      <c r="RTC341" s="1017"/>
      <c r="RTD341" s="1017"/>
      <c r="RTE341" s="1017"/>
      <c r="RTF341" s="1017"/>
      <c r="RTG341" s="1017"/>
      <c r="RTH341" s="1017"/>
      <c r="RTI341" s="1017"/>
      <c r="RTJ341" s="1017"/>
      <c r="RTK341" s="1017"/>
      <c r="RTL341" s="1017"/>
      <c r="RTM341" s="1017"/>
      <c r="RTN341" s="1017"/>
      <c r="RTO341" s="1017"/>
      <c r="RTP341" s="1017"/>
      <c r="RTQ341" s="1017"/>
      <c r="RTR341" s="1017"/>
      <c r="RTS341" s="1017"/>
      <c r="RTT341" s="1017"/>
      <c r="RTU341" s="1017"/>
      <c r="RTV341" s="1017"/>
      <c r="RTW341" s="1017"/>
      <c r="RTX341" s="1017"/>
      <c r="RTY341" s="1017"/>
      <c r="RTZ341" s="1017"/>
      <c r="RUA341" s="1017"/>
      <c r="RUB341" s="1017"/>
      <c r="RUC341" s="1017"/>
      <c r="RUD341" s="1017"/>
      <c r="RUE341" s="1017"/>
      <c r="RUF341" s="1017"/>
      <c r="RUG341" s="1017"/>
      <c r="RUH341" s="1017"/>
      <c r="RUI341" s="1017"/>
      <c r="RUJ341" s="1017"/>
      <c r="RUK341" s="1017"/>
      <c r="RUL341" s="1017"/>
      <c r="RUM341" s="1017"/>
      <c r="RUN341" s="1017"/>
      <c r="RUO341" s="1017"/>
      <c r="RUP341" s="1017"/>
      <c r="RUQ341" s="1017"/>
      <c r="RUR341" s="1017"/>
      <c r="RUS341" s="1017"/>
      <c r="RUT341" s="1017"/>
      <c r="RUU341" s="1017"/>
      <c r="RUV341" s="1017"/>
      <c r="RUW341" s="1017"/>
      <c r="RUX341" s="1017"/>
      <c r="RUY341" s="1017"/>
      <c r="RUZ341" s="1017"/>
      <c r="RVA341" s="1017"/>
      <c r="RVB341" s="1017"/>
      <c r="RVC341" s="1017"/>
      <c r="RVD341" s="1017"/>
      <c r="RVE341" s="1017"/>
      <c r="RVF341" s="1017"/>
      <c r="RVG341" s="1017"/>
      <c r="RVH341" s="1017"/>
      <c r="RVI341" s="1017"/>
      <c r="RVJ341" s="1017"/>
      <c r="RVK341" s="1017"/>
      <c r="RVL341" s="1017"/>
      <c r="RVM341" s="1017"/>
      <c r="RVN341" s="1017"/>
      <c r="RVO341" s="1017"/>
      <c r="RVP341" s="1017"/>
      <c r="RVQ341" s="1017"/>
      <c r="RVR341" s="1017"/>
      <c r="RVS341" s="1017"/>
      <c r="RVT341" s="1017"/>
      <c r="RVU341" s="1017"/>
      <c r="RVV341" s="1017"/>
      <c r="RVW341" s="1017"/>
      <c r="RVX341" s="1017"/>
      <c r="RVY341" s="1017"/>
      <c r="RVZ341" s="1017"/>
      <c r="RWA341" s="1017"/>
      <c r="RWB341" s="1017"/>
      <c r="RWC341" s="1017"/>
      <c r="RWD341" s="1017"/>
      <c r="RWE341" s="1017"/>
      <c r="RWF341" s="1017"/>
      <c r="RWG341" s="1017"/>
      <c r="RWH341" s="1017"/>
      <c r="RWI341" s="1017"/>
      <c r="RWJ341" s="1017"/>
      <c r="RWK341" s="1017"/>
      <c r="RWL341" s="1017"/>
      <c r="RWM341" s="1017"/>
      <c r="RWN341" s="1017"/>
      <c r="RWO341" s="1017"/>
      <c r="RWP341" s="1017"/>
      <c r="RWQ341" s="1017"/>
      <c r="RWR341" s="1017"/>
      <c r="RWS341" s="1017"/>
      <c r="RWT341" s="1017"/>
      <c r="RWU341" s="1017"/>
      <c r="RWV341" s="1017"/>
      <c r="RWW341" s="1017"/>
      <c r="RWX341" s="1017"/>
      <c r="RWY341" s="1017"/>
      <c r="RWZ341" s="1017"/>
      <c r="RXA341" s="1017"/>
      <c r="RXB341" s="1017"/>
      <c r="RXC341" s="1017"/>
      <c r="RXD341" s="1017"/>
      <c r="RXE341" s="1017"/>
      <c r="RXF341" s="1017"/>
      <c r="RXG341" s="1017"/>
      <c r="RXH341" s="1017"/>
      <c r="RXI341" s="1017"/>
      <c r="RXJ341" s="1017"/>
      <c r="RXK341" s="1017"/>
      <c r="RXL341" s="1017"/>
      <c r="RXM341" s="1017"/>
      <c r="RXN341" s="1017"/>
      <c r="RXO341" s="1017"/>
      <c r="RXP341" s="1017"/>
      <c r="RXQ341" s="1017"/>
      <c r="RXR341" s="1017"/>
      <c r="RXS341" s="1017"/>
      <c r="RXT341" s="1017"/>
      <c r="RXU341" s="1017"/>
      <c r="RXV341" s="1017"/>
      <c r="RXW341" s="1017"/>
      <c r="RXX341" s="1017"/>
      <c r="RXY341" s="1017"/>
      <c r="RXZ341" s="1017"/>
      <c r="RYA341" s="1017"/>
      <c r="RYB341" s="1017"/>
      <c r="RYC341" s="1017"/>
      <c r="RYD341" s="1017"/>
      <c r="RYE341" s="1017"/>
      <c r="RYF341" s="1017"/>
      <c r="RYG341" s="1017"/>
      <c r="RYH341" s="1017"/>
      <c r="RYI341" s="1017"/>
      <c r="RYJ341" s="1017"/>
      <c r="RYK341" s="1017"/>
      <c r="RYL341" s="1017"/>
      <c r="RYM341" s="1017"/>
      <c r="RYN341" s="1017"/>
      <c r="RYO341" s="1017"/>
      <c r="RYP341" s="1017"/>
      <c r="RYQ341" s="1017"/>
      <c r="RYR341" s="1017"/>
      <c r="RYS341" s="1017"/>
      <c r="RYT341" s="1017"/>
      <c r="RYU341" s="1017"/>
      <c r="RYV341" s="1017"/>
      <c r="RYW341" s="1017"/>
      <c r="RYX341" s="1017"/>
      <c r="RYY341" s="1017"/>
      <c r="RYZ341" s="1017"/>
      <c r="RZA341" s="1017"/>
      <c r="RZB341" s="1017"/>
      <c r="RZC341" s="1017"/>
      <c r="RZD341" s="1017"/>
      <c r="RZE341" s="1017"/>
      <c r="RZF341" s="1017"/>
      <c r="RZG341" s="1017"/>
      <c r="RZH341" s="1017"/>
      <c r="RZI341" s="1017"/>
      <c r="RZJ341" s="1017"/>
      <c r="RZK341" s="1017"/>
      <c r="RZL341" s="1017"/>
      <c r="RZM341" s="1017"/>
      <c r="RZN341" s="1017"/>
      <c r="RZO341" s="1017"/>
      <c r="RZP341" s="1017"/>
      <c r="RZQ341" s="1017"/>
      <c r="RZR341" s="1017"/>
      <c r="RZS341" s="1017"/>
      <c r="RZT341" s="1017"/>
      <c r="RZU341" s="1017"/>
      <c r="RZV341" s="1017"/>
      <c r="RZW341" s="1017"/>
      <c r="RZX341" s="1017"/>
      <c r="RZY341" s="1017"/>
      <c r="RZZ341" s="1017"/>
      <c r="SAA341" s="1017"/>
      <c r="SAB341" s="1017"/>
      <c r="SAC341" s="1017"/>
      <c r="SAD341" s="1017"/>
      <c r="SAE341" s="1017"/>
      <c r="SAF341" s="1017"/>
      <c r="SAG341" s="1017"/>
      <c r="SAH341" s="1017"/>
      <c r="SAI341" s="1017"/>
      <c r="SAJ341" s="1017"/>
      <c r="SAK341" s="1017"/>
      <c r="SAL341" s="1017"/>
      <c r="SAM341" s="1017"/>
      <c r="SAN341" s="1017"/>
      <c r="SAO341" s="1017"/>
      <c r="SAP341" s="1017"/>
      <c r="SAQ341" s="1017"/>
      <c r="SAR341" s="1017"/>
      <c r="SAS341" s="1017"/>
      <c r="SAT341" s="1017"/>
      <c r="SAU341" s="1017"/>
      <c r="SAV341" s="1017"/>
      <c r="SAW341" s="1017"/>
      <c r="SAX341" s="1017"/>
      <c r="SAY341" s="1017"/>
      <c r="SAZ341" s="1017"/>
      <c r="SBA341" s="1017"/>
      <c r="SBB341" s="1017"/>
      <c r="SBC341" s="1017"/>
      <c r="SBD341" s="1017"/>
      <c r="SBE341" s="1017"/>
      <c r="SBF341" s="1017"/>
      <c r="SBG341" s="1017"/>
      <c r="SBH341" s="1017"/>
      <c r="SBI341" s="1017"/>
      <c r="SBJ341" s="1017"/>
      <c r="SBK341" s="1017"/>
      <c r="SBL341" s="1017"/>
      <c r="SBM341" s="1017"/>
      <c r="SBN341" s="1017"/>
      <c r="SBO341" s="1017"/>
      <c r="SBP341" s="1017"/>
      <c r="SBQ341" s="1017"/>
      <c r="SBR341" s="1017"/>
      <c r="SBS341" s="1017"/>
      <c r="SBT341" s="1017"/>
      <c r="SBU341" s="1017"/>
      <c r="SBV341" s="1017"/>
      <c r="SBW341" s="1017"/>
      <c r="SBX341" s="1017"/>
      <c r="SBY341" s="1017"/>
      <c r="SBZ341" s="1017"/>
      <c r="SCA341" s="1017"/>
      <c r="SCB341" s="1017"/>
      <c r="SCC341" s="1017"/>
      <c r="SCD341" s="1017"/>
      <c r="SCE341" s="1017"/>
      <c r="SCF341" s="1017"/>
      <c r="SCG341" s="1017"/>
      <c r="SCH341" s="1017"/>
      <c r="SCI341" s="1017"/>
      <c r="SCJ341" s="1017"/>
      <c r="SCK341" s="1017"/>
      <c r="SCL341" s="1017"/>
      <c r="SCM341" s="1017"/>
      <c r="SCN341" s="1017"/>
      <c r="SCO341" s="1017"/>
      <c r="SCP341" s="1017"/>
      <c r="SCQ341" s="1017"/>
      <c r="SCR341" s="1017"/>
      <c r="SCS341" s="1017"/>
      <c r="SCT341" s="1017"/>
      <c r="SCU341" s="1017"/>
      <c r="SCV341" s="1017"/>
      <c r="SCW341" s="1017"/>
      <c r="SCX341" s="1017"/>
      <c r="SCY341" s="1017"/>
      <c r="SCZ341" s="1017"/>
      <c r="SDA341" s="1017"/>
      <c r="SDB341" s="1017"/>
      <c r="SDC341" s="1017"/>
      <c r="SDD341" s="1017"/>
      <c r="SDE341" s="1017"/>
      <c r="SDF341" s="1017"/>
      <c r="SDG341" s="1017"/>
      <c r="SDH341" s="1017"/>
      <c r="SDI341" s="1017"/>
      <c r="SDJ341" s="1017"/>
      <c r="SDK341" s="1017"/>
      <c r="SDL341" s="1017"/>
      <c r="SDM341" s="1017"/>
      <c r="SDN341" s="1017"/>
      <c r="SDO341" s="1017"/>
      <c r="SDP341" s="1017"/>
      <c r="SDQ341" s="1017"/>
      <c r="SDR341" s="1017"/>
      <c r="SDS341" s="1017"/>
      <c r="SDT341" s="1017"/>
      <c r="SDU341" s="1017"/>
      <c r="SDV341" s="1017"/>
      <c r="SDW341" s="1017"/>
      <c r="SDX341" s="1017"/>
      <c r="SDY341" s="1017"/>
      <c r="SDZ341" s="1017"/>
      <c r="SEA341" s="1017"/>
      <c r="SEB341" s="1017"/>
      <c r="SEC341" s="1017"/>
      <c r="SED341" s="1017"/>
      <c r="SEE341" s="1017"/>
      <c r="SEF341" s="1017"/>
      <c r="SEG341" s="1017"/>
      <c r="SEH341" s="1017"/>
      <c r="SEI341" s="1017"/>
      <c r="SEJ341" s="1017"/>
      <c r="SEK341" s="1017"/>
      <c r="SEL341" s="1017"/>
      <c r="SEM341" s="1017"/>
      <c r="SEN341" s="1017"/>
      <c r="SEO341" s="1017"/>
      <c r="SEP341" s="1017"/>
      <c r="SEQ341" s="1017"/>
      <c r="SER341" s="1017"/>
      <c r="SES341" s="1017"/>
      <c r="SET341" s="1017"/>
      <c r="SEU341" s="1017"/>
      <c r="SEV341" s="1017"/>
      <c r="SEW341" s="1017"/>
      <c r="SEX341" s="1017"/>
      <c r="SEY341" s="1017"/>
      <c r="SEZ341" s="1017"/>
      <c r="SFA341" s="1017"/>
      <c r="SFB341" s="1017"/>
      <c r="SFC341" s="1017"/>
      <c r="SFD341" s="1017"/>
      <c r="SFE341" s="1017"/>
      <c r="SFF341" s="1017"/>
      <c r="SFG341" s="1017"/>
      <c r="SFH341" s="1017"/>
      <c r="SFI341" s="1017"/>
      <c r="SFJ341" s="1017"/>
      <c r="SFK341" s="1017"/>
      <c r="SFL341" s="1017"/>
      <c r="SFM341" s="1017"/>
      <c r="SFN341" s="1017"/>
      <c r="SFO341" s="1017"/>
      <c r="SFP341" s="1017"/>
      <c r="SFQ341" s="1017"/>
      <c r="SFR341" s="1017"/>
      <c r="SFS341" s="1017"/>
      <c r="SFT341" s="1017"/>
      <c r="SFU341" s="1017"/>
      <c r="SFV341" s="1017"/>
      <c r="SFW341" s="1017"/>
      <c r="SFX341" s="1017"/>
      <c r="SFY341" s="1017"/>
      <c r="SFZ341" s="1017"/>
      <c r="SGA341" s="1017"/>
      <c r="SGB341" s="1017"/>
      <c r="SGC341" s="1017"/>
      <c r="SGD341" s="1017"/>
      <c r="SGE341" s="1017"/>
      <c r="SGF341" s="1017"/>
      <c r="SGG341" s="1017"/>
      <c r="SGH341" s="1017"/>
      <c r="SGI341" s="1017"/>
      <c r="SGJ341" s="1017"/>
      <c r="SGK341" s="1017"/>
      <c r="SGL341" s="1017"/>
      <c r="SGM341" s="1017"/>
      <c r="SGN341" s="1017"/>
      <c r="SGO341" s="1017"/>
      <c r="SGP341" s="1017"/>
      <c r="SGQ341" s="1017"/>
      <c r="SGR341" s="1017"/>
      <c r="SGS341" s="1017"/>
      <c r="SGT341" s="1017"/>
      <c r="SGU341" s="1017"/>
      <c r="SGV341" s="1017"/>
      <c r="SGW341" s="1017"/>
      <c r="SGX341" s="1017"/>
      <c r="SGY341" s="1017"/>
      <c r="SGZ341" s="1017"/>
      <c r="SHA341" s="1017"/>
      <c r="SHB341" s="1017"/>
      <c r="SHC341" s="1017"/>
      <c r="SHD341" s="1017"/>
      <c r="SHE341" s="1017"/>
      <c r="SHF341" s="1017"/>
      <c r="SHG341" s="1017"/>
      <c r="SHH341" s="1017"/>
      <c r="SHI341" s="1017"/>
      <c r="SHJ341" s="1017"/>
      <c r="SHK341" s="1017"/>
      <c r="SHL341" s="1017"/>
      <c r="SHM341" s="1017"/>
      <c r="SHN341" s="1017"/>
      <c r="SHO341" s="1017"/>
      <c r="SHP341" s="1017"/>
      <c r="SHQ341" s="1017"/>
      <c r="SHR341" s="1017"/>
      <c r="SHS341" s="1017"/>
      <c r="SHT341" s="1017"/>
      <c r="SHU341" s="1017"/>
      <c r="SHV341" s="1017"/>
      <c r="SHW341" s="1017"/>
      <c r="SHX341" s="1017"/>
      <c r="SHY341" s="1017"/>
      <c r="SHZ341" s="1017"/>
      <c r="SIA341" s="1017"/>
      <c r="SIB341" s="1017"/>
      <c r="SIC341" s="1017"/>
      <c r="SID341" s="1017"/>
      <c r="SIE341" s="1017"/>
      <c r="SIF341" s="1017"/>
      <c r="SIG341" s="1017"/>
      <c r="SIH341" s="1017"/>
      <c r="SII341" s="1017"/>
      <c r="SIJ341" s="1017"/>
      <c r="SIK341" s="1017"/>
      <c r="SIL341" s="1017"/>
      <c r="SIM341" s="1017"/>
      <c r="SIN341" s="1017"/>
      <c r="SIO341" s="1017"/>
      <c r="SIP341" s="1017"/>
      <c r="SIQ341" s="1017"/>
      <c r="SIR341" s="1017"/>
      <c r="SIS341" s="1017"/>
      <c r="SIT341" s="1017"/>
      <c r="SIU341" s="1017"/>
      <c r="SIV341" s="1017"/>
      <c r="SIW341" s="1017"/>
      <c r="SIX341" s="1017"/>
      <c r="SIY341" s="1017"/>
      <c r="SIZ341" s="1017"/>
      <c r="SJA341" s="1017"/>
      <c r="SJB341" s="1017"/>
      <c r="SJC341" s="1017"/>
      <c r="SJD341" s="1017"/>
      <c r="SJE341" s="1017"/>
      <c r="SJF341" s="1017"/>
      <c r="SJG341" s="1017"/>
      <c r="SJH341" s="1017"/>
      <c r="SJI341" s="1017"/>
      <c r="SJJ341" s="1017"/>
      <c r="SJK341" s="1017"/>
      <c r="SJL341" s="1017"/>
      <c r="SJM341" s="1017"/>
      <c r="SJN341" s="1017"/>
      <c r="SJO341" s="1017"/>
      <c r="SJP341" s="1017"/>
      <c r="SJQ341" s="1017"/>
      <c r="SJR341" s="1017"/>
      <c r="SJS341" s="1017"/>
      <c r="SJT341" s="1017"/>
      <c r="SJU341" s="1017"/>
      <c r="SJV341" s="1017"/>
      <c r="SJW341" s="1017"/>
      <c r="SJX341" s="1017"/>
      <c r="SJY341" s="1017"/>
      <c r="SJZ341" s="1017"/>
      <c r="SKA341" s="1017"/>
      <c r="SKB341" s="1017"/>
      <c r="SKC341" s="1017"/>
      <c r="SKD341" s="1017"/>
      <c r="SKE341" s="1017"/>
      <c r="SKF341" s="1017"/>
      <c r="SKG341" s="1017"/>
      <c r="SKH341" s="1017"/>
      <c r="SKI341" s="1017"/>
      <c r="SKJ341" s="1017"/>
      <c r="SKK341" s="1017"/>
      <c r="SKL341" s="1017"/>
      <c r="SKM341" s="1017"/>
      <c r="SKN341" s="1017"/>
      <c r="SKO341" s="1017"/>
      <c r="SKP341" s="1017"/>
      <c r="SKQ341" s="1017"/>
      <c r="SKR341" s="1017"/>
      <c r="SKS341" s="1017"/>
      <c r="SKT341" s="1017"/>
      <c r="SKU341" s="1017"/>
      <c r="SKV341" s="1017"/>
      <c r="SKW341" s="1017"/>
      <c r="SKX341" s="1017"/>
      <c r="SKY341" s="1017"/>
      <c r="SKZ341" s="1017"/>
      <c r="SLA341" s="1017"/>
      <c r="SLB341" s="1017"/>
      <c r="SLC341" s="1017"/>
      <c r="SLD341" s="1017"/>
      <c r="SLE341" s="1017"/>
      <c r="SLF341" s="1017"/>
      <c r="SLG341" s="1017"/>
      <c r="SLH341" s="1017"/>
      <c r="SLI341" s="1017"/>
      <c r="SLJ341" s="1017"/>
      <c r="SLK341" s="1017"/>
      <c r="SLL341" s="1017"/>
      <c r="SLM341" s="1017"/>
      <c r="SLN341" s="1017"/>
      <c r="SLO341" s="1017"/>
      <c r="SLP341" s="1017"/>
      <c r="SLQ341" s="1017"/>
      <c r="SLR341" s="1017"/>
      <c r="SLS341" s="1017"/>
      <c r="SLT341" s="1017"/>
      <c r="SLU341" s="1017"/>
      <c r="SLV341" s="1017"/>
      <c r="SLW341" s="1017"/>
      <c r="SLX341" s="1017"/>
      <c r="SLY341" s="1017"/>
      <c r="SLZ341" s="1017"/>
      <c r="SMA341" s="1017"/>
      <c r="SMB341" s="1017"/>
      <c r="SMC341" s="1017"/>
      <c r="SMD341" s="1017"/>
      <c r="SME341" s="1017"/>
      <c r="SMF341" s="1017"/>
      <c r="SMG341" s="1017"/>
      <c r="SMH341" s="1017"/>
      <c r="SMI341" s="1017"/>
      <c r="SMJ341" s="1017"/>
      <c r="SMK341" s="1017"/>
      <c r="SML341" s="1017"/>
      <c r="SMM341" s="1017"/>
      <c r="SMN341" s="1017"/>
      <c r="SMO341" s="1017"/>
      <c r="SMP341" s="1017"/>
      <c r="SMQ341" s="1017"/>
      <c r="SMR341" s="1017"/>
      <c r="SMS341" s="1017"/>
      <c r="SMT341" s="1017"/>
      <c r="SMU341" s="1017"/>
      <c r="SMV341" s="1017"/>
      <c r="SMW341" s="1017"/>
      <c r="SMX341" s="1017"/>
      <c r="SMY341" s="1017"/>
      <c r="SMZ341" s="1017"/>
      <c r="SNA341" s="1017"/>
      <c r="SNB341" s="1017"/>
      <c r="SNC341" s="1017"/>
      <c r="SND341" s="1017"/>
      <c r="SNE341" s="1017"/>
      <c r="SNF341" s="1017"/>
      <c r="SNG341" s="1017"/>
      <c r="SNH341" s="1017"/>
      <c r="SNI341" s="1017"/>
      <c r="SNJ341" s="1017"/>
      <c r="SNK341" s="1017"/>
      <c r="SNL341" s="1017"/>
      <c r="SNM341" s="1017"/>
      <c r="SNN341" s="1017"/>
      <c r="SNO341" s="1017"/>
      <c r="SNP341" s="1017"/>
      <c r="SNQ341" s="1017"/>
      <c r="SNR341" s="1017"/>
      <c r="SNS341" s="1017"/>
      <c r="SNT341" s="1017"/>
      <c r="SNU341" s="1017"/>
      <c r="SNV341" s="1017"/>
      <c r="SNW341" s="1017"/>
      <c r="SNX341" s="1017"/>
      <c r="SNY341" s="1017"/>
      <c r="SNZ341" s="1017"/>
      <c r="SOA341" s="1017"/>
      <c r="SOB341" s="1017"/>
      <c r="SOC341" s="1017"/>
      <c r="SOD341" s="1017"/>
      <c r="SOE341" s="1017"/>
      <c r="SOF341" s="1017"/>
      <c r="SOG341" s="1017"/>
      <c r="SOH341" s="1017"/>
      <c r="SOI341" s="1017"/>
      <c r="SOJ341" s="1017"/>
      <c r="SOK341" s="1017"/>
      <c r="SOL341" s="1017"/>
      <c r="SOM341" s="1017"/>
      <c r="SON341" s="1017"/>
      <c r="SOO341" s="1017"/>
      <c r="SOP341" s="1017"/>
      <c r="SOQ341" s="1017"/>
      <c r="SOR341" s="1017"/>
      <c r="SOS341" s="1017"/>
      <c r="SOT341" s="1017"/>
      <c r="SOU341" s="1017"/>
      <c r="SOV341" s="1017"/>
      <c r="SOW341" s="1017"/>
      <c r="SOX341" s="1017"/>
      <c r="SOY341" s="1017"/>
      <c r="SOZ341" s="1017"/>
      <c r="SPA341" s="1017"/>
      <c r="SPB341" s="1017"/>
      <c r="SPC341" s="1017"/>
      <c r="SPD341" s="1017"/>
      <c r="SPE341" s="1017"/>
      <c r="SPF341" s="1017"/>
      <c r="SPG341" s="1017"/>
      <c r="SPH341" s="1017"/>
      <c r="SPI341" s="1017"/>
      <c r="SPJ341" s="1017"/>
      <c r="SPK341" s="1017"/>
      <c r="SPL341" s="1017"/>
      <c r="SPM341" s="1017"/>
      <c r="SPN341" s="1017"/>
      <c r="SPO341" s="1017"/>
      <c r="SPP341" s="1017"/>
      <c r="SPQ341" s="1017"/>
      <c r="SPR341" s="1017"/>
      <c r="SPS341" s="1017"/>
      <c r="SPT341" s="1017"/>
      <c r="SPU341" s="1017"/>
      <c r="SPV341" s="1017"/>
      <c r="SPW341" s="1017"/>
      <c r="SPX341" s="1017"/>
      <c r="SPY341" s="1017"/>
      <c r="SPZ341" s="1017"/>
      <c r="SQA341" s="1017"/>
      <c r="SQB341" s="1017"/>
      <c r="SQC341" s="1017"/>
      <c r="SQD341" s="1017"/>
      <c r="SQE341" s="1017"/>
      <c r="SQF341" s="1017"/>
      <c r="SQG341" s="1017"/>
      <c r="SQH341" s="1017"/>
      <c r="SQI341" s="1017"/>
      <c r="SQJ341" s="1017"/>
      <c r="SQK341" s="1017"/>
      <c r="SQL341" s="1017"/>
      <c r="SQM341" s="1017"/>
      <c r="SQN341" s="1017"/>
      <c r="SQO341" s="1017"/>
      <c r="SQP341" s="1017"/>
      <c r="SQQ341" s="1017"/>
      <c r="SQR341" s="1017"/>
      <c r="SQS341" s="1017"/>
      <c r="SQT341" s="1017"/>
      <c r="SQU341" s="1017"/>
      <c r="SQV341" s="1017"/>
      <c r="SQW341" s="1017"/>
      <c r="SQX341" s="1017"/>
      <c r="SQY341" s="1017"/>
      <c r="SQZ341" s="1017"/>
      <c r="SRA341" s="1017"/>
      <c r="SRB341" s="1017"/>
      <c r="SRC341" s="1017"/>
      <c r="SRD341" s="1017"/>
      <c r="SRE341" s="1017"/>
      <c r="SRF341" s="1017"/>
      <c r="SRG341" s="1017"/>
      <c r="SRH341" s="1017"/>
      <c r="SRI341" s="1017"/>
      <c r="SRJ341" s="1017"/>
      <c r="SRK341" s="1017"/>
      <c r="SRL341" s="1017"/>
      <c r="SRM341" s="1017"/>
      <c r="SRN341" s="1017"/>
      <c r="SRO341" s="1017"/>
      <c r="SRP341" s="1017"/>
      <c r="SRQ341" s="1017"/>
      <c r="SRR341" s="1017"/>
      <c r="SRS341" s="1017"/>
      <c r="SRT341" s="1017"/>
      <c r="SRU341" s="1017"/>
      <c r="SRV341" s="1017"/>
      <c r="SRW341" s="1017"/>
      <c r="SRX341" s="1017"/>
      <c r="SRY341" s="1017"/>
      <c r="SRZ341" s="1017"/>
      <c r="SSA341" s="1017"/>
      <c r="SSB341" s="1017"/>
      <c r="SSC341" s="1017"/>
      <c r="SSD341" s="1017"/>
      <c r="SSE341" s="1017"/>
      <c r="SSF341" s="1017"/>
      <c r="SSG341" s="1017"/>
      <c r="SSH341" s="1017"/>
      <c r="SSI341" s="1017"/>
      <c r="SSJ341" s="1017"/>
      <c r="SSK341" s="1017"/>
      <c r="SSL341" s="1017"/>
      <c r="SSM341" s="1017"/>
      <c r="SSN341" s="1017"/>
      <c r="SSO341" s="1017"/>
      <c r="SSP341" s="1017"/>
      <c r="SSQ341" s="1017"/>
      <c r="SSR341" s="1017"/>
      <c r="SSS341" s="1017"/>
      <c r="SST341" s="1017"/>
      <c r="SSU341" s="1017"/>
      <c r="SSV341" s="1017"/>
      <c r="SSW341" s="1017"/>
      <c r="SSX341" s="1017"/>
      <c r="SSY341" s="1017"/>
      <c r="SSZ341" s="1017"/>
      <c r="STA341" s="1017"/>
      <c r="STB341" s="1017"/>
      <c r="STC341" s="1017"/>
      <c r="STD341" s="1017"/>
      <c r="STE341" s="1017"/>
      <c r="STF341" s="1017"/>
      <c r="STG341" s="1017"/>
      <c r="STH341" s="1017"/>
      <c r="STI341" s="1017"/>
      <c r="STJ341" s="1017"/>
      <c r="STK341" s="1017"/>
      <c r="STL341" s="1017"/>
      <c r="STM341" s="1017"/>
      <c r="STN341" s="1017"/>
      <c r="STO341" s="1017"/>
      <c r="STP341" s="1017"/>
      <c r="STQ341" s="1017"/>
      <c r="STR341" s="1017"/>
      <c r="STS341" s="1017"/>
      <c r="STT341" s="1017"/>
      <c r="STU341" s="1017"/>
      <c r="STV341" s="1017"/>
      <c r="STW341" s="1017"/>
      <c r="STX341" s="1017"/>
      <c r="STY341" s="1017"/>
      <c r="STZ341" s="1017"/>
      <c r="SUA341" s="1017"/>
      <c r="SUB341" s="1017"/>
      <c r="SUC341" s="1017"/>
      <c r="SUD341" s="1017"/>
      <c r="SUE341" s="1017"/>
      <c r="SUF341" s="1017"/>
      <c r="SUG341" s="1017"/>
      <c r="SUH341" s="1017"/>
      <c r="SUI341" s="1017"/>
      <c r="SUJ341" s="1017"/>
      <c r="SUK341" s="1017"/>
      <c r="SUL341" s="1017"/>
      <c r="SUM341" s="1017"/>
      <c r="SUN341" s="1017"/>
      <c r="SUO341" s="1017"/>
      <c r="SUP341" s="1017"/>
      <c r="SUQ341" s="1017"/>
      <c r="SUR341" s="1017"/>
      <c r="SUS341" s="1017"/>
      <c r="SUT341" s="1017"/>
      <c r="SUU341" s="1017"/>
      <c r="SUV341" s="1017"/>
      <c r="SUW341" s="1017"/>
      <c r="SUX341" s="1017"/>
      <c r="SUY341" s="1017"/>
      <c r="SUZ341" s="1017"/>
      <c r="SVA341" s="1017"/>
      <c r="SVB341" s="1017"/>
      <c r="SVC341" s="1017"/>
      <c r="SVD341" s="1017"/>
      <c r="SVE341" s="1017"/>
      <c r="SVF341" s="1017"/>
      <c r="SVG341" s="1017"/>
      <c r="SVH341" s="1017"/>
      <c r="SVI341" s="1017"/>
      <c r="SVJ341" s="1017"/>
      <c r="SVK341" s="1017"/>
      <c r="SVL341" s="1017"/>
      <c r="SVM341" s="1017"/>
      <c r="SVN341" s="1017"/>
      <c r="SVO341" s="1017"/>
      <c r="SVP341" s="1017"/>
      <c r="SVQ341" s="1017"/>
      <c r="SVR341" s="1017"/>
      <c r="SVS341" s="1017"/>
      <c r="SVT341" s="1017"/>
      <c r="SVU341" s="1017"/>
      <c r="SVV341" s="1017"/>
      <c r="SVW341" s="1017"/>
      <c r="SVX341" s="1017"/>
      <c r="SVY341" s="1017"/>
      <c r="SVZ341" s="1017"/>
      <c r="SWA341" s="1017"/>
      <c r="SWB341" s="1017"/>
      <c r="SWC341" s="1017"/>
      <c r="SWD341" s="1017"/>
      <c r="SWE341" s="1017"/>
      <c r="SWF341" s="1017"/>
      <c r="SWG341" s="1017"/>
      <c r="SWH341" s="1017"/>
      <c r="SWI341" s="1017"/>
      <c r="SWJ341" s="1017"/>
      <c r="SWK341" s="1017"/>
      <c r="SWL341" s="1017"/>
      <c r="SWM341" s="1017"/>
      <c r="SWN341" s="1017"/>
      <c r="SWO341" s="1017"/>
      <c r="SWP341" s="1017"/>
      <c r="SWQ341" s="1017"/>
      <c r="SWR341" s="1017"/>
      <c r="SWS341" s="1017"/>
      <c r="SWT341" s="1017"/>
      <c r="SWU341" s="1017"/>
      <c r="SWV341" s="1017"/>
      <c r="SWW341" s="1017"/>
      <c r="SWX341" s="1017"/>
      <c r="SWY341" s="1017"/>
      <c r="SWZ341" s="1017"/>
      <c r="SXA341" s="1017"/>
      <c r="SXB341" s="1017"/>
      <c r="SXC341" s="1017"/>
      <c r="SXD341" s="1017"/>
      <c r="SXE341" s="1017"/>
      <c r="SXF341" s="1017"/>
      <c r="SXG341" s="1017"/>
      <c r="SXH341" s="1017"/>
      <c r="SXI341" s="1017"/>
      <c r="SXJ341" s="1017"/>
      <c r="SXK341" s="1017"/>
      <c r="SXL341" s="1017"/>
      <c r="SXM341" s="1017"/>
      <c r="SXN341" s="1017"/>
      <c r="SXO341" s="1017"/>
      <c r="SXP341" s="1017"/>
      <c r="SXQ341" s="1017"/>
      <c r="SXR341" s="1017"/>
      <c r="SXS341" s="1017"/>
      <c r="SXT341" s="1017"/>
      <c r="SXU341" s="1017"/>
      <c r="SXV341" s="1017"/>
      <c r="SXW341" s="1017"/>
      <c r="SXX341" s="1017"/>
      <c r="SXY341" s="1017"/>
      <c r="SXZ341" s="1017"/>
      <c r="SYA341" s="1017"/>
      <c r="SYB341" s="1017"/>
      <c r="SYC341" s="1017"/>
      <c r="SYD341" s="1017"/>
      <c r="SYE341" s="1017"/>
      <c r="SYF341" s="1017"/>
      <c r="SYG341" s="1017"/>
      <c r="SYH341" s="1017"/>
      <c r="SYI341" s="1017"/>
      <c r="SYJ341" s="1017"/>
      <c r="SYK341" s="1017"/>
      <c r="SYL341" s="1017"/>
      <c r="SYM341" s="1017"/>
      <c r="SYN341" s="1017"/>
      <c r="SYO341" s="1017"/>
      <c r="SYP341" s="1017"/>
      <c r="SYQ341" s="1017"/>
      <c r="SYR341" s="1017"/>
      <c r="SYS341" s="1017"/>
      <c r="SYT341" s="1017"/>
      <c r="SYU341" s="1017"/>
      <c r="SYV341" s="1017"/>
      <c r="SYW341" s="1017"/>
      <c r="SYX341" s="1017"/>
      <c r="SYY341" s="1017"/>
      <c r="SYZ341" s="1017"/>
      <c r="SZA341" s="1017"/>
      <c r="SZB341" s="1017"/>
      <c r="SZC341" s="1017"/>
      <c r="SZD341" s="1017"/>
      <c r="SZE341" s="1017"/>
      <c r="SZF341" s="1017"/>
      <c r="SZG341" s="1017"/>
      <c r="SZH341" s="1017"/>
      <c r="SZI341" s="1017"/>
      <c r="SZJ341" s="1017"/>
      <c r="SZK341" s="1017"/>
      <c r="SZL341" s="1017"/>
      <c r="SZM341" s="1017"/>
      <c r="SZN341" s="1017"/>
      <c r="SZO341" s="1017"/>
      <c r="SZP341" s="1017"/>
      <c r="SZQ341" s="1017"/>
      <c r="SZR341" s="1017"/>
      <c r="SZS341" s="1017"/>
      <c r="SZT341" s="1017"/>
      <c r="SZU341" s="1017"/>
      <c r="SZV341" s="1017"/>
      <c r="SZW341" s="1017"/>
      <c r="SZX341" s="1017"/>
      <c r="SZY341" s="1017"/>
      <c r="SZZ341" s="1017"/>
      <c r="TAA341" s="1017"/>
      <c r="TAB341" s="1017"/>
      <c r="TAC341" s="1017"/>
      <c r="TAD341" s="1017"/>
      <c r="TAE341" s="1017"/>
      <c r="TAF341" s="1017"/>
      <c r="TAG341" s="1017"/>
      <c r="TAH341" s="1017"/>
      <c r="TAI341" s="1017"/>
      <c r="TAJ341" s="1017"/>
      <c r="TAK341" s="1017"/>
      <c r="TAL341" s="1017"/>
      <c r="TAM341" s="1017"/>
      <c r="TAN341" s="1017"/>
      <c r="TAO341" s="1017"/>
      <c r="TAP341" s="1017"/>
      <c r="TAQ341" s="1017"/>
      <c r="TAR341" s="1017"/>
      <c r="TAS341" s="1017"/>
      <c r="TAT341" s="1017"/>
      <c r="TAU341" s="1017"/>
      <c r="TAV341" s="1017"/>
      <c r="TAW341" s="1017"/>
      <c r="TAX341" s="1017"/>
      <c r="TAY341" s="1017"/>
      <c r="TAZ341" s="1017"/>
      <c r="TBA341" s="1017"/>
      <c r="TBB341" s="1017"/>
      <c r="TBC341" s="1017"/>
      <c r="TBD341" s="1017"/>
      <c r="TBE341" s="1017"/>
      <c r="TBF341" s="1017"/>
      <c r="TBG341" s="1017"/>
      <c r="TBH341" s="1017"/>
      <c r="TBI341" s="1017"/>
      <c r="TBJ341" s="1017"/>
      <c r="TBK341" s="1017"/>
      <c r="TBL341" s="1017"/>
      <c r="TBM341" s="1017"/>
      <c r="TBN341" s="1017"/>
      <c r="TBO341" s="1017"/>
      <c r="TBP341" s="1017"/>
      <c r="TBQ341" s="1017"/>
      <c r="TBR341" s="1017"/>
      <c r="TBS341" s="1017"/>
      <c r="TBT341" s="1017"/>
      <c r="TBU341" s="1017"/>
      <c r="TBV341" s="1017"/>
      <c r="TBW341" s="1017"/>
      <c r="TBX341" s="1017"/>
      <c r="TBY341" s="1017"/>
      <c r="TBZ341" s="1017"/>
      <c r="TCA341" s="1017"/>
      <c r="TCB341" s="1017"/>
      <c r="TCC341" s="1017"/>
      <c r="TCD341" s="1017"/>
      <c r="TCE341" s="1017"/>
      <c r="TCF341" s="1017"/>
      <c r="TCG341" s="1017"/>
      <c r="TCH341" s="1017"/>
      <c r="TCI341" s="1017"/>
      <c r="TCJ341" s="1017"/>
      <c r="TCK341" s="1017"/>
      <c r="TCL341" s="1017"/>
      <c r="TCM341" s="1017"/>
      <c r="TCN341" s="1017"/>
      <c r="TCO341" s="1017"/>
      <c r="TCP341" s="1017"/>
      <c r="TCQ341" s="1017"/>
      <c r="TCR341" s="1017"/>
      <c r="TCS341" s="1017"/>
      <c r="TCT341" s="1017"/>
      <c r="TCU341" s="1017"/>
      <c r="TCV341" s="1017"/>
      <c r="TCW341" s="1017"/>
      <c r="TCX341" s="1017"/>
      <c r="TCY341" s="1017"/>
      <c r="TCZ341" s="1017"/>
      <c r="TDA341" s="1017"/>
      <c r="TDB341" s="1017"/>
      <c r="TDC341" s="1017"/>
      <c r="TDD341" s="1017"/>
      <c r="TDE341" s="1017"/>
      <c r="TDF341" s="1017"/>
      <c r="TDG341" s="1017"/>
      <c r="TDH341" s="1017"/>
      <c r="TDI341" s="1017"/>
      <c r="TDJ341" s="1017"/>
      <c r="TDK341" s="1017"/>
      <c r="TDL341" s="1017"/>
      <c r="TDM341" s="1017"/>
      <c r="TDN341" s="1017"/>
      <c r="TDO341" s="1017"/>
      <c r="TDP341" s="1017"/>
      <c r="TDQ341" s="1017"/>
      <c r="TDR341" s="1017"/>
      <c r="TDS341" s="1017"/>
      <c r="TDT341" s="1017"/>
      <c r="TDU341" s="1017"/>
      <c r="TDV341" s="1017"/>
      <c r="TDW341" s="1017"/>
      <c r="TDX341" s="1017"/>
      <c r="TDY341" s="1017"/>
      <c r="TDZ341" s="1017"/>
      <c r="TEA341" s="1017"/>
      <c r="TEB341" s="1017"/>
      <c r="TEC341" s="1017"/>
      <c r="TED341" s="1017"/>
      <c r="TEE341" s="1017"/>
      <c r="TEF341" s="1017"/>
      <c r="TEG341" s="1017"/>
      <c r="TEH341" s="1017"/>
      <c r="TEI341" s="1017"/>
      <c r="TEJ341" s="1017"/>
      <c r="TEK341" s="1017"/>
      <c r="TEL341" s="1017"/>
      <c r="TEM341" s="1017"/>
      <c r="TEN341" s="1017"/>
      <c r="TEO341" s="1017"/>
      <c r="TEP341" s="1017"/>
      <c r="TEQ341" s="1017"/>
      <c r="TER341" s="1017"/>
      <c r="TES341" s="1017"/>
      <c r="TET341" s="1017"/>
      <c r="TEU341" s="1017"/>
      <c r="TEV341" s="1017"/>
      <c r="TEW341" s="1017"/>
      <c r="TEX341" s="1017"/>
      <c r="TEY341" s="1017"/>
      <c r="TEZ341" s="1017"/>
      <c r="TFA341" s="1017"/>
      <c r="TFB341" s="1017"/>
      <c r="TFC341" s="1017"/>
      <c r="TFD341" s="1017"/>
      <c r="TFE341" s="1017"/>
      <c r="TFF341" s="1017"/>
      <c r="TFG341" s="1017"/>
      <c r="TFH341" s="1017"/>
      <c r="TFI341" s="1017"/>
      <c r="TFJ341" s="1017"/>
      <c r="TFK341" s="1017"/>
      <c r="TFL341" s="1017"/>
      <c r="TFM341" s="1017"/>
      <c r="TFN341" s="1017"/>
      <c r="TFO341" s="1017"/>
      <c r="TFP341" s="1017"/>
      <c r="TFQ341" s="1017"/>
      <c r="TFR341" s="1017"/>
      <c r="TFS341" s="1017"/>
      <c r="TFT341" s="1017"/>
      <c r="TFU341" s="1017"/>
      <c r="TFV341" s="1017"/>
      <c r="TFW341" s="1017"/>
      <c r="TFX341" s="1017"/>
      <c r="TFY341" s="1017"/>
      <c r="TFZ341" s="1017"/>
      <c r="TGA341" s="1017"/>
      <c r="TGB341" s="1017"/>
      <c r="TGC341" s="1017"/>
      <c r="TGD341" s="1017"/>
      <c r="TGE341" s="1017"/>
      <c r="TGF341" s="1017"/>
      <c r="TGG341" s="1017"/>
      <c r="TGH341" s="1017"/>
      <c r="TGI341" s="1017"/>
      <c r="TGJ341" s="1017"/>
      <c r="TGK341" s="1017"/>
      <c r="TGL341" s="1017"/>
      <c r="TGM341" s="1017"/>
      <c r="TGN341" s="1017"/>
      <c r="TGO341" s="1017"/>
      <c r="TGP341" s="1017"/>
      <c r="TGQ341" s="1017"/>
      <c r="TGR341" s="1017"/>
      <c r="TGS341" s="1017"/>
      <c r="TGT341" s="1017"/>
      <c r="TGU341" s="1017"/>
      <c r="TGV341" s="1017"/>
      <c r="TGW341" s="1017"/>
      <c r="TGX341" s="1017"/>
      <c r="TGY341" s="1017"/>
      <c r="TGZ341" s="1017"/>
      <c r="THA341" s="1017"/>
      <c r="THB341" s="1017"/>
      <c r="THC341" s="1017"/>
      <c r="THD341" s="1017"/>
      <c r="THE341" s="1017"/>
      <c r="THF341" s="1017"/>
      <c r="THG341" s="1017"/>
      <c r="THH341" s="1017"/>
      <c r="THI341" s="1017"/>
      <c r="THJ341" s="1017"/>
      <c r="THK341" s="1017"/>
      <c r="THL341" s="1017"/>
      <c r="THM341" s="1017"/>
      <c r="THN341" s="1017"/>
      <c r="THO341" s="1017"/>
      <c r="THP341" s="1017"/>
      <c r="THQ341" s="1017"/>
      <c r="THR341" s="1017"/>
      <c r="THS341" s="1017"/>
      <c r="THT341" s="1017"/>
      <c r="THU341" s="1017"/>
      <c r="THV341" s="1017"/>
      <c r="THW341" s="1017"/>
      <c r="THX341" s="1017"/>
      <c r="THY341" s="1017"/>
      <c r="THZ341" s="1017"/>
      <c r="TIA341" s="1017"/>
      <c r="TIB341" s="1017"/>
      <c r="TIC341" s="1017"/>
      <c r="TID341" s="1017"/>
      <c r="TIE341" s="1017"/>
      <c r="TIF341" s="1017"/>
      <c r="TIG341" s="1017"/>
      <c r="TIH341" s="1017"/>
      <c r="TII341" s="1017"/>
      <c r="TIJ341" s="1017"/>
      <c r="TIK341" s="1017"/>
      <c r="TIL341" s="1017"/>
      <c r="TIM341" s="1017"/>
      <c r="TIN341" s="1017"/>
      <c r="TIO341" s="1017"/>
      <c r="TIP341" s="1017"/>
      <c r="TIQ341" s="1017"/>
      <c r="TIR341" s="1017"/>
      <c r="TIS341" s="1017"/>
      <c r="TIT341" s="1017"/>
      <c r="TIU341" s="1017"/>
      <c r="TIV341" s="1017"/>
      <c r="TIW341" s="1017"/>
      <c r="TIX341" s="1017"/>
      <c r="TIY341" s="1017"/>
      <c r="TIZ341" s="1017"/>
      <c r="TJA341" s="1017"/>
      <c r="TJB341" s="1017"/>
      <c r="TJC341" s="1017"/>
      <c r="TJD341" s="1017"/>
      <c r="TJE341" s="1017"/>
      <c r="TJF341" s="1017"/>
      <c r="TJG341" s="1017"/>
      <c r="TJH341" s="1017"/>
      <c r="TJI341" s="1017"/>
      <c r="TJJ341" s="1017"/>
      <c r="TJK341" s="1017"/>
      <c r="TJL341" s="1017"/>
      <c r="TJM341" s="1017"/>
      <c r="TJN341" s="1017"/>
      <c r="TJO341" s="1017"/>
      <c r="TJP341" s="1017"/>
      <c r="TJQ341" s="1017"/>
      <c r="TJR341" s="1017"/>
      <c r="TJS341" s="1017"/>
      <c r="TJT341" s="1017"/>
      <c r="TJU341" s="1017"/>
      <c r="TJV341" s="1017"/>
      <c r="TJW341" s="1017"/>
      <c r="TJX341" s="1017"/>
      <c r="TJY341" s="1017"/>
      <c r="TJZ341" s="1017"/>
      <c r="TKA341" s="1017"/>
      <c r="TKB341" s="1017"/>
      <c r="TKC341" s="1017"/>
      <c r="TKD341" s="1017"/>
      <c r="TKE341" s="1017"/>
      <c r="TKF341" s="1017"/>
      <c r="TKG341" s="1017"/>
      <c r="TKH341" s="1017"/>
      <c r="TKI341" s="1017"/>
      <c r="TKJ341" s="1017"/>
      <c r="TKK341" s="1017"/>
      <c r="TKL341" s="1017"/>
      <c r="TKM341" s="1017"/>
      <c r="TKN341" s="1017"/>
      <c r="TKO341" s="1017"/>
      <c r="TKP341" s="1017"/>
      <c r="TKQ341" s="1017"/>
      <c r="TKR341" s="1017"/>
      <c r="TKS341" s="1017"/>
      <c r="TKT341" s="1017"/>
      <c r="TKU341" s="1017"/>
      <c r="TKV341" s="1017"/>
      <c r="TKW341" s="1017"/>
      <c r="TKX341" s="1017"/>
      <c r="TKY341" s="1017"/>
      <c r="TKZ341" s="1017"/>
      <c r="TLA341" s="1017"/>
      <c r="TLB341" s="1017"/>
      <c r="TLC341" s="1017"/>
      <c r="TLD341" s="1017"/>
      <c r="TLE341" s="1017"/>
      <c r="TLF341" s="1017"/>
      <c r="TLG341" s="1017"/>
      <c r="TLH341" s="1017"/>
      <c r="TLI341" s="1017"/>
      <c r="TLJ341" s="1017"/>
      <c r="TLK341" s="1017"/>
      <c r="TLL341" s="1017"/>
      <c r="TLM341" s="1017"/>
      <c r="TLN341" s="1017"/>
      <c r="TLO341" s="1017"/>
      <c r="TLP341" s="1017"/>
      <c r="TLQ341" s="1017"/>
      <c r="TLR341" s="1017"/>
      <c r="TLS341" s="1017"/>
      <c r="TLT341" s="1017"/>
      <c r="TLU341" s="1017"/>
      <c r="TLV341" s="1017"/>
      <c r="TLW341" s="1017"/>
      <c r="TLX341" s="1017"/>
      <c r="TLY341" s="1017"/>
      <c r="TLZ341" s="1017"/>
      <c r="TMA341" s="1017"/>
      <c r="TMB341" s="1017"/>
      <c r="TMC341" s="1017"/>
      <c r="TMD341" s="1017"/>
      <c r="TME341" s="1017"/>
      <c r="TMF341" s="1017"/>
      <c r="TMG341" s="1017"/>
      <c r="TMH341" s="1017"/>
      <c r="TMI341" s="1017"/>
      <c r="TMJ341" s="1017"/>
      <c r="TMK341" s="1017"/>
      <c r="TML341" s="1017"/>
      <c r="TMM341" s="1017"/>
      <c r="TMN341" s="1017"/>
      <c r="TMO341" s="1017"/>
      <c r="TMP341" s="1017"/>
      <c r="TMQ341" s="1017"/>
      <c r="TMR341" s="1017"/>
      <c r="TMS341" s="1017"/>
      <c r="TMT341" s="1017"/>
      <c r="TMU341" s="1017"/>
      <c r="TMV341" s="1017"/>
      <c r="TMW341" s="1017"/>
      <c r="TMX341" s="1017"/>
      <c r="TMY341" s="1017"/>
      <c r="TMZ341" s="1017"/>
      <c r="TNA341" s="1017"/>
      <c r="TNB341" s="1017"/>
      <c r="TNC341" s="1017"/>
      <c r="TND341" s="1017"/>
      <c r="TNE341" s="1017"/>
      <c r="TNF341" s="1017"/>
      <c r="TNG341" s="1017"/>
      <c r="TNH341" s="1017"/>
      <c r="TNI341" s="1017"/>
      <c r="TNJ341" s="1017"/>
      <c r="TNK341" s="1017"/>
      <c r="TNL341" s="1017"/>
      <c r="TNM341" s="1017"/>
      <c r="TNN341" s="1017"/>
      <c r="TNO341" s="1017"/>
      <c r="TNP341" s="1017"/>
      <c r="TNQ341" s="1017"/>
      <c r="TNR341" s="1017"/>
      <c r="TNS341" s="1017"/>
      <c r="TNT341" s="1017"/>
      <c r="TNU341" s="1017"/>
      <c r="TNV341" s="1017"/>
      <c r="TNW341" s="1017"/>
      <c r="TNX341" s="1017"/>
      <c r="TNY341" s="1017"/>
      <c r="TNZ341" s="1017"/>
      <c r="TOA341" s="1017"/>
      <c r="TOB341" s="1017"/>
      <c r="TOC341" s="1017"/>
      <c r="TOD341" s="1017"/>
      <c r="TOE341" s="1017"/>
      <c r="TOF341" s="1017"/>
      <c r="TOG341" s="1017"/>
      <c r="TOH341" s="1017"/>
      <c r="TOI341" s="1017"/>
      <c r="TOJ341" s="1017"/>
      <c r="TOK341" s="1017"/>
      <c r="TOL341" s="1017"/>
      <c r="TOM341" s="1017"/>
      <c r="TON341" s="1017"/>
      <c r="TOO341" s="1017"/>
      <c r="TOP341" s="1017"/>
      <c r="TOQ341" s="1017"/>
      <c r="TOR341" s="1017"/>
      <c r="TOS341" s="1017"/>
      <c r="TOT341" s="1017"/>
      <c r="TOU341" s="1017"/>
      <c r="TOV341" s="1017"/>
      <c r="TOW341" s="1017"/>
      <c r="TOX341" s="1017"/>
      <c r="TOY341" s="1017"/>
      <c r="TOZ341" s="1017"/>
      <c r="TPA341" s="1017"/>
      <c r="TPB341" s="1017"/>
      <c r="TPC341" s="1017"/>
      <c r="TPD341" s="1017"/>
      <c r="TPE341" s="1017"/>
      <c r="TPF341" s="1017"/>
      <c r="TPG341" s="1017"/>
      <c r="TPH341" s="1017"/>
      <c r="TPI341" s="1017"/>
      <c r="TPJ341" s="1017"/>
      <c r="TPK341" s="1017"/>
      <c r="TPL341" s="1017"/>
      <c r="TPM341" s="1017"/>
      <c r="TPN341" s="1017"/>
      <c r="TPO341" s="1017"/>
      <c r="TPP341" s="1017"/>
      <c r="TPQ341" s="1017"/>
      <c r="TPR341" s="1017"/>
      <c r="TPS341" s="1017"/>
      <c r="TPT341" s="1017"/>
      <c r="TPU341" s="1017"/>
      <c r="TPV341" s="1017"/>
      <c r="TPW341" s="1017"/>
      <c r="TPX341" s="1017"/>
      <c r="TPY341" s="1017"/>
      <c r="TPZ341" s="1017"/>
      <c r="TQA341" s="1017"/>
      <c r="TQB341" s="1017"/>
      <c r="TQC341" s="1017"/>
      <c r="TQD341" s="1017"/>
      <c r="TQE341" s="1017"/>
      <c r="TQF341" s="1017"/>
      <c r="TQG341" s="1017"/>
      <c r="TQH341" s="1017"/>
      <c r="TQI341" s="1017"/>
      <c r="TQJ341" s="1017"/>
      <c r="TQK341" s="1017"/>
      <c r="TQL341" s="1017"/>
      <c r="TQM341" s="1017"/>
      <c r="TQN341" s="1017"/>
      <c r="TQO341" s="1017"/>
      <c r="TQP341" s="1017"/>
      <c r="TQQ341" s="1017"/>
      <c r="TQR341" s="1017"/>
      <c r="TQS341" s="1017"/>
      <c r="TQT341" s="1017"/>
      <c r="TQU341" s="1017"/>
      <c r="TQV341" s="1017"/>
      <c r="TQW341" s="1017"/>
      <c r="TQX341" s="1017"/>
      <c r="TQY341" s="1017"/>
      <c r="TQZ341" s="1017"/>
      <c r="TRA341" s="1017"/>
      <c r="TRB341" s="1017"/>
      <c r="TRC341" s="1017"/>
      <c r="TRD341" s="1017"/>
      <c r="TRE341" s="1017"/>
      <c r="TRF341" s="1017"/>
      <c r="TRG341" s="1017"/>
      <c r="TRH341" s="1017"/>
      <c r="TRI341" s="1017"/>
      <c r="TRJ341" s="1017"/>
      <c r="TRK341" s="1017"/>
      <c r="TRL341" s="1017"/>
      <c r="TRM341" s="1017"/>
      <c r="TRN341" s="1017"/>
      <c r="TRO341" s="1017"/>
      <c r="TRP341" s="1017"/>
      <c r="TRQ341" s="1017"/>
      <c r="TRR341" s="1017"/>
      <c r="TRS341" s="1017"/>
      <c r="TRT341" s="1017"/>
      <c r="TRU341" s="1017"/>
      <c r="TRV341" s="1017"/>
      <c r="TRW341" s="1017"/>
      <c r="TRX341" s="1017"/>
      <c r="TRY341" s="1017"/>
      <c r="TRZ341" s="1017"/>
      <c r="TSA341" s="1017"/>
      <c r="TSB341" s="1017"/>
      <c r="TSC341" s="1017"/>
      <c r="TSD341" s="1017"/>
      <c r="TSE341" s="1017"/>
      <c r="TSF341" s="1017"/>
      <c r="TSG341" s="1017"/>
      <c r="TSH341" s="1017"/>
      <c r="TSI341" s="1017"/>
      <c r="TSJ341" s="1017"/>
      <c r="TSK341" s="1017"/>
      <c r="TSL341" s="1017"/>
      <c r="TSM341" s="1017"/>
      <c r="TSN341" s="1017"/>
      <c r="TSO341" s="1017"/>
      <c r="TSP341" s="1017"/>
      <c r="TSQ341" s="1017"/>
      <c r="TSR341" s="1017"/>
      <c r="TSS341" s="1017"/>
      <c r="TST341" s="1017"/>
      <c r="TSU341" s="1017"/>
      <c r="TSV341" s="1017"/>
      <c r="TSW341" s="1017"/>
      <c r="TSX341" s="1017"/>
      <c r="TSY341" s="1017"/>
      <c r="TSZ341" s="1017"/>
      <c r="TTA341" s="1017"/>
      <c r="TTB341" s="1017"/>
      <c r="TTC341" s="1017"/>
      <c r="TTD341" s="1017"/>
      <c r="TTE341" s="1017"/>
      <c r="TTF341" s="1017"/>
      <c r="TTG341" s="1017"/>
      <c r="TTH341" s="1017"/>
      <c r="TTI341" s="1017"/>
      <c r="TTJ341" s="1017"/>
      <c r="TTK341" s="1017"/>
      <c r="TTL341" s="1017"/>
      <c r="TTM341" s="1017"/>
      <c r="TTN341" s="1017"/>
      <c r="TTO341" s="1017"/>
      <c r="TTP341" s="1017"/>
      <c r="TTQ341" s="1017"/>
      <c r="TTR341" s="1017"/>
      <c r="TTS341" s="1017"/>
      <c r="TTT341" s="1017"/>
      <c r="TTU341" s="1017"/>
      <c r="TTV341" s="1017"/>
      <c r="TTW341" s="1017"/>
      <c r="TTX341" s="1017"/>
      <c r="TTY341" s="1017"/>
      <c r="TTZ341" s="1017"/>
      <c r="TUA341" s="1017"/>
      <c r="TUB341" s="1017"/>
      <c r="TUC341" s="1017"/>
      <c r="TUD341" s="1017"/>
      <c r="TUE341" s="1017"/>
      <c r="TUF341" s="1017"/>
      <c r="TUG341" s="1017"/>
      <c r="TUH341" s="1017"/>
      <c r="TUI341" s="1017"/>
      <c r="TUJ341" s="1017"/>
      <c r="TUK341" s="1017"/>
      <c r="TUL341" s="1017"/>
      <c r="TUM341" s="1017"/>
      <c r="TUN341" s="1017"/>
      <c r="TUO341" s="1017"/>
      <c r="TUP341" s="1017"/>
      <c r="TUQ341" s="1017"/>
      <c r="TUR341" s="1017"/>
      <c r="TUS341" s="1017"/>
      <c r="TUT341" s="1017"/>
      <c r="TUU341" s="1017"/>
      <c r="TUV341" s="1017"/>
      <c r="TUW341" s="1017"/>
      <c r="TUX341" s="1017"/>
      <c r="TUY341" s="1017"/>
      <c r="TUZ341" s="1017"/>
      <c r="TVA341" s="1017"/>
      <c r="TVB341" s="1017"/>
      <c r="TVC341" s="1017"/>
      <c r="TVD341" s="1017"/>
      <c r="TVE341" s="1017"/>
      <c r="TVF341" s="1017"/>
      <c r="TVG341" s="1017"/>
      <c r="TVH341" s="1017"/>
      <c r="TVI341" s="1017"/>
      <c r="TVJ341" s="1017"/>
      <c r="TVK341" s="1017"/>
      <c r="TVL341" s="1017"/>
      <c r="TVM341" s="1017"/>
      <c r="TVN341" s="1017"/>
      <c r="TVO341" s="1017"/>
      <c r="TVP341" s="1017"/>
      <c r="TVQ341" s="1017"/>
      <c r="TVR341" s="1017"/>
      <c r="TVS341" s="1017"/>
      <c r="TVT341" s="1017"/>
      <c r="TVU341" s="1017"/>
      <c r="TVV341" s="1017"/>
      <c r="TVW341" s="1017"/>
      <c r="TVX341" s="1017"/>
      <c r="TVY341" s="1017"/>
      <c r="TVZ341" s="1017"/>
      <c r="TWA341" s="1017"/>
      <c r="TWB341" s="1017"/>
      <c r="TWC341" s="1017"/>
      <c r="TWD341" s="1017"/>
      <c r="TWE341" s="1017"/>
      <c r="TWF341" s="1017"/>
      <c r="TWG341" s="1017"/>
      <c r="TWH341" s="1017"/>
      <c r="TWI341" s="1017"/>
      <c r="TWJ341" s="1017"/>
      <c r="TWK341" s="1017"/>
      <c r="TWL341" s="1017"/>
      <c r="TWM341" s="1017"/>
      <c r="TWN341" s="1017"/>
      <c r="TWO341" s="1017"/>
      <c r="TWP341" s="1017"/>
      <c r="TWQ341" s="1017"/>
      <c r="TWR341" s="1017"/>
      <c r="TWS341" s="1017"/>
      <c r="TWT341" s="1017"/>
      <c r="TWU341" s="1017"/>
      <c r="TWV341" s="1017"/>
      <c r="TWW341" s="1017"/>
      <c r="TWX341" s="1017"/>
      <c r="TWY341" s="1017"/>
      <c r="TWZ341" s="1017"/>
      <c r="TXA341" s="1017"/>
      <c r="TXB341" s="1017"/>
      <c r="TXC341" s="1017"/>
      <c r="TXD341" s="1017"/>
      <c r="TXE341" s="1017"/>
      <c r="TXF341" s="1017"/>
      <c r="TXG341" s="1017"/>
      <c r="TXH341" s="1017"/>
      <c r="TXI341" s="1017"/>
      <c r="TXJ341" s="1017"/>
      <c r="TXK341" s="1017"/>
      <c r="TXL341" s="1017"/>
      <c r="TXM341" s="1017"/>
      <c r="TXN341" s="1017"/>
      <c r="TXO341" s="1017"/>
      <c r="TXP341" s="1017"/>
      <c r="TXQ341" s="1017"/>
      <c r="TXR341" s="1017"/>
      <c r="TXS341" s="1017"/>
      <c r="TXT341" s="1017"/>
      <c r="TXU341" s="1017"/>
      <c r="TXV341" s="1017"/>
      <c r="TXW341" s="1017"/>
      <c r="TXX341" s="1017"/>
      <c r="TXY341" s="1017"/>
      <c r="TXZ341" s="1017"/>
      <c r="TYA341" s="1017"/>
      <c r="TYB341" s="1017"/>
      <c r="TYC341" s="1017"/>
      <c r="TYD341" s="1017"/>
      <c r="TYE341" s="1017"/>
      <c r="TYF341" s="1017"/>
      <c r="TYG341" s="1017"/>
      <c r="TYH341" s="1017"/>
      <c r="TYI341" s="1017"/>
      <c r="TYJ341" s="1017"/>
      <c r="TYK341" s="1017"/>
      <c r="TYL341" s="1017"/>
      <c r="TYM341" s="1017"/>
      <c r="TYN341" s="1017"/>
      <c r="TYO341" s="1017"/>
      <c r="TYP341" s="1017"/>
      <c r="TYQ341" s="1017"/>
      <c r="TYR341" s="1017"/>
      <c r="TYS341" s="1017"/>
      <c r="TYT341" s="1017"/>
      <c r="TYU341" s="1017"/>
      <c r="TYV341" s="1017"/>
      <c r="TYW341" s="1017"/>
      <c r="TYX341" s="1017"/>
      <c r="TYY341" s="1017"/>
      <c r="TYZ341" s="1017"/>
      <c r="TZA341" s="1017"/>
      <c r="TZB341" s="1017"/>
      <c r="TZC341" s="1017"/>
      <c r="TZD341" s="1017"/>
      <c r="TZE341" s="1017"/>
      <c r="TZF341" s="1017"/>
      <c r="TZG341" s="1017"/>
      <c r="TZH341" s="1017"/>
      <c r="TZI341" s="1017"/>
      <c r="TZJ341" s="1017"/>
      <c r="TZK341" s="1017"/>
      <c r="TZL341" s="1017"/>
      <c r="TZM341" s="1017"/>
      <c r="TZN341" s="1017"/>
      <c r="TZO341" s="1017"/>
      <c r="TZP341" s="1017"/>
      <c r="TZQ341" s="1017"/>
      <c r="TZR341" s="1017"/>
      <c r="TZS341" s="1017"/>
      <c r="TZT341" s="1017"/>
      <c r="TZU341" s="1017"/>
      <c r="TZV341" s="1017"/>
      <c r="TZW341" s="1017"/>
      <c r="TZX341" s="1017"/>
      <c r="TZY341" s="1017"/>
      <c r="TZZ341" s="1017"/>
      <c r="UAA341" s="1017"/>
      <c r="UAB341" s="1017"/>
      <c r="UAC341" s="1017"/>
      <c r="UAD341" s="1017"/>
      <c r="UAE341" s="1017"/>
      <c r="UAF341" s="1017"/>
      <c r="UAG341" s="1017"/>
      <c r="UAH341" s="1017"/>
      <c r="UAI341" s="1017"/>
      <c r="UAJ341" s="1017"/>
      <c r="UAK341" s="1017"/>
      <c r="UAL341" s="1017"/>
      <c r="UAM341" s="1017"/>
      <c r="UAN341" s="1017"/>
      <c r="UAO341" s="1017"/>
      <c r="UAP341" s="1017"/>
      <c r="UAQ341" s="1017"/>
      <c r="UAR341" s="1017"/>
      <c r="UAS341" s="1017"/>
      <c r="UAT341" s="1017"/>
      <c r="UAU341" s="1017"/>
      <c r="UAV341" s="1017"/>
      <c r="UAW341" s="1017"/>
      <c r="UAX341" s="1017"/>
      <c r="UAY341" s="1017"/>
      <c r="UAZ341" s="1017"/>
      <c r="UBA341" s="1017"/>
      <c r="UBB341" s="1017"/>
      <c r="UBC341" s="1017"/>
      <c r="UBD341" s="1017"/>
      <c r="UBE341" s="1017"/>
      <c r="UBF341" s="1017"/>
      <c r="UBG341" s="1017"/>
      <c r="UBH341" s="1017"/>
      <c r="UBI341" s="1017"/>
      <c r="UBJ341" s="1017"/>
      <c r="UBK341" s="1017"/>
      <c r="UBL341" s="1017"/>
      <c r="UBM341" s="1017"/>
      <c r="UBN341" s="1017"/>
      <c r="UBO341" s="1017"/>
      <c r="UBP341" s="1017"/>
      <c r="UBQ341" s="1017"/>
      <c r="UBR341" s="1017"/>
      <c r="UBS341" s="1017"/>
      <c r="UBT341" s="1017"/>
      <c r="UBU341" s="1017"/>
      <c r="UBV341" s="1017"/>
      <c r="UBW341" s="1017"/>
      <c r="UBX341" s="1017"/>
      <c r="UBY341" s="1017"/>
      <c r="UBZ341" s="1017"/>
      <c r="UCA341" s="1017"/>
      <c r="UCB341" s="1017"/>
      <c r="UCC341" s="1017"/>
      <c r="UCD341" s="1017"/>
      <c r="UCE341" s="1017"/>
      <c r="UCF341" s="1017"/>
      <c r="UCG341" s="1017"/>
      <c r="UCH341" s="1017"/>
      <c r="UCI341" s="1017"/>
      <c r="UCJ341" s="1017"/>
      <c r="UCK341" s="1017"/>
      <c r="UCL341" s="1017"/>
      <c r="UCM341" s="1017"/>
      <c r="UCN341" s="1017"/>
      <c r="UCO341" s="1017"/>
      <c r="UCP341" s="1017"/>
      <c r="UCQ341" s="1017"/>
      <c r="UCR341" s="1017"/>
      <c r="UCS341" s="1017"/>
      <c r="UCT341" s="1017"/>
      <c r="UCU341" s="1017"/>
      <c r="UCV341" s="1017"/>
      <c r="UCW341" s="1017"/>
      <c r="UCX341" s="1017"/>
      <c r="UCY341" s="1017"/>
      <c r="UCZ341" s="1017"/>
      <c r="UDA341" s="1017"/>
      <c r="UDB341" s="1017"/>
      <c r="UDC341" s="1017"/>
      <c r="UDD341" s="1017"/>
      <c r="UDE341" s="1017"/>
      <c r="UDF341" s="1017"/>
      <c r="UDG341" s="1017"/>
      <c r="UDH341" s="1017"/>
      <c r="UDI341" s="1017"/>
      <c r="UDJ341" s="1017"/>
      <c r="UDK341" s="1017"/>
      <c r="UDL341" s="1017"/>
      <c r="UDM341" s="1017"/>
      <c r="UDN341" s="1017"/>
      <c r="UDO341" s="1017"/>
      <c r="UDP341" s="1017"/>
      <c r="UDQ341" s="1017"/>
      <c r="UDR341" s="1017"/>
      <c r="UDS341" s="1017"/>
      <c r="UDT341" s="1017"/>
      <c r="UDU341" s="1017"/>
      <c r="UDV341" s="1017"/>
      <c r="UDW341" s="1017"/>
      <c r="UDX341" s="1017"/>
      <c r="UDY341" s="1017"/>
      <c r="UDZ341" s="1017"/>
      <c r="UEA341" s="1017"/>
      <c r="UEB341" s="1017"/>
      <c r="UEC341" s="1017"/>
      <c r="UED341" s="1017"/>
      <c r="UEE341" s="1017"/>
      <c r="UEF341" s="1017"/>
      <c r="UEG341" s="1017"/>
      <c r="UEH341" s="1017"/>
      <c r="UEI341" s="1017"/>
      <c r="UEJ341" s="1017"/>
      <c r="UEK341" s="1017"/>
      <c r="UEL341" s="1017"/>
      <c r="UEM341" s="1017"/>
      <c r="UEN341" s="1017"/>
      <c r="UEO341" s="1017"/>
      <c r="UEP341" s="1017"/>
      <c r="UEQ341" s="1017"/>
      <c r="UER341" s="1017"/>
      <c r="UES341" s="1017"/>
      <c r="UET341" s="1017"/>
      <c r="UEU341" s="1017"/>
      <c r="UEV341" s="1017"/>
      <c r="UEW341" s="1017"/>
      <c r="UEX341" s="1017"/>
      <c r="UEY341" s="1017"/>
      <c r="UEZ341" s="1017"/>
      <c r="UFA341" s="1017"/>
      <c r="UFB341" s="1017"/>
      <c r="UFC341" s="1017"/>
      <c r="UFD341" s="1017"/>
      <c r="UFE341" s="1017"/>
      <c r="UFF341" s="1017"/>
      <c r="UFG341" s="1017"/>
      <c r="UFH341" s="1017"/>
      <c r="UFI341" s="1017"/>
      <c r="UFJ341" s="1017"/>
      <c r="UFK341" s="1017"/>
      <c r="UFL341" s="1017"/>
      <c r="UFM341" s="1017"/>
      <c r="UFN341" s="1017"/>
      <c r="UFO341" s="1017"/>
      <c r="UFP341" s="1017"/>
      <c r="UFQ341" s="1017"/>
      <c r="UFR341" s="1017"/>
      <c r="UFS341" s="1017"/>
      <c r="UFT341" s="1017"/>
      <c r="UFU341" s="1017"/>
      <c r="UFV341" s="1017"/>
      <c r="UFW341" s="1017"/>
      <c r="UFX341" s="1017"/>
      <c r="UFY341" s="1017"/>
      <c r="UFZ341" s="1017"/>
      <c r="UGA341" s="1017"/>
      <c r="UGB341" s="1017"/>
      <c r="UGC341" s="1017"/>
      <c r="UGD341" s="1017"/>
      <c r="UGE341" s="1017"/>
      <c r="UGF341" s="1017"/>
      <c r="UGG341" s="1017"/>
      <c r="UGH341" s="1017"/>
      <c r="UGI341" s="1017"/>
      <c r="UGJ341" s="1017"/>
      <c r="UGK341" s="1017"/>
      <c r="UGL341" s="1017"/>
      <c r="UGM341" s="1017"/>
      <c r="UGN341" s="1017"/>
      <c r="UGO341" s="1017"/>
      <c r="UGP341" s="1017"/>
      <c r="UGQ341" s="1017"/>
      <c r="UGR341" s="1017"/>
      <c r="UGS341" s="1017"/>
      <c r="UGT341" s="1017"/>
      <c r="UGU341" s="1017"/>
      <c r="UGV341" s="1017"/>
      <c r="UGW341" s="1017"/>
      <c r="UGX341" s="1017"/>
      <c r="UGY341" s="1017"/>
      <c r="UGZ341" s="1017"/>
      <c r="UHA341" s="1017"/>
      <c r="UHB341" s="1017"/>
      <c r="UHC341" s="1017"/>
      <c r="UHD341" s="1017"/>
      <c r="UHE341" s="1017"/>
      <c r="UHF341" s="1017"/>
      <c r="UHG341" s="1017"/>
      <c r="UHH341" s="1017"/>
      <c r="UHI341" s="1017"/>
      <c r="UHJ341" s="1017"/>
      <c r="UHK341" s="1017"/>
      <c r="UHL341" s="1017"/>
      <c r="UHM341" s="1017"/>
      <c r="UHN341" s="1017"/>
      <c r="UHO341" s="1017"/>
      <c r="UHP341" s="1017"/>
      <c r="UHQ341" s="1017"/>
      <c r="UHR341" s="1017"/>
      <c r="UHS341" s="1017"/>
      <c r="UHT341" s="1017"/>
      <c r="UHU341" s="1017"/>
      <c r="UHV341" s="1017"/>
      <c r="UHW341" s="1017"/>
      <c r="UHX341" s="1017"/>
      <c r="UHY341" s="1017"/>
      <c r="UHZ341" s="1017"/>
      <c r="UIA341" s="1017"/>
      <c r="UIB341" s="1017"/>
      <c r="UIC341" s="1017"/>
      <c r="UID341" s="1017"/>
      <c r="UIE341" s="1017"/>
      <c r="UIF341" s="1017"/>
      <c r="UIG341" s="1017"/>
      <c r="UIH341" s="1017"/>
      <c r="UII341" s="1017"/>
      <c r="UIJ341" s="1017"/>
      <c r="UIK341" s="1017"/>
      <c r="UIL341" s="1017"/>
      <c r="UIM341" s="1017"/>
      <c r="UIN341" s="1017"/>
      <c r="UIO341" s="1017"/>
      <c r="UIP341" s="1017"/>
      <c r="UIQ341" s="1017"/>
      <c r="UIR341" s="1017"/>
      <c r="UIS341" s="1017"/>
      <c r="UIT341" s="1017"/>
      <c r="UIU341" s="1017"/>
      <c r="UIV341" s="1017"/>
      <c r="UIW341" s="1017"/>
      <c r="UIX341" s="1017"/>
      <c r="UIY341" s="1017"/>
      <c r="UIZ341" s="1017"/>
      <c r="UJA341" s="1017"/>
      <c r="UJB341" s="1017"/>
      <c r="UJC341" s="1017"/>
      <c r="UJD341" s="1017"/>
      <c r="UJE341" s="1017"/>
      <c r="UJF341" s="1017"/>
      <c r="UJG341" s="1017"/>
      <c r="UJH341" s="1017"/>
      <c r="UJI341" s="1017"/>
      <c r="UJJ341" s="1017"/>
      <c r="UJK341" s="1017"/>
      <c r="UJL341" s="1017"/>
      <c r="UJM341" s="1017"/>
      <c r="UJN341" s="1017"/>
      <c r="UJO341" s="1017"/>
      <c r="UJP341" s="1017"/>
      <c r="UJQ341" s="1017"/>
      <c r="UJR341" s="1017"/>
      <c r="UJS341" s="1017"/>
      <c r="UJT341" s="1017"/>
      <c r="UJU341" s="1017"/>
      <c r="UJV341" s="1017"/>
      <c r="UJW341" s="1017"/>
      <c r="UJX341" s="1017"/>
      <c r="UJY341" s="1017"/>
      <c r="UJZ341" s="1017"/>
      <c r="UKA341" s="1017"/>
      <c r="UKB341" s="1017"/>
      <c r="UKC341" s="1017"/>
      <c r="UKD341" s="1017"/>
      <c r="UKE341" s="1017"/>
      <c r="UKF341" s="1017"/>
      <c r="UKG341" s="1017"/>
      <c r="UKH341" s="1017"/>
      <c r="UKI341" s="1017"/>
      <c r="UKJ341" s="1017"/>
      <c r="UKK341" s="1017"/>
      <c r="UKL341" s="1017"/>
      <c r="UKM341" s="1017"/>
      <c r="UKN341" s="1017"/>
      <c r="UKO341" s="1017"/>
      <c r="UKP341" s="1017"/>
      <c r="UKQ341" s="1017"/>
      <c r="UKR341" s="1017"/>
      <c r="UKS341" s="1017"/>
      <c r="UKT341" s="1017"/>
      <c r="UKU341" s="1017"/>
      <c r="UKV341" s="1017"/>
      <c r="UKW341" s="1017"/>
      <c r="UKX341" s="1017"/>
      <c r="UKY341" s="1017"/>
      <c r="UKZ341" s="1017"/>
      <c r="ULA341" s="1017"/>
      <c r="ULB341" s="1017"/>
      <c r="ULC341" s="1017"/>
      <c r="ULD341" s="1017"/>
      <c r="ULE341" s="1017"/>
      <c r="ULF341" s="1017"/>
      <c r="ULG341" s="1017"/>
      <c r="ULH341" s="1017"/>
      <c r="ULI341" s="1017"/>
      <c r="ULJ341" s="1017"/>
      <c r="ULK341" s="1017"/>
      <c r="ULL341" s="1017"/>
      <c r="ULM341" s="1017"/>
      <c r="ULN341" s="1017"/>
      <c r="ULO341" s="1017"/>
      <c r="ULP341" s="1017"/>
      <c r="ULQ341" s="1017"/>
      <c r="ULR341" s="1017"/>
      <c r="ULS341" s="1017"/>
      <c r="ULT341" s="1017"/>
      <c r="ULU341" s="1017"/>
      <c r="ULV341" s="1017"/>
      <c r="ULW341" s="1017"/>
      <c r="ULX341" s="1017"/>
      <c r="ULY341" s="1017"/>
      <c r="ULZ341" s="1017"/>
      <c r="UMA341" s="1017"/>
      <c r="UMB341" s="1017"/>
      <c r="UMC341" s="1017"/>
      <c r="UMD341" s="1017"/>
      <c r="UME341" s="1017"/>
      <c r="UMF341" s="1017"/>
      <c r="UMG341" s="1017"/>
      <c r="UMH341" s="1017"/>
      <c r="UMI341" s="1017"/>
      <c r="UMJ341" s="1017"/>
      <c r="UMK341" s="1017"/>
      <c r="UML341" s="1017"/>
      <c r="UMM341" s="1017"/>
      <c r="UMN341" s="1017"/>
      <c r="UMO341" s="1017"/>
      <c r="UMP341" s="1017"/>
      <c r="UMQ341" s="1017"/>
      <c r="UMR341" s="1017"/>
      <c r="UMS341" s="1017"/>
      <c r="UMT341" s="1017"/>
      <c r="UMU341" s="1017"/>
      <c r="UMV341" s="1017"/>
      <c r="UMW341" s="1017"/>
      <c r="UMX341" s="1017"/>
      <c r="UMY341" s="1017"/>
      <c r="UMZ341" s="1017"/>
      <c r="UNA341" s="1017"/>
      <c r="UNB341" s="1017"/>
      <c r="UNC341" s="1017"/>
      <c r="UND341" s="1017"/>
      <c r="UNE341" s="1017"/>
      <c r="UNF341" s="1017"/>
      <c r="UNG341" s="1017"/>
      <c r="UNH341" s="1017"/>
      <c r="UNI341" s="1017"/>
      <c r="UNJ341" s="1017"/>
      <c r="UNK341" s="1017"/>
      <c r="UNL341" s="1017"/>
      <c r="UNM341" s="1017"/>
      <c r="UNN341" s="1017"/>
      <c r="UNO341" s="1017"/>
      <c r="UNP341" s="1017"/>
      <c r="UNQ341" s="1017"/>
      <c r="UNR341" s="1017"/>
      <c r="UNS341" s="1017"/>
      <c r="UNT341" s="1017"/>
      <c r="UNU341" s="1017"/>
      <c r="UNV341" s="1017"/>
      <c r="UNW341" s="1017"/>
      <c r="UNX341" s="1017"/>
      <c r="UNY341" s="1017"/>
      <c r="UNZ341" s="1017"/>
      <c r="UOA341" s="1017"/>
      <c r="UOB341" s="1017"/>
      <c r="UOC341" s="1017"/>
      <c r="UOD341" s="1017"/>
      <c r="UOE341" s="1017"/>
      <c r="UOF341" s="1017"/>
      <c r="UOG341" s="1017"/>
      <c r="UOH341" s="1017"/>
      <c r="UOI341" s="1017"/>
      <c r="UOJ341" s="1017"/>
      <c r="UOK341" s="1017"/>
      <c r="UOL341" s="1017"/>
      <c r="UOM341" s="1017"/>
      <c r="UON341" s="1017"/>
      <c r="UOO341" s="1017"/>
      <c r="UOP341" s="1017"/>
      <c r="UOQ341" s="1017"/>
      <c r="UOR341" s="1017"/>
      <c r="UOS341" s="1017"/>
      <c r="UOT341" s="1017"/>
      <c r="UOU341" s="1017"/>
      <c r="UOV341" s="1017"/>
      <c r="UOW341" s="1017"/>
      <c r="UOX341" s="1017"/>
      <c r="UOY341" s="1017"/>
      <c r="UOZ341" s="1017"/>
      <c r="UPA341" s="1017"/>
      <c r="UPB341" s="1017"/>
      <c r="UPC341" s="1017"/>
      <c r="UPD341" s="1017"/>
      <c r="UPE341" s="1017"/>
      <c r="UPF341" s="1017"/>
      <c r="UPG341" s="1017"/>
      <c r="UPH341" s="1017"/>
      <c r="UPI341" s="1017"/>
      <c r="UPJ341" s="1017"/>
      <c r="UPK341" s="1017"/>
      <c r="UPL341" s="1017"/>
      <c r="UPM341" s="1017"/>
      <c r="UPN341" s="1017"/>
      <c r="UPO341" s="1017"/>
      <c r="UPP341" s="1017"/>
      <c r="UPQ341" s="1017"/>
      <c r="UPR341" s="1017"/>
      <c r="UPS341" s="1017"/>
      <c r="UPT341" s="1017"/>
      <c r="UPU341" s="1017"/>
      <c r="UPV341" s="1017"/>
      <c r="UPW341" s="1017"/>
      <c r="UPX341" s="1017"/>
      <c r="UPY341" s="1017"/>
      <c r="UPZ341" s="1017"/>
      <c r="UQA341" s="1017"/>
      <c r="UQB341" s="1017"/>
      <c r="UQC341" s="1017"/>
      <c r="UQD341" s="1017"/>
      <c r="UQE341" s="1017"/>
      <c r="UQF341" s="1017"/>
      <c r="UQG341" s="1017"/>
      <c r="UQH341" s="1017"/>
      <c r="UQI341" s="1017"/>
      <c r="UQJ341" s="1017"/>
      <c r="UQK341" s="1017"/>
      <c r="UQL341" s="1017"/>
      <c r="UQM341" s="1017"/>
      <c r="UQN341" s="1017"/>
      <c r="UQO341" s="1017"/>
      <c r="UQP341" s="1017"/>
      <c r="UQQ341" s="1017"/>
      <c r="UQR341" s="1017"/>
      <c r="UQS341" s="1017"/>
      <c r="UQT341" s="1017"/>
      <c r="UQU341" s="1017"/>
      <c r="UQV341" s="1017"/>
      <c r="UQW341" s="1017"/>
      <c r="UQX341" s="1017"/>
      <c r="UQY341" s="1017"/>
      <c r="UQZ341" s="1017"/>
      <c r="URA341" s="1017"/>
      <c r="URB341" s="1017"/>
      <c r="URC341" s="1017"/>
      <c r="URD341" s="1017"/>
      <c r="URE341" s="1017"/>
      <c r="URF341" s="1017"/>
      <c r="URG341" s="1017"/>
      <c r="URH341" s="1017"/>
      <c r="URI341" s="1017"/>
      <c r="URJ341" s="1017"/>
      <c r="URK341" s="1017"/>
      <c r="URL341" s="1017"/>
      <c r="URM341" s="1017"/>
      <c r="URN341" s="1017"/>
      <c r="URO341" s="1017"/>
      <c r="URP341" s="1017"/>
      <c r="URQ341" s="1017"/>
      <c r="URR341" s="1017"/>
      <c r="URS341" s="1017"/>
      <c r="URT341" s="1017"/>
      <c r="URU341" s="1017"/>
      <c r="URV341" s="1017"/>
      <c r="URW341" s="1017"/>
      <c r="URX341" s="1017"/>
      <c r="URY341" s="1017"/>
      <c r="URZ341" s="1017"/>
      <c r="USA341" s="1017"/>
      <c r="USB341" s="1017"/>
      <c r="USC341" s="1017"/>
      <c r="USD341" s="1017"/>
      <c r="USE341" s="1017"/>
      <c r="USF341" s="1017"/>
      <c r="USG341" s="1017"/>
      <c r="USH341" s="1017"/>
      <c r="USI341" s="1017"/>
      <c r="USJ341" s="1017"/>
      <c r="USK341" s="1017"/>
      <c r="USL341" s="1017"/>
      <c r="USM341" s="1017"/>
      <c r="USN341" s="1017"/>
      <c r="USO341" s="1017"/>
      <c r="USP341" s="1017"/>
      <c r="USQ341" s="1017"/>
      <c r="USR341" s="1017"/>
      <c r="USS341" s="1017"/>
      <c r="UST341" s="1017"/>
      <c r="USU341" s="1017"/>
      <c r="USV341" s="1017"/>
      <c r="USW341" s="1017"/>
      <c r="USX341" s="1017"/>
      <c r="USY341" s="1017"/>
      <c r="USZ341" s="1017"/>
      <c r="UTA341" s="1017"/>
      <c r="UTB341" s="1017"/>
      <c r="UTC341" s="1017"/>
      <c r="UTD341" s="1017"/>
      <c r="UTE341" s="1017"/>
      <c r="UTF341" s="1017"/>
      <c r="UTG341" s="1017"/>
      <c r="UTH341" s="1017"/>
      <c r="UTI341" s="1017"/>
      <c r="UTJ341" s="1017"/>
      <c r="UTK341" s="1017"/>
      <c r="UTL341" s="1017"/>
      <c r="UTM341" s="1017"/>
      <c r="UTN341" s="1017"/>
      <c r="UTO341" s="1017"/>
      <c r="UTP341" s="1017"/>
      <c r="UTQ341" s="1017"/>
      <c r="UTR341" s="1017"/>
      <c r="UTS341" s="1017"/>
      <c r="UTT341" s="1017"/>
      <c r="UTU341" s="1017"/>
      <c r="UTV341" s="1017"/>
      <c r="UTW341" s="1017"/>
      <c r="UTX341" s="1017"/>
      <c r="UTY341" s="1017"/>
      <c r="UTZ341" s="1017"/>
      <c r="UUA341" s="1017"/>
      <c r="UUB341" s="1017"/>
      <c r="UUC341" s="1017"/>
      <c r="UUD341" s="1017"/>
      <c r="UUE341" s="1017"/>
      <c r="UUF341" s="1017"/>
      <c r="UUG341" s="1017"/>
      <c r="UUH341" s="1017"/>
      <c r="UUI341" s="1017"/>
      <c r="UUJ341" s="1017"/>
      <c r="UUK341" s="1017"/>
      <c r="UUL341" s="1017"/>
      <c r="UUM341" s="1017"/>
      <c r="UUN341" s="1017"/>
      <c r="UUO341" s="1017"/>
      <c r="UUP341" s="1017"/>
      <c r="UUQ341" s="1017"/>
      <c r="UUR341" s="1017"/>
      <c r="UUS341" s="1017"/>
      <c r="UUT341" s="1017"/>
      <c r="UUU341" s="1017"/>
      <c r="UUV341" s="1017"/>
      <c r="UUW341" s="1017"/>
      <c r="UUX341" s="1017"/>
      <c r="UUY341" s="1017"/>
      <c r="UUZ341" s="1017"/>
      <c r="UVA341" s="1017"/>
      <c r="UVB341" s="1017"/>
      <c r="UVC341" s="1017"/>
      <c r="UVD341" s="1017"/>
      <c r="UVE341" s="1017"/>
      <c r="UVF341" s="1017"/>
      <c r="UVG341" s="1017"/>
      <c r="UVH341" s="1017"/>
      <c r="UVI341" s="1017"/>
      <c r="UVJ341" s="1017"/>
      <c r="UVK341" s="1017"/>
      <c r="UVL341" s="1017"/>
      <c r="UVM341" s="1017"/>
      <c r="UVN341" s="1017"/>
      <c r="UVO341" s="1017"/>
      <c r="UVP341" s="1017"/>
      <c r="UVQ341" s="1017"/>
      <c r="UVR341" s="1017"/>
      <c r="UVS341" s="1017"/>
      <c r="UVT341" s="1017"/>
      <c r="UVU341" s="1017"/>
      <c r="UVV341" s="1017"/>
      <c r="UVW341" s="1017"/>
      <c r="UVX341" s="1017"/>
      <c r="UVY341" s="1017"/>
      <c r="UVZ341" s="1017"/>
      <c r="UWA341" s="1017"/>
      <c r="UWB341" s="1017"/>
      <c r="UWC341" s="1017"/>
      <c r="UWD341" s="1017"/>
      <c r="UWE341" s="1017"/>
      <c r="UWF341" s="1017"/>
      <c r="UWG341" s="1017"/>
      <c r="UWH341" s="1017"/>
      <c r="UWI341" s="1017"/>
      <c r="UWJ341" s="1017"/>
      <c r="UWK341" s="1017"/>
      <c r="UWL341" s="1017"/>
      <c r="UWM341" s="1017"/>
      <c r="UWN341" s="1017"/>
      <c r="UWO341" s="1017"/>
      <c r="UWP341" s="1017"/>
      <c r="UWQ341" s="1017"/>
      <c r="UWR341" s="1017"/>
      <c r="UWS341" s="1017"/>
      <c r="UWT341" s="1017"/>
      <c r="UWU341" s="1017"/>
      <c r="UWV341" s="1017"/>
      <c r="UWW341" s="1017"/>
      <c r="UWX341" s="1017"/>
      <c r="UWY341" s="1017"/>
      <c r="UWZ341" s="1017"/>
      <c r="UXA341" s="1017"/>
      <c r="UXB341" s="1017"/>
      <c r="UXC341" s="1017"/>
      <c r="UXD341" s="1017"/>
      <c r="UXE341" s="1017"/>
      <c r="UXF341" s="1017"/>
      <c r="UXG341" s="1017"/>
      <c r="UXH341" s="1017"/>
      <c r="UXI341" s="1017"/>
      <c r="UXJ341" s="1017"/>
      <c r="UXK341" s="1017"/>
      <c r="UXL341" s="1017"/>
      <c r="UXM341" s="1017"/>
      <c r="UXN341" s="1017"/>
      <c r="UXO341" s="1017"/>
      <c r="UXP341" s="1017"/>
      <c r="UXQ341" s="1017"/>
      <c r="UXR341" s="1017"/>
      <c r="UXS341" s="1017"/>
      <c r="UXT341" s="1017"/>
      <c r="UXU341" s="1017"/>
      <c r="UXV341" s="1017"/>
      <c r="UXW341" s="1017"/>
      <c r="UXX341" s="1017"/>
      <c r="UXY341" s="1017"/>
      <c r="UXZ341" s="1017"/>
      <c r="UYA341" s="1017"/>
      <c r="UYB341" s="1017"/>
      <c r="UYC341" s="1017"/>
      <c r="UYD341" s="1017"/>
      <c r="UYE341" s="1017"/>
      <c r="UYF341" s="1017"/>
      <c r="UYG341" s="1017"/>
      <c r="UYH341" s="1017"/>
      <c r="UYI341" s="1017"/>
      <c r="UYJ341" s="1017"/>
      <c r="UYK341" s="1017"/>
      <c r="UYL341" s="1017"/>
      <c r="UYM341" s="1017"/>
      <c r="UYN341" s="1017"/>
      <c r="UYO341" s="1017"/>
      <c r="UYP341" s="1017"/>
      <c r="UYQ341" s="1017"/>
      <c r="UYR341" s="1017"/>
      <c r="UYS341" s="1017"/>
      <c r="UYT341" s="1017"/>
      <c r="UYU341" s="1017"/>
      <c r="UYV341" s="1017"/>
      <c r="UYW341" s="1017"/>
      <c r="UYX341" s="1017"/>
      <c r="UYY341" s="1017"/>
      <c r="UYZ341" s="1017"/>
      <c r="UZA341" s="1017"/>
      <c r="UZB341" s="1017"/>
      <c r="UZC341" s="1017"/>
      <c r="UZD341" s="1017"/>
      <c r="UZE341" s="1017"/>
      <c r="UZF341" s="1017"/>
      <c r="UZG341" s="1017"/>
      <c r="UZH341" s="1017"/>
      <c r="UZI341" s="1017"/>
      <c r="UZJ341" s="1017"/>
      <c r="UZK341" s="1017"/>
      <c r="UZL341" s="1017"/>
      <c r="UZM341" s="1017"/>
      <c r="UZN341" s="1017"/>
      <c r="UZO341" s="1017"/>
      <c r="UZP341" s="1017"/>
      <c r="UZQ341" s="1017"/>
      <c r="UZR341" s="1017"/>
      <c r="UZS341" s="1017"/>
      <c r="UZT341" s="1017"/>
      <c r="UZU341" s="1017"/>
      <c r="UZV341" s="1017"/>
      <c r="UZW341" s="1017"/>
      <c r="UZX341" s="1017"/>
      <c r="UZY341" s="1017"/>
      <c r="UZZ341" s="1017"/>
      <c r="VAA341" s="1017"/>
      <c r="VAB341" s="1017"/>
      <c r="VAC341" s="1017"/>
      <c r="VAD341" s="1017"/>
      <c r="VAE341" s="1017"/>
      <c r="VAF341" s="1017"/>
      <c r="VAG341" s="1017"/>
      <c r="VAH341" s="1017"/>
      <c r="VAI341" s="1017"/>
      <c r="VAJ341" s="1017"/>
      <c r="VAK341" s="1017"/>
      <c r="VAL341" s="1017"/>
      <c r="VAM341" s="1017"/>
      <c r="VAN341" s="1017"/>
      <c r="VAO341" s="1017"/>
      <c r="VAP341" s="1017"/>
      <c r="VAQ341" s="1017"/>
      <c r="VAR341" s="1017"/>
      <c r="VAS341" s="1017"/>
      <c r="VAT341" s="1017"/>
      <c r="VAU341" s="1017"/>
      <c r="VAV341" s="1017"/>
      <c r="VAW341" s="1017"/>
      <c r="VAX341" s="1017"/>
      <c r="VAY341" s="1017"/>
      <c r="VAZ341" s="1017"/>
      <c r="VBA341" s="1017"/>
      <c r="VBB341" s="1017"/>
      <c r="VBC341" s="1017"/>
      <c r="VBD341" s="1017"/>
      <c r="VBE341" s="1017"/>
      <c r="VBF341" s="1017"/>
      <c r="VBG341" s="1017"/>
      <c r="VBH341" s="1017"/>
      <c r="VBI341" s="1017"/>
      <c r="VBJ341" s="1017"/>
      <c r="VBK341" s="1017"/>
      <c r="VBL341" s="1017"/>
      <c r="VBM341" s="1017"/>
      <c r="VBN341" s="1017"/>
      <c r="VBO341" s="1017"/>
      <c r="VBP341" s="1017"/>
      <c r="VBQ341" s="1017"/>
      <c r="VBR341" s="1017"/>
      <c r="VBS341" s="1017"/>
      <c r="VBT341" s="1017"/>
      <c r="VBU341" s="1017"/>
      <c r="VBV341" s="1017"/>
      <c r="VBW341" s="1017"/>
      <c r="VBX341" s="1017"/>
      <c r="VBY341" s="1017"/>
      <c r="VBZ341" s="1017"/>
      <c r="VCA341" s="1017"/>
      <c r="VCB341" s="1017"/>
      <c r="VCC341" s="1017"/>
      <c r="VCD341" s="1017"/>
      <c r="VCE341" s="1017"/>
      <c r="VCF341" s="1017"/>
      <c r="VCG341" s="1017"/>
      <c r="VCH341" s="1017"/>
      <c r="VCI341" s="1017"/>
      <c r="VCJ341" s="1017"/>
      <c r="VCK341" s="1017"/>
      <c r="VCL341" s="1017"/>
      <c r="VCM341" s="1017"/>
      <c r="VCN341" s="1017"/>
      <c r="VCO341" s="1017"/>
      <c r="VCP341" s="1017"/>
      <c r="VCQ341" s="1017"/>
      <c r="VCR341" s="1017"/>
      <c r="VCS341" s="1017"/>
      <c r="VCT341" s="1017"/>
      <c r="VCU341" s="1017"/>
      <c r="VCV341" s="1017"/>
      <c r="VCW341" s="1017"/>
      <c r="VCX341" s="1017"/>
      <c r="VCY341" s="1017"/>
      <c r="VCZ341" s="1017"/>
      <c r="VDA341" s="1017"/>
      <c r="VDB341" s="1017"/>
      <c r="VDC341" s="1017"/>
      <c r="VDD341" s="1017"/>
      <c r="VDE341" s="1017"/>
      <c r="VDF341" s="1017"/>
      <c r="VDG341" s="1017"/>
      <c r="VDH341" s="1017"/>
      <c r="VDI341" s="1017"/>
      <c r="VDJ341" s="1017"/>
      <c r="VDK341" s="1017"/>
      <c r="VDL341" s="1017"/>
      <c r="VDM341" s="1017"/>
      <c r="VDN341" s="1017"/>
      <c r="VDO341" s="1017"/>
      <c r="VDP341" s="1017"/>
      <c r="VDQ341" s="1017"/>
      <c r="VDR341" s="1017"/>
      <c r="VDS341" s="1017"/>
      <c r="VDT341" s="1017"/>
      <c r="VDU341" s="1017"/>
      <c r="VDV341" s="1017"/>
      <c r="VDW341" s="1017"/>
      <c r="VDX341" s="1017"/>
      <c r="VDY341" s="1017"/>
      <c r="VDZ341" s="1017"/>
      <c r="VEA341" s="1017"/>
      <c r="VEB341" s="1017"/>
      <c r="VEC341" s="1017"/>
      <c r="VED341" s="1017"/>
      <c r="VEE341" s="1017"/>
      <c r="VEF341" s="1017"/>
      <c r="VEG341" s="1017"/>
      <c r="VEH341" s="1017"/>
      <c r="VEI341" s="1017"/>
      <c r="VEJ341" s="1017"/>
      <c r="VEK341" s="1017"/>
      <c r="VEL341" s="1017"/>
      <c r="VEM341" s="1017"/>
      <c r="VEN341" s="1017"/>
      <c r="VEO341" s="1017"/>
      <c r="VEP341" s="1017"/>
      <c r="VEQ341" s="1017"/>
      <c r="VER341" s="1017"/>
      <c r="VES341" s="1017"/>
      <c r="VET341" s="1017"/>
      <c r="VEU341" s="1017"/>
      <c r="VEV341" s="1017"/>
      <c r="VEW341" s="1017"/>
      <c r="VEX341" s="1017"/>
      <c r="VEY341" s="1017"/>
      <c r="VEZ341" s="1017"/>
      <c r="VFA341" s="1017"/>
      <c r="VFB341" s="1017"/>
      <c r="VFC341" s="1017"/>
      <c r="VFD341" s="1017"/>
      <c r="VFE341" s="1017"/>
      <c r="VFF341" s="1017"/>
      <c r="VFG341" s="1017"/>
      <c r="VFH341" s="1017"/>
      <c r="VFI341" s="1017"/>
      <c r="VFJ341" s="1017"/>
      <c r="VFK341" s="1017"/>
      <c r="VFL341" s="1017"/>
      <c r="VFM341" s="1017"/>
      <c r="VFN341" s="1017"/>
      <c r="VFO341" s="1017"/>
      <c r="VFP341" s="1017"/>
      <c r="VFQ341" s="1017"/>
      <c r="VFR341" s="1017"/>
      <c r="VFS341" s="1017"/>
      <c r="VFT341" s="1017"/>
      <c r="VFU341" s="1017"/>
      <c r="VFV341" s="1017"/>
      <c r="VFW341" s="1017"/>
      <c r="VFX341" s="1017"/>
      <c r="VFY341" s="1017"/>
      <c r="VFZ341" s="1017"/>
      <c r="VGA341" s="1017"/>
      <c r="VGB341" s="1017"/>
      <c r="VGC341" s="1017"/>
      <c r="VGD341" s="1017"/>
      <c r="VGE341" s="1017"/>
      <c r="VGF341" s="1017"/>
      <c r="VGG341" s="1017"/>
      <c r="VGH341" s="1017"/>
      <c r="VGI341" s="1017"/>
      <c r="VGJ341" s="1017"/>
      <c r="VGK341" s="1017"/>
      <c r="VGL341" s="1017"/>
      <c r="VGM341" s="1017"/>
      <c r="VGN341" s="1017"/>
      <c r="VGO341" s="1017"/>
      <c r="VGP341" s="1017"/>
      <c r="VGQ341" s="1017"/>
      <c r="VGR341" s="1017"/>
      <c r="VGS341" s="1017"/>
      <c r="VGT341" s="1017"/>
      <c r="VGU341" s="1017"/>
      <c r="VGV341" s="1017"/>
      <c r="VGW341" s="1017"/>
      <c r="VGX341" s="1017"/>
      <c r="VGY341" s="1017"/>
      <c r="VGZ341" s="1017"/>
      <c r="VHA341" s="1017"/>
      <c r="VHB341" s="1017"/>
      <c r="VHC341" s="1017"/>
      <c r="VHD341" s="1017"/>
      <c r="VHE341" s="1017"/>
      <c r="VHF341" s="1017"/>
      <c r="VHG341" s="1017"/>
      <c r="VHH341" s="1017"/>
      <c r="VHI341" s="1017"/>
      <c r="VHJ341" s="1017"/>
      <c r="VHK341" s="1017"/>
      <c r="VHL341" s="1017"/>
      <c r="VHM341" s="1017"/>
      <c r="VHN341" s="1017"/>
      <c r="VHO341" s="1017"/>
      <c r="VHP341" s="1017"/>
      <c r="VHQ341" s="1017"/>
      <c r="VHR341" s="1017"/>
      <c r="VHS341" s="1017"/>
      <c r="VHT341" s="1017"/>
      <c r="VHU341" s="1017"/>
      <c r="VHV341" s="1017"/>
      <c r="VHW341" s="1017"/>
      <c r="VHX341" s="1017"/>
      <c r="VHY341" s="1017"/>
      <c r="VHZ341" s="1017"/>
      <c r="VIA341" s="1017"/>
      <c r="VIB341" s="1017"/>
      <c r="VIC341" s="1017"/>
      <c r="VID341" s="1017"/>
      <c r="VIE341" s="1017"/>
      <c r="VIF341" s="1017"/>
      <c r="VIG341" s="1017"/>
      <c r="VIH341" s="1017"/>
      <c r="VII341" s="1017"/>
      <c r="VIJ341" s="1017"/>
      <c r="VIK341" s="1017"/>
      <c r="VIL341" s="1017"/>
      <c r="VIM341" s="1017"/>
      <c r="VIN341" s="1017"/>
      <c r="VIO341" s="1017"/>
      <c r="VIP341" s="1017"/>
      <c r="VIQ341" s="1017"/>
      <c r="VIR341" s="1017"/>
      <c r="VIS341" s="1017"/>
      <c r="VIT341" s="1017"/>
      <c r="VIU341" s="1017"/>
      <c r="VIV341" s="1017"/>
      <c r="VIW341" s="1017"/>
      <c r="VIX341" s="1017"/>
      <c r="VIY341" s="1017"/>
      <c r="VIZ341" s="1017"/>
      <c r="VJA341" s="1017"/>
      <c r="VJB341" s="1017"/>
      <c r="VJC341" s="1017"/>
      <c r="VJD341" s="1017"/>
      <c r="VJE341" s="1017"/>
      <c r="VJF341" s="1017"/>
      <c r="VJG341" s="1017"/>
      <c r="VJH341" s="1017"/>
      <c r="VJI341" s="1017"/>
      <c r="VJJ341" s="1017"/>
      <c r="VJK341" s="1017"/>
      <c r="VJL341" s="1017"/>
      <c r="VJM341" s="1017"/>
      <c r="VJN341" s="1017"/>
      <c r="VJO341" s="1017"/>
      <c r="VJP341" s="1017"/>
      <c r="VJQ341" s="1017"/>
      <c r="VJR341" s="1017"/>
      <c r="VJS341" s="1017"/>
      <c r="VJT341" s="1017"/>
      <c r="VJU341" s="1017"/>
      <c r="VJV341" s="1017"/>
      <c r="VJW341" s="1017"/>
      <c r="VJX341" s="1017"/>
      <c r="VJY341" s="1017"/>
      <c r="VJZ341" s="1017"/>
      <c r="VKA341" s="1017"/>
      <c r="VKB341" s="1017"/>
      <c r="VKC341" s="1017"/>
      <c r="VKD341" s="1017"/>
      <c r="VKE341" s="1017"/>
      <c r="VKF341" s="1017"/>
      <c r="VKG341" s="1017"/>
      <c r="VKH341" s="1017"/>
      <c r="VKI341" s="1017"/>
      <c r="VKJ341" s="1017"/>
      <c r="VKK341" s="1017"/>
      <c r="VKL341" s="1017"/>
      <c r="VKM341" s="1017"/>
      <c r="VKN341" s="1017"/>
      <c r="VKO341" s="1017"/>
      <c r="VKP341" s="1017"/>
      <c r="VKQ341" s="1017"/>
      <c r="VKR341" s="1017"/>
      <c r="VKS341" s="1017"/>
      <c r="VKT341" s="1017"/>
      <c r="VKU341" s="1017"/>
      <c r="VKV341" s="1017"/>
      <c r="VKW341" s="1017"/>
      <c r="VKX341" s="1017"/>
      <c r="VKY341" s="1017"/>
      <c r="VKZ341" s="1017"/>
      <c r="VLA341" s="1017"/>
      <c r="VLB341" s="1017"/>
      <c r="VLC341" s="1017"/>
      <c r="VLD341" s="1017"/>
      <c r="VLE341" s="1017"/>
      <c r="VLF341" s="1017"/>
      <c r="VLG341" s="1017"/>
      <c r="VLH341" s="1017"/>
      <c r="VLI341" s="1017"/>
      <c r="VLJ341" s="1017"/>
      <c r="VLK341" s="1017"/>
      <c r="VLL341" s="1017"/>
      <c r="VLM341" s="1017"/>
      <c r="VLN341" s="1017"/>
      <c r="VLO341" s="1017"/>
      <c r="VLP341" s="1017"/>
      <c r="VLQ341" s="1017"/>
      <c r="VLR341" s="1017"/>
      <c r="VLS341" s="1017"/>
      <c r="VLT341" s="1017"/>
      <c r="VLU341" s="1017"/>
      <c r="VLV341" s="1017"/>
      <c r="VLW341" s="1017"/>
      <c r="VLX341" s="1017"/>
      <c r="VLY341" s="1017"/>
      <c r="VLZ341" s="1017"/>
      <c r="VMA341" s="1017"/>
      <c r="VMB341" s="1017"/>
      <c r="VMC341" s="1017"/>
      <c r="VMD341" s="1017"/>
      <c r="VME341" s="1017"/>
      <c r="VMF341" s="1017"/>
      <c r="VMG341" s="1017"/>
      <c r="VMH341" s="1017"/>
      <c r="VMI341" s="1017"/>
      <c r="VMJ341" s="1017"/>
      <c r="VMK341" s="1017"/>
      <c r="VML341" s="1017"/>
      <c r="VMM341" s="1017"/>
      <c r="VMN341" s="1017"/>
      <c r="VMO341" s="1017"/>
      <c r="VMP341" s="1017"/>
      <c r="VMQ341" s="1017"/>
      <c r="VMR341" s="1017"/>
      <c r="VMS341" s="1017"/>
      <c r="VMT341" s="1017"/>
      <c r="VMU341" s="1017"/>
      <c r="VMV341" s="1017"/>
      <c r="VMW341" s="1017"/>
      <c r="VMX341" s="1017"/>
      <c r="VMY341" s="1017"/>
      <c r="VMZ341" s="1017"/>
      <c r="VNA341" s="1017"/>
      <c r="VNB341" s="1017"/>
      <c r="VNC341" s="1017"/>
      <c r="VND341" s="1017"/>
      <c r="VNE341" s="1017"/>
      <c r="VNF341" s="1017"/>
      <c r="VNG341" s="1017"/>
      <c r="VNH341" s="1017"/>
      <c r="VNI341" s="1017"/>
      <c r="VNJ341" s="1017"/>
      <c r="VNK341" s="1017"/>
      <c r="VNL341" s="1017"/>
      <c r="VNM341" s="1017"/>
      <c r="VNN341" s="1017"/>
      <c r="VNO341" s="1017"/>
      <c r="VNP341" s="1017"/>
      <c r="VNQ341" s="1017"/>
      <c r="VNR341" s="1017"/>
      <c r="VNS341" s="1017"/>
      <c r="VNT341" s="1017"/>
      <c r="VNU341" s="1017"/>
      <c r="VNV341" s="1017"/>
      <c r="VNW341" s="1017"/>
      <c r="VNX341" s="1017"/>
      <c r="VNY341" s="1017"/>
      <c r="VNZ341" s="1017"/>
      <c r="VOA341" s="1017"/>
      <c r="VOB341" s="1017"/>
      <c r="VOC341" s="1017"/>
      <c r="VOD341" s="1017"/>
      <c r="VOE341" s="1017"/>
      <c r="VOF341" s="1017"/>
      <c r="VOG341" s="1017"/>
      <c r="VOH341" s="1017"/>
      <c r="VOI341" s="1017"/>
      <c r="VOJ341" s="1017"/>
      <c r="VOK341" s="1017"/>
      <c r="VOL341" s="1017"/>
      <c r="VOM341" s="1017"/>
      <c r="VON341" s="1017"/>
      <c r="VOO341" s="1017"/>
      <c r="VOP341" s="1017"/>
      <c r="VOQ341" s="1017"/>
      <c r="VOR341" s="1017"/>
      <c r="VOS341" s="1017"/>
      <c r="VOT341" s="1017"/>
      <c r="VOU341" s="1017"/>
      <c r="VOV341" s="1017"/>
      <c r="VOW341" s="1017"/>
      <c r="VOX341" s="1017"/>
      <c r="VOY341" s="1017"/>
      <c r="VOZ341" s="1017"/>
      <c r="VPA341" s="1017"/>
      <c r="VPB341" s="1017"/>
      <c r="VPC341" s="1017"/>
      <c r="VPD341" s="1017"/>
      <c r="VPE341" s="1017"/>
      <c r="VPF341" s="1017"/>
      <c r="VPG341" s="1017"/>
      <c r="VPH341" s="1017"/>
      <c r="VPI341" s="1017"/>
      <c r="VPJ341" s="1017"/>
      <c r="VPK341" s="1017"/>
      <c r="VPL341" s="1017"/>
      <c r="VPM341" s="1017"/>
      <c r="VPN341" s="1017"/>
      <c r="VPO341" s="1017"/>
      <c r="VPP341" s="1017"/>
      <c r="VPQ341" s="1017"/>
      <c r="VPR341" s="1017"/>
      <c r="VPS341" s="1017"/>
      <c r="VPT341" s="1017"/>
      <c r="VPU341" s="1017"/>
      <c r="VPV341" s="1017"/>
      <c r="VPW341" s="1017"/>
      <c r="VPX341" s="1017"/>
      <c r="VPY341" s="1017"/>
      <c r="VPZ341" s="1017"/>
      <c r="VQA341" s="1017"/>
      <c r="VQB341" s="1017"/>
      <c r="VQC341" s="1017"/>
      <c r="VQD341" s="1017"/>
      <c r="VQE341" s="1017"/>
      <c r="VQF341" s="1017"/>
      <c r="VQG341" s="1017"/>
      <c r="VQH341" s="1017"/>
      <c r="VQI341" s="1017"/>
      <c r="VQJ341" s="1017"/>
      <c r="VQK341" s="1017"/>
      <c r="VQL341" s="1017"/>
      <c r="VQM341" s="1017"/>
      <c r="VQN341" s="1017"/>
      <c r="VQO341" s="1017"/>
      <c r="VQP341" s="1017"/>
      <c r="VQQ341" s="1017"/>
      <c r="VQR341" s="1017"/>
      <c r="VQS341" s="1017"/>
      <c r="VQT341" s="1017"/>
      <c r="VQU341" s="1017"/>
      <c r="VQV341" s="1017"/>
      <c r="VQW341" s="1017"/>
      <c r="VQX341" s="1017"/>
      <c r="VQY341" s="1017"/>
      <c r="VQZ341" s="1017"/>
      <c r="VRA341" s="1017"/>
      <c r="VRB341" s="1017"/>
      <c r="VRC341" s="1017"/>
      <c r="VRD341" s="1017"/>
      <c r="VRE341" s="1017"/>
      <c r="VRF341" s="1017"/>
      <c r="VRG341" s="1017"/>
      <c r="VRH341" s="1017"/>
      <c r="VRI341" s="1017"/>
      <c r="VRJ341" s="1017"/>
      <c r="VRK341" s="1017"/>
      <c r="VRL341" s="1017"/>
      <c r="VRM341" s="1017"/>
      <c r="VRN341" s="1017"/>
      <c r="VRO341" s="1017"/>
      <c r="VRP341" s="1017"/>
      <c r="VRQ341" s="1017"/>
      <c r="VRR341" s="1017"/>
      <c r="VRS341" s="1017"/>
      <c r="VRT341" s="1017"/>
      <c r="VRU341" s="1017"/>
      <c r="VRV341" s="1017"/>
      <c r="VRW341" s="1017"/>
      <c r="VRX341" s="1017"/>
      <c r="VRY341" s="1017"/>
      <c r="VRZ341" s="1017"/>
      <c r="VSA341" s="1017"/>
      <c r="VSB341" s="1017"/>
      <c r="VSC341" s="1017"/>
      <c r="VSD341" s="1017"/>
      <c r="VSE341" s="1017"/>
      <c r="VSF341" s="1017"/>
      <c r="VSG341" s="1017"/>
      <c r="VSH341" s="1017"/>
      <c r="VSI341" s="1017"/>
      <c r="VSJ341" s="1017"/>
      <c r="VSK341" s="1017"/>
      <c r="VSL341" s="1017"/>
      <c r="VSM341" s="1017"/>
      <c r="VSN341" s="1017"/>
      <c r="VSO341" s="1017"/>
      <c r="VSP341" s="1017"/>
      <c r="VSQ341" s="1017"/>
      <c r="VSR341" s="1017"/>
      <c r="VSS341" s="1017"/>
      <c r="VST341" s="1017"/>
      <c r="VSU341" s="1017"/>
      <c r="VSV341" s="1017"/>
      <c r="VSW341" s="1017"/>
      <c r="VSX341" s="1017"/>
      <c r="VSY341" s="1017"/>
      <c r="VSZ341" s="1017"/>
      <c r="VTA341" s="1017"/>
      <c r="VTB341" s="1017"/>
      <c r="VTC341" s="1017"/>
      <c r="VTD341" s="1017"/>
      <c r="VTE341" s="1017"/>
      <c r="VTF341" s="1017"/>
      <c r="VTG341" s="1017"/>
      <c r="VTH341" s="1017"/>
      <c r="VTI341" s="1017"/>
      <c r="VTJ341" s="1017"/>
      <c r="VTK341" s="1017"/>
      <c r="VTL341" s="1017"/>
      <c r="VTM341" s="1017"/>
      <c r="VTN341" s="1017"/>
      <c r="VTO341" s="1017"/>
      <c r="VTP341" s="1017"/>
      <c r="VTQ341" s="1017"/>
      <c r="VTR341" s="1017"/>
      <c r="VTS341" s="1017"/>
      <c r="VTT341" s="1017"/>
      <c r="VTU341" s="1017"/>
      <c r="VTV341" s="1017"/>
      <c r="VTW341" s="1017"/>
      <c r="VTX341" s="1017"/>
      <c r="VTY341" s="1017"/>
      <c r="VTZ341" s="1017"/>
      <c r="VUA341" s="1017"/>
      <c r="VUB341" s="1017"/>
      <c r="VUC341" s="1017"/>
      <c r="VUD341" s="1017"/>
      <c r="VUE341" s="1017"/>
      <c r="VUF341" s="1017"/>
      <c r="VUG341" s="1017"/>
      <c r="VUH341" s="1017"/>
      <c r="VUI341" s="1017"/>
      <c r="VUJ341" s="1017"/>
      <c r="VUK341" s="1017"/>
      <c r="VUL341" s="1017"/>
      <c r="VUM341" s="1017"/>
      <c r="VUN341" s="1017"/>
      <c r="VUO341" s="1017"/>
      <c r="VUP341" s="1017"/>
      <c r="VUQ341" s="1017"/>
      <c r="VUR341" s="1017"/>
      <c r="VUS341" s="1017"/>
      <c r="VUT341" s="1017"/>
      <c r="VUU341" s="1017"/>
      <c r="VUV341" s="1017"/>
      <c r="VUW341" s="1017"/>
      <c r="VUX341" s="1017"/>
      <c r="VUY341" s="1017"/>
      <c r="VUZ341" s="1017"/>
      <c r="VVA341" s="1017"/>
      <c r="VVB341" s="1017"/>
      <c r="VVC341" s="1017"/>
      <c r="VVD341" s="1017"/>
      <c r="VVE341" s="1017"/>
      <c r="VVF341" s="1017"/>
      <c r="VVG341" s="1017"/>
      <c r="VVH341" s="1017"/>
      <c r="VVI341" s="1017"/>
      <c r="VVJ341" s="1017"/>
      <c r="VVK341" s="1017"/>
      <c r="VVL341" s="1017"/>
      <c r="VVM341" s="1017"/>
      <c r="VVN341" s="1017"/>
      <c r="VVO341" s="1017"/>
      <c r="VVP341" s="1017"/>
      <c r="VVQ341" s="1017"/>
      <c r="VVR341" s="1017"/>
      <c r="VVS341" s="1017"/>
      <c r="VVT341" s="1017"/>
      <c r="VVU341" s="1017"/>
      <c r="VVV341" s="1017"/>
      <c r="VVW341" s="1017"/>
      <c r="VVX341" s="1017"/>
      <c r="VVY341" s="1017"/>
      <c r="VVZ341" s="1017"/>
      <c r="VWA341" s="1017"/>
      <c r="VWB341" s="1017"/>
      <c r="VWC341" s="1017"/>
      <c r="VWD341" s="1017"/>
      <c r="VWE341" s="1017"/>
      <c r="VWF341" s="1017"/>
      <c r="VWG341" s="1017"/>
      <c r="VWH341" s="1017"/>
      <c r="VWI341" s="1017"/>
      <c r="VWJ341" s="1017"/>
      <c r="VWK341" s="1017"/>
      <c r="VWL341" s="1017"/>
      <c r="VWM341" s="1017"/>
      <c r="VWN341" s="1017"/>
      <c r="VWO341" s="1017"/>
      <c r="VWP341" s="1017"/>
      <c r="VWQ341" s="1017"/>
      <c r="VWR341" s="1017"/>
      <c r="VWS341" s="1017"/>
      <c r="VWT341" s="1017"/>
      <c r="VWU341" s="1017"/>
      <c r="VWV341" s="1017"/>
      <c r="VWW341" s="1017"/>
      <c r="VWX341" s="1017"/>
      <c r="VWY341" s="1017"/>
      <c r="VWZ341" s="1017"/>
      <c r="VXA341" s="1017"/>
      <c r="VXB341" s="1017"/>
      <c r="VXC341" s="1017"/>
      <c r="VXD341" s="1017"/>
      <c r="VXE341" s="1017"/>
      <c r="VXF341" s="1017"/>
      <c r="VXG341" s="1017"/>
      <c r="VXH341" s="1017"/>
      <c r="VXI341" s="1017"/>
      <c r="VXJ341" s="1017"/>
      <c r="VXK341" s="1017"/>
      <c r="VXL341" s="1017"/>
      <c r="VXM341" s="1017"/>
      <c r="VXN341" s="1017"/>
      <c r="VXO341" s="1017"/>
      <c r="VXP341" s="1017"/>
      <c r="VXQ341" s="1017"/>
      <c r="VXR341" s="1017"/>
      <c r="VXS341" s="1017"/>
      <c r="VXT341" s="1017"/>
      <c r="VXU341" s="1017"/>
      <c r="VXV341" s="1017"/>
      <c r="VXW341" s="1017"/>
      <c r="VXX341" s="1017"/>
      <c r="VXY341" s="1017"/>
      <c r="VXZ341" s="1017"/>
      <c r="VYA341" s="1017"/>
      <c r="VYB341" s="1017"/>
      <c r="VYC341" s="1017"/>
      <c r="VYD341" s="1017"/>
      <c r="VYE341" s="1017"/>
      <c r="VYF341" s="1017"/>
      <c r="VYG341" s="1017"/>
      <c r="VYH341" s="1017"/>
      <c r="VYI341" s="1017"/>
      <c r="VYJ341" s="1017"/>
      <c r="VYK341" s="1017"/>
      <c r="VYL341" s="1017"/>
      <c r="VYM341" s="1017"/>
      <c r="VYN341" s="1017"/>
      <c r="VYO341" s="1017"/>
      <c r="VYP341" s="1017"/>
      <c r="VYQ341" s="1017"/>
      <c r="VYR341" s="1017"/>
      <c r="VYS341" s="1017"/>
      <c r="VYT341" s="1017"/>
      <c r="VYU341" s="1017"/>
      <c r="VYV341" s="1017"/>
      <c r="VYW341" s="1017"/>
      <c r="VYX341" s="1017"/>
      <c r="VYY341" s="1017"/>
      <c r="VYZ341" s="1017"/>
      <c r="VZA341" s="1017"/>
      <c r="VZB341" s="1017"/>
      <c r="VZC341" s="1017"/>
      <c r="VZD341" s="1017"/>
      <c r="VZE341" s="1017"/>
      <c r="VZF341" s="1017"/>
      <c r="VZG341" s="1017"/>
      <c r="VZH341" s="1017"/>
      <c r="VZI341" s="1017"/>
      <c r="VZJ341" s="1017"/>
      <c r="VZK341" s="1017"/>
      <c r="VZL341" s="1017"/>
      <c r="VZM341" s="1017"/>
      <c r="VZN341" s="1017"/>
      <c r="VZO341" s="1017"/>
      <c r="VZP341" s="1017"/>
      <c r="VZQ341" s="1017"/>
      <c r="VZR341" s="1017"/>
      <c r="VZS341" s="1017"/>
      <c r="VZT341" s="1017"/>
      <c r="VZU341" s="1017"/>
      <c r="VZV341" s="1017"/>
      <c r="VZW341" s="1017"/>
      <c r="VZX341" s="1017"/>
      <c r="VZY341" s="1017"/>
      <c r="VZZ341" s="1017"/>
      <c r="WAA341" s="1017"/>
      <c r="WAB341" s="1017"/>
      <c r="WAC341" s="1017"/>
      <c r="WAD341" s="1017"/>
      <c r="WAE341" s="1017"/>
      <c r="WAF341" s="1017"/>
      <c r="WAG341" s="1017"/>
      <c r="WAH341" s="1017"/>
      <c r="WAI341" s="1017"/>
      <c r="WAJ341" s="1017"/>
      <c r="WAK341" s="1017"/>
      <c r="WAL341" s="1017"/>
      <c r="WAM341" s="1017"/>
      <c r="WAN341" s="1017"/>
      <c r="WAO341" s="1017"/>
      <c r="WAP341" s="1017"/>
      <c r="WAQ341" s="1017"/>
      <c r="WAR341" s="1017"/>
      <c r="WAS341" s="1017"/>
      <c r="WAT341" s="1017"/>
      <c r="WAU341" s="1017"/>
      <c r="WAV341" s="1017"/>
      <c r="WAW341" s="1017"/>
      <c r="WAX341" s="1017"/>
      <c r="WAY341" s="1017"/>
      <c r="WAZ341" s="1017"/>
      <c r="WBA341" s="1017"/>
      <c r="WBB341" s="1017"/>
      <c r="WBC341" s="1017"/>
      <c r="WBD341" s="1017"/>
      <c r="WBE341" s="1017"/>
      <c r="WBF341" s="1017"/>
      <c r="WBG341" s="1017"/>
      <c r="WBH341" s="1017"/>
      <c r="WBI341" s="1017"/>
      <c r="WBJ341" s="1017"/>
      <c r="WBK341" s="1017"/>
      <c r="WBL341" s="1017"/>
      <c r="WBM341" s="1017"/>
      <c r="WBN341" s="1017"/>
      <c r="WBO341" s="1017"/>
      <c r="WBP341" s="1017"/>
      <c r="WBQ341" s="1017"/>
      <c r="WBR341" s="1017"/>
      <c r="WBS341" s="1017"/>
      <c r="WBT341" s="1017"/>
      <c r="WBU341" s="1017"/>
      <c r="WBV341" s="1017"/>
      <c r="WBW341" s="1017"/>
      <c r="WBX341" s="1017"/>
      <c r="WBY341" s="1017"/>
      <c r="WBZ341" s="1017"/>
      <c r="WCA341" s="1017"/>
      <c r="WCB341" s="1017"/>
      <c r="WCC341" s="1017"/>
      <c r="WCD341" s="1017"/>
      <c r="WCE341" s="1017"/>
      <c r="WCF341" s="1017"/>
      <c r="WCG341" s="1017"/>
      <c r="WCH341" s="1017"/>
      <c r="WCI341" s="1017"/>
      <c r="WCJ341" s="1017"/>
      <c r="WCK341" s="1017"/>
      <c r="WCL341" s="1017"/>
      <c r="WCM341" s="1017"/>
      <c r="WCN341" s="1017"/>
      <c r="WCO341" s="1017"/>
      <c r="WCP341" s="1017"/>
      <c r="WCQ341" s="1017"/>
      <c r="WCR341" s="1017"/>
      <c r="WCS341" s="1017"/>
      <c r="WCT341" s="1017"/>
      <c r="WCU341" s="1017"/>
      <c r="WCV341" s="1017"/>
      <c r="WCW341" s="1017"/>
      <c r="WCX341" s="1017"/>
      <c r="WCY341" s="1017"/>
      <c r="WCZ341" s="1017"/>
      <c r="WDA341" s="1017"/>
      <c r="WDB341" s="1017"/>
      <c r="WDC341" s="1017"/>
      <c r="WDD341" s="1017"/>
      <c r="WDE341" s="1017"/>
      <c r="WDF341" s="1017"/>
      <c r="WDG341" s="1017"/>
      <c r="WDH341" s="1017"/>
      <c r="WDI341" s="1017"/>
      <c r="WDJ341" s="1017"/>
      <c r="WDK341" s="1017"/>
      <c r="WDL341" s="1017"/>
      <c r="WDM341" s="1017"/>
      <c r="WDN341" s="1017"/>
      <c r="WDO341" s="1017"/>
      <c r="WDP341" s="1017"/>
      <c r="WDQ341" s="1017"/>
      <c r="WDR341" s="1017"/>
      <c r="WDS341" s="1017"/>
      <c r="WDT341" s="1017"/>
      <c r="WDU341" s="1017"/>
      <c r="WDV341" s="1017"/>
      <c r="WDW341" s="1017"/>
      <c r="WDX341" s="1017"/>
      <c r="WDY341" s="1017"/>
      <c r="WDZ341" s="1017"/>
      <c r="WEA341" s="1017"/>
      <c r="WEB341" s="1017"/>
      <c r="WEC341" s="1017"/>
      <c r="WED341" s="1017"/>
      <c r="WEE341" s="1017"/>
      <c r="WEF341" s="1017"/>
      <c r="WEG341" s="1017"/>
      <c r="WEH341" s="1017"/>
      <c r="WEI341" s="1017"/>
      <c r="WEJ341" s="1017"/>
      <c r="WEK341" s="1017"/>
      <c r="WEL341" s="1017"/>
      <c r="WEM341" s="1017"/>
      <c r="WEN341" s="1017"/>
      <c r="WEO341" s="1017"/>
      <c r="WEP341" s="1017"/>
      <c r="WEQ341" s="1017"/>
      <c r="WER341" s="1017"/>
      <c r="WES341" s="1017"/>
      <c r="WET341" s="1017"/>
      <c r="WEU341" s="1017"/>
      <c r="WEV341" s="1017"/>
      <c r="WEW341" s="1017"/>
      <c r="WEX341" s="1017"/>
      <c r="WEY341" s="1017"/>
      <c r="WEZ341" s="1017"/>
      <c r="WFA341" s="1017"/>
      <c r="WFB341" s="1017"/>
      <c r="WFC341" s="1017"/>
      <c r="WFD341" s="1017"/>
      <c r="WFE341" s="1017"/>
      <c r="WFF341" s="1017"/>
      <c r="WFG341" s="1017"/>
      <c r="WFH341" s="1017"/>
      <c r="WFI341" s="1017"/>
      <c r="WFJ341" s="1017"/>
      <c r="WFK341" s="1017"/>
      <c r="WFL341" s="1017"/>
      <c r="WFM341" s="1017"/>
      <c r="WFN341" s="1017"/>
      <c r="WFO341" s="1017"/>
      <c r="WFP341" s="1017"/>
      <c r="WFQ341" s="1017"/>
      <c r="WFR341" s="1017"/>
      <c r="WFS341" s="1017"/>
      <c r="WFT341" s="1017"/>
      <c r="WFU341" s="1017"/>
      <c r="WFV341" s="1017"/>
      <c r="WFW341" s="1017"/>
      <c r="WFX341" s="1017"/>
      <c r="WFY341" s="1017"/>
      <c r="WFZ341" s="1017"/>
      <c r="WGA341" s="1017"/>
      <c r="WGB341" s="1017"/>
      <c r="WGC341" s="1017"/>
      <c r="WGD341" s="1017"/>
      <c r="WGE341" s="1017"/>
      <c r="WGF341" s="1017"/>
      <c r="WGG341" s="1017"/>
      <c r="WGH341" s="1017"/>
      <c r="WGI341" s="1017"/>
      <c r="WGJ341" s="1017"/>
      <c r="WGK341" s="1017"/>
      <c r="WGL341" s="1017"/>
      <c r="WGM341" s="1017"/>
      <c r="WGN341" s="1017"/>
      <c r="WGO341" s="1017"/>
      <c r="WGP341" s="1017"/>
      <c r="WGQ341" s="1017"/>
      <c r="WGR341" s="1017"/>
      <c r="WGS341" s="1017"/>
      <c r="WGT341" s="1017"/>
      <c r="WGU341" s="1017"/>
      <c r="WGV341" s="1017"/>
      <c r="WGW341" s="1017"/>
      <c r="WGX341" s="1017"/>
      <c r="WGY341" s="1017"/>
      <c r="WGZ341" s="1017"/>
      <c r="WHA341" s="1017"/>
      <c r="WHB341" s="1017"/>
      <c r="WHC341" s="1017"/>
      <c r="WHD341" s="1017"/>
      <c r="WHE341" s="1017"/>
      <c r="WHF341" s="1017"/>
      <c r="WHG341" s="1017"/>
      <c r="WHH341" s="1017"/>
      <c r="WHI341" s="1017"/>
      <c r="WHJ341" s="1017"/>
      <c r="WHK341" s="1017"/>
      <c r="WHL341" s="1017"/>
      <c r="WHM341" s="1017"/>
      <c r="WHN341" s="1017"/>
      <c r="WHO341" s="1017"/>
      <c r="WHP341" s="1017"/>
      <c r="WHQ341" s="1017"/>
      <c r="WHR341" s="1017"/>
      <c r="WHS341" s="1017"/>
      <c r="WHT341" s="1017"/>
      <c r="WHU341" s="1017"/>
      <c r="WHV341" s="1017"/>
      <c r="WHW341" s="1017"/>
      <c r="WHX341" s="1017"/>
      <c r="WHY341" s="1017"/>
      <c r="WHZ341" s="1017"/>
      <c r="WIA341" s="1017"/>
      <c r="WIB341" s="1017"/>
      <c r="WIC341" s="1017"/>
      <c r="WID341" s="1017"/>
      <c r="WIE341" s="1017"/>
      <c r="WIF341" s="1017"/>
      <c r="WIG341" s="1017"/>
      <c r="WIH341" s="1017"/>
      <c r="WII341" s="1017"/>
      <c r="WIJ341" s="1017"/>
      <c r="WIK341" s="1017"/>
      <c r="WIL341" s="1017"/>
      <c r="WIM341" s="1017"/>
      <c r="WIN341" s="1017"/>
      <c r="WIO341" s="1017"/>
      <c r="WIP341" s="1017"/>
      <c r="WIQ341" s="1017"/>
      <c r="WIR341" s="1017"/>
      <c r="WIS341" s="1017"/>
      <c r="WIT341" s="1017"/>
      <c r="WIU341" s="1017"/>
      <c r="WIV341" s="1017"/>
      <c r="WIW341" s="1017"/>
      <c r="WIX341" s="1017"/>
      <c r="WIY341" s="1017"/>
      <c r="WIZ341" s="1017"/>
      <c r="WJA341" s="1017"/>
      <c r="WJB341" s="1017"/>
      <c r="WJC341" s="1017"/>
      <c r="WJD341" s="1017"/>
      <c r="WJE341" s="1017"/>
      <c r="WJF341" s="1017"/>
      <c r="WJG341" s="1017"/>
      <c r="WJH341" s="1017"/>
      <c r="WJI341" s="1017"/>
      <c r="WJJ341" s="1017"/>
      <c r="WJK341" s="1017"/>
      <c r="WJL341" s="1017"/>
      <c r="WJM341" s="1017"/>
      <c r="WJN341" s="1017"/>
      <c r="WJO341" s="1017"/>
      <c r="WJP341" s="1017"/>
      <c r="WJQ341" s="1017"/>
      <c r="WJR341" s="1017"/>
      <c r="WJS341" s="1017"/>
      <c r="WJT341" s="1017"/>
      <c r="WJU341" s="1017"/>
      <c r="WJV341" s="1017"/>
      <c r="WJW341" s="1017"/>
      <c r="WJX341" s="1017"/>
      <c r="WJY341" s="1017"/>
      <c r="WJZ341" s="1017"/>
      <c r="WKA341" s="1017"/>
      <c r="WKB341" s="1017"/>
      <c r="WKC341" s="1017"/>
      <c r="WKD341" s="1017"/>
      <c r="WKE341" s="1017"/>
      <c r="WKF341" s="1017"/>
      <c r="WKG341" s="1017"/>
      <c r="WKH341" s="1017"/>
      <c r="WKI341" s="1017"/>
      <c r="WKJ341" s="1017"/>
      <c r="WKK341" s="1017"/>
      <c r="WKL341" s="1017"/>
      <c r="WKM341" s="1017"/>
      <c r="WKN341" s="1017"/>
      <c r="WKO341" s="1017"/>
      <c r="WKP341" s="1017"/>
      <c r="WKQ341" s="1017"/>
      <c r="WKR341" s="1017"/>
      <c r="WKS341" s="1017"/>
      <c r="WKT341" s="1017"/>
      <c r="WKU341" s="1017"/>
      <c r="WKV341" s="1017"/>
      <c r="WKW341" s="1017"/>
      <c r="WKX341" s="1017"/>
      <c r="WKY341" s="1017"/>
      <c r="WKZ341" s="1017"/>
      <c r="WLA341" s="1017"/>
      <c r="WLB341" s="1017"/>
      <c r="WLC341" s="1017"/>
      <c r="WLD341" s="1017"/>
      <c r="WLE341" s="1017"/>
      <c r="WLF341" s="1017"/>
      <c r="WLG341" s="1017"/>
      <c r="WLH341" s="1017"/>
      <c r="WLI341" s="1017"/>
      <c r="WLJ341" s="1017"/>
      <c r="WLK341" s="1017"/>
      <c r="WLL341" s="1017"/>
      <c r="WLM341" s="1017"/>
      <c r="WLN341" s="1017"/>
      <c r="WLO341" s="1017"/>
      <c r="WLP341" s="1017"/>
      <c r="WLQ341" s="1017"/>
      <c r="WLR341" s="1017"/>
      <c r="WLS341" s="1017"/>
      <c r="WLT341" s="1017"/>
      <c r="WLU341" s="1017"/>
      <c r="WLV341" s="1017"/>
      <c r="WLW341" s="1017"/>
      <c r="WLX341" s="1017"/>
      <c r="WLY341" s="1017"/>
      <c r="WLZ341" s="1017"/>
      <c r="WMA341" s="1017"/>
      <c r="WMB341" s="1017"/>
      <c r="WMC341" s="1017"/>
      <c r="WMD341" s="1017"/>
      <c r="WME341" s="1017"/>
      <c r="WMF341" s="1017"/>
      <c r="WMG341" s="1017"/>
      <c r="WMH341" s="1017"/>
      <c r="WMI341" s="1017"/>
      <c r="WMJ341" s="1017"/>
      <c r="WMK341" s="1017"/>
      <c r="WML341" s="1017"/>
      <c r="WMM341" s="1017"/>
      <c r="WMN341" s="1017"/>
      <c r="WMO341" s="1017"/>
      <c r="WMP341" s="1017"/>
      <c r="WMQ341" s="1017"/>
      <c r="WMR341" s="1017"/>
      <c r="WMS341" s="1017"/>
      <c r="WMT341" s="1017"/>
      <c r="WMU341" s="1017"/>
      <c r="WMV341" s="1017"/>
      <c r="WMW341" s="1017"/>
      <c r="WMX341" s="1017"/>
      <c r="WMY341" s="1017"/>
      <c r="WMZ341" s="1017"/>
      <c r="WNA341" s="1017"/>
      <c r="WNB341" s="1017"/>
      <c r="WNC341" s="1017"/>
      <c r="WND341" s="1017"/>
      <c r="WNE341" s="1017"/>
      <c r="WNF341" s="1017"/>
      <c r="WNG341" s="1017"/>
      <c r="WNH341" s="1017"/>
      <c r="WNI341" s="1017"/>
      <c r="WNJ341" s="1017"/>
      <c r="WNK341" s="1017"/>
      <c r="WNL341" s="1017"/>
      <c r="WNM341" s="1017"/>
      <c r="WNN341" s="1017"/>
      <c r="WNO341" s="1017"/>
      <c r="WNP341" s="1017"/>
      <c r="WNQ341" s="1017"/>
      <c r="WNR341" s="1017"/>
      <c r="WNS341" s="1017"/>
      <c r="WNT341" s="1017"/>
      <c r="WNU341" s="1017"/>
      <c r="WNV341" s="1017"/>
      <c r="WNW341" s="1017"/>
      <c r="WNX341" s="1017"/>
      <c r="WNY341" s="1017"/>
      <c r="WNZ341" s="1017"/>
      <c r="WOA341" s="1017"/>
      <c r="WOB341" s="1017"/>
      <c r="WOC341" s="1017"/>
      <c r="WOD341" s="1017"/>
      <c r="WOE341" s="1017"/>
      <c r="WOF341" s="1017"/>
      <c r="WOG341" s="1017"/>
      <c r="WOH341" s="1017"/>
      <c r="WOI341" s="1017"/>
      <c r="WOJ341" s="1017"/>
      <c r="WOK341" s="1017"/>
      <c r="WOL341" s="1017"/>
      <c r="WOM341" s="1017"/>
      <c r="WON341" s="1017"/>
      <c r="WOO341" s="1017"/>
      <c r="WOP341" s="1017"/>
      <c r="WOQ341" s="1017"/>
      <c r="WOR341" s="1017"/>
      <c r="WOS341" s="1017"/>
      <c r="WOT341" s="1017"/>
      <c r="WOU341" s="1017"/>
      <c r="WOV341" s="1017"/>
      <c r="WOW341" s="1017"/>
      <c r="WOX341" s="1017"/>
      <c r="WOY341" s="1017"/>
      <c r="WOZ341" s="1017"/>
      <c r="WPA341" s="1017"/>
      <c r="WPB341" s="1017"/>
      <c r="WPC341" s="1017"/>
      <c r="WPD341" s="1017"/>
      <c r="WPE341" s="1017"/>
      <c r="WPF341" s="1017"/>
      <c r="WPG341" s="1017"/>
      <c r="WPH341" s="1017"/>
      <c r="WPI341" s="1017"/>
      <c r="WPJ341" s="1017"/>
      <c r="WPK341" s="1017"/>
      <c r="WPL341" s="1017"/>
      <c r="WPM341" s="1017"/>
      <c r="WPN341" s="1017"/>
      <c r="WPO341" s="1017"/>
      <c r="WPP341" s="1017"/>
      <c r="WPQ341" s="1017"/>
      <c r="WPR341" s="1017"/>
      <c r="WPS341" s="1017"/>
      <c r="WPT341" s="1017"/>
      <c r="WPU341" s="1017"/>
      <c r="WPV341" s="1017"/>
      <c r="WPW341" s="1017"/>
      <c r="WPX341" s="1017"/>
      <c r="WPY341" s="1017"/>
      <c r="WPZ341" s="1017"/>
      <c r="WQA341" s="1017"/>
      <c r="WQB341" s="1017"/>
      <c r="WQC341" s="1017"/>
      <c r="WQD341" s="1017"/>
      <c r="WQE341" s="1017"/>
      <c r="WQF341" s="1017"/>
      <c r="WQG341" s="1017"/>
      <c r="WQH341" s="1017"/>
      <c r="WQI341" s="1017"/>
      <c r="WQJ341" s="1017"/>
      <c r="WQK341" s="1017"/>
      <c r="WQL341" s="1017"/>
      <c r="WQM341" s="1017"/>
      <c r="WQN341" s="1017"/>
      <c r="WQO341" s="1017"/>
      <c r="WQP341" s="1017"/>
      <c r="WQQ341" s="1017"/>
      <c r="WQR341" s="1017"/>
      <c r="WQS341" s="1017"/>
      <c r="WQT341" s="1017"/>
      <c r="WQU341" s="1017"/>
      <c r="WQV341" s="1017"/>
      <c r="WQW341" s="1017"/>
      <c r="WQX341" s="1017"/>
      <c r="WQY341" s="1017"/>
      <c r="WQZ341" s="1017"/>
      <c r="WRA341" s="1017"/>
      <c r="WRB341" s="1017"/>
      <c r="WRC341" s="1017"/>
      <c r="WRD341" s="1017"/>
      <c r="WRE341" s="1017"/>
      <c r="WRF341" s="1017"/>
      <c r="WRG341" s="1017"/>
      <c r="WRH341" s="1017"/>
      <c r="WRI341" s="1017"/>
      <c r="WRJ341" s="1017"/>
      <c r="WRK341" s="1017"/>
      <c r="WRL341" s="1017"/>
      <c r="WRM341" s="1017"/>
      <c r="WRN341" s="1017"/>
      <c r="WRO341" s="1017"/>
      <c r="WRP341" s="1017"/>
      <c r="WRQ341" s="1017"/>
      <c r="WRR341" s="1017"/>
      <c r="WRS341" s="1017"/>
      <c r="WRT341" s="1017"/>
      <c r="WRU341" s="1017"/>
      <c r="WRV341" s="1017"/>
      <c r="WRW341" s="1017"/>
      <c r="WRX341" s="1017"/>
      <c r="WRY341" s="1017"/>
      <c r="WRZ341" s="1017"/>
      <c r="WSA341" s="1017"/>
      <c r="WSB341" s="1017"/>
      <c r="WSC341" s="1017"/>
      <c r="WSD341" s="1017"/>
      <c r="WSE341" s="1017"/>
      <c r="WSF341" s="1017"/>
      <c r="WSG341" s="1017"/>
      <c r="WSH341" s="1017"/>
      <c r="WSI341" s="1017"/>
      <c r="WSJ341" s="1017"/>
      <c r="WSK341" s="1017"/>
      <c r="WSL341" s="1017"/>
      <c r="WSM341" s="1017"/>
      <c r="WSN341" s="1017"/>
      <c r="WSO341" s="1017"/>
      <c r="WSP341" s="1017"/>
      <c r="WSQ341" s="1017"/>
      <c r="WSR341" s="1017"/>
      <c r="WSS341" s="1017"/>
      <c r="WST341" s="1017"/>
      <c r="WSU341" s="1017"/>
      <c r="WSV341" s="1017"/>
      <c r="WSW341" s="1017"/>
      <c r="WSX341" s="1017"/>
      <c r="WSY341" s="1017"/>
      <c r="WSZ341" s="1017"/>
      <c r="WTA341" s="1017"/>
      <c r="WTB341" s="1017"/>
      <c r="WTC341" s="1017"/>
      <c r="WTD341" s="1017"/>
      <c r="WTE341" s="1017"/>
      <c r="WTF341" s="1017"/>
      <c r="WTG341" s="1017"/>
      <c r="WTH341" s="1017"/>
      <c r="WTI341" s="1017"/>
      <c r="WTJ341" s="1017"/>
      <c r="WTK341" s="1017"/>
      <c r="WTL341" s="1017"/>
      <c r="WTM341" s="1017"/>
      <c r="WTN341" s="1017"/>
      <c r="WTO341" s="1017"/>
      <c r="WTP341" s="1017"/>
      <c r="WTQ341" s="1017"/>
      <c r="WTR341" s="1017"/>
      <c r="WTS341" s="1017"/>
      <c r="WTT341" s="1017"/>
      <c r="WTU341" s="1017"/>
      <c r="WTV341" s="1017"/>
      <c r="WTW341" s="1017"/>
      <c r="WTX341" s="1017"/>
      <c r="WTY341" s="1017"/>
      <c r="WTZ341" s="1017"/>
      <c r="WUA341" s="1017"/>
      <c r="WUB341" s="1017"/>
      <c r="WUC341" s="1017"/>
      <c r="WUD341" s="1017"/>
      <c r="WUE341" s="1017"/>
      <c r="WUF341" s="1017"/>
      <c r="WUG341" s="1017"/>
      <c r="WUH341" s="1017"/>
      <c r="WUI341" s="1017"/>
      <c r="WUJ341" s="1017"/>
      <c r="WUK341" s="1017"/>
      <c r="WUL341" s="1017"/>
      <c r="WUM341" s="1017"/>
      <c r="WUN341" s="1017"/>
      <c r="WUO341" s="1017"/>
      <c r="WUP341" s="1017"/>
      <c r="WUQ341" s="1017"/>
      <c r="WUR341" s="1017"/>
      <c r="WUS341" s="1017"/>
      <c r="WUT341" s="1017"/>
      <c r="WUU341" s="1017"/>
      <c r="WUV341" s="1017"/>
      <c r="WUW341" s="1017"/>
      <c r="WUX341" s="1017"/>
      <c r="WUY341" s="1017"/>
      <c r="WUZ341" s="1017"/>
      <c r="WVA341" s="1017"/>
      <c r="WVB341" s="1017"/>
      <c r="WVC341" s="1017"/>
      <c r="WVD341" s="1017"/>
      <c r="WVE341" s="1017"/>
      <c r="WVF341" s="1017"/>
      <c r="WVG341" s="1017"/>
      <c r="WVH341" s="1017"/>
      <c r="WVI341" s="1017"/>
      <c r="WVJ341" s="1017"/>
      <c r="WVK341" s="1017"/>
      <c r="WVL341" s="1017"/>
      <c r="WVM341" s="1017"/>
      <c r="WVN341" s="1017"/>
      <c r="WVO341" s="1017"/>
      <c r="WVP341" s="1017"/>
      <c r="WVQ341" s="1017"/>
      <c r="WVR341" s="1017"/>
      <c r="WVS341" s="1017"/>
      <c r="WVT341" s="1017"/>
      <c r="WVU341" s="1017"/>
      <c r="WVV341" s="1017"/>
      <c r="WVW341" s="1017"/>
      <c r="WVX341" s="1017"/>
      <c r="WVY341" s="1017"/>
      <c r="WVZ341" s="1017"/>
      <c r="WWA341" s="1017"/>
      <c r="WWB341" s="1017"/>
      <c r="WWC341" s="1017"/>
      <c r="WWD341" s="1017"/>
      <c r="WWE341" s="1017"/>
      <c r="WWF341" s="1017"/>
      <c r="WWG341" s="1017"/>
      <c r="WWH341" s="1017"/>
      <c r="WWI341" s="1017"/>
      <c r="WWJ341" s="1017"/>
      <c r="WWK341" s="1017"/>
      <c r="WWL341" s="1017"/>
      <c r="WWM341" s="1017"/>
      <c r="WWN341" s="1017"/>
      <c r="WWO341" s="1017"/>
      <c r="WWP341" s="1017"/>
      <c r="WWQ341" s="1017"/>
      <c r="WWR341" s="1017"/>
      <c r="WWS341" s="1017"/>
      <c r="WWT341" s="1017"/>
      <c r="WWU341" s="1017"/>
      <c r="WWV341" s="1017"/>
      <c r="WWW341" s="1017"/>
      <c r="WWX341" s="1017"/>
      <c r="WWY341" s="1017"/>
      <c r="WWZ341" s="1017"/>
      <c r="WXA341" s="1017"/>
      <c r="WXB341" s="1017"/>
      <c r="WXC341" s="1017"/>
      <c r="WXD341" s="1017"/>
      <c r="WXE341" s="1017"/>
      <c r="WXF341" s="1017"/>
      <c r="WXG341" s="1017"/>
      <c r="WXH341" s="1017"/>
      <c r="WXI341" s="1017"/>
      <c r="WXJ341" s="1017"/>
      <c r="WXK341" s="1017"/>
      <c r="WXL341" s="1017"/>
      <c r="WXM341" s="1017"/>
      <c r="WXN341" s="1017"/>
      <c r="WXO341" s="1017"/>
      <c r="WXP341" s="1017"/>
      <c r="WXQ341" s="1017"/>
      <c r="WXR341" s="1017"/>
      <c r="WXS341" s="1017"/>
      <c r="WXT341" s="1017"/>
      <c r="WXU341" s="1017"/>
      <c r="WXV341" s="1017"/>
      <c r="WXW341" s="1017"/>
      <c r="WXX341" s="1017"/>
      <c r="WXY341" s="1017"/>
      <c r="WXZ341" s="1017"/>
      <c r="WYA341" s="1017"/>
      <c r="WYB341" s="1017"/>
      <c r="WYC341" s="1017"/>
      <c r="WYD341" s="1017"/>
      <c r="WYE341" s="1017"/>
      <c r="WYF341" s="1017"/>
      <c r="WYG341" s="1017"/>
      <c r="WYH341" s="1017"/>
      <c r="WYI341" s="1017"/>
      <c r="WYJ341" s="1017"/>
      <c r="WYK341" s="1017"/>
      <c r="WYL341" s="1017"/>
      <c r="WYM341" s="1017"/>
      <c r="WYN341" s="1017"/>
      <c r="WYO341" s="1017"/>
      <c r="WYP341" s="1017"/>
      <c r="WYQ341" s="1017"/>
      <c r="WYR341" s="1017"/>
      <c r="WYS341" s="1017"/>
      <c r="WYT341" s="1017"/>
      <c r="WYU341" s="1017"/>
      <c r="WYV341" s="1017"/>
      <c r="WYW341" s="1017"/>
      <c r="WYX341" s="1017"/>
      <c r="WYY341" s="1017"/>
      <c r="WYZ341" s="1017"/>
      <c r="WZA341" s="1017"/>
      <c r="WZB341" s="1017"/>
      <c r="WZC341" s="1017"/>
      <c r="WZD341" s="1017"/>
      <c r="WZE341" s="1017"/>
      <c r="WZF341" s="1017"/>
      <c r="WZG341" s="1017"/>
      <c r="WZH341" s="1017"/>
      <c r="WZI341" s="1017"/>
      <c r="WZJ341" s="1017"/>
      <c r="WZK341" s="1017"/>
      <c r="WZL341" s="1017"/>
      <c r="WZM341" s="1017"/>
      <c r="WZN341" s="1017"/>
      <c r="WZO341" s="1017"/>
      <c r="WZP341" s="1017"/>
      <c r="WZQ341" s="1017"/>
      <c r="WZR341" s="1017"/>
      <c r="WZS341" s="1017"/>
      <c r="WZT341" s="1017"/>
      <c r="WZU341" s="1017"/>
      <c r="WZV341" s="1017"/>
      <c r="WZW341" s="1017"/>
      <c r="WZX341" s="1017"/>
      <c r="WZY341" s="1017"/>
      <c r="WZZ341" s="1017"/>
      <c r="XAA341" s="1017"/>
      <c r="XAB341" s="1017"/>
      <c r="XAC341" s="1017"/>
      <c r="XAD341" s="1017"/>
      <c r="XAE341" s="1017"/>
      <c r="XAF341" s="1017"/>
      <c r="XAG341" s="1017"/>
      <c r="XAH341" s="1017"/>
      <c r="XAI341" s="1017"/>
      <c r="XAJ341" s="1017"/>
      <c r="XAK341" s="1017"/>
      <c r="XAL341" s="1017"/>
      <c r="XAM341" s="1017"/>
      <c r="XAN341" s="1017"/>
      <c r="XAO341" s="1017"/>
      <c r="XAP341" s="1017"/>
      <c r="XAQ341" s="1017"/>
      <c r="XAR341" s="1017"/>
      <c r="XAS341" s="1017"/>
      <c r="XAT341" s="1017"/>
      <c r="XAU341" s="1017"/>
      <c r="XAV341" s="1017"/>
      <c r="XAW341" s="1017"/>
      <c r="XAX341" s="1017"/>
      <c r="XAY341" s="1017"/>
      <c r="XAZ341" s="1017"/>
      <c r="XBA341" s="1017"/>
      <c r="XBB341" s="1017"/>
      <c r="XBC341" s="1017"/>
      <c r="XBD341" s="1017"/>
      <c r="XBE341" s="1017"/>
      <c r="XBF341" s="1017"/>
      <c r="XBG341" s="1017"/>
      <c r="XBH341" s="1017"/>
      <c r="XBI341" s="1017"/>
      <c r="XBJ341" s="1017"/>
      <c r="XBK341" s="1017"/>
      <c r="XBL341" s="1017"/>
      <c r="XBM341" s="1017"/>
      <c r="XBN341" s="1017"/>
      <c r="XBO341" s="1017"/>
      <c r="XBP341" s="1017"/>
      <c r="XBQ341" s="1017"/>
      <c r="XBR341" s="1017"/>
      <c r="XBS341" s="1017"/>
      <c r="XBT341" s="1017"/>
      <c r="XBU341" s="1017"/>
      <c r="XBV341" s="1017"/>
      <c r="XBW341" s="1017"/>
      <c r="XBX341" s="1017"/>
      <c r="XBY341" s="1017"/>
      <c r="XBZ341" s="1017"/>
      <c r="XCA341" s="1017"/>
      <c r="XCB341" s="1017"/>
      <c r="XCC341" s="1017"/>
      <c r="XCD341" s="1017"/>
      <c r="XCE341" s="1017"/>
      <c r="XCF341" s="1017"/>
      <c r="XCG341" s="1017"/>
      <c r="XCH341" s="1017"/>
      <c r="XCI341" s="1017"/>
      <c r="XCJ341" s="1017"/>
      <c r="XCK341" s="1017"/>
      <c r="XCL341" s="1017"/>
      <c r="XCM341" s="1017"/>
      <c r="XCN341" s="1017"/>
      <c r="XCO341" s="1017"/>
      <c r="XCP341" s="1017"/>
      <c r="XCQ341" s="1017"/>
      <c r="XCR341" s="1017"/>
      <c r="XCS341" s="1017"/>
      <c r="XCT341" s="1017"/>
      <c r="XCU341" s="1017"/>
      <c r="XCV341" s="1017"/>
      <c r="XCW341" s="1017"/>
      <c r="XCX341" s="1017"/>
      <c r="XCY341" s="1017"/>
      <c r="XCZ341" s="1017"/>
      <c r="XDA341" s="1017"/>
      <c r="XDB341" s="1017"/>
      <c r="XDC341" s="1017"/>
      <c r="XDD341" s="1017"/>
      <c r="XDE341" s="1017"/>
      <c r="XDF341" s="1017"/>
      <c r="XDG341" s="1017"/>
      <c r="XDH341" s="1017"/>
      <c r="XDI341" s="1017"/>
      <c r="XDJ341" s="1017"/>
      <c r="XDK341" s="1017"/>
      <c r="XDL341" s="1017"/>
      <c r="XDM341" s="1017"/>
      <c r="XDN341" s="1017"/>
      <c r="XDO341" s="1017"/>
      <c r="XDP341" s="1017"/>
      <c r="XDQ341" s="1017"/>
      <c r="XDR341" s="1017"/>
      <c r="XDS341" s="1017"/>
      <c r="XDT341" s="1017"/>
      <c r="XDU341" s="1017"/>
      <c r="XDV341" s="1017"/>
      <c r="XDW341" s="1017"/>
      <c r="XDX341" s="1017"/>
      <c r="XDY341" s="1017"/>
      <c r="XDZ341" s="1017"/>
      <c r="XEA341" s="1017"/>
      <c r="XEB341" s="1017"/>
      <c r="XEC341" s="1017"/>
      <c r="XED341" s="1017"/>
      <c r="XEE341" s="1017"/>
      <c r="XEF341" s="1017"/>
      <c r="XEG341" s="1017"/>
      <c r="XEH341" s="1017"/>
      <c r="XEI341" s="1017"/>
      <c r="XEJ341" s="1017"/>
      <c r="XEK341" s="1017"/>
      <c r="XEL341" s="1017"/>
      <c r="XEM341" s="1017"/>
      <c r="XEN341" s="1017"/>
      <c r="XEO341" s="1017"/>
      <c r="XEP341" s="1017"/>
      <c r="XEQ341" s="1017"/>
      <c r="XER341" s="1017"/>
      <c r="XES341" s="1017"/>
      <c r="XET341" s="1017"/>
      <c r="XEU341" s="1017"/>
      <c r="XEV341" s="1017"/>
      <c r="XEW341" s="1017"/>
      <c r="XEX341" s="1017"/>
      <c r="XEY341" s="1017"/>
      <c r="XEZ341" s="1017"/>
      <c r="XFA341" s="1017"/>
      <c r="XFB341" s="1017"/>
      <c r="XFC341" s="1017"/>
    </row>
    <row r="342" spans="1:16383" s="836" customFormat="1" ht="33" customHeight="1" x14ac:dyDescent="0.2">
      <c r="A342" s="930" t="s">
        <v>161</v>
      </c>
      <c r="B342" s="1014" t="s">
        <v>123</v>
      </c>
      <c r="C342" s="890" t="s">
        <v>124</v>
      </c>
      <c r="D342" s="918">
        <v>40</v>
      </c>
      <c r="E342" s="1015" t="s">
        <v>2055</v>
      </c>
      <c r="F342" s="1016" t="s">
        <v>2056</v>
      </c>
      <c r="G342" s="576" t="s">
        <v>165</v>
      </c>
      <c r="H342" s="576" t="s">
        <v>0</v>
      </c>
      <c r="I342" s="576">
        <v>50</v>
      </c>
      <c r="J342" s="454">
        <v>15</v>
      </c>
      <c r="K342" s="538"/>
      <c r="L342" s="919"/>
      <c r="M342" s="920"/>
      <c r="N342" s="920"/>
      <c r="O342" s="920"/>
      <c r="P342" s="920"/>
      <c r="Q342" s="920"/>
      <c r="R342" s="920"/>
      <c r="S342" s="920"/>
      <c r="T342" s="920"/>
      <c r="U342" s="921"/>
      <c r="V342" s="893"/>
      <c r="W342" s="893"/>
      <c r="X342" s="466"/>
      <c r="Y342" s="466"/>
      <c r="Z342" s="466"/>
      <c r="AA342" s="466"/>
      <c r="AB342" s="466"/>
      <c r="AC342" s="466"/>
      <c r="AD342" s="466"/>
      <c r="AE342" s="466"/>
      <c r="AF342" s="752"/>
      <c r="AG342" s="4227"/>
      <c r="AH342" s="4158" t="s">
        <v>6276</v>
      </c>
      <c r="AI342" s="4142">
        <v>42970</v>
      </c>
      <c r="AJ342" s="4277" t="s">
        <v>432</v>
      </c>
      <c r="AK342" s="4158" t="s">
        <v>2083</v>
      </c>
      <c r="AL342" s="4158" t="s">
        <v>274</v>
      </c>
      <c r="AM342" s="4669">
        <v>10738500</v>
      </c>
      <c r="AN342" s="4671"/>
      <c r="AO342" s="4206"/>
      <c r="AP342" s="4206"/>
      <c r="AQ342" s="4672"/>
      <c r="AR342" s="4435">
        <v>2201080102</v>
      </c>
      <c r="AS342" s="2271"/>
      <c r="AT342" s="4158"/>
      <c r="AU342" s="2274"/>
      <c r="AV342" s="2274"/>
      <c r="AW342" s="4280"/>
      <c r="AX342" s="4280"/>
      <c r="AY342" s="2275">
        <v>10738500</v>
      </c>
      <c r="AZ342" s="2271" t="s">
        <v>2085</v>
      </c>
      <c r="BA342" s="2271" t="s">
        <v>2086</v>
      </c>
      <c r="BB342" s="2271" t="s">
        <v>2087</v>
      </c>
      <c r="BC342" s="2271" t="s">
        <v>2088</v>
      </c>
      <c r="BD342" s="4670" t="s">
        <v>2089</v>
      </c>
      <c r="BE342" s="4151">
        <v>42965</v>
      </c>
      <c r="BF342" s="4311">
        <v>10738500</v>
      </c>
      <c r="BG342" s="4158">
        <v>2017001220</v>
      </c>
      <c r="BH342" s="4151"/>
      <c r="BI342" s="4163">
        <v>10738500</v>
      </c>
      <c r="BJ342" s="4142">
        <v>42965</v>
      </c>
      <c r="BK342" s="4152">
        <v>42977</v>
      </c>
      <c r="BL342" s="2024">
        <f t="shared" si="50"/>
        <v>0</v>
      </c>
      <c r="BM342" s="2025"/>
      <c r="BN342" s="1902"/>
      <c r="BO342" s="1878"/>
      <c r="BP342" s="1878"/>
      <c r="BQ342" s="1915"/>
      <c r="BR342" s="2105"/>
      <c r="BS342" s="2106"/>
      <c r="BT342" s="2106"/>
      <c r="BU342" s="2106"/>
      <c r="BV342" s="2106"/>
      <c r="BW342" s="2106"/>
      <c r="BX342" s="2106"/>
      <c r="BY342" s="2106"/>
      <c r="BZ342" s="2106"/>
      <c r="CA342" s="2106"/>
      <c r="CB342" s="2106"/>
      <c r="CC342" s="2106"/>
      <c r="CD342" s="1917" t="s">
        <v>1713</v>
      </c>
    </row>
    <row r="343" spans="1:16383" s="836" customFormat="1" ht="33" customHeight="1" x14ac:dyDescent="0.2">
      <c r="A343" s="930" t="s">
        <v>161</v>
      </c>
      <c r="B343" s="1014" t="s">
        <v>123</v>
      </c>
      <c r="C343" s="890" t="s">
        <v>124</v>
      </c>
      <c r="D343" s="918">
        <v>40</v>
      </c>
      <c r="E343" s="1015" t="s">
        <v>2055</v>
      </c>
      <c r="F343" s="1016" t="s">
        <v>2056</v>
      </c>
      <c r="G343" s="576" t="s">
        <v>165</v>
      </c>
      <c r="H343" s="576" t="s">
        <v>0</v>
      </c>
      <c r="I343" s="576">
        <v>50</v>
      </c>
      <c r="J343" s="454">
        <v>15</v>
      </c>
      <c r="K343" s="538"/>
      <c r="L343" s="919"/>
      <c r="M343" s="920"/>
      <c r="N343" s="920"/>
      <c r="O343" s="920"/>
      <c r="P343" s="920"/>
      <c r="Q343" s="920"/>
      <c r="R343" s="920"/>
      <c r="S343" s="920"/>
      <c r="T343" s="920"/>
      <c r="U343" s="921"/>
      <c r="V343" s="893"/>
      <c r="W343" s="893"/>
      <c r="X343" s="466"/>
      <c r="Y343" s="466"/>
      <c r="Z343" s="466"/>
      <c r="AA343" s="466"/>
      <c r="AB343" s="466"/>
      <c r="AC343" s="466"/>
      <c r="AD343" s="466"/>
      <c r="AE343" s="466"/>
      <c r="AF343" s="752"/>
      <c r="AG343" s="4227"/>
      <c r="AH343" s="4158" t="s">
        <v>6276</v>
      </c>
      <c r="AI343" s="4142">
        <v>42970</v>
      </c>
      <c r="AJ343" s="4277" t="s">
        <v>432</v>
      </c>
      <c r="AK343" s="4158" t="s">
        <v>596</v>
      </c>
      <c r="AL343" s="4158" t="s">
        <v>274</v>
      </c>
      <c r="AM343" s="4669">
        <v>32936136</v>
      </c>
      <c r="AN343" s="4671"/>
      <c r="AO343" s="4206"/>
      <c r="AP343" s="4206"/>
      <c r="AQ343" s="4672"/>
      <c r="AR343" s="4435">
        <v>2201080102</v>
      </c>
      <c r="AS343" s="2271"/>
      <c r="AT343" s="4158"/>
      <c r="AU343" s="2274"/>
      <c r="AV343" s="2274"/>
      <c r="AW343" s="4280"/>
      <c r="AX343" s="4280"/>
      <c r="AY343" s="2275">
        <v>32936136</v>
      </c>
      <c r="AZ343" s="2271" t="s">
        <v>2090</v>
      </c>
      <c r="BA343" s="2271" t="s">
        <v>2086</v>
      </c>
      <c r="BB343" s="2271" t="s">
        <v>2087</v>
      </c>
      <c r="BC343" s="2271" t="s">
        <v>2091</v>
      </c>
      <c r="BD343" s="4670" t="s">
        <v>2092</v>
      </c>
      <c r="BE343" s="4151">
        <v>42965</v>
      </c>
      <c r="BF343" s="4311">
        <v>32936136</v>
      </c>
      <c r="BG343" s="4158">
        <v>2017001229</v>
      </c>
      <c r="BH343" s="4151"/>
      <c r="BI343" s="4579">
        <v>32936136</v>
      </c>
      <c r="BJ343" s="4142">
        <v>42965</v>
      </c>
      <c r="BK343" s="4152">
        <v>42977</v>
      </c>
      <c r="BL343" s="2024"/>
      <c r="BM343" s="2025"/>
      <c r="BN343" s="1902"/>
      <c r="BO343" s="1878"/>
      <c r="BP343" s="1878"/>
      <c r="BQ343" s="1915"/>
      <c r="BR343" s="2105"/>
      <c r="BS343" s="2106"/>
      <c r="BT343" s="2106"/>
      <c r="BU343" s="2106"/>
      <c r="BV343" s="2106"/>
      <c r="BW343" s="2106"/>
      <c r="BX343" s="2106"/>
      <c r="BY343" s="2106"/>
      <c r="BZ343" s="2106"/>
      <c r="CA343" s="2106"/>
      <c r="CB343" s="2106"/>
      <c r="CC343" s="2106"/>
      <c r="CD343" s="1917" t="s">
        <v>1713</v>
      </c>
    </row>
    <row r="344" spans="1:16383" s="836" customFormat="1" ht="33" customHeight="1" x14ac:dyDescent="0.2">
      <c r="A344" s="930" t="s">
        <v>161</v>
      </c>
      <c r="B344" s="1014" t="s">
        <v>123</v>
      </c>
      <c r="C344" s="890" t="s">
        <v>124</v>
      </c>
      <c r="D344" s="918">
        <v>40</v>
      </c>
      <c r="E344" s="1015" t="s">
        <v>2055</v>
      </c>
      <c r="F344" s="1016" t="s">
        <v>2056</v>
      </c>
      <c r="G344" s="576" t="s">
        <v>165</v>
      </c>
      <c r="H344" s="576" t="s">
        <v>0</v>
      </c>
      <c r="I344" s="576">
        <v>50</v>
      </c>
      <c r="J344" s="454">
        <v>15</v>
      </c>
      <c r="K344" s="538"/>
      <c r="L344" s="919"/>
      <c r="M344" s="920"/>
      <c r="N344" s="920"/>
      <c r="O344" s="920"/>
      <c r="P344" s="920"/>
      <c r="Q344" s="920"/>
      <c r="R344" s="920"/>
      <c r="S344" s="920"/>
      <c r="T344" s="920"/>
      <c r="U344" s="921"/>
      <c r="V344" s="893"/>
      <c r="W344" s="893"/>
      <c r="X344" s="466"/>
      <c r="Y344" s="466"/>
      <c r="Z344" s="466"/>
      <c r="AA344" s="466"/>
      <c r="AB344" s="466"/>
      <c r="AC344" s="466"/>
      <c r="AD344" s="466"/>
      <c r="AE344" s="466"/>
      <c r="AF344" s="752"/>
      <c r="AG344" s="4227"/>
      <c r="AH344" s="4158" t="s">
        <v>6276</v>
      </c>
      <c r="AI344" s="4142">
        <v>42970</v>
      </c>
      <c r="AJ344" s="4277" t="s">
        <v>432</v>
      </c>
      <c r="AK344" s="4158" t="s">
        <v>596</v>
      </c>
      <c r="AL344" s="4158" t="s">
        <v>274</v>
      </c>
      <c r="AM344" s="4669">
        <v>21818720</v>
      </c>
      <c r="AN344" s="4671"/>
      <c r="AO344" s="4206"/>
      <c r="AP344" s="4206"/>
      <c r="AQ344" s="4672"/>
      <c r="AR344" s="4435">
        <v>2201080102</v>
      </c>
      <c r="AS344" s="2271"/>
      <c r="AT344" s="4158"/>
      <c r="AU344" s="2274"/>
      <c r="AV344" s="2274"/>
      <c r="AW344" s="4280"/>
      <c r="AX344" s="4280"/>
      <c r="AY344" s="2275">
        <v>21818720</v>
      </c>
      <c r="AZ344" s="2271" t="s">
        <v>2090</v>
      </c>
      <c r="BA344" s="2271" t="s">
        <v>2086</v>
      </c>
      <c r="BB344" s="2271" t="s">
        <v>2087</v>
      </c>
      <c r="BC344" s="2271" t="s">
        <v>2093</v>
      </c>
      <c r="BD344" s="4670" t="s">
        <v>2094</v>
      </c>
      <c r="BE344" s="4151">
        <v>42965</v>
      </c>
      <c r="BF344" s="4311">
        <v>21393680</v>
      </c>
      <c r="BG344" s="4158">
        <v>2017001233</v>
      </c>
      <c r="BH344" s="4151"/>
      <c r="BI344" s="4579">
        <v>21393680</v>
      </c>
      <c r="BJ344" s="4142">
        <v>42965</v>
      </c>
      <c r="BK344" s="4152">
        <v>42977</v>
      </c>
      <c r="BL344" s="2024"/>
      <c r="BM344" s="2025"/>
      <c r="BN344" s="1902"/>
      <c r="BO344" s="1878"/>
      <c r="BP344" s="1878"/>
      <c r="BQ344" s="1915"/>
      <c r="BR344" s="2105"/>
      <c r="BS344" s="2106"/>
      <c r="BT344" s="2106"/>
      <c r="BU344" s="2106"/>
      <c r="BV344" s="2106"/>
      <c r="BW344" s="2106"/>
      <c r="BX344" s="2106"/>
      <c r="BY344" s="2106"/>
      <c r="BZ344" s="2106"/>
      <c r="CA344" s="2106"/>
      <c r="CB344" s="2106"/>
      <c r="CC344" s="2106"/>
      <c r="CD344" s="1917" t="s">
        <v>1713</v>
      </c>
    </row>
    <row r="345" spans="1:16383" s="836" customFormat="1" ht="33" customHeight="1" x14ac:dyDescent="0.2">
      <c r="A345" s="930" t="s">
        <v>161</v>
      </c>
      <c r="B345" s="1014" t="s">
        <v>123</v>
      </c>
      <c r="C345" s="890" t="s">
        <v>124</v>
      </c>
      <c r="D345" s="918">
        <v>40</v>
      </c>
      <c r="E345" s="1015" t="s">
        <v>2055</v>
      </c>
      <c r="F345" s="1016" t="s">
        <v>2056</v>
      </c>
      <c r="G345" s="576" t="s">
        <v>165</v>
      </c>
      <c r="H345" s="576" t="s">
        <v>0</v>
      </c>
      <c r="I345" s="576">
        <v>50</v>
      </c>
      <c r="J345" s="454">
        <v>15</v>
      </c>
      <c r="K345" s="538"/>
      <c r="L345" s="919"/>
      <c r="M345" s="920"/>
      <c r="N345" s="920"/>
      <c r="O345" s="920"/>
      <c r="P345" s="920"/>
      <c r="Q345" s="920"/>
      <c r="R345" s="920"/>
      <c r="S345" s="920"/>
      <c r="T345" s="920"/>
      <c r="U345" s="921"/>
      <c r="V345" s="893"/>
      <c r="W345" s="893"/>
      <c r="X345" s="466"/>
      <c r="Y345" s="466"/>
      <c r="Z345" s="466"/>
      <c r="AA345" s="466"/>
      <c r="AB345" s="466"/>
      <c r="AC345" s="466"/>
      <c r="AD345" s="466"/>
      <c r="AE345" s="466"/>
      <c r="AF345" s="752"/>
      <c r="AG345" s="4227"/>
      <c r="AH345" s="4604" t="s">
        <v>2095</v>
      </c>
      <c r="AI345" s="4142">
        <v>42970</v>
      </c>
      <c r="AJ345" s="4277" t="s">
        <v>432</v>
      </c>
      <c r="AK345" s="4158" t="s">
        <v>596</v>
      </c>
      <c r="AL345" s="4158" t="s">
        <v>274</v>
      </c>
      <c r="AM345" s="4669">
        <v>22500000</v>
      </c>
      <c r="AN345" s="4671"/>
      <c r="AO345" s="4206"/>
      <c r="AP345" s="4206"/>
      <c r="AQ345" s="4672"/>
      <c r="AR345" s="4435">
        <v>2201080102</v>
      </c>
      <c r="AS345" s="2271"/>
      <c r="AT345" s="4158"/>
      <c r="AU345" s="2274"/>
      <c r="AV345" s="2274"/>
      <c r="AW345" s="4280"/>
      <c r="AX345" s="4280"/>
      <c r="AY345" s="2275">
        <v>22500000</v>
      </c>
      <c r="AZ345" s="2271" t="s">
        <v>2096</v>
      </c>
      <c r="BA345" s="2271" t="s">
        <v>2086</v>
      </c>
      <c r="BB345" s="2271" t="s">
        <v>2097</v>
      </c>
      <c r="BC345" s="4604" t="s">
        <v>2095</v>
      </c>
      <c r="BD345" s="4670" t="s">
        <v>2098</v>
      </c>
      <c r="BE345" s="4151">
        <v>42965</v>
      </c>
      <c r="BF345" s="4673">
        <v>22500000</v>
      </c>
      <c r="BG345" s="4158">
        <v>2017001243</v>
      </c>
      <c r="BH345" s="4151"/>
      <c r="BI345" s="2275">
        <v>22500000</v>
      </c>
      <c r="BJ345" s="4142">
        <v>42965</v>
      </c>
      <c r="BK345" s="4152">
        <v>42977</v>
      </c>
      <c r="BL345" s="2024"/>
      <c r="BM345" s="2025"/>
      <c r="BN345" s="1902"/>
      <c r="BO345" s="1878"/>
      <c r="BP345" s="1878"/>
      <c r="BQ345" s="1915"/>
      <c r="BR345" s="2105"/>
      <c r="BS345" s="2106"/>
      <c r="BT345" s="2106"/>
      <c r="BU345" s="2106"/>
      <c r="BV345" s="2106"/>
      <c r="BW345" s="2106"/>
      <c r="BX345" s="2106"/>
      <c r="BY345" s="2106"/>
      <c r="BZ345" s="2106"/>
      <c r="CA345" s="2106"/>
      <c r="CB345" s="2106"/>
      <c r="CC345" s="2106"/>
      <c r="CD345" s="1917" t="s">
        <v>1713</v>
      </c>
    </row>
    <row r="346" spans="1:16383" s="839" customFormat="1" ht="33" customHeight="1" x14ac:dyDescent="0.2">
      <c r="A346" s="930" t="s">
        <v>161</v>
      </c>
      <c r="B346" s="1014" t="s">
        <v>123</v>
      </c>
      <c r="C346" s="890" t="s">
        <v>124</v>
      </c>
      <c r="D346" s="918">
        <v>40</v>
      </c>
      <c r="E346" s="1015" t="s">
        <v>2055</v>
      </c>
      <c r="F346" s="1016" t="s">
        <v>2056</v>
      </c>
      <c r="G346" s="576" t="s">
        <v>165</v>
      </c>
      <c r="H346" s="576" t="s">
        <v>0</v>
      </c>
      <c r="I346" s="576">
        <v>50</v>
      </c>
      <c r="J346" s="454">
        <v>15</v>
      </c>
      <c r="K346" s="538"/>
      <c r="L346" s="919"/>
      <c r="M346" s="920"/>
      <c r="N346" s="920"/>
      <c r="O346" s="920"/>
      <c r="P346" s="920"/>
      <c r="Q346" s="920"/>
      <c r="R346" s="920"/>
      <c r="S346" s="920"/>
      <c r="T346" s="920"/>
      <c r="U346" s="921"/>
      <c r="V346" s="893"/>
      <c r="W346" s="893"/>
      <c r="X346" s="466"/>
      <c r="Y346" s="466"/>
      <c r="Z346" s="466"/>
      <c r="AA346" s="466"/>
      <c r="AB346" s="466"/>
      <c r="AC346" s="466"/>
      <c r="AD346" s="466"/>
      <c r="AE346" s="466"/>
      <c r="AF346" s="752"/>
      <c r="AG346" s="4227"/>
      <c r="AH346" s="4604" t="s">
        <v>2095</v>
      </c>
      <c r="AI346" s="4142">
        <v>42970</v>
      </c>
      <c r="AJ346" s="4277" t="s">
        <v>432</v>
      </c>
      <c r="AK346" s="4158" t="s">
        <v>596</v>
      </c>
      <c r="AL346" s="4158" t="s">
        <v>274</v>
      </c>
      <c r="AM346" s="4669">
        <v>7000000</v>
      </c>
      <c r="AN346" s="4671"/>
      <c r="AO346" s="4206"/>
      <c r="AP346" s="4206"/>
      <c r="AQ346" s="4672"/>
      <c r="AR346" s="4435">
        <v>2201080102</v>
      </c>
      <c r="AS346" s="2271"/>
      <c r="AT346" s="4158"/>
      <c r="AU346" s="2274"/>
      <c r="AV346" s="2274"/>
      <c r="AW346" s="4280"/>
      <c r="AX346" s="4280"/>
      <c r="AY346" s="2275">
        <v>7000000</v>
      </c>
      <c r="AZ346" s="2271">
        <v>2017001487</v>
      </c>
      <c r="BA346" s="2271" t="s">
        <v>2086</v>
      </c>
      <c r="BB346" s="2271" t="s">
        <v>2097</v>
      </c>
      <c r="BC346" s="4604" t="s">
        <v>2095</v>
      </c>
      <c r="BD346" s="4670" t="s">
        <v>2098</v>
      </c>
      <c r="BE346" s="4151">
        <v>42965</v>
      </c>
      <c r="BF346" s="4311">
        <v>7000000</v>
      </c>
      <c r="BG346" s="4158">
        <v>2017001243</v>
      </c>
      <c r="BH346" s="4151"/>
      <c r="BI346" s="4579">
        <v>7000000</v>
      </c>
      <c r="BJ346" s="4142">
        <v>42965</v>
      </c>
      <c r="BK346" s="4152">
        <v>42977</v>
      </c>
      <c r="BL346" s="2024"/>
      <c r="BM346" s="2025"/>
      <c r="BN346" s="1902"/>
      <c r="BO346" s="1878"/>
      <c r="BP346" s="1878"/>
      <c r="BQ346" s="1915"/>
      <c r="BR346" s="2105"/>
      <c r="BS346" s="2106"/>
      <c r="BT346" s="2106"/>
      <c r="BU346" s="2106"/>
      <c r="BV346" s="2106"/>
      <c r="BW346" s="2106"/>
      <c r="BX346" s="2106"/>
      <c r="BY346" s="2106"/>
      <c r="BZ346" s="2106"/>
      <c r="CA346" s="2106"/>
      <c r="CB346" s="2106"/>
      <c r="CC346" s="2106"/>
      <c r="CD346" s="1917" t="s">
        <v>1713</v>
      </c>
    </row>
    <row r="347" spans="1:16383" s="836" customFormat="1" ht="33" customHeight="1" thickBot="1" x14ac:dyDescent="0.25">
      <c r="A347" s="930" t="s">
        <v>161</v>
      </c>
      <c r="B347" s="1014" t="s">
        <v>123</v>
      </c>
      <c r="C347" s="890" t="s">
        <v>124</v>
      </c>
      <c r="D347" s="918">
        <v>40</v>
      </c>
      <c r="E347" s="1015" t="s">
        <v>2055</v>
      </c>
      <c r="F347" s="1016" t="s">
        <v>2056</v>
      </c>
      <c r="G347" s="576" t="s">
        <v>165</v>
      </c>
      <c r="H347" s="576" t="s">
        <v>0</v>
      </c>
      <c r="I347" s="576">
        <v>50</v>
      </c>
      <c r="J347" s="454">
        <v>15</v>
      </c>
      <c r="K347" s="538"/>
      <c r="L347" s="919"/>
      <c r="M347" s="920"/>
      <c r="N347" s="920"/>
      <c r="O347" s="920"/>
      <c r="P347" s="920"/>
      <c r="Q347" s="920"/>
      <c r="R347" s="920"/>
      <c r="S347" s="920"/>
      <c r="T347" s="920"/>
      <c r="U347" s="921"/>
      <c r="V347" s="893"/>
      <c r="W347" s="893"/>
      <c r="X347" s="466"/>
      <c r="Y347" s="466"/>
      <c r="Z347" s="466"/>
      <c r="AA347" s="466"/>
      <c r="AB347" s="466"/>
      <c r="AC347" s="466"/>
      <c r="AD347" s="466"/>
      <c r="AE347" s="466"/>
      <c r="AF347" s="752"/>
      <c r="AG347" s="4674"/>
      <c r="AH347" s="4158" t="s">
        <v>6277</v>
      </c>
      <c r="AI347" s="4142">
        <v>42943</v>
      </c>
      <c r="AJ347" s="4158" t="s">
        <v>1868</v>
      </c>
      <c r="AK347" s="4158" t="s">
        <v>596</v>
      </c>
      <c r="AL347" s="4158" t="s">
        <v>274</v>
      </c>
      <c r="AM347" s="4669">
        <v>4603799</v>
      </c>
      <c r="AN347" s="4675">
        <v>50000000</v>
      </c>
      <c r="AO347" s="2258" t="s">
        <v>250</v>
      </c>
      <c r="AP347" s="2258" t="s">
        <v>6</v>
      </c>
      <c r="AQ347" s="4676" t="s">
        <v>1919</v>
      </c>
      <c r="AR347" s="4435">
        <v>2201080102</v>
      </c>
      <c r="AS347" s="4158" t="s">
        <v>5841</v>
      </c>
      <c r="AT347" s="4158" t="s">
        <v>1910</v>
      </c>
      <c r="AU347" s="4310">
        <v>1</v>
      </c>
      <c r="AV347" s="4310">
        <v>1</v>
      </c>
      <c r="AW347" s="4280">
        <v>42943</v>
      </c>
      <c r="AX347" s="4280">
        <v>43097</v>
      </c>
      <c r="AY347" s="2275">
        <v>4603799</v>
      </c>
      <c r="AZ347" s="1449"/>
      <c r="BA347" s="2271" t="s">
        <v>2086</v>
      </c>
      <c r="BB347" s="2271" t="s">
        <v>2099</v>
      </c>
      <c r="BC347" s="2271" t="s">
        <v>2100</v>
      </c>
      <c r="BD347" s="4677" t="s">
        <v>2024</v>
      </c>
      <c r="BE347" s="4151">
        <v>41117</v>
      </c>
      <c r="BF347" s="4156">
        <v>4603799</v>
      </c>
      <c r="BG347" s="4158">
        <v>2017001121</v>
      </c>
      <c r="BH347" s="4277"/>
      <c r="BI347" s="2275">
        <v>4603799</v>
      </c>
      <c r="BJ347" s="4152">
        <v>42943</v>
      </c>
      <c r="BK347" s="4152">
        <v>43095</v>
      </c>
      <c r="BL347" s="2024"/>
      <c r="BM347" s="2025"/>
      <c r="BN347" s="1902"/>
      <c r="BO347" s="1878"/>
      <c r="BP347" s="1878"/>
      <c r="BQ347" s="1915"/>
      <c r="BR347" s="2105"/>
      <c r="BS347" s="2106"/>
      <c r="BT347" s="2106"/>
      <c r="BU347" s="2106"/>
      <c r="BV347" s="2106"/>
      <c r="BW347" s="2106"/>
      <c r="BX347" s="2106"/>
      <c r="BY347" s="2106"/>
      <c r="BZ347" s="2106"/>
      <c r="CA347" s="2106"/>
      <c r="CB347" s="2106"/>
      <c r="CC347" s="2106"/>
      <c r="CD347" s="1917" t="s">
        <v>1713</v>
      </c>
    </row>
    <row r="348" spans="1:16383" s="836" customFormat="1" ht="33" customHeight="1" x14ac:dyDescent="0.2">
      <c r="A348" s="930" t="s">
        <v>161</v>
      </c>
      <c r="B348" s="1014" t="s">
        <v>123</v>
      </c>
      <c r="C348" s="890" t="s">
        <v>124</v>
      </c>
      <c r="D348" s="918">
        <v>40</v>
      </c>
      <c r="E348" s="1015" t="s">
        <v>2055</v>
      </c>
      <c r="F348" s="1016" t="s">
        <v>2056</v>
      </c>
      <c r="G348" s="576" t="s">
        <v>165</v>
      </c>
      <c r="H348" s="576" t="s">
        <v>0</v>
      </c>
      <c r="I348" s="576">
        <v>50</v>
      </c>
      <c r="J348" s="454">
        <v>15</v>
      </c>
      <c r="K348" s="538"/>
      <c r="L348" s="919"/>
      <c r="M348" s="920"/>
      <c r="N348" s="920"/>
      <c r="O348" s="920"/>
      <c r="P348" s="920"/>
      <c r="Q348" s="920"/>
      <c r="R348" s="920"/>
      <c r="S348" s="920"/>
      <c r="T348" s="920"/>
      <c r="U348" s="921"/>
      <c r="V348" s="893"/>
      <c r="W348" s="893"/>
      <c r="X348" s="466"/>
      <c r="Y348" s="466"/>
      <c r="Z348" s="466"/>
      <c r="AA348" s="466"/>
      <c r="AB348" s="466"/>
      <c r="AC348" s="466"/>
      <c r="AD348" s="466"/>
      <c r="AE348" s="466"/>
      <c r="AF348" s="752"/>
      <c r="AG348" s="4674"/>
      <c r="AH348" s="4158" t="s">
        <v>2101</v>
      </c>
      <c r="AI348" s="4142">
        <v>43028</v>
      </c>
      <c r="AJ348" s="4158" t="s">
        <v>506</v>
      </c>
      <c r="AK348" s="4158" t="s">
        <v>596</v>
      </c>
      <c r="AL348" s="4158" t="s">
        <v>274</v>
      </c>
      <c r="AM348" s="4669">
        <v>9995520</v>
      </c>
      <c r="AN348" s="4537">
        <v>10000000</v>
      </c>
      <c r="AO348" s="4458" t="s">
        <v>250</v>
      </c>
      <c r="AP348" s="4458" t="s">
        <v>6</v>
      </c>
      <c r="AQ348" s="4541" t="s">
        <v>1919</v>
      </c>
      <c r="AR348" s="4435">
        <v>2201080102</v>
      </c>
      <c r="AS348" s="4158" t="s">
        <v>5841</v>
      </c>
      <c r="AT348" s="4158" t="s">
        <v>1910</v>
      </c>
      <c r="AU348" s="4310">
        <v>1</v>
      </c>
      <c r="AV348" s="4310">
        <v>1</v>
      </c>
      <c r="AW348" s="4280"/>
      <c r="AX348" s="4280"/>
      <c r="AY348" s="2275">
        <v>9995520</v>
      </c>
      <c r="AZ348" s="1449"/>
      <c r="BA348" s="2271" t="s">
        <v>2086</v>
      </c>
      <c r="BB348" s="2271" t="s">
        <v>2102</v>
      </c>
      <c r="BC348" s="2271" t="s">
        <v>1927</v>
      </c>
      <c r="BD348" s="2271" t="s">
        <v>2103</v>
      </c>
      <c r="BE348" s="4151"/>
      <c r="BF348" s="4311">
        <v>9995520</v>
      </c>
      <c r="BG348" s="4158">
        <v>2017001487</v>
      </c>
      <c r="BH348" s="4277"/>
      <c r="BI348" s="4163">
        <v>9995520</v>
      </c>
      <c r="BJ348" s="4600" t="s">
        <v>2104</v>
      </c>
      <c r="BK348" s="4152">
        <v>43085</v>
      </c>
      <c r="BL348" s="2024"/>
      <c r="BM348" s="2025"/>
      <c r="BN348" s="1902"/>
      <c r="BO348" s="1878"/>
      <c r="BP348" s="1878"/>
      <c r="BQ348" s="1915"/>
      <c r="BR348" s="2105"/>
      <c r="BS348" s="2106"/>
      <c r="BT348" s="2106"/>
      <c r="BU348" s="2106"/>
      <c r="BV348" s="2106"/>
      <c r="BW348" s="2106"/>
      <c r="BX348" s="2106"/>
      <c r="BY348" s="2106"/>
      <c r="BZ348" s="2106"/>
      <c r="CA348" s="2106"/>
      <c r="CB348" s="2106"/>
      <c r="CC348" s="2106"/>
      <c r="CD348" s="1917" t="s">
        <v>1713</v>
      </c>
    </row>
    <row r="349" spans="1:16383" s="839" customFormat="1" ht="24" customHeight="1" thickBot="1" x14ac:dyDescent="0.25">
      <c r="A349" s="931" t="s">
        <v>161</v>
      </c>
      <c r="B349" s="1018" t="s">
        <v>123</v>
      </c>
      <c r="C349" s="933" t="s">
        <v>124</v>
      </c>
      <c r="D349" s="934">
        <v>40</v>
      </c>
      <c r="E349" s="1019" t="s">
        <v>2055</v>
      </c>
      <c r="F349" s="1020" t="s">
        <v>2056</v>
      </c>
      <c r="G349" s="582" t="s">
        <v>165</v>
      </c>
      <c r="H349" s="582" t="s">
        <v>0</v>
      </c>
      <c r="I349" s="582">
        <v>50</v>
      </c>
      <c r="J349" s="496">
        <v>15</v>
      </c>
      <c r="K349" s="544"/>
      <c r="L349" s="935"/>
      <c r="M349" s="936"/>
      <c r="N349" s="936"/>
      <c r="O349" s="936"/>
      <c r="P349" s="936"/>
      <c r="Q349" s="936"/>
      <c r="R349" s="936"/>
      <c r="S349" s="936"/>
      <c r="T349" s="936"/>
      <c r="U349" s="937">
        <f>V349+W349+X349+Y349+Z349+AA349+AB349+AC349</f>
        <v>0</v>
      </c>
      <c r="V349" s="908"/>
      <c r="W349" s="908"/>
      <c r="X349" s="474"/>
      <c r="Y349" s="474"/>
      <c r="Z349" s="474"/>
      <c r="AA349" s="474"/>
      <c r="AB349" s="474"/>
      <c r="AC349" s="474"/>
      <c r="AD349" s="474"/>
      <c r="AE349" s="474"/>
      <c r="AF349" s="758"/>
      <c r="AG349" s="4678"/>
      <c r="AH349" s="2280"/>
      <c r="AI349" s="2280"/>
      <c r="AJ349" s="4339"/>
      <c r="AK349" s="2280"/>
      <c r="AL349" s="2280"/>
      <c r="AM349" s="4679"/>
      <c r="AN349" s="4521"/>
      <c r="AO349" s="4171"/>
      <c r="AP349" s="4171"/>
      <c r="AQ349" s="4680"/>
      <c r="AR349" s="4681"/>
      <c r="AS349" s="1502"/>
      <c r="AT349" s="2280"/>
      <c r="AU349" s="4347"/>
      <c r="AV349" s="4347"/>
      <c r="AW349" s="4348"/>
      <c r="AX349" s="4348"/>
      <c r="AY349" s="3186"/>
      <c r="AZ349" s="1502"/>
      <c r="BA349" s="1502"/>
      <c r="BB349" s="1502"/>
      <c r="BC349" s="1502"/>
      <c r="BD349" s="1502"/>
      <c r="BE349" s="4353"/>
      <c r="BF349" s="4396"/>
      <c r="BG349" s="2280"/>
      <c r="BH349" s="4353"/>
      <c r="BI349" s="4354"/>
      <c r="BJ349" s="4355"/>
      <c r="BK349" s="4356"/>
      <c r="BL349" s="1911">
        <f>BF349-BI349</f>
        <v>0</v>
      </c>
      <c r="BM349" s="2036"/>
      <c r="BN349" s="1902"/>
      <c r="BO349" s="1878"/>
      <c r="BP349" s="1878"/>
      <c r="BQ349" s="1915"/>
      <c r="BR349" s="2120"/>
      <c r="BS349" s="1913"/>
      <c r="BT349" s="1913"/>
      <c r="BU349" s="1913"/>
      <c r="BV349" s="1913"/>
      <c r="BW349" s="1913"/>
      <c r="BX349" s="1913"/>
      <c r="BY349" s="1913"/>
      <c r="BZ349" s="1913"/>
      <c r="CA349" s="1913"/>
      <c r="CB349" s="1913"/>
      <c r="CC349" s="1913"/>
      <c r="CD349" s="1919" t="s">
        <v>1713</v>
      </c>
    </row>
    <row r="350" spans="1:16383" ht="21" customHeight="1" thickBot="1" x14ac:dyDescent="0.25">
      <c r="A350" s="59" t="s">
        <v>161</v>
      </c>
      <c r="B350" s="60" t="s">
        <v>123</v>
      </c>
      <c r="C350" s="72" t="s">
        <v>124</v>
      </c>
      <c r="D350" s="163">
        <v>41</v>
      </c>
      <c r="E350" s="47" t="s">
        <v>2535</v>
      </c>
      <c r="F350" s="67" t="s">
        <v>2536</v>
      </c>
      <c r="G350" s="49">
        <v>1</v>
      </c>
      <c r="H350" s="49" t="s">
        <v>0</v>
      </c>
      <c r="I350" s="939">
        <v>4</v>
      </c>
      <c r="J350" s="493">
        <v>1</v>
      </c>
      <c r="K350" s="1077" t="s">
        <v>2524</v>
      </c>
      <c r="L350" s="744">
        <f>+M350+N350+O350+P350+Q350+R350+S350+T350</f>
        <v>269500000</v>
      </c>
      <c r="M350" s="746">
        <v>269500000</v>
      </c>
      <c r="N350" s="746"/>
      <c r="O350" s="746"/>
      <c r="P350" s="746"/>
      <c r="Q350" s="746"/>
      <c r="R350" s="746"/>
      <c r="S350" s="746"/>
      <c r="T350" s="746"/>
      <c r="U350" s="747">
        <f t="shared" ref="U350:U355" si="51">V350+W350+X350+Y350+Z350+AA350+AB350+AC350+AD350+AE350+AF350</f>
        <v>269500000</v>
      </c>
      <c r="V350" s="495">
        <v>269500000</v>
      </c>
      <c r="W350" s="52"/>
      <c r="X350" s="52"/>
      <c r="Y350" s="52"/>
      <c r="Z350" s="52"/>
      <c r="AA350" s="52"/>
      <c r="AB350" s="52"/>
      <c r="AC350" s="52"/>
      <c r="AD350" s="52"/>
      <c r="AE350" s="52"/>
      <c r="AF350" s="52"/>
      <c r="AG350" s="4637">
        <v>80111600</v>
      </c>
      <c r="AH350" s="4638" t="s">
        <v>2537</v>
      </c>
      <c r="AI350" s="4639" t="s">
        <v>2538</v>
      </c>
      <c r="AJ350" s="4639" t="s">
        <v>269</v>
      </c>
      <c r="AK350" s="4639"/>
      <c r="AL350" s="1520" t="s">
        <v>274</v>
      </c>
      <c r="AM350" s="4640">
        <v>113000000</v>
      </c>
      <c r="AN350" s="4640">
        <v>113000000</v>
      </c>
      <c r="AO350" s="1520" t="s">
        <v>250</v>
      </c>
      <c r="AP350" s="4639"/>
      <c r="AQ350" s="4638" t="s">
        <v>2539</v>
      </c>
      <c r="AR350" s="4641">
        <v>2201080201</v>
      </c>
      <c r="AS350" s="4642" t="s">
        <v>5842</v>
      </c>
      <c r="AT350" s="4643" t="s">
        <v>5843</v>
      </c>
      <c r="AU350" s="4644">
        <v>1</v>
      </c>
      <c r="AV350" s="4682">
        <v>1</v>
      </c>
      <c r="AW350" s="4645" t="s">
        <v>2538</v>
      </c>
      <c r="AX350" s="4645" t="s">
        <v>2540</v>
      </c>
      <c r="AY350" s="4683">
        <v>113000000</v>
      </c>
      <c r="AZ350" s="4646" t="s">
        <v>2541</v>
      </c>
      <c r="BA350" s="1527" t="s">
        <v>2542</v>
      </c>
      <c r="BB350" s="1527" t="s">
        <v>2543</v>
      </c>
      <c r="BC350" s="3082" t="s">
        <v>2537</v>
      </c>
      <c r="BD350" s="1527" t="s">
        <v>2544</v>
      </c>
      <c r="BE350" s="4647">
        <v>42793</v>
      </c>
      <c r="BF350" s="4640">
        <v>113000000</v>
      </c>
      <c r="BG350" s="4648">
        <v>2017000333</v>
      </c>
      <c r="BH350" s="4647">
        <v>42793</v>
      </c>
      <c r="BI350" s="4640">
        <v>113000000</v>
      </c>
      <c r="BJ350" s="4647" t="s">
        <v>2538</v>
      </c>
      <c r="BK350" s="4639" t="s">
        <v>2540</v>
      </c>
      <c r="BL350" s="1859">
        <f t="shared" ref="BL350:BL355" si="52">BF350-BI350</f>
        <v>0</v>
      </c>
      <c r="BM350" s="2196">
        <f>L350-(BI350+BI351+BI352+BI353+BI354+BI355)</f>
        <v>0</v>
      </c>
      <c r="BN350" s="1902"/>
      <c r="BO350" s="1878"/>
      <c r="BP350" s="1878"/>
      <c r="BQ350" s="1915"/>
      <c r="BR350" s="2045"/>
      <c r="BS350" s="1861"/>
      <c r="BT350" s="1861"/>
      <c r="BU350" s="1861"/>
      <c r="BV350" s="1861"/>
      <c r="BW350" s="1861"/>
      <c r="BX350" s="1861"/>
      <c r="BY350" s="1861"/>
      <c r="BZ350" s="1861"/>
      <c r="CA350" s="1861"/>
      <c r="CB350" s="1861"/>
      <c r="CC350" s="1862"/>
      <c r="CD350" s="1863" t="s">
        <v>2511</v>
      </c>
    </row>
    <row r="351" spans="1:16383" ht="21" customHeight="1" thickBot="1" x14ac:dyDescent="0.25">
      <c r="A351" s="62" t="s">
        <v>161</v>
      </c>
      <c r="B351" s="3" t="s">
        <v>123</v>
      </c>
      <c r="C351" s="1079" t="s">
        <v>124</v>
      </c>
      <c r="D351" s="460">
        <v>41</v>
      </c>
      <c r="E351" s="575" t="s">
        <v>2535</v>
      </c>
      <c r="F351" s="608" t="s">
        <v>2536</v>
      </c>
      <c r="G351" s="576">
        <v>1</v>
      </c>
      <c r="H351" s="576" t="s">
        <v>0</v>
      </c>
      <c r="I351" s="941">
        <v>4</v>
      </c>
      <c r="J351" s="454">
        <v>1</v>
      </c>
      <c r="K351" s="25"/>
      <c r="L351" s="790"/>
      <c r="M351" s="791"/>
      <c r="N351" s="791"/>
      <c r="O351" s="791"/>
      <c r="P351" s="791"/>
      <c r="Q351" s="791"/>
      <c r="R351" s="791"/>
      <c r="S351" s="791"/>
      <c r="T351" s="791"/>
      <c r="U351" s="792">
        <f t="shared" si="51"/>
        <v>0</v>
      </c>
      <c r="V351" s="791"/>
      <c r="W351" s="7"/>
      <c r="X351" s="7"/>
      <c r="Y351" s="7"/>
      <c r="Z351" s="7"/>
      <c r="AA351" s="7"/>
      <c r="AB351" s="7"/>
      <c r="AC351" s="7"/>
      <c r="AD351" s="7"/>
      <c r="AE351" s="7"/>
      <c r="AF351" s="7"/>
      <c r="AG351" s="4684">
        <v>80111600</v>
      </c>
      <c r="AH351" s="4685" t="s">
        <v>2545</v>
      </c>
      <c r="AI351" s="4686" t="s">
        <v>2538</v>
      </c>
      <c r="AJ351" s="4686" t="s">
        <v>269</v>
      </c>
      <c r="AK351" s="4686"/>
      <c r="AL351" s="2512" t="s">
        <v>274</v>
      </c>
      <c r="AM351" s="4687">
        <v>134000000</v>
      </c>
      <c r="AN351" s="4687">
        <v>134000000</v>
      </c>
      <c r="AO351" s="2795" t="s">
        <v>250</v>
      </c>
      <c r="AP351" s="4686"/>
      <c r="AQ351" s="4688" t="s">
        <v>2539</v>
      </c>
      <c r="AR351" s="4689">
        <v>2201080201</v>
      </c>
      <c r="AS351" s="4642" t="s">
        <v>5844</v>
      </c>
      <c r="AT351" s="4643" t="s">
        <v>2546</v>
      </c>
      <c r="AU351" s="4644">
        <v>1</v>
      </c>
      <c r="AV351" s="4682">
        <v>1</v>
      </c>
      <c r="AW351" s="4645" t="s">
        <v>2538</v>
      </c>
      <c r="AX351" s="4645" t="s">
        <v>2540</v>
      </c>
      <c r="AY351" s="4683">
        <v>134000000</v>
      </c>
      <c r="AZ351" s="4690" t="s">
        <v>2547</v>
      </c>
      <c r="BA351" s="2511" t="s">
        <v>819</v>
      </c>
      <c r="BB351" s="2511" t="s">
        <v>2548</v>
      </c>
      <c r="BC351" s="4691" t="s">
        <v>2545</v>
      </c>
      <c r="BD351" s="2511" t="s">
        <v>2549</v>
      </c>
      <c r="BE351" s="4692">
        <v>42811</v>
      </c>
      <c r="BF351" s="4687">
        <v>134000000</v>
      </c>
      <c r="BG351" s="4693">
        <v>2017000453</v>
      </c>
      <c r="BH351" s="4692">
        <v>42811</v>
      </c>
      <c r="BI351" s="4687">
        <v>134000000</v>
      </c>
      <c r="BJ351" s="4692" t="s">
        <v>2538</v>
      </c>
      <c r="BK351" s="4686" t="s">
        <v>2540</v>
      </c>
      <c r="BL351" s="1876">
        <f t="shared" si="52"/>
        <v>0</v>
      </c>
      <c r="BM351" s="2104"/>
      <c r="BN351" s="1902"/>
      <c r="BO351" s="1878"/>
      <c r="BP351" s="1878"/>
      <c r="BQ351" s="1915"/>
      <c r="BR351" s="2105"/>
      <c r="BS351" s="2106"/>
      <c r="BT351" s="2106"/>
      <c r="BU351" s="2106"/>
      <c r="BV351" s="2106"/>
      <c r="BW351" s="2106"/>
      <c r="BX351" s="2106"/>
      <c r="BY351" s="2106"/>
      <c r="BZ351" s="2106"/>
      <c r="CA351" s="2106"/>
      <c r="CB351" s="2106"/>
      <c r="CC351" s="2107"/>
      <c r="CD351" s="2108" t="s">
        <v>2511</v>
      </c>
    </row>
    <row r="352" spans="1:16383" ht="31.5" customHeight="1" thickBot="1" x14ac:dyDescent="0.25">
      <c r="A352" s="62" t="s">
        <v>161</v>
      </c>
      <c r="B352" s="3" t="s">
        <v>123</v>
      </c>
      <c r="C352" s="1079" t="s">
        <v>124</v>
      </c>
      <c r="D352" s="460">
        <v>41</v>
      </c>
      <c r="E352" s="575" t="s">
        <v>2535</v>
      </c>
      <c r="F352" s="608" t="s">
        <v>2536</v>
      </c>
      <c r="G352" s="576">
        <v>1</v>
      </c>
      <c r="H352" s="576" t="s">
        <v>0</v>
      </c>
      <c r="I352" s="941">
        <v>4</v>
      </c>
      <c r="J352" s="454">
        <v>1</v>
      </c>
      <c r="K352" s="25"/>
      <c r="L352" s="790"/>
      <c r="M352" s="791"/>
      <c r="N352" s="791"/>
      <c r="O352" s="791"/>
      <c r="P352" s="791"/>
      <c r="Q352" s="791"/>
      <c r="R352" s="791"/>
      <c r="S352" s="791"/>
      <c r="T352" s="791"/>
      <c r="U352" s="792">
        <f t="shared" si="51"/>
        <v>0</v>
      </c>
      <c r="V352" s="791"/>
      <c r="W352" s="7"/>
      <c r="X352" s="7"/>
      <c r="Y352" s="7"/>
      <c r="Z352" s="7"/>
      <c r="AA352" s="7"/>
      <c r="AB352" s="7"/>
      <c r="AC352" s="7"/>
      <c r="AD352" s="7"/>
      <c r="AE352" s="7"/>
      <c r="AF352" s="7"/>
      <c r="AG352" s="4684">
        <v>80111600</v>
      </c>
      <c r="AH352" s="4685" t="s">
        <v>6278</v>
      </c>
      <c r="AI352" s="4686" t="s">
        <v>2550</v>
      </c>
      <c r="AJ352" s="4686" t="s">
        <v>309</v>
      </c>
      <c r="AK352" s="4686"/>
      <c r="AL352" s="2512" t="s">
        <v>274</v>
      </c>
      <c r="AM352" s="4687">
        <v>22500000</v>
      </c>
      <c r="AN352" s="4687">
        <v>22500000</v>
      </c>
      <c r="AO352" s="4685" t="s">
        <v>250</v>
      </c>
      <c r="AP352" s="4686"/>
      <c r="AQ352" s="4685" t="s">
        <v>2539</v>
      </c>
      <c r="AR352" s="4689">
        <v>2201080201</v>
      </c>
      <c r="AS352" s="4642" t="s">
        <v>2932</v>
      </c>
      <c r="AT352" s="4643" t="s">
        <v>2551</v>
      </c>
      <c r="AU352" s="4644">
        <v>1</v>
      </c>
      <c r="AV352" s="4682">
        <v>1</v>
      </c>
      <c r="AW352" s="4645" t="s">
        <v>2550</v>
      </c>
      <c r="AX352" s="4645" t="s">
        <v>2552</v>
      </c>
      <c r="AY352" s="4683">
        <v>22500000</v>
      </c>
      <c r="AZ352" s="4690"/>
      <c r="BA352" s="2511"/>
      <c r="BB352" s="2511" t="s">
        <v>2553</v>
      </c>
      <c r="BC352" s="4691" t="s">
        <v>2554</v>
      </c>
      <c r="BD352" s="2511" t="s">
        <v>2555</v>
      </c>
      <c r="BE352" s="4692">
        <v>42940</v>
      </c>
      <c r="BF352" s="4687">
        <v>22500000</v>
      </c>
      <c r="BG352" s="4693">
        <v>2017001113</v>
      </c>
      <c r="BH352" s="4692">
        <v>42940</v>
      </c>
      <c r="BI352" s="4687">
        <v>22500000</v>
      </c>
      <c r="BJ352" s="4692"/>
      <c r="BK352" s="4686"/>
      <c r="BL352" s="1876">
        <f t="shared" si="52"/>
        <v>0</v>
      </c>
      <c r="BM352" s="2104"/>
      <c r="BN352" s="1902"/>
      <c r="BO352" s="1878"/>
      <c r="BP352" s="1878"/>
      <c r="BQ352" s="1915"/>
      <c r="BR352" s="2105"/>
      <c r="BS352" s="2106"/>
      <c r="BT352" s="2106"/>
      <c r="BU352" s="2106"/>
      <c r="BV352" s="2106"/>
      <c r="BW352" s="2106"/>
      <c r="BX352" s="2106"/>
      <c r="BY352" s="2106"/>
      <c r="BZ352" s="2106"/>
      <c r="CA352" s="2106"/>
      <c r="CB352" s="2106"/>
      <c r="CC352" s="2107"/>
      <c r="CD352" s="2108" t="s">
        <v>2511</v>
      </c>
    </row>
    <row r="353" spans="1:82" ht="21" customHeight="1" x14ac:dyDescent="0.2">
      <c r="A353" s="62" t="s">
        <v>161</v>
      </c>
      <c r="B353" s="3" t="s">
        <v>123</v>
      </c>
      <c r="C353" s="1079" t="s">
        <v>124</v>
      </c>
      <c r="D353" s="460">
        <v>41</v>
      </c>
      <c r="E353" s="575" t="s">
        <v>2535</v>
      </c>
      <c r="F353" s="608" t="s">
        <v>2536</v>
      </c>
      <c r="G353" s="576">
        <v>1</v>
      </c>
      <c r="H353" s="576" t="s">
        <v>0</v>
      </c>
      <c r="I353" s="941">
        <v>4</v>
      </c>
      <c r="J353" s="454">
        <v>1</v>
      </c>
      <c r="K353" s="25"/>
      <c r="L353" s="790"/>
      <c r="M353" s="791"/>
      <c r="N353" s="791"/>
      <c r="O353" s="791"/>
      <c r="P353" s="791"/>
      <c r="Q353" s="791"/>
      <c r="R353" s="791"/>
      <c r="S353" s="791"/>
      <c r="T353" s="791"/>
      <c r="U353" s="792">
        <f t="shared" si="51"/>
        <v>0</v>
      </c>
      <c r="V353" s="791"/>
      <c r="W353" s="7"/>
      <c r="X353" s="7"/>
      <c r="Y353" s="7"/>
      <c r="Z353" s="7"/>
      <c r="AA353" s="7"/>
      <c r="AB353" s="7"/>
      <c r="AC353" s="7"/>
      <c r="AD353" s="7"/>
      <c r="AE353" s="7"/>
      <c r="AF353" s="7"/>
      <c r="AG353" s="1864"/>
      <c r="AH353" s="2094"/>
      <c r="AI353" s="1865"/>
      <c r="AJ353" s="1865"/>
      <c r="AK353" s="1865"/>
      <c r="AL353" s="1956"/>
      <c r="AM353" s="4057"/>
      <c r="AN353" s="4057"/>
      <c r="AO353" s="1865"/>
      <c r="AP353" s="1865"/>
      <c r="AQ353" s="2094"/>
      <c r="AR353" s="2095"/>
      <c r="AS353" s="2096"/>
      <c r="AT353" s="2432"/>
      <c r="AU353" s="2523"/>
      <c r="AV353" s="2452"/>
      <c r="AW353" s="1867" t="s">
        <v>1647</v>
      </c>
      <c r="AX353" s="1867"/>
      <c r="AY353" s="2976"/>
      <c r="AZ353" s="1397"/>
      <c r="BA353" s="1397"/>
      <c r="BB353" s="1397"/>
      <c r="BC353" s="1830"/>
      <c r="BD353" s="1397"/>
      <c r="BE353" s="4171"/>
      <c r="BF353" s="4557"/>
      <c r="BG353" s="4650"/>
      <c r="BH353" s="4171"/>
      <c r="BI353" s="4557"/>
      <c r="BJ353" s="4513"/>
      <c r="BK353" s="4171"/>
      <c r="BL353" s="1876">
        <f t="shared" si="52"/>
        <v>0</v>
      </c>
      <c r="BM353" s="2104"/>
      <c r="BN353" s="1902"/>
      <c r="BO353" s="1878"/>
      <c r="BP353" s="1878"/>
      <c r="BQ353" s="1915"/>
      <c r="BR353" s="2105"/>
      <c r="BS353" s="2106"/>
      <c r="BT353" s="2106"/>
      <c r="BU353" s="2106"/>
      <c r="BV353" s="2106"/>
      <c r="BW353" s="2106"/>
      <c r="BX353" s="2106"/>
      <c r="BY353" s="2106"/>
      <c r="BZ353" s="2106"/>
      <c r="CA353" s="2106"/>
      <c r="CB353" s="2106"/>
      <c r="CC353" s="2107"/>
      <c r="CD353" s="2108" t="s">
        <v>2511</v>
      </c>
    </row>
    <row r="354" spans="1:82" ht="21" customHeight="1" x14ac:dyDescent="0.2">
      <c r="A354" s="62" t="s">
        <v>161</v>
      </c>
      <c r="B354" s="3" t="s">
        <v>123</v>
      </c>
      <c r="C354" s="1079" t="s">
        <v>124</v>
      </c>
      <c r="D354" s="460">
        <v>41</v>
      </c>
      <c r="E354" s="575" t="s">
        <v>2535</v>
      </c>
      <c r="F354" s="608" t="s">
        <v>2536</v>
      </c>
      <c r="G354" s="576">
        <v>1</v>
      </c>
      <c r="H354" s="576" t="s">
        <v>0</v>
      </c>
      <c r="I354" s="941">
        <v>4</v>
      </c>
      <c r="J354" s="454">
        <v>1</v>
      </c>
      <c r="K354" s="25"/>
      <c r="L354" s="790"/>
      <c r="M354" s="791"/>
      <c r="N354" s="791"/>
      <c r="O354" s="791"/>
      <c r="P354" s="791"/>
      <c r="Q354" s="791"/>
      <c r="R354" s="791"/>
      <c r="S354" s="791"/>
      <c r="T354" s="791"/>
      <c r="U354" s="792">
        <f t="shared" si="51"/>
        <v>0</v>
      </c>
      <c r="V354" s="791"/>
      <c r="W354" s="7"/>
      <c r="X354" s="7"/>
      <c r="Y354" s="7"/>
      <c r="Z354" s="7"/>
      <c r="AA354" s="7"/>
      <c r="AB354" s="7"/>
      <c r="AC354" s="7"/>
      <c r="AD354" s="7"/>
      <c r="AE354" s="7"/>
      <c r="AF354" s="7"/>
      <c r="AG354" s="1864"/>
      <c r="AH354" s="2094"/>
      <c r="AI354" s="1865"/>
      <c r="AJ354" s="1865"/>
      <c r="AK354" s="1865"/>
      <c r="AL354" s="1956"/>
      <c r="AM354" s="4057"/>
      <c r="AN354" s="4057"/>
      <c r="AO354" s="1865"/>
      <c r="AP354" s="1865"/>
      <c r="AQ354" s="2094"/>
      <c r="AR354" s="2095"/>
      <c r="AS354" s="2096"/>
      <c r="AT354" s="2432"/>
      <c r="AU354" s="2523"/>
      <c r="AV354" s="2452"/>
      <c r="AW354" s="1867"/>
      <c r="AX354" s="1867"/>
      <c r="AY354" s="2976"/>
      <c r="AZ354" s="1397"/>
      <c r="BA354" s="1397"/>
      <c r="BB354" s="1397"/>
      <c r="BC354" s="1830"/>
      <c r="BD354" s="1397"/>
      <c r="BE354" s="4171"/>
      <c r="BF354" s="4557"/>
      <c r="BG354" s="4650"/>
      <c r="BH354" s="4171"/>
      <c r="BI354" s="4557"/>
      <c r="BJ354" s="4513"/>
      <c r="BK354" s="4171"/>
      <c r="BL354" s="1876">
        <f t="shared" si="52"/>
        <v>0</v>
      </c>
      <c r="BM354" s="2104"/>
      <c r="BN354" s="1902"/>
      <c r="BO354" s="1878"/>
      <c r="BP354" s="1878"/>
      <c r="BQ354" s="1915"/>
      <c r="BR354" s="2105"/>
      <c r="BS354" s="2106"/>
      <c r="BT354" s="2106"/>
      <c r="BU354" s="2106"/>
      <c r="BV354" s="2106"/>
      <c r="BW354" s="2106"/>
      <c r="BX354" s="2106"/>
      <c r="BY354" s="2106"/>
      <c r="BZ354" s="2106"/>
      <c r="CA354" s="2106"/>
      <c r="CB354" s="2106"/>
      <c r="CC354" s="2107"/>
      <c r="CD354" s="2108" t="s">
        <v>2511</v>
      </c>
    </row>
    <row r="355" spans="1:82" ht="21" customHeight="1" thickBot="1" x14ac:dyDescent="0.25">
      <c r="A355" s="63" t="s">
        <v>161</v>
      </c>
      <c r="B355" s="64" t="s">
        <v>123</v>
      </c>
      <c r="C355" s="1080" t="s">
        <v>124</v>
      </c>
      <c r="D355" s="431">
        <v>41</v>
      </c>
      <c r="E355" s="581" t="s">
        <v>2535</v>
      </c>
      <c r="F355" s="609" t="s">
        <v>2536</v>
      </c>
      <c r="G355" s="582">
        <v>1</v>
      </c>
      <c r="H355" s="582" t="s">
        <v>0</v>
      </c>
      <c r="I355" s="943">
        <v>4</v>
      </c>
      <c r="J355" s="496">
        <v>1</v>
      </c>
      <c r="K355" s="56"/>
      <c r="L355" s="822"/>
      <c r="M355" s="851"/>
      <c r="N355" s="851"/>
      <c r="O355" s="851"/>
      <c r="P355" s="851"/>
      <c r="Q355" s="851"/>
      <c r="R355" s="851"/>
      <c r="S355" s="851"/>
      <c r="T355" s="851"/>
      <c r="U355" s="823">
        <f t="shared" si="51"/>
        <v>0</v>
      </c>
      <c r="V355" s="851"/>
      <c r="W355" s="58"/>
      <c r="X355" s="58"/>
      <c r="Y355" s="58"/>
      <c r="Z355" s="58"/>
      <c r="AA355" s="58"/>
      <c r="AB355" s="58"/>
      <c r="AC355" s="58"/>
      <c r="AD355" s="58"/>
      <c r="AE355" s="58"/>
      <c r="AF355" s="58"/>
      <c r="AG355" s="1881"/>
      <c r="AH355" s="2109"/>
      <c r="AI355" s="1882"/>
      <c r="AJ355" s="1882"/>
      <c r="AK355" s="1882"/>
      <c r="AL355" s="1959"/>
      <c r="AM355" s="4058"/>
      <c r="AN355" s="4058"/>
      <c r="AO355" s="1882"/>
      <c r="AP355" s="1882"/>
      <c r="AQ355" s="2109"/>
      <c r="AR355" s="2110"/>
      <c r="AS355" s="2111"/>
      <c r="AT355" s="2525"/>
      <c r="AU355" s="2526"/>
      <c r="AV355" s="4192"/>
      <c r="AW355" s="1884"/>
      <c r="AX355" s="1884"/>
      <c r="AY355" s="2973"/>
      <c r="AZ355" s="1963"/>
      <c r="BA355" s="1963"/>
      <c r="BB355" s="1963"/>
      <c r="BC355" s="4651"/>
      <c r="BD355" s="1963"/>
      <c r="BE355" s="4195"/>
      <c r="BF355" s="4652"/>
      <c r="BG355" s="4653"/>
      <c r="BH355" s="4195"/>
      <c r="BI355" s="4652"/>
      <c r="BJ355" s="4654"/>
      <c r="BK355" s="4195"/>
      <c r="BL355" s="1894">
        <f t="shared" si="52"/>
        <v>0</v>
      </c>
      <c r="BM355" s="2119"/>
      <c r="BN355" s="1902"/>
      <c r="BO355" s="1878"/>
      <c r="BP355" s="1878"/>
      <c r="BQ355" s="1915"/>
      <c r="BR355" s="2120"/>
      <c r="BS355" s="1913"/>
      <c r="BT355" s="1913"/>
      <c r="BU355" s="1913"/>
      <c r="BV355" s="1913"/>
      <c r="BW355" s="1913"/>
      <c r="BX355" s="1913"/>
      <c r="BY355" s="1913"/>
      <c r="BZ355" s="1913"/>
      <c r="CA355" s="1913"/>
      <c r="CB355" s="1913"/>
      <c r="CC355" s="2121"/>
      <c r="CD355" s="2122" t="s">
        <v>2511</v>
      </c>
    </row>
    <row r="356" spans="1:82" ht="25.5" customHeight="1" thickBot="1" x14ac:dyDescent="0.25">
      <c r="A356" s="570" t="s">
        <v>161</v>
      </c>
      <c r="B356" s="571" t="s">
        <v>123</v>
      </c>
      <c r="C356" s="587" t="s">
        <v>124</v>
      </c>
      <c r="D356" s="163">
        <v>42</v>
      </c>
      <c r="E356" s="47" t="s">
        <v>933</v>
      </c>
      <c r="F356" s="48" t="s">
        <v>934</v>
      </c>
      <c r="G356" s="49">
        <v>434</v>
      </c>
      <c r="H356" s="49" t="s">
        <v>1</v>
      </c>
      <c r="I356" s="49">
        <v>521</v>
      </c>
      <c r="J356" s="493">
        <v>521</v>
      </c>
      <c r="K356" s="50"/>
      <c r="L356" s="51">
        <f>+M356+N356+O356+P356+Q356+R356+S356+T356</f>
        <v>30000000</v>
      </c>
      <c r="M356" s="455">
        <v>30000000</v>
      </c>
      <c r="N356" s="455"/>
      <c r="O356" s="455"/>
      <c r="P356" s="455"/>
      <c r="Q356" s="455"/>
      <c r="R356" s="455"/>
      <c r="S356" s="455"/>
      <c r="T356" s="455"/>
      <c r="U356" s="467">
        <v>16000000</v>
      </c>
      <c r="V356" s="597"/>
      <c r="W356" s="597"/>
      <c r="X356" s="597"/>
      <c r="Y356" s="597"/>
      <c r="Z356" s="597"/>
      <c r="AA356" s="597"/>
      <c r="AB356" s="597"/>
      <c r="AC356" s="597"/>
      <c r="AD356" s="52"/>
      <c r="AE356" s="52"/>
      <c r="AF356" s="52"/>
      <c r="AG356" s="4694">
        <v>81141601</v>
      </c>
      <c r="AH356" s="4695" t="s">
        <v>935</v>
      </c>
      <c r="AI356" s="1846">
        <v>43035</v>
      </c>
      <c r="AJ356" s="1845" t="s">
        <v>936</v>
      </c>
      <c r="AK356" s="1845" t="s">
        <v>937</v>
      </c>
      <c r="AL356" s="1845" t="s">
        <v>938</v>
      </c>
      <c r="AM356" s="1923">
        <v>16035000</v>
      </c>
      <c r="AN356" s="1923">
        <f>+AM356</f>
        <v>16035000</v>
      </c>
      <c r="AO356" s="1845" t="s">
        <v>939</v>
      </c>
      <c r="AP356" s="1845" t="s">
        <v>939</v>
      </c>
      <c r="AQ356" s="1462" t="s">
        <v>940</v>
      </c>
      <c r="AR356" s="1845">
        <v>2201080301</v>
      </c>
      <c r="AS356" s="2011" t="s">
        <v>5845</v>
      </c>
      <c r="AT356" s="1143" t="s">
        <v>383</v>
      </c>
      <c r="AU356" s="2157">
        <v>521</v>
      </c>
      <c r="AV356" s="2157"/>
      <c r="AW356" s="2013"/>
      <c r="AX356" s="2013"/>
      <c r="AY356" s="2013"/>
      <c r="AZ356" s="1854" t="s">
        <v>941</v>
      </c>
      <c r="BA356" s="1854" t="s">
        <v>942</v>
      </c>
      <c r="BB356" s="4696" t="s">
        <v>943</v>
      </c>
      <c r="BC356" s="4697" t="s">
        <v>944</v>
      </c>
      <c r="BD356" s="1854">
        <v>251</v>
      </c>
      <c r="BE356" s="2093">
        <v>43035</v>
      </c>
      <c r="BF356" s="1860">
        <v>16035000</v>
      </c>
      <c r="BG356" s="1860">
        <v>275</v>
      </c>
      <c r="BH356" s="2093">
        <v>43048</v>
      </c>
      <c r="BI356" s="1972">
        <v>16000000</v>
      </c>
      <c r="BJ356" s="2093">
        <v>43048</v>
      </c>
      <c r="BK356" s="2093">
        <v>43053</v>
      </c>
      <c r="BL356" s="1859">
        <f>+BF356-BI356</f>
        <v>35000</v>
      </c>
      <c r="BM356" s="2197">
        <f>+L356-BI356</f>
        <v>14000000</v>
      </c>
      <c r="BN356" s="2197"/>
      <c r="BO356" s="2197"/>
      <c r="BP356" s="2197"/>
      <c r="BQ356" s="2197"/>
      <c r="BR356" s="1861"/>
      <c r="BS356" s="1861"/>
      <c r="BT356" s="1861"/>
      <c r="BU356" s="1861"/>
      <c r="BV356" s="1861"/>
      <c r="BW356" s="1861"/>
      <c r="BX356" s="1861"/>
      <c r="BY356" s="1861"/>
      <c r="BZ356" s="1861"/>
      <c r="CA356" s="1861"/>
      <c r="CB356" s="1861"/>
      <c r="CC356" s="1861"/>
      <c r="CD356" s="1978" t="s">
        <v>911</v>
      </c>
    </row>
    <row r="357" spans="1:82" ht="25.5" customHeight="1" thickBot="1" x14ac:dyDescent="0.25">
      <c r="A357" s="573" t="s">
        <v>161</v>
      </c>
      <c r="B357" s="574" t="s">
        <v>123</v>
      </c>
      <c r="C357" s="588" t="s">
        <v>124</v>
      </c>
      <c r="D357" s="460">
        <v>42</v>
      </c>
      <c r="E357" s="575" t="s">
        <v>933</v>
      </c>
      <c r="F357" s="526" t="s">
        <v>934</v>
      </c>
      <c r="G357" s="576">
        <v>434</v>
      </c>
      <c r="H357" s="576" t="s">
        <v>1</v>
      </c>
      <c r="I357" s="576">
        <v>521</v>
      </c>
      <c r="J357" s="454">
        <v>521</v>
      </c>
      <c r="K357" s="538"/>
      <c r="L357" s="465"/>
      <c r="M357" s="466"/>
      <c r="N357" s="466"/>
      <c r="O357" s="466"/>
      <c r="P357" s="466"/>
      <c r="Q357" s="466"/>
      <c r="R357" s="466"/>
      <c r="S357" s="466"/>
      <c r="T357" s="466"/>
      <c r="U357" s="467">
        <f t="shared" ref="U357:U362" si="53">SUBTOTAL(9,V357:AC357)</f>
        <v>0</v>
      </c>
      <c r="V357" s="466"/>
      <c r="W357" s="466"/>
      <c r="X357" s="466"/>
      <c r="Y357" s="466"/>
      <c r="Z357" s="466"/>
      <c r="AA357" s="466"/>
      <c r="AB357" s="466"/>
      <c r="AC357" s="466"/>
      <c r="AD357" s="466"/>
      <c r="AE357" s="466"/>
      <c r="AF357" s="466"/>
      <c r="AG357" s="1147"/>
      <c r="AH357" s="2018"/>
      <c r="AI357" s="2018"/>
      <c r="AJ357" s="2018"/>
      <c r="AK357" s="2018"/>
      <c r="AL357" s="2018"/>
      <c r="AM357" s="2652"/>
      <c r="AN357" s="2652"/>
      <c r="AO357" s="2018"/>
      <c r="AP357" s="2018"/>
      <c r="AQ357" s="2018"/>
      <c r="AR357" s="2018"/>
      <c r="AS357" s="2198" t="s">
        <v>5846</v>
      </c>
      <c r="AT357" s="1143" t="s">
        <v>383</v>
      </c>
      <c r="AU357" s="2199">
        <v>1</v>
      </c>
      <c r="AV357" s="2199"/>
      <c r="AW357" s="1970">
        <v>43042</v>
      </c>
      <c r="AX357" s="1970">
        <v>43053</v>
      </c>
      <c r="AY357" s="1991">
        <v>7000000</v>
      </c>
      <c r="AZ357" s="2200"/>
      <c r="BA357" s="2200"/>
      <c r="BB357" s="2200"/>
      <c r="BC357" s="2200"/>
      <c r="BD357" s="2200"/>
      <c r="BE357" s="2169"/>
      <c r="BF357" s="2169"/>
      <c r="BG357" s="2169"/>
      <c r="BH357" s="2169"/>
      <c r="BI357" s="2169"/>
      <c r="BJ357" s="2169"/>
      <c r="BK357" s="2169"/>
      <c r="BL357" s="2024"/>
      <c r="BM357" s="2169"/>
      <c r="BN357" s="2169"/>
      <c r="BO357" s="2169"/>
      <c r="BP357" s="2169"/>
      <c r="BQ357" s="2169"/>
      <c r="BR357" s="2106"/>
      <c r="BS357" s="2106"/>
      <c r="BT357" s="2106"/>
      <c r="BU357" s="2106"/>
      <c r="BV357" s="2106"/>
      <c r="BW357" s="2106"/>
      <c r="BX357" s="2106"/>
      <c r="BY357" s="2106"/>
      <c r="BZ357" s="2106"/>
      <c r="CA357" s="2106"/>
      <c r="CB357" s="2106"/>
      <c r="CC357" s="2106"/>
      <c r="CD357" s="1978" t="s">
        <v>911</v>
      </c>
    </row>
    <row r="358" spans="1:82" ht="25.5" customHeight="1" thickBot="1" x14ac:dyDescent="0.25">
      <c r="A358" s="578" t="s">
        <v>161</v>
      </c>
      <c r="B358" s="579" t="s">
        <v>123</v>
      </c>
      <c r="C358" s="596" t="s">
        <v>124</v>
      </c>
      <c r="D358" s="431">
        <v>42</v>
      </c>
      <c r="E358" s="581" t="s">
        <v>933</v>
      </c>
      <c r="F358" s="433" t="s">
        <v>934</v>
      </c>
      <c r="G358" s="582">
        <v>434</v>
      </c>
      <c r="H358" s="582" t="s">
        <v>1</v>
      </c>
      <c r="I358" s="582">
        <v>521</v>
      </c>
      <c r="J358" s="496">
        <v>521</v>
      </c>
      <c r="K358" s="544"/>
      <c r="L358" s="439"/>
      <c r="M358" s="474"/>
      <c r="N358" s="474"/>
      <c r="O358" s="474"/>
      <c r="P358" s="474"/>
      <c r="Q358" s="474"/>
      <c r="R358" s="474"/>
      <c r="S358" s="474"/>
      <c r="T358" s="474"/>
      <c r="U358" s="467">
        <f t="shared" si="53"/>
        <v>0</v>
      </c>
      <c r="V358" s="598"/>
      <c r="W358" s="598"/>
      <c r="X358" s="598"/>
      <c r="Y358" s="598"/>
      <c r="Z358" s="598"/>
      <c r="AA358" s="598"/>
      <c r="AB358" s="598"/>
      <c r="AC358" s="598"/>
      <c r="AD358" s="598"/>
      <c r="AE358" s="598"/>
      <c r="AF358" s="598"/>
      <c r="AG358" s="1995"/>
      <c r="AH358" s="1505"/>
      <c r="AI358" s="1505"/>
      <c r="AJ358" s="1505"/>
      <c r="AK358" s="1505"/>
      <c r="AL358" s="1505"/>
      <c r="AM358" s="1995"/>
      <c r="AN358" s="1995"/>
      <c r="AO358" s="1505"/>
      <c r="AP358" s="1505"/>
      <c r="AQ358" s="1505"/>
      <c r="AR358" s="1505"/>
      <c r="AS358" s="2201" t="s">
        <v>5847</v>
      </c>
      <c r="AT358" s="1997"/>
      <c r="AU358" s="1998"/>
      <c r="AV358" s="1998"/>
      <c r="AW358" s="1970">
        <v>43057</v>
      </c>
      <c r="AX358" s="2142">
        <v>43058</v>
      </c>
      <c r="AY358" s="2000">
        <v>13000000</v>
      </c>
      <c r="AZ358" s="1510"/>
      <c r="BA358" s="1510"/>
      <c r="BB358" s="1510"/>
      <c r="BC358" s="1510"/>
      <c r="BD358" s="1510"/>
      <c r="BE358" s="1499"/>
      <c r="BF358" s="1499"/>
      <c r="BG358" s="1499"/>
      <c r="BH358" s="1499"/>
      <c r="BI358" s="2202"/>
      <c r="BJ358" s="1499"/>
      <c r="BK358" s="1499"/>
      <c r="BL358" s="2203">
        <f t="shared" ref="BL358:BL368" si="54">BF358-BI358</f>
        <v>0</v>
      </c>
      <c r="BM358" s="2203">
        <f>L358-(BI358:BI3750)</f>
        <v>0</v>
      </c>
      <c r="BN358" s="2203"/>
      <c r="BO358" s="2203"/>
      <c r="BP358" s="2203"/>
      <c r="BQ358" s="2203"/>
      <c r="BR358" s="2006"/>
      <c r="BS358" s="2006"/>
      <c r="BT358" s="2006"/>
      <c r="BU358" s="2006"/>
      <c r="BV358" s="2006"/>
      <c r="BW358" s="2006"/>
      <c r="BX358" s="2006"/>
      <c r="BY358" s="2006"/>
      <c r="BZ358" s="2006"/>
      <c r="CA358" s="2006"/>
      <c r="CB358" s="2006"/>
      <c r="CC358" s="2006"/>
      <c r="CD358" s="1978" t="s">
        <v>911</v>
      </c>
    </row>
    <row r="359" spans="1:82" ht="25.5" customHeight="1" thickBot="1" x14ac:dyDescent="0.25">
      <c r="A359" s="600" t="s">
        <v>161</v>
      </c>
      <c r="B359" s="601" t="s">
        <v>123</v>
      </c>
      <c r="C359" s="568" t="s">
        <v>124</v>
      </c>
      <c r="D359" s="179">
        <v>42</v>
      </c>
      <c r="E359" s="4" t="s">
        <v>933</v>
      </c>
      <c r="F359" s="602" t="s">
        <v>934</v>
      </c>
      <c r="G359" s="603">
        <v>434</v>
      </c>
      <c r="H359" s="603" t="s">
        <v>1</v>
      </c>
      <c r="I359" s="603">
        <v>521</v>
      </c>
      <c r="J359" s="604">
        <v>521</v>
      </c>
      <c r="K359" s="584"/>
      <c r="L359" s="354"/>
      <c r="M359" s="7"/>
      <c r="N359" s="7"/>
      <c r="O359" s="7"/>
      <c r="P359" s="7"/>
      <c r="Q359" s="7"/>
      <c r="R359" s="7"/>
      <c r="S359" s="7"/>
      <c r="T359" s="7"/>
      <c r="U359" s="467">
        <f t="shared" si="53"/>
        <v>0</v>
      </c>
      <c r="V359" s="7"/>
      <c r="W359" s="7"/>
      <c r="X359" s="7"/>
      <c r="Y359" s="7"/>
      <c r="Z359" s="7"/>
      <c r="AA359" s="7"/>
      <c r="AB359" s="7"/>
      <c r="AC359" s="7"/>
      <c r="AD359" s="7"/>
      <c r="AE359" s="7"/>
      <c r="AF359" s="7"/>
      <c r="AG359" s="1864"/>
      <c r="AH359" s="1956"/>
      <c r="AI359" s="1956"/>
      <c r="AJ359" s="1956"/>
      <c r="AK359" s="1956"/>
      <c r="AL359" s="1956"/>
      <c r="AM359" s="1864"/>
      <c r="AN359" s="1864"/>
      <c r="AO359" s="1956"/>
      <c r="AP359" s="1956"/>
      <c r="AQ359" s="1956"/>
      <c r="AR359" s="1956"/>
      <c r="AS359" s="2204" t="s">
        <v>945</v>
      </c>
      <c r="AT359" s="2205" t="s">
        <v>383</v>
      </c>
      <c r="AU359" s="2206">
        <v>521</v>
      </c>
      <c r="AV359" s="2206">
        <v>382</v>
      </c>
      <c r="AW359" s="2207">
        <v>42736</v>
      </c>
      <c r="AX359" s="2207">
        <v>43100</v>
      </c>
      <c r="AY359" s="2143">
        <v>0</v>
      </c>
      <c r="AZ359" s="1397"/>
      <c r="BA359" s="1397"/>
      <c r="BB359" s="1397"/>
      <c r="BC359" s="1397"/>
      <c r="BD359" s="1397"/>
      <c r="BE359" s="1394"/>
      <c r="BF359" s="1394"/>
      <c r="BG359" s="1394"/>
      <c r="BH359" s="1394"/>
      <c r="BI359" s="2208"/>
      <c r="BJ359" s="1394"/>
      <c r="BK359" s="1394"/>
      <c r="BL359" s="2209">
        <f t="shared" si="54"/>
        <v>0</v>
      </c>
      <c r="BM359" s="2210"/>
      <c r="BN359" s="2211"/>
      <c r="BO359" s="2211"/>
      <c r="BP359" s="2211"/>
      <c r="BQ359" s="2211"/>
      <c r="BR359" s="2212"/>
      <c r="BS359" s="2213"/>
      <c r="BT359" s="2213"/>
      <c r="BU359" s="2213"/>
      <c r="BV359" s="2213"/>
      <c r="BW359" s="2213"/>
      <c r="BX359" s="2213"/>
      <c r="BY359" s="2213"/>
      <c r="BZ359" s="2213"/>
      <c r="CA359" s="2213"/>
      <c r="CB359" s="2213"/>
      <c r="CC359" s="2213"/>
      <c r="CD359" s="1978" t="s">
        <v>911</v>
      </c>
    </row>
    <row r="360" spans="1:82" ht="25.5" customHeight="1" thickBot="1" x14ac:dyDescent="0.25">
      <c r="A360" s="573" t="s">
        <v>161</v>
      </c>
      <c r="B360" s="607" t="s">
        <v>123</v>
      </c>
      <c r="C360" s="547" t="s">
        <v>124</v>
      </c>
      <c r="D360" s="460">
        <v>42</v>
      </c>
      <c r="E360" s="575" t="s">
        <v>933</v>
      </c>
      <c r="F360" s="608" t="s">
        <v>934</v>
      </c>
      <c r="G360" s="576">
        <v>434</v>
      </c>
      <c r="H360" s="576" t="s">
        <v>1</v>
      </c>
      <c r="I360" s="576">
        <v>521</v>
      </c>
      <c r="J360" s="577">
        <v>521</v>
      </c>
      <c r="K360" s="584"/>
      <c r="L360" s="436"/>
      <c r="M360" s="466"/>
      <c r="N360" s="466"/>
      <c r="O360" s="466"/>
      <c r="P360" s="466"/>
      <c r="Q360" s="466"/>
      <c r="R360" s="466"/>
      <c r="S360" s="466"/>
      <c r="T360" s="466"/>
      <c r="U360" s="467">
        <f t="shared" si="53"/>
        <v>0</v>
      </c>
      <c r="V360" s="466"/>
      <c r="W360" s="466"/>
      <c r="X360" s="466"/>
      <c r="Y360" s="466"/>
      <c r="Z360" s="466"/>
      <c r="AA360" s="466"/>
      <c r="AB360" s="466"/>
      <c r="AC360" s="466"/>
      <c r="AD360" s="466"/>
      <c r="AE360" s="466"/>
      <c r="AF360" s="466"/>
      <c r="AG360" s="1147"/>
      <c r="AH360" s="1133"/>
      <c r="AI360" s="1133"/>
      <c r="AJ360" s="1133"/>
      <c r="AK360" s="1133"/>
      <c r="AL360" s="1133"/>
      <c r="AM360" s="1147"/>
      <c r="AN360" s="1147"/>
      <c r="AO360" s="1133"/>
      <c r="AP360" s="1133"/>
      <c r="AQ360" s="1133"/>
      <c r="AR360" s="1133"/>
      <c r="AS360" s="1991"/>
      <c r="AT360" s="1143"/>
      <c r="AU360" s="1992"/>
      <c r="AV360" s="1992"/>
      <c r="AW360" s="1993"/>
      <c r="AX360" s="1993"/>
      <c r="AY360" s="1994"/>
      <c r="AZ360" s="1423"/>
      <c r="BA360" s="1423"/>
      <c r="BB360" s="1423"/>
      <c r="BC360" s="1423"/>
      <c r="BD360" s="1423"/>
      <c r="BE360" s="1419"/>
      <c r="BF360" s="1419"/>
      <c r="BG360" s="1419"/>
      <c r="BH360" s="1419"/>
      <c r="BI360" s="1985"/>
      <c r="BJ360" s="1419"/>
      <c r="BK360" s="1419"/>
      <c r="BL360" s="1986">
        <f t="shared" si="54"/>
        <v>0</v>
      </c>
      <c r="BM360" s="1987"/>
      <c r="BN360" s="1988"/>
      <c r="BO360" s="1988"/>
      <c r="BP360" s="1988"/>
      <c r="BQ360" s="1988"/>
      <c r="BR360" s="1989"/>
      <c r="BS360" s="1990"/>
      <c r="BT360" s="1990"/>
      <c r="BU360" s="1990"/>
      <c r="BV360" s="1990"/>
      <c r="BW360" s="1990"/>
      <c r="BX360" s="1990"/>
      <c r="BY360" s="1990"/>
      <c r="BZ360" s="1990"/>
      <c r="CA360" s="1990"/>
      <c r="CB360" s="1990"/>
      <c r="CC360" s="1990"/>
      <c r="CD360" s="1978" t="s">
        <v>911</v>
      </c>
    </row>
    <row r="361" spans="1:82" ht="25.5" customHeight="1" thickBot="1" x14ac:dyDescent="0.25">
      <c r="A361" s="573" t="s">
        <v>161</v>
      </c>
      <c r="B361" s="607" t="s">
        <v>123</v>
      </c>
      <c r="C361" s="547" t="s">
        <v>124</v>
      </c>
      <c r="D361" s="460">
        <v>42</v>
      </c>
      <c r="E361" s="575" t="s">
        <v>933</v>
      </c>
      <c r="F361" s="608" t="s">
        <v>934</v>
      </c>
      <c r="G361" s="576">
        <v>434</v>
      </c>
      <c r="H361" s="576" t="s">
        <v>1</v>
      </c>
      <c r="I361" s="576">
        <v>521</v>
      </c>
      <c r="J361" s="577">
        <v>521</v>
      </c>
      <c r="K361" s="584"/>
      <c r="L361" s="436"/>
      <c r="M361" s="466"/>
      <c r="N361" s="466"/>
      <c r="O361" s="466"/>
      <c r="P361" s="466"/>
      <c r="Q361" s="466"/>
      <c r="R361" s="466"/>
      <c r="S361" s="466"/>
      <c r="T361" s="466"/>
      <c r="U361" s="467">
        <f t="shared" si="53"/>
        <v>0</v>
      </c>
      <c r="V361" s="466"/>
      <c r="W361" s="466"/>
      <c r="X361" s="466"/>
      <c r="Y361" s="466"/>
      <c r="Z361" s="466"/>
      <c r="AA361" s="466"/>
      <c r="AB361" s="466"/>
      <c r="AC361" s="466"/>
      <c r="AD361" s="466"/>
      <c r="AE361" s="466"/>
      <c r="AF361" s="466"/>
      <c r="AG361" s="1147"/>
      <c r="AH361" s="1133"/>
      <c r="AI361" s="1133"/>
      <c r="AJ361" s="1133"/>
      <c r="AK361" s="1133"/>
      <c r="AL361" s="1133"/>
      <c r="AM361" s="1147"/>
      <c r="AN361" s="1147"/>
      <c r="AO361" s="1133"/>
      <c r="AP361" s="1133"/>
      <c r="AQ361" s="1133"/>
      <c r="AR361" s="1133"/>
      <c r="AS361" s="1991"/>
      <c r="AT361" s="1143"/>
      <c r="AU361" s="1992"/>
      <c r="AV361" s="1992"/>
      <c r="AW361" s="1993"/>
      <c r="AX361" s="1993"/>
      <c r="AY361" s="1994"/>
      <c r="AZ361" s="1423"/>
      <c r="BA361" s="1423"/>
      <c r="BB361" s="1423"/>
      <c r="BC361" s="1423"/>
      <c r="BD361" s="1423"/>
      <c r="BE361" s="1419"/>
      <c r="BF361" s="1419"/>
      <c r="BG361" s="1419"/>
      <c r="BH361" s="1419"/>
      <c r="BI361" s="1985"/>
      <c r="BJ361" s="1419"/>
      <c r="BK361" s="1419"/>
      <c r="BL361" s="1986">
        <f t="shared" si="54"/>
        <v>0</v>
      </c>
      <c r="BM361" s="1987"/>
      <c r="BN361" s="1988"/>
      <c r="BO361" s="1988"/>
      <c r="BP361" s="1988"/>
      <c r="BQ361" s="1988"/>
      <c r="BR361" s="1989"/>
      <c r="BS361" s="1990"/>
      <c r="BT361" s="1990"/>
      <c r="BU361" s="1990"/>
      <c r="BV361" s="1990"/>
      <c r="BW361" s="1990"/>
      <c r="BX361" s="1990"/>
      <c r="BY361" s="1990"/>
      <c r="BZ361" s="1990"/>
      <c r="CA361" s="1990"/>
      <c r="CB361" s="1990"/>
      <c r="CC361" s="1990"/>
      <c r="CD361" s="1978" t="s">
        <v>911</v>
      </c>
    </row>
    <row r="362" spans="1:82" ht="25.5" customHeight="1" thickBot="1" x14ac:dyDescent="0.25">
      <c r="A362" s="573" t="s">
        <v>161</v>
      </c>
      <c r="B362" s="607" t="s">
        <v>123</v>
      </c>
      <c r="C362" s="547" t="s">
        <v>124</v>
      </c>
      <c r="D362" s="460">
        <v>42</v>
      </c>
      <c r="E362" s="575" t="s">
        <v>933</v>
      </c>
      <c r="F362" s="608" t="s">
        <v>934</v>
      </c>
      <c r="G362" s="576">
        <v>434</v>
      </c>
      <c r="H362" s="576" t="s">
        <v>1</v>
      </c>
      <c r="I362" s="576">
        <v>521</v>
      </c>
      <c r="J362" s="577">
        <v>521</v>
      </c>
      <c r="K362" s="584"/>
      <c r="L362" s="436"/>
      <c r="M362" s="466"/>
      <c r="N362" s="466"/>
      <c r="O362" s="466"/>
      <c r="P362" s="466"/>
      <c r="Q362" s="466"/>
      <c r="R362" s="466"/>
      <c r="S362" s="466"/>
      <c r="T362" s="466"/>
      <c r="U362" s="467">
        <f t="shared" si="53"/>
        <v>0</v>
      </c>
      <c r="V362" s="466"/>
      <c r="W362" s="466"/>
      <c r="X362" s="466"/>
      <c r="Y362" s="466"/>
      <c r="Z362" s="466"/>
      <c r="AA362" s="466"/>
      <c r="AB362" s="466"/>
      <c r="AC362" s="466"/>
      <c r="AD362" s="466"/>
      <c r="AE362" s="466"/>
      <c r="AF362" s="466"/>
      <c r="AG362" s="1147"/>
      <c r="AH362" s="1133"/>
      <c r="AI362" s="1133"/>
      <c r="AJ362" s="1133"/>
      <c r="AK362" s="1133"/>
      <c r="AL362" s="1133"/>
      <c r="AM362" s="1147"/>
      <c r="AN362" s="1147"/>
      <c r="AO362" s="1133"/>
      <c r="AP362" s="1133"/>
      <c r="AQ362" s="1133"/>
      <c r="AR362" s="1133"/>
      <c r="AS362" s="1991"/>
      <c r="AT362" s="1143"/>
      <c r="AU362" s="1992"/>
      <c r="AV362" s="1992"/>
      <c r="AW362" s="1993"/>
      <c r="AX362" s="1993"/>
      <c r="AY362" s="1994"/>
      <c r="AZ362" s="1423"/>
      <c r="BA362" s="1423"/>
      <c r="BB362" s="1423"/>
      <c r="BC362" s="1423"/>
      <c r="BD362" s="1423"/>
      <c r="BE362" s="1419"/>
      <c r="BF362" s="1419"/>
      <c r="BG362" s="1419"/>
      <c r="BH362" s="1419"/>
      <c r="BI362" s="1985"/>
      <c r="BJ362" s="1419"/>
      <c r="BK362" s="1419"/>
      <c r="BL362" s="1986">
        <f t="shared" si="54"/>
        <v>0</v>
      </c>
      <c r="BM362" s="1987"/>
      <c r="BN362" s="1988"/>
      <c r="BO362" s="1988"/>
      <c r="BP362" s="1988"/>
      <c r="BQ362" s="1988"/>
      <c r="BR362" s="1989"/>
      <c r="BS362" s="1990"/>
      <c r="BT362" s="1990"/>
      <c r="BU362" s="1990"/>
      <c r="BV362" s="1990"/>
      <c r="BW362" s="1990"/>
      <c r="BX362" s="1990"/>
      <c r="BY362" s="1990"/>
      <c r="BZ362" s="1990"/>
      <c r="CA362" s="1990"/>
      <c r="CB362" s="1990"/>
      <c r="CC362" s="1990"/>
      <c r="CD362" s="1978" t="s">
        <v>911</v>
      </c>
    </row>
    <row r="363" spans="1:82" ht="21" customHeight="1" x14ac:dyDescent="0.2">
      <c r="A363" s="1064" t="s">
        <v>161</v>
      </c>
      <c r="B363" s="1128" t="s">
        <v>123</v>
      </c>
      <c r="C363" s="1123" t="s">
        <v>124</v>
      </c>
      <c r="D363" s="460">
        <v>43</v>
      </c>
      <c r="E363" s="575" t="s">
        <v>3096</v>
      </c>
      <c r="F363" s="1124" t="s">
        <v>3097</v>
      </c>
      <c r="G363" s="576">
        <v>0</v>
      </c>
      <c r="H363" s="576" t="s">
        <v>0</v>
      </c>
      <c r="I363" s="576">
        <v>500</v>
      </c>
      <c r="J363" s="454">
        <v>125</v>
      </c>
      <c r="K363" s="538"/>
      <c r="L363" s="1114">
        <f t="shared" ref="L363" si="55">+M363+N363+O363+P363+Q363+R363+S363+T363</f>
        <v>0</v>
      </c>
      <c r="M363" s="466"/>
      <c r="N363" s="466"/>
      <c r="O363" s="466"/>
      <c r="P363" s="466"/>
      <c r="Q363" s="466"/>
      <c r="R363" s="466"/>
      <c r="S363" s="466"/>
      <c r="T363" s="466"/>
      <c r="U363" s="1115">
        <f t="shared" ref="U363:U368" si="56">V363+W363+X363+Y363+Z363+AA363+AB363+AC363+AD363+AE363+AF363</f>
        <v>0</v>
      </c>
      <c r="V363" s="466"/>
      <c r="W363" s="466"/>
      <c r="X363" s="466"/>
      <c r="Y363" s="466"/>
      <c r="Z363" s="466"/>
      <c r="AA363" s="466"/>
      <c r="AB363" s="466"/>
      <c r="AC363" s="466"/>
      <c r="AD363" s="466"/>
      <c r="AE363" s="466"/>
      <c r="AF363" s="466"/>
      <c r="AG363" s="1147"/>
      <c r="AH363" s="2017"/>
      <c r="AI363" s="2018"/>
      <c r="AJ363" s="2018"/>
      <c r="AK363" s="2018"/>
      <c r="AL363" s="2017"/>
      <c r="AM363" s="2019"/>
      <c r="AN363" s="2019"/>
      <c r="AO363" s="2017"/>
      <c r="AP363" s="2017"/>
      <c r="AQ363" s="2017"/>
      <c r="AR363" s="2017"/>
      <c r="AS363" s="1980" t="s">
        <v>3098</v>
      </c>
      <c r="AT363" s="2020"/>
      <c r="AU363" s="2021"/>
      <c r="AV363" s="2021"/>
      <c r="AW363" s="2022"/>
      <c r="AX363" s="2022"/>
      <c r="AY363" s="2023"/>
      <c r="AZ363" s="2200"/>
      <c r="BA363" s="2200"/>
      <c r="BB363" s="2200"/>
      <c r="BC363" s="2200"/>
      <c r="BD363" s="2200"/>
      <c r="BE363" s="2169"/>
      <c r="BF363" s="4466"/>
      <c r="BG363" s="2169"/>
      <c r="BH363" s="2169"/>
      <c r="BI363" s="4466"/>
      <c r="BJ363" s="2169"/>
      <c r="BK363" s="2169"/>
      <c r="BL363" s="2024">
        <f t="shared" si="54"/>
        <v>0</v>
      </c>
      <c r="BM363" s="2024">
        <f>L363-(BI363+BI364+BI365+BI366+BI367+BI368)</f>
        <v>0</v>
      </c>
      <c r="BN363" s="1902"/>
      <c r="BO363" s="1878"/>
      <c r="BP363" s="1878"/>
      <c r="BQ363" s="1915"/>
      <c r="BR363" s="2015"/>
      <c r="BS363" s="2016"/>
      <c r="BT363" s="2016"/>
      <c r="BU363" s="2016"/>
      <c r="BV363" s="2016"/>
      <c r="BW363" s="2016"/>
      <c r="BX363" s="2016"/>
      <c r="BY363" s="2016"/>
      <c r="BZ363" s="2016"/>
      <c r="CA363" s="2016"/>
      <c r="CB363" s="2016"/>
      <c r="CC363" s="2016"/>
      <c r="CD363" s="1978" t="s">
        <v>3091</v>
      </c>
    </row>
    <row r="364" spans="1:82" ht="21" customHeight="1" x14ac:dyDescent="0.2">
      <c r="A364" s="1064" t="s">
        <v>161</v>
      </c>
      <c r="B364" s="1128" t="s">
        <v>123</v>
      </c>
      <c r="C364" s="1123" t="s">
        <v>124</v>
      </c>
      <c r="D364" s="460">
        <v>43</v>
      </c>
      <c r="E364" s="575" t="s">
        <v>3096</v>
      </c>
      <c r="F364" s="1124" t="s">
        <v>3097</v>
      </c>
      <c r="G364" s="576">
        <v>0</v>
      </c>
      <c r="H364" s="576" t="s">
        <v>0</v>
      </c>
      <c r="I364" s="576">
        <v>500</v>
      </c>
      <c r="J364" s="454">
        <v>125</v>
      </c>
      <c r="K364" s="538"/>
      <c r="L364" s="1114"/>
      <c r="M364" s="466"/>
      <c r="N364" s="466"/>
      <c r="O364" s="466"/>
      <c r="P364" s="466"/>
      <c r="Q364" s="466"/>
      <c r="R364" s="466"/>
      <c r="S364" s="466"/>
      <c r="T364" s="466"/>
      <c r="U364" s="1115">
        <f t="shared" si="56"/>
        <v>0</v>
      </c>
      <c r="V364" s="466"/>
      <c r="W364" s="466"/>
      <c r="X364" s="466"/>
      <c r="Y364" s="466"/>
      <c r="Z364" s="466"/>
      <c r="AA364" s="466"/>
      <c r="AB364" s="466"/>
      <c r="AC364" s="466"/>
      <c r="AD364" s="466"/>
      <c r="AE364" s="466"/>
      <c r="AF364" s="466"/>
      <c r="AG364" s="1147"/>
      <c r="AH364" s="2017"/>
      <c r="AI364" s="2018"/>
      <c r="AJ364" s="2018"/>
      <c r="AK364" s="2018"/>
      <c r="AL364" s="2017"/>
      <c r="AM364" s="2019"/>
      <c r="AN364" s="2019"/>
      <c r="AO364" s="2017"/>
      <c r="AP364" s="2017"/>
      <c r="AQ364" s="2017"/>
      <c r="AR364" s="2017"/>
      <c r="AS364" s="1991"/>
      <c r="AT364" s="2020"/>
      <c r="AU364" s="2021"/>
      <c r="AV364" s="2021"/>
      <c r="AW364" s="2022"/>
      <c r="AX364" s="2022"/>
      <c r="AY364" s="2023"/>
      <c r="AZ364" s="2200"/>
      <c r="BA364" s="2200"/>
      <c r="BB364" s="2200"/>
      <c r="BC364" s="2200"/>
      <c r="BD364" s="2200"/>
      <c r="BE364" s="2169"/>
      <c r="BF364" s="4466"/>
      <c r="BG364" s="2169"/>
      <c r="BH364" s="2169"/>
      <c r="BI364" s="4466"/>
      <c r="BJ364" s="2169"/>
      <c r="BK364" s="2169"/>
      <c r="BL364" s="2024">
        <f t="shared" si="54"/>
        <v>0</v>
      </c>
      <c r="BM364" s="2169"/>
      <c r="BN364" s="1902"/>
      <c r="BO364" s="1878"/>
      <c r="BP364" s="1878"/>
      <c r="BQ364" s="1915"/>
      <c r="BR364" s="2026"/>
      <c r="BS364" s="2027"/>
      <c r="BT364" s="2027"/>
      <c r="BU364" s="2027"/>
      <c r="BV364" s="2027"/>
      <c r="BW364" s="2027"/>
      <c r="BX364" s="2027"/>
      <c r="BY364" s="2027"/>
      <c r="BZ364" s="2027"/>
      <c r="CA364" s="2027"/>
      <c r="CB364" s="2027"/>
      <c r="CC364" s="2027"/>
      <c r="CD364" s="2028" t="s">
        <v>3091</v>
      </c>
    </row>
    <row r="365" spans="1:82" ht="21" customHeight="1" x14ac:dyDescent="0.2">
      <c r="A365" s="1064" t="s">
        <v>161</v>
      </c>
      <c r="B365" s="1128" t="s">
        <v>123</v>
      </c>
      <c r="C365" s="1123" t="s">
        <v>124</v>
      </c>
      <c r="D365" s="460">
        <v>43</v>
      </c>
      <c r="E365" s="575" t="s">
        <v>3096</v>
      </c>
      <c r="F365" s="1124" t="s">
        <v>3097</v>
      </c>
      <c r="G365" s="576">
        <v>0</v>
      </c>
      <c r="H365" s="576" t="s">
        <v>0</v>
      </c>
      <c r="I365" s="576">
        <v>500</v>
      </c>
      <c r="J365" s="454">
        <v>125</v>
      </c>
      <c r="K365" s="538"/>
      <c r="L365" s="1114"/>
      <c r="M365" s="466"/>
      <c r="N365" s="466"/>
      <c r="O365" s="466"/>
      <c r="P365" s="466"/>
      <c r="Q365" s="466"/>
      <c r="R365" s="466"/>
      <c r="S365" s="466"/>
      <c r="T365" s="466"/>
      <c r="U365" s="1115">
        <f t="shared" si="56"/>
        <v>0</v>
      </c>
      <c r="V365" s="466"/>
      <c r="W365" s="466"/>
      <c r="X365" s="466"/>
      <c r="Y365" s="466"/>
      <c r="Z365" s="466"/>
      <c r="AA365" s="466"/>
      <c r="AB365" s="466"/>
      <c r="AC365" s="466"/>
      <c r="AD365" s="466"/>
      <c r="AE365" s="466"/>
      <c r="AF365" s="466"/>
      <c r="AG365" s="1147"/>
      <c r="AH365" s="2017"/>
      <c r="AI365" s="2018"/>
      <c r="AJ365" s="2018"/>
      <c r="AK365" s="2018"/>
      <c r="AL365" s="2017"/>
      <c r="AM365" s="2019"/>
      <c r="AN365" s="2019"/>
      <c r="AO365" s="2017"/>
      <c r="AP365" s="2017"/>
      <c r="AQ365" s="2017"/>
      <c r="AR365" s="2017"/>
      <c r="AS365" s="1991"/>
      <c r="AT365" s="2020"/>
      <c r="AU365" s="2021"/>
      <c r="AV365" s="2021"/>
      <c r="AW365" s="2022"/>
      <c r="AX365" s="2022"/>
      <c r="AY365" s="2023"/>
      <c r="AZ365" s="2200"/>
      <c r="BA365" s="2200"/>
      <c r="BB365" s="2200"/>
      <c r="BC365" s="2200"/>
      <c r="BD365" s="2200"/>
      <c r="BE365" s="2169"/>
      <c r="BF365" s="4466"/>
      <c r="BG365" s="2169"/>
      <c r="BH365" s="2169"/>
      <c r="BI365" s="4466"/>
      <c r="BJ365" s="2169"/>
      <c r="BK365" s="2169"/>
      <c r="BL365" s="2024">
        <f t="shared" si="54"/>
        <v>0</v>
      </c>
      <c r="BM365" s="2169"/>
      <c r="BN365" s="1902"/>
      <c r="BO365" s="1878"/>
      <c r="BP365" s="1878"/>
      <c r="BQ365" s="1915"/>
      <c r="BR365" s="2026"/>
      <c r="BS365" s="2027"/>
      <c r="BT365" s="2027"/>
      <c r="BU365" s="2027"/>
      <c r="BV365" s="2027"/>
      <c r="BW365" s="2027"/>
      <c r="BX365" s="2027"/>
      <c r="BY365" s="2027"/>
      <c r="BZ365" s="2027"/>
      <c r="CA365" s="2027"/>
      <c r="CB365" s="2027"/>
      <c r="CC365" s="2027"/>
      <c r="CD365" s="2028" t="s">
        <v>3091</v>
      </c>
    </row>
    <row r="366" spans="1:82" ht="21" customHeight="1" x14ac:dyDescent="0.2">
      <c r="A366" s="1064" t="s">
        <v>161</v>
      </c>
      <c r="B366" s="1128" t="s">
        <v>123</v>
      </c>
      <c r="C366" s="1123" t="s">
        <v>124</v>
      </c>
      <c r="D366" s="460">
        <v>43</v>
      </c>
      <c r="E366" s="575" t="s">
        <v>3096</v>
      </c>
      <c r="F366" s="1124" t="s">
        <v>3097</v>
      </c>
      <c r="G366" s="576">
        <v>0</v>
      </c>
      <c r="H366" s="576" t="s">
        <v>0</v>
      </c>
      <c r="I366" s="576">
        <v>500</v>
      </c>
      <c r="J366" s="454">
        <v>125</v>
      </c>
      <c r="K366" s="538"/>
      <c r="L366" s="1114"/>
      <c r="M366" s="466"/>
      <c r="N366" s="466"/>
      <c r="O366" s="466"/>
      <c r="P366" s="466"/>
      <c r="Q366" s="466"/>
      <c r="R366" s="466"/>
      <c r="S366" s="466"/>
      <c r="T366" s="466"/>
      <c r="U366" s="1115">
        <f t="shared" si="56"/>
        <v>0</v>
      </c>
      <c r="V366" s="466"/>
      <c r="W366" s="466"/>
      <c r="X366" s="466"/>
      <c r="Y366" s="466"/>
      <c r="Z366" s="466"/>
      <c r="AA366" s="466"/>
      <c r="AB366" s="466"/>
      <c r="AC366" s="466"/>
      <c r="AD366" s="466"/>
      <c r="AE366" s="466"/>
      <c r="AF366" s="466"/>
      <c r="AG366" s="1147"/>
      <c r="AH366" s="2017"/>
      <c r="AI366" s="2018"/>
      <c r="AJ366" s="2018"/>
      <c r="AK366" s="2018"/>
      <c r="AL366" s="2017"/>
      <c r="AM366" s="2019"/>
      <c r="AN366" s="2019"/>
      <c r="AO366" s="2017"/>
      <c r="AP366" s="2017"/>
      <c r="AQ366" s="2017"/>
      <c r="AR366" s="2017"/>
      <c r="AS366" s="1991"/>
      <c r="AT366" s="2020"/>
      <c r="AU366" s="2021"/>
      <c r="AV366" s="2021"/>
      <c r="AW366" s="2022"/>
      <c r="AX366" s="2022"/>
      <c r="AY366" s="2023"/>
      <c r="AZ366" s="2200"/>
      <c r="BA366" s="2200"/>
      <c r="BB366" s="2200"/>
      <c r="BC366" s="2200"/>
      <c r="BD366" s="2200"/>
      <c r="BE366" s="2169"/>
      <c r="BF366" s="4466"/>
      <c r="BG366" s="2169"/>
      <c r="BH366" s="2169"/>
      <c r="BI366" s="4466"/>
      <c r="BJ366" s="2169"/>
      <c r="BK366" s="2169"/>
      <c r="BL366" s="2024">
        <f t="shared" si="54"/>
        <v>0</v>
      </c>
      <c r="BM366" s="2169"/>
      <c r="BN366" s="1902"/>
      <c r="BO366" s="1878"/>
      <c r="BP366" s="1878"/>
      <c r="BQ366" s="1915"/>
      <c r="BR366" s="2026"/>
      <c r="BS366" s="2027"/>
      <c r="BT366" s="2027"/>
      <c r="BU366" s="2027"/>
      <c r="BV366" s="2027"/>
      <c r="BW366" s="2027"/>
      <c r="BX366" s="2027"/>
      <c r="BY366" s="2027"/>
      <c r="BZ366" s="2027"/>
      <c r="CA366" s="2027"/>
      <c r="CB366" s="2027"/>
      <c r="CC366" s="2027"/>
      <c r="CD366" s="2028" t="s">
        <v>3091</v>
      </c>
    </row>
    <row r="367" spans="1:82" ht="21" customHeight="1" x14ac:dyDescent="0.2">
      <c r="A367" s="1064" t="s">
        <v>161</v>
      </c>
      <c r="B367" s="1128" t="s">
        <v>123</v>
      </c>
      <c r="C367" s="1123" t="s">
        <v>124</v>
      </c>
      <c r="D367" s="460">
        <v>43</v>
      </c>
      <c r="E367" s="575" t="s">
        <v>3096</v>
      </c>
      <c r="F367" s="1124" t="s">
        <v>3097</v>
      </c>
      <c r="G367" s="576">
        <v>0</v>
      </c>
      <c r="H367" s="576" t="s">
        <v>0</v>
      </c>
      <c r="I367" s="576">
        <v>500</v>
      </c>
      <c r="J367" s="454">
        <v>125</v>
      </c>
      <c r="K367" s="538"/>
      <c r="L367" s="1114"/>
      <c r="M367" s="466"/>
      <c r="N367" s="466"/>
      <c r="O367" s="466"/>
      <c r="P367" s="466"/>
      <c r="Q367" s="466"/>
      <c r="R367" s="466"/>
      <c r="S367" s="466"/>
      <c r="T367" s="466"/>
      <c r="U367" s="1115">
        <f t="shared" si="56"/>
        <v>0</v>
      </c>
      <c r="V367" s="466"/>
      <c r="W367" s="466"/>
      <c r="X367" s="466"/>
      <c r="Y367" s="466"/>
      <c r="Z367" s="466"/>
      <c r="AA367" s="466"/>
      <c r="AB367" s="466"/>
      <c r="AC367" s="466"/>
      <c r="AD367" s="466"/>
      <c r="AE367" s="466"/>
      <c r="AF367" s="466"/>
      <c r="AG367" s="1147"/>
      <c r="AH367" s="2017"/>
      <c r="AI367" s="2018"/>
      <c r="AJ367" s="2018"/>
      <c r="AK367" s="2018"/>
      <c r="AL367" s="2017"/>
      <c r="AM367" s="2019"/>
      <c r="AN367" s="2019"/>
      <c r="AO367" s="2017"/>
      <c r="AP367" s="2017"/>
      <c r="AQ367" s="2017"/>
      <c r="AR367" s="2017"/>
      <c r="AS367" s="1991"/>
      <c r="AT367" s="2020"/>
      <c r="AU367" s="2021"/>
      <c r="AV367" s="2021"/>
      <c r="AW367" s="2022"/>
      <c r="AX367" s="2022"/>
      <c r="AY367" s="2023"/>
      <c r="AZ367" s="2200"/>
      <c r="BA367" s="2200"/>
      <c r="BB367" s="2200"/>
      <c r="BC367" s="2200"/>
      <c r="BD367" s="2200"/>
      <c r="BE367" s="2169"/>
      <c r="BF367" s="4466"/>
      <c r="BG367" s="2169"/>
      <c r="BH367" s="2169"/>
      <c r="BI367" s="4466"/>
      <c r="BJ367" s="2169"/>
      <c r="BK367" s="2169"/>
      <c r="BL367" s="2024">
        <f t="shared" si="54"/>
        <v>0</v>
      </c>
      <c r="BM367" s="2169"/>
      <c r="BN367" s="1902"/>
      <c r="BO367" s="1878"/>
      <c r="BP367" s="1878"/>
      <c r="BQ367" s="1915"/>
      <c r="BR367" s="2026"/>
      <c r="BS367" s="2027"/>
      <c r="BT367" s="2027"/>
      <c r="BU367" s="2027"/>
      <c r="BV367" s="2027"/>
      <c r="BW367" s="2027"/>
      <c r="BX367" s="2027"/>
      <c r="BY367" s="2027"/>
      <c r="BZ367" s="2027"/>
      <c r="CA367" s="2027"/>
      <c r="CB367" s="2027"/>
      <c r="CC367" s="2027"/>
      <c r="CD367" s="2028" t="s">
        <v>3091</v>
      </c>
    </row>
    <row r="368" spans="1:82" ht="21" customHeight="1" thickBot="1" x14ac:dyDescent="0.25">
      <c r="A368" s="1064" t="s">
        <v>161</v>
      </c>
      <c r="B368" s="1128" t="s">
        <v>123</v>
      </c>
      <c r="C368" s="1123" t="s">
        <v>124</v>
      </c>
      <c r="D368" s="460">
        <v>43</v>
      </c>
      <c r="E368" s="575" t="s">
        <v>3096</v>
      </c>
      <c r="F368" s="1124" t="s">
        <v>3097</v>
      </c>
      <c r="G368" s="576">
        <v>0</v>
      </c>
      <c r="H368" s="576" t="s">
        <v>0</v>
      </c>
      <c r="I368" s="576">
        <v>500</v>
      </c>
      <c r="J368" s="454">
        <v>125</v>
      </c>
      <c r="K368" s="538"/>
      <c r="L368" s="1114"/>
      <c r="M368" s="466"/>
      <c r="N368" s="466"/>
      <c r="O368" s="466"/>
      <c r="P368" s="466"/>
      <c r="Q368" s="466"/>
      <c r="R368" s="466"/>
      <c r="S368" s="466"/>
      <c r="T368" s="466"/>
      <c r="U368" s="1115">
        <f t="shared" si="56"/>
        <v>0</v>
      </c>
      <c r="V368" s="466"/>
      <c r="W368" s="466"/>
      <c r="X368" s="466"/>
      <c r="Y368" s="466"/>
      <c r="Z368" s="466"/>
      <c r="AA368" s="466"/>
      <c r="AB368" s="466"/>
      <c r="AC368" s="466"/>
      <c r="AD368" s="466"/>
      <c r="AE368" s="466"/>
      <c r="AF368" s="466"/>
      <c r="AG368" s="1147"/>
      <c r="AH368" s="2017"/>
      <c r="AI368" s="2018"/>
      <c r="AJ368" s="2018"/>
      <c r="AK368" s="2018"/>
      <c r="AL368" s="2017"/>
      <c r="AM368" s="2019"/>
      <c r="AN368" s="2019"/>
      <c r="AO368" s="2017"/>
      <c r="AP368" s="2017"/>
      <c r="AQ368" s="2017"/>
      <c r="AR368" s="2017"/>
      <c r="AS368" s="2214"/>
      <c r="AT368" s="2215"/>
      <c r="AU368" s="2216"/>
      <c r="AV368" s="2216"/>
      <c r="AW368" s="2217"/>
      <c r="AX368" s="2217"/>
      <c r="AY368" s="2218"/>
      <c r="AZ368" s="2200"/>
      <c r="BA368" s="2200"/>
      <c r="BB368" s="2200"/>
      <c r="BC368" s="2200"/>
      <c r="BD368" s="2200"/>
      <c r="BE368" s="2169"/>
      <c r="BF368" s="4466"/>
      <c r="BG368" s="2169"/>
      <c r="BH368" s="2169"/>
      <c r="BI368" s="4466"/>
      <c r="BJ368" s="2169"/>
      <c r="BK368" s="2169"/>
      <c r="BL368" s="2024">
        <f t="shared" si="54"/>
        <v>0</v>
      </c>
      <c r="BM368" s="2169"/>
      <c r="BN368" s="1902"/>
      <c r="BO368" s="1878"/>
      <c r="BP368" s="1878"/>
      <c r="BQ368" s="1915"/>
      <c r="BR368" s="2037"/>
      <c r="BS368" s="2038"/>
      <c r="BT368" s="2038"/>
      <c r="BU368" s="2038"/>
      <c r="BV368" s="2038"/>
      <c r="BW368" s="2038"/>
      <c r="BX368" s="2038"/>
      <c r="BY368" s="2038"/>
      <c r="BZ368" s="2038"/>
      <c r="CA368" s="2038"/>
      <c r="CB368" s="2038"/>
      <c r="CC368" s="2038"/>
      <c r="CD368" s="2039" t="s">
        <v>3091</v>
      </c>
    </row>
    <row r="369" spans="1:82" ht="25.5" customHeight="1" thickBot="1" x14ac:dyDescent="0.25">
      <c r="A369" s="59" t="s">
        <v>161</v>
      </c>
      <c r="B369" s="60" t="s">
        <v>123</v>
      </c>
      <c r="C369" s="72" t="s">
        <v>124</v>
      </c>
      <c r="D369" s="163">
        <v>44</v>
      </c>
      <c r="E369" s="47" t="s">
        <v>35</v>
      </c>
      <c r="F369" s="67" t="s">
        <v>36</v>
      </c>
      <c r="G369" s="49">
        <v>0</v>
      </c>
      <c r="H369" s="49" t="s">
        <v>0</v>
      </c>
      <c r="I369" s="49">
        <v>1500</v>
      </c>
      <c r="J369" s="380">
        <v>200</v>
      </c>
      <c r="K369" s="328"/>
      <c r="L369" s="293">
        <f t="shared" si="21"/>
        <v>3000000</v>
      </c>
      <c r="M369" s="273">
        <v>3000000</v>
      </c>
      <c r="N369" s="52"/>
      <c r="O369" s="52"/>
      <c r="P369" s="52"/>
      <c r="Q369" s="52"/>
      <c r="R369" s="52"/>
      <c r="S369" s="52"/>
      <c r="T369" s="52"/>
      <c r="U369" s="168">
        <f t="shared" ref="U369:U374" si="57">SUBTOTAL(9,V369:AC369)</f>
        <v>3000000</v>
      </c>
      <c r="V369" s="275">
        <v>3000000</v>
      </c>
      <c r="W369" s="275"/>
      <c r="X369" s="275"/>
      <c r="Y369" s="275"/>
      <c r="Z369" s="275"/>
      <c r="AA369" s="275"/>
      <c r="AB369" s="275"/>
      <c r="AC369" s="275"/>
      <c r="AD369" s="52"/>
      <c r="AE369" s="52"/>
      <c r="AF369" s="52"/>
      <c r="AG369" s="1414">
        <v>86141700</v>
      </c>
      <c r="AH369" s="1414" t="s">
        <v>470</v>
      </c>
      <c r="AI369" s="2725">
        <v>43017</v>
      </c>
      <c r="AJ369" s="2725" t="s">
        <v>465</v>
      </c>
      <c r="AK369" s="2725" t="s">
        <v>466</v>
      </c>
      <c r="AL369" s="2725"/>
      <c r="AM369" s="1923"/>
      <c r="AN369" s="1923"/>
      <c r="AO369" s="2725"/>
      <c r="AP369" s="2725"/>
      <c r="AQ369" s="2745"/>
      <c r="AR369" s="2745">
        <v>2201080402</v>
      </c>
      <c r="AS369" s="2170" t="s">
        <v>5848</v>
      </c>
      <c r="AT369" s="2062" t="s">
        <v>374</v>
      </c>
      <c r="AU369" s="2063">
        <v>1</v>
      </c>
      <c r="AV369" s="2063">
        <v>1</v>
      </c>
      <c r="AW369" s="2064">
        <v>42917</v>
      </c>
      <c r="AX369" s="2064">
        <v>43100</v>
      </c>
      <c r="AY369" s="2288">
        <v>3000000</v>
      </c>
      <c r="AZ369" s="2385" t="s">
        <v>471</v>
      </c>
      <c r="BA369" s="2385" t="s">
        <v>467</v>
      </c>
      <c r="BB369" s="2385" t="s">
        <v>468</v>
      </c>
      <c r="BC369" s="2171" t="s">
        <v>469</v>
      </c>
      <c r="BD369" s="1414">
        <v>2017001282</v>
      </c>
      <c r="BE369" s="2172"/>
      <c r="BF369" s="2173">
        <v>95000000</v>
      </c>
      <c r="BG369" s="1414">
        <v>2017001433</v>
      </c>
      <c r="BH369" s="2172"/>
      <c r="BI369" s="2174">
        <v>95000000</v>
      </c>
      <c r="BJ369" s="2172">
        <v>43017</v>
      </c>
      <c r="BK369" s="2172">
        <v>43048</v>
      </c>
      <c r="BL369" s="2175">
        <f t="shared" ref="BL369:BL504" si="58">BF369-BI369</f>
        <v>0</v>
      </c>
      <c r="BM369" s="2176">
        <f>L369-(BI369:BI374)</f>
        <v>-92000000</v>
      </c>
      <c r="BN369" s="2177"/>
      <c r="BO369" s="2177"/>
      <c r="BP369" s="2177"/>
      <c r="BQ369" s="2177"/>
      <c r="BR369" s="2177"/>
      <c r="BS369" s="2177"/>
      <c r="BT369" s="2177"/>
      <c r="BU369" s="2177"/>
      <c r="BV369" s="2177"/>
      <c r="BW369" s="2177"/>
      <c r="BX369" s="2177"/>
      <c r="BY369" s="2177"/>
      <c r="BZ369" s="2177"/>
      <c r="CA369" s="2177"/>
      <c r="CB369" s="2177"/>
      <c r="CC369" s="2177"/>
      <c r="CD369" s="2046" t="s">
        <v>134</v>
      </c>
    </row>
    <row r="370" spans="1:82" ht="25.5" customHeight="1" thickBot="1" x14ac:dyDescent="0.25">
      <c r="A370" s="164" t="s">
        <v>161</v>
      </c>
      <c r="B370" s="330" t="s">
        <v>123</v>
      </c>
      <c r="C370" s="331" t="s">
        <v>124</v>
      </c>
      <c r="D370" s="272">
        <v>44</v>
      </c>
      <c r="E370" s="322" t="s">
        <v>35</v>
      </c>
      <c r="F370" s="336" t="s">
        <v>36</v>
      </c>
      <c r="G370" s="323">
        <v>0</v>
      </c>
      <c r="H370" s="323" t="s">
        <v>0</v>
      </c>
      <c r="I370" s="323">
        <v>1500</v>
      </c>
      <c r="J370" s="381">
        <v>200</v>
      </c>
      <c r="K370" s="319"/>
      <c r="L370" s="290"/>
      <c r="M370" s="281"/>
      <c r="N370" s="281"/>
      <c r="O370" s="281"/>
      <c r="P370" s="281"/>
      <c r="Q370" s="281"/>
      <c r="R370" s="281"/>
      <c r="S370" s="281"/>
      <c r="T370" s="281"/>
      <c r="U370" s="266">
        <f t="shared" si="57"/>
        <v>0</v>
      </c>
      <c r="V370" s="281"/>
      <c r="W370" s="281"/>
      <c r="X370" s="281"/>
      <c r="Y370" s="281"/>
      <c r="Z370" s="281"/>
      <c r="AA370" s="281"/>
      <c r="AB370" s="281"/>
      <c r="AC370" s="281"/>
      <c r="AD370" s="281"/>
      <c r="AE370" s="281"/>
      <c r="AF370" s="281"/>
      <c r="AG370" s="2185"/>
      <c r="AH370" s="2186"/>
      <c r="AI370" s="2186"/>
      <c r="AJ370" s="2186"/>
      <c r="AK370" s="2186"/>
      <c r="AL370" s="2186"/>
      <c r="AM370" s="4064"/>
      <c r="AN370" s="4064"/>
      <c r="AO370" s="2186"/>
      <c r="AP370" s="2186"/>
      <c r="AQ370" s="3746"/>
      <c r="AR370" s="3746"/>
      <c r="AS370" s="2188"/>
      <c r="AT370" s="2061"/>
      <c r="AU370" s="2063"/>
      <c r="AV370" s="2063"/>
      <c r="AW370" s="2961"/>
      <c r="AX370" s="2961"/>
      <c r="AY370" s="2065"/>
      <c r="AZ370" s="3747"/>
      <c r="BA370" s="3747"/>
      <c r="BB370" s="3747"/>
      <c r="BC370" s="2179"/>
      <c r="BD370" s="2179"/>
      <c r="BE370" s="2180"/>
      <c r="BF370" s="2181"/>
      <c r="BG370" s="2179"/>
      <c r="BH370" s="2180"/>
      <c r="BI370" s="2182"/>
      <c r="BJ370" s="2180"/>
      <c r="BK370" s="2180"/>
      <c r="BL370" s="2183">
        <f t="shared" si="58"/>
        <v>0</v>
      </c>
      <c r="BM370" s="2184"/>
      <c r="BN370" s="2177"/>
      <c r="BO370" s="2177"/>
      <c r="BP370" s="2177"/>
      <c r="BQ370" s="2177"/>
      <c r="BR370" s="2177"/>
      <c r="BS370" s="2177"/>
      <c r="BT370" s="2177"/>
      <c r="BU370" s="2177"/>
      <c r="BV370" s="2177"/>
      <c r="BW370" s="2177"/>
      <c r="BX370" s="2177"/>
      <c r="BY370" s="2177"/>
      <c r="BZ370" s="2177"/>
      <c r="CA370" s="2177"/>
      <c r="CB370" s="2177"/>
      <c r="CC370" s="2177"/>
      <c r="CD370" s="2046" t="s">
        <v>134</v>
      </c>
    </row>
    <row r="371" spans="1:82" ht="25.5" customHeight="1" thickBot="1" x14ac:dyDescent="0.25">
      <c r="A371" s="164" t="s">
        <v>161</v>
      </c>
      <c r="B371" s="330" t="s">
        <v>123</v>
      </c>
      <c r="C371" s="331" t="s">
        <v>124</v>
      </c>
      <c r="D371" s="272">
        <v>44</v>
      </c>
      <c r="E371" s="322" t="s">
        <v>35</v>
      </c>
      <c r="F371" s="336" t="s">
        <v>36</v>
      </c>
      <c r="G371" s="323">
        <v>0</v>
      </c>
      <c r="H371" s="323" t="s">
        <v>0</v>
      </c>
      <c r="I371" s="323">
        <v>1500</v>
      </c>
      <c r="J371" s="381">
        <v>200</v>
      </c>
      <c r="K371" s="319"/>
      <c r="L371" s="290"/>
      <c r="M371" s="281"/>
      <c r="N371" s="281"/>
      <c r="O371" s="281"/>
      <c r="P371" s="281"/>
      <c r="Q371" s="281"/>
      <c r="R371" s="281"/>
      <c r="S371" s="281"/>
      <c r="T371" s="281"/>
      <c r="U371" s="266">
        <f t="shared" si="57"/>
        <v>0</v>
      </c>
      <c r="V371" s="281"/>
      <c r="W371" s="281"/>
      <c r="X371" s="281"/>
      <c r="Y371" s="281"/>
      <c r="Z371" s="281"/>
      <c r="AA371" s="281"/>
      <c r="AB371" s="281"/>
      <c r="AC371" s="281"/>
      <c r="AD371" s="281"/>
      <c r="AE371" s="281"/>
      <c r="AF371" s="281"/>
      <c r="AG371" s="2185"/>
      <c r="AH371" s="2186"/>
      <c r="AI371" s="2186"/>
      <c r="AJ371" s="2186"/>
      <c r="AK371" s="2186"/>
      <c r="AL371" s="2186"/>
      <c r="AM371" s="4064"/>
      <c r="AN371" s="4064"/>
      <c r="AO371" s="2186"/>
      <c r="AP371" s="2186"/>
      <c r="AQ371" s="2187"/>
      <c r="AR371" s="2187"/>
      <c r="AS371" s="2188"/>
      <c r="AT371" s="2062"/>
      <c r="AU371" s="2063"/>
      <c r="AV371" s="2063"/>
      <c r="AW371" s="2064"/>
      <c r="AX371" s="2064"/>
      <c r="AY371" s="2065"/>
      <c r="AZ371" s="2048"/>
      <c r="BA371" s="2048"/>
      <c r="BB371" s="2048"/>
      <c r="BC371" s="2179"/>
      <c r="BD371" s="2179"/>
      <c r="BE371" s="2180"/>
      <c r="BF371" s="2181"/>
      <c r="BG371" s="2179"/>
      <c r="BH371" s="2180"/>
      <c r="BI371" s="2182"/>
      <c r="BJ371" s="2180"/>
      <c r="BK371" s="2180"/>
      <c r="BL371" s="2183">
        <f t="shared" si="58"/>
        <v>0</v>
      </c>
      <c r="BM371" s="2184"/>
      <c r="BN371" s="2177"/>
      <c r="BO371" s="2177"/>
      <c r="BP371" s="2177"/>
      <c r="BQ371" s="2177"/>
      <c r="BR371" s="2177"/>
      <c r="BS371" s="2177"/>
      <c r="BT371" s="2177"/>
      <c r="BU371" s="2177"/>
      <c r="BV371" s="2177"/>
      <c r="BW371" s="2177"/>
      <c r="BX371" s="2177"/>
      <c r="BY371" s="2177"/>
      <c r="BZ371" s="2177"/>
      <c r="CA371" s="2177"/>
      <c r="CB371" s="2177"/>
      <c r="CC371" s="2177"/>
      <c r="CD371" s="2046" t="s">
        <v>134</v>
      </c>
    </row>
    <row r="372" spans="1:82" ht="25.5" customHeight="1" thickBot="1" x14ac:dyDescent="0.25">
      <c r="A372" s="164" t="s">
        <v>161</v>
      </c>
      <c r="B372" s="330" t="s">
        <v>123</v>
      </c>
      <c r="C372" s="331" t="s">
        <v>124</v>
      </c>
      <c r="D372" s="272">
        <v>44</v>
      </c>
      <c r="E372" s="322" t="s">
        <v>35</v>
      </c>
      <c r="F372" s="336" t="s">
        <v>36</v>
      </c>
      <c r="G372" s="323">
        <v>0</v>
      </c>
      <c r="H372" s="323" t="s">
        <v>0</v>
      </c>
      <c r="I372" s="323">
        <v>1500</v>
      </c>
      <c r="J372" s="381">
        <v>200</v>
      </c>
      <c r="K372" s="319"/>
      <c r="L372" s="290"/>
      <c r="M372" s="281"/>
      <c r="N372" s="281"/>
      <c r="O372" s="281"/>
      <c r="P372" s="281"/>
      <c r="Q372" s="281"/>
      <c r="R372" s="281"/>
      <c r="S372" s="281"/>
      <c r="T372" s="281"/>
      <c r="U372" s="266">
        <f t="shared" si="57"/>
        <v>0</v>
      </c>
      <c r="V372" s="281"/>
      <c r="W372" s="281"/>
      <c r="X372" s="281"/>
      <c r="Y372" s="281"/>
      <c r="Z372" s="281"/>
      <c r="AA372" s="281"/>
      <c r="AB372" s="281"/>
      <c r="AC372" s="281"/>
      <c r="AD372" s="281"/>
      <c r="AE372" s="281"/>
      <c r="AF372" s="281"/>
      <c r="AG372" s="2185"/>
      <c r="AH372" s="2186"/>
      <c r="AI372" s="2186"/>
      <c r="AJ372" s="2186"/>
      <c r="AK372" s="2186"/>
      <c r="AL372" s="2186"/>
      <c r="AM372" s="4064"/>
      <c r="AN372" s="4064"/>
      <c r="AO372" s="2186"/>
      <c r="AP372" s="2186"/>
      <c r="AQ372" s="3746"/>
      <c r="AR372" s="3746"/>
      <c r="AS372" s="2188"/>
      <c r="AT372" s="2061"/>
      <c r="AU372" s="2063"/>
      <c r="AV372" s="2063"/>
      <c r="AW372" s="2961"/>
      <c r="AX372" s="2961"/>
      <c r="AY372" s="2065"/>
      <c r="AZ372" s="3747"/>
      <c r="BA372" s="3747"/>
      <c r="BB372" s="3747"/>
      <c r="BC372" s="2179"/>
      <c r="BD372" s="2179"/>
      <c r="BE372" s="2180"/>
      <c r="BF372" s="2181"/>
      <c r="BG372" s="2179"/>
      <c r="BH372" s="2180"/>
      <c r="BI372" s="2182"/>
      <c r="BJ372" s="2180"/>
      <c r="BK372" s="2180"/>
      <c r="BL372" s="2183">
        <f t="shared" si="58"/>
        <v>0</v>
      </c>
      <c r="BM372" s="2184"/>
      <c r="BN372" s="2177"/>
      <c r="BO372" s="2177"/>
      <c r="BP372" s="2177"/>
      <c r="BQ372" s="2177"/>
      <c r="BR372" s="2177"/>
      <c r="BS372" s="2177"/>
      <c r="BT372" s="2177"/>
      <c r="BU372" s="2177"/>
      <c r="BV372" s="2177"/>
      <c r="BW372" s="2177"/>
      <c r="BX372" s="2177"/>
      <c r="BY372" s="2177"/>
      <c r="BZ372" s="2177"/>
      <c r="CA372" s="2177"/>
      <c r="CB372" s="2177"/>
      <c r="CC372" s="2177"/>
      <c r="CD372" s="2046" t="s">
        <v>134</v>
      </c>
    </row>
    <row r="373" spans="1:82" ht="25.5" customHeight="1" thickBot="1" x14ac:dyDescent="0.25">
      <c r="A373" s="164" t="s">
        <v>161</v>
      </c>
      <c r="B373" s="330" t="s">
        <v>123</v>
      </c>
      <c r="C373" s="331" t="s">
        <v>124</v>
      </c>
      <c r="D373" s="272">
        <v>44</v>
      </c>
      <c r="E373" s="322" t="s">
        <v>35</v>
      </c>
      <c r="F373" s="336" t="s">
        <v>36</v>
      </c>
      <c r="G373" s="323">
        <v>0</v>
      </c>
      <c r="H373" s="323" t="s">
        <v>0</v>
      </c>
      <c r="I373" s="323">
        <v>1500</v>
      </c>
      <c r="J373" s="381">
        <v>200</v>
      </c>
      <c r="K373" s="319"/>
      <c r="L373" s="290"/>
      <c r="M373" s="281"/>
      <c r="N373" s="281"/>
      <c r="O373" s="281"/>
      <c r="P373" s="281"/>
      <c r="Q373" s="281"/>
      <c r="R373" s="281"/>
      <c r="S373" s="281"/>
      <c r="T373" s="281"/>
      <c r="U373" s="266">
        <f t="shared" si="57"/>
        <v>0</v>
      </c>
      <c r="V373" s="281"/>
      <c r="W373" s="281"/>
      <c r="X373" s="281"/>
      <c r="Y373" s="281"/>
      <c r="Z373" s="281"/>
      <c r="AA373" s="281"/>
      <c r="AB373" s="281"/>
      <c r="AC373" s="281"/>
      <c r="AD373" s="281"/>
      <c r="AE373" s="281"/>
      <c r="AF373" s="281"/>
      <c r="AG373" s="2185"/>
      <c r="AH373" s="2186"/>
      <c r="AI373" s="2186"/>
      <c r="AJ373" s="2186"/>
      <c r="AK373" s="2186"/>
      <c r="AL373" s="2186"/>
      <c r="AM373" s="4064"/>
      <c r="AN373" s="4064"/>
      <c r="AO373" s="2186"/>
      <c r="AP373" s="2186"/>
      <c r="AQ373" s="3746"/>
      <c r="AR373" s="3746"/>
      <c r="AS373" s="2188"/>
      <c r="AT373" s="2061"/>
      <c r="AU373" s="2063"/>
      <c r="AV373" s="2063"/>
      <c r="AW373" s="2961"/>
      <c r="AX373" s="2961"/>
      <c r="AY373" s="2065"/>
      <c r="AZ373" s="3747"/>
      <c r="BA373" s="3747"/>
      <c r="BB373" s="3747"/>
      <c r="BC373" s="2179"/>
      <c r="BD373" s="2179"/>
      <c r="BE373" s="2180"/>
      <c r="BF373" s="2181"/>
      <c r="BG373" s="2179"/>
      <c r="BH373" s="2180"/>
      <c r="BI373" s="2182"/>
      <c r="BJ373" s="2180"/>
      <c r="BK373" s="2180"/>
      <c r="BL373" s="2183">
        <f t="shared" si="58"/>
        <v>0</v>
      </c>
      <c r="BM373" s="2184"/>
      <c r="BN373" s="2177"/>
      <c r="BO373" s="2177"/>
      <c r="BP373" s="2177"/>
      <c r="BQ373" s="2177"/>
      <c r="BR373" s="2177"/>
      <c r="BS373" s="2177"/>
      <c r="BT373" s="2177"/>
      <c r="BU373" s="2177"/>
      <c r="BV373" s="2177"/>
      <c r="BW373" s="2177"/>
      <c r="BX373" s="2177"/>
      <c r="BY373" s="2177"/>
      <c r="BZ373" s="2177"/>
      <c r="CA373" s="2177"/>
      <c r="CB373" s="2177"/>
      <c r="CC373" s="2177"/>
      <c r="CD373" s="2046" t="s">
        <v>134</v>
      </c>
    </row>
    <row r="374" spans="1:82" ht="25.5" customHeight="1" thickBot="1" x14ac:dyDescent="0.25">
      <c r="A374" s="166" t="s">
        <v>161</v>
      </c>
      <c r="B374" s="333" t="s">
        <v>123</v>
      </c>
      <c r="C374" s="334" t="s">
        <v>124</v>
      </c>
      <c r="D374" s="254">
        <v>44</v>
      </c>
      <c r="E374" s="326" t="s">
        <v>35</v>
      </c>
      <c r="F374" s="338" t="s">
        <v>36</v>
      </c>
      <c r="G374" s="327">
        <v>0</v>
      </c>
      <c r="H374" s="327" t="s">
        <v>0</v>
      </c>
      <c r="I374" s="327">
        <v>1500</v>
      </c>
      <c r="J374" s="382">
        <v>200</v>
      </c>
      <c r="K374" s="329"/>
      <c r="L374" s="291"/>
      <c r="M374" s="311"/>
      <c r="N374" s="311"/>
      <c r="O374" s="311"/>
      <c r="P374" s="311"/>
      <c r="Q374" s="311"/>
      <c r="R374" s="311"/>
      <c r="S374" s="311"/>
      <c r="T374" s="311"/>
      <c r="U374" s="258">
        <f t="shared" si="57"/>
        <v>0</v>
      </c>
      <c r="V374" s="311"/>
      <c r="W374" s="311"/>
      <c r="X374" s="311"/>
      <c r="Y374" s="311"/>
      <c r="Z374" s="311"/>
      <c r="AA374" s="311"/>
      <c r="AB374" s="311"/>
      <c r="AC374" s="311"/>
      <c r="AD374" s="311"/>
      <c r="AE374" s="311"/>
      <c r="AF374" s="311"/>
      <c r="AG374" s="2189"/>
      <c r="AH374" s="3748"/>
      <c r="AI374" s="3748"/>
      <c r="AJ374" s="3748"/>
      <c r="AK374" s="3748"/>
      <c r="AL374" s="3748"/>
      <c r="AM374" s="4065"/>
      <c r="AN374" s="4065"/>
      <c r="AO374" s="3748"/>
      <c r="AP374" s="3748"/>
      <c r="AQ374" s="3749"/>
      <c r="AR374" s="3749"/>
      <c r="AS374" s="2984"/>
      <c r="AT374" s="2068"/>
      <c r="AU374" s="2070"/>
      <c r="AV374" s="2070"/>
      <c r="AW374" s="2985"/>
      <c r="AX374" s="2985"/>
      <c r="AY374" s="2072"/>
      <c r="AZ374" s="3750"/>
      <c r="BA374" s="3750"/>
      <c r="BB374" s="3750"/>
      <c r="BC374" s="2190"/>
      <c r="BD374" s="2190"/>
      <c r="BE374" s="2191"/>
      <c r="BF374" s="2192"/>
      <c r="BG374" s="2190"/>
      <c r="BH374" s="2191"/>
      <c r="BI374" s="2193"/>
      <c r="BJ374" s="2191"/>
      <c r="BK374" s="2191"/>
      <c r="BL374" s="2194">
        <f t="shared" si="58"/>
        <v>0</v>
      </c>
      <c r="BM374" s="2195"/>
      <c r="BN374" s="2177"/>
      <c r="BO374" s="2177"/>
      <c r="BP374" s="2177"/>
      <c r="BQ374" s="2177"/>
      <c r="BR374" s="2177"/>
      <c r="BS374" s="2177"/>
      <c r="BT374" s="2177"/>
      <c r="BU374" s="2177"/>
      <c r="BV374" s="2177"/>
      <c r="BW374" s="2177"/>
      <c r="BX374" s="2177"/>
      <c r="BY374" s="2177"/>
      <c r="BZ374" s="2177"/>
      <c r="CA374" s="2177"/>
      <c r="CB374" s="2177"/>
      <c r="CC374" s="2177"/>
      <c r="CD374" s="2046" t="s">
        <v>134</v>
      </c>
    </row>
    <row r="375" spans="1:82" s="839" customFormat="1" ht="24" customHeight="1" thickBot="1" x14ac:dyDescent="0.25">
      <c r="A375" s="852" t="s">
        <v>161</v>
      </c>
      <c r="B375" s="853" t="s">
        <v>123</v>
      </c>
      <c r="C375" s="883" t="s">
        <v>124</v>
      </c>
      <c r="D375" s="918">
        <v>45</v>
      </c>
      <c r="E375" s="47" t="s">
        <v>2105</v>
      </c>
      <c r="F375" s="67" t="s">
        <v>2106</v>
      </c>
      <c r="G375" s="49">
        <v>13</v>
      </c>
      <c r="H375" s="49" t="s">
        <v>0</v>
      </c>
      <c r="I375" s="939">
        <v>20</v>
      </c>
      <c r="J375" s="454">
        <v>5</v>
      </c>
      <c r="K375" s="50"/>
      <c r="L375" s="857">
        <f t="shared" ref="L375:L381" si="59">+M375+N375+O375+P375+Q375+R375+S375+T375</f>
        <v>0</v>
      </c>
      <c r="M375" s="927"/>
      <c r="N375" s="927"/>
      <c r="O375" s="927"/>
      <c r="P375" s="927"/>
      <c r="Q375" s="927"/>
      <c r="R375" s="927"/>
      <c r="S375" s="927"/>
      <c r="T375" s="927"/>
      <c r="U375" s="840">
        <f t="shared" ref="U375:U386" si="60">V375+W375+X375+Y375+Z375+AA375+AB375+AC375</f>
        <v>0</v>
      </c>
      <c r="V375" s="928"/>
      <c r="W375" s="928"/>
      <c r="X375" s="52"/>
      <c r="Y375" s="52"/>
      <c r="Z375" s="52"/>
      <c r="AA375" s="52"/>
      <c r="AB375" s="52"/>
      <c r="AC375" s="52"/>
      <c r="AD375" s="52"/>
      <c r="AE375" s="52"/>
      <c r="AF375" s="746"/>
      <c r="AG375" s="2288"/>
      <c r="AH375" s="4251"/>
      <c r="AI375" s="4251"/>
      <c r="AJ375" s="2681"/>
      <c r="AK375" s="4251"/>
      <c r="AL375" s="4251"/>
      <c r="AM375" s="4403"/>
      <c r="AN375" s="4468"/>
      <c r="AO375" s="4251"/>
      <c r="AP375" s="4251"/>
      <c r="AQ375" s="4251"/>
      <c r="AR375" s="4252"/>
      <c r="AS375" s="1687"/>
      <c r="AT375" s="4251"/>
      <c r="AU375" s="1969"/>
      <c r="AV375" s="1969"/>
      <c r="AW375" s="1687"/>
      <c r="AX375" s="1687"/>
      <c r="AY375" s="4469"/>
      <c r="AZ375" s="1423"/>
      <c r="BA375" s="1423"/>
      <c r="BB375" s="1423"/>
      <c r="BC375" s="1423"/>
      <c r="BD375" s="1423"/>
      <c r="BE375" s="4175"/>
      <c r="BF375" s="4460"/>
      <c r="BG375" s="4235"/>
      <c r="BH375" s="4384"/>
      <c r="BI375" s="4386"/>
      <c r="BJ375" s="4411"/>
      <c r="BK375" s="4180"/>
      <c r="BL375" s="2024">
        <f t="shared" si="58"/>
        <v>0</v>
      </c>
      <c r="BM375" s="2024">
        <f>L375-(BI375+BI376+BI377+BI379+BI380+BI378)</f>
        <v>0</v>
      </c>
      <c r="BN375" s="1902"/>
      <c r="BO375" s="1878"/>
      <c r="BP375" s="1878"/>
      <c r="BQ375" s="1915"/>
      <c r="BR375" s="2045"/>
      <c r="BS375" s="1861"/>
      <c r="BT375" s="1861"/>
      <c r="BU375" s="1861"/>
      <c r="BV375" s="1861"/>
      <c r="BW375" s="1861"/>
      <c r="BX375" s="1861"/>
      <c r="BY375" s="1861"/>
      <c r="BZ375" s="1861"/>
      <c r="CA375" s="1861"/>
      <c r="CB375" s="1861"/>
      <c r="CC375" s="1862"/>
      <c r="CD375" s="1966" t="s">
        <v>1713</v>
      </c>
    </row>
    <row r="376" spans="1:82" s="839" customFormat="1" ht="24" customHeight="1" thickBot="1" x14ac:dyDescent="0.25">
      <c r="A376" s="837" t="s">
        <v>161</v>
      </c>
      <c r="B376" s="827" t="s">
        <v>123</v>
      </c>
      <c r="C376" s="911" t="s">
        <v>124</v>
      </c>
      <c r="D376" s="918">
        <v>45</v>
      </c>
      <c r="E376" s="575" t="s">
        <v>2105</v>
      </c>
      <c r="F376" s="608" t="s">
        <v>2106</v>
      </c>
      <c r="G376" s="576">
        <v>13</v>
      </c>
      <c r="H376" s="576" t="s">
        <v>0</v>
      </c>
      <c r="I376" s="941">
        <v>20</v>
      </c>
      <c r="J376" s="454">
        <v>5</v>
      </c>
      <c r="K376" s="25"/>
      <c r="L376" s="830"/>
      <c r="M376" s="832"/>
      <c r="N376" s="832"/>
      <c r="O376" s="832"/>
      <c r="P376" s="832"/>
      <c r="Q376" s="832"/>
      <c r="R376" s="832"/>
      <c r="S376" s="832"/>
      <c r="T376" s="832"/>
      <c r="U376" s="840">
        <f t="shared" si="60"/>
        <v>0</v>
      </c>
      <c r="V376" s="838"/>
      <c r="W376" s="838"/>
      <c r="X376" s="7"/>
      <c r="Y376" s="7"/>
      <c r="Z376" s="7"/>
      <c r="AA376" s="7"/>
      <c r="AB376" s="7"/>
      <c r="AC376" s="7"/>
      <c r="AD376" s="7"/>
      <c r="AE376" s="7"/>
      <c r="AF376" s="791"/>
      <c r="AG376" s="2976"/>
      <c r="AH376" s="4181"/>
      <c r="AI376" s="4181"/>
      <c r="AJ376" s="4182"/>
      <c r="AK376" s="4181"/>
      <c r="AL376" s="4181"/>
      <c r="AM376" s="4183"/>
      <c r="AN376" s="4184"/>
      <c r="AO376" s="4181"/>
      <c r="AP376" s="4181"/>
      <c r="AQ376" s="4181"/>
      <c r="AR376" s="4185"/>
      <c r="AS376" s="1867"/>
      <c r="AT376" s="4181"/>
      <c r="AU376" s="2452"/>
      <c r="AV376" s="2452"/>
      <c r="AW376" s="1867"/>
      <c r="AX376" s="1867"/>
      <c r="AY376" s="4186"/>
      <c r="AZ376" s="1423"/>
      <c r="BA376" s="1423"/>
      <c r="BB376" s="1423"/>
      <c r="BC376" s="1423"/>
      <c r="BD376" s="1423"/>
      <c r="BE376" s="4175"/>
      <c r="BF376" s="4176"/>
      <c r="BG376" s="4171"/>
      <c r="BH376" s="4177"/>
      <c r="BI376" s="4178"/>
      <c r="BJ376" s="4179"/>
      <c r="BK376" s="4180"/>
      <c r="BL376" s="2024">
        <f t="shared" si="58"/>
        <v>0</v>
      </c>
      <c r="BM376" s="2169"/>
      <c r="BN376" s="1902"/>
      <c r="BO376" s="1878"/>
      <c r="BP376" s="1878"/>
      <c r="BQ376" s="1915"/>
      <c r="BR376" s="2105"/>
      <c r="BS376" s="2106"/>
      <c r="BT376" s="2106"/>
      <c r="BU376" s="2106"/>
      <c r="BV376" s="2106"/>
      <c r="BW376" s="2106"/>
      <c r="BX376" s="2106"/>
      <c r="BY376" s="2106"/>
      <c r="BZ376" s="2106"/>
      <c r="CA376" s="2106"/>
      <c r="CB376" s="2106"/>
      <c r="CC376" s="2107"/>
      <c r="CD376" s="1966" t="s">
        <v>1713</v>
      </c>
    </row>
    <row r="377" spans="1:82" s="839" customFormat="1" ht="24" customHeight="1" thickBot="1" x14ac:dyDescent="0.25">
      <c r="A377" s="837" t="s">
        <v>161</v>
      </c>
      <c r="B377" s="827" t="s">
        <v>123</v>
      </c>
      <c r="C377" s="911" t="s">
        <v>124</v>
      </c>
      <c r="D377" s="918">
        <v>45</v>
      </c>
      <c r="E377" s="575" t="s">
        <v>2105</v>
      </c>
      <c r="F377" s="608" t="s">
        <v>2106</v>
      </c>
      <c r="G377" s="576">
        <v>13</v>
      </c>
      <c r="H377" s="576" t="s">
        <v>0</v>
      </c>
      <c r="I377" s="941">
        <v>20</v>
      </c>
      <c r="J377" s="454">
        <v>5</v>
      </c>
      <c r="K377" s="25"/>
      <c r="L377" s="830"/>
      <c r="M377" s="832"/>
      <c r="N377" s="832"/>
      <c r="O377" s="832"/>
      <c r="P377" s="832"/>
      <c r="Q377" s="832"/>
      <c r="R377" s="832"/>
      <c r="S377" s="832"/>
      <c r="T377" s="832"/>
      <c r="U377" s="840">
        <f t="shared" si="60"/>
        <v>0</v>
      </c>
      <c r="V377" s="838"/>
      <c r="W377" s="838"/>
      <c r="X377" s="7"/>
      <c r="Y377" s="7"/>
      <c r="Z377" s="7"/>
      <c r="AA377" s="7"/>
      <c r="AB377" s="7"/>
      <c r="AC377" s="7"/>
      <c r="AD377" s="7"/>
      <c r="AE377" s="7"/>
      <c r="AF377" s="791"/>
      <c r="AG377" s="2976"/>
      <c r="AH377" s="4181"/>
      <c r="AI377" s="4181"/>
      <c r="AJ377" s="4182"/>
      <c r="AK377" s="4181"/>
      <c r="AL377" s="4181"/>
      <c r="AM377" s="4183"/>
      <c r="AN377" s="4184"/>
      <c r="AO377" s="4181"/>
      <c r="AP377" s="4181"/>
      <c r="AQ377" s="4181"/>
      <c r="AR377" s="4185"/>
      <c r="AS377" s="1867"/>
      <c r="AT377" s="4181"/>
      <c r="AU377" s="2452"/>
      <c r="AV377" s="2452"/>
      <c r="AW377" s="1867"/>
      <c r="AX377" s="1867"/>
      <c r="AY377" s="4186"/>
      <c r="AZ377" s="1423"/>
      <c r="BA377" s="1423"/>
      <c r="BB377" s="1423"/>
      <c r="BC377" s="1423"/>
      <c r="BD377" s="1423"/>
      <c r="BE377" s="4175"/>
      <c r="BF377" s="4176"/>
      <c r="BG377" s="4171"/>
      <c r="BH377" s="4177"/>
      <c r="BI377" s="4178"/>
      <c r="BJ377" s="4179"/>
      <c r="BK377" s="4180"/>
      <c r="BL377" s="2024">
        <f t="shared" si="58"/>
        <v>0</v>
      </c>
      <c r="BM377" s="2169"/>
      <c r="BN377" s="1902"/>
      <c r="BO377" s="1878"/>
      <c r="BP377" s="1878"/>
      <c r="BQ377" s="1915"/>
      <c r="BR377" s="2105"/>
      <c r="BS377" s="2106"/>
      <c r="BT377" s="2106"/>
      <c r="BU377" s="2106"/>
      <c r="BV377" s="2106"/>
      <c r="BW377" s="2106"/>
      <c r="BX377" s="2106"/>
      <c r="BY377" s="2106"/>
      <c r="BZ377" s="2106"/>
      <c r="CA377" s="2106"/>
      <c r="CB377" s="2106"/>
      <c r="CC377" s="2107"/>
      <c r="CD377" s="1966" t="s">
        <v>1713</v>
      </c>
    </row>
    <row r="378" spans="1:82" s="839" customFormat="1" ht="24" customHeight="1" thickBot="1" x14ac:dyDescent="0.25">
      <c r="A378" s="837" t="s">
        <v>161</v>
      </c>
      <c r="B378" s="827" t="s">
        <v>123</v>
      </c>
      <c r="C378" s="911" t="s">
        <v>124</v>
      </c>
      <c r="D378" s="918">
        <v>45</v>
      </c>
      <c r="E378" s="575" t="s">
        <v>2105</v>
      </c>
      <c r="F378" s="608" t="s">
        <v>2106</v>
      </c>
      <c r="G378" s="576">
        <v>13</v>
      </c>
      <c r="H378" s="576" t="s">
        <v>0</v>
      </c>
      <c r="I378" s="941">
        <v>20</v>
      </c>
      <c r="J378" s="454">
        <v>5</v>
      </c>
      <c r="K378" s="25"/>
      <c r="L378" s="830"/>
      <c r="M378" s="832"/>
      <c r="N378" s="832"/>
      <c r="O378" s="832"/>
      <c r="P378" s="832"/>
      <c r="Q378" s="832"/>
      <c r="R378" s="832"/>
      <c r="S378" s="832"/>
      <c r="T378" s="832"/>
      <c r="U378" s="840">
        <f t="shared" si="60"/>
        <v>0</v>
      </c>
      <c r="V378" s="838"/>
      <c r="W378" s="838"/>
      <c r="X378" s="7"/>
      <c r="Y378" s="7"/>
      <c r="Z378" s="7"/>
      <c r="AA378" s="7"/>
      <c r="AB378" s="7"/>
      <c r="AC378" s="7"/>
      <c r="AD378" s="7"/>
      <c r="AE378" s="7"/>
      <c r="AF378" s="791"/>
      <c r="AG378" s="2976"/>
      <c r="AH378" s="4181"/>
      <c r="AI378" s="4181"/>
      <c r="AJ378" s="4182"/>
      <c r="AK378" s="4181"/>
      <c r="AL378" s="4181"/>
      <c r="AM378" s="4183"/>
      <c r="AN378" s="4184"/>
      <c r="AO378" s="4181"/>
      <c r="AP378" s="4181"/>
      <c r="AQ378" s="4181"/>
      <c r="AR378" s="4185"/>
      <c r="AS378" s="1867"/>
      <c r="AT378" s="4181"/>
      <c r="AU378" s="2452"/>
      <c r="AV378" s="2452"/>
      <c r="AW378" s="1867"/>
      <c r="AX378" s="1867"/>
      <c r="AY378" s="4186"/>
      <c r="AZ378" s="1423"/>
      <c r="BA378" s="1423"/>
      <c r="BB378" s="1423"/>
      <c r="BC378" s="1423"/>
      <c r="BD378" s="1423"/>
      <c r="BE378" s="4175"/>
      <c r="BF378" s="4176"/>
      <c r="BG378" s="4171"/>
      <c r="BH378" s="4177"/>
      <c r="BI378" s="4178"/>
      <c r="BJ378" s="4179"/>
      <c r="BK378" s="4180"/>
      <c r="BL378" s="2024">
        <f t="shared" si="58"/>
        <v>0</v>
      </c>
      <c r="BM378" s="2169"/>
      <c r="BN378" s="1902"/>
      <c r="BO378" s="1878"/>
      <c r="BP378" s="1878"/>
      <c r="BQ378" s="1915"/>
      <c r="BR378" s="2105"/>
      <c r="BS378" s="2106"/>
      <c r="BT378" s="2106"/>
      <c r="BU378" s="2106"/>
      <c r="BV378" s="2106"/>
      <c r="BW378" s="2106"/>
      <c r="BX378" s="2106"/>
      <c r="BY378" s="2106"/>
      <c r="BZ378" s="2106"/>
      <c r="CA378" s="2106"/>
      <c r="CB378" s="2106"/>
      <c r="CC378" s="2107"/>
      <c r="CD378" s="1966" t="s">
        <v>1713</v>
      </c>
    </row>
    <row r="379" spans="1:82" s="839" customFormat="1" ht="24" customHeight="1" thickBot="1" x14ac:dyDescent="0.25">
      <c r="A379" s="837" t="s">
        <v>161</v>
      </c>
      <c r="B379" s="827" t="s">
        <v>123</v>
      </c>
      <c r="C379" s="911" t="s">
        <v>124</v>
      </c>
      <c r="D379" s="918">
        <v>45</v>
      </c>
      <c r="E379" s="575" t="s">
        <v>2105</v>
      </c>
      <c r="F379" s="608" t="s">
        <v>2106</v>
      </c>
      <c r="G379" s="576">
        <v>13</v>
      </c>
      <c r="H379" s="576" t="s">
        <v>0</v>
      </c>
      <c r="I379" s="941">
        <v>20</v>
      </c>
      <c r="J379" s="454">
        <v>5</v>
      </c>
      <c r="K379" s="25"/>
      <c r="L379" s="830"/>
      <c r="M379" s="832"/>
      <c r="N379" s="832"/>
      <c r="O379" s="832"/>
      <c r="P379" s="832"/>
      <c r="Q379" s="832"/>
      <c r="R379" s="832"/>
      <c r="S379" s="832"/>
      <c r="T379" s="832"/>
      <c r="U379" s="840">
        <f t="shared" si="60"/>
        <v>0</v>
      </c>
      <c r="V379" s="838"/>
      <c r="W379" s="838"/>
      <c r="X379" s="7"/>
      <c r="Y379" s="7"/>
      <c r="Z379" s="7"/>
      <c r="AA379" s="7"/>
      <c r="AB379" s="7"/>
      <c r="AC379" s="7"/>
      <c r="AD379" s="7"/>
      <c r="AE379" s="7"/>
      <c r="AF379" s="791"/>
      <c r="AG379" s="2976"/>
      <c r="AH379" s="4181"/>
      <c r="AI379" s="4181"/>
      <c r="AJ379" s="4182"/>
      <c r="AK379" s="4181"/>
      <c r="AL379" s="4181"/>
      <c r="AM379" s="4183"/>
      <c r="AN379" s="4184"/>
      <c r="AO379" s="4181"/>
      <c r="AP379" s="4181"/>
      <c r="AQ379" s="4181"/>
      <c r="AR379" s="4185"/>
      <c r="AS379" s="1867"/>
      <c r="AT379" s="4181"/>
      <c r="AU379" s="2452"/>
      <c r="AV379" s="2452"/>
      <c r="AW379" s="1867"/>
      <c r="AX379" s="1867"/>
      <c r="AY379" s="4186"/>
      <c r="AZ379" s="1423"/>
      <c r="BA379" s="1423"/>
      <c r="BB379" s="1423"/>
      <c r="BC379" s="1423"/>
      <c r="BD379" s="1423"/>
      <c r="BE379" s="4175"/>
      <c r="BF379" s="4176"/>
      <c r="BG379" s="4171"/>
      <c r="BH379" s="4177"/>
      <c r="BI379" s="4178"/>
      <c r="BJ379" s="4179"/>
      <c r="BK379" s="4180"/>
      <c r="BL379" s="2024">
        <f t="shared" si="58"/>
        <v>0</v>
      </c>
      <c r="BM379" s="2169"/>
      <c r="BN379" s="1902"/>
      <c r="BO379" s="1878"/>
      <c r="BP379" s="1878"/>
      <c r="BQ379" s="1915"/>
      <c r="BR379" s="2105"/>
      <c r="BS379" s="2106"/>
      <c r="BT379" s="2106"/>
      <c r="BU379" s="2106"/>
      <c r="BV379" s="2106"/>
      <c r="BW379" s="2106"/>
      <c r="BX379" s="2106"/>
      <c r="BY379" s="2106"/>
      <c r="BZ379" s="2106"/>
      <c r="CA379" s="2106"/>
      <c r="CB379" s="2106"/>
      <c r="CC379" s="2107"/>
      <c r="CD379" s="1966" t="s">
        <v>1713</v>
      </c>
    </row>
    <row r="380" spans="1:82" s="839" customFormat="1" ht="24" customHeight="1" thickBot="1" x14ac:dyDescent="0.25">
      <c r="A380" s="841" t="s">
        <v>161</v>
      </c>
      <c r="B380" s="842" t="s">
        <v>123</v>
      </c>
      <c r="C380" s="942" t="s">
        <v>124</v>
      </c>
      <c r="D380" s="934">
        <v>45</v>
      </c>
      <c r="E380" s="581" t="s">
        <v>2105</v>
      </c>
      <c r="F380" s="609" t="s">
        <v>2106</v>
      </c>
      <c r="G380" s="582">
        <v>13</v>
      </c>
      <c r="H380" s="582" t="s">
        <v>0</v>
      </c>
      <c r="I380" s="943">
        <v>20</v>
      </c>
      <c r="J380" s="496">
        <v>5</v>
      </c>
      <c r="K380" s="56"/>
      <c r="L380" s="848"/>
      <c r="M380" s="849"/>
      <c r="N380" s="849"/>
      <c r="O380" s="849"/>
      <c r="P380" s="849"/>
      <c r="Q380" s="849"/>
      <c r="R380" s="849"/>
      <c r="S380" s="849"/>
      <c r="T380" s="849"/>
      <c r="U380" s="840">
        <f t="shared" si="60"/>
        <v>0</v>
      </c>
      <c r="V380" s="850"/>
      <c r="W380" s="850"/>
      <c r="X380" s="58"/>
      <c r="Y380" s="58"/>
      <c r="Z380" s="58"/>
      <c r="AA380" s="58"/>
      <c r="AB380" s="58"/>
      <c r="AC380" s="58"/>
      <c r="AD380" s="58"/>
      <c r="AE380" s="58"/>
      <c r="AF380" s="851"/>
      <c r="AG380" s="2973"/>
      <c r="AH380" s="4187"/>
      <c r="AI380" s="4187"/>
      <c r="AJ380" s="4188"/>
      <c r="AK380" s="4187"/>
      <c r="AL380" s="4187"/>
      <c r="AM380" s="4189"/>
      <c r="AN380" s="4190"/>
      <c r="AO380" s="4187"/>
      <c r="AP380" s="4187"/>
      <c r="AQ380" s="4187"/>
      <c r="AR380" s="4191"/>
      <c r="AS380" s="1884"/>
      <c r="AT380" s="4187"/>
      <c r="AU380" s="4192"/>
      <c r="AV380" s="4192"/>
      <c r="AW380" s="1884"/>
      <c r="AX380" s="1884"/>
      <c r="AY380" s="4193"/>
      <c r="AZ380" s="1423"/>
      <c r="BA380" s="1423"/>
      <c r="BB380" s="1423"/>
      <c r="BC380" s="1423"/>
      <c r="BD380" s="1423"/>
      <c r="BE380" s="4175"/>
      <c r="BF380" s="4194"/>
      <c r="BG380" s="4195"/>
      <c r="BH380" s="4196"/>
      <c r="BI380" s="4197"/>
      <c r="BJ380" s="4198"/>
      <c r="BK380" s="4180"/>
      <c r="BL380" s="2024">
        <f t="shared" si="58"/>
        <v>0</v>
      </c>
      <c r="BM380" s="2169"/>
      <c r="BN380" s="1902"/>
      <c r="BO380" s="1878"/>
      <c r="BP380" s="1878"/>
      <c r="BQ380" s="1915"/>
      <c r="BR380" s="2120"/>
      <c r="BS380" s="1913"/>
      <c r="BT380" s="1913"/>
      <c r="BU380" s="1913"/>
      <c r="BV380" s="1913"/>
      <c r="BW380" s="1913"/>
      <c r="BX380" s="1913"/>
      <c r="BY380" s="1913"/>
      <c r="BZ380" s="1913"/>
      <c r="CA380" s="1913"/>
      <c r="CB380" s="1913"/>
      <c r="CC380" s="2121"/>
      <c r="CD380" s="1966" t="s">
        <v>1713</v>
      </c>
    </row>
    <row r="381" spans="1:82" s="839" customFormat="1" ht="45.75" customHeight="1" thickBot="1" x14ac:dyDescent="0.25">
      <c r="A381" s="852" t="s">
        <v>161</v>
      </c>
      <c r="B381" s="853" t="s">
        <v>123</v>
      </c>
      <c r="C381" s="883" t="s">
        <v>124</v>
      </c>
      <c r="D381" s="855">
        <v>46</v>
      </c>
      <c r="E381" s="47" t="s">
        <v>2107</v>
      </c>
      <c r="F381" s="67" t="s">
        <v>2108</v>
      </c>
      <c r="G381" s="49">
        <v>1</v>
      </c>
      <c r="H381" s="49" t="s">
        <v>0</v>
      </c>
      <c r="I381" s="939">
        <v>1</v>
      </c>
      <c r="J381" s="493">
        <v>0.33</v>
      </c>
      <c r="K381" s="50"/>
      <c r="L381" s="857">
        <f t="shared" si="59"/>
        <v>32000000</v>
      </c>
      <c r="M381" s="831">
        <v>32000000</v>
      </c>
      <c r="N381" s="831"/>
      <c r="O381" s="831"/>
      <c r="P381" s="831"/>
      <c r="Q381" s="831"/>
      <c r="R381" s="831"/>
      <c r="S381" s="927"/>
      <c r="T381" s="927"/>
      <c r="U381" s="840">
        <f t="shared" si="60"/>
        <v>0</v>
      </c>
      <c r="V381" s="928"/>
      <c r="W381" s="928"/>
      <c r="X381" s="52"/>
      <c r="Y381" s="52"/>
      <c r="Z381" s="52"/>
      <c r="AA381" s="52"/>
      <c r="AB381" s="52"/>
      <c r="AC381" s="52"/>
      <c r="AD381" s="52"/>
      <c r="AE381" s="52"/>
      <c r="AF381" s="746"/>
      <c r="AG381" s="2042"/>
      <c r="AH381" s="4235"/>
      <c r="AI381" s="4235"/>
      <c r="AJ381" s="4455"/>
      <c r="AK381" s="4235"/>
      <c r="AL381" s="4235"/>
      <c r="AM381" s="4456"/>
      <c r="AN381" s="4236"/>
      <c r="AO381" s="4235"/>
      <c r="AP381" s="4235"/>
      <c r="AQ381" s="4235"/>
      <c r="AR381" s="4459"/>
      <c r="AS381" s="1397"/>
      <c r="AT381" s="4235"/>
      <c r="AU381" s="4233"/>
      <c r="AV381" s="4172"/>
      <c r="AW381" s="4332"/>
      <c r="AX381" s="4332"/>
      <c r="AY381" s="3454"/>
      <c r="AZ381" s="1423"/>
      <c r="BA381" s="1423"/>
      <c r="BB381" s="1423"/>
      <c r="BC381" s="1423"/>
      <c r="BD381" s="1423"/>
      <c r="BE381" s="4175"/>
      <c r="BF381" s="4460"/>
      <c r="BG381" s="4235"/>
      <c r="BH381" s="4384"/>
      <c r="BI381" s="4386"/>
      <c r="BJ381" s="4411"/>
      <c r="BK381" s="4180"/>
      <c r="BL381" s="2024">
        <f t="shared" si="58"/>
        <v>0</v>
      </c>
      <c r="BM381" s="2024">
        <f>L381-(BI381+BI382+BI383+BI385+BI386+BI384+BI387+BI388+BI389+BI390)</f>
        <v>27000000</v>
      </c>
      <c r="BN381" s="1902"/>
      <c r="BO381" s="1878"/>
      <c r="BP381" s="1878"/>
      <c r="BQ381" s="1915"/>
      <c r="BR381" s="2045"/>
      <c r="BS381" s="1861"/>
      <c r="BT381" s="1861"/>
      <c r="BU381" s="1861"/>
      <c r="BV381" s="1861"/>
      <c r="BW381" s="1861"/>
      <c r="BX381" s="1861"/>
      <c r="BY381" s="1861"/>
      <c r="BZ381" s="1861"/>
      <c r="CA381" s="1861"/>
      <c r="CB381" s="1861"/>
      <c r="CC381" s="1862"/>
      <c r="CD381" s="1966" t="s">
        <v>1713</v>
      </c>
    </row>
    <row r="382" spans="1:82" s="839" customFormat="1" ht="24" customHeight="1" thickBot="1" x14ac:dyDescent="0.25">
      <c r="A382" s="837" t="s">
        <v>161</v>
      </c>
      <c r="B382" s="827" t="s">
        <v>123</v>
      </c>
      <c r="C382" s="911" t="s">
        <v>124</v>
      </c>
      <c r="D382" s="918">
        <v>46</v>
      </c>
      <c r="E382" s="575" t="s">
        <v>2107</v>
      </c>
      <c r="F382" s="608" t="s">
        <v>2108</v>
      </c>
      <c r="G382" s="576">
        <v>1</v>
      </c>
      <c r="H382" s="576" t="s">
        <v>0</v>
      </c>
      <c r="I382" s="941">
        <v>1</v>
      </c>
      <c r="J382" s="454">
        <v>0.33</v>
      </c>
      <c r="K382" s="25"/>
      <c r="L382" s="830"/>
      <c r="M382" s="832"/>
      <c r="N382" s="832"/>
      <c r="O382" s="832"/>
      <c r="P382" s="832"/>
      <c r="Q382" s="832"/>
      <c r="R382" s="832"/>
      <c r="S382" s="832"/>
      <c r="T382" s="832"/>
      <c r="U382" s="840">
        <f t="shared" si="60"/>
        <v>0</v>
      </c>
      <c r="V382" s="838"/>
      <c r="W382" s="838"/>
      <c r="X382" s="7"/>
      <c r="Y382" s="7"/>
      <c r="Z382" s="7"/>
      <c r="AA382" s="7"/>
      <c r="AB382" s="7"/>
      <c r="AC382" s="7"/>
      <c r="AD382" s="7"/>
      <c r="AE382" s="7"/>
      <c r="AF382" s="791"/>
      <c r="AG382" s="2976"/>
      <c r="AH382" s="4181"/>
      <c r="AI382" s="4181"/>
      <c r="AJ382" s="4182"/>
      <c r="AK382" s="4181"/>
      <c r="AL382" s="4181"/>
      <c r="AM382" s="4183"/>
      <c r="AN382" s="4184"/>
      <c r="AO382" s="4181"/>
      <c r="AP382" s="4181"/>
      <c r="AQ382" s="4181"/>
      <c r="AR382" s="4185"/>
      <c r="AS382" s="1867"/>
      <c r="AT382" s="4181"/>
      <c r="AU382" s="2452"/>
      <c r="AV382" s="2452"/>
      <c r="AW382" s="1867"/>
      <c r="AX382" s="1867"/>
      <c r="AY382" s="4186"/>
      <c r="AZ382" s="1423"/>
      <c r="BA382" s="1423"/>
      <c r="BB382" s="1423"/>
      <c r="BC382" s="1423"/>
      <c r="BD382" s="1423"/>
      <c r="BE382" s="4175"/>
      <c r="BF382" s="4176"/>
      <c r="BG382" s="4171"/>
      <c r="BH382" s="4177"/>
      <c r="BI382" s="4178"/>
      <c r="BJ382" s="4179"/>
      <c r="BK382" s="4180"/>
      <c r="BL382" s="2024">
        <f t="shared" si="58"/>
        <v>0</v>
      </c>
      <c r="BM382" s="2169"/>
      <c r="BN382" s="1902"/>
      <c r="BO382" s="1878"/>
      <c r="BP382" s="1878"/>
      <c r="BQ382" s="1915"/>
      <c r="BR382" s="2105"/>
      <c r="BS382" s="2106"/>
      <c r="BT382" s="2106"/>
      <c r="BU382" s="2106"/>
      <c r="BV382" s="2106"/>
      <c r="BW382" s="2106"/>
      <c r="BX382" s="2106"/>
      <c r="BY382" s="2106"/>
      <c r="BZ382" s="2106"/>
      <c r="CA382" s="2106"/>
      <c r="CB382" s="2106"/>
      <c r="CC382" s="2107"/>
      <c r="CD382" s="1966" t="s">
        <v>1713</v>
      </c>
    </row>
    <row r="383" spans="1:82" s="839" customFormat="1" ht="24" customHeight="1" thickBot="1" x14ac:dyDescent="0.25">
      <c r="A383" s="837" t="s">
        <v>161</v>
      </c>
      <c r="B383" s="827" t="s">
        <v>123</v>
      </c>
      <c r="C383" s="911" t="s">
        <v>124</v>
      </c>
      <c r="D383" s="918">
        <v>46</v>
      </c>
      <c r="E383" s="575" t="s">
        <v>2107</v>
      </c>
      <c r="F383" s="608" t="s">
        <v>2108</v>
      </c>
      <c r="G383" s="576">
        <v>1</v>
      </c>
      <c r="H383" s="576" t="s">
        <v>0</v>
      </c>
      <c r="I383" s="941">
        <v>1</v>
      </c>
      <c r="J383" s="454">
        <v>0.33</v>
      </c>
      <c r="K383" s="25"/>
      <c r="L383" s="830"/>
      <c r="M383" s="832"/>
      <c r="N383" s="832"/>
      <c r="O383" s="832"/>
      <c r="P383" s="832"/>
      <c r="Q383" s="832"/>
      <c r="R383" s="832"/>
      <c r="S383" s="832"/>
      <c r="T383" s="832"/>
      <c r="U383" s="840">
        <f t="shared" si="60"/>
        <v>0</v>
      </c>
      <c r="V383" s="838"/>
      <c r="W383" s="838"/>
      <c r="X383" s="7"/>
      <c r="Y383" s="7"/>
      <c r="Z383" s="7"/>
      <c r="AA383" s="7"/>
      <c r="AB383" s="7"/>
      <c r="AC383" s="7"/>
      <c r="AD383" s="7"/>
      <c r="AE383" s="7"/>
      <c r="AF383" s="791"/>
      <c r="AG383" s="2976"/>
      <c r="AH383" s="4181"/>
      <c r="AI383" s="4181"/>
      <c r="AJ383" s="4182"/>
      <c r="AK383" s="4181"/>
      <c r="AL383" s="4181"/>
      <c r="AM383" s="4183"/>
      <c r="AN383" s="4184"/>
      <c r="AO383" s="4181"/>
      <c r="AP383" s="4181"/>
      <c r="AQ383" s="4181"/>
      <c r="AR383" s="4185"/>
      <c r="AS383" s="1867"/>
      <c r="AT383" s="4181"/>
      <c r="AU383" s="2452"/>
      <c r="AV383" s="2452"/>
      <c r="AW383" s="1867"/>
      <c r="AX383" s="1867"/>
      <c r="AY383" s="4186"/>
      <c r="AZ383" s="1423"/>
      <c r="BA383" s="1423"/>
      <c r="BB383" s="1423"/>
      <c r="BC383" s="1423"/>
      <c r="BD383" s="1423"/>
      <c r="BE383" s="4175"/>
      <c r="BF383" s="4176"/>
      <c r="BG383" s="4171"/>
      <c r="BH383" s="4177"/>
      <c r="BI383" s="4178"/>
      <c r="BJ383" s="4179"/>
      <c r="BK383" s="4180"/>
      <c r="BL383" s="2024">
        <f t="shared" si="58"/>
        <v>0</v>
      </c>
      <c r="BM383" s="2169"/>
      <c r="BN383" s="1902"/>
      <c r="BO383" s="1878"/>
      <c r="BP383" s="1878"/>
      <c r="BQ383" s="1915"/>
      <c r="BR383" s="2105"/>
      <c r="BS383" s="2106"/>
      <c r="BT383" s="2106"/>
      <c r="BU383" s="2106"/>
      <c r="BV383" s="2106"/>
      <c r="BW383" s="2106"/>
      <c r="BX383" s="2106"/>
      <c r="BY383" s="2106"/>
      <c r="BZ383" s="2106"/>
      <c r="CA383" s="2106"/>
      <c r="CB383" s="2106"/>
      <c r="CC383" s="2107"/>
      <c r="CD383" s="1966" t="s">
        <v>1713</v>
      </c>
    </row>
    <row r="384" spans="1:82" s="839" customFormat="1" ht="24" customHeight="1" thickBot="1" x14ac:dyDescent="0.25">
      <c r="A384" s="837" t="s">
        <v>161</v>
      </c>
      <c r="B384" s="827" t="s">
        <v>123</v>
      </c>
      <c r="C384" s="911" t="s">
        <v>124</v>
      </c>
      <c r="D384" s="918">
        <v>46</v>
      </c>
      <c r="E384" s="575" t="s">
        <v>2107</v>
      </c>
      <c r="F384" s="608" t="s">
        <v>2108</v>
      </c>
      <c r="G384" s="576">
        <v>1</v>
      </c>
      <c r="H384" s="576" t="s">
        <v>0</v>
      </c>
      <c r="I384" s="941">
        <v>1</v>
      </c>
      <c r="J384" s="454">
        <v>0.33</v>
      </c>
      <c r="K384" s="25"/>
      <c r="L384" s="830"/>
      <c r="M384" s="832"/>
      <c r="N384" s="832"/>
      <c r="O384" s="832"/>
      <c r="P384" s="832"/>
      <c r="Q384" s="832"/>
      <c r="R384" s="832"/>
      <c r="S384" s="832"/>
      <c r="T384" s="832"/>
      <c r="U384" s="840">
        <f t="shared" si="60"/>
        <v>0</v>
      </c>
      <c r="V384" s="838"/>
      <c r="W384" s="838"/>
      <c r="X384" s="7"/>
      <c r="Y384" s="7"/>
      <c r="Z384" s="7"/>
      <c r="AA384" s="7"/>
      <c r="AB384" s="7"/>
      <c r="AC384" s="7"/>
      <c r="AD384" s="7"/>
      <c r="AE384" s="7"/>
      <c r="AF384" s="791"/>
      <c r="AG384" s="2976"/>
      <c r="AH384" s="4181"/>
      <c r="AI384" s="4181"/>
      <c r="AJ384" s="4182"/>
      <c r="AK384" s="4181"/>
      <c r="AL384" s="4181"/>
      <c r="AM384" s="4183"/>
      <c r="AN384" s="4184"/>
      <c r="AO384" s="4181"/>
      <c r="AP384" s="4181"/>
      <c r="AQ384" s="4181"/>
      <c r="AR384" s="4185"/>
      <c r="AS384" s="1867"/>
      <c r="AT384" s="4181"/>
      <c r="AU384" s="2452"/>
      <c r="AV384" s="2452"/>
      <c r="AW384" s="1867"/>
      <c r="AX384" s="1867"/>
      <c r="AY384" s="4186"/>
      <c r="AZ384" s="1423"/>
      <c r="BA384" s="1423"/>
      <c r="BB384" s="1423"/>
      <c r="BC384" s="1423"/>
      <c r="BD384" s="1423"/>
      <c r="BE384" s="4175"/>
      <c r="BF384" s="4176"/>
      <c r="BG384" s="4171"/>
      <c r="BH384" s="4177"/>
      <c r="BI384" s="4178"/>
      <c r="BJ384" s="4179"/>
      <c r="BK384" s="4180"/>
      <c r="BL384" s="2024">
        <f t="shared" si="58"/>
        <v>0</v>
      </c>
      <c r="BM384" s="2169"/>
      <c r="BN384" s="1902"/>
      <c r="BO384" s="1878"/>
      <c r="BP384" s="1878"/>
      <c r="BQ384" s="1915"/>
      <c r="BR384" s="2105"/>
      <c r="BS384" s="2106"/>
      <c r="BT384" s="2106"/>
      <c r="BU384" s="2106"/>
      <c r="BV384" s="2106"/>
      <c r="BW384" s="2106"/>
      <c r="BX384" s="2106"/>
      <c r="BY384" s="2106"/>
      <c r="BZ384" s="2106"/>
      <c r="CA384" s="2106"/>
      <c r="CB384" s="2106"/>
      <c r="CC384" s="2107"/>
      <c r="CD384" s="1966" t="s">
        <v>1713</v>
      </c>
    </row>
    <row r="385" spans="1:82" s="839" customFormat="1" ht="24" customHeight="1" thickBot="1" x14ac:dyDescent="0.25">
      <c r="A385" s="837" t="s">
        <v>161</v>
      </c>
      <c r="B385" s="827" t="s">
        <v>123</v>
      </c>
      <c r="C385" s="911" t="s">
        <v>124</v>
      </c>
      <c r="D385" s="918">
        <v>46</v>
      </c>
      <c r="E385" s="575" t="s">
        <v>2107</v>
      </c>
      <c r="F385" s="608" t="s">
        <v>2108</v>
      </c>
      <c r="G385" s="576">
        <v>1</v>
      </c>
      <c r="H385" s="576" t="s">
        <v>0</v>
      </c>
      <c r="I385" s="941">
        <v>1</v>
      </c>
      <c r="J385" s="454">
        <v>0.33</v>
      </c>
      <c r="K385" s="25"/>
      <c r="L385" s="830"/>
      <c r="M385" s="832"/>
      <c r="N385" s="832"/>
      <c r="O385" s="832"/>
      <c r="P385" s="832"/>
      <c r="Q385" s="832"/>
      <c r="R385" s="832"/>
      <c r="S385" s="832"/>
      <c r="T385" s="832"/>
      <c r="U385" s="840">
        <f t="shared" si="60"/>
        <v>0</v>
      </c>
      <c r="V385" s="838"/>
      <c r="W385" s="838"/>
      <c r="X385" s="7"/>
      <c r="Y385" s="7"/>
      <c r="Z385" s="7"/>
      <c r="AA385" s="7"/>
      <c r="AB385" s="7"/>
      <c r="AC385" s="7"/>
      <c r="AD385" s="7"/>
      <c r="AE385" s="7"/>
      <c r="AF385" s="791"/>
      <c r="AG385" s="2976"/>
      <c r="AH385" s="4181"/>
      <c r="AI385" s="4181"/>
      <c r="AJ385" s="4182"/>
      <c r="AK385" s="4181"/>
      <c r="AL385" s="4181"/>
      <c r="AM385" s="4183"/>
      <c r="AN385" s="4184"/>
      <c r="AO385" s="4181"/>
      <c r="AP385" s="4181"/>
      <c r="AQ385" s="4181"/>
      <c r="AR385" s="4185"/>
      <c r="AS385" s="1867"/>
      <c r="AT385" s="4181"/>
      <c r="AU385" s="2452"/>
      <c r="AV385" s="2452"/>
      <c r="AW385" s="1867"/>
      <c r="AX385" s="1867"/>
      <c r="AY385" s="4186"/>
      <c r="AZ385" s="1423"/>
      <c r="BA385" s="1423"/>
      <c r="BB385" s="1423"/>
      <c r="BC385" s="1423"/>
      <c r="BD385" s="1423"/>
      <c r="BE385" s="4175"/>
      <c r="BF385" s="4176"/>
      <c r="BG385" s="4171"/>
      <c r="BH385" s="4177"/>
      <c r="BI385" s="4178"/>
      <c r="BJ385" s="4179"/>
      <c r="BK385" s="4180"/>
      <c r="BL385" s="2024">
        <f t="shared" si="58"/>
        <v>0</v>
      </c>
      <c r="BM385" s="2169"/>
      <c r="BN385" s="1902"/>
      <c r="BO385" s="1878"/>
      <c r="BP385" s="1878"/>
      <c r="BQ385" s="1915"/>
      <c r="BR385" s="2105"/>
      <c r="BS385" s="2106"/>
      <c r="BT385" s="2106"/>
      <c r="BU385" s="2106"/>
      <c r="BV385" s="2106"/>
      <c r="BW385" s="2106"/>
      <c r="BX385" s="2106"/>
      <c r="BY385" s="2106"/>
      <c r="BZ385" s="2106"/>
      <c r="CA385" s="2106"/>
      <c r="CB385" s="2106"/>
      <c r="CC385" s="2107"/>
      <c r="CD385" s="1966" t="s">
        <v>1713</v>
      </c>
    </row>
    <row r="386" spans="1:82" s="839" customFormat="1" ht="24" customHeight="1" thickBot="1" x14ac:dyDescent="0.25">
      <c r="A386" s="841" t="s">
        <v>161</v>
      </c>
      <c r="B386" s="842" t="s">
        <v>123</v>
      </c>
      <c r="C386" s="942" t="s">
        <v>124</v>
      </c>
      <c r="D386" s="934">
        <v>46</v>
      </c>
      <c r="E386" s="581" t="s">
        <v>2107</v>
      </c>
      <c r="F386" s="609" t="s">
        <v>2108</v>
      </c>
      <c r="G386" s="582">
        <v>1</v>
      </c>
      <c r="H386" s="582" t="s">
        <v>0</v>
      </c>
      <c r="I386" s="943">
        <v>1</v>
      </c>
      <c r="J386" s="496">
        <v>0.33</v>
      </c>
      <c r="K386" s="56"/>
      <c r="L386" s="848"/>
      <c r="M386" s="849"/>
      <c r="N386" s="849"/>
      <c r="O386" s="849"/>
      <c r="P386" s="849"/>
      <c r="Q386" s="849"/>
      <c r="R386" s="849"/>
      <c r="S386" s="849"/>
      <c r="T386" s="849"/>
      <c r="U386" s="840">
        <f t="shared" si="60"/>
        <v>0</v>
      </c>
      <c r="V386" s="850"/>
      <c r="W386" s="850"/>
      <c r="X386" s="58"/>
      <c r="Y386" s="58"/>
      <c r="Z386" s="58"/>
      <c r="AA386" s="58"/>
      <c r="AB386" s="58"/>
      <c r="AC386" s="58"/>
      <c r="AD386" s="58"/>
      <c r="AE386" s="58"/>
      <c r="AF386" s="851"/>
      <c r="AG386" s="2973"/>
      <c r="AH386" s="4187"/>
      <c r="AI386" s="4187"/>
      <c r="AJ386" s="4188"/>
      <c r="AK386" s="4187"/>
      <c r="AL386" s="4187"/>
      <c r="AM386" s="4189"/>
      <c r="AN386" s="4190"/>
      <c r="AO386" s="4187"/>
      <c r="AP386" s="4187"/>
      <c r="AQ386" s="4187"/>
      <c r="AR386" s="4191"/>
      <c r="AS386" s="1884"/>
      <c r="AT386" s="4187"/>
      <c r="AU386" s="4192"/>
      <c r="AV386" s="4192"/>
      <c r="AW386" s="1884"/>
      <c r="AX386" s="1884"/>
      <c r="AY386" s="4193"/>
      <c r="AZ386" s="1423"/>
      <c r="BA386" s="1423"/>
      <c r="BB386" s="1423"/>
      <c r="BC386" s="1423"/>
      <c r="BD386" s="1423"/>
      <c r="BE386" s="4175"/>
      <c r="BF386" s="4194"/>
      <c r="BG386" s="4195"/>
      <c r="BH386" s="4196"/>
      <c r="BI386" s="4197"/>
      <c r="BJ386" s="4198"/>
      <c r="BK386" s="4180"/>
      <c r="BL386" s="2024">
        <f t="shared" si="58"/>
        <v>0</v>
      </c>
      <c r="BM386" s="2169"/>
      <c r="BN386" s="1902"/>
      <c r="BO386" s="1878"/>
      <c r="BP386" s="1878"/>
      <c r="BQ386" s="1915"/>
      <c r="BR386" s="2120"/>
      <c r="BS386" s="1913"/>
      <c r="BT386" s="1913"/>
      <c r="BU386" s="1913"/>
      <c r="BV386" s="1913"/>
      <c r="BW386" s="1913"/>
      <c r="BX386" s="1913"/>
      <c r="BY386" s="1913"/>
      <c r="BZ386" s="1913"/>
      <c r="CA386" s="1913"/>
      <c r="CB386" s="1913"/>
      <c r="CC386" s="2121"/>
      <c r="CD386" s="1966" t="s">
        <v>1713</v>
      </c>
    </row>
    <row r="387" spans="1:82" ht="49.5" customHeight="1" x14ac:dyDescent="0.2">
      <c r="A387" s="59" t="s">
        <v>161</v>
      </c>
      <c r="B387" s="60" t="s">
        <v>123</v>
      </c>
      <c r="C387" s="72" t="s">
        <v>124</v>
      </c>
      <c r="D387" s="163">
        <v>47</v>
      </c>
      <c r="E387" s="47" t="s">
        <v>1569</v>
      </c>
      <c r="F387" s="67" t="s">
        <v>1570</v>
      </c>
      <c r="G387" s="49">
        <v>0</v>
      </c>
      <c r="H387" s="49" t="s">
        <v>0</v>
      </c>
      <c r="I387" s="69">
        <v>8</v>
      </c>
      <c r="J387" s="493">
        <v>2</v>
      </c>
      <c r="K387" s="50"/>
      <c r="L387" s="744">
        <f t="shared" ref="L387" si="61">+M387+N387+O387+P387+Q387+R387+S387+T387</f>
        <v>5000000</v>
      </c>
      <c r="M387" s="345">
        <v>5000000</v>
      </c>
      <c r="N387" s="345"/>
      <c r="O387" s="345"/>
      <c r="P387" s="746"/>
      <c r="Q387" s="746"/>
      <c r="R387" s="746"/>
      <c r="S387" s="746"/>
      <c r="T387" s="746"/>
      <c r="U387" s="747">
        <f t="shared" ref="U387:U504" si="62">V387+W387+X387+Y387+Z387+AA387+AB387+AC387+AD387+AE387+AF387</f>
        <v>5000000</v>
      </c>
      <c r="V387" s="52">
        <v>5000000</v>
      </c>
      <c r="W387" s="52"/>
      <c r="X387" s="52"/>
      <c r="Y387" s="52"/>
      <c r="Z387" s="52"/>
      <c r="AA387" s="52"/>
      <c r="AB387" s="52"/>
      <c r="AC387" s="52"/>
      <c r="AD387" s="52"/>
      <c r="AE387" s="52"/>
      <c r="AF387" s="52"/>
      <c r="AG387" s="2262">
        <v>80101601</v>
      </c>
      <c r="AH387" s="2263" t="s">
        <v>1555</v>
      </c>
      <c r="AI387" s="2263" t="s">
        <v>1556</v>
      </c>
      <c r="AJ387" s="2263" t="s">
        <v>410</v>
      </c>
      <c r="AK387" s="2263" t="s">
        <v>1557</v>
      </c>
      <c r="AL387" s="2263" t="s">
        <v>1558</v>
      </c>
      <c r="AM387" s="2264">
        <v>7708170</v>
      </c>
      <c r="AN387" s="2264">
        <v>7708170</v>
      </c>
      <c r="AO387" s="2263" t="s">
        <v>250</v>
      </c>
      <c r="AP387" s="2263" t="s">
        <v>734</v>
      </c>
      <c r="AQ387" s="2263" t="s">
        <v>1559</v>
      </c>
      <c r="AR387" s="2263">
        <v>2201070605</v>
      </c>
      <c r="AS387" s="1466" t="s">
        <v>1560</v>
      </c>
      <c r="AT387" s="2263" t="s">
        <v>1561</v>
      </c>
      <c r="AU387" s="4624">
        <v>1</v>
      </c>
      <c r="AV387" s="4625">
        <v>1</v>
      </c>
      <c r="AW387" s="1466" t="s">
        <v>1562</v>
      </c>
      <c r="AX387" s="1467" t="s">
        <v>1563</v>
      </c>
      <c r="AY387" s="2266">
        <v>5000000</v>
      </c>
      <c r="AZ387" s="1465">
        <v>2017000946</v>
      </c>
      <c r="BA387" s="1466" t="s">
        <v>1564</v>
      </c>
      <c r="BB387" s="3752" t="s">
        <v>1565</v>
      </c>
      <c r="BC387" s="1466" t="s">
        <v>1566</v>
      </c>
      <c r="BD387" s="1466"/>
      <c r="BE387" s="2267"/>
      <c r="BF387" s="2268"/>
      <c r="BG387" s="2267"/>
      <c r="BH387" s="2267"/>
      <c r="BI387" s="3753">
        <v>5000000</v>
      </c>
      <c r="BJ387" s="3754">
        <v>42913</v>
      </c>
      <c r="BK387" s="2168"/>
      <c r="BL387" s="1859">
        <f t="shared" si="58"/>
        <v>-5000000</v>
      </c>
      <c r="BM387" s="2014">
        <f>L387-(BI387+BI388+BI389+BI390)</f>
        <v>0</v>
      </c>
      <c r="BN387" s="1902"/>
      <c r="BO387" s="1878"/>
      <c r="BP387" s="1878"/>
      <c r="BQ387" s="1915"/>
      <c r="BR387" s="2045"/>
      <c r="BS387" s="1861"/>
      <c r="BT387" s="1861"/>
      <c r="BU387" s="1861"/>
      <c r="BV387" s="1861"/>
      <c r="BW387" s="1861"/>
      <c r="BX387" s="1861"/>
      <c r="BY387" s="1861"/>
      <c r="BZ387" s="1861"/>
      <c r="CA387" s="1861"/>
      <c r="CB387" s="1861"/>
      <c r="CC387" s="1861"/>
      <c r="CD387" s="1978" t="s">
        <v>1567</v>
      </c>
    </row>
    <row r="388" spans="1:82" ht="64.5" customHeight="1" x14ac:dyDescent="0.2">
      <c r="A388" s="748" t="s">
        <v>161</v>
      </c>
      <c r="B388" s="765" t="s">
        <v>123</v>
      </c>
      <c r="C388" s="766" t="s">
        <v>124</v>
      </c>
      <c r="D388" s="460">
        <v>47</v>
      </c>
      <c r="E388" s="575" t="s">
        <v>1569</v>
      </c>
      <c r="F388" s="608" t="s">
        <v>1570</v>
      </c>
      <c r="G388" s="576">
        <v>0</v>
      </c>
      <c r="H388" s="576" t="s">
        <v>0</v>
      </c>
      <c r="I388" s="612">
        <v>8</v>
      </c>
      <c r="J388" s="454">
        <v>2</v>
      </c>
      <c r="K388" s="538"/>
      <c r="L388" s="751"/>
      <c r="M388" s="752"/>
      <c r="N388" s="752"/>
      <c r="O388" s="752"/>
      <c r="P388" s="752"/>
      <c r="Q388" s="752"/>
      <c r="R388" s="752"/>
      <c r="S388" s="752"/>
      <c r="T388" s="752"/>
      <c r="U388" s="753">
        <f t="shared" si="62"/>
        <v>0</v>
      </c>
      <c r="V388" s="466"/>
      <c r="W388" s="466"/>
      <c r="X388" s="466"/>
      <c r="Y388" s="466"/>
      <c r="Z388" s="466"/>
      <c r="AA388" s="466"/>
      <c r="AB388" s="466"/>
      <c r="AC388" s="466"/>
      <c r="AD388" s="466"/>
      <c r="AE388" s="466"/>
      <c r="AF388" s="466"/>
      <c r="AG388" s="1147"/>
      <c r="AH388" s="2018"/>
      <c r="AI388" s="2018"/>
      <c r="AJ388" s="2018"/>
      <c r="AK388" s="2018"/>
      <c r="AL388" s="2018"/>
      <c r="AM388" s="2019"/>
      <c r="AN388" s="2019"/>
      <c r="AO388" s="2018"/>
      <c r="AP388" s="2018"/>
      <c r="AQ388" s="2018"/>
      <c r="AR388" s="2018"/>
      <c r="AS388" s="2198" t="s">
        <v>5831</v>
      </c>
      <c r="AT388" s="4626" t="s">
        <v>1568</v>
      </c>
      <c r="AU388" s="4627">
        <v>1</v>
      </c>
      <c r="AV388" s="4628">
        <v>1</v>
      </c>
      <c r="AW388" s="2198" t="s">
        <v>1556</v>
      </c>
      <c r="AX388" s="4629" t="s">
        <v>1563</v>
      </c>
      <c r="AY388" s="4630"/>
      <c r="AZ388" s="1423"/>
      <c r="BA388" s="1423"/>
      <c r="BB388" s="1423"/>
      <c r="BC388" s="1423"/>
      <c r="BD388" s="1423"/>
      <c r="BE388" s="2276"/>
      <c r="BF388" s="2277"/>
      <c r="BG388" s="2276"/>
      <c r="BH388" s="2276"/>
      <c r="BI388" s="2277"/>
      <c r="BJ388" s="2276"/>
      <c r="BK388" s="2169"/>
      <c r="BL388" s="2024">
        <f t="shared" si="58"/>
        <v>0</v>
      </c>
      <c r="BM388" s="2025"/>
      <c r="BN388" s="1902"/>
      <c r="BO388" s="1878"/>
      <c r="BP388" s="1878"/>
      <c r="BQ388" s="1915"/>
      <c r="BR388" s="2105"/>
      <c r="BS388" s="2106"/>
      <c r="BT388" s="2106"/>
      <c r="BU388" s="2106"/>
      <c r="BV388" s="2106"/>
      <c r="BW388" s="2106"/>
      <c r="BX388" s="2106"/>
      <c r="BY388" s="2106"/>
      <c r="BZ388" s="2106"/>
      <c r="CA388" s="2106"/>
      <c r="CB388" s="2106"/>
      <c r="CC388" s="2106"/>
      <c r="CD388" s="2028" t="s">
        <v>1567</v>
      </c>
    </row>
    <row r="389" spans="1:82" ht="57" customHeight="1" x14ac:dyDescent="0.2">
      <c r="A389" s="748" t="s">
        <v>161</v>
      </c>
      <c r="B389" s="765" t="s">
        <v>123</v>
      </c>
      <c r="C389" s="766" t="s">
        <v>124</v>
      </c>
      <c r="D389" s="460">
        <v>47</v>
      </c>
      <c r="E389" s="575" t="s">
        <v>1569</v>
      </c>
      <c r="F389" s="608" t="s">
        <v>1570</v>
      </c>
      <c r="G389" s="576">
        <v>0</v>
      </c>
      <c r="H389" s="576" t="s">
        <v>0</v>
      </c>
      <c r="I389" s="612">
        <v>8</v>
      </c>
      <c r="J389" s="454">
        <v>2</v>
      </c>
      <c r="K389" s="538"/>
      <c r="L389" s="751"/>
      <c r="M389" s="752"/>
      <c r="N389" s="752"/>
      <c r="O389" s="752"/>
      <c r="P389" s="752"/>
      <c r="Q389" s="752"/>
      <c r="R389" s="752"/>
      <c r="S389" s="752"/>
      <c r="T389" s="752"/>
      <c r="U389" s="753">
        <f t="shared" si="62"/>
        <v>0</v>
      </c>
      <c r="V389" s="466"/>
      <c r="W389" s="466"/>
      <c r="X389" s="466"/>
      <c r="Y389" s="466"/>
      <c r="Z389" s="466"/>
      <c r="AA389" s="466"/>
      <c r="AB389" s="466"/>
      <c r="AC389" s="466"/>
      <c r="AD389" s="466"/>
      <c r="AE389" s="466"/>
      <c r="AF389" s="466"/>
      <c r="AG389" s="1147"/>
      <c r="AH389" s="2018"/>
      <c r="AI389" s="2018"/>
      <c r="AJ389" s="2018"/>
      <c r="AK389" s="2018"/>
      <c r="AL389" s="2018"/>
      <c r="AM389" s="2019"/>
      <c r="AN389" s="2019"/>
      <c r="AO389" s="2018"/>
      <c r="AP389" s="2018"/>
      <c r="AQ389" s="2018"/>
      <c r="AR389" s="2018"/>
      <c r="AS389" s="1991"/>
      <c r="AT389" s="2654"/>
      <c r="AU389" s="3183"/>
      <c r="AV389" s="1992"/>
      <c r="AW389" s="1991"/>
      <c r="AX389" s="1991"/>
      <c r="AY389" s="3184"/>
      <c r="AZ389" s="1423"/>
      <c r="BA389" s="1423"/>
      <c r="BB389" s="1423"/>
      <c r="BC389" s="1423"/>
      <c r="BD389" s="1423"/>
      <c r="BE389" s="2276"/>
      <c r="BF389" s="2277"/>
      <c r="BG389" s="2276"/>
      <c r="BH389" s="2276"/>
      <c r="BI389" s="2277"/>
      <c r="BJ389" s="2276"/>
      <c r="BK389" s="2169"/>
      <c r="BL389" s="2024">
        <f t="shared" si="58"/>
        <v>0</v>
      </c>
      <c r="BM389" s="2025"/>
      <c r="BN389" s="1902"/>
      <c r="BO389" s="1878"/>
      <c r="BP389" s="1878"/>
      <c r="BQ389" s="1915"/>
      <c r="BR389" s="2105"/>
      <c r="BS389" s="2106"/>
      <c r="BT389" s="2106"/>
      <c r="BU389" s="2106"/>
      <c r="BV389" s="2106"/>
      <c r="BW389" s="2106"/>
      <c r="BX389" s="2106"/>
      <c r="BY389" s="2106"/>
      <c r="BZ389" s="2106"/>
      <c r="CA389" s="2106"/>
      <c r="CB389" s="2106"/>
      <c r="CC389" s="2106"/>
      <c r="CD389" s="2028" t="s">
        <v>1567</v>
      </c>
    </row>
    <row r="390" spans="1:82" ht="82.5" customHeight="1" thickBot="1" x14ac:dyDescent="0.25">
      <c r="A390" s="754" t="s">
        <v>161</v>
      </c>
      <c r="B390" s="767" t="s">
        <v>123</v>
      </c>
      <c r="C390" s="768" t="s">
        <v>124</v>
      </c>
      <c r="D390" s="431">
        <v>47</v>
      </c>
      <c r="E390" s="581" t="s">
        <v>1569</v>
      </c>
      <c r="F390" s="609" t="s">
        <v>1570</v>
      </c>
      <c r="G390" s="582">
        <v>0</v>
      </c>
      <c r="H390" s="582" t="s">
        <v>0</v>
      </c>
      <c r="I390" s="618">
        <v>8</v>
      </c>
      <c r="J390" s="496">
        <v>2</v>
      </c>
      <c r="K390" s="544"/>
      <c r="L390" s="757"/>
      <c r="M390" s="758"/>
      <c r="N390" s="758"/>
      <c r="O390" s="758"/>
      <c r="P390" s="758"/>
      <c r="Q390" s="758"/>
      <c r="R390" s="758"/>
      <c r="S390" s="758"/>
      <c r="T390" s="758"/>
      <c r="U390" s="759">
        <f t="shared" si="62"/>
        <v>0</v>
      </c>
      <c r="V390" s="474"/>
      <c r="W390" s="474"/>
      <c r="X390" s="474"/>
      <c r="Y390" s="474"/>
      <c r="Z390" s="474"/>
      <c r="AA390" s="474"/>
      <c r="AB390" s="474"/>
      <c r="AC390" s="474"/>
      <c r="AD390" s="474"/>
      <c r="AE390" s="474"/>
      <c r="AF390" s="474"/>
      <c r="AG390" s="1995"/>
      <c r="AH390" s="2030"/>
      <c r="AI390" s="2030"/>
      <c r="AJ390" s="2030"/>
      <c r="AK390" s="2030"/>
      <c r="AL390" s="2030"/>
      <c r="AM390" s="2031"/>
      <c r="AN390" s="2031"/>
      <c r="AO390" s="2030"/>
      <c r="AP390" s="2030"/>
      <c r="AQ390" s="2030"/>
      <c r="AR390" s="2030"/>
      <c r="AS390" s="1996"/>
      <c r="AT390" s="4392"/>
      <c r="AU390" s="3185"/>
      <c r="AV390" s="1998"/>
      <c r="AW390" s="1996"/>
      <c r="AX390" s="1996"/>
      <c r="AY390" s="3035"/>
      <c r="AZ390" s="1502"/>
      <c r="BA390" s="1502"/>
      <c r="BB390" s="1502"/>
      <c r="BC390" s="1502"/>
      <c r="BD390" s="1502"/>
      <c r="BE390" s="2280"/>
      <c r="BF390" s="2281"/>
      <c r="BG390" s="2280"/>
      <c r="BH390" s="2280"/>
      <c r="BI390" s="2281"/>
      <c r="BJ390" s="2280"/>
      <c r="BK390" s="1912"/>
      <c r="BL390" s="1911">
        <f t="shared" si="58"/>
        <v>0</v>
      </c>
      <c r="BM390" s="2036"/>
      <c r="BN390" s="1902"/>
      <c r="BO390" s="1878"/>
      <c r="BP390" s="1878"/>
      <c r="BQ390" s="1915"/>
      <c r="BR390" s="2120"/>
      <c r="BS390" s="1913"/>
      <c r="BT390" s="1913"/>
      <c r="BU390" s="1913"/>
      <c r="BV390" s="1913"/>
      <c r="BW390" s="1913"/>
      <c r="BX390" s="1913"/>
      <c r="BY390" s="1913"/>
      <c r="BZ390" s="1913"/>
      <c r="CA390" s="1913"/>
      <c r="CB390" s="1913"/>
      <c r="CC390" s="1913"/>
      <c r="CD390" s="2039" t="s">
        <v>1567</v>
      </c>
    </row>
    <row r="391" spans="1:82" s="839" customFormat="1" ht="65.25" customHeight="1" thickBot="1" x14ac:dyDescent="0.25">
      <c r="A391" s="852" t="s">
        <v>161</v>
      </c>
      <c r="B391" s="853" t="s">
        <v>123</v>
      </c>
      <c r="C391" s="883" t="s">
        <v>124</v>
      </c>
      <c r="D391" s="855">
        <v>48</v>
      </c>
      <c r="E391" s="47" t="s">
        <v>2109</v>
      </c>
      <c r="F391" s="67" t="s">
        <v>2110</v>
      </c>
      <c r="G391" s="49">
        <v>0</v>
      </c>
      <c r="H391" s="49" t="s">
        <v>0</v>
      </c>
      <c r="I391" s="939">
        <v>1</v>
      </c>
      <c r="J391" s="493">
        <v>0.33</v>
      </c>
      <c r="K391" s="1010"/>
      <c r="L391" s="857">
        <f t="shared" ref="L391" si="63">+M391+N391+O391+P391+Q391+R391+S391+T391</f>
        <v>0</v>
      </c>
      <c r="M391" s="927"/>
      <c r="N391" s="927"/>
      <c r="O391" s="927"/>
      <c r="P391" s="927"/>
      <c r="Q391" s="927"/>
      <c r="R391" s="927"/>
      <c r="S391" s="927"/>
      <c r="T391" s="927"/>
      <c r="U391" s="840">
        <f t="shared" ref="U391:U402" si="64">V391+W391+X391+Y391+Z391+AA391+AB391+AC391</f>
        <v>0</v>
      </c>
      <c r="V391" s="928"/>
      <c r="W391" s="928"/>
      <c r="X391" s="52"/>
      <c r="Y391" s="52"/>
      <c r="Z391" s="52"/>
      <c r="AA391" s="52"/>
      <c r="AB391" s="52"/>
      <c r="AC391" s="52"/>
      <c r="AD391" s="52"/>
      <c r="AE391" s="52"/>
      <c r="AF391" s="746"/>
      <c r="AG391" s="775"/>
      <c r="AH391" s="2390"/>
      <c r="AI391" s="4235"/>
      <c r="AJ391" s="4455"/>
      <c r="AK391" s="4235"/>
      <c r="AL391" s="4235"/>
      <c r="AM391" s="4236"/>
      <c r="AN391" s="4236"/>
      <c r="AO391" s="4235"/>
      <c r="AP391" s="4235"/>
      <c r="AQ391" s="4235"/>
      <c r="AR391" s="4459"/>
      <c r="AS391" s="1459"/>
      <c r="AT391" s="4235"/>
      <c r="AU391" s="4233"/>
      <c r="AV391" s="4172"/>
      <c r="AW391" s="4332"/>
      <c r="AX391" s="4332"/>
      <c r="AY391" s="4698"/>
      <c r="AZ391" s="1423"/>
      <c r="BA391" s="1423"/>
      <c r="BB391" s="1423"/>
      <c r="BC391" s="1423"/>
      <c r="BD391" s="1423"/>
      <c r="BE391" s="4175"/>
      <c r="BF391" s="4460"/>
      <c r="BG391" s="4235"/>
      <c r="BH391" s="4384"/>
      <c r="BI391" s="4386"/>
      <c r="BJ391" s="4411"/>
      <c r="BK391" s="4180"/>
      <c r="BL391" s="2024">
        <f t="shared" si="58"/>
        <v>0</v>
      </c>
      <c r="BM391" s="2024" t="e">
        <f>L391-(BI391+BI392+BI393+BI395+BI396+#REF!)</f>
        <v>#REF!</v>
      </c>
      <c r="BN391" s="1902"/>
      <c r="BO391" s="1878"/>
      <c r="BP391" s="1878"/>
      <c r="BQ391" s="1915"/>
      <c r="BR391" s="2045"/>
      <c r="BS391" s="1861"/>
      <c r="BT391" s="1861"/>
      <c r="BU391" s="1861"/>
      <c r="BV391" s="1861"/>
      <c r="BW391" s="1861"/>
      <c r="BX391" s="1861"/>
      <c r="BY391" s="1861"/>
      <c r="BZ391" s="1861"/>
      <c r="CA391" s="1861"/>
      <c r="CB391" s="1861"/>
      <c r="CC391" s="1862"/>
      <c r="CD391" s="1966" t="s">
        <v>1713</v>
      </c>
    </row>
    <row r="392" spans="1:82" s="839" customFormat="1" ht="24" customHeight="1" thickBot="1" x14ac:dyDescent="0.25">
      <c r="A392" s="837" t="s">
        <v>161</v>
      </c>
      <c r="B392" s="827" t="s">
        <v>123</v>
      </c>
      <c r="C392" s="911" t="s">
        <v>124</v>
      </c>
      <c r="D392" s="918">
        <v>48</v>
      </c>
      <c r="E392" s="575" t="s">
        <v>2111</v>
      </c>
      <c r="F392" s="608" t="s">
        <v>2110</v>
      </c>
      <c r="G392" s="576">
        <v>0</v>
      </c>
      <c r="H392" s="576" t="s">
        <v>0</v>
      </c>
      <c r="I392" s="941">
        <v>1</v>
      </c>
      <c r="J392" s="454">
        <v>0.33</v>
      </c>
      <c r="K392" s="25"/>
      <c r="L392" s="830"/>
      <c r="M392" s="832"/>
      <c r="N392" s="832"/>
      <c r="O392" s="832"/>
      <c r="P392" s="832"/>
      <c r="Q392" s="832"/>
      <c r="R392" s="832"/>
      <c r="S392" s="832"/>
      <c r="T392" s="832"/>
      <c r="U392" s="840">
        <f t="shared" si="64"/>
        <v>0</v>
      </c>
      <c r="V392" s="838"/>
      <c r="W392" s="838"/>
      <c r="X392" s="7"/>
      <c r="Y392" s="7"/>
      <c r="Z392" s="7"/>
      <c r="AA392" s="7"/>
      <c r="AB392" s="7"/>
      <c r="AC392" s="7"/>
      <c r="AD392" s="7"/>
      <c r="AE392" s="7"/>
      <c r="AF392" s="791"/>
      <c r="AG392" s="1686"/>
      <c r="AH392" s="4699"/>
      <c r="AI392" s="4171"/>
      <c r="AJ392" s="4514"/>
      <c r="AK392" s="4171"/>
      <c r="AL392" s="4171"/>
      <c r="AM392" s="4557"/>
      <c r="AN392" s="4557"/>
      <c r="AO392" s="4171"/>
      <c r="AP392" s="2276"/>
      <c r="AQ392" s="4171"/>
      <c r="AR392" s="4680"/>
      <c r="AS392" s="2390"/>
      <c r="AT392" s="4171"/>
      <c r="AU392" s="4172"/>
      <c r="AV392" s="4172"/>
      <c r="AW392" s="4332"/>
      <c r="AX392" s="4332"/>
      <c r="AY392" s="4700"/>
      <c r="AZ392" s="1423"/>
      <c r="BA392" s="1423"/>
      <c r="BB392" s="1423"/>
      <c r="BC392" s="1423"/>
      <c r="BD392" s="1423"/>
      <c r="BE392" s="4175"/>
      <c r="BF392" s="4176"/>
      <c r="BG392" s="4171"/>
      <c r="BH392" s="4177"/>
      <c r="BI392" s="4178"/>
      <c r="BJ392" s="4179"/>
      <c r="BK392" s="4180"/>
      <c r="BL392" s="2024">
        <f t="shared" si="58"/>
        <v>0</v>
      </c>
      <c r="BM392" s="2169"/>
      <c r="BN392" s="1902"/>
      <c r="BO392" s="1878"/>
      <c r="BP392" s="1878"/>
      <c r="BQ392" s="1915"/>
      <c r="BR392" s="2105"/>
      <c r="BS392" s="2106"/>
      <c r="BT392" s="2106"/>
      <c r="BU392" s="2106"/>
      <c r="BV392" s="2106"/>
      <c r="BW392" s="2106"/>
      <c r="BX392" s="2106"/>
      <c r="BY392" s="2106"/>
      <c r="BZ392" s="2106"/>
      <c r="CA392" s="2106"/>
      <c r="CB392" s="2106"/>
      <c r="CC392" s="2107"/>
      <c r="CD392" s="1966" t="s">
        <v>1713</v>
      </c>
    </row>
    <row r="393" spans="1:82" s="839" customFormat="1" ht="24" customHeight="1" thickBot="1" x14ac:dyDescent="0.25">
      <c r="A393" s="837" t="s">
        <v>161</v>
      </c>
      <c r="B393" s="827" t="s">
        <v>123</v>
      </c>
      <c r="C393" s="911" t="s">
        <v>124</v>
      </c>
      <c r="D393" s="918">
        <v>48</v>
      </c>
      <c r="E393" s="575" t="s">
        <v>2109</v>
      </c>
      <c r="F393" s="608" t="s">
        <v>2110</v>
      </c>
      <c r="G393" s="576">
        <v>0</v>
      </c>
      <c r="H393" s="576" t="s">
        <v>0</v>
      </c>
      <c r="I393" s="941">
        <v>1</v>
      </c>
      <c r="J393" s="454">
        <v>0.33</v>
      </c>
      <c r="K393" s="25"/>
      <c r="L393" s="830"/>
      <c r="M393" s="832"/>
      <c r="N393" s="832"/>
      <c r="O393" s="832"/>
      <c r="P393" s="832"/>
      <c r="Q393" s="832"/>
      <c r="R393" s="832"/>
      <c r="S393" s="832"/>
      <c r="T393" s="832"/>
      <c r="U393" s="840">
        <f t="shared" si="64"/>
        <v>0</v>
      </c>
      <c r="V393" s="838"/>
      <c r="W393" s="838"/>
      <c r="X393" s="7"/>
      <c r="Y393" s="7"/>
      <c r="Z393" s="7"/>
      <c r="AA393" s="7"/>
      <c r="AB393" s="7"/>
      <c r="AC393" s="7"/>
      <c r="AD393" s="7"/>
      <c r="AE393" s="7"/>
      <c r="AF393" s="791"/>
      <c r="AG393" s="1686"/>
      <c r="AH393" s="4699"/>
      <c r="AI393" s="4171"/>
      <c r="AJ393" s="4514"/>
      <c r="AK393" s="4171"/>
      <c r="AL393" s="4171"/>
      <c r="AM393" s="4557"/>
      <c r="AN393" s="4557"/>
      <c r="AO393" s="4171"/>
      <c r="AP393" s="2276"/>
      <c r="AQ393" s="4171"/>
      <c r="AR393" s="4701"/>
      <c r="AS393" s="1423"/>
      <c r="AT393" s="4171"/>
      <c r="AU393" s="4172"/>
      <c r="AV393" s="4172"/>
      <c r="AW393" s="4332"/>
      <c r="AX393" s="4332"/>
      <c r="AY393" s="4700"/>
      <c r="AZ393" s="1423"/>
      <c r="BA393" s="1423"/>
      <c r="BB393" s="1423"/>
      <c r="BC393" s="1423"/>
      <c r="BD393" s="1423"/>
      <c r="BE393" s="4175"/>
      <c r="BF393" s="4176"/>
      <c r="BG393" s="4171"/>
      <c r="BH393" s="4177"/>
      <c r="BI393" s="4178"/>
      <c r="BJ393" s="4179"/>
      <c r="BK393" s="4180"/>
      <c r="BL393" s="2024">
        <f t="shared" si="58"/>
        <v>0</v>
      </c>
      <c r="BM393" s="2169"/>
      <c r="BN393" s="1902"/>
      <c r="BO393" s="1878"/>
      <c r="BP393" s="1878"/>
      <c r="BQ393" s="1915"/>
      <c r="BR393" s="2105"/>
      <c r="BS393" s="2106"/>
      <c r="BT393" s="2106"/>
      <c r="BU393" s="2106"/>
      <c r="BV393" s="2106"/>
      <c r="BW393" s="2106"/>
      <c r="BX393" s="2106"/>
      <c r="BY393" s="2106"/>
      <c r="BZ393" s="2106"/>
      <c r="CA393" s="2106"/>
      <c r="CB393" s="2106"/>
      <c r="CC393" s="2107"/>
      <c r="CD393" s="1966" t="s">
        <v>1713</v>
      </c>
    </row>
    <row r="394" spans="1:82" s="839" customFormat="1" ht="24" customHeight="1" thickBot="1" x14ac:dyDescent="0.25">
      <c r="A394" s="837" t="s">
        <v>161</v>
      </c>
      <c r="B394" s="827" t="s">
        <v>123</v>
      </c>
      <c r="C394" s="911" t="s">
        <v>124</v>
      </c>
      <c r="D394" s="918">
        <v>48</v>
      </c>
      <c r="E394" s="575" t="s">
        <v>2109</v>
      </c>
      <c r="F394" s="608" t="s">
        <v>2110</v>
      </c>
      <c r="G394" s="576">
        <v>0</v>
      </c>
      <c r="H394" s="576" t="s">
        <v>0</v>
      </c>
      <c r="I394" s="941">
        <v>1</v>
      </c>
      <c r="J394" s="454">
        <v>0.33</v>
      </c>
      <c r="K394" s="25"/>
      <c r="L394" s="830"/>
      <c r="M394" s="832"/>
      <c r="N394" s="832"/>
      <c r="O394" s="832"/>
      <c r="P394" s="832"/>
      <c r="Q394" s="832"/>
      <c r="R394" s="832"/>
      <c r="S394" s="832"/>
      <c r="T394" s="832"/>
      <c r="U394" s="840">
        <f t="shared" si="64"/>
        <v>0</v>
      </c>
      <c r="V394" s="838"/>
      <c r="W394" s="838"/>
      <c r="X394" s="7"/>
      <c r="Y394" s="7"/>
      <c r="Z394" s="7"/>
      <c r="AA394" s="7"/>
      <c r="AB394" s="7"/>
      <c r="AC394" s="7"/>
      <c r="AD394" s="7"/>
      <c r="AE394" s="7"/>
      <c r="AF394" s="791"/>
      <c r="AG394" s="2976"/>
      <c r="AH394" s="4181"/>
      <c r="AI394" s="4181"/>
      <c r="AJ394" s="4182"/>
      <c r="AK394" s="4181"/>
      <c r="AL394" s="4181"/>
      <c r="AM394" s="4183"/>
      <c r="AN394" s="4184"/>
      <c r="AO394" s="4181"/>
      <c r="AP394" s="4181"/>
      <c r="AQ394" s="4181"/>
      <c r="AR394" s="4185"/>
      <c r="AS394" s="1867"/>
      <c r="AT394" s="4181"/>
      <c r="AU394" s="2452"/>
      <c r="AV394" s="2452"/>
      <c r="AW394" s="1867"/>
      <c r="AX394" s="1867"/>
      <c r="AY394" s="4186"/>
      <c r="AZ394" s="1423"/>
      <c r="BA394" s="1423"/>
      <c r="BB394" s="1423"/>
      <c r="BC394" s="1423"/>
      <c r="BD394" s="1423"/>
      <c r="BE394" s="4175"/>
      <c r="BF394" s="4176"/>
      <c r="BG394" s="4171"/>
      <c r="BH394" s="4177"/>
      <c r="BI394" s="4178"/>
      <c r="BJ394" s="4179"/>
      <c r="BK394" s="4180"/>
      <c r="BL394" s="2024">
        <f t="shared" si="58"/>
        <v>0</v>
      </c>
      <c r="BM394" s="2169"/>
      <c r="BN394" s="1902"/>
      <c r="BO394" s="1878"/>
      <c r="BP394" s="1878"/>
      <c r="BQ394" s="1915"/>
      <c r="BR394" s="2105"/>
      <c r="BS394" s="2106"/>
      <c r="BT394" s="2106"/>
      <c r="BU394" s="2106"/>
      <c r="BV394" s="2106"/>
      <c r="BW394" s="2106"/>
      <c r="BX394" s="2106"/>
      <c r="BY394" s="2106"/>
      <c r="BZ394" s="2106"/>
      <c r="CA394" s="2106"/>
      <c r="CB394" s="2106"/>
      <c r="CC394" s="2107"/>
      <c r="CD394" s="1966" t="s">
        <v>1713</v>
      </c>
    </row>
    <row r="395" spans="1:82" s="839" customFormat="1" ht="24" customHeight="1" thickBot="1" x14ac:dyDescent="0.25">
      <c r="A395" s="837" t="s">
        <v>161</v>
      </c>
      <c r="B395" s="827" t="s">
        <v>123</v>
      </c>
      <c r="C395" s="911" t="s">
        <v>124</v>
      </c>
      <c r="D395" s="918">
        <v>48</v>
      </c>
      <c r="E395" s="575" t="s">
        <v>2109</v>
      </c>
      <c r="F395" s="608" t="s">
        <v>2110</v>
      </c>
      <c r="G395" s="576">
        <v>0</v>
      </c>
      <c r="H395" s="576" t="s">
        <v>0</v>
      </c>
      <c r="I395" s="941">
        <v>1</v>
      </c>
      <c r="J395" s="454">
        <v>0.33</v>
      </c>
      <c r="K395" s="25"/>
      <c r="L395" s="830"/>
      <c r="M395" s="832"/>
      <c r="N395" s="832"/>
      <c r="O395" s="832"/>
      <c r="P395" s="832"/>
      <c r="Q395" s="832"/>
      <c r="R395" s="832"/>
      <c r="S395" s="832"/>
      <c r="T395" s="832"/>
      <c r="U395" s="840">
        <f t="shared" si="64"/>
        <v>0</v>
      </c>
      <c r="V395" s="838"/>
      <c r="W395" s="838"/>
      <c r="X395" s="7"/>
      <c r="Y395" s="7"/>
      <c r="Z395" s="7"/>
      <c r="AA395" s="7"/>
      <c r="AB395" s="7"/>
      <c r="AC395" s="7"/>
      <c r="AD395" s="7"/>
      <c r="AE395" s="7"/>
      <c r="AF395" s="791"/>
      <c r="AG395" s="2976"/>
      <c r="AH395" s="4181"/>
      <c r="AI395" s="4181"/>
      <c r="AJ395" s="4182"/>
      <c r="AK395" s="4181"/>
      <c r="AL395" s="4181"/>
      <c r="AM395" s="4183"/>
      <c r="AN395" s="4184"/>
      <c r="AO395" s="4181"/>
      <c r="AP395" s="4181"/>
      <c r="AQ395" s="4181"/>
      <c r="AR395" s="4185"/>
      <c r="AS395" s="1867"/>
      <c r="AT395" s="4181"/>
      <c r="AU395" s="2452"/>
      <c r="AV395" s="2452"/>
      <c r="AW395" s="1867"/>
      <c r="AX395" s="1867"/>
      <c r="AY395" s="4186"/>
      <c r="AZ395" s="1423"/>
      <c r="BA395" s="1423"/>
      <c r="BB395" s="1423"/>
      <c r="BC395" s="1423"/>
      <c r="BD395" s="1423"/>
      <c r="BE395" s="4175"/>
      <c r="BF395" s="4176"/>
      <c r="BG395" s="4171"/>
      <c r="BH395" s="4177"/>
      <c r="BI395" s="4178"/>
      <c r="BJ395" s="4179"/>
      <c r="BK395" s="4180"/>
      <c r="BL395" s="2024">
        <f t="shared" si="58"/>
        <v>0</v>
      </c>
      <c r="BM395" s="2169"/>
      <c r="BN395" s="1902"/>
      <c r="BO395" s="1878"/>
      <c r="BP395" s="1878"/>
      <c r="BQ395" s="1915"/>
      <c r="BR395" s="2105"/>
      <c r="BS395" s="2106"/>
      <c r="BT395" s="2106"/>
      <c r="BU395" s="2106"/>
      <c r="BV395" s="2106"/>
      <c r="BW395" s="2106"/>
      <c r="BX395" s="2106"/>
      <c r="BY395" s="2106"/>
      <c r="BZ395" s="2106"/>
      <c r="CA395" s="2106"/>
      <c r="CB395" s="2106"/>
      <c r="CC395" s="2107"/>
      <c r="CD395" s="1966" t="s">
        <v>1713</v>
      </c>
    </row>
    <row r="396" spans="1:82" s="839" customFormat="1" ht="24" customHeight="1" thickBot="1" x14ac:dyDescent="0.25">
      <c r="A396" s="841" t="s">
        <v>161</v>
      </c>
      <c r="B396" s="842" t="s">
        <v>123</v>
      </c>
      <c r="C396" s="942" t="s">
        <v>124</v>
      </c>
      <c r="D396" s="934">
        <v>48</v>
      </c>
      <c r="E396" s="581" t="s">
        <v>2109</v>
      </c>
      <c r="F396" s="609" t="s">
        <v>2110</v>
      </c>
      <c r="G396" s="582">
        <v>0</v>
      </c>
      <c r="H396" s="582" t="s">
        <v>0</v>
      </c>
      <c r="I396" s="943">
        <v>1</v>
      </c>
      <c r="J396" s="496">
        <v>0.33</v>
      </c>
      <c r="K396" s="56"/>
      <c r="L396" s="848"/>
      <c r="M396" s="849"/>
      <c r="N396" s="849"/>
      <c r="O396" s="849"/>
      <c r="P396" s="849"/>
      <c r="Q396" s="849"/>
      <c r="R396" s="849"/>
      <c r="S396" s="849"/>
      <c r="T396" s="849"/>
      <c r="U396" s="840">
        <f t="shared" si="64"/>
        <v>0</v>
      </c>
      <c r="V396" s="850"/>
      <c r="W396" s="850"/>
      <c r="X396" s="58"/>
      <c r="Y396" s="58"/>
      <c r="Z396" s="58"/>
      <c r="AA396" s="58"/>
      <c r="AB396" s="58"/>
      <c r="AC396" s="58"/>
      <c r="AD396" s="58"/>
      <c r="AE396" s="58"/>
      <c r="AF396" s="851"/>
      <c r="AG396" s="2973"/>
      <c r="AH396" s="4187"/>
      <c r="AI396" s="4187"/>
      <c r="AJ396" s="4188"/>
      <c r="AK396" s="4187"/>
      <c r="AL396" s="4187"/>
      <c r="AM396" s="4189"/>
      <c r="AN396" s="4190"/>
      <c r="AO396" s="4187"/>
      <c r="AP396" s="4187"/>
      <c r="AQ396" s="4187"/>
      <c r="AR396" s="4191"/>
      <c r="AS396" s="1884"/>
      <c r="AT396" s="4187"/>
      <c r="AU396" s="4192"/>
      <c r="AV396" s="4192"/>
      <c r="AW396" s="1884"/>
      <c r="AX396" s="1884"/>
      <c r="AY396" s="4193"/>
      <c r="AZ396" s="1423"/>
      <c r="BA396" s="1423"/>
      <c r="BB396" s="1423"/>
      <c r="BC396" s="1423"/>
      <c r="BD396" s="1423"/>
      <c r="BE396" s="4175"/>
      <c r="BF396" s="4194"/>
      <c r="BG396" s="4195"/>
      <c r="BH396" s="4196"/>
      <c r="BI396" s="4197"/>
      <c r="BJ396" s="4198"/>
      <c r="BK396" s="4180"/>
      <c r="BL396" s="2024">
        <f t="shared" si="58"/>
        <v>0</v>
      </c>
      <c r="BM396" s="2169"/>
      <c r="BN396" s="1902"/>
      <c r="BO396" s="1878"/>
      <c r="BP396" s="1878"/>
      <c r="BQ396" s="1915"/>
      <c r="BR396" s="2120"/>
      <c r="BS396" s="1913"/>
      <c r="BT396" s="1913"/>
      <c r="BU396" s="1913"/>
      <c r="BV396" s="1913"/>
      <c r="BW396" s="1913"/>
      <c r="BX396" s="1913"/>
      <c r="BY396" s="1913"/>
      <c r="BZ396" s="1913"/>
      <c r="CA396" s="1913"/>
      <c r="CB396" s="1913"/>
      <c r="CC396" s="2121"/>
      <c r="CD396" s="1966" t="s">
        <v>1713</v>
      </c>
    </row>
    <row r="397" spans="1:82" s="839" customFormat="1" ht="41.25" customHeight="1" thickBot="1" x14ac:dyDescent="0.25">
      <c r="A397" s="852" t="s">
        <v>161</v>
      </c>
      <c r="B397" s="853" t="s">
        <v>123</v>
      </c>
      <c r="C397" s="883" t="s">
        <v>124</v>
      </c>
      <c r="D397" s="855">
        <v>49</v>
      </c>
      <c r="E397" s="1023" t="s">
        <v>2112</v>
      </c>
      <c r="F397" s="67" t="s">
        <v>2113</v>
      </c>
      <c r="G397" s="49">
        <v>6</v>
      </c>
      <c r="H397" s="49" t="s">
        <v>0</v>
      </c>
      <c r="I397" s="939">
        <v>14</v>
      </c>
      <c r="J397" s="493">
        <v>5</v>
      </c>
      <c r="K397" s="1010"/>
      <c r="L397" s="857">
        <f t="shared" ref="L397" si="65">+M397+N397+O397+P397+Q397+R397+S397+T397</f>
        <v>33000000</v>
      </c>
      <c r="M397" s="831">
        <v>33000000</v>
      </c>
      <c r="N397" s="831"/>
      <c r="O397" s="831"/>
      <c r="P397" s="831"/>
      <c r="Q397" s="831"/>
      <c r="R397" s="831"/>
      <c r="S397" s="927"/>
      <c r="T397" s="927"/>
      <c r="U397" s="840">
        <f t="shared" si="64"/>
        <v>0</v>
      </c>
      <c r="V397" s="928"/>
      <c r="W397" s="928"/>
      <c r="X397" s="52"/>
      <c r="Y397" s="52"/>
      <c r="Z397" s="52"/>
      <c r="AA397" s="52"/>
      <c r="AB397" s="52"/>
      <c r="AC397" s="52"/>
      <c r="AD397" s="52"/>
      <c r="AE397" s="52"/>
      <c r="AF397" s="746"/>
      <c r="AG397" s="4702"/>
      <c r="AH397" s="4171"/>
      <c r="AI397" s="4171"/>
      <c r="AJ397" s="4514"/>
      <c r="AK397" s="4171"/>
      <c r="AL397" s="4171"/>
      <c r="AM397" s="4557"/>
      <c r="AN397" s="4557"/>
      <c r="AO397" s="4171"/>
      <c r="AP397" s="4171"/>
      <c r="AQ397" s="4171"/>
      <c r="AR397" s="4170"/>
      <c r="AS397" s="1397"/>
      <c r="AT397" s="4171"/>
      <c r="AU397" s="4703"/>
      <c r="AV397" s="4703"/>
      <c r="AW397" s="4332"/>
      <c r="AX397" s="4332"/>
      <c r="AY397" s="4700"/>
      <c r="AZ397" s="1423"/>
      <c r="BA397" s="1423"/>
      <c r="BB397" s="1423"/>
      <c r="BC397" s="1423"/>
      <c r="BD397" s="1423"/>
      <c r="BE397" s="4175"/>
      <c r="BF397" s="4460"/>
      <c r="BG397" s="4235"/>
      <c r="BH397" s="4384"/>
      <c r="BI397" s="4386"/>
      <c r="BJ397" s="4411"/>
      <c r="BK397" s="4180"/>
      <c r="BL397" s="2024">
        <f t="shared" si="58"/>
        <v>0</v>
      </c>
      <c r="BM397" s="2024">
        <f>L397-(BI397+BI398+BI399+BI401+BI402+BI400+BI403+BI404+BI405+BI406)</f>
        <v>33000000</v>
      </c>
      <c r="BN397" s="1902"/>
      <c r="BO397" s="1878"/>
      <c r="BP397" s="1878"/>
      <c r="BQ397" s="1915"/>
      <c r="BR397" s="2045"/>
      <c r="BS397" s="1861"/>
      <c r="BT397" s="1861"/>
      <c r="BU397" s="1861"/>
      <c r="BV397" s="1861"/>
      <c r="BW397" s="1861"/>
      <c r="BX397" s="1861"/>
      <c r="BY397" s="1861"/>
      <c r="BZ397" s="1861"/>
      <c r="CA397" s="1861"/>
      <c r="CB397" s="1861"/>
      <c r="CC397" s="1862"/>
      <c r="CD397" s="1966" t="s">
        <v>1713</v>
      </c>
    </row>
    <row r="398" spans="1:82" s="839" customFormat="1" ht="24" customHeight="1" thickBot="1" x14ac:dyDescent="0.25">
      <c r="A398" s="837" t="s">
        <v>161</v>
      </c>
      <c r="B398" s="827" t="s">
        <v>123</v>
      </c>
      <c r="C398" s="911" t="s">
        <v>124</v>
      </c>
      <c r="D398" s="918">
        <v>49</v>
      </c>
      <c r="E398" s="1024" t="s">
        <v>2112</v>
      </c>
      <c r="F398" s="608" t="s">
        <v>2113</v>
      </c>
      <c r="G398" s="576">
        <v>6</v>
      </c>
      <c r="H398" s="576" t="s">
        <v>0</v>
      </c>
      <c r="I398" s="941">
        <v>14</v>
      </c>
      <c r="J398" s="454">
        <v>5</v>
      </c>
      <c r="K398" s="25"/>
      <c r="L398" s="830"/>
      <c r="M398" s="832"/>
      <c r="N398" s="832"/>
      <c r="O398" s="832"/>
      <c r="P398" s="832"/>
      <c r="Q398" s="832"/>
      <c r="R398" s="832"/>
      <c r="S398" s="832"/>
      <c r="T398" s="832"/>
      <c r="U398" s="840">
        <f t="shared" si="64"/>
        <v>0</v>
      </c>
      <c r="V398" s="838"/>
      <c r="W398" s="838"/>
      <c r="X398" s="7"/>
      <c r="Y398" s="7"/>
      <c r="Z398" s="7"/>
      <c r="AA398" s="7"/>
      <c r="AB398" s="7"/>
      <c r="AC398" s="7"/>
      <c r="AD398" s="7"/>
      <c r="AE398" s="7"/>
      <c r="AF398" s="791"/>
      <c r="AG398" s="2976"/>
      <c r="AH398" s="4181"/>
      <c r="AI398" s="4181"/>
      <c r="AJ398" s="4182"/>
      <c r="AK398" s="4181"/>
      <c r="AL398" s="4181"/>
      <c r="AM398" s="4183"/>
      <c r="AN398" s="4184"/>
      <c r="AO398" s="4181"/>
      <c r="AP398" s="4181"/>
      <c r="AQ398" s="4181"/>
      <c r="AR398" s="4185"/>
      <c r="AS398" s="1867"/>
      <c r="AT398" s="4181"/>
      <c r="AU398" s="2452"/>
      <c r="AV398" s="2452"/>
      <c r="AW398" s="1867"/>
      <c r="AX398" s="1867"/>
      <c r="AY398" s="4186"/>
      <c r="AZ398" s="1423"/>
      <c r="BA398" s="1423"/>
      <c r="BB398" s="1423"/>
      <c r="BC398" s="1423"/>
      <c r="BD398" s="1423"/>
      <c r="BE398" s="4175"/>
      <c r="BF398" s="4176"/>
      <c r="BG398" s="4171"/>
      <c r="BH398" s="4177"/>
      <c r="BI398" s="4178"/>
      <c r="BJ398" s="4179"/>
      <c r="BK398" s="4180"/>
      <c r="BL398" s="2024">
        <f t="shared" si="58"/>
        <v>0</v>
      </c>
      <c r="BM398" s="2169"/>
      <c r="BN398" s="1902"/>
      <c r="BO398" s="1878"/>
      <c r="BP398" s="1878"/>
      <c r="BQ398" s="1915"/>
      <c r="BR398" s="2105"/>
      <c r="BS398" s="2106"/>
      <c r="BT398" s="2106"/>
      <c r="BU398" s="2106"/>
      <c r="BV398" s="2106"/>
      <c r="BW398" s="2106"/>
      <c r="BX398" s="2106"/>
      <c r="BY398" s="2106"/>
      <c r="BZ398" s="2106"/>
      <c r="CA398" s="2106"/>
      <c r="CB398" s="2106"/>
      <c r="CC398" s="2107"/>
      <c r="CD398" s="1966" t="s">
        <v>1713</v>
      </c>
    </row>
    <row r="399" spans="1:82" s="839" customFormat="1" ht="24" customHeight="1" thickBot="1" x14ac:dyDescent="0.25">
      <c r="A399" s="837" t="s">
        <v>161</v>
      </c>
      <c r="B399" s="827" t="s">
        <v>123</v>
      </c>
      <c r="C399" s="911" t="s">
        <v>124</v>
      </c>
      <c r="D399" s="918">
        <v>49</v>
      </c>
      <c r="E399" s="1024" t="s">
        <v>2112</v>
      </c>
      <c r="F399" s="608" t="s">
        <v>2113</v>
      </c>
      <c r="G399" s="576">
        <v>6</v>
      </c>
      <c r="H399" s="576" t="s">
        <v>0</v>
      </c>
      <c r="I399" s="941">
        <v>14</v>
      </c>
      <c r="J399" s="454">
        <v>5</v>
      </c>
      <c r="K399" s="25"/>
      <c r="L399" s="830"/>
      <c r="M399" s="832"/>
      <c r="N399" s="832"/>
      <c r="O399" s="832"/>
      <c r="P399" s="832"/>
      <c r="Q399" s="832"/>
      <c r="R399" s="832"/>
      <c r="S399" s="832"/>
      <c r="T399" s="832"/>
      <c r="U399" s="840">
        <f t="shared" si="64"/>
        <v>0</v>
      </c>
      <c r="V399" s="838"/>
      <c r="W399" s="838"/>
      <c r="X399" s="7"/>
      <c r="Y399" s="7"/>
      <c r="Z399" s="7"/>
      <c r="AA399" s="7"/>
      <c r="AB399" s="7"/>
      <c r="AC399" s="7"/>
      <c r="AD399" s="7"/>
      <c r="AE399" s="7"/>
      <c r="AF399" s="791"/>
      <c r="AG399" s="2976"/>
      <c r="AH399" s="4181"/>
      <c r="AI399" s="4181"/>
      <c r="AJ399" s="4182"/>
      <c r="AK399" s="4181"/>
      <c r="AL399" s="4181"/>
      <c r="AM399" s="4183"/>
      <c r="AN399" s="4184"/>
      <c r="AO399" s="4181"/>
      <c r="AP399" s="4181"/>
      <c r="AQ399" s="4181"/>
      <c r="AR399" s="4185"/>
      <c r="AS399" s="1867"/>
      <c r="AT399" s="4181"/>
      <c r="AU399" s="2452"/>
      <c r="AV399" s="2452"/>
      <c r="AW399" s="1867"/>
      <c r="AX399" s="1867"/>
      <c r="AY399" s="4186"/>
      <c r="AZ399" s="1423"/>
      <c r="BA399" s="1423"/>
      <c r="BB399" s="1423"/>
      <c r="BC399" s="1423"/>
      <c r="BD399" s="1423"/>
      <c r="BE399" s="4175"/>
      <c r="BF399" s="4176"/>
      <c r="BG399" s="4171"/>
      <c r="BH399" s="4177"/>
      <c r="BI399" s="4178"/>
      <c r="BJ399" s="4179"/>
      <c r="BK399" s="4180"/>
      <c r="BL399" s="2024">
        <f t="shared" si="58"/>
        <v>0</v>
      </c>
      <c r="BM399" s="2169"/>
      <c r="BN399" s="1902"/>
      <c r="BO399" s="1878"/>
      <c r="BP399" s="1878"/>
      <c r="BQ399" s="1915"/>
      <c r="BR399" s="2105"/>
      <c r="BS399" s="2106"/>
      <c r="BT399" s="2106"/>
      <c r="BU399" s="2106"/>
      <c r="BV399" s="2106"/>
      <c r="BW399" s="2106"/>
      <c r="BX399" s="2106"/>
      <c r="BY399" s="2106"/>
      <c r="BZ399" s="2106"/>
      <c r="CA399" s="2106"/>
      <c r="CB399" s="2106"/>
      <c r="CC399" s="2107"/>
      <c r="CD399" s="1966" t="s">
        <v>1713</v>
      </c>
    </row>
    <row r="400" spans="1:82" s="839" customFormat="1" ht="24" customHeight="1" thickBot="1" x14ac:dyDescent="0.25">
      <c r="A400" s="837" t="s">
        <v>161</v>
      </c>
      <c r="B400" s="827" t="s">
        <v>123</v>
      </c>
      <c r="C400" s="911" t="s">
        <v>124</v>
      </c>
      <c r="D400" s="918">
        <v>49</v>
      </c>
      <c r="E400" s="1024" t="s">
        <v>2112</v>
      </c>
      <c r="F400" s="608" t="s">
        <v>2113</v>
      </c>
      <c r="G400" s="576">
        <v>6</v>
      </c>
      <c r="H400" s="576" t="s">
        <v>0</v>
      </c>
      <c r="I400" s="941">
        <v>14</v>
      </c>
      <c r="J400" s="454">
        <v>5</v>
      </c>
      <c r="K400" s="25"/>
      <c r="L400" s="830"/>
      <c r="M400" s="832"/>
      <c r="N400" s="832"/>
      <c r="O400" s="832"/>
      <c r="P400" s="832"/>
      <c r="Q400" s="832"/>
      <c r="R400" s="832"/>
      <c r="S400" s="832"/>
      <c r="T400" s="832"/>
      <c r="U400" s="840">
        <f t="shared" si="64"/>
        <v>0</v>
      </c>
      <c r="V400" s="838"/>
      <c r="W400" s="838"/>
      <c r="X400" s="7"/>
      <c r="Y400" s="7"/>
      <c r="Z400" s="7"/>
      <c r="AA400" s="7"/>
      <c r="AB400" s="7"/>
      <c r="AC400" s="7"/>
      <c r="AD400" s="7"/>
      <c r="AE400" s="7"/>
      <c r="AF400" s="791"/>
      <c r="AG400" s="2976"/>
      <c r="AH400" s="4181"/>
      <c r="AI400" s="4181"/>
      <c r="AJ400" s="4182"/>
      <c r="AK400" s="4181"/>
      <c r="AL400" s="4181"/>
      <c r="AM400" s="4183"/>
      <c r="AN400" s="4184"/>
      <c r="AO400" s="4181"/>
      <c r="AP400" s="4181"/>
      <c r="AQ400" s="4181"/>
      <c r="AR400" s="4185"/>
      <c r="AS400" s="1867"/>
      <c r="AT400" s="4181"/>
      <c r="AU400" s="2452"/>
      <c r="AV400" s="2452"/>
      <c r="AW400" s="1867"/>
      <c r="AX400" s="1867"/>
      <c r="AY400" s="4186"/>
      <c r="AZ400" s="1423"/>
      <c r="BA400" s="1423"/>
      <c r="BB400" s="1423"/>
      <c r="BC400" s="1423"/>
      <c r="BD400" s="1423"/>
      <c r="BE400" s="4175"/>
      <c r="BF400" s="4176"/>
      <c r="BG400" s="4171"/>
      <c r="BH400" s="4177"/>
      <c r="BI400" s="4178"/>
      <c r="BJ400" s="4179"/>
      <c r="BK400" s="4180"/>
      <c r="BL400" s="2024">
        <f t="shared" si="58"/>
        <v>0</v>
      </c>
      <c r="BM400" s="2169"/>
      <c r="BN400" s="1902"/>
      <c r="BO400" s="1878"/>
      <c r="BP400" s="1878"/>
      <c r="BQ400" s="1915"/>
      <c r="BR400" s="2105"/>
      <c r="BS400" s="2106"/>
      <c r="BT400" s="2106"/>
      <c r="BU400" s="2106"/>
      <c r="BV400" s="2106"/>
      <c r="BW400" s="2106"/>
      <c r="BX400" s="2106"/>
      <c r="BY400" s="2106"/>
      <c r="BZ400" s="2106"/>
      <c r="CA400" s="2106"/>
      <c r="CB400" s="2106"/>
      <c r="CC400" s="2107"/>
      <c r="CD400" s="1966" t="s">
        <v>1713</v>
      </c>
    </row>
    <row r="401" spans="1:82" s="839" customFormat="1" ht="24" customHeight="1" thickBot="1" x14ac:dyDescent="0.25">
      <c r="A401" s="837" t="s">
        <v>161</v>
      </c>
      <c r="B401" s="827" t="s">
        <v>123</v>
      </c>
      <c r="C401" s="911" t="s">
        <v>124</v>
      </c>
      <c r="D401" s="918">
        <v>49</v>
      </c>
      <c r="E401" s="1024" t="s">
        <v>2112</v>
      </c>
      <c r="F401" s="608" t="s">
        <v>2113</v>
      </c>
      <c r="G401" s="576">
        <v>6</v>
      </c>
      <c r="H401" s="576" t="s">
        <v>0</v>
      </c>
      <c r="I401" s="941">
        <v>14</v>
      </c>
      <c r="J401" s="454">
        <v>5</v>
      </c>
      <c r="K401" s="25"/>
      <c r="L401" s="830"/>
      <c r="M401" s="832"/>
      <c r="N401" s="832"/>
      <c r="O401" s="832"/>
      <c r="P401" s="832"/>
      <c r="Q401" s="832"/>
      <c r="R401" s="832"/>
      <c r="S401" s="832"/>
      <c r="T401" s="832"/>
      <c r="U401" s="840">
        <f t="shared" si="64"/>
        <v>0</v>
      </c>
      <c r="V401" s="838"/>
      <c r="W401" s="838"/>
      <c r="X401" s="7"/>
      <c r="Y401" s="7"/>
      <c r="Z401" s="7"/>
      <c r="AA401" s="7"/>
      <c r="AB401" s="7"/>
      <c r="AC401" s="7"/>
      <c r="AD401" s="7"/>
      <c r="AE401" s="7"/>
      <c r="AF401" s="791"/>
      <c r="AG401" s="2976"/>
      <c r="AH401" s="4181"/>
      <c r="AI401" s="4181"/>
      <c r="AJ401" s="4182"/>
      <c r="AK401" s="4181"/>
      <c r="AL401" s="4181"/>
      <c r="AM401" s="4183"/>
      <c r="AN401" s="4184"/>
      <c r="AO401" s="4181"/>
      <c r="AP401" s="4181"/>
      <c r="AQ401" s="4181"/>
      <c r="AR401" s="4185"/>
      <c r="AS401" s="1867"/>
      <c r="AT401" s="4181"/>
      <c r="AU401" s="2452"/>
      <c r="AV401" s="2452"/>
      <c r="AW401" s="1867"/>
      <c r="AX401" s="1867"/>
      <c r="AY401" s="4186"/>
      <c r="AZ401" s="1423"/>
      <c r="BA401" s="1423"/>
      <c r="BB401" s="1423"/>
      <c r="BC401" s="1423"/>
      <c r="BD401" s="1423"/>
      <c r="BE401" s="4175"/>
      <c r="BF401" s="4176"/>
      <c r="BG401" s="4171"/>
      <c r="BH401" s="4177"/>
      <c r="BI401" s="4178"/>
      <c r="BJ401" s="4179"/>
      <c r="BK401" s="4180"/>
      <c r="BL401" s="2024">
        <f t="shared" si="58"/>
        <v>0</v>
      </c>
      <c r="BM401" s="2169"/>
      <c r="BN401" s="1902"/>
      <c r="BO401" s="1878"/>
      <c r="BP401" s="1878"/>
      <c r="BQ401" s="1915"/>
      <c r="BR401" s="2105"/>
      <c r="BS401" s="2106"/>
      <c r="BT401" s="2106"/>
      <c r="BU401" s="2106"/>
      <c r="BV401" s="2106"/>
      <c r="BW401" s="2106"/>
      <c r="BX401" s="2106"/>
      <c r="BY401" s="2106"/>
      <c r="BZ401" s="2106"/>
      <c r="CA401" s="2106"/>
      <c r="CB401" s="2106"/>
      <c r="CC401" s="2107"/>
      <c r="CD401" s="1966" t="s">
        <v>1713</v>
      </c>
    </row>
    <row r="402" spans="1:82" s="839" customFormat="1" ht="24" customHeight="1" thickBot="1" x14ac:dyDescent="0.25">
      <c r="A402" s="841" t="s">
        <v>161</v>
      </c>
      <c r="B402" s="842" t="s">
        <v>123</v>
      </c>
      <c r="C402" s="942" t="s">
        <v>124</v>
      </c>
      <c r="D402" s="934">
        <v>49</v>
      </c>
      <c r="E402" s="1025" t="s">
        <v>2112</v>
      </c>
      <c r="F402" s="609" t="s">
        <v>2113</v>
      </c>
      <c r="G402" s="582">
        <v>6</v>
      </c>
      <c r="H402" s="582" t="s">
        <v>0</v>
      </c>
      <c r="I402" s="943">
        <v>14</v>
      </c>
      <c r="J402" s="496">
        <v>5</v>
      </c>
      <c r="K402" s="56"/>
      <c r="L402" s="848"/>
      <c r="M402" s="849"/>
      <c r="N402" s="849"/>
      <c r="O402" s="849"/>
      <c r="P402" s="849"/>
      <c r="Q402" s="849"/>
      <c r="R402" s="849"/>
      <c r="S402" s="849"/>
      <c r="T402" s="849"/>
      <c r="U402" s="840">
        <f t="shared" si="64"/>
        <v>0</v>
      </c>
      <c r="V402" s="850"/>
      <c r="W402" s="850"/>
      <c r="X402" s="58"/>
      <c r="Y402" s="58"/>
      <c r="Z402" s="58"/>
      <c r="AA402" s="58"/>
      <c r="AB402" s="58"/>
      <c r="AC402" s="58"/>
      <c r="AD402" s="58"/>
      <c r="AE402" s="58"/>
      <c r="AF402" s="851"/>
      <c r="AG402" s="2973"/>
      <c r="AH402" s="4187"/>
      <c r="AI402" s="4187"/>
      <c r="AJ402" s="4188"/>
      <c r="AK402" s="4187"/>
      <c r="AL402" s="4187"/>
      <c r="AM402" s="4189"/>
      <c r="AN402" s="4190"/>
      <c r="AO402" s="4187"/>
      <c r="AP402" s="4187"/>
      <c r="AQ402" s="4187"/>
      <c r="AR402" s="4191"/>
      <c r="AS402" s="1884"/>
      <c r="AT402" s="4187"/>
      <c r="AU402" s="4192"/>
      <c r="AV402" s="4192"/>
      <c r="AW402" s="1884"/>
      <c r="AX402" s="1884"/>
      <c r="AY402" s="4193"/>
      <c r="AZ402" s="1423"/>
      <c r="BA402" s="1423"/>
      <c r="BB402" s="1423"/>
      <c r="BC402" s="1423"/>
      <c r="BD402" s="1423"/>
      <c r="BE402" s="4175"/>
      <c r="BF402" s="4194"/>
      <c r="BG402" s="4195"/>
      <c r="BH402" s="4196"/>
      <c r="BI402" s="4197"/>
      <c r="BJ402" s="4198"/>
      <c r="BK402" s="4180"/>
      <c r="BL402" s="2024">
        <f t="shared" si="58"/>
        <v>0</v>
      </c>
      <c r="BM402" s="2169"/>
      <c r="BN402" s="1902"/>
      <c r="BO402" s="1878"/>
      <c r="BP402" s="1878"/>
      <c r="BQ402" s="1915"/>
      <c r="BR402" s="2120"/>
      <c r="BS402" s="1913"/>
      <c r="BT402" s="1913"/>
      <c r="BU402" s="1913"/>
      <c r="BV402" s="1913"/>
      <c r="BW402" s="1913"/>
      <c r="BX402" s="1913"/>
      <c r="BY402" s="1913"/>
      <c r="BZ402" s="1913"/>
      <c r="CA402" s="1913"/>
      <c r="CB402" s="1913"/>
      <c r="CC402" s="2121"/>
      <c r="CD402" s="1966" t="s">
        <v>1713</v>
      </c>
    </row>
    <row r="403" spans="1:82" ht="49.5" customHeight="1" x14ac:dyDescent="0.2">
      <c r="A403" s="59" t="s">
        <v>161</v>
      </c>
      <c r="B403" s="60" t="s">
        <v>123</v>
      </c>
      <c r="C403" s="72" t="s">
        <v>124</v>
      </c>
      <c r="D403" s="163">
        <v>50</v>
      </c>
      <c r="E403" s="47" t="s">
        <v>1571</v>
      </c>
      <c r="F403" s="67" t="s">
        <v>1572</v>
      </c>
      <c r="G403" s="49">
        <v>0</v>
      </c>
      <c r="H403" s="49" t="s">
        <v>0</v>
      </c>
      <c r="I403" s="49">
        <v>20</v>
      </c>
      <c r="J403" s="493">
        <v>5</v>
      </c>
      <c r="K403" s="50"/>
      <c r="L403" s="744">
        <f t="shared" ref="L403" si="66">+M403+N403+O403+P403+Q403+R403+S403+T403</f>
        <v>0</v>
      </c>
      <c r="M403" s="746"/>
      <c r="N403" s="746"/>
      <c r="O403" s="746"/>
      <c r="P403" s="746"/>
      <c r="Q403" s="746"/>
      <c r="R403" s="746"/>
      <c r="S403" s="746"/>
      <c r="T403" s="746"/>
      <c r="U403" s="747">
        <f t="shared" si="62"/>
        <v>0</v>
      </c>
      <c r="V403" s="52"/>
      <c r="W403" s="52"/>
      <c r="X403" s="52"/>
      <c r="Y403" s="52"/>
      <c r="Z403" s="52"/>
      <c r="AA403" s="52"/>
      <c r="AB403" s="52"/>
      <c r="AC403" s="52"/>
      <c r="AD403" s="52"/>
      <c r="AE403" s="52"/>
      <c r="AF403" s="52"/>
      <c r="AG403" s="4704">
        <v>80101601</v>
      </c>
      <c r="AH403" s="4705" t="s">
        <v>1555</v>
      </c>
      <c r="AI403" s="4705" t="s">
        <v>1556</v>
      </c>
      <c r="AJ403" s="4705" t="s">
        <v>410</v>
      </c>
      <c r="AK403" s="4705" t="s">
        <v>1557</v>
      </c>
      <c r="AL403" s="4705" t="s">
        <v>1558</v>
      </c>
      <c r="AM403" s="4706">
        <v>7708170</v>
      </c>
      <c r="AN403" s="4706">
        <v>7708170</v>
      </c>
      <c r="AO403" s="4705" t="s">
        <v>250</v>
      </c>
      <c r="AP403" s="4705" t="s">
        <v>734</v>
      </c>
      <c r="AQ403" s="4705" t="s">
        <v>1559</v>
      </c>
      <c r="AR403" s="4705">
        <v>2201070605</v>
      </c>
      <c r="AS403" s="1849" t="s">
        <v>5849</v>
      </c>
      <c r="AT403" s="4705" t="s">
        <v>1568</v>
      </c>
      <c r="AU403" s="4707">
        <f ca="1">AS403:AX403+AU403</f>
        <v>0</v>
      </c>
      <c r="AV403" s="2748"/>
      <c r="AW403" s="1849"/>
      <c r="AX403" s="4707"/>
      <c r="AY403" s="3430"/>
      <c r="AZ403" s="1594"/>
      <c r="BA403" s="1459"/>
      <c r="BB403" s="4708"/>
      <c r="BC403" s="1459"/>
      <c r="BD403" s="1459"/>
      <c r="BE403" s="4235"/>
      <c r="BF403" s="4236"/>
      <c r="BG403" s="4235"/>
      <c r="BH403" s="4235"/>
      <c r="BI403" s="4709"/>
      <c r="BJ403" s="4710"/>
      <c r="BK403" s="1860"/>
      <c r="BL403" s="1859">
        <f t="shared" si="58"/>
        <v>0</v>
      </c>
      <c r="BM403" s="2014">
        <f>L403-(BI403+BI404+BI405+BI406)</f>
        <v>0</v>
      </c>
      <c r="BN403" s="1902"/>
      <c r="BO403" s="1878"/>
      <c r="BP403" s="1878"/>
      <c r="BQ403" s="1915"/>
      <c r="BR403" s="2045"/>
      <c r="BS403" s="1861"/>
      <c r="BT403" s="1861"/>
      <c r="BU403" s="1861"/>
      <c r="BV403" s="1861"/>
      <c r="BW403" s="1861"/>
      <c r="BX403" s="1861"/>
      <c r="BY403" s="1861"/>
      <c r="BZ403" s="1861"/>
      <c r="CA403" s="1861"/>
      <c r="CB403" s="1861"/>
      <c r="CC403" s="1861"/>
      <c r="CD403" s="1978" t="s">
        <v>1567</v>
      </c>
    </row>
    <row r="404" spans="1:82" ht="54" customHeight="1" x14ac:dyDescent="0.2">
      <c r="A404" s="748" t="s">
        <v>161</v>
      </c>
      <c r="B404" s="765" t="s">
        <v>123</v>
      </c>
      <c r="C404" s="766" t="s">
        <v>124</v>
      </c>
      <c r="D404" s="460">
        <v>50</v>
      </c>
      <c r="E404" s="575" t="s">
        <v>1571</v>
      </c>
      <c r="F404" s="608" t="s">
        <v>1572</v>
      </c>
      <c r="G404" s="576">
        <v>0</v>
      </c>
      <c r="H404" s="576" t="s">
        <v>0</v>
      </c>
      <c r="I404" s="576">
        <v>20</v>
      </c>
      <c r="J404" s="454">
        <v>5</v>
      </c>
      <c r="K404" s="538"/>
      <c r="L404" s="751"/>
      <c r="M404" s="752"/>
      <c r="N404" s="752"/>
      <c r="O404" s="752"/>
      <c r="P404" s="752"/>
      <c r="Q404" s="752"/>
      <c r="R404" s="752"/>
      <c r="S404" s="752"/>
      <c r="T404" s="752"/>
      <c r="U404" s="753">
        <f t="shared" si="62"/>
        <v>0</v>
      </c>
      <c r="V404" s="466"/>
      <c r="W404" s="466"/>
      <c r="X404" s="466"/>
      <c r="Y404" s="466"/>
      <c r="Z404" s="466"/>
      <c r="AA404" s="466"/>
      <c r="AB404" s="466"/>
      <c r="AC404" s="466"/>
      <c r="AD404" s="466"/>
      <c r="AE404" s="466"/>
      <c r="AF404" s="466"/>
      <c r="AG404" s="1147"/>
      <c r="AH404" s="2018"/>
      <c r="AI404" s="2018"/>
      <c r="AJ404" s="2018"/>
      <c r="AK404" s="2018"/>
      <c r="AL404" s="2018"/>
      <c r="AM404" s="2019"/>
      <c r="AN404" s="2019"/>
      <c r="AO404" s="2018"/>
      <c r="AP404" s="2018"/>
      <c r="AQ404" s="2018"/>
      <c r="AR404" s="2018"/>
      <c r="AS404" s="2198" t="s">
        <v>5850</v>
      </c>
      <c r="AT404" s="4626" t="s">
        <v>1573</v>
      </c>
      <c r="AU404" s="4629">
        <v>1</v>
      </c>
      <c r="AV404" s="3494">
        <v>1</v>
      </c>
      <c r="AW404" s="2198" t="s">
        <v>1556</v>
      </c>
      <c r="AX404" s="4629" t="s">
        <v>1563</v>
      </c>
      <c r="AY404" s="4630"/>
      <c r="AZ404" s="1423"/>
      <c r="BA404" s="1423"/>
      <c r="BB404" s="1423"/>
      <c r="BC404" s="1423"/>
      <c r="BD404" s="1423"/>
      <c r="BE404" s="2276"/>
      <c r="BF404" s="2277"/>
      <c r="BG404" s="2276"/>
      <c r="BH404" s="2276"/>
      <c r="BI404" s="2277"/>
      <c r="BJ404" s="2276"/>
      <c r="BK404" s="2169"/>
      <c r="BL404" s="2024">
        <f t="shared" si="58"/>
        <v>0</v>
      </c>
      <c r="BM404" s="2025"/>
      <c r="BN404" s="1902"/>
      <c r="BO404" s="1878"/>
      <c r="BP404" s="1878"/>
      <c r="BQ404" s="1915"/>
      <c r="BR404" s="2105"/>
      <c r="BS404" s="2106"/>
      <c r="BT404" s="2106"/>
      <c r="BU404" s="2106"/>
      <c r="BV404" s="2106"/>
      <c r="BW404" s="2106"/>
      <c r="BX404" s="2106"/>
      <c r="BY404" s="2106"/>
      <c r="BZ404" s="2106"/>
      <c r="CA404" s="2106"/>
      <c r="CB404" s="2106"/>
      <c r="CC404" s="2106"/>
      <c r="CD404" s="2028" t="s">
        <v>1567</v>
      </c>
    </row>
    <row r="405" spans="1:82" ht="54" customHeight="1" x14ac:dyDescent="0.2">
      <c r="A405" s="748" t="s">
        <v>161</v>
      </c>
      <c r="B405" s="765" t="s">
        <v>123</v>
      </c>
      <c r="C405" s="766" t="s">
        <v>124</v>
      </c>
      <c r="D405" s="460">
        <v>50</v>
      </c>
      <c r="E405" s="575" t="s">
        <v>1571</v>
      </c>
      <c r="F405" s="608" t="s">
        <v>1572</v>
      </c>
      <c r="G405" s="576">
        <v>0</v>
      </c>
      <c r="H405" s="576" t="s">
        <v>0</v>
      </c>
      <c r="I405" s="576">
        <v>20</v>
      </c>
      <c r="J405" s="454">
        <v>5</v>
      </c>
      <c r="K405" s="538"/>
      <c r="L405" s="751"/>
      <c r="M405" s="752"/>
      <c r="N405" s="752"/>
      <c r="O405" s="752"/>
      <c r="P405" s="752"/>
      <c r="Q405" s="752"/>
      <c r="R405" s="752"/>
      <c r="S405" s="752"/>
      <c r="T405" s="752"/>
      <c r="U405" s="753"/>
      <c r="V405" s="466"/>
      <c r="W405" s="466"/>
      <c r="X405" s="466"/>
      <c r="Y405" s="466"/>
      <c r="Z405" s="466"/>
      <c r="AA405" s="466"/>
      <c r="AB405" s="466"/>
      <c r="AC405" s="466"/>
      <c r="AD405" s="466"/>
      <c r="AE405" s="466"/>
      <c r="AF405" s="466"/>
      <c r="AG405" s="1147"/>
      <c r="AH405" s="2018"/>
      <c r="AI405" s="2018"/>
      <c r="AJ405" s="2018"/>
      <c r="AK405" s="2018"/>
      <c r="AL405" s="2018"/>
      <c r="AM405" s="2019"/>
      <c r="AN405" s="2019"/>
      <c r="AO405" s="2018"/>
      <c r="AP405" s="2018"/>
      <c r="AQ405" s="2018"/>
      <c r="AR405" s="2018"/>
      <c r="AS405" s="1423"/>
      <c r="AT405" s="2390"/>
      <c r="AU405" s="4542"/>
      <c r="AV405" s="3493"/>
      <c r="AW405" s="1423"/>
      <c r="AX405" s="4542"/>
      <c r="AY405" s="1677"/>
      <c r="AZ405" s="1423"/>
      <c r="BA405" s="1423"/>
      <c r="BB405" s="1423"/>
      <c r="BC405" s="1423"/>
      <c r="BD405" s="1423"/>
      <c r="BE405" s="2276"/>
      <c r="BF405" s="2277"/>
      <c r="BG405" s="2276"/>
      <c r="BH405" s="2276"/>
      <c r="BI405" s="2277"/>
      <c r="BJ405" s="2276"/>
      <c r="BK405" s="2169"/>
      <c r="BL405" s="2024"/>
      <c r="BM405" s="2025"/>
      <c r="BN405" s="1902"/>
      <c r="BO405" s="1878"/>
      <c r="BP405" s="1878"/>
      <c r="BQ405" s="1915"/>
      <c r="BR405" s="2105"/>
      <c r="BS405" s="2106"/>
      <c r="BT405" s="2106"/>
      <c r="BU405" s="2106"/>
      <c r="BV405" s="2106"/>
      <c r="BW405" s="2106"/>
      <c r="BX405" s="2106"/>
      <c r="BY405" s="2106"/>
      <c r="BZ405" s="2106"/>
      <c r="CA405" s="2106"/>
      <c r="CB405" s="2106"/>
      <c r="CC405" s="2106"/>
      <c r="CD405" s="2028"/>
    </row>
    <row r="406" spans="1:82" ht="61.5" customHeight="1" thickBot="1" x14ac:dyDescent="0.25">
      <c r="A406" s="754" t="s">
        <v>161</v>
      </c>
      <c r="B406" s="767" t="s">
        <v>123</v>
      </c>
      <c r="C406" s="768" t="s">
        <v>124</v>
      </c>
      <c r="D406" s="431">
        <v>50</v>
      </c>
      <c r="E406" s="581" t="s">
        <v>1571</v>
      </c>
      <c r="F406" s="609" t="s">
        <v>1572</v>
      </c>
      <c r="G406" s="582">
        <v>0</v>
      </c>
      <c r="H406" s="582" t="s">
        <v>0</v>
      </c>
      <c r="I406" s="582">
        <v>20</v>
      </c>
      <c r="J406" s="496">
        <v>5</v>
      </c>
      <c r="K406" s="544"/>
      <c r="L406" s="757"/>
      <c r="M406" s="758"/>
      <c r="N406" s="758"/>
      <c r="O406" s="758"/>
      <c r="P406" s="758"/>
      <c r="Q406" s="758"/>
      <c r="R406" s="758"/>
      <c r="S406" s="758"/>
      <c r="T406" s="758"/>
      <c r="U406" s="759">
        <f t="shared" si="62"/>
        <v>0</v>
      </c>
      <c r="V406" s="474"/>
      <c r="W406" s="474"/>
      <c r="X406" s="474"/>
      <c r="Y406" s="474"/>
      <c r="Z406" s="474"/>
      <c r="AA406" s="474"/>
      <c r="AB406" s="474"/>
      <c r="AC406" s="474"/>
      <c r="AD406" s="474"/>
      <c r="AE406" s="474"/>
      <c r="AF406" s="474"/>
      <c r="AG406" s="1995"/>
      <c r="AH406" s="2030"/>
      <c r="AI406" s="2030"/>
      <c r="AJ406" s="2030"/>
      <c r="AK406" s="2030"/>
      <c r="AL406" s="2030"/>
      <c r="AM406" s="2031"/>
      <c r="AN406" s="2031"/>
      <c r="AO406" s="2030"/>
      <c r="AP406" s="2030"/>
      <c r="AQ406" s="2030"/>
      <c r="AR406" s="2030"/>
      <c r="AS406" s="2219"/>
      <c r="AT406" s="2219"/>
      <c r="AU406" s="3185"/>
      <c r="AV406" s="1998"/>
      <c r="AW406" s="1996"/>
      <c r="AX406" s="1996"/>
      <c r="AY406" s="3035"/>
      <c r="AZ406" s="1502"/>
      <c r="BA406" s="1502"/>
      <c r="BB406" s="1502"/>
      <c r="BC406" s="1502"/>
      <c r="BD406" s="1502"/>
      <c r="BE406" s="2280"/>
      <c r="BF406" s="2281"/>
      <c r="BG406" s="2280"/>
      <c r="BH406" s="2280"/>
      <c r="BI406" s="2281"/>
      <c r="BJ406" s="2280"/>
      <c r="BK406" s="1912"/>
      <c r="BL406" s="1911">
        <f t="shared" si="58"/>
        <v>0</v>
      </c>
      <c r="BM406" s="2036"/>
      <c r="BN406" s="1902"/>
      <c r="BO406" s="1878"/>
      <c r="BP406" s="1878"/>
      <c r="BQ406" s="1915"/>
      <c r="BR406" s="2120"/>
      <c r="BS406" s="1913"/>
      <c r="BT406" s="1913"/>
      <c r="BU406" s="1913"/>
      <c r="BV406" s="1913"/>
      <c r="BW406" s="1913"/>
      <c r="BX406" s="1913"/>
      <c r="BY406" s="1913"/>
      <c r="BZ406" s="1913"/>
      <c r="CA406" s="1913"/>
      <c r="CB406" s="1913"/>
      <c r="CC406" s="1913"/>
      <c r="CD406" s="2039" t="s">
        <v>1567</v>
      </c>
    </row>
    <row r="407" spans="1:82" s="19" customFormat="1" ht="32.25" customHeight="1" x14ac:dyDescent="0.25">
      <c r="A407" s="1345" t="s">
        <v>161</v>
      </c>
      <c r="B407" s="571" t="s">
        <v>125</v>
      </c>
      <c r="C407" s="587" t="s">
        <v>126</v>
      </c>
      <c r="D407" s="163">
        <v>51</v>
      </c>
      <c r="E407" s="1122" t="s">
        <v>5230</v>
      </c>
      <c r="F407" s="67" t="s">
        <v>5231</v>
      </c>
      <c r="G407" s="195">
        <v>0</v>
      </c>
      <c r="H407" s="195" t="s">
        <v>0</v>
      </c>
      <c r="I407" s="1713">
        <v>1</v>
      </c>
      <c r="J407" s="493">
        <v>0.1</v>
      </c>
      <c r="K407" s="210"/>
      <c r="L407" s="51">
        <f t="shared" ref="L407" si="67">+M407+N407+O407+P407+Q407+R407+S407+T407</f>
        <v>814092990</v>
      </c>
      <c r="M407" s="455">
        <v>814092990</v>
      </c>
      <c r="N407" s="52"/>
      <c r="O407" s="52"/>
      <c r="P407" s="52"/>
      <c r="Q407" s="52"/>
      <c r="R407" s="52"/>
      <c r="S407" s="52"/>
      <c r="T407" s="52"/>
      <c r="U407" s="168">
        <f t="shared" ref="U407:U412" si="68">V407+W407+X407+Y407+Z407+AA407+AB407+AC407</f>
        <v>0</v>
      </c>
      <c r="V407" s="52"/>
      <c r="W407" s="52"/>
      <c r="X407" s="52"/>
      <c r="Y407" s="52"/>
      <c r="Z407" s="52"/>
      <c r="AA407" s="52"/>
      <c r="AB407" s="52"/>
      <c r="AC407" s="52"/>
      <c r="AD407" s="52"/>
      <c r="AE407" s="52"/>
      <c r="AF407" s="52"/>
      <c r="AG407" s="1953">
        <v>72101507</v>
      </c>
      <c r="AH407" s="1864" t="s">
        <v>5232</v>
      </c>
      <c r="AI407" s="1864" t="s">
        <v>5223</v>
      </c>
      <c r="AJ407" s="1864" t="s">
        <v>1868</v>
      </c>
      <c r="AK407" s="1864" t="s">
        <v>5233</v>
      </c>
      <c r="AL407" s="1864" t="s">
        <v>274</v>
      </c>
      <c r="AM407" s="1864">
        <v>914092991</v>
      </c>
      <c r="AN407" s="1864">
        <v>914092991</v>
      </c>
      <c r="AO407" s="1864" t="s">
        <v>275</v>
      </c>
      <c r="AP407" s="1864"/>
      <c r="AQ407" s="1864" t="s">
        <v>5225</v>
      </c>
      <c r="AR407" s="1864"/>
      <c r="AS407" s="1864" t="s">
        <v>5851</v>
      </c>
      <c r="AT407" s="1864" t="s">
        <v>5234</v>
      </c>
      <c r="AU407" s="1955">
        <v>1</v>
      </c>
      <c r="AV407" s="1955">
        <v>1</v>
      </c>
      <c r="AW407" s="1927">
        <v>43009</v>
      </c>
      <c r="AX407" s="1927">
        <v>42825</v>
      </c>
      <c r="AY407" s="1928">
        <v>699000000</v>
      </c>
      <c r="AZ407" s="1459"/>
      <c r="BA407" s="1459"/>
      <c r="BB407" s="1459"/>
      <c r="BC407" s="1459"/>
      <c r="BD407" s="1459"/>
      <c r="BE407" s="1381"/>
      <c r="BF407" s="2220"/>
      <c r="BG407" s="1381"/>
      <c r="BH407" s="1381"/>
      <c r="BI407" s="2221"/>
      <c r="BJ407" s="1381"/>
      <c r="BK407" s="1381"/>
      <c r="BL407" s="1470">
        <f t="shared" si="58"/>
        <v>0</v>
      </c>
      <c r="BM407" s="1470">
        <f>L407-(BI407:BI412)</f>
        <v>814092990</v>
      </c>
      <c r="BN407" s="1471"/>
      <c r="BO407" s="1471"/>
      <c r="BP407" s="1471"/>
      <c r="BQ407" s="1471"/>
      <c r="BR407" s="1471"/>
      <c r="BS407" s="1471"/>
      <c r="BT407" s="1471"/>
      <c r="BU407" s="1471"/>
      <c r="BV407" s="1471"/>
      <c r="BW407" s="1471"/>
      <c r="BX407" s="1471"/>
      <c r="BY407" s="1471"/>
      <c r="BZ407" s="1471"/>
      <c r="CA407" s="1471"/>
      <c r="CB407" s="1471"/>
      <c r="CC407" s="1935"/>
      <c r="CD407" s="1390" t="s">
        <v>5218</v>
      </c>
    </row>
    <row r="408" spans="1:82" s="19" customFormat="1" ht="32.25" customHeight="1" x14ac:dyDescent="0.25">
      <c r="A408" s="1696" t="s">
        <v>161</v>
      </c>
      <c r="B408" s="574" t="s">
        <v>125</v>
      </c>
      <c r="C408" s="659" t="s">
        <v>126</v>
      </c>
      <c r="D408" s="460">
        <v>51</v>
      </c>
      <c r="E408" s="1124" t="s">
        <v>5230</v>
      </c>
      <c r="F408" s="608" t="s">
        <v>5231</v>
      </c>
      <c r="G408" s="778">
        <v>0</v>
      </c>
      <c r="H408" s="778" t="s">
        <v>0</v>
      </c>
      <c r="I408" s="1714">
        <v>1</v>
      </c>
      <c r="J408" s="454">
        <v>0.1</v>
      </c>
      <c r="K408" s="110"/>
      <c r="L408" s="6"/>
      <c r="M408" s="7"/>
      <c r="N408" s="7"/>
      <c r="O408" s="7"/>
      <c r="P408" s="7"/>
      <c r="Q408" s="7"/>
      <c r="R408" s="7"/>
      <c r="S408" s="7"/>
      <c r="T408" s="7"/>
      <c r="U408" s="525">
        <f t="shared" si="68"/>
        <v>0</v>
      </c>
      <c r="V408" s="7"/>
      <c r="W408" s="7"/>
      <c r="X408" s="7"/>
      <c r="Y408" s="7"/>
      <c r="Z408" s="7"/>
      <c r="AA408" s="7"/>
      <c r="AB408" s="7"/>
      <c r="AC408" s="7"/>
      <c r="AD408" s="7"/>
      <c r="AE408" s="7"/>
      <c r="AF408" s="7"/>
      <c r="AG408" s="1953"/>
      <c r="AH408" s="1864"/>
      <c r="AI408" s="1864"/>
      <c r="AJ408" s="1864"/>
      <c r="AK408" s="1864"/>
      <c r="AL408" s="1864"/>
      <c r="AM408" s="1864"/>
      <c r="AN408" s="1864"/>
      <c r="AO408" s="1864"/>
      <c r="AP408" s="1864"/>
      <c r="AQ408" s="1864"/>
      <c r="AR408" s="1864"/>
      <c r="AS408" s="1864" t="s">
        <v>5852</v>
      </c>
      <c r="AT408" s="1864" t="s">
        <v>5853</v>
      </c>
      <c r="AU408" s="1955">
        <v>1</v>
      </c>
      <c r="AV408" s="1955"/>
      <c r="AW408" s="1927"/>
      <c r="AX408" s="1927"/>
      <c r="AY408" s="1928">
        <v>104850000</v>
      </c>
      <c r="AZ408" s="1397"/>
      <c r="BA408" s="1397"/>
      <c r="BB408" s="1397"/>
      <c r="BC408" s="1397"/>
      <c r="BD408" s="1397"/>
      <c r="BE408" s="1394"/>
      <c r="BF408" s="1394"/>
      <c r="BG408" s="1394"/>
      <c r="BH408" s="1394"/>
      <c r="BI408" s="1874"/>
      <c r="BJ408" s="1394"/>
      <c r="BK408" s="1394"/>
      <c r="BL408" s="1412">
        <f t="shared" si="58"/>
        <v>0</v>
      </c>
      <c r="BM408" s="1394"/>
      <c r="BN408" s="1413"/>
      <c r="BO408" s="1413"/>
      <c r="BP408" s="1413"/>
      <c r="BQ408" s="1413"/>
      <c r="BR408" s="1439"/>
      <c r="BS408" s="1439"/>
      <c r="BT408" s="1439"/>
      <c r="BU408" s="1439"/>
      <c r="BV408" s="1439"/>
      <c r="BW408" s="1439"/>
      <c r="BX408" s="1439"/>
      <c r="BY408" s="1439"/>
      <c r="BZ408" s="1439"/>
      <c r="CA408" s="1439"/>
      <c r="CB408" s="1439"/>
      <c r="CC408" s="1940"/>
      <c r="CD408" s="1941" t="s">
        <v>5218</v>
      </c>
    </row>
    <row r="409" spans="1:82" s="19" customFormat="1" ht="32.25" customHeight="1" x14ac:dyDescent="0.25">
      <c r="A409" s="1696" t="s">
        <v>161</v>
      </c>
      <c r="B409" s="574" t="s">
        <v>125</v>
      </c>
      <c r="C409" s="659" t="s">
        <v>126</v>
      </c>
      <c r="D409" s="460">
        <v>51</v>
      </c>
      <c r="E409" s="1124" t="s">
        <v>5230</v>
      </c>
      <c r="F409" s="608" t="s">
        <v>5231</v>
      </c>
      <c r="G409" s="778">
        <v>0</v>
      </c>
      <c r="H409" s="778" t="s">
        <v>0</v>
      </c>
      <c r="I409" s="1714">
        <v>1</v>
      </c>
      <c r="J409" s="454">
        <v>0.1</v>
      </c>
      <c r="K409" s="110"/>
      <c r="L409" s="6"/>
      <c r="M409" s="7"/>
      <c r="N409" s="7"/>
      <c r="O409" s="7"/>
      <c r="P409" s="7"/>
      <c r="Q409" s="7"/>
      <c r="R409" s="7"/>
      <c r="S409" s="7"/>
      <c r="T409" s="7"/>
      <c r="U409" s="525">
        <f t="shared" si="68"/>
        <v>0</v>
      </c>
      <c r="V409" s="7"/>
      <c r="W409" s="7"/>
      <c r="X409" s="7"/>
      <c r="Y409" s="7"/>
      <c r="Z409" s="7"/>
      <c r="AA409" s="7"/>
      <c r="AB409" s="7"/>
      <c r="AC409" s="7"/>
      <c r="AD409" s="7"/>
      <c r="AE409" s="7"/>
      <c r="AF409" s="7"/>
      <c r="AG409" s="1864"/>
      <c r="AH409" s="1864"/>
      <c r="AI409" s="1864"/>
      <c r="AJ409" s="1864"/>
      <c r="AK409" s="1864"/>
      <c r="AL409" s="1864"/>
      <c r="AM409" s="1864"/>
      <c r="AN409" s="1864"/>
      <c r="AO409" s="1864"/>
      <c r="AP409" s="1864"/>
      <c r="AQ409" s="1864"/>
      <c r="AR409" s="1864"/>
      <c r="AS409" s="1864"/>
      <c r="AT409" s="1864"/>
      <c r="AU409" s="1864"/>
      <c r="AV409" s="1955"/>
      <c r="AW409" s="1954"/>
      <c r="AX409" s="1954"/>
      <c r="AY409" s="1957"/>
      <c r="AZ409" s="1397"/>
      <c r="BA409" s="1397"/>
      <c r="BB409" s="1397"/>
      <c r="BC409" s="1397"/>
      <c r="BD409" s="1397"/>
      <c r="BE409" s="1394"/>
      <c r="BF409" s="1394"/>
      <c r="BG409" s="1394"/>
      <c r="BH409" s="1394"/>
      <c r="BI409" s="1874"/>
      <c r="BJ409" s="1394"/>
      <c r="BK409" s="1394"/>
      <c r="BL409" s="1412">
        <f t="shared" si="58"/>
        <v>0</v>
      </c>
      <c r="BM409" s="1394"/>
      <c r="BN409" s="1413"/>
      <c r="BO409" s="1413"/>
      <c r="BP409" s="1413"/>
      <c r="BQ409" s="1413"/>
      <c r="BR409" s="1439"/>
      <c r="BS409" s="1439"/>
      <c r="BT409" s="1439"/>
      <c r="BU409" s="1439"/>
      <c r="BV409" s="1439"/>
      <c r="BW409" s="1439"/>
      <c r="BX409" s="1439"/>
      <c r="BY409" s="1439"/>
      <c r="BZ409" s="1439"/>
      <c r="CA409" s="1439"/>
      <c r="CB409" s="1439"/>
      <c r="CC409" s="1940"/>
      <c r="CD409" s="1941" t="s">
        <v>5218</v>
      </c>
    </row>
    <row r="410" spans="1:82" s="19" customFormat="1" ht="32.25" customHeight="1" x14ac:dyDescent="0.25">
      <c r="A410" s="1696" t="s">
        <v>161</v>
      </c>
      <c r="B410" s="574" t="s">
        <v>125</v>
      </c>
      <c r="C410" s="659" t="s">
        <v>126</v>
      </c>
      <c r="D410" s="460">
        <v>51</v>
      </c>
      <c r="E410" s="1124" t="s">
        <v>5230</v>
      </c>
      <c r="F410" s="608" t="s">
        <v>5231</v>
      </c>
      <c r="G410" s="778">
        <v>0</v>
      </c>
      <c r="H410" s="778" t="s">
        <v>0</v>
      </c>
      <c r="I410" s="1714">
        <v>1</v>
      </c>
      <c r="J410" s="454">
        <v>0.1</v>
      </c>
      <c r="K410" s="110"/>
      <c r="L410" s="6"/>
      <c r="M410" s="7"/>
      <c r="N410" s="7"/>
      <c r="O410" s="7"/>
      <c r="P410" s="7"/>
      <c r="Q410" s="7"/>
      <c r="R410" s="7"/>
      <c r="S410" s="7"/>
      <c r="T410" s="7"/>
      <c r="U410" s="525">
        <f t="shared" si="68"/>
        <v>0</v>
      </c>
      <c r="V410" s="7"/>
      <c r="W410" s="7"/>
      <c r="X410" s="7"/>
      <c r="Y410" s="7"/>
      <c r="Z410" s="7"/>
      <c r="AA410" s="7"/>
      <c r="AB410" s="7"/>
      <c r="AC410" s="7"/>
      <c r="AD410" s="7"/>
      <c r="AE410" s="7"/>
      <c r="AF410" s="7"/>
      <c r="AG410" s="1864"/>
      <c r="AH410" s="1956"/>
      <c r="AI410" s="1956"/>
      <c r="AJ410" s="1956"/>
      <c r="AK410" s="1956"/>
      <c r="AL410" s="1956"/>
      <c r="AM410" s="4062"/>
      <c r="AN410" s="4062"/>
      <c r="AO410" s="1956"/>
      <c r="AP410" s="1956"/>
      <c r="AQ410" s="1956"/>
      <c r="AR410" s="1954"/>
      <c r="AS410" s="1954"/>
      <c r="AT410" s="1954"/>
      <c r="AU410" s="1955"/>
      <c r="AV410" s="1955"/>
      <c r="AW410" s="1954"/>
      <c r="AX410" s="1954"/>
      <c r="AY410" s="1957"/>
      <c r="AZ410" s="1397"/>
      <c r="BA410" s="1397"/>
      <c r="BB410" s="1397"/>
      <c r="BC410" s="1397"/>
      <c r="BD410" s="1397"/>
      <c r="BE410" s="1394"/>
      <c r="BF410" s="1394"/>
      <c r="BG410" s="1394"/>
      <c r="BH410" s="1394"/>
      <c r="BI410" s="1874"/>
      <c r="BJ410" s="1394"/>
      <c r="BK410" s="1394"/>
      <c r="BL410" s="1412">
        <f t="shared" si="58"/>
        <v>0</v>
      </c>
      <c r="BM410" s="1394"/>
      <c r="BN410" s="1413"/>
      <c r="BO410" s="1413"/>
      <c r="BP410" s="1413"/>
      <c r="BQ410" s="1413"/>
      <c r="BR410" s="1439"/>
      <c r="BS410" s="1439"/>
      <c r="BT410" s="1439"/>
      <c r="BU410" s="1439"/>
      <c r="BV410" s="1439"/>
      <c r="BW410" s="1439"/>
      <c r="BX410" s="1439"/>
      <c r="BY410" s="1439"/>
      <c r="BZ410" s="1439"/>
      <c r="CA410" s="1439"/>
      <c r="CB410" s="1439"/>
      <c r="CC410" s="1940"/>
      <c r="CD410" s="1941" t="s">
        <v>5218</v>
      </c>
    </row>
    <row r="411" spans="1:82" s="19" customFormat="1" ht="32.25" customHeight="1" x14ac:dyDescent="0.25">
      <c r="A411" s="1696" t="s">
        <v>161</v>
      </c>
      <c r="B411" s="574" t="s">
        <v>125</v>
      </c>
      <c r="C411" s="659" t="s">
        <v>126</v>
      </c>
      <c r="D411" s="460">
        <v>51</v>
      </c>
      <c r="E411" s="1124" t="s">
        <v>5230</v>
      </c>
      <c r="F411" s="608" t="s">
        <v>5231</v>
      </c>
      <c r="G411" s="778">
        <v>0</v>
      </c>
      <c r="H411" s="778" t="s">
        <v>0</v>
      </c>
      <c r="I411" s="1714">
        <v>1</v>
      </c>
      <c r="J411" s="454">
        <v>0.1</v>
      </c>
      <c r="K411" s="110"/>
      <c r="L411" s="6"/>
      <c r="M411" s="7"/>
      <c r="N411" s="7"/>
      <c r="O411" s="7"/>
      <c r="P411" s="7"/>
      <c r="Q411" s="7"/>
      <c r="R411" s="7"/>
      <c r="S411" s="7"/>
      <c r="T411" s="7"/>
      <c r="U411" s="525">
        <f t="shared" si="68"/>
        <v>0</v>
      </c>
      <c r="V411" s="7"/>
      <c r="W411" s="7"/>
      <c r="X411" s="7"/>
      <c r="Y411" s="7"/>
      <c r="Z411" s="7"/>
      <c r="AA411" s="7"/>
      <c r="AB411" s="7"/>
      <c r="AC411" s="7"/>
      <c r="AD411" s="7"/>
      <c r="AE411" s="7"/>
      <c r="AF411" s="7"/>
      <c r="AG411" s="1864"/>
      <c r="AH411" s="1956"/>
      <c r="AI411" s="1956"/>
      <c r="AJ411" s="1956"/>
      <c r="AK411" s="1956"/>
      <c r="AL411" s="1956"/>
      <c r="AM411" s="4062"/>
      <c r="AN411" s="4062"/>
      <c r="AO411" s="1956"/>
      <c r="AP411" s="1956"/>
      <c r="AQ411" s="1956"/>
      <c r="AR411" s="1954"/>
      <c r="AS411" s="1954"/>
      <c r="AT411" s="1954"/>
      <c r="AU411" s="1955"/>
      <c r="AV411" s="1955"/>
      <c r="AW411" s="1954"/>
      <c r="AX411" s="1954"/>
      <c r="AY411" s="1957"/>
      <c r="AZ411" s="1397"/>
      <c r="BA411" s="1397"/>
      <c r="BB411" s="1397"/>
      <c r="BC411" s="1397"/>
      <c r="BD411" s="1397"/>
      <c r="BE411" s="1394"/>
      <c r="BF411" s="1394"/>
      <c r="BG411" s="1394"/>
      <c r="BH411" s="1394"/>
      <c r="BI411" s="1874"/>
      <c r="BJ411" s="1394"/>
      <c r="BK411" s="1394"/>
      <c r="BL411" s="1412">
        <f t="shared" si="58"/>
        <v>0</v>
      </c>
      <c r="BM411" s="1394"/>
      <c r="BN411" s="1413"/>
      <c r="BO411" s="1413"/>
      <c r="BP411" s="1413"/>
      <c r="BQ411" s="1413"/>
      <c r="BR411" s="1439"/>
      <c r="BS411" s="1439"/>
      <c r="BT411" s="1439"/>
      <c r="BU411" s="1439"/>
      <c r="BV411" s="1439"/>
      <c r="BW411" s="1439"/>
      <c r="BX411" s="1439"/>
      <c r="BY411" s="1439"/>
      <c r="BZ411" s="1439"/>
      <c r="CA411" s="1439"/>
      <c r="CB411" s="1439"/>
      <c r="CC411" s="1940"/>
      <c r="CD411" s="1941" t="s">
        <v>5218</v>
      </c>
    </row>
    <row r="412" spans="1:82" s="19" customFormat="1" ht="32.25" customHeight="1" thickBot="1" x14ac:dyDescent="0.3">
      <c r="A412" s="1715" t="s">
        <v>161</v>
      </c>
      <c r="B412" s="591" t="s">
        <v>125</v>
      </c>
      <c r="C412" s="1716" t="s">
        <v>126</v>
      </c>
      <c r="D412" s="205">
        <v>51</v>
      </c>
      <c r="E412" s="1154" t="s">
        <v>5230</v>
      </c>
      <c r="F412" s="621" t="s">
        <v>5231</v>
      </c>
      <c r="G412" s="900">
        <v>0</v>
      </c>
      <c r="H412" s="900" t="s">
        <v>0</v>
      </c>
      <c r="I412" s="1717">
        <v>1</v>
      </c>
      <c r="J412" s="491">
        <v>0.1</v>
      </c>
      <c r="K412" s="304"/>
      <c r="L412" s="73"/>
      <c r="M412" s="70"/>
      <c r="N412" s="70"/>
      <c r="O412" s="70"/>
      <c r="P412" s="70"/>
      <c r="Q412" s="70"/>
      <c r="R412" s="70"/>
      <c r="S412" s="70"/>
      <c r="T412" s="70"/>
      <c r="U412" s="285">
        <f t="shared" si="68"/>
        <v>0</v>
      </c>
      <c r="V412" s="70"/>
      <c r="W412" s="70"/>
      <c r="X412" s="70"/>
      <c r="Y412" s="70"/>
      <c r="Z412" s="70"/>
      <c r="AA412" s="70"/>
      <c r="AB412" s="70"/>
      <c r="AC412" s="70"/>
      <c r="AD412" s="70"/>
      <c r="AE412" s="70"/>
      <c r="AF412" s="70"/>
      <c r="AG412" s="2222"/>
      <c r="AH412" s="2223"/>
      <c r="AI412" s="2223"/>
      <c r="AJ412" s="2223"/>
      <c r="AK412" s="2223"/>
      <c r="AL412" s="2223"/>
      <c r="AM412" s="4066"/>
      <c r="AN412" s="4066"/>
      <c r="AO412" s="2223"/>
      <c r="AP412" s="2223"/>
      <c r="AQ412" s="2223"/>
      <c r="AR412" s="2224"/>
      <c r="AS412" s="2224"/>
      <c r="AT412" s="2224"/>
      <c r="AU412" s="2225"/>
      <c r="AV412" s="2225"/>
      <c r="AW412" s="2224"/>
      <c r="AX412" s="2224"/>
      <c r="AY412" s="2226"/>
      <c r="AZ412" s="2227"/>
      <c r="BA412" s="2227"/>
      <c r="BB412" s="2227"/>
      <c r="BC412" s="2227"/>
      <c r="BD412" s="2227"/>
      <c r="BE412" s="2228"/>
      <c r="BF412" s="2228"/>
      <c r="BG412" s="2228"/>
      <c r="BH412" s="2228"/>
      <c r="BI412" s="2229"/>
      <c r="BJ412" s="2228"/>
      <c r="BK412" s="2228"/>
      <c r="BL412" s="2230">
        <f t="shared" si="58"/>
        <v>0</v>
      </c>
      <c r="BM412" s="2228"/>
      <c r="BN412" s="2231"/>
      <c r="BO412" s="2231"/>
      <c r="BP412" s="2231"/>
      <c r="BQ412" s="2231"/>
      <c r="BR412" s="1608"/>
      <c r="BS412" s="1608"/>
      <c r="BT412" s="1608"/>
      <c r="BU412" s="1608"/>
      <c r="BV412" s="1608"/>
      <c r="BW412" s="1608"/>
      <c r="BX412" s="1608"/>
      <c r="BY412" s="1608"/>
      <c r="BZ412" s="1608"/>
      <c r="CA412" s="1608"/>
      <c r="CB412" s="1608"/>
      <c r="CC412" s="2232"/>
      <c r="CD412" s="2233" t="s">
        <v>5218</v>
      </c>
    </row>
    <row r="413" spans="1:82" s="19" customFormat="1" ht="32.25" customHeight="1" x14ac:dyDescent="0.25">
      <c r="A413" s="1718" t="s">
        <v>161</v>
      </c>
      <c r="B413" s="749" t="s">
        <v>125</v>
      </c>
      <c r="C413" s="1005" t="s">
        <v>126</v>
      </c>
      <c r="D413" s="460">
        <v>52</v>
      </c>
      <c r="E413" s="616" t="s">
        <v>5235</v>
      </c>
      <c r="F413" s="526" t="s">
        <v>5236</v>
      </c>
      <c r="G413" s="891">
        <v>0</v>
      </c>
      <c r="H413" s="891" t="s">
        <v>0</v>
      </c>
      <c r="I413" s="1719">
        <v>1</v>
      </c>
      <c r="J413" s="493">
        <v>0.33</v>
      </c>
      <c r="K413" s="210"/>
      <c r="L413" s="51">
        <f>M413+N413+O413+P413+Q413+R413+S413+T413</f>
        <v>100000000</v>
      </c>
      <c r="M413" s="455">
        <v>100000000</v>
      </c>
      <c r="N413" s="52"/>
      <c r="O413" s="52"/>
      <c r="P413" s="52"/>
      <c r="Q413" s="52"/>
      <c r="R413" s="52"/>
      <c r="S413" s="52"/>
      <c r="T413" s="52"/>
      <c r="U413" s="168"/>
      <c r="V413" s="52"/>
      <c r="W413" s="52"/>
      <c r="X413" s="52"/>
      <c r="Y413" s="52"/>
      <c r="Z413" s="52"/>
      <c r="AA413" s="52"/>
      <c r="AB413" s="52"/>
      <c r="AC413" s="52"/>
      <c r="AD413" s="52"/>
      <c r="AE413" s="52"/>
      <c r="AF413" s="52"/>
      <c r="AG413" s="1923"/>
      <c r="AH413" s="1462"/>
      <c r="AI413" s="1462"/>
      <c r="AJ413" s="1462"/>
      <c r="AK413" s="1462"/>
      <c r="AL413" s="1462"/>
      <c r="AM413" s="1464"/>
      <c r="AN413" s="1464"/>
      <c r="AO413" s="1462"/>
      <c r="AP413" s="1462"/>
      <c r="AQ413" s="1462"/>
      <c r="AR413" s="1462"/>
      <c r="AS413" s="1864" t="s">
        <v>5851</v>
      </c>
      <c r="AT413" s="1864" t="s">
        <v>5234</v>
      </c>
      <c r="AU413" s="1955">
        <v>1</v>
      </c>
      <c r="AV413" s="1955">
        <v>1</v>
      </c>
      <c r="AW413" s="1927">
        <v>43009</v>
      </c>
      <c r="AX413" s="1927">
        <v>42825</v>
      </c>
      <c r="AY413" s="2235"/>
      <c r="AZ413" s="1459"/>
      <c r="BA413" s="1459"/>
      <c r="BB413" s="1459"/>
      <c r="BC413" s="1459"/>
      <c r="BD413" s="1459"/>
      <c r="BE413" s="1381"/>
      <c r="BF413" s="1381"/>
      <c r="BG413" s="1381"/>
      <c r="BH413" s="1381"/>
      <c r="BI413" s="1858"/>
      <c r="BJ413" s="1381"/>
      <c r="BK413" s="1381"/>
      <c r="BL413" s="1470"/>
      <c r="BM413" s="1381"/>
      <c r="BN413" s="1471"/>
      <c r="BO413" s="1471"/>
      <c r="BP413" s="1471"/>
      <c r="BQ413" s="1471"/>
      <c r="BR413" s="1471"/>
      <c r="BS413" s="1471"/>
      <c r="BT413" s="1471"/>
      <c r="BU413" s="1471"/>
      <c r="BV413" s="1471"/>
      <c r="BW413" s="1471"/>
      <c r="BX413" s="1471"/>
      <c r="BY413" s="1471"/>
      <c r="BZ413" s="1471"/>
      <c r="CA413" s="1471"/>
      <c r="CB413" s="1471"/>
      <c r="CC413" s="1471"/>
      <c r="CD413" s="2236" t="s">
        <v>5218</v>
      </c>
    </row>
    <row r="414" spans="1:82" s="19" customFormat="1" ht="32.25" customHeight="1" x14ac:dyDescent="0.25">
      <c r="A414" s="1718" t="s">
        <v>161</v>
      </c>
      <c r="B414" s="749" t="s">
        <v>125</v>
      </c>
      <c r="C414" s="1005" t="s">
        <v>126</v>
      </c>
      <c r="D414" s="460">
        <v>52</v>
      </c>
      <c r="E414" s="616" t="s">
        <v>5235</v>
      </c>
      <c r="F414" s="526" t="s">
        <v>5236</v>
      </c>
      <c r="G414" s="891">
        <v>0</v>
      </c>
      <c r="H414" s="891" t="s">
        <v>0</v>
      </c>
      <c r="I414" s="1719">
        <v>1</v>
      </c>
      <c r="J414" s="454">
        <v>0.33</v>
      </c>
      <c r="K414" s="1695"/>
      <c r="L414" s="465"/>
      <c r="M414" s="466"/>
      <c r="N414" s="466"/>
      <c r="O414" s="466"/>
      <c r="P414" s="466"/>
      <c r="Q414" s="466"/>
      <c r="R414" s="466"/>
      <c r="S414" s="466"/>
      <c r="T414" s="466"/>
      <c r="U414" s="525"/>
      <c r="V414" s="466"/>
      <c r="W414" s="466"/>
      <c r="X414" s="466"/>
      <c r="Y414" s="466"/>
      <c r="Z414" s="466"/>
      <c r="AA414" s="466"/>
      <c r="AB414" s="466"/>
      <c r="AC414" s="466"/>
      <c r="AD414" s="466"/>
      <c r="AE414" s="466"/>
      <c r="AF414" s="466"/>
      <c r="AG414" s="1147"/>
      <c r="AH414" s="1133"/>
      <c r="AI414" s="1133"/>
      <c r="AJ414" s="1133"/>
      <c r="AK414" s="1133"/>
      <c r="AL414" s="1133"/>
      <c r="AM414" s="1489"/>
      <c r="AN414" s="1489"/>
      <c r="AO414" s="1133"/>
      <c r="AP414" s="1133"/>
      <c r="AQ414" s="1133"/>
      <c r="AR414" s="1133"/>
      <c r="AS414" s="1133"/>
      <c r="AT414" s="1133"/>
      <c r="AU414" s="1487"/>
      <c r="AV414" s="1487"/>
      <c r="AW414" s="1133"/>
      <c r="AX414" s="1133"/>
      <c r="AY414" s="2237"/>
      <c r="AZ414" s="1423"/>
      <c r="BA414" s="1423"/>
      <c r="BB414" s="1423"/>
      <c r="BC414" s="1423"/>
      <c r="BD414" s="1423"/>
      <c r="BE414" s="1419"/>
      <c r="BF414" s="1419"/>
      <c r="BG414" s="1419"/>
      <c r="BH414" s="1419"/>
      <c r="BI414" s="2238"/>
      <c r="BJ414" s="1419"/>
      <c r="BK414" s="1419"/>
      <c r="BL414" s="1438"/>
      <c r="BM414" s="1419"/>
      <c r="BN414" s="1439"/>
      <c r="BO414" s="1439"/>
      <c r="BP414" s="1439"/>
      <c r="BQ414" s="1439"/>
      <c r="BR414" s="1439"/>
      <c r="BS414" s="1439"/>
      <c r="BT414" s="1439"/>
      <c r="BU414" s="1439"/>
      <c r="BV414" s="1439"/>
      <c r="BW414" s="1439"/>
      <c r="BX414" s="1439"/>
      <c r="BY414" s="1439"/>
      <c r="BZ414" s="1439"/>
      <c r="CA414" s="1439"/>
      <c r="CB414" s="1439"/>
      <c r="CC414" s="1439"/>
      <c r="CD414" s="2233" t="s">
        <v>5218</v>
      </c>
    </row>
    <row r="415" spans="1:82" s="19" customFormat="1" ht="32.25" customHeight="1" x14ac:dyDescent="0.25">
      <c r="A415" s="1718" t="s">
        <v>161</v>
      </c>
      <c r="B415" s="749" t="s">
        <v>125</v>
      </c>
      <c r="C415" s="1005" t="s">
        <v>126</v>
      </c>
      <c r="D415" s="460">
        <v>52</v>
      </c>
      <c r="E415" s="616" t="s">
        <v>5235</v>
      </c>
      <c r="F415" s="526" t="s">
        <v>5236</v>
      </c>
      <c r="G415" s="891">
        <v>0</v>
      </c>
      <c r="H415" s="891" t="s">
        <v>0</v>
      </c>
      <c r="I415" s="1719">
        <v>1</v>
      </c>
      <c r="J415" s="454">
        <v>0.33</v>
      </c>
      <c r="K415" s="1695"/>
      <c r="L415" s="465"/>
      <c r="M415" s="466"/>
      <c r="N415" s="466"/>
      <c r="O415" s="466"/>
      <c r="P415" s="466"/>
      <c r="Q415" s="466"/>
      <c r="R415" s="466"/>
      <c r="S415" s="466"/>
      <c r="T415" s="466"/>
      <c r="U415" s="525"/>
      <c r="V415" s="466"/>
      <c r="W415" s="466"/>
      <c r="X415" s="466"/>
      <c r="Y415" s="466"/>
      <c r="Z415" s="466"/>
      <c r="AA415" s="466"/>
      <c r="AB415" s="466"/>
      <c r="AC415" s="466"/>
      <c r="AD415" s="466"/>
      <c r="AE415" s="466"/>
      <c r="AF415" s="466"/>
      <c r="AG415" s="1147"/>
      <c r="AH415" s="1133"/>
      <c r="AI415" s="1133"/>
      <c r="AJ415" s="1133"/>
      <c r="AK415" s="1133"/>
      <c r="AL415" s="1133"/>
      <c r="AM415" s="1489"/>
      <c r="AN415" s="1489"/>
      <c r="AO415" s="1133"/>
      <c r="AP415" s="1133"/>
      <c r="AQ415" s="1133"/>
      <c r="AR415" s="1133"/>
      <c r="AS415" s="1133"/>
      <c r="AT415" s="1133"/>
      <c r="AU415" s="1487"/>
      <c r="AV415" s="1487"/>
      <c r="AW415" s="1133"/>
      <c r="AX415" s="1133"/>
      <c r="AY415" s="2237"/>
      <c r="AZ415" s="1423"/>
      <c r="BA415" s="1423"/>
      <c r="BB415" s="1423"/>
      <c r="BC415" s="1423"/>
      <c r="BD415" s="1423"/>
      <c r="BE415" s="1419"/>
      <c r="BF415" s="1419"/>
      <c r="BG415" s="1419"/>
      <c r="BH415" s="1419"/>
      <c r="BI415" s="2238"/>
      <c r="BJ415" s="1419"/>
      <c r="BK415" s="1419"/>
      <c r="BL415" s="1438"/>
      <c r="BM415" s="1419"/>
      <c r="BN415" s="1439"/>
      <c r="BO415" s="1439"/>
      <c r="BP415" s="1439"/>
      <c r="BQ415" s="1439"/>
      <c r="BR415" s="1439"/>
      <c r="BS415" s="1439"/>
      <c r="BT415" s="1439"/>
      <c r="BU415" s="1439"/>
      <c r="BV415" s="1439"/>
      <c r="BW415" s="1439"/>
      <c r="BX415" s="1439"/>
      <c r="BY415" s="1439"/>
      <c r="BZ415" s="1439"/>
      <c r="CA415" s="1439"/>
      <c r="CB415" s="1439"/>
      <c r="CC415" s="1439"/>
      <c r="CD415" s="2233" t="s">
        <v>5218</v>
      </c>
    </row>
    <row r="416" spans="1:82" s="19" customFormat="1" ht="32.25" customHeight="1" x14ac:dyDescent="0.25">
      <c r="A416" s="1718" t="s">
        <v>161</v>
      </c>
      <c r="B416" s="749" t="s">
        <v>125</v>
      </c>
      <c r="C416" s="1005" t="s">
        <v>126</v>
      </c>
      <c r="D416" s="460">
        <v>52</v>
      </c>
      <c r="E416" s="616" t="s">
        <v>5235</v>
      </c>
      <c r="F416" s="526" t="s">
        <v>5236</v>
      </c>
      <c r="G416" s="891">
        <v>0</v>
      </c>
      <c r="H416" s="891" t="s">
        <v>0</v>
      </c>
      <c r="I416" s="1719">
        <v>1</v>
      </c>
      <c r="J416" s="454">
        <v>0.33</v>
      </c>
      <c r="K416" s="1695"/>
      <c r="L416" s="465"/>
      <c r="M416" s="466"/>
      <c r="N416" s="466"/>
      <c r="O416" s="466"/>
      <c r="P416" s="466"/>
      <c r="Q416" s="466"/>
      <c r="R416" s="466"/>
      <c r="S416" s="466"/>
      <c r="T416" s="466"/>
      <c r="U416" s="525"/>
      <c r="V416" s="466"/>
      <c r="W416" s="466"/>
      <c r="X416" s="466"/>
      <c r="Y416" s="466"/>
      <c r="Z416" s="466"/>
      <c r="AA416" s="466"/>
      <c r="AB416" s="466"/>
      <c r="AC416" s="466"/>
      <c r="AD416" s="466"/>
      <c r="AE416" s="466"/>
      <c r="AF416" s="466"/>
      <c r="AG416" s="1147"/>
      <c r="AH416" s="1133"/>
      <c r="AI416" s="1133"/>
      <c r="AJ416" s="1133"/>
      <c r="AK416" s="1133"/>
      <c r="AL416" s="1133"/>
      <c r="AM416" s="1489"/>
      <c r="AN416" s="1489"/>
      <c r="AO416" s="1133"/>
      <c r="AP416" s="1133"/>
      <c r="AQ416" s="1133"/>
      <c r="AR416" s="1133"/>
      <c r="AS416" s="1133"/>
      <c r="AT416" s="1133"/>
      <c r="AU416" s="1487"/>
      <c r="AV416" s="1487"/>
      <c r="AW416" s="1133"/>
      <c r="AX416" s="1133"/>
      <c r="AY416" s="2237"/>
      <c r="AZ416" s="1423"/>
      <c r="BA416" s="1423"/>
      <c r="BB416" s="1423"/>
      <c r="BC416" s="1423"/>
      <c r="BD416" s="1423"/>
      <c r="BE416" s="1419"/>
      <c r="BF416" s="1419"/>
      <c r="BG416" s="1419"/>
      <c r="BH416" s="1419"/>
      <c r="BI416" s="2238"/>
      <c r="BJ416" s="1419"/>
      <c r="BK416" s="1419"/>
      <c r="BL416" s="1438"/>
      <c r="BM416" s="1419"/>
      <c r="BN416" s="1439"/>
      <c r="BO416" s="1439"/>
      <c r="BP416" s="1439"/>
      <c r="BQ416" s="1439"/>
      <c r="BR416" s="1439"/>
      <c r="BS416" s="1439"/>
      <c r="BT416" s="1439"/>
      <c r="BU416" s="1439"/>
      <c r="BV416" s="1439"/>
      <c r="BW416" s="1439"/>
      <c r="BX416" s="1439"/>
      <c r="BY416" s="1439"/>
      <c r="BZ416" s="1439"/>
      <c r="CA416" s="1439"/>
      <c r="CB416" s="1439"/>
      <c r="CC416" s="1439"/>
      <c r="CD416" s="2233" t="s">
        <v>5218</v>
      </c>
    </row>
    <row r="417" spans="1:82" s="19" customFormat="1" ht="32.25" customHeight="1" thickBot="1" x14ac:dyDescent="0.3">
      <c r="A417" s="1718" t="s">
        <v>161</v>
      </c>
      <c r="B417" s="749" t="s">
        <v>125</v>
      </c>
      <c r="C417" s="1005" t="s">
        <v>126</v>
      </c>
      <c r="D417" s="460">
        <v>52</v>
      </c>
      <c r="E417" s="616" t="s">
        <v>5235</v>
      </c>
      <c r="F417" s="526" t="s">
        <v>5236</v>
      </c>
      <c r="G417" s="891">
        <v>0</v>
      </c>
      <c r="H417" s="891" t="s">
        <v>0</v>
      </c>
      <c r="I417" s="1719">
        <v>1</v>
      </c>
      <c r="J417" s="1705">
        <v>0.33</v>
      </c>
      <c r="K417" s="1706"/>
      <c r="L417" s="1707"/>
      <c r="M417" s="1708"/>
      <c r="N417" s="1708"/>
      <c r="O417" s="1708"/>
      <c r="P417" s="1708"/>
      <c r="Q417" s="1708"/>
      <c r="R417" s="1708"/>
      <c r="S417" s="1708"/>
      <c r="T417" s="1708"/>
      <c r="U417" s="1709"/>
      <c r="V417" s="1708"/>
      <c r="W417" s="1708"/>
      <c r="X417" s="1708"/>
      <c r="Y417" s="1708"/>
      <c r="Z417" s="1708"/>
      <c r="AA417" s="1708"/>
      <c r="AB417" s="1708"/>
      <c r="AC417" s="1708"/>
      <c r="AD417" s="1708"/>
      <c r="AE417" s="1708"/>
      <c r="AF417" s="1708"/>
      <c r="AG417" s="1958"/>
      <c r="AH417" s="1942"/>
      <c r="AI417" s="1942"/>
      <c r="AJ417" s="1942"/>
      <c r="AK417" s="1942"/>
      <c r="AL417" s="1942"/>
      <c r="AM417" s="4061"/>
      <c r="AN417" s="4061"/>
      <c r="AO417" s="1942"/>
      <c r="AP417" s="1942"/>
      <c r="AQ417" s="1942"/>
      <c r="AR417" s="1942"/>
      <c r="AS417" s="1942"/>
      <c r="AT417" s="1942"/>
      <c r="AU417" s="2239"/>
      <c r="AV417" s="2239"/>
      <c r="AW417" s="1942"/>
      <c r="AX417" s="1942"/>
      <c r="AY417" s="2240"/>
      <c r="AZ417" s="1946"/>
      <c r="BA417" s="1946"/>
      <c r="BB417" s="1946"/>
      <c r="BC417" s="1946"/>
      <c r="BD417" s="1946"/>
      <c r="BE417" s="1947"/>
      <c r="BF417" s="1947"/>
      <c r="BG417" s="1947"/>
      <c r="BH417" s="1947"/>
      <c r="BI417" s="1948"/>
      <c r="BJ417" s="1947"/>
      <c r="BK417" s="1947"/>
      <c r="BL417" s="2241"/>
      <c r="BM417" s="1947"/>
      <c r="BN417" s="1950"/>
      <c r="BO417" s="1950"/>
      <c r="BP417" s="1950"/>
      <c r="BQ417" s="1950"/>
      <c r="BR417" s="1950"/>
      <c r="BS417" s="1950"/>
      <c r="BT417" s="1950"/>
      <c r="BU417" s="1950"/>
      <c r="BV417" s="1950"/>
      <c r="BW417" s="1950"/>
      <c r="BX417" s="1950"/>
      <c r="BY417" s="1950"/>
      <c r="BZ417" s="1950"/>
      <c r="CA417" s="1950"/>
      <c r="CB417" s="1950"/>
      <c r="CC417" s="1950"/>
      <c r="CD417" s="1952" t="s">
        <v>5218</v>
      </c>
    </row>
    <row r="418" spans="1:82" s="839" customFormat="1" ht="24" customHeight="1" thickBot="1" x14ac:dyDescent="0.25">
      <c r="A418" s="852" t="s">
        <v>161</v>
      </c>
      <c r="B418" s="882" t="s">
        <v>125</v>
      </c>
      <c r="C418" s="854" t="s">
        <v>126</v>
      </c>
      <c r="D418" s="855">
        <v>53</v>
      </c>
      <c r="E418" s="47" t="s">
        <v>2114</v>
      </c>
      <c r="F418" s="67" t="s">
        <v>2115</v>
      </c>
      <c r="G418" s="49">
        <v>0</v>
      </c>
      <c r="H418" s="49" t="s">
        <v>0</v>
      </c>
      <c r="I418" s="939">
        <v>1</v>
      </c>
      <c r="J418" s="493">
        <v>0.25</v>
      </c>
      <c r="K418" s="1010"/>
      <c r="L418" s="857">
        <f t="shared" ref="L418:L496" si="69">+M418+N418+O418+P418+Q418+R418+S418+T418</f>
        <v>0</v>
      </c>
      <c r="M418" s="927"/>
      <c r="N418" s="927"/>
      <c r="O418" s="927"/>
      <c r="P418" s="927"/>
      <c r="Q418" s="927"/>
      <c r="R418" s="927"/>
      <c r="S418" s="927"/>
      <c r="T418" s="927"/>
      <c r="U418" s="840">
        <f t="shared" ref="U418:U444" si="70">V418+W418+X418+Y418+Z418+AA418+AB418+AC418</f>
        <v>0</v>
      </c>
      <c r="V418" s="928"/>
      <c r="W418" s="928"/>
      <c r="X418" s="52"/>
      <c r="Y418" s="52"/>
      <c r="Z418" s="52"/>
      <c r="AA418" s="52"/>
      <c r="AB418" s="52"/>
      <c r="AC418" s="52"/>
      <c r="AD418" s="52"/>
      <c r="AE418" s="52"/>
      <c r="AF418" s="746"/>
      <c r="AG418" s="4235"/>
      <c r="AH418" s="4235"/>
      <c r="AI418" s="4235"/>
      <c r="AJ418" s="4455"/>
      <c r="AK418" s="4711"/>
      <c r="AL418" s="4711"/>
      <c r="AM418" s="2042"/>
      <c r="AN418" s="4234"/>
      <c r="AO418" s="4711"/>
      <c r="AP418" s="4711"/>
      <c r="AQ418" s="4459"/>
      <c r="AR418" s="4459"/>
      <c r="AS418" s="4235"/>
      <c r="AT418" s="4235"/>
      <c r="AU418" s="4233"/>
      <c r="AV418" s="4172"/>
      <c r="AW418" s="4332"/>
      <c r="AX418" s="4332"/>
      <c r="AY418" s="3454"/>
      <c r="AZ418" s="1423"/>
      <c r="BA418" s="1423"/>
      <c r="BB418" s="1423"/>
      <c r="BC418" s="1423"/>
      <c r="BD418" s="1423"/>
      <c r="BE418" s="4175"/>
      <c r="BF418" s="4460"/>
      <c r="BG418" s="4235"/>
      <c r="BH418" s="4384"/>
      <c r="BI418" s="4386"/>
      <c r="BJ418" s="4411"/>
      <c r="BK418" s="4180"/>
      <c r="BL418" s="2024">
        <f t="shared" si="58"/>
        <v>0</v>
      </c>
      <c r="BM418" s="2024">
        <f>L418-(BI418+BI419+BI420+BI422+BI423+BI421)</f>
        <v>0</v>
      </c>
      <c r="BN418" s="1902"/>
      <c r="BO418" s="1878"/>
      <c r="BP418" s="1878"/>
      <c r="BQ418" s="1915"/>
      <c r="BR418" s="2045"/>
      <c r="BS418" s="1861"/>
      <c r="BT418" s="1861"/>
      <c r="BU418" s="1861"/>
      <c r="BV418" s="1861"/>
      <c r="BW418" s="1861"/>
      <c r="BX418" s="1861"/>
      <c r="BY418" s="1861"/>
      <c r="BZ418" s="1861"/>
      <c r="CA418" s="1861"/>
      <c r="CB418" s="1861"/>
      <c r="CC418" s="1862"/>
      <c r="CD418" s="1966" t="s">
        <v>1713</v>
      </c>
    </row>
    <row r="419" spans="1:82" s="839" customFormat="1" ht="24" customHeight="1" thickBot="1" x14ac:dyDescent="0.25">
      <c r="A419" s="837" t="s">
        <v>161</v>
      </c>
      <c r="B419" s="889" t="s">
        <v>125</v>
      </c>
      <c r="C419" s="828" t="s">
        <v>126</v>
      </c>
      <c r="D419" s="918">
        <v>53</v>
      </c>
      <c r="E419" s="575" t="s">
        <v>2114</v>
      </c>
      <c r="F419" s="608" t="s">
        <v>2115</v>
      </c>
      <c r="G419" s="576">
        <v>0</v>
      </c>
      <c r="H419" s="576" t="s">
        <v>0</v>
      </c>
      <c r="I419" s="941">
        <v>1</v>
      </c>
      <c r="J419" s="454">
        <v>0.25</v>
      </c>
      <c r="K419" s="25"/>
      <c r="L419" s="830"/>
      <c r="M419" s="832"/>
      <c r="N419" s="832"/>
      <c r="O419" s="832"/>
      <c r="P419" s="832"/>
      <c r="Q419" s="832"/>
      <c r="R419" s="832"/>
      <c r="S419" s="832"/>
      <c r="T419" s="832"/>
      <c r="U419" s="840">
        <f t="shared" si="70"/>
        <v>0</v>
      </c>
      <c r="V419" s="838"/>
      <c r="W419" s="838"/>
      <c r="X419" s="7"/>
      <c r="Y419" s="7"/>
      <c r="Z419" s="7"/>
      <c r="AA419" s="7"/>
      <c r="AB419" s="7"/>
      <c r="AC419" s="7"/>
      <c r="AD419" s="7"/>
      <c r="AE419" s="7"/>
      <c r="AF419" s="791"/>
      <c r="AG419" s="2976"/>
      <c r="AH419" s="4181"/>
      <c r="AI419" s="4181"/>
      <c r="AJ419" s="4182"/>
      <c r="AK419" s="4181"/>
      <c r="AL419" s="4181"/>
      <c r="AM419" s="4183"/>
      <c r="AN419" s="4184"/>
      <c r="AO419" s="4181"/>
      <c r="AP419" s="4181"/>
      <c r="AQ419" s="4181"/>
      <c r="AR419" s="4185"/>
      <c r="AS419" s="1867"/>
      <c r="AT419" s="4181"/>
      <c r="AU419" s="2452"/>
      <c r="AV419" s="2452"/>
      <c r="AW419" s="1867"/>
      <c r="AX419" s="1867"/>
      <c r="AY419" s="4186"/>
      <c r="AZ419" s="1423"/>
      <c r="BA419" s="1423"/>
      <c r="BB419" s="1423"/>
      <c r="BC419" s="1423"/>
      <c r="BD419" s="1423"/>
      <c r="BE419" s="4175"/>
      <c r="BF419" s="4176"/>
      <c r="BG419" s="4171"/>
      <c r="BH419" s="4177"/>
      <c r="BI419" s="4178"/>
      <c r="BJ419" s="4179"/>
      <c r="BK419" s="4180"/>
      <c r="BL419" s="2024">
        <f t="shared" si="58"/>
        <v>0</v>
      </c>
      <c r="BM419" s="2169"/>
      <c r="BN419" s="1902"/>
      <c r="BO419" s="1878"/>
      <c r="BP419" s="1878"/>
      <c r="BQ419" s="1915"/>
      <c r="BR419" s="2105"/>
      <c r="BS419" s="2106"/>
      <c r="BT419" s="2106"/>
      <c r="BU419" s="2106"/>
      <c r="BV419" s="2106"/>
      <c r="BW419" s="2106"/>
      <c r="BX419" s="2106"/>
      <c r="BY419" s="2106"/>
      <c r="BZ419" s="2106"/>
      <c r="CA419" s="2106"/>
      <c r="CB419" s="2106"/>
      <c r="CC419" s="2107"/>
      <c r="CD419" s="1966" t="s">
        <v>1713</v>
      </c>
    </row>
    <row r="420" spans="1:82" s="839" customFormat="1" ht="24" customHeight="1" thickBot="1" x14ac:dyDescent="0.25">
      <c r="A420" s="837" t="s">
        <v>161</v>
      </c>
      <c r="B420" s="889" t="s">
        <v>125</v>
      </c>
      <c r="C420" s="828" t="s">
        <v>126</v>
      </c>
      <c r="D420" s="918">
        <v>53</v>
      </c>
      <c r="E420" s="575" t="s">
        <v>2114</v>
      </c>
      <c r="F420" s="608" t="s">
        <v>2115</v>
      </c>
      <c r="G420" s="576">
        <v>0</v>
      </c>
      <c r="H420" s="576" t="s">
        <v>0</v>
      </c>
      <c r="I420" s="941">
        <v>1</v>
      </c>
      <c r="J420" s="454">
        <v>0.25</v>
      </c>
      <c r="K420" s="25"/>
      <c r="L420" s="830"/>
      <c r="M420" s="832"/>
      <c r="N420" s="832"/>
      <c r="O420" s="832"/>
      <c r="P420" s="832"/>
      <c r="Q420" s="832"/>
      <c r="R420" s="832"/>
      <c r="S420" s="832"/>
      <c r="T420" s="832"/>
      <c r="U420" s="840">
        <f t="shared" si="70"/>
        <v>0</v>
      </c>
      <c r="V420" s="838"/>
      <c r="W420" s="838"/>
      <c r="X420" s="7"/>
      <c r="Y420" s="7"/>
      <c r="Z420" s="7"/>
      <c r="AA420" s="7"/>
      <c r="AB420" s="7"/>
      <c r="AC420" s="7"/>
      <c r="AD420" s="7"/>
      <c r="AE420" s="7"/>
      <c r="AF420" s="791"/>
      <c r="AG420" s="2976"/>
      <c r="AH420" s="4181"/>
      <c r="AI420" s="4181"/>
      <c r="AJ420" s="4182"/>
      <c r="AK420" s="4181"/>
      <c r="AL420" s="4181"/>
      <c r="AM420" s="4183"/>
      <c r="AN420" s="4184"/>
      <c r="AO420" s="4181"/>
      <c r="AP420" s="4181"/>
      <c r="AQ420" s="4181"/>
      <c r="AR420" s="4185"/>
      <c r="AS420" s="1867"/>
      <c r="AT420" s="4181"/>
      <c r="AU420" s="2452"/>
      <c r="AV420" s="2452"/>
      <c r="AW420" s="1867"/>
      <c r="AX420" s="1867"/>
      <c r="AY420" s="4186"/>
      <c r="AZ420" s="1423"/>
      <c r="BA420" s="1423"/>
      <c r="BB420" s="1423"/>
      <c r="BC420" s="1423"/>
      <c r="BD420" s="1423"/>
      <c r="BE420" s="4175"/>
      <c r="BF420" s="4176"/>
      <c r="BG420" s="4171"/>
      <c r="BH420" s="4177"/>
      <c r="BI420" s="4178"/>
      <c r="BJ420" s="4179"/>
      <c r="BK420" s="4180"/>
      <c r="BL420" s="2024">
        <f t="shared" si="58"/>
        <v>0</v>
      </c>
      <c r="BM420" s="2169"/>
      <c r="BN420" s="1902"/>
      <c r="BO420" s="1878"/>
      <c r="BP420" s="1878"/>
      <c r="BQ420" s="1915"/>
      <c r="BR420" s="2105"/>
      <c r="BS420" s="2106"/>
      <c r="BT420" s="2106"/>
      <c r="BU420" s="2106"/>
      <c r="BV420" s="2106"/>
      <c r="BW420" s="2106"/>
      <c r="BX420" s="2106"/>
      <c r="BY420" s="2106"/>
      <c r="BZ420" s="2106"/>
      <c r="CA420" s="2106"/>
      <c r="CB420" s="2106"/>
      <c r="CC420" s="2107"/>
      <c r="CD420" s="1966" t="s">
        <v>1713</v>
      </c>
    </row>
    <row r="421" spans="1:82" s="839" customFormat="1" ht="24" customHeight="1" thickBot="1" x14ac:dyDescent="0.25">
      <c r="A421" s="837" t="s">
        <v>161</v>
      </c>
      <c r="B421" s="889" t="s">
        <v>125</v>
      </c>
      <c r="C421" s="828" t="s">
        <v>126</v>
      </c>
      <c r="D421" s="918">
        <v>53</v>
      </c>
      <c r="E421" s="575" t="s">
        <v>2114</v>
      </c>
      <c r="F421" s="608" t="s">
        <v>2115</v>
      </c>
      <c r="G421" s="576">
        <v>0</v>
      </c>
      <c r="H421" s="576" t="s">
        <v>0</v>
      </c>
      <c r="I421" s="941">
        <v>1</v>
      </c>
      <c r="J421" s="454">
        <v>0.25</v>
      </c>
      <c r="K421" s="25"/>
      <c r="L421" s="830"/>
      <c r="M421" s="832"/>
      <c r="N421" s="832"/>
      <c r="O421" s="832"/>
      <c r="P421" s="832"/>
      <c r="Q421" s="832"/>
      <c r="R421" s="832"/>
      <c r="S421" s="832"/>
      <c r="T421" s="832"/>
      <c r="U421" s="840">
        <f t="shared" si="70"/>
        <v>0</v>
      </c>
      <c r="V421" s="838"/>
      <c r="W421" s="838"/>
      <c r="X421" s="7"/>
      <c r="Y421" s="7"/>
      <c r="Z421" s="7"/>
      <c r="AA421" s="7"/>
      <c r="AB421" s="7"/>
      <c r="AC421" s="7"/>
      <c r="AD421" s="7"/>
      <c r="AE421" s="7"/>
      <c r="AF421" s="791"/>
      <c r="AG421" s="2976"/>
      <c r="AH421" s="4181"/>
      <c r="AI421" s="4181"/>
      <c r="AJ421" s="4182"/>
      <c r="AK421" s="4181"/>
      <c r="AL421" s="4181"/>
      <c r="AM421" s="4183"/>
      <c r="AN421" s="4184"/>
      <c r="AO421" s="4181"/>
      <c r="AP421" s="4181"/>
      <c r="AQ421" s="4181"/>
      <c r="AR421" s="4185"/>
      <c r="AS421" s="1867"/>
      <c r="AT421" s="4181"/>
      <c r="AU421" s="2452"/>
      <c r="AV421" s="2452"/>
      <c r="AW421" s="1867"/>
      <c r="AX421" s="1867"/>
      <c r="AY421" s="4186"/>
      <c r="AZ421" s="1423"/>
      <c r="BA421" s="1423"/>
      <c r="BB421" s="1423"/>
      <c r="BC421" s="1423"/>
      <c r="BD421" s="1423"/>
      <c r="BE421" s="4175"/>
      <c r="BF421" s="4176"/>
      <c r="BG421" s="4171"/>
      <c r="BH421" s="4177"/>
      <c r="BI421" s="4178"/>
      <c r="BJ421" s="4179"/>
      <c r="BK421" s="4180"/>
      <c r="BL421" s="2024">
        <f t="shared" si="58"/>
        <v>0</v>
      </c>
      <c r="BM421" s="2169"/>
      <c r="BN421" s="1902"/>
      <c r="BO421" s="1878"/>
      <c r="BP421" s="1878"/>
      <c r="BQ421" s="1915"/>
      <c r="BR421" s="2105"/>
      <c r="BS421" s="2106"/>
      <c r="BT421" s="2106"/>
      <c r="BU421" s="2106"/>
      <c r="BV421" s="2106"/>
      <c r="BW421" s="2106"/>
      <c r="BX421" s="2106"/>
      <c r="BY421" s="2106"/>
      <c r="BZ421" s="2106"/>
      <c r="CA421" s="2106"/>
      <c r="CB421" s="2106"/>
      <c r="CC421" s="2107"/>
      <c r="CD421" s="1966" t="s">
        <v>1713</v>
      </c>
    </row>
    <row r="422" spans="1:82" s="839" customFormat="1" ht="24" customHeight="1" thickBot="1" x14ac:dyDescent="0.25">
      <c r="A422" s="837" t="s">
        <v>161</v>
      </c>
      <c r="B422" s="889" t="s">
        <v>125</v>
      </c>
      <c r="C422" s="828" t="s">
        <v>126</v>
      </c>
      <c r="D422" s="918">
        <v>53</v>
      </c>
      <c r="E422" s="575" t="s">
        <v>2114</v>
      </c>
      <c r="F422" s="608" t="s">
        <v>2115</v>
      </c>
      <c r="G422" s="576">
        <v>0</v>
      </c>
      <c r="H422" s="576" t="s">
        <v>0</v>
      </c>
      <c r="I422" s="941">
        <v>1</v>
      </c>
      <c r="J422" s="454">
        <v>0.25</v>
      </c>
      <c r="K422" s="25"/>
      <c r="L422" s="830"/>
      <c r="M422" s="832"/>
      <c r="N422" s="832"/>
      <c r="O422" s="832"/>
      <c r="P422" s="832"/>
      <c r="Q422" s="832"/>
      <c r="R422" s="832"/>
      <c r="S422" s="832"/>
      <c r="T422" s="832"/>
      <c r="U422" s="840">
        <f t="shared" si="70"/>
        <v>0</v>
      </c>
      <c r="V422" s="838"/>
      <c r="W422" s="838"/>
      <c r="X422" s="7"/>
      <c r="Y422" s="7"/>
      <c r="Z422" s="7"/>
      <c r="AA422" s="7"/>
      <c r="AB422" s="7"/>
      <c r="AC422" s="7"/>
      <c r="AD422" s="7"/>
      <c r="AE422" s="7"/>
      <c r="AF422" s="791"/>
      <c r="AG422" s="2976"/>
      <c r="AH422" s="4181"/>
      <c r="AI422" s="4181"/>
      <c r="AJ422" s="4182"/>
      <c r="AK422" s="4181"/>
      <c r="AL422" s="4181"/>
      <c r="AM422" s="4183"/>
      <c r="AN422" s="4184"/>
      <c r="AO422" s="4181"/>
      <c r="AP422" s="4181"/>
      <c r="AQ422" s="4181"/>
      <c r="AR422" s="4185"/>
      <c r="AS422" s="1867"/>
      <c r="AT422" s="4181"/>
      <c r="AU422" s="2452"/>
      <c r="AV422" s="2452"/>
      <c r="AW422" s="1867"/>
      <c r="AX422" s="1867"/>
      <c r="AY422" s="4186"/>
      <c r="AZ422" s="1423"/>
      <c r="BA422" s="1423"/>
      <c r="BB422" s="1423"/>
      <c r="BC422" s="1423"/>
      <c r="BD422" s="1423"/>
      <c r="BE422" s="4175"/>
      <c r="BF422" s="4176"/>
      <c r="BG422" s="4171"/>
      <c r="BH422" s="4177"/>
      <c r="BI422" s="4178"/>
      <c r="BJ422" s="4179"/>
      <c r="BK422" s="4180"/>
      <c r="BL422" s="2024">
        <f t="shared" si="58"/>
        <v>0</v>
      </c>
      <c r="BM422" s="2169"/>
      <c r="BN422" s="1902"/>
      <c r="BO422" s="1878"/>
      <c r="BP422" s="1878"/>
      <c r="BQ422" s="1915"/>
      <c r="BR422" s="2105"/>
      <c r="BS422" s="2106"/>
      <c r="BT422" s="2106"/>
      <c r="BU422" s="2106"/>
      <c r="BV422" s="2106"/>
      <c r="BW422" s="2106"/>
      <c r="BX422" s="2106"/>
      <c r="BY422" s="2106"/>
      <c r="BZ422" s="2106"/>
      <c r="CA422" s="2106"/>
      <c r="CB422" s="2106"/>
      <c r="CC422" s="2107"/>
      <c r="CD422" s="1966" t="s">
        <v>1713</v>
      </c>
    </row>
    <row r="423" spans="1:82" s="839" customFormat="1" ht="24" customHeight="1" thickBot="1" x14ac:dyDescent="0.25">
      <c r="A423" s="841" t="s">
        <v>161</v>
      </c>
      <c r="B423" s="932" t="s">
        <v>125</v>
      </c>
      <c r="C423" s="843" t="s">
        <v>126</v>
      </c>
      <c r="D423" s="934">
        <v>53</v>
      </c>
      <c r="E423" s="581" t="s">
        <v>2114</v>
      </c>
      <c r="F423" s="609" t="s">
        <v>2115</v>
      </c>
      <c r="G423" s="582">
        <v>0</v>
      </c>
      <c r="H423" s="582" t="s">
        <v>0</v>
      </c>
      <c r="I423" s="943">
        <v>1</v>
      </c>
      <c r="J423" s="496">
        <v>0.25</v>
      </c>
      <c r="K423" s="56"/>
      <c r="L423" s="848"/>
      <c r="M423" s="849"/>
      <c r="N423" s="849"/>
      <c r="O423" s="849"/>
      <c r="P423" s="849"/>
      <c r="Q423" s="849"/>
      <c r="R423" s="849"/>
      <c r="S423" s="849"/>
      <c r="T423" s="849"/>
      <c r="U423" s="840">
        <f t="shared" si="70"/>
        <v>0</v>
      </c>
      <c r="V423" s="850"/>
      <c r="W423" s="850"/>
      <c r="X423" s="58"/>
      <c r="Y423" s="58"/>
      <c r="Z423" s="58"/>
      <c r="AA423" s="58"/>
      <c r="AB423" s="58"/>
      <c r="AC423" s="58"/>
      <c r="AD423" s="58"/>
      <c r="AE423" s="58"/>
      <c r="AF423" s="851"/>
      <c r="AG423" s="2973"/>
      <c r="AH423" s="4187"/>
      <c r="AI423" s="4187"/>
      <c r="AJ423" s="4188"/>
      <c r="AK423" s="4187"/>
      <c r="AL423" s="4187"/>
      <c r="AM423" s="4189"/>
      <c r="AN423" s="4190"/>
      <c r="AO423" s="4187"/>
      <c r="AP423" s="4187"/>
      <c r="AQ423" s="4187"/>
      <c r="AR423" s="4191"/>
      <c r="AS423" s="1884"/>
      <c r="AT423" s="4187"/>
      <c r="AU423" s="4192"/>
      <c r="AV423" s="4192"/>
      <c r="AW423" s="1884"/>
      <c r="AX423" s="1884"/>
      <c r="AY423" s="4193"/>
      <c r="AZ423" s="1423"/>
      <c r="BA423" s="1423"/>
      <c r="BB423" s="1423"/>
      <c r="BC423" s="1423"/>
      <c r="BD423" s="1423"/>
      <c r="BE423" s="4175"/>
      <c r="BF423" s="4194"/>
      <c r="BG423" s="4195"/>
      <c r="BH423" s="4196"/>
      <c r="BI423" s="4197"/>
      <c r="BJ423" s="4198"/>
      <c r="BK423" s="4180"/>
      <c r="BL423" s="2024">
        <f t="shared" si="58"/>
        <v>0</v>
      </c>
      <c r="BM423" s="2169"/>
      <c r="BN423" s="1902"/>
      <c r="BO423" s="1878"/>
      <c r="BP423" s="1878"/>
      <c r="BQ423" s="1915"/>
      <c r="BR423" s="2120"/>
      <c r="BS423" s="1913"/>
      <c r="BT423" s="1913"/>
      <c r="BU423" s="1913"/>
      <c r="BV423" s="1913"/>
      <c r="BW423" s="1913"/>
      <c r="BX423" s="1913"/>
      <c r="BY423" s="1913"/>
      <c r="BZ423" s="1913"/>
      <c r="CA423" s="1913"/>
      <c r="CB423" s="1913"/>
      <c r="CC423" s="2121"/>
      <c r="CD423" s="1966" t="s">
        <v>1713</v>
      </c>
    </row>
    <row r="424" spans="1:82" s="839" customFormat="1" ht="21" customHeight="1" thickBot="1" x14ac:dyDescent="0.25">
      <c r="A424" s="1011" t="s">
        <v>161</v>
      </c>
      <c r="B424" s="912" t="s">
        <v>125</v>
      </c>
      <c r="C424" s="864" t="s">
        <v>126</v>
      </c>
      <c r="D424" s="865">
        <v>54</v>
      </c>
      <c r="E424" s="763" t="s">
        <v>2116</v>
      </c>
      <c r="F424" s="764" t="s">
        <v>2117</v>
      </c>
      <c r="G424" s="742">
        <v>12</v>
      </c>
      <c r="H424" s="742" t="s">
        <v>0</v>
      </c>
      <c r="I424" s="938">
        <v>15</v>
      </c>
      <c r="J424" s="914"/>
      <c r="K424" s="1026"/>
      <c r="L424" s="915"/>
      <c r="M424" s="1027"/>
      <c r="N424" s="866"/>
      <c r="O424" s="866"/>
      <c r="P424" s="866"/>
      <c r="Q424" s="866"/>
      <c r="R424" s="866"/>
      <c r="S424" s="866"/>
      <c r="T424" s="866"/>
      <c r="U424" s="840">
        <f t="shared" si="70"/>
        <v>0</v>
      </c>
      <c r="V424" s="867"/>
      <c r="W424" s="867"/>
      <c r="X424" s="70"/>
      <c r="Y424" s="70"/>
      <c r="Z424" s="70"/>
      <c r="AA424" s="70"/>
      <c r="AB424" s="70"/>
      <c r="AC424" s="70"/>
      <c r="AD424" s="70"/>
      <c r="AE424" s="70"/>
      <c r="AF424" s="770"/>
      <c r="AG424" s="4397"/>
      <c r="AH424" s="4210"/>
      <c r="AI424" s="4210"/>
      <c r="AJ424" s="2662"/>
      <c r="AK424" s="4210"/>
      <c r="AL424" s="4210"/>
      <c r="AM424" s="4398"/>
      <c r="AN424" s="4399"/>
      <c r="AO424" s="4210"/>
      <c r="AP424" s="4210"/>
      <c r="AQ424" s="4210"/>
      <c r="AR424" s="4362"/>
      <c r="AS424" s="2598"/>
      <c r="AT424" s="4210"/>
      <c r="AU424" s="4400"/>
      <c r="AV424" s="4400"/>
      <c r="AW424" s="2598"/>
      <c r="AX424" s="2598"/>
      <c r="AY424" s="4401"/>
      <c r="AZ424" s="3403"/>
      <c r="BA424" s="1423"/>
      <c r="BB424" s="1423"/>
      <c r="BC424" s="1423"/>
      <c r="BD424" s="1423"/>
      <c r="BE424" s="4175"/>
      <c r="BF424" s="4205"/>
      <c r="BG424" s="4206"/>
      <c r="BH424" s="4207"/>
      <c r="BI424" s="4208"/>
      <c r="BJ424" s="4209"/>
      <c r="BK424" s="4180"/>
      <c r="BL424" s="2024">
        <f t="shared" si="58"/>
        <v>0</v>
      </c>
      <c r="BM424" s="2169"/>
      <c r="BN424" s="1902"/>
      <c r="BO424" s="1878"/>
      <c r="BP424" s="1878"/>
      <c r="BQ424" s="1878"/>
      <c r="BR424" s="1921"/>
      <c r="BS424" s="1921"/>
      <c r="BT424" s="1921"/>
      <c r="BU424" s="1921"/>
      <c r="BV424" s="1921"/>
      <c r="BW424" s="1921"/>
      <c r="BX424" s="1921"/>
      <c r="BY424" s="1921"/>
      <c r="BZ424" s="1921"/>
      <c r="CA424" s="1921"/>
      <c r="CB424" s="1921"/>
      <c r="CC424" s="2310"/>
      <c r="CD424" s="1966" t="s">
        <v>1713</v>
      </c>
    </row>
    <row r="425" spans="1:82" s="839" customFormat="1" ht="59.25" customHeight="1" thickBot="1" x14ac:dyDescent="0.3">
      <c r="A425" s="852" t="s">
        <v>161</v>
      </c>
      <c r="B425" s="882" t="s">
        <v>125</v>
      </c>
      <c r="C425" s="854" t="s">
        <v>126</v>
      </c>
      <c r="D425" s="855" t="s">
        <v>2118</v>
      </c>
      <c r="E425" s="47" t="s">
        <v>2119</v>
      </c>
      <c r="F425" s="67" t="s">
        <v>2117</v>
      </c>
      <c r="G425" s="49">
        <v>12</v>
      </c>
      <c r="H425" s="49" t="s">
        <v>1</v>
      </c>
      <c r="I425" s="939">
        <v>12</v>
      </c>
      <c r="J425" s="493">
        <v>12</v>
      </c>
      <c r="K425" s="50"/>
      <c r="L425" s="857">
        <f t="shared" ref="L425" si="71">+M425+N425+O425+P425+Q425+R425+S425+T425</f>
        <v>1097595752</v>
      </c>
      <c r="M425" s="831">
        <v>1097595752</v>
      </c>
      <c r="N425" s="927"/>
      <c r="O425" s="927"/>
      <c r="P425" s="927"/>
      <c r="Q425" s="927"/>
      <c r="R425" s="927">
        <v>0</v>
      </c>
      <c r="S425" s="927"/>
      <c r="T425" s="927"/>
      <c r="U425" s="840">
        <f>V425+W425+X425+Y425+Z425+AA425+AB425+AC425</f>
        <v>1094875311</v>
      </c>
      <c r="V425" s="834">
        <v>1094875311</v>
      </c>
      <c r="W425" s="834"/>
      <c r="X425" s="495"/>
      <c r="Y425" s="495"/>
      <c r="Z425" s="514"/>
      <c r="AA425" s="514"/>
      <c r="AB425" s="52"/>
      <c r="AC425" s="52"/>
      <c r="AD425" s="52"/>
      <c r="AE425" s="52"/>
      <c r="AF425" s="746"/>
      <c r="AG425" s="4419">
        <v>92121504</v>
      </c>
      <c r="AH425" s="4712" t="s">
        <v>2120</v>
      </c>
      <c r="AI425" s="4713" t="s">
        <v>1751</v>
      </c>
      <c r="AJ425" s="1379" t="s">
        <v>2121</v>
      </c>
      <c r="AK425" s="4419" t="s">
        <v>1753</v>
      </c>
      <c r="AL425" s="4419" t="s">
        <v>274</v>
      </c>
      <c r="AM425" s="2266">
        <v>13494012</v>
      </c>
      <c r="AN425" s="4714">
        <v>13494012</v>
      </c>
      <c r="AO425" s="4715" t="s">
        <v>250</v>
      </c>
      <c r="AP425" s="4132" t="s">
        <v>6</v>
      </c>
      <c r="AQ425" s="4132" t="s">
        <v>2122</v>
      </c>
      <c r="AR425" s="4158">
        <v>2201090104</v>
      </c>
      <c r="AS425" s="2271" t="s">
        <v>5854</v>
      </c>
      <c r="AT425" s="4158" t="s">
        <v>330</v>
      </c>
      <c r="AU425" s="4310">
        <v>1</v>
      </c>
      <c r="AV425" s="4310">
        <v>1</v>
      </c>
      <c r="AW425" s="4280">
        <v>42741</v>
      </c>
      <c r="AX425" s="4280"/>
      <c r="AY425" s="4716">
        <v>47705312</v>
      </c>
      <c r="AZ425" s="4153" t="s">
        <v>2123</v>
      </c>
      <c r="BA425" s="2271" t="s">
        <v>2124</v>
      </c>
      <c r="BB425" s="2271" t="s">
        <v>2125</v>
      </c>
      <c r="BC425" s="2272" t="s">
        <v>2126</v>
      </c>
      <c r="BD425" s="2271" t="s">
        <v>2127</v>
      </c>
      <c r="BE425" s="4151"/>
      <c r="BF425" s="4282">
        <v>13494012</v>
      </c>
      <c r="BG425" s="4158">
        <v>2017000041</v>
      </c>
      <c r="BH425" s="4151">
        <v>42741</v>
      </c>
      <c r="BI425" s="4163">
        <v>13494012</v>
      </c>
      <c r="BJ425" s="4283">
        <v>42741</v>
      </c>
      <c r="BK425" s="4600"/>
      <c r="BL425" s="2024">
        <f t="shared" si="58"/>
        <v>0</v>
      </c>
      <c r="BM425" s="2024" t="e">
        <f>BM437=L425-(BI425+BI430+#REF!+BI432+BI433+BM411BI415+BI434+BI436+BI435+BI437+BI438+BI439+BI440+BI441++#REF!+BI442+BI444)</f>
        <v>#REF!</v>
      </c>
      <c r="BN425" s="1902"/>
      <c r="BO425" s="1878"/>
      <c r="BP425" s="1878"/>
      <c r="BQ425" s="1915"/>
      <c r="BR425" s="2045"/>
      <c r="BS425" s="1861"/>
      <c r="BT425" s="1861"/>
      <c r="BU425" s="1861"/>
      <c r="BV425" s="1861"/>
      <c r="BW425" s="1861"/>
      <c r="BX425" s="1861"/>
      <c r="BY425" s="1861"/>
      <c r="BZ425" s="1861"/>
      <c r="CA425" s="1861"/>
      <c r="CB425" s="1861"/>
      <c r="CC425" s="1862"/>
      <c r="CD425" s="1966" t="s">
        <v>1713</v>
      </c>
    </row>
    <row r="426" spans="1:82" s="839" customFormat="1" ht="28.5" customHeight="1" thickBot="1" x14ac:dyDescent="0.3">
      <c r="A426" s="862" t="s">
        <v>161</v>
      </c>
      <c r="B426" s="896" t="s">
        <v>125</v>
      </c>
      <c r="C426" s="864" t="s">
        <v>126</v>
      </c>
      <c r="D426" s="923" t="s">
        <v>2118</v>
      </c>
      <c r="E426" s="593" t="s">
        <v>2119</v>
      </c>
      <c r="F426" s="621" t="s">
        <v>2117</v>
      </c>
      <c r="G426" s="594">
        <v>12</v>
      </c>
      <c r="H426" s="594" t="s">
        <v>1</v>
      </c>
      <c r="I426" s="944">
        <v>12</v>
      </c>
      <c r="J426" s="491">
        <v>12</v>
      </c>
      <c r="K426" s="25"/>
      <c r="L426" s="830"/>
      <c r="M426" s="831"/>
      <c r="N426" s="832"/>
      <c r="O426" s="832"/>
      <c r="P426" s="832"/>
      <c r="Q426" s="832"/>
      <c r="R426" s="832"/>
      <c r="S426" s="832"/>
      <c r="T426" s="832"/>
      <c r="U426" s="840"/>
      <c r="V426" s="955"/>
      <c r="W426" s="955"/>
      <c r="X426" s="414"/>
      <c r="Y426" s="414"/>
      <c r="Z426" s="414"/>
      <c r="AA426" s="414"/>
      <c r="AB426" s="7"/>
      <c r="AC426" s="7"/>
      <c r="AD426" s="7"/>
      <c r="AE426" s="7"/>
      <c r="AF426" s="791"/>
      <c r="AG426" s="4548">
        <v>92121504</v>
      </c>
      <c r="AH426" s="4158" t="s">
        <v>6279</v>
      </c>
      <c r="AI426" s="4717">
        <v>42850</v>
      </c>
      <c r="AJ426" s="4490" t="s">
        <v>611</v>
      </c>
      <c r="AK426" s="4227"/>
      <c r="AL426" s="4227" t="s">
        <v>1754</v>
      </c>
      <c r="AM426" s="2275">
        <v>34211300</v>
      </c>
      <c r="AN426" s="4718">
        <v>2201090104</v>
      </c>
      <c r="AO426" s="4719"/>
      <c r="AP426" s="4132"/>
      <c r="AQ426" s="4132"/>
      <c r="AR426" s="4158">
        <v>2201090104</v>
      </c>
      <c r="AS426" s="4437"/>
      <c r="AT426" s="4158"/>
      <c r="AU426" s="2274"/>
      <c r="AV426" s="2274"/>
      <c r="AW426" s="4280"/>
      <c r="AX426" s="4280"/>
      <c r="AY426" s="4716"/>
      <c r="AZ426" s="4677"/>
      <c r="BA426" s="2271" t="s">
        <v>349</v>
      </c>
      <c r="BB426" s="2271" t="s">
        <v>2128</v>
      </c>
      <c r="BC426" s="2271" t="s">
        <v>2129</v>
      </c>
      <c r="BD426" s="2271" t="s">
        <v>2130</v>
      </c>
      <c r="BE426" s="4151"/>
      <c r="BF426" s="4282">
        <v>34211300</v>
      </c>
      <c r="BG426" s="4158">
        <v>2017000649</v>
      </c>
      <c r="BH426" s="4151">
        <v>42850</v>
      </c>
      <c r="BI426" s="4163">
        <v>34211300</v>
      </c>
      <c r="BJ426" s="4283">
        <v>42851</v>
      </c>
      <c r="BK426" s="4600">
        <v>43098</v>
      </c>
      <c r="BL426" s="2024"/>
      <c r="BM426" s="2024"/>
      <c r="BN426" s="1902"/>
      <c r="BO426" s="1878"/>
      <c r="BP426" s="1878"/>
      <c r="BQ426" s="1915"/>
      <c r="BR426" s="2130"/>
      <c r="BS426" s="1878"/>
      <c r="BT426" s="1878"/>
      <c r="BU426" s="1878"/>
      <c r="BV426" s="1878"/>
      <c r="BW426" s="1878"/>
      <c r="BX426" s="1878"/>
      <c r="BY426" s="1878"/>
      <c r="BZ426" s="1878"/>
      <c r="CA426" s="1878"/>
      <c r="CB426" s="1878"/>
      <c r="CC426" s="1880"/>
      <c r="CD426" s="1966" t="s">
        <v>1713</v>
      </c>
    </row>
    <row r="427" spans="1:82" s="839" customFormat="1" ht="28.5" customHeight="1" thickBot="1" x14ac:dyDescent="0.3">
      <c r="A427" s="917" t="s">
        <v>161</v>
      </c>
      <c r="B427" s="889" t="s">
        <v>125</v>
      </c>
      <c r="C427" s="968" t="s">
        <v>126</v>
      </c>
      <c r="D427" s="918" t="s">
        <v>2118</v>
      </c>
      <c r="E427" s="575" t="s">
        <v>2119</v>
      </c>
      <c r="F427" s="608" t="s">
        <v>2117</v>
      </c>
      <c r="G427" s="576">
        <v>12</v>
      </c>
      <c r="H427" s="576" t="s">
        <v>1</v>
      </c>
      <c r="I427" s="576">
        <v>12</v>
      </c>
      <c r="J427" s="454">
        <v>12</v>
      </c>
      <c r="K427" s="25"/>
      <c r="L427" s="830"/>
      <c r="M427" s="831"/>
      <c r="N427" s="832"/>
      <c r="O427" s="832"/>
      <c r="P427" s="832"/>
      <c r="Q427" s="832"/>
      <c r="R427" s="832"/>
      <c r="S427" s="832"/>
      <c r="T427" s="832"/>
      <c r="U427" s="840"/>
      <c r="V427" s="955"/>
      <c r="W427" s="955"/>
      <c r="X427" s="414"/>
      <c r="Y427" s="414"/>
      <c r="Z427" s="414"/>
      <c r="AA427" s="414"/>
      <c r="AB427" s="7"/>
      <c r="AC427" s="7"/>
      <c r="AD427" s="7"/>
      <c r="AE427" s="7"/>
      <c r="AF427" s="791"/>
      <c r="AG427" s="4153">
        <v>92121504</v>
      </c>
      <c r="AH427" s="4720" t="s">
        <v>2131</v>
      </c>
      <c r="AI427" s="4721" t="s">
        <v>1751</v>
      </c>
      <c r="AJ427" s="1417" t="s">
        <v>1752</v>
      </c>
      <c r="AK427" s="4153" t="s">
        <v>1753</v>
      </c>
      <c r="AL427" s="4153" t="s">
        <v>1754</v>
      </c>
      <c r="AM427" s="2592">
        <v>9049671</v>
      </c>
      <c r="AN427" s="4718">
        <v>2201090104</v>
      </c>
      <c r="AO427" s="4719"/>
      <c r="AP427" s="4132"/>
      <c r="AQ427" s="4132"/>
      <c r="AR427" s="4158">
        <v>2201090104</v>
      </c>
      <c r="AS427" s="2271"/>
      <c r="AT427" s="4158"/>
      <c r="AU427" s="4310"/>
      <c r="AV427" s="2274"/>
      <c r="AW427" s="4280"/>
      <c r="AX427" s="4280"/>
      <c r="AY427" s="4716">
        <v>162332105</v>
      </c>
      <c r="AZ427" s="4153" t="s">
        <v>1760</v>
      </c>
      <c r="BA427" s="2271" t="s">
        <v>2124</v>
      </c>
      <c r="BB427" s="2271" t="s">
        <v>2132</v>
      </c>
      <c r="BC427" s="2272" t="s">
        <v>1760</v>
      </c>
      <c r="BD427" s="2271" t="s">
        <v>1761</v>
      </c>
      <c r="BE427" s="4151"/>
      <c r="BF427" s="4282">
        <v>9049671</v>
      </c>
      <c r="BG427" s="4158">
        <v>2017000212</v>
      </c>
      <c r="BH427" s="4151">
        <v>42779</v>
      </c>
      <c r="BI427" s="4163">
        <v>9049671</v>
      </c>
      <c r="BJ427" s="4283">
        <v>42778</v>
      </c>
      <c r="BK427" s="4600"/>
      <c r="BL427" s="2024"/>
      <c r="BM427" s="2024"/>
      <c r="BN427" s="1902"/>
      <c r="BO427" s="1878"/>
      <c r="BP427" s="1878"/>
      <c r="BQ427" s="1915"/>
      <c r="BR427" s="2130"/>
      <c r="BS427" s="1878"/>
      <c r="BT427" s="1878"/>
      <c r="BU427" s="1878"/>
      <c r="BV427" s="1878"/>
      <c r="BW427" s="1878"/>
      <c r="BX427" s="1878"/>
      <c r="BY427" s="1878"/>
      <c r="BZ427" s="1878"/>
      <c r="CA427" s="1878"/>
      <c r="CB427" s="1878"/>
      <c r="CC427" s="1880"/>
      <c r="CD427" s="1966" t="s">
        <v>1713</v>
      </c>
    </row>
    <row r="428" spans="1:82" s="839" customFormat="1" ht="28.5" customHeight="1" thickBot="1" x14ac:dyDescent="0.3">
      <c r="A428" s="862" t="s">
        <v>161</v>
      </c>
      <c r="B428" s="896" t="s">
        <v>125</v>
      </c>
      <c r="C428" s="864" t="s">
        <v>126</v>
      </c>
      <c r="D428" s="923" t="s">
        <v>2118</v>
      </c>
      <c r="E428" s="593" t="s">
        <v>2119</v>
      </c>
      <c r="F428" s="621" t="s">
        <v>2117</v>
      </c>
      <c r="G428" s="594">
        <v>12</v>
      </c>
      <c r="H428" s="594" t="s">
        <v>1</v>
      </c>
      <c r="I428" s="944">
        <v>12</v>
      </c>
      <c r="J428" s="491">
        <v>12</v>
      </c>
      <c r="K428" s="25"/>
      <c r="L428" s="830"/>
      <c r="M428" s="831"/>
      <c r="N428" s="832"/>
      <c r="O428" s="832"/>
      <c r="P428" s="832"/>
      <c r="Q428" s="832"/>
      <c r="R428" s="832"/>
      <c r="S428" s="832"/>
      <c r="T428" s="832"/>
      <c r="U428" s="840"/>
      <c r="V428" s="955"/>
      <c r="W428" s="955"/>
      <c r="X428" s="414"/>
      <c r="Y428" s="414"/>
      <c r="Z428" s="414"/>
      <c r="AA428" s="414"/>
      <c r="AB428" s="7"/>
      <c r="AC428" s="7"/>
      <c r="AD428" s="7"/>
      <c r="AE428" s="7"/>
      <c r="AF428" s="791"/>
      <c r="AG428" s="4153">
        <v>92121504</v>
      </c>
      <c r="AH428" s="4154" t="s">
        <v>6280</v>
      </c>
      <c r="AI428" s="4721">
        <v>42832</v>
      </c>
      <c r="AJ428" s="1417" t="s">
        <v>2133</v>
      </c>
      <c r="AK428" s="4153" t="s">
        <v>1911</v>
      </c>
      <c r="AL428" s="4153" t="s">
        <v>1754</v>
      </c>
      <c r="AM428" s="2275">
        <v>4286686</v>
      </c>
      <c r="AN428" s="4722">
        <v>2201090104</v>
      </c>
      <c r="AO428" s="4719"/>
      <c r="AP428" s="4132"/>
      <c r="AQ428" s="4132"/>
      <c r="AR428" s="4158">
        <v>2201090104</v>
      </c>
      <c r="AS428" s="4298"/>
      <c r="AT428" s="4158"/>
      <c r="AU428" s="2274"/>
      <c r="AV428" s="4294"/>
      <c r="AW428" s="4295"/>
      <c r="AX428" s="4295"/>
      <c r="AY428" s="4723"/>
      <c r="AZ428" s="4677"/>
      <c r="BA428" s="2271" t="s">
        <v>349</v>
      </c>
      <c r="BB428" s="2271" t="s">
        <v>2134</v>
      </c>
      <c r="BC428" s="4437" t="s">
        <v>2129</v>
      </c>
      <c r="BD428" s="2271" t="s">
        <v>2135</v>
      </c>
      <c r="BE428" s="4151"/>
      <c r="BF428" s="4300">
        <v>4286686</v>
      </c>
      <c r="BG428" s="4288">
        <v>2017000583</v>
      </c>
      <c r="BH428" s="4299">
        <v>42832</v>
      </c>
      <c r="BI428" s="4301">
        <v>4286686</v>
      </c>
      <c r="BJ428" s="4302">
        <v>42832</v>
      </c>
      <c r="BK428" s="4600"/>
      <c r="BL428" s="2024"/>
      <c r="BM428" s="2024"/>
      <c r="BN428" s="1902"/>
      <c r="BO428" s="1878"/>
      <c r="BP428" s="1878"/>
      <c r="BQ428" s="1915"/>
      <c r="BR428" s="2130"/>
      <c r="BS428" s="1878"/>
      <c r="BT428" s="1878"/>
      <c r="BU428" s="1878"/>
      <c r="BV428" s="1878"/>
      <c r="BW428" s="1878"/>
      <c r="BX428" s="1878"/>
      <c r="BY428" s="1878"/>
      <c r="BZ428" s="1878"/>
      <c r="CA428" s="1878"/>
      <c r="CB428" s="1878"/>
      <c r="CC428" s="1880"/>
      <c r="CD428" s="1966" t="s">
        <v>1713</v>
      </c>
    </row>
    <row r="429" spans="1:82" s="839" customFormat="1" ht="28.5" customHeight="1" thickBot="1" x14ac:dyDescent="0.3">
      <c r="A429" s="917" t="s">
        <v>161</v>
      </c>
      <c r="B429" s="889" t="s">
        <v>125</v>
      </c>
      <c r="C429" s="968" t="s">
        <v>126</v>
      </c>
      <c r="D429" s="918" t="s">
        <v>2118</v>
      </c>
      <c r="E429" s="575" t="s">
        <v>2119</v>
      </c>
      <c r="F429" s="608" t="s">
        <v>2117</v>
      </c>
      <c r="G429" s="576">
        <v>12</v>
      </c>
      <c r="H429" s="576" t="s">
        <v>1</v>
      </c>
      <c r="I429" s="576">
        <v>12</v>
      </c>
      <c r="J429" s="454">
        <v>12</v>
      </c>
      <c r="K429" s="25"/>
      <c r="L429" s="830"/>
      <c r="M429" s="831"/>
      <c r="N429" s="832"/>
      <c r="O429" s="832"/>
      <c r="P429" s="832"/>
      <c r="Q429" s="832"/>
      <c r="R429" s="832"/>
      <c r="S429" s="832"/>
      <c r="T429" s="832"/>
      <c r="U429" s="840"/>
      <c r="V429" s="955"/>
      <c r="W429" s="955"/>
      <c r="X429" s="414"/>
      <c r="Y429" s="414"/>
      <c r="Z429" s="414"/>
      <c r="AA429" s="414"/>
      <c r="AB429" s="7"/>
      <c r="AC429" s="7"/>
      <c r="AD429" s="7"/>
      <c r="AE429" s="7"/>
      <c r="AF429" s="791"/>
      <c r="AG429" s="4571">
        <v>92121504</v>
      </c>
      <c r="AH429" s="4288" t="s">
        <v>2136</v>
      </c>
      <c r="AI429" s="4724">
        <v>42852</v>
      </c>
      <c r="AJ429" s="4725" t="s">
        <v>611</v>
      </c>
      <c r="AK429" s="4726" t="s">
        <v>596</v>
      </c>
      <c r="AL429" s="4726" t="s">
        <v>1754</v>
      </c>
      <c r="AM429" s="4292">
        <v>148995748</v>
      </c>
      <c r="AN429" s="4722">
        <v>2201090104</v>
      </c>
      <c r="AO429" s="4719"/>
      <c r="AP429" s="4132"/>
      <c r="AQ429" s="4132"/>
      <c r="AR429" s="4158">
        <v>2201090104</v>
      </c>
      <c r="AS429" s="4298"/>
      <c r="AT429" s="4288"/>
      <c r="AU429" s="4294"/>
      <c r="AV429" s="4294"/>
      <c r="AW429" s="4295"/>
      <c r="AX429" s="4295"/>
      <c r="AY429" s="4723"/>
      <c r="AZ429" s="4677" t="s">
        <v>1762</v>
      </c>
      <c r="BA429" s="2271" t="s">
        <v>349</v>
      </c>
      <c r="BB429" s="2271" t="s">
        <v>1764</v>
      </c>
      <c r="BC429" s="2271" t="s">
        <v>2129</v>
      </c>
      <c r="BD429" s="2271" t="s">
        <v>2137</v>
      </c>
      <c r="BE429" s="4151"/>
      <c r="BF429" s="4300">
        <v>148995748</v>
      </c>
      <c r="BG429" s="4288">
        <v>2017000403</v>
      </c>
      <c r="BH429" s="4299">
        <v>42850</v>
      </c>
      <c r="BI429" s="4301">
        <v>148995748</v>
      </c>
      <c r="BJ429" s="4302">
        <v>42827</v>
      </c>
      <c r="BK429" s="4600">
        <v>43098</v>
      </c>
      <c r="BL429" s="2024"/>
      <c r="BM429" s="2024"/>
      <c r="BN429" s="1902"/>
      <c r="BO429" s="1878"/>
      <c r="BP429" s="1878"/>
      <c r="BQ429" s="1915"/>
      <c r="BR429" s="2130"/>
      <c r="BS429" s="1878"/>
      <c r="BT429" s="1878"/>
      <c r="BU429" s="1878"/>
      <c r="BV429" s="1878"/>
      <c r="BW429" s="1878"/>
      <c r="BX429" s="1878"/>
      <c r="BY429" s="1878"/>
      <c r="BZ429" s="1878"/>
      <c r="CA429" s="1878"/>
      <c r="CB429" s="1878"/>
      <c r="CC429" s="1880"/>
      <c r="CD429" s="1966" t="s">
        <v>1713</v>
      </c>
    </row>
    <row r="430" spans="1:82" s="839" customFormat="1" ht="28.5" customHeight="1" thickBot="1" x14ac:dyDescent="0.3">
      <c r="A430" s="837" t="s">
        <v>161</v>
      </c>
      <c r="B430" s="889" t="s">
        <v>125</v>
      </c>
      <c r="C430" s="828" t="s">
        <v>126</v>
      </c>
      <c r="D430" s="918" t="s">
        <v>2118</v>
      </c>
      <c r="E430" s="575" t="s">
        <v>2119</v>
      </c>
      <c r="F430" s="608" t="s">
        <v>2117</v>
      </c>
      <c r="G430" s="576">
        <v>12</v>
      </c>
      <c r="H430" s="576" t="s">
        <v>1</v>
      </c>
      <c r="I430" s="941">
        <v>12</v>
      </c>
      <c r="J430" s="454">
        <v>12</v>
      </c>
      <c r="K430" s="538"/>
      <c r="L430" s="830"/>
      <c r="M430" s="920"/>
      <c r="N430" s="920"/>
      <c r="O430" s="920"/>
      <c r="P430" s="920"/>
      <c r="Q430" s="920"/>
      <c r="R430" s="920"/>
      <c r="S430" s="920"/>
      <c r="T430" s="920"/>
      <c r="U430" s="840">
        <f t="shared" si="70"/>
        <v>0</v>
      </c>
      <c r="V430" s="955"/>
      <c r="W430" s="955"/>
      <c r="X430" s="414"/>
      <c r="Y430" s="414"/>
      <c r="Z430" s="414"/>
      <c r="AA430" s="414"/>
      <c r="AB430" s="7"/>
      <c r="AC430" s="7"/>
      <c r="AD430" s="7"/>
      <c r="AE430" s="7"/>
      <c r="AF430" s="791"/>
      <c r="AG430" s="4153">
        <v>86101710</v>
      </c>
      <c r="AH430" s="4720" t="s">
        <v>2138</v>
      </c>
      <c r="AI430" s="4721" t="s">
        <v>1751</v>
      </c>
      <c r="AJ430" s="1417" t="s">
        <v>2139</v>
      </c>
      <c r="AK430" s="4153" t="s">
        <v>596</v>
      </c>
      <c r="AL430" s="4153" t="s">
        <v>1754</v>
      </c>
      <c r="AM430" s="2275">
        <v>39600000</v>
      </c>
      <c r="AN430" s="4727">
        <v>39600000</v>
      </c>
      <c r="AO430" s="4132" t="s">
        <v>250</v>
      </c>
      <c r="AP430" s="4132" t="s">
        <v>6</v>
      </c>
      <c r="AQ430" s="4132" t="s">
        <v>2122</v>
      </c>
      <c r="AR430" s="4158">
        <v>2201090104</v>
      </c>
      <c r="AS430" s="2271"/>
      <c r="AT430" s="4158"/>
      <c r="AU430" s="2274"/>
      <c r="AV430" s="2274"/>
      <c r="AW430" s="4280"/>
      <c r="AX430" s="4280"/>
      <c r="AY430" s="4716">
        <v>391556666</v>
      </c>
      <c r="AZ430" s="4153" t="s">
        <v>2140</v>
      </c>
      <c r="BA430" s="2271" t="s">
        <v>2124</v>
      </c>
      <c r="BB430" s="2271" t="s">
        <v>2141</v>
      </c>
      <c r="BC430" s="2272" t="s">
        <v>2142</v>
      </c>
      <c r="BD430" s="2271" t="s">
        <v>2143</v>
      </c>
      <c r="BE430" s="4151"/>
      <c r="BF430" s="4282">
        <v>39600000</v>
      </c>
      <c r="BG430" s="4158">
        <v>2017000208</v>
      </c>
      <c r="BH430" s="4151">
        <v>42779</v>
      </c>
      <c r="BI430" s="4163">
        <v>39600000</v>
      </c>
      <c r="BJ430" s="4283">
        <v>42779</v>
      </c>
      <c r="BK430" s="4600">
        <v>43097</v>
      </c>
      <c r="BL430" s="2024">
        <f t="shared" ref="BL430:BL444" si="72">BF430-BI430</f>
        <v>0</v>
      </c>
      <c r="BM430" s="2024"/>
      <c r="BN430" s="1902"/>
      <c r="BO430" s="1878"/>
      <c r="BP430" s="1878"/>
      <c r="BQ430" s="1915"/>
      <c r="BR430" s="2105"/>
      <c r="BS430" s="2106"/>
      <c r="BT430" s="2106"/>
      <c r="BU430" s="2106"/>
      <c r="BV430" s="2106"/>
      <c r="BW430" s="2106"/>
      <c r="BX430" s="2106"/>
      <c r="BY430" s="2106"/>
      <c r="BZ430" s="2106"/>
      <c r="CA430" s="2106"/>
      <c r="CB430" s="2106"/>
      <c r="CC430" s="2107"/>
      <c r="CD430" s="1966" t="s">
        <v>1713</v>
      </c>
    </row>
    <row r="431" spans="1:82" s="839" customFormat="1" ht="28.5" customHeight="1" thickBot="1" x14ac:dyDescent="0.3">
      <c r="A431" s="837" t="s">
        <v>161</v>
      </c>
      <c r="B431" s="889" t="s">
        <v>125</v>
      </c>
      <c r="C431" s="828" t="s">
        <v>126</v>
      </c>
      <c r="D431" s="918" t="s">
        <v>2118</v>
      </c>
      <c r="E431" s="575" t="s">
        <v>2119</v>
      </c>
      <c r="F431" s="608" t="s">
        <v>2117</v>
      </c>
      <c r="G431" s="576">
        <v>12</v>
      </c>
      <c r="H431" s="576" t="s">
        <v>1</v>
      </c>
      <c r="I431" s="941">
        <v>12</v>
      </c>
      <c r="J431" s="454">
        <v>12</v>
      </c>
      <c r="K431" s="538"/>
      <c r="L431" s="830"/>
      <c r="M431" s="920"/>
      <c r="N431" s="920"/>
      <c r="O431" s="920"/>
      <c r="P431" s="920"/>
      <c r="Q431" s="920"/>
      <c r="R431" s="920"/>
      <c r="S431" s="920"/>
      <c r="T431" s="920"/>
      <c r="U431" s="840">
        <f t="shared" si="70"/>
        <v>0</v>
      </c>
      <c r="V431" s="955"/>
      <c r="W431" s="955"/>
      <c r="X431" s="414"/>
      <c r="Y431" s="414"/>
      <c r="Z431" s="414"/>
      <c r="AA431" s="414"/>
      <c r="AB431" s="7"/>
      <c r="AC431" s="7"/>
      <c r="AD431" s="7"/>
      <c r="AE431" s="7"/>
      <c r="AF431" s="791"/>
      <c r="AG431" s="4153">
        <v>86101710</v>
      </c>
      <c r="AH431" s="4720" t="s">
        <v>2144</v>
      </c>
      <c r="AI431" s="4721" t="s">
        <v>1751</v>
      </c>
      <c r="AJ431" s="1417" t="s">
        <v>1939</v>
      </c>
      <c r="AK431" s="4153" t="s">
        <v>596</v>
      </c>
      <c r="AL431" s="4153" t="s">
        <v>1754</v>
      </c>
      <c r="AM431" s="2592">
        <v>26000000</v>
      </c>
      <c r="AN431" s="4727">
        <v>26000000</v>
      </c>
      <c r="AO431" s="4132" t="s">
        <v>250</v>
      </c>
      <c r="AP431" s="4132" t="s">
        <v>6</v>
      </c>
      <c r="AQ431" s="4132" t="s">
        <v>2122</v>
      </c>
      <c r="AR431" s="4158">
        <v>2201090104</v>
      </c>
      <c r="AS431" s="4437"/>
      <c r="AT431" s="4158"/>
      <c r="AU431" s="2274"/>
      <c r="AV431" s="2274"/>
      <c r="AW431" s="4280"/>
      <c r="AX431" s="4280"/>
      <c r="AY431" s="4716"/>
      <c r="AZ431" s="4153" t="s">
        <v>2145</v>
      </c>
      <c r="BA431" s="2271" t="s">
        <v>2124</v>
      </c>
      <c r="BB431" s="2271" t="s">
        <v>2146</v>
      </c>
      <c r="BC431" s="2272" t="s">
        <v>2147</v>
      </c>
      <c r="BD431" s="2271" t="s">
        <v>2148</v>
      </c>
      <c r="BE431" s="4151"/>
      <c r="BF431" s="4282">
        <v>26000000</v>
      </c>
      <c r="BG431" s="4158">
        <v>2017000251</v>
      </c>
      <c r="BH431" s="4151">
        <v>42786</v>
      </c>
      <c r="BI431" s="4163">
        <v>26000000</v>
      </c>
      <c r="BJ431" s="4283">
        <v>42790</v>
      </c>
      <c r="BK431" s="4600">
        <v>43093</v>
      </c>
      <c r="BL431" s="2024">
        <f t="shared" si="72"/>
        <v>0</v>
      </c>
      <c r="BM431" s="2024"/>
      <c r="BN431" s="1902"/>
      <c r="BO431" s="1878"/>
      <c r="BP431" s="1878"/>
      <c r="BQ431" s="1915"/>
      <c r="BR431" s="2105"/>
      <c r="BS431" s="2106"/>
      <c r="BT431" s="2106"/>
      <c r="BU431" s="2106"/>
      <c r="BV431" s="2106"/>
      <c r="BW431" s="2106"/>
      <c r="BX431" s="2106"/>
      <c r="BY431" s="2106"/>
      <c r="BZ431" s="2106"/>
      <c r="CA431" s="2106"/>
      <c r="CB431" s="2106"/>
      <c r="CC431" s="2107"/>
      <c r="CD431" s="1966" t="s">
        <v>1713</v>
      </c>
    </row>
    <row r="432" spans="1:82" s="839" customFormat="1" ht="28.5" customHeight="1" thickBot="1" x14ac:dyDescent="0.3">
      <c r="A432" s="837" t="s">
        <v>161</v>
      </c>
      <c r="B432" s="889" t="s">
        <v>125</v>
      </c>
      <c r="C432" s="828" t="s">
        <v>126</v>
      </c>
      <c r="D432" s="918" t="s">
        <v>2118</v>
      </c>
      <c r="E432" s="575" t="s">
        <v>2119</v>
      </c>
      <c r="F432" s="608" t="s">
        <v>2117</v>
      </c>
      <c r="G432" s="576">
        <v>12</v>
      </c>
      <c r="H432" s="576" t="s">
        <v>1</v>
      </c>
      <c r="I432" s="941">
        <v>12</v>
      </c>
      <c r="J432" s="454">
        <v>12</v>
      </c>
      <c r="K432" s="538"/>
      <c r="L432" s="830"/>
      <c r="M432" s="920"/>
      <c r="N432" s="920"/>
      <c r="O432" s="920"/>
      <c r="P432" s="920"/>
      <c r="Q432" s="920"/>
      <c r="R432" s="920"/>
      <c r="S432" s="920"/>
      <c r="T432" s="920"/>
      <c r="U432" s="840">
        <f t="shared" si="70"/>
        <v>0</v>
      </c>
      <c r="V432" s="955"/>
      <c r="W432" s="955"/>
      <c r="X432" s="414"/>
      <c r="Y432" s="414"/>
      <c r="Z432" s="414"/>
      <c r="AA432" s="414"/>
      <c r="AB432" s="7"/>
      <c r="AC432" s="7"/>
      <c r="AD432" s="7"/>
      <c r="AE432" s="7"/>
      <c r="AF432" s="791"/>
      <c r="AG432" s="4153">
        <v>86101710</v>
      </c>
      <c r="AH432" s="4720" t="s">
        <v>2149</v>
      </c>
      <c r="AI432" s="4721" t="s">
        <v>1751</v>
      </c>
      <c r="AJ432" s="1417" t="s">
        <v>1939</v>
      </c>
      <c r="AK432" s="4153" t="s">
        <v>596</v>
      </c>
      <c r="AL432" s="4153" t="s">
        <v>1754</v>
      </c>
      <c r="AM432" s="2592">
        <v>29000000</v>
      </c>
      <c r="AN432" s="4727">
        <v>29000000</v>
      </c>
      <c r="AO432" s="4132" t="s">
        <v>250</v>
      </c>
      <c r="AP432" s="4132" t="s">
        <v>6</v>
      </c>
      <c r="AQ432" s="4132" t="s">
        <v>2122</v>
      </c>
      <c r="AR432" s="4158">
        <v>2201090104</v>
      </c>
      <c r="AS432" s="4437"/>
      <c r="AT432" s="4158"/>
      <c r="AU432" s="2274"/>
      <c r="AV432" s="2274"/>
      <c r="AW432" s="4280"/>
      <c r="AX432" s="4280"/>
      <c r="AY432" s="4716"/>
      <c r="AZ432" s="4153" t="s">
        <v>2150</v>
      </c>
      <c r="BA432" s="2271" t="s">
        <v>2124</v>
      </c>
      <c r="BB432" s="2271" t="s">
        <v>2151</v>
      </c>
      <c r="BC432" s="2272" t="s">
        <v>2152</v>
      </c>
      <c r="BD432" s="2271" t="s">
        <v>2153</v>
      </c>
      <c r="BE432" s="4151"/>
      <c r="BF432" s="4282">
        <v>29000000</v>
      </c>
      <c r="BG432" s="4158">
        <v>2017000252</v>
      </c>
      <c r="BH432" s="4151">
        <v>42786</v>
      </c>
      <c r="BI432" s="4163">
        <v>29000000</v>
      </c>
      <c r="BJ432" s="4283">
        <v>42786</v>
      </c>
      <c r="BK432" s="4600">
        <v>43089</v>
      </c>
      <c r="BL432" s="2024">
        <f t="shared" si="72"/>
        <v>0</v>
      </c>
      <c r="BM432" s="2024"/>
      <c r="BN432" s="1902"/>
      <c r="BO432" s="1878"/>
      <c r="BP432" s="1878"/>
      <c r="BQ432" s="1915"/>
      <c r="BR432" s="2105"/>
      <c r="BS432" s="2106"/>
      <c r="BT432" s="2106"/>
      <c r="BU432" s="2106"/>
      <c r="BV432" s="2106"/>
      <c r="BW432" s="2106"/>
      <c r="BX432" s="2106"/>
      <c r="BY432" s="2106"/>
      <c r="BZ432" s="2106"/>
      <c r="CA432" s="2106"/>
      <c r="CB432" s="2106"/>
      <c r="CC432" s="2107"/>
      <c r="CD432" s="1966" t="s">
        <v>1713</v>
      </c>
    </row>
    <row r="433" spans="1:82" s="839" customFormat="1" ht="28.5" customHeight="1" thickBot="1" x14ac:dyDescent="0.3">
      <c r="A433" s="837" t="s">
        <v>161</v>
      </c>
      <c r="B433" s="889" t="s">
        <v>125</v>
      </c>
      <c r="C433" s="828" t="s">
        <v>126</v>
      </c>
      <c r="D433" s="918" t="s">
        <v>2118</v>
      </c>
      <c r="E433" s="575" t="s">
        <v>2119</v>
      </c>
      <c r="F433" s="608" t="s">
        <v>2117</v>
      </c>
      <c r="G433" s="576">
        <v>12</v>
      </c>
      <c r="H433" s="576" t="s">
        <v>1</v>
      </c>
      <c r="I433" s="941">
        <v>12</v>
      </c>
      <c r="J433" s="454">
        <v>12</v>
      </c>
      <c r="K433" s="538"/>
      <c r="L433" s="830"/>
      <c r="M433" s="920"/>
      <c r="N433" s="920"/>
      <c r="O433" s="920"/>
      <c r="P433" s="920"/>
      <c r="Q433" s="920"/>
      <c r="R433" s="920"/>
      <c r="S433" s="920"/>
      <c r="T433" s="920"/>
      <c r="U433" s="840">
        <f t="shared" si="70"/>
        <v>0</v>
      </c>
      <c r="V433" s="955"/>
      <c r="W433" s="955"/>
      <c r="X433" s="414"/>
      <c r="Y433" s="414"/>
      <c r="Z433" s="414"/>
      <c r="AA433" s="414"/>
      <c r="AB433" s="7"/>
      <c r="AC433" s="7"/>
      <c r="AD433" s="7"/>
      <c r="AE433" s="7"/>
      <c r="AF433" s="791"/>
      <c r="AG433" s="4153">
        <v>80111600</v>
      </c>
      <c r="AH433" s="4720" t="s">
        <v>2154</v>
      </c>
      <c r="AI433" s="4721" t="s">
        <v>1751</v>
      </c>
      <c r="AJ433" s="1417" t="s">
        <v>277</v>
      </c>
      <c r="AK433" s="4153" t="s">
        <v>596</v>
      </c>
      <c r="AL433" s="4153" t="s">
        <v>1754</v>
      </c>
      <c r="AM433" s="2592">
        <v>12000000</v>
      </c>
      <c r="AN433" s="4727">
        <v>12000000</v>
      </c>
      <c r="AO433" s="4132" t="s">
        <v>250</v>
      </c>
      <c r="AP433" s="4132" t="s">
        <v>6</v>
      </c>
      <c r="AQ433" s="4132" t="s">
        <v>2122</v>
      </c>
      <c r="AR433" s="4158">
        <v>2201090104</v>
      </c>
      <c r="AS433" s="2271"/>
      <c r="AT433" s="4158"/>
      <c r="AU433" s="2274"/>
      <c r="AV433" s="2274"/>
      <c r="AW433" s="4280"/>
      <c r="AX433" s="4280"/>
      <c r="AY433" s="4716"/>
      <c r="AZ433" s="4153" t="s">
        <v>2155</v>
      </c>
      <c r="BA433" s="2271" t="s">
        <v>2124</v>
      </c>
      <c r="BB433" s="2271" t="s">
        <v>2156</v>
      </c>
      <c r="BC433" s="2272" t="s">
        <v>2157</v>
      </c>
      <c r="BD433" s="2271" t="s">
        <v>2158</v>
      </c>
      <c r="BE433" s="4151"/>
      <c r="BF433" s="4282">
        <v>12000000</v>
      </c>
      <c r="BG433" s="4158">
        <v>2017000253</v>
      </c>
      <c r="BH433" s="4151">
        <v>42786</v>
      </c>
      <c r="BI433" s="4163">
        <v>12000000</v>
      </c>
      <c r="BJ433" s="4283">
        <v>42786</v>
      </c>
      <c r="BK433" s="4600">
        <v>43089</v>
      </c>
      <c r="BL433" s="2024">
        <f t="shared" si="72"/>
        <v>0</v>
      </c>
      <c r="BM433" s="2024"/>
      <c r="BN433" s="1902"/>
      <c r="BO433" s="1878"/>
      <c r="BP433" s="1878"/>
      <c r="BQ433" s="1915"/>
      <c r="BR433" s="2105"/>
      <c r="BS433" s="2106"/>
      <c r="BT433" s="2106"/>
      <c r="BU433" s="2106"/>
      <c r="BV433" s="2106"/>
      <c r="BW433" s="2106"/>
      <c r="BX433" s="2106"/>
      <c r="BY433" s="2106"/>
      <c r="BZ433" s="2106"/>
      <c r="CA433" s="2106"/>
      <c r="CB433" s="2106"/>
      <c r="CC433" s="2107"/>
      <c r="CD433" s="1966" t="s">
        <v>1713</v>
      </c>
    </row>
    <row r="434" spans="1:82" s="839" customFormat="1" ht="28.5" customHeight="1" thickBot="1" x14ac:dyDescent="0.3">
      <c r="A434" s="837" t="s">
        <v>161</v>
      </c>
      <c r="B434" s="889" t="s">
        <v>125</v>
      </c>
      <c r="C434" s="828" t="s">
        <v>126</v>
      </c>
      <c r="D434" s="918" t="s">
        <v>2118</v>
      </c>
      <c r="E434" s="575" t="s">
        <v>2119</v>
      </c>
      <c r="F434" s="608" t="s">
        <v>2117</v>
      </c>
      <c r="G434" s="576">
        <v>12</v>
      </c>
      <c r="H434" s="576" t="s">
        <v>1</v>
      </c>
      <c r="I434" s="941">
        <v>12</v>
      </c>
      <c r="J434" s="454">
        <v>12</v>
      </c>
      <c r="K434" s="538"/>
      <c r="L434" s="830"/>
      <c r="M434" s="920"/>
      <c r="N434" s="920"/>
      <c r="O434" s="920"/>
      <c r="P434" s="920"/>
      <c r="Q434" s="920"/>
      <c r="R434" s="920"/>
      <c r="S434" s="920"/>
      <c r="T434" s="920"/>
      <c r="U434" s="840">
        <f t="shared" si="70"/>
        <v>0</v>
      </c>
      <c r="V434" s="955"/>
      <c r="W434" s="955"/>
      <c r="X434" s="414"/>
      <c r="Y434" s="414"/>
      <c r="Z434" s="414"/>
      <c r="AA434" s="414"/>
      <c r="AB434" s="7"/>
      <c r="AC434" s="7"/>
      <c r="AD434" s="7"/>
      <c r="AE434" s="7"/>
      <c r="AF434" s="791"/>
      <c r="AG434" s="4153">
        <v>86101710</v>
      </c>
      <c r="AH434" s="4720" t="s">
        <v>2159</v>
      </c>
      <c r="AI434" s="4721" t="s">
        <v>1751</v>
      </c>
      <c r="AJ434" s="1417" t="s">
        <v>1939</v>
      </c>
      <c r="AK434" s="4153" t="s">
        <v>596</v>
      </c>
      <c r="AL434" s="4153" t="s">
        <v>1754</v>
      </c>
      <c r="AM434" s="2592">
        <v>27000000</v>
      </c>
      <c r="AN434" s="4727">
        <v>27000000</v>
      </c>
      <c r="AO434" s="4132" t="s">
        <v>250</v>
      </c>
      <c r="AP434" s="4132" t="s">
        <v>6</v>
      </c>
      <c r="AQ434" s="4132" t="s">
        <v>2122</v>
      </c>
      <c r="AR434" s="4158">
        <v>2201090104</v>
      </c>
      <c r="AS434" s="4437"/>
      <c r="AT434" s="4158"/>
      <c r="AU434" s="2274"/>
      <c r="AV434" s="2274"/>
      <c r="AW434" s="4280"/>
      <c r="AX434" s="4280"/>
      <c r="AY434" s="4716"/>
      <c r="AZ434" s="4153" t="s">
        <v>2160</v>
      </c>
      <c r="BA434" s="2271" t="s">
        <v>2159</v>
      </c>
      <c r="BB434" s="2271" t="s">
        <v>2161</v>
      </c>
      <c r="BC434" s="2272" t="s">
        <v>2162</v>
      </c>
      <c r="BD434" s="2271" t="s">
        <v>2163</v>
      </c>
      <c r="BE434" s="4151"/>
      <c r="BF434" s="4282">
        <v>27000000</v>
      </c>
      <c r="BG434" s="4158">
        <v>2017000255</v>
      </c>
      <c r="BH434" s="4151">
        <v>42786</v>
      </c>
      <c r="BI434" s="4163">
        <v>27000000</v>
      </c>
      <c r="BJ434" s="4283">
        <v>42786</v>
      </c>
      <c r="BK434" s="4600">
        <v>43089</v>
      </c>
      <c r="BL434" s="2024">
        <f t="shared" si="72"/>
        <v>0</v>
      </c>
      <c r="BM434" s="2024"/>
      <c r="BN434" s="1902"/>
      <c r="BO434" s="1878"/>
      <c r="BP434" s="1878"/>
      <c r="BQ434" s="1915"/>
      <c r="BR434" s="2105"/>
      <c r="BS434" s="2106"/>
      <c r="BT434" s="2106"/>
      <c r="BU434" s="2106"/>
      <c r="BV434" s="2106"/>
      <c r="BW434" s="2106"/>
      <c r="BX434" s="2106"/>
      <c r="BY434" s="2106"/>
      <c r="BZ434" s="2106"/>
      <c r="CA434" s="2106"/>
      <c r="CB434" s="2106"/>
      <c r="CC434" s="2107"/>
      <c r="CD434" s="1966" t="s">
        <v>1713</v>
      </c>
    </row>
    <row r="435" spans="1:82" s="839" customFormat="1" ht="28.5" customHeight="1" thickBot="1" x14ac:dyDescent="0.3">
      <c r="A435" s="837" t="s">
        <v>161</v>
      </c>
      <c r="B435" s="889" t="s">
        <v>125</v>
      </c>
      <c r="C435" s="828" t="s">
        <v>126</v>
      </c>
      <c r="D435" s="918" t="s">
        <v>2118</v>
      </c>
      <c r="E435" s="575" t="s">
        <v>2119</v>
      </c>
      <c r="F435" s="608" t="s">
        <v>2117</v>
      </c>
      <c r="G435" s="576">
        <v>12</v>
      </c>
      <c r="H435" s="576" t="s">
        <v>1</v>
      </c>
      <c r="I435" s="941">
        <v>12</v>
      </c>
      <c r="J435" s="454">
        <v>12</v>
      </c>
      <c r="K435" s="538"/>
      <c r="L435" s="830"/>
      <c r="M435" s="920"/>
      <c r="N435" s="920"/>
      <c r="O435" s="920"/>
      <c r="P435" s="920"/>
      <c r="Q435" s="920"/>
      <c r="R435" s="920"/>
      <c r="S435" s="920"/>
      <c r="T435" s="920"/>
      <c r="U435" s="840">
        <f t="shared" si="70"/>
        <v>0</v>
      </c>
      <c r="V435" s="955"/>
      <c r="W435" s="955"/>
      <c r="X435" s="414"/>
      <c r="Y435" s="414"/>
      <c r="Z435" s="414"/>
      <c r="AA435" s="414"/>
      <c r="AB435" s="7"/>
      <c r="AC435" s="7"/>
      <c r="AD435" s="7"/>
      <c r="AE435" s="7"/>
      <c r="AF435" s="791"/>
      <c r="AG435" s="4153">
        <v>86101710</v>
      </c>
      <c r="AH435" s="4720" t="s">
        <v>2164</v>
      </c>
      <c r="AI435" s="4721" t="s">
        <v>1751</v>
      </c>
      <c r="AJ435" s="1417" t="s">
        <v>1939</v>
      </c>
      <c r="AK435" s="4153" t="s">
        <v>596</v>
      </c>
      <c r="AL435" s="4153" t="s">
        <v>1754</v>
      </c>
      <c r="AM435" s="2592">
        <v>29000000</v>
      </c>
      <c r="AN435" s="4727">
        <v>29000000</v>
      </c>
      <c r="AO435" s="4132" t="s">
        <v>250</v>
      </c>
      <c r="AP435" s="4132" t="s">
        <v>6</v>
      </c>
      <c r="AQ435" s="4132" t="s">
        <v>2122</v>
      </c>
      <c r="AR435" s="4158">
        <v>2201090104</v>
      </c>
      <c r="AS435" s="4437"/>
      <c r="AT435" s="4158"/>
      <c r="AU435" s="2274"/>
      <c r="AV435" s="2274"/>
      <c r="AW435" s="4280"/>
      <c r="AX435" s="4280"/>
      <c r="AY435" s="4716"/>
      <c r="AZ435" s="4153" t="s">
        <v>2165</v>
      </c>
      <c r="BA435" s="2271" t="s">
        <v>2124</v>
      </c>
      <c r="BB435" s="2271" t="s">
        <v>2166</v>
      </c>
      <c r="BC435" s="2272" t="s">
        <v>2167</v>
      </c>
      <c r="BD435" s="2271" t="s">
        <v>2168</v>
      </c>
      <c r="BE435" s="4151"/>
      <c r="BF435" s="4282">
        <v>29000000</v>
      </c>
      <c r="BG435" s="4158">
        <v>2017000286</v>
      </c>
      <c r="BH435" s="4151">
        <v>42789</v>
      </c>
      <c r="BI435" s="4163">
        <v>29000000</v>
      </c>
      <c r="BJ435" s="4283">
        <v>42790</v>
      </c>
      <c r="BK435" s="4600">
        <v>43093</v>
      </c>
      <c r="BL435" s="2024">
        <f t="shared" si="72"/>
        <v>0</v>
      </c>
      <c r="BM435" s="2024"/>
      <c r="BN435" s="1902"/>
      <c r="BO435" s="1878"/>
      <c r="BP435" s="1878"/>
      <c r="BQ435" s="1915"/>
      <c r="BR435" s="2105"/>
      <c r="BS435" s="2106"/>
      <c r="BT435" s="2106"/>
      <c r="BU435" s="2106"/>
      <c r="BV435" s="2106"/>
      <c r="BW435" s="2106"/>
      <c r="BX435" s="2106"/>
      <c r="BY435" s="2106"/>
      <c r="BZ435" s="2106"/>
      <c r="CA435" s="2106"/>
      <c r="CB435" s="2106"/>
      <c r="CC435" s="2107"/>
      <c r="CD435" s="1966" t="s">
        <v>1713</v>
      </c>
    </row>
    <row r="436" spans="1:82" s="839" customFormat="1" ht="28.5" customHeight="1" thickBot="1" x14ac:dyDescent="0.3">
      <c r="A436" s="837" t="s">
        <v>161</v>
      </c>
      <c r="B436" s="889" t="s">
        <v>125</v>
      </c>
      <c r="C436" s="828" t="s">
        <v>126</v>
      </c>
      <c r="D436" s="918" t="s">
        <v>2118</v>
      </c>
      <c r="E436" s="575" t="s">
        <v>2119</v>
      </c>
      <c r="F436" s="608" t="s">
        <v>2117</v>
      </c>
      <c r="G436" s="576">
        <v>12</v>
      </c>
      <c r="H436" s="576" t="s">
        <v>1</v>
      </c>
      <c r="I436" s="941">
        <v>12</v>
      </c>
      <c r="J436" s="454">
        <v>12</v>
      </c>
      <c r="K436" s="538"/>
      <c r="L436" s="830"/>
      <c r="M436" s="920"/>
      <c r="N436" s="920"/>
      <c r="O436" s="920"/>
      <c r="P436" s="920"/>
      <c r="Q436" s="920"/>
      <c r="R436" s="920"/>
      <c r="S436" s="920"/>
      <c r="T436" s="920"/>
      <c r="U436" s="840">
        <f t="shared" si="70"/>
        <v>0</v>
      </c>
      <c r="V436" s="955"/>
      <c r="W436" s="955"/>
      <c r="X436" s="414"/>
      <c r="Y436" s="414"/>
      <c r="Z436" s="414"/>
      <c r="AA436" s="414"/>
      <c r="AB436" s="7"/>
      <c r="AC436" s="7"/>
      <c r="AD436" s="7"/>
      <c r="AE436" s="7"/>
      <c r="AF436" s="791"/>
      <c r="AG436" s="4153">
        <v>86101710</v>
      </c>
      <c r="AH436" s="4720" t="s">
        <v>2169</v>
      </c>
      <c r="AI436" s="4721" t="s">
        <v>1751</v>
      </c>
      <c r="AJ436" s="1417" t="s">
        <v>1939</v>
      </c>
      <c r="AK436" s="4153" t="s">
        <v>596</v>
      </c>
      <c r="AL436" s="4153" t="s">
        <v>1754</v>
      </c>
      <c r="AM436" s="2592">
        <v>27000000</v>
      </c>
      <c r="AN436" s="4727">
        <v>27000000</v>
      </c>
      <c r="AO436" s="4132" t="s">
        <v>250</v>
      </c>
      <c r="AP436" s="4132" t="s">
        <v>6</v>
      </c>
      <c r="AQ436" s="4132" t="s">
        <v>2122</v>
      </c>
      <c r="AR436" s="4158">
        <v>2201090104</v>
      </c>
      <c r="AS436" s="2271"/>
      <c r="AT436" s="4158"/>
      <c r="AU436" s="2274"/>
      <c r="AV436" s="2274"/>
      <c r="AW436" s="4280"/>
      <c r="AX436" s="4280"/>
      <c r="AY436" s="4716"/>
      <c r="AZ436" s="4153" t="s">
        <v>2170</v>
      </c>
      <c r="BA436" s="2271" t="s">
        <v>2124</v>
      </c>
      <c r="BB436" s="2271" t="s">
        <v>2171</v>
      </c>
      <c r="BC436" s="2272" t="s">
        <v>2172</v>
      </c>
      <c r="BD436" s="2271" t="s">
        <v>2173</v>
      </c>
      <c r="BE436" s="4151"/>
      <c r="BF436" s="4282">
        <v>27000000</v>
      </c>
      <c r="BG436" s="4158">
        <v>2017000292</v>
      </c>
      <c r="BH436" s="4151">
        <v>42789</v>
      </c>
      <c r="BI436" s="4163">
        <v>27000000</v>
      </c>
      <c r="BJ436" s="4283">
        <v>42789</v>
      </c>
      <c r="BK436" s="4600">
        <v>43092</v>
      </c>
      <c r="BL436" s="2024">
        <f t="shared" si="72"/>
        <v>0</v>
      </c>
      <c r="BM436" s="2024"/>
      <c r="BN436" s="1902"/>
      <c r="BO436" s="1878"/>
      <c r="BP436" s="1878"/>
      <c r="BQ436" s="1915"/>
      <c r="BR436" s="2105"/>
      <c r="BS436" s="2106"/>
      <c r="BT436" s="2106"/>
      <c r="BU436" s="2106"/>
      <c r="BV436" s="2106"/>
      <c r="BW436" s="2106"/>
      <c r="BX436" s="2106"/>
      <c r="BY436" s="2106"/>
      <c r="BZ436" s="2106"/>
      <c r="CA436" s="2106"/>
      <c r="CB436" s="2106"/>
      <c r="CC436" s="2107"/>
      <c r="CD436" s="1966" t="s">
        <v>1713</v>
      </c>
    </row>
    <row r="437" spans="1:82" s="839" customFormat="1" ht="28.5" customHeight="1" thickBot="1" x14ac:dyDescent="0.3">
      <c r="A437" s="837" t="s">
        <v>161</v>
      </c>
      <c r="B437" s="889" t="s">
        <v>125</v>
      </c>
      <c r="C437" s="828" t="s">
        <v>126</v>
      </c>
      <c r="D437" s="918" t="s">
        <v>2118</v>
      </c>
      <c r="E437" s="575" t="s">
        <v>2119</v>
      </c>
      <c r="F437" s="608" t="s">
        <v>2117</v>
      </c>
      <c r="G437" s="576">
        <v>12</v>
      </c>
      <c r="H437" s="576" t="s">
        <v>1</v>
      </c>
      <c r="I437" s="941">
        <v>12</v>
      </c>
      <c r="J437" s="454">
        <v>12</v>
      </c>
      <c r="K437" s="538"/>
      <c r="L437" s="830"/>
      <c r="M437" s="920"/>
      <c r="N437" s="920"/>
      <c r="O437" s="920"/>
      <c r="P437" s="920"/>
      <c r="Q437" s="920"/>
      <c r="R437" s="920"/>
      <c r="S437" s="920"/>
      <c r="T437" s="920"/>
      <c r="U437" s="840">
        <f t="shared" si="70"/>
        <v>0</v>
      </c>
      <c r="V437" s="955"/>
      <c r="W437" s="955"/>
      <c r="X437" s="414"/>
      <c r="Y437" s="414"/>
      <c r="Z437" s="414"/>
      <c r="AA437" s="414"/>
      <c r="AB437" s="7"/>
      <c r="AC437" s="7"/>
      <c r="AD437" s="7"/>
      <c r="AE437" s="7"/>
      <c r="AF437" s="791"/>
      <c r="AG437" s="4153">
        <v>86101710</v>
      </c>
      <c r="AH437" s="4720" t="s">
        <v>2174</v>
      </c>
      <c r="AI437" s="4721" t="s">
        <v>1751</v>
      </c>
      <c r="AJ437" s="1417" t="s">
        <v>1939</v>
      </c>
      <c r="AK437" s="4153" t="s">
        <v>596</v>
      </c>
      <c r="AL437" s="4153" t="s">
        <v>1754</v>
      </c>
      <c r="AM437" s="2592">
        <v>24700000</v>
      </c>
      <c r="AN437" s="4727">
        <v>24700000</v>
      </c>
      <c r="AO437" s="4132" t="s">
        <v>250</v>
      </c>
      <c r="AP437" s="4132" t="s">
        <v>6</v>
      </c>
      <c r="AQ437" s="4132" t="s">
        <v>2122</v>
      </c>
      <c r="AR437" s="4158">
        <v>2201090104</v>
      </c>
      <c r="AS437" s="2271"/>
      <c r="AT437" s="4158"/>
      <c r="AU437" s="2274"/>
      <c r="AV437" s="2274"/>
      <c r="AW437" s="4280"/>
      <c r="AX437" s="4280"/>
      <c r="AY437" s="4716"/>
      <c r="AZ437" s="4153" t="s">
        <v>2175</v>
      </c>
      <c r="BA437" s="2271" t="s">
        <v>2124</v>
      </c>
      <c r="BB437" s="2271" t="s">
        <v>2176</v>
      </c>
      <c r="BC437" s="2272" t="s">
        <v>2177</v>
      </c>
      <c r="BD437" s="2271" t="s">
        <v>2178</v>
      </c>
      <c r="BE437" s="4151"/>
      <c r="BF437" s="4282">
        <v>24700000</v>
      </c>
      <c r="BG437" s="4158">
        <v>2017000298</v>
      </c>
      <c r="BH437" s="4151">
        <v>42790</v>
      </c>
      <c r="BI437" s="4163">
        <v>24700000</v>
      </c>
      <c r="BJ437" s="4283">
        <v>42790</v>
      </c>
      <c r="BK437" s="4600">
        <v>43078</v>
      </c>
      <c r="BL437" s="2024">
        <f t="shared" si="72"/>
        <v>0</v>
      </c>
      <c r="BM437" s="2024"/>
      <c r="BN437" s="1902"/>
      <c r="BO437" s="1878"/>
      <c r="BP437" s="1878"/>
      <c r="BQ437" s="1915"/>
      <c r="BR437" s="2105"/>
      <c r="BS437" s="2106"/>
      <c r="BT437" s="2106"/>
      <c r="BU437" s="2106"/>
      <c r="BV437" s="2106"/>
      <c r="BW437" s="2106"/>
      <c r="BX437" s="2106"/>
      <c r="BY437" s="2106"/>
      <c r="BZ437" s="2106"/>
      <c r="CA437" s="2106"/>
      <c r="CB437" s="2106"/>
      <c r="CC437" s="2107"/>
      <c r="CD437" s="1966" t="s">
        <v>1713</v>
      </c>
    </row>
    <row r="438" spans="1:82" s="839" customFormat="1" ht="28.5" customHeight="1" thickBot="1" x14ac:dyDescent="0.3">
      <c r="A438" s="837" t="s">
        <v>161</v>
      </c>
      <c r="B438" s="889" t="s">
        <v>125</v>
      </c>
      <c r="C438" s="828" t="s">
        <v>126</v>
      </c>
      <c r="D438" s="918" t="s">
        <v>2118</v>
      </c>
      <c r="E438" s="575" t="s">
        <v>2119</v>
      </c>
      <c r="F438" s="608" t="s">
        <v>2117</v>
      </c>
      <c r="G438" s="576">
        <v>12</v>
      </c>
      <c r="H438" s="576" t="s">
        <v>1</v>
      </c>
      <c r="I438" s="941">
        <v>12</v>
      </c>
      <c r="J438" s="454">
        <v>12</v>
      </c>
      <c r="K438" s="538"/>
      <c r="L438" s="830"/>
      <c r="M438" s="920"/>
      <c r="N438" s="920"/>
      <c r="O438" s="920"/>
      <c r="P438" s="920"/>
      <c r="Q438" s="920"/>
      <c r="R438" s="920"/>
      <c r="S438" s="920"/>
      <c r="T438" s="920"/>
      <c r="U438" s="840">
        <f t="shared" si="70"/>
        <v>0</v>
      </c>
      <c r="V438" s="955"/>
      <c r="W438" s="955"/>
      <c r="X438" s="414"/>
      <c r="Y438" s="414"/>
      <c r="Z438" s="414"/>
      <c r="AA438" s="414"/>
      <c r="AB438" s="7"/>
      <c r="AC438" s="7"/>
      <c r="AD438" s="7"/>
      <c r="AE438" s="7"/>
      <c r="AF438" s="791"/>
      <c r="AG438" s="4153">
        <v>86101710</v>
      </c>
      <c r="AH438" s="4720" t="s">
        <v>2179</v>
      </c>
      <c r="AI438" s="4721" t="s">
        <v>1751</v>
      </c>
      <c r="AJ438" s="1417" t="s">
        <v>1939</v>
      </c>
      <c r="AK438" s="4153" t="s">
        <v>596</v>
      </c>
      <c r="AL438" s="4153" t="s">
        <v>1754</v>
      </c>
      <c r="AM438" s="2592">
        <v>26100000</v>
      </c>
      <c r="AN438" s="4727">
        <v>26100000</v>
      </c>
      <c r="AO438" s="4132" t="s">
        <v>250</v>
      </c>
      <c r="AP438" s="4132" t="s">
        <v>6</v>
      </c>
      <c r="AQ438" s="4132" t="s">
        <v>2122</v>
      </c>
      <c r="AR438" s="4158">
        <v>2201090104</v>
      </c>
      <c r="AS438" s="2271"/>
      <c r="AT438" s="4158"/>
      <c r="AU438" s="2274"/>
      <c r="AV438" s="2274"/>
      <c r="AW438" s="4280"/>
      <c r="AX438" s="4280"/>
      <c r="AY438" s="4716"/>
      <c r="AZ438" s="4153" t="s">
        <v>2180</v>
      </c>
      <c r="BA438" s="2271" t="s">
        <v>2124</v>
      </c>
      <c r="BB438" s="2271" t="s">
        <v>2181</v>
      </c>
      <c r="BC438" s="2272" t="s">
        <v>2182</v>
      </c>
      <c r="BD438" s="2271" t="s">
        <v>2183</v>
      </c>
      <c r="BE438" s="4151"/>
      <c r="BF438" s="4282">
        <v>26100000</v>
      </c>
      <c r="BG438" s="4158">
        <v>2017000306</v>
      </c>
      <c r="BH438" s="4151">
        <v>42793</v>
      </c>
      <c r="BI438" s="4163">
        <v>26100000</v>
      </c>
      <c r="BJ438" s="4283">
        <v>42794</v>
      </c>
      <c r="BK438" s="4600">
        <v>43087</v>
      </c>
      <c r="BL438" s="2024">
        <f t="shared" si="72"/>
        <v>0</v>
      </c>
      <c r="BM438" s="2024"/>
      <c r="BN438" s="1902"/>
      <c r="BO438" s="1878"/>
      <c r="BP438" s="1878"/>
      <c r="BQ438" s="1915"/>
      <c r="BR438" s="2105"/>
      <c r="BS438" s="2106"/>
      <c r="BT438" s="2106"/>
      <c r="BU438" s="2106"/>
      <c r="BV438" s="2106"/>
      <c r="BW438" s="2106"/>
      <c r="BX438" s="2106"/>
      <c r="BY438" s="2106"/>
      <c r="BZ438" s="2106"/>
      <c r="CA438" s="2106"/>
      <c r="CB438" s="2106"/>
      <c r="CC438" s="2107"/>
      <c r="CD438" s="1966" t="s">
        <v>1713</v>
      </c>
    </row>
    <row r="439" spans="1:82" s="839" customFormat="1" ht="28.5" customHeight="1" thickBot="1" x14ac:dyDescent="0.3">
      <c r="A439" s="837" t="s">
        <v>161</v>
      </c>
      <c r="B439" s="889" t="s">
        <v>125</v>
      </c>
      <c r="C439" s="828" t="s">
        <v>126</v>
      </c>
      <c r="D439" s="918" t="s">
        <v>2118</v>
      </c>
      <c r="E439" s="575" t="s">
        <v>2119</v>
      </c>
      <c r="F439" s="608" t="s">
        <v>2117</v>
      </c>
      <c r="G439" s="576">
        <v>12</v>
      </c>
      <c r="H439" s="576" t="s">
        <v>1</v>
      </c>
      <c r="I439" s="941">
        <v>12</v>
      </c>
      <c r="J439" s="454">
        <v>12</v>
      </c>
      <c r="K439" s="538"/>
      <c r="L439" s="830"/>
      <c r="M439" s="920"/>
      <c r="N439" s="920"/>
      <c r="O439" s="920"/>
      <c r="P439" s="920"/>
      <c r="Q439" s="920"/>
      <c r="R439" s="920"/>
      <c r="S439" s="920"/>
      <c r="T439" s="920"/>
      <c r="U439" s="840">
        <f t="shared" si="70"/>
        <v>0</v>
      </c>
      <c r="V439" s="955"/>
      <c r="W439" s="955"/>
      <c r="X439" s="414"/>
      <c r="Y439" s="414"/>
      <c r="Z439" s="414"/>
      <c r="AA439" s="414"/>
      <c r="AB439" s="7"/>
      <c r="AC439" s="7"/>
      <c r="AD439" s="7"/>
      <c r="AE439" s="7"/>
      <c r="AF439" s="791"/>
      <c r="AG439" s="4153">
        <v>86101710</v>
      </c>
      <c r="AH439" s="4720" t="s">
        <v>2184</v>
      </c>
      <c r="AI439" s="4721" t="s">
        <v>1751</v>
      </c>
      <c r="AJ439" s="1417" t="s">
        <v>1939</v>
      </c>
      <c r="AK439" s="4153" t="s">
        <v>596</v>
      </c>
      <c r="AL439" s="4153" t="s">
        <v>1754</v>
      </c>
      <c r="AM439" s="2592">
        <v>19000000</v>
      </c>
      <c r="AN439" s="4727">
        <v>19000000</v>
      </c>
      <c r="AO439" s="4132" t="s">
        <v>250</v>
      </c>
      <c r="AP439" s="4132" t="s">
        <v>6</v>
      </c>
      <c r="AQ439" s="4132" t="s">
        <v>2122</v>
      </c>
      <c r="AR439" s="4158">
        <v>2201090104</v>
      </c>
      <c r="AS439" s="2271"/>
      <c r="AT439" s="4158"/>
      <c r="AU439" s="2274"/>
      <c r="AV439" s="2274"/>
      <c r="AW439" s="4280"/>
      <c r="AX439" s="4280"/>
      <c r="AY439" s="4716"/>
      <c r="AZ439" s="4153" t="s">
        <v>2185</v>
      </c>
      <c r="BA439" s="2271" t="s">
        <v>2186</v>
      </c>
      <c r="BB439" s="2271" t="s">
        <v>2187</v>
      </c>
      <c r="BC439" s="2272" t="s">
        <v>2188</v>
      </c>
      <c r="BD439" s="2271" t="s">
        <v>2189</v>
      </c>
      <c r="BE439" s="4151"/>
      <c r="BF439" s="4282">
        <v>19000000</v>
      </c>
      <c r="BG439" s="4158">
        <v>2017000309</v>
      </c>
      <c r="BH439" s="4151">
        <v>42793</v>
      </c>
      <c r="BI439" s="4163">
        <v>19000000</v>
      </c>
      <c r="BJ439" s="4283">
        <v>42794</v>
      </c>
      <c r="BK439" s="4600">
        <v>43082</v>
      </c>
      <c r="BL439" s="2024">
        <f t="shared" si="72"/>
        <v>0</v>
      </c>
      <c r="BM439" s="2024"/>
      <c r="BN439" s="1902"/>
      <c r="BO439" s="1878"/>
      <c r="BP439" s="1878"/>
      <c r="BQ439" s="1915"/>
      <c r="BR439" s="2105"/>
      <c r="BS439" s="2106"/>
      <c r="BT439" s="2106"/>
      <c r="BU439" s="2106"/>
      <c r="BV439" s="2106"/>
      <c r="BW439" s="2106"/>
      <c r="BX439" s="2106"/>
      <c r="BY439" s="2106"/>
      <c r="BZ439" s="2106"/>
      <c r="CA439" s="2106"/>
      <c r="CB439" s="2106"/>
      <c r="CC439" s="2107"/>
      <c r="CD439" s="1966" t="s">
        <v>1713</v>
      </c>
    </row>
    <row r="440" spans="1:82" s="839" customFormat="1" ht="28.5" customHeight="1" thickBot="1" x14ac:dyDescent="0.3">
      <c r="A440" s="837" t="s">
        <v>161</v>
      </c>
      <c r="B440" s="889" t="s">
        <v>125</v>
      </c>
      <c r="C440" s="828" t="s">
        <v>126</v>
      </c>
      <c r="D440" s="918" t="s">
        <v>2118</v>
      </c>
      <c r="E440" s="575" t="s">
        <v>2119</v>
      </c>
      <c r="F440" s="608" t="s">
        <v>2117</v>
      </c>
      <c r="G440" s="576">
        <v>12</v>
      </c>
      <c r="H440" s="576" t="s">
        <v>1</v>
      </c>
      <c r="I440" s="941">
        <v>12</v>
      </c>
      <c r="J440" s="454">
        <v>12</v>
      </c>
      <c r="K440" s="538"/>
      <c r="L440" s="830"/>
      <c r="M440" s="920"/>
      <c r="N440" s="920"/>
      <c r="O440" s="920"/>
      <c r="P440" s="920"/>
      <c r="Q440" s="920"/>
      <c r="R440" s="920"/>
      <c r="S440" s="920"/>
      <c r="T440" s="920"/>
      <c r="U440" s="840">
        <f t="shared" si="70"/>
        <v>0</v>
      </c>
      <c r="V440" s="955"/>
      <c r="W440" s="955"/>
      <c r="X440" s="414"/>
      <c r="Y440" s="414"/>
      <c r="Z440" s="414"/>
      <c r="AA440" s="414"/>
      <c r="AB440" s="7"/>
      <c r="AC440" s="7"/>
      <c r="AD440" s="7"/>
      <c r="AE440" s="7"/>
      <c r="AF440" s="791"/>
      <c r="AG440" s="4153">
        <v>86101710</v>
      </c>
      <c r="AH440" s="4720" t="s">
        <v>2190</v>
      </c>
      <c r="AI440" s="4721" t="s">
        <v>1751</v>
      </c>
      <c r="AJ440" s="1417" t="s">
        <v>1939</v>
      </c>
      <c r="AK440" s="4153" t="s">
        <v>596</v>
      </c>
      <c r="AL440" s="4153" t="s">
        <v>1754</v>
      </c>
      <c r="AM440" s="2592">
        <v>18050000</v>
      </c>
      <c r="AN440" s="4727">
        <v>18050000</v>
      </c>
      <c r="AO440" s="4132" t="s">
        <v>250</v>
      </c>
      <c r="AP440" s="4132" t="s">
        <v>6</v>
      </c>
      <c r="AQ440" s="4132" t="s">
        <v>2122</v>
      </c>
      <c r="AR440" s="4158">
        <v>2201090104</v>
      </c>
      <c r="AS440" s="4437"/>
      <c r="AT440" s="4158"/>
      <c r="AU440" s="2274"/>
      <c r="AV440" s="2274"/>
      <c r="AW440" s="4280"/>
      <c r="AX440" s="4280"/>
      <c r="AY440" s="4716"/>
      <c r="AZ440" s="4153" t="s">
        <v>2191</v>
      </c>
      <c r="BA440" s="2271" t="s">
        <v>2124</v>
      </c>
      <c r="BB440" s="2271" t="s">
        <v>2192</v>
      </c>
      <c r="BC440" s="2272" t="s">
        <v>2193</v>
      </c>
      <c r="BD440" s="2271" t="s">
        <v>2194</v>
      </c>
      <c r="BE440" s="4151"/>
      <c r="BF440" s="4282">
        <v>18050000</v>
      </c>
      <c r="BG440" s="4158">
        <v>2017000313</v>
      </c>
      <c r="BH440" s="4151">
        <v>42793</v>
      </c>
      <c r="BI440" s="4163">
        <v>18050000</v>
      </c>
      <c r="BJ440" s="4283">
        <v>42795</v>
      </c>
      <c r="BK440" s="4600">
        <v>43084</v>
      </c>
      <c r="BL440" s="2024">
        <f t="shared" si="72"/>
        <v>0</v>
      </c>
      <c r="BM440" s="2024"/>
      <c r="BN440" s="1902"/>
      <c r="BO440" s="1878"/>
      <c r="BP440" s="1878"/>
      <c r="BQ440" s="1915"/>
      <c r="BR440" s="2105"/>
      <c r="BS440" s="2106"/>
      <c r="BT440" s="2106"/>
      <c r="BU440" s="2106"/>
      <c r="BV440" s="2106"/>
      <c r="BW440" s="2106"/>
      <c r="BX440" s="2106"/>
      <c r="BY440" s="2106"/>
      <c r="BZ440" s="2106"/>
      <c r="CA440" s="2106"/>
      <c r="CB440" s="2106"/>
      <c r="CC440" s="2107"/>
      <c r="CD440" s="1966" t="s">
        <v>1713</v>
      </c>
    </row>
    <row r="441" spans="1:82" s="839" customFormat="1" ht="28.5" customHeight="1" thickBot="1" x14ac:dyDescent="0.25">
      <c r="A441" s="837" t="s">
        <v>161</v>
      </c>
      <c r="B441" s="889" t="s">
        <v>125</v>
      </c>
      <c r="C441" s="828" t="s">
        <v>126</v>
      </c>
      <c r="D441" s="918" t="s">
        <v>2118</v>
      </c>
      <c r="E441" s="575" t="s">
        <v>2119</v>
      </c>
      <c r="F441" s="608" t="s">
        <v>2117</v>
      </c>
      <c r="G441" s="576">
        <v>12</v>
      </c>
      <c r="H441" s="576" t="s">
        <v>1</v>
      </c>
      <c r="I441" s="941">
        <v>12</v>
      </c>
      <c r="J441" s="454">
        <v>12</v>
      </c>
      <c r="K441" s="538"/>
      <c r="L441" s="830"/>
      <c r="M441" s="920"/>
      <c r="N441" s="920"/>
      <c r="O441" s="920"/>
      <c r="P441" s="920"/>
      <c r="Q441" s="920"/>
      <c r="R441" s="920"/>
      <c r="S441" s="920"/>
      <c r="T441" s="920"/>
      <c r="U441" s="840">
        <f t="shared" si="70"/>
        <v>0</v>
      </c>
      <c r="V441" s="838"/>
      <c r="W441" s="838"/>
      <c r="X441" s="7"/>
      <c r="Y441" s="7"/>
      <c r="Z441" s="7"/>
      <c r="AA441" s="7"/>
      <c r="AB441" s="7"/>
      <c r="AC441" s="7"/>
      <c r="AD441" s="7"/>
      <c r="AE441" s="7"/>
      <c r="AF441" s="791"/>
      <c r="AG441" s="4153">
        <v>86101710</v>
      </c>
      <c r="AH441" s="4154" t="s">
        <v>2195</v>
      </c>
      <c r="AI441" s="4721" t="s">
        <v>1751</v>
      </c>
      <c r="AJ441" s="1417" t="s">
        <v>1939</v>
      </c>
      <c r="AK441" s="4153" t="s">
        <v>596</v>
      </c>
      <c r="AL441" s="4153" t="s">
        <v>1754</v>
      </c>
      <c r="AM441" s="2592">
        <v>18900000</v>
      </c>
      <c r="AN441" s="4727">
        <v>18900000</v>
      </c>
      <c r="AO441" s="4132" t="s">
        <v>250</v>
      </c>
      <c r="AP441" s="4132" t="s">
        <v>6</v>
      </c>
      <c r="AQ441" s="4132" t="s">
        <v>2122</v>
      </c>
      <c r="AR441" s="4158">
        <v>2201090104</v>
      </c>
      <c r="AS441" s="2271"/>
      <c r="AT441" s="4158"/>
      <c r="AU441" s="2274"/>
      <c r="AV441" s="2274"/>
      <c r="AW441" s="4280"/>
      <c r="AX441" s="4280"/>
      <c r="AY441" s="4716"/>
      <c r="AZ441" s="4677" t="s">
        <v>2196</v>
      </c>
      <c r="BA441" s="2271" t="s">
        <v>2124</v>
      </c>
      <c r="BB441" s="2271" t="s">
        <v>2197</v>
      </c>
      <c r="BC441" s="2272" t="s">
        <v>2198</v>
      </c>
      <c r="BD441" s="2271" t="s">
        <v>2199</v>
      </c>
      <c r="BE441" s="4151"/>
      <c r="BF441" s="4282">
        <v>18900000</v>
      </c>
      <c r="BG441" s="4158">
        <v>2017000318</v>
      </c>
      <c r="BH441" s="4151">
        <v>42793</v>
      </c>
      <c r="BI441" s="4163">
        <v>18900000</v>
      </c>
      <c r="BJ441" s="4283">
        <v>42794</v>
      </c>
      <c r="BK441" s="4600">
        <v>43067</v>
      </c>
      <c r="BL441" s="2024">
        <f t="shared" si="72"/>
        <v>0</v>
      </c>
      <c r="BM441" s="2169"/>
      <c r="BN441" s="1902"/>
      <c r="BO441" s="1878"/>
      <c r="BP441" s="1878"/>
      <c r="BQ441" s="1915"/>
      <c r="BR441" s="2105"/>
      <c r="BS441" s="2106"/>
      <c r="BT441" s="2106"/>
      <c r="BU441" s="2106"/>
      <c r="BV441" s="2106"/>
      <c r="BW441" s="2106"/>
      <c r="BX441" s="2106"/>
      <c r="BY441" s="2106"/>
      <c r="BZ441" s="2106"/>
      <c r="CA441" s="2106"/>
      <c r="CB441" s="2106"/>
      <c r="CC441" s="2107"/>
      <c r="CD441" s="1966" t="s">
        <v>1713</v>
      </c>
    </row>
    <row r="442" spans="1:82" s="839" customFormat="1" ht="28.5" customHeight="1" thickBot="1" x14ac:dyDescent="0.25">
      <c r="A442" s="837" t="s">
        <v>161</v>
      </c>
      <c r="B442" s="889" t="s">
        <v>125</v>
      </c>
      <c r="C442" s="828" t="s">
        <v>126</v>
      </c>
      <c r="D442" s="918" t="s">
        <v>2118</v>
      </c>
      <c r="E442" s="575" t="s">
        <v>2119</v>
      </c>
      <c r="F442" s="608" t="s">
        <v>2117</v>
      </c>
      <c r="G442" s="576">
        <v>12</v>
      </c>
      <c r="H442" s="576" t="s">
        <v>1</v>
      </c>
      <c r="I442" s="941">
        <v>12</v>
      </c>
      <c r="J442" s="454">
        <v>12</v>
      </c>
      <c r="K442" s="538"/>
      <c r="L442" s="830"/>
      <c r="M442" s="920"/>
      <c r="N442" s="920"/>
      <c r="O442" s="920"/>
      <c r="P442" s="920"/>
      <c r="Q442" s="920"/>
      <c r="R442" s="920"/>
      <c r="S442" s="920"/>
      <c r="T442" s="920"/>
      <c r="U442" s="840">
        <f t="shared" si="70"/>
        <v>0</v>
      </c>
      <c r="V442" s="838"/>
      <c r="W442" s="838"/>
      <c r="X442" s="7"/>
      <c r="Y442" s="7"/>
      <c r="Z442" s="7"/>
      <c r="AA442" s="7"/>
      <c r="AB442" s="7"/>
      <c r="AC442" s="7"/>
      <c r="AD442" s="7"/>
      <c r="AE442" s="7"/>
      <c r="AF442" s="791"/>
      <c r="AG442" s="4153">
        <v>93141506</v>
      </c>
      <c r="AH442" s="4154" t="s">
        <v>2200</v>
      </c>
      <c r="AI442" s="4721" t="s">
        <v>2201</v>
      </c>
      <c r="AJ442" s="1417" t="s">
        <v>2202</v>
      </c>
      <c r="AK442" s="4153" t="s">
        <v>596</v>
      </c>
      <c r="AL442" s="4572" t="s">
        <v>274</v>
      </c>
      <c r="AM442" s="4728">
        <v>29973333</v>
      </c>
      <c r="AN442" s="4729">
        <v>29973333</v>
      </c>
      <c r="AO442" s="4730" t="s">
        <v>250</v>
      </c>
      <c r="AP442" s="4132" t="s">
        <v>6</v>
      </c>
      <c r="AQ442" s="4132" t="s">
        <v>2122</v>
      </c>
      <c r="AR442" s="4158">
        <v>2201090104</v>
      </c>
      <c r="AS442" s="4437"/>
      <c r="AT442" s="4158"/>
      <c r="AU442" s="2274"/>
      <c r="AV442" s="2274"/>
      <c r="AW442" s="4280"/>
      <c r="AX442" s="4280"/>
      <c r="AY442" s="4716"/>
      <c r="AZ442" s="4677" t="s">
        <v>2203</v>
      </c>
      <c r="BA442" s="2271" t="s">
        <v>2124</v>
      </c>
      <c r="BB442" s="2271" t="s">
        <v>2204</v>
      </c>
      <c r="BC442" s="4720" t="s">
        <v>2205</v>
      </c>
      <c r="BD442" s="2271" t="s">
        <v>2206</v>
      </c>
      <c r="BE442" s="4151"/>
      <c r="BF442" s="4282">
        <v>29973333</v>
      </c>
      <c r="BG442" s="4158">
        <v>2017000406</v>
      </c>
      <c r="BH442" s="4151">
        <v>42804</v>
      </c>
      <c r="BI442" s="4163">
        <v>29973333</v>
      </c>
      <c r="BJ442" s="4283">
        <v>42807</v>
      </c>
      <c r="BK442" s="4600">
        <v>43093</v>
      </c>
      <c r="BL442" s="2024">
        <f t="shared" si="72"/>
        <v>0</v>
      </c>
      <c r="BM442" s="2169"/>
      <c r="BN442" s="1902"/>
      <c r="BO442" s="1878"/>
      <c r="BP442" s="1878"/>
      <c r="BQ442" s="1915"/>
      <c r="BR442" s="2105"/>
      <c r="BS442" s="2106"/>
      <c r="BT442" s="2106"/>
      <c r="BU442" s="2106"/>
      <c r="BV442" s="2106"/>
      <c r="BW442" s="2106"/>
      <c r="BX442" s="2106"/>
      <c r="BY442" s="2106"/>
      <c r="BZ442" s="2106"/>
      <c r="CA442" s="2106"/>
      <c r="CB442" s="2106"/>
      <c r="CC442" s="2107"/>
      <c r="CD442" s="1966" t="s">
        <v>1713</v>
      </c>
    </row>
    <row r="443" spans="1:82" s="839" customFormat="1" ht="28.5" customHeight="1" thickBot="1" x14ac:dyDescent="0.25">
      <c r="A443" s="862" t="s">
        <v>161</v>
      </c>
      <c r="B443" s="896" t="s">
        <v>125</v>
      </c>
      <c r="C443" s="864" t="s">
        <v>126</v>
      </c>
      <c r="D443" s="923" t="s">
        <v>2118</v>
      </c>
      <c r="E443" s="593" t="s">
        <v>2119</v>
      </c>
      <c r="F443" s="621" t="s">
        <v>2117</v>
      </c>
      <c r="G443" s="594">
        <v>12</v>
      </c>
      <c r="H443" s="594" t="s">
        <v>1</v>
      </c>
      <c r="I443" s="944">
        <v>12</v>
      </c>
      <c r="J443" s="491">
        <v>12</v>
      </c>
      <c r="K443" s="513"/>
      <c r="L443" s="915"/>
      <c r="M443" s="925"/>
      <c r="N443" s="925"/>
      <c r="O443" s="925"/>
      <c r="P443" s="925"/>
      <c r="Q443" s="925"/>
      <c r="R443" s="925"/>
      <c r="S443" s="925"/>
      <c r="T443" s="925"/>
      <c r="U443" s="840">
        <f t="shared" si="70"/>
        <v>0</v>
      </c>
      <c r="V443" s="867"/>
      <c r="W443" s="867"/>
      <c r="X443" s="70"/>
      <c r="Y443" s="70"/>
      <c r="Z443" s="70"/>
      <c r="AA443" s="70"/>
      <c r="AB443" s="70"/>
      <c r="AC443" s="70"/>
      <c r="AD443" s="70"/>
      <c r="AE443" s="70"/>
      <c r="AF443" s="770"/>
      <c r="AG443" s="4572">
        <v>86101710</v>
      </c>
      <c r="AH443" s="4731" t="s">
        <v>2207</v>
      </c>
      <c r="AI443" s="4732">
        <v>42802</v>
      </c>
      <c r="AJ443" s="4733" t="s">
        <v>1627</v>
      </c>
      <c r="AK443" s="4572" t="s">
        <v>596</v>
      </c>
      <c r="AL443" s="4572" t="s">
        <v>274</v>
      </c>
      <c r="AM443" s="4292">
        <v>24700000</v>
      </c>
      <c r="AN443" s="4734">
        <v>24700000</v>
      </c>
      <c r="AO443" s="4730" t="s">
        <v>250</v>
      </c>
      <c r="AP443" s="4132" t="s">
        <v>6</v>
      </c>
      <c r="AQ443" s="4132" t="s">
        <v>2122</v>
      </c>
      <c r="AR443" s="4158">
        <v>2201090104</v>
      </c>
      <c r="AS443" s="4437"/>
      <c r="AT443" s="4158"/>
      <c r="AU443" s="2274"/>
      <c r="AV443" s="2274"/>
      <c r="AW443" s="4280"/>
      <c r="AX443" s="4280"/>
      <c r="AY443" s="4716"/>
      <c r="AZ443" s="4677"/>
      <c r="BA443" s="2271" t="s">
        <v>2208</v>
      </c>
      <c r="BB443" s="2271" t="s">
        <v>2209</v>
      </c>
      <c r="BC443" s="2272" t="s">
        <v>2210</v>
      </c>
      <c r="BD443" s="2271" t="s">
        <v>2211</v>
      </c>
      <c r="BE443" s="4151"/>
      <c r="BF443" s="4282">
        <v>24700000</v>
      </c>
      <c r="BG443" s="4158">
        <v>20171000390</v>
      </c>
      <c r="BH443" s="4151">
        <v>42802</v>
      </c>
      <c r="BI443" s="4163">
        <v>24700000</v>
      </c>
      <c r="BJ443" s="4283">
        <v>42802</v>
      </c>
      <c r="BK443" s="4600" t="s">
        <v>2212</v>
      </c>
      <c r="BL443" s="2024">
        <f t="shared" si="72"/>
        <v>0</v>
      </c>
      <c r="BM443" s="2169"/>
      <c r="BN443" s="1902"/>
      <c r="BO443" s="1878"/>
      <c r="BP443" s="1878"/>
      <c r="BQ443" s="1915"/>
      <c r="BR443" s="2134"/>
      <c r="BS443" s="2135"/>
      <c r="BT443" s="2135"/>
      <c r="BU443" s="2135"/>
      <c r="BV443" s="2135"/>
      <c r="BW443" s="2135"/>
      <c r="BX443" s="2135"/>
      <c r="BY443" s="2135"/>
      <c r="BZ443" s="2135"/>
      <c r="CA443" s="2135"/>
      <c r="CB443" s="2135"/>
      <c r="CC443" s="2136"/>
      <c r="CD443" s="1966" t="s">
        <v>1713</v>
      </c>
    </row>
    <row r="444" spans="1:82" s="839" customFormat="1" ht="28.5" customHeight="1" thickBot="1" x14ac:dyDescent="0.25">
      <c r="A444" s="917" t="s">
        <v>161</v>
      </c>
      <c r="B444" s="889" t="s">
        <v>125</v>
      </c>
      <c r="C444" s="968" t="s">
        <v>126</v>
      </c>
      <c r="D444" s="918" t="s">
        <v>2118</v>
      </c>
      <c r="E444" s="575" t="s">
        <v>2119</v>
      </c>
      <c r="F444" s="608" t="s">
        <v>2117</v>
      </c>
      <c r="G444" s="576">
        <v>12</v>
      </c>
      <c r="H444" s="576" t="s">
        <v>1</v>
      </c>
      <c r="I444" s="576">
        <v>12</v>
      </c>
      <c r="J444" s="454">
        <v>12</v>
      </c>
      <c r="K444" s="538"/>
      <c r="L444" s="919"/>
      <c r="M444" s="920"/>
      <c r="N444" s="920"/>
      <c r="O444" s="920"/>
      <c r="P444" s="920"/>
      <c r="Q444" s="920"/>
      <c r="R444" s="920"/>
      <c r="S444" s="920"/>
      <c r="T444" s="920"/>
      <c r="U444" s="840">
        <f t="shared" si="70"/>
        <v>0</v>
      </c>
      <c r="V444" s="893"/>
      <c r="W444" s="893"/>
      <c r="X444" s="466"/>
      <c r="Y444" s="466"/>
      <c r="Z444" s="466"/>
      <c r="AA444" s="466"/>
      <c r="AB444" s="466"/>
      <c r="AC444" s="466"/>
      <c r="AD444" s="466"/>
      <c r="AE444" s="466"/>
      <c r="AF444" s="752"/>
      <c r="AG444" s="4548">
        <v>72103300</v>
      </c>
      <c r="AH444" s="4158" t="s">
        <v>2213</v>
      </c>
      <c r="AI444" s="4721">
        <v>42796</v>
      </c>
      <c r="AJ444" s="1417" t="s">
        <v>269</v>
      </c>
      <c r="AK444" s="4153" t="s">
        <v>596</v>
      </c>
      <c r="AL444" s="4153" t="s">
        <v>274</v>
      </c>
      <c r="AM444" s="2275">
        <v>9400000</v>
      </c>
      <c r="AN444" s="4735">
        <v>9400000</v>
      </c>
      <c r="AO444" s="4736" t="s">
        <v>250</v>
      </c>
      <c r="AP444" s="4736" t="s">
        <v>6</v>
      </c>
      <c r="AQ444" s="4132" t="s">
        <v>2122</v>
      </c>
      <c r="AR444" s="4158">
        <v>2201090104</v>
      </c>
      <c r="AS444" s="4437"/>
      <c r="AT444" s="4158"/>
      <c r="AU444" s="2274"/>
      <c r="AV444" s="2274"/>
      <c r="AW444" s="4280"/>
      <c r="AX444" s="4280"/>
      <c r="AY444" s="4716"/>
      <c r="AZ444" s="4677" t="s">
        <v>1780</v>
      </c>
      <c r="BA444" s="2271" t="s">
        <v>2208</v>
      </c>
      <c r="BB444" s="2271" t="s">
        <v>1781</v>
      </c>
      <c r="BC444" s="4437" t="s">
        <v>2214</v>
      </c>
      <c r="BD444" s="2271" t="s">
        <v>1782</v>
      </c>
      <c r="BE444" s="4151"/>
      <c r="BF444" s="4282">
        <v>9400000</v>
      </c>
      <c r="BG444" s="4158">
        <v>2017000416</v>
      </c>
      <c r="BH444" s="4151">
        <v>42804</v>
      </c>
      <c r="BI444" s="4163">
        <v>9400000</v>
      </c>
      <c r="BJ444" s="4283">
        <v>42807</v>
      </c>
      <c r="BK444" s="4600">
        <v>43094</v>
      </c>
      <c r="BL444" s="2024">
        <f t="shared" si="72"/>
        <v>0</v>
      </c>
      <c r="BM444" s="2169"/>
      <c r="BN444" s="1902"/>
      <c r="BO444" s="1878"/>
      <c r="BP444" s="1878"/>
      <c r="BQ444" s="1915"/>
      <c r="BR444" s="2120"/>
      <c r="BS444" s="1913"/>
      <c r="BT444" s="1913"/>
      <c r="BU444" s="1913"/>
      <c r="BV444" s="1913"/>
      <c r="BW444" s="1913"/>
      <c r="BX444" s="1913"/>
      <c r="BY444" s="1913"/>
      <c r="BZ444" s="1913"/>
      <c r="CA444" s="1913"/>
      <c r="CB444" s="1913"/>
      <c r="CC444" s="2121"/>
      <c r="CD444" s="1966" t="s">
        <v>1713</v>
      </c>
    </row>
    <row r="445" spans="1:82" s="839" customFormat="1" ht="28.5" customHeight="1" x14ac:dyDescent="0.2">
      <c r="A445" s="862" t="s">
        <v>161</v>
      </c>
      <c r="B445" s="896" t="s">
        <v>125</v>
      </c>
      <c r="C445" s="864" t="s">
        <v>126</v>
      </c>
      <c r="D445" s="923" t="s">
        <v>2118</v>
      </c>
      <c r="E445" s="593" t="s">
        <v>2119</v>
      </c>
      <c r="F445" s="621" t="s">
        <v>2117</v>
      </c>
      <c r="G445" s="594">
        <v>12</v>
      </c>
      <c r="H445" s="594" t="s">
        <v>1</v>
      </c>
      <c r="I445" s="944">
        <v>12</v>
      </c>
      <c r="J445" s="491">
        <v>12</v>
      </c>
      <c r="K445" s="538"/>
      <c r="L445" s="919"/>
      <c r="M445" s="920"/>
      <c r="N445" s="920"/>
      <c r="O445" s="920"/>
      <c r="P445" s="920"/>
      <c r="Q445" s="920"/>
      <c r="R445" s="920"/>
      <c r="S445" s="920"/>
      <c r="T445" s="920"/>
      <c r="U445" s="833"/>
      <c r="V445" s="867"/>
      <c r="W445" s="867"/>
      <c r="X445" s="70"/>
      <c r="Y445" s="70"/>
      <c r="Z445" s="70"/>
      <c r="AA445" s="70"/>
      <c r="AB445" s="70"/>
      <c r="AC445" s="70"/>
      <c r="AD445" s="70"/>
      <c r="AE445" s="70"/>
      <c r="AF445" s="770"/>
      <c r="AG445" s="4153">
        <v>86101710</v>
      </c>
      <c r="AH445" s="4731" t="s">
        <v>6281</v>
      </c>
      <c r="AI445" s="4737">
        <v>42821</v>
      </c>
      <c r="AJ445" s="4290" t="s">
        <v>269</v>
      </c>
      <c r="AK445" s="4153" t="s">
        <v>596</v>
      </c>
      <c r="AL445" s="4153" t="s">
        <v>274</v>
      </c>
      <c r="AM445" s="2275">
        <v>17000000</v>
      </c>
      <c r="AN445" s="4718">
        <v>2201090104</v>
      </c>
      <c r="AO445" s="4738"/>
      <c r="AP445" s="4738"/>
      <c r="AQ445" s="4132"/>
      <c r="AR445" s="4739">
        <v>2201090104</v>
      </c>
      <c r="AS445" s="4297"/>
      <c r="AT445" s="4158"/>
      <c r="AU445" s="2274"/>
      <c r="AV445" s="4294"/>
      <c r="AW445" s="4295"/>
      <c r="AX445" s="4295"/>
      <c r="AY445" s="4740"/>
      <c r="AZ445" s="2271"/>
      <c r="BA445" s="2271" t="s">
        <v>1372</v>
      </c>
      <c r="BB445" s="2271" t="s">
        <v>2215</v>
      </c>
      <c r="BC445" s="4437" t="s">
        <v>2214</v>
      </c>
      <c r="BD445" s="2271" t="s">
        <v>2216</v>
      </c>
      <c r="BE445" s="4158"/>
      <c r="BF445" s="4741">
        <v>17000000</v>
      </c>
      <c r="BG445" s="4288">
        <v>2017000474</v>
      </c>
      <c r="BH445" s="4299">
        <v>42818</v>
      </c>
      <c r="BI445" s="4301">
        <v>17000000</v>
      </c>
      <c r="BJ445" s="4283">
        <v>42821</v>
      </c>
      <c r="BK445" s="4152">
        <v>43098</v>
      </c>
      <c r="BL445" s="2024"/>
      <c r="BM445" s="2169"/>
      <c r="BN445" s="1902"/>
      <c r="BO445" s="1878"/>
      <c r="BP445" s="1878"/>
      <c r="BQ445" s="1915"/>
      <c r="BR445" s="2600"/>
      <c r="BS445" s="2135"/>
      <c r="BT445" s="2135"/>
      <c r="BU445" s="2135"/>
      <c r="BV445" s="2135"/>
      <c r="BW445" s="2135"/>
      <c r="BX445" s="2135"/>
      <c r="BY445" s="2135"/>
      <c r="BZ445" s="2135"/>
      <c r="CA445" s="2135"/>
      <c r="CB445" s="2135"/>
      <c r="CC445" s="2136"/>
      <c r="CD445" s="1966" t="s">
        <v>1713</v>
      </c>
    </row>
    <row r="446" spans="1:82" s="839" customFormat="1" ht="47.25" customHeight="1" x14ac:dyDescent="0.2">
      <c r="A446" s="917" t="s">
        <v>161</v>
      </c>
      <c r="B446" s="889" t="s">
        <v>125</v>
      </c>
      <c r="C446" s="968" t="s">
        <v>126</v>
      </c>
      <c r="D446" s="918" t="s">
        <v>2118</v>
      </c>
      <c r="E446" s="575" t="s">
        <v>2119</v>
      </c>
      <c r="F446" s="608" t="s">
        <v>2117</v>
      </c>
      <c r="G446" s="576">
        <v>12</v>
      </c>
      <c r="H446" s="576" t="s">
        <v>1</v>
      </c>
      <c r="I446" s="576">
        <v>12</v>
      </c>
      <c r="J446" s="454">
        <v>12</v>
      </c>
      <c r="K446" s="538"/>
      <c r="L446" s="919"/>
      <c r="M446" s="920"/>
      <c r="N446" s="920"/>
      <c r="O446" s="920"/>
      <c r="P446" s="920"/>
      <c r="Q446" s="920"/>
      <c r="R446" s="920"/>
      <c r="S446" s="920"/>
      <c r="T446" s="920"/>
      <c r="U446" s="833"/>
      <c r="V446" s="867"/>
      <c r="W446" s="867"/>
      <c r="X446" s="70"/>
      <c r="Y446" s="70"/>
      <c r="Z446" s="70"/>
      <c r="AA446" s="70"/>
      <c r="AB446" s="70"/>
      <c r="AC446" s="70"/>
      <c r="AD446" s="70"/>
      <c r="AE446" s="70"/>
      <c r="AF446" s="770"/>
      <c r="AG446" s="4548">
        <v>86101710</v>
      </c>
      <c r="AH446" s="4158" t="s">
        <v>2217</v>
      </c>
      <c r="AI446" s="4721">
        <v>42832</v>
      </c>
      <c r="AJ446" s="4490" t="s">
        <v>277</v>
      </c>
      <c r="AK446" s="4227" t="s">
        <v>596</v>
      </c>
      <c r="AL446" s="4227" t="s">
        <v>1754</v>
      </c>
      <c r="AM446" s="2275">
        <v>14133333</v>
      </c>
      <c r="AN446" s="4718">
        <v>2201090104</v>
      </c>
      <c r="AO446" s="4738"/>
      <c r="AP446" s="4738"/>
      <c r="AQ446" s="4132"/>
      <c r="AR446" s="4739">
        <v>2201090104</v>
      </c>
      <c r="AS446" s="4437"/>
      <c r="AT446" s="4158"/>
      <c r="AU446" s="2274"/>
      <c r="AV446" s="2274"/>
      <c r="AW446" s="4280"/>
      <c r="AX446" s="4280"/>
      <c r="AY446" s="4716"/>
      <c r="AZ446" s="4677"/>
      <c r="BA446" s="2271" t="s">
        <v>349</v>
      </c>
      <c r="BB446" s="2271" t="s">
        <v>2218</v>
      </c>
      <c r="BC446" s="2271" t="s">
        <v>2129</v>
      </c>
      <c r="BD446" s="2271" t="s">
        <v>2219</v>
      </c>
      <c r="BE446" s="4151"/>
      <c r="BF446" s="4282">
        <v>14133333</v>
      </c>
      <c r="BG446" s="4158">
        <v>20170000567</v>
      </c>
      <c r="BH446" s="4151">
        <v>42829</v>
      </c>
      <c r="BI446" s="4163">
        <v>14133333</v>
      </c>
      <c r="BJ446" s="4283">
        <v>42829</v>
      </c>
      <c r="BK446" s="4600">
        <v>43088</v>
      </c>
      <c r="BL446" s="2024"/>
      <c r="BM446" s="2169"/>
      <c r="BN446" s="1902"/>
      <c r="BO446" s="1878"/>
      <c r="BP446" s="1878"/>
      <c r="BQ446" s="1915"/>
      <c r="BR446" s="2600"/>
      <c r="BS446" s="2135"/>
      <c r="BT446" s="2135"/>
      <c r="BU446" s="2135"/>
      <c r="BV446" s="2135"/>
      <c r="BW446" s="2135"/>
      <c r="BX446" s="2135"/>
      <c r="BY446" s="2135"/>
      <c r="BZ446" s="2135"/>
      <c r="CA446" s="2135"/>
      <c r="CB446" s="2135"/>
      <c r="CC446" s="2136"/>
      <c r="CD446" s="1966" t="s">
        <v>1713</v>
      </c>
    </row>
    <row r="447" spans="1:82" s="839" customFormat="1" ht="28.5" customHeight="1" x14ac:dyDescent="0.2">
      <c r="A447" s="917" t="s">
        <v>161</v>
      </c>
      <c r="B447" s="889" t="s">
        <v>125</v>
      </c>
      <c r="C447" s="968" t="s">
        <v>126</v>
      </c>
      <c r="D447" s="918" t="s">
        <v>2118</v>
      </c>
      <c r="E447" s="575" t="s">
        <v>2119</v>
      </c>
      <c r="F447" s="608" t="s">
        <v>2117</v>
      </c>
      <c r="G447" s="576">
        <v>12</v>
      </c>
      <c r="H447" s="576" t="s">
        <v>1</v>
      </c>
      <c r="I447" s="576">
        <v>12</v>
      </c>
      <c r="J447" s="454">
        <v>12</v>
      </c>
      <c r="K447" s="538"/>
      <c r="L447" s="919"/>
      <c r="M447" s="920"/>
      <c r="N447" s="920"/>
      <c r="O447" s="920"/>
      <c r="P447" s="920"/>
      <c r="Q447" s="920"/>
      <c r="R447" s="920"/>
      <c r="S447" s="920"/>
      <c r="T447" s="920"/>
      <c r="U447" s="833"/>
      <c r="V447" s="867"/>
      <c r="W447" s="867"/>
      <c r="X447" s="70"/>
      <c r="Y447" s="70"/>
      <c r="Z447" s="70"/>
      <c r="AA447" s="70"/>
      <c r="AB447" s="70"/>
      <c r="AC447" s="70"/>
      <c r="AD447" s="70"/>
      <c r="AE447" s="70"/>
      <c r="AF447" s="770"/>
      <c r="AG447" s="4548">
        <v>86101710</v>
      </c>
      <c r="AH447" s="4154" t="s">
        <v>6282</v>
      </c>
      <c r="AI447" s="4721">
        <v>42832</v>
      </c>
      <c r="AJ447" s="4153" t="s">
        <v>410</v>
      </c>
      <c r="AK447" s="4153" t="s">
        <v>596</v>
      </c>
      <c r="AL447" s="4153" t="s">
        <v>274</v>
      </c>
      <c r="AM447" s="2275">
        <v>22950000</v>
      </c>
      <c r="AN447" s="4735">
        <v>22950000</v>
      </c>
      <c r="AO447" s="4736" t="s">
        <v>250</v>
      </c>
      <c r="AP447" s="4736" t="s">
        <v>6</v>
      </c>
      <c r="AQ447" s="4132" t="s">
        <v>2122</v>
      </c>
      <c r="AR447" s="4158">
        <v>2201090104</v>
      </c>
      <c r="AS447" s="4437"/>
      <c r="AT447" s="4158"/>
      <c r="AU447" s="2273"/>
      <c r="AV447" s="4280"/>
      <c r="AW447" s="4280"/>
      <c r="AX447" s="2331"/>
      <c r="AY447" s="4716"/>
      <c r="AZ447" s="4677" t="s">
        <v>1780</v>
      </c>
      <c r="BA447" s="2271" t="s">
        <v>2208</v>
      </c>
      <c r="BB447" s="2271" t="s">
        <v>2220</v>
      </c>
      <c r="BC447" s="4437" t="s">
        <v>2214</v>
      </c>
      <c r="BD447" s="2271" t="s">
        <v>2221</v>
      </c>
      <c r="BE447" s="4151"/>
      <c r="BF447" s="4742">
        <v>22950000</v>
      </c>
      <c r="BG447" s="4158">
        <v>2017000596</v>
      </c>
      <c r="BH447" s="4151">
        <v>42843</v>
      </c>
      <c r="BI447" s="2275">
        <v>22950000</v>
      </c>
      <c r="BJ447" s="4283"/>
      <c r="BK447" s="4600"/>
      <c r="BL447" s="2024"/>
      <c r="BM447" s="2169"/>
      <c r="BN447" s="1902"/>
      <c r="BO447" s="1878"/>
      <c r="BP447" s="1878"/>
      <c r="BQ447" s="1915"/>
      <c r="BR447" s="2600"/>
      <c r="BS447" s="2135"/>
      <c r="BT447" s="2135"/>
      <c r="BU447" s="2135"/>
      <c r="BV447" s="2135"/>
      <c r="BW447" s="2135"/>
      <c r="BX447" s="2135"/>
      <c r="BY447" s="2135"/>
      <c r="BZ447" s="2135"/>
      <c r="CA447" s="2135"/>
      <c r="CB447" s="2135"/>
      <c r="CC447" s="2136"/>
      <c r="CD447" s="1966" t="s">
        <v>1713</v>
      </c>
    </row>
    <row r="448" spans="1:82" s="839" customFormat="1" ht="28.5" customHeight="1" x14ac:dyDescent="0.2">
      <c r="A448" s="917" t="s">
        <v>161</v>
      </c>
      <c r="B448" s="889" t="s">
        <v>125</v>
      </c>
      <c r="C448" s="968" t="s">
        <v>126</v>
      </c>
      <c r="D448" s="918" t="s">
        <v>2118</v>
      </c>
      <c r="E448" s="575" t="s">
        <v>2119</v>
      </c>
      <c r="F448" s="608" t="s">
        <v>2117</v>
      </c>
      <c r="G448" s="576">
        <v>12</v>
      </c>
      <c r="H448" s="576" t="s">
        <v>1</v>
      </c>
      <c r="I448" s="576">
        <v>12</v>
      </c>
      <c r="J448" s="454">
        <v>12</v>
      </c>
      <c r="K448" s="538"/>
      <c r="L448" s="919"/>
      <c r="M448" s="920"/>
      <c r="N448" s="920"/>
      <c r="O448" s="920"/>
      <c r="P448" s="920"/>
      <c r="Q448" s="920"/>
      <c r="R448" s="920"/>
      <c r="S448" s="920"/>
      <c r="T448" s="920"/>
      <c r="U448" s="833"/>
      <c r="V448" s="867"/>
      <c r="W448" s="867"/>
      <c r="X448" s="70"/>
      <c r="Y448" s="70"/>
      <c r="Z448" s="70"/>
      <c r="AA448" s="70"/>
      <c r="AB448" s="70">
        <v>0</v>
      </c>
      <c r="AC448" s="70"/>
      <c r="AD448" s="70"/>
      <c r="AE448" s="70"/>
      <c r="AF448" s="770"/>
      <c r="AG448" s="4548">
        <v>86101710</v>
      </c>
      <c r="AH448" s="4731" t="s">
        <v>6281</v>
      </c>
      <c r="AI448" s="4732">
        <v>42898</v>
      </c>
      <c r="AJ448" s="4572" t="s">
        <v>309</v>
      </c>
      <c r="AK448" s="4153" t="s">
        <v>596</v>
      </c>
      <c r="AL448" s="4153" t="s">
        <v>274</v>
      </c>
      <c r="AM448" s="2275">
        <v>13000000</v>
      </c>
      <c r="AN448" s="4729"/>
      <c r="AO448" s="4738"/>
      <c r="AP448" s="4738"/>
      <c r="AQ448" s="4132"/>
      <c r="AR448" s="4158">
        <v>2201090104</v>
      </c>
      <c r="AS448" s="4298"/>
      <c r="AT448" s="4158"/>
      <c r="AU448" s="2273"/>
      <c r="AV448" s="4295"/>
      <c r="AW448" s="4295"/>
      <c r="AX448" s="4743"/>
      <c r="AY448" s="4723"/>
      <c r="AZ448" s="4677" t="s">
        <v>2222</v>
      </c>
      <c r="BA448" s="2271" t="s">
        <v>349</v>
      </c>
      <c r="BB448" s="2271" t="s">
        <v>2223</v>
      </c>
      <c r="BC448" s="4437" t="s">
        <v>2224</v>
      </c>
      <c r="BD448" s="2271" t="s">
        <v>2225</v>
      </c>
      <c r="BE448" s="4151"/>
      <c r="BF448" s="4742">
        <v>13000000</v>
      </c>
      <c r="BG448" s="4158">
        <v>2017000862</v>
      </c>
      <c r="BH448" s="4299">
        <v>42898</v>
      </c>
      <c r="BI448" s="4292">
        <v>13000000</v>
      </c>
      <c r="BJ448" s="4283">
        <v>42899</v>
      </c>
      <c r="BK448" s="4600">
        <v>43097</v>
      </c>
      <c r="BL448" s="2024"/>
      <c r="BM448" s="2169"/>
      <c r="BN448" s="1902"/>
      <c r="BO448" s="1878"/>
      <c r="BP448" s="1878"/>
      <c r="BQ448" s="1915"/>
      <c r="BR448" s="2600"/>
      <c r="BS448" s="2135"/>
      <c r="BT448" s="2135"/>
      <c r="BU448" s="2135"/>
      <c r="BV448" s="2135"/>
      <c r="BW448" s="2135"/>
      <c r="BX448" s="2135"/>
      <c r="BY448" s="2135"/>
      <c r="BZ448" s="2135"/>
      <c r="CA448" s="2135"/>
      <c r="CB448" s="2135"/>
      <c r="CC448" s="2136"/>
      <c r="CD448" s="1966" t="s">
        <v>1713</v>
      </c>
    </row>
    <row r="449" spans="1:82" s="839" customFormat="1" ht="28.5" customHeight="1" x14ac:dyDescent="0.2">
      <c r="A449" s="917" t="s">
        <v>161</v>
      </c>
      <c r="B449" s="889" t="s">
        <v>125</v>
      </c>
      <c r="C449" s="968" t="s">
        <v>126</v>
      </c>
      <c r="D449" s="918" t="s">
        <v>2118</v>
      </c>
      <c r="E449" s="575" t="s">
        <v>2119</v>
      </c>
      <c r="F449" s="608" t="s">
        <v>2117</v>
      </c>
      <c r="G449" s="576">
        <v>12</v>
      </c>
      <c r="H449" s="576" t="s">
        <v>1</v>
      </c>
      <c r="I449" s="576">
        <v>12</v>
      </c>
      <c r="J449" s="454">
        <v>12</v>
      </c>
      <c r="K449" s="538"/>
      <c r="L449" s="919"/>
      <c r="M449" s="893"/>
      <c r="N449" s="893"/>
      <c r="O449" s="893"/>
      <c r="P449" s="893"/>
      <c r="Q449" s="893"/>
      <c r="R449" s="893"/>
      <c r="S449" s="893"/>
      <c r="T449" s="893"/>
      <c r="U449" s="921"/>
      <c r="V449" s="867"/>
      <c r="W449" s="867"/>
      <c r="X449" s="70"/>
      <c r="Y449" s="70"/>
      <c r="Z449" s="70"/>
      <c r="AA449" s="70"/>
      <c r="AB449" s="70"/>
      <c r="AC449" s="70"/>
      <c r="AD449" s="70"/>
      <c r="AE449" s="70"/>
      <c r="AF449" s="770"/>
      <c r="AG449" s="4154"/>
      <c r="AH449" s="4731" t="s">
        <v>6283</v>
      </c>
      <c r="AI449" s="4737">
        <v>42815</v>
      </c>
      <c r="AJ449" s="4290" t="s">
        <v>269</v>
      </c>
      <c r="AK449" s="4572" t="s">
        <v>1793</v>
      </c>
      <c r="AL449" s="4153" t="s">
        <v>274</v>
      </c>
      <c r="AM449" s="2275">
        <v>60000000</v>
      </c>
      <c r="AN449" s="4729">
        <v>60000000</v>
      </c>
      <c r="AO449" s="4730" t="s">
        <v>250</v>
      </c>
      <c r="AP449" s="4730" t="s">
        <v>6</v>
      </c>
      <c r="AQ449" s="4132" t="s">
        <v>2122</v>
      </c>
      <c r="AR449" s="4739">
        <v>2201090104</v>
      </c>
      <c r="AS449" s="4297"/>
      <c r="AT449" s="4158"/>
      <c r="AU449" s="4310"/>
      <c r="AV449" s="4744"/>
      <c r="AW449" s="4295"/>
      <c r="AX449" s="4295"/>
      <c r="AY449" s="4740">
        <v>60000000</v>
      </c>
      <c r="AZ449" s="2271" t="s">
        <v>2226</v>
      </c>
      <c r="BA449" s="2271" t="s">
        <v>349</v>
      </c>
      <c r="BB449" s="2271" t="s">
        <v>2227</v>
      </c>
      <c r="BC449" s="4437" t="s">
        <v>1793</v>
      </c>
      <c r="BD449" s="2271" t="s">
        <v>2228</v>
      </c>
      <c r="BE449" s="4158"/>
      <c r="BF449" s="4282">
        <v>60000000</v>
      </c>
      <c r="BG449" s="4158"/>
      <c r="BH449" s="4299">
        <v>42818</v>
      </c>
      <c r="BI449" s="4301">
        <v>60000000</v>
      </c>
      <c r="BJ449" s="4283">
        <v>42818</v>
      </c>
      <c r="BK449" s="4152">
        <v>43098</v>
      </c>
      <c r="BL449" s="2024"/>
      <c r="BM449" s="2169"/>
      <c r="BN449" s="1902"/>
      <c r="BO449" s="1878"/>
      <c r="BP449" s="1878"/>
      <c r="BQ449" s="1915"/>
      <c r="BR449" s="2135"/>
      <c r="BS449" s="2135"/>
      <c r="BT449" s="2135"/>
      <c r="BU449" s="2135"/>
      <c r="BV449" s="2135"/>
      <c r="BW449" s="2135"/>
      <c r="BX449" s="2135"/>
      <c r="BY449" s="2135"/>
      <c r="BZ449" s="2135"/>
      <c r="CA449" s="2135"/>
      <c r="CB449" s="2135"/>
      <c r="CC449" s="2136"/>
      <c r="CD449" s="1966" t="s">
        <v>1713</v>
      </c>
    </row>
    <row r="450" spans="1:82" s="839" customFormat="1" ht="28.5" customHeight="1" x14ac:dyDescent="0.2">
      <c r="A450" s="917" t="s">
        <v>161</v>
      </c>
      <c r="B450" s="889" t="s">
        <v>125</v>
      </c>
      <c r="C450" s="968" t="s">
        <v>126</v>
      </c>
      <c r="D450" s="918" t="s">
        <v>2118</v>
      </c>
      <c r="E450" s="575" t="s">
        <v>2119</v>
      </c>
      <c r="F450" s="608" t="s">
        <v>2117</v>
      </c>
      <c r="G450" s="576">
        <v>12</v>
      </c>
      <c r="H450" s="576" t="s">
        <v>1</v>
      </c>
      <c r="I450" s="576">
        <v>12</v>
      </c>
      <c r="J450" s="454">
        <v>12</v>
      </c>
      <c r="K450" s="538"/>
      <c r="L450" s="919"/>
      <c r="M450" s="893"/>
      <c r="N450" s="893"/>
      <c r="O450" s="893"/>
      <c r="P450" s="893"/>
      <c r="Q450" s="893"/>
      <c r="R450" s="893"/>
      <c r="S450" s="893"/>
      <c r="T450" s="893"/>
      <c r="U450" s="921"/>
      <c r="V450" s="867"/>
      <c r="W450" s="867"/>
      <c r="X450" s="70"/>
      <c r="Y450" s="70"/>
      <c r="Z450" s="70"/>
      <c r="AA450" s="70"/>
      <c r="AB450" s="70"/>
      <c r="AC450" s="70"/>
      <c r="AD450" s="70"/>
      <c r="AE450" s="70"/>
      <c r="AF450" s="770"/>
      <c r="AG450" s="4154"/>
      <c r="AH450" s="4731" t="s">
        <v>6284</v>
      </c>
      <c r="AI450" s="4737">
        <v>42815</v>
      </c>
      <c r="AJ450" s="4290" t="s">
        <v>269</v>
      </c>
      <c r="AK450" s="4572" t="s">
        <v>1793</v>
      </c>
      <c r="AL450" s="4153" t="s">
        <v>274</v>
      </c>
      <c r="AM450" s="2275">
        <v>60000000</v>
      </c>
      <c r="AN450" s="4729">
        <v>60000000</v>
      </c>
      <c r="AO450" s="4730" t="s">
        <v>250</v>
      </c>
      <c r="AP450" s="4730" t="s">
        <v>6</v>
      </c>
      <c r="AQ450" s="4132" t="s">
        <v>2122</v>
      </c>
      <c r="AR450" s="4739">
        <v>2201090104</v>
      </c>
      <c r="AS450" s="4297"/>
      <c r="AT450" s="4158"/>
      <c r="AU450" s="4310"/>
      <c r="AV450" s="4744"/>
      <c r="AW450" s="4295"/>
      <c r="AX450" s="4295"/>
      <c r="AY450" s="4740">
        <v>60000000</v>
      </c>
      <c r="AZ450" s="2271"/>
      <c r="BA450" s="2271" t="s">
        <v>349</v>
      </c>
      <c r="BB450" s="2271" t="s">
        <v>2229</v>
      </c>
      <c r="BC450" s="4437" t="s">
        <v>1793</v>
      </c>
      <c r="BD450" s="2271" t="s">
        <v>2230</v>
      </c>
      <c r="BE450" s="4158"/>
      <c r="BF450" s="4282">
        <v>60000000</v>
      </c>
      <c r="BG450" s="4158">
        <v>2017000474</v>
      </c>
      <c r="BH450" s="4299">
        <v>42818</v>
      </c>
      <c r="BI450" s="4301">
        <v>60000000</v>
      </c>
      <c r="BJ450" s="4283">
        <v>42818</v>
      </c>
      <c r="BK450" s="4152">
        <v>43098</v>
      </c>
      <c r="BL450" s="2024"/>
      <c r="BM450" s="2169"/>
      <c r="BN450" s="1902"/>
      <c r="BO450" s="1878"/>
      <c r="BP450" s="1878"/>
      <c r="BQ450" s="1915"/>
      <c r="BR450" s="2135"/>
      <c r="BS450" s="2135"/>
      <c r="BT450" s="2135"/>
      <c r="BU450" s="2135"/>
      <c r="BV450" s="2135"/>
      <c r="BW450" s="2135"/>
      <c r="BX450" s="2135"/>
      <c r="BY450" s="2135"/>
      <c r="BZ450" s="2135"/>
      <c r="CA450" s="2135"/>
      <c r="CB450" s="2135"/>
      <c r="CC450" s="2136"/>
      <c r="CD450" s="1966" t="s">
        <v>1713</v>
      </c>
    </row>
    <row r="451" spans="1:82" ht="42" customHeight="1" thickBot="1" x14ac:dyDescent="0.25">
      <c r="A451" s="1028" t="s">
        <v>161</v>
      </c>
      <c r="B451" s="1004" t="s">
        <v>125</v>
      </c>
      <c r="C451" s="1005" t="s">
        <v>126</v>
      </c>
      <c r="D451" s="179" t="s">
        <v>2118</v>
      </c>
      <c r="E451" s="4" t="s">
        <v>2119</v>
      </c>
      <c r="F451" s="602" t="s">
        <v>2117</v>
      </c>
      <c r="G451" s="603">
        <v>12</v>
      </c>
      <c r="H451" s="603" t="s">
        <v>1</v>
      </c>
      <c r="I451" s="603">
        <v>12</v>
      </c>
      <c r="J451" s="480">
        <v>12</v>
      </c>
      <c r="K451" s="25"/>
      <c r="L451" s="6"/>
      <c r="M451" s="7"/>
      <c r="N451" s="7"/>
      <c r="O451" s="7"/>
      <c r="P451" s="7"/>
      <c r="Q451" s="7"/>
      <c r="R451" s="7"/>
      <c r="S451" s="7"/>
      <c r="T451" s="7"/>
      <c r="U451" s="792">
        <f t="shared" ref="U451:U501" si="73">V451+W451+X451+Y451+Z451+AA451+AB451+AC451</f>
        <v>0</v>
      </c>
      <c r="V451" s="466"/>
      <c r="W451" s="466"/>
      <c r="X451" s="466"/>
      <c r="Y451" s="466"/>
      <c r="Z451" s="466"/>
      <c r="AA451" s="466"/>
      <c r="AB451" s="466"/>
      <c r="AC451" s="466"/>
      <c r="AD451" s="466"/>
      <c r="AE451" s="466"/>
      <c r="AF451" s="466"/>
      <c r="AG451" s="4132">
        <v>86101710</v>
      </c>
      <c r="AH451" s="4157" t="s">
        <v>6282</v>
      </c>
      <c r="AI451" s="4745">
        <v>42832</v>
      </c>
      <c r="AJ451" s="4746" t="s">
        <v>410</v>
      </c>
      <c r="AK451" s="4132" t="s">
        <v>596</v>
      </c>
      <c r="AL451" s="4132" t="s">
        <v>274</v>
      </c>
      <c r="AM451" s="4735">
        <v>22950000</v>
      </c>
      <c r="AN451" s="4735">
        <v>22950000</v>
      </c>
      <c r="AO451" s="4736" t="s">
        <v>250</v>
      </c>
      <c r="AP451" s="4736" t="s">
        <v>6</v>
      </c>
      <c r="AQ451" s="4132" t="s">
        <v>2122</v>
      </c>
      <c r="AR451" s="4527">
        <v>2201090104</v>
      </c>
      <c r="AS451" s="4747" t="s">
        <v>2231</v>
      </c>
      <c r="AT451" s="4527" t="s">
        <v>2232</v>
      </c>
      <c r="AU451" s="4748">
        <v>12</v>
      </c>
      <c r="AV451" s="4748"/>
      <c r="AW451" s="4749">
        <v>42843</v>
      </c>
      <c r="AX451" s="4749">
        <v>43094</v>
      </c>
      <c r="AY451" s="4750">
        <v>22950000</v>
      </c>
      <c r="AZ451" s="4751" t="s">
        <v>1780</v>
      </c>
      <c r="BA451" s="4752" t="s">
        <v>2208</v>
      </c>
      <c r="BB451" s="2204" t="s">
        <v>2220</v>
      </c>
      <c r="BC451" s="4753" t="s">
        <v>2214</v>
      </c>
      <c r="BD451" s="4752" t="s">
        <v>2221</v>
      </c>
      <c r="BE451" s="4754"/>
      <c r="BF451" s="4750">
        <v>22950000</v>
      </c>
      <c r="BG451" s="4527">
        <v>2017000596</v>
      </c>
      <c r="BH451" s="4755">
        <v>42843</v>
      </c>
      <c r="BI451" s="4750">
        <v>22950000</v>
      </c>
      <c r="BJ451" s="4756">
        <v>42807</v>
      </c>
      <c r="BK451" s="4757">
        <v>43094</v>
      </c>
      <c r="BL451" s="2024"/>
      <c r="BM451" s="2169"/>
      <c r="BN451" s="1902"/>
      <c r="BO451" s="1878"/>
      <c r="BP451" s="1878"/>
      <c r="BQ451" s="1915"/>
      <c r="BR451" s="2106"/>
      <c r="BS451" s="2106"/>
      <c r="BT451" s="2106"/>
      <c r="BU451" s="2106"/>
      <c r="BV451" s="2106"/>
      <c r="BW451" s="2106"/>
      <c r="BX451" s="2106"/>
      <c r="BY451" s="2106"/>
      <c r="BZ451" s="2106"/>
      <c r="CA451" s="2106"/>
      <c r="CB451" s="2106"/>
      <c r="CC451" s="2059"/>
      <c r="CD451" s="2242"/>
    </row>
    <row r="452" spans="1:82" s="839" customFormat="1" ht="42.75" customHeight="1" x14ac:dyDescent="0.2">
      <c r="A452" s="917" t="s">
        <v>161</v>
      </c>
      <c r="B452" s="889" t="s">
        <v>125</v>
      </c>
      <c r="C452" s="968" t="s">
        <v>126</v>
      </c>
      <c r="D452" s="918" t="s">
        <v>2118</v>
      </c>
      <c r="E452" s="575" t="s">
        <v>2119</v>
      </c>
      <c r="F452" s="608" t="s">
        <v>2117</v>
      </c>
      <c r="G452" s="576">
        <v>12</v>
      </c>
      <c r="H452" s="576" t="s">
        <v>1</v>
      </c>
      <c r="I452" s="576">
        <v>12</v>
      </c>
      <c r="J452" s="454">
        <v>12</v>
      </c>
      <c r="K452" s="538"/>
      <c r="L452" s="919"/>
      <c r="M452" s="920"/>
      <c r="N452" s="920"/>
      <c r="O452" s="920"/>
      <c r="P452" s="920"/>
      <c r="Q452" s="920"/>
      <c r="R452" s="920"/>
      <c r="S452" s="920"/>
      <c r="T452" s="920"/>
      <c r="U452" s="840">
        <f t="shared" si="73"/>
        <v>0</v>
      </c>
      <c r="V452" s="893"/>
      <c r="W452" s="893"/>
      <c r="X452" s="466"/>
      <c r="Y452" s="466"/>
      <c r="Z452" s="466"/>
      <c r="AA452" s="466"/>
      <c r="AB452" s="466"/>
      <c r="AC452" s="466"/>
      <c r="AD452" s="466"/>
      <c r="AE452" s="466"/>
      <c r="AF452" s="752"/>
      <c r="AG452" s="4548"/>
      <c r="AH452" s="4158" t="s">
        <v>2233</v>
      </c>
      <c r="AI452" s="4721">
        <v>42851</v>
      </c>
      <c r="AJ452" s="4490" t="s">
        <v>465</v>
      </c>
      <c r="AK452" s="4227" t="s">
        <v>1793</v>
      </c>
      <c r="AL452" s="4227" t="s">
        <v>1754</v>
      </c>
      <c r="AM452" s="2275">
        <v>14320000</v>
      </c>
      <c r="AN452" s="4735">
        <v>14320000</v>
      </c>
      <c r="AO452" s="4736" t="s">
        <v>250</v>
      </c>
      <c r="AP452" s="4736" t="s">
        <v>734</v>
      </c>
      <c r="AQ452" s="4527" t="s">
        <v>2122</v>
      </c>
      <c r="AR452" s="4158">
        <v>2201090104</v>
      </c>
      <c r="AS452" s="4437"/>
      <c r="AT452" s="4158"/>
      <c r="AU452" s="4310"/>
      <c r="AV452" s="4310"/>
      <c r="AW452" s="4280"/>
      <c r="AX452" s="4280"/>
      <c r="AY452" s="4716">
        <v>14320000</v>
      </c>
      <c r="AZ452" s="4677"/>
      <c r="BA452" s="2271" t="s">
        <v>349</v>
      </c>
      <c r="BB452" s="2271" t="s">
        <v>2234</v>
      </c>
      <c r="BC452" s="2271" t="s">
        <v>1793</v>
      </c>
      <c r="BD452" s="2271" t="s">
        <v>2137</v>
      </c>
      <c r="BE452" s="4151"/>
      <c r="BF452" s="4282">
        <v>14320000</v>
      </c>
      <c r="BG452" s="4158">
        <v>2017000689</v>
      </c>
      <c r="BH452" s="4151">
        <v>42851</v>
      </c>
      <c r="BI452" s="4163">
        <v>14320000</v>
      </c>
      <c r="BJ452" s="4283">
        <v>42734</v>
      </c>
      <c r="BK452" s="4600">
        <v>42840</v>
      </c>
      <c r="BL452" s="2024"/>
      <c r="BM452" s="2169"/>
      <c r="BN452" s="1902"/>
      <c r="BO452" s="1878"/>
      <c r="BP452" s="1878"/>
      <c r="BQ452" s="1915"/>
      <c r="BR452" s="2106"/>
      <c r="BS452" s="2106"/>
      <c r="BT452" s="2106"/>
      <c r="BU452" s="2106"/>
      <c r="BV452" s="2106"/>
      <c r="BW452" s="2106"/>
      <c r="BX452" s="2106"/>
      <c r="BY452" s="2106"/>
      <c r="BZ452" s="2106"/>
      <c r="CA452" s="2106"/>
      <c r="CB452" s="2106"/>
      <c r="CC452" s="2106"/>
      <c r="CD452" s="1966" t="s">
        <v>1713</v>
      </c>
    </row>
    <row r="453" spans="1:82" s="836" customFormat="1" ht="42" customHeight="1" x14ac:dyDescent="0.2">
      <c r="A453" s="917" t="s">
        <v>161</v>
      </c>
      <c r="B453" s="889" t="s">
        <v>125</v>
      </c>
      <c r="C453" s="968" t="s">
        <v>126</v>
      </c>
      <c r="D453" s="918" t="s">
        <v>2118</v>
      </c>
      <c r="E453" s="1029" t="s">
        <v>2119</v>
      </c>
      <c r="F453" s="608" t="s">
        <v>2117</v>
      </c>
      <c r="G453" s="576">
        <v>12</v>
      </c>
      <c r="H453" s="576" t="s">
        <v>1</v>
      </c>
      <c r="I453" s="576">
        <v>12</v>
      </c>
      <c r="J453" s="454">
        <v>12</v>
      </c>
      <c r="K453" s="538"/>
      <c r="L453" s="919"/>
      <c r="M453" s="920"/>
      <c r="N453" s="920"/>
      <c r="O453" s="920"/>
      <c r="P453" s="920"/>
      <c r="Q453" s="920"/>
      <c r="R453" s="920"/>
      <c r="S453" s="920"/>
      <c r="T453" s="920"/>
      <c r="U453" s="921">
        <f t="shared" si="73"/>
        <v>0</v>
      </c>
      <c r="V453" s="893"/>
      <c r="W453" s="893"/>
      <c r="X453" s="466"/>
      <c r="Y453" s="466"/>
      <c r="Z453" s="466"/>
      <c r="AA453" s="466"/>
      <c r="AB453" s="466"/>
      <c r="AC453" s="466"/>
      <c r="AD453" s="466"/>
      <c r="AE453" s="1030"/>
      <c r="AF453" s="752"/>
      <c r="AG453" s="4548">
        <v>90101801</v>
      </c>
      <c r="AH453" s="4158" t="s">
        <v>2235</v>
      </c>
      <c r="AI453" s="4717">
        <v>42857</v>
      </c>
      <c r="AJ453" s="4490" t="s">
        <v>758</v>
      </c>
      <c r="AK453" s="4227" t="s">
        <v>596</v>
      </c>
      <c r="AL453" s="4227" t="s">
        <v>1754</v>
      </c>
      <c r="AM453" s="2275">
        <v>317486699</v>
      </c>
      <c r="AN453" s="4758">
        <v>317486699</v>
      </c>
      <c r="AO453" s="4738" t="s">
        <v>250</v>
      </c>
      <c r="AP453" s="4738" t="s">
        <v>734</v>
      </c>
      <c r="AQ453" s="4759" t="s">
        <v>2122</v>
      </c>
      <c r="AR453" s="4158">
        <v>2201090104</v>
      </c>
      <c r="AS453" s="4158"/>
      <c r="AT453" s="4158"/>
      <c r="AU453" s="4310"/>
      <c r="AV453" s="4310"/>
      <c r="AW453" s="4760"/>
      <c r="AX453" s="4280"/>
      <c r="AY453" s="4716">
        <v>317486699</v>
      </c>
      <c r="AZ453" s="4677"/>
      <c r="BA453" s="2271" t="s">
        <v>349</v>
      </c>
      <c r="BB453" s="2271" t="s">
        <v>2236</v>
      </c>
      <c r="BC453" s="2271" t="s">
        <v>2237</v>
      </c>
      <c r="BD453" s="2271" t="s">
        <v>2073</v>
      </c>
      <c r="BE453" s="4151"/>
      <c r="BF453" s="4282">
        <v>317486699</v>
      </c>
      <c r="BG453" s="4158">
        <v>2017000693</v>
      </c>
      <c r="BH453" s="4151">
        <v>42857</v>
      </c>
      <c r="BI453" s="4163">
        <v>317486699</v>
      </c>
      <c r="BJ453" s="4283">
        <v>42857</v>
      </c>
      <c r="BK453" s="4600">
        <v>43098</v>
      </c>
      <c r="BL453" s="2024"/>
      <c r="BM453" s="2169"/>
      <c r="BN453" s="1902"/>
      <c r="BO453" s="1878"/>
      <c r="BP453" s="1878"/>
      <c r="BQ453" s="1915"/>
      <c r="BR453" s="2106"/>
      <c r="BS453" s="2106"/>
      <c r="BT453" s="2106"/>
      <c r="BU453" s="2106"/>
      <c r="BV453" s="2106"/>
      <c r="BW453" s="2106"/>
      <c r="BX453" s="2106"/>
      <c r="BY453" s="2106"/>
      <c r="BZ453" s="2106"/>
      <c r="CA453" s="2106"/>
      <c r="CB453" s="2106"/>
      <c r="CC453" s="2106"/>
      <c r="CD453" s="1966" t="s">
        <v>1713</v>
      </c>
    </row>
    <row r="454" spans="1:82" s="839" customFormat="1" ht="28.5" customHeight="1" x14ac:dyDescent="0.2">
      <c r="A454" s="1011" t="s">
        <v>161</v>
      </c>
      <c r="B454" s="912" t="s">
        <v>125</v>
      </c>
      <c r="C454" s="864" t="s">
        <v>126</v>
      </c>
      <c r="D454" s="865" t="s">
        <v>2118</v>
      </c>
      <c r="E454" s="1031" t="s">
        <v>2119</v>
      </c>
      <c r="F454" s="608" t="s">
        <v>2117</v>
      </c>
      <c r="G454" s="576">
        <v>12</v>
      </c>
      <c r="H454" s="576" t="s">
        <v>1</v>
      </c>
      <c r="I454" s="576">
        <v>12</v>
      </c>
      <c r="J454" s="454">
        <v>12</v>
      </c>
      <c r="K454" s="538"/>
      <c r="L454" s="919"/>
      <c r="M454" s="920"/>
      <c r="N454" s="920"/>
      <c r="O454" s="920"/>
      <c r="P454" s="920"/>
      <c r="Q454" s="920"/>
      <c r="R454" s="920"/>
      <c r="S454" s="920"/>
      <c r="T454" s="920"/>
      <c r="U454" s="921"/>
      <c r="V454" s="893"/>
      <c r="W454" s="893"/>
      <c r="X454" s="466"/>
      <c r="Y454" s="466"/>
      <c r="Z454" s="466"/>
      <c r="AA454" s="466"/>
      <c r="AB454" s="466"/>
      <c r="AC454" s="466"/>
      <c r="AD454" s="466"/>
      <c r="AE454" s="1030"/>
      <c r="AF454" s="752"/>
      <c r="AG454" s="4153">
        <v>86101710</v>
      </c>
      <c r="AH454" s="4154" t="s">
        <v>6285</v>
      </c>
      <c r="AI454" s="4761" t="s">
        <v>661</v>
      </c>
      <c r="AJ454" s="1417" t="s">
        <v>1868</v>
      </c>
      <c r="AK454" s="4227" t="s">
        <v>596</v>
      </c>
      <c r="AL454" s="4227" t="s">
        <v>1754</v>
      </c>
      <c r="AM454" s="2275">
        <v>5524559</v>
      </c>
      <c r="AN454" s="4762">
        <v>550000000</v>
      </c>
      <c r="AO454" s="4220" t="s">
        <v>250</v>
      </c>
      <c r="AP454" s="4220" t="s">
        <v>6</v>
      </c>
      <c r="AQ454" s="4445" t="s">
        <v>1831</v>
      </c>
      <c r="AR454" s="4158">
        <v>2201090104</v>
      </c>
      <c r="AS454" s="4437"/>
      <c r="AT454" s="4158"/>
      <c r="AU454" s="2274"/>
      <c r="AV454" s="2274"/>
      <c r="AW454" s="4280"/>
      <c r="AX454" s="4280"/>
      <c r="AY454" s="4436">
        <v>5524559</v>
      </c>
      <c r="AZ454" s="4677"/>
      <c r="BA454" s="2271" t="s">
        <v>349</v>
      </c>
      <c r="BB454" s="2271" t="s">
        <v>2099</v>
      </c>
      <c r="BC454" s="4154" t="s">
        <v>2238</v>
      </c>
      <c r="BD454" s="2271" t="s">
        <v>2024</v>
      </c>
      <c r="BE454" s="4151"/>
      <c r="BF454" s="4282">
        <v>5524559</v>
      </c>
      <c r="BG454" s="4158">
        <v>2017001121</v>
      </c>
      <c r="BH454" s="4151"/>
      <c r="BI454" s="4763">
        <v>5524559</v>
      </c>
      <c r="BJ454" s="4283">
        <v>42943</v>
      </c>
      <c r="BK454" s="4600">
        <v>43095</v>
      </c>
      <c r="BL454" s="2024"/>
      <c r="BM454" s="2169"/>
      <c r="BN454" s="1902"/>
      <c r="BO454" s="1878"/>
      <c r="BP454" s="1878"/>
      <c r="BQ454" s="1915"/>
      <c r="BR454" s="2106"/>
      <c r="BS454" s="2106"/>
      <c r="BT454" s="2106"/>
      <c r="BU454" s="2106"/>
      <c r="BV454" s="2106"/>
      <c r="BW454" s="2106"/>
      <c r="BX454" s="2106"/>
      <c r="BY454" s="2106"/>
      <c r="BZ454" s="2106"/>
      <c r="CA454" s="2106"/>
      <c r="CB454" s="2106"/>
      <c r="CC454" s="2106"/>
      <c r="CD454" s="1966" t="s">
        <v>1713</v>
      </c>
    </row>
    <row r="455" spans="1:82" s="839" customFormat="1" ht="28.5" customHeight="1" x14ac:dyDescent="0.2">
      <c r="A455" s="922" t="s">
        <v>161</v>
      </c>
      <c r="B455" s="896" t="s">
        <v>125</v>
      </c>
      <c r="C455" s="971" t="s">
        <v>126</v>
      </c>
      <c r="D455" s="923" t="s">
        <v>2118</v>
      </c>
      <c r="E455" s="1032" t="s">
        <v>2119</v>
      </c>
      <c r="F455" s="608" t="s">
        <v>2117</v>
      </c>
      <c r="G455" s="576">
        <v>12</v>
      </c>
      <c r="H455" s="576" t="s">
        <v>1</v>
      </c>
      <c r="I455" s="576">
        <v>12</v>
      </c>
      <c r="J455" s="454">
        <v>12</v>
      </c>
      <c r="K455" s="538"/>
      <c r="L455" s="919"/>
      <c r="M455" s="920"/>
      <c r="N455" s="920"/>
      <c r="O455" s="920"/>
      <c r="P455" s="920"/>
      <c r="Q455" s="920"/>
      <c r="R455" s="920"/>
      <c r="S455" s="920"/>
      <c r="T455" s="920"/>
      <c r="U455" s="921"/>
      <c r="V455" s="893"/>
      <c r="W455" s="893"/>
      <c r="X455" s="466"/>
      <c r="Y455" s="466"/>
      <c r="Z455" s="466"/>
      <c r="AA455" s="466"/>
      <c r="AB455" s="466"/>
      <c r="AC455" s="466"/>
      <c r="AD455" s="466"/>
      <c r="AE455" s="1030"/>
      <c r="AF455" s="752"/>
      <c r="AG455" s="4153"/>
      <c r="AH455" s="4154" t="s">
        <v>2239</v>
      </c>
      <c r="AI455" s="4761" t="s">
        <v>1737</v>
      </c>
      <c r="AJ455" s="1417" t="s">
        <v>432</v>
      </c>
      <c r="AK455" s="4227" t="s">
        <v>596</v>
      </c>
      <c r="AL455" s="4227" t="s">
        <v>1754</v>
      </c>
      <c r="AM455" s="4764">
        <v>1040000</v>
      </c>
      <c r="AN455" s="4765"/>
      <c r="AO455" s="4220"/>
      <c r="AP455" s="4220"/>
      <c r="AQ455" s="4445"/>
      <c r="AR455" s="4158">
        <v>2201090104</v>
      </c>
      <c r="AS455" s="4437"/>
      <c r="AT455" s="4158"/>
      <c r="AU455" s="2274"/>
      <c r="AV455" s="2274"/>
      <c r="AW455" s="4280"/>
      <c r="AX455" s="4280"/>
      <c r="AY455" s="4547">
        <v>1040000</v>
      </c>
      <c r="AZ455" s="4677"/>
      <c r="BA455" s="2271" t="s">
        <v>349</v>
      </c>
      <c r="BB455" s="2271" t="s">
        <v>2176</v>
      </c>
      <c r="BC455" s="2271" t="s">
        <v>2240</v>
      </c>
      <c r="BD455" s="2271" t="s">
        <v>2241</v>
      </c>
      <c r="BE455" s="4151"/>
      <c r="BF455" s="4282">
        <v>1040000</v>
      </c>
      <c r="BG455" s="4158">
        <v>2017001641</v>
      </c>
      <c r="BH455" s="4151"/>
      <c r="BI455" s="4763">
        <v>1040000</v>
      </c>
      <c r="BJ455" s="4283"/>
      <c r="BK455" s="4600"/>
      <c r="BL455" s="2024"/>
      <c r="BM455" s="2169"/>
      <c r="BN455" s="1902"/>
      <c r="BO455" s="1878"/>
      <c r="BP455" s="1878"/>
      <c r="BQ455" s="1915"/>
      <c r="BR455" s="2106"/>
      <c r="BS455" s="2106"/>
      <c r="BT455" s="2106"/>
      <c r="BU455" s="2106"/>
      <c r="BV455" s="2106"/>
      <c r="BW455" s="2106"/>
      <c r="BX455" s="2106"/>
      <c r="BY455" s="2106"/>
      <c r="BZ455" s="2106"/>
      <c r="CA455" s="2106"/>
      <c r="CB455" s="2106"/>
      <c r="CC455" s="2106"/>
      <c r="CD455" s="1966" t="s">
        <v>1713</v>
      </c>
    </row>
    <row r="456" spans="1:82" s="839" customFormat="1" ht="28.5" customHeight="1" thickBot="1" x14ac:dyDescent="0.25">
      <c r="A456" s="922" t="s">
        <v>161</v>
      </c>
      <c r="B456" s="896" t="s">
        <v>125</v>
      </c>
      <c r="C456" s="971" t="s">
        <v>126</v>
      </c>
      <c r="D456" s="923" t="s">
        <v>2118</v>
      </c>
      <c r="E456" s="1032" t="s">
        <v>2119</v>
      </c>
      <c r="F456" s="621" t="s">
        <v>2117</v>
      </c>
      <c r="G456" s="594">
        <v>12</v>
      </c>
      <c r="H456" s="594" t="s">
        <v>1</v>
      </c>
      <c r="I456" s="594">
        <v>12</v>
      </c>
      <c r="J456" s="491">
        <v>12</v>
      </c>
      <c r="K456" s="513"/>
      <c r="L456" s="924"/>
      <c r="M456" s="925"/>
      <c r="N456" s="925"/>
      <c r="O456" s="925"/>
      <c r="P456" s="925"/>
      <c r="Q456" s="925"/>
      <c r="R456" s="925"/>
      <c r="S456" s="925"/>
      <c r="T456" s="925"/>
      <c r="U456" s="926"/>
      <c r="V456" s="902"/>
      <c r="W456" s="902"/>
      <c r="X456" s="8"/>
      <c r="Y456" s="8"/>
      <c r="Z456" s="8"/>
      <c r="AA456" s="8"/>
      <c r="AB456" s="8"/>
      <c r="AC456" s="8"/>
      <c r="AD456" s="8"/>
      <c r="AE456" s="1030"/>
      <c r="AF456" s="784"/>
      <c r="AG456" s="4571">
        <v>90101801</v>
      </c>
      <c r="AH456" s="4766"/>
      <c r="AI456" s="4767"/>
      <c r="AJ456" s="4733"/>
      <c r="AK456" s="4726"/>
      <c r="AL456" s="4726"/>
      <c r="AM456" s="4292"/>
      <c r="AN456" s="4768">
        <v>174321267</v>
      </c>
      <c r="AO456" s="4674" t="s">
        <v>250</v>
      </c>
      <c r="AP456" s="4674" t="s">
        <v>6</v>
      </c>
      <c r="AQ456" s="4445" t="s">
        <v>1831</v>
      </c>
      <c r="AR456" s="4288"/>
      <c r="AS456" s="4298"/>
      <c r="AT456" s="4288"/>
      <c r="AU456" s="4294"/>
      <c r="AV456" s="4294"/>
      <c r="AW456" s="4295"/>
      <c r="AX456" s="4295"/>
      <c r="AY456" s="4577">
        <v>1608000</v>
      </c>
      <c r="AZ456" s="4677"/>
      <c r="BA456" s="2271" t="s">
        <v>349</v>
      </c>
      <c r="BB456" s="2271" t="s">
        <v>2197</v>
      </c>
      <c r="BC456" s="2271" t="s">
        <v>2242</v>
      </c>
      <c r="BD456" s="2271" t="s">
        <v>2243</v>
      </c>
      <c r="BE456" s="4151"/>
      <c r="BF456" s="4300">
        <v>1608000</v>
      </c>
      <c r="BG456" s="4288">
        <v>1070014158</v>
      </c>
      <c r="BH456" s="4299"/>
      <c r="BI456" s="4769">
        <v>1608000</v>
      </c>
      <c r="BJ456" s="4302"/>
      <c r="BK456" s="4600"/>
      <c r="BL456" s="2024"/>
      <c r="BM456" s="2169"/>
      <c r="BN456" s="1902"/>
      <c r="BO456" s="1878"/>
      <c r="BP456" s="1878"/>
      <c r="BQ456" s="1915"/>
      <c r="BR456" s="2135"/>
      <c r="BS456" s="2135"/>
      <c r="BT456" s="2135"/>
      <c r="BU456" s="2135"/>
      <c r="BV456" s="2135"/>
      <c r="BW456" s="2135"/>
      <c r="BX456" s="2135"/>
      <c r="BY456" s="2135"/>
      <c r="BZ456" s="2135"/>
      <c r="CA456" s="2135"/>
      <c r="CB456" s="2135"/>
      <c r="CC456" s="2135"/>
      <c r="CD456" s="1966" t="s">
        <v>1713</v>
      </c>
    </row>
    <row r="457" spans="1:82" s="1033" customFormat="1" ht="60" customHeight="1" thickBot="1" x14ac:dyDescent="0.3">
      <c r="A457" s="852" t="s">
        <v>161</v>
      </c>
      <c r="B457" s="882" t="s">
        <v>125</v>
      </c>
      <c r="C457" s="854" t="s">
        <v>126</v>
      </c>
      <c r="D457" s="855" t="s">
        <v>2244</v>
      </c>
      <c r="E457" s="47" t="s">
        <v>2245</v>
      </c>
      <c r="F457" s="67" t="s">
        <v>2117</v>
      </c>
      <c r="G457" s="49">
        <v>12</v>
      </c>
      <c r="H457" s="49" t="s">
        <v>1</v>
      </c>
      <c r="I457" s="49">
        <v>3</v>
      </c>
      <c r="J457" s="493">
        <v>3</v>
      </c>
      <c r="K457" s="50"/>
      <c r="L457" s="857">
        <f t="shared" ref="L457" si="74">+M457+N457+O457+P457+Q457+R457+S457+T457</f>
        <v>146040000</v>
      </c>
      <c r="M457" s="831">
        <v>146040000</v>
      </c>
      <c r="N457" s="927"/>
      <c r="O457" s="927"/>
      <c r="P457" s="927"/>
      <c r="Q457" s="927"/>
      <c r="R457" s="927"/>
      <c r="S457" s="927"/>
      <c r="T457" s="927"/>
      <c r="U457" s="840">
        <f t="shared" si="73"/>
        <v>146040000</v>
      </c>
      <c r="V457" s="887">
        <v>146040000</v>
      </c>
      <c r="W457" s="887"/>
      <c r="X457" s="514"/>
      <c r="Y457" s="514"/>
      <c r="Z457" s="514"/>
      <c r="AA457" s="514"/>
      <c r="AB457" s="52"/>
      <c r="AC457" s="52"/>
      <c r="AD457" s="946"/>
      <c r="AE457" s="952"/>
      <c r="AF457" s="948"/>
      <c r="AG457" s="4770">
        <v>44121700</v>
      </c>
      <c r="AH457" s="2267" t="s">
        <v>2246</v>
      </c>
      <c r="AI457" s="4771">
        <v>42917</v>
      </c>
      <c r="AJ457" s="4772" t="s">
        <v>2247</v>
      </c>
      <c r="AK457" s="4666" t="s">
        <v>1753</v>
      </c>
      <c r="AL457" s="4666" t="s">
        <v>1754</v>
      </c>
      <c r="AM457" s="4421">
        <v>146040000</v>
      </c>
      <c r="AN457" s="4773">
        <v>146040000</v>
      </c>
      <c r="AO457" s="4774" t="s">
        <v>250</v>
      </c>
      <c r="AP457" s="4774" t="s">
        <v>6</v>
      </c>
      <c r="AQ457" s="4775" t="s">
        <v>1831</v>
      </c>
      <c r="AR457" s="4425">
        <v>2201090104</v>
      </c>
      <c r="AS457" s="1465" t="s">
        <v>5855</v>
      </c>
      <c r="AT457" s="2267" t="s">
        <v>2248</v>
      </c>
      <c r="AU457" s="4223">
        <v>1</v>
      </c>
      <c r="AV457" s="4223">
        <v>1</v>
      </c>
      <c r="AW457" s="4270">
        <v>42737</v>
      </c>
      <c r="AX457" s="4270">
        <v>42796</v>
      </c>
      <c r="AY457" s="4776">
        <v>146040000</v>
      </c>
      <c r="AZ457" s="4677" t="s">
        <v>2249</v>
      </c>
      <c r="BA457" s="2271" t="s">
        <v>2250</v>
      </c>
      <c r="BB457" s="2271" t="s">
        <v>2251</v>
      </c>
      <c r="BC457" s="2271" t="s">
        <v>2252</v>
      </c>
      <c r="BD457" s="4277" t="s">
        <v>2253</v>
      </c>
      <c r="BE457" s="4151"/>
      <c r="BF457" s="4273">
        <v>146040000</v>
      </c>
      <c r="BG457" s="2267">
        <v>2017000052</v>
      </c>
      <c r="BH457" s="4272">
        <v>42811</v>
      </c>
      <c r="BI457" s="4226">
        <v>146040000</v>
      </c>
      <c r="BJ457" s="4274">
        <v>42737</v>
      </c>
      <c r="BK457" s="4600">
        <v>42796</v>
      </c>
      <c r="BL457" s="2024">
        <f t="shared" ref="BL457:BL460" si="75">BF457-BI457</f>
        <v>0</v>
      </c>
      <c r="BM457" s="2024" t="e">
        <f>L457-(BI457+BI458+#REF!+#REF!+#REF!+#REF!)</f>
        <v>#REF!</v>
      </c>
      <c r="BN457" s="1902"/>
      <c r="BO457" s="1878"/>
      <c r="BP457" s="1878"/>
      <c r="BQ457" s="1915"/>
      <c r="BR457" s="2045"/>
      <c r="BS457" s="1861"/>
      <c r="BT457" s="1861"/>
      <c r="BU457" s="1861"/>
      <c r="BV457" s="1861"/>
      <c r="BW457" s="1861"/>
      <c r="BX457" s="1861"/>
      <c r="BY457" s="1861"/>
      <c r="BZ457" s="1861"/>
      <c r="CA457" s="1861"/>
      <c r="CB457" s="1861"/>
      <c r="CC457" s="1861"/>
      <c r="CD457" s="1966" t="s">
        <v>1713</v>
      </c>
    </row>
    <row r="458" spans="1:82" s="839" customFormat="1" ht="27.75" customHeight="1" thickBot="1" x14ac:dyDescent="0.25">
      <c r="A458" s="961" t="s">
        <v>161</v>
      </c>
      <c r="B458" s="896" t="s">
        <v>125</v>
      </c>
      <c r="C458" s="971" t="s">
        <v>126</v>
      </c>
      <c r="D458" s="923" t="s">
        <v>2244</v>
      </c>
      <c r="E458" s="593" t="s">
        <v>2245</v>
      </c>
      <c r="F458" s="621" t="s">
        <v>2117</v>
      </c>
      <c r="G458" s="594">
        <v>12</v>
      </c>
      <c r="H458" s="594" t="s">
        <v>1</v>
      </c>
      <c r="I458" s="594">
        <v>3</v>
      </c>
      <c r="J458" s="491">
        <v>3</v>
      </c>
      <c r="K458" s="513"/>
      <c r="L458" s="924"/>
      <c r="M458" s="925"/>
      <c r="N458" s="925"/>
      <c r="O458" s="925"/>
      <c r="P458" s="925"/>
      <c r="Q458" s="925"/>
      <c r="R458" s="925"/>
      <c r="S458" s="925"/>
      <c r="T458" s="925"/>
      <c r="U458" s="926">
        <f t="shared" si="73"/>
        <v>0</v>
      </c>
      <c r="V458" s="902"/>
      <c r="W458" s="902"/>
      <c r="X458" s="8"/>
      <c r="Y458" s="8"/>
      <c r="Z458" s="8"/>
      <c r="AA458" s="8"/>
      <c r="AB458" s="8"/>
      <c r="AC458" s="8"/>
      <c r="AD458" s="1034"/>
      <c r="AE458" s="743"/>
      <c r="AF458" s="1035"/>
      <c r="AG458" s="4572"/>
      <c r="AH458" s="4731"/>
      <c r="AI458" s="4777"/>
      <c r="AJ458" s="4733"/>
      <c r="AK458" s="4572"/>
      <c r="AL458" s="4572"/>
      <c r="AM458" s="4778"/>
      <c r="AN458" s="4779"/>
      <c r="AO458" s="4026"/>
      <c r="AP458" s="4026"/>
      <c r="AQ458" s="4780"/>
      <c r="AR458" s="4781"/>
      <c r="AS458" s="4298"/>
      <c r="AT458" s="4782"/>
      <c r="AU458" s="4783"/>
      <c r="AV458" s="4783"/>
      <c r="AW458" s="4784"/>
      <c r="AX458" s="4784"/>
      <c r="AY458" s="4785"/>
      <c r="AZ458" s="4786"/>
      <c r="BA458" s="4297"/>
      <c r="BB458" s="4297"/>
      <c r="BC458" s="4297"/>
      <c r="BD458" s="4297"/>
      <c r="BE458" s="4299"/>
      <c r="BF458" s="4300"/>
      <c r="BG458" s="4288"/>
      <c r="BH458" s="4299"/>
      <c r="BI458" s="4301"/>
      <c r="BJ458" s="4302"/>
      <c r="BK458" s="4303"/>
      <c r="BL458" s="2132">
        <f t="shared" si="75"/>
        <v>0</v>
      </c>
      <c r="BM458" s="2309"/>
      <c r="BN458" s="1902"/>
      <c r="BO458" s="1878"/>
      <c r="BP458" s="1878"/>
      <c r="BQ458" s="1915"/>
      <c r="BR458" s="2134"/>
      <c r="BS458" s="2135"/>
      <c r="BT458" s="2135"/>
      <c r="BU458" s="2135"/>
      <c r="BV458" s="2135"/>
      <c r="BW458" s="2135"/>
      <c r="BX458" s="2135"/>
      <c r="BY458" s="2135"/>
      <c r="BZ458" s="2135"/>
      <c r="CA458" s="2135"/>
      <c r="CB458" s="2135"/>
      <c r="CC458" s="2135"/>
      <c r="CD458" s="1967" t="s">
        <v>1713</v>
      </c>
    </row>
    <row r="459" spans="1:82" s="839" customFormat="1" ht="49.5" customHeight="1" x14ac:dyDescent="0.25">
      <c r="A459" s="962" t="s">
        <v>161</v>
      </c>
      <c r="B459" s="869" t="s">
        <v>125</v>
      </c>
      <c r="C459" s="963" t="s">
        <v>126</v>
      </c>
      <c r="D459" s="964">
        <v>55</v>
      </c>
      <c r="E459" s="872" t="s">
        <v>2254</v>
      </c>
      <c r="F459" s="873" t="s">
        <v>2255</v>
      </c>
      <c r="G459" s="965">
        <v>0</v>
      </c>
      <c r="H459" s="965" t="s">
        <v>0</v>
      </c>
      <c r="I459" s="965">
        <v>1</v>
      </c>
      <c r="J459" s="875">
        <v>0.25</v>
      </c>
      <c r="K459" s="876"/>
      <c r="L459" s="966">
        <f t="shared" ref="L459" si="76">+M459+N459+O459+P459+Q459+R459+S459+T459</f>
        <v>1923550406</v>
      </c>
      <c r="M459" s="1036">
        <f>900000000+804332567</f>
        <v>1704332567</v>
      </c>
      <c r="N459" s="1036"/>
      <c r="O459" s="1036"/>
      <c r="P459" s="1036"/>
      <c r="Q459" s="1036">
        <v>219217839</v>
      </c>
      <c r="R459" s="1036"/>
      <c r="S459" s="1036"/>
      <c r="T459" s="940"/>
      <c r="U459" s="945">
        <f t="shared" si="73"/>
        <v>751804460</v>
      </c>
      <c r="V459" s="1037">
        <f>471922253+173483225</f>
        <v>645405478</v>
      </c>
      <c r="W459" s="1037"/>
      <c r="X459" s="1038"/>
      <c r="Y459" s="1038"/>
      <c r="Z459" s="1038">
        <v>106398982</v>
      </c>
      <c r="AA459" s="1038"/>
      <c r="AB459" s="1038"/>
      <c r="AC459" s="74"/>
      <c r="AD459" s="74"/>
      <c r="AE459" s="74"/>
      <c r="AF459" s="880"/>
      <c r="AG459" s="4787">
        <v>44121700</v>
      </c>
      <c r="AH459" s="4788" t="s">
        <v>6286</v>
      </c>
      <c r="AI459" s="4789"/>
      <c r="AJ459" s="4790" t="s">
        <v>2247</v>
      </c>
      <c r="AK459" s="4791" t="s">
        <v>1753</v>
      </c>
      <c r="AL459" s="4791" t="s">
        <v>1754</v>
      </c>
      <c r="AM459" s="4792">
        <v>62232746</v>
      </c>
      <c r="AN459" s="4793">
        <v>62232746</v>
      </c>
      <c r="AO459" s="4524" t="s">
        <v>250</v>
      </c>
      <c r="AP459" s="4666" t="s">
        <v>6</v>
      </c>
      <c r="AQ459" s="4794" t="s">
        <v>2256</v>
      </c>
      <c r="AR459" s="4795">
        <v>2201090105</v>
      </c>
      <c r="AS459" s="4796" t="s">
        <v>5856</v>
      </c>
      <c r="AT459" s="4788" t="s">
        <v>2248</v>
      </c>
      <c r="AU459" s="4797">
        <v>1</v>
      </c>
      <c r="AV459" s="4797">
        <v>1</v>
      </c>
      <c r="AW459" s="4798">
        <v>42737</v>
      </c>
      <c r="AX459" s="4798">
        <v>42796</v>
      </c>
      <c r="AY459" s="4799">
        <v>62232746</v>
      </c>
      <c r="AZ459" s="4799" t="s">
        <v>2249</v>
      </c>
      <c r="BA459" s="4799" t="s">
        <v>2250</v>
      </c>
      <c r="BB459" s="4799" t="s">
        <v>2251</v>
      </c>
      <c r="BC459" s="4799" t="s">
        <v>2252</v>
      </c>
      <c r="BD459" s="4799" t="s">
        <v>2257</v>
      </c>
      <c r="BE459" s="4800"/>
      <c r="BF459" s="4801">
        <v>62232746</v>
      </c>
      <c r="BG459" s="4791">
        <v>2017000444</v>
      </c>
      <c r="BH459" s="4800">
        <v>42801</v>
      </c>
      <c r="BI459" s="4802">
        <v>62232746</v>
      </c>
      <c r="BJ459" s="4803">
        <v>42737</v>
      </c>
      <c r="BK459" s="4804">
        <v>42796</v>
      </c>
      <c r="BL459" s="2300">
        <f t="shared" si="75"/>
        <v>0</v>
      </c>
      <c r="BM459" s="4805">
        <f>L459-(BI459+BI460+BI467+BI469+BI470+BI461+BI462+BI463+BI464++BI465+BI466+BI467+BI468)</f>
        <v>1307248079</v>
      </c>
      <c r="BN459" s="1902"/>
      <c r="BO459" s="1878"/>
      <c r="BP459" s="1878"/>
      <c r="BQ459" s="1915"/>
      <c r="BR459" s="2302"/>
      <c r="BS459" s="2303"/>
      <c r="BT459" s="2303"/>
      <c r="BU459" s="2303"/>
      <c r="BV459" s="2303"/>
      <c r="BW459" s="2303"/>
      <c r="BX459" s="2303"/>
      <c r="BY459" s="2303"/>
      <c r="BZ459" s="2303"/>
      <c r="CA459" s="2303"/>
      <c r="CB459" s="1861"/>
      <c r="CC459" s="1861"/>
      <c r="CD459" s="1916" t="s">
        <v>1713</v>
      </c>
    </row>
    <row r="460" spans="1:82" s="839" customFormat="1" ht="49.5" customHeight="1" thickBot="1" x14ac:dyDescent="0.25">
      <c r="A460" s="917" t="s">
        <v>161</v>
      </c>
      <c r="B460" s="889" t="s">
        <v>125</v>
      </c>
      <c r="C460" s="968" t="s">
        <v>126</v>
      </c>
      <c r="D460" s="918">
        <v>55</v>
      </c>
      <c r="E460" s="575" t="s">
        <v>2254</v>
      </c>
      <c r="F460" s="608" t="s">
        <v>2255</v>
      </c>
      <c r="G460" s="576">
        <v>0</v>
      </c>
      <c r="H460" s="576" t="s">
        <v>0</v>
      </c>
      <c r="I460" s="576">
        <v>1</v>
      </c>
      <c r="J460" s="454">
        <v>0.25</v>
      </c>
      <c r="K460" s="538"/>
      <c r="L460" s="919"/>
      <c r="M460" s="920"/>
      <c r="N460" s="920"/>
      <c r="O460" s="920"/>
      <c r="P460" s="920"/>
      <c r="Q460" s="920"/>
      <c r="R460" s="920"/>
      <c r="S460" s="920"/>
      <c r="T460" s="920"/>
      <c r="U460" s="921">
        <f t="shared" si="73"/>
        <v>0</v>
      </c>
      <c r="V460" s="893"/>
      <c r="W460" s="893"/>
      <c r="X460" s="466"/>
      <c r="Y460" s="466"/>
      <c r="Z460" s="466"/>
      <c r="AA460" s="466"/>
      <c r="AB460" s="466"/>
      <c r="AC460" s="466"/>
      <c r="AD460" s="466"/>
      <c r="AE460" s="466"/>
      <c r="AF460" s="752"/>
      <c r="AG460" s="4806">
        <v>44121700</v>
      </c>
      <c r="AH460" s="2275" t="s">
        <v>1826</v>
      </c>
      <c r="AI460" s="4807">
        <v>42859</v>
      </c>
      <c r="AJ460" s="2275" t="s">
        <v>2258</v>
      </c>
      <c r="AK460" s="4808" t="s">
        <v>2259</v>
      </c>
      <c r="AL460" s="4809" t="s">
        <v>274</v>
      </c>
      <c r="AM460" s="4156">
        <v>28720000</v>
      </c>
      <c r="AN460" s="4307">
        <v>28720000</v>
      </c>
      <c r="AO460" s="4810" t="s">
        <v>250</v>
      </c>
      <c r="AP460" s="4727" t="s">
        <v>734</v>
      </c>
      <c r="AQ460" s="4309" t="s">
        <v>2260</v>
      </c>
      <c r="AR460" s="4158">
        <v>2201090105</v>
      </c>
      <c r="AS460" s="4279"/>
      <c r="AT460" s="4158"/>
      <c r="AU460" s="4310">
        <v>1</v>
      </c>
      <c r="AV460" s="4310">
        <v>1</v>
      </c>
      <c r="AW460" s="4280">
        <v>42948</v>
      </c>
      <c r="AX460" s="4280">
        <v>42977</v>
      </c>
      <c r="AY460" s="2271">
        <v>28720000</v>
      </c>
      <c r="AZ460" s="2271" t="s">
        <v>2261</v>
      </c>
      <c r="BA460" s="2271" t="s">
        <v>2262</v>
      </c>
      <c r="BB460" s="2271" t="s">
        <v>2263</v>
      </c>
      <c r="BC460" s="2271" t="s">
        <v>2264</v>
      </c>
      <c r="BD460" s="2271" t="s">
        <v>2265</v>
      </c>
      <c r="BE460" s="4151"/>
      <c r="BF460" s="4494">
        <v>28720000</v>
      </c>
      <c r="BG460" s="4227">
        <v>2017000698</v>
      </c>
      <c r="BH460" s="4151">
        <v>42884</v>
      </c>
      <c r="BI460" s="2275">
        <v>28720000</v>
      </c>
      <c r="BJ460" s="4142">
        <v>42859</v>
      </c>
      <c r="BK460" s="4152">
        <v>42881</v>
      </c>
      <c r="BL460" s="2024">
        <f t="shared" si="75"/>
        <v>0</v>
      </c>
      <c r="BM460" s="2169"/>
      <c r="BN460" s="1902"/>
      <c r="BO460" s="1878"/>
      <c r="BP460" s="1878"/>
      <c r="BQ460" s="1915"/>
      <c r="BR460" s="2106"/>
      <c r="BS460" s="2106"/>
      <c r="BT460" s="2106"/>
      <c r="BU460" s="2106"/>
      <c r="BV460" s="2106"/>
      <c r="BW460" s="2106"/>
      <c r="BX460" s="2106"/>
      <c r="BY460" s="2106"/>
      <c r="BZ460" s="2106"/>
      <c r="CA460" s="2106"/>
      <c r="CB460" s="2601"/>
      <c r="CC460" s="1913"/>
      <c r="CD460" s="1919" t="s">
        <v>1713</v>
      </c>
    </row>
    <row r="461" spans="1:82" ht="24.75" customHeight="1" thickBot="1" x14ac:dyDescent="0.25">
      <c r="A461" s="62" t="s">
        <v>161</v>
      </c>
      <c r="B461" s="1004" t="s">
        <v>125</v>
      </c>
      <c r="C461" s="1005" t="s">
        <v>126</v>
      </c>
      <c r="D461" s="179">
        <v>55</v>
      </c>
      <c r="E461" s="4" t="s">
        <v>2254</v>
      </c>
      <c r="F461" s="602" t="s">
        <v>2255</v>
      </c>
      <c r="G461" s="603">
        <v>0</v>
      </c>
      <c r="H461" s="603" t="s">
        <v>0</v>
      </c>
      <c r="I461" s="1039">
        <v>1</v>
      </c>
      <c r="J461" s="480">
        <v>0.25</v>
      </c>
      <c r="K461" s="25"/>
      <c r="L461" s="790"/>
      <c r="M461" s="1006"/>
      <c r="N461" s="1006"/>
      <c r="O461" s="1006"/>
      <c r="P461" s="1006"/>
      <c r="Q461" s="1006"/>
      <c r="R461" s="1006"/>
      <c r="S461" s="1006"/>
      <c r="T461" s="1006"/>
      <c r="U461" s="792"/>
      <c r="V461" s="7"/>
      <c r="W461" s="7"/>
      <c r="X461" s="7"/>
      <c r="Y461" s="7"/>
      <c r="Z461" s="7"/>
      <c r="AA461" s="7"/>
      <c r="AB461" s="7"/>
      <c r="AC461" s="7"/>
      <c r="AD461" s="7"/>
      <c r="AE461" s="7"/>
      <c r="AF461" s="7"/>
      <c r="AG461" s="4811">
        <v>44121700</v>
      </c>
      <c r="AH461" s="4727" t="s">
        <v>2266</v>
      </c>
      <c r="AI461" s="4812">
        <v>42866</v>
      </c>
      <c r="AJ461" s="4727" t="s">
        <v>2258</v>
      </c>
      <c r="AK461" s="4810" t="s">
        <v>2267</v>
      </c>
      <c r="AL461" s="4810" t="s">
        <v>274</v>
      </c>
      <c r="AM461" s="4727">
        <v>31151820</v>
      </c>
      <c r="AN461" s="4727"/>
      <c r="AO461" s="4810"/>
      <c r="AP461" s="4727"/>
      <c r="AQ461" s="4727"/>
      <c r="AR461" s="4813">
        <v>2017000729</v>
      </c>
      <c r="AS461" s="4752" t="s">
        <v>5857</v>
      </c>
      <c r="AT461" s="4814" t="s">
        <v>5858</v>
      </c>
      <c r="AU461" s="4815">
        <v>1</v>
      </c>
      <c r="AV461" s="4815"/>
      <c r="AW461" s="4816">
        <v>42866</v>
      </c>
      <c r="AX461" s="4816">
        <v>42870</v>
      </c>
      <c r="AY461" s="4752">
        <v>31011807</v>
      </c>
      <c r="AZ461" s="4752" t="s">
        <v>431</v>
      </c>
      <c r="BA461" s="4752" t="s">
        <v>349</v>
      </c>
      <c r="BB461" s="4752" t="s">
        <v>2268</v>
      </c>
      <c r="BC461" s="4752" t="s">
        <v>2264</v>
      </c>
      <c r="BD461" s="4752" t="s">
        <v>2269</v>
      </c>
      <c r="BE461" s="4754"/>
      <c r="BF461" s="4752">
        <v>31011807</v>
      </c>
      <c r="BG461" s="4817">
        <v>2017000729</v>
      </c>
      <c r="BH461" s="4818">
        <v>42866</v>
      </c>
      <c r="BI461" s="4819">
        <v>31011807</v>
      </c>
      <c r="BJ461" s="4818">
        <v>42866</v>
      </c>
      <c r="BK461" s="4820" t="s">
        <v>2270</v>
      </c>
      <c r="BL461" s="1876"/>
      <c r="BM461" s="2104"/>
      <c r="BN461" s="1902"/>
      <c r="BO461" s="1878"/>
      <c r="BP461" s="1878"/>
      <c r="BQ461" s="1915"/>
      <c r="BR461" s="2130"/>
      <c r="BS461" s="1878"/>
      <c r="BT461" s="1878"/>
      <c r="BU461" s="1878"/>
      <c r="BV461" s="1878"/>
      <c r="BW461" s="1878"/>
      <c r="BX461" s="1878"/>
      <c r="BY461" s="1878"/>
      <c r="BZ461" s="1878"/>
      <c r="CA461" s="1878"/>
      <c r="CB461" s="1878"/>
      <c r="CC461" s="1880"/>
      <c r="CD461" s="2131"/>
    </row>
    <row r="462" spans="1:82" ht="24.75" customHeight="1" thickBot="1" x14ac:dyDescent="0.25">
      <c r="A462" s="62" t="s">
        <v>161</v>
      </c>
      <c r="B462" s="749" t="s">
        <v>125</v>
      </c>
      <c r="C462" s="1005" t="s">
        <v>126</v>
      </c>
      <c r="D462" s="460">
        <v>55</v>
      </c>
      <c r="E462" s="575" t="s">
        <v>2254</v>
      </c>
      <c r="F462" s="608" t="s">
        <v>2255</v>
      </c>
      <c r="G462" s="576">
        <v>0</v>
      </c>
      <c r="H462" s="576" t="s">
        <v>0</v>
      </c>
      <c r="I462" s="941">
        <v>1</v>
      </c>
      <c r="J462" s="454">
        <v>0.25</v>
      </c>
      <c r="K462" s="25"/>
      <c r="L462" s="790"/>
      <c r="M462" s="1006"/>
      <c r="N462" s="1006"/>
      <c r="O462" s="1006"/>
      <c r="P462" s="1006"/>
      <c r="Q462" s="1006"/>
      <c r="R462" s="1006"/>
      <c r="S462" s="1006"/>
      <c r="T462" s="1006"/>
      <c r="U462" s="747"/>
      <c r="V462" s="7"/>
      <c r="W462" s="7"/>
      <c r="X462" s="7"/>
      <c r="Y462" s="7"/>
      <c r="Z462" s="7"/>
      <c r="AA462" s="7"/>
      <c r="AB462" s="7"/>
      <c r="AC462" s="7"/>
      <c r="AD462" s="7"/>
      <c r="AE462" s="7"/>
      <c r="AF462" s="7"/>
      <c r="AG462" s="4811">
        <v>44121700</v>
      </c>
      <c r="AH462" s="4821" t="s">
        <v>4166</v>
      </c>
      <c r="AI462" s="4822">
        <v>42871</v>
      </c>
      <c r="AJ462" s="4823" t="s">
        <v>2258</v>
      </c>
      <c r="AK462" s="4824" t="s">
        <v>596</v>
      </c>
      <c r="AL462" s="4825" t="s">
        <v>274</v>
      </c>
      <c r="AM462" s="4729">
        <v>123500000</v>
      </c>
      <c r="AN462" s="4826">
        <v>2017000747</v>
      </c>
      <c r="AO462" s="4827" t="s">
        <v>2271</v>
      </c>
      <c r="AP462" s="4527" t="s">
        <v>2232</v>
      </c>
      <c r="AQ462" s="4727"/>
      <c r="AR462" s="4813">
        <v>2017000747</v>
      </c>
      <c r="AS462" s="4752"/>
      <c r="AT462" s="4527" t="s">
        <v>2272</v>
      </c>
      <c r="AU462" s="4815">
        <v>1</v>
      </c>
      <c r="AV462" s="4815"/>
      <c r="AW462" s="4749">
        <v>42870</v>
      </c>
      <c r="AX462" s="4749">
        <v>42862</v>
      </c>
      <c r="AY462" s="4828">
        <v>38129617</v>
      </c>
      <c r="AZ462" s="4752" t="s">
        <v>291</v>
      </c>
      <c r="BA462" s="4752" t="s">
        <v>349</v>
      </c>
      <c r="BB462" s="4752" t="s">
        <v>2273</v>
      </c>
      <c r="BC462" s="4752" t="s">
        <v>2264</v>
      </c>
      <c r="BD462" s="4752" t="s">
        <v>2274</v>
      </c>
      <c r="BE462" s="4754"/>
      <c r="BF462" s="4828">
        <v>38129617</v>
      </c>
      <c r="BG462" s="4817">
        <v>2017000747</v>
      </c>
      <c r="BH462" s="4818">
        <v>42871</v>
      </c>
      <c r="BI462" s="4829">
        <v>38129617</v>
      </c>
      <c r="BJ462" s="4818">
        <v>42870</v>
      </c>
      <c r="BK462" s="4820">
        <v>42923</v>
      </c>
      <c r="BL462" s="2024"/>
      <c r="BM462" s="2025"/>
      <c r="BN462" s="1902"/>
      <c r="BO462" s="1878"/>
      <c r="BP462" s="1878"/>
      <c r="BQ462" s="1915"/>
      <c r="BR462" s="2105"/>
      <c r="BS462" s="2106"/>
      <c r="BT462" s="2106"/>
      <c r="BU462" s="2106"/>
      <c r="BV462" s="2106"/>
      <c r="BW462" s="2106"/>
      <c r="BX462" s="2106"/>
      <c r="BY462" s="2106"/>
      <c r="BZ462" s="2106"/>
      <c r="CA462" s="2106"/>
      <c r="CB462" s="2106"/>
      <c r="CC462" s="2107"/>
      <c r="CD462" s="2108"/>
    </row>
    <row r="463" spans="1:82" ht="30.75" customHeight="1" thickBot="1" x14ac:dyDescent="0.25">
      <c r="A463" s="62" t="s">
        <v>161</v>
      </c>
      <c r="B463" s="749" t="s">
        <v>125</v>
      </c>
      <c r="C463" s="1005" t="s">
        <v>126</v>
      </c>
      <c r="D463" s="460">
        <v>55</v>
      </c>
      <c r="E463" s="575" t="s">
        <v>2254</v>
      </c>
      <c r="F463" s="608" t="s">
        <v>2255</v>
      </c>
      <c r="G463" s="576">
        <v>0</v>
      </c>
      <c r="H463" s="576" t="s">
        <v>0</v>
      </c>
      <c r="I463" s="941">
        <v>1</v>
      </c>
      <c r="J463" s="454">
        <v>0.25</v>
      </c>
      <c r="K463" s="25"/>
      <c r="L463" s="790"/>
      <c r="M463" s="1006"/>
      <c r="N463" s="1006"/>
      <c r="O463" s="1006"/>
      <c r="P463" s="1006"/>
      <c r="Q463" s="1006"/>
      <c r="R463" s="1006"/>
      <c r="S463" s="1006"/>
      <c r="T463" s="1006"/>
      <c r="U463" s="747"/>
      <c r="V463" s="7"/>
      <c r="W463" s="7"/>
      <c r="X463" s="7"/>
      <c r="Y463" s="7"/>
      <c r="Z463" s="7"/>
      <c r="AA463" s="7"/>
      <c r="AB463" s="7"/>
      <c r="AC463" s="7"/>
      <c r="AD463" s="7"/>
      <c r="AE463" s="7"/>
      <c r="AF463" s="7"/>
      <c r="AG463" s="4811">
        <v>44121700</v>
      </c>
      <c r="AH463" s="4830" t="s">
        <v>6287</v>
      </c>
      <c r="AI463" s="4831">
        <v>42906</v>
      </c>
      <c r="AJ463" s="4832" t="s">
        <v>2258</v>
      </c>
      <c r="AK463" s="4810" t="s">
        <v>2267</v>
      </c>
      <c r="AL463" s="4736" t="s">
        <v>274</v>
      </c>
      <c r="AM463" s="4735">
        <v>32920000</v>
      </c>
      <c r="AN463" s="4826"/>
      <c r="AO463" s="4827"/>
      <c r="AP463" s="4814"/>
      <c r="AQ463" s="4727"/>
      <c r="AR463" s="4813">
        <v>2201090105</v>
      </c>
      <c r="AS463" s="4752" t="s">
        <v>2275</v>
      </c>
      <c r="AT463" s="4527" t="s">
        <v>2276</v>
      </c>
      <c r="AU463" s="4833">
        <v>1</v>
      </c>
      <c r="AV463" s="4833">
        <v>1</v>
      </c>
      <c r="AW463" s="4749">
        <v>42906</v>
      </c>
      <c r="AX463" s="4749">
        <v>42916</v>
      </c>
      <c r="AY463" s="4752">
        <v>32920000</v>
      </c>
      <c r="AZ463" s="4752" t="s">
        <v>2277</v>
      </c>
      <c r="BA463" s="4752" t="s">
        <v>349</v>
      </c>
      <c r="BB463" s="4752" t="s">
        <v>2278</v>
      </c>
      <c r="BC463" s="4752" t="s">
        <v>2264</v>
      </c>
      <c r="BD463" s="4752" t="s">
        <v>2279</v>
      </c>
      <c r="BE463" s="4754"/>
      <c r="BF463" s="4752">
        <v>32920000</v>
      </c>
      <c r="BG463" s="4817">
        <v>2017000910</v>
      </c>
      <c r="BH463" s="4818">
        <v>42906</v>
      </c>
      <c r="BI463" s="4819">
        <v>32920000</v>
      </c>
      <c r="BJ463" s="4818">
        <v>42906</v>
      </c>
      <c r="BK463" s="4820">
        <v>42916</v>
      </c>
      <c r="BL463" s="2024"/>
      <c r="BM463" s="2025"/>
      <c r="BN463" s="1902"/>
      <c r="BO463" s="1878"/>
      <c r="BP463" s="1878"/>
      <c r="BQ463" s="1915"/>
      <c r="BR463" s="2105"/>
      <c r="BS463" s="2106"/>
      <c r="BT463" s="2106"/>
      <c r="BU463" s="2106"/>
      <c r="BV463" s="2106"/>
      <c r="BW463" s="2106"/>
      <c r="BX463" s="2106"/>
      <c r="BY463" s="2106"/>
      <c r="BZ463" s="2106"/>
      <c r="CA463" s="2106"/>
      <c r="CB463" s="2106"/>
      <c r="CC463" s="2107"/>
      <c r="CD463" s="2108"/>
    </row>
    <row r="464" spans="1:82" ht="35.25" customHeight="1" thickBot="1" x14ac:dyDescent="0.25">
      <c r="A464" s="62" t="s">
        <v>161</v>
      </c>
      <c r="B464" s="749" t="s">
        <v>125</v>
      </c>
      <c r="C464" s="1005" t="s">
        <v>126</v>
      </c>
      <c r="D464" s="460">
        <v>55</v>
      </c>
      <c r="E464" s="575" t="s">
        <v>2254</v>
      </c>
      <c r="F464" s="608" t="s">
        <v>2255</v>
      </c>
      <c r="G464" s="576">
        <v>0</v>
      </c>
      <c r="H464" s="576" t="s">
        <v>0</v>
      </c>
      <c r="I464" s="941">
        <v>1</v>
      </c>
      <c r="J464" s="454">
        <v>0.25</v>
      </c>
      <c r="K464" s="25"/>
      <c r="L464" s="790"/>
      <c r="M464" s="1006"/>
      <c r="N464" s="1006"/>
      <c r="O464" s="1006"/>
      <c r="P464" s="1006"/>
      <c r="Q464" s="1006"/>
      <c r="R464" s="1006"/>
      <c r="S464" s="1006"/>
      <c r="T464" s="1006"/>
      <c r="U464" s="747"/>
      <c r="V464" s="7"/>
      <c r="W464" s="7"/>
      <c r="X464" s="7"/>
      <c r="Y464" s="7"/>
      <c r="Z464" s="7"/>
      <c r="AA464" s="7"/>
      <c r="AB464" s="7"/>
      <c r="AC464" s="7"/>
      <c r="AD464" s="7"/>
      <c r="AE464" s="7"/>
      <c r="AF464" s="7"/>
      <c r="AG464" s="4811"/>
      <c r="AH464" s="4830" t="s">
        <v>2280</v>
      </c>
      <c r="AI464" s="4831">
        <v>42894</v>
      </c>
      <c r="AJ464" s="4832" t="s">
        <v>308</v>
      </c>
      <c r="AK464" s="4810"/>
      <c r="AL464" s="4736" t="s">
        <v>274</v>
      </c>
      <c r="AM464" s="4735">
        <v>150000000</v>
      </c>
      <c r="AN464" s="4826"/>
      <c r="AO464" s="4827"/>
      <c r="AP464" s="4814"/>
      <c r="AQ464" s="4727"/>
      <c r="AR464" s="4813">
        <v>2201090105</v>
      </c>
      <c r="AS464" s="4752" t="s">
        <v>2281</v>
      </c>
      <c r="AT464" s="4527" t="s">
        <v>2276</v>
      </c>
      <c r="AU464" s="4833">
        <v>1</v>
      </c>
      <c r="AV464" s="4815">
        <v>100</v>
      </c>
      <c r="AW464" s="4749">
        <v>42894</v>
      </c>
      <c r="AX464" s="4749">
        <v>43099</v>
      </c>
      <c r="AY464" s="4752">
        <v>150000000</v>
      </c>
      <c r="AZ464" s="4752" t="s">
        <v>2282</v>
      </c>
      <c r="BA464" s="4752" t="s">
        <v>349</v>
      </c>
      <c r="BB464" s="4752" t="s">
        <v>1848</v>
      </c>
      <c r="BC464" s="4752" t="s">
        <v>2264</v>
      </c>
      <c r="BD464" s="4752" t="s">
        <v>1849</v>
      </c>
      <c r="BE464" s="4754"/>
      <c r="BF464" s="4752">
        <v>150000000</v>
      </c>
      <c r="BG464" s="4817">
        <v>2017000816</v>
      </c>
      <c r="BH464" s="4818"/>
      <c r="BI464" s="4819">
        <v>150000000</v>
      </c>
      <c r="BJ464" s="4818"/>
      <c r="BK464" s="4820"/>
      <c r="BL464" s="2024"/>
      <c r="BM464" s="2025"/>
      <c r="BN464" s="1902"/>
      <c r="BO464" s="1878"/>
      <c r="BP464" s="1878"/>
      <c r="BQ464" s="1915"/>
      <c r="BR464" s="2105"/>
      <c r="BS464" s="2106"/>
      <c r="BT464" s="2106"/>
      <c r="BU464" s="2106"/>
      <c r="BV464" s="2106"/>
      <c r="BW464" s="2106"/>
      <c r="BX464" s="2106"/>
      <c r="BY464" s="2106"/>
      <c r="BZ464" s="2106"/>
      <c r="CA464" s="2106"/>
      <c r="CB464" s="2106"/>
      <c r="CC464" s="2107"/>
      <c r="CD464" s="2108"/>
    </row>
    <row r="465" spans="1:82" ht="24" customHeight="1" thickBot="1" x14ac:dyDescent="0.25">
      <c r="A465" s="62" t="s">
        <v>161</v>
      </c>
      <c r="B465" s="749" t="s">
        <v>125</v>
      </c>
      <c r="C465" s="1005" t="s">
        <v>126</v>
      </c>
      <c r="D465" s="460">
        <v>55</v>
      </c>
      <c r="E465" s="575" t="s">
        <v>2254</v>
      </c>
      <c r="F465" s="608" t="s">
        <v>2255</v>
      </c>
      <c r="G465" s="576">
        <v>0</v>
      </c>
      <c r="H465" s="576" t="s">
        <v>0</v>
      </c>
      <c r="I465" s="941">
        <v>1</v>
      </c>
      <c r="J465" s="454">
        <v>0.25</v>
      </c>
      <c r="K465" s="25"/>
      <c r="L465" s="790"/>
      <c r="M465" s="1006"/>
      <c r="N465" s="1006"/>
      <c r="O465" s="1006"/>
      <c r="P465" s="1006"/>
      <c r="Q465" s="1006"/>
      <c r="R465" s="1006"/>
      <c r="S465" s="1006"/>
      <c r="T465" s="1006"/>
      <c r="U465" s="747"/>
      <c r="V465" s="7"/>
      <c r="W465" s="7"/>
      <c r="X465" s="7"/>
      <c r="Y465" s="7"/>
      <c r="Z465" s="7"/>
      <c r="AA465" s="7"/>
      <c r="AB465" s="7"/>
      <c r="AC465" s="7"/>
      <c r="AD465" s="7"/>
      <c r="AE465" s="7"/>
      <c r="AF465" s="7"/>
      <c r="AG465" s="4811">
        <v>44121700</v>
      </c>
      <c r="AH465" s="4830" t="s">
        <v>6288</v>
      </c>
      <c r="AI465" s="4831">
        <v>42860</v>
      </c>
      <c r="AJ465" s="4832" t="s">
        <v>2258</v>
      </c>
      <c r="AK465" s="4824" t="s">
        <v>2283</v>
      </c>
      <c r="AL465" s="4736" t="s">
        <v>274</v>
      </c>
      <c r="AM465" s="4735">
        <v>17874400</v>
      </c>
      <c r="AN465" s="4826"/>
      <c r="AO465" s="4827"/>
      <c r="AP465" s="4814"/>
      <c r="AQ465" s="4727"/>
      <c r="AR465" s="4813">
        <v>2201090105</v>
      </c>
      <c r="AS465" s="4752" t="s">
        <v>2284</v>
      </c>
      <c r="AT465" s="4527" t="s">
        <v>2276</v>
      </c>
      <c r="AU465" s="4815">
        <v>1</v>
      </c>
      <c r="AV465" s="4815">
        <v>1</v>
      </c>
      <c r="AW465" s="4749">
        <v>42901</v>
      </c>
      <c r="AX465" s="4749">
        <v>42908</v>
      </c>
      <c r="AY465" s="4752">
        <v>17814400</v>
      </c>
      <c r="AZ465" s="4752" t="s">
        <v>291</v>
      </c>
      <c r="BA465" s="4752" t="s">
        <v>349</v>
      </c>
      <c r="BB465" s="4752" t="s">
        <v>2285</v>
      </c>
      <c r="BC465" s="4752" t="s">
        <v>2264</v>
      </c>
      <c r="BD465" s="4752" t="s">
        <v>2286</v>
      </c>
      <c r="BE465" s="4754"/>
      <c r="BF465" s="4752">
        <v>17814400</v>
      </c>
      <c r="BG465" s="4817">
        <v>2017000654</v>
      </c>
      <c r="BH465" s="4818">
        <v>42870</v>
      </c>
      <c r="BI465" s="4819">
        <v>17814400</v>
      </c>
      <c r="BJ465" s="4818">
        <v>42875</v>
      </c>
      <c r="BK465" s="4820">
        <v>42877</v>
      </c>
      <c r="BL465" s="2024"/>
      <c r="BM465" s="2025"/>
      <c r="BN465" s="1902"/>
      <c r="BO465" s="1878"/>
      <c r="BP465" s="1878"/>
      <c r="BQ465" s="1915"/>
      <c r="BR465" s="2105"/>
      <c r="BS465" s="2106"/>
      <c r="BT465" s="2106"/>
      <c r="BU465" s="2106"/>
      <c r="BV465" s="2106"/>
      <c r="BW465" s="2106"/>
      <c r="BX465" s="2106"/>
      <c r="BY465" s="2106"/>
      <c r="BZ465" s="2106"/>
      <c r="CA465" s="2106"/>
      <c r="CB465" s="2106"/>
      <c r="CC465" s="2107"/>
      <c r="CD465" s="2108"/>
    </row>
    <row r="466" spans="1:82" ht="22.5" customHeight="1" thickBot="1" x14ac:dyDescent="0.25">
      <c r="A466" s="760" t="s">
        <v>161</v>
      </c>
      <c r="B466" s="1007" t="s">
        <v>125</v>
      </c>
      <c r="C466" s="783" t="s">
        <v>126</v>
      </c>
      <c r="D466" s="205">
        <v>55</v>
      </c>
      <c r="E466" s="593" t="s">
        <v>2254</v>
      </c>
      <c r="F466" s="621" t="s">
        <v>2255</v>
      </c>
      <c r="G466" s="594">
        <v>0</v>
      </c>
      <c r="H466" s="594" t="s">
        <v>0</v>
      </c>
      <c r="I466" s="944">
        <v>1</v>
      </c>
      <c r="J466" s="491">
        <v>0.25</v>
      </c>
      <c r="K466" s="806"/>
      <c r="L466" s="817"/>
      <c r="M466" s="1008"/>
      <c r="N466" s="1008"/>
      <c r="O466" s="1008"/>
      <c r="P466" s="1008"/>
      <c r="Q466" s="1008"/>
      <c r="R466" s="1008"/>
      <c r="S466" s="1008"/>
      <c r="T466" s="1008"/>
      <c r="U466" s="1040"/>
      <c r="V466" s="70"/>
      <c r="W466" s="70"/>
      <c r="X466" s="70"/>
      <c r="Y466" s="70"/>
      <c r="Z466" s="70"/>
      <c r="AA466" s="70"/>
      <c r="AB466" s="70"/>
      <c r="AC466" s="70"/>
      <c r="AD466" s="70"/>
      <c r="AE466" s="70"/>
      <c r="AF466" s="70"/>
      <c r="AG466" s="4834">
        <v>44121700</v>
      </c>
      <c r="AH466" s="4835"/>
      <c r="AI466" s="4836"/>
      <c r="AJ466" s="4837"/>
      <c r="AK466" s="4838"/>
      <c r="AL466" s="4738"/>
      <c r="AM466" s="4734"/>
      <c r="AN466" s="4826"/>
      <c r="AO466" s="4827"/>
      <c r="AP466" s="4814"/>
      <c r="AQ466" s="4727"/>
      <c r="AR466" s="4839"/>
      <c r="AS466" s="4840" t="s">
        <v>2284</v>
      </c>
      <c r="AT466" s="4841"/>
      <c r="AU466" s="4842"/>
      <c r="AV466" s="4842"/>
      <c r="AW466" s="4843"/>
      <c r="AX466" s="4843"/>
      <c r="AY466" s="4840">
        <v>9396100</v>
      </c>
      <c r="AZ466" s="4840" t="s">
        <v>2287</v>
      </c>
      <c r="BA466" s="4840" t="s">
        <v>1911</v>
      </c>
      <c r="BB466" s="4840" t="s">
        <v>2288</v>
      </c>
      <c r="BC466" s="4840" t="s">
        <v>2264</v>
      </c>
      <c r="BD466" s="4840"/>
      <c r="BE466" s="4844"/>
      <c r="BF466" s="4840">
        <v>9396100</v>
      </c>
      <c r="BG466" s="4825">
        <v>2017000735</v>
      </c>
      <c r="BH466" s="4845">
        <v>42867</v>
      </c>
      <c r="BI466" s="4846">
        <v>9396100</v>
      </c>
      <c r="BJ466" s="4845">
        <v>42867</v>
      </c>
      <c r="BK466" s="4847">
        <v>42870</v>
      </c>
      <c r="BL466" s="2132"/>
      <c r="BM466" s="2133"/>
      <c r="BN466" s="1902"/>
      <c r="BO466" s="1878"/>
      <c r="BP466" s="1878"/>
      <c r="BQ466" s="1915"/>
      <c r="BR466" s="2134"/>
      <c r="BS466" s="2135"/>
      <c r="BT466" s="2135"/>
      <c r="BU466" s="2135"/>
      <c r="BV466" s="2135"/>
      <c r="BW466" s="2135"/>
      <c r="BX466" s="2135"/>
      <c r="BY466" s="2135"/>
      <c r="BZ466" s="2135"/>
      <c r="CA466" s="2135"/>
      <c r="CB466" s="2135"/>
      <c r="CC466" s="2136"/>
      <c r="CD466" s="2137"/>
    </row>
    <row r="467" spans="1:82" s="839" customFormat="1" ht="49.5" customHeight="1" x14ac:dyDescent="0.2">
      <c r="A467" s="917" t="s">
        <v>161</v>
      </c>
      <c r="B467" s="889" t="s">
        <v>125</v>
      </c>
      <c r="C467" s="968" t="s">
        <v>126</v>
      </c>
      <c r="D467" s="918">
        <v>55</v>
      </c>
      <c r="E467" s="575" t="s">
        <v>2254</v>
      </c>
      <c r="F467" s="608" t="s">
        <v>2255</v>
      </c>
      <c r="G467" s="576">
        <v>0</v>
      </c>
      <c r="H467" s="576" t="s">
        <v>0</v>
      </c>
      <c r="I467" s="576">
        <v>1</v>
      </c>
      <c r="J467" s="454">
        <v>0.25</v>
      </c>
      <c r="K467" s="538"/>
      <c r="L467" s="919"/>
      <c r="M467" s="920"/>
      <c r="N467" s="920"/>
      <c r="O467" s="920"/>
      <c r="P467" s="920"/>
      <c r="Q467" s="920"/>
      <c r="R467" s="920"/>
      <c r="S467" s="920"/>
      <c r="T467" s="920"/>
      <c r="U467" s="921">
        <f t="shared" si="73"/>
        <v>0</v>
      </c>
      <c r="V467" s="893"/>
      <c r="W467" s="893"/>
      <c r="X467" s="466"/>
      <c r="Y467" s="466"/>
      <c r="Z467" s="466"/>
      <c r="AA467" s="466"/>
      <c r="AB467" s="466"/>
      <c r="AC467" s="466"/>
      <c r="AD467" s="466"/>
      <c r="AE467" s="466"/>
      <c r="AF467" s="752"/>
      <c r="AG467" s="4806"/>
      <c r="AH467" s="2275" t="s">
        <v>6289</v>
      </c>
      <c r="AI467" s="4807" t="s">
        <v>775</v>
      </c>
      <c r="AJ467" s="2275" t="s">
        <v>2258</v>
      </c>
      <c r="AK467" s="2275" t="s">
        <v>596</v>
      </c>
      <c r="AL467" s="4809" t="s">
        <v>274</v>
      </c>
      <c r="AM467" s="4673">
        <v>31151820</v>
      </c>
      <c r="AN467" s="2243"/>
      <c r="AO467" s="2244" t="s">
        <v>250</v>
      </c>
      <c r="AP467" s="2245" t="s">
        <v>6</v>
      </c>
      <c r="AQ467" s="2246" t="s">
        <v>1831</v>
      </c>
      <c r="AR467" s="4158">
        <v>2201090105</v>
      </c>
      <c r="AS467" s="4279" t="s">
        <v>5859</v>
      </c>
      <c r="AT467" s="4158" t="s">
        <v>2289</v>
      </c>
      <c r="AU467" s="4310">
        <v>1</v>
      </c>
      <c r="AV467" s="4310"/>
      <c r="AW467" s="4280"/>
      <c r="AX467" s="4280"/>
      <c r="AY467" s="4848">
        <v>31151820</v>
      </c>
      <c r="AZ467" s="2271"/>
      <c r="BA467" s="2271" t="s">
        <v>349</v>
      </c>
      <c r="BB467" s="2271" t="s">
        <v>2290</v>
      </c>
      <c r="BC467" s="2271" t="s">
        <v>2291</v>
      </c>
      <c r="BD467" s="2271" t="s">
        <v>2269</v>
      </c>
      <c r="BE467" s="4151"/>
      <c r="BF467" s="4325">
        <v>31151820</v>
      </c>
      <c r="BG467" s="4158">
        <v>2017000729</v>
      </c>
      <c r="BH467" s="4151">
        <v>42866</v>
      </c>
      <c r="BI467" s="4163">
        <v>31151820</v>
      </c>
      <c r="BJ467" s="4142"/>
      <c r="BK467" s="4152"/>
      <c r="BL467" s="4849">
        <f>BF467-BI467</f>
        <v>0</v>
      </c>
      <c r="BM467" s="2169"/>
      <c r="BN467" s="1902"/>
      <c r="BO467" s="1878"/>
      <c r="BP467" s="1878"/>
      <c r="BQ467" s="1915"/>
      <c r="BR467" s="2106"/>
      <c r="BS467" s="2106"/>
      <c r="BT467" s="2106"/>
      <c r="BU467" s="2106"/>
      <c r="BV467" s="2106"/>
      <c r="BW467" s="2106"/>
      <c r="BX467" s="2106"/>
      <c r="BY467" s="2106"/>
      <c r="BZ467" s="2106"/>
      <c r="CA467" s="2106"/>
      <c r="CB467" s="1899"/>
      <c r="CC467" s="1861"/>
      <c r="CD467" s="1916" t="s">
        <v>1713</v>
      </c>
    </row>
    <row r="468" spans="1:82" s="839" customFormat="1" ht="49.5" customHeight="1" x14ac:dyDescent="0.2">
      <c r="A468" s="837" t="s">
        <v>161</v>
      </c>
      <c r="B468" s="910" t="s">
        <v>125</v>
      </c>
      <c r="C468" s="828" t="s">
        <v>126</v>
      </c>
      <c r="D468" s="829">
        <v>55</v>
      </c>
      <c r="E468" s="4" t="s">
        <v>2254</v>
      </c>
      <c r="F468" s="602" t="s">
        <v>2255</v>
      </c>
      <c r="G468" s="603">
        <v>0</v>
      </c>
      <c r="H468" s="603" t="s">
        <v>0</v>
      </c>
      <c r="I468" s="603">
        <v>1</v>
      </c>
      <c r="J468" s="480">
        <v>0.25</v>
      </c>
      <c r="K468" s="25"/>
      <c r="L468" s="830"/>
      <c r="M468" s="832"/>
      <c r="N468" s="832"/>
      <c r="O468" s="832"/>
      <c r="P468" s="832"/>
      <c r="Q468" s="832"/>
      <c r="R468" s="832"/>
      <c r="S468" s="832"/>
      <c r="T468" s="832"/>
      <c r="U468" s="833">
        <f t="shared" si="73"/>
        <v>0</v>
      </c>
      <c r="V468" s="838"/>
      <c r="W468" s="838"/>
      <c r="X468" s="7"/>
      <c r="Y468" s="7"/>
      <c r="Z468" s="7"/>
      <c r="AA468" s="7"/>
      <c r="AB468" s="7"/>
      <c r="AC468" s="7"/>
      <c r="AD468" s="7"/>
      <c r="AE468" s="7"/>
      <c r="AF468" s="791"/>
      <c r="AG468" s="4850"/>
      <c r="AH468" s="2592" t="s">
        <v>6290</v>
      </c>
      <c r="AI468" s="4851" t="s">
        <v>775</v>
      </c>
      <c r="AJ468" s="2592"/>
      <c r="AK468" s="2592" t="s">
        <v>596</v>
      </c>
      <c r="AL468" s="4852" t="s">
        <v>274</v>
      </c>
      <c r="AM468" s="4156">
        <v>17874400</v>
      </c>
      <c r="AN468" s="2243"/>
      <c r="AO468" s="2244" t="s">
        <v>250</v>
      </c>
      <c r="AP468" s="2245" t="s">
        <v>6</v>
      </c>
      <c r="AQ468" s="2246" t="s">
        <v>1831</v>
      </c>
      <c r="AR468" s="4158">
        <v>2201090105</v>
      </c>
      <c r="AS468" s="4853"/>
      <c r="AT468" s="4127"/>
      <c r="AU468" s="1406"/>
      <c r="AV468" s="1406"/>
      <c r="AW468" s="4135"/>
      <c r="AX468" s="4135"/>
      <c r="AY468" s="4146">
        <v>17874400</v>
      </c>
      <c r="AZ468" s="1409"/>
      <c r="BA468" s="1409" t="s">
        <v>349</v>
      </c>
      <c r="BB468" s="1409" t="s">
        <v>2292</v>
      </c>
      <c r="BC468" s="1409" t="s">
        <v>2293</v>
      </c>
      <c r="BD468" s="1409" t="s">
        <v>2286</v>
      </c>
      <c r="BE468" s="4139"/>
      <c r="BF468" s="4146">
        <v>17874400</v>
      </c>
      <c r="BG468" s="4127">
        <v>2017000733</v>
      </c>
      <c r="BH468" s="4139"/>
      <c r="BI468" s="2592">
        <v>17874400</v>
      </c>
      <c r="BJ468" s="4854"/>
      <c r="BK468" s="4855"/>
      <c r="BL468" s="1876">
        <f>BF468-BI468</f>
        <v>0</v>
      </c>
      <c r="BM468" s="2104"/>
      <c r="BN468" s="1902"/>
      <c r="BO468" s="1878"/>
      <c r="BP468" s="1878"/>
      <c r="BQ468" s="1915"/>
      <c r="BR468" s="2130"/>
      <c r="BS468" s="1878"/>
      <c r="BT468" s="1878"/>
      <c r="BU468" s="1878"/>
      <c r="BV468" s="1878"/>
      <c r="BW468" s="1878"/>
      <c r="BX468" s="1878"/>
      <c r="BY468" s="1878"/>
      <c r="BZ468" s="1878"/>
      <c r="CA468" s="1878"/>
      <c r="CB468" s="2106"/>
      <c r="CC468" s="2106"/>
      <c r="CD468" s="1917" t="s">
        <v>1713</v>
      </c>
    </row>
    <row r="469" spans="1:82" s="839" customFormat="1" ht="61.5" customHeight="1" x14ac:dyDescent="0.2">
      <c r="A469" s="930" t="s">
        <v>161</v>
      </c>
      <c r="B469" s="889" t="s">
        <v>125</v>
      </c>
      <c r="C469" s="968" t="s">
        <v>126</v>
      </c>
      <c r="D469" s="918">
        <v>55</v>
      </c>
      <c r="E469" s="575" t="s">
        <v>2254</v>
      </c>
      <c r="F469" s="608" t="s">
        <v>2255</v>
      </c>
      <c r="G469" s="576">
        <v>0</v>
      </c>
      <c r="H469" s="576" t="s">
        <v>0</v>
      </c>
      <c r="I469" s="576">
        <v>1</v>
      </c>
      <c r="J469" s="454">
        <v>0.25</v>
      </c>
      <c r="K469" s="538"/>
      <c r="L469" s="919"/>
      <c r="M469" s="920"/>
      <c r="N469" s="920"/>
      <c r="O469" s="920"/>
      <c r="P469" s="920"/>
      <c r="Q469" s="920"/>
      <c r="R469" s="920"/>
      <c r="S469" s="920"/>
      <c r="T469" s="920"/>
      <c r="U469" s="921">
        <f t="shared" si="73"/>
        <v>0</v>
      </c>
      <c r="V469" s="893"/>
      <c r="W469" s="893"/>
      <c r="X469" s="466"/>
      <c r="Y469" s="466"/>
      <c r="Z469" s="466"/>
      <c r="AA469" s="466"/>
      <c r="AB469" s="466"/>
      <c r="AC469" s="466"/>
      <c r="AD469" s="466"/>
      <c r="AE469" s="466"/>
      <c r="AF469" s="752"/>
      <c r="AG469" s="4276"/>
      <c r="AH469" s="2271" t="s">
        <v>2294</v>
      </c>
      <c r="AI469" s="4151" t="s">
        <v>775</v>
      </c>
      <c r="AJ469" s="4277"/>
      <c r="AK469" s="4158"/>
      <c r="AL469" s="4856"/>
      <c r="AM469" s="4156">
        <v>15899617</v>
      </c>
      <c r="AN469" s="2243"/>
      <c r="AO469" s="2247" t="s">
        <v>250</v>
      </c>
      <c r="AP469" s="2248" t="s">
        <v>6</v>
      </c>
      <c r="AQ469" s="2249" t="s">
        <v>1831</v>
      </c>
      <c r="AR469" s="4158">
        <v>2201090105</v>
      </c>
      <c r="AS469" s="4279"/>
      <c r="AT469" s="4158"/>
      <c r="AU469" s="2274"/>
      <c r="AV469" s="2274"/>
      <c r="AW469" s="4280"/>
      <c r="AX469" s="4280"/>
      <c r="AY469" s="4156">
        <v>15899617</v>
      </c>
      <c r="AZ469" s="2271"/>
      <c r="BA469" s="2271" t="s">
        <v>349</v>
      </c>
      <c r="BB469" s="2271" t="s">
        <v>2295</v>
      </c>
      <c r="BC469" s="2271" t="s">
        <v>2294</v>
      </c>
      <c r="BD469" s="2271"/>
      <c r="BE469" s="4151"/>
      <c r="BF469" s="4156">
        <v>15899617</v>
      </c>
      <c r="BG469" s="4158">
        <v>2017000747</v>
      </c>
      <c r="BH469" s="4151"/>
      <c r="BI469" s="2275">
        <v>15899617</v>
      </c>
      <c r="BJ469" s="4142"/>
      <c r="BK469" s="4152"/>
      <c r="BL469" s="2024">
        <f>BF469-BI469</f>
        <v>0</v>
      </c>
      <c r="BM469" s="2025"/>
      <c r="BN469" s="1902"/>
      <c r="BO469" s="1878"/>
      <c r="BP469" s="1878"/>
      <c r="BQ469" s="1915"/>
      <c r="BR469" s="2105"/>
      <c r="BS469" s="2106"/>
      <c r="BT469" s="2106"/>
      <c r="BU469" s="2106"/>
      <c r="BV469" s="2106"/>
      <c r="BW469" s="2106"/>
      <c r="BX469" s="2106"/>
      <c r="BY469" s="2106"/>
      <c r="BZ469" s="2106"/>
      <c r="CA469" s="2106"/>
      <c r="CB469" s="2106"/>
      <c r="CC469" s="2106"/>
      <c r="CD469" s="1917" t="s">
        <v>1713</v>
      </c>
    </row>
    <row r="470" spans="1:82" s="839" customFormat="1" ht="61.5" customHeight="1" x14ac:dyDescent="0.2">
      <c r="A470" s="930" t="s">
        <v>161</v>
      </c>
      <c r="B470" s="889" t="s">
        <v>125</v>
      </c>
      <c r="C470" s="968" t="s">
        <v>126</v>
      </c>
      <c r="D470" s="918">
        <v>55</v>
      </c>
      <c r="E470" s="575" t="s">
        <v>2254</v>
      </c>
      <c r="F470" s="608" t="s">
        <v>2255</v>
      </c>
      <c r="G470" s="576">
        <v>0</v>
      </c>
      <c r="H470" s="576" t="s">
        <v>0</v>
      </c>
      <c r="I470" s="576">
        <v>1</v>
      </c>
      <c r="J470" s="454">
        <v>0.25</v>
      </c>
      <c r="K470" s="538"/>
      <c r="L470" s="919"/>
      <c r="M470" s="920"/>
      <c r="N470" s="920"/>
      <c r="O470" s="920"/>
      <c r="P470" s="920"/>
      <c r="Q470" s="920"/>
      <c r="R470" s="920"/>
      <c r="S470" s="920"/>
      <c r="T470" s="920"/>
      <c r="U470" s="921">
        <f t="shared" si="73"/>
        <v>0</v>
      </c>
      <c r="V470" s="893"/>
      <c r="W470" s="893"/>
      <c r="X470" s="466"/>
      <c r="Y470" s="466"/>
      <c r="Z470" s="466"/>
      <c r="AA470" s="466"/>
      <c r="AB470" s="466"/>
      <c r="AC470" s="466"/>
      <c r="AD470" s="466"/>
      <c r="AE470" s="466"/>
      <c r="AF470" s="752"/>
      <c r="AG470" s="4276"/>
      <c r="AH470" s="2271" t="s">
        <v>2296</v>
      </c>
      <c r="AI470" s="4151" t="s">
        <v>775</v>
      </c>
      <c r="AJ470" s="4277"/>
      <c r="AK470" s="4158"/>
      <c r="AL470" s="4856"/>
      <c r="AM470" s="4156">
        <v>150000000</v>
      </c>
      <c r="AN470" s="2243"/>
      <c r="AO470" s="2250" t="s">
        <v>250</v>
      </c>
      <c r="AP470" s="2251" t="s">
        <v>6</v>
      </c>
      <c r="AQ470" s="2252" t="s">
        <v>1831</v>
      </c>
      <c r="AR470" s="4158">
        <v>2201090105</v>
      </c>
      <c r="AS470" s="4279"/>
      <c r="AT470" s="4158"/>
      <c r="AU470" s="2274"/>
      <c r="AV470" s="2274"/>
      <c r="AW470" s="4280"/>
      <c r="AX470" s="4280"/>
      <c r="AY470" s="4156">
        <v>150000000</v>
      </c>
      <c r="AZ470" s="2271"/>
      <c r="BA470" s="2271" t="s">
        <v>349</v>
      </c>
      <c r="BB470" s="2271" t="s">
        <v>2297</v>
      </c>
      <c r="BC470" s="2271" t="s">
        <v>2296</v>
      </c>
      <c r="BD470" s="2271" t="s">
        <v>1849</v>
      </c>
      <c r="BE470" s="4151"/>
      <c r="BF470" s="4156">
        <v>150000000</v>
      </c>
      <c r="BG470" s="4158">
        <v>2017000816</v>
      </c>
      <c r="BH470" s="4151"/>
      <c r="BI470" s="2275">
        <v>150000000</v>
      </c>
      <c r="BJ470" s="4142"/>
      <c r="BK470" s="4152"/>
      <c r="BL470" s="2024">
        <f>BF470-BI470</f>
        <v>0</v>
      </c>
      <c r="BM470" s="2025"/>
      <c r="BN470" s="1902"/>
      <c r="BO470" s="1878"/>
      <c r="BP470" s="1878"/>
      <c r="BQ470" s="1915"/>
      <c r="BR470" s="2105"/>
      <c r="BS470" s="2106"/>
      <c r="BT470" s="2106"/>
      <c r="BU470" s="2106"/>
      <c r="BV470" s="2106"/>
      <c r="BW470" s="2106"/>
      <c r="BX470" s="2106"/>
      <c r="BY470" s="2106"/>
      <c r="BZ470" s="2106"/>
      <c r="CA470" s="2106"/>
      <c r="CB470" s="2106"/>
      <c r="CC470" s="2106"/>
      <c r="CD470" s="1917" t="s">
        <v>1713</v>
      </c>
    </row>
    <row r="471" spans="1:82" s="836" customFormat="1" ht="61.5" customHeight="1" x14ac:dyDescent="0.2">
      <c r="A471" s="930" t="s">
        <v>161</v>
      </c>
      <c r="B471" s="889" t="s">
        <v>125</v>
      </c>
      <c r="C471" s="968" t="s">
        <v>126</v>
      </c>
      <c r="D471" s="918">
        <v>55</v>
      </c>
      <c r="E471" s="575" t="s">
        <v>2254</v>
      </c>
      <c r="F471" s="608" t="s">
        <v>2255</v>
      </c>
      <c r="G471" s="576">
        <v>0</v>
      </c>
      <c r="H471" s="576" t="s">
        <v>0</v>
      </c>
      <c r="I471" s="576">
        <v>1</v>
      </c>
      <c r="J471" s="454">
        <v>0.25</v>
      </c>
      <c r="K471" s="538"/>
      <c r="L471" s="919"/>
      <c r="M471" s="920"/>
      <c r="N471" s="920"/>
      <c r="O471" s="920"/>
      <c r="P471" s="920"/>
      <c r="Q471" s="920"/>
      <c r="R471" s="920"/>
      <c r="S471" s="920"/>
      <c r="T471" s="920"/>
      <c r="U471" s="921"/>
      <c r="V471" s="893"/>
      <c r="W471" s="893"/>
      <c r="X471" s="466"/>
      <c r="Y471" s="466"/>
      <c r="Z471" s="466"/>
      <c r="AA471" s="466"/>
      <c r="AB471" s="466"/>
      <c r="AC471" s="466"/>
      <c r="AD471" s="466"/>
      <c r="AE471" s="466"/>
      <c r="AF471" s="752"/>
      <c r="AG471" s="4276"/>
      <c r="AH471" s="2271" t="s">
        <v>2298</v>
      </c>
      <c r="AI471" s="4151" t="s">
        <v>561</v>
      </c>
      <c r="AJ471" s="4277"/>
      <c r="AK471" s="4158"/>
      <c r="AL471" s="4856"/>
      <c r="AM471" s="4156">
        <v>32920000</v>
      </c>
      <c r="AN471" s="2253"/>
      <c r="AO471" s="2254"/>
      <c r="AP471" s="2255"/>
      <c r="AQ471" s="2256"/>
      <c r="AR471" s="4158">
        <v>2201090105</v>
      </c>
      <c r="AS471" s="4279"/>
      <c r="AT471" s="4158"/>
      <c r="AU471" s="2274"/>
      <c r="AV471" s="2274"/>
      <c r="AW471" s="4280"/>
      <c r="AX471" s="4280"/>
      <c r="AY471" s="4156">
        <v>32920000</v>
      </c>
      <c r="AZ471" s="2271"/>
      <c r="BA471" s="2271" t="s">
        <v>349</v>
      </c>
      <c r="BB471" s="2271" t="s">
        <v>2299</v>
      </c>
      <c r="BC471" s="2271" t="s">
        <v>2298</v>
      </c>
      <c r="BD471" s="2271" t="s">
        <v>2279</v>
      </c>
      <c r="BE471" s="4151"/>
      <c r="BF471" s="4156">
        <v>32920000</v>
      </c>
      <c r="BG471" s="4158">
        <v>2017000910</v>
      </c>
      <c r="BH471" s="4151"/>
      <c r="BI471" s="2275">
        <v>32920000</v>
      </c>
      <c r="BJ471" s="4142"/>
      <c r="BK471" s="4152"/>
      <c r="BL471" s="2024"/>
      <c r="BM471" s="2025"/>
      <c r="BN471" s="1902"/>
      <c r="BO471" s="1878"/>
      <c r="BP471" s="1878"/>
      <c r="BQ471" s="1915"/>
      <c r="BR471" s="2105"/>
      <c r="BS471" s="2106"/>
      <c r="BT471" s="2106"/>
      <c r="BU471" s="2106"/>
      <c r="BV471" s="2106"/>
      <c r="BW471" s="2106"/>
      <c r="BX471" s="2106"/>
      <c r="BY471" s="2106"/>
      <c r="BZ471" s="2106"/>
      <c r="CA471" s="2106"/>
      <c r="CB471" s="2106"/>
      <c r="CC471" s="2106"/>
      <c r="CD471" s="1917" t="s">
        <v>1713</v>
      </c>
    </row>
    <row r="472" spans="1:82" s="836" customFormat="1" ht="61.5" customHeight="1" x14ac:dyDescent="0.2">
      <c r="A472" s="930" t="s">
        <v>161</v>
      </c>
      <c r="B472" s="889" t="s">
        <v>125</v>
      </c>
      <c r="C472" s="968" t="s">
        <v>126</v>
      </c>
      <c r="D472" s="918">
        <v>55</v>
      </c>
      <c r="E472" s="575" t="s">
        <v>2254</v>
      </c>
      <c r="F472" s="608" t="s">
        <v>2255</v>
      </c>
      <c r="G472" s="576">
        <v>0</v>
      </c>
      <c r="H472" s="576" t="s">
        <v>0</v>
      </c>
      <c r="I472" s="576">
        <v>1</v>
      </c>
      <c r="J472" s="454">
        <v>0.25</v>
      </c>
      <c r="K472" s="538"/>
      <c r="L472" s="919"/>
      <c r="M472" s="920"/>
      <c r="N472" s="920"/>
      <c r="O472" s="920"/>
      <c r="P472" s="920"/>
      <c r="Q472" s="920"/>
      <c r="R472" s="920"/>
      <c r="S472" s="920"/>
      <c r="T472" s="920"/>
      <c r="U472" s="921"/>
      <c r="V472" s="893"/>
      <c r="W472" s="893"/>
      <c r="X472" s="466"/>
      <c r="Y472" s="466"/>
      <c r="Z472" s="466"/>
      <c r="AA472" s="466"/>
      <c r="AB472" s="466"/>
      <c r="AC472" s="466"/>
      <c r="AD472" s="466"/>
      <c r="AE472" s="466"/>
      <c r="AF472" s="752"/>
      <c r="AG472" s="4276"/>
      <c r="AH472" s="2271" t="s">
        <v>2300</v>
      </c>
      <c r="AI472" s="4142" t="s">
        <v>661</v>
      </c>
      <c r="AJ472" s="4277"/>
      <c r="AK472" s="4158"/>
      <c r="AL472" s="4856"/>
      <c r="AM472" s="4156">
        <v>22230000</v>
      </c>
      <c r="AN472" s="2253"/>
      <c r="AO472" s="2254"/>
      <c r="AP472" s="2255"/>
      <c r="AQ472" s="2256"/>
      <c r="AR472" s="4158">
        <v>2201090105</v>
      </c>
      <c r="AS472" s="4279"/>
      <c r="AT472" s="4158"/>
      <c r="AU472" s="2274"/>
      <c r="AV472" s="2274"/>
      <c r="AW472" s="4280"/>
      <c r="AX472" s="4280"/>
      <c r="AY472" s="4156">
        <v>22230000</v>
      </c>
      <c r="AZ472" s="2271"/>
      <c r="BA472" s="2271" t="s">
        <v>349</v>
      </c>
      <c r="BB472" s="2271" t="s">
        <v>2295</v>
      </c>
      <c r="BC472" s="2271" t="s">
        <v>2300</v>
      </c>
      <c r="BD472" s="2271" t="s">
        <v>2301</v>
      </c>
      <c r="BE472" s="4151"/>
      <c r="BF472" s="4156">
        <v>22230000</v>
      </c>
      <c r="BG472" s="4158">
        <v>2017001028</v>
      </c>
      <c r="BH472" s="4151"/>
      <c r="BI472" s="2275">
        <v>22230000</v>
      </c>
      <c r="BJ472" s="4142"/>
      <c r="BK472" s="4152"/>
      <c r="BL472" s="2024"/>
      <c r="BM472" s="2025"/>
      <c r="BN472" s="1902"/>
      <c r="BO472" s="1878"/>
      <c r="BP472" s="1878"/>
      <c r="BQ472" s="1915"/>
      <c r="BR472" s="2105"/>
      <c r="BS472" s="2106"/>
      <c r="BT472" s="2106"/>
      <c r="BU472" s="2106"/>
      <c r="BV472" s="2106"/>
      <c r="BW472" s="2106"/>
      <c r="BX472" s="2106"/>
      <c r="BY472" s="2106"/>
      <c r="BZ472" s="2106"/>
      <c r="CA472" s="2106"/>
      <c r="CB472" s="2106"/>
      <c r="CC472" s="2106"/>
      <c r="CD472" s="1917" t="s">
        <v>1713</v>
      </c>
    </row>
    <row r="473" spans="1:82" s="836" customFormat="1" ht="61.5" customHeight="1" x14ac:dyDescent="0.2">
      <c r="A473" s="930" t="s">
        <v>161</v>
      </c>
      <c r="B473" s="889" t="s">
        <v>125</v>
      </c>
      <c r="C473" s="968" t="s">
        <v>126</v>
      </c>
      <c r="D473" s="918">
        <v>55</v>
      </c>
      <c r="E473" s="575" t="s">
        <v>2254</v>
      </c>
      <c r="F473" s="608" t="s">
        <v>2255</v>
      </c>
      <c r="G473" s="576">
        <v>0</v>
      </c>
      <c r="H473" s="576" t="s">
        <v>0</v>
      </c>
      <c r="I473" s="576">
        <v>1</v>
      </c>
      <c r="J473" s="454">
        <v>0.25</v>
      </c>
      <c r="K473" s="538"/>
      <c r="L473" s="919"/>
      <c r="M473" s="920"/>
      <c r="N473" s="920"/>
      <c r="O473" s="920"/>
      <c r="P473" s="920"/>
      <c r="Q473" s="920"/>
      <c r="R473" s="920"/>
      <c r="S473" s="920"/>
      <c r="T473" s="920"/>
      <c r="U473" s="921"/>
      <c r="V473" s="893"/>
      <c r="W473" s="893"/>
      <c r="X473" s="466"/>
      <c r="Y473" s="466"/>
      <c r="Z473" s="466"/>
      <c r="AA473" s="466"/>
      <c r="AB473" s="466"/>
      <c r="AC473" s="466"/>
      <c r="AD473" s="466"/>
      <c r="AE473" s="466"/>
      <c r="AF473" s="752"/>
      <c r="AG473" s="4276"/>
      <c r="AH473" s="2271" t="s">
        <v>2300</v>
      </c>
      <c r="AI473" s="4142" t="s">
        <v>661</v>
      </c>
      <c r="AJ473" s="4277"/>
      <c r="AK473" s="4158"/>
      <c r="AL473" s="4856"/>
      <c r="AM473" s="4156">
        <v>19760000</v>
      </c>
      <c r="AN473" s="2253"/>
      <c r="AO473" s="2254"/>
      <c r="AP473" s="2255"/>
      <c r="AQ473" s="2256"/>
      <c r="AR473" s="4158">
        <v>2201090105</v>
      </c>
      <c r="AS473" s="4279"/>
      <c r="AT473" s="4158"/>
      <c r="AU473" s="2274"/>
      <c r="AV473" s="2274"/>
      <c r="AW473" s="4280"/>
      <c r="AX473" s="4280"/>
      <c r="AY473" s="4156">
        <v>19760000</v>
      </c>
      <c r="AZ473" s="2271"/>
      <c r="BA473" s="2271" t="s">
        <v>349</v>
      </c>
      <c r="BB473" s="2271" t="s">
        <v>2295</v>
      </c>
      <c r="BC473" s="2271" t="s">
        <v>2300</v>
      </c>
      <c r="BD473" s="2271" t="s">
        <v>2302</v>
      </c>
      <c r="BE473" s="4151"/>
      <c r="BF473" s="4156">
        <v>19760000</v>
      </c>
      <c r="BG473" s="4158">
        <v>2017001101</v>
      </c>
      <c r="BH473" s="4151"/>
      <c r="BI473" s="2275">
        <v>19760000</v>
      </c>
      <c r="BJ473" s="4142"/>
      <c r="BK473" s="4152"/>
      <c r="BL473" s="2024"/>
      <c r="BM473" s="2025"/>
      <c r="BN473" s="1902"/>
      <c r="BO473" s="1878"/>
      <c r="BP473" s="1878"/>
      <c r="BQ473" s="1915"/>
      <c r="BR473" s="2105"/>
      <c r="BS473" s="2106"/>
      <c r="BT473" s="2106"/>
      <c r="BU473" s="2106"/>
      <c r="BV473" s="2106"/>
      <c r="BW473" s="2106"/>
      <c r="BX473" s="2106"/>
      <c r="BY473" s="2106"/>
      <c r="BZ473" s="2106"/>
      <c r="CA473" s="2106"/>
      <c r="CB473" s="2106"/>
      <c r="CC473" s="2106"/>
      <c r="CD473" s="1917" t="s">
        <v>1713</v>
      </c>
    </row>
    <row r="474" spans="1:82" s="836" customFormat="1" ht="61.5" customHeight="1" x14ac:dyDescent="0.2">
      <c r="A474" s="930" t="s">
        <v>161</v>
      </c>
      <c r="B474" s="889" t="s">
        <v>125</v>
      </c>
      <c r="C474" s="968" t="s">
        <v>126</v>
      </c>
      <c r="D474" s="918">
        <v>55</v>
      </c>
      <c r="E474" s="575" t="s">
        <v>2254</v>
      </c>
      <c r="F474" s="608" t="s">
        <v>2255</v>
      </c>
      <c r="G474" s="576">
        <v>0</v>
      </c>
      <c r="H474" s="576" t="s">
        <v>0</v>
      </c>
      <c r="I474" s="576">
        <v>1</v>
      </c>
      <c r="J474" s="454">
        <v>0.25</v>
      </c>
      <c r="K474" s="538"/>
      <c r="L474" s="919"/>
      <c r="M474" s="920"/>
      <c r="N474" s="920"/>
      <c r="O474" s="920"/>
      <c r="P474" s="920"/>
      <c r="Q474" s="920"/>
      <c r="R474" s="920"/>
      <c r="S474" s="920"/>
      <c r="T474" s="920"/>
      <c r="U474" s="921"/>
      <c r="V474" s="893"/>
      <c r="W474" s="893"/>
      <c r="X474" s="466"/>
      <c r="Y474" s="466"/>
      <c r="Z474" s="466"/>
      <c r="AA474" s="466"/>
      <c r="AB474" s="466"/>
      <c r="AC474" s="466"/>
      <c r="AD474" s="466"/>
      <c r="AE474" s="466"/>
      <c r="AF474" s="752"/>
      <c r="AG474" s="4276"/>
      <c r="AH474" s="2271" t="s">
        <v>2303</v>
      </c>
      <c r="AI474" s="4142" t="s">
        <v>661</v>
      </c>
      <c r="AJ474" s="4277"/>
      <c r="AK474" s="4158"/>
      <c r="AL474" s="4856"/>
      <c r="AM474" s="4156">
        <v>86250383</v>
      </c>
      <c r="AN474" s="2253"/>
      <c r="AO474" s="2254"/>
      <c r="AP474" s="2255"/>
      <c r="AQ474" s="2256"/>
      <c r="AR474" s="4158">
        <v>2201090105</v>
      </c>
      <c r="AS474" s="4279"/>
      <c r="AT474" s="4158"/>
      <c r="AU474" s="2274"/>
      <c r="AV474" s="2274"/>
      <c r="AW474" s="4280"/>
      <c r="AX474" s="4280"/>
      <c r="AY474" s="4156">
        <v>86250383</v>
      </c>
      <c r="AZ474" s="2271"/>
      <c r="BA474" s="2271" t="s">
        <v>349</v>
      </c>
      <c r="BB474" s="2271" t="s">
        <v>2304</v>
      </c>
      <c r="BC474" s="2271" t="s">
        <v>2303</v>
      </c>
      <c r="BD474" s="2271" t="s">
        <v>2305</v>
      </c>
      <c r="BE474" s="4151"/>
      <c r="BF474" s="4156">
        <v>86250383</v>
      </c>
      <c r="BG474" s="4158">
        <v>2017001118</v>
      </c>
      <c r="BH474" s="4151"/>
      <c r="BI474" s="2275">
        <v>86250383</v>
      </c>
      <c r="BJ474" s="4142"/>
      <c r="BK474" s="4152"/>
      <c r="BL474" s="2024"/>
      <c r="BM474" s="2025"/>
      <c r="BN474" s="1902"/>
      <c r="BO474" s="1878"/>
      <c r="BP474" s="1878"/>
      <c r="BQ474" s="1915"/>
      <c r="BR474" s="2105"/>
      <c r="BS474" s="2106"/>
      <c r="BT474" s="2106"/>
      <c r="BU474" s="2106"/>
      <c r="BV474" s="2106"/>
      <c r="BW474" s="2106"/>
      <c r="BX474" s="2106"/>
      <c r="BY474" s="2106"/>
      <c r="BZ474" s="2106"/>
      <c r="CA474" s="2106"/>
      <c r="CB474" s="2106"/>
      <c r="CC474" s="2106"/>
      <c r="CD474" s="1917" t="s">
        <v>1713</v>
      </c>
    </row>
    <row r="475" spans="1:82" s="836" customFormat="1" ht="61.5" customHeight="1" x14ac:dyDescent="0.2">
      <c r="A475" s="930" t="s">
        <v>161</v>
      </c>
      <c r="B475" s="889" t="s">
        <v>125</v>
      </c>
      <c r="C475" s="968" t="s">
        <v>126</v>
      </c>
      <c r="D475" s="918">
        <v>55</v>
      </c>
      <c r="E475" s="575" t="s">
        <v>2254</v>
      </c>
      <c r="F475" s="608" t="s">
        <v>2255</v>
      </c>
      <c r="G475" s="576">
        <v>0</v>
      </c>
      <c r="H475" s="576" t="s">
        <v>0</v>
      </c>
      <c r="I475" s="576">
        <v>1</v>
      </c>
      <c r="J475" s="454">
        <v>0.25</v>
      </c>
      <c r="K475" s="538"/>
      <c r="L475" s="919"/>
      <c r="M475" s="920"/>
      <c r="N475" s="920"/>
      <c r="O475" s="920"/>
      <c r="P475" s="920"/>
      <c r="Q475" s="920"/>
      <c r="R475" s="920"/>
      <c r="S475" s="920"/>
      <c r="T475" s="920"/>
      <c r="U475" s="921"/>
      <c r="V475" s="893"/>
      <c r="W475" s="893"/>
      <c r="X475" s="466"/>
      <c r="Y475" s="466"/>
      <c r="Z475" s="466"/>
      <c r="AA475" s="466"/>
      <c r="AB475" s="466"/>
      <c r="AC475" s="466"/>
      <c r="AD475" s="466"/>
      <c r="AE475" s="466"/>
      <c r="AF475" s="752"/>
      <c r="AG475" s="4276"/>
      <c r="AH475" s="2271" t="s">
        <v>2306</v>
      </c>
      <c r="AI475" s="4142" t="s">
        <v>661</v>
      </c>
      <c r="AJ475" s="4277"/>
      <c r="AK475" s="4158"/>
      <c r="AL475" s="4856"/>
      <c r="AM475" s="4156">
        <v>25064095</v>
      </c>
      <c r="AN475" s="2253"/>
      <c r="AO475" s="2254"/>
      <c r="AP475" s="2255"/>
      <c r="AQ475" s="2256"/>
      <c r="AR475" s="4158">
        <v>2201090105</v>
      </c>
      <c r="AS475" s="4279"/>
      <c r="AT475" s="4158"/>
      <c r="AU475" s="2274"/>
      <c r="AV475" s="2274"/>
      <c r="AW475" s="4280"/>
      <c r="AX475" s="4280"/>
      <c r="AY475" s="4156">
        <v>25064095</v>
      </c>
      <c r="AZ475" s="2271"/>
      <c r="BA475" s="2271" t="s">
        <v>349</v>
      </c>
      <c r="BB475" s="2271" t="s">
        <v>2307</v>
      </c>
      <c r="BC475" s="2271" t="s">
        <v>2306</v>
      </c>
      <c r="BD475" s="2271" t="s">
        <v>2308</v>
      </c>
      <c r="BE475" s="4151"/>
      <c r="BF475" s="4156">
        <v>25064095</v>
      </c>
      <c r="BG475" s="4158">
        <v>2017001137</v>
      </c>
      <c r="BH475" s="4151"/>
      <c r="BI475" s="2275">
        <v>25064095</v>
      </c>
      <c r="BJ475" s="4142"/>
      <c r="BK475" s="4152"/>
      <c r="BL475" s="2024"/>
      <c r="BM475" s="2025"/>
      <c r="BN475" s="1902"/>
      <c r="BO475" s="1878"/>
      <c r="BP475" s="1878"/>
      <c r="BQ475" s="1915"/>
      <c r="BR475" s="2105"/>
      <c r="BS475" s="2106"/>
      <c r="BT475" s="2106"/>
      <c r="BU475" s="2106"/>
      <c r="BV475" s="2106"/>
      <c r="BW475" s="2106"/>
      <c r="BX475" s="2106"/>
      <c r="BY475" s="2106"/>
      <c r="BZ475" s="2106"/>
      <c r="CA475" s="2106"/>
      <c r="CB475" s="2106"/>
      <c r="CC475" s="2106"/>
      <c r="CD475" s="1917" t="s">
        <v>1713</v>
      </c>
    </row>
    <row r="476" spans="1:82" s="836" customFormat="1" ht="61.5" customHeight="1" x14ac:dyDescent="0.2">
      <c r="A476" s="930" t="s">
        <v>161</v>
      </c>
      <c r="B476" s="889" t="s">
        <v>125</v>
      </c>
      <c r="C476" s="968" t="s">
        <v>126</v>
      </c>
      <c r="D476" s="918">
        <v>55</v>
      </c>
      <c r="E476" s="575" t="s">
        <v>2254</v>
      </c>
      <c r="F476" s="608" t="s">
        <v>2255</v>
      </c>
      <c r="G476" s="576">
        <v>0</v>
      </c>
      <c r="H476" s="576" t="s">
        <v>0</v>
      </c>
      <c r="I476" s="576">
        <v>1</v>
      </c>
      <c r="J476" s="454">
        <v>0.25</v>
      </c>
      <c r="K476" s="538"/>
      <c r="L476" s="919"/>
      <c r="M476" s="920"/>
      <c r="N476" s="920"/>
      <c r="O476" s="920"/>
      <c r="P476" s="920"/>
      <c r="Q476" s="920"/>
      <c r="R476" s="920"/>
      <c r="S476" s="920"/>
      <c r="T476" s="920"/>
      <c r="U476" s="921"/>
      <c r="V476" s="893"/>
      <c r="W476" s="893"/>
      <c r="X476" s="466"/>
      <c r="Y476" s="466"/>
      <c r="Z476" s="466"/>
      <c r="AA476" s="466"/>
      <c r="AB476" s="466"/>
      <c r="AC476" s="466"/>
      <c r="AD476" s="466"/>
      <c r="AE476" s="466"/>
      <c r="AF476" s="752"/>
      <c r="AG476" s="4276"/>
      <c r="AH476" s="2271" t="s">
        <v>2309</v>
      </c>
      <c r="AI476" s="4142" t="s">
        <v>795</v>
      </c>
      <c r="AJ476" s="4277"/>
      <c r="AK476" s="4158"/>
      <c r="AL476" s="4856"/>
      <c r="AM476" s="4156">
        <v>191953267</v>
      </c>
      <c r="AN476" s="2253"/>
      <c r="AO476" s="2254"/>
      <c r="AP476" s="2255"/>
      <c r="AQ476" s="2256"/>
      <c r="AR476" s="4158">
        <v>2201090105</v>
      </c>
      <c r="AS476" s="4279"/>
      <c r="AT476" s="4158"/>
      <c r="AU476" s="2274"/>
      <c r="AV476" s="2274"/>
      <c r="AW476" s="4280"/>
      <c r="AX476" s="4280"/>
      <c r="AY476" s="4156">
        <v>191953267</v>
      </c>
      <c r="AZ476" s="2271"/>
      <c r="BA476" s="2271" t="s">
        <v>349</v>
      </c>
      <c r="BB476" s="2271" t="s">
        <v>2310</v>
      </c>
      <c r="BC476" s="2271" t="s">
        <v>2309</v>
      </c>
      <c r="BD476" s="2271" t="s">
        <v>2311</v>
      </c>
      <c r="BE476" s="4151"/>
      <c r="BF476" s="4156">
        <v>191953267</v>
      </c>
      <c r="BG476" s="4158">
        <v>2017001247</v>
      </c>
      <c r="BH476" s="4151"/>
      <c r="BI476" s="2275">
        <v>191953267</v>
      </c>
      <c r="BJ476" s="4142"/>
      <c r="BK476" s="4152"/>
      <c r="BL476" s="2024"/>
      <c r="BM476" s="2025"/>
      <c r="BN476" s="1902"/>
      <c r="BO476" s="1878"/>
      <c r="BP476" s="1878"/>
      <c r="BQ476" s="1915"/>
      <c r="BR476" s="2105"/>
      <c r="BS476" s="2106"/>
      <c r="BT476" s="2106"/>
      <c r="BU476" s="2106"/>
      <c r="BV476" s="2106"/>
      <c r="BW476" s="2106"/>
      <c r="BX476" s="2106"/>
      <c r="BY476" s="2106"/>
      <c r="BZ476" s="2106"/>
      <c r="CA476" s="2106"/>
      <c r="CB476" s="2106"/>
      <c r="CC476" s="2106"/>
      <c r="CD476" s="1917" t="s">
        <v>1713</v>
      </c>
    </row>
    <row r="477" spans="1:82" s="836" customFormat="1" ht="61.5" customHeight="1" x14ac:dyDescent="0.2">
      <c r="A477" s="930" t="s">
        <v>161</v>
      </c>
      <c r="B477" s="889" t="s">
        <v>125</v>
      </c>
      <c r="C477" s="968" t="s">
        <v>126</v>
      </c>
      <c r="D477" s="918">
        <v>55</v>
      </c>
      <c r="E477" s="575" t="s">
        <v>2254</v>
      </c>
      <c r="F477" s="608" t="s">
        <v>2255</v>
      </c>
      <c r="G477" s="576">
        <v>0</v>
      </c>
      <c r="H477" s="576" t="s">
        <v>0</v>
      </c>
      <c r="I477" s="576">
        <v>1</v>
      </c>
      <c r="J477" s="454">
        <v>0.25</v>
      </c>
      <c r="K477" s="538"/>
      <c r="L477" s="919"/>
      <c r="M477" s="920"/>
      <c r="N477" s="920"/>
      <c r="O477" s="920"/>
      <c r="P477" s="920"/>
      <c r="Q477" s="920"/>
      <c r="R477" s="920"/>
      <c r="S477" s="920"/>
      <c r="T477" s="920"/>
      <c r="U477" s="921"/>
      <c r="V477" s="893"/>
      <c r="W477" s="893"/>
      <c r="X477" s="466"/>
      <c r="Y477" s="466"/>
      <c r="Z477" s="466"/>
      <c r="AA477" s="466"/>
      <c r="AB477" s="466"/>
      <c r="AC477" s="466"/>
      <c r="AD477" s="466"/>
      <c r="AE477" s="466"/>
      <c r="AF477" s="752"/>
      <c r="AG477" s="4276"/>
      <c r="AH477" s="2271" t="s">
        <v>2312</v>
      </c>
      <c r="AI477" s="4142" t="s">
        <v>795</v>
      </c>
      <c r="AJ477" s="4277"/>
      <c r="AK477" s="4158"/>
      <c r="AL477" s="4856"/>
      <c r="AM477" s="4156">
        <v>28962603</v>
      </c>
      <c r="AN477" s="2253"/>
      <c r="AO477" s="2254"/>
      <c r="AP477" s="2255"/>
      <c r="AQ477" s="2256"/>
      <c r="AR477" s="4158">
        <v>2201090105</v>
      </c>
      <c r="AS477" s="4279"/>
      <c r="AT477" s="4158"/>
      <c r="AU477" s="2274"/>
      <c r="AV477" s="2274"/>
      <c r="AW477" s="4280"/>
      <c r="AX477" s="4280"/>
      <c r="AY477" s="4156">
        <v>28962603</v>
      </c>
      <c r="AZ477" s="2271"/>
      <c r="BA477" s="2271" t="s">
        <v>349</v>
      </c>
      <c r="BB477" s="2271" t="s">
        <v>2313</v>
      </c>
      <c r="BC477" s="2271" t="s">
        <v>2312</v>
      </c>
      <c r="BD477" s="2271" t="s">
        <v>2314</v>
      </c>
      <c r="BE477" s="4151"/>
      <c r="BF477" s="4156">
        <v>28962603</v>
      </c>
      <c r="BG477" s="4227">
        <v>2017001273</v>
      </c>
      <c r="BH477" s="4490"/>
      <c r="BI477" s="2275">
        <v>28962603</v>
      </c>
      <c r="BJ477" s="4142"/>
      <c r="BK477" s="4152"/>
      <c r="BL477" s="2024"/>
      <c r="BM477" s="2025"/>
      <c r="BN477" s="1902"/>
      <c r="BO477" s="1878"/>
      <c r="BP477" s="1878"/>
      <c r="BQ477" s="1915"/>
      <c r="BR477" s="2105"/>
      <c r="BS477" s="2106"/>
      <c r="BT477" s="2106"/>
      <c r="BU477" s="2106"/>
      <c r="BV477" s="2106"/>
      <c r="BW477" s="2106"/>
      <c r="BX477" s="2106"/>
      <c r="BY477" s="2106"/>
      <c r="BZ477" s="2106"/>
      <c r="CA477" s="2106"/>
      <c r="CB477" s="2106"/>
      <c r="CC477" s="2106"/>
      <c r="CD477" s="1917" t="s">
        <v>1713</v>
      </c>
    </row>
    <row r="478" spans="1:82" s="836" customFormat="1" ht="61.5" customHeight="1" x14ac:dyDescent="0.2">
      <c r="A478" s="930" t="s">
        <v>161</v>
      </c>
      <c r="B478" s="889" t="s">
        <v>125</v>
      </c>
      <c r="C478" s="968" t="s">
        <v>126</v>
      </c>
      <c r="D478" s="918">
        <v>55</v>
      </c>
      <c r="E478" s="575" t="s">
        <v>2254</v>
      </c>
      <c r="F478" s="608" t="s">
        <v>2255</v>
      </c>
      <c r="G478" s="576">
        <v>0</v>
      </c>
      <c r="H478" s="576" t="s">
        <v>0</v>
      </c>
      <c r="I478" s="576">
        <v>1</v>
      </c>
      <c r="J478" s="454">
        <v>0.25</v>
      </c>
      <c r="K478" s="538"/>
      <c r="L478" s="919"/>
      <c r="M478" s="920"/>
      <c r="N478" s="920"/>
      <c r="O478" s="920"/>
      <c r="P478" s="920"/>
      <c r="Q478" s="920"/>
      <c r="R478" s="920"/>
      <c r="S478" s="920"/>
      <c r="T478" s="920"/>
      <c r="U478" s="921"/>
      <c r="V478" s="893"/>
      <c r="W478" s="893"/>
      <c r="X478" s="466"/>
      <c r="Y478" s="466"/>
      <c r="Z478" s="466"/>
      <c r="AA478" s="466"/>
      <c r="AB478" s="466"/>
      <c r="AC478" s="466"/>
      <c r="AD478" s="466"/>
      <c r="AE478" s="466"/>
      <c r="AF478" s="752"/>
      <c r="AG478" s="4276"/>
      <c r="AH478" s="2271" t="s">
        <v>2315</v>
      </c>
      <c r="AI478" s="4142" t="s">
        <v>795</v>
      </c>
      <c r="AJ478" s="4277"/>
      <c r="AK478" s="4158"/>
      <c r="AL478" s="4856"/>
      <c r="AM478" s="4156">
        <v>14756000</v>
      </c>
      <c r="AN478" s="2253"/>
      <c r="AO478" s="2254"/>
      <c r="AP478" s="2255"/>
      <c r="AQ478" s="2256"/>
      <c r="AR478" s="4158">
        <v>2201090105</v>
      </c>
      <c r="AS478" s="4279"/>
      <c r="AT478" s="4158"/>
      <c r="AU478" s="2274"/>
      <c r="AV478" s="2274"/>
      <c r="AW478" s="4280"/>
      <c r="AX478" s="4280"/>
      <c r="AY478" s="4156">
        <v>14756000</v>
      </c>
      <c r="AZ478" s="2271"/>
      <c r="BA478" s="2271" t="s">
        <v>349</v>
      </c>
      <c r="BB478" s="2271" t="s">
        <v>943</v>
      </c>
      <c r="BC478" s="2271" t="s">
        <v>2315</v>
      </c>
      <c r="BD478" s="2271" t="s">
        <v>2316</v>
      </c>
      <c r="BE478" s="4151"/>
      <c r="BF478" s="4156">
        <v>14756000</v>
      </c>
      <c r="BG478" s="4857">
        <v>2017001284</v>
      </c>
      <c r="BH478" s="4217"/>
      <c r="BI478" s="2275">
        <v>14756000</v>
      </c>
      <c r="BJ478" s="4142"/>
      <c r="BK478" s="4152"/>
      <c r="BL478" s="2024"/>
      <c r="BM478" s="2025"/>
      <c r="BN478" s="1902"/>
      <c r="BO478" s="1878"/>
      <c r="BP478" s="1878"/>
      <c r="BQ478" s="1915"/>
      <c r="BR478" s="2105"/>
      <c r="BS478" s="2106"/>
      <c r="BT478" s="2106"/>
      <c r="BU478" s="2106"/>
      <c r="BV478" s="2106"/>
      <c r="BW478" s="2106"/>
      <c r="BX478" s="2106"/>
      <c r="BY478" s="2106"/>
      <c r="BZ478" s="2106"/>
      <c r="CA478" s="2106"/>
      <c r="CB478" s="2106"/>
      <c r="CC478" s="2106"/>
      <c r="CD478" s="1917" t="s">
        <v>1713</v>
      </c>
    </row>
    <row r="479" spans="1:82" s="836" customFormat="1" ht="61.5" customHeight="1" x14ac:dyDescent="0.2">
      <c r="A479" s="930" t="s">
        <v>161</v>
      </c>
      <c r="B479" s="889" t="s">
        <v>125</v>
      </c>
      <c r="C479" s="968" t="s">
        <v>126</v>
      </c>
      <c r="D479" s="918">
        <v>55</v>
      </c>
      <c r="E479" s="575" t="s">
        <v>2254</v>
      </c>
      <c r="F479" s="608" t="s">
        <v>2255</v>
      </c>
      <c r="G479" s="576">
        <v>0</v>
      </c>
      <c r="H479" s="576" t="s">
        <v>0</v>
      </c>
      <c r="I479" s="576">
        <v>1</v>
      </c>
      <c r="J479" s="454">
        <v>0.25</v>
      </c>
      <c r="K479" s="538"/>
      <c r="L479" s="919"/>
      <c r="M479" s="920"/>
      <c r="N479" s="920"/>
      <c r="O479" s="920"/>
      <c r="P479" s="920"/>
      <c r="Q479" s="920"/>
      <c r="R479" s="920"/>
      <c r="S479" s="920"/>
      <c r="T479" s="920"/>
      <c r="U479" s="921"/>
      <c r="V479" s="893"/>
      <c r="W479" s="893"/>
      <c r="X479" s="466"/>
      <c r="Y479" s="466"/>
      <c r="Z479" s="466"/>
      <c r="AA479" s="466"/>
      <c r="AB479" s="466"/>
      <c r="AC479" s="466"/>
      <c r="AD479" s="466"/>
      <c r="AE479" s="466"/>
      <c r="AF479" s="752"/>
      <c r="AG479" s="4276"/>
      <c r="AH479" s="2271" t="s">
        <v>2317</v>
      </c>
      <c r="AI479" s="4142" t="s">
        <v>719</v>
      </c>
      <c r="AJ479" s="4277"/>
      <c r="AK479" s="4158"/>
      <c r="AL479" s="4856"/>
      <c r="AM479" s="4156">
        <v>13500000</v>
      </c>
      <c r="AN479" s="2253"/>
      <c r="AO479" s="2254"/>
      <c r="AP479" s="2255"/>
      <c r="AQ479" s="2256"/>
      <c r="AR479" s="4158">
        <v>2201090105</v>
      </c>
      <c r="AS479" s="4279"/>
      <c r="AT479" s="4158"/>
      <c r="AU479" s="2274"/>
      <c r="AV479" s="2274"/>
      <c r="AW479" s="4280"/>
      <c r="AX479" s="4280"/>
      <c r="AY479" s="4156">
        <v>13500000</v>
      </c>
      <c r="AZ479" s="2271"/>
      <c r="BA479" s="2271" t="s">
        <v>349</v>
      </c>
      <c r="BB479" s="2271" t="s">
        <v>2313</v>
      </c>
      <c r="BC479" s="2271" t="s">
        <v>2317</v>
      </c>
      <c r="BD479" s="2271" t="s">
        <v>2318</v>
      </c>
      <c r="BE479" s="4151"/>
      <c r="BF479" s="4156">
        <v>13500000</v>
      </c>
      <c r="BG479" s="4857">
        <v>2017001378</v>
      </c>
      <c r="BH479" s="4217"/>
      <c r="BI479" s="2275">
        <v>13500000</v>
      </c>
      <c r="BJ479" s="4142"/>
      <c r="BK479" s="4152"/>
      <c r="BL479" s="2024"/>
      <c r="BM479" s="2025"/>
      <c r="BN479" s="1902"/>
      <c r="BO479" s="1878"/>
      <c r="BP479" s="1878"/>
      <c r="BQ479" s="1915"/>
      <c r="BR479" s="2105"/>
      <c r="BS479" s="2106"/>
      <c r="BT479" s="2106"/>
      <c r="BU479" s="2106"/>
      <c r="BV479" s="2106"/>
      <c r="BW479" s="2106"/>
      <c r="BX479" s="2106"/>
      <c r="BY479" s="2106"/>
      <c r="BZ479" s="2106"/>
      <c r="CA479" s="2106"/>
      <c r="CB479" s="2106"/>
      <c r="CC479" s="2106"/>
      <c r="CD479" s="1917" t="s">
        <v>1713</v>
      </c>
    </row>
    <row r="480" spans="1:82" s="839" customFormat="1" ht="61.5" customHeight="1" x14ac:dyDescent="0.2">
      <c r="A480" s="930" t="s">
        <v>161</v>
      </c>
      <c r="B480" s="889" t="s">
        <v>125</v>
      </c>
      <c r="C480" s="968" t="s">
        <v>126</v>
      </c>
      <c r="D480" s="918">
        <v>55</v>
      </c>
      <c r="E480" s="575" t="s">
        <v>2254</v>
      </c>
      <c r="F480" s="608" t="s">
        <v>2255</v>
      </c>
      <c r="G480" s="576">
        <v>0</v>
      </c>
      <c r="H480" s="576" t="s">
        <v>0</v>
      </c>
      <c r="I480" s="576">
        <v>1</v>
      </c>
      <c r="J480" s="454">
        <v>0.25</v>
      </c>
      <c r="K480" s="538"/>
      <c r="L480" s="919"/>
      <c r="M480" s="920"/>
      <c r="N480" s="920"/>
      <c r="O480" s="920"/>
      <c r="P480" s="920"/>
      <c r="Q480" s="920"/>
      <c r="R480" s="920"/>
      <c r="S480" s="920"/>
      <c r="T480" s="920"/>
      <c r="U480" s="921"/>
      <c r="V480" s="893"/>
      <c r="W480" s="893"/>
      <c r="X480" s="466"/>
      <c r="Y480" s="466"/>
      <c r="Z480" s="466"/>
      <c r="AA480" s="466"/>
      <c r="AB480" s="466"/>
      <c r="AC480" s="466"/>
      <c r="AD480" s="466"/>
      <c r="AE480" s="466"/>
      <c r="AF480" s="752"/>
      <c r="AG480" s="4276"/>
      <c r="AH480" s="2271" t="s">
        <v>2319</v>
      </c>
      <c r="AI480" s="4142" t="s">
        <v>2003</v>
      </c>
      <c r="AJ480" s="4277"/>
      <c r="AK480" s="4158"/>
      <c r="AL480" s="4856"/>
      <c r="AM480" s="4156">
        <v>1026800</v>
      </c>
      <c r="AN480" s="2253"/>
      <c r="AO480" s="2254"/>
      <c r="AP480" s="2255"/>
      <c r="AQ480" s="2256"/>
      <c r="AR480" s="4158">
        <v>2201090105</v>
      </c>
      <c r="AS480" s="4279"/>
      <c r="AT480" s="4158"/>
      <c r="AU480" s="2274"/>
      <c r="AV480" s="2274"/>
      <c r="AW480" s="4280"/>
      <c r="AX480" s="4280"/>
      <c r="AY480" s="4156">
        <v>1026800</v>
      </c>
      <c r="AZ480" s="2271"/>
      <c r="BA480" s="2271" t="s">
        <v>349</v>
      </c>
      <c r="BB480" s="2271" t="s">
        <v>2320</v>
      </c>
      <c r="BC480" s="2271" t="s">
        <v>2319</v>
      </c>
      <c r="BD480" s="2271" t="s">
        <v>2321</v>
      </c>
      <c r="BE480" s="4151"/>
      <c r="BF480" s="4156">
        <v>1026800</v>
      </c>
      <c r="BG480" s="4857">
        <v>2017001450</v>
      </c>
      <c r="BH480" s="4217"/>
      <c r="BI480" s="2275">
        <v>1026800</v>
      </c>
      <c r="BJ480" s="4142"/>
      <c r="BK480" s="4152"/>
      <c r="BL480" s="2024"/>
      <c r="BM480" s="2025"/>
      <c r="BN480" s="1902"/>
      <c r="BO480" s="1878"/>
      <c r="BP480" s="1878"/>
      <c r="BQ480" s="1915"/>
      <c r="BR480" s="2105"/>
      <c r="BS480" s="2106"/>
      <c r="BT480" s="2106"/>
      <c r="BU480" s="2106"/>
      <c r="BV480" s="2106"/>
      <c r="BW480" s="2106"/>
      <c r="BX480" s="2106"/>
      <c r="BY480" s="2106"/>
      <c r="BZ480" s="2106"/>
      <c r="CA480" s="2106"/>
      <c r="CB480" s="2106"/>
      <c r="CC480" s="2106"/>
      <c r="CD480" s="1917" t="s">
        <v>1713</v>
      </c>
    </row>
    <row r="481" spans="1:82" s="836" customFormat="1" ht="61.5" customHeight="1" x14ac:dyDescent="0.2">
      <c r="A481" s="930" t="s">
        <v>161</v>
      </c>
      <c r="B481" s="889" t="s">
        <v>125</v>
      </c>
      <c r="C481" s="968" t="s">
        <v>126</v>
      </c>
      <c r="D481" s="918">
        <v>55</v>
      </c>
      <c r="E481" s="575" t="s">
        <v>2254</v>
      </c>
      <c r="F481" s="608" t="s">
        <v>2255</v>
      </c>
      <c r="G481" s="576">
        <v>0</v>
      </c>
      <c r="H481" s="576" t="s">
        <v>0</v>
      </c>
      <c r="I481" s="576">
        <v>1</v>
      </c>
      <c r="J481" s="454">
        <v>0.25</v>
      </c>
      <c r="K481" s="538"/>
      <c r="L481" s="919"/>
      <c r="M481" s="920"/>
      <c r="N481" s="920"/>
      <c r="O481" s="920"/>
      <c r="P481" s="920"/>
      <c r="Q481" s="920"/>
      <c r="R481" s="920"/>
      <c r="S481" s="920"/>
      <c r="T481" s="920"/>
      <c r="U481" s="921"/>
      <c r="V481" s="893"/>
      <c r="W481" s="893"/>
      <c r="X481" s="466"/>
      <c r="Y481" s="466"/>
      <c r="Z481" s="466"/>
      <c r="AA481" s="466"/>
      <c r="AB481" s="466"/>
      <c r="AC481" s="466"/>
      <c r="AD481" s="466"/>
      <c r="AE481" s="466"/>
      <c r="AF481" s="752"/>
      <c r="AG481" s="4276"/>
      <c r="AH481" s="2271" t="s">
        <v>2319</v>
      </c>
      <c r="AI481" s="4142" t="s">
        <v>2003</v>
      </c>
      <c r="AJ481" s="4277"/>
      <c r="AK481" s="4158"/>
      <c r="AL481" s="4856"/>
      <c r="AM481" s="4156">
        <v>78973200</v>
      </c>
      <c r="AN481" s="2253"/>
      <c r="AO481" s="2254"/>
      <c r="AP481" s="2255"/>
      <c r="AQ481" s="2256"/>
      <c r="AR481" s="4158">
        <v>2201090105</v>
      </c>
      <c r="AS481" s="4279"/>
      <c r="AT481" s="4158"/>
      <c r="AU481" s="2274"/>
      <c r="AV481" s="2274"/>
      <c r="AW481" s="4280"/>
      <c r="AX481" s="4280"/>
      <c r="AY481" s="4156">
        <v>78973200</v>
      </c>
      <c r="AZ481" s="2271"/>
      <c r="BA481" s="2271" t="s">
        <v>349</v>
      </c>
      <c r="BB481" s="2271" t="s">
        <v>2320</v>
      </c>
      <c r="BC481" s="2271" t="s">
        <v>2319</v>
      </c>
      <c r="BD481" s="2271" t="s">
        <v>2321</v>
      </c>
      <c r="BE481" s="4151"/>
      <c r="BF481" s="4156">
        <v>78973200</v>
      </c>
      <c r="BG481" s="4857">
        <v>2017001450</v>
      </c>
      <c r="BH481" s="4217"/>
      <c r="BI481" s="2275">
        <v>78973200</v>
      </c>
      <c r="BJ481" s="4142"/>
      <c r="BK481" s="4152"/>
      <c r="BL481" s="2024"/>
      <c r="BM481" s="2025"/>
      <c r="BN481" s="1902"/>
      <c r="BO481" s="1878"/>
      <c r="BP481" s="1878"/>
      <c r="BQ481" s="1915"/>
      <c r="BR481" s="2105"/>
      <c r="BS481" s="2106"/>
      <c r="BT481" s="2106"/>
      <c r="BU481" s="2106"/>
      <c r="BV481" s="2106"/>
      <c r="BW481" s="2106"/>
      <c r="BX481" s="2106"/>
      <c r="BY481" s="2106"/>
      <c r="BZ481" s="2106"/>
      <c r="CA481" s="2106"/>
      <c r="CB481" s="2106"/>
      <c r="CC481" s="2106"/>
      <c r="CD481" s="1917" t="s">
        <v>1713</v>
      </c>
    </row>
    <row r="482" spans="1:82" s="836" customFormat="1" ht="61.5" customHeight="1" x14ac:dyDescent="0.2">
      <c r="A482" s="930" t="s">
        <v>161</v>
      </c>
      <c r="B482" s="889" t="s">
        <v>125</v>
      </c>
      <c r="C482" s="968" t="s">
        <v>126</v>
      </c>
      <c r="D482" s="918">
        <v>55</v>
      </c>
      <c r="E482" s="575" t="s">
        <v>2254</v>
      </c>
      <c r="F482" s="608" t="s">
        <v>2255</v>
      </c>
      <c r="G482" s="576">
        <v>0</v>
      </c>
      <c r="H482" s="576" t="s">
        <v>0</v>
      </c>
      <c r="I482" s="576">
        <v>1</v>
      </c>
      <c r="J482" s="454">
        <v>0.25</v>
      </c>
      <c r="K482" s="538"/>
      <c r="L482" s="919"/>
      <c r="M482" s="920"/>
      <c r="N482" s="920"/>
      <c r="O482" s="920"/>
      <c r="P482" s="920"/>
      <c r="Q482" s="920"/>
      <c r="R482" s="920"/>
      <c r="S482" s="920"/>
      <c r="T482" s="920"/>
      <c r="U482" s="921"/>
      <c r="V482" s="893"/>
      <c r="W482" s="893"/>
      <c r="X482" s="466"/>
      <c r="Y482" s="466"/>
      <c r="Z482" s="466"/>
      <c r="AA482" s="466"/>
      <c r="AB482" s="466"/>
      <c r="AC482" s="466"/>
      <c r="AD482" s="466"/>
      <c r="AE482" s="466"/>
      <c r="AF482" s="752"/>
      <c r="AG482" s="4276"/>
      <c r="AH482" s="2271" t="s">
        <v>2322</v>
      </c>
      <c r="AI482" s="4142" t="s">
        <v>2003</v>
      </c>
      <c r="AJ482" s="4277"/>
      <c r="AK482" s="4158"/>
      <c r="AL482" s="4856"/>
      <c r="AM482" s="4156">
        <v>33654343</v>
      </c>
      <c r="AN482" s="2253"/>
      <c r="AO482" s="2254"/>
      <c r="AP482" s="2255"/>
      <c r="AQ482" s="2256"/>
      <c r="AR482" s="4158">
        <v>2201090105</v>
      </c>
      <c r="AS482" s="4279"/>
      <c r="AT482" s="4158"/>
      <c r="AU482" s="2274"/>
      <c r="AV482" s="2274"/>
      <c r="AW482" s="4280"/>
      <c r="AX482" s="4280"/>
      <c r="AY482" s="4156">
        <v>33654343</v>
      </c>
      <c r="AZ482" s="2271"/>
      <c r="BA482" s="2271" t="s">
        <v>349</v>
      </c>
      <c r="BB482" s="2271" t="s">
        <v>2323</v>
      </c>
      <c r="BC482" s="2271" t="s">
        <v>2322</v>
      </c>
      <c r="BD482" s="2271" t="s">
        <v>2324</v>
      </c>
      <c r="BE482" s="4151"/>
      <c r="BF482" s="4156">
        <v>33654343</v>
      </c>
      <c r="BG482" s="4857">
        <v>2017001473</v>
      </c>
      <c r="BH482" s="4217"/>
      <c r="BI482" s="2275">
        <v>33654343</v>
      </c>
      <c r="BJ482" s="4142"/>
      <c r="BK482" s="4152"/>
      <c r="BL482" s="2024"/>
      <c r="BM482" s="2025"/>
      <c r="BN482" s="1902"/>
      <c r="BO482" s="1878"/>
      <c r="BP482" s="1878"/>
      <c r="BQ482" s="1915"/>
      <c r="BR482" s="2105"/>
      <c r="BS482" s="2106"/>
      <c r="BT482" s="2106"/>
      <c r="BU482" s="2106"/>
      <c r="BV482" s="2106"/>
      <c r="BW482" s="2106"/>
      <c r="BX482" s="2106"/>
      <c r="BY482" s="2106"/>
      <c r="BZ482" s="2106"/>
      <c r="CA482" s="2106"/>
      <c r="CB482" s="2106"/>
      <c r="CC482" s="2106"/>
      <c r="CD482" s="1917" t="s">
        <v>1713</v>
      </c>
    </row>
    <row r="483" spans="1:82" s="836" customFormat="1" ht="61.5" customHeight="1" x14ac:dyDescent="0.2">
      <c r="A483" s="930" t="s">
        <v>161</v>
      </c>
      <c r="B483" s="889" t="s">
        <v>125</v>
      </c>
      <c r="C483" s="968" t="s">
        <v>126</v>
      </c>
      <c r="D483" s="918">
        <v>55</v>
      </c>
      <c r="E483" s="575" t="s">
        <v>2254</v>
      </c>
      <c r="F483" s="608" t="s">
        <v>2255</v>
      </c>
      <c r="G483" s="576">
        <v>0</v>
      </c>
      <c r="H483" s="576" t="s">
        <v>0</v>
      </c>
      <c r="I483" s="576">
        <v>1</v>
      </c>
      <c r="J483" s="454">
        <v>0.25</v>
      </c>
      <c r="K483" s="538"/>
      <c r="L483" s="919"/>
      <c r="M483" s="920"/>
      <c r="N483" s="920"/>
      <c r="O483" s="920"/>
      <c r="P483" s="920"/>
      <c r="Q483" s="920"/>
      <c r="R483" s="920"/>
      <c r="S483" s="920"/>
      <c r="T483" s="920"/>
      <c r="U483" s="921"/>
      <c r="V483" s="893"/>
      <c r="W483" s="893"/>
      <c r="X483" s="466"/>
      <c r="Y483" s="466"/>
      <c r="Z483" s="466"/>
      <c r="AA483" s="466"/>
      <c r="AB483" s="466"/>
      <c r="AC483" s="466"/>
      <c r="AD483" s="466"/>
      <c r="AE483" s="466"/>
      <c r="AF483" s="752"/>
      <c r="AG483" s="4276"/>
      <c r="AH483" s="2271" t="s">
        <v>2322</v>
      </c>
      <c r="AI483" s="4142" t="s">
        <v>2003</v>
      </c>
      <c r="AJ483" s="4277"/>
      <c r="AK483" s="4158"/>
      <c r="AL483" s="4856"/>
      <c r="AM483" s="4156">
        <v>33845657</v>
      </c>
      <c r="AN483" s="2253"/>
      <c r="AO483" s="2254"/>
      <c r="AP483" s="2255"/>
      <c r="AQ483" s="2256"/>
      <c r="AR483" s="4158">
        <v>2201090105</v>
      </c>
      <c r="AS483" s="4279"/>
      <c r="AT483" s="4158"/>
      <c r="AU483" s="2274"/>
      <c r="AV483" s="2274"/>
      <c r="AW483" s="4280"/>
      <c r="AX483" s="4280"/>
      <c r="AY483" s="4156">
        <v>33845657</v>
      </c>
      <c r="AZ483" s="2271"/>
      <c r="BA483" s="2271" t="s">
        <v>349</v>
      </c>
      <c r="BB483" s="2271" t="s">
        <v>2323</v>
      </c>
      <c r="BC483" s="2271" t="s">
        <v>2322</v>
      </c>
      <c r="BD483" s="2271" t="s">
        <v>2324</v>
      </c>
      <c r="BE483" s="4151"/>
      <c r="BF483" s="4156">
        <v>33845657</v>
      </c>
      <c r="BG483" s="4857">
        <v>2017001473</v>
      </c>
      <c r="BH483" s="4217"/>
      <c r="BI483" s="2275">
        <v>33845657</v>
      </c>
      <c r="BJ483" s="4142"/>
      <c r="BK483" s="4152"/>
      <c r="BL483" s="2024"/>
      <c r="BM483" s="2025"/>
      <c r="BN483" s="1902"/>
      <c r="BO483" s="1878"/>
      <c r="BP483" s="1878"/>
      <c r="BQ483" s="1915"/>
      <c r="BR483" s="2105"/>
      <c r="BS483" s="2106"/>
      <c r="BT483" s="2106"/>
      <c r="BU483" s="2106"/>
      <c r="BV483" s="2106"/>
      <c r="BW483" s="2106"/>
      <c r="BX483" s="2106"/>
      <c r="BY483" s="2106"/>
      <c r="BZ483" s="2106"/>
      <c r="CA483" s="2106"/>
      <c r="CB483" s="2106"/>
      <c r="CC483" s="2106"/>
      <c r="CD483" s="1917" t="s">
        <v>1713</v>
      </c>
    </row>
    <row r="484" spans="1:82" s="836" customFormat="1" ht="61.5" customHeight="1" x14ac:dyDescent="0.2">
      <c r="A484" s="930" t="s">
        <v>161</v>
      </c>
      <c r="B484" s="889" t="s">
        <v>125</v>
      </c>
      <c r="C484" s="968" t="s">
        <v>126</v>
      </c>
      <c r="D484" s="918">
        <v>55</v>
      </c>
      <c r="E484" s="575" t="s">
        <v>2254</v>
      </c>
      <c r="F484" s="608" t="s">
        <v>2255</v>
      </c>
      <c r="G484" s="576">
        <v>0</v>
      </c>
      <c r="H484" s="576" t="s">
        <v>0</v>
      </c>
      <c r="I484" s="576">
        <v>1</v>
      </c>
      <c r="J484" s="454">
        <v>0.25</v>
      </c>
      <c r="K484" s="538"/>
      <c r="L484" s="919"/>
      <c r="M484" s="920"/>
      <c r="N484" s="920"/>
      <c r="O484" s="920"/>
      <c r="P484" s="920"/>
      <c r="Q484" s="920"/>
      <c r="R484" s="920"/>
      <c r="S484" s="920"/>
      <c r="T484" s="920"/>
      <c r="U484" s="921"/>
      <c r="V484" s="893"/>
      <c r="W484" s="893"/>
      <c r="X484" s="466"/>
      <c r="Y484" s="466"/>
      <c r="Z484" s="466"/>
      <c r="AA484" s="466"/>
      <c r="AB484" s="466"/>
      <c r="AC484" s="466"/>
      <c r="AD484" s="466"/>
      <c r="AE484" s="466"/>
      <c r="AF484" s="752"/>
      <c r="AG484" s="4276"/>
      <c r="AH484" s="2271" t="s">
        <v>2325</v>
      </c>
      <c r="AI484" s="4142" t="s">
        <v>2003</v>
      </c>
      <c r="AJ484" s="4277"/>
      <c r="AK484" s="4158"/>
      <c r="AL484" s="4856"/>
      <c r="AM484" s="4156">
        <v>158136000</v>
      </c>
      <c r="AN484" s="2253"/>
      <c r="AO484" s="2254"/>
      <c r="AP484" s="2255"/>
      <c r="AQ484" s="2256"/>
      <c r="AR484" s="4158">
        <v>2201090105</v>
      </c>
      <c r="AS484" s="4279"/>
      <c r="AT484" s="4158"/>
      <c r="AU484" s="2274"/>
      <c r="AV484" s="2274"/>
      <c r="AW484" s="4280"/>
      <c r="AX484" s="4280"/>
      <c r="AY484" s="4156">
        <v>158136000</v>
      </c>
      <c r="AZ484" s="2271"/>
      <c r="BA484" s="2271" t="s">
        <v>349</v>
      </c>
      <c r="BB484" s="2271" t="s">
        <v>886</v>
      </c>
      <c r="BC484" s="2271" t="s">
        <v>2325</v>
      </c>
      <c r="BD484" s="2271"/>
      <c r="BE484" s="4151"/>
      <c r="BF484" s="4156">
        <v>158136000</v>
      </c>
      <c r="BG484" s="4857">
        <v>2017001487</v>
      </c>
      <c r="BH484" s="4217"/>
      <c r="BI484" s="2275">
        <v>158136000</v>
      </c>
      <c r="BJ484" s="4142"/>
      <c r="BK484" s="4152"/>
      <c r="BL484" s="2024"/>
      <c r="BM484" s="2025"/>
      <c r="BN484" s="1902"/>
      <c r="BO484" s="1878"/>
      <c r="BP484" s="1878"/>
      <c r="BQ484" s="1915"/>
      <c r="BR484" s="2105"/>
      <c r="BS484" s="2106"/>
      <c r="BT484" s="2106"/>
      <c r="BU484" s="2106"/>
      <c r="BV484" s="2106"/>
      <c r="BW484" s="2106"/>
      <c r="BX484" s="2106"/>
      <c r="BY484" s="2106"/>
      <c r="BZ484" s="2106"/>
      <c r="CA484" s="2106"/>
      <c r="CB484" s="2106"/>
      <c r="CC484" s="2106"/>
      <c r="CD484" s="1917" t="s">
        <v>1713</v>
      </c>
    </row>
    <row r="485" spans="1:82" s="836" customFormat="1" ht="61.5" customHeight="1" x14ac:dyDescent="0.2">
      <c r="A485" s="930" t="s">
        <v>161</v>
      </c>
      <c r="B485" s="889" t="s">
        <v>125</v>
      </c>
      <c r="C485" s="968" t="s">
        <v>126</v>
      </c>
      <c r="D485" s="918">
        <v>55</v>
      </c>
      <c r="E485" s="575" t="s">
        <v>2254</v>
      </c>
      <c r="F485" s="608" t="s">
        <v>2255</v>
      </c>
      <c r="G485" s="576">
        <v>0</v>
      </c>
      <c r="H485" s="576" t="s">
        <v>0</v>
      </c>
      <c r="I485" s="576">
        <v>1</v>
      </c>
      <c r="J485" s="454">
        <v>0.25</v>
      </c>
      <c r="K485" s="538"/>
      <c r="L485" s="919"/>
      <c r="M485" s="920"/>
      <c r="N485" s="920"/>
      <c r="O485" s="920"/>
      <c r="P485" s="920"/>
      <c r="Q485" s="920"/>
      <c r="R485" s="920"/>
      <c r="S485" s="920"/>
      <c r="T485" s="920"/>
      <c r="U485" s="921"/>
      <c r="V485" s="893"/>
      <c r="W485" s="893"/>
      <c r="X485" s="466"/>
      <c r="Y485" s="466"/>
      <c r="Z485" s="466"/>
      <c r="AA485" s="466"/>
      <c r="AB485" s="466"/>
      <c r="AC485" s="466"/>
      <c r="AD485" s="466"/>
      <c r="AE485" s="466"/>
      <c r="AF485" s="752"/>
      <c r="AG485" s="4276"/>
      <c r="AH485" s="2271" t="s">
        <v>2325</v>
      </c>
      <c r="AI485" s="4142" t="s">
        <v>2003</v>
      </c>
      <c r="AJ485" s="4277"/>
      <c r="AK485" s="4158"/>
      <c r="AL485" s="4856"/>
      <c r="AM485" s="4156">
        <v>11860200</v>
      </c>
      <c r="AN485" s="2253"/>
      <c r="AO485" s="2254"/>
      <c r="AP485" s="2255"/>
      <c r="AQ485" s="2256"/>
      <c r="AR485" s="4158">
        <v>2201090105</v>
      </c>
      <c r="AS485" s="4279"/>
      <c r="AT485" s="4158"/>
      <c r="AU485" s="2274"/>
      <c r="AV485" s="2274"/>
      <c r="AW485" s="4280"/>
      <c r="AX485" s="4280"/>
      <c r="AY485" s="4156">
        <v>11860200</v>
      </c>
      <c r="AZ485" s="2271"/>
      <c r="BA485" s="2271" t="s">
        <v>349</v>
      </c>
      <c r="BB485" s="2271" t="s">
        <v>886</v>
      </c>
      <c r="BC485" s="2271" t="s">
        <v>2325</v>
      </c>
      <c r="BD485" s="2271" t="s">
        <v>2103</v>
      </c>
      <c r="BE485" s="4151"/>
      <c r="BF485" s="4156">
        <v>11860200</v>
      </c>
      <c r="BG485" s="4857">
        <v>2017001515</v>
      </c>
      <c r="BH485" s="4217"/>
      <c r="BI485" s="2275">
        <v>11860200</v>
      </c>
      <c r="BJ485" s="4142"/>
      <c r="BK485" s="4152"/>
      <c r="BL485" s="2024"/>
      <c r="BM485" s="2025"/>
      <c r="BN485" s="1902"/>
      <c r="BO485" s="1878"/>
      <c r="BP485" s="1878"/>
      <c r="BQ485" s="1915"/>
      <c r="BR485" s="2105"/>
      <c r="BS485" s="2106"/>
      <c r="BT485" s="2106"/>
      <c r="BU485" s="2106"/>
      <c r="BV485" s="2106"/>
      <c r="BW485" s="2106"/>
      <c r="BX485" s="2106"/>
      <c r="BY485" s="2106"/>
      <c r="BZ485" s="2106"/>
      <c r="CA485" s="2106"/>
      <c r="CB485" s="2106"/>
      <c r="CC485" s="2106"/>
      <c r="CD485" s="1917" t="s">
        <v>1713</v>
      </c>
    </row>
    <row r="486" spans="1:82" s="836" customFormat="1" ht="61.5" customHeight="1" x14ac:dyDescent="0.2">
      <c r="A486" s="930" t="s">
        <v>161</v>
      </c>
      <c r="B486" s="889" t="s">
        <v>125</v>
      </c>
      <c r="C486" s="968" t="s">
        <v>126</v>
      </c>
      <c r="D486" s="918">
        <v>55</v>
      </c>
      <c r="E486" s="575" t="s">
        <v>2254</v>
      </c>
      <c r="F486" s="608" t="s">
        <v>2255</v>
      </c>
      <c r="G486" s="576">
        <v>0</v>
      </c>
      <c r="H486" s="576" t="s">
        <v>0</v>
      </c>
      <c r="I486" s="576">
        <v>1</v>
      </c>
      <c r="J486" s="454">
        <v>0.25</v>
      </c>
      <c r="K486" s="538"/>
      <c r="L486" s="919"/>
      <c r="M486" s="920"/>
      <c r="N486" s="920"/>
      <c r="O486" s="920"/>
      <c r="P486" s="920"/>
      <c r="Q486" s="920"/>
      <c r="R486" s="920"/>
      <c r="S486" s="920"/>
      <c r="T486" s="920"/>
      <c r="U486" s="921"/>
      <c r="V486" s="893"/>
      <c r="W486" s="893"/>
      <c r="X486" s="466"/>
      <c r="Y486" s="466"/>
      <c r="Z486" s="466"/>
      <c r="AA486" s="466"/>
      <c r="AB486" s="466"/>
      <c r="AC486" s="466"/>
      <c r="AD486" s="466"/>
      <c r="AE486" s="466"/>
      <c r="AF486" s="752"/>
      <c r="AG486" s="4276"/>
      <c r="AH486" s="2271" t="s">
        <v>2326</v>
      </c>
      <c r="AI486" s="4142" t="s">
        <v>2003</v>
      </c>
      <c r="AJ486" s="4277"/>
      <c r="AK486" s="4158"/>
      <c r="AL486" s="4856"/>
      <c r="AM486" s="4156">
        <v>13167000</v>
      </c>
      <c r="AN486" s="2253"/>
      <c r="AO486" s="2254"/>
      <c r="AP486" s="2255"/>
      <c r="AQ486" s="2256"/>
      <c r="AR486" s="4158">
        <v>2201090105</v>
      </c>
      <c r="AS486" s="4279"/>
      <c r="AT486" s="4158"/>
      <c r="AU486" s="2274"/>
      <c r="AV486" s="2274"/>
      <c r="AW486" s="4280"/>
      <c r="AX486" s="4280"/>
      <c r="AY486" s="4156">
        <v>13167000</v>
      </c>
      <c r="AZ486" s="2271"/>
      <c r="BA486" s="2271" t="s">
        <v>349</v>
      </c>
      <c r="BB486" s="2271" t="s">
        <v>2323</v>
      </c>
      <c r="BC486" s="2271" t="s">
        <v>2326</v>
      </c>
      <c r="BD486" s="2271" t="s">
        <v>2327</v>
      </c>
      <c r="BE486" s="4151"/>
      <c r="BF486" s="4156">
        <v>13167000</v>
      </c>
      <c r="BG486" s="4857">
        <v>2017001524</v>
      </c>
      <c r="BH486" s="4217"/>
      <c r="BI486" s="2275">
        <v>13167000</v>
      </c>
      <c r="BJ486" s="4142"/>
      <c r="BK486" s="4152"/>
      <c r="BL486" s="2024"/>
      <c r="BM486" s="2025"/>
      <c r="BN486" s="1902"/>
      <c r="BO486" s="1878"/>
      <c r="BP486" s="1878"/>
      <c r="BQ486" s="1915"/>
      <c r="BR486" s="2105"/>
      <c r="BS486" s="2106"/>
      <c r="BT486" s="2106"/>
      <c r="BU486" s="2106"/>
      <c r="BV486" s="2106"/>
      <c r="BW486" s="2106"/>
      <c r="BX486" s="2106"/>
      <c r="BY486" s="2106"/>
      <c r="BZ486" s="2106"/>
      <c r="CA486" s="2106"/>
      <c r="CB486" s="2106"/>
      <c r="CC486" s="2106"/>
      <c r="CD486" s="1917" t="s">
        <v>1713</v>
      </c>
    </row>
    <row r="487" spans="1:82" s="836" customFormat="1" ht="61.5" customHeight="1" x14ac:dyDescent="0.2">
      <c r="A487" s="917" t="s">
        <v>161</v>
      </c>
      <c r="B487" s="889" t="s">
        <v>125</v>
      </c>
      <c r="C487" s="968" t="s">
        <v>126</v>
      </c>
      <c r="D487" s="918">
        <v>55</v>
      </c>
      <c r="E487" s="575" t="s">
        <v>2254</v>
      </c>
      <c r="F487" s="608" t="s">
        <v>2255</v>
      </c>
      <c r="G487" s="576">
        <v>0</v>
      </c>
      <c r="H487" s="576" t="s">
        <v>0</v>
      </c>
      <c r="I487" s="576">
        <v>1</v>
      </c>
      <c r="J487" s="454">
        <v>0.25</v>
      </c>
      <c r="K487" s="538"/>
      <c r="L487" s="919"/>
      <c r="M487" s="920"/>
      <c r="N487" s="920"/>
      <c r="O487" s="920"/>
      <c r="P487" s="920"/>
      <c r="Q487" s="920"/>
      <c r="R487" s="920"/>
      <c r="S487" s="920"/>
      <c r="T487" s="920"/>
      <c r="U487" s="921"/>
      <c r="V487" s="893"/>
      <c r="W487" s="893"/>
      <c r="X487" s="466"/>
      <c r="Y487" s="466"/>
      <c r="Z487" s="466"/>
      <c r="AA487" s="466"/>
      <c r="AB487" s="466"/>
      <c r="AC487" s="466"/>
      <c r="AD487" s="466"/>
      <c r="AE487" s="466"/>
      <c r="AF487" s="752"/>
      <c r="AG487" s="4276"/>
      <c r="AH487" s="2271" t="s">
        <v>2328</v>
      </c>
      <c r="AI487" s="4142" t="s">
        <v>1737</v>
      </c>
      <c r="AJ487" s="4277"/>
      <c r="AK487" s="4158"/>
      <c r="AL487" s="4856"/>
      <c r="AM487" s="4156">
        <v>106648050</v>
      </c>
      <c r="AN487" s="2253"/>
      <c r="AO487" s="2254"/>
      <c r="AP487" s="2255"/>
      <c r="AQ487" s="2256"/>
      <c r="AR487" s="4158">
        <v>2201090105</v>
      </c>
      <c r="AS487" s="4279"/>
      <c r="AT487" s="4158"/>
      <c r="AU487" s="2274"/>
      <c r="AV487" s="2274"/>
      <c r="AW487" s="4280"/>
      <c r="AX487" s="4280"/>
      <c r="AY487" s="4156">
        <v>106648050</v>
      </c>
      <c r="AZ487" s="2271"/>
      <c r="BA487" s="2271" t="s">
        <v>349</v>
      </c>
      <c r="BB487" s="2271" t="s">
        <v>2329</v>
      </c>
      <c r="BC487" s="2271" t="s">
        <v>2328</v>
      </c>
      <c r="BD487" s="2271" t="s">
        <v>2330</v>
      </c>
      <c r="BE487" s="4151"/>
      <c r="BF487" s="4156">
        <v>106648050</v>
      </c>
      <c r="BG487" s="4857">
        <v>2017001583</v>
      </c>
      <c r="BH487" s="4217"/>
      <c r="BI487" s="2275">
        <v>106648050</v>
      </c>
      <c r="BJ487" s="4142"/>
      <c r="BK487" s="4152"/>
      <c r="BL487" s="2024"/>
      <c r="BM487" s="2169"/>
      <c r="BN487" s="1902"/>
      <c r="BO487" s="1878"/>
      <c r="BP487" s="1878"/>
      <c r="BQ487" s="1915"/>
      <c r="BR487" s="2106"/>
      <c r="BS487" s="2106"/>
      <c r="BT487" s="2106"/>
      <c r="BU487" s="2106"/>
      <c r="BV487" s="2106"/>
      <c r="BW487" s="2106"/>
      <c r="BX487" s="2106"/>
      <c r="BY487" s="2106"/>
      <c r="BZ487" s="2106"/>
      <c r="CA487" s="2106"/>
      <c r="CB487" s="2106"/>
      <c r="CC487" s="2106"/>
      <c r="CD487" s="1966" t="s">
        <v>1713</v>
      </c>
    </row>
    <row r="488" spans="1:82" s="836" customFormat="1" ht="61.5" customHeight="1" thickBot="1" x14ac:dyDescent="0.25">
      <c r="A488" s="917" t="s">
        <v>161</v>
      </c>
      <c r="B488" s="889" t="s">
        <v>125</v>
      </c>
      <c r="C488" s="968" t="s">
        <v>126</v>
      </c>
      <c r="D488" s="918">
        <v>55</v>
      </c>
      <c r="E488" s="575" t="s">
        <v>2254</v>
      </c>
      <c r="F488" s="608" t="s">
        <v>2255</v>
      </c>
      <c r="G488" s="576">
        <v>0</v>
      </c>
      <c r="H488" s="576" t="s">
        <v>0</v>
      </c>
      <c r="I488" s="576">
        <v>1</v>
      </c>
      <c r="J488" s="454">
        <v>0.25</v>
      </c>
      <c r="K488" s="538"/>
      <c r="L488" s="919"/>
      <c r="M488" s="920"/>
      <c r="N488" s="920"/>
      <c r="O488" s="920"/>
      <c r="P488" s="920"/>
      <c r="Q488" s="920"/>
      <c r="R488" s="920"/>
      <c r="S488" s="920"/>
      <c r="T488" s="920"/>
      <c r="U488" s="921"/>
      <c r="V488" s="893"/>
      <c r="W488" s="893"/>
      <c r="X488" s="466"/>
      <c r="Y488" s="466"/>
      <c r="Z488" s="466"/>
      <c r="AA488" s="466"/>
      <c r="AB488" s="466"/>
      <c r="AC488" s="466"/>
      <c r="AD488" s="466"/>
      <c r="AE488" s="466"/>
      <c r="AF488" s="752"/>
      <c r="AG488" s="4276"/>
      <c r="AH488" s="2271" t="s">
        <v>2328</v>
      </c>
      <c r="AI488" s="4142" t="s">
        <v>1737</v>
      </c>
      <c r="AJ488" s="4277"/>
      <c r="AK488" s="4158"/>
      <c r="AL488" s="4158"/>
      <c r="AM488" s="4156">
        <v>407569500</v>
      </c>
      <c r="AN488" s="2253"/>
      <c r="AO488" s="2254"/>
      <c r="AP488" s="2255"/>
      <c r="AQ488" s="2256"/>
      <c r="AR488" s="4158">
        <v>2201090105</v>
      </c>
      <c r="AS488" s="2271"/>
      <c r="AT488" s="4158"/>
      <c r="AU488" s="2274"/>
      <c r="AV488" s="2274"/>
      <c r="AW488" s="4280"/>
      <c r="AX488" s="4280"/>
      <c r="AY488" s="4156">
        <v>407569500</v>
      </c>
      <c r="AZ488" s="2271"/>
      <c r="BA488" s="2271" t="s">
        <v>349</v>
      </c>
      <c r="BB488" s="2271" t="s">
        <v>2329</v>
      </c>
      <c r="BC488" s="2271" t="s">
        <v>2328</v>
      </c>
      <c r="BD488" s="2271" t="s">
        <v>2330</v>
      </c>
      <c r="BE488" s="4151"/>
      <c r="BF488" s="4156">
        <v>407569500</v>
      </c>
      <c r="BG488" s="4857">
        <v>2017001583</v>
      </c>
      <c r="BH488" s="4217"/>
      <c r="BI488" s="2275">
        <v>407569500</v>
      </c>
      <c r="BJ488" s="4142"/>
      <c r="BK488" s="4152"/>
      <c r="BL488" s="2024"/>
      <c r="BM488" s="2169"/>
      <c r="BN488" s="1902"/>
      <c r="BO488" s="1878"/>
      <c r="BP488" s="1878"/>
      <c r="BQ488" s="1915"/>
      <c r="BR488" s="2106"/>
      <c r="BS488" s="2106"/>
      <c r="BT488" s="2106"/>
      <c r="BU488" s="2106"/>
      <c r="BV488" s="2106"/>
      <c r="BW488" s="2106"/>
      <c r="BX488" s="2106"/>
      <c r="BY488" s="2106"/>
      <c r="BZ488" s="2106"/>
      <c r="CA488" s="2106"/>
      <c r="CB488" s="2106"/>
      <c r="CC488" s="2106"/>
      <c r="CD488" s="1966" t="s">
        <v>1713</v>
      </c>
    </row>
    <row r="489" spans="1:82" s="839" customFormat="1" ht="39.75" customHeight="1" thickBot="1" x14ac:dyDescent="0.25">
      <c r="A489" s="1041" t="s">
        <v>161</v>
      </c>
      <c r="B489" s="1042" t="s">
        <v>125</v>
      </c>
      <c r="C489" s="1043" t="s">
        <v>126</v>
      </c>
      <c r="D489" s="1044">
        <v>56</v>
      </c>
      <c r="E489" s="1045" t="s">
        <v>2331</v>
      </c>
      <c r="F489" s="1046" t="s">
        <v>2332</v>
      </c>
      <c r="G489" s="1047">
        <v>250</v>
      </c>
      <c r="H489" s="1047" t="s">
        <v>0</v>
      </c>
      <c r="I489" s="1048">
        <v>400</v>
      </c>
      <c r="J489" s="1049"/>
      <c r="K489" s="1050"/>
      <c r="L489" s="1051">
        <f t="shared" si="69"/>
        <v>0</v>
      </c>
      <c r="M489" s="1052"/>
      <c r="N489" s="1052"/>
      <c r="O489" s="1052"/>
      <c r="P489" s="1052"/>
      <c r="Q489" s="1052"/>
      <c r="R489" s="1052"/>
      <c r="S489" s="1052"/>
      <c r="T489" s="1052"/>
      <c r="U489" s="1053">
        <f t="shared" si="73"/>
        <v>0</v>
      </c>
      <c r="V489" s="1054"/>
      <c r="W489" s="1054"/>
      <c r="X489" s="1055"/>
      <c r="Y489" s="1055"/>
      <c r="Z489" s="1055"/>
      <c r="AA489" s="1055"/>
      <c r="AB489" s="1055"/>
      <c r="AC489" s="1055"/>
      <c r="AD489" s="1055"/>
      <c r="AE489" s="1055"/>
      <c r="AF489" s="1056"/>
      <c r="AG489" s="4858"/>
      <c r="AH489" s="4318" t="s">
        <v>2328</v>
      </c>
      <c r="AI489" s="4859" t="s">
        <v>1737</v>
      </c>
      <c r="AJ489" s="4860"/>
      <c r="AK489" s="4319"/>
      <c r="AL489" s="4319"/>
      <c r="AM489" s="4861">
        <v>22716450</v>
      </c>
      <c r="AN489" s="2257"/>
      <c r="AO489" s="2258" t="s">
        <v>250</v>
      </c>
      <c r="AP489" s="2259" t="s">
        <v>6</v>
      </c>
      <c r="AQ489" s="2260" t="s">
        <v>1831</v>
      </c>
      <c r="AR489" s="4862">
        <v>2201090105</v>
      </c>
      <c r="AS489" s="4318"/>
      <c r="AT489" s="4863"/>
      <c r="AU489" s="4864"/>
      <c r="AV489" s="4864"/>
      <c r="AW489" s="4865"/>
      <c r="AX489" s="4865"/>
      <c r="AY489" s="4866">
        <v>22716450</v>
      </c>
      <c r="AZ489" s="4867"/>
      <c r="BA489" s="4867" t="s">
        <v>349</v>
      </c>
      <c r="BB489" s="4867" t="s">
        <v>2329</v>
      </c>
      <c r="BC489" s="4867" t="s">
        <v>2328</v>
      </c>
      <c r="BD489" s="4867" t="s">
        <v>2333</v>
      </c>
      <c r="BE489" s="4868"/>
      <c r="BF489" s="4869">
        <v>22716450</v>
      </c>
      <c r="BG489" s="4870">
        <v>2017001655</v>
      </c>
      <c r="BH489" s="4871"/>
      <c r="BI489" s="4872">
        <v>22716450</v>
      </c>
      <c r="BJ489" s="4873"/>
      <c r="BK489" s="4874"/>
      <c r="BL489" s="2612">
        <f t="shared" ref="BL489:BL501" si="77">BF489-BI489</f>
        <v>0</v>
      </c>
      <c r="BM489" s="2607"/>
      <c r="BN489" s="1902"/>
      <c r="BO489" s="1878"/>
      <c r="BP489" s="1878"/>
      <c r="BQ489" s="1915"/>
      <c r="BR489" s="2608"/>
      <c r="BS489" s="2609"/>
      <c r="BT489" s="2609"/>
      <c r="BU489" s="2609"/>
      <c r="BV489" s="2609"/>
      <c r="BW489" s="2609"/>
      <c r="BX489" s="2609"/>
      <c r="BY489" s="2609"/>
      <c r="BZ489" s="2609"/>
      <c r="CA489" s="2609"/>
      <c r="CB489" s="2609"/>
      <c r="CC489" s="4875"/>
      <c r="CD489" s="2261" t="s">
        <v>1713</v>
      </c>
    </row>
    <row r="490" spans="1:82" s="839" customFormat="1" ht="39.75" customHeight="1" thickBot="1" x14ac:dyDescent="0.3">
      <c r="A490" s="837" t="s">
        <v>161</v>
      </c>
      <c r="B490" s="910" t="s">
        <v>125</v>
      </c>
      <c r="C490" s="828" t="s">
        <v>126</v>
      </c>
      <c r="D490" s="1057" t="s">
        <v>2334</v>
      </c>
      <c r="E490" s="1058" t="s">
        <v>2335</v>
      </c>
      <c r="F490" s="602" t="s">
        <v>2332</v>
      </c>
      <c r="G490" s="620">
        <v>250</v>
      </c>
      <c r="H490" s="620" t="s">
        <v>0</v>
      </c>
      <c r="I490" s="954">
        <v>250</v>
      </c>
      <c r="J490" s="480">
        <v>250</v>
      </c>
      <c r="K490" s="999"/>
      <c r="L490" s="830">
        <f t="shared" si="69"/>
        <v>303000000</v>
      </c>
      <c r="M490" s="1059">
        <v>303000000</v>
      </c>
      <c r="N490" s="832"/>
      <c r="O490" s="832"/>
      <c r="P490" s="832"/>
      <c r="Q490" s="832"/>
      <c r="R490" s="832"/>
      <c r="S490" s="832"/>
      <c r="T490" s="832"/>
      <c r="U490" s="833">
        <f t="shared" si="73"/>
        <v>303000000</v>
      </c>
      <c r="V490" s="955">
        <v>303000000</v>
      </c>
      <c r="W490" s="955"/>
      <c r="X490" s="414"/>
      <c r="Y490" s="414"/>
      <c r="Z490" s="7"/>
      <c r="AA490" s="7"/>
      <c r="AB490" s="7"/>
      <c r="AC490" s="7"/>
      <c r="AD490" s="7"/>
      <c r="AE490" s="7"/>
      <c r="AF490" s="791"/>
      <c r="AG490" s="4876">
        <v>90101801</v>
      </c>
      <c r="AH490" s="2592" t="s">
        <v>2336</v>
      </c>
      <c r="AI490" s="4851">
        <v>42811</v>
      </c>
      <c r="AJ490" s="2592" t="s">
        <v>2258</v>
      </c>
      <c r="AK490" s="2592" t="s">
        <v>2068</v>
      </c>
      <c r="AL490" s="4877" t="s">
        <v>274</v>
      </c>
      <c r="AM490" s="2592">
        <v>52525000</v>
      </c>
      <c r="AN490" s="4727">
        <v>52525000</v>
      </c>
      <c r="AO490" s="4810" t="s">
        <v>250</v>
      </c>
      <c r="AP490" s="4727" t="s">
        <v>734</v>
      </c>
      <c r="AQ490" s="4727" t="s">
        <v>2260</v>
      </c>
      <c r="AR490" s="4133">
        <v>2201090105</v>
      </c>
      <c r="AS490" s="1409" t="s">
        <v>2337</v>
      </c>
      <c r="AT490" s="4878" t="s">
        <v>335</v>
      </c>
      <c r="AU490" s="1406">
        <v>100</v>
      </c>
      <c r="AV490" s="1406">
        <v>100</v>
      </c>
      <c r="AW490" s="4135">
        <v>42811</v>
      </c>
      <c r="AX490" s="4135"/>
      <c r="AY490" s="4136">
        <v>52525000</v>
      </c>
      <c r="AZ490" s="1409" t="s">
        <v>486</v>
      </c>
      <c r="BA490" s="1409" t="s">
        <v>475</v>
      </c>
      <c r="BB490" s="1409" t="s">
        <v>2338</v>
      </c>
      <c r="BC490" s="1409" t="s">
        <v>2264</v>
      </c>
      <c r="BD490" s="1409"/>
      <c r="BE490" s="4139"/>
      <c r="BF490" s="4138">
        <v>52525000</v>
      </c>
      <c r="BG490" s="4879">
        <v>2017000455</v>
      </c>
      <c r="BH490" s="4139">
        <v>42811</v>
      </c>
      <c r="BI490" s="4140">
        <v>52525000</v>
      </c>
      <c r="BJ490" s="4141">
        <v>42811</v>
      </c>
      <c r="BK490" s="4855"/>
      <c r="BL490" s="1876">
        <f t="shared" si="77"/>
        <v>0</v>
      </c>
      <c r="BM490" s="1876" t="e">
        <f>L490-(BI490+BI491+BI492+BI494+BI495+#REF!+BI493)</f>
        <v>#REF!</v>
      </c>
      <c r="BN490" s="1902"/>
      <c r="BO490" s="1878"/>
      <c r="BP490" s="1878"/>
      <c r="BQ490" s="1915"/>
      <c r="BR490" s="2130"/>
      <c r="BS490" s="1878"/>
      <c r="BT490" s="1878"/>
      <c r="BU490" s="1878"/>
      <c r="BV490" s="1878"/>
      <c r="BW490" s="1878"/>
      <c r="BX490" s="1878"/>
      <c r="BY490" s="1878"/>
      <c r="BZ490" s="1878"/>
      <c r="CA490" s="1878"/>
      <c r="CB490" s="1878"/>
      <c r="CC490" s="1880"/>
      <c r="CD490" s="1901" t="s">
        <v>1713</v>
      </c>
    </row>
    <row r="491" spans="1:82" s="839" customFormat="1" ht="39.75" customHeight="1" thickBot="1" x14ac:dyDescent="0.25">
      <c r="A491" s="837" t="s">
        <v>161</v>
      </c>
      <c r="B491" s="889" t="s">
        <v>125</v>
      </c>
      <c r="C491" s="828" t="s">
        <v>126</v>
      </c>
      <c r="D491" s="1060" t="s">
        <v>2334</v>
      </c>
      <c r="E491" s="1024" t="s">
        <v>2335</v>
      </c>
      <c r="F491" s="608" t="s">
        <v>2332</v>
      </c>
      <c r="G491" s="612">
        <v>250</v>
      </c>
      <c r="H491" s="612" t="s">
        <v>0</v>
      </c>
      <c r="I491" s="789">
        <v>250</v>
      </c>
      <c r="J491" s="454">
        <v>250</v>
      </c>
      <c r="K491" s="538"/>
      <c r="L491" s="830"/>
      <c r="M491" s="920"/>
      <c r="N491" s="920"/>
      <c r="O491" s="920"/>
      <c r="P491" s="920"/>
      <c r="Q491" s="920"/>
      <c r="R491" s="920"/>
      <c r="S491" s="920"/>
      <c r="T491" s="920"/>
      <c r="U491" s="840">
        <f t="shared" si="73"/>
        <v>0</v>
      </c>
      <c r="V491" s="838"/>
      <c r="W491" s="838"/>
      <c r="X491" s="7"/>
      <c r="Y491" s="7"/>
      <c r="Z491" s="7"/>
      <c r="AA491" s="7"/>
      <c r="AB491" s="7"/>
      <c r="AC491" s="7"/>
      <c r="AD491" s="7"/>
      <c r="AE491" s="7"/>
      <c r="AF491" s="791"/>
      <c r="AG491" s="2592"/>
      <c r="AH491" s="4158" t="s">
        <v>6291</v>
      </c>
      <c r="AI491" s="4158" t="s">
        <v>775</v>
      </c>
      <c r="AJ491" s="4277"/>
      <c r="AK491" s="2592" t="s">
        <v>2068</v>
      </c>
      <c r="AL491" s="4877" t="s">
        <v>274</v>
      </c>
      <c r="AM491" s="4156">
        <v>70550383</v>
      </c>
      <c r="AN491" s="4416"/>
      <c r="AO491" s="2654"/>
      <c r="AP491" s="2654"/>
      <c r="AQ491" s="2654"/>
      <c r="AR491" s="4133">
        <v>2201090105</v>
      </c>
      <c r="AS491" s="4437"/>
      <c r="AT491" s="4158"/>
      <c r="AU491" s="4134"/>
      <c r="AV491" s="4134"/>
      <c r="AW491" s="2271"/>
      <c r="AX491" s="2271"/>
      <c r="AY491" s="4436">
        <v>70550383</v>
      </c>
      <c r="AZ491" s="2271" t="s">
        <v>486</v>
      </c>
      <c r="BA491" s="2271" t="s">
        <v>475</v>
      </c>
      <c r="BB491" s="2271" t="s">
        <v>2339</v>
      </c>
      <c r="BC491" s="2271" t="s">
        <v>2264</v>
      </c>
      <c r="BD491" s="2271" t="s">
        <v>2071</v>
      </c>
      <c r="BE491" s="4151"/>
      <c r="BF491" s="4282">
        <v>70550383</v>
      </c>
      <c r="BG491" s="4158">
        <v>2017000747</v>
      </c>
      <c r="BH491" s="4151"/>
      <c r="BI491" s="4163">
        <v>70550383</v>
      </c>
      <c r="BJ491" s="4141"/>
      <c r="BK491" s="4152">
        <v>42914</v>
      </c>
      <c r="BL491" s="2024">
        <f t="shared" si="77"/>
        <v>0</v>
      </c>
      <c r="BM491" s="2169"/>
      <c r="BN491" s="1902"/>
      <c r="BO491" s="1878"/>
      <c r="BP491" s="1878"/>
      <c r="BQ491" s="1915"/>
      <c r="BR491" s="2105"/>
      <c r="BS491" s="2106"/>
      <c r="BT491" s="2106"/>
      <c r="BU491" s="2106"/>
      <c r="BV491" s="2106"/>
      <c r="BW491" s="2106"/>
      <c r="BX491" s="2106"/>
      <c r="BY491" s="2106"/>
      <c r="BZ491" s="2106"/>
      <c r="CA491" s="2106"/>
      <c r="CB491" s="2106"/>
      <c r="CC491" s="2107"/>
      <c r="CD491" s="1966" t="s">
        <v>1713</v>
      </c>
    </row>
    <row r="492" spans="1:82" s="839" customFormat="1" ht="39.75" customHeight="1" thickBot="1" x14ac:dyDescent="0.25">
      <c r="A492" s="837" t="s">
        <v>161</v>
      </c>
      <c r="B492" s="889" t="s">
        <v>125</v>
      </c>
      <c r="C492" s="828" t="s">
        <v>126</v>
      </c>
      <c r="D492" s="1060" t="s">
        <v>2334</v>
      </c>
      <c r="E492" s="1024" t="s">
        <v>2335</v>
      </c>
      <c r="F492" s="608" t="s">
        <v>2332</v>
      </c>
      <c r="G492" s="612">
        <v>250</v>
      </c>
      <c r="H492" s="612" t="s">
        <v>0</v>
      </c>
      <c r="I492" s="789">
        <v>250</v>
      </c>
      <c r="J492" s="454">
        <v>250</v>
      </c>
      <c r="K492" s="538"/>
      <c r="L492" s="830"/>
      <c r="M492" s="920"/>
      <c r="N492" s="920"/>
      <c r="O492" s="920"/>
      <c r="P492" s="920"/>
      <c r="Q492" s="920"/>
      <c r="R492" s="920"/>
      <c r="S492" s="920"/>
      <c r="T492" s="920"/>
      <c r="U492" s="840">
        <f t="shared" si="73"/>
        <v>0</v>
      </c>
      <c r="V492" s="838"/>
      <c r="W492" s="838"/>
      <c r="X492" s="7"/>
      <c r="Y492" s="7"/>
      <c r="Z492" s="7"/>
      <c r="AA492" s="7"/>
      <c r="AB492" s="7"/>
      <c r="AC492" s="7"/>
      <c r="AD492" s="7"/>
      <c r="AE492" s="7"/>
      <c r="AF492" s="791"/>
      <c r="AG492" s="2592"/>
      <c r="AH492" s="4158" t="s">
        <v>6291</v>
      </c>
      <c r="AI492" s="4158" t="s">
        <v>661</v>
      </c>
      <c r="AJ492" s="4277" t="s">
        <v>309</v>
      </c>
      <c r="AK492" s="4158"/>
      <c r="AL492" s="4877" t="s">
        <v>274</v>
      </c>
      <c r="AM492" s="4880">
        <v>179924671</v>
      </c>
      <c r="AN492" s="4416"/>
      <c r="AO492" s="2654"/>
      <c r="AP492" s="2654"/>
      <c r="AQ492" s="2654"/>
      <c r="AR492" s="4133">
        <v>2201090105</v>
      </c>
      <c r="AS492" s="2271" t="s">
        <v>2284</v>
      </c>
      <c r="AT492" s="4158"/>
      <c r="AU492" s="1406"/>
      <c r="AV492" s="1406"/>
      <c r="AW492" s="2271"/>
      <c r="AX492" s="2271"/>
      <c r="AY492" s="4880">
        <v>179924671</v>
      </c>
      <c r="AZ492" s="2271"/>
      <c r="BA492" s="2271" t="s">
        <v>475</v>
      </c>
      <c r="BB492" s="2271" t="s">
        <v>2304</v>
      </c>
      <c r="BC492" s="2271" t="s">
        <v>2340</v>
      </c>
      <c r="BD492" s="2271" t="s">
        <v>2305</v>
      </c>
      <c r="BE492" s="4151"/>
      <c r="BF492" s="4282">
        <v>179924671</v>
      </c>
      <c r="BG492" s="4158">
        <v>2017001118</v>
      </c>
      <c r="BH492" s="4151"/>
      <c r="BI492" s="4881">
        <v>179924671</v>
      </c>
      <c r="BJ492" s="4141"/>
      <c r="BK492" s="4152"/>
      <c r="BL492" s="2024">
        <f t="shared" si="77"/>
        <v>0</v>
      </c>
      <c r="BM492" s="2169"/>
      <c r="BN492" s="1902"/>
      <c r="BO492" s="1878"/>
      <c r="BP492" s="1878"/>
      <c r="BQ492" s="1915"/>
      <c r="BR492" s="2105"/>
      <c r="BS492" s="2106"/>
      <c r="BT492" s="2106"/>
      <c r="BU492" s="2106"/>
      <c r="BV492" s="2106"/>
      <c r="BW492" s="2106"/>
      <c r="BX492" s="2106"/>
      <c r="BY492" s="2106"/>
      <c r="BZ492" s="2106"/>
      <c r="CA492" s="2106"/>
      <c r="CB492" s="2106"/>
      <c r="CC492" s="2107"/>
      <c r="CD492" s="1966" t="s">
        <v>1713</v>
      </c>
    </row>
    <row r="493" spans="1:82" s="839" customFormat="1" ht="39.75" customHeight="1" thickBot="1" x14ac:dyDescent="0.25">
      <c r="A493" s="837" t="s">
        <v>161</v>
      </c>
      <c r="B493" s="889" t="s">
        <v>125</v>
      </c>
      <c r="C493" s="828" t="s">
        <v>126</v>
      </c>
      <c r="D493" s="1060" t="s">
        <v>2334</v>
      </c>
      <c r="E493" s="1024" t="s">
        <v>2335</v>
      </c>
      <c r="F493" s="608" t="s">
        <v>2332</v>
      </c>
      <c r="G493" s="612">
        <v>250</v>
      </c>
      <c r="H493" s="612" t="s">
        <v>0</v>
      </c>
      <c r="I493" s="789">
        <v>250</v>
      </c>
      <c r="J493" s="454">
        <v>250</v>
      </c>
      <c r="K493" s="538"/>
      <c r="L493" s="830"/>
      <c r="M493" s="920"/>
      <c r="N493" s="920"/>
      <c r="O493" s="920"/>
      <c r="P493" s="920"/>
      <c r="Q493" s="920"/>
      <c r="R493" s="920"/>
      <c r="S493" s="920"/>
      <c r="T493" s="920"/>
      <c r="U493" s="840">
        <f t="shared" si="73"/>
        <v>0</v>
      </c>
      <c r="V493" s="838"/>
      <c r="W493" s="838"/>
      <c r="X493" s="7"/>
      <c r="Y493" s="7"/>
      <c r="Z493" s="7"/>
      <c r="AA493" s="7"/>
      <c r="AB493" s="7"/>
      <c r="AC493" s="7"/>
      <c r="AD493" s="7"/>
      <c r="AE493" s="7"/>
      <c r="AF493" s="791"/>
      <c r="AG493" s="2976"/>
      <c r="AH493" s="2654"/>
      <c r="AI493" s="2654"/>
      <c r="AJ493" s="2638"/>
      <c r="AK493" s="2654"/>
      <c r="AL493" s="2654"/>
      <c r="AM493" s="4183"/>
      <c r="AN493" s="4416"/>
      <c r="AO493" s="2654"/>
      <c r="AP493" s="2654"/>
      <c r="AQ493" s="2654"/>
      <c r="AR493" s="4382"/>
      <c r="AS493" s="1991" t="s">
        <v>2284</v>
      </c>
      <c r="AT493" s="2654"/>
      <c r="AU493" s="2452"/>
      <c r="AV493" s="2452"/>
      <c r="AW493" s="1991"/>
      <c r="AX493" s="1991"/>
      <c r="AY493" s="4417"/>
      <c r="AZ493" s="1423"/>
      <c r="BA493" s="1423"/>
      <c r="BB493" s="1423"/>
      <c r="BC493" s="1423"/>
      <c r="BD493" s="1423"/>
      <c r="BE493" s="4175"/>
      <c r="BF493" s="4212"/>
      <c r="BG493" s="2276"/>
      <c r="BH493" s="4175"/>
      <c r="BI493" s="4213"/>
      <c r="BJ493" s="4179"/>
      <c r="BK493" s="4180"/>
      <c r="BL493" s="2024">
        <f t="shared" si="77"/>
        <v>0</v>
      </c>
      <c r="BM493" s="2169"/>
      <c r="BN493" s="1902"/>
      <c r="BO493" s="1878"/>
      <c r="BP493" s="1878"/>
      <c r="BQ493" s="1915"/>
      <c r="BR493" s="2105"/>
      <c r="BS493" s="2106"/>
      <c r="BT493" s="2106"/>
      <c r="BU493" s="2106"/>
      <c r="BV493" s="2106"/>
      <c r="BW493" s="2106"/>
      <c r="BX493" s="2106"/>
      <c r="BY493" s="2106"/>
      <c r="BZ493" s="2106"/>
      <c r="CA493" s="2106"/>
      <c r="CB493" s="2106"/>
      <c r="CC493" s="2107"/>
      <c r="CD493" s="1966" t="s">
        <v>1713</v>
      </c>
    </row>
    <row r="494" spans="1:82" s="839" customFormat="1" ht="39.75" customHeight="1" thickBot="1" x14ac:dyDescent="0.25">
      <c r="A494" s="837" t="s">
        <v>161</v>
      </c>
      <c r="B494" s="889" t="s">
        <v>125</v>
      </c>
      <c r="C494" s="828" t="s">
        <v>126</v>
      </c>
      <c r="D494" s="1060" t="s">
        <v>2334</v>
      </c>
      <c r="E494" s="1024" t="s">
        <v>2335</v>
      </c>
      <c r="F494" s="608" t="s">
        <v>2332</v>
      </c>
      <c r="G494" s="612">
        <v>250</v>
      </c>
      <c r="H494" s="612" t="s">
        <v>0</v>
      </c>
      <c r="I494" s="789">
        <v>250</v>
      </c>
      <c r="J494" s="454">
        <v>250</v>
      </c>
      <c r="K494" s="538"/>
      <c r="L494" s="830"/>
      <c r="M494" s="920"/>
      <c r="N494" s="920"/>
      <c r="O494" s="920"/>
      <c r="P494" s="920"/>
      <c r="Q494" s="920"/>
      <c r="R494" s="920"/>
      <c r="S494" s="920"/>
      <c r="T494" s="920"/>
      <c r="U494" s="840">
        <f t="shared" si="73"/>
        <v>0</v>
      </c>
      <c r="V494" s="838"/>
      <c r="W494" s="838"/>
      <c r="X494" s="7"/>
      <c r="Y494" s="7"/>
      <c r="Z494" s="7"/>
      <c r="AA494" s="7"/>
      <c r="AB494" s="7"/>
      <c r="AC494" s="7"/>
      <c r="AD494" s="7"/>
      <c r="AE494" s="7"/>
      <c r="AF494" s="791"/>
      <c r="AG494" s="2976"/>
      <c r="AH494" s="2654"/>
      <c r="AI494" s="2654"/>
      <c r="AJ494" s="2638"/>
      <c r="AK494" s="2654"/>
      <c r="AL494" s="2654"/>
      <c r="AM494" s="4183"/>
      <c r="AN494" s="4416"/>
      <c r="AO494" s="2276"/>
      <c r="AP494" s="2654"/>
      <c r="AQ494" s="2654"/>
      <c r="AR494" s="4382"/>
      <c r="AS494" s="1991" t="s">
        <v>2284</v>
      </c>
      <c r="AT494" s="2654"/>
      <c r="AU494" s="2452"/>
      <c r="AV494" s="2452"/>
      <c r="AW494" s="1991"/>
      <c r="AX494" s="1991"/>
      <c r="AY494" s="4417"/>
      <c r="AZ494" s="1423"/>
      <c r="BA494" s="1423"/>
      <c r="BB494" s="1423"/>
      <c r="BC494" s="1423"/>
      <c r="BD494" s="1423"/>
      <c r="BE494" s="4175"/>
      <c r="BF494" s="4212"/>
      <c r="BG494" s="2276"/>
      <c r="BH494" s="4175"/>
      <c r="BI494" s="4213"/>
      <c r="BJ494" s="4179"/>
      <c r="BK494" s="4180"/>
      <c r="BL494" s="2024">
        <f t="shared" si="77"/>
        <v>0</v>
      </c>
      <c r="BM494" s="2169"/>
      <c r="BN494" s="1902"/>
      <c r="BO494" s="1878"/>
      <c r="BP494" s="1878"/>
      <c r="BQ494" s="1915"/>
      <c r="BR494" s="2105"/>
      <c r="BS494" s="2106"/>
      <c r="BT494" s="2106"/>
      <c r="BU494" s="2106"/>
      <c r="BV494" s="2106"/>
      <c r="BW494" s="2106"/>
      <c r="BX494" s="2106"/>
      <c r="BY494" s="2106"/>
      <c r="BZ494" s="2106"/>
      <c r="CA494" s="2106"/>
      <c r="CB494" s="2106"/>
      <c r="CC494" s="2107"/>
      <c r="CD494" s="1966" t="s">
        <v>1713</v>
      </c>
    </row>
    <row r="495" spans="1:82" s="839" customFormat="1" ht="39.75" customHeight="1" thickBot="1" x14ac:dyDescent="0.25">
      <c r="A495" s="841" t="s">
        <v>161</v>
      </c>
      <c r="B495" s="932" t="s">
        <v>125</v>
      </c>
      <c r="C495" s="843" t="s">
        <v>126</v>
      </c>
      <c r="D495" s="1061" t="s">
        <v>2334</v>
      </c>
      <c r="E495" s="1025" t="s">
        <v>2335</v>
      </c>
      <c r="F495" s="609" t="s">
        <v>2332</v>
      </c>
      <c r="G495" s="618">
        <v>250</v>
      </c>
      <c r="H495" s="618" t="s">
        <v>0</v>
      </c>
      <c r="I495" s="960">
        <v>250</v>
      </c>
      <c r="J495" s="496">
        <v>250</v>
      </c>
      <c r="K495" s="544"/>
      <c r="L495" s="848"/>
      <c r="M495" s="936"/>
      <c r="N495" s="936"/>
      <c r="O495" s="936"/>
      <c r="P495" s="936"/>
      <c r="Q495" s="936"/>
      <c r="R495" s="936"/>
      <c r="S495" s="936"/>
      <c r="T495" s="936"/>
      <c r="U495" s="840">
        <f t="shared" si="73"/>
        <v>0</v>
      </c>
      <c r="V495" s="850"/>
      <c r="W495" s="850"/>
      <c r="X495" s="58"/>
      <c r="Y495" s="58"/>
      <c r="Z495" s="58"/>
      <c r="AA495" s="58"/>
      <c r="AB495" s="58"/>
      <c r="AC495" s="58"/>
      <c r="AD495" s="58"/>
      <c r="AE495" s="58"/>
      <c r="AF495" s="851"/>
      <c r="AG495" s="2973"/>
      <c r="AH495" s="4392"/>
      <c r="AI495" s="4392"/>
      <c r="AJ495" s="2682"/>
      <c r="AK495" s="4392"/>
      <c r="AL495" s="4392"/>
      <c r="AM495" s="4189"/>
      <c r="AN495" s="4461"/>
      <c r="AO495" s="4392"/>
      <c r="AP495" s="4392"/>
      <c r="AQ495" s="4392"/>
      <c r="AR495" s="4462"/>
      <c r="AS495" s="1996" t="s">
        <v>2284</v>
      </c>
      <c r="AT495" s="4392"/>
      <c r="AU495" s="4192"/>
      <c r="AV495" s="4192"/>
      <c r="AW495" s="1996"/>
      <c r="AX495" s="1996"/>
      <c r="AY495" s="4448"/>
      <c r="AZ495" s="1423"/>
      <c r="BA495" s="1423"/>
      <c r="BB495" s="1423"/>
      <c r="BC495" s="1423"/>
      <c r="BD495" s="1423"/>
      <c r="BE495" s="4175"/>
      <c r="BF495" s="4415"/>
      <c r="BG495" s="2280"/>
      <c r="BH495" s="4353"/>
      <c r="BI495" s="4354"/>
      <c r="BJ495" s="4198"/>
      <c r="BK495" s="4180"/>
      <c r="BL495" s="2024">
        <f t="shared" si="77"/>
        <v>0</v>
      </c>
      <c r="BM495" s="2169"/>
      <c r="BN495" s="1902"/>
      <c r="BO495" s="1878"/>
      <c r="BP495" s="1878"/>
      <c r="BQ495" s="1915"/>
      <c r="BR495" s="2120"/>
      <c r="BS495" s="1913"/>
      <c r="BT495" s="1913"/>
      <c r="BU495" s="1913"/>
      <c r="BV495" s="1913"/>
      <c r="BW495" s="1913"/>
      <c r="BX495" s="1913"/>
      <c r="BY495" s="1913"/>
      <c r="BZ495" s="1913"/>
      <c r="CA495" s="1913"/>
      <c r="CB495" s="1913"/>
      <c r="CC495" s="2121"/>
      <c r="CD495" s="1966" t="s">
        <v>1713</v>
      </c>
    </row>
    <row r="496" spans="1:82" s="839" customFormat="1" ht="21" customHeight="1" thickBot="1" x14ac:dyDescent="0.25">
      <c r="A496" s="852" t="s">
        <v>161</v>
      </c>
      <c r="B496" s="882" t="s">
        <v>125</v>
      </c>
      <c r="C496" s="854" t="s">
        <v>126</v>
      </c>
      <c r="D496" s="1062" t="s">
        <v>2341</v>
      </c>
      <c r="E496" s="47" t="s">
        <v>2342</v>
      </c>
      <c r="F496" s="67" t="s">
        <v>2332</v>
      </c>
      <c r="G496" s="69">
        <v>252</v>
      </c>
      <c r="H496" s="69" t="s">
        <v>0</v>
      </c>
      <c r="I496" s="786">
        <v>150</v>
      </c>
      <c r="J496" s="493"/>
      <c r="K496" s="50"/>
      <c r="L496" s="857">
        <f t="shared" si="69"/>
        <v>0</v>
      </c>
      <c r="M496" s="927"/>
      <c r="N496" s="927"/>
      <c r="O496" s="927"/>
      <c r="P496" s="927"/>
      <c r="Q496" s="927"/>
      <c r="R496" s="927"/>
      <c r="S496" s="927"/>
      <c r="T496" s="927"/>
      <c r="U496" s="840">
        <f t="shared" si="73"/>
        <v>0</v>
      </c>
      <c r="V496" s="928"/>
      <c r="W496" s="928"/>
      <c r="X496" s="52"/>
      <c r="Y496" s="52"/>
      <c r="Z496" s="52"/>
      <c r="AA496" s="52"/>
      <c r="AB496" s="52"/>
      <c r="AC496" s="52"/>
      <c r="AD496" s="52"/>
      <c r="AE496" s="52"/>
      <c r="AF496" s="746"/>
      <c r="AG496" s="2288"/>
      <c r="AH496" s="4251"/>
      <c r="AI496" s="4251"/>
      <c r="AJ496" s="2681"/>
      <c r="AK496" s="4251"/>
      <c r="AL496" s="4251"/>
      <c r="AM496" s="4403"/>
      <c r="AN496" s="4468"/>
      <c r="AO496" s="4251"/>
      <c r="AP496" s="4251"/>
      <c r="AQ496" s="4251"/>
      <c r="AR496" s="4252"/>
      <c r="AS496" s="1687" t="s">
        <v>2284</v>
      </c>
      <c r="AT496" s="4251"/>
      <c r="AU496" s="1969"/>
      <c r="AV496" s="1969"/>
      <c r="AW496" s="1687"/>
      <c r="AX496" s="1687"/>
      <c r="AY496" s="4469"/>
      <c r="AZ496" s="1423"/>
      <c r="BA496" s="1423"/>
      <c r="BB496" s="1423"/>
      <c r="BC496" s="1423"/>
      <c r="BD496" s="1423"/>
      <c r="BE496" s="4175"/>
      <c r="BF496" s="4460"/>
      <c r="BG496" s="4235"/>
      <c r="BH496" s="4384"/>
      <c r="BI496" s="4386"/>
      <c r="BJ496" s="4411"/>
      <c r="BK496" s="4180"/>
      <c r="BL496" s="2024">
        <f t="shared" si="77"/>
        <v>0</v>
      </c>
      <c r="BM496" s="2024" t="e">
        <f>L496-(BI496+BI497+BI498+BI500+BI501+#REF!+BI499)</f>
        <v>#REF!</v>
      </c>
      <c r="BN496" s="1902"/>
      <c r="BO496" s="1878"/>
      <c r="BP496" s="1878"/>
      <c r="BQ496" s="1915"/>
      <c r="BR496" s="2045"/>
      <c r="BS496" s="1861"/>
      <c r="BT496" s="1861"/>
      <c r="BU496" s="1861"/>
      <c r="BV496" s="1861"/>
      <c r="BW496" s="1861"/>
      <c r="BX496" s="1861"/>
      <c r="BY496" s="1861"/>
      <c r="BZ496" s="1861"/>
      <c r="CA496" s="1861"/>
      <c r="CB496" s="1861"/>
      <c r="CC496" s="1862"/>
      <c r="CD496" s="1966" t="s">
        <v>1713</v>
      </c>
    </row>
    <row r="497" spans="1:82" s="839" customFormat="1" ht="21" customHeight="1" thickBot="1" x14ac:dyDescent="0.25">
      <c r="A497" s="837" t="s">
        <v>161</v>
      </c>
      <c r="B497" s="889" t="s">
        <v>125</v>
      </c>
      <c r="C497" s="828" t="s">
        <v>126</v>
      </c>
      <c r="D497" s="1060" t="s">
        <v>2341</v>
      </c>
      <c r="E497" s="575" t="s">
        <v>2342</v>
      </c>
      <c r="F497" s="608" t="s">
        <v>2332</v>
      </c>
      <c r="G497" s="612">
        <v>252</v>
      </c>
      <c r="H497" s="612" t="s">
        <v>0</v>
      </c>
      <c r="I497" s="789">
        <v>150</v>
      </c>
      <c r="J497" s="454"/>
      <c r="K497" s="25"/>
      <c r="L497" s="830"/>
      <c r="M497" s="832"/>
      <c r="N497" s="832"/>
      <c r="O497" s="832"/>
      <c r="P497" s="832"/>
      <c r="Q497" s="832"/>
      <c r="R497" s="832"/>
      <c r="S497" s="832"/>
      <c r="T497" s="832"/>
      <c r="U497" s="840">
        <f t="shared" si="73"/>
        <v>0</v>
      </c>
      <c r="V497" s="838"/>
      <c r="W497" s="838"/>
      <c r="X497" s="7"/>
      <c r="Y497" s="7"/>
      <c r="Z497" s="7"/>
      <c r="AA497" s="7"/>
      <c r="AB497" s="7"/>
      <c r="AC497" s="7"/>
      <c r="AD497" s="7"/>
      <c r="AE497" s="7"/>
      <c r="AF497" s="791"/>
      <c r="AG497" s="2976"/>
      <c r="AH497" s="4181"/>
      <c r="AI497" s="4181"/>
      <c r="AJ497" s="4182"/>
      <c r="AK497" s="4181"/>
      <c r="AL497" s="4181"/>
      <c r="AM497" s="4183"/>
      <c r="AN497" s="4184"/>
      <c r="AO497" s="4181"/>
      <c r="AP497" s="4181"/>
      <c r="AQ497" s="4181"/>
      <c r="AR497" s="4185"/>
      <c r="AS497" s="1867" t="s">
        <v>2284</v>
      </c>
      <c r="AT497" s="4181"/>
      <c r="AU497" s="2452"/>
      <c r="AV497" s="2452"/>
      <c r="AW497" s="1867"/>
      <c r="AX497" s="1867"/>
      <c r="AY497" s="4186"/>
      <c r="AZ497" s="1423"/>
      <c r="BA497" s="1423"/>
      <c r="BB497" s="1423"/>
      <c r="BC497" s="1423"/>
      <c r="BD497" s="1423"/>
      <c r="BE497" s="4175"/>
      <c r="BF497" s="4176"/>
      <c r="BG497" s="4171"/>
      <c r="BH497" s="4177"/>
      <c r="BI497" s="4178"/>
      <c r="BJ497" s="4179"/>
      <c r="BK497" s="4180"/>
      <c r="BL497" s="2024">
        <f t="shared" si="77"/>
        <v>0</v>
      </c>
      <c r="BM497" s="2169"/>
      <c r="BN497" s="1902"/>
      <c r="BO497" s="1878"/>
      <c r="BP497" s="1878"/>
      <c r="BQ497" s="1915"/>
      <c r="BR497" s="2105"/>
      <c r="BS497" s="2106"/>
      <c r="BT497" s="2106"/>
      <c r="BU497" s="2106"/>
      <c r="BV497" s="2106"/>
      <c r="BW497" s="2106"/>
      <c r="BX497" s="2106"/>
      <c r="BY497" s="2106"/>
      <c r="BZ497" s="2106"/>
      <c r="CA497" s="2106"/>
      <c r="CB497" s="2106"/>
      <c r="CC497" s="2107"/>
      <c r="CD497" s="1966" t="s">
        <v>1713</v>
      </c>
    </row>
    <row r="498" spans="1:82" s="839" customFormat="1" ht="21" customHeight="1" thickBot="1" x14ac:dyDescent="0.25">
      <c r="A498" s="837" t="s">
        <v>161</v>
      </c>
      <c r="B498" s="889" t="s">
        <v>125</v>
      </c>
      <c r="C498" s="828" t="s">
        <v>126</v>
      </c>
      <c r="D498" s="1060" t="s">
        <v>2341</v>
      </c>
      <c r="E498" s="575" t="s">
        <v>2342</v>
      </c>
      <c r="F498" s="608" t="s">
        <v>2332</v>
      </c>
      <c r="G498" s="612">
        <v>252</v>
      </c>
      <c r="H498" s="612" t="s">
        <v>0</v>
      </c>
      <c r="I498" s="789">
        <v>150</v>
      </c>
      <c r="J498" s="454"/>
      <c r="K498" s="25"/>
      <c r="L498" s="830"/>
      <c r="M498" s="832"/>
      <c r="N498" s="832"/>
      <c r="O498" s="832"/>
      <c r="P498" s="832"/>
      <c r="Q498" s="832"/>
      <c r="R498" s="832"/>
      <c r="S498" s="832"/>
      <c r="T498" s="832"/>
      <c r="U498" s="840">
        <f t="shared" si="73"/>
        <v>0</v>
      </c>
      <c r="V498" s="838"/>
      <c r="W498" s="838"/>
      <c r="X498" s="7"/>
      <c r="Y498" s="7"/>
      <c r="Z498" s="7"/>
      <c r="AA498" s="7"/>
      <c r="AB498" s="7"/>
      <c r="AC498" s="7"/>
      <c r="AD498" s="7"/>
      <c r="AE498" s="7"/>
      <c r="AF498" s="791"/>
      <c r="AG498" s="2976"/>
      <c r="AH498" s="4181"/>
      <c r="AI498" s="4181"/>
      <c r="AJ498" s="4182"/>
      <c r="AK498" s="4181"/>
      <c r="AL498" s="4181"/>
      <c r="AM498" s="4183"/>
      <c r="AN498" s="4184"/>
      <c r="AO498" s="4181"/>
      <c r="AP498" s="4181"/>
      <c r="AQ498" s="4181"/>
      <c r="AR498" s="4185"/>
      <c r="AS498" s="1867" t="s">
        <v>2284</v>
      </c>
      <c r="AT498" s="4181"/>
      <c r="AU498" s="2452"/>
      <c r="AV498" s="2452"/>
      <c r="AW498" s="1867"/>
      <c r="AX498" s="1867"/>
      <c r="AY498" s="4186"/>
      <c r="AZ498" s="1423"/>
      <c r="BA498" s="1423"/>
      <c r="BB498" s="1423"/>
      <c r="BC498" s="1423"/>
      <c r="BD498" s="1423"/>
      <c r="BE498" s="4175"/>
      <c r="BF498" s="4176"/>
      <c r="BG498" s="4171"/>
      <c r="BH498" s="4177"/>
      <c r="BI498" s="4178"/>
      <c r="BJ498" s="4179"/>
      <c r="BK498" s="4180"/>
      <c r="BL498" s="2024">
        <f t="shared" si="77"/>
        <v>0</v>
      </c>
      <c r="BM498" s="2169"/>
      <c r="BN498" s="1902"/>
      <c r="BO498" s="1878"/>
      <c r="BP498" s="1878"/>
      <c r="BQ498" s="1915"/>
      <c r="BR498" s="2105"/>
      <c r="BS498" s="2106"/>
      <c r="BT498" s="2106"/>
      <c r="BU498" s="2106"/>
      <c r="BV498" s="2106"/>
      <c r="BW498" s="2106"/>
      <c r="BX498" s="2106"/>
      <c r="BY498" s="2106"/>
      <c r="BZ498" s="2106"/>
      <c r="CA498" s="2106"/>
      <c r="CB498" s="2106"/>
      <c r="CC498" s="2107"/>
      <c r="CD498" s="1966" t="s">
        <v>1713</v>
      </c>
    </row>
    <row r="499" spans="1:82" s="839" customFormat="1" ht="21" customHeight="1" thickBot="1" x14ac:dyDescent="0.25">
      <c r="A499" s="837" t="s">
        <v>161</v>
      </c>
      <c r="B499" s="889" t="s">
        <v>125</v>
      </c>
      <c r="C499" s="828" t="s">
        <v>126</v>
      </c>
      <c r="D499" s="1060" t="s">
        <v>2341</v>
      </c>
      <c r="E499" s="575" t="s">
        <v>2342</v>
      </c>
      <c r="F499" s="608" t="s">
        <v>2332</v>
      </c>
      <c r="G499" s="612">
        <v>252</v>
      </c>
      <c r="H499" s="612" t="s">
        <v>0</v>
      </c>
      <c r="I499" s="789">
        <v>150</v>
      </c>
      <c r="J499" s="454"/>
      <c r="K499" s="25"/>
      <c r="L499" s="830"/>
      <c r="M499" s="832"/>
      <c r="N499" s="832"/>
      <c r="O499" s="832"/>
      <c r="P499" s="832"/>
      <c r="Q499" s="832"/>
      <c r="R499" s="832"/>
      <c r="S499" s="832"/>
      <c r="T499" s="832"/>
      <c r="U499" s="840">
        <f t="shared" si="73"/>
        <v>0</v>
      </c>
      <c r="V499" s="838"/>
      <c r="W499" s="838"/>
      <c r="X499" s="7"/>
      <c r="Y499" s="7"/>
      <c r="Z499" s="7"/>
      <c r="AA499" s="7"/>
      <c r="AB499" s="7"/>
      <c r="AC499" s="7"/>
      <c r="AD499" s="7"/>
      <c r="AE499" s="7"/>
      <c r="AF499" s="791"/>
      <c r="AG499" s="2976"/>
      <c r="AH499" s="4181"/>
      <c r="AI499" s="4181"/>
      <c r="AJ499" s="4182"/>
      <c r="AK499" s="4181"/>
      <c r="AL499" s="4181"/>
      <c r="AM499" s="4183"/>
      <c r="AN499" s="4184"/>
      <c r="AO499" s="4181"/>
      <c r="AP499" s="4181"/>
      <c r="AQ499" s="4181"/>
      <c r="AR499" s="4185"/>
      <c r="AS499" s="1867" t="s">
        <v>2284</v>
      </c>
      <c r="AT499" s="4181"/>
      <c r="AU499" s="2452"/>
      <c r="AV499" s="2452"/>
      <c r="AW499" s="1867"/>
      <c r="AX499" s="1867"/>
      <c r="AY499" s="4186"/>
      <c r="AZ499" s="1423"/>
      <c r="BA499" s="1423"/>
      <c r="BB499" s="1423"/>
      <c r="BC499" s="1423"/>
      <c r="BD499" s="1423"/>
      <c r="BE499" s="4175"/>
      <c r="BF499" s="4176"/>
      <c r="BG499" s="4171"/>
      <c r="BH499" s="4177"/>
      <c r="BI499" s="4178"/>
      <c r="BJ499" s="4179"/>
      <c r="BK499" s="4180"/>
      <c r="BL499" s="2024">
        <f t="shared" si="77"/>
        <v>0</v>
      </c>
      <c r="BM499" s="2169"/>
      <c r="BN499" s="1902"/>
      <c r="BO499" s="1878"/>
      <c r="BP499" s="1878"/>
      <c r="BQ499" s="1915"/>
      <c r="BR499" s="2105"/>
      <c r="BS499" s="2106"/>
      <c r="BT499" s="2106"/>
      <c r="BU499" s="2106"/>
      <c r="BV499" s="2106"/>
      <c r="BW499" s="2106"/>
      <c r="BX499" s="2106"/>
      <c r="BY499" s="2106"/>
      <c r="BZ499" s="2106"/>
      <c r="CA499" s="2106"/>
      <c r="CB499" s="2106"/>
      <c r="CC499" s="2107"/>
      <c r="CD499" s="1966" t="s">
        <v>1713</v>
      </c>
    </row>
    <row r="500" spans="1:82" s="839" customFormat="1" ht="21" customHeight="1" thickBot="1" x14ac:dyDescent="0.25">
      <c r="A500" s="837" t="s">
        <v>161</v>
      </c>
      <c r="B500" s="889" t="s">
        <v>125</v>
      </c>
      <c r="C500" s="828" t="s">
        <v>126</v>
      </c>
      <c r="D500" s="1060" t="s">
        <v>2341</v>
      </c>
      <c r="E500" s="575" t="s">
        <v>2342</v>
      </c>
      <c r="F500" s="608" t="s">
        <v>2332</v>
      </c>
      <c r="G500" s="612">
        <v>252</v>
      </c>
      <c r="H500" s="612" t="s">
        <v>0</v>
      </c>
      <c r="I500" s="789">
        <v>150</v>
      </c>
      <c r="J500" s="454"/>
      <c r="K500" s="25"/>
      <c r="L500" s="830"/>
      <c r="M500" s="832"/>
      <c r="N500" s="832"/>
      <c r="O500" s="832"/>
      <c r="P500" s="832"/>
      <c r="Q500" s="832"/>
      <c r="R500" s="832"/>
      <c r="S500" s="832"/>
      <c r="T500" s="832"/>
      <c r="U500" s="840">
        <f t="shared" si="73"/>
        <v>0</v>
      </c>
      <c r="V500" s="838"/>
      <c r="W500" s="838"/>
      <c r="X500" s="7"/>
      <c r="Y500" s="7"/>
      <c r="Z500" s="7"/>
      <c r="AA500" s="7"/>
      <c r="AB500" s="7"/>
      <c r="AC500" s="7"/>
      <c r="AD500" s="7"/>
      <c r="AE500" s="7"/>
      <c r="AF500" s="791"/>
      <c r="AG500" s="2976"/>
      <c r="AH500" s="4181"/>
      <c r="AI500" s="4181"/>
      <c r="AJ500" s="4182"/>
      <c r="AK500" s="4181"/>
      <c r="AL500" s="4181"/>
      <c r="AM500" s="4183"/>
      <c r="AN500" s="4184"/>
      <c r="AO500" s="4181"/>
      <c r="AP500" s="4181"/>
      <c r="AQ500" s="4181"/>
      <c r="AR500" s="4185"/>
      <c r="AS500" s="1867" t="s">
        <v>2284</v>
      </c>
      <c r="AT500" s="4181"/>
      <c r="AU500" s="2452"/>
      <c r="AV500" s="2452"/>
      <c r="AW500" s="1867"/>
      <c r="AX500" s="1867"/>
      <c r="AY500" s="4186"/>
      <c r="AZ500" s="1423"/>
      <c r="BA500" s="1423"/>
      <c r="BB500" s="1423"/>
      <c r="BC500" s="1423"/>
      <c r="BD500" s="1423"/>
      <c r="BE500" s="4175"/>
      <c r="BF500" s="4176"/>
      <c r="BG500" s="4171"/>
      <c r="BH500" s="4177"/>
      <c r="BI500" s="4178"/>
      <c r="BJ500" s="4179"/>
      <c r="BK500" s="4180"/>
      <c r="BL500" s="2024">
        <f t="shared" si="77"/>
        <v>0</v>
      </c>
      <c r="BM500" s="2169"/>
      <c r="BN500" s="1902"/>
      <c r="BO500" s="1878"/>
      <c r="BP500" s="1878"/>
      <c r="BQ500" s="1915"/>
      <c r="BR500" s="2105"/>
      <c r="BS500" s="2106"/>
      <c r="BT500" s="2106"/>
      <c r="BU500" s="2106"/>
      <c r="BV500" s="2106"/>
      <c r="BW500" s="2106"/>
      <c r="BX500" s="2106"/>
      <c r="BY500" s="2106"/>
      <c r="BZ500" s="2106"/>
      <c r="CA500" s="2106"/>
      <c r="CB500" s="2106"/>
      <c r="CC500" s="2107"/>
      <c r="CD500" s="1966" t="s">
        <v>1713</v>
      </c>
    </row>
    <row r="501" spans="1:82" s="839" customFormat="1" ht="21" customHeight="1" thickBot="1" x14ac:dyDescent="0.25">
      <c r="A501" s="841" t="s">
        <v>161</v>
      </c>
      <c r="B501" s="932" t="s">
        <v>125</v>
      </c>
      <c r="C501" s="843" t="s">
        <v>126</v>
      </c>
      <c r="D501" s="1061" t="s">
        <v>2341</v>
      </c>
      <c r="E501" s="581" t="s">
        <v>2342</v>
      </c>
      <c r="F501" s="609" t="s">
        <v>2332</v>
      </c>
      <c r="G501" s="618">
        <v>252</v>
      </c>
      <c r="H501" s="618" t="s">
        <v>0</v>
      </c>
      <c r="I501" s="960">
        <v>150</v>
      </c>
      <c r="J501" s="496"/>
      <c r="K501" s="56"/>
      <c r="L501" s="848" t="s">
        <v>2343</v>
      </c>
      <c r="M501" s="849"/>
      <c r="N501" s="849"/>
      <c r="O501" s="849"/>
      <c r="P501" s="849"/>
      <c r="Q501" s="849"/>
      <c r="R501" s="849"/>
      <c r="S501" s="849"/>
      <c r="T501" s="849"/>
      <c r="U501" s="840">
        <f t="shared" si="73"/>
        <v>0</v>
      </c>
      <c r="V501" s="850"/>
      <c r="W501" s="850"/>
      <c r="X501" s="58"/>
      <c r="Y501" s="58"/>
      <c r="Z501" s="58"/>
      <c r="AA501" s="58"/>
      <c r="AB501" s="58"/>
      <c r="AC501" s="58"/>
      <c r="AD501" s="58"/>
      <c r="AE501" s="58"/>
      <c r="AF501" s="851"/>
      <c r="AG501" s="2973"/>
      <c r="AH501" s="4187"/>
      <c r="AI501" s="4187"/>
      <c r="AJ501" s="4188"/>
      <c r="AK501" s="4187"/>
      <c r="AL501" s="4187"/>
      <c r="AM501" s="4189"/>
      <c r="AN501" s="4190"/>
      <c r="AO501" s="4187"/>
      <c r="AP501" s="4187"/>
      <c r="AQ501" s="4187"/>
      <c r="AR501" s="4191"/>
      <c r="AS501" s="1884" t="s">
        <v>2284</v>
      </c>
      <c r="AT501" s="4187"/>
      <c r="AU501" s="4192"/>
      <c r="AV501" s="4192"/>
      <c r="AW501" s="1884"/>
      <c r="AX501" s="1884"/>
      <c r="AY501" s="4193"/>
      <c r="AZ501" s="1423"/>
      <c r="BA501" s="1423"/>
      <c r="BB501" s="1423"/>
      <c r="BC501" s="1423"/>
      <c r="BD501" s="1423"/>
      <c r="BE501" s="4175"/>
      <c r="BF501" s="4194"/>
      <c r="BG501" s="4195"/>
      <c r="BH501" s="4196"/>
      <c r="BI501" s="4197"/>
      <c r="BJ501" s="4198"/>
      <c r="BK501" s="4180"/>
      <c r="BL501" s="2024">
        <f t="shared" si="77"/>
        <v>0</v>
      </c>
      <c r="BM501" s="2169"/>
      <c r="BN501" s="1902"/>
      <c r="BO501" s="1878"/>
      <c r="BP501" s="1878"/>
      <c r="BQ501" s="1915"/>
      <c r="BR501" s="2120"/>
      <c r="BS501" s="1913"/>
      <c r="BT501" s="1913"/>
      <c r="BU501" s="1913"/>
      <c r="BV501" s="1913"/>
      <c r="BW501" s="1913"/>
      <c r="BX501" s="1913"/>
      <c r="BY501" s="1913"/>
      <c r="BZ501" s="1913"/>
      <c r="CA501" s="1913"/>
      <c r="CB501" s="1913"/>
      <c r="CC501" s="2121"/>
      <c r="CD501" s="1966" t="s">
        <v>1713</v>
      </c>
    </row>
    <row r="502" spans="1:82" ht="51" customHeight="1" x14ac:dyDescent="0.2">
      <c r="A502" s="772" t="s">
        <v>161</v>
      </c>
      <c r="B502" s="71" t="s">
        <v>125</v>
      </c>
      <c r="C502" s="66" t="s">
        <v>126</v>
      </c>
      <c r="D502" s="522">
        <v>57</v>
      </c>
      <c r="E502" s="47" t="s">
        <v>1574</v>
      </c>
      <c r="F502" s="67" t="s">
        <v>1575</v>
      </c>
      <c r="G502" s="195">
        <v>0</v>
      </c>
      <c r="H502" s="195" t="s">
        <v>0</v>
      </c>
      <c r="I502" s="195">
        <v>3</v>
      </c>
      <c r="J502" s="493">
        <v>1</v>
      </c>
      <c r="K502" s="50"/>
      <c r="L502" s="773">
        <f t="shared" ref="L502" si="78">+M502+N502+O502+P502+Q502+R502+S502+T502</f>
        <v>26999000</v>
      </c>
      <c r="M502" s="455"/>
      <c r="N502" s="455"/>
      <c r="O502" s="455"/>
      <c r="P502" s="455"/>
      <c r="Q502" s="455">
        <v>26999000</v>
      </c>
      <c r="R502" s="455"/>
      <c r="S502" s="52"/>
      <c r="T502" s="52"/>
      <c r="U502" s="774">
        <f t="shared" si="62"/>
        <v>26999000</v>
      </c>
      <c r="V502" s="775"/>
      <c r="W502" s="775"/>
      <c r="X502" s="775"/>
      <c r="Y502" s="775"/>
      <c r="Z502" s="775">
        <v>26999000</v>
      </c>
      <c r="AA502" s="775"/>
      <c r="AB502" s="52"/>
      <c r="AC502" s="52"/>
      <c r="AD502" s="52"/>
      <c r="AE502" s="52"/>
      <c r="AF502" s="52"/>
      <c r="AG502" s="2262">
        <v>80101601</v>
      </c>
      <c r="AH502" s="2263" t="s">
        <v>1555</v>
      </c>
      <c r="AI502" s="2263" t="s">
        <v>1556</v>
      </c>
      <c r="AJ502" s="2263" t="s">
        <v>410</v>
      </c>
      <c r="AK502" s="2263" t="s">
        <v>1557</v>
      </c>
      <c r="AL502" s="2263" t="s">
        <v>1558</v>
      </c>
      <c r="AM502" s="2264">
        <v>7708170</v>
      </c>
      <c r="AN502" s="2264">
        <v>7708170</v>
      </c>
      <c r="AO502" s="2263" t="s">
        <v>250</v>
      </c>
      <c r="AP502" s="2263" t="s">
        <v>734</v>
      </c>
      <c r="AQ502" s="2263" t="s">
        <v>1559</v>
      </c>
      <c r="AR502" s="2263">
        <v>2201070605</v>
      </c>
      <c r="AS502" s="2263" t="s">
        <v>1576</v>
      </c>
      <c r="AT502" s="1379" t="s">
        <v>1577</v>
      </c>
      <c r="AU502" s="1467">
        <v>3</v>
      </c>
      <c r="AV502" s="2265">
        <v>3</v>
      </c>
      <c r="AW502" s="1466" t="s">
        <v>1556</v>
      </c>
      <c r="AX502" s="1467" t="s">
        <v>1563</v>
      </c>
      <c r="AY502" s="2266">
        <v>26999000</v>
      </c>
      <c r="AZ502" s="3751">
        <v>2017000735</v>
      </c>
      <c r="BA502" s="1466"/>
      <c r="BB502" s="3752" t="s">
        <v>1578</v>
      </c>
      <c r="BC502" s="3752" t="s">
        <v>1579</v>
      </c>
      <c r="BD502" s="3752" t="s">
        <v>1580</v>
      </c>
      <c r="BE502" s="2267"/>
      <c r="BF502" s="2268"/>
      <c r="BG502" s="2267"/>
      <c r="BH502" s="2267"/>
      <c r="BI502" s="3753">
        <v>26999000</v>
      </c>
      <c r="BJ502" s="3754">
        <v>42913</v>
      </c>
      <c r="BK502" s="2267"/>
      <c r="BL502" s="2269">
        <f t="shared" si="58"/>
        <v>-26999000</v>
      </c>
      <c r="BM502" s="2270">
        <f>L502-(BI502+BI503+BI504)</f>
        <v>0</v>
      </c>
      <c r="BN502" s="1902"/>
      <c r="BO502" s="1878"/>
      <c r="BP502" s="1878"/>
      <c r="BQ502" s="1915"/>
      <c r="BR502" s="2045"/>
      <c r="BS502" s="1861"/>
      <c r="BT502" s="1861"/>
      <c r="BU502" s="1861"/>
      <c r="BV502" s="1861"/>
      <c r="BW502" s="1861"/>
      <c r="BX502" s="1861"/>
      <c r="BY502" s="1861"/>
      <c r="BZ502" s="1861"/>
      <c r="CA502" s="1861"/>
      <c r="CB502" s="1861"/>
      <c r="CC502" s="1862"/>
      <c r="CD502" s="1863" t="s">
        <v>1567</v>
      </c>
    </row>
    <row r="503" spans="1:82" ht="57.75" customHeight="1" x14ac:dyDescent="0.2">
      <c r="A503" s="777" t="s">
        <v>161</v>
      </c>
      <c r="B503" s="749" t="s">
        <v>125</v>
      </c>
      <c r="C503" s="750" t="s">
        <v>126</v>
      </c>
      <c r="D503" s="518">
        <v>57</v>
      </c>
      <c r="E503" s="575" t="s">
        <v>1574</v>
      </c>
      <c r="F503" s="608" t="s">
        <v>1575</v>
      </c>
      <c r="G503" s="778">
        <v>0</v>
      </c>
      <c r="H503" s="778" t="s">
        <v>0</v>
      </c>
      <c r="I503" s="778">
        <v>3</v>
      </c>
      <c r="J503" s="454">
        <v>1</v>
      </c>
      <c r="K503" s="538"/>
      <c r="L503" s="779"/>
      <c r="M503" s="466"/>
      <c r="N503" s="466"/>
      <c r="O503" s="466"/>
      <c r="P503" s="466"/>
      <c r="Q503" s="466"/>
      <c r="R503" s="466"/>
      <c r="S503" s="466"/>
      <c r="T503" s="466"/>
      <c r="U503" s="540">
        <f t="shared" si="62"/>
        <v>0</v>
      </c>
      <c r="V503" s="466"/>
      <c r="W503" s="466"/>
      <c r="X503" s="466"/>
      <c r="Y503" s="466"/>
      <c r="Z503" s="466"/>
      <c r="AA503" s="466"/>
      <c r="AB503" s="466"/>
      <c r="AC503" s="466"/>
      <c r="AD503" s="466"/>
      <c r="AE503" s="466"/>
      <c r="AF503" s="466"/>
      <c r="AG503" s="1147"/>
      <c r="AH503" s="2018"/>
      <c r="AI503" s="2018"/>
      <c r="AJ503" s="2018"/>
      <c r="AK503" s="2018"/>
      <c r="AL503" s="2018"/>
      <c r="AM503" s="2019"/>
      <c r="AN503" s="2019"/>
      <c r="AO503" s="2018"/>
      <c r="AP503" s="2018"/>
      <c r="AQ503" s="2018"/>
      <c r="AR503" s="2018"/>
      <c r="AS503" s="2271" t="s">
        <v>1581</v>
      </c>
      <c r="AT503" s="2272" t="s">
        <v>1568</v>
      </c>
      <c r="AU503" s="2273">
        <v>1</v>
      </c>
      <c r="AV503" s="2274">
        <v>1</v>
      </c>
      <c r="AW503" s="2271" t="s">
        <v>1582</v>
      </c>
      <c r="AX503" s="2273" t="s">
        <v>1563</v>
      </c>
      <c r="AY503" s="2275">
        <v>0</v>
      </c>
      <c r="AZ503" s="1423"/>
      <c r="BA503" s="1423"/>
      <c r="BB503" s="1423"/>
      <c r="BC503" s="1423"/>
      <c r="BD503" s="1423"/>
      <c r="BE503" s="2276"/>
      <c r="BF503" s="2277"/>
      <c r="BG503" s="2276"/>
      <c r="BH503" s="2276"/>
      <c r="BI503" s="2277"/>
      <c r="BJ503" s="2276"/>
      <c r="BK503" s="2276"/>
      <c r="BL503" s="2278">
        <f t="shared" si="58"/>
        <v>0</v>
      </c>
      <c r="BM503" s="2279"/>
      <c r="BN503" s="1902"/>
      <c r="BO503" s="1878"/>
      <c r="BP503" s="1878"/>
      <c r="BQ503" s="1915"/>
      <c r="BR503" s="2105"/>
      <c r="BS503" s="2106"/>
      <c r="BT503" s="2106"/>
      <c r="BU503" s="2106"/>
      <c r="BV503" s="2106"/>
      <c r="BW503" s="2106"/>
      <c r="BX503" s="2106"/>
      <c r="BY503" s="2106"/>
      <c r="BZ503" s="2106"/>
      <c r="CA503" s="2106"/>
      <c r="CB503" s="2106"/>
      <c r="CC503" s="2107"/>
      <c r="CD503" s="2108" t="s">
        <v>1567</v>
      </c>
    </row>
    <row r="504" spans="1:82" ht="46.5" customHeight="1" thickBot="1" x14ac:dyDescent="0.25">
      <c r="A504" s="780" t="s">
        <v>161</v>
      </c>
      <c r="B504" s="755" t="s">
        <v>125</v>
      </c>
      <c r="C504" s="756" t="s">
        <v>126</v>
      </c>
      <c r="D504" s="519">
        <v>57</v>
      </c>
      <c r="E504" s="581" t="s">
        <v>1574</v>
      </c>
      <c r="F504" s="609" t="s">
        <v>1575</v>
      </c>
      <c r="G504" s="781">
        <v>0</v>
      </c>
      <c r="H504" s="781" t="s">
        <v>0</v>
      </c>
      <c r="I504" s="781">
        <v>3</v>
      </c>
      <c r="J504" s="496">
        <v>1</v>
      </c>
      <c r="K504" s="544"/>
      <c r="L504" s="782"/>
      <c r="M504" s="474"/>
      <c r="N504" s="474"/>
      <c r="O504" s="474"/>
      <c r="P504" s="474"/>
      <c r="Q504" s="474"/>
      <c r="R504" s="474"/>
      <c r="S504" s="474"/>
      <c r="T504" s="474"/>
      <c r="U504" s="546">
        <f t="shared" si="62"/>
        <v>0</v>
      </c>
      <c r="V504" s="474"/>
      <c r="W504" s="474"/>
      <c r="X504" s="474"/>
      <c r="Y504" s="474"/>
      <c r="Z504" s="474"/>
      <c r="AA504" s="474"/>
      <c r="AB504" s="474"/>
      <c r="AC504" s="474"/>
      <c r="AD504" s="474"/>
      <c r="AE504" s="474"/>
      <c r="AF504" s="474"/>
      <c r="AG504" s="1995"/>
      <c r="AH504" s="2030"/>
      <c r="AI504" s="2030"/>
      <c r="AJ504" s="2030"/>
      <c r="AK504" s="2030"/>
      <c r="AL504" s="2030"/>
      <c r="AM504" s="2031"/>
      <c r="AN504" s="2031"/>
      <c r="AO504" s="2030"/>
      <c r="AP504" s="2030"/>
      <c r="AQ504" s="2030"/>
      <c r="AR504" s="2030"/>
      <c r="AS504" s="2219"/>
      <c r="AT504" s="2219"/>
      <c r="AU504" s="2219"/>
      <c r="AV504" s="2219"/>
      <c r="AW504" s="2219"/>
      <c r="AX504" s="2219"/>
      <c r="AY504" s="2219"/>
      <c r="AZ504" s="1502"/>
      <c r="BA504" s="1502"/>
      <c r="BB504" s="1502"/>
      <c r="BC504" s="1502"/>
      <c r="BD504" s="1502"/>
      <c r="BE504" s="2280"/>
      <c r="BF504" s="2281"/>
      <c r="BG504" s="2280"/>
      <c r="BH504" s="2280"/>
      <c r="BI504" s="2281"/>
      <c r="BJ504" s="2280"/>
      <c r="BK504" s="2280"/>
      <c r="BL504" s="2282">
        <f t="shared" si="58"/>
        <v>0</v>
      </c>
      <c r="BM504" s="2283"/>
      <c r="BN504" s="1902"/>
      <c r="BO504" s="1878"/>
      <c r="BP504" s="1878"/>
      <c r="BQ504" s="1915"/>
      <c r="BR504" s="2105"/>
      <c r="BS504" s="2106"/>
      <c r="BT504" s="2106"/>
      <c r="BU504" s="2106"/>
      <c r="BV504" s="2106"/>
      <c r="BW504" s="2106"/>
      <c r="BX504" s="2106"/>
      <c r="BY504" s="2106"/>
      <c r="BZ504" s="2106"/>
      <c r="CA504" s="2106"/>
      <c r="CB504" s="2106"/>
      <c r="CC504" s="2107"/>
      <c r="CD504" s="2108" t="s">
        <v>1567</v>
      </c>
    </row>
    <row r="505" spans="1:82" ht="25.5" customHeight="1" thickBot="1" x14ac:dyDescent="0.25">
      <c r="A505" s="59" t="s">
        <v>161</v>
      </c>
      <c r="B505" s="71" t="s">
        <v>125</v>
      </c>
      <c r="C505" s="66" t="s">
        <v>126</v>
      </c>
      <c r="D505" s="163">
        <v>58</v>
      </c>
      <c r="E505" s="47" t="s">
        <v>37</v>
      </c>
      <c r="F505" s="67" t="s">
        <v>38</v>
      </c>
      <c r="G505" s="49">
        <v>0</v>
      </c>
      <c r="H505" s="49" t="s">
        <v>0</v>
      </c>
      <c r="I505" s="49">
        <v>2</v>
      </c>
      <c r="J505" s="380">
        <v>1</v>
      </c>
      <c r="K505" s="319"/>
      <c r="L505" s="293">
        <f t="shared" ref="L505:L628" si="79">+M505+N505+O505+P505+Q505+R505+S505+T505</f>
        <v>6000000</v>
      </c>
      <c r="M505" s="345">
        <v>6000000</v>
      </c>
      <c r="N505" s="345"/>
      <c r="O505" s="345"/>
      <c r="P505" s="345"/>
      <c r="Q505" s="345"/>
      <c r="R505" s="345"/>
      <c r="S505" s="52"/>
      <c r="T505" s="52"/>
      <c r="U505" s="168">
        <f t="shared" ref="U505:U510" si="80">SUBTOTAL(9,V505:AC505)</f>
        <v>6000000</v>
      </c>
      <c r="V505" s="275">
        <v>6000000</v>
      </c>
      <c r="W505" s="275"/>
      <c r="X505" s="275"/>
      <c r="Y505" s="275"/>
      <c r="Z505" s="275"/>
      <c r="AA505" s="275"/>
      <c r="AB505" s="275"/>
      <c r="AC505" s="275"/>
      <c r="AD505" s="52"/>
      <c r="AE505" s="52"/>
      <c r="AF505" s="52"/>
      <c r="AG505" s="2284">
        <v>71151007</v>
      </c>
      <c r="AH505" s="2284" t="s">
        <v>773</v>
      </c>
      <c r="AI505" s="2047">
        <v>42887</v>
      </c>
      <c r="AJ505" s="2047" t="s">
        <v>308</v>
      </c>
      <c r="AK505" s="2047" t="s">
        <v>246</v>
      </c>
      <c r="AL505" s="2047" t="s">
        <v>248</v>
      </c>
      <c r="AM505" s="4064">
        <v>6000000</v>
      </c>
      <c r="AN505" s="4064">
        <v>6000000</v>
      </c>
      <c r="AO505" s="2047" t="s">
        <v>6</v>
      </c>
      <c r="AP505" s="2047" t="s">
        <v>6</v>
      </c>
      <c r="AQ505" s="2047" t="s">
        <v>251</v>
      </c>
      <c r="AR505" s="2047"/>
      <c r="AS505" s="2170" t="s">
        <v>5860</v>
      </c>
      <c r="AT505" s="2062" t="s">
        <v>382</v>
      </c>
      <c r="AU505" s="2063">
        <v>1</v>
      </c>
      <c r="AV505" s="2063">
        <v>1</v>
      </c>
      <c r="AW505" s="2064">
        <v>42887</v>
      </c>
      <c r="AX505" s="2064">
        <v>42977</v>
      </c>
      <c r="AY505" s="2065">
        <v>6000000</v>
      </c>
      <c r="AZ505" s="1459" t="s">
        <v>472</v>
      </c>
      <c r="BA505" s="1459" t="s">
        <v>467</v>
      </c>
      <c r="BB505" s="1459" t="s">
        <v>468</v>
      </c>
      <c r="BC505" s="2171" t="s">
        <v>469</v>
      </c>
      <c r="BD505" s="2171">
        <v>2017001282</v>
      </c>
      <c r="BE505" s="2172"/>
      <c r="BF505" s="2173">
        <v>6000000</v>
      </c>
      <c r="BG505" s="1414">
        <v>2017001433</v>
      </c>
      <c r="BH505" s="2172">
        <v>43013</v>
      </c>
      <c r="BI505" s="2174">
        <v>95000000</v>
      </c>
      <c r="BJ505" s="2172">
        <v>43017</v>
      </c>
      <c r="BK505" s="2172">
        <v>43048</v>
      </c>
      <c r="BL505" s="2175">
        <f t="shared" ref="BL505:BL554" si="81">BF505-BI505</f>
        <v>-89000000</v>
      </c>
      <c r="BM505" s="2176">
        <f>L505-(BI505:BI510)</f>
        <v>-89000000</v>
      </c>
      <c r="BN505" s="2177"/>
      <c r="BO505" s="2177"/>
      <c r="BP505" s="2177"/>
      <c r="BQ505" s="2177"/>
      <c r="BR505" s="2177"/>
      <c r="BS505" s="2177"/>
      <c r="BT505" s="2177"/>
      <c r="BU505" s="2177"/>
      <c r="BV505" s="2177"/>
      <c r="BW505" s="2177"/>
      <c r="BX505" s="2177"/>
      <c r="BY505" s="2177"/>
      <c r="BZ505" s="2177"/>
      <c r="CA505" s="2177"/>
      <c r="CB505" s="2177"/>
      <c r="CC505" s="2177"/>
      <c r="CD505" s="2046" t="s">
        <v>134</v>
      </c>
    </row>
    <row r="506" spans="1:82" ht="25.5" customHeight="1" thickBot="1" x14ac:dyDescent="0.25">
      <c r="A506" s="164" t="s">
        <v>161</v>
      </c>
      <c r="B506" s="320" t="s">
        <v>125</v>
      </c>
      <c r="C506" s="321" t="s">
        <v>126</v>
      </c>
      <c r="D506" s="272">
        <v>58</v>
      </c>
      <c r="E506" s="322" t="s">
        <v>37</v>
      </c>
      <c r="F506" s="336" t="s">
        <v>38</v>
      </c>
      <c r="G506" s="323">
        <v>0</v>
      </c>
      <c r="H506" s="323" t="s">
        <v>0</v>
      </c>
      <c r="I506" s="323">
        <v>2</v>
      </c>
      <c r="J506" s="381">
        <v>1</v>
      </c>
      <c r="K506" s="319"/>
      <c r="L506" s="290"/>
      <c r="M506" s="281"/>
      <c r="N506" s="281"/>
      <c r="O506" s="281"/>
      <c r="P506" s="281"/>
      <c r="Q506" s="281"/>
      <c r="R506" s="281"/>
      <c r="S506" s="281"/>
      <c r="T506" s="281"/>
      <c r="U506" s="266">
        <f t="shared" si="80"/>
        <v>0</v>
      </c>
      <c r="V506" s="281"/>
      <c r="W506" s="281"/>
      <c r="X506" s="281"/>
      <c r="Y506" s="281"/>
      <c r="Z506" s="281"/>
      <c r="AA506" s="281"/>
      <c r="AB506" s="281"/>
      <c r="AC506" s="281"/>
      <c r="AD506" s="281"/>
      <c r="AE506" s="281"/>
      <c r="AF506" s="281"/>
      <c r="AG506" s="2060"/>
      <c r="AH506" s="2047"/>
      <c r="AI506" s="2047"/>
      <c r="AJ506" s="2047"/>
      <c r="AK506" s="2047"/>
      <c r="AL506" s="2047"/>
      <c r="AM506" s="4064"/>
      <c r="AN506" s="4064"/>
      <c r="AO506" s="2047"/>
      <c r="AP506" s="2047"/>
      <c r="AQ506" s="2047"/>
      <c r="AR506" s="2047"/>
      <c r="AS506" s="2061"/>
      <c r="AT506" s="2062"/>
      <c r="AU506" s="2063"/>
      <c r="AV506" s="2063"/>
      <c r="AW506" s="2064"/>
      <c r="AX506" s="2064"/>
      <c r="AY506" s="2065"/>
      <c r="AZ506" s="2048"/>
      <c r="BA506" s="2048"/>
      <c r="BB506" s="2048"/>
      <c r="BC506" s="2179"/>
      <c r="BD506" s="2179"/>
      <c r="BE506" s="2180"/>
      <c r="BF506" s="2181"/>
      <c r="BG506" s="2179"/>
      <c r="BH506" s="2180"/>
      <c r="BI506" s="2182"/>
      <c r="BJ506" s="2180"/>
      <c r="BK506" s="2180"/>
      <c r="BL506" s="2183">
        <f t="shared" si="81"/>
        <v>0</v>
      </c>
      <c r="BM506" s="2184"/>
      <c r="BN506" s="2177"/>
      <c r="BO506" s="2177"/>
      <c r="BP506" s="2177"/>
      <c r="BQ506" s="2177"/>
      <c r="BR506" s="2177"/>
      <c r="BS506" s="2177"/>
      <c r="BT506" s="2177"/>
      <c r="BU506" s="2177"/>
      <c r="BV506" s="2177"/>
      <c r="BW506" s="2177"/>
      <c r="BX506" s="2177"/>
      <c r="BY506" s="2177"/>
      <c r="BZ506" s="2177"/>
      <c r="CA506" s="2177"/>
      <c r="CB506" s="2177"/>
      <c r="CC506" s="2177"/>
      <c r="CD506" s="2046" t="s">
        <v>134</v>
      </c>
    </row>
    <row r="507" spans="1:82" ht="25.5" customHeight="1" thickBot="1" x14ac:dyDescent="0.25">
      <c r="A507" s="164" t="s">
        <v>161</v>
      </c>
      <c r="B507" s="320" t="s">
        <v>125</v>
      </c>
      <c r="C507" s="321" t="s">
        <v>126</v>
      </c>
      <c r="D507" s="272">
        <v>58</v>
      </c>
      <c r="E507" s="322" t="s">
        <v>37</v>
      </c>
      <c r="F507" s="336" t="s">
        <v>38</v>
      </c>
      <c r="G507" s="323">
        <v>0</v>
      </c>
      <c r="H507" s="323" t="s">
        <v>0</v>
      </c>
      <c r="I507" s="323">
        <v>2</v>
      </c>
      <c r="J507" s="381">
        <v>1</v>
      </c>
      <c r="K507" s="319"/>
      <c r="L507" s="290"/>
      <c r="M507" s="281"/>
      <c r="N507" s="281"/>
      <c r="O507" s="281"/>
      <c r="P507" s="281"/>
      <c r="Q507" s="281"/>
      <c r="R507" s="281"/>
      <c r="S507" s="281"/>
      <c r="T507" s="281"/>
      <c r="U507" s="266">
        <f t="shared" si="80"/>
        <v>0</v>
      </c>
      <c r="V507" s="281"/>
      <c r="W507" s="281"/>
      <c r="X507" s="281"/>
      <c r="Y507" s="281"/>
      <c r="Z507" s="281"/>
      <c r="AA507" s="281"/>
      <c r="AB507" s="281"/>
      <c r="AC507" s="281"/>
      <c r="AD507" s="281"/>
      <c r="AE507" s="281"/>
      <c r="AF507" s="281"/>
      <c r="AG507" s="2060"/>
      <c r="AH507" s="2047"/>
      <c r="AI507" s="2047"/>
      <c r="AJ507" s="2047"/>
      <c r="AK507" s="2047"/>
      <c r="AL507" s="2047"/>
      <c r="AM507" s="4064"/>
      <c r="AN507" s="4064"/>
      <c r="AO507" s="2047"/>
      <c r="AP507" s="2047"/>
      <c r="AQ507" s="2047"/>
      <c r="AR507" s="2047"/>
      <c r="AS507" s="2061"/>
      <c r="AT507" s="2062"/>
      <c r="AU507" s="2063"/>
      <c r="AV507" s="2063"/>
      <c r="AW507" s="2064"/>
      <c r="AX507" s="2064"/>
      <c r="AY507" s="2065"/>
      <c r="AZ507" s="2048"/>
      <c r="BA507" s="2048"/>
      <c r="BB507" s="2048"/>
      <c r="BC507" s="2179"/>
      <c r="BD507" s="2179"/>
      <c r="BE507" s="2180"/>
      <c r="BF507" s="2181"/>
      <c r="BG507" s="2179"/>
      <c r="BH507" s="2180"/>
      <c r="BI507" s="2182"/>
      <c r="BJ507" s="2180"/>
      <c r="BK507" s="2180"/>
      <c r="BL507" s="2183">
        <f t="shared" si="81"/>
        <v>0</v>
      </c>
      <c r="BM507" s="2184"/>
      <c r="BN507" s="2177"/>
      <c r="BO507" s="2177"/>
      <c r="BP507" s="2177"/>
      <c r="BQ507" s="2177"/>
      <c r="BR507" s="2177"/>
      <c r="BS507" s="2177"/>
      <c r="BT507" s="2177"/>
      <c r="BU507" s="2177"/>
      <c r="BV507" s="2177"/>
      <c r="BW507" s="2177"/>
      <c r="BX507" s="2177"/>
      <c r="BY507" s="2177"/>
      <c r="BZ507" s="2177"/>
      <c r="CA507" s="2177"/>
      <c r="CB507" s="2177"/>
      <c r="CC507" s="2177"/>
      <c r="CD507" s="2046" t="s">
        <v>134</v>
      </c>
    </row>
    <row r="508" spans="1:82" ht="25.5" customHeight="1" thickBot="1" x14ac:dyDescent="0.25">
      <c r="A508" s="164" t="s">
        <v>161</v>
      </c>
      <c r="B508" s="320" t="s">
        <v>125</v>
      </c>
      <c r="C508" s="321" t="s">
        <v>126</v>
      </c>
      <c r="D508" s="272">
        <v>58</v>
      </c>
      <c r="E508" s="322" t="s">
        <v>37</v>
      </c>
      <c r="F508" s="336" t="s">
        <v>38</v>
      </c>
      <c r="G508" s="323">
        <v>0</v>
      </c>
      <c r="H508" s="323" t="s">
        <v>0</v>
      </c>
      <c r="I508" s="323">
        <v>2</v>
      </c>
      <c r="J508" s="381">
        <v>1</v>
      </c>
      <c r="K508" s="319"/>
      <c r="L508" s="290"/>
      <c r="M508" s="281"/>
      <c r="N508" s="281"/>
      <c r="O508" s="281"/>
      <c r="P508" s="281"/>
      <c r="Q508" s="281"/>
      <c r="R508" s="281"/>
      <c r="S508" s="281"/>
      <c r="T508" s="281"/>
      <c r="U508" s="266">
        <f t="shared" si="80"/>
        <v>0</v>
      </c>
      <c r="V508" s="281"/>
      <c r="W508" s="281"/>
      <c r="X508" s="281"/>
      <c r="Y508" s="281"/>
      <c r="Z508" s="281"/>
      <c r="AA508" s="281"/>
      <c r="AB508" s="281"/>
      <c r="AC508" s="281"/>
      <c r="AD508" s="281"/>
      <c r="AE508" s="281"/>
      <c r="AF508" s="281"/>
      <c r="AG508" s="2060"/>
      <c r="AH508" s="2047"/>
      <c r="AI508" s="2047"/>
      <c r="AJ508" s="2047"/>
      <c r="AK508" s="2047"/>
      <c r="AL508" s="2047"/>
      <c r="AM508" s="4064"/>
      <c r="AN508" s="4064"/>
      <c r="AO508" s="2047"/>
      <c r="AP508" s="2047"/>
      <c r="AQ508" s="2047"/>
      <c r="AR508" s="2047"/>
      <c r="AS508" s="2061"/>
      <c r="AT508" s="2062"/>
      <c r="AU508" s="2063"/>
      <c r="AV508" s="2063"/>
      <c r="AW508" s="2064"/>
      <c r="AX508" s="2064"/>
      <c r="AY508" s="2065"/>
      <c r="AZ508" s="2048"/>
      <c r="BA508" s="2048"/>
      <c r="BB508" s="2048"/>
      <c r="BC508" s="2179"/>
      <c r="BD508" s="2179"/>
      <c r="BE508" s="2180"/>
      <c r="BF508" s="2181"/>
      <c r="BG508" s="2179"/>
      <c r="BH508" s="2180"/>
      <c r="BI508" s="2182"/>
      <c r="BJ508" s="2180"/>
      <c r="BK508" s="2180"/>
      <c r="BL508" s="2183">
        <f t="shared" si="81"/>
        <v>0</v>
      </c>
      <c r="BM508" s="2184"/>
      <c r="BN508" s="2177"/>
      <c r="BO508" s="2177"/>
      <c r="BP508" s="2177"/>
      <c r="BQ508" s="2177"/>
      <c r="BR508" s="2177"/>
      <c r="BS508" s="2177"/>
      <c r="BT508" s="2177"/>
      <c r="BU508" s="2177"/>
      <c r="BV508" s="2177"/>
      <c r="BW508" s="2177"/>
      <c r="BX508" s="2177"/>
      <c r="BY508" s="2177"/>
      <c r="BZ508" s="2177"/>
      <c r="CA508" s="2177"/>
      <c r="CB508" s="2177"/>
      <c r="CC508" s="2177"/>
      <c r="CD508" s="2046" t="s">
        <v>134</v>
      </c>
    </row>
    <row r="509" spans="1:82" ht="25.5" customHeight="1" thickBot="1" x14ac:dyDescent="0.25">
      <c r="A509" s="164" t="s">
        <v>161</v>
      </c>
      <c r="B509" s="320" t="s">
        <v>125</v>
      </c>
      <c r="C509" s="321" t="s">
        <v>126</v>
      </c>
      <c r="D509" s="272">
        <v>58</v>
      </c>
      <c r="E509" s="322" t="s">
        <v>37</v>
      </c>
      <c r="F509" s="336" t="s">
        <v>38</v>
      </c>
      <c r="G509" s="323">
        <v>0</v>
      </c>
      <c r="H509" s="323" t="s">
        <v>0</v>
      </c>
      <c r="I509" s="323">
        <v>2</v>
      </c>
      <c r="J509" s="381">
        <v>1</v>
      </c>
      <c r="K509" s="319"/>
      <c r="L509" s="290"/>
      <c r="M509" s="281"/>
      <c r="N509" s="281"/>
      <c r="O509" s="281"/>
      <c r="P509" s="281"/>
      <c r="Q509" s="281"/>
      <c r="R509" s="281"/>
      <c r="S509" s="281"/>
      <c r="T509" s="281"/>
      <c r="U509" s="266">
        <f t="shared" si="80"/>
        <v>0</v>
      </c>
      <c r="V509" s="281"/>
      <c r="W509" s="281"/>
      <c r="X509" s="281"/>
      <c r="Y509" s="281"/>
      <c r="Z509" s="281"/>
      <c r="AA509" s="281"/>
      <c r="AB509" s="281"/>
      <c r="AC509" s="281"/>
      <c r="AD509" s="281"/>
      <c r="AE509" s="281"/>
      <c r="AF509" s="281"/>
      <c r="AG509" s="2060"/>
      <c r="AH509" s="2047"/>
      <c r="AI509" s="2047"/>
      <c r="AJ509" s="2047"/>
      <c r="AK509" s="2047"/>
      <c r="AL509" s="2047"/>
      <c r="AM509" s="4064"/>
      <c r="AN509" s="4064"/>
      <c r="AO509" s="2047"/>
      <c r="AP509" s="2047"/>
      <c r="AQ509" s="2047"/>
      <c r="AR509" s="2047"/>
      <c r="AS509" s="2061"/>
      <c r="AT509" s="2062"/>
      <c r="AU509" s="2063"/>
      <c r="AV509" s="2063"/>
      <c r="AW509" s="2064"/>
      <c r="AX509" s="2064"/>
      <c r="AY509" s="2065"/>
      <c r="AZ509" s="2048"/>
      <c r="BA509" s="2048"/>
      <c r="BB509" s="2048"/>
      <c r="BC509" s="2179"/>
      <c r="BD509" s="2179"/>
      <c r="BE509" s="2180"/>
      <c r="BF509" s="2181"/>
      <c r="BG509" s="2179"/>
      <c r="BH509" s="2180"/>
      <c r="BI509" s="2182"/>
      <c r="BJ509" s="2180"/>
      <c r="BK509" s="2180"/>
      <c r="BL509" s="2183">
        <f t="shared" si="81"/>
        <v>0</v>
      </c>
      <c r="BM509" s="2184"/>
      <c r="BN509" s="2177"/>
      <c r="BO509" s="2177"/>
      <c r="BP509" s="2177"/>
      <c r="BQ509" s="2177"/>
      <c r="BR509" s="2177"/>
      <c r="BS509" s="2177"/>
      <c r="BT509" s="2177"/>
      <c r="BU509" s="2177"/>
      <c r="BV509" s="2177"/>
      <c r="BW509" s="2177"/>
      <c r="BX509" s="2177"/>
      <c r="BY509" s="2177"/>
      <c r="BZ509" s="2177"/>
      <c r="CA509" s="2177"/>
      <c r="CB509" s="2177"/>
      <c r="CC509" s="2177"/>
      <c r="CD509" s="2046" t="s">
        <v>134</v>
      </c>
    </row>
    <row r="510" spans="1:82" ht="25.5" customHeight="1" thickBot="1" x14ac:dyDescent="0.25">
      <c r="A510" s="166" t="s">
        <v>161</v>
      </c>
      <c r="B510" s="324" t="s">
        <v>125</v>
      </c>
      <c r="C510" s="325" t="s">
        <v>126</v>
      </c>
      <c r="D510" s="254">
        <v>58</v>
      </c>
      <c r="E510" s="326" t="s">
        <v>37</v>
      </c>
      <c r="F510" s="338" t="s">
        <v>38</v>
      </c>
      <c r="G510" s="327">
        <v>0</v>
      </c>
      <c r="H510" s="327" t="s">
        <v>0</v>
      </c>
      <c r="I510" s="327">
        <v>2</v>
      </c>
      <c r="J510" s="382">
        <v>1</v>
      </c>
      <c r="K510" s="319"/>
      <c r="L510" s="291"/>
      <c r="M510" s="311"/>
      <c r="N510" s="311"/>
      <c r="O510" s="311"/>
      <c r="P510" s="311"/>
      <c r="Q510" s="311"/>
      <c r="R510" s="311"/>
      <c r="S510" s="311"/>
      <c r="T510" s="311"/>
      <c r="U510" s="258">
        <f t="shared" si="80"/>
        <v>0</v>
      </c>
      <c r="V510" s="311"/>
      <c r="W510" s="311"/>
      <c r="X510" s="311"/>
      <c r="Y510" s="311"/>
      <c r="Z510" s="311"/>
      <c r="AA510" s="311"/>
      <c r="AB510" s="311"/>
      <c r="AC510" s="311"/>
      <c r="AD510" s="311"/>
      <c r="AE510" s="311"/>
      <c r="AF510" s="311"/>
      <c r="AG510" s="2066"/>
      <c r="AH510" s="2067"/>
      <c r="AI510" s="2067"/>
      <c r="AJ510" s="2067"/>
      <c r="AK510" s="2067"/>
      <c r="AL510" s="2067"/>
      <c r="AM510" s="4065"/>
      <c r="AN510" s="4065"/>
      <c r="AO510" s="2067"/>
      <c r="AP510" s="2067"/>
      <c r="AQ510" s="2067"/>
      <c r="AR510" s="2067"/>
      <c r="AS510" s="2068"/>
      <c r="AT510" s="2069"/>
      <c r="AU510" s="2070"/>
      <c r="AV510" s="2070"/>
      <c r="AW510" s="2071"/>
      <c r="AX510" s="2071"/>
      <c r="AY510" s="2072"/>
      <c r="AZ510" s="2073"/>
      <c r="BA510" s="2073"/>
      <c r="BB510" s="2073"/>
      <c r="BC510" s="2190"/>
      <c r="BD510" s="2190"/>
      <c r="BE510" s="2191"/>
      <c r="BF510" s="2192"/>
      <c r="BG510" s="2190"/>
      <c r="BH510" s="2191"/>
      <c r="BI510" s="2193"/>
      <c r="BJ510" s="2191"/>
      <c r="BK510" s="2191"/>
      <c r="BL510" s="2194">
        <f t="shared" si="81"/>
        <v>0</v>
      </c>
      <c r="BM510" s="2195"/>
      <c r="BN510" s="2177"/>
      <c r="BO510" s="2177"/>
      <c r="BP510" s="2177"/>
      <c r="BQ510" s="2177"/>
      <c r="BR510" s="2177"/>
      <c r="BS510" s="2177"/>
      <c r="BT510" s="2177"/>
      <c r="BU510" s="2177"/>
      <c r="BV510" s="2177"/>
      <c r="BW510" s="2177"/>
      <c r="BX510" s="2177"/>
      <c r="BY510" s="2177"/>
      <c r="BZ510" s="2177"/>
      <c r="CA510" s="2177"/>
      <c r="CB510" s="2177"/>
      <c r="CC510" s="2177"/>
      <c r="CD510" s="2046" t="s">
        <v>134</v>
      </c>
    </row>
    <row r="511" spans="1:82" s="839" customFormat="1" ht="54" customHeight="1" thickBot="1" x14ac:dyDescent="0.3">
      <c r="A511" s="852" t="s">
        <v>161</v>
      </c>
      <c r="B511" s="853" t="s">
        <v>127</v>
      </c>
      <c r="C511" s="883" t="s">
        <v>132</v>
      </c>
      <c r="D511" s="855">
        <v>59</v>
      </c>
      <c r="E511" s="47" t="s">
        <v>2344</v>
      </c>
      <c r="F511" s="67" t="s">
        <v>2345</v>
      </c>
      <c r="G511" s="49">
        <v>0</v>
      </c>
      <c r="H511" s="49" t="s">
        <v>0</v>
      </c>
      <c r="I511" s="939">
        <v>1</v>
      </c>
      <c r="J511" s="493">
        <v>0.25</v>
      </c>
      <c r="K511" s="1010"/>
      <c r="L511" s="857">
        <f t="shared" ref="L511" si="82">+M511+N511+O511+P511+Q511+R511+S511+T511</f>
        <v>30000000</v>
      </c>
      <c r="M511" s="927">
        <v>30000000</v>
      </c>
      <c r="N511" s="927"/>
      <c r="O511" s="927"/>
      <c r="P511" s="927"/>
      <c r="Q511" s="927"/>
      <c r="R511" s="927"/>
      <c r="S511" s="927"/>
      <c r="T511" s="927"/>
      <c r="U511" s="840">
        <f t="shared" ref="U511:U542" si="83">V511+W511+X511+Y511+Z511+AA511+AB511+AC511</f>
        <v>30000000</v>
      </c>
      <c r="V511" s="1063">
        <v>30000000</v>
      </c>
      <c r="W511" s="928"/>
      <c r="X511" s="52"/>
      <c r="Y511" s="52"/>
      <c r="Z511" s="52"/>
      <c r="AA511" s="52"/>
      <c r="AB511" s="52"/>
      <c r="AC511" s="52"/>
      <c r="AD511" s="52"/>
      <c r="AE511" s="52"/>
      <c r="AF511" s="746"/>
      <c r="AG511" s="4879" t="s">
        <v>1918</v>
      </c>
      <c r="AH511" s="4420" t="s">
        <v>2346</v>
      </c>
      <c r="AI511" s="4882">
        <v>42843</v>
      </c>
      <c r="AJ511" s="1379" t="s">
        <v>2347</v>
      </c>
      <c r="AK511" s="4419" t="s">
        <v>1793</v>
      </c>
      <c r="AL511" s="4419" t="s">
        <v>1754</v>
      </c>
      <c r="AM511" s="4472">
        <v>30000000</v>
      </c>
      <c r="AN511" s="4602">
        <v>30000000</v>
      </c>
      <c r="AO511" s="4419" t="s">
        <v>250</v>
      </c>
      <c r="AP511" s="4419" t="s">
        <v>6</v>
      </c>
      <c r="AQ511" s="4419" t="s">
        <v>1831</v>
      </c>
      <c r="AR511" s="4794">
        <v>2201100101</v>
      </c>
      <c r="AS511" s="1466" t="s">
        <v>5826</v>
      </c>
      <c r="AT511" s="2267" t="s">
        <v>5861</v>
      </c>
      <c r="AU511" s="4223">
        <v>1</v>
      </c>
      <c r="AV511" s="4134">
        <v>0.2</v>
      </c>
      <c r="AW511" s="4280">
        <v>42842</v>
      </c>
      <c r="AX511" s="4883">
        <v>43098</v>
      </c>
      <c r="AY511" s="4224">
        <v>30000000</v>
      </c>
      <c r="AZ511" s="2271"/>
      <c r="BA511" s="2271" t="s">
        <v>1793</v>
      </c>
      <c r="BB511" s="2271" t="s">
        <v>2348</v>
      </c>
      <c r="BC511" s="4437" t="s">
        <v>2349</v>
      </c>
      <c r="BD511" s="2271" t="s">
        <v>2350</v>
      </c>
      <c r="BE511" s="4151"/>
      <c r="BF511" s="4273">
        <v>30000000</v>
      </c>
      <c r="BG511" s="2267">
        <v>2017000247</v>
      </c>
      <c r="BH511" s="4272">
        <v>42786</v>
      </c>
      <c r="BI511" s="4226">
        <v>30000000</v>
      </c>
      <c r="BJ511" s="4274">
        <v>42843</v>
      </c>
      <c r="BK511" s="4152">
        <v>43089</v>
      </c>
      <c r="BL511" s="2024">
        <f t="shared" si="81"/>
        <v>0</v>
      </c>
      <c r="BM511" s="2024" t="e">
        <f>L511-(BI511+BI512+BI513+BI515+BI516+#REF!+BI514)</f>
        <v>#REF!</v>
      </c>
      <c r="BN511" s="1902"/>
      <c r="BO511" s="1878"/>
      <c r="BP511" s="1878"/>
      <c r="BQ511" s="1915"/>
      <c r="BR511" s="2045"/>
      <c r="BS511" s="1861"/>
      <c r="BT511" s="1861"/>
      <c r="BU511" s="1861"/>
      <c r="BV511" s="1861"/>
      <c r="BW511" s="1861"/>
      <c r="BX511" s="1861"/>
      <c r="BY511" s="1861"/>
      <c r="BZ511" s="1861"/>
      <c r="CA511" s="1861"/>
      <c r="CB511" s="1861"/>
      <c r="CC511" s="1862"/>
      <c r="CD511" s="1966" t="s">
        <v>1713</v>
      </c>
    </row>
    <row r="512" spans="1:82" s="839" customFormat="1" ht="21" customHeight="1" thickBot="1" x14ac:dyDescent="0.25">
      <c r="A512" s="837" t="s">
        <v>161</v>
      </c>
      <c r="B512" s="827" t="s">
        <v>127</v>
      </c>
      <c r="C512" s="911" t="s">
        <v>132</v>
      </c>
      <c r="D512" s="918">
        <v>59</v>
      </c>
      <c r="E512" s="575" t="s">
        <v>2344</v>
      </c>
      <c r="F512" s="608" t="s">
        <v>2345</v>
      </c>
      <c r="G512" s="576">
        <v>0</v>
      </c>
      <c r="H512" s="576" t="s">
        <v>0</v>
      </c>
      <c r="I512" s="941">
        <v>1</v>
      </c>
      <c r="J512" s="454">
        <v>0.25</v>
      </c>
      <c r="K512" s="25"/>
      <c r="L512" s="830"/>
      <c r="M512" s="832"/>
      <c r="N512" s="832"/>
      <c r="O512" s="832"/>
      <c r="P512" s="832"/>
      <c r="Q512" s="832"/>
      <c r="R512" s="832"/>
      <c r="S512" s="832"/>
      <c r="T512" s="832"/>
      <c r="U512" s="840">
        <f t="shared" si="83"/>
        <v>0</v>
      </c>
      <c r="V512" s="838"/>
      <c r="W512" s="838"/>
      <c r="X512" s="7"/>
      <c r="Y512" s="7"/>
      <c r="Z512" s="7"/>
      <c r="AA512" s="7"/>
      <c r="AB512" s="7"/>
      <c r="AC512" s="7"/>
      <c r="AD512" s="7"/>
      <c r="AE512" s="7"/>
      <c r="AF512" s="791"/>
      <c r="AG512" s="2976"/>
      <c r="AH512" s="4171"/>
      <c r="AI512" s="4171"/>
      <c r="AJ512" s="4514"/>
      <c r="AK512" s="4171"/>
      <c r="AL512" s="4171"/>
      <c r="AM512" s="4164"/>
      <c r="AN512" s="4557"/>
      <c r="AO512" s="4181"/>
      <c r="AP512" s="4181"/>
      <c r="AQ512" s="4181"/>
      <c r="AR512" s="4185"/>
      <c r="AS512" s="1867"/>
      <c r="AT512" s="4181"/>
      <c r="AU512" s="2452"/>
      <c r="AV512" s="2452"/>
      <c r="AW512" s="1991"/>
      <c r="AX512" s="4884"/>
      <c r="AY512" s="4186"/>
      <c r="AZ512" s="1423"/>
      <c r="BA512" s="1423"/>
      <c r="BB512" s="1423"/>
      <c r="BC512" s="1423"/>
      <c r="BD512" s="1423"/>
      <c r="BE512" s="4175"/>
      <c r="BF512" s="4176"/>
      <c r="BG512" s="4171"/>
      <c r="BH512" s="4177"/>
      <c r="BI512" s="4178"/>
      <c r="BJ512" s="4179"/>
      <c r="BK512" s="4180"/>
      <c r="BL512" s="2024">
        <f t="shared" si="81"/>
        <v>0</v>
      </c>
      <c r="BM512" s="2169"/>
      <c r="BN512" s="1902"/>
      <c r="BO512" s="1878"/>
      <c r="BP512" s="1878"/>
      <c r="BQ512" s="1915"/>
      <c r="BR512" s="2105"/>
      <c r="BS512" s="2106"/>
      <c r="BT512" s="2106"/>
      <c r="BU512" s="2106"/>
      <c r="BV512" s="2106"/>
      <c r="BW512" s="2106"/>
      <c r="BX512" s="2106"/>
      <c r="BY512" s="2106"/>
      <c r="BZ512" s="2106"/>
      <c r="CA512" s="2106"/>
      <c r="CB512" s="2106"/>
      <c r="CC512" s="2107"/>
      <c r="CD512" s="1966" t="s">
        <v>1713</v>
      </c>
    </row>
    <row r="513" spans="1:82" s="839" customFormat="1" ht="21" customHeight="1" thickBot="1" x14ac:dyDescent="0.25">
      <c r="A513" s="837" t="s">
        <v>161</v>
      </c>
      <c r="B513" s="827" t="s">
        <v>127</v>
      </c>
      <c r="C513" s="911" t="s">
        <v>132</v>
      </c>
      <c r="D513" s="918">
        <v>59</v>
      </c>
      <c r="E513" s="575" t="s">
        <v>2344</v>
      </c>
      <c r="F513" s="608" t="s">
        <v>2345</v>
      </c>
      <c r="G513" s="576">
        <v>0</v>
      </c>
      <c r="H513" s="576" t="s">
        <v>0</v>
      </c>
      <c r="I513" s="941">
        <v>1</v>
      </c>
      <c r="J513" s="454">
        <v>0.25</v>
      </c>
      <c r="K513" s="25"/>
      <c r="L513" s="830"/>
      <c r="M513" s="832"/>
      <c r="N513" s="832"/>
      <c r="O513" s="832"/>
      <c r="P513" s="832"/>
      <c r="Q513" s="832"/>
      <c r="R513" s="832"/>
      <c r="S513" s="832"/>
      <c r="T513" s="832"/>
      <c r="U513" s="840">
        <f t="shared" si="83"/>
        <v>0</v>
      </c>
      <c r="V513" s="838"/>
      <c r="W513" s="838"/>
      <c r="X513" s="7"/>
      <c r="Y513" s="7"/>
      <c r="Z513" s="7"/>
      <c r="AA513" s="7"/>
      <c r="AB513" s="7"/>
      <c r="AC513" s="7"/>
      <c r="AD513" s="7"/>
      <c r="AE513" s="7"/>
      <c r="AF513" s="791"/>
      <c r="AG513" s="2976"/>
      <c r="AH513" s="4181"/>
      <c r="AI513" s="4181"/>
      <c r="AJ513" s="4182"/>
      <c r="AK513" s="4181"/>
      <c r="AL513" s="4181"/>
      <c r="AM513" s="4183"/>
      <c r="AN513" s="4184"/>
      <c r="AO513" s="4181"/>
      <c r="AP513" s="4181"/>
      <c r="AQ513" s="4181"/>
      <c r="AR513" s="4185"/>
      <c r="AS513" s="1867"/>
      <c r="AT513" s="4181"/>
      <c r="AU513" s="2452"/>
      <c r="AV513" s="2452"/>
      <c r="AW513" s="1991"/>
      <c r="AX513" s="4884"/>
      <c r="AY513" s="4186"/>
      <c r="AZ513" s="1423"/>
      <c r="BA513" s="1423"/>
      <c r="BB513" s="1423"/>
      <c r="BC513" s="1423"/>
      <c r="BD513" s="1423"/>
      <c r="BE513" s="4175"/>
      <c r="BF513" s="4176"/>
      <c r="BG513" s="4171"/>
      <c r="BH513" s="4177"/>
      <c r="BI513" s="4178"/>
      <c r="BJ513" s="4179"/>
      <c r="BK513" s="4180"/>
      <c r="BL513" s="2024">
        <f t="shared" si="81"/>
        <v>0</v>
      </c>
      <c r="BM513" s="2169"/>
      <c r="BN513" s="1902"/>
      <c r="BO513" s="1878"/>
      <c r="BP513" s="1878"/>
      <c r="BQ513" s="1915"/>
      <c r="BR513" s="2105"/>
      <c r="BS513" s="2106"/>
      <c r="BT513" s="2106"/>
      <c r="BU513" s="2106"/>
      <c r="BV513" s="2106"/>
      <c r="BW513" s="2106"/>
      <c r="BX513" s="2106"/>
      <c r="BY513" s="2106"/>
      <c r="BZ513" s="2106"/>
      <c r="CA513" s="2106"/>
      <c r="CB513" s="2106"/>
      <c r="CC513" s="2107"/>
      <c r="CD513" s="1966" t="s">
        <v>1713</v>
      </c>
    </row>
    <row r="514" spans="1:82" s="839" customFormat="1" ht="21" customHeight="1" thickBot="1" x14ac:dyDescent="0.25">
      <c r="A514" s="837" t="s">
        <v>161</v>
      </c>
      <c r="B514" s="827" t="s">
        <v>127</v>
      </c>
      <c r="C514" s="911" t="s">
        <v>132</v>
      </c>
      <c r="D514" s="918">
        <v>59</v>
      </c>
      <c r="E514" s="575" t="s">
        <v>2344</v>
      </c>
      <c r="F514" s="608" t="s">
        <v>2345</v>
      </c>
      <c r="G514" s="576">
        <v>0</v>
      </c>
      <c r="H514" s="576" t="s">
        <v>0</v>
      </c>
      <c r="I514" s="941">
        <v>1</v>
      </c>
      <c r="J514" s="454">
        <v>0.25</v>
      </c>
      <c r="K514" s="25"/>
      <c r="L514" s="830"/>
      <c r="M514" s="832"/>
      <c r="N514" s="832"/>
      <c r="O514" s="832"/>
      <c r="P514" s="832"/>
      <c r="Q514" s="832"/>
      <c r="R514" s="832"/>
      <c r="S514" s="832"/>
      <c r="T514" s="832"/>
      <c r="U514" s="840">
        <f t="shared" si="83"/>
        <v>0</v>
      </c>
      <c r="V514" s="838"/>
      <c r="W514" s="838"/>
      <c r="X514" s="7"/>
      <c r="Y514" s="7"/>
      <c r="Z514" s="7"/>
      <c r="AA514" s="7"/>
      <c r="AB514" s="7"/>
      <c r="AC514" s="7"/>
      <c r="AD514" s="7"/>
      <c r="AE514" s="7"/>
      <c r="AF514" s="791"/>
      <c r="AG514" s="2976"/>
      <c r="AH514" s="4181"/>
      <c r="AI514" s="4181"/>
      <c r="AJ514" s="4182"/>
      <c r="AK514" s="4181"/>
      <c r="AL514" s="4181"/>
      <c r="AM514" s="4183"/>
      <c r="AN514" s="4184"/>
      <c r="AO514" s="4181"/>
      <c r="AP514" s="4181"/>
      <c r="AQ514" s="4181"/>
      <c r="AR514" s="4185"/>
      <c r="AS514" s="1867"/>
      <c r="AT514" s="4181"/>
      <c r="AU514" s="2452"/>
      <c r="AV514" s="2452"/>
      <c r="AW514" s="1991"/>
      <c r="AX514" s="4884"/>
      <c r="AY514" s="4186"/>
      <c r="AZ514" s="1423"/>
      <c r="BA514" s="1423"/>
      <c r="BB514" s="1423"/>
      <c r="BC514" s="1423"/>
      <c r="BD514" s="1423"/>
      <c r="BE514" s="4175"/>
      <c r="BF514" s="4176"/>
      <c r="BG514" s="4171"/>
      <c r="BH514" s="4177"/>
      <c r="BI514" s="4178"/>
      <c r="BJ514" s="4179"/>
      <c r="BK514" s="4180"/>
      <c r="BL514" s="2024">
        <f t="shared" si="81"/>
        <v>0</v>
      </c>
      <c r="BM514" s="2169"/>
      <c r="BN514" s="1902"/>
      <c r="BO514" s="1878"/>
      <c r="BP514" s="1878"/>
      <c r="BQ514" s="1915"/>
      <c r="BR514" s="2105"/>
      <c r="BS514" s="2106"/>
      <c r="BT514" s="2106"/>
      <c r="BU514" s="2106"/>
      <c r="BV514" s="2106"/>
      <c r="BW514" s="2106"/>
      <c r="BX514" s="2106"/>
      <c r="BY514" s="2106"/>
      <c r="BZ514" s="2106"/>
      <c r="CA514" s="2106"/>
      <c r="CB514" s="2106"/>
      <c r="CC514" s="2107"/>
      <c r="CD514" s="1966" t="s">
        <v>1713</v>
      </c>
    </row>
    <row r="515" spans="1:82" s="839" customFormat="1" ht="21" customHeight="1" thickBot="1" x14ac:dyDescent="0.25">
      <c r="A515" s="837" t="s">
        <v>161</v>
      </c>
      <c r="B515" s="827" t="s">
        <v>127</v>
      </c>
      <c r="C515" s="911" t="s">
        <v>132</v>
      </c>
      <c r="D515" s="918">
        <v>59</v>
      </c>
      <c r="E515" s="575" t="s">
        <v>2344</v>
      </c>
      <c r="F515" s="608" t="s">
        <v>2345</v>
      </c>
      <c r="G515" s="576">
        <v>0</v>
      </c>
      <c r="H515" s="576" t="s">
        <v>0</v>
      </c>
      <c r="I515" s="941">
        <v>1</v>
      </c>
      <c r="J515" s="454">
        <v>0.25</v>
      </c>
      <c r="K515" s="25"/>
      <c r="L515" s="830"/>
      <c r="M515" s="832"/>
      <c r="N515" s="832"/>
      <c r="O515" s="832"/>
      <c r="P515" s="832"/>
      <c r="Q515" s="832"/>
      <c r="R515" s="832"/>
      <c r="S515" s="832"/>
      <c r="T515" s="832"/>
      <c r="U515" s="840">
        <f t="shared" si="83"/>
        <v>0</v>
      </c>
      <c r="V515" s="838"/>
      <c r="W515" s="838"/>
      <c r="X515" s="7"/>
      <c r="Y515" s="7"/>
      <c r="Z515" s="7"/>
      <c r="AA515" s="7"/>
      <c r="AB515" s="7"/>
      <c r="AC515" s="7"/>
      <c r="AD515" s="7"/>
      <c r="AE515" s="7"/>
      <c r="AF515" s="791"/>
      <c r="AG515" s="2976"/>
      <c r="AH515" s="4181"/>
      <c r="AI515" s="4181"/>
      <c r="AJ515" s="4182"/>
      <c r="AK515" s="4181"/>
      <c r="AL515" s="4181"/>
      <c r="AM515" s="4183"/>
      <c r="AN515" s="4184"/>
      <c r="AO515" s="4181"/>
      <c r="AP515" s="4181"/>
      <c r="AQ515" s="4181"/>
      <c r="AR515" s="4185"/>
      <c r="AS515" s="1867"/>
      <c r="AT515" s="4181"/>
      <c r="AU515" s="2452"/>
      <c r="AV515" s="2452"/>
      <c r="AW515" s="1991"/>
      <c r="AX515" s="4884"/>
      <c r="AY515" s="4186"/>
      <c r="AZ515" s="1423"/>
      <c r="BA515" s="1423"/>
      <c r="BB515" s="1423"/>
      <c r="BC515" s="1423"/>
      <c r="BD515" s="1423"/>
      <c r="BE515" s="4175"/>
      <c r="BF515" s="4176"/>
      <c r="BG515" s="4171"/>
      <c r="BH515" s="4177"/>
      <c r="BI515" s="4178"/>
      <c r="BJ515" s="4179"/>
      <c r="BK515" s="4180"/>
      <c r="BL515" s="2024">
        <f t="shared" si="81"/>
        <v>0</v>
      </c>
      <c r="BM515" s="2169"/>
      <c r="BN515" s="1902"/>
      <c r="BO515" s="1878"/>
      <c r="BP515" s="1878"/>
      <c r="BQ515" s="1915"/>
      <c r="BR515" s="2105"/>
      <c r="BS515" s="2106"/>
      <c r="BT515" s="2106"/>
      <c r="BU515" s="2106"/>
      <c r="BV515" s="2106"/>
      <c r="BW515" s="2106"/>
      <c r="BX515" s="2106"/>
      <c r="BY515" s="2106"/>
      <c r="BZ515" s="2106"/>
      <c r="CA515" s="2106"/>
      <c r="CB515" s="2106"/>
      <c r="CC515" s="2107"/>
      <c r="CD515" s="1966" t="s">
        <v>1713</v>
      </c>
    </row>
    <row r="516" spans="1:82" s="839" customFormat="1" ht="21" customHeight="1" thickBot="1" x14ac:dyDescent="0.25">
      <c r="A516" s="841" t="s">
        <v>161</v>
      </c>
      <c r="B516" s="842" t="s">
        <v>127</v>
      </c>
      <c r="C516" s="942" t="s">
        <v>132</v>
      </c>
      <c r="D516" s="934">
        <v>59</v>
      </c>
      <c r="E516" s="581" t="s">
        <v>2344</v>
      </c>
      <c r="F516" s="609" t="s">
        <v>2345</v>
      </c>
      <c r="G516" s="582">
        <v>0</v>
      </c>
      <c r="H516" s="582" t="s">
        <v>0</v>
      </c>
      <c r="I516" s="943">
        <v>1</v>
      </c>
      <c r="J516" s="496">
        <v>0.25</v>
      </c>
      <c r="K516" s="56"/>
      <c r="L516" s="848"/>
      <c r="M516" s="849"/>
      <c r="N516" s="849"/>
      <c r="O516" s="849"/>
      <c r="P516" s="849"/>
      <c r="Q516" s="849"/>
      <c r="R516" s="849"/>
      <c r="S516" s="849"/>
      <c r="T516" s="849"/>
      <c r="U516" s="840">
        <f t="shared" si="83"/>
        <v>0</v>
      </c>
      <c r="V516" s="850"/>
      <c r="W516" s="850"/>
      <c r="X516" s="58"/>
      <c r="Y516" s="58"/>
      <c r="Z516" s="58"/>
      <c r="AA516" s="58"/>
      <c r="AB516" s="58"/>
      <c r="AC516" s="58"/>
      <c r="AD516" s="58"/>
      <c r="AE516" s="58"/>
      <c r="AF516" s="851"/>
      <c r="AG516" s="2973"/>
      <c r="AH516" s="4187"/>
      <c r="AI516" s="4187"/>
      <c r="AJ516" s="4188"/>
      <c r="AK516" s="4187"/>
      <c r="AL516" s="4187"/>
      <c r="AM516" s="4189"/>
      <c r="AN516" s="4190"/>
      <c r="AO516" s="4187"/>
      <c r="AP516" s="4187"/>
      <c r="AQ516" s="4187"/>
      <c r="AR516" s="4191"/>
      <c r="AS516" s="1884"/>
      <c r="AT516" s="4187"/>
      <c r="AU516" s="4192"/>
      <c r="AV516" s="4192"/>
      <c r="AW516" s="1996"/>
      <c r="AX516" s="4885"/>
      <c r="AY516" s="4193"/>
      <c r="AZ516" s="1423"/>
      <c r="BA516" s="1423"/>
      <c r="BB516" s="1423"/>
      <c r="BC516" s="1423"/>
      <c r="BD516" s="1423"/>
      <c r="BE516" s="4175"/>
      <c r="BF516" s="4194"/>
      <c r="BG516" s="4195"/>
      <c r="BH516" s="4196"/>
      <c r="BI516" s="4197"/>
      <c r="BJ516" s="4198"/>
      <c r="BK516" s="4180"/>
      <c r="BL516" s="2024">
        <f t="shared" si="81"/>
        <v>0</v>
      </c>
      <c r="BM516" s="2169"/>
      <c r="BN516" s="1902"/>
      <c r="BO516" s="1878"/>
      <c r="BP516" s="1878"/>
      <c r="BQ516" s="1915"/>
      <c r="BR516" s="2120"/>
      <c r="BS516" s="1913"/>
      <c r="BT516" s="1913"/>
      <c r="BU516" s="1913"/>
      <c r="BV516" s="1913"/>
      <c r="BW516" s="1913"/>
      <c r="BX516" s="1913"/>
      <c r="BY516" s="1913"/>
      <c r="BZ516" s="1913"/>
      <c r="CA516" s="1913"/>
      <c r="CB516" s="1913"/>
      <c r="CC516" s="2121"/>
      <c r="CD516" s="1966" t="s">
        <v>1713</v>
      </c>
    </row>
    <row r="517" spans="1:82" s="839" customFormat="1" ht="21" customHeight="1" thickBot="1" x14ac:dyDescent="0.25">
      <c r="A517" s="852" t="s">
        <v>161</v>
      </c>
      <c r="B517" s="853" t="s">
        <v>127</v>
      </c>
      <c r="C517" s="883" t="s">
        <v>132</v>
      </c>
      <c r="D517" s="855">
        <v>60</v>
      </c>
      <c r="E517" s="615" t="s">
        <v>2351</v>
      </c>
      <c r="F517" s="67" t="s">
        <v>2352</v>
      </c>
      <c r="G517" s="69">
        <v>0</v>
      </c>
      <c r="H517" s="69" t="s">
        <v>0</v>
      </c>
      <c r="I517" s="786">
        <v>1</v>
      </c>
      <c r="J517" s="493">
        <v>0.25</v>
      </c>
      <c r="K517" s="1010"/>
      <c r="L517" s="857">
        <f t="shared" ref="L517:L537" si="84">+M517+N517+O517+P517+Q517+R517+S517+T517</f>
        <v>0</v>
      </c>
      <c r="M517" s="927"/>
      <c r="N517" s="927"/>
      <c r="O517" s="927"/>
      <c r="P517" s="927"/>
      <c r="Q517" s="927"/>
      <c r="R517" s="927"/>
      <c r="S517" s="927"/>
      <c r="T517" s="927"/>
      <c r="U517" s="840">
        <f t="shared" si="83"/>
        <v>0</v>
      </c>
      <c r="V517" s="928"/>
      <c r="W517" s="928"/>
      <c r="X517" s="52"/>
      <c r="Y517" s="52"/>
      <c r="Z517" s="52"/>
      <c r="AA517" s="52"/>
      <c r="AB517" s="52"/>
      <c r="AC517" s="52"/>
      <c r="AD517" s="52"/>
      <c r="AE517" s="52"/>
      <c r="AF517" s="746"/>
      <c r="AG517" s="2288"/>
      <c r="AH517" s="4251"/>
      <c r="AI517" s="4251"/>
      <c r="AJ517" s="2681"/>
      <c r="AK517" s="4251"/>
      <c r="AL517" s="4251"/>
      <c r="AM517" s="4403"/>
      <c r="AN517" s="4468"/>
      <c r="AO517" s="4251"/>
      <c r="AP517" s="4251"/>
      <c r="AQ517" s="4251"/>
      <c r="AR517" s="4252"/>
      <c r="AS517" s="1687"/>
      <c r="AT517" s="4251"/>
      <c r="AU517" s="1969"/>
      <c r="AV517" s="1969"/>
      <c r="AW517" s="1687"/>
      <c r="AX517" s="4886"/>
      <c r="AY517" s="4469"/>
      <c r="AZ517" s="1423"/>
      <c r="BA517" s="1423"/>
      <c r="BB517" s="1423"/>
      <c r="BC517" s="1423"/>
      <c r="BD517" s="1423"/>
      <c r="BE517" s="4175"/>
      <c r="BF517" s="4460"/>
      <c r="BG517" s="4235"/>
      <c r="BH517" s="4384"/>
      <c r="BI517" s="4386"/>
      <c r="BJ517" s="4411"/>
      <c r="BK517" s="4180"/>
      <c r="BL517" s="2024">
        <f t="shared" si="81"/>
        <v>0</v>
      </c>
      <c r="BM517" s="2024" t="e">
        <f>L517-(BI517+BI518+BI519+BI521+BI522+#REF!+BI520)</f>
        <v>#REF!</v>
      </c>
      <c r="BN517" s="1902"/>
      <c r="BO517" s="1878"/>
      <c r="BP517" s="1878"/>
      <c r="BQ517" s="1915"/>
      <c r="BR517" s="2045"/>
      <c r="BS517" s="1861"/>
      <c r="BT517" s="1861"/>
      <c r="BU517" s="1861"/>
      <c r="BV517" s="1861"/>
      <c r="BW517" s="1861"/>
      <c r="BX517" s="1861"/>
      <c r="BY517" s="1861"/>
      <c r="BZ517" s="1861"/>
      <c r="CA517" s="1861"/>
      <c r="CB517" s="1861"/>
      <c r="CC517" s="1862"/>
      <c r="CD517" s="1966" t="s">
        <v>1713</v>
      </c>
    </row>
    <row r="518" spans="1:82" s="839" customFormat="1" ht="21" customHeight="1" thickBot="1" x14ac:dyDescent="0.25">
      <c r="A518" s="837" t="s">
        <v>161</v>
      </c>
      <c r="B518" s="827" t="s">
        <v>127</v>
      </c>
      <c r="C518" s="911" t="s">
        <v>132</v>
      </c>
      <c r="D518" s="918">
        <v>60</v>
      </c>
      <c r="E518" s="616" t="s">
        <v>2351</v>
      </c>
      <c r="F518" s="608" t="s">
        <v>2352</v>
      </c>
      <c r="G518" s="612">
        <v>0</v>
      </c>
      <c r="H518" s="612" t="s">
        <v>0</v>
      </c>
      <c r="I518" s="789">
        <v>1</v>
      </c>
      <c r="J518" s="454">
        <v>0.25</v>
      </c>
      <c r="K518" s="25"/>
      <c r="L518" s="830"/>
      <c r="M518" s="832"/>
      <c r="N518" s="832"/>
      <c r="O518" s="832"/>
      <c r="P518" s="832"/>
      <c r="Q518" s="832"/>
      <c r="R518" s="832"/>
      <c r="S518" s="832"/>
      <c r="T518" s="832"/>
      <c r="U518" s="840">
        <f t="shared" si="83"/>
        <v>0</v>
      </c>
      <c r="V518" s="838"/>
      <c r="W518" s="838"/>
      <c r="X518" s="7"/>
      <c r="Y518" s="7"/>
      <c r="Z518" s="7"/>
      <c r="AA518" s="7"/>
      <c r="AB518" s="7"/>
      <c r="AC518" s="7"/>
      <c r="AD518" s="7"/>
      <c r="AE518" s="7"/>
      <c r="AF518" s="791"/>
      <c r="AG518" s="2976"/>
      <c r="AH518" s="4181"/>
      <c r="AI518" s="4181"/>
      <c r="AJ518" s="4182"/>
      <c r="AK518" s="4181"/>
      <c r="AL518" s="4181"/>
      <c r="AM518" s="4183"/>
      <c r="AN518" s="4184"/>
      <c r="AO518" s="4181"/>
      <c r="AP518" s="4181"/>
      <c r="AQ518" s="4181"/>
      <c r="AR518" s="4185"/>
      <c r="AS518" s="1867"/>
      <c r="AT518" s="4181"/>
      <c r="AU518" s="2452"/>
      <c r="AV518" s="2452"/>
      <c r="AW518" s="1991"/>
      <c r="AX518" s="4884"/>
      <c r="AY518" s="4186"/>
      <c r="AZ518" s="1423"/>
      <c r="BA518" s="1423"/>
      <c r="BB518" s="1423"/>
      <c r="BC518" s="1423"/>
      <c r="BD518" s="1423"/>
      <c r="BE518" s="4175"/>
      <c r="BF518" s="4176"/>
      <c r="BG518" s="4171"/>
      <c r="BH518" s="4177"/>
      <c r="BI518" s="4178"/>
      <c r="BJ518" s="4179"/>
      <c r="BK518" s="4180"/>
      <c r="BL518" s="2024">
        <f t="shared" si="81"/>
        <v>0</v>
      </c>
      <c r="BM518" s="2169"/>
      <c r="BN518" s="1902"/>
      <c r="BO518" s="1878"/>
      <c r="BP518" s="1878"/>
      <c r="BQ518" s="1915"/>
      <c r="BR518" s="2105"/>
      <c r="BS518" s="2106"/>
      <c r="BT518" s="2106"/>
      <c r="BU518" s="2106"/>
      <c r="BV518" s="2106"/>
      <c r="BW518" s="2106"/>
      <c r="BX518" s="2106"/>
      <c r="BY518" s="2106"/>
      <c r="BZ518" s="2106"/>
      <c r="CA518" s="2106"/>
      <c r="CB518" s="2106"/>
      <c r="CC518" s="2107"/>
      <c r="CD518" s="1966" t="s">
        <v>1713</v>
      </c>
    </row>
    <row r="519" spans="1:82" s="839" customFormat="1" ht="21" customHeight="1" thickBot="1" x14ac:dyDescent="0.25">
      <c r="A519" s="837" t="s">
        <v>161</v>
      </c>
      <c r="B519" s="827" t="s">
        <v>127</v>
      </c>
      <c r="C519" s="911" t="s">
        <v>132</v>
      </c>
      <c r="D519" s="918">
        <v>60</v>
      </c>
      <c r="E519" s="616" t="s">
        <v>2351</v>
      </c>
      <c r="F519" s="608" t="s">
        <v>2352</v>
      </c>
      <c r="G519" s="612">
        <v>0</v>
      </c>
      <c r="H519" s="612" t="s">
        <v>0</v>
      </c>
      <c r="I519" s="789">
        <v>1</v>
      </c>
      <c r="J519" s="454">
        <v>0.25</v>
      </c>
      <c r="K519" s="25"/>
      <c r="L519" s="830"/>
      <c r="M519" s="832"/>
      <c r="N519" s="832"/>
      <c r="O519" s="832"/>
      <c r="P519" s="832"/>
      <c r="Q519" s="832"/>
      <c r="R519" s="832"/>
      <c r="S519" s="832"/>
      <c r="T519" s="832"/>
      <c r="U519" s="840">
        <f t="shared" si="83"/>
        <v>0</v>
      </c>
      <c r="V519" s="838"/>
      <c r="W519" s="838"/>
      <c r="X519" s="7"/>
      <c r="Y519" s="7"/>
      <c r="Z519" s="7"/>
      <c r="AA519" s="7"/>
      <c r="AB519" s="7"/>
      <c r="AC519" s="7"/>
      <c r="AD519" s="7"/>
      <c r="AE519" s="7"/>
      <c r="AF519" s="791"/>
      <c r="AG519" s="2976"/>
      <c r="AH519" s="4181"/>
      <c r="AI519" s="4181"/>
      <c r="AJ519" s="4182"/>
      <c r="AK519" s="4181"/>
      <c r="AL519" s="4181"/>
      <c r="AM519" s="4183"/>
      <c r="AN519" s="4184"/>
      <c r="AO519" s="4181"/>
      <c r="AP519" s="4181"/>
      <c r="AQ519" s="4181"/>
      <c r="AR519" s="4185"/>
      <c r="AS519" s="1867"/>
      <c r="AT519" s="4181"/>
      <c r="AU519" s="2452"/>
      <c r="AV519" s="2452"/>
      <c r="AW519" s="1991"/>
      <c r="AX519" s="4884"/>
      <c r="AY519" s="4186"/>
      <c r="AZ519" s="1423"/>
      <c r="BA519" s="1423"/>
      <c r="BB519" s="1423"/>
      <c r="BC519" s="1423"/>
      <c r="BD519" s="1423"/>
      <c r="BE519" s="4175"/>
      <c r="BF519" s="4176"/>
      <c r="BG519" s="4171"/>
      <c r="BH519" s="4177"/>
      <c r="BI519" s="4178"/>
      <c r="BJ519" s="4179"/>
      <c r="BK519" s="4180"/>
      <c r="BL519" s="2024">
        <f t="shared" si="81"/>
        <v>0</v>
      </c>
      <c r="BM519" s="2169"/>
      <c r="BN519" s="1902"/>
      <c r="BO519" s="1878"/>
      <c r="BP519" s="1878"/>
      <c r="BQ519" s="1915"/>
      <c r="BR519" s="2105"/>
      <c r="BS519" s="2106"/>
      <c r="BT519" s="2106"/>
      <c r="BU519" s="2106"/>
      <c r="BV519" s="2106"/>
      <c r="BW519" s="2106"/>
      <c r="BX519" s="2106"/>
      <c r="BY519" s="2106"/>
      <c r="BZ519" s="2106"/>
      <c r="CA519" s="2106"/>
      <c r="CB519" s="2106"/>
      <c r="CC519" s="2107"/>
      <c r="CD519" s="1966" t="s">
        <v>1713</v>
      </c>
    </row>
    <row r="520" spans="1:82" s="839" customFormat="1" ht="21" customHeight="1" thickBot="1" x14ac:dyDescent="0.25">
      <c r="A520" s="837" t="s">
        <v>161</v>
      </c>
      <c r="B520" s="827" t="s">
        <v>127</v>
      </c>
      <c r="C520" s="911" t="s">
        <v>132</v>
      </c>
      <c r="D520" s="918">
        <v>60</v>
      </c>
      <c r="E520" s="616" t="s">
        <v>2351</v>
      </c>
      <c r="F520" s="608" t="s">
        <v>2352</v>
      </c>
      <c r="G520" s="612">
        <v>0</v>
      </c>
      <c r="H520" s="612" t="s">
        <v>0</v>
      </c>
      <c r="I520" s="789">
        <v>1</v>
      </c>
      <c r="J520" s="454">
        <v>0.25</v>
      </c>
      <c r="K520" s="25"/>
      <c r="L520" s="830"/>
      <c r="M520" s="832"/>
      <c r="N520" s="832"/>
      <c r="O520" s="832"/>
      <c r="P520" s="832"/>
      <c r="Q520" s="832"/>
      <c r="R520" s="832"/>
      <c r="S520" s="832"/>
      <c r="T520" s="832"/>
      <c r="U520" s="840">
        <f t="shared" si="83"/>
        <v>0</v>
      </c>
      <c r="V520" s="838"/>
      <c r="W520" s="838"/>
      <c r="X520" s="7"/>
      <c r="Y520" s="7"/>
      <c r="Z520" s="7"/>
      <c r="AA520" s="7"/>
      <c r="AB520" s="7"/>
      <c r="AC520" s="7"/>
      <c r="AD520" s="7"/>
      <c r="AE520" s="7"/>
      <c r="AF520" s="791"/>
      <c r="AG520" s="2976"/>
      <c r="AH520" s="4181"/>
      <c r="AI520" s="4181"/>
      <c r="AJ520" s="4182"/>
      <c r="AK520" s="4181"/>
      <c r="AL520" s="4181"/>
      <c r="AM520" s="4183"/>
      <c r="AN520" s="4184"/>
      <c r="AO520" s="4181"/>
      <c r="AP520" s="4181"/>
      <c r="AQ520" s="4181"/>
      <c r="AR520" s="4185"/>
      <c r="AS520" s="1867"/>
      <c r="AT520" s="4181"/>
      <c r="AU520" s="2452"/>
      <c r="AV520" s="2452"/>
      <c r="AW520" s="1991"/>
      <c r="AX520" s="4884"/>
      <c r="AY520" s="4186"/>
      <c r="AZ520" s="1423"/>
      <c r="BA520" s="1423"/>
      <c r="BB520" s="1423"/>
      <c r="BC520" s="1423"/>
      <c r="BD520" s="1423"/>
      <c r="BE520" s="4175"/>
      <c r="BF520" s="4176"/>
      <c r="BG520" s="4171"/>
      <c r="BH520" s="4177"/>
      <c r="BI520" s="4178"/>
      <c r="BJ520" s="4179"/>
      <c r="BK520" s="4180"/>
      <c r="BL520" s="2024">
        <f t="shared" si="81"/>
        <v>0</v>
      </c>
      <c r="BM520" s="2169"/>
      <c r="BN520" s="1902"/>
      <c r="BO520" s="1878"/>
      <c r="BP520" s="1878"/>
      <c r="BQ520" s="1915"/>
      <c r="BR520" s="2105"/>
      <c r="BS520" s="2106"/>
      <c r="BT520" s="2106"/>
      <c r="BU520" s="2106"/>
      <c r="BV520" s="2106"/>
      <c r="BW520" s="2106"/>
      <c r="BX520" s="2106"/>
      <c r="BY520" s="2106"/>
      <c r="BZ520" s="2106"/>
      <c r="CA520" s="2106"/>
      <c r="CB520" s="2106"/>
      <c r="CC520" s="2107"/>
      <c r="CD520" s="1966" t="s">
        <v>1713</v>
      </c>
    </row>
    <row r="521" spans="1:82" s="839" customFormat="1" ht="21" customHeight="1" thickBot="1" x14ac:dyDescent="0.25">
      <c r="A521" s="837" t="s">
        <v>161</v>
      </c>
      <c r="B521" s="827" t="s">
        <v>127</v>
      </c>
      <c r="C521" s="911" t="s">
        <v>132</v>
      </c>
      <c r="D521" s="918">
        <v>60</v>
      </c>
      <c r="E521" s="616" t="s">
        <v>2351</v>
      </c>
      <c r="F521" s="608" t="s">
        <v>2352</v>
      </c>
      <c r="G521" s="612">
        <v>0</v>
      </c>
      <c r="H521" s="612" t="s">
        <v>0</v>
      </c>
      <c r="I521" s="789">
        <v>1</v>
      </c>
      <c r="J521" s="454">
        <v>0.25</v>
      </c>
      <c r="K521" s="25"/>
      <c r="L521" s="830"/>
      <c r="M521" s="832"/>
      <c r="N521" s="832"/>
      <c r="O521" s="832"/>
      <c r="P521" s="832"/>
      <c r="Q521" s="832"/>
      <c r="R521" s="832"/>
      <c r="S521" s="832"/>
      <c r="T521" s="832"/>
      <c r="U521" s="840">
        <f t="shared" si="83"/>
        <v>0</v>
      </c>
      <c r="V521" s="838"/>
      <c r="W521" s="838"/>
      <c r="X521" s="7"/>
      <c r="Y521" s="7"/>
      <c r="Z521" s="7"/>
      <c r="AA521" s="7"/>
      <c r="AB521" s="7"/>
      <c r="AC521" s="7"/>
      <c r="AD521" s="7"/>
      <c r="AE521" s="7"/>
      <c r="AF521" s="791"/>
      <c r="AG521" s="2976"/>
      <c r="AH521" s="4181"/>
      <c r="AI521" s="4181"/>
      <c r="AJ521" s="4182"/>
      <c r="AK521" s="4181"/>
      <c r="AL521" s="4181"/>
      <c r="AM521" s="4183"/>
      <c r="AN521" s="4184"/>
      <c r="AO521" s="4181"/>
      <c r="AP521" s="4181"/>
      <c r="AQ521" s="4181"/>
      <c r="AR521" s="4185"/>
      <c r="AS521" s="1867"/>
      <c r="AT521" s="4181"/>
      <c r="AU521" s="2452"/>
      <c r="AV521" s="2452"/>
      <c r="AW521" s="1991"/>
      <c r="AX521" s="4884"/>
      <c r="AY521" s="4186"/>
      <c r="AZ521" s="1423"/>
      <c r="BA521" s="1423"/>
      <c r="BB521" s="1423"/>
      <c r="BC521" s="1423"/>
      <c r="BD521" s="1423"/>
      <c r="BE521" s="4175"/>
      <c r="BF521" s="4176"/>
      <c r="BG521" s="4171"/>
      <c r="BH521" s="4177"/>
      <c r="BI521" s="4178"/>
      <c r="BJ521" s="4179"/>
      <c r="BK521" s="4180"/>
      <c r="BL521" s="2024">
        <f t="shared" si="81"/>
        <v>0</v>
      </c>
      <c r="BM521" s="2169"/>
      <c r="BN521" s="1902"/>
      <c r="BO521" s="1878"/>
      <c r="BP521" s="1878"/>
      <c r="BQ521" s="1915"/>
      <c r="BR521" s="2105"/>
      <c r="BS521" s="2106"/>
      <c r="BT521" s="2106"/>
      <c r="BU521" s="2106"/>
      <c r="BV521" s="2106"/>
      <c r="BW521" s="2106"/>
      <c r="BX521" s="2106"/>
      <c r="BY521" s="2106"/>
      <c r="BZ521" s="2106"/>
      <c r="CA521" s="2106"/>
      <c r="CB521" s="2106"/>
      <c r="CC521" s="2107"/>
      <c r="CD521" s="1966" t="s">
        <v>1713</v>
      </c>
    </row>
    <row r="522" spans="1:82" s="839" customFormat="1" ht="21" customHeight="1" thickBot="1" x14ac:dyDescent="0.25">
      <c r="A522" s="862" t="s">
        <v>161</v>
      </c>
      <c r="B522" s="863" t="s">
        <v>127</v>
      </c>
      <c r="C522" s="913" t="s">
        <v>132</v>
      </c>
      <c r="D522" s="923">
        <v>60</v>
      </c>
      <c r="E522" s="637" t="s">
        <v>2351</v>
      </c>
      <c r="F522" s="621" t="s">
        <v>2352</v>
      </c>
      <c r="G522" s="614">
        <v>0</v>
      </c>
      <c r="H522" s="614" t="s">
        <v>0</v>
      </c>
      <c r="I522" s="1001">
        <v>1</v>
      </c>
      <c r="J522" s="491">
        <v>0.25</v>
      </c>
      <c r="K522" s="806"/>
      <c r="L522" s="915"/>
      <c r="M522" s="866"/>
      <c r="N522" s="866"/>
      <c r="O522" s="866"/>
      <c r="P522" s="866"/>
      <c r="Q522" s="866"/>
      <c r="R522" s="866"/>
      <c r="S522" s="866"/>
      <c r="T522" s="866"/>
      <c r="U522" s="945">
        <f t="shared" si="83"/>
        <v>0</v>
      </c>
      <c r="V522" s="867"/>
      <c r="W522" s="867"/>
      <c r="X522" s="70"/>
      <c r="Y522" s="70"/>
      <c r="Z522" s="70"/>
      <c r="AA522" s="70"/>
      <c r="AB522" s="70"/>
      <c r="AC522" s="70"/>
      <c r="AD522" s="70"/>
      <c r="AE522" s="70"/>
      <c r="AF522" s="770"/>
      <c r="AG522" s="4397"/>
      <c r="AH522" s="4210"/>
      <c r="AI522" s="4210"/>
      <c r="AJ522" s="2662"/>
      <c r="AK522" s="4210"/>
      <c r="AL522" s="4210"/>
      <c r="AM522" s="4211"/>
      <c r="AN522" s="4190"/>
      <c r="AO522" s="4187"/>
      <c r="AP522" s="4187"/>
      <c r="AQ522" s="4187"/>
      <c r="AR522" s="4362"/>
      <c r="AS522" s="2598"/>
      <c r="AT522" s="4210"/>
      <c r="AU522" s="4400"/>
      <c r="AV522" s="4400"/>
      <c r="AW522" s="2598"/>
      <c r="AX522" s="2598"/>
      <c r="AY522" s="4401"/>
      <c r="AZ522" s="1607"/>
      <c r="BA522" s="1607"/>
      <c r="BB522" s="1607"/>
      <c r="BC522" s="1607"/>
      <c r="BD522" s="1607"/>
      <c r="BE522" s="4376"/>
      <c r="BF522" s="4205"/>
      <c r="BG522" s="4206"/>
      <c r="BH522" s="4207"/>
      <c r="BI522" s="4208"/>
      <c r="BJ522" s="4209"/>
      <c r="BK522" s="4261"/>
      <c r="BL522" s="2132">
        <f t="shared" si="81"/>
        <v>0</v>
      </c>
      <c r="BM522" s="2309"/>
      <c r="BN522" s="1902"/>
      <c r="BO522" s="1878"/>
      <c r="BP522" s="1878"/>
      <c r="BQ522" s="1915"/>
      <c r="BR522" s="2134"/>
      <c r="BS522" s="2135"/>
      <c r="BT522" s="2135"/>
      <c r="BU522" s="2135"/>
      <c r="BV522" s="2135"/>
      <c r="BW522" s="2135"/>
      <c r="BX522" s="2135"/>
      <c r="BY522" s="2135"/>
      <c r="BZ522" s="2135"/>
      <c r="CA522" s="2135"/>
      <c r="CB522" s="2135"/>
      <c r="CC522" s="2136"/>
      <c r="CD522" s="1967" t="s">
        <v>1713</v>
      </c>
    </row>
    <row r="523" spans="1:82" s="839" customFormat="1" ht="21" customHeight="1" x14ac:dyDescent="0.25">
      <c r="A523" s="852" t="s">
        <v>161</v>
      </c>
      <c r="B523" s="853" t="s">
        <v>127</v>
      </c>
      <c r="C523" s="883" t="s">
        <v>132</v>
      </c>
      <c r="D523" s="855">
        <v>61</v>
      </c>
      <c r="E523" s="47" t="s">
        <v>2353</v>
      </c>
      <c r="F523" s="67" t="s">
        <v>2354</v>
      </c>
      <c r="G523" s="49">
        <v>0</v>
      </c>
      <c r="H523" s="49" t="s">
        <v>0</v>
      </c>
      <c r="I523" s="49">
        <v>50</v>
      </c>
      <c r="J523" s="493">
        <v>12.5</v>
      </c>
      <c r="K523" s="1010"/>
      <c r="L523" s="857">
        <f t="shared" ref="L523" si="85">+M523+N523+O523+P523+Q523+R523+S523+T523</f>
        <v>159000000</v>
      </c>
      <c r="M523" s="885">
        <v>159000000</v>
      </c>
      <c r="N523" s="927"/>
      <c r="O523" s="927"/>
      <c r="P523" s="927"/>
      <c r="Q523" s="927"/>
      <c r="R523" s="927"/>
      <c r="S523" s="927"/>
      <c r="T523" s="927"/>
      <c r="U523" s="840">
        <f t="shared" si="83"/>
        <v>140065900</v>
      </c>
      <c r="V523" s="887">
        <v>140065900</v>
      </c>
      <c r="W523" s="887"/>
      <c r="X523" s="514"/>
      <c r="Y523" s="514"/>
      <c r="Z523" s="514"/>
      <c r="AA523" s="514"/>
      <c r="AB523" s="514"/>
      <c r="AC523" s="52"/>
      <c r="AD523" s="52"/>
      <c r="AE523" s="52"/>
      <c r="AF523" s="746"/>
      <c r="AG523" s="4419">
        <v>80111600</v>
      </c>
      <c r="AH523" s="4420" t="s">
        <v>2346</v>
      </c>
      <c r="AI523" s="4882" t="s">
        <v>1751</v>
      </c>
      <c r="AJ523" s="1379" t="s">
        <v>277</v>
      </c>
      <c r="AK523" s="4419" t="s">
        <v>596</v>
      </c>
      <c r="AL523" s="4419" t="s">
        <v>1754</v>
      </c>
      <c r="AM523" s="4667">
        <v>35000000</v>
      </c>
      <c r="AN523" s="4887">
        <v>35000000</v>
      </c>
      <c r="AO523" s="4419" t="s">
        <v>250</v>
      </c>
      <c r="AP523" s="4419" t="s">
        <v>6</v>
      </c>
      <c r="AQ523" s="4546" t="s">
        <v>1831</v>
      </c>
      <c r="AR523" s="4425">
        <v>2201100101</v>
      </c>
      <c r="AS523" s="1466" t="s">
        <v>5862</v>
      </c>
      <c r="AT523" s="2267" t="s">
        <v>2355</v>
      </c>
      <c r="AU523" s="4223">
        <v>1</v>
      </c>
      <c r="AV523" s="4223">
        <v>1</v>
      </c>
      <c r="AW523" s="4888" t="s">
        <v>2356</v>
      </c>
      <c r="AX523" s="4883">
        <v>43089</v>
      </c>
      <c r="AY523" s="4224">
        <v>35000000</v>
      </c>
      <c r="AZ523" s="1466" t="s">
        <v>2357</v>
      </c>
      <c r="BA523" s="1466" t="s">
        <v>349</v>
      </c>
      <c r="BB523" s="1466" t="s">
        <v>2358</v>
      </c>
      <c r="BC523" s="1465" t="s">
        <v>2349</v>
      </c>
      <c r="BD523" s="1466" t="s">
        <v>2359</v>
      </c>
      <c r="BE523" s="4272"/>
      <c r="BF523" s="4273">
        <v>35000000</v>
      </c>
      <c r="BG523" s="2267">
        <v>2017000247</v>
      </c>
      <c r="BH523" s="4272">
        <v>42786</v>
      </c>
      <c r="BI523" s="4226">
        <v>35000000</v>
      </c>
      <c r="BJ523" s="4274">
        <v>42786</v>
      </c>
      <c r="BK523" s="4275">
        <v>43089</v>
      </c>
      <c r="BL523" s="1859">
        <f t="shared" si="81"/>
        <v>0</v>
      </c>
      <c r="BM523" s="2014">
        <f>L523-(BI523+BI524+BI525++BI526+BI527+BI530)</f>
        <v>21236000</v>
      </c>
      <c r="BN523" s="1902"/>
      <c r="BO523" s="1878"/>
      <c r="BP523" s="1878"/>
      <c r="BQ523" s="1915"/>
      <c r="BR523" s="2045"/>
      <c r="BS523" s="1861"/>
      <c r="BT523" s="1861"/>
      <c r="BU523" s="1861"/>
      <c r="BV523" s="1861"/>
      <c r="BW523" s="1861"/>
      <c r="BX523" s="1861"/>
      <c r="BY523" s="1861"/>
      <c r="BZ523" s="1861"/>
      <c r="CA523" s="1861"/>
      <c r="CB523" s="1861"/>
      <c r="CC523" s="1861"/>
      <c r="CD523" s="1916" t="s">
        <v>1713</v>
      </c>
    </row>
    <row r="524" spans="1:82" s="839" customFormat="1" ht="35.25" customHeight="1" thickBot="1" x14ac:dyDescent="0.25">
      <c r="A524" s="930" t="s">
        <v>161</v>
      </c>
      <c r="B524" s="1014" t="s">
        <v>127</v>
      </c>
      <c r="C524" s="890" t="s">
        <v>132</v>
      </c>
      <c r="D524" s="918">
        <v>61</v>
      </c>
      <c r="E524" s="575" t="s">
        <v>2353</v>
      </c>
      <c r="F524" s="608" t="s">
        <v>2354</v>
      </c>
      <c r="G524" s="576">
        <v>0</v>
      </c>
      <c r="H524" s="576" t="s">
        <v>0</v>
      </c>
      <c r="I524" s="576">
        <v>50</v>
      </c>
      <c r="J524" s="454">
        <v>12.5</v>
      </c>
      <c r="K524" s="538"/>
      <c r="L524" s="919"/>
      <c r="M524" s="920"/>
      <c r="N524" s="920"/>
      <c r="O524" s="920"/>
      <c r="P524" s="920"/>
      <c r="Q524" s="920"/>
      <c r="R524" s="920"/>
      <c r="S524" s="920"/>
      <c r="T524" s="920"/>
      <c r="U524" s="921">
        <f t="shared" si="83"/>
        <v>0</v>
      </c>
      <c r="V524" s="893"/>
      <c r="W524" s="893"/>
      <c r="X524" s="466"/>
      <c r="Y524" s="466"/>
      <c r="Z524" s="466"/>
      <c r="AA524" s="466"/>
      <c r="AB524" s="466"/>
      <c r="AC524" s="466"/>
      <c r="AD524" s="466"/>
      <c r="AE524" s="466"/>
      <c r="AF524" s="752"/>
      <c r="AG524" s="4153">
        <v>80111600</v>
      </c>
      <c r="AH524" s="4154" t="s">
        <v>2360</v>
      </c>
      <c r="AI524" s="4155" t="s">
        <v>1751</v>
      </c>
      <c r="AJ524" s="1417" t="s">
        <v>2361</v>
      </c>
      <c r="AK524" s="4153" t="s">
        <v>596</v>
      </c>
      <c r="AL524" s="4153" t="s">
        <v>1754</v>
      </c>
      <c r="AM524" s="4474">
        <v>59380000</v>
      </c>
      <c r="AN524" s="4889">
        <v>59380000</v>
      </c>
      <c r="AO524" s="4153" t="s">
        <v>250</v>
      </c>
      <c r="AP524" s="4153" t="s">
        <v>6</v>
      </c>
      <c r="AQ524" s="4890" t="s">
        <v>1831</v>
      </c>
      <c r="AR524" s="4435">
        <v>2201100101</v>
      </c>
      <c r="AS524" s="4437"/>
      <c r="AT524" s="4158"/>
      <c r="AU524" s="4310"/>
      <c r="AV524" s="4310">
        <v>1</v>
      </c>
      <c r="AW524" s="4494" t="s">
        <v>2356</v>
      </c>
      <c r="AX524" s="4891">
        <v>43089</v>
      </c>
      <c r="AY524" s="4436">
        <v>59380000</v>
      </c>
      <c r="AZ524" s="2271" t="s">
        <v>2362</v>
      </c>
      <c r="BA524" s="2271" t="s">
        <v>2363</v>
      </c>
      <c r="BB524" s="2271" t="s">
        <v>2364</v>
      </c>
      <c r="BC524" s="4437" t="s">
        <v>2365</v>
      </c>
      <c r="BD524" s="2271" t="s">
        <v>2366</v>
      </c>
      <c r="BE524" s="4151"/>
      <c r="BF524" s="4282">
        <v>59380000</v>
      </c>
      <c r="BG524" s="4158">
        <v>2017000332</v>
      </c>
      <c r="BH524" s="4151">
        <v>42793</v>
      </c>
      <c r="BI524" s="4163">
        <v>59380000</v>
      </c>
      <c r="BJ524" s="4283">
        <v>42807</v>
      </c>
      <c r="BK524" s="4152">
        <v>42807</v>
      </c>
      <c r="BL524" s="2024">
        <f t="shared" si="81"/>
        <v>0</v>
      </c>
      <c r="BM524" s="2025"/>
      <c r="BN524" s="1902"/>
      <c r="BO524" s="1878"/>
      <c r="BP524" s="1878"/>
      <c r="BQ524" s="1915"/>
      <c r="BR524" s="2105"/>
      <c r="BS524" s="2106"/>
      <c r="BT524" s="2106"/>
      <c r="BU524" s="2106"/>
      <c r="BV524" s="2106"/>
      <c r="BW524" s="2106"/>
      <c r="BX524" s="2106"/>
      <c r="BY524" s="2106"/>
      <c r="BZ524" s="2106"/>
      <c r="CA524" s="2106"/>
      <c r="CB524" s="2106"/>
      <c r="CC524" s="2106"/>
      <c r="CD524" s="1917" t="s">
        <v>1713</v>
      </c>
    </row>
    <row r="525" spans="1:82" s="839" customFormat="1" ht="21" customHeight="1" x14ac:dyDescent="0.2">
      <c r="A525" s="930" t="s">
        <v>161</v>
      </c>
      <c r="B525" s="1014" t="s">
        <v>127</v>
      </c>
      <c r="C525" s="890" t="s">
        <v>132</v>
      </c>
      <c r="D525" s="918">
        <v>61</v>
      </c>
      <c r="E525" s="575" t="s">
        <v>2353</v>
      </c>
      <c r="F525" s="608" t="s">
        <v>2354</v>
      </c>
      <c r="G525" s="576">
        <v>0</v>
      </c>
      <c r="H525" s="576" t="s">
        <v>0</v>
      </c>
      <c r="I525" s="576">
        <v>50</v>
      </c>
      <c r="J525" s="454">
        <v>12.5</v>
      </c>
      <c r="K525" s="538"/>
      <c r="L525" s="919"/>
      <c r="M525" s="920"/>
      <c r="N525" s="920"/>
      <c r="O525" s="920"/>
      <c r="P525" s="920"/>
      <c r="Q525" s="920"/>
      <c r="R525" s="920"/>
      <c r="S525" s="920"/>
      <c r="T525" s="920"/>
      <c r="U525" s="921">
        <f t="shared" si="83"/>
        <v>0</v>
      </c>
      <c r="V525" s="893"/>
      <c r="W525" s="893"/>
      <c r="X525" s="466"/>
      <c r="Y525" s="466"/>
      <c r="Z525" s="466"/>
      <c r="AA525" s="466"/>
      <c r="AB525" s="466"/>
      <c r="AC525" s="466"/>
      <c r="AD525" s="466"/>
      <c r="AE525" s="466"/>
      <c r="AF525" s="752"/>
      <c r="AG525" s="4153">
        <v>80111600</v>
      </c>
      <c r="AH525" s="4154" t="s">
        <v>2346</v>
      </c>
      <c r="AI525" s="4155">
        <v>42843</v>
      </c>
      <c r="AJ525" s="1417" t="s">
        <v>2347</v>
      </c>
      <c r="AK525" s="4153" t="s">
        <v>1793</v>
      </c>
      <c r="AL525" s="4153" t="s">
        <v>1754</v>
      </c>
      <c r="AM525" s="4474">
        <v>28000000</v>
      </c>
      <c r="AN525" s="4887">
        <v>28000000</v>
      </c>
      <c r="AO525" s="4419" t="s">
        <v>250</v>
      </c>
      <c r="AP525" s="4419"/>
      <c r="AQ525" s="4546" t="s">
        <v>1831</v>
      </c>
      <c r="AR525" s="4435">
        <v>2201100101</v>
      </c>
      <c r="AS525" s="2271"/>
      <c r="AT525" s="4158"/>
      <c r="AU525" s="4892"/>
      <c r="AV525" s="4310">
        <v>0.1</v>
      </c>
      <c r="AW525" s="4893">
        <v>42842</v>
      </c>
      <c r="AX525" s="4891">
        <v>43098</v>
      </c>
      <c r="AY525" s="4436">
        <v>28000000</v>
      </c>
      <c r="AZ525" s="2271"/>
      <c r="BA525" s="2271" t="s">
        <v>1793</v>
      </c>
      <c r="BB525" s="2271" t="s">
        <v>2348</v>
      </c>
      <c r="BC525" s="4437" t="s">
        <v>2349</v>
      </c>
      <c r="BD525" s="2271" t="s">
        <v>2350</v>
      </c>
      <c r="BE525" s="4151"/>
      <c r="BF525" s="4282">
        <v>28000000</v>
      </c>
      <c r="BG525" s="4158">
        <v>2017000247</v>
      </c>
      <c r="BH525" s="4151">
        <v>42786</v>
      </c>
      <c r="BI525" s="4163">
        <v>28000000</v>
      </c>
      <c r="BJ525" s="4283">
        <v>42843</v>
      </c>
      <c r="BK525" s="4152">
        <v>43089</v>
      </c>
      <c r="BL525" s="2024">
        <f t="shared" si="81"/>
        <v>0</v>
      </c>
      <c r="BM525" s="2025"/>
      <c r="BN525" s="1902"/>
      <c r="BO525" s="1878"/>
      <c r="BP525" s="1878"/>
      <c r="BQ525" s="1915"/>
      <c r="BR525" s="2105"/>
      <c r="BS525" s="2106"/>
      <c r="BT525" s="2106"/>
      <c r="BU525" s="2106"/>
      <c r="BV525" s="2106"/>
      <c r="BW525" s="2106"/>
      <c r="BX525" s="2106"/>
      <c r="BY525" s="2106"/>
      <c r="BZ525" s="2106"/>
      <c r="CA525" s="2106"/>
      <c r="CB525" s="2106"/>
      <c r="CC525" s="2106"/>
      <c r="CD525" s="1917" t="s">
        <v>1713</v>
      </c>
    </row>
    <row r="526" spans="1:82" s="839" customFormat="1" ht="43.5" customHeight="1" x14ac:dyDescent="0.2">
      <c r="A526" s="930" t="s">
        <v>161</v>
      </c>
      <c r="B526" s="1014" t="s">
        <v>127</v>
      </c>
      <c r="C526" s="890" t="s">
        <v>132</v>
      </c>
      <c r="D526" s="918">
        <v>61</v>
      </c>
      <c r="E526" s="575" t="s">
        <v>2353</v>
      </c>
      <c r="F526" s="608" t="s">
        <v>2354</v>
      </c>
      <c r="G526" s="576">
        <v>0</v>
      </c>
      <c r="H526" s="576" t="s">
        <v>0</v>
      </c>
      <c r="I526" s="576">
        <v>50</v>
      </c>
      <c r="J526" s="454">
        <v>12.5</v>
      </c>
      <c r="K526" s="538"/>
      <c r="L526" s="919"/>
      <c r="M526" s="920"/>
      <c r="N526" s="920"/>
      <c r="O526" s="920"/>
      <c r="P526" s="920"/>
      <c r="Q526" s="920"/>
      <c r="R526" s="920"/>
      <c r="S526" s="920"/>
      <c r="T526" s="920"/>
      <c r="U526" s="921">
        <f t="shared" si="83"/>
        <v>0</v>
      </c>
      <c r="V526" s="893"/>
      <c r="W526" s="893"/>
      <c r="X526" s="466"/>
      <c r="Y526" s="466"/>
      <c r="Z526" s="466"/>
      <c r="AA526" s="466"/>
      <c r="AB526" s="466"/>
      <c r="AC526" s="466"/>
      <c r="AD526" s="466"/>
      <c r="AE526" s="466"/>
      <c r="AF526" s="752"/>
      <c r="AG526" s="4548" t="s">
        <v>1647</v>
      </c>
      <c r="AH526" s="4158" t="s">
        <v>2235</v>
      </c>
      <c r="AI526" s="4894" t="s">
        <v>775</v>
      </c>
      <c r="AJ526" s="4490" t="s">
        <v>758</v>
      </c>
      <c r="AK526" s="4227" t="s">
        <v>596</v>
      </c>
      <c r="AL526" s="4227" t="s">
        <v>1754</v>
      </c>
      <c r="AM526" s="4431">
        <v>12384000</v>
      </c>
      <c r="AN526" s="4758">
        <v>12384000</v>
      </c>
      <c r="AO526" s="4738" t="s">
        <v>250</v>
      </c>
      <c r="AP526" s="4738" t="s">
        <v>734</v>
      </c>
      <c r="AQ526" s="4759" t="s">
        <v>2122</v>
      </c>
      <c r="AR526" s="4435">
        <v>2201090104</v>
      </c>
      <c r="AS526" s="4158"/>
      <c r="AT526" s="4158"/>
      <c r="AU526" s="4310"/>
      <c r="AV526" s="4310">
        <v>1</v>
      </c>
      <c r="AW526" s="4600">
        <v>42857</v>
      </c>
      <c r="AX526" s="4280">
        <v>43098</v>
      </c>
      <c r="AY526" s="4716">
        <v>12384000</v>
      </c>
      <c r="AZ526" s="4677"/>
      <c r="BA526" s="2271" t="s">
        <v>349</v>
      </c>
      <c r="BB526" s="2271" t="s">
        <v>2236</v>
      </c>
      <c r="BC526" s="2271" t="s">
        <v>2237</v>
      </c>
      <c r="BD526" s="2271" t="s">
        <v>2073</v>
      </c>
      <c r="BE526" s="4151"/>
      <c r="BF526" s="4742">
        <v>12384000</v>
      </c>
      <c r="BG526" s="4158">
        <v>2017000693</v>
      </c>
      <c r="BH526" s="4151">
        <v>42857</v>
      </c>
      <c r="BI526" s="2275">
        <v>12384000</v>
      </c>
      <c r="BJ526" s="4283">
        <v>42857</v>
      </c>
      <c r="BK526" s="4600">
        <v>43098</v>
      </c>
      <c r="BL526" s="2024">
        <f t="shared" si="81"/>
        <v>0</v>
      </c>
      <c r="BM526" s="2025"/>
      <c r="BN526" s="1902"/>
      <c r="BO526" s="1878"/>
      <c r="BP526" s="1878"/>
      <c r="BQ526" s="1915"/>
      <c r="BR526" s="2105"/>
      <c r="BS526" s="2106"/>
      <c r="BT526" s="2106"/>
      <c r="BU526" s="2106"/>
      <c r="BV526" s="2106"/>
      <c r="BW526" s="2106"/>
      <c r="BX526" s="2106"/>
      <c r="BY526" s="2106"/>
      <c r="BZ526" s="2106"/>
      <c r="CA526" s="2106"/>
      <c r="CB526" s="2106"/>
      <c r="CC526" s="2106"/>
      <c r="CD526" s="1917" t="s">
        <v>1713</v>
      </c>
    </row>
    <row r="527" spans="1:82" s="839" customFormat="1" ht="23.25" customHeight="1" x14ac:dyDescent="0.2">
      <c r="A527" s="930" t="s">
        <v>161</v>
      </c>
      <c r="B527" s="1014" t="s">
        <v>127</v>
      </c>
      <c r="C527" s="890" t="s">
        <v>132</v>
      </c>
      <c r="D527" s="918">
        <v>61</v>
      </c>
      <c r="E527" s="575" t="s">
        <v>2353</v>
      </c>
      <c r="F527" s="608" t="s">
        <v>2354</v>
      </c>
      <c r="G527" s="576">
        <v>0</v>
      </c>
      <c r="H527" s="576" t="s">
        <v>0</v>
      </c>
      <c r="I527" s="576">
        <v>50</v>
      </c>
      <c r="J527" s="454">
        <v>12.5</v>
      </c>
      <c r="K527" s="538"/>
      <c r="L527" s="919"/>
      <c r="M527" s="920"/>
      <c r="N527" s="920"/>
      <c r="O527" s="920"/>
      <c r="P527" s="920"/>
      <c r="Q527" s="920"/>
      <c r="R527" s="920"/>
      <c r="S527" s="920"/>
      <c r="T527" s="920"/>
      <c r="U527" s="921">
        <f t="shared" si="83"/>
        <v>0</v>
      </c>
      <c r="V527" s="893"/>
      <c r="W527" s="893"/>
      <c r="X527" s="466"/>
      <c r="Y527" s="466"/>
      <c r="Z527" s="466"/>
      <c r="AA527" s="466"/>
      <c r="AB527" s="466"/>
      <c r="AC527" s="466"/>
      <c r="AD527" s="466"/>
      <c r="AE527" s="466"/>
      <c r="AF527" s="752"/>
      <c r="AG527" s="2275"/>
      <c r="AH527" s="4158" t="s">
        <v>6292</v>
      </c>
      <c r="AI527" s="4158" t="s">
        <v>775</v>
      </c>
      <c r="AJ527" s="4277" t="s">
        <v>636</v>
      </c>
      <c r="AK527" s="4227" t="s">
        <v>733</v>
      </c>
      <c r="AL527" s="4227" t="s">
        <v>1754</v>
      </c>
      <c r="AM527" s="4474">
        <v>3000000</v>
      </c>
      <c r="AN527" s="4549"/>
      <c r="AO527" s="4026"/>
      <c r="AP527" s="4026"/>
      <c r="AQ527" s="4780"/>
      <c r="AR527" s="4435">
        <v>2201090104</v>
      </c>
      <c r="AS527" s="2271"/>
      <c r="AT527" s="4158"/>
      <c r="AU527" s="4310"/>
      <c r="AV527" s="4310">
        <v>0.2</v>
      </c>
      <c r="AW527" s="4891">
        <v>42886</v>
      </c>
      <c r="AX527" s="4891">
        <v>43098</v>
      </c>
      <c r="AY527" s="4436">
        <v>3000000</v>
      </c>
      <c r="AZ527" s="2271"/>
      <c r="BA527" s="2271" t="s">
        <v>1826</v>
      </c>
      <c r="BB527" s="2271" t="s">
        <v>1848</v>
      </c>
      <c r="BC527" s="2271" t="s">
        <v>2367</v>
      </c>
      <c r="BD527" s="2271" t="s">
        <v>1849</v>
      </c>
      <c r="BE527" s="4151"/>
      <c r="BF527" s="4282">
        <v>3000000</v>
      </c>
      <c r="BG527" s="4158">
        <v>2017000816</v>
      </c>
      <c r="BH527" s="4151"/>
      <c r="BI527" s="4163">
        <v>3000000</v>
      </c>
      <c r="BJ527" s="4283">
        <v>42886</v>
      </c>
      <c r="BK527" s="4152">
        <v>43095</v>
      </c>
      <c r="BL527" s="2024">
        <f t="shared" si="81"/>
        <v>0</v>
      </c>
      <c r="BM527" s="2025"/>
      <c r="BN527" s="1902"/>
      <c r="BO527" s="1878"/>
      <c r="BP527" s="1878"/>
      <c r="BQ527" s="1915"/>
      <c r="BR527" s="2105"/>
      <c r="BS527" s="2106"/>
      <c r="BT527" s="2106"/>
      <c r="BU527" s="2106"/>
      <c r="BV527" s="2106"/>
      <c r="BW527" s="2106"/>
      <c r="BX527" s="2106"/>
      <c r="BY527" s="2106"/>
      <c r="BZ527" s="2106"/>
      <c r="CA527" s="2106"/>
      <c r="CB527" s="2106"/>
      <c r="CC527" s="2106"/>
      <c r="CD527" s="1917" t="s">
        <v>1713</v>
      </c>
    </row>
    <row r="528" spans="1:82" s="839" customFormat="1" ht="23.25" customHeight="1" x14ac:dyDescent="0.2">
      <c r="A528" s="930" t="s">
        <v>161</v>
      </c>
      <c r="B528" s="1014" t="s">
        <v>127</v>
      </c>
      <c r="C528" s="890" t="s">
        <v>132</v>
      </c>
      <c r="D528" s="918">
        <v>61</v>
      </c>
      <c r="E528" s="575" t="s">
        <v>2353</v>
      </c>
      <c r="F528" s="608" t="s">
        <v>2354</v>
      </c>
      <c r="G528" s="576">
        <v>0</v>
      </c>
      <c r="H528" s="576" t="s">
        <v>0</v>
      </c>
      <c r="I528" s="576">
        <v>50</v>
      </c>
      <c r="J528" s="454">
        <v>12.5</v>
      </c>
      <c r="K528" s="513"/>
      <c r="L528" s="924"/>
      <c r="M528" s="925"/>
      <c r="N528" s="925"/>
      <c r="O528" s="925"/>
      <c r="P528" s="925"/>
      <c r="Q528" s="925"/>
      <c r="R528" s="925"/>
      <c r="S528" s="925"/>
      <c r="T528" s="925"/>
      <c r="U528" s="926"/>
      <c r="V528" s="902"/>
      <c r="W528" s="902"/>
      <c r="X528" s="8"/>
      <c r="Y528" s="8"/>
      <c r="Z528" s="8"/>
      <c r="AA528" s="8"/>
      <c r="AB528" s="8"/>
      <c r="AC528" s="8"/>
      <c r="AD528" s="8"/>
      <c r="AE528" s="8"/>
      <c r="AF528" s="784"/>
      <c r="AG528" s="4292"/>
      <c r="AH528" s="4158" t="s">
        <v>6293</v>
      </c>
      <c r="AI528" s="4288" t="s">
        <v>661</v>
      </c>
      <c r="AJ528" s="4290" t="s">
        <v>1868</v>
      </c>
      <c r="AK528" s="4572" t="s">
        <v>733</v>
      </c>
      <c r="AL528" s="4227" t="s">
        <v>1754</v>
      </c>
      <c r="AM528" s="4301">
        <v>2301900</v>
      </c>
      <c r="AN528" s="4895"/>
      <c r="AO528" s="4896"/>
      <c r="AP528" s="4896"/>
      <c r="AQ528" s="4897"/>
      <c r="AR528" s="4435">
        <v>2201090104</v>
      </c>
      <c r="AS528" s="4297"/>
      <c r="AT528" s="4288"/>
      <c r="AU528" s="4744"/>
      <c r="AV528" s="4744"/>
      <c r="AW528" s="4898">
        <v>42943</v>
      </c>
      <c r="AX528" s="4898">
        <v>43098</v>
      </c>
      <c r="AY528" s="4301">
        <v>2301900</v>
      </c>
      <c r="AZ528" s="4297"/>
      <c r="BA528" s="4297" t="s">
        <v>2368</v>
      </c>
      <c r="BB528" s="4297" t="s">
        <v>2369</v>
      </c>
      <c r="BC528" s="4297" t="s">
        <v>2370</v>
      </c>
      <c r="BD528" s="4297" t="s">
        <v>2024</v>
      </c>
      <c r="BE528" s="4299"/>
      <c r="BF528" s="4301">
        <v>2301900</v>
      </c>
      <c r="BG528" s="4288">
        <v>2017001121</v>
      </c>
      <c r="BH528" s="4299"/>
      <c r="BI528" s="4301">
        <v>2301900</v>
      </c>
      <c r="BJ528" s="4302">
        <v>42943</v>
      </c>
      <c r="BK528" s="4303">
        <v>43095</v>
      </c>
      <c r="BL528" s="2132"/>
      <c r="BM528" s="2133"/>
      <c r="BN528" s="1902"/>
      <c r="BO528" s="1878"/>
      <c r="BP528" s="1878"/>
      <c r="BQ528" s="1915"/>
      <c r="BR528" s="2134"/>
      <c r="BS528" s="2135"/>
      <c r="BT528" s="2135"/>
      <c r="BU528" s="2135"/>
      <c r="BV528" s="2135"/>
      <c r="BW528" s="2135"/>
      <c r="BX528" s="2135"/>
      <c r="BY528" s="2135"/>
      <c r="BZ528" s="2135"/>
      <c r="CA528" s="2135"/>
      <c r="CB528" s="2135"/>
      <c r="CC528" s="2135"/>
      <c r="CD528" s="1918"/>
    </row>
    <row r="529" spans="1:82" s="839" customFormat="1" ht="23.25" customHeight="1" x14ac:dyDescent="0.2">
      <c r="A529" s="930" t="s">
        <v>161</v>
      </c>
      <c r="B529" s="1014" t="s">
        <v>127</v>
      </c>
      <c r="C529" s="890" t="s">
        <v>132</v>
      </c>
      <c r="D529" s="918">
        <v>61</v>
      </c>
      <c r="E529" s="575" t="s">
        <v>2353</v>
      </c>
      <c r="F529" s="608" t="s">
        <v>2354</v>
      </c>
      <c r="G529" s="576">
        <v>0</v>
      </c>
      <c r="H529" s="576" t="s">
        <v>0</v>
      </c>
      <c r="I529" s="576">
        <v>50</v>
      </c>
      <c r="J529" s="454">
        <v>12.5</v>
      </c>
      <c r="K529" s="513"/>
      <c r="L529" s="924"/>
      <c r="M529" s="925"/>
      <c r="N529" s="925"/>
      <c r="O529" s="925"/>
      <c r="P529" s="925"/>
      <c r="Q529" s="925"/>
      <c r="R529" s="925"/>
      <c r="S529" s="925"/>
      <c r="T529" s="925"/>
      <c r="U529" s="926"/>
      <c r="V529" s="902"/>
      <c r="W529" s="902"/>
      <c r="X529" s="8"/>
      <c r="Y529" s="8"/>
      <c r="Z529" s="8"/>
      <c r="AA529" s="8"/>
      <c r="AB529" s="8"/>
      <c r="AC529" s="8"/>
      <c r="AD529" s="8"/>
      <c r="AE529" s="8"/>
      <c r="AF529" s="784"/>
      <c r="AG529" s="4292"/>
      <c r="AH529" s="4288" t="s">
        <v>6294</v>
      </c>
      <c r="AI529" s="4288" t="s">
        <v>2003</v>
      </c>
      <c r="AJ529" s="4290" t="s">
        <v>1972</v>
      </c>
      <c r="AK529" s="4572" t="s">
        <v>2371</v>
      </c>
      <c r="AL529" s="4227" t="s">
        <v>1754</v>
      </c>
      <c r="AM529" s="4301">
        <v>18934100</v>
      </c>
      <c r="AN529" s="4895"/>
      <c r="AO529" s="4896"/>
      <c r="AP529" s="4896"/>
      <c r="AQ529" s="4897"/>
      <c r="AR529" s="4435">
        <v>2201090104</v>
      </c>
      <c r="AS529" s="4297"/>
      <c r="AT529" s="4288"/>
      <c r="AU529" s="4744"/>
      <c r="AV529" s="4744"/>
      <c r="AW529" s="4898">
        <v>43031</v>
      </c>
      <c r="AX529" s="4898">
        <v>43085</v>
      </c>
      <c r="AY529" s="4301">
        <v>18934100</v>
      </c>
      <c r="AZ529" s="4297"/>
      <c r="BA529" s="4297" t="s">
        <v>2368</v>
      </c>
      <c r="BB529" s="4297" t="s">
        <v>2372</v>
      </c>
      <c r="BC529" s="4297" t="s">
        <v>2373</v>
      </c>
      <c r="BD529" s="4297" t="s">
        <v>2374</v>
      </c>
      <c r="BE529" s="4299"/>
      <c r="BF529" s="4301">
        <v>18934100</v>
      </c>
      <c r="BG529" s="4288">
        <v>2017001499</v>
      </c>
      <c r="BH529" s="4299"/>
      <c r="BI529" s="4301">
        <v>18934100</v>
      </c>
      <c r="BJ529" s="4302">
        <v>43031</v>
      </c>
      <c r="BK529" s="4303">
        <v>43085</v>
      </c>
      <c r="BL529" s="2132"/>
      <c r="BM529" s="2133"/>
      <c r="BN529" s="1902"/>
      <c r="BO529" s="1878"/>
      <c r="BP529" s="1878"/>
      <c r="BQ529" s="1915"/>
      <c r="BR529" s="2134"/>
      <c r="BS529" s="2135"/>
      <c r="BT529" s="2135"/>
      <c r="BU529" s="2135"/>
      <c r="BV529" s="2135"/>
      <c r="BW529" s="2135"/>
      <c r="BX529" s="2135"/>
      <c r="BY529" s="2135"/>
      <c r="BZ529" s="2135"/>
      <c r="CA529" s="2135"/>
      <c r="CB529" s="2135"/>
      <c r="CC529" s="2135"/>
      <c r="CD529" s="1918"/>
    </row>
    <row r="530" spans="1:82" s="839" customFormat="1" ht="45.75" customHeight="1" thickBot="1" x14ac:dyDescent="0.25">
      <c r="A530" s="931" t="s">
        <v>161</v>
      </c>
      <c r="B530" s="1018" t="s">
        <v>127</v>
      </c>
      <c r="C530" s="933" t="s">
        <v>132</v>
      </c>
      <c r="D530" s="934">
        <v>61</v>
      </c>
      <c r="E530" s="581" t="s">
        <v>2353</v>
      </c>
      <c r="F530" s="609" t="s">
        <v>2354</v>
      </c>
      <c r="G530" s="582">
        <v>0</v>
      </c>
      <c r="H530" s="582" t="s">
        <v>0</v>
      </c>
      <c r="I530" s="582">
        <v>50</v>
      </c>
      <c r="J530" s="496">
        <v>12.5</v>
      </c>
      <c r="K530" s="544"/>
      <c r="L530" s="935"/>
      <c r="M530" s="936"/>
      <c r="N530" s="936"/>
      <c r="O530" s="936"/>
      <c r="P530" s="936"/>
      <c r="Q530" s="936"/>
      <c r="R530" s="936"/>
      <c r="S530" s="936"/>
      <c r="T530" s="936"/>
      <c r="U530" s="937">
        <f>V530+W530+X530+Y530+Z530+AA530+AB530+AC530</f>
        <v>0</v>
      </c>
      <c r="V530" s="908"/>
      <c r="W530" s="908"/>
      <c r="X530" s="474"/>
      <c r="Y530" s="474"/>
      <c r="Z530" s="474"/>
      <c r="AA530" s="474"/>
      <c r="AB530" s="474"/>
      <c r="AC530" s="474"/>
      <c r="AD530" s="474"/>
      <c r="AE530" s="474"/>
      <c r="AF530" s="758"/>
      <c r="AG530" s="3186"/>
      <c r="AH530" s="2280"/>
      <c r="AI530" s="2280"/>
      <c r="AJ530" s="4339"/>
      <c r="AK530" s="2280"/>
      <c r="AL530" s="2280"/>
      <c r="AM530" s="4899"/>
      <c r="AN530" s="4671"/>
      <c r="AO530" s="4206"/>
      <c r="AP530" s="4206"/>
      <c r="AQ530" s="4900"/>
      <c r="AR530" s="4681"/>
      <c r="AS530" s="1502"/>
      <c r="AT530" s="2280"/>
      <c r="AU530" s="4347"/>
      <c r="AV530" s="4347"/>
      <c r="AW530" s="1502"/>
      <c r="AX530" s="1502"/>
      <c r="AY530" s="4464"/>
      <c r="AZ530" s="1502"/>
      <c r="BA530" s="1502"/>
      <c r="BB530" s="1502"/>
      <c r="BC530" s="1502"/>
      <c r="BD530" s="1502"/>
      <c r="BE530" s="4353"/>
      <c r="BF530" s="4415"/>
      <c r="BG530" s="2280"/>
      <c r="BH530" s="4353"/>
      <c r="BI530" s="4354"/>
      <c r="BJ530" s="4449"/>
      <c r="BK530" s="4356"/>
      <c r="BL530" s="1911">
        <f t="shared" si="81"/>
        <v>0</v>
      </c>
      <c r="BM530" s="2036"/>
      <c r="BN530" s="1902"/>
      <c r="BO530" s="1878"/>
      <c r="BP530" s="1878"/>
      <c r="BQ530" s="1915"/>
      <c r="BR530" s="2120"/>
      <c r="BS530" s="1913"/>
      <c r="BT530" s="1913"/>
      <c r="BU530" s="1913"/>
      <c r="BV530" s="1913"/>
      <c r="BW530" s="1913"/>
      <c r="BX530" s="1913"/>
      <c r="BY530" s="1913"/>
      <c r="BZ530" s="1913"/>
      <c r="CA530" s="1913"/>
      <c r="CB530" s="1913"/>
      <c r="CC530" s="1913"/>
      <c r="CD530" s="1919" t="s">
        <v>1713</v>
      </c>
    </row>
    <row r="531" spans="1:82" s="839" customFormat="1" ht="43.5" customHeight="1" thickBot="1" x14ac:dyDescent="0.25">
      <c r="A531" s="837" t="s">
        <v>161</v>
      </c>
      <c r="B531" s="827" t="s">
        <v>127</v>
      </c>
      <c r="C531" s="911" t="s">
        <v>132</v>
      </c>
      <c r="D531" s="829">
        <v>62</v>
      </c>
      <c r="E531" s="4" t="s">
        <v>2375</v>
      </c>
      <c r="F531" s="602" t="s">
        <v>2376</v>
      </c>
      <c r="G531" s="603">
        <v>0</v>
      </c>
      <c r="H531" s="603" t="s">
        <v>0</v>
      </c>
      <c r="I531" s="1039">
        <v>4</v>
      </c>
      <c r="J531" s="480">
        <v>1</v>
      </c>
      <c r="K531" s="25"/>
      <c r="L531" s="830">
        <f t="shared" ref="L531" si="86">+M531+N531+O531+P531+Q531+R531+S531+T531</f>
        <v>15000000</v>
      </c>
      <c r="M531" s="832">
        <v>15000000</v>
      </c>
      <c r="N531" s="832"/>
      <c r="O531" s="832"/>
      <c r="P531" s="832"/>
      <c r="Q531" s="832"/>
      <c r="R531" s="832"/>
      <c r="S531" s="832"/>
      <c r="T531" s="832"/>
      <c r="U531" s="833">
        <f t="shared" si="83"/>
        <v>0</v>
      </c>
      <c r="V531" s="838"/>
      <c r="W531" s="838"/>
      <c r="X531" s="7"/>
      <c r="Y531" s="7"/>
      <c r="Z531" s="7"/>
      <c r="AA531" s="7"/>
      <c r="AB531" s="7"/>
      <c r="AC531" s="7"/>
      <c r="AD531" s="7"/>
      <c r="AE531" s="7"/>
      <c r="AF531" s="791"/>
      <c r="AG531" s="4171"/>
      <c r="AH531" s="4171"/>
      <c r="AI531" s="4171"/>
      <c r="AJ531" s="4514"/>
      <c r="AK531" s="4202"/>
      <c r="AL531" s="4202"/>
      <c r="AM531" s="4203"/>
      <c r="AN531" s="4236"/>
      <c r="AO531" s="4711"/>
      <c r="AP531" s="4711"/>
      <c r="AQ531" s="4711"/>
      <c r="AR531" s="4170"/>
      <c r="AS531" s="2458"/>
      <c r="AT531" s="2251"/>
      <c r="AU531" s="3471"/>
      <c r="AV531" s="3471"/>
      <c r="AW531" s="4901"/>
      <c r="AX531" s="4901"/>
      <c r="AY531" s="4902"/>
      <c r="AZ531" s="1397"/>
      <c r="BA531" s="1397"/>
      <c r="BB531" s="1397"/>
      <c r="BC531" s="1397"/>
      <c r="BD531" s="1397"/>
      <c r="BE531" s="4177"/>
      <c r="BF531" s="4176"/>
      <c r="BG531" s="4171"/>
      <c r="BH531" s="4177"/>
      <c r="BI531" s="4178"/>
      <c r="BJ531" s="4179"/>
      <c r="BK531" s="4402"/>
      <c r="BL531" s="1876">
        <f t="shared" si="81"/>
        <v>0</v>
      </c>
      <c r="BM531" s="1876">
        <f>L531-(BI531+BI532+BI533++BI534+BI535+BI536)</f>
        <v>15000000</v>
      </c>
      <c r="BN531" s="1902"/>
      <c r="BO531" s="1878"/>
      <c r="BP531" s="1878"/>
      <c r="BQ531" s="1915"/>
      <c r="BR531" s="2130"/>
      <c r="BS531" s="1878"/>
      <c r="BT531" s="1878"/>
      <c r="BU531" s="1878"/>
      <c r="BV531" s="1878"/>
      <c r="BW531" s="1878"/>
      <c r="BX531" s="1878"/>
      <c r="BY531" s="1878"/>
      <c r="BZ531" s="1878"/>
      <c r="CA531" s="1878"/>
      <c r="CB531" s="1878"/>
      <c r="CC531" s="1880"/>
      <c r="CD531" s="1901" t="s">
        <v>1713</v>
      </c>
    </row>
    <row r="532" spans="1:82" s="839" customFormat="1" ht="21" customHeight="1" thickBot="1" x14ac:dyDescent="0.25">
      <c r="A532" s="837" t="s">
        <v>161</v>
      </c>
      <c r="B532" s="827" t="s">
        <v>127</v>
      </c>
      <c r="C532" s="911" t="s">
        <v>132</v>
      </c>
      <c r="D532" s="918">
        <v>62</v>
      </c>
      <c r="E532" s="575" t="s">
        <v>2375</v>
      </c>
      <c r="F532" s="608" t="s">
        <v>2376</v>
      </c>
      <c r="G532" s="576">
        <v>0</v>
      </c>
      <c r="H532" s="576" t="s">
        <v>0</v>
      </c>
      <c r="I532" s="941">
        <v>4</v>
      </c>
      <c r="J532" s="454">
        <v>1</v>
      </c>
      <c r="K532" s="25"/>
      <c r="L532" s="830"/>
      <c r="M532" s="832"/>
      <c r="N532" s="832"/>
      <c r="O532" s="832"/>
      <c r="P532" s="832"/>
      <c r="Q532" s="832"/>
      <c r="R532" s="832"/>
      <c r="S532" s="832"/>
      <c r="T532" s="832"/>
      <c r="U532" s="840">
        <f t="shared" si="83"/>
        <v>0</v>
      </c>
      <c r="V532" s="838"/>
      <c r="W532" s="838"/>
      <c r="X532" s="7"/>
      <c r="Y532" s="7"/>
      <c r="Z532" s="7"/>
      <c r="AA532" s="7"/>
      <c r="AB532" s="7"/>
      <c r="AC532" s="7"/>
      <c r="AD532" s="7"/>
      <c r="AE532" s="7"/>
      <c r="AF532" s="791"/>
      <c r="AG532" s="2991"/>
      <c r="AH532" s="4171"/>
      <c r="AI532" s="4171"/>
      <c r="AJ532" s="4514"/>
      <c r="AK532" s="4171"/>
      <c r="AL532" s="4171"/>
      <c r="AM532" s="4164"/>
      <c r="AN532" s="4557"/>
      <c r="AO532" s="4171"/>
      <c r="AP532" s="4171"/>
      <c r="AQ532" s="4171"/>
      <c r="AR532" s="4170"/>
      <c r="AS532" s="1397"/>
      <c r="AT532" s="4171"/>
      <c r="AU532" s="4172"/>
      <c r="AV532" s="4172"/>
      <c r="AW532" s="1397"/>
      <c r="AX532" s="1397"/>
      <c r="AY532" s="4174"/>
      <c r="AZ532" s="1423"/>
      <c r="BA532" s="1423"/>
      <c r="BB532" s="1423"/>
      <c r="BC532" s="1423"/>
      <c r="BD532" s="1423"/>
      <c r="BE532" s="4175"/>
      <c r="BF532" s="4176"/>
      <c r="BG532" s="4171"/>
      <c r="BH532" s="4177"/>
      <c r="BI532" s="4178"/>
      <c r="BJ532" s="4179"/>
      <c r="BK532" s="4180"/>
      <c r="BL532" s="2024">
        <f t="shared" si="81"/>
        <v>0</v>
      </c>
      <c r="BM532" s="2169"/>
      <c r="BN532" s="1902"/>
      <c r="BO532" s="1878"/>
      <c r="BP532" s="1878"/>
      <c r="BQ532" s="1915"/>
      <c r="BR532" s="2105"/>
      <c r="BS532" s="2106"/>
      <c r="BT532" s="2106"/>
      <c r="BU532" s="2106"/>
      <c r="BV532" s="2106"/>
      <c r="BW532" s="2106"/>
      <c r="BX532" s="2106"/>
      <c r="BY532" s="2106"/>
      <c r="BZ532" s="2106"/>
      <c r="CA532" s="2106"/>
      <c r="CB532" s="2106"/>
      <c r="CC532" s="2107"/>
      <c r="CD532" s="1966" t="s">
        <v>1713</v>
      </c>
    </row>
    <row r="533" spans="1:82" s="839" customFormat="1" ht="21" customHeight="1" thickBot="1" x14ac:dyDescent="0.25">
      <c r="A533" s="837" t="s">
        <v>161</v>
      </c>
      <c r="B533" s="827" t="s">
        <v>127</v>
      </c>
      <c r="C533" s="911" t="s">
        <v>132</v>
      </c>
      <c r="D533" s="918">
        <v>62</v>
      </c>
      <c r="E533" s="575" t="s">
        <v>2375</v>
      </c>
      <c r="F533" s="608" t="s">
        <v>2376</v>
      </c>
      <c r="G533" s="576">
        <v>0</v>
      </c>
      <c r="H533" s="576" t="s">
        <v>0</v>
      </c>
      <c r="I533" s="941">
        <v>4</v>
      </c>
      <c r="J533" s="454">
        <v>1</v>
      </c>
      <c r="K533" s="25"/>
      <c r="L533" s="830"/>
      <c r="M533" s="832"/>
      <c r="N533" s="832"/>
      <c r="O533" s="832"/>
      <c r="P533" s="832"/>
      <c r="Q533" s="832"/>
      <c r="R533" s="832"/>
      <c r="S533" s="832"/>
      <c r="T533" s="832"/>
      <c r="U533" s="840">
        <f t="shared" si="83"/>
        <v>0</v>
      </c>
      <c r="V533" s="838"/>
      <c r="W533" s="838"/>
      <c r="X533" s="7"/>
      <c r="Y533" s="7"/>
      <c r="Z533" s="7"/>
      <c r="AA533" s="7"/>
      <c r="AB533" s="7"/>
      <c r="AC533" s="7"/>
      <c r="AD533" s="7"/>
      <c r="AE533" s="7"/>
      <c r="AF533" s="791"/>
      <c r="AG533" s="2976"/>
      <c r="AH533" s="4181"/>
      <c r="AI533" s="4181"/>
      <c r="AJ533" s="4182"/>
      <c r="AK533" s="4181"/>
      <c r="AL533" s="4181"/>
      <c r="AM533" s="4183"/>
      <c r="AN533" s="4184"/>
      <c r="AO533" s="4181"/>
      <c r="AP533" s="4181"/>
      <c r="AQ533" s="4181"/>
      <c r="AR533" s="4185"/>
      <c r="AS533" s="1867"/>
      <c r="AT533" s="4181"/>
      <c r="AU533" s="2452"/>
      <c r="AV533" s="2452"/>
      <c r="AW533" s="1867"/>
      <c r="AX533" s="1867"/>
      <c r="AY533" s="4186"/>
      <c r="AZ533" s="1423"/>
      <c r="BA533" s="1423"/>
      <c r="BB533" s="1423"/>
      <c r="BC533" s="1423"/>
      <c r="BD533" s="1423"/>
      <c r="BE533" s="4175"/>
      <c r="BF533" s="4176"/>
      <c r="BG533" s="4171"/>
      <c r="BH533" s="4177"/>
      <c r="BI533" s="4178"/>
      <c r="BJ533" s="4179"/>
      <c r="BK533" s="4180"/>
      <c r="BL533" s="2024">
        <f t="shared" si="81"/>
        <v>0</v>
      </c>
      <c r="BM533" s="2169"/>
      <c r="BN533" s="1902"/>
      <c r="BO533" s="1878"/>
      <c r="BP533" s="1878"/>
      <c r="BQ533" s="1915"/>
      <c r="BR533" s="2105"/>
      <c r="BS533" s="2106"/>
      <c r="BT533" s="2106"/>
      <c r="BU533" s="2106"/>
      <c r="BV533" s="2106"/>
      <c r="BW533" s="2106"/>
      <c r="BX533" s="2106"/>
      <c r="BY533" s="2106"/>
      <c r="BZ533" s="2106"/>
      <c r="CA533" s="2106"/>
      <c r="CB533" s="2106"/>
      <c r="CC533" s="2107"/>
      <c r="CD533" s="1966" t="s">
        <v>1713</v>
      </c>
    </row>
    <row r="534" spans="1:82" s="839" customFormat="1" ht="21" customHeight="1" thickBot="1" x14ac:dyDescent="0.25">
      <c r="A534" s="837" t="s">
        <v>161</v>
      </c>
      <c r="B534" s="827" t="s">
        <v>127</v>
      </c>
      <c r="C534" s="911" t="s">
        <v>132</v>
      </c>
      <c r="D534" s="918">
        <v>62</v>
      </c>
      <c r="E534" s="575" t="s">
        <v>2375</v>
      </c>
      <c r="F534" s="608" t="s">
        <v>2376</v>
      </c>
      <c r="G534" s="576">
        <v>0</v>
      </c>
      <c r="H534" s="576" t="s">
        <v>0</v>
      </c>
      <c r="I534" s="941">
        <v>4</v>
      </c>
      <c r="J534" s="454">
        <v>1</v>
      </c>
      <c r="K534" s="25"/>
      <c r="L534" s="830"/>
      <c r="M534" s="832"/>
      <c r="N534" s="832"/>
      <c r="O534" s="832"/>
      <c r="P534" s="832"/>
      <c r="Q534" s="832"/>
      <c r="R534" s="832"/>
      <c r="S534" s="832"/>
      <c r="T534" s="832"/>
      <c r="U534" s="840">
        <f t="shared" si="83"/>
        <v>0</v>
      </c>
      <c r="V534" s="838"/>
      <c r="W534" s="838"/>
      <c r="X534" s="7"/>
      <c r="Y534" s="7"/>
      <c r="Z534" s="7"/>
      <c r="AA534" s="7"/>
      <c r="AB534" s="7"/>
      <c r="AC534" s="7"/>
      <c r="AD534" s="7"/>
      <c r="AE534" s="7"/>
      <c r="AF534" s="791"/>
      <c r="AG534" s="2976"/>
      <c r="AH534" s="4181"/>
      <c r="AI534" s="4181"/>
      <c r="AJ534" s="4182"/>
      <c r="AK534" s="4181"/>
      <c r="AL534" s="4181"/>
      <c r="AM534" s="4183"/>
      <c r="AN534" s="4184"/>
      <c r="AO534" s="4181"/>
      <c r="AP534" s="4181"/>
      <c r="AQ534" s="4181"/>
      <c r="AR534" s="4185"/>
      <c r="AS534" s="1867"/>
      <c r="AT534" s="4181"/>
      <c r="AU534" s="2452"/>
      <c r="AV534" s="2452"/>
      <c r="AW534" s="1867"/>
      <c r="AX534" s="1867"/>
      <c r="AY534" s="4186"/>
      <c r="AZ534" s="1423"/>
      <c r="BA534" s="1423"/>
      <c r="BB534" s="1423"/>
      <c r="BC534" s="1423"/>
      <c r="BD534" s="1423"/>
      <c r="BE534" s="4175"/>
      <c r="BF534" s="4176"/>
      <c r="BG534" s="4171"/>
      <c r="BH534" s="4177"/>
      <c r="BI534" s="4178"/>
      <c r="BJ534" s="4179"/>
      <c r="BK534" s="4180"/>
      <c r="BL534" s="2024">
        <f t="shared" si="81"/>
        <v>0</v>
      </c>
      <c r="BM534" s="2169"/>
      <c r="BN534" s="1902"/>
      <c r="BO534" s="1878"/>
      <c r="BP534" s="1878"/>
      <c r="BQ534" s="1915"/>
      <c r="BR534" s="2105"/>
      <c r="BS534" s="2106"/>
      <c r="BT534" s="2106"/>
      <c r="BU534" s="2106"/>
      <c r="BV534" s="2106"/>
      <c r="BW534" s="2106"/>
      <c r="BX534" s="2106"/>
      <c r="BY534" s="2106"/>
      <c r="BZ534" s="2106"/>
      <c r="CA534" s="2106"/>
      <c r="CB534" s="2106"/>
      <c r="CC534" s="2107"/>
      <c r="CD534" s="1966" t="s">
        <v>1713</v>
      </c>
    </row>
    <row r="535" spans="1:82" s="839" customFormat="1" ht="21" customHeight="1" thickBot="1" x14ac:dyDescent="0.25">
      <c r="A535" s="837" t="s">
        <v>161</v>
      </c>
      <c r="B535" s="827" t="s">
        <v>127</v>
      </c>
      <c r="C535" s="911" t="s">
        <v>132</v>
      </c>
      <c r="D535" s="918">
        <v>62</v>
      </c>
      <c r="E535" s="575" t="s">
        <v>2375</v>
      </c>
      <c r="F535" s="608" t="s">
        <v>2376</v>
      </c>
      <c r="G535" s="576">
        <v>0</v>
      </c>
      <c r="H535" s="576" t="s">
        <v>0</v>
      </c>
      <c r="I535" s="941">
        <v>4</v>
      </c>
      <c r="J535" s="454">
        <v>1</v>
      </c>
      <c r="K535" s="25"/>
      <c r="L535" s="830"/>
      <c r="M535" s="832"/>
      <c r="N535" s="832"/>
      <c r="O535" s="832"/>
      <c r="P535" s="832"/>
      <c r="Q535" s="832"/>
      <c r="R535" s="832"/>
      <c r="S535" s="832"/>
      <c r="T535" s="832"/>
      <c r="U535" s="840">
        <f t="shared" si="83"/>
        <v>0</v>
      </c>
      <c r="V535" s="838"/>
      <c r="W535" s="838"/>
      <c r="X535" s="7"/>
      <c r="Y535" s="7"/>
      <c r="Z535" s="7"/>
      <c r="AA535" s="7"/>
      <c r="AB535" s="7"/>
      <c r="AC535" s="7"/>
      <c r="AD535" s="7"/>
      <c r="AE535" s="7"/>
      <c r="AF535" s="791"/>
      <c r="AG535" s="2976"/>
      <c r="AH535" s="4181"/>
      <c r="AI535" s="4181"/>
      <c r="AJ535" s="4182"/>
      <c r="AK535" s="4181"/>
      <c r="AL535" s="4181"/>
      <c r="AM535" s="4183"/>
      <c r="AN535" s="4184"/>
      <c r="AO535" s="4181"/>
      <c r="AP535" s="4181"/>
      <c r="AQ535" s="4181"/>
      <c r="AR535" s="4185"/>
      <c r="AS535" s="1867"/>
      <c r="AT535" s="4181"/>
      <c r="AU535" s="2452"/>
      <c r="AV535" s="2452"/>
      <c r="AW535" s="1867"/>
      <c r="AX535" s="1867"/>
      <c r="AY535" s="4186"/>
      <c r="AZ535" s="1423"/>
      <c r="BA535" s="1423"/>
      <c r="BB535" s="1423"/>
      <c r="BC535" s="1423"/>
      <c r="BD535" s="1423"/>
      <c r="BE535" s="4175"/>
      <c r="BF535" s="4176"/>
      <c r="BG535" s="4171"/>
      <c r="BH535" s="4177"/>
      <c r="BI535" s="4178"/>
      <c r="BJ535" s="4179"/>
      <c r="BK535" s="4180"/>
      <c r="BL535" s="2024">
        <f t="shared" si="81"/>
        <v>0</v>
      </c>
      <c r="BM535" s="2169"/>
      <c r="BN535" s="1902"/>
      <c r="BO535" s="1878"/>
      <c r="BP535" s="1878"/>
      <c r="BQ535" s="1915"/>
      <c r="BR535" s="2105"/>
      <c r="BS535" s="2106"/>
      <c r="BT535" s="2106"/>
      <c r="BU535" s="2106"/>
      <c r="BV535" s="2106"/>
      <c r="BW535" s="2106"/>
      <c r="BX535" s="2106"/>
      <c r="BY535" s="2106"/>
      <c r="BZ535" s="2106"/>
      <c r="CA535" s="2106"/>
      <c r="CB535" s="2106"/>
      <c r="CC535" s="2107"/>
      <c r="CD535" s="1966" t="s">
        <v>1713</v>
      </c>
    </row>
    <row r="536" spans="1:82" s="839" customFormat="1" ht="21" customHeight="1" thickBot="1" x14ac:dyDescent="0.25">
      <c r="A536" s="841" t="s">
        <v>161</v>
      </c>
      <c r="B536" s="842" t="s">
        <v>127</v>
      </c>
      <c r="C536" s="942" t="s">
        <v>132</v>
      </c>
      <c r="D536" s="934">
        <v>62</v>
      </c>
      <c r="E536" s="581" t="s">
        <v>2375</v>
      </c>
      <c r="F536" s="609" t="s">
        <v>2376</v>
      </c>
      <c r="G536" s="582">
        <v>0</v>
      </c>
      <c r="H536" s="582" t="s">
        <v>0</v>
      </c>
      <c r="I536" s="943">
        <v>4</v>
      </c>
      <c r="J536" s="496">
        <v>1</v>
      </c>
      <c r="K536" s="56"/>
      <c r="L536" s="848"/>
      <c r="M536" s="849"/>
      <c r="N536" s="849"/>
      <c r="O536" s="849"/>
      <c r="P536" s="849"/>
      <c r="Q536" s="849"/>
      <c r="R536" s="849"/>
      <c r="S536" s="849"/>
      <c r="T536" s="849"/>
      <c r="U536" s="840">
        <f t="shared" si="83"/>
        <v>0</v>
      </c>
      <c r="V536" s="850"/>
      <c r="W536" s="850"/>
      <c r="X536" s="58"/>
      <c r="Y536" s="58"/>
      <c r="Z536" s="58"/>
      <c r="AA536" s="58"/>
      <c r="AB536" s="58"/>
      <c r="AC536" s="58"/>
      <c r="AD536" s="58"/>
      <c r="AE536" s="58"/>
      <c r="AF536" s="851"/>
      <c r="AG536" s="2973"/>
      <c r="AH536" s="4187"/>
      <c r="AI536" s="4187"/>
      <c r="AJ536" s="4188"/>
      <c r="AK536" s="4187"/>
      <c r="AL536" s="4187"/>
      <c r="AM536" s="4189"/>
      <c r="AN536" s="4190"/>
      <c r="AO536" s="4187"/>
      <c r="AP536" s="4187"/>
      <c r="AQ536" s="4187"/>
      <c r="AR536" s="4191"/>
      <c r="AS536" s="1884"/>
      <c r="AT536" s="4187"/>
      <c r="AU536" s="4192"/>
      <c r="AV536" s="4192"/>
      <c r="AW536" s="1884"/>
      <c r="AX536" s="1884"/>
      <c r="AY536" s="4193"/>
      <c r="AZ536" s="1423"/>
      <c r="BA536" s="1423"/>
      <c r="BB536" s="1423"/>
      <c r="BC536" s="1423"/>
      <c r="BD536" s="1423"/>
      <c r="BE536" s="4175"/>
      <c r="BF536" s="4194"/>
      <c r="BG536" s="4195"/>
      <c r="BH536" s="4196"/>
      <c r="BI536" s="4197"/>
      <c r="BJ536" s="4198"/>
      <c r="BK536" s="4180"/>
      <c r="BL536" s="2024">
        <f t="shared" si="81"/>
        <v>0</v>
      </c>
      <c r="BM536" s="2169"/>
      <c r="BN536" s="1902"/>
      <c r="BO536" s="1878"/>
      <c r="BP536" s="1878"/>
      <c r="BQ536" s="1915"/>
      <c r="BR536" s="2120"/>
      <c r="BS536" s="1913"/>
      <c r="BT536" s="1913"/>
      <c r="BU536" s="1913"/>
      <c r="BV536" s="1913"/>
      <c r="BW536" s="1913"/>
      <c r="BX536" s="1913"/>
      <c r="BY536" s="1913"/>
      <c r="BZ536" s="1913"/>
      <c r="CA536" s="1913"/>
      <c r="CB536" s="1913"/>
      <c r="CC536" s="2121"/>
      <c r="CD536" s="1966" t="s">
        <v>1713</v>
      </c>
    </row>
    <row r="537" spans="1:82" s="839" customFormat="1" ht="21" customHeight="1" thickBot="1" x14ac:dyDescent="0.25">
      <c r="A537" s="852" t="s">
        <v>161</v>
      </c>
      <c r="B537" s="853" t="s">
        <v>127</v>
      </c>
      <c r="C537" s="883" t="s">
        <v>132</v>
      </c>
      <c r="D537" s="855">
        <v>63</v>
      </c>
      <c r="E537" s="47" t="s">
        <v>2377</v>
      </c>
      <c r="F537" s="67" t="s">
        <v>2378</v>
      </c>
      <c r="G537" s="49">
        <v>0</v>
      </c>
      <c r="H537" s="49" t="s">
        <v>0</v>
      </c>
      <c r="I537" s="939">
        <v>1</v>
      </c>
      <c r="J537" s="493">
        <v>0.33</v>
      </c>
      <c r="K537" s="50"/>
      <c r="L537" s="857">
        <f t="shared" si="84"/>
        <v>0</v>
      </c>
      <c r="M537" s="927"/>
      <c r="N537" s="927"/>
      <c r="O537" s="927"/>
      <c r="P537" s="927"/>
      <c r="Q537" s="927"/>
      <c r="R537" s="927"/>
      <c r="S537" s="927"/>
      <c r="T537" s="927"/>
      <c r="U537" s="840">
        <f t="shared" si="83"/>
        <v>0</v>
      </c>
      <c r="V537" s="928"/>
      <c r="W537" s="928"/>
      <c r="X537" s="52"/>
      <c r="Y537" s="52"/>
      <c r="Z537" s="52"/>
      <c r="AA537" s="52"/>
      <c r="AB537" s="52"/>
      <c r="AC537" s="52"/>
      <c r="AD537" s="52"/>
      <c r="AE537" s="52"/>
      <c r="AF537" s="746"/>
      <c r="AG537" s="2288"/>
      <c r="AH537" s="4235"/>
      <c r="AI537" s="4235"/>
      <c r="AJ537" s="4455"/>
      <c r="AK537" s="4711"/>
      <c r="AL537" s="4711"/>
      <c r="AM537" s="4456"/>
      <c r="AN537" s="4236"/>
      <c r="AO537" s="4711"/>
      <c r="AP537" s="4711"/>
      <c r="AQ537" s="4711"/>
      <c r="AR537" s="4459"/>
      <c r="AS537" s="1459"/>
      <c r="AT537" s="4235"/>
      <c r="AU537" s="4233"/>
      <c r="AV537" s="4233"/>
      <c r="AW537" s="4903"/>
      <c r="AX537" s="4903"/>
      <c r="AY537" s="3454"/>
      <c r="AZ537" s="1423"/>
      <c r="BA537" s="1423"/>
      <c r="BB537" s="1423"/>
      <c r="BC537" s="1423"/>
      <c r="BD537" s="1423"/>
      <c r="BE537" s="4175"/>
      <c r="BF537" s="4460"/>
      <c r="BG537" s="4235"/>
      <c r="BH537" s="4384"/>
      <c r="BI537" s="4386"/>
      <c r="BJ537" s="4411"/>
      <c r="BK537" s="4180"/>
      <c r="BL537" s="2024">
        <f t="shared" si="81"/>
        <v>0</v>
      </c>
      <c r="BM537" s="2024">
        <f>L537-(BI537+BI538+BI539++BI540+BI541+BI542)</f>
        <v>0</v>
      </c>
      <c r="BN537" s="1902"/>
      <c r="BO537" s="1878"/>
      <c r="BP537" s="1878"/>
      <c r="BQ537" s="1915"/>
      <c r="BR537" s="2045"/>
      <c r="BS537" s="1861"/>
      <c r="BT537" s="1861"/>
      <c r="BU537" s="1861"/>
      <c r="BV537" s="1861"/>
      <c r="BW537" s="1861"/>
      <c r="BX537" s="1861"/>
      <c r="BY537" s="1861"/>
      <c r="BZ537" s="1861"/>
      <c r="CA537" s="1861"/>
      <c r="CB537" s="1861"/>
      <c r="CC537" s="1862"/>
      <c r="CD537" s="1966" t="s">
        <v>1713</v>
      </c>
    </row>
    <row r="538" spans="1:82" s="839" customFormat="1" ht="21" customHeight="1" thickBot="1" x14ac:dyDescent="0.25">
      <c r="A538" s="837" t="s">
        <v>161</v>
      </c>
      <c r="B538" s="827" t="s">
        <v>127</v>
      </c>
      <c r="C538" s="911" t="s">
        <v>132</v>
      </c>
      <c r="D538" s="918">
        <v>63</v>
      </c>
      <c r="E538" s="575" t="s">
        <v>2377</v>
      </c>
      <c r="F538" s="608" t="s">
        <v>2378</v>
      </c>
      <c r="G538" s="576">
        <v>0</v>
      </c>
      <c r="H538" s="576" t="s">
        <v>0</v>
      </c>
      <c r="I538" s="941">
        <v>1</v>
      </c>
      <c r="J538" s="454">
        <v>0.33</v>
      </c>
      <c r="K538" s="25"/>
      <c r="L538" s="830"/>
      <c r="M538" s="832"/>
      <c r="N538" s="832"/>
      <c r="O538" s="832"/>
      <c r="P538" s="832"/>
      <c r="Q538" s="832"/>
      <c r="R538" s="832"/>
      <c r="S538" s="832"/>
      <c r="T538" s="832"/>
      <c r="U538" s="840">
        <f t="shared" si="83"/>
        <v>0</v>
      </c>
      <c r="V538" s="838"/>
      <c r="W538" s="838"/>
      <c r="X538" s="7"/>
      <c r="Y538" s="7"/>
      <c r="Z538" s="7"/>
      <c r="AA538" s="7"/>
      <c r="AB538" s="7"/>
      <c r="AC538" s="7"/>
      <c r="AD538" s="7"/>
      <c r="AE538" s="7"/>
      <c r="AF538" s="791"/>
      <c r="AG538" s="2976"/>
      <c r="AH538" s="4171"/>
      <c r="AI538" s="4171"/>
      <c r="AJ538" s="4514"/>
      <c r="AK538" s="4026"/>
      <c r="AL538" s="4026"/>
      <c r="AM538" s="4164"/>
      <c r="AN538" s="2277"/>
      <c r="AO538" s="4026"/>
      <c r="AP538" s="4026"/>
      <c r="AQ538" s="4026"/>
      <c r="AR538" s="4680"/>
      <c r="AS538" s="1423"/>
      <c r="AT538" s="2276"/>
      <c r="AU538" s="4172"/>
      <c r="AV538" s="4172"/>
      <c r="AW538" s="1672"/>
      <c r="AX538" s="1672"/>
      <c r="AY538" s="4174"/>
      <c r="AZ538" s="1423"/>
      <c r="BA538" s="1423"/>
      <c r="BB538" s="1423"/>
      <c r="BC538" s="1423"/>
      <c r="BD538" s="1423"/>
      <c r="BE538" s="4175"/>
      <c r="BF538" s="4176"/>
      <c r="BG538" s="4171"/>
      <c r="BH538" s="4177"/>
      <c r="BI538" s="4178"/>
      <c r="BJ538" s="4179"/>
      <c r="BK538" s="4180"/>
      <c r="BL538" s="2024">
        <f t="shared" si="81"/>
        <v>0</v>
      </c>
      <c r="BM538" s="2169"/>
      <c r="BN538" s="1902"/>
      <c r="BO538" s="1878"/>
      <c r="BP538" s="1878"/>
      <c r="BQ538" s="1915"/>
      <c r="BR538" s="2105"/>
      <c r="BS538" s="2106"/>
      <c r="BT538" s="2106"/>
      <c r="BU538" s="2106"/>
      <c r="BV538" s="2106"/>
      <c r="BW538" s="2106"/>
      <c r="BX538" s="2106"/>
      <c r="BY538" s="2106"/>
      <c r="BZ538" s="2106"/>
      <c r="CA538" s="2106"/>
      <c r="CB538" s="2106"/>
      <c r="CC538" s="2107"/>
      <c r="CD538" s="1966" t="s">
        <v>1713</v>
      </c>
    </row>
    <row r="539" spans="1:82" s="839" customFormat="1" ht="21" customHeight="1" thickBot="1" x14ac:dyDescent="0.25">
      <c r="A539" s="837" t="s">
        <v>161</v>
      </c>
      <c r="B539" s="827" t="s">
        <v>127</v>
      </c>
      <c r="C539" s="911" t="s">
        <v>132</v>
      </c>
      <c r="D539" s="918">
        <v>63</v>
      </c>
      <c r="E539" s="575" t="s">
        <v>2377</v>
      </c>
      <c r="F539" s="608" t="s">
        <v>2378</v>
      </c>
      <c r="G539" s="576">
        <v>0</v>
      </c>
      <c r="H539" s="576" t="s">
        <v>0</v>
      </c>
      <c r="I539" s="941">
        <v>1</v>
      </c>
      <c r="J539" s="454">
        <v>0.33</v>
      </c>
      <c r="K539" s="25"/>
      <c r="L539" s="830"/>
      <c r="M539" s="832"/>
      <c r="N539" s="832"/>
      <c r="O539" s="832"/>
      <c r="P539" s="832"/>
      <c r="Q539" s="832"/>
      <c r="R539" s="832"/>
      <c r="S539" s="832"/>
      <c r="T539" s="832"/>
      <c r="U539" s="840">
        <f t="shared" si="83"/>
        <v>0</v>
      </c>
      <c r="V539" s="838"/>
      <c r="W539" s="838"/>
      <c r="X539" s="7"/>
      <c r="Y539" s="7"/>
      <c r="Z539" s="7"/>
      <c r="AA539" s="7"/>
      <c r="AB539" s="7"/>
      <c r="AC539" s="7"/>
      <c r="AD539" s="7"/>
      <c r="AE539" s="7"/>
      <c r="AF539" s="791"/>
      <c r="AG539" s="2976"/>
      <c r="AH539" s="4181"/>
      <c r="AI539" s="4171"/>
      <c r="AJ539" s="4514"/>
      <c r="AK539" s="4171"/>
      <c r="AL539" s="4171"/>
      <c r="AM539" s="4164"/>
      <c r="AN539" s="4557"/>
      <c r="AO539" s="4171"/>
      <c r="AP539" s="4171"/>
      <c r="AQ539" s="4171"/>
      <c r="AR539" s="4170"/>
      <c r="AS539" s="1397"/>
      <c r="AT539" s="4171"/>
      <c r="AU539" s="4172"/>
      <c r="AV539" s="4172"/>
      <c r="AW539" s="1397"/>
      <c r="AX539" s="1397"/>
      <c r="AY539" s="4174"/>
      <c r="AZ539" s="1423"/>
      <c r="BA539" s="1423"/>
      <c r="BB539" s="1423"/>
      <c r="BC539" s="1423"/>
      <c r="BD539" s="1423"/>
      <c r="BE539" s="4175"/>
      <c r="BF539" s="4176"/>
      <c r="BG539" s="4171"/>
      <c r="BH539" s="4177"/>
      <c r="BI539" s="4178"/>
      <c r="BJ539" s="4179"/>
      <c r="BK539" s="4180"/>
      <c r="BL539" s="2024">
        <f t="shared" si="81"/>
        <v>0</v>
      </c>
      <c r="BM539" s="2169"/>
      <c r="BN539" s="1902"/>
      <c r="BO539" s="1878"/>
      <c r="BP539" s="1878"/>
      <c r="BQ539" s="1915"/>
      <c r="BR539" s="2105"/>
      <c r="BS539" s="2106"/>
      <c r="BT539" s="2106"/>
      <c r="BU539" s="2106"/>
      <c r="BV539" s="2106"/>
      <c r="BW539" s="2106"/>
      <c r="BX539" s="2106"/>
      <c r="BY539" s="2106"/>
      <c r="BZ539" s="2106"/>
      <c r="CA539" s="2106"/>
      <c r="CB539" s="2106"/>
      <c r="CC539" s="2107"/>
      <c r="CD539" s="1966" t="s">
        <v>1713</v>
      </c>
    </row>
    <row r="540" spans="1:82" s="839" customFormat="1" ht="21" customHeight="1" thickBot="1" x14ac:dyDescent="0.25">
      <c r="A540" s="837" t="s">
        <v>161</v>
      </c>
      <c r="B540" s="827" t="s">
        <v>127</v>
      </c>
      <c r="C540" s="911" t="s">
        <v>132</v>
      </c>
      <c r="D540" s="918">
        <v>63</v>
      </c>
      <c r="E540" s="575" t="s">
        <v>2377</v>
      </c>
      <c r="F540" s="608" t="s">
        <v>2378</v>
      </c>
      <c r="G540" s="576">
        <v>0</v>
      </c>
      <c r="H540" s="576" t="s">
        <v>0</v>
      </c>
      <c r="I540" s="941">
        <v>1</v>
      </c>
      <c r="J540" s="454">
        <v>0.33</v>
      </c>
      <c r="K540" s="25"/>
      <c r="L540" s="830"/>
      <c r="M540" s="832"/>
      <c r="N540" s="832"/>
      <c r="O540" s="832"/>
      <c r="P540" s="832"/>
      <c r="Q540" s="832"/>
      <c r="R540" s="832"/>
      <c r="S540" s="832"/>
      <c r="T540" s="832"/>
      <c r="U540" s="840">
        <f t="shared" si="83"/>
        <v>0</v>
      </c>
      <c r="V540" s="838"/>
      <c r="W540" s="838"/>
      <c r="X540" s="7"/>
      <c r="Y540" s="7"/>
      <c r="Z540" s="7"/>
      <c r="AA540" s="7"/>
      <c r="AB540" s="7"/>
      <c r="AC540" s="7"/>
      <c r="AD540" s="7"/>
      <c r="AE540" s="7"/>
      <c r="AF540" s="791"/>
      <c r="AG540" s="2976"/>
      <c r="AH540" s="4181"/>
      <c r="AI540" s="4181"/>
      <c r="AJ540" s="4182"/>
      <c r="AK540" s="4181"/>
      <c r="AL540" s="4181"/>
      <c r="AM540" s="4183"/>
      <c r="AN540" s="4184"/>
      <c r="AO540" s="4181"/>
      <c r="AP540" s="4181"/>
      <c r="AQ540" s="4181"/>
      <c r="AR540" s="4185"/>
      <c r="AS540" s="1867"/>
      <c r="AT540" s="4181"/>
      <c r="AU540" s="2452"/>
      <c r="AV540" s="2452"/>
      <c r="AW540" s="1867"/>
      <c r="AX540" s="1867"/>
      <c r="AY540" s="4186"/>
      <c r="AZ540" s="1423"/>
      <c r="BA540" s="1423"/>
      <c r="BB540" s="1423"/>
      <c r="BC540" s="1423"/>
      <c r="BD540" s="1423"/>
      <c r="BE540" s="4175"/>
      <c r="BF540" s="4176"/>
      <c r="BG540" s="4171"/>
      <c r="BH540" s="4177"/>
      <c r="BI540" s="4178"/>
      <c r="BJ540" s="4179"/>
      <c r="BK540" s="4180"/>
      <c r="BL540" s="2024">
        <f t="shared" si="81"/>
        <v>0</v>
      </c>
      <c r="BM540" s="2169"/>
      <c r="BN540" s="1902"/>
      <c r="BO540" s="1878"/>
      <c r="BP540" s="1878"/>
      <c r="BQ540" s="1915"/>
      <c r="BR540" s="2105"/>
      <c r="BS540" s="2106"/>
      <c r="BT540" s="2106"/>
      <c r="BU540" s="2106"/>
      <c r="BV540" s="2106"/>
      <c r="BW540" s="2106"/>
      <c r="BX540" s="2106"/>
      <c r="BY540" s="2106"/>
      <c r="BZ540" s="2106"/>
      <c r="CA540" s="2106"/>
      <c r="CB540" s="2106"/>
      <c r="CC540" s="2107"/>
      <c r="CD540" s="1966" t="s">
        <v>1713</v>
      </c>
    </row>
    <row r="541" spans="1:82" s="839" customFormat="1" ht="21" customHeight="1" thickBot="1" x14ac:dyDescent="0.25">
      <c r="A541" s="837" t="s">
        <v>161</v>
      </c>
      <c r="B541" s="827" t="s">
        <v>127</v>
      </c>
      <c r="C541" s="911" t="s">
        <v>132</v>
      </c>
      <c r="D541" s="918">
        <v>63</v>
      </c>
      <c r="E541" s="575" t="s">
        <v>2377</v>
      </c>
      <c r="F541" s="608" t="s">
        <v>2378</v>
      </c>
      <c r="G541" s="576">
        <v>0</v>
      </c>
      <c r="H541" s="576" t="s">
        <v>0</v>
      </c>
      <c r="I541" s="941">
        <v>1</v>
      </c>
      <c r="J541" s="454">
        <v>0.33</v>
      </c>
      <c r="K541" s="25"/>
      <c r="L541" s="830"/>
      <c r="M541" s="832"/>
      <c r="N541" s="832"/>
      <c r="O541" s="832"/>
      <c r="P541" s="832"/>
      <c r="Q541" s="832"/>
      <c r="R541" s="832"/>
      <c r="S541" s="832"/>
      <c r="T541" s="832"/>
      <c r="U541" s="840">
        <f t="shared" si="83"/>
        <v>0</v>
      </c>
      <c r="V541" s="838"/>
      <c r="W541" s="838"/>
      <c r="X541" s="7"/>
      <c r="Y541" s="7"/>
      <c r="Z541" s="7"/>
      <c r="AA541" s="7"/>
      <c r="AB541" s="7"/>
      <c r="AC541" s="7"/>
      <c r="AD541" s="7"/>
      <c r="AE541" s="7"/>
      <c r="AF541" s="791"/>
      <c r="AG541" s="2976"/>
      <c r="AH541" s="4181"/>
      <c r="AI541" s="4181"/>
      <c r="AJ541" s="4182"/>
      <c r="AK541" s="4181"/>
      <c r="AL541" s="4181"/>
      <c r="AM541" s="4183"/>
      <c r="AN541" s="4184"/>
      <c r="AO541" s="4181"/>
      <c r="AP541" s="4181"/>
      <c r="AQ541" s="4181"/>
      <c r="AR541" s="4185"/>
      <c r="AS541" s="1867"/>
      <c r="AT541" s="4181"/>
      <c r="AU541" s="2452"/>
      <c r="AV541" s="2452"/>
      <c r="AW541" s="1867"/>
      <c r="AX541" s="1867"/>
      <c r="AY541" s="4186"/>
      <c r="AZ541" s="1423"/>
      <c r="BA541" s="1423"/>
      <c r="BB541" s="1423"/>
      <c r="BC541" s="1423"/>
      <c r="BD541" s="1423"/>
      <c r="BE541" s="4175"/>
      <c r="BF541" s="4176"/>
      <c r="BG541" s="4171"/>
      <c r="BH541" s="4177"/>
      <c r="BI541" s="4178"/>
      <c r="BJ541" s="4179"/>
      <c r="BK541" s="4180"/>
      <c r="BL541" s="2024">
        <f t="shared" si="81"/>
        <v>0</v>
      </c>
      <c r="BM541" s="2169"/>
      <c r="BN541" s="1902"/>
      <c r="BO541" s="1878"/>
      <c r="BP541" s="1878"/>
      <c r="BQ541" s="1915"/>
      <c r="BR541" s="2105"/>
      <c r="BS541" s="2106"/>
      <c r="BT541" s="2106"/>
      <c r="BU541" s="2106"/>
      <c r="BV541" s="2106"/>
      <c r="BW541" s="2106"/>
      <c r="BX541" s="2106"/>
      <c r="BY541" s="2106"/>
      <c r="BZ541" s="2106"/>
      <c r="CA541" s="2106"/>
      <c r="CB541" s="2106"/>
      <c r="CC541" s="2107"/>
      <c r="CD541" s="1966" t="s">
        <v>1713</v>
      </c>
    </row>
    <row r="542" spans="1:82" s="839" customFormat="1" ht="21" customHeight="1" thickBot="1" x14ac:dyDescent="0.25">
      <c r="A542" s="841" t="s">
        <v>161</v>
      </c>
      <c r="B542" s="842" t="s">
        <v>127</v>
      </c>
      <c r="C542" s="942" t="s">
        <v>132</v>
      </c>
      <c r="D542" s="934">
        <v>63</v>
      </c>
      <c r="E542" s="581" t="s">
        <v>2377</v>
      </c>
      <c r="F542" s="609" t="s">
        <v>2378</v>
      </c>
      <c r="G542" s="582">
        <v>0</v>
      </c>
      <c r="H542" s="582" t="s">
        <v>0</v>
      </c>
      <c r="I542" s="943">
        <v>1</v>
      </c>
      <c r="J542" s="496">
        <v>0.33</v>
      </c>
      <c r="K542" s="56"/>
      <c r="L542" s="848"/>
      <c r="M542" s="849"/>
      <c r="N542" s="849"/>
      <c r="O542" s="849"/>
      <c r="P542" s="849"/>
      <c r="Q542" s="849"/>
      <c r="R542" s="849"/>
      <c r="S542" s="849"/>
      <c r="T542" s="849"/>
      <c r="U542" s="840">
        <f t="shared" si="83"/>
        <v>0</v>
      </c>
      <c r="V542" s="850"/>
      <c r="W542" s="850"/>
      <c r="X542" s="58"/>
      <c r="Y542" s="58"/>
      <c r="Z542" s="58"/>
      <c r="AA542" s="58"/>
      <c r="AB542" s="58"/>
      <c r="AC542" s="58"/>
      <c r="AD542" s="58"/>
      <c r="AE542" s="58"/>
      <c r="AF542" s="851"/>
      <c r="AG542" s="2973"/>
      <c r="AH542" s="4187"/>
      <c r="AI542" s="4187"/>
      <c r="AJ542" s="4188"/>
      <c r="AK542" s="4187"/>
      <c r="AL542" s="4187"/>
      <c r="AM542" s="4189"/>
      <c r="AN542" s="4190"/>
      <c r="AO542" s="4187"/>
      <c r="AP542" s="4187"/>
      <c r="AQ542" s="4187"/>
      <c r="AR542" s="4191"/>
      <c r="AS542" s="1884"/>
      <c r="AT542" s="4187"/>
      <c r="AU542" s="4192"/>
      <c r="AV542" s="4192"/>
      <c r="AW542" s="1884"/>
      <c r="AX542" s="1884"/>
      <c r="AY542" s="4193"/>
      <c r="AZ542" s="1423"/>
      <c r="BA542" s="1423"/>
      <c r="BB542" s="1423"/>
      <c r="BC542" s="1423"/>
      <c r="BD542" s="1423"/>
      <c r="BE542" s="4175"/>
      <c r="BF542" s="4194"/>
      <c r="BG542" s="4195"/>
      <c r="BH542" s="4196"/>
      <c r="BI542" s="4197"/>
      <c r="BJ542" s="4198"/>
      <c r="BK542" s="4180"/>
      <c r="BL542" s="2024">
        <f t="shared" si="81"/>
        <v>0</v>
      </c>
      <c r="BM542" s="2169"/>
      <c r="BN542" s="1902"/>
      <c r="BO542" s="1878"/>
      <c r="BP542" s="1878"/>
      <c r="BQ542" s="1915"/>
      <c r="BR542" s="2120"/>
      <c r="BS542" s="1913"/>
      <c r="BT542" s="1913"/>
      <c r="BU542" s="1913"/>
      <c r="BV542" s="1913"/>
      <c r="BW542" s="1913"/>
      <c r="BX542" s="1913"/>
      <c r="BY542" s="1913"/>
      <c r="BZ542" s="1913"/>
      <c r="CA542" s="1913"/>
      <c r="CB542" s="1913"/>
      <c r="CC542" s="2121"/>
      <c r="CD542" s="1966" t="s">
        <v>1713</v>
      </c>
    </row>
    <row r="543" spans="1:82" ht="51.75" customHeight="1" thickBot="1" x14ac:dyDescent="0.25">
      <c r="A543" s="59" t="s">
        <v>161</v>
      </c>
      <c r="B543" s="60" t="s">
        <v>127</v>
      </c>
      <c r="C543" s="72" t="s">
        <v>132</v>
      </c>
      <c r="D543" s="163">
        <v>64</v>
      </c>
      <c r="E543" s="615" t="s">
        <v>1583</v>
      </c>
      <c r="F543" s="67" t="s">
        <v>1584</v>
      </c>
      <c r="G543" s="69">
        <v>0</v>
      </c>
      <c r="H543" s="69" t="s">
        <v>0</v>
      </c>
      <c r="I543" s="69">
        <v>300</v>
      </c>
      <c r="J543" s="493">
        <v>93</v>
      </c>
      <c r="K543" s="50"/>
      <c r="L543" s="744">
        <f t="shared" ref="L543" si="87">+M543+N543+O543+P543+Q543+R543+S543+T543</f>
        <v>0</v>
      </c>
      <c r="M543" s="746"/>
      <c r="N543" s="746"/>
      <c r="O543" s="746"/>
      <c r="P543" s="746"/>
      <c r="Q543" s="746"/>
      <c r="R543" s="746"/>
      <c r="S543" s="746"/>
      <c r="T543" s="746"/>
      <c r="U543" s="747">
        <f t="shared" ref="U543:U554" si="88">V543+W543+X543+Y543+Z543+AA543+AB543+AC543+AD543+AE543+AF543</f>
        <v>0</v>
      </c>
      <c r="V543" s="52"/>
      <c r="W543" s="52"/>
      <c r="X543" s="52"/>
      <c r="Y543" s="52"/>
      <c r="Z543" s="52"/>
      <c r="AA543" s="52"/>
      <c r="AB543" s="52"/>
      <c r="AC543" s="52"/>
      <c r="AD543" s="52"/>
      <c r="AE543" s="52"/>
      <c r="AF543" s="52"/>
      <c r="AG543" s="1923"/>
      <c r="AH543" s="1845"/>
      <c r="AI543" s="1845"/>
      <c r="AJ543" s="1845"/>
      <c r="AK543" s="1845"/>
      <c r="AL543" s="1845"/>
      <c r="AM543" s="2010"/>
      <c r="AN543" s="2010"/>
      <c r="AO543" s="1845"/>
      <c r="AP543" s="1845"/>
      <c r="AQ543" s="1845"/>
      <c r="AR543" s="1845"/>
      <c r="AS543" s="1466" t="s">
        <v>5863</v>
      </c>
      <c r="AT543" s="4251"/>
      <c r="AU543" s="2704"/>
      <c r="AV543" s="1969"/>
      <c r="AW543" s="1687"/>
      <c r="AX543" s="1687"/>
      <c r="AY543" s="2288"/>
      <c r="AZ543" s="1459"/>
      <c r="BA543" s="1459"/>
      <c r="BB543" s="1459"/>
      <c r="BC543" s="1459"/>
      <c r="BD543" s="1459"/>
      <c r="BE543" s="4235"/>
      <c r="BF543" s="4236"/>
      <c r="BG543" s="4235"/>
      <c r="BH543" s="4235"/>
      <c r="BI543" s="4236"/>
      <c r="BJ543" s="4235"/>
      <c r="BK543" s="1860"/>
      <c r="BL543" s="1859">
        <f t="shared" si="81"/>
        <v>0</v>
      </c>
      <c r="BM543" s="2014" t="e">
        <f>L543-(BI543+BI545+#REF!+#REF!+#REF!+#REF!)</f>
        <v>#REF!</v>
      </c>
      <c r="BN543" s="1902"/>
      <c r="BO543" s="1878"/>
      <c r="BP543" s="1878"/>
      <c r="BQ543" s="1915"/>
      <c r="BR543" s="2045"/>
      <c r="BS543" s="1861"/>
      <c r="BT543" s="1861"/>
      <c r="BU543" s="1861"/>
      <c r="BV543" s="1861"/>
      <c r="BW543" s="1861"/>
      <c r="BX543" s="1861"/>
      <c r="BY543" s="1861"/>
      <c r="BZ543" s="1861"/>
      <c r="CA543" s="1861"/>
      <c r="CB543" s="1861"/>
      <c r="CC543" s="1861"/>
      <c r="CD543" s="1978" t="s">
        <v>1567</v>
      </c>
    </row>
    <row r="544" spans="1:82" ht="51.75" customHeight="1" x14ac:dyDescent="0.2">
      <c r="A544" s="748" t="s">
        <v>161</v>
      </c>
      <c r="B544" s="765" t="s">
        <v>127</v>
      </c>
      <c r="C544" s="766" t="s">
        <v>132</v>
      </c>
      <c r="D544" s="460">
        <v>64</v>
      </c>
      <c r="E544" s="616" t="s">
        <v>1583</v>
      </c>
      <c r="F544" s="608" t="s">
        <v>1584</v>
      </c>
      <c r="G544" s="612"/>
      <c r="H544" s="612"/>
      <c r="I544" s="612"/>
      <c r="J544" s="454"/>
      <c r="K544" s="538"/>
      <c r="L544" s="751"/>
      <c r="M544" s="752"/>
      <c r="N544" s="752"/>
      <c r="O544" s="752"/>
      <c r="P544" s="752"/>
      <c r="Q544" s="752"/>
      <c r="R544" s="752"/>
      <c r="S544" s="752"/>
      <c r="T544" s="752"/>
      <c r="U544" s="753"/>
      <c r="V544" s="466"/>
      <c r="W544" s="466"/>
      <c r="X544" s="466"/>
      <c r="Y544" s="466"/>
      <c r="Z544" s="466"/>
      <c r="AA544" s="466"/>
      <c r="AB544" s="466"/>
      <c r="AC544" s="466"/>
      <c r="AD544" s="466"/>
      <c r="AE544" s="466"/>
      <c r="AF544" s="466"/>
      <c r="AG544" s="1147"/>
      <c r="AH544" s="2018"/>
      <c r="AI544" s="2018"/>
      <c r="AJ544" s="2018"/>
      <c r="AK544" s="2018"/>
      <c r="AL544" s="2018"/>
      <c r="AM544" s="2019"/>
      <c r="AN544" s="2019"/>
      <c r="AO544" s="2018"/>
      <c r="AP544" s="2018"/>
      <c r="AQ544" s="2018"/>
      <c r="AR544" s="2018"/>
      <c r="AS544" s="2271" t="s">
        <v>5864</v>
      </c>
      <c r="AT544" s="2654"/>
      <c r="AU544" s="3183"/>
      <c r="AV544" s="1992"/>
      <c r="AW544" s="1991"/>
      <c r="AX544" s="1991"/>
      <c r="AY544" s="3184"/>
      <c r="AZ544" s="1423"/>
      <c r="BA544" s="1423"/>
      <c r="BB544" s="1423"/>
      <c r="BC544" s="1423"/>
      <c r="BD544" s="1423"/>
      <c r="BE544" s="2276"/>
      <c r="BF544" s="2277"/>
      <c r="BG544" s="2276"/>
      <c r="BH544" s="2276"/>
      <c r="BI544" s="2277"/>
      <c r="BJ544" s="2276"/>
      <c r="BK544" s="2169"/>
      <c r="BL544" s="2024"/>
      <c r="BM544" s="2285"/>
      <c r="BN544" s="1902"/>
      <c r="BO544" s="1878"/>
      <c r="BP544" s="1878"/>
      <c r="BQ544" s="1915"/>
      <c r="BR544" s="2105"/>
      <c r="BS544" s="2106"/>
      <c r="BT544" s="2106"/>
      <c r="BU544" s="2106"/>
      <c r="BV544" s="2106"/>
      <c r="BW544" s="2106"/>
      <c r="BX544" s="2106"/>
      <c r="BY544" s="2106"/>
      <c r="BZ544" s="2106"/>
      <c r="CA544" s="2106"/>
      <c r="CB544" s="2106"/>
      <c r="CC544" s="2106"/>
      <c r="CD544" s="1978" t="s">
        <v>1567</v>
      </c>
    </row>
    <row r="545" spans="1:82" ht="59.25" customHeight="1" thickBot="1" x14ac:dyDescent="0.25">
      <c r="A545" s="754" t="s">
        <v>161</v>
      </c>
      <c r="B545" s="767" t="s">
        <v>127</v>
      </c>
      <c r="C545" s="768" t="s">
        <v>132</v>
      </c>
      <c r="D545" s="431">
        <v>64</v>
      </c>
      <c r="E545" s="617" t="s">
        <v>1583</v>
      </c>
      <c r="F545" s="609" t="s">
        <v>1584</v>
      </c>
      <c r="G545" s="618">
        <v>0</v>
      </c>
      <c r="H545" s="618" t="s">
        <v>0</v>
      </c>
      <c r="I545" s="618">
        <v>300</v>
      </c>
      <c r="J545" s="496">
        <v>93</v>
      </c>
      <c r="K545" s="544"/>
      <c r="L545" s="757"/>
      <c r="M545" s="758"/>
      <c r="N545" s="758"/>
      <c r="O545" s="758"/>
      <c r="P545" s="758"/>
      <c r="Q545" s="758"/>
      <c r="R545" s="758"/>
      <c r="S545" s="758"/>
      <c r="T545" s="758"/>
      <c r="U545" s="759">
        <f t="shared" si="88"/>
        <v>0</v>
      </c>
      <c r="V545" s="474"/>
      <c r="W545" s="474"/>
      <c r="X545" s="474"/>
      <c r="Y545" s="474"/>
      <c r="Z545" s="474"/>
      <c r="AA545" s="474"/>
      <c r="AB545" s="474"/>
      <c r="AC545" s="474"/>
      <c r="AD545" s="474"/>
      <c r="AE545" s="474"/>
      <c r="AF545" s="474"/>
      <c r="AG545" s="1995"/>
      <c r="AH545" s="2030"/>
      <c r="AI545" s="2030"/>
      <c r="AJ545" s="2030"/>
      <c r="AK545" s="2030"/>
      <c r="AL545" s="2030"/>
      <c r="AM545" s="2031"/>
      <c r="AN545" s="2031"/>
      <c r="AO545" s="2030"/>
      <c r="AP545" s="2030"/>
      <c r="AQ545" s="2030"/>
      <c r="AR545" s="2030"/>
      <c r="AS545" s="2286" t="s">
        <v>1585</v>
      </c>
      <c r="AT545" s="4392"/>
      <c r="AU545" s="3185"/>
      <c r="AV545" s="1998"/>
      <c r="AW545" s="1996"/>
      <c r="AX545" s="1996"/>
      <c r="AY545" s="3035"/>
      <c r="AZ545" s="1502"/>
      <c r="BA545" s="1502"/>
      <c r="BB545" s="1502"/>
      <c r="BC545" s="1502"/>
      <c r="BD545" s="1502"/>
      <c r="BE545" s="2280"/>
      <c r="BF545" s="2281"/>
      <c r="BG545" s="2280"/>
      <c r="BH545" s="2280"/>
      <c r="BI545" s="2281"/>
      <c r="BJ545" s="2280"/>
      <c r="BK545" s="1912"/>
      <c r="BL545" s="1911">
        <f t="shared" si="81"/>
        <v>0</v>
      </c>
      <c r="BM545" s="2036"/>
      <c r="BN545" s="1902"/>
      <c r="BO545" s="1878"/>
      <c r="BP545" s="1878"/>
      <c r="BQ545" s="1915"/>
      <c r="BR545" s="2120"/>
      <c r="BS545" s="1913"/>
      <c r="BT545" s="1913"/>
      <c r="BU545" s="1913"/>
      <c r="BV545" s="1913"/>
      <c r="BW545" s="1913"/>
      <c r="BX545" s="1913"/>
      <c r="BY545" s="1913"/>
      <c r="BZ545" s="1913"/>
      <c r="CA545" s="1913"/>
      <c r="CB545" s="1913"/>
      <c r="CC545" s="1913"/>
      <c r="CD545" s="2039" t="s">
        <v>1567</v>
      </c>
    </row>
    <row r="546" spans="1:82" s="839" customFormat="1" ht="21" customHeight="1" thickBot="1" x14ac:dyDescent="0.25">
      <c r="A546" s="852" t="s">
        <v>161</v>
      </c>
      <c r="B546" s="853" t="s">
        <v>127</v>
      </c>
      <c r="C546" s="883" t="s">
        <v>132</v>
      </c>
      <c r="D546" s="855">
        <v>65</v>
      </c>
      <c r="E546" s="47" t="s">
        <v>2379</v>
      </c>
      <c r="F546" s="67" t="s">
        <v>2380</v>
      </c>
      <c r="G546" s="49">
        <v>1</v>
      </c>
      <c r="H546" s="49" t="s">
        <v>1</v>
      </c>
      <c r="I546" s="939">
        <v>1</v>
      </c>
      <c r="J546" s="493">
        <v>1</v>
      </c>
      <c r="K546" s="50"/>
      <c r="L546" s="857"/>
      <c r="M546" s="927">
        <v>10000000</v>
      </c>
      <c r="N546" s="927"/>
      <c r="O546" s="927"/>
      <c r="P546" s="927"/>
      <c r="Q546" s="927"/>
      <c r="R546" s="927"/>
      <c r="S546" s="927"/>
      <c r="T546" s="927"/>
      <c r="U546" s="840">
        <f t="shared" ref="U546:U551" si="89">V546+W546+X546+Y546+Z546+AA546+AB546+AC546</f>
        <v>0</v>
      </c>
      <c r="V546" s="928"/>
      <c r="W546" s="928"/>
      <c r="X546" s="52"/>
      <c r="Y546" s="52"/>
      <c r="Z546" s="52"/>
      <c r="AA546" s="52"/>
      <c r="AB546" s="52"/>
      <c r="AC546" s="52"/>
      <c r="AD546" s="52"/>
      <c r="AE546" s="52"/>
      <c r="AF546" s="746"/>
      <c r="AG546" s="2288"/>
      <c r="AH546" s="4235"/>
      <c r="AI546" s="4235"/>
      <c r="AJ546" s="4455"/>
      <c r="AK546" s="4711"/>
      <c r="AL546" s="4711"/>
      <c r="AM546" s="4456"/>
      <c r="AN546" s="4236"/>
      <c r="AO546" s="4711"/>
      <c r="AP546" s="4711"/>
      <c r="AQ546" s="4711"/>
      <c r="AR546" s="4459"/>
      <c r="AS546" s="1459"/>
      <c r="AT546" s="4235"/>
      <c r="AU546" s="4233"/>
      <c r="AV546" s="4233"/>
      <c r="AW546" s="4903"/>
      <c r="AX546" s="4903"/>
      <c r="AY546" s="3454"/>
      <c r="AZ546" s="1423"/>
      <c r="BA546" s="1423"/>
      <c r="BB546" s="1423"/>
      <c r="BC546" s="1423"/>
      <c r="BD546" s="1423"/>
      <c r="BE546" s="4175"/>
      <c r="BF546" s="4460"/>
      <c r="BG546" s="4235"/>
      <c r="BH546" s="4384"/>
      <c r="BI546" s="4386"/>
      <c r="BJ546" s="4411"/>
      <c r="BK546" s="4180"/>
      <c r="BL546" s="2024">
        <f t="shared" si="81"/>
        <v>0</v>
      </c>
      <c r="BM546" s="2024">
        <f>L546-(BI546+BI547+BI548++BI549+BI550+BI551)</f>
        <v>0</v>
      </c>
      <c r="BN546" s="1902"/>
      <c r="BO546" s="1878"/>
      <c r="BP546" s="1878"/>
      <c r="BQ546" s="1915"/>
      <c r="BR546" s="2045"/>
      <c r="BS546" s="1861"/>
      <c r="BT546" s="1861"/>
      <c r="BU546" s="1861"/>
      <c r="BV546" s="1861"/>
      <c r="BW546" s="1861"/>
      <c r="BX546" s="1861"/>
      <c r="BY546" s="1861"/>
      <c r="BZ546" s="1861"/>
      <c r="CA546" s="1861"/>
      <c r="CB546" s="1861"/>
      <c r="CC546" s="1862"/>
      <c r="CD546" s="1966" t="s">
        <v>1713</v>
      </c>
    </row>
    <row r="547" spans="1:82" s="839" customFormat="1" ht="21" customHeight="1" thickBot="1" x14ac:dyDescent="0.25">
      <c r="A547" s="837" t="s">
        <v>161</v>
      </c>
      <c r="B547" s="827" t="s">
        <v>127</v>
      </c>
      <c r="C547" s="911" t="s">
        <v>132</v>
      </c>
      <c r="D547" s="918">
        <v>65</v>
      </c>
      <c r="E547" s="575" t="s">
        <v>2379</v>
      </c>
      <c r="F547" s="608" t="s">
        <v>2380</v>
      </c>
      <c r="G547" s="576">
        <v>1</v>
      </c>
      <c r="H547" s="576" t="s">
        <v>1</v>
      </c>
      <c r="I547" s="941">
        <v>1</v>
      </c>
      <c r="J547" s="454">
        <v>1</v>
      </c>
      <c r="K547" s="25"/>
      <c r="L547" s="830"/>
      <c r="M547" s="832"/>
      <c r="N547" s="832"/>
      <c r="O547" s="832"/>
      <c r="P547" s="832"/>
      <c r="Q547" s="832"/>
      <c r="R547" s="832"/>
      <c r="S547" s="832"/>
      <c r="T547" s="832"/>
      <c r="U547" s="840">
        <f t="shared" si="89"/>
        <v>0</v>
      </c>
      <c r="V547" s="838"/>
      <c r="W547" s="838"/>
      <c r="X547" s="7"/>
      <c r="Y547" s="7"/>
      <c r="Z547" s="7"/>
      <c r="AA547" s="7"/>
      <c r="AB547" s="7"/>
      <c r="AC547" s="7"/>
      <c r="AD547" s="7"/>
      <c r="AE547" s="7"/>
      <c r="AF547" s="791"/>
      <c r="AG547" s="2976"/>
      <c r="AH547" s="4181"/>
      <c r="AI547" s="4181"/>
      <c r="AJ547" s="4182"/>
      <c r="AK547" s="4181"/>
      <c r="AL547" s="4181"/>
      <c r="AM547" s="4183"/>
      <c r="AN547" s="4184"/>
      <c r="AO547" s="4181"/>
      <c r="AP547" s="4181"/>
      <c r="AQ547" s="4181"/>
      <c r="AR547" s="4185"/>
      <c r="AS547" s="1867"/>
      <c r="AT547" s="4181"/>
      <c r="AU547" s="2452"/>
      <c r="AV547" s="2452"/>
      <c r="AW547" s="1867"/>
      <c r="AX547" s="1867"/>
      <c r="AY547" s="4186"/>
      <c r="AZ547" s="1423"/>
      <c r="BA547" s="1423"/>
      <c r="BB547" s="1423"/>
      <c r="BC547" s="1423"/>
      <c r="BD547" s="1423"/>
      <c r="BE547" s="4175"/>
      <c r="BF547" s="4176"/>
      <c r="BG547" s="4171"/>
      <c r="BH547" s="4177"/>
      <c r="BI547" s="4178"/>
      <c r="BJ547" s="4179"/>
      <c r="BK547" s="4180"/>
      <c r="BL547" s="2024">
        <f t="shared" si="81"/>
        <v>0</v>
      </c>
      <c r="BM547" s="2169"/>
      <c r="BN547" s="1902"/>
      <c r="BO547" s="1878"/>
      <c r="BP547" s="1878"/>
      <c r="BQ547" s="1915"/>
      <c r="BR547" s="2105"/>
      <c r="BS547" s="2106"/>
      <c r="BT547" s="2106"/>
      <c r="BU547" s="2106"/>
      <c r="BV547" s="2106"/>
      <c r="BW547" s="2106"/>
      <c r="BX547" s="2106"/>
      <c r="BY547" s="2106"/>
      <c r="BZ547" s="2106"/>
      <c r="CA547" s="2106"/>
      <c r="CB547" s="2106"/>
      <c r="CC547" s="2107"/>
      <c r="CD547" s="1966" t="s">
        <v>1713</v>
      </c>
    </row>
    <row r="548" spans="1:82" s="839" customFormat="1" ht="21" customHeight="1" thickBot="1" x14ac:dyDescent="0.25">
      <c r="A548" s="837" t="s">
        <v>161</v>
      </c>
      <c r="B548" s="827" t="s">
        <v>127</v>
      </c>
      <c r="C548" s="911" t="s">
        <v>132</v>
      </c>
      <c r="D548" s="918">
        <v>65</v>
      </c>
      <c r="E548" s="575" t="s">
        <v>2379</v>
      </c>
      <c r="F548" s="608" t="s">
        <v>2380</v>
      </c>
      <c r="G548" s="576">
        <v>1</v>
      </c>
      <c r="H548" s="576" t="s">
        <v>1</v>
      </c>
      <c r="I548" s="941">
        <v>1</v>
      </c>
      <c r="J548" s="454">
        <v>1</v>
      </c>
      <c r="K548" s="25"/>
      <c r="L548" s="830"/>
      <c r="M548" s="832"/>
      <c r="N548" s="832"/>
      <c r="O548" s="832"/>
      <c r="P548" s="832"/>
      <c r="Q548" s="832"/>
      <c r="R548" s="832"/>
      <c r="S548" s="832"/>
      <c r="T548" s="832"/>
      <c r="U548" s="840">
        <f t="shared" si="89"/>
        <v>0</v>
      </c>
      <c r="V548" s="838"/>
      <c r="W548" s="838"/>
      <c r="X548" s="7"/>
      <c r="Y548" s="7"/>
      <c r="Z548" s="7"/>
      <c r="AA548" s="7"/>
      <c r="AB548" s="7"/>
      <c r="AC548" s="7"/>
      <c r="AD548" s="7"/>
      <c r="AE548" s="7"/>
      <c r="AF548" s="791"/>
      <c r="AG548" s="2976"/>
      <c r="AH548" s="4181"/>
      <c r="AI548" s="4181"/>
      <c r="AJ548" s="4182"/>
      <c r="AK548" s="4181"/>
      <c r="AL548" s="4181"/>
      <c r="AM548" s="4183"/>
      <c r="AN548" s="4184"/>
      <c r="AO548" s="4181"/>
      <c r="AP548" s="4181"/>
      <c r="AQ548" s="4181"/>
      <c r="AR548" s="4185"/>
      <c r="AS548" s="1867"/>
      <c r="AT548" s="4181"/>
      <c r="AU548" s="2452"/>
      <c r="AV548" s="2452"/>
      <c r="AW548" s="1867"/>
      <c r="AX548" s="1867"/>
      <c r="AY548" s="4186"/>
      <c r="AZ548" s="1423"/>
      <c r="BA548" s="1423"/>
      <c r="BB548" s="1423"/>
      <c r="BC548" s="1423"/>
      <c r="BD548" s="1423"/>
      <c r="BE548" s="4175"/>
      <c r="BF548" s="4176"/>
      <c r="BG548" s="4171"/>
      <c r="BH548" s="4177"/>
      <c r="BI548" s="4178"/>
      <c r="BJ548" s="4179"/>
      <c r="BK548" s="4180"/>
      <c r="BL548" s="2024">
        <f t="shared" si="81"/>
        <v>0</v>
      </c>
      <c r="BM548" s="2169"/>
      <c r="BN548" s="1902"/>
      <c r="BO548" s="1878"/>
      <c r="BP548" s="1878"/>
      <c r="BQ548" s="1915"/>
      <c r="BR548" s="2105"/>
      <c r="BS548" s="2106"/>
      <c r="BT548" s="2106"/>
      <c r="BU548" s="2106"/>
      <c r="BV548" s="2106"/>
      <c r="BW548" s="2106"/>
      <c r="BX548" s="2106"/>
      <c r="BY548" s="2106"/>
      <c r="BZ548" s="2106"/>
      <c r="CA548" s="2106"/>
      <c r="CB548" s="2106"/>
      <c r="CC548" s="2107"/>
      <c r="CD548" s="1966" t="s">
        <v>1713</v>
      </c>
    </row>
    <row r="549" spans="1:82" s="839" customFormat="1" ht="21" customHeight="1" thickBot="1" x14ac:dyDescent="0.25">
      <c r="A549" s="837" t="s">
        <v>161</v>
      </c>
      <c r="B549" s="827" t="s">
        <v>127</v>
      </c>
      <c r="C549" s="911" t="s">
        <v>132</v>
      </c>
      <c r="D549" s="918">
        <v>65</v>
      </c>
      <c r="E549" s="575" t="s">
        <v>2379</v>
      </c>
      <c r="F549" s="608" t="s">
        <v>2380</v>
      </c>
      <c r="G549" s="576">
        <v>1</v>
      </c>
      <c r="H549" s="576" t="s">
        <v>1</v>
      </c>
      <c r="I549" s="941">
        <v>1</v>
      </c>
      <c r="J549" s="454">
        <v>1</v>
      </c>
      <c r="K549" s="25"/>
      <c r="L549" s="830"/>
      <c r="M549" s="832"/>
      <c r="N549" s="832"/>
      <c r="O549" s="832"/>
      <c r="P549" s="832"/>
      <c r="Q549" s="832"/>
      <c r="R549" s="832"/>
      <c r="S549" s="832"/>
      <c r="T549" s="832"/>
      <c r="U549" s="840">
        <f t="shared" si="89"/>
        <v>0</v>
      </c>
      <c r="V549" s="838"/>
      <c r="W549" s="838"/>
      <c r="X549" s="7"/>
      <c r="Y549" s="7"/>
      <c r="Z549" s="7"/>
      <c r="AA549" s="7"/>
      <c r="AB549" s="7"/>
      <c r="AC549" s="7"/>
      <c r="AD549" s="7"/>
      <c r="AE549" s="7"/>
      <c r="AF549" s="791"/>
      <c r="AG549" s="2976"/>
      <c r="AH549" s="4181"/>
      <c r="AI549" s="4181"/>
      <c r="AJ549" s="4182"/>
      <c r="AK549" s="4181"/>
      <c r="AL549" s="4181"/>
      <c r="AM549" s="4183"/>
      <c r="AN549" s="4184"/>
      <c r="AO549" s="4181"/>
      <c r="AP549" s="4181"/>
      <c r="AQ549" s="4181"/>
      <c r="AR549" s="4185"/>
      <c r="AS549" s="1867"/>
      <c r="AT549" s="4181"/>
      <c r="AU549" s="2452"/>
      <c r="AV549" s="2452"/>
      <c r="AW549" s="1867"/>
      <c r="AX549" s="1867"/>
      <c r="AY549" s="4186"/>
      <c r="AZ549" s="1423"/>
      <c r="BA549" s="1423"/>
      <c r="BB549" s="1423"/>
      <c r="BC549" s="1423"/>
      <c r="BD549" s="1423"/>
      <c r="BE549" s="4175"/>
      <c r="BF549" s="4176"/>
      <c r="BG549" s="4171"/>
      <c r="BH549" s="4177"/>
      <c r="BI549" s="4178"/>
      <c r="BJ549" s="4179"/>
      <c r="BK549" s="4180"/>
      <c r="BL549" s="2024">
        <f t="shared" si="81"/>
        <v>0</v>
      </c>
      <c r="BM549" s="2169"/>
      <c r="BN549" s="1902"/>
      <c r="BO549" s="1878"/>
      <c r="BP549" s="1878"/>
      <c r="BQ549" s="1915"/>
      <c r="BR549" s="2105"/>
      <c r="BS549" s="2106"/>
      <c r="BT549" s="2106"/>
      <c r="BU549" s="2106"/>
      <c r="BV549" s="2106"/>
      <c r="BW549" s="2106"/>
      <c r="BX549" s="2106"/>
      <c r="BY549" s="2106"/>
      <c r="BZ549" s="2106"/>
      <c r="CA549" s="2106"/>
      <c r="CB549" s="2106"/>
      <c r="CC549" s="2107"/>
      <c r="CD549" s="1966" t="s">
        <v>1713</v>
      </c>
    </row>
    <row r="550" spans="1:82" s="839" customFormat="1" ht="21" customHeight="1" thickBot="1" x14ac:dyDescent="0.25">
      <c r="A550" s="837" t="s">
        <v>161</v>
      </c>
      <c r="B550" s="827" t="s">
        <v>127</v>
      </c>
      <c r="C550" s="911" t="s">
        <v>132</v>
      </c>
      <c r="D550" s="918">
        <v>65</v>
      </c>
      <c r="E550" s="575" t="s">
        <v>2379</v>
      </c>
      <c r="F550" s="608" t="s">
        <v>2380</v>
      </c>
      <c r="G550" s="576">
        <v>1</v>
      </c>
      <c r="H550" s="576" t="s">
        <v>1</v>
      </c>
      <c r="I550" s="941">
        <v>1</v>
      </c>
      <c r="J550" s="454">
        <v>1</v>
      </c>
      <c r="K550" s="25"/>
      <c r="L550" s="830"/>
      <c r="M550" s="832"/>
      <c r="N550" s="832"/>
      <c r="O550" s="832"/>
      <c r="P550" s="832"/>
      <c r="Q550" s="832"/>
      <c r="R550" s="832"/>
      <c r="S550" s="832"/>
      <c r="T550" s="832"/>
      <c r="U550" s="840">
        <f t="shared" si="89"/>
        <v>0</v>
      </c>
      <c r="V550" s="838"/>
      <c r="W550" s="838"/>
      <c r="X550" s="7"/>
      <c r="Y550" s="7"/>
      <c r="Z550" s="7"/>
      <c r="AA550" s="7"/>
      <c r="AB550" s="7"/>
      <c r="AC550" s="7"/>
      <c r="AD550" s="7"/>
      <c r="AE550" s="7"/>
      <c r="AF550" s="791"/>
      <c r="AG550" s="2976"/>
      <c r="AH550" s="4181"/>
      <c r="AI550" s="4181"/>
      <c r="AJ550" s="4182"/>
      <c r="AK550" s="4181"/>
      <c r="AL550" s="4181"/>
      <c r="AM550" s="4183"/>
      <c r="AN550" s="4184"/>
      <c r="AO550" s="4181"/>
      <c r="AP550" s="4181"/>
      <c r="AQ550" s="4181"/>
      <c r="AR550" s="4185"/>
      <c r="AS550" s="1867"/>
      <c r="AT550" s="4181"/>
      <c r="AU550" s="2452"/>
      <c r="AV550" s="2452"/>
      <c r="AW550" s="1867"/>
      <c r="AX550" s="1867"/>
      <c r="AY550" s="4186"/>
      <c r="AZ550" s="1423"/>
      <c r="BA550" s="1423"/>
      <c r="BB550" s="1423"/>
      <c r="BC550" s="1423"/>
      <c r="BD550" s="1423"/>
      <c r="BE550" s="4175"/>
      <c r="BF550" s="4176"/>
      <c r="BG550" s="4171"/>
      <c r="BH550" s="4177"/>
      <c r="BI550" s="4178"/>
      <c r="BJ550" s="4179"/>
      <c r="BK550" s="4180"/>
      <c r="BL550" s="2024">
        <f t="shared" si="81"/>
        <v>0</v>
      </c>
      <c r="BM550" s="2169"/>
      <c r="BN550" s="1902"/>
      <c r="BO550" s="1878"/>
      <c r="BP550" s="1878"/>
      <c r="BQ550" s="1915"/>
      <c r="BR550" s="2105"/>
      <c r="BS550" s="2106"/>
      <c r="BT550" s="2106"/>
      <c r="BU550" s="2106"/>
      <c r="BV550" s="2106"/>
      <c r="BW550" s="2106"/>
      <c r="BX550" s="2106"/>
      <c r="BY550" s="2106"/>
      <c r="BZ550" s="2106"/>
      <c r="CA550" s="2106"/>
      <c r="CB550" s="2106"/>
      <c r="CC550" s="2107"/>
      <c r="CD550" s="1966" t="s">
        <v>1713</v>
      </c>
    </row>
    <row r="551" spans="1:82" s="839" customFormat="1" ht="21" customHeight="1" thickBot="1" x14ac:dyDescent="0.25">
      <c r="A551" s="841" t="s">
        <v>161</v>
      </c>
      <c r="B551" s="842" t="s">
        <v>127</v>
      </c>
      <c r="C551" s="942" t="s">
        <v>132</v>
      </c>
      <c r="D551" s="934">
        <v>65</v>
      </c>
      <c r="E551" s="581" t="s">
        <v>2379</v>
      </c>
      <c r="F551" s="609" t="s">
        <v>2380</v>
      </c>
      <c r="G551" s="582">
        <v>1</v>
      </c>
      <c r="H551" s="582" t="s">
        <v>1</v>
      </c>
      <c r="I551" s="943">
        <v>1</v>
      </c>
      <c r="J551" s="496">
        <v>1</v>
      </c>
      <c r="K551" s="56"/>
      <c r="L551" s="848"/>
      <c r="M551" s="849"/>
      <c r="N551" s="849"/>
      <c r="O551" s="849"/>
      <c r="P551" s="849"/>
      <c r="Q551" s="849"/>
      <c r="R551" s="849"/>
      <c r="S551" s="849"/>
      <c r="T551" s="849"/>
      <c r="U551" s="840">
        <f t="shared" si="89"/>
        <v>0</v>
      </c>
      <c r="V551" s="850"/>
      <c r="W551" s="850"/>
      <c r="X551" s="58"/>
      <c r="Y551" s="58"/>
      <c r="Z551" s="58"/>
      <c r="AA551" s="58"/>
      <c r="AB551" s="58"/>
      <c r="AC551" s="58"/>
      <c r="AD551" s="58"/>
      <c r="AE551" s="58"/>
      <c r="AF551" s="851"/>
      <c r="AG551" s="2973"/>
      <c r="AH551" s="4187"/>
      <c r="AI551" s="4187"/>
      <c r="AJ551" s="4188"/>
      <c r="AK551" s="4187"/>
      <c r="AL551" s="4187"/>
      <c r="AM551" s="4189"/>
      <c r="AN551" s="4190"/>
      <c r="AO551" s="4187"/>
      <c r="AP551" s="4187"/>
      <c r="AQ551" s="4187"/>
      <c r="AR551" s="4191"/>
      <c r="AS551" s="1884"/>
      <c r="AT551" s="4187"/>
      <c r="AU551" s="4192"/>
      <c r="AV551" s="4192"/>
      <c r="AW551" s="1884"/>
      <c r="AX551" s="1884"/>
      <c r="AY551" s="4193"/>
      <c r="AZ551" s="1423"/>
      <c r="BA551" s="1423"/>
      <c r="BB551" s="1423"/>
      <c r="BC551" s="1423"/>
      <c r="BD551" s="1423"/>
      <c r="BE551" s="4175"/>
      <c r="BF551" s="4194"/>
      <c r="BG551" s="4195"/>
      <c r="BH551" s="4196"/>
      <c r="BI551" s="4197"/>
      <c r="BJ551" s="4198"/>
      <c r="BK551" s="4180"/>
      <c r="BL551" s="2024">
        <f t="shared" si="81"/>
        <v>0</v>
      </c>
      <c r="BM551" s="2169"/>
      <c r="BN551" s="1902"/>
      <c r="BO551" s="1878"/>
      <c r="BP551" s="1878"/>
      <c r="BQ551" s="1915"/>
      <c r="BR551" s="2120"/>
      <c r="BS551" s="1913"/>
      <c r="BT551" s="1913"/>
      <c r="BU551" s="1913"/>
      <c r="BV551" s="1913"/>
      <c r="BW551" s="1913"/>
      <c r="BX551" s="1913"/>
      <c r="BY551" s="1913"/>
      <c r="BZ551" s="1913"/>
      <c r="CA551" s="1913"/>
      <c r="CB551" s="1913"/>
      <c r="CC551" s="2121"/>
      <c r="CD551" s="1966" t="s">
        <v>1713</v>
      </c>
    </row>
    <row r="552" spans="1:82" ht="84.75" customHeight="1" x14ac:dyDescent="0.2">
      <c r="A552" s="59" t="s">
        <v>161</v>
      </c>
      <c r="B552" s="60" t="s">
        <v>127</v>
      </c>
      <c r="C552" s="72" t="s">
        <v>132</v>
      </c>
      <c r="D552" s="163">
        <v>66</v>
      </c>
      <c r="E552" s="615" t="s">
        <v>1586</v>
      </c>
      <c r="F552" s="67" t="s">
        <v>1587</v>
      </c>
      <c r="G552" s="69">
        <v>0</v>
      </c>
      <c r="H552" s="69" t="s">
        <v>0</v>
      </c>
      <c r="I552" s="69">
        <v>10</v>
      </c>
      <c r="J552" s="493">
        <v>3</v>
      </c>
      <c r="K552" s="50"/>
      <c r="L552" s="744">
        <f t="shared" ref="L552" si="90">+M552+N552+O552+P552+Q552+R552+S552+T552</f>
        <v>5000000</v>
      </c>
      <c r="M552" s="455">
        <v>5000000</v>
      </c>
      <c r="N552" s="455"/>
      <c r="O552" s="455"/>
      <c r="P552" s="455"/>
      <c r="Q552" s="455"/>
      <c r="R552" s="455"/>
      <c r="S552" s="746"/>
      <c r="T552" s="746"/>
      <c r="U552" s="747">
        <f t="shared" si="88"/>
        <v>5000000</v>
      </c>
      <c r="V552" s="52">
        <v>5000000</v>
      </c>
      <c r="W552" s="52"/>
      <c r="X552" s="52"/>
      <c r="Y552" s="52"/>
      <c r="Z552" s="52"/>
      <c r="AA552" s="52"/>
      <c r="AB552" s="52"/>
      <c r="AC552" s="52"/>
      <c r="AD552" s="52"/>
      <c r="AE552" s="52"/>
      <c r="AF552" s="52"/>
      <c r="AG552" s="2262">
        <v>80101601</v>
      </c>
      <c r="AH552" s="2263" t="s">
        <v>1555</v>
      </c>
      <c r="AI552" s="2263" t="s">
        <v>1556</v>
      </c>
      <c r="AJ552" s="2263" t="s">
        <v>410</v>
      </c>
      <c r="AK552" s="2263" t="s">
        <v>1557</v>
      </c>
      <c r="AL552" s="2263" t="s">
        <v>1558</v>
      </c>
      <c r="AM552" s="2264">
        <v>7708170</v>
      </c>
      <c r="AN552" s="2264">
        <v>7708170</v>
      </c>
      <c r="AO552" s="2263" t="s">
        <v>250</v>
      </c>
      <c r="AP552" s="2263" t="s">
        <v>734</v>
      </c>
      <c r="AQ552" s="2263" t="s">
        <v>1559</v>
      </c>
      <c r="AR552" s="2263">
        <v>2201070605</v>
      </c>
      <c r="AS552" s="1466" t="s">
        <v>1560</v>
      </c>
      <c r="AT552" s="2263" t="s">
        <v>1561</v>
      </c>
      <c r="AU552" s="1467">
        <v>1</v>
      </c>
      <c r="AV552" s="2265">
        <v>1</v>
      </c>
      <c r="AW552" s="1466" t="s">
        <v>1562</v>
      </c>
      <c r="AX552" s="1467" t="s">
        <v>1563</v>
      </c>
      <c r="AY552" s="2266">
        <v>5000000</v>
      </c>
      <c r="AZ552" s="1465">
        <v>2017000946</v>
      </c>
      <c r="BA552" s="1466"/>
      <c r="BB552" s="3752" t="s">
        <v>1565</v>
      </c>
      <c r="BC552" s="1466" t="s">
        <v>1566</v>
      </c>
      <c r="BD552" s="1466"/>
      <c r="BE552" s="2267"/>
      <c r="BF552" s="2268"/>
      <c r="BG552" s="2267"/>
      <c r="BH552" s="2267"/>
      <c r="BI552" s="3753">
        <v>5000000</v>
      </c>
      <c r="BJ552" s="3754">
        <v>42913</v>
      </c>
      <c r="BK552" s="2168"/>
      <c r="BL552" s="1859">
        <f t="shared" si="81"/>
        <v>-5000000</v>
      </c>
      <c r="BM552" s="2014">
        <f>L552-(BI552+BI553+BI554)</f>
        <v>0</v>
      </c>
      <c r="BN552" s="1902"/>
      <c r="BO552" s="1878"/>
      <c r="BP552" s="1878"/>
      <c r="BQ552" s="1915"/>
      <c r="BR552" s="2045"/>
      <c r="BS552" s="1861"/>
      <c r="BT552" s="1861"/>
      <c r="BU552" s="1861"/>
      <c r="BV552" s="1861"/>
      <c r="BW552" s="1861"/>
      <c r="BX552" s="1861"/>
      <c r="BY552" s="1861"/>
      <c r="BZ552" s="1861"/>
      <c r="CA552" s="1861"/>
      <c r="CB552" s="1861"/>
      <c r="CC552" s="1861"/>
      <c r="CD552" s="1978" t="s">
        <v>1567</v>
      </c>
    </row>
    <row r="553" spans="1:82" ht="67.5" customHeight="1" x14ac:dyDescent="0.2">
      <c r="A553" s="748" t="s">
        <v>161</v>
      </c>
      <c r="B553" s="765" t="s">
        <v>127</v>
      </c>
      <c r="C553" s="766" t="s">
        <v>132</v>
      </c>
      <c r="D553" s="460">
        <v>66</v>
      </c>
      <c r="E553" s="616" t="s">
        <v>1586</v>
      </c>
      <c r="F553" s="608" t="s">
        <v>1587</v>
      </c>
      <c r="G553" s="612">
        <v>0</v>
      </c>
      <c r="H553" s="612" t="s">
        <v>0</v>
      </c>
      <c r="I553" s="612">
        <v>10</v>
      </c>
      <c r="J553" s="454">
        <v>3</v>
      </c>
      <c r="K553" s="538"/>
      <c r="L553" s="751"/>
      <c r="M553" s="752"/>
      <c r="N553" s="752"/>
      <c r="O553" s="752"/>
      <c r="P553" s="752"/>
      <c r="Q553" s="752"/>
      <c r="R553" s="752"/>
      <c r="S553" s="752"/>
      <c r="T553" s="752"/>
      <c r="U553" s="753">
        <f t="shared" si="88"/>
        <v>0</v>
      </c>
      <c r="V553" s="466"/>
      <c r="W553" s="466"/>
      <c r="X553" s="466"/>
      <c r="Y553" s="466"/>
      <c r="Z553" s="466"/>
      <c r="AA553" s="466"/>
      <c r="AB553" s="466"/>
      <c r="AC553" s="466"/>
      <c r="AD553" s="466"/>
      <c r="AE553" s="466"/>
      <c r="AF553" s="466"/>
      <c r="AG553" s="1147"/>
      <c r="AH553" s="2018"/>
      <c r="AI553" s="2018"/>
      <c r="AJ553" s="2018"/>
      <c r="AK553" s="2018"/>
      <c r="AL553" s="2018"/>
      <c r="AM553" s="2019"/>
      <c r="AN553" s="2019"/>
      <c r="AO553" s="2018"/>
      <c r="AP553" s="2018"/>
      <c r="AQ553" s="2018"/>
      <c r="AR553" s="2018"/>
      <c r="AS553" s="2271" t="s">
        <v>1588</v>
      </c>
      <c r="AT553" s="2272" t="s">
        <v>1568</v>
      </c>
      <c r="AU553" s="2273">
        <v>1</v>
      </c>
      <c r="AV553" s="2274">
        <v>1</v>
      </c>
      <c r="AW553" s="2271" t="s">
        <v>1556</v>
      </c>
      <c r="AX553" s="2273" t="s">
        <v>1563</v>
      </c>
      <c r="AY553" s="2275">
        <v>28800000</v>
      </c>
      <c r="AZ553" s="1423"/>
      <c r="BA553" s="1423"/>
      <c r="BB553" s="1423"/>
      <c r="BC553" s="1423"/>
      <c r="BD553" s="1423"/>
      <c r="BE553" s="2276"/>
      <c r="BF553" s="2277"/>
      <c r="BG553" s="2276"/>
      <c r="BH553" s="2276"/>
      <c r="BI553" s="2277"/>
      <c r="BJ553" s="2276"/>
      <c r="BK553" s="2169"/>
      <c r="BL553" s="2024">
        <f t="shared" si="81"/>
        <v>0</v>
      </c>
      <c r="BM553" s="2025"/>
      <c r="BN553" s="1902"/>
      <c r="BO553" s="1878"/>
      <c r="BP553" s="1878"/>
      <c r="BQ553" s="1915"/>
      <c r="BR553" s="2105"/>
      <c r="BS553" s="2106"/>
      <c r="BT553" s="2106"/>
      <c r="BU553" s="2106"/>
      <c r="BV553" s="2106"/>
      <c r="BW553" s="2106"/>
      <c r="BX553" s="2106"/>
      <c r="BY553" s="2106"/>
      <c r="BZ553" s="2106"/>
      <c r="CA553" s="2106"/>
      <c r="CB553" s="2106"/>
      <c r="CC553" s="2106"/>
      <c r="CD553" s="2028" t="s">
        <v>1567</v>
      </c>
    </row>
    <row r="554" spans="1:82" ht="61.5" customHeight="1" thickBot="1" x14ac:dyDescent="0.25">
      <c r="A554" s="754" t="s">
        <v>161</v>
      </c>
      <c r="B554" s="767" t="s">
        <v>127</v>
      </c>
      <c r="C554" s="768" t="s">
        <v>132</v>
      </c>
      <c r="D554" s="431">
        <v>66</v>
      </c>
      <c r="E554" s="617" t="s">
        <v>1589</v>
      </c>
      <c r="F554" s="609" t="s">
        <v>1587</v>
      </c>
      <c r="G554" s="618">
        <v>0</v>
      </c>
      <c r="H554" s="618" t="s">
        <v>0</v>
      </c>
      <c r="I554" s="618">
        <v>10</v>
      </c>
      <c r="J554" s="496">
        <v>3</v>
      </c>
      <c r="K554" s="544"/>
      <c r="L554" s="757"/>
      <c r="M554" s="758"/>
      <c r="N554" s="758"/>
      <c r="O554" s="758"/>
      <c r="P554" s="758"/>
      <c r="Q554" s="758"/>
      <c r="R554" s="758"/>
      <c r="S554" s="758"/>
      <c r="T554" s="758"/>
      <c r="U554" s="759">
        <f t="shared" si="88"/>
        <v>0</v>
      </c>
      <c r="V554" s="474"/>
      <c r="W554" s="474"/>
      <c r="X554" s="474"/>
      <c r="Y554" s="474"/>
      <c r="Z554" s="474"/>
      <c r="AA554" s="474"/>
      <c r="AB554" s="474"/>
      <c r="AC554" s="474"/>
      <c r="AD554" s="474"/>
      <c r="AE554" s="474"/>
      <c r="AF554" s="474"/>
      <c r="AG554" s="1995"/>
      <c r="AH554" s="2030"/>
      <c r="AI554" s="2030"/>
      <c r="AJ554" s="2030"/>
      <c r="AK554" s="2030"/>
      <c r="AL554" s="2030"/>
      <c r="AM554" s="2031"/>
      <c r="AN554" s="2031"/>
      <c r="AO554" s="2030"/>
      <c r="AP554" s="2030"/>
      <c r="AQ554" s="2030"/>
      <c r="AR554" s="2030"/>
      <c r="AS554" s="2286" t="s">
        <v>1590</v>
      </c>
      <c r="AT554" s="4392"/>
      <c r="AU554" s="3185"/>
      <c r="AV554" s="1998"/>
      <c r="AW554" s="1996"/>
      <c r="AX554" s="1996"/>
      <c r="AY554" s="3035"/>
      <c r="AZ554" s="1502"/>
      <c r="BA554" s="1502"/>
      <c r="BB554" s="1502"/>
      <c r="BC554" s="1502"/>
      <c r="BD554" s="1502"/>
      <c r="BE554" s="2280"/>
      <c r="BF554" s="2281"/>
      <c r="BG554" s="2280"/>
      <c r="BH554" s="2280"/>
      <c r="BI554" s="2281"/>
      <c r="BJ554" s="2280"/>
      <c r="BK554" s="1912"/>
      <c r="BL554" s="1911">
        <f t="shared" si="81"/>
        <v>0</v>
      </c>
      <c r="BM554" s="2036"/>
      <c r="BN554" s="1902"/>
      <c r="BO554" s="1878"/>
      <c r="BP554" s="1878"/>
      <c r="BQ554" s="1915"/>
      <c r="BR554" s="2120"/>
      <c r="BS554" s="1913"/>
      <c r="BT554" s="1913"/>
      <c r="BU554" s="1913"/>
      <c r="BV554" s="1913"/>
      <c r="BW554" s="1913"/>
      <c r="BX554" s="1913"/>
      <c r="BY554" s="1913"/>
      <c r="BZ554" s="1913"/>
      <c r="CA554" s="1913"/>
      <c r="CB554" s="1913"/>
      <c r="CC554" s="1913"/>
      <c r="CD554" s="2039" t="s">
        <v>1567</v>
      </c>
    </row>
    <row r="555" spans="1:82" ht="25.5" customHeight="1" thickBot="1" x14ac:dyDescent="0.25">
      <c r="A555" s="59" t="s">
        <v>161</v>
      </c>
      <c r="B555" s="60" t="s">
        <v>127</v>
      </c>
      <c r="C555" s="72" t="s">
        <v>132</v>
      </c>
      <c r="D555" s="163">
        <v>67</v>
      </c>
      <c r="E555" s="178" t="s">
        <v>144</v>
      </c>
      <c r="F555" s="48" t="s">
        <v>39</v>
      </c>
      <c r="G555" s="49">
        <v>0</v>
      </c>
      <c r="H555" s="49" t="s">
        <v>0</v>
      </c>
      <c r="I555" s="49">
        <v>8</v>
      </c>
      <c r="J555" s="380">
        <v>3</v>
      </c>
      <c r="K555" s="328"/>
      <c r="L555" s="293">
        <f t="shared" si="79"/>
        <v>2000000</v>
      </c>
      <c r="M555" s="273">
        <v>2000000</v>
      </c>
      <c r="N555" s="273"/>
      <c r="O555" s="273"/>
      <c r="P555" s="273"/>
      <c r="Q555" s="273"/>
      <c r="R555" s="273"/>
      <c r="S555" s="273"/>
      <c r="T555" s="273"/>
      <c r="U555" s="168">
        <f t="shared" ref="U555:U560" si="91">SUBTOTAL(9,V555:AC555)</f>
        <v>2000000</v>
      </c>
      <c r="V555" s="275">
        <v>2000000</v>
      </c>
      <c r="W555" s="275"/>
      <c r="X555" s="275"/>
      <c r="Y555" s="275"/>
      <c r="Z555" s="275"/>
      <c r="AA555" s="275"/>
      <c r="AB555" s="275"/>
      <c r="AC555" s="275"/>
      <c r="AD555" s="52"/>
      <c r="AE555" s="52"/>
      <c r="AF555" s="52"/>
      <c r="AG555" s="1414">
        <v>86141700</v>
      </c>
      <c r="AH555" s="1414" t="s">
        <v>470</v>
      </c>
      <c r="AI555" s="1463">
        <v>43017</v>
      </c>
      <c r="AJ555" s="1462" t="s">
        <v>465</v>
      </c>
      <c r="AK555" s="1462" t="s">
        <v>466</v>
      </c>
      <c r="AL555" s="1462"/>
      <c r="AM555" s="1923"/>
      <c r="AN555" s="1923"/>
      <c r="AO555" s="1462"/>
      <c r="AP555" s="1462"/>
      <c r="AQ555" s="1462"/>
      <c r="AR555" s="1462">
        <v>2201100112</v>
      </c>
      <c r="AS555" s="1849" t="s">
        <v>543</v>
      </c>
      <c r="AT555" s="1638" t="s">
        <v>384</v>
      </c>
      <c r="AU555" s="2287">
        <v>3</v>
      </c>
      <c r="AV555" s="2287">
        <v>2</v>
      </c>
      <c r="AW555" s="1970">
        <v>42917</v>
      </c>
      <c r="AX555" s="1970">
        <v>43100</v>
      </c>
      <c r="AY555" s="2288">
        <v>0</v>
      </c>
      <c r="AZ555" s="1459" t="s">
        <v>472</v>
      </c>
      <c r="BA555" s="1459" t="s">
        <v>467</v>
      </c>
      <c r="BB555" s="1459" t="s">
        <v>468</v>
      </c>
      <c r="BC555" s="2171" t="s">
        <v>469</v>
      </c>
      <c r="BD555" s="1414">
        <v>2017001282</v>
      </c>
      <c r="BE555" s="2172"/>
      <c r="BF555" s="2173">
        <v>95000000</v>
      </c>
      <c r="BG555" s="2171">
        <v>2017001433</v>
      </c>
      <c r="BH555" s="2172">
        <v>43013</v>
      </c>
      <c r="BI555" s="2174"/>
      <c r="BJ555" s="2172"/>
      <c r="BK555" s="2172"/>
      <c r="BL555" s="2175">
        <f t="shared" ref="BL555:BL574" si="92">BF555-BI555</f>
        <v>95000000</v>
      </c>
      <c r="BM555" s="2176">
        <f>L555-(BI555:BI560)</f>
        <v>2000000</v>
      </c>
      <c r="BN555" s="2177"/>
      <c r="BO555" s="2177"/>
      <c r="BP555" s="2177"/>
      <c r="BQ555" s="2177"/>
      <c r="BR555" s="2177"/>
      <c r="BS555" s="2177"/>
      <c r="BT555" s="2177"/>
      <c r="BU555" s="2177"/>
      <c r="BV555" s="2177"/>
      <c r="BW555" s="2177"/>
      <c r="BX555" s="2177"/>
      <c r="BY555" s="2177"/>
      <c r="BZ555" s="2177"/>
      <c r="CA555" s="2177"/>
      <c r="CB555" s="2177"/>
      <c r="CC555" s="2177"/>
      <c r="CD555" s="2046" t="s">
        <v>134</v>
      </c>
    </row>
    <row r="556" spans="1:82" ht="25.5" customHeight="1" thickBot="1" x14ac:dyDescent="0.25">
      <c r="A556" s="164" t="s">
        <v>161</v>
      </c>
      <c r="B556" s="330" t="s">
        <v>127</v>
      </c>
      <c r="C556" s="331" t="s">
        <v>132</v>
      </c>
      <c r="D556" s="272">
        <v>67</v>
      </c>
      <c r="E556" s="332" t="s">
        <v>144</v>
      </c>
      <c r="F556" s="268" t="s">
        <v>39</v>
      </c>
      <c r="G556" s="323">
        <v>0</v>
      </c>
      <c r="H556" s="323" t="s">
        <v>0</v>
      </c>
      <c r="I556" s="323">
        <v>8</v>
      </c>
      <c r="J556" s="381">
        <v>3</v>
      </c>
      <c r="K556" s="319"/>
      <c r="L556" s="290"/>
      <c r="M556" s="281"/>
      <c r="N556" s="281"/>
      <c r="O556" s="281"/>
      <c r="P556" s="281"/>
      <c r="Q556" s="281"/>
      <c r="R556" s="281"/>
      <c r="S556" s="281"/>
      <c r="T556" s="281"/>
      <c r="U556" s="266">
        <f t="shared" si="91"/>
        <v>0</v>
      </c>
      <c r="V556" s="281"/>
      <c r="W556" s="281"/>
      <c r="X556" s="281"/>
      <c r="Y556" s="281"/>
      <c r="Z556" s="281"/>
      <c r="AA556" s="281"/>
      <c r="AB556" s="281"/>
      <c r="AC556" s="281"/>
      <c r="AD556" s="281"/>
      <c r="AE556" s="281"/>
      <c r="AF556" s="281"/>
      <c r="AG556" s="2040"/>
      <c r="AH556" s="2040"/>
      <c r="AI556" s="2047"/>
      <c r="AJ556" s="2047"/>
      <c r="AK556" s="2047"/>
      <c r="AL556" s="2047"/>
      <c r="AM556" s="4064"/>
      <c r="AN556" s="4064"/>
      <c r="AO556" s="2047"/>
      <c r="AP556" s="2047"/>
      <c r="AQ556" s="2047"/>
      <c r="AR556" s="2047"/>
      <c r="AS556" s="2289"/>
      <c r="AT556" s="2062"/>
      <c r="AU556" s="2063"/>
      <c r="AV556" s="2063"/>
      <c r="AW556" s="2064"/>
      <c r="AX556" s="2064"/>
      <c r="AY556" s="2065"/>
      <c r="AZ556" s="2048"/>
      <c r="BA556" s="2048"/>
      <c r="BB556" s="2048"/>
      <c r="BC556" s="2179"/>
      <c r="BD556" s="2179"/>
      <c r="BE556" s="2180"/>
      <c r="BF556" s="2181"/>
      <c r="BG556" s="2179"/>
      <c r="BH556" s="2180"/>
      <c r="BI556" s="2182"/>
      <c r="BJ556" s="2180"/>
      <c r="BK556" s="2180"/>
      <c r="BL556" s="2183"/>
      <c r="BM556" s="2184"/>
      <c r="BN556" s="2177"/>
      <c r="BO556" s="2177"/>
      <c r="BP556" s="2177"/>
      <c r="BQ556" s="2177"/>
      <c r="BR556" s="2177"/>
      <c r="BS556" s="2177"/>
      <c r="BT556" s="2177"/>
      <c r="BU556" s="2177"/>
      <c r="BV556" s="2177"/>
      <c r="BW556" s="2177"/>
      <c r="BX556" s="2177"/>
      <c r="BY556" s="2177"/>
      <c r="BZ556" s="2177"/>
      <c r="CA556" s="2177"/>
      <c r="CB556" s="2177"/>
      <c r="CC556" s="2177"/>
      <c r="CD556" s="2046" t="s">
        <v>134</v>
      </c>
    </row>
    <row r="557" spans="1:82" ht="25.5" customHeight="1" thickBot="1" x14ac:dyDescent="0.25">
      <c r="A557" s="164" t="s">
        <v>161</v>
      </c>
      <c r="B557" s="330" t="s">
        <v>127</v>
      </c>
      <c r="C557" s="331" t="s">
        <v>132</v>
      </c>
      <c r="D557" s="272">
        <v>67</v>
      </c>
      <c r="E557" s="332" t="s">
        <v>144</v>
      </c>
      <c r="F557" s="268" t="s">
        <v>39</v>
      </c>
      <c r="G557" s="323">
        <v>0</v>
      </c>
      <c r="H557" s="323" t="s">
        <v>0</v>
      </c>
      <c r="I557" s="323">
        <v>8</v>
      </c>
      <c r="J557" s="381">
        <v>3</v>
      </c>
      <c r="K557" s="319"/>
      <c r="L557" s="290"/>
      <c r="M557" s="281"/>
      <c r="N557" s="281"/>
      <c r="O557" s="281"/>
      <c r="P557" s="281"/>
      <c r="Q557" s="281"/>
      <c r="R557" s="281"/>
      <c r="S557" s="281"/>
      <c r="T557" s="281"/>
      <c r="U557" s="266">
        <f t="shared" si="91"/>
        <v>0</v>
      </c>
      <c r="V557" s="281"/>
      <c r="W557" s="281"/>
      <c r="X557" s="281"/>
      <c r="Y557" s="281"/>
      <c r="Z557" s="281"/>
      <c r="AA557" s="281"/>
      <c r="AB557" s="281"/>
      <c r="AC557" s="281"/>
      <c r="AD557" s="281"/>
      <c r="AE557" s="281"/>
      <c r="AF557" s="281"/>
      <c r="AG557" s="2060"/>
      <c r="AH557" s="2047"/>
      <c r="AI557" s="2047"/>
      <c r="AJ557" s="2047"/>
      <c r="AK557" s="2047"/>
      <c r="AL557" s="2047"/>
      <c r="AM557" s="4064"/>
      <c r="AN557" s="4064"/>
      <c r="AO557" s="2047"/>
      <c r="AP557" s="2047"/>
      <c r="AQ557" s="2047"/>
      <c r="AR557" s="2047"/>
      <c r="AS557" s="2170" t="s">
        <v>5865</v>
      </c>
      <c r="AT557" s="2062" t="s">
        <v>351</v>
      </c>
      <c r="AU557" s="2063">
        <v>2</v>
      </c>
      <c r="AV557" s="2063">
        <v>0</v>
      </c>
      <c r="AW557" s="2064">
        <v>42993</v>
      </c>
      <c r="AX557" s="2064">
        <v>43039</v>
      </c>
      <c r="AY557" s="2065">
        <v>0</v>
      </c>
      <c r="AZ557" s="2048"/>
      <c r="BA557" s="2048"/>
      <c r="BB557" s="2048"/>
      <c r="BC557" s="2179"/>
      <c r="BD557" s="2179"/>
      <c r="BE557" s="2180"/>
      <c r="BF557" s="2181"/>
      <c r="BG557" s="2179"/>
      <c r="BH557" s="2180"/>
      <c r="BI557" s="2182"/>
      <c r="BJ557" s="2180"/>
      <c r="BK557" s="2180"/>
      <c r="BL557" s="2183">
        <f t="shared" si="92"/>
        <v>0</v>
      </c>
      <c r="BM557" s="2184"/>
      <c r="BN557" s="2177"/>
      <c r="BO557" s="2177"/>
      <c r="BP557" s="2177"/>
      <c r="BQ557" s="2177"/>
      <c r="BR557" s="2177"/>
      <c r="BS557" s="2177"/>
      <c r="BT557" s="2177"/>
      <c r="BU557" s="2177"/>
      <c r="BV557" s="2177"/>
      <c r="BW557" s="2177"/>
      <c r="BX557" s="2177"/>
      <c r="BY557" s="2177"/>
      <c r="BZ557" s="2177"/>
      <c r="CA557" s="2177"/>
      <c r="CB557" s="2177"/>
      <c r="CC557" s="2177"/>
      <c r="CD557" s="2046" t="s">
        <v>134</v>
      </c>
    </row>
    <row r="558" spans="1:82" ht="25.5" customHeight="1" thickBot="1" x14ac:dyDescent="0.25">
      <c r="A558" s="164" t="s">
        <v>161</v>
      </c>
      <c r="B558" s="330" t="s">
        <v>127</v>
      </c>
      <c r="C558" s="331" t="s">
        <v>132</v>
      </c>
      <c r="D558" s="272">
        <v>67</v>
      </c>
      <c r="E558" s="332" t="s">
        <v>144</v>
      </c>
      <c r="F558" s="268" t="s">
        <v>39</v>
      </c>
      <c r="G558" s="323">
        <v>0</v>
      </c>
      <c r="H558" s="323" t="s">
        <v>0</v>
      </c>
      <c r="I558" s="323">
        <v>8</v>
      </c>
      <c r="J558" s="381">
        <v>3</v>
      </c>
      <c r="K558" s="319"/>
      <c r="L558" s="290"/>
      <c r="M558" s="281"/>
      <c r="N558" s="281"/>
      <c r="O558" s="281"/>
      <c r="P558" s="281"/>
      <c r="Q558" s="281"/>
      <c r="R558" s="281"/>
      <c r="S558" s="281"/>
      <c r="T558" s="281"/>
      <c r="U558" s="266">
        <f t="shared" si="91"/>
        <v>0</v>
      </c>
      <c r="V558" s="281"/>
      <c r="W558" s="281"/>
      <c r="X558" s="281"/>
      <c r="Y558" s="281"/>
      <c r="Z558" s="281"/>
      <c r="AA558" s="281"/>
      <c r="AB558" s="281"/>
      <c r="AC558" s="281"/>
      <c r="AD558" s="281"/>
      <c r="AE558" s="281"/>
      <c r="AF558" s="281"/>
      <c r="AG558" s="2040" t="s">
        <v>424</v>
      </c>
      <c r="AH558" s="2040" t="s">
        <v>425</v>
      </c>
      <c r="AI558" s="2047"/>
      <c r="AJ558" s="2047"/>
      <c r="AK558" s="2047"/>
      <c r="AL558" s="2047"/>
      <c r="AM558" s="4064"/>
      <c r="AN558" s="4064"/>
      <c r="AO558" s="2047"/>
      <c r="AP558" s="2047"/>
      <c r="AQ558" s="2047"/>
      <c r="AR558" s="2047"/>
      <c r="AS558" s="2170" t="s">
        <v>5866</v>
      </c>
      <c r="AT558" s="2062" t="s">
        <v>382</v>
      </c>
      <c r="AU558" s="2063">
        <v>1</v>
      </c>
      <c r="AV558" s="2063">
        <v>1</v>
      </c>
      <c r="AW558" s="2064">
        <v>42887</v>
      </c>
      <c r="AX558" s="2064">
        <v>42977</v>
      </c>
      <c r="AY558" s="2065">
        <v>2000000</v>
      </c>
      <c r="AZ558" s="2048"/>
      <c r="BA558" s="2048"/>
      <c r="BB558" s="2048"/>
      <c r="BC558" s="2179"/>
      <c r="BD558" s="2179"/>
      <c r="BE558" s="2180"/>
      <c r="BF558" s="2181"/>
      <c r="BG558" s="2179"/>
      <c r="BH558" s="2180"/>
      <c r="BI558" s="2182"/>
      <c r="BJ558" s="2180"/>
      <c r="BK558" s="2180"/>
      <c r="BL558" s="2183">
        <f t="shared" si="92"/>
        <v>0</v>
      </c>
      <c r="BM558" s="2184"/>
      <c r="BN558" s="2177"/>
      <c r="BO558" s="2177"/>
      <c r="BP558" s="2177"/>
      <c r="BQ558" s="2177"/>
      <c r="BR558" s="2177"/>
      <c r="BS558" s="2177"/>
      <c r="BT558" s="2177"/>
      <c r="BU558" s="2177"/>
      <c r="BV558" s="2177"/>
      <c r="BW558" s="2177"/>
      <c r="BX558" s="2177"/>
      <c r="BY558" s="2177"/>
      <c r="BZ558" s="2177"/>
      <c r="CA558" s="2177"/>
      <c r="CB558" s="2177"/>
      <c r="CC558" s="2177"/>
      <c r="CD558" s="2046" t="s">
        <v>134</v>
      </c>
    </row>
    <row r="559" spans="1:82" ht="25.5" customHeight="1" thickBot="1" x14ac:dyDescent="0.25">
      <c r="A559" s="164" t="s">
        <v>161</v>
      </c>
      <c r="B559" s="330" t="s">
        <v>127</v>
      </c>
      <c r="C559" s="331" t="s">
        <v>132</v>
      </c>
      <c r="D559" s="272">
        <v>67</v>
      </c>
      <c r="E559" s="332" t="s">
        <v>144</v>
      </c>
      <c r="F559" s="268" t="s">
        <v>39</v>
      </c>
      <c r="G559" s="323">
        <v>0</v>
      </c>
      <c r="H559" s="323" t="s">
        <v>0</v>
      </c>
      <c r="I559" s="323">
        <v>8</v>
      </c>
      <c r="J559" s="381">
        <v>3</v>
      </c>
      <c r="K559" s="319"/>
      <c r="L559" s="290"/>
      <c r="M559" s="281"/>
      <c r="N559" s="281"/>
      <c r="O559" s="281"/>
      <c r="P559" s="281"/>
      <c r="Q559" s="281"/>
      <c r="R559" s="281"/>
      <c r="S559" s="281"/>
      <c r="T559" s="281"/>
      <c r="U559" s="266">
        <f t="shared" si="91"/>
        <v>0</v>
      </c>
      <c r="V559" s="281"/>
      <c r="W559" s="281"/>
      <c r="X559" s="281"/>
      <c r="Y559" s="281"/>
      <c r="Z559" s="281"/>
      <c r="AA559" s="281"/>
      <c r="AB559" s="281"/>
      <c r="AC559" s="281"/>
      <c r="AD559" s="281"/>
      <c r="AE559" s="281"/>
      <c r="AF559" s="281"/>
      <c r="AG559" s="2040" t="s">
        <v>424</v>
      </c>
      <c r="AH559" s="2040" t="s">
        <v>425</v>
      </c>
      <c r="AI559" s="2047"/>
      <c r="AJ559" s="2047"/>
      <c r="AK559" s="2047"/>
      <c r="AL559" s="2047"/>
      <c r="AM559" s="4064"/>
      <c r="AN559" s="4064"/>
      <c r="AO559" s="2047"/>
      <c r="AP559" s="2047"/>
      <c r="AQ559" s="2047"/>
      <c r="AR559" s="2047"/>
      <c r="AS559" s="2068"/>
      <c r="AT559" s="2062"/>
      <c r="AU559" s="2063"/>
      <c r="AV559" s="2290"/>
      <c r="AW559" s="2063"/>
      <c r="AX559" s="2063"/>
      <c r="AY559" s="2065"/>
      <c r="AZ559" s="2048"/>
      <c r="BA559" s="2048"/>
      <c r="BB559" s="2048"/>
      <c r="BC559" s="2179"/>
      <c r="BD559" s="2179"/>
      <c r="BE559" s="2180"/>
      <c r="BF559" s="2181"/>
      <c r="BG559" s="2179"/>
      <c r="BH559" s="2180"/>
      <c r="BI559" s="2182"/>
      <c r="BJ559" s="2180"/>
      <c r="BK559" s="2180"/>
      <c r="BL559" s="2183">
        <f t="shared" si="92"/>
        <v>0</v>
      </c>
      <c r="BM559" s="2184"/>
      <c r="BN559" s="2177"/>
      <c r="BO559" s="2177"/>
      <c r="BP559" s="2177"/>
      <c r="BQ559" s="2177"/>
      <c r="BR559" s="2177"/>
      <c r="BS559" s="2177"/>
      <c r="BT559" s="2177"/>
      <c r="BU559" s="2177"/>
      <c r="BV559" s="2177"/>
      <c r="BW559" s="2177"/>
      <c r="BX559" s="2177"/>
      <c r="BY559" s="2177"/>
      <c r="BZ559" s="2177"/>
      <c r="CA559" s="2177"/>
      <c r="CB559" s="2177"/>
      <c r="CC559" s="2177"/>
      <c r="CD559" s="2046" t="s">
        <v>134</v>
      </c>
    </row>
    <row r="560" spans="1:82" ht="25.5" customHeight="1" thickBot="1" x14ac:dyDescent="0.25">
      <c r="A560" s="166" t="s">
        <v>161</v>
      </c>
      <c r="B560" s="333" t="s">
        <v>127</v>
      </c>
      <c r="C560" s="334" t="s">
        <v>132</v>
      </c>
      <c r="D560" s="254">
        <v>67</v>
      </c>
      <c r="E560" s="335" t="s">
        <v>144</v>
      </c>
      <c r="F560" s="256" t="s">
        <v>39</v>
      </c>
      <c r="G560" s="327">
        <v>0</v>
      </c>
      <c r="H560" s="327" t="s">
        <v>0</v>
      </c>
      <c r="I560" s="327">
        <v>8</v>
      </c>
      <c r="J560" s="382">
        <v>3</v>
      </c>
      <c r="K560" s="329"/>
      <c r="L560" s="291"/>
      <c r="M560" s="311"/>
      <c r="N560" s="311"/>
      <c r="O560" s="311"/>
      <c r="P560" s="311"/>
      <c r="Q560" s="311"/>
      <c r="R560" s="311"/>
      <c r="S560" s="311"/>
      <c r="T560" s="311"/>
      <c r="U560" s="258">
        <f t="shared" si="91"/>
        <v>0</v>
      </c>
      <c r="V560" s="311"/>
      <c r="W560" s="311"/>
      <c r="X560" s="311"/>
      <c r="Y560" s="311"/>
      <c r="Z560" s="311"/>
      <c r="AA560" s="311"/>
      <c r="AB560" s="311"/>
      <c r="AC560" s="311"/>
      <c r="AD560" s="311"/>
      <c r="AE560" s="311"/>
      <c r="AF560" s="311"/>
      <c r="AG560" s="2066"/>
      <c r="AH560" s="2067"/>
      <c r="AI560" s="2067"/>
      <c r="AJ560" s="2067"/>
      <c r="AK560" s="2067"/>
      <c r="AL560" s="2067"/>
      <c r="AM560" s="4065"/>
      <c r="AN560" s="4065"/>
      <c r="AO560" s="2067"/>
      <c r="AP560" s="2067"/>
      <c r="AQ560" s="2067"/>
      <c r="AR560" s="2067"/>
      <c r="AS560" s="2068"/>
      <c r="AT560" s="2069"/>
      <c r="AU560" s="2070"/>
      <c r="AV560" s="2070"/>
      <c r="AW560" s="2071"/>
      <c r="AX560" s="2071"/>
      <c r="AY560" s="2072"/>
      <c r="AZ560" s="2073"/>
      <c r="BA560" s="2073"/>
      <c r="BB560" s="2073"/>
      <c r="BC560" s="2190"/>
      <c r="BD560" s="2190"/>
      <c r="BE560" s="2191"/>
      <c r="BF560" s="2192"/>
      <c r="BG560" s="2190"/>
      <c r="BH560" s="2191"/>
      <c r="BI560" s="2193"/>
      <c r="BJ560" s="2191"/>
      <c r="BK560" s="2191"/>
      <c r="BL560" s="2194">
        <f t="shared" si="92"/>
        <v>0</v>
      </c>
      <c r="BM560" s="2195"/>
      <c r="BN560" s="2177"/>
      <c r="BO560" s="2177"/>
      <c r="BP560" s="2177"/>
      <c r="BQ560" s="2177"/>
      <c r="BR560" s="2177"/>
      <c r="BS560" s="2177"/>
      <c r="BT560" s="2177"/>
      <c r="BU560" s="2177"/>
      <c r="BV560" s="2177"/>
      <c r="BW560" s="2177"/>
      <c r="BX560" s="2177"/>
      <c r="BY560" s="2177"/>
      <c r="BZ560" s="2177"/>
      <c r="CA560" s="2177"/>
      <c r="CB560" s="2177"/>
      <c r="CC560" s="2177"/>
      <c r="CD560" s="2046" t="s">
        <v>134</v>
      </c>
    </row>
    <row r="561" spans="1:82" ht="51.75" customHeight="1" thickBot="1" x14ac:dyDescent="0.25">
      <c r="A561" s="59" t="s">
        <v>161</v>
      </c>
      <c r="B561" s="60" t="s">
        <v>127</v>
      </c>
      <c r="C561" s="785" t="s">
        <v>132</v>
      </c>
      <c r="D561" s="359">
        <v>68</v>
      </c>
      <c r="E561" s="615" t="s">
        <v>1591</v>
      </c>
      <c r="F561" s="67" t="s">
        <v>1592</v>
      </c>
      <c r="G561" s="69">
        <v>0</v>
      </c>
      <c r="H561" s="69" t="s">
        <v>0</v>
      </c>
      <c r="I561" s="786">
        <v>5</v>
      </c>
      <c r="J561" s="493">
        <v>1</v>
      </c>
      <c r="K561" s="50"/>
      <c r="L561" s="744">
        <f t="shared" ref="L561" si="93">+M561+N561+O561+P561+Q561+R561+S561+T561</f>
        <v>0</v>
      </c>
      <c r="M561" s="746"/>
      <c r="N561" s="746"/>
      <c r="O561" s="746"/>
      <c r="P561" s="746"/>
      <c r="Q561" s="746"/>
      <c r="R561" s="746"/>
      <c r="S561" s="746"/>
      <c r="T561" s="746"/>
      <c r="U561" s="747">
        <f t="shared" ref="U561:U562" si="94">V561+W561+X561+Y561+Z561+AA561+AB561+AC561+AD561+AE561+AF561</f>
        <v>0</v>
      </c>
      <c r="V561" s="52"/>
      <c r="W561" s="52"/>
      <c r="X561" s="52"/>
      <c r="Y561" s="52"/>
      <c r="Z561" s="52"/>
      <c r="AA561" s="52"/>
      <c r="AB561" s="52"/>
      <c r="AC561" s="52"/>
      <c r="AD561" s="52"/>
      <c r="AE561" s="52"/>
      <c r="AF561" s="52"/>
      <c r="AG561" s="4704">
        <v>80101601</v>
      </c>
      <c r="AH561" s="4705" t="s">
        <v>1555</v>
      </c>
      <c r="AI561" s="4705" t="s">
        <v>1556</v>
      </c>
      <c r="AJ561" s="4705" t="s">
        <v>410</v>
      </c>
      <c r="AK561" s="4705" t="s">
        <v>1557</v>
      </c>
      <c r="AL561" s="4705" t="s">
        <v>1558</v>
      </c>
      <c r="AM561" s="4706">
        <v>7708170</v>
      </c>
      <c r="AN561" s="4706">
        <v>7708170</v>
      </c>
      <c r="AO561" s="4705" t="s">
        <v>250</v>
      </c>
      <c r="AP561" s="4705" t="s">
        <v>734</v>
      </c>
      <c r="AQ561" s="4705" t="s">
        <v>1559</v>
      </c>
      <c r="AR561" s="4904">
        <v>2201070605</v>
      </c>
      <c r="AS561" s="1849" t="s">
        <v>1593</v>
      </c>
      <c r="AT561" s="4705"/>
      <c r="AU561" s="4707"/>
      <c r="AV561" s="2748"/>
      <c r="AW561" s="1849"/>
      <c r="AX561" s="4707"/>
      <c r="AY561" s="3430"/>
      <c r="AZ561" s="1594"/>
      <c r="BA561" s="1459"/>
      <c r="BB561" s="4905"/>
      <c r="BC561" s="1459"/>
      <c r="BD561" s="1459"/>
      <c r="BE561" s="4235"/>
      <c r="BF561" s="4236"/>
      <c r="BG561" s="4235"/>
      <c r="BH561" s="4235"/>
      <c r="BI561" s="4906"/>
      <c r="BJ561" s="4907"/>
      <c r="BK561" s="1860"/>
      <c r="BL561" s="1859">
        <f t="shared" si="92"/>
        <v>0</v>
      </c>
      <c r="BM561" s="2014" t="e">
        <f>L561-(BI561+BI562+#REF!+#REF!+#REF!+#REF!)</f>
        <v>#REF!</v>
      </c>
      <c r="BN561" s="1902"/>
      <c r="BO561" s="1878"/>
      <c r="BP561" s="1878"/>
      <c r="BQ561" s="1915"/>
      <c r="BR561" s="2045"/>
      <c r="BS561" s="1861"/>
      <c r="BT561" s="1861"/>
      <c r="BU561" s="1861"/>
      <c r="BV561" s="1861"/>
      <c r="BW561" s="1861"/>
      <c r="BX561" s="1861"/>
      <c r="BY561" s="1861"/>
      <c r="BZ561" s="1861"/>
      <c r="CA561" s="1861"/>
      <c r="CB561" s="1861"/>
      <c r="CC561" s="1862"/>
      <c r="CD561" s="1863" t="s">
        <v>1567</v>
      </c>
    </row>
    <row r="562" spans="1:82" ht="66" customHeight="1" thickBot="1" x14ac:dyDescent="0.25">
      <c r="A562" s="62" t="s">
        <v>161</v>
      </c>
      <c r="B562" s="3" t="s">
        <v>127</v>
      </c>
      <c r="C562" s="787" t="s">
        <v>132</v>
      </c>
      <c r="D562" s="788">
        <v>68</v>
      </c>
      <c r="E562" s="616" t="s">
        <v>1591</v>
      </c>
      <c r="F562" s="608" t="s">
        <v>1592</v>
      </c>
      <c r="G562" s="612">
        <v>0</v>
      </c>
      <c r="H562" s="612" t="s">
        <v>0</v>
      </c>
      <c r="I562" s="789">
        <v>5</v>
      </c>
      <c r="J562" s="454">
        <v>1</v>
      </c>
      <c r="K562" s="25"/>
      <c r="L562" s="790"/>
      <c r="M562" s="791"/>
      <c r="N562" s="791"/>
      <c r="O562" s="791"/>
      <c r="P562" s="791"/>
      <c r="Q562" s="791"/>
      <c r="R562" s="791"/>
      <c r="S562" s="791"/>
      <c r="T562" s="791"/>
      <c r="U562" s="792">
        <f t="shared" si="94"/>
        <v>0</v>
      </c>
      <c r="V562" s="7"/>
      <c r="W562" s="7"/>
      <c r="X562" s="7"/>
      <c r="Y562" s="7"/>
      <c r="Z562" s="7"/>
      <c r="AA562" s="7"/>
      <c r="AB562" s="7"/>
      <c r="AC562" s="7"/>
      <c r="AD562" s="7"/>
      <c r="AE562" s="7"/>
      <c r="AF562" s="7"/>
      <c r="AG562" s="1864"/>
      <c r="AH562" s="1865"/>
      <c r="AI562" s="1865"/>
      <c r="AJ562" s="1865"/>
      <c r="AK562" s="1865"/>
      <c r="AL562" s="1865"/>
      <c r="AM562" s="4908"/>
      <c r="AN562" s="4908"/>
      <c r="AO562" s="1865"/>
      <c r="AP562" s="1865"/>
      <c r="AQ562" s="1865"/>
      <c r="AR562" s="1866"/>
      <c r="AS562" s="2291"/>
      <c r="AT562" s="2384"/>
      <c r="AU562" s="4909"/>
      <c r="AV562" s="4233"/>
      <c r="AW562" s="1459"/>
      <c r="AX562" s="4909"/>
      <c r="AY562" s="2042"/>
      <c r="AZ562" s="1397"/>
      <c r="BA562" s="1397"/>
      <c r="BB562" s="1397"/>
      <c r="BC562" s="1397"/>
      <c r="BD562" s="1397"/>
      <c r="BE562" s="4171"/>
      <c r="BF562" s="4557"/>
      <c r="BG562" s="4171"/>
      <c r="BH562" s="4171"/>
      <c r="BI562" s="4557"/>
      <c r="BJ562" s="4171"/>
      <c r="BK562" s="1877"/>
      <c r="BL562" s="1876">
        <f t="shared" si="92"/>
        <v>0</v>
      </c>
      <c r="BM562" s="2104"/>
      <c r="BN562" s="1902"/>
      <c r="BO562" s="1878"/>
      <c r="BP562" s="1878"/>
      <c r="BQ562" s="1915"/>
      <c r="BR562" s="2105"/>
      <c r="BS562" s="2106"/>
      <c r="BT562" s="2106"/>
      <c r="BU562" s="2106"/>
      <c r="BV562" s="2106"/>
      <c r="BW562" s="2106"/>
      <c r="BX562" s="2106"/>
      <c r="BY562" s="2106"/>
      <c r="BZ562" s="2106"/>
      <c r="CA562" s="2106"/>
      <c r="CB562" s="2106"/>
      <c r="CC562" s="2107"/>
      <c r="CD562" s="2108" t="s">
        <v>1567</v>
      </c>
    </row>
    <row r="563" spans="1:82" s="839" customFormat="1" ht="21" customHeight="1" thickBot="1" x14ac:dyDescent="0.25">
      <c r="A563" s="852" t="s">
        <v>161</v>
      </c>
      <c r="B563" s="853" t="s">
        <v>127</v>
      </c>
      <c r="C563" s="883" t="s">
        <v>132</v>
      </c>
      <c r="D563" s="855">
        <v>69</v>
      </c>
      <c r="E563" s="47" t="s">
        <v>2381</v>
      </c>
      <c r="F563" s="67" t="s">
        <v>2382</v>
      </c>
      <c r="G563" s="49">
        <v>1</v>
      </c>
      <c r="H563" s="49" t="s">
        <v>1</v>
      </c>
      <c r="I563" s="939">
        <v>1</v>
      </c>
      <c r="J563" s="493">
        <v>1</v>
      </c>
      <c r="K563" s="50"/>
      <c r="L563" s="857"/>
      <c r="M563" s="927">
        <v>10000000</v>
      </c>
      <c r="N563" s="927"/>
      <c r="O563" s="927"/>
      <c r="P563" s="927"/>
      <c r="Q563" s="927"/>
      <c r="R563" s="927"/>
      <c r="S563" s="927"/>
      <c r="T563" s="927"/>
      <c r="U563" s="840">
        <f t="shared" ref="U563:U574" si="95">V563+W563+X563+Y563+Z563+AA563+AB563+AC563</f>
        <v>0</v>
      </c>
      <c r="V563" s="928"/>
      <c r="W563" s="928"/>
      <c r="X563" s="52"/>
      <c r="Y563" s="52"/>
      <c r="Z563" s="52"/>
      <c r="AA563" s="52"/>
      <c r="AB563" s="52"/>
      <c r="AC563" s="52"/>
      <c r="AD563" s="52"/>
      <c r="AE563" s="52"/>
      <c r="AF563" s="746"/>
      <c r="AG563" s="2288"/>
      <c r="AH563" s="4235"/>
      <c r="AI563" s="4235"/>
      <c r="AJ563" s="4455"/>
      <c r="AK563" s="4711"/>
      <c r="AL563" s="4711"/>
      <c r="AM563" s="4456"/>
      <c r="AN563" s="4236"/>
      <c r="AO563" s="4711"/>
      <c r="AP563" s="4711"/>
      <c r="AQ563" s="4711"/>
      <c r="AR563" s="4459"/>
      <c r="AS563" s="1459"/>
      <c r="AT563" s="4235"/>
      <c r="AU563" s="4233"/>
      <c r="AV563" s="4233"/>
      <c r="AW563" s="4903"/>
      <c r="AX563" s="4903"/>
      <c r="AY563" s="3454"/>
      <c r="AZ563" s="1423"/>
      <c r="BA563" s="1423"/>
      <c r="BB563" s="1423"/>
      <c r="BC563" s="1423"/>
      <c r="BD563" s="1423"/>
      <c r="BE563" s="4175"/>
      <c r="BF563" s="4460"/>
      <c r="BG563" s="4235"/>
      <c r="BH563" s="4384"/>
      <c r="BI563" s="4386"/>
      <c r="BJ563" s="4411"/>
      <c r="BK563" s="4180"/>
      <c r="BL563" s="2024">
        <f t="shared" si="92"/>
        <v>0</v>
      </c>
      <c r="BM563" s="2024">
        <f>L563-(BI563+BI564+BI565++BI566+BI567+BI568)</f>
        <v>0</v>
      </c>
      <c r="BN563" s="1902"/>
      <c r="BO563" s="1878"/>
      <c r="BP563" s="1878"/>
      <c r="BQ563" s="1915"/>
      <c r="BR563" s="2045"/>
      <c r="BS563" s="1861"/>
      <c r="BT563" s="1861"/>
      <c r="BU563" s="1861"/>
      <c r="BV563" s="1861"/>
      <c r="BW563" s="1861"/>
      <c r="BX563" s="1861"/>
      <c r="BY563" s="1861"/>
      <c r="BZ563" s="1861"/>
      <c r="CA563" s="1861"/>
      <c r="CB563" s="1861"/>
      <c r="CC563" s="1862"/>
      <c r="CD563" s="1966" t="s">
        <v>1713</v>
      </c>
    </row>
    <row r="564" spans="1:82" s="839" customFormat="1" ht="21" customHeight="1" thickBot="1" x14ac:dyDescent="0.25">
      <c r="A564" s="837" t="s">
        <v>161</v>
      </c>
      <c r="B564" s="827" t="s">
        <v>127</v>
      </c>
      <c r="C564" s="911" t="s">
        <v>132</v>
      </c>
      <c r="D564" s="918">
        <v>69</v>
      </c>
      <c r="E564" s="575" t="s">
        <v>2381</v>
      </c>
      <c r="F564" s="608" t="s">
        <v>2382</v>
      </c>
      <c r="G564" s="576">
        <v>1</v>
      </c>
      <c r="H564" s="576" t="s">
        <v>1</v>
      </c>
      <c r="I564" s="941">
        <v>1</v>
      </c>
      <c r="J564" s="454">
        <v>1</v>
      </c>
      <c r="K564" s="25"/>
      <c r="L564" s="830"/>
      <c r="M564" s="832"/>
      <c r="N564" s="832"/>
      <c r="O564" s="832"/>
      <c r="P564" s="832"/>
      <c r="Q564" s="832"/>
      <c r="R564" s="832"/>
      <c r="S564" s="832"/>
      <c r="T564" s="832"/>
      <c r="U564" s="840">
        <f t="shared" si="95"/>
        <v>0</v>
      </c>
      <c r="V564" s="838"/>
      <c r="W564" s="838"/>
      <c r="X564" s="7"/>
      <c r="Y564" s="7"/>
      <c r="Z564" s="7"/>
      <c r="AA564" s="7"/>
      <c r="AB564" s="7"/>
      <c r="AC564" s="7"/>
      <c r="AD564" s="7"/>
      <c r="AE564" s="7"/>
      <c r="AF564" s="791"/>
      <c r="AG564" s="2976"/>
      <c r="AH564" s="4181"/>
      <c r="AI564" s="4181"/>
      <c r="AJ564" s="4182"/>
      <c r="AK564" s="4181"/>
      <c r="AL564" s="4181"/>
      <c r="AM564" s="4183"/>
      <c r="AN564" s="4184"/>
      <c r="AO564" s="4181"/>
      <c r="AP564" s="4181"/>
      <c r="AQ564" s="4181"/>
      <c r="AR564" s="4185"/>
      <c r="AS564" s="1867"/>
      <c r="AT564" s="4181"/>
      <c r="AU564" s="2452"/>
      <c r="AV564" s="2452"/>
      <c r="AW564" s="1867"/>
      <c r="AX564" s="1867"/>
      <c r="AY564" s="4186"/>
      <c r="AZ564" s="1423"/>
      <c r="BA564" s="1423"/>
      <c r="BB564" s="1423"/>
      <c r="BC564" s="1423"/>
      <c r="BD564" s="1423"/>
      <c r="BE564" s="4175"/>
      <c r="BF564" s="4176"/>
      <c r="BG564" s="4171"/>
      <c r="BH564" s="4177"/>
      <c r="BI564" s="4178"/>
      <c r="BJ564" s="4179"/>
      <c r="BK564" s="4180"/>
      <c r="BL564" s="2024">
        <f t="shared" si="92"/>
        <v>0</v>
      </c>
      <c r="BM564" s="2169"/>
      <c r="BN564" s="1902"/>
      <c r="BO564" s="1878"/>
      <c r="BP564" s="1878"/>
      <c r="BQ564" s="1915"/>
      <c r="BR564" s="2105"/>
      <c r="BS564" s="2106"/>
      <c r="BT564" s="2106"/>
      <c r="BU564" s="2106"/>
      <c r="BV564" s="2106"/>
      <c r="BW564" s="2106"/>
      <c r="BX564" s="2106"/>
      <c r="BY564" s="2106"/>
      <c r="BZ564" s="2106"/>
      <c r="CA564" s="2106"/>
      <c r="CB564" s="2106"/>
      <c r="CC564" s="2107"/>
      <c r="CD564" s="1966" t="s">
        <v>1713</v>
      </c>
    </row>
    <row r="565" spans="1:82" s="839" customFormat="1" ht="21" customHeight="1" thickBot="1" x14ac:dyDescent="0.25">
      <c r="A565" s="837" t="s">
        <v>161</v>
      </c>
      <c r="B565" s="827" t="s">
        <v>127</v>
      </c>
      <c r="C565" s="911" t="s">
        <v>132</v>
      </c>
      <c r="D565" s="918">
        <v>69</v>
      </c>
      <c r="E565" s="575" t="s">
        <v>2381</v>
      </c>
      <c r="F565" s="608" t="s">
        <v>2382</v>
      </c>
      <c r="G565" s="576">
        <v>1</v>
      </c>
      <c r="H565" s="576" t="s">
        <v>1</v>
      </c>
      <c r="I565" s="941">
        <v>1</v>
      </c>
      <c r="J565" s="454">
        <v>1</v>
      </c>
      <c r="K565" s="25"/>
      <c r="L565" s="830"/>
      <c r="M565" s="832"/>
      <c r="N565" s="832"/>
      <c r="O565" s="832"/>
      <c r="P565" s="832"/>
      <c r="Q565" s="832"/>
      <c r="R565" s="832"/>
      <c r="S565" s="832"/>
      <c r="T565" s="832"/>
      <c r="U565" s="840">
        <f t="shared" si="95"/>
        <v>0</v>
      </c>
      <c r="V565" s="838"/>
      <c r="W565" s="838"/>
      <c r="X565" s="7"/>
      <c r="Y565" s="7"/>
      <c r="Z565" s="7"/>
      <c r="AA565" s="7"/>
      <c r="AB565" s="7"/>
      <c r="AC565" s="7"/>
      <c r="AD565" s="7"/>
      <c r="AE565" s="7"/>
      <c r="AF565" s="791"/>
      <c r="AG565" s="2976"/>
      <c r="AH565" s="4181"/>
      <c r="AI565" s="4181"/>
      <c r="AJ565" s="4182"/>
      <c r="AK565" s="4181"/>
      <c r="AL565" s="4181"/>
      <c r="AM565" s="4183"/>
      <c r="AN565" s="4184"/>
      <c r="AO565" s="4181"/>
      <c r="AP565" s="4181"/>
      <c r="AQ565" s="4181"/>
      <c r="AR565" s="4185"/>
      <c r="AS565" s="1867"/>
      <c r="AT565" s="4181"/>
      <c r="AU565" s="2452"/>
      <c r="AV565" s="2452"/>
      <c r="AW565" s="1867"/>
      <c r="AX565" s="1867"/>
      <c r="AY565" s="4186"/>
      <c r="AZ565" s="1423"/>
      <c r="BA565" s="1423"/>
      <c r="BB565" s="1423"/>
      <c r="BC565" s="1423"/>
      <c r="BD565" s="1423"/>
      <c r="BE565" s="4175"/>
      <c r="BF565" s="4176"/>
      <c r="BG565" s="4171"/>
      <c r="BH565" s="4177"/>
      <c r="BI565" s="4178"/>
      <c r="BJ565" s="4179"/>
      <c r="BK565" s="4180"/>
      <c r="BL565" s="2024">
        <f t="shared" si="92"/>
        <v>0</v>
      </c>
      <c r="BM565" s="2169"/>
      <c r="BN565" s="1902"/>
      <c r="BO565" s="1878"/>
      <c r="BP565" s="1878"/>
      <c r="BQ565" s="1915"/>
      <c r="BR565" s="2105"/>
      <c r="BS565" s="2106"/>
      <c r="BT565" s="2106"/>
      <c r="BU565" s="2106"/>
      <c r="BV565" s="2106"/>
      <c r="BW565" s="2106"/>
      <c r="BX565" s="2106"/>
      <c r="BY565" s="2106"/>
      <c r="BZ565" s="2106"/>
      <c r="CA565" s="2106"/>
      <c r="CB565" s="2106"/>
      <c r="CC565" s="2107"/>
      <c r="CD565" s="1966" t="s">
        <v>1713</v>
      </c>
    </row>
    <row r="566" spans="1:82" s="839" customFormat="1" ht="21" customHeight="1" thickBot="1" x14ac:dyDescent="0.25">
      <c r="A566" s="837" t="s">
        <v>161</v>
      </c>
      <c r="B566" s="827" t="s">
        <v>127</v>
      </c>
      <c r="C566" s="911" t="s">
        <v>132</v>
      </c>
      <c r="D566" s="918">
        <v>69</v>
      </c>
      <c r="E566" s="575" t="s">
        <v>2381</v>
      </c>
      <c r="F566" s="608" t="s">
        <v>2382</v>
      </c>
      <c r="G566" s="576">
        <v>1</v>
      </c>
      <c r="H566" s="576" t="s">
        <v>1</v>
      </c>
      <c r="I566" s="941">
        <v>1</v>
      </c>
      <c r="J566" s="454">
        <v>1</v>
      </c>
      <c r="K566" s="25"/>
      <c r="L566" s="830"/>
      <c r="M566" s="832"/>
      <c r="N566" s="832"/>
      <c r="O566" s="832"/>
      <c r="P566" s="832"/>
      <c r="Q566" s="832"/>
      <c r="R566" s="832"/>
      <c r="S566" s="832"/>
      <c r="T566" s="832"/>
      <c r="U566" s="840">
        <f t="shared" si="95"/>
        <v>0</v>
      </c>
      <c r="V566" s="838"/>
      <c r="W566" s="838"/>
      <c r="X566" s="7"/>
      <c r="Y566" s="7"/>
      <c r="Z566" s="7"/>
      <c r="AA566" s="7"/>
      <c r="AB566" s="7"/>
      <c r="AC566" s="7"/>
      <c r="AD566" s="7"/>
      <c r="AE566" s="7"/>
      <c r="AF566" s="791"/>
      <c r="AG566" s="2976"/>
      <c r="AH566" s="4181"/>
      <c r="AI566" s="4181"/>
      <c r="AJ566" s="4182"/>
      <c r="AK566" s="4181"/>
      <c r="AL566" s="4181"/>
      <c r="AM566" s="4183"/>
      <c r="AN566" s="4184"/>
      <c r="AO566" s="4181"/>
      <c r="AP566" s="4181"/>
      <c r="AQ566" s="4181"/>
      <c r="AR566" s="4185"/>
      <c r="AS566" s="1867"/>
      <c r="AT566" s="4181"/>
      <c r="AU566" s="2452"/>
      <c r="AV566" s="2452"/>
      <c r="AW566" s="1867"/>
      <c r="AX566" s="1867"/>
      <c r="AY566" s="4186"/>
      <c r="AZ566" s="1423"/>
      <c r="BA566" s="1423"/>
      <c r="BB566" s="1423"/>
      <c r="BC566" s="1423"/>
      <c r="BD566" s="1423"/>
      <c r="BE566" s="4175"/>
      <c r="BF566" s="4176"/>
      <c r="BG566" s="4171"/>
      <c r="BH566" s="4177"/>
      <c r="BI566" s="4178"/>
      <c r="BJ566" s="4179"/>
      <c r="BK566" s="4180"/>
      <c r="BL566" s="2024">
        <f t="shared" si="92"/>
        <v>0</v>
      </c>
      <c r="BM566" s="2169"/>
      <c r="BN566" s="1902"/>
      <c r="BO566" s="1878"/>
      <c r="BP566" s="1878"/>
      <c r="BQ566" s="1915"/>
      <c r="BR566" s="2105"/>
      <c r="BS566" s="2106"/>
      <c r="BT566" s="2106"/>
      <c r="BU566" s="2106"/>
      <c r="BV566" s="2106"/>
      <c r="BW566" s="2106"/>
      <c r="BX566" s="2106"/>
      <c r="BY566" s="2106"/>
      <c r="BZ566" s="2106"/>
      <c r="CA566" s="2106"/>
      <c r="CB566" s="2106"/>
      <c r="CC566" s="2107"/>
      <c r="CD566" s="1966" t="s">
        <v>1713</v>
      </c>
    </row>
    <row r="567" spans="1:82" s="839" customFormat="1" ht="21" customHeight="1" thickBot="1" x14ac:dyDescent="0.25">
      <c r="A567" s="837" t="s">
        <v>161</v>
      </c>
      <c r="B567" s="827" t="s">
        <v>127</v>
      </c>
      <c r="C567" s="911" t="s">
        <v>132</v>
      </c>
      <c r="D567" s="918">
        <v>69</v>
      </c>
      <c r="E567" s="575" t="s">
        <v>2381</v>
      </c>
      <c r="F567" s="608" t="s">
        <v>2382</v>
      </c>
      <c r="G567" s="576">
        <v>1</v>
      </c>
      <c r="H567" s="576" t="s">
        <v>1</v>
      </c>
      <c r="I567" s="941">
        <v>1</v>
      </c>
      <c r="J567" s="454">
        <v>1</v>
      </c>
      <c r="K567" s="25"/>
      <c r="L567" s="830"/>
      <c r="M567" s="832"/>
      <c r="N567" s="832"/>
      <c r="O567" s="832"/>
      <c r="P567" s="832"/>
      <c r="Q567" s="832"/>
      <c r="R567" s="832"/>
      <c r="S567" s="832"/>
      <c r="T567" s="832"/>
      <c r="U567" s="840">
        <f t="shared" si="95"/>
        <v>0</v>
      </c>
      <c r="V567" s="838"/>
      <c r="W567" s="838"/>
      <c r="X567" s="7"/>
      <c r="Y567" s="7"/>
      <c r="Z567" s="7"/>
      <c r="AA567" s="7"/>
      <c r="AB567" s="7"/>
      <c r="AC567" s="7"/>
      <c r="AD567" s="7"/>
      <c r="AE567" s="7"/>
      <c r="AF567" s="791"/>
      <c r="AG567" s="2976"/>
      <c r="AH567" s="4181"/>
      <c r="AI567" s="4181"/>
      <c r="AJ567" s="4182"/>
      <c r="AK567" s="4181"/>
      <c r="AL567" s="4181"/>
      <c r="AM567" s="4183"/>
      <c r="AN567" s="4184"/>
      <c r="AO567" s="4181"/>
      <c r="AP567" s="4181"/>
      <c r="AQ567" s="4181"/>
      <c r="AR567" s="4185"/>
      <c r="AS567" s="1867"/>
      <c r="AT567" s="4181"/>
      <c r="AU567" s="2452"/>
      <c r="AV567" s="2452"/>
      <c r="AW567" s="1867"/>
      <c r="AX567" s="1867"/>
      <c r="AY567" s="4186"/>
      <c r="AZ567" s="1423"/>
      <c r="BA567" s="1423"/>
      <c r="BB567" s="1423"/>
      <c r="BC567" s="1423"/>
      <c r="BD567" s="1423"/>
      <c r="BE567" s="4175"/>
      <c r="BF567" s="4176"/>
      <c r="BG567" s="4171"/>
      <c r="BH567" s="4177"/>
      <c r="BI567" s="4178"/>
      <c r="BJ567" s="4179"/>
      <c r="BK567" s="4180"/>
      <c r="BL567" s="2024">
        <f t="shared" si="92"/>
        <v>0</v>
      </c>
      <c r="BM567" s="2169"/>
      <c r="BN567" s="1902"/>
      <c r="BO567" s="1878"/>
      <c r="BP567" s="1878"/>
      <c r="BQ567" s="1915"/>
      <c r="BR567" s="2105"/>
      <c r="BS567" s="2106"/>
      <c r="BT567" s="2106"/>
      <c r="BU567" s="2106"/>
      <c r="BV567" s="2106"/>
      <c r="BW567" s="2106"/>
      <c r="BX567" s="2106"/>
      <c r="BY567" s="2106"/>
      <c r="BZ567" s="2106"/>
      <c r="CA567" s="2106"/>
      <c r="CB567" s="2106"/>
      <c r="CC567" s="2107"/>
      <c r="CD567" s="1966" t="s">
        <v>1713</v>
      </c>
    </row>
    <row r="568" spans="1:82" s="839" customFormat="1" ht="21" customHeight="1" thickBot="1" x14ac:dyDescent="0.25">
      <c r="A568" s="841" t="s">
        <v>161</v>
      </c>
      <c r="B568" s="842" t="s">
        <v>127</v>
      </c>
      <c r="C568" s="942" t="s">
        <v>132</v>
      </c>
      <c r="D568" s="934">
        <v>69</v>
      </c>
      <c r="E568" s="581" t="s">
        <v>2381</v>
      </c>
      <c r="F568" s="609" t="s">
        <v>2382</v>
      </c>
      <c r="G568" s="582">
        <v>1</v>
      </c>
      <c r="H568" s="582" t="s">
        <v>1</v>
      </c>
      <c r="I568" s="943">
        <v>1</v>
      </c>
      <c r="J568" s="496">
        <v>1</v>
      </c>
      <c r="K568" s="56"/>
      <c r="L568" s="848"/>
      <c r="M568" s="849"/>
      <c r="N568" s="849"/>
      <c r="O568" s="849"/>
      <c r="P568" s="849"/>
      <c r="Q568" s="849"/>
      <c r="R568" s="849"/>
      <c r="S568" s="849"/>
      <c r="T568" s="849"/>
      <c r="U568" s="840">
        <f t="shared" si="95"/>
        <v>0</v>
      </c>
      <c r="V568" s="850"/>
      <c r="W568" s="850"/>
      <c r="X568" s="58"/>
      <c r="Y568" s="58"/>
      <c r="Z568" s="58"/>
      <c r="AA568" s="58"/>
      <c r="AB568" s="58"/>
      <c r="AC568" s="58"/>
      <c r="AD568" s="58"/>
      <c r="AE568" s="58"/>
      <c r="AF568" s="851"/>
      <c r="AG568" s="2973"/>
      <c r="AH568" s="4187"/>
      <c r="AI568" s="4187"/>
      <c r="AJ568" s="4188"/>
      <c r="AK568" s="4187"/>
      <c r="AL568" s="4187"/>
      <c r="AM568" s="4189"/>
      <c r="AN568" s="4190"/>
      <c r="AO568" s="4187"/>
      <c r="AP568" s="4187"/>
      <c r="AQ568" s="4187"/>
      <c r="AR568" s="4191"/>
      <c r="AS568" s="1884"/>
      <c r="AT568" s="4187"/>
      <c r="AU568" s="4192"/>
      <c r="AV568" s="4192"/>
      <c r="AW568" s="1884"/>
      <c r="AX568" s="1884"/>
      <c r="AY568" s="4193"/>
      <c r="AZ568" s="1423"/>
      <c r="BA568" s="1423"/>
      <c r="BB568" s="1423"/>
      <c r="BC568" s="1423"/>
      <c r="BD568" s="1423"/>
      <c r="BE568" s="4175"/>
      <c r="BF568" s="4194"/>
      <c r="BG568" s="4195"/>
      <c r="BH568" s="4196"/>
      <c r="BI568" s="4197"/>
      <c r="BJ568" s="4198"/>
      <c r="BK568" s="4180"/>
      <c r="BL568" s="2024">
        <f t="shared" si="92"/>
        <v>0</v>
      </c>
      <c r="BM568" s="2169"/>
      <c r="BN568" s="1902"/>
      <c r="BO568" s="1878"/>
      <c r="BP568" s="1878"/>
      <c r="BQ568" s="1915"/>
      <c r="BR568" s="2120"/>
      <c r="BS568" s="1913"/>
      <c r="BT568" s="1913"/>
      <c r="BU568" s="1913"/>
      <c r="BV568" s="1913"/>
      <c r="BW568" s="1913"/>
      <c r="BX568" s="1913"/>
      <c r="BY568" s="1913"/>
      <c r="BZ568" s="1913"/>
      <c r="CA568" s="1913"/>
      <c r="CB568" s="1913"/>
      <c r="CC568" s="2121"/>
      <c r="CD568" s="1966" t="s">
        <v>1713</v>
      </c>
    </row>
    <row r="569" spans="1:82" s="839" customFormat="1" ht="59.25" customHeight="1" thickBot="1" x14ac:dyDescent="0.25">
      <c r="A569" s="852" t="s">
        <v>161</v>
      </c>
      <c r="B569" s="853" t="s">
        <v>127</v>
      </c>
      <c r="C569" s="883" t="s">
        <v>132</v>
      </c>
      <c r="D569" s="855">
        <v>70</v>
      </c>
      <c r="E569" s="47" t="s">
        <v>2383</v>
      </c>
      <c r="F569" s="67" t="s">
        <v>2384</v>
      </c>
      <c r="G569" s="49">
        <v>0</v>
      </c>
      <c r="H569" s="49" t="s">
        <v>0</v>
      </c>
      <c r="I569" s="939">
        <v>1</v>
      </c>
      <c r="J569" s="493">
        <v>0.25</v>
      </c>
      <c r="K569" s="50"/>
      <c r="L569" s="857">
        <f t="shared" ref="L569" si="96">+M569+N569+O569+P569+Q569+R569+S569+T569</f>
        <v>5000000</v>
      </c>
      <c r="M569" s="831">
        <v>5000000</v>
      </c>
      <c r="N569" s="927"/>
      <c r="O569" s="927"/>
      <c r="P569" s="927"/>
      <c r="Q569" s="927"/>
      <c r="R569" s="927"/>
      <c r="S569" s="927"/>
      <c r="T569" s="927"/>
      <c r="U569" s="840">
        <f t="shared" si="95"/>
        <v>0</v>
      </c>
      <c r="V569" s="928"/>
      <c r="W569" s="928"/>
      <c r="X569" s="52"/>
      <c r="Y569" s="52"/>
      <c r="Z569" s="52"/>
      <c r="AA569" s="52"/>
      <c r="AB569" s="52"/>
      <c r="AC569" s="52"/>
      <c r="AD569" s="52"/>
      <c r="AE569" s="52"/>
      <c r="AF569" s="746"/>
      <c r="AG569" s="2288"/>
      <c r="AH569" s="4235"/>
      <c r="AI569" s="4235"/>
      <c r="AJ569" s="4455"/>
      <c r="AK569" s="4451"/>
      <c r="AL569" s="4451"/>
      <c r="AM569" s="4910"/>
      <c r="AN569" s="4236"/>
      <c r="AO569" s="4711"/>
      <c r="AP569" s="4711"/>
      <c r="AQ569" s="4711"/>
      <c r="AR569" s="4541"/>
      <c r="AS569" s="4911"/>
      <c r="AT569" s="4458"/>
      <c r="AU569" s="3482"/>
      <c r="AV569" s="3482"/>
      <c r="AW569" s="4912"/>
      <c r="AX569" s="4912"/>
      <c r="AY569" s="4913"/>
      <c r="AZ569" s="1423"/>
      <c r="BA569" s="1423"/>
      <c r="BB569" s="1423"/>
      <c r="BC569" s="1423"/>
      <c r="BD569" s="1423"/>
      <c r="BE569" s="4175"/>
      <c r="BF569" s="4460"/>
      <c r="BG569" s="4235"/>
      <c r="BH569" s="4384"/>
      <c r="BI569" s="4386"/>
      <c r="BJ569" s="4411"/>
      <c r="BK569" s="4180"/>
      <c r="BL569" s="2024">
        <f t="shared" si="92"/>
        <v>0</v>
      </c>
      <c r="BM569" s="2024">
        <f>L569-(BI569+BI570+BI571++BI572+BI573+BI574)</f>
        <v>5000000</v>
      </c>
      <c r="BN569" s="1902"/>
      <c r="BO569" s="1878"/>
      <c r="BP569" s="1878"/>
      <c r="BQ569" s="1915"/>
      <c r="BR569" s="2045"/>
      <c r="BS569" s="1861"/>
      <c r="BT569" s="1861"/>
      <c r="BU569" s="1861"/>
      <c r="BV569" s="1861"/>
      <c r="BW569" s="1861"/>
      <c r="BX569" s="1861"/>
      <c r="BY569" s="1861"/>
      <c r="BZ569" s="1861"/>
      <c r="CA569" s="1861"/>
      <c r="CB569" s="1861"/>
      <c r="CC569" s="1862"/>
      <c r="CD569" s="1966" t="s">
        <v>1713</v>
      </c>
    </row>
    <row r="570" spans="1:82" s="839" customFormat="1" ht="21" customHeight="1" thickBot="1" x14ac:dyDescent="0.25">
      <c r="A570" s="837" t="s">
        <v>161</v>
      </c>
      <c r="B570" s="827" t="s">
        <v>127</v>
      </c>
      <c r="C570" s="911" t="s">
        <v>132</v>
      </c>
      <c r="D570" s="918">
        <v>70</v>
      </c>
      <c r="E570" s="575" t="s">
        <v>2383</v>
      </c>
      <c r="F570" s="608" t="s">
        <v>2384</v>
      </c>
      <c r="G570" s="576">
        <v>0</v>
      </c>
      <c r="H570" s="576" t="s">
        <v>0</v>
      </c>
      <c r="I570" s="941">
        <v>1</v>
      </c>
      <c r="J570" s="454">
        <v>0.25</v>
      </c>
      <c r="K570" s="25"/>
      <c r="L570" s="830"/>
      <c r="M570" s="832"/>
      <c r="N570" s="832"/>
      <c r="O570" s="832"/>
      <c r="P570" s="832"/>
      <c r="Q570" s="832"/>
      <c r="R570" s="832"/>
      <c r="S570" s="832"/>
      <c r="T570" s="832"/>
      <c r="U570" s="840">
        <f t="shared" si="95"/>
        <v>0</v>
      </c>
      <c r="V570" s="838"/>
      <c r="W570" s="838"/>
      <c r="X570" s="7"/>
      <c r="Y570" s="7"/>
      <c r="Z570" s="7"/>
      <c r="AA570" s="7"/>
      <c r="AB570" s="7"/>
      <c r="AC570" s="7"/>
      <c r="AD570" s="7"/>
      <c r="AE570" s="7"/>
      <c r="AF570" s="791"/>
      <c r="AG570" s="2976"/>
      <c r="AH570" s="4181"/>
      <c r="AI570" s="4181"/>
      <c r="AJ570" s="4182"/>
      <c r="AK570" s="4181"/>
      <c r="AL570" s="4181"/>
      <c r="AM570" s="4183"/>
      <c r="AN570" s="4184"/>
      <c r="AO570" s="4181"/>
      <c r="AP570" s="4181"/>
      <c r="AQ570" s="4181"/>
      <c r="AR570" s="4185"/>
      <c r="AS570" s="1867"/>
      <c r="AT570" s="4181"/>
      <c r="AU570" s="2452"/>
      <c r="AV570" s="2452"/>
      <c r="AW570" s="1867"/>
      <c r="AX570" s="1867"/>
      <c r="AY570" s="4186"/>
      <c r="AZ570" s="1423"/>
      <c r="BA570" s="1423"/>
      <c r="BB570" s="1423"/>
      <c r="BC570" s="1423"/>
      <c r="BD570" s="1423"/>
      <c r="BE570" s="4175"/>
      <c r="BF570" s="4176"/>
      <c r="BG570" s="4171"/>
      <c r="BH570" s="4177"/>
      <c r="BI570" s="4178"/>
      <c r="BJ570" s="4179"/>
      <c r="BK570" s="4180"/>
      <c r="BL570" s="2024">
        <f t="shared" si="92"/>
        <v>0</v>
      </c>
      <c r="BM570" s="2169"/>
      <c r="BN570" s="1902"/>
      <c r="BO570" s="1878"/>
      <c r="BP570" s="1878"/>
      <c r="BQ570" s="1915"/>
      <c r="BR570" s="2105"/>
      <c r="BS570" s="2106"/>
      <c r="BT570" s="2106"/>
      <c r="BU570" s="2106"/>
      <c r="BV570" s="2106"/>
      <c r="BW570" s="2106"/>
      <c r="BX570" s="2106"/>
      <c r="BY570" s="2106"/>
      <c r="BZ570" s="2106"/>
      <c r="CA570" s="2106"/>
      <c r="CB570" s="2106"/>
      <c r="CC570" s="2107"/>
      <c r="CD570" s="1966" t="s">
        <v>1713</v>
      </c>
    </row>
    <row r="571" spans="1:82" s="839" customFormat="1" ht="21" customHeight="1" thickBot="1" x14ac:dyDescent="0.25">
      <c r="A571" s="837" t="s">
        <v>161</v>
      </c>
      <c r="B571" s="827" t="s">
        <v>127</v>
      </c>
      <c r="C571" s="911" t="s">
        <v>132</v>
      </c>
      <c r="D571" s="918">
        <v>70</v>
      </c>
      <c r="E571" s="575" t="s">
        <v>2383</v>
      </c>
      <c r="F571" s="608" t="s">
        <v>2384</v>
      </c>
      <c r="G571" s="576">
        <v>0</v>
      </c>
      <c r="H571" s="576" t="s">
        <v>0</v>
      </c>
      <c r="I571" s="941">
        <v>1</v>
      </c>
      <c r="J571" s="454">
        <v>0.25</v>
      </c>
      <c r="K571" s="25"/>
      <c r="L571" s="830"/>
      <c r="M571" s="832"/>
      <c r="N571" s="832"/>
      <c r="O571" s="832"/>
      <c r="P571" s="832"/>
      <c r="Q571" s="832"/>
      <c r="R571" s="832"/>
      <c r="S571" s="832"/>
      <c r="T571" s="832"/>
      <c r="U571" s="840">
        <f t="shared" si="95"/>
        <v>0</v>
      </c>
      <c r="V571" s="838"/>
      <c r="W571" s="838"/>
      <c r="X571" s="7"/>
      <c r="Y571" s="7"/>
      <c r="Z571" s="7"/>
      <c r="AA571" s="7"/>
      <c r="AB571" s="7"/>
      <c r="AC571" s="7"/>
      <c r="AD571" s="7"/>
      <c r="AE571" s="7"/>
      <c r="AF571" s="791"/>
      <c r="AG571" s="2976"/>
      <c r="AH571" s="4181"/>
      <c r="AI571" s="4181"/>
      <c r="AJ571" s="4182"/>
      <c r="AK571" s="4181"/>
      <c r="AL571" s="4181"/>
      <c r="AM571" s="4183"/>
      <c r="AN571" s="4184"/>
      <c r="AO571" s="4181"/>
      <c r="AP571" s="4181"/>
      <c r="AQ571" s="4181"/>
      <c r="AR571" s="4185"/>
      <c r="AS571" s="1867"/>
      <c r="AT571" s="4181"/>
      <c r="AU571" s="2452"/>
      <c r="AV571" s="2452"/>
      <c r="AW571" s="1867"/>
      <c r="AX571" s="1867"/>
      <c r="AY571" s="4186"/>
      <c r="AZ571" s="1423"/>
      <c r="BA571" s="1423"/>
      <c r="BB571" s="1423"/>
      <c r="BC571" s="1423"/>
      <c r="BD571" s="1423"/>
      <c r="BE571" s="4175"/>
      <c r="BF571" s="4176"/>
      <c r="BG571" s="4171"/>
      <c r="BH571" s="4177"/>
      <c r="BI571" s="4178"/>
      <c r="BJ571" s="4179"/>
      <c r="BK571" s="4180"/>
      <c r="BL571" s="2024">
        <f t="shared" si="92"/>
        <v>0</v>
      </c>
      <c r="BM571" s="2169"/>
      <c r="BN571" s="1902"/>
      <c r="BO571" s="1878"/>
      <c r="BP571" s="1878"/>
      <c r="BQ571" s="1915"/>
      <c r="BR571" s="2105"/>
      <c r="BS571" s="2106"/>
      <c r="BT571" s="2106"/>
      <c r="BU571" s="2106"/>
      <c r="BV571" s="2106"/>
      <c r="BW571" s="2106"/>
      <c r="BX571" s="2106"/>
      <c r="BY571" s="2106"/>
      <c r="BZ571" s="2106"/>
      <c r="CA571" s="2106"/>
      <c r="CB571" s="2106"/>
      <c r="CC571" s="2107"/>
      <c r="CD571" s="1966" t="s">
        <v>1713</v>
      </c>
    </row>
    <row r="572" spans="1:82" s="839" customFormat="1" ht="21" customHeight="1" thickBot="1" x14ac:dyDescent="0.25">
      <c r="A572" s="837" t="s">
        <v>161</v>
      </c>
      <c r="B572" s="827" t="s">
        <v>127</v>
      </c>
      <c r="C572" s="911" t="s">
        <v>132</v>
      </c>
      <c r="D572" s="918">
        <v>70</v>
      </c>
      <c r="E572" s="575" t="s">
        <v>2383</v>
      </c>
      <c r="F572" s="608" t="s">
        <v>2384</v>
      </c>
      <c r="G572" s="576">
        <v>0</v>
      </c>
      <c r="H572" s="576" t="s">
        <v>0</v>
      </c>
      <c r="I572" s="941">
        <v>1</v>
      </c>
      <c r="J572" s="454">
        <v>0.25</v>
      </c>
      <c r="K572" s="25"/>
      <c r="L572" s="830"/>
      <c r="M572" s="832"/>
      <c r="N572" s="832"/>
      <c r="O572" s="832"/>
      <c r="P572" s="832"/>
      <c r="Q572" s="832"/>
      <c r="R572" s="832"/>
      <c r="S572" s="832"/>
      <c r="T572" s="832"/>
      <c r="U572" s="840">
        <f t="shared" si="95"/>
        <v>0</v>
      </c>
      <c r="V572" s="838"/>
      <c r="W572" s="838"/>
      <c r="X572" s="7"/>
      <c r="Y572" s="7"/>
      <c r="Z572" s="7"/>
      <c r="AA572" s="7"/>
      <c r="AB572" s="7"/>
      <c r="AC572" s="7"/>
      <c r="AD572" s="7"/>
      <c r="AE572" s="7"/>
      <c r="AF572" s="791"/>
      <c r="AG572" s="2976"/>
      <c r="AH572" s="4181"/>
      <c r="AI572" s="4181"/>
      <c r="AJ572" s="4182"/>
      <c r="AK572" s="4181"/>
      <c r="AL572" s="4181"/>
      <c r="AM572" s="4183"/>
      <c r="AN572" s="4184"/>
      <c r="AO572" s="4181"/>
      <c r="AP572" s="4181"/>
      <c r="AQ572" s="4181"/>
      <c r="AR572" s="4185"/>
      <c r="AS572" s="1867"/>
      <c r="AT572" s="4181"/>
      <c r="AU572" s="2452"/>
      <c r="AV572" s="2452"/>
      <c r="AW572" s="1867"/>
      <c r="AX572" s="1867"/>
      <c r="AY572" s="4186"/>
      <c r="AZ572" s="1423"/>
      <c r="BA572" s="1423"/>
      <c r="BB572" s="1423"/>
      <c r="BC572" s="1423"/>
      <c r="BD572" s="1423"/>
      <c r="BE572" s="4175"/>
      <c r="BF572" s="4176"/>
      <c r="BG572" s="4171"/>
      <c r="BH572" s="4177"/>
      <c r="BI572" s="4178"/>
      <c r="BJ572" s="4179"/>
      <c r="BK572" s="4180"/>
      <c r="BL572" s="2024">
        <f t="shared" si="92"/>
        <v>0</v>
      </c>
      <c r="BM572" s="2169"/>
      <c r="BN572" s="1902"/>
      <c r="BO572" s="1878"/>
      <c r="BP572" s="1878"/>
      <c r="BQ572" s="1915"/>
      <c r="BR572" s="2105"/>
      <c r="BS572" s="2106"/>
      <c r="BT572" s="2106"/>
      <c r="BU572" s="2106"/>
      <c r="BV572" s="2106"/>
      <c r="BW572" s="2106"/>
      <c r="BX572" s="2106"/>
      <c r="BY572" s="2106"/>
      <c r="BZ572" s="2106"/>
      <c r="CA572" s="2106"/>
      <c r="CB572" s="2106"/>
      <c r="CC572" s="2107"/>
      <c r="CD572" s="1966" t="s">
        <v>1713</v>
      </c>
    </row>
    <row r="573" spans="1:82" s="839" customFormat="1" ht="21" customHeight="1" thickBot="1" x14ac:dyDescent="0.25">
      <c r="A573" s="837" t="s">
        <v>161</v>
      </c>
      <c r="B573" s="827" t="s">
        <v>127</v>
      </c>
      <c r="C573" s="911" t="s">
        <v>132</v>
      </c>
      <c r="D573" s="918">
        <v>70</v>
      </c>
      <c r="E573" s="575" t="s">
        <v>2383</v>
      </c>
      <c r="F573" s="608" t="s">
        <v>2384</v>
      </c>
      <c r="G573" s="576">
        <v>0</v>
      </c>
      <c r="H573" s="576" t="s">
        <v>0</v>
      </c>
      <c r="I573" s="941">
        <v>1</v>
      </c>
      <c r="J573" s="454">
        <v>0.25</v>
      </c>
      <c r="K573" s="25"/>
      <c r="L573" s="830"/>
      <c r="M573" s="832"/>
      <c r="N573" s="832"/>
      <c r="O573" s="832"/>
      <c r="P573" s="832"/>
      <c r="Q573" s="832"/>
      <c r="R573" s="832"/>
      <c r="S573" s="832"/>
      <c r="T573" s="832"/>
      <c r="U573" s="840">
        <f t="shared" si="95"/>
        <v>0</v>
      </c>
      <c r="V573" s="838"/>
      <c r="W573" s="838"/>
      <c r="X573" s="7"/>
      <c r="Y573" s="7"/>
      <c r="Z573" s="7"/>
      <c r="AA573" s="7"/>
      <c r="AB573" s="7"/>
      <c r="AC573" s="7"/>
      <c r="AD573" s="7"/>
      <c r="AE573" s="7"/>
      <c r="AF573" s="791"/>
      <c r="AG573" s="2976"/>
      <c r="AH573" s="4181"/>
      <c r="AI573" s="4181"/>
      <c r="AJ573" s="4182"/>
      <c r="AK573" s="4181"/>
      <c r="AL573" s="4181"/>
      <c r="AM573" s="4183"/>
      <c r="AN573" s="4184"/>
      <c r="AO573" s="4181"/>
      <c r="AP573" s="4181"/>
      <c r="AQ573" s="4181"/>
      <c r="AR573" s="4185"/>
      <c r="AS573" s="1867"/>
      <c r="AT573" s="4181"/>
      <c r="AU573" s="2452"/>
      <c r="AV573" s="2452"/>
      <c r="AW573" s="1867"/>
      <c r="AX573" s="1867"/>
      <c r="AY573" s="4186"/>
      <c r="AZ573" s="1423"/>
      <c r="BA573" s="1423"/>
      <c r="BB573" s="1423"/>
      <c r="BC573" s="1423"/>
      <c r="BD573" s="1423"/>
      <c r="BE573" s="4175"/>
      <c r="BF573" s="4176"/>
      <c r="BG573" s="4171"/>
      <c r="BH573" s="4177"/>
      <c r="BI573" s="4178"/>
      <c r="BJ573" s="4179"/>
      <c r="BK573" s="4180"/>
      <c r="BL573" s="2024">
        <f t="shared" si="92"/>
        <v>0</v>
      </c>
      <c r="BM573" s="2169"/>
      <c r="BN573" s="1902"/>
      <c r="BO573" s="1878"/>
      <c r="BP573" s="1878"/>
      <c r="BQ573" s="1915"/>
      <c r="BR573" s="2105"/>
      <c r="BS573" s="2106"/>
      <c r="BT573" s="2106"/>
      <c r="BU573" s="2106"/>
      <c r="BV573" s="2106"/>
      <c r="BW573" s="2106"/>
      <c r="BX573" s="2106"/>
      <c r="BY573" s="2106"/>
      <c r="BZ573" s="2106"/>
      <c r="CA573" s="2106"/>
      <c r="CB573" s="2106"/>
      <c r="CC573" s="2107"/>
      <c r="CD573" s="1966" t="s">
        <v>1713</v>
      </c>
    </row>
    <row r="574" spans="1:82" s="839" customFormat="1" ht="21" customHeight="1" thickBot="1" x14ac:dyDescent="0.25">
      <c r="A574" s="841" t="s">
        <v>161</v>
      </c>
      <c r="B574" s="842" t="s">
        <v>127</v>
      </c>
      <c r="C574" s="942" t="s">
        <v>132</v>
      </c>
      <c r="D574" s="934">
        <v>70</v>
      </c>
      <c r="E574" s="581" t="s">
        <v>2383</v>
      </c>
      <c r="F574" s="609" t="s">
        <v>2384</v>
      </c>
      <c r="G574" s="582">
        <v>0</v>
      </c>
      <c r="H574" s="582" t="s">
        <v>0</v>
      </c>
      <c r="I574" s="943">
        <v>1</v>
      </c>
      <c r="J574" s="496">
        <v>0.25</v>
      </c>
      <c r="K574" s="56"/>
      <c r="L574" s="848"/>
      <c r="M574" s="849"/>
      <c r="N574" s="849"/>
      <c r="O574" s="849"/>
      <c r="P574" s="849"/>
      <c r="Q574" s="849"/>
      <c r="R574" s="849"/>
      <c r="S574" s="849"/>
      <c r="T574" s="849"/>
      <c r="U574" s="840">
        <f t="shared" si="95"/>
        <v>0</v>
      </c>
      <c r="V574" s="850"/>
      <c r="W574" s="850"/>
      <c r="X574" s="58"/>
      <c r="Y574" s="58"/>
      <c r="Z574" s="58"/>
      <c r="AA574" s="58"/>
      <c r="AB574" s="58"/>
      <c r="AC574" s="58"/>
      <c r="AD574" s="58"/>
      <c r="AE574" s="58"/>
      <c r="AF574" s="851"/>
      <c r="AG574" s="2973"/>
      <c r="AH574" s="4187"/>
      <c r="AI574" s="4187"/>
      <c r="AJ574" s="4188"/>
      <c r="AK574" s="4187"/>
      <c r="AL574" s="4187"/>
      <c r="AM574" s="4189"/>
      <c r="AN574" s="4190"/>
      <c r="AO574" s="4187"/>
      <c r="AP574" s="4187"/>
      <c r="AQ574" s="4187"/>
      <c r="AR574" s="4191"/>
      <c r="AS574" s="1884"/>
      <c r="AT574" s="4187"/>
      <c r="AU574" s="4192"/>
      <c r="AV574" s="4192"/>
      <c r="AW574" s="1884"/>
      <c r="AX574" s="1884"/>
      <c r="AY574" s="4193"/>
      <c r="AZ574" s="1423"/>
      <c r="BA574" s="1423"/>
      <c r="BB574" s="1423"/>
      <c r="BC574" s="1423"/>
      <c r="BD574" s="1423"/>
      <c r="BE574" s="4175"/>
      <c r="BF574" s="4194"/>
      <c r="BG574" s="4195"/>
      <c r="BH574" s="4196"/>
      <c r="BI574" s="4197"/>
      <c r="BJ574" s="4198"/>
      <c r="BK574" s="4180"/>
      <c r="BL574" s="2024">
        <f t="shared" si="92"/>
        <v>0</v>
      </c>
      <c r="BM574" s="2169"/>
      <c r="BN574" s="1902"/>
      <c r="BO574" s="1878"/>
      <c r="BP574" s="1878"/>
      <c r="BQ574" s="1915"/>
      <c r="BR574" s="2120"/>
      <c r="BS574" s="1913"/>
      <c r="BT574" s="1913"/>
      <c r="BU574" s="1913"/>
      <c r="BV574" s="1913"/>
      <c r="BW574" s="1913"/>
      <c r="BX574" s="1913"/>
      <c r="BY574" s="1913"/>
      <c r="BZ574" s="1913"/>
      <c r="CA574" s="1913"/>
      <c r="CB574" s="1913"/>
      <c r="CC574" s="2121"/>
      <c r="CD574" s="1966" t="s">
        <v>1713</v>
      </c>
    </row>
    <row r="575" spans="1:82" ht="25.5" customHeight="1" thickBot="1" x14ac:dyDescent="0.25">
      <c r="A575" s="59" t="s">
        <v>161</v>
      </c>
      <c r="B575" s="60" t="s">
        <v>127</v>
      </c>
      <c r="C575" s="72" t="s">
        <v>132</v>
      </c>
      <c r="D575" s="163">
        <v>71</v>
      </c>
      <c r="E575" s="47" t="s">
        <v>40</v>
      </c>
      <c r="F575" s="67" t="s">
        <v>41</v>
      </c>
      <c r="G575" s="49">
        <v>0</v>
      </c>
      <c r="H575" s="49" t="s">
        <v>0</v>
      </c>
      <c r="I575" s="49">
        <v>1</v>
      </c>
      <c r="J575" s="380"/>
      <c r="K575" s="319"/>
      <c r="L575" s="293">
        <f t="shared" si="79"/>
        <v>0</v>
      </c>
      <c r="M575" s="52"/>
      <c r="N575" s="52"/>
      <c r="O575" s="52"/>
      <c r="P575" s="52"/>
      <c r="Q575" s="52"/>
      <c r="R575" s="52"/>
      <c r="S575" s="52"/>
      <c r="T575" s="52"/>
      <c r="U575" s="168">
        <f t="shared" ref="U575:U580" si="97">SUBTOTAL(9,V575:AC575)</f>
        <v>0</v>
      </c>
      <c r="V575" s="52"/>
      <c r="W575" s="52"/>
      <c r="X575" s="52"/>
      <c r="Y575" s="52"/>
      <c r="Z575" s="52"/>
      <c r="AA575" s="52"/>
      <c r="AB575" s="52"/>
      <c r="AC575" s="52"/>
      <c r="AD575" s="52"/>
      <c r="AE575" s="52"/>
      <c r="AF575" s="52"/>
      <c r="AG575" s="2040" t="s">
        <v>424</v>
      </c>
      <c r="AH575" s="2040" t="s">
        <v>425</v>
      </c>
      <c r="AI575" s="1462"/>
      <c r="AJ575" s="1462"/>
      <c r="AK575" s="1462"/>
      <c r="AL575" s="1462"/>
      <c r="AM575" s="1923"/>
      <c r="AN575" s="1923"/>
      <c r="AO575" s="1462"/>
      <c r="AP575" s="1462"/>
      <c r="AQ575" s="1462"/>
      <c r="AR575" s="1462"/>
      <c r="AS575" s="3755" t="s">
        <v>5867</v>
      </c>
      <c r="AT575" s="3756" t="s">
        <v>382</v>
      </c>
      <c r="AU575" s="3757">
        <v>1</v>
      </c>
      <c r="AV575" s="3757">
        <v>1</v>
      </c>
      <c r="AW575" s="3758">
        <v>42887</v>
      </c>
      <c r="AX575" s="3758">
        <v>42977</v>
      </c>
      <c r="AY575" s="2288">
        <v>0</v>
      </c>
      <c r="AZ575" s="1459"/>
      <c r="BA575" s="1459"/>
      <c r="BB575" s="1459"/>
      <c r="BC575" s="2171"/>
      <c r="BD575" s="2171"/>
      <c r="BE575" s="2172"/>
      <c r="BF575" s="2173"/>
      <c r="BG575" s="2171"/>
      <c r="BH575" s="2172"/>
      <c r="BI575" s="2174"/>
      <c r="BJ575" s="2172"/>
      <c r="BK575" s="2172"/>
      <c r="BL575" s="2175">
        <f t="shared" ref="BL575:BL627" si="98">BF575-BI575</f>
        <v>0</v>
      </c>
      <c r="BM575" s="2176">
        <f>L575-(BI575:BI580)</f>
        <v>0</v>
      </c>
      <c r="BN575" s="2177"/>
      <c r="BO575" s="2177"/>
      <c r="BP575" s="2177"/>
      <c r="BQ575" s="2177"/>
      <c r="BR575" s="2177"/>
      <c r="BS575" s="2177"/>
      <c r="BT575" s="2177"/>
      <c r="BU575" s="2177"/>
      <c r="BV575" s="2177"/>
      <c r="BW575" s="2177"/>
      <c r="BX575" s="2177"/>
      <c r="BY575" s="2177"/>
      <c r="BZ575" s="2177"/>
      <c r="CA575" s="2177"/>
      <c r="CB575" s="2177"/>
      <c r="CC575" s="2177"/>
      <c r="CD575" s="2046" t="s">
        <v>134</v>
      </c>
    </row>
    <row r="576" spans="1:82" ht="25.5" customHeight="1" thickBot="1" x14ac:dyDescent="0.25">
      <c r="A576" s="164" t="s">
        <v>161</v>
      </c>
      <c r="B576" s="330" t="s">
        <v>127</v>
      </c>
      <c r="C576" s="331" t="s">
        <v>132</v>
      </c>
      <c r="D576" s="272">
        <v>71</v>
      </c>
      <c r="E576" s="322" t="s">
        <v>40</v>
      </c>
      <c r="F576" s="336" t="s">
        <v>41</v>
      </c>
      <c r="G576" s="323">
        <v>0</v>
      </c>
      <c r="H576" s="323" t="s">
        <v>0</v>
      </c>
      <c r="I576" s="323">
        <v>1</v>
      </c>
      <c r="J576" s="381"/>
      <c r="K576" s="319"/>
      <c r="L576" s="290"/>
      <c r="M576" s="281"/>
      <c r="N576" s="281"/>
      <c r="O576" s="281"/>
      <c r="P576" s="281"/>
      <c r="Q576" s="281"/>
      <c r="R576" s="281"/>
      <c r="S576" s="281"/>
      <c r="T576" s="281"/>
      <c r="U576" s="266">
        <f t="shared" si="97"/>
        <v>0</v>
      </c>
      <c r="V576" s="281"/>
      <c r="W576" s="281"/>
      <c r="X576" s="281"/>
      <c r="Y576" s="281"/>
      <c r="Z576" s="281"/>
      <c r="AA576" s="281"/>
      <c r="AB576" s="281"/>
      <c r="AC576" s="281"/>
      <c r="AD576" s="281"/>
      <c r="AE576" s="281"/>
      <c r="AF576" s="281"/>
      <c r="AG576" s="2060"/>
      <c r="AH576" s="2047"/>
      <c r="AI576" s="2047"/>
      <c r="AJ576" s="2047"/>
      <c r="AK576" s="2047"/>
      <c r="AL576" s="2047"/>
      <c r="AM576" s="4064"/>
      <c r="AN576" s="4064"/>
      <c r="AO576" s="2047"/>
      <c r="AP576" s="2047"/>
      <c r="AQ576" s="2047"/>
      <c r="AR576" s="2047"/>
      <c r="AS576" s="2061"/>
      <c r="AT576" s="2062"/>
      <c r="AU576" s="2063"/>
      <c r="AV576" s="2063"/>
      <c r="AW576" s="2064"/>
      <c r="AX576" s="2064"/>
      <c r="AY576" s="2065"/>
      <c r="AZ576" s="2048"/>
      <c r="BA576" s="2048"/>
      <c r="BB576" s="2048"/>
      <c r="BC576" s="2179"/>
      <c r="BD576" s="2179"/>
      <c r="BE576" s="2180"/>
      <c r="BF576" s="2181"/>
      <c r="BG576" s="2179"/>
      <c r="BH576" s="2180"/>
      <c r="BI576" s="2182"/>
      <c r="BJ576" s="2180"/>
      <c r="BK576" s="2180"/>
      <c r="BL576" s="2183">
        <f t="shared" si="98"/>
        <v>0</v>
      </c>
      <c r="BM576" s="2184"/>
      <c r="BN576" s="2177"/>
      <c r="BO576" s="2177"/>
      <c r="BP576" s="2177"/>
      <c r="BQ576" s="2177"/>
      <c r="BR576" s="2177"/>
      <c r="BS576" s="2177"/>
      <c r="BT576" s="2177"/>
      <c r="BU576" s="2177"/>
      <c r="BV576" s="2177"/>
      <c r="BW576" s="2177"/>
      <c r="BX576" s="2177"/>
      <c r="BY576" s="2177"/>
      <c r="BZ576" s="2177"/>
      <c r="CA576" s="2177"/>
      <c r="CB576" s="2177"/>
      <c r="CC576" s="2177"/>
      <c r="CD576" s="2046" t="s">
        <v>134</v>
      </c>
    </row>
    <row r="577" spans="1:82" ht="25.5" customHeight="1" thickBot="1" x14ac:dyDescent="0.25">
      <c r="A577" s="164" t="s">
        <v>161</v>
      </c>
      <c r="B577" s="330" t="s">
        <v>127</v>
      </c>
      <c r="C577" s="331" t="s">
        <v>132</v>
      </c>
      <c r="D577" s="272">
        <v>71</v>
      </c>
      <c r="E577" s="322" t="s">
        <v>40</v>
      </c>
      <c r="F577" s="336" t="s">
        <v>41</v>
      </c>
      <c r="G577" s="323">
        <v>0</v>
      </c>
      <c r="H577" s="323" t="s">
        <v>0</v>
      </c>
      <c r="I577" s="323">
        <v>1</v>
      </c>
      <c r="J577" s="381"/>
      <c r="K577" s="319"/>
      <c r="L577" s="290"/>
      <c r="M577" s="281"/>
      <c r="N577" s="281"/>
      <c r="O577" s="281"/>
      <c r="P577" s="281"/>
      <c r="Q577" s="281"/>
      <c r="R577" s="281"/>
      <c r="S577" s="281"/>
      <c r="T577" s="281"/>
      <c r="U577" s="266">
        <f t="shared" si="97"/>
        <v>0</v>
      </c>
      <c r="V577" s="281"/>
      <c r="W577" s="281"/>
      <c r="X577" s="281"/>
      <c r="Y577" s="281"/>
      <c r="Z577" s="281"/>
      <c r="AA577" s="281"/>
      <c r="AB577" s="281"/>
      <c r="AC577" s="281"/>
      <c r="AD577" s="281"/>
      <c r="AE577" s="281"/>
      <c r="AF577" s="281"/>
      <c r="AG577" s="2060"/>
      <c r="AH577" s="2047"/>
      <c r="AI577" s="2047"/>
      <c r="AJ577" s="2047"/>
      <c r="AK577" s="2047"/>
      <c r="AL577" s="2047"/>
      <c r="AM577" s="4064"/>
      <c r="AN577" s="4064"/>
      <c r="AO577" s="2047"/>
      <c r="AP577" s="2047"/>
      <c r="AQ577" s="2047"/>
      <c r="AR577" s="2047"/>
      <c r="AS577" s="2061"/>
      <c r="AT577" s="2062"/>
      <c r="AU577" s="2063"/>
      <c r="AV577" s="2063"/>
      <c r="AW577" s="2064"/>
      <c r="AX577" s="2064"/>
      <c r="AY577" s="2065"/>
      <c r="AZ577" s="2048"/>
      <c r="BA577" s="2048"/>
      <c r="BB577" s="2048"/>
      <c r="BC577" s="2179"/>
      <c r="BD577" s="2179"/>
      <c r="BE577" s="2180"/>
      <c r="BF577" s="2181"/>
      <c r="BG577" s="2179"/>
      <c r="BH577" s="2180"/>
      <c r="BI577" s="2182"/>
      <c r="BJ577" s="2180"/>
      <c r="BK577" s="2180"/>
      <c r="BL577" s="2183">
        <f t="shared" si="98"/>
        <v>0</v>
      </c>
      <c r="BM577" s="2184"/>
      <c r="BN577" s="2177"/>
      <c r="BO577" s="2177"/>
      <c r="BP577" s="2177"/>
      <c r="BQ577" s="2177"/>
      <c r="BR577" s="2177"/>
      <c r="BS577" s="2177"/>
      <c r="BT577" s="2177"/>
      <c r="BU577" s="2177"/>
      <c r="BV577" s="2177"/>
      <c r="BW577" s="2177"/>
      <c r="BX577" s="2177"/>
      <c r="BY577" s="2177"/>
      <c r="BZ577" s="2177"/>
      <c r="CA577" s="2177"/>
      <c r="CB577" s="2177"/>
      <c r="CC577" s="2177"/>
      <c r="CD577" s="2046" t="s">
        <v>134</v>
      </c>
    </row>
    <row r="578" spans="1:82" ht="25.5" customHeight="1" thickBot="1" x14ac:dyDescent="0.25">
      <c r="A578" s="164" t="s">
        <v>161</v>
      </c>
      <c r="B578" s="330" t="s">
        <v>127</v>
      </c>
      <c r="C578" s="331" t="s">
        <v>132</v>
      </c>
      <c r="D578" s="272">
        <v>71</v>
      </c>
      <c r="E578" s="322" t="s">
        <v>40</v>
      </c>
      <c r="F578" s="336" t="s">
        <v>41</v>
      </c>
      <c r="G578" s="323">
        <v>0</v>
      </c>
      <c r="H578" s="323" t="s">
        <v>0</v>
      </c>
      <c r="I578" s="323">
        <v>1</v>
      </c>
      <c r="J578" s="381"/>
      <c r="K578" s="319"/>
      <c r="L578" s="290"/>
      <c r="M578" s="281"/>
      <c r="N578" s="281"/>
      <c r="O578" s="281"/>
      <c r="P578" s="281"/>
      <c r="Q578" s="281"/>
      <c r="R578" s="281"/>
      <c r="S578" s="281"/>
      <c r="T578" s="281"/>
      <c r="U578" s="266">
        <f t="shared" si="97"/>
        <v>0</v>
      </c>
      <c r="V578" s="281"/>
      <c r="W578" s="281"/>
      <c r="X578" s="281"/>
      <c r="Y578" s="281"/>
      <c r="Z578" s="281"/>
      <c r="AA578" s="281"/>
      <c r="AB578" s="281"/>
      <c r="AC578" s="281"/>
      <c r="AD578" s="281"/>
      <c r="AE578" s="281"/>
      <c r="AF578" s="281"/>
      <c r="AG578" s="2060"/>
      <c r="AH578" s="2047"/>
      <c r="AI578" s="2047"/>
      <c r="AJ578" s="2047"/>
      <c r="AK578" s="2047"/>
      <c r="AL578" s="2047"/>
      <c r="AM578" s="4064"/>
      <c r="AN578" s="4064"/>
      <c r="AO578" s="2047"/>
      <c r="AP578" s="2047"/>
      <c r="AQ578" s="2047"/>
      <c r="AR578" s="2047"/>
      <c r="AS578" s="2061"/>
      <c r="AT578" s="2062"/>
      <c r="AU578" s="2063"/>
      <c r="AV578" s="2063"/>
      <c r="AW578" s="2064"/>
      <c r="AX578" s="2064"/>
      <c r="AY578" s="2065"/>
      <c r="AZ578" s="2048"/>
      <c r="BA578" s="2048"/>
      <c r="BB578" s="2048"/>
      <c r="BC578" s="2179"/>
      <c r="BD578" s="2179"/>
      <c r="BE578" s="2180"/>
      <c r="BF578" s="2181"/>
      <c r="BG578" s="2179"/>
      <c r="BH578" s="2180"/>
      <c r="BI578" s="2182"/>
      <c r="BJ578" s="2180"/>
      <c r="BK578" s="2180"/>
      <c r="BL578" s="2183">
        <f t="shared" si="98"/>
        <v>0</v>
      </c>
      <c r="BM578" s="2184"/>
      <c r="BN578" s="2177"/>
      <c r="BO578" s="2177"/>
      <c r="BP578" s="2177"/>
      <c r="BQ578" s="2177"/>
      <c r="BR578" s="2177"/>
      <c r="BS578" s="2177"/>
      <c r="BT578" s="2177"/>
      <c r="BU578" s="2177"/>
      <c r="BV578" s="2177"/>
      <c r="BW578" s="2177"/>
      <c r="BX578" s="2177"/>
      <c r="BY578" s="2177"/>
      <c r="BZ578" s="2177"/>
      <c r="CA578" s="2177"/>
      <c r="CB578" s="2177"/>
      <c r="CC578" s="2177"/>
      <c r="CD578" s="2046" t="s">
        <v>134</v>
      </c>
    </row>
    <row r="579" spans="1:82" ht="25.5" customHeight="1" thickBot="1" x14ac:dyDescent="0.25">
      <c r="A579" s="164" t="s">
        <v>161</v>
      </c>
      <c r="B579" s="330" t="s">
        <v>127</v>
      </c>
      <c r="C579" s="331" t="s">
        <v>132</v>
      </c>
      <c r="D579" s="272">
        <v>71</v>
      </c>
      <c r="E579" s="322" t="s">
        <v>40</v>
      </c>
      <c r="F579" s="336" t="s">
        <v>41</v>
      </c>
      <c r="G579" s="323">
        <v>0</v>
      </c>
      <c r="H579" s="323" t="s">
        <v>0</v>
      </c>
      <c r="I579" s="323">
        <v>1</v>
      </c>
      <c r="J579" s="381"/>
      <c r="K579" s="319"/>
      <c r="L579" s="290"/>
      <c r="M579" s="281"/>
      <c r="N579" s="281"/>
      <c r="O579" s="281"/>
      <c r="P579" s="281"/>
      <c r="Q579" s="281"/>
      <c r="R579" s="281"/>
      <c r="S579" s="281"/>
      <c r="T579" s="281"/>
      <c r="U579" s="266">
        <f t="shared" si="97"/>
        <v>0</v>
      </c>
      <c r="V579" s="281"/>
      <c r="W579" s="281"/>
      <c r="X579" s="281"/>
      <c r="Y579" s="281"/>
      <c r="Z579" s="281"/>
      <c r="AA579" s="281"/>
      <c r="AB579" s="281"/>
      <c r="AC579" s="281"/>
      <c r="AD579" s="281"/>
      <c r="AE579" s="281"/>
      <c r="AF579" s="281"/>
      <c r="AG579" s="2060"/>
      <c r="AH579" s="2047"/>
      <c r="AI579" s="2047"/>
      <c r="AJ579" s="2047"/>
      <c r="AK579" s="2047"/>
      <c r="AL579" s="2047"/>
      <c r="AM579" s="4064"/>
      <c r="AN579" s="4064"/>
      <c r="AO579" s="2047"/>
      <c r="AP579" s="2047"/>
      <c r="AQ579" s="2047"/>
      <c r="AR579" s="2047"/>
      <c r="AS579" s="2061"/>
      <c r="AT579" s="2062"/>
      <c r="AU579" s="2063"/>
      <c r="AV579" s="2063"/>
      <c r="AW579" s="2064"/>
      <c r="AX579" s="2064"/>
      <c r="AY579" s="2065"/>
      <c r="AZ579" s="2048"/>
      <c r="BA579" s="2048"/>
      <c r="BB579" s="2048"/>
      <c r="BC579" s="2179"/>
      <c r="BD579" s="2179"/>
      <c r="BE579" s="2180"/>
      <c r="BF579" s="2181"/>
      <c r="BG579" s="2179"/>
      <c r="BH579" s="2180"/>
      <c r="BI579" s="2182"/>
      <c r="BJ579" s="2180"/>
      <c r="BK579" s="2180"/>
      <c r="BL579" s="2183">
        <f t="shared" si="98"/>
        <v>0</v>
      </c>
      <c r="BM579" s="2184"/>
      <c r="BN579" s="2177"/>
      <c r="BO579" s="2177"/>
      <c r="BP579" s="2177"/>
      <c r="BQ579" s="2177"/>
      <c r="BR579" s="2177"/>
      <c r="BS579" s="2177"/>
      <c r="BT579" s="2177"/>
      <c r="BU579" s="2177"/>
      <c r="BV579" s="2177"/>
      <c r="BW579" s="2177"/>
      <c r="BX579" s="2177"/>
      <c r="BY579" s="2177"/>
      <c r="BZ579" s="2177"/>
      <c r="CA579" s="2177"/>
      <c r="CB579" s="2177"/>
      <c r="CC579" s="2177"/>
      <c r="CD579" s="2046" t="s">
        <v>134</v>
      </c>
    </row>
    <row r="580" spans="1:82" ht="25.5" customHeight="1" thickBot="1" x14ac:dyDescent="0.25">
      <c r="A580" s="166" t="s">
        <v>161</v>
      </c>
      <c r="B580" s="333" t="s">
        <v>127</v>
      </c>
      <c r="C580" s="334" t="s">
        <v>132</v>
      </c>
      <c r="D580" s="254">
        <v>71</v>
      </c>
      <c r="E580" s="326" t="s">
        <v>40</v>
      </c>
      <c r="F580" s="338" t="s">
        <v>41</v>
      </c>
      <c r="G580" s="327">
        <v>0</v>
      </c>
      <c r="H580" s="327" t="s">
        <v>0</v>
      </c>
      <c r="I580" s="327">
        <v>1</v>
      </c>
      <c r="J580" s="382"/>
      <c r="K580" s="319"/>
      <c r="L580" s="291"/>
      <c r="M580" s="311"/>
      <c r="N580" s="311"/>
      <c r="O580" s="311"/>
      <c r="P580" s="311"/>
      <c r="Q580" s="311"/>
      <c r="R580" s="311"/>
      <c r="S580" s="311"/>
      <c r="T580" s="311"/>
      <c r="U580" s="258">
        <f t="shared" si="97"/>
        <v>0</v>
      </c>
      <c r="V580" s="311"/>
      <c r="W580" s="311"/>
      <c r="X580" s="311"/>
      <c r="Y580" s="311"/>
      <c r="Z580" s="311"/>
      <c r="AA580" s="311"/>
      <c r="AB580" s="311"/>
      <c r="AC580" s="311"/>
      <c r="AD580" s="311"/>
      <c r="AE580" s="311"/>
      <c r="AF580" s="311"/>
      <c r="AG580" s="2066"/>
      <c r="AH580" s="2067"/>
      <c r="AI580" s="2067"/>
      <c r="AJ580" s="2067"/>
      <c r="AK580" s="2067"/>
      <c r="AL580" s="2067"/>
      <c r="AM580" s="4065"/>
      <c r="AN580" s="4065"/>
      <c r="AO580" s="2067"/>
      <c r="AP580" s="2067"/>
      <c r="AQ580" s="2067"/>
      <c r="AR580" s="2067"/>
      <c r="AS580" s="2068"/>
      <c r="AT580" s="2069"/>
      <c r="AU580" s="2070"/>
      <c r="AV580" s="2070"/>
      <c r="AW580" s="2071"/>
      <c r="AX580" s="2071"/>
      <c r="AY580" s="2072"/>
      <c r="AZ580" s="2073"/>
      <c r="BA580" s="2073"/>
      <c r="BB580" s="2073"/>
      <c r="BC580" s="2190"/>
      <c r="BD580" s="2190"/>
      <c r="BE580" s="2191"/>
      <c r="BF580" s="2192"/>
      <c r="BG580" s="2190"/>
      <c r="BH580" s="2191"/>
      <c r="BI580" s="2193"/>
      <c r="BJ580" s="2191"/>
      <c r="BK580" s="2191"/>
      <c r="BL580" s="2194">
        <f t="shared" si="98"/>
        <v>0</v>
      </c>
      <c r="BM580" s="2195"/>
      <c r="BN580" s="2177"/>
      <c r="BO580" s="2177"/>
      <c r="BP580" s="2177"/>
      <c r="BQ580" s="2177"/>
      <c r="BR580" s="2177"/>
      <c r="BS580" s="2177"/>
      <c r="BT580" s="2177"/>
      <c r="BU580" s="2177"/>
      <c r="BV580" s="2177"/>
      <c r="BW580" s="2177"/>
      <c r="BX580" s="2177"/>
      <c r="BY580" s="2177"/>
      <c r="BZ580" s="2177"/>
      <c r="CA580" s="2177"/>
      <c r="CB580" s="2177"/>
      <c r="CC580" s="2177"/>
      <c r="CD580" s="2046" t="s">
        <v>134</v>
      </c>
    </row>
    <row r="581" spans="1:82" s="839" customFormat="1" ht="21" customHeight="1" thickBot="1" x14ac:dyDescent="0.25">
      <c r="A581" s="852" t="s">
        <v>161</v>
      </c>
      <c r="B581" s="882" t="s">
        <v>128</v>
      </c>
      <c r="C581" s="854" t="s">
        <v>129</v>
      </c>
      <c r="D581" s="855">
        <v>72</v>
      </c>
      <c r="E581" s="178" t="s">
        <v>2385</v>
      </c>
      <c r="F581" s="48" t="s">
        <v>2386</v>
      </c>
      <c r="G581" s="49">
        <v>0</v>
      </c>
      <c r="H581" s="49" t="s">
        <v>1</v>
      </c>
      <c r="I581" s="939">
        <v>1</v>
      </c>
      <c r="J581" s="493">
        <v>1</v>
      </c>
      <c r="K581" s="50"/>
      <c r="L581" s="857">
        <f t="shared" ref="L581:L613" si="99">+M581+N581+O581+P581+Q581+R581+S581+T581</f>
        <v>0</v>
      </c>
      <c r="M581" s="927"/>
      <c r="N581" s="927"/>
      <c r="O581" s="927"/>
      <c r="P581" s="927"/>
      <c r="Q581" s="927"/>
      <c r="R581" s="927"/>
      <c r="S581" s="927"/>
      <c r="T581" s="927"/>
      <c r="U581" s="840">
        <f t="shared" ref="U581:U624" si="100">V581+W581+X581+Y581+Z581+AA581+AB581+AC581</f>
        <v>0</v>
      </c>
      <c r="V581" s="928"/>
      <c r="W581" s="928"/>
      <c r="X581" s="52"/>
      <c r="Y581" s="52"/>
      <c r="Z581" s="52"/>
      <c r="AA581" s="52"/>
      <c r="AB581" s="52"/>
      <c r="AC581" s="52"/>
      <c r="AD581" s="52"/>
      <c r="AE581" s="52"/>
      <c r="AF581" s="746"/>
      <c r="AG581" s="2288"/>
      <c r="AH581" s="4251"/>
      <c r="AI581" s="4251"/>
      <c r="AJ581" s="2681"/>
      <c r="AK581" s="4251"/>
      <c r="AL581" s="4251"/>
      <c r="AM581" s="4403"/>
      <c r="AN581" s="4468"/>
      <c r="AO581" s="4251"/>
      <c r="AP581" s="4251"/>
      <c r="AQ581" s="4251"/>
      <c r="AR581" s="4252"/>
      <c r="AS581" s="1687"/>
      <c r="AT581" s="4251"/>
      <c r="AU581" s="1969"/>
      <c r="AV581" s="1969"/>
      <c r="AW581" s="1687"/>
      <c r="AX581" s="1687"/>
      <c r="AY581" s="4469"/>
      <c r="AZ581" s="1423"/>
      <c r="BA581" s="1423"/>
      <c r="BB581" s="1423"/>
      <c r="BC581" s="1423"/>
      <c r="BD581" s="1423"/>
      <c r="BE581" s="4175"/>
      <c r="BF581" s="4460"/>
      <c r="BG581" s="4235"/>
      <c r="BH581" s="4384"/>
      <c r="BI581" s="4386"/>
      <c r="BJ581" s="4411"/>
      <c r="BK581" s="4180"/>
      <c r="BL581" s="2024">
        <f t="shared" si="98"/>
        <v>0</v>
      </c>
      <c r="BM581" s="2024">
        <f>L581-(BI581+BI582+BI583++BI584+BI585+BI586)</f>
        <v>0</v>
      </c>
      <c r="BN581" s="1902"/>
      <c r="BO581" s="1878"/>
      <c r="BP581" s="1878"/>
      <c r="BQ581" s="1915"/>
      <c r="BR581" s="2045"/>
      <c r="BS581" s="1861"/>
      <c r="BT581" s="1861"/>
      <c r="BU581" s="1861"/>
      <c r="BV581" s="1861"/>
      <c r="BW581" s="1861"/>
      <c r="BX581" s="1861"/>
      <c r="BY581" s="1861"/>
      <c r="BZ581" s="1861"/>
      <c r="CA581" s="1861"/>
      <c r="CB581" s="1861"/>
      <c r="CC581" s="1862"/>
      <c r="CD581" s="1966" t="s">
        <v>1713</v>
      </c>
    </row>
    <row r="582" spans="1:82" s="839" customFormat="1" ht="21" customHeight="1" thickBot="1" x14ac:dyDescent="0.25">
      <c r="A582" s="837" t="s">
        <v>161</v>
      </c>
      <c r="B582" s="889" t="s">
        <v>128</v>
      </c>
      <c r="C582" s="828" t="s">
        <v>129</v>
      </c>
      <c r="D582" s="918">
        <v>72</v>
      </c>
      <c r="E582" s="531" t="s">
        <v>2385</v>
      </c>
      <c r="F582" s="526" t="s">
        <v>2386</v>
      </c>
      <c r="G582" s="576">
        <v>0</v>
      </c>
      <c r="H582" s="576" t="s">
        <v>1</v>
      </c>
      <c r="I582" s="941">
        <v>1</v>
      </c>
      <c r="J582" s="454">
        <v>1</v>
      </c>
      <c r="K582" s="25"/>
      <c r="L582" s="830"/>
      <c r="M582" s="832"/>
      <c r="N582" s="832"/>
      <c r="O582" s="832"/>
      <c r="P582" s="832"/>
      <c r="Q582" s="832"/>
      <c r="R582" s="832"/>
      <c r="S582" s="832"/>
      <c r="T582" s="832"/>
      <c r="U582" s="840">
        <f t="shared" si="100"/>
        <v>0</v>
      </c>
      <c r="V582" s="838"/>
      <c r="W582" s="838"/>
      <c r="X582" s="7"/>
      <c r="Y582" s="7"/>
      <c r="Z582" s="7"/>
      <c r="AA582" s="7"/>
      <c r="AB582" s="7"/>
      <c r="AC582" s="7"/>
      <c r="AD582" s="7"/>
      <c r="AE582" s="7"/>
      <c r="AF582" s="791"/>
      <c r="AG582" s="2976"/>
      <c r="AH582" s="4181"/>
      <c r="AI582" s="4181"/>
      <c r="AJ582" s="4182"/>
      <c r="AK582" s="4181"/>
      <c r="AL582" s="4181"/>
      <c r="AM582" s="4183"/>
      <c r="AN582" s="4184"/>
      <c r="AO582" s="4181"/>
      <c r="AP582" s="4181"/>
      <c r="AQ582" s="4181"/>
      <c r="AR582" s="4185"/>
      <c r="AS582" s="1867"/>
      <c r="AT582" s="4181"/>
      <c r="AU582" s="2452"/>
      <c r="AV582" s="2452"/>
      <c r="AW582" s="1867"/>
      <c r="AX582" s="1867"/>
      <c r="AY582" s="4186"/>
      <c r="AZ582" s="1423"/>
      <c r="BA582" s="1423"/>
      <c r="BB582" s="1423"/>
      <c r="BC582" s="1423"/>
      <c r="BD582" s="1423"/>
      <c r="BE582" s="4175"/>
      <c r="BF582" s="4176"/>
      <c r="BG582" s="4171"/>
      <c r="BH582" s="4177"/>
      <c r="BI582" s="4178"/>
      <c r="BJ582" s="4179"/>
      <c r="BK582" s="4180"/>
      <c r="BL582" s="2024">
        <f t="shared" si="98"/>
        <v>0</v>
      </c>
      <c r="BM582" s="2169"/>
      <c r="BN582" s="1902"/>
      <c r="BO582" s="1878"/>
      <c r="BP582" s="1878"/>
      <c r="BQ582" s="1915"/>
      <c r="BR582" s="2105"/>
      <c r="BS582" s="2106"/>
      <c r="BT582" s="2106"/>
      <c r="BU582" s="2106"/>
      <c r="BV582" s="2106"/>
      <c r="BW582" s="2106"/>
      <c r="BX582" s="2106"/>
      <c r="BY582" s="2106"/>
      <c r="BZ582" s="2106"/>
      <c r="CA582" s="2106"/>
      <c r="CB582" s="2106"/>
      <c r="CC582" s="2107"/>
      <c r="CD582" s="1966" t="s">
        <v>1713</v>
      </c>
    </row>
    <row r="583" spans="1:82" s="839" customFormat="1" ht="21" customHeight="1" thickBot="1" x14ac:dyDescent="0.25">
      <c r="A583" s="837" t="s">
        <v>161</v>
      </c>
      <c r="B583" s="889" t="s">
        <v>128</v>
      </c>
      <c r="C583" s="828" t="s">
        <v>129</v>
      </c>
      <c r="D583" s="918">
        <v>72</v>
      </c>
      <c r="E583" s="531" t="s">
        <v>2385</v>
      </c>
      <c r="F583" s="526" t="s">
        <v>2386</v>
      </c>
      <c r="G583" s="576">
        <v>0</v>
      </c>
      <c r="H583" s="576" t="s">
        <v>1</v>
      </c>
      <c r="I583" s="941">
        <v>1</v>
      </c>
      <c r="J583" s="454">
        <v>1</v>
      </c>
      <c r="K583" s="25"/>
      <c r="L583" s="830"/>
      <c r="M583" s="832"/>
      <c r="N583" s="832"/>
      <c r="O583" s="832"/>
      <c r="P583" s="832"/>
      <c r="Q583" s="832"/>
      <c r="R583" s="832"/>
      <c r="S583" s="832"/>
      <c r="T583" s="832"/>
      <c r="U583" s="840">
        <f t="shared" si="100"/>
        <v>0</v>
      </c>
      <c r="V583" s="838"/>
      <c r="W583" s="838"/>
      <c r="X583" s="7"/>
      <c r="Y583" s="7"/>
      <c r="Z583" s="7"/>
      <c r="AA583" s="7"/>
      <c r="AB583" s="7"/>
      <c r="AC583" s="7"/>
      <c r="AD583" s="7"/>
      <c r="AE583" s="7"/>
      <c r="AF583" s="791"/>
      <c r="AG583" s="2976"/>
      <c r="AH583" s="4181"/>
      <c r="AI583" s="4181"/>
      <c r="AJ583" s="4182"/>
      <c r="AK583" s="4181"/>
      <c r="AL583" s="4181"/>
      <c r="AM583" s="4183"/>
      <c r="AN583" s="4184"/>
      <c r="AO583" s="4181"/>
      <c r="AP583" s="4181"/>
      <c r="AQ583" s="4181"/>
      <c r="AR583" s="4185"/>
      <c r="AS583" s="1867"/>
      <c r="AT583" s="4181"/>
      <c r="AU583" s="2452"/>
      <c r="AV583" s="2452"/>
      <c r="AW583" s="1867"/>
      <c r="AX583" s="1867"/>
      <c r="AY583" s="4186"/>
      <c r="AZ583" s="1423"/>
      <c r="BA583" s="1423"/>
      <c r="BB583" s="1423"/>
      <c r="BC583" s="1423"/>
      <c r="BD583" s="1423"/>
      <c r="BE583" s="4175"/>
      <c r="BF583" s="4176"/>
      <c r="BG583" s="4171"/>
      <c r="BH583" s="4177"/>
      <c r="BI583" s="4178"/>
      <c r="BJ583" s="4179"/>
      <c r="BK583" s="4180"/>
      <c r="BL583" s="2024">
        <f t="shared" si="98"/>
        <v>0</v>
      </c>
      <c r="BM583" s="2169"/>
      <c r="BN583" s="1902"/>
      <c r="BO583" s="1878"/>
      <c r="BP583" s="1878"/>
      <c r="BQ583" s="1915"/>
      <c r="BR583" s="2105"/>
      <c r="BS583" s="2106"/>
      <c r="BT583" s="2106"/>
      <c r="BU583" s="2106"/>
      <c r="BV583" s="2106"/>
      <c r="BW583" s="2106"/>
      <c r="BX583" s="2106"/>
      <c r="BY583" s="2106"/>
      <c r="BZ583" s="2106"/>
      <c r="CA583" s="2106"/>
      <c r="CB583" s="2106"/>
      <c r="CC583" s="2107"/>
      <c r="CD583" s="1966" t="s">
        <v>1713</v>
      </c>
    </row>
    <row r="584" spans="1:82" s="839" customFormat="1" ht="21" customHeight="1" thickBot="1" x14ac:dyDescent="0.25">
      <c r="A584" s="837" t="s">
        <v>161</v>
      </c>
      <c r="B584" s="889" t="s">
        <v>128</v>
      </c>
      <c r="C584" s="828" t="s">
        <v>129</v>
      </c>
      <c r="D584" s="918">
        <v>72</v>
      </c>
      <c r="E584" s="531" t="s">
        <v>2385</v>
      </c>
      <c r="F584" s="526" t="s">
        <v>2386</v>
      </c>
      <c r="G584" s="576">
        <v>0</v>
      </c>
      <c r="H584" s="576" t="s">
        <v>1</v>
      </c>
      <c r="I584" s="941">
        <v>1</v>
      </c>
      <c r="J584" s="454">
        <v>1</v>
      </c>
      <c r="K584" s="25"/>
      <c r="L584" s="830"/>
      <c r="M584" s="832"/>
      <c r="N584" s="832"/>
      <c r="O584" s="832"/>
      <c r="P584" s="832"/>
      <c r="Q584" s="832"/>
      <c r="R584" s="832"/>
      <c r="S584" s="832"/>
      <c r="T584" s="832"/>
      <c r="U584" s="840">
        <f t="shared" si="100"/>
        <v>0</v>
      </c>
      <c r="V584" s="838"/>
      <c r="W584" s="838"/>
      <c r="X584" s="7"/>
      <c r="Y584" s="7"/>
      <c r="Z584" s="7"/>
      <c r="AA584" s="7"/>
      <c r="AB584" s="7"/>
      <c r="AC584" s="7"/>
      <c r="AD584" s="7"/>
      <c r="AE584" s="7"/>
      <c r="AF584" s="791"/>
      <c r="AG584" s="2976"/>
      <c r="AH584" s="4181"/>
      <c r="AI584" s="4181"/>
      <c r="AJ584" s="4182"/>
      <c r="AK584" s="4181"/>
      <c r="AL584" s="4181"/>
      <c r="AM584" s="4183"/>
      <c r="AN584" s="4184"/>
      <c r="AO584" s="4181"/>
      <c r="AP584" s="4181"/>
      <c r="AQ584" s="4181"/>
      <c r="AR584" s="4185"/>
      <c r="AS584" s="1867"/>
      <c r="AT584" s="4181"/>
      <c r="AU584" s="2452"/>
      <c r="AV584" s="2452"/>
      <c r="AW584" s="1867"/>
      <c r="AX584" s="1867"/>
      <c r="AY584" s="4186"/>
      <c r="AZ584" s="1423"/>
      <c r="BA584" s="1423"/>
      <c r="BB584" s="1423"/>
      <c r="BC584" s="1423"/>
      <c r="BD584" s="1423"/>
      <c r="BE584" s="4175"/>
      <c r="BF584" s="4176"/>
      <c r="BG584" s="4171"/>
      <c r="BH584" s="4177"/>
      <c r="BI584" s="4178"/>
      <c r="BJ584" s="4179"/>
      <c r="BK584" s="4180"/>
      <c r="BL584" s="2024">
        <f t="shared" si="98"/>
        <v>0</v>
      </c>
      <c r="BM584" s="2169"/>
      <c r="BN584" s="1902"/>
      <c r="BO584" s="1878"/>
      <c r="BP584" s="1878"/>
      <c r="BQ584" s="1915"/>
      <c r="BR584" s="2105"/>
      <c r="BS584" s="2106"/>
      <c r="BT584" s="2106"/>
      <c r="BU584" s="2106"/>
      <c r="BV584" s="2106"/>
      <c r="BW584" s="2106"/>
      <c r="BX584" s="2106"/>
      <c r="BY584" s="2106"/>
      <c r="BZ584" s="2106"/>
      <c r="CA584" s="2106"/>
      <c r="CB584" s="2106"/>
      <c r="CC584" s="2107"/>
      <c r="CD584" s="1966" t="s">
        <v>1713</v>
      </c>
    </row>
    <row r="585" spans="1:82" s="839" customFormat="1" ht="21" customHeight="1" thickBot="1" x14ac:dyDescent="0.25">
      <c r="A585" s="837" t="s">
        <v>161</v>
      </c>
      <c r="B585" s="889" t="s">
        <v>128</v>
      </c>
      <c r="C585" s="828" t="s">
        <v>129</v>
      </c>
      <c r="D585" s="918">
        <v>72</v>
      </c>
      <c r="E585" s="531" t="s">
        <v>2385</v>
      </c>
      <c r="F585" s="526" t="s">
        <v>2386</v>
      </c>
      <c r="G585" s="576">
        <v>0</v>
      </c>
      <c r="H585" s="576" t="s">
        <v>1</v>
      </c>
      <c r="I585" s="941">
        <v>1</v>
      </c>
      <c r="J585" s="454">
        <v>1</v>
      </c>
      <c r="K585" s="25"/>
      <c r="L585" s="830"/>
      <c r="M585" s="832"/>
      <c r="N585" s="832"/>
      <c r="O585" s="832"/>
      <c r="P585" s="832"/>
      <c r="Q585" s="832"/>
      <c r="R585" s="832"/>
      <c r="S585" s="832"/>
      <c r="T585" s="832"/>
      <c r="U585" s="840">
        <f t="shared" si="100"/>
        <v>0</v>
      </c>
      <c r="V585" s="838"/>
      <c r="W585" s="838"/>
      <c r="X585" s="7"/>
      <c r="Y585" s="7"/>
      <c r="Z585" s="7"/>
      <c r="AA585" s="7"/>
      <c r="AB585" s="7"/>
      <c r="AC585" s="7"/>
      <c r="AD585" s="7"/>
      <c r="AE585" s="7"/>
      <c r="AF585" s="791"/>
      <c r="AG585" s="2976"/>
      <c r="AH585" s="4181"/>
      <c r="AI585" s="4181"/>
      <c r="AJ585" s="4182"/>
      <c r="AK585" s="4181"/>
      <c r="AL585" s="4181"/>
      <c r="AM585" s="4183"/>
      <c r="AN585" s="4184"/>
      <c r="AO585" s="4181"/>
      <c r="AP585" s="4181"/>
      <c r="AQ585" s="4181"/>
      <c r="AR585" s="4185"/>
      <c r="AS585" s="1867"/>
      <c r="AT585" s="4181"/>
      <c r="AU585" s="2452"/>
      <c r="AV585" s="2452"/>
      <c r="AW585" s="1867"/>
      <c r="AX585" s="1867"/>
      <c r="AY585" s="4186"/>
      <c r="AZ585" s="1423"/>
      <c r="BA585" s="1423"/>
      <c r="BB585" s="1423"/>
      <c r="BC585" s="1423"/>
      <c r="BD585" s="1423"/>
      <c r="BE585" s="4175"/>
      <c r="BF585" s="4176"/>
      <c r="BG585" s="4171"/>
      <c r="BH585" s="4177"/>
      <c r="BI585" s="4178"/>
      <c r="BJ585" s="4179"/>
      <c r="BK585" s="4180"/>
      <c r="BL585" s="2024">
        <f t="shared" si="98"/>
        <v>0</v>
      </c>
      <c r="BM585" s="2169"/>
      <c r="BN585" s="1902"/>
      <c r="BO585" s="1878"/>
      <c r="BP585" s="1878"/>
      <c r="BQ585" s="1915"/>
      <c r="BR585" s="2105"/>
      <c r="BS585" s="2106"/>
      <c r="BT585" s="2106"/>
      <c r="BU585" s="2106"/>
      <c r="BV585" s="2106"/>
      <c r="BW585" s="2106"/>
      <c r="BX585" s="2106"/>
      <c r="BY585" s="2106"/>
      <c r="BZ585" s="2106"/>
      <c r="CA585" s="2106"/>
      <c r="CB585" s="2106"/>
      <c r="CC585" s="2107"/>
      <c r="CD585" s="1966" t="s">
        <v>1713</v>
      </c>
    </row>
    <row r="586" spans="1:82" s="839" customFormat="1" ht="21" customHeight="1" thickBot="1" x14ac:dyDescent="0.25">
      <c r="A586" s="841" t="s">
        <v>161</v>
      </c>
      <c r="B586" s="932" t="s">
        <v>128</v>
      </c>
      <c r="C586" s="843" t="s">
        <v>129</v>
      </c>
      <c r="D586" s="934">
        <v>72</v>
      </c>
      <c r="E586" s="532" t="s">
        <v>2385</v>
      </c>
      <c r="F586" s="433" t="s">
        <v>2386</v>
      </c>
      <c r="G586" s="582">
        <v>0</v>
      </c>
      <c r="H586" s="582" t="s">
        <v>1</v>
      </c>
      <c r="I586" s="943">
        <v>1</v>
      </c>
      <c r="J586" s="496">
        <v>1</v>
      </c>
      <c r="K586" s="56"/>
      <c r="L586" s="848"/>
      <c r="M586" s="849"/>
      <c r="N586" s="849"/>
      <c r="O586" s="849"/>
      <c r="P586" s="849"/>
      <c r="Q586" s="849"/>
      <c r="R586" s="849"/>
      <c r="S586" s="849"/>
      <c r="T586" s="849"/>
      <c r="U586" s="840">
        <f t="shared" si="100"/>
        <v>0</v>
      </c>
      <c r="V586" s="850"/>
      <c r="W586" s="850"/>
      <c r="X586" s="58"/>
      <c r="Y586" s="58"/>
      <c r="Z586" s="58"/>
      <c r="AA586" s="58"/>
      <c r="AB586" s="58"/>
      <c r="AC586" s="58"/>
      <c r="AD586" s="58"/>
      <c r="AE586" s="58"/>
      <c r="AF586" s="851"/>
      <c r="AG586" s="2973"/>
      <c r="AH586" s="4187"/>
      <c r="AI586" s="4187"/>
      <c r="AJ586" s="4188"/>
      <c r="AK586" s="4187"/>
      <c r="AL586" s="4187"/>
      <c r="AM586" s="4189"/>
      <c r="AN586" s="4190"/>
      <c r="AO586" s="4187"/>
      <c r="AP586" s="4187"/>
      <c r="AQ586" s="4187"/>
      <c r="AR586" s="4191"/>
      <c r="AS586" s="1884"/>
      <c r="AT586" s="4187"/>
      <c r="AU586" s="4192"/>
      <c r="AV586" s="4192"/>
      <c r="AW586" s="1884"/>
      <c r="AX586" s="1884"/>
      <c r="AY586" s="4193"/>
      <c r="AZ586" s="1423"/>
      <c r="BA586" s="1423"/>
      <c r="BB586" s="1423"/>
      <c r="BC586" s="1423"/>
      <c r="BD586" s="1423"/>
      <c r="BE586" s="4175"/>
      <c r="BF586" s="4194"/>
      <c r="BG586" s="4195"/>
      <c r="BH586" s="4196"/>
      <c r="BI586" s="4197"/>
      <c r="BJ586" s="4198"/>
      <c r="BK586" s="4180"/>
      <c r="BL586" s="2024">
        <f t="shared" si="98"/>
        <v>0</v>
      </c>
      <c r="BM586" s="2169"/>
      <c r="BN586" s="1902"/>
      <c r="BO586" s="1878"/>
      <c r="BP586" s="1878"/>
      <c r="BQ586" s="1915"/>
      <c r="BR586" s="2120"/>
      <c r="BS586" s="1913"/>
      <c r="BT586" s="1913"/>
      <c r="BU586" s="1913"/>
      <c r="BV586" s="1913"/>
      <c r="BW586" s="1913"/>
      <c r="BX586" s="1913"/>
      <c r="BY586" s="1913"/>
      <c r="BZ586" s="1913"/>
      <c r="CA586" s="1913"/>
      <c r="CB586" s="1913"/>
      <c r="CC586" s="2121"/>
      <c r="CD586" s="1966" t="s">
        <v>1713</v>
      </c>
    </row>
    <row r="587" spans="1:82" s="839" customFormat="1" ht="66.75" customHeight="1" thickBot="1" x14ac:dyDescent="0.3">
      <c r="A587" s="852" t="s">
        <v>161</v>
      </c>
      <c r="B587" s="882" t="s">
        <v>128</v>
      </c>
      <c r="C587" s="854" t="s">
        <v>129</v>
      </c>
      <c r="D587" s="855">
        <v>73</v>
      </c>
      <c r="E587" s="47" t="s">
        <v>2387</v>
      </c>
      <c r="F587" s="67" t="s">
        <v>2388</v>
      </c>
      <c r="G587" s="49">
        <v>0</v>
      </c>
      <c r="H587" s="49" t="s">
        <v>0</v>
      </c>
      <c r="I587" s="939">
        <v>50</v>
      </c>
      <c r="J587" s="493">
        <v>12.5</v>
      </c>
      <c r="K587" s="50"/>
      <c r="L587" s="857">
        <f t="shared" ref="L587" si="101">+M587+N587+O587+P587+Q587+R587+S587+T587</f>
        <v>1089194490</v>
      </c>
      <c r="M587" s="831">
        <v>1089194490</v>
      </c>
      <c r="N587" s="831"/>
      <c r="O587" s="831"/>
      <c r="P587" s="831"/>
      <c r="Q587" s="831"/>
      <c r="R587" s="831"/>
      <c r="S587" s="831"/>
      <c r="T587" s="927"/>
      <c r="U587" s="840">
        <f t="shared" si="100"/>
        <v>116657731</v>
      </c>
      <c r="V587" s="834">
        <v>116657731</v>
      </c>
      <c r="W587" s="834"/>
      <c r="X587" s="495"/>
      <c r="Y587" s="495"/>
      <c r="Z587" s="495"/>
      <c r="AA587" s="495"/>
      <c r="AB587" s="52"/>
      <c r="AC587" s="52"/>
      <c r="AD587" s="52"/>
      <c r="AE587" s="52"/>
      <c r="AF587" s="746"/>
      <c r="AG587" s="4879" t="s">
        <v>1918</v>
      </c>
      <c r="AH587" s="4420" t="s">
        <v>2389</v>
      </c>
      <c r="AI587" s="4914">
        <v>42843</v>
      </c>
      <c r="AJ587" s="1379" t="s">
        <v>611</v>
      </c>
      <c r="AK587" s="4419" t="s">
        <v>1793</v>
      </c>
      <c r="AL587" s="4419" t="s">
        <v>1754</v>
      </c>
      <c r="AM587" s="4915">
        <v>28000000</v>
      </c>
      <c r="AN587" s="4472">
        <v>28000000</v>
      </c>
      <c r="AO587" s="4419" t="s">
        <v>250</v>
      </c>
      <c r="AP587" s="4419" t="s">
        <v>6</v>
      </c>
      <c r="AQ587" s="4527" t="s">
        <v>2122</v>
      </c>
      <c r="AR587" s="4794">
        <v>2201100101</v>
      </c>
      <c r="AS587" s="4437" t="s">
        <v>5868</v>
      </c>
      <c r="AT587" s="2267" t="s">
        <v>2390</v>
      </c>
      <c r="AU587" s="4223">
        <v>1</v>
      </c>
      <c r="AV587" s="4134">
        <v>1</v>
      </c>
      <c r="AW587" s="4280">
        <v>42842</v>
      </c>
      <c r="AX587" s="4883">
        <v>43098</v>
      </c>
      <c r="AY587" s="4915">
        <v>28000000</v>
      </c>
      <c r="AZ587" s="4494" t="s">
        <v>431</v>
      </c>
      <c r="BA587" s="2271" t="s">
        <v>1793</v>
      </c>
      <c r="BB587" s="2271" t="s">
        <v>2348</v>
      </c>
      <c r="BC587" s="4437" t="s">
        <v>2391</v>
      </c>
      <c r="BD587" s="2271" t="s">
        <v>2350</v>
      </c>
      <c r="BE587" s="4151">
        <v>42863</v>
      </c>
      <c r="BF587" s="4916">
        <v>28000000</v>
      </c>
      <c r="BG587" s="2267">
        <v>2017000247</v>
      </c>
      <c r="BH587" s="4272">
        <v>42786</v>
      </c>
      <c r="BI587" s="4226">
        <v>28000000</v>
      </c>
      <c r="BJ587" s="4274">
        <v>42843</v>
      </c>
      <c r="BK587" s="4152">
        <v>43089</v>
      </c>
      <c r="BL587" s="2024">
        <f t="shared" si="98"/>
        <v>0</v>
      </c>
      <c r="BM587" s="2024">
        <f>L587-(BI587+BI588+BI589++BI590+BI591+BI592)</f>
        <v>959666759</v>
      </c>
      <c r="BN587" s="1902"/>
      <c r="BO587" s="1878"/>
      <c r="BP587" s="1878"/>
      <c r="BQ587" s="1915"/>
      <c r="BR587" s="2045"/>
      <c r="BS587" s="1861"/>
      <c r="BT587" s="1861"/>
      <c r="BU587" s="1861"/>
      <c r="BV587" s="1861"/>
      <c r="BW587" s="1861"/>
      <c r="BX587" s="1861"/>
      <c r="BY587" s="1861"/>
      <c r="BZ587" s="1861"/>
      <c r="CA587" s="1861"/>
      <c r="CB587" s="1861"/>
      <c r="CC587" s="1862"/>
      <c r="CD587" s="1966" t="s">
        <v>1713</v>
      </c>
    </row>
    <row r="588" spans="1:82" s="839" customFormat="1" ht="71.25" customHeight="1" thickBot="1" x14ac:dyDescent="0.25">
      <c r="A588" s="837" t="s">
        <v>161</v>
      </c>
      <c r="B588" s="889" t="s">
        <v>128</v>
      </c>
      <c r="C588" s="828" t="s">
        <v>129</v>
      </c>
      <c r="D588" s="918">
        <v>73</v>
      </c>
      <c r="E588" s="575" t="s">
        <v>2387</v>
      </c>
      <c r="F588" s="608" t="s">
        <v>2388</v>
      </c>
      <c r="G588" s="576">
        <v>0</v>
      </c>
      <c r="H588" s="576" t="s">
        <v>0</v>
      </c>
      <c r="I588" s="941">
        <v>50</v>
      </c>
      <c r="J588" s="454">
        <v>12.5</v>
      </c>
      <c r="K588" s="25"/>
      <c r="L588" s="830"/>
      <c r="M588" s="832"/>
      <c r="N588" s="832"/>
      <c r="O588" s="832"/>
      <c r="P588" s="832"/>
      <c r="Q588" s="832"/>
      <c r="R588" s="832"/>
      <c r="S588" s="832"/>
      <c r="T588" s="832"/>
      <c r="U588" s="840">
        <f t="shared" si="100"/>
        <v>0</v>
      </c>
      <c r="V588" s="838"/>
      <c r="W588" s="838"/>
      <c r="X588" s="7"/>
      <c r="Y588" s="7"/>
      <c r="Z588" s="7"/>
      <c r="AA588" s="7"/>
      <c r="AB588" s="7"/>
      <c r="AC588" s="7"/>
      <c r="AD588" s="7"/>
      <c r="AE588" s="7"/>
      <c r="AF588" s="791"/>
      <c r="AG588" s="4548">
        <v>92121504</v>
      </c>
      <c r="AH588" s="4158" t="s">
        <v>2392</v>
      </c>
      <c r="AI588" s="4894">
        <v>42852</v>
      </c>
      <c r="AJ588" s="4490" t="s">
        <v>611</v>
      </c>
      <c r="AK588" s="4227" t="s">
        <v>596</v>
      </c>
      <c r="AL588" s="4227" t="s">
        <v>1754</v>
      </c>
      <c r="AM588" s="4917">
        <v>30000000</v>
      </c>
      <c r="AN588" s="4735">
        <v>30000000</v>
      </c>
      <c r="AO588" s="4736" t="s">
        <v>250</v>
      </c>
      <c r="AP588" s="4736" t="s">
        <v>734</v>
      </c>
      <c r="AQ588" s="4527" t="s">
        <v>2122</v>
      </c>
      <c r="AR588" s="4794">
        <v>2201100101</v>
      </c>
      <c r="AS588" s="4437"/>
      <c r="AT588" s="4158"/>
      <c r="AU588" s="4223"/>
      <c r="AV588" s="4223"/>
      <c r="AW588" s="4280"/>
      <c r="AX588" s="4280"/>
      <c r="AY588" s="4917">
        <v>30000000</v>
      </c>
      <c r="AZ588" s="4494" t="s">
        <v>2393</v>
      </c>
      <c r="BA588" s="2271" t="s">
        <v>349</v>
      </c>
      <c r="BB588" s="2271" t="s">
        <v>1764</v>
      </c>
      <c r="BC588" s="2271" t="s">
        <v>2129</v>
      </c>
      <c r="BD588" s="2271" t="s">
        <v>2137</v>
      </c>
      <c r="BE588" s="4151">
        <v>42856</v>
      </c>
      <c r="BF588" s="4285">
        <v>30000000</v>
      </c>
      <c r="BG588" s="4158">
        <v>2017000403</v>
      </c>
      <c r="BH588" s="4151">
        <v>42850</v>
      </c>
      <c r="BI588" s="2275">
        <v>30000000</v>
      </c>
      <c r="BJ588" s="4283">
        <v>42827</v>
      </c>
      <c r="BK588" s="4600">
        <v>43099</v>
      </c>
      <c r="BL588" s="2024"/>
      <c r="BM588" s="2169"/>
      <c r="BN588" s="1902"/>
      <c r="BO588" s="1878"/>
      <c r="BP588" s="1878"/>
      <c r="BQ588" s="1915"/>
      <c r="BR588" s="2105"/>
      <c r="BS588" s="2106"/>
      <c r="BT588" s="2106"/>
      <c r="BU588" s="2106"/>
      <c r="BV588" s="2106"/>
      <c r="BW588" s="2106"/>
      <c r="BX588" s="2106"/>
      <c r="BY588" s="2106"/>
      <c r="BZ588" s="2106"/>
      <c r="CA588" s="2106"/>
      <c r="CB588" s="2106"/>
      <c r="CC588" s="2107"/>
      <c r="CD588" s="1966" t="s">
        <v>1713</v>
      </c>
    </row>
    <row r="589" spans="1:82" s="839" customFormat="1" ht="52.5" customHeight="1" thickBot="1" x14ac:dyDescent="0.25">
      <c r="A589" s="837" t="s">
        <v>161</v>
      </c>
      <c r="B589" s="889" t="s">
        <v>128</v>
      </c>
      <c r="C589" s="828" t="s">
        <v>129</v>
      </c>
      <c r="D589" s="918">
        <v>73</v>
      </c>
      <c r="E589" s="575" t="s">
        <v>2394</v>
      </c>
      <c r="F589" s="608" t="s">
        <v>2388</v>
      </c>
      <c r="G589" s="576">
        <v>0</v>
      </c>
      <c r="H589" s="576" t="s">
        <v>0</v>
      </c>
      <c r="I589" s="941">
        <v>50</v>
      </c>
      <c r="J589" s="454">
        <v>12.5</v>
      </c>
      <c r="K589" s="25"/>
      <c r="L589" s="830"/>
      <c r="M589" s="832"/>
      <c r="N589" s="832"/>
      <c r="O589" s="832"/>
      <c r="P589" s="832"/>
      <c r="Q589" s="832"/>
      <c r="R589" s="832"/>
      <c r="S589" s="832"/>
      <c r="T589" s="832"/>
      <c r="U589" s="840">
        <f t="shared" si="100"/>
        <v>0</v>
      </c>
      <c r="V589" s="838"/>
      <c r="W589" s="838"/>
      <c r="X589" s="7"/>
      <c r="Y589" s="7"/>
      <c r="Z589" s="7"/>
      <c r="AA589" s="7"/>
      <c r="AB589" s="7"/>
      <c r="AC589" s="7"/>
      <c r="AD589" s="7"/>
      <c r="AE589" s="7"/>
      <c r="AF589" s="791"/>
      <c r="AG589" s="2592"/>
      <c r="AH589" s="4127" t="s">
        <v>2395</v>
      </c>
      <c r="AI589" s="4854">
        <v>42898</v>
      </c>
      <c r="AJ589" s="4128" t="s">
        <v>308</v>
      </c>
      <c r="AK589" s="4127" t="s">
        <v>596</v>
      </c>
      <c r="AL589" s="4127" t="s">
        <v>1754</v>
      </c>
      <c r="AM589" s="4230">
        <v>41027784</v>
      </c>
      <c r="AN589" s="4184"/>
      <c r="AO589" s="4181"/>
      <c r="AP589" s="4181"/>
      <c r="AQ589" s="4527" t="s">
        <v>2122</v>
      </c>
      <c r="AR589" s="4794">
        <v>2201100101</v>
      </c>
      <c r="AS589" s="1409"/>
      <c r="AT589" s="4127"/>
      <c r="AU589" s="1406"/>
      <c r="AV589" s="1406"/>
      <c r="AW589" s="4280"/>
      <c r="AX589" s="4280"/>
      <c r="AY589" s="4136">
        <v>41027784</v>
      </c>
      <c r="AZ589" s="4494" t="s">
        <v>2396</v>
      </c>
      <c r="BA589" s="2271" t="s">
        <v>349</v>
      </c>
      <c r="BB589" s="2271" t="s">
        <v>2397</v>
      </c>
      <c r="BC589" s="4437" t="s">
        <v>2398</v>
      </c>
      <c r="BD589" s="2271" t="s">
        <v>2399</v>
      </c>
      <c r="BE589" s="4151">
        <v>42907</v>
      </c>
      <c r="BF589" s="4138">
        <v>41027784</v>
      </c>
      <c r="BG589" s="4127">
        <v>2017000863</v>
      </c>
      <c r="BH589" s="4139">
        <v>42898</v>
      </c>
      <c r="BI589" s="4140">
        <v>41027784</v>
      </c>
      <c r="BJ589" s="4141">
        <v>42898</v>
      </c>
      <c r="BK589" s="4600">
        <v>43099</v>
      </c>
      <c r="BL589" s="2024">
        <f t="shared" si="98"/>
        <v>0</v>
      </c>
      <c r="BM589" s="2169"/>
      <c r="BN589" s="1902"/>
      <c r="BO589" s="1878"/>
      <c r="BP589" s="1878"/>
      <c r="BQ589" s="1915"/>
      <c r="BR589" s="2105"/>
      <c r="BS589" s="2106"/>
      <c r="BT589" s="2106"/>
      <c r="BU589" s="2106"/>
      <c r="BV589" s="2106"/>
      <c r="BW589" s="2106"/>
      <c r="BX589" s="2106"/>
      <c r="BY589" s="2106"/>
      <c r="BZ589" s="2106"/>
      <c r="CA589" s="2106"/>
      <c r="CB589" s="2106"/>
      <c r="CC589" s="2107"/>
      <c r="CD589" s="1966" t="s">
        <v>1713</v>
      </c>
    </row>
    <row r="590" spans="1:82" s="839" customFormat="1" ht="37.5" customHeight="1" thickBot="1" x14ac:dyDescent="0.25">
      <c r="A590" s="837" t="s">
        <v>161</v>
      </c>
      <c r="B590" s="889" t="s">
        <v>128</v>
      </c>
      <c r="C590" s="828" t="s">
        <v>129</v>
      </c>
      <c r="D590" s="918">
        <v>73</v>
      </c>
      <c r="E590" s="575" t="s">
        <v>2394</v>
      </c>
      <c r="F590" s="608" t="s">
        <v>2388</v>
      </c>
      <c r="G590" s="576">
        <v>0</v>
      </c>
      <c r="H590" s="576" t="s">
        <v>0</v>
      </c>
      <c r="I590" s="941">
        <v>50</v>
      </c>
      <c r="J590" s="454">
        <v>12.5</v>
      </c>
      <c r="K590" s="25"/>
      <c r="L590" s="830"/>
      <c r="M590" s="832"/>
      <c r="N590" s="832"/>
      <c r="O590" s="832"/>
      <c r="P590" s="832"/>
      <c r="Q590" s="832"/>
      <c r="R590" s="832"/>
      <c r="S590" s="832"/>
      <c r="T590" s="832"/>
      <c r="U590" s="840">
        <f t="shared" si="100"/>
        <v>0</v>
      </c>
      <c r="V590" s="838"/>
      <c r="W590" s="838"/>
      <c r="X590" s="7"/>
      <c r="Y590" s="7"/>
      <c r="Z590" s="7"/>
      <c r="AA590" s="7"/>
      <c r="AB590" s="7"/>
      <c r="AC590" s="7"/>
      <c r="AD590" s="7"/>
      <c r="AE590" s="7"/>
      <c r="AF590" s="791"/>
      <c r="AG590" s="2592"/>
      <c r="AH590" s="4127" t="s">
        <v>2309</v>
      </c>
      <c r="AI590" s="4127" t="s">
        <v>795</v>
      </c>
      <c r="AJ590" s="4128" t="s">
        <v>1999</v>
      </c>
      <c r="AK590" s="4127" t="s">
        <v>2400</v>
      </c>
      <c r="AL590" s="4127" t="s">
        <v>1754</v>
      </c>
      <c r="AM590" s="4138">
        <v>17629947</v>
      </c>
      <c r="AN590" s="4184"/>
      <c r="AO590" s="4181"/>
      <c r="AP590" s="4181"/>
      <c r="AQ590" s="4181"/>
      <c r="AR590" s="4794">
        <v>2201100101</v>
      </c>
      <c r="AS590" s="1409"/>
      <c r="AT590" s="4127"/>
      <c r="AU590" s="1406"/>
      <c r="AV590" s="1406"/>
      <c r="AW590" s="4918"/>
      <c r="AX590" s="4918"/>
      <c r="AY590" s="4138">
        <v>17629947</v>
      </c>
      <c r="AZ590" s="2271"/>
      <c r="BA590" s="2271" t="s">
        <v>349</v>
      </c>
      <c r="BB590" s="2271" t="s">
        <v>2310</v>
      </c>
      <c r="BC590" s="2271" t="s">
        <v>2309</v>
      </c>
      <c r="BD590" s="2271" t="s">
        <v>2311</v>
      </c>
      <c r="BE590" s="4151">
        <v>42972</v>
      </c>
      <c r="BF590" s="4138">
        <v>17629947</v>
      </c>
      <c r="BG590" s="4127">
        <v>2017001247</v>
      </c>
      <c r="BH590" s="4139">
        <v>42972</v>
      </c>
      <c r="BI590" s="4138">
        <v>17629947</v>
      </c>
      <c r="BJ590" s="4919" t="s">
        <v>2401</v>
      </c>
      <c r="BK590" s="4152">
        <v>43098</v>
      </c>
      <c r="BL590" s="2024">
        <f t="shared" si="98"/>
        <v>0</v>
      </c>
      <c r="BM590" s="2169"/>
      <c r="BN590" s="1902"/>
      <c r="BO590" s="1878"/>
      <c r="BP590" s="1878"/>
      <c r="BQ590" s="1915"/>
      <c r="BR590" s="2105"/>
      <c r="BS590" s="2106"/>
      <c r="BT590" s="2106"/>
      <c r="BU590" s="2106"/>
      <c r="BV590" s="2106"/>
      <c r="BW590" s="2106"/>
      <c r="BX590" s="2106"/>
      <c r="BY590" s="2106"/>
      <c r="BZ590" s="2106"/>
      <c r="CA590" s="2106"/>
      <c r="CB590" s="2106"/>
      <c r="CC590" s="2107"/>
      <c r="CD590" s="1966" t="s">
        <v>1713</v>
      </c>
    </row>
    <row r="591" spans="1:82" s="839" customFormat="1" ht="28.5" customHeight="1" thickBot="1" x14ac:dyDescent="0.25">
      <c r="A591" s="837" t="s">
        <v>161</v>
      </c>
      <c r="B591" s="889" t="s">
        <v>128</v>
      </c>
      <c r="C591" s="828" t="s">
        <v>129</v>
      </c>
      <c r="D591" s="918">
        <v>73</v>
      </c>
      <c r="E591" s="575" t="s">
        <v>2394</v>
      </c>
      <c r="F591" s="608" t="s">
        <v>2388</v>
      </c>
      <c r="G591" s="576">
        <v>0</v>
      </c>
      <c r="H591" s="576" t="s">
        <v>0</v>
      </c>
      <c r="I591" s="941">
        <v>50</v>
      </c>
      <c r="J591" s="454">
        <v>12.5</v>
      </c>
      <c r="K591" s="25"/>
      <c r="L591" s="830"/>
      <c r="M591" s="832"/>
      <c r="N591" s="832"/>
      <c r="O591" s="832"/>
      <c r="P591" s="832"/>
      <c r="Q591" s="832"/>
      <c r="R591" s="832"/>
      <c r="S591" s="832"/>
      <c r="T591" s="832"/>
      <c r="U591" s="840">
        <f t="shared" si="100"/>
        <v>0</v>
      </c>
      <c r="V591" s="838"/>
      <c r="W591" s="838"/>
      <c r="X591" s="7"/>
      <c r="Y591" s="7"/>
      <c r="Z591" s="7"/>
      <c r="AA591" s="7"/>
      <c r="AB591" s="7"/>
      <c r="AC591" s="7"/>
      <c r="AD591" s="7"/>
      <c r="AE591" s="7"/>
      <c r="AF591" s="791"/>
      <c r="AG591" s="2592"/>
      <c r="AH591" s="4127" t="s">
        <v>2402</v>
      </c>
      <c r="AI591" s="4127" t="s">
        <v>2003</v>
      </c>
      <c r="AJ591" s="4128" t="s">
        <v>1909</v>
      </c>
      <c r="AK591" s="4227" t="s">
        <v>596</v>
      </c>
      <c r="AL591" s="4127" t="s">
        <v>1754</v>
      </c>
      <c r="AM591" s="4156">
        <v>12870000</v>
      </c>
      <c r="AN591" s="4184"/>
      <c r="AO591" s="4181"/>
      <c r="AP591" s="4181"/>
      <c r="AQ591" s="4181"/>
      <c r="AR591" s="4133">
        <v>2201100101</v>
      </c>
      <c r="AS591" s="1409"/>
      <c r="AT591" s="4127"/>
      <c r="AU591" s="1406"/>
      <c r="AV591" s="1406"/>
      <c r="AW591" s="1409"/>
      <c r="AX591" s="1409"/>
      <c r="AY591" s="4156">
        <v>12870000</v>
      </c>
      <c r="AZ591" s="2271"/>
      <c r="BA591" s="2271" t="s">
        <v>349</v>
      </c>
      <c r="BB591" s="2271" t="s">
        <v>886</v>
      </c>
      <c r="BC591" s="2271" t="s">
        <v>2402</v>
      </c>
      <c r="BD591" s="2271" t="s">
        <v>2103</v>
      </c>
      <c r="BE591" s="4151"/>
      <c r="BF591" s="4156">
        <v>12870000</v>
      </c>
      <c r="BG591" s="4127">
        <v>2017001515</v>
      </c>
      <c r="BH591" s="4139">
        <v>43035</v>
      </c>
      <c r="BI591" s="4156">
        <v>12870000</v>
      </c>
      <c r="BJ591" s="4141">
        <v>43035</v>
      </c>
      <c r="BK591" s="4152">
        <v>43098</v>
      </c>
      <c r="BL591" s="2024">
        <f t="shared" si="98"/>
        <v>0</v>
      </c>
      <c r="BM591" s="2169"/>
      <c r="BN591" s="1902"/>
      <c r="BO591" s="1878"/>
      <c r="BP591" s="1878"/>
      <c r="BQ591" s="1915"/>
      <c r="BR591" s="2105"/>
      <c r="BS591" s="2106"/>
      <c r="BT591" s="2106"/>
      <c r="BU591" s="2106"/>
      <c r="BV591" s="2106"/>
      <c r="BW591" s="2106"/>
      <c r="BX591" s="2106"/>
      <c r="BY591" s="2106"/>
      <c r="BZ591" s="2106"/>
      <c r="CA591" s="2106"/>
      <c r="CB591" s="2106"/>
      <c r="CC591" s="2107"/>
      <c r="CD591" s="1966" t="s">
        <v>1713</v>
      </c>
    </row>
    <row r="592" spans="1:82" s="839" customFormat="1" ht="28.5" customHeight="1" thickBot="1" x14ac:dyDescent="0.25">
      <c r="A592" s="841" t="s">
        <v>161</v>
      </c>
      <c r="B592" s="932" t="s">
        <v>128</v>
      </c>
      <c r="C592" s="843" t="s">
        <v>129</v>
      </c>
      <c r="D592" s="934">
        <v>73</v>
      </c>
      <c r="E592" s="581" t="s">
        <v>2394</v>
      </c>
      <c r="F592" s="609" t="s">
        <v>2388</v>
      </c>
      <c r="G592" s="582">
        <v>0</v>
      </c>
      <c r="H592" s="582" t="s">
        <v>0</v>
      </c>
      <c r="I592" s="943">
        <v>50</v>
      </c>
      <c r="J592" s="496">
        <v>12.5</v>
      </c>
      <c r="K592" s="56"/>
      <c r="L592" s="848"/>
      <c r="M592" s="849"/>
      <c r="N592" s="849"/>
      <c r="O592" s="849"/>
      <c r="P592" s="849"/>
      <c r="Q592" s="849"/>
      <c r="R592" s="849"/>
      <c r="S592" s="849"/>
      <c r="T592" s="849"/>
      <c r="U592" s="840">
        <f t="shared" si="100"/>
        <v>0</v>
      </c>
      <c r="V592" s="850"/>
      <c r="W592" s="850"/>
      <c r="X592" s="58"/>
      <c r="Y592" s="58"/>
      <c r="Z592" s="58"/>
      <c r="AA592" s="58"/>
      <c r="AB592" s="58"/>
      <c r="AC592" s="58"/>
      <c r="AD592" s="58"/>
      <c r="AE592" s="58"/>
      <c r="AF592" s="851"/>
      <c r="AG592" s="2973"/>
      <c r="AH592" s="4187"/>
      <c r="AI592" s="4187"/>
      <c r="AJ592" s="4188"/>
      <c r="AK592" s="4187"/>
      <c r="AL592" s="4187"/>
      <c r="AM592" s="4189"/>
      <c r="AN592" s="4190"/>
      <c r="AO592" s="4187"/>
      <c r="AP592" s="4187"/>
      <c r="AQ592" s="4187"/>
      <c r="AR592" s="4191"/>
      <c r="AS592" s="1884"/>
      <c r="AT592" s="4187"/>
      <c r="AU592" s="4192"/>
      <c r="AV592" s="4192"/>
      <c r="AW592" s="1884"/>
      <c r="AX592" s="1884"/>
      <c r="AY592" s="4193"/>
      <c r="AZ592" s="1423"/>
      <c r="BA592" s="1423"/>
      <c r="BB592" s="1423"/>
      <c r="BC592" s="1423"/>
      <c r="BD592" s="1423"/>
      <c r="BE592" s="4175"/>
      <c r="BF592" s="4194"/>
      <c r="BG592" s="4195"/>
      <c r="BH592" s="4196"/>
      <c r="BI592" s="4197"/>
      <c r="BJ592" s="4198"/>
      <c r="BK592" s="4180"/>
      <c r="BL592" s="2024">
        <f t="shared" si="98"/>
        <v>0</v>
      </c>
      <c r="BM592" s="2169"/>
      <c r="BN592" s="1902"/>
      <c r="BO592" s="1878"/>
      <c r="BP592" s="1878"/>
      <c r="BQ592" s="1915"/>
      <c r="BR592" s="2120"/>
      <c r="BS592" s="1913"/>
      <c r="BT592" s="1913"/>
      <c r="BU592" s="1913"/>
      <c r="BV592" s="1913"/>
      <c r="BW592" s="1913"/>
      <c r="BX592" s="1913"/>
      <c r="BY592" s="1913"/>
      <c r="BZ592" s="1913"/>
      <c r="CA592" s="1913"/>
      <c r="CB592" s="1913"/>
      <c r="CC592" s="2121"/>
      <c r="CD592" s="1966" t="s">
        <v>1713</v>
      </c>
    </row>
    <row r="593" spans="1:82" s="839" customFormat="1" ht="55.5" customHeight="1" thickBot="1" x14ac:dyDescent="0.3">
      <c r="A593" s="852" t="s">
        <v>161</v>
      </c>
      <c r="B593" s="882" t="s">
        <v>128</v>
      </c>
      <c r="C593" s="854" t="s">
        <v>129</v>
      </c>
      <c r="D593" s="855">
        <v>74</v>
      </c>
      <c r="E593" s="47" t="s">
        <v>2403</v>
      </c>
      <c r="F593" s="67" t="s">
        <v>2404</v>
      </c>
      <c r="G593" s="49">
        <v>1</v>
      </c>
      <c r="H593" s="49" t="s">
        <v>1</v>
      </c>
      <c r="I593" s="939">
        <v>1</v>
      </c>
      <c r="J593" s="493">
        <v>1</v>
      </c>
      <c r="K593" s="50"/>
      <c r="L593" s="857">
        <f t="shared" ref="L593" si="102">+M593+N593+O593+P593+Q593+R593+S593+T593</f>
        <v>3572238</v>
      </c>
      <c r="M593" s="831">
        <v>3572238</v>
      </c>
      <c r="N593" s="831"/>
      <c r="O593" s="831"/>
      <c r="P593" s="831"/>
      <c r="Q593" s="831"/>
      <c r="R593" s="927"/>
      <c r="S593" s="927"/>
      <c r="T593" s="927"/>
      <c r="U593" s="840">
        <f>V593+W593+X593+Y593+Z593+AA593+AB593+AC593</f>
        <v>3572238</v>
      </c>
      <c r="V593" s="834">
        <v>3572238</v>
      </c>
      <c r="W593" s="928"/>
      <c r="X593" s="52"/>
      <c r="Y593" s="52"/>
      <c r="Z593" s="52"/>
      <c r="AA593" s="52"/>
      <c r="AB593" s="52"/>
      <c r="AC593" s="52"/>
      <c r="AD593" s="52"/>
      <c r="AE593" s="52"/>
      <c r="AF593" s="746"/>
      <c r="AG593" s="4153">
        <v>92121504</v>
      </c>
      <c r="AH593" s="4158" t="s">
        <v>2392</v>
      </c>
      <c r="AI593" s="4155" t="s">
        <v>1751</v>
      </c>
      <c r="AJ593" s="1417" t="s">
        <v>1752</v>
      </c>
      <c r="AK593" s="4153" t="s">
        <v>1753</v>
      </c>
      <c r="AL593" s="4127" t="s">
        <v>1754</v>
      </c>
      <c r="AM593" s="2592">
        <v>3572238</v>
      </c>
      <c r="AN593" s="4727">
        <v>3572238</v>
      </c>
      <c r="AO593" s="4132" t="s">
        <v>250</v>
      </c>
      <c r="AP593" s="4132" t="s">
        <v>6</v>
      </c>
      <c r="AQ593" s="4132" t="s">
        <v>2122</v>
      </c>
      <c r="AR593" s="4158">
        <v>2201090104</v>
      </c>
      <c r="AS593" s="4437" t="s">
        <v>5869</v>
      </c>
      <c r="AT593" s="4920" t="s">
        <v>2355</v>
      </c>
      <c r="AU593" s="4310">
        <v>1</v>
      </c>
      <c r="AV593" s="4310">
        <v>1</v>
      </c>
      <c r="AW593" s="4280">
        <v>42779</v>
      </c>
      <c r="AX593" s="4280"/>
      <c r="AY593" s="4230">
        <v>3572238</v>
      </c>
      <c r="AZ593" s="4153" t="s">
        <v>1760</v>
      </c>
      <c r="BA593" s="2271" t="s">
        <v>2124</v>
      </c>
      <c r="BB593" s="2271" t="s">
        <v>2132</v>
      </c>
      <c r="BC593" s="2272" t="s">
        <v>1760</v>
      </c>
      <c r="BD593" s="2271" t="s">
        <v>1761</v>
      </c>
      <c r="BE593" s="4151"/>
      <c r="BF593" s="4921">
        <v>3572238</v>
      </c>
      <c r="BG593" s="4158">
        <v>2017000212</v>
      </c>
      <c r="BH593" s="4151">
        <v>42779</v>
      </c>
      <c r="BI593" s="4140">
        <v>3572238</v>
      </c>
      <c r="BJ593" s="4283">
        <v>42778</v>
      </c>
      <c r="BK593" s="4152"/>
      <c r="BL593" s="2024">
        <f t="shared" si="98"/>
        <v>0</v>
      </c>
      <c r="BM593" s="2024">
        <f>L593-(BI593+BI594+BI595++BI596+BI597+BI598)</f>
        <v>0</v>
      </c>
      <c r="BN593" s="1902"/>
      <c r="BO593" s="1878"/>
      <c r="BP593" s="1878"/>
      <c r="BQ593" s="1915"/>
      <c r="BR593" s="2045"/>
      <c r="BS593" s="1861"/>
      <c r="BT593" s="1861"/>
      <c r="BU593" s="1861"/>
      <c r="BV593" s="1861"/>
      <c r="BW593" s="1861"/>
      <c r="BX593" s="1861"/>
      <c r="BY593" s="1861"/>
      <c r="BZ593" s="1861"/>
      <c r="CA593" s="1861"/>
      <c r="CB593" s="1861"/>
      <c r="CC593" s="1862"/>
      <c r="CD593" s="1966" t="s">
        <v>1713</v>
      </c>
    </row>
    <row r="594" spans="1:82" s="839" customFormat="1" ht="21" customHeight="1" thickBot="1" x14ac:dyDescent="0.25">
      <c r="A594" s="837" t="s">
        <v>161</v>
      </c>
      <c r="B594" s="889" t="s">
        <v>128</v>
      </c>
      <c r="C594" s="828" t="s">
        <v>129</v>
      </c>
      <c r="D594" s="918">
        <v>74</v>
      </c>
      <c r="E594" s="575" t="s">
        <v>2403</v>
      </c>
      <c r="F594" s="608" t="s">
        <v>2404</v>
      </c>
      <c r="G594" s="576">
        <v>1</v>
      </c>
      <c r="H594" s="576" t="s">
        <v>1</v>
      </c>
      <c r="I594" s="941">
        <v>1</v>
      </c>
      <c r="J594" s="454">
        <v>1</v>
      </c>
      <c r="K594" s="25"/>
      <c r="L594" s="830"/>
      <c r="M594" s="832"/>
      <c r="N594" s="832"/>
      <c r="O594" s="832"/>
      <c r="P594" s="832"/>
      <c r="Q594" s="832"/>
      <c r="R594" s="832"/>
      <c r="S594" s="832"/>
      <c r="T594" s="832"/>
      <c r="U594" s="840">
        <f t="shared" si="100"/>
        <v>0</v>
      </c>
      <c r="V594" s="838"/>
      <c r="W594" s="838"/>
      <c r="X594" s="7"/>
      <c r="Y594" s="7"/>
      <c r="Z594" s="7"/>
      <c r="AA594" s="7"/>
      <c r="AB594" s="7"/>
      <c r="AC594" s="7"/>
      <c r="AD594" s="7"/>
      <c r="AE594" s="7"/>
      <c r="AF594" s="791"/>
      <c r="AG594" s="2976"/>
      <c r="AH594" s="4181"/>
      <c r="AI594" s="4181"/>
      <c r="AJ594" s="4182"/>
      <c r="AK594" s="4181"/>
      <c r="AL594" s="4181"/>
      <c r="AM594" s="4183"/>
      <c r="AN594" s="4184"/>
      <c r="AO594" s="4181"/>
      <c r="AP594" s="4181"/>
      <c r="AQ594" s="4181"/>
      <c r="AR594" s="4185"/>
      <c r="AS594" s="1397"/>
      <c r="AT594" s="4171"/>
      <c r="AU594" s="4172"/>
      <c r="AV594" s="4172"/>
      <c r="AW594" s="4332"/>
      <c r="AX594" s="4332"/>
      <c r="AY594" s="4174"/>
      <c r="AZ594" s="1423"/>
      <c r="BA594" s="1423"/>
      <c r="BB594" s="1423"/>
      <c r="BC594" s="1423"/>
      <c r="BD594" s="1423"/>
      <c r="BE594" s="4175"/>
      <c r="BF594" s="4176"/>
      <c r="BG594" s="4171"/>
      <c r="BH594" s="4177"/>
      <c r="BI594" s="4178"/>
      <c r="BJ594" s="4179"/>
      <c r="BK594" s="4180"/>
      <c r="BL594" s="2024">
        <f t="shared" si="98"/>
        <v>0</v>
      </c>
      <c r="BM594" s="2169"/>
      <c r="BN594" s="1902"/>
      <c r="BO594" s="1878"/>
      <c r="BP594" s="1878"/>
      <c r="BQ594" s="1915"/>
      <c r="BR594" s="2105"/>
      <c r="BS594" s="2106"/>
      <c r="BT594" s="2106"/>
      <c r="BU594" s="2106"/>
      <c r="BV594" s="2106"/>
      <c r="BW594" s="2106"/>
      <c r="BX594" s="2106"/>
      <c r="BY594" s="2106"/>
      <c r="BZ594" s="2106"/>
      <c r="CA594" s="2106"/>
      <c r="CB594" s="2106"/>
      <c r="CC594" s="2107"/>
      <c r="CD594" s="1966" t="s">
        <v>1713</v>
      </c>
    </row>
    <row r="595" spans="1:82" s="839" customFormat="1" ht="21" customHeight="1" thickBot="1" x14ac:dyDescent="0.25">
      <c r="A595" s="837" t="s">
        <v>161</v>
      </c>
      <c r="B595" s="889" t="s">
        <v>128</v>
      </c>
      <c r="C595" s="828" t="s">
        <v>129</v>
      </c>
      <c r="D595" s="918">
        <v>74</v>
      </c>
      <c r="E595" s="575" t="s">
        <v>2403</v>
      </c>
      <c r="F595" s="608" t="s">
        <v>2404</v>
      </c>
      <c r="G595" s="576">
        <v>1</v>
      </c>
      <c r="H595" s="576" t="s">
        <v>1</v>
      </c>
      <c r="I595" s="941">
        <v>1</v>
      </c>
      <c r="J595" s="454">
        <v>1</v>
      </c>
      <c r="K595" s="25"/>
      <c r="L595" s="830"/>
      <c r="M595" s="832"/>
      <c r="N595" s="832"/>
      <c r="O595" s="832"/>
      <c r="P595" s="832"/>
      <c r="Q595" s="832"/>
      <c r="R595" s="832"/>
      <c r="S595" s="832"/>
      <c r="T595" s="832"/>
      <c r="U595" s="840">
        <f t="shared" si="100"/>
        <v>0</v>
      </c>
      <c r="V595" s="838"/>
      <c r="W595" s="838"/>
      <c r="X595" s="7"/>
      <c r="Y595" s="7"/>
      <c r="Z595" s="7"/>
      <c r="AA595" s="7"/>
      <c r="AB595" s="7"/>
      <c r="AC595" s="7"/>
      <c r="AD595" s="7"/>
      <c r="AE595" s="7"/>
      <c r="AF595" s="791"/>
      <c r="AG595" s="2976"/>
      <c r="AH595" s="4181"/>
      <c r="AI595" s="4181"/>
      <c r="AJ595" s="4182"/>
      <c r="AK595" s="4181"/>
      <c r="AL595" s="4181"/>
      <c r="AM595" s="4183"/>
      <c r="AN595" s="4184"/>
      <c r="AO595" s="4181"/>
      <c r="AP595" s="4181"/>
      <c r="AQ595" s="4181"/>
      <c r="AR595" s="4185"/>
      <c r="AS595" s="1867"/>
      <c r="AT595" s="4181"/>
      <c r="AU595" s="2452"/>
      <c r="AV595" s="2452"/>
      <c r="AW595" s="1867"/>
      <c r="AX595" s="1867"/>
      <c r="AY595" s="4186"/>
      <c r="AZ595" s="1423"/>
      <c r="BA595" s="1423"/>
      <c r="BB595" s="1423"/>
      <c r="BC595" s="1423"/>
      <c r="BD595" s="1423"/>
      <c r="BE595" s="4175"/>
      <c r="BF595" s="4176"/>
      <c r="BG595" s="4171"/>
      <c r="BH595" s="4177"/>
      <c r="BI595" s="4178"/>
      <c r="BJ595" s="4179"/>
      <c r="BK595" s="4180"/>
      <c r="BL595" s="2024">
        <f t="shared" si="98"/>
        <v>0</v>
      </c>
      <c r="BM595" s="2169"/>
      <c r="BN595" s="1902"/>
      <c r="BO595" s="1878"/>
      <c r="BP595" s="1878"/>
      <c r="BQ595" s="1915"/>
      <c r="BR595" s="2105"/>
      <c r="BS595" s="2106"/>
      <c r="BT595" s="2106"/>
      <c r="BU595" s="2106"/>
      <c r="BV595" s="2106"/>
      <c r="BW595" s="2106"/>
      <c r="BX595" s="2106"/>
      <c r="BY595" s="2106"/>
      <c r="BZ595" s="2106"/>
      <c r="CA595" s="2106"/>
      <c r="CB595" s="2106"/>
      <c r="CC595" s="2107"/>
      <c r="CD595" s="1966" t="s">
        <v>1713</v>
      </c>
    </row>
    <row r="596" spans="1:82" s="839" customFormat="1" ht="21" customHeight="1" thickBot="1" x14ac:dyDescent="0.25">
      <c r="A596" s="837" t="s">
        <v>161</v>
      </c>
      <c r="B596" s="889" t="s">
        <v>128</v>
      </c>
      <c r="C596" s="828" t="s">
        <v>129</v>
      </c>
      <c r="D596" s="918">
        <v>74</v>
      </c>
      <c r="E596" s="575" t="s">
        <v>2403</v>
      </c>
      <c r="F596" s="608" t="s">
        <v>2404</v>
      </c>
      <c r="G596" s="576">
        <v>1</v>
      </c>
      <c r="H596" s="576" t="s">
        <v>1</v>
      </c>
      <c r="I596" s="941">
        <v>1</v>
      </c>
      <c r="J596" s="454">
        <v>1</v>
      </c>
      <c r="K596" s="25"/>
      <c r="L596" s="830"/>
      <c r="M596" s="832"/>
      <c r="N596" s="832"/>
      <c r="O596" s="832"/>
      <c r="P596" s="832"/>
      <c r="Q596" s="832"/>
      <c r="R596" s="832"/>
      <c r="S596" s="832"/>
      <c r="T596" s="832"/>
      <c r="U596" s="840">
        <f t="shared" si="100"/>
        <v>0</v>
      </c>
      <c r="V596" s="838"/>
      <c r="W596" s="838"/>
      <c r="X596" s="7"/>
      <c r="Y596" s="7"/>
      <c r="Z596" s="7"/>
      <c r="AA596" s="7"/>
      <c r="AB596" s="7"/>
      <c r="AC596" s="7"/>
      <c r="AD596" s="7"/>
      <c r="AE596" s="7"/>
      <c r="AF596" s="791"/>
      <c r="AG596" s="2976"/>
      <c r="AH596" s="4181"/>
      <c r="AI596" s="4181"/>
      <c r="AJ596" s="4182"/>
      <c r="AK596" s="4181"/>
      <c r="AL596" s="4181"/>
      <c r="AM596" s="4183"/>
      <c r="AN596" s="4184"/>
      <c r="AO596" s="4181"/>
      <c r="AP596" s="4181"/>
      <c r="AQ596" s="4181"/>
      <c r="AR596" s="4185"/>
      <c r="AS596" s="1867"/>
      <c r="AT596" s="4181"/>
      <c r="AU596" s="2452"/>
      <c r="AV596" s="2452"/>
      <c r="AW596" s="1867"/>
      <c r="AX596" s="1867"/>
      <c r="AY596" s="4186"/>
      <c r="AZ596" s="1423"/>
      <c r="BA596" s="1423"/>
      <c r="BB596" s="1423"/>
      <c r="BC596" s="1423"/>
      <c r="BD596" s="1423"/>
      <c r="BE596" s="4175"/>
      <c r="BF596" s="4176"/>
      <c r="BG596" s="4171"/>
      <c r="BH596" s="4177"/>
      <c r="BI596" s="4178"/>
      <c r="BJ596" s="4179"/>
      <c r="BK596" s="4180"/>
      <c r="BL596" s="2024">
        <f t="shared" si="98"/>
        <v>0</v>
      </c>
      <c r="BM596" s="2169"/>
      <c r="BN596" s="1902"/>
      <c r="BO596" s="1878"/>
      <c r="BP596" s="1878"/>
      <c r="BQ596" s="1915"/>
      <c r="BR596" s="2105"/>
      <c r="BS596" s="2106"/>
      <c r="BT596" s="2106"/>
      <c r="BU596" s="2106"/>
      <c r="BV596" s="2106"/>
      <c r="BW596" s="2106"/>
      <c r="BX596" s="2106"/>
      <c r="BY596" s="2106"/>
      <c r="BZ596" s="2106"/>
      <c r="CA596" s="2106"/>
      <c r="CB596" s="2106"/>
      <c r="CC596" s="2107"/>
      <c r="CD596" s="1966" t="s">
        <v>1713</v>
      </c>
    </row>
    <row r="597" spans="1:82" s="839" customFormat="1" ht="21" customHeight="1" thickBot="1" x14ac:dyDescent="0.25">
      <c r="A597" s="837" t="s">
        <v>161</v>
      </c>
      <c r="B597" s="889" t="s">
        <v>128</v>
      </c>
      <c r="C597" s="828" t="s">
        <v>129</v>
      </c>
      <c r="D597" s="918">
        <v>74</v>
      </c>
      <c r="E597" s="575" t="s">
        <v>2403</v>
      </c>
      <c r="F597" s="608" t="s">
        <v>2404</v>
      </c>
      <c r="G597" s="576">
        <v>1</v>
      </c>
      <c r="H597" s="576" t="s">
        <v>1</v>
      </c>
      <c r="I597" s="941">
        <v>1</v>
      </c>
      <c r="J597" s="454">
        <v>1</v>
      </c>
      <c r="K597" s="25"/>
      <c r="L597" s="830"/>
      <c r="M597" s="832"/>
      <c r="N597" s="832"/>
      <c r="O597" s="832"/>
      <c r="P597" s="832"/>
      <c r="Q597" s="832"/>
      <c r="R597" s="832"/>
      <c r="S597" s="832"/>
      <c r="T597" s="832"/>
      <c r="U597" s="840">
        <f t="shared" si="100"/>
        <v>0</v>
      </c>
      <c r="V597" s="838"/>
      <c r="W597" s="838"/>
      <c r="X597" s="7"/>
      <c r="Y597" s="7"/>
      <c r="Z597" s="7"/>
      <c r="AA597" s="7"/>
      <c r="AB597" s="7"/>
      <c r="AC597" s="7"/>
      <c r="AD597" s="7"/>
      <c r="AE597" s="7"/>
      <c r="AF597" s="791"/>
      <c r="AG597" s="2976"/>
      <c r="AH597" s="4181"/>
      <c r="AI597" s="4181"/>
      <c r="AJ597" s="4182"/>
      <c r="AK597" s="4181"/>
      <c r="AL597" s="4181"/>
      <c r="AM597" s="4183"/>
      <c r="AN597" s="4184"/>
      <c r="AO597" s="4181"/>
      <c r="AP597" s="4181"/>
      <c r="AQ597" s="4181"/>
      <c r="AR597" s="4185"/>
      <c r="AS597" s="1867"/>
      <c r="AT597" s="4181"/>
      <c r="AU597" s="2452"/>
      <c r="AV597" s="2452"/>
      <c r="AW597" s="1867"/>
      <c r="AX597" s="1867"/>
      <c r="AY597" s="4186"/>
      <c r="AZ597" s="1423"/>
      <c r="BA597" s="1423"/>
      <c r="BB597" s="1423"/>
      <c r="BC597" s="1423"/>
      <c r="BD597" s="1423"/>
      <c r="BE597" s="4175"/>
      <c r="BF597" s="4176"/>
      <c r="BG597" s="4171"/>
      <c r="BH597" s="4177"/>
      <c r="BI597" s="4178"/>
      <c r="BJ597" s="4179"/>
      <c r="BK597" s="4180"/>
      <c r="BL597" s="2024">
        <f t="shared" si="98"/>
        <v>0</v>
      </c>
      <c r="BM597" s="2169"/>
      <c r="BN597" s="1902"/>
      <c r="BO597" s="1878"/>
      <c r="BP597" s="1878"/>
      <c r="BQ597" s="1915"/>
      <c r="BR597" s="2105"/>
      <c r="BS597" s="2106"/>
      <c r="BT597" s="2106"/>
      <c r="BU597" s="2106"/>
      <c r="BV597" s="2106"/>
      <c r="BW597" s="2106"/>
      <c r="BX597" s="2106"/>
      <c r="BY597" s="2106"/>
      <c r="BZ597" s="2106"/>
      <c r="CA597" s="2106"/>
      <c r="CB597" s="2106"/>
      <c r="CC597" s="2107"/>
      <c r="CD597" s="1966" t="s">
        <v>1713</v>
      </c>
    </row>
    <row r="598" spans="1:82" s="839" customFormat="1" ht="30.75" customHeight="1" thickBot="1" x14ac:dyDescent="0.25">
      <c r="A598" s="862" t="s">
        <v>161</v>
      </c>
      <c r="B598" s="896" t="s">
        <v>128</v>
      </c>
      <c r="C598" s="864" t="s">
        <v>129</v>
      </c>
      <c r="D598" s="923">
        <v>74</v>
      </c>
      <c r="E598" s="593" t="s">
        <v>2403</v>
      </c>
      <c r="F598" s="621" t="s">
        <v>2404</v>
      </c>
      <c r="G598" s="594">
        <v>1</v>
      </c>
      <c r="H598" s="594" t="s">
        <v>1</v>
      </c>
      <c r="I598" s="944">
        <v>1</v>
      </c>
      <c r="J598" s="491">
        <v>1</v>
      </c>
      <c r="K598" s="806"/>
      <c r="L598" s="915"/>
      <c r="M598" s="866"/>
      <c r="N598" s="866"/>
      <c r="O598" s="866"/>
      <c r="P598" s="866"/>
      <c r="Q598" s="866"/>
      <c r="R598" s="866"/>
      <c r="S598" s="866"/>
      <c r="T598" s="866"/>
      <c r="U598" s="945">
        <f t="shared" si="100"/>
        <v>0</v>
      </c>
      <c r="V598" s="867"/>
      <c r="W598" s="867"/>
      <c r="X598" s="70"/>
      <c r="Y598" s="70"/>
      <c r="Z598" s="70"/>
      <c r="AA598" s="70"/>
      <c r="AB598" s="70"/>
      <c r="AC598" s="70"/>
      <c r="AD598" s="70"/>
      <c r="AE598" s="70"/>
      <c r="AF598" s="770"/>
      <c r="AG598" s="4397"/>
      <c r="AH598" s="4210"/>
      <c r="AI598" s="4210"/>
      <c r="AJ598" s="2662"/>
      <c r="AK598" s="4210"/>
      <c r="AL598" s="4210"/>
      <c r="AM598" s="4211"/>
      <c r="AN598" s="4190"/>
      <c r="AO598" s="4187"/>
      <c r="AP598" s="4187"/>
      <c r="AQ598" s="4187"/>
      <c r="AR598" s="4362"/>
      <c r="AS598" s="2598"/>
      <c r="AT598" s="4210"/>
      <c r="AU598" s="4400"/>
      <c r="AV598" s="4400"/>
      <c r="AW598" s="2598"/>
      <c r="AX598" s="2598"/>
      <c r="AY598" s="4401"/>
      <c r="AZ598" s="1607"/>
      <c r="BA598" s="1607"/>
      <c r="BB598" s="1607"/>
      <c r="BC598" s="1607"/>
      <c r="BD598" s="1607"/>
      <c r="BE598" s="4376"/>
      <c r="BF598" s="4205"/>
      <c r="BG598" s="4206"/>
      <c r="BH598" s="4207"/>
      <c r="BI598" s="4208"/>
      <c r="BJ598" s="4209"/>
      <c r="BK598" s="4261"/>
      <c r="BL598" s="2132">
        <f t="shared" si="98"/>
        <v>0</v>
      </c>
      <c r="BM598" s="2309"/>
      <c r="BN598" s="1902"/>
      <c r="BO598" s="1878"/>
      <c r="BP598" s="1878"/>
      <c r="BQ598" s="1915"/>
      <c r="BR598" s="2134"/>
      <c r="BS598" s="2135"/>
      <c r="BT598" s="2135"/>
      <c r="BU598" s="2135"/>
      <c r="BV598" s="2135"/>
      <c r="BW598" s="2135"/>
      <c r="BX598" s="2135"/>
      <c r="BY598" s="2135"/>
      <c r="BZ598" s="2135"/>
      <c r="CA598" s="2135"/>
      <c r="CB598" s="2135"/>
      <c r="CC598" s="2136"/>
      <c r="CD598" s="1967" t="s">
        <v>1713</v>
      </c>
    </row>
    <row r="599" spans="1:82" s="839" customFormat="1" ht="60" customHeight="1" x14ac:dyDescent="0.2">
      <c r="A599" s="852" t="s">
        <v>161</v>
      </c>
      <c r="B599" s="882" t="s">
        <v>128</v>
      </c>
      <c r="C599" s="854" t="s">
        <v>129</v>
      </c>
      <c r="D599" s="855">
        <v>75</v>
      </c>
      <c r="E599" s="47" t="s">
        <v>2405</v>
      </c>
      <c r="F599" s="67" t="s">
        <v>2406</v>
      </c>
      <c r="G599" s="49">
        <v>1</v>
      </c>
      <c r="H599" s="49" t="s">
        <v>1</v>
      </c>
      <c r="I599" s="49">
        <v>1</v>
      </c>
      <c r="J599" s="493">
        <v>1</v>
      </c>
      <c r="K599" s="1010"/>
      <c r="L599" s="857">
        <f t="shared" ref="L599" si="103">+M599+N599+O599+P599+Q599+R599+S599+T599</f>
        <v>55000000</v>
      </c>
      <c r="M599" s="885">
        <v>55000000</v>
      </c>
      <c r="N599" s="927"/>
      <c r="O599" s="927"/>
      <c r="P599" s="927"/>
      <c r="Q599" s="927"/>
      <c r="R599" s="927"/>
      <c r="S599" s="927"/>
      <c r="T599" s="927"/>
      <c r="U599" s="840">
        <f>V599+W599+X599+Y599+Z599+AA599+AB599+AC599</f>
        <v>0</v>
      </c>
      <c r="V599" s="928"/>
      <c r="W599" s="928"/>
      <c r="X599" s="52"/>
      <c r="Y599" s="52"/>
      <c r="Z599" s="52"/>
      <c r="AA599" s="52"/>
      <c r="AB599" s="52"/>
      <c r="AC599" s="52"/>
      <c r="AD599" s="52"/>
      <c r="AE599" s="52"/>
      <c r="AF599" s="746"/>
      <c r="AG599" s="2042"/>
      <c r="AH599" s="4235"/>
      <c r="AI599" s="4235"/>
      <c r="AJ599" s="4455"/>
      <c r="AK599" s="4458"/>
      <c r="AL599" s="4458"/>
      <c r="AM599" s="4922"/>
      <c r="AN599" s="4923"/>
      <c r="AO599" s="4235"/>
      <c r="AP599" s="4235"/>
      <c r="AQ599" s="4459"/>
      <c r="AR599" s="4924"/>
      <c r="AS599" s="4925" t="s">
        <v>2407</v>
      </c>
      <c r="AT599" s="4131" t="s">
        <v>1910</v>
      </c>
      <c r="AU599" s="4926">
        <v>1</v>
      </c>
      <c r="AV599" s="4926">
        <v>1</v>
      </c>
      <c r="AW599" s="4927">
        <v>42917</v>
      </c>
      <c r="AX599" s="4927">
        <v>43098</v>
      </c>
      <c r="AY599" s="4928">
        <v>55000000</v>
      </c>
      <c r="AZ599" s="1459"/>
      <c r="BA599" s="1459"/>
      <c r="BB599" s="1459"/>
      <c r="BC599" s="1459"/>
      <c r="BD599" s="1459"/>
      <c r="BE599" s="4384"/>
      <c r="BF599" s="4385">
        <v>44100000</v>
      </c>
      <c r="BG599" s="4235"/>
      <c r="BH599" s="4384"/>
      <c r="BI599" s="4386"/>
      <c r="BJ599" s="4387"/>
      <c r="BK599" s="4388"/>
      <c r="BL599" s="1859">
        <f t="shared" si="98"/>
        <v>44100000</v>
      </c>
      <c r="BM599" s="2014">
        <f>L599-(BI599+BI600+BI601++BI602+BI603+BI604)</f>
        <v>55000000</v>
      </c>
      <c r="BN599" s="1902"/>
      <c r="BO599" s="1878"/>
      <c r="BP599" s="1878"/>
      <c r="BQ599" s="1915"/>
      <c r="BR599" s="2045"/>
      <c r="BS599" s="1861"/>
      <c r="BT599" s="1861"/>
      <c r="BU599" s="1861"/>
      <c r="BV599" s="1861"/>
      <c r="BW599" s="1861"/>
      <c r="BX599" s="1861"/>
      <c r="BY599" s="1861"/>
      <c r="BZ599" s="1861"/>
      <c r="CA599" s="1861"/>
      <c r="CB599" s="1861"/>
      <c r="CC599" s="1861"/>
      <c r="CD599" s="1916" t="s">
        <v>1713</v>
      </c>
    </row>
    <row r="600" spans="1:82" s="839" customFormat="1" ht="21" customHeight="1" x14ac:dyDescent="0.2">
      <c r="A600" s="930" t="s">
        <v>161</v>
      </c>
      <c r="B600" s="889" t="s">
        <v>128</v>
      </c>
      <c r="C600" s="968" t="s">
        <v>129</v>
      </c>
      <c r="D600" s="918">
        <v>75</v>
      </c>
      <c r="E600" s="575" t="s">
        <v>2405</v>
      </c>
      <c r="F600" s="608" t="s">
        <v>2406</v>
      </c>
      <c r="G600" s="576">
        <v>1</v>
      </c>
      <c r="H600" s="576" t="s">
        <v>1</v>
      </c>
      <c r="I600" s="576">
        <v>1</v>
      </c>
      <c r="J600" s="454">
        <v>1</v>
      </c>
      <c r="K600" s="538"/>
      <c r="L600" s="919"/>
      <c r="M600" s="920"/>
      <c r="N600" s="920"/>
      <c r="O600" s="920"/>
      <c r="P600" s="920"/>
      <c r="Q600" s="920"/>
      <c r="R600" s="920"/>
      <c r="S600" s="920"/>
      <c r="T600" s="920"/>
      <c r="U600" s="921">
        <f t="shared" si="100"/>
        <v>0</v>
      </c>
      <c r="V600" s="893"/>
      <c r="W600" s="893"/>
      <c r="X600" s="466"/>
      <c r="Y600" s="466"/>
      <c r="Z600" s="466"/>
      <c r="AA600" s="466"/>
      <c r="AB600" s="466"/>
      <c r="AC600" s="466"/>
      <c r="AD600" s="466"/>
      <c r="AE600" s="466"/>
      <c r="AF600" s="752"/>
      <c r="AG600" s="3184"/>
      <c r="AH600" s="2654"/>
      <c r="AI600" s="2654"/>
      <c r="AJ600" s="2638"/>
      <c r="AK600" s="2654"/>
      <c r="AL600" s="2654"/>
      <c r="AM600" s="4389"/>
      <c r="AN600" s="4391"/>
      <c r="AO600" s="4181"/>
      <c r="AP600" s="4181"/>
      <c r="AQ600" s="4185"/>
      <c r="AR600" s="4390"/>
      <c r="AS600" s="1991"/>
      <c r="AT600" s="2654"/>
      <c r="AU600" s="1992"/>
      <c r="AV600" s="1992"/>
      <c r="AW600" s="1991"/>
      <c r="AX600" s="1991"/>
      <c r="AY600" s="1991"/>
      <c r="AZ600" s="1423"/>
      <c r="BA600" s="1423"/>
      <c r="BB600" s="1423"/>
      <c r="BC600" s="1423"/>
      <c r="BD600" s="1423"/>
      <c r="BE600" s="4175"/>
      <c r="BF600" s="4333"/>
      <c r="BG600" s="2276"/>
      <c r="BH600" s="4175"/>
      <c r="BI600" s="4213"/>
      <c r="BJ600" s="4336"/>
      <c r="BK600" s="4180"/>
      <c r="BL600" s="2024">
        <f t="shared" si="98"/>
        <v>0</v>
      </c>
      <c r="BM600" s="2025"/>
      <c r="BN600" s="1902"/>
      <c r="BO600" s="1878"/>
      <c r="BP600" s="1878"/>
      <c r="BQ600" s="1915"/>
      <c r="BR600" s="2105"/>
      <c r="BS600" s="2106"/>
      <c r="BT600" s="2106"/>
      <c r="BU600" s="2106"/>
      <c r="BV600" s="2106"/>
      <c r="BW600" s="2106"/>
      <c r="BX600" s="2106"/>
      <c r="BY600" s="2106"/>
      <c r="BZ600" s="2106"/>
      <c r="CA600" s="2106"/>
      <c r="CB600" s="2106"/>
      <c r="CC600" s="2106"/>
      <c r="CD600" s="1917" t="s">
        <v>1713</v>
      </c>
    </row>
    <row r="601" spans="1:82" s="839" customFormat="1" ht="21" customHeight="1" x14ac:dyDescent="0.2">
      <c r="A601" s="930" t="s">
        <v>161</v>
      </c>
      <c r="B601" s="889" t="s">
        <v>128</v>
      </c>
      <c r="C601" s="968" t="s">
        <v>129</v>
      </c>
      <c r="D601" s="918">
        <v>75</v>
      </c>
      <c r="E601" s="575" t="s">
        <v>2408</v>
      </c>
      <c r="F601" s="608" t="s">
        <v>2406</v>
      </c>
      <c r="G601" s="576">
        <v>1</v>
      </c>
      <c r="H601" s="576" t="s">
        <v>1</v>
      </c>
      <c r="I601" s="576">
        <v>1</v>
      </c>
      <c r="J601" s="454">
        <v>1</v>
      </c>
      <c r="K601" s="538"/>
      <c r="L601" s="919"/>
      <c r="M601" s="920"/>
      <c r="N601" s="920"/>
      <c r="O601" s="920"/>
      <c r="P601" s="920"/>
      <c r="Q601" s="920"/>
      <c r="R601" s="920"/>
      <c r="S601" s="920"/>
      <c r="T601" s="920"/>
      <c r="U601" s="921">
        <f t="shared" si="100"/>
        <v>0</v>
      </c>
      <c r="V601" s="893"/>
      <c r="W601" s="893"/>
      <c r="X601" s="466"/>
      <c r="Y601" s="466"/>
      <c r="Z601" s="466"/>
      <c r="AA601" s="466"/>
      <c r="AB601" s="466"/>
      <c r="AC601" s="466"/>
      <c r="AD601" s="466"/>
      <c r="AE601" s="466"/>
      <c r="AF601" s="752"/>
      <c r="AG601" s="3184"/>
      <c r="AH601" s="2654"/>
      <c r="AI601" s="2654"/>
      <c r="AJ601" s="2638"/>
      <c r="AK601" s="2654"/>
      <c r="AL601" s="2654"/>
      <c r="AM601" s="4389"/>
      <c r="AN601" s="4391"/>
      <c r="AO601" s="4181"/>
      <c r="AP601" s="4181"/>
      <c r="AQ601" s="4185"/>
      <c r="AR601" s="4390"/>
      <c r="AS601" s="1991"/>
      <c r="AT601" s="2654"/>
      <c r="AU601" s="1992"/>
      <c r="AV601" s="1992"/>
      <c r="AW601" s="1991"/>
      <c r="AX601" s="1991"/>
      <c r="AY601" s="1991"/>
      <c r="AZ601" s="1423"/>
      <c r="BA601" s="1423"/>
      <c r="BB601" s="1423"/>
      <c r="BC601" s="1423"/>
      <c r="BD601" s="1423"/>
      <c r="BE601" s="4175"/>
      <c r="BF601" s="4333"/>
      <c r="BG601" s="2276"/>
      <c r="BH601" s="4175"/>
      <c r="BI601" s="4213"/>
      <c r="BJ601" s="4336"/>
      <c r="BK601" s="4180"/>
      <c r="BL601" s="2024">
        <f t="shared" si="98"/>
        <v>0</v>
      </c>
      <c r="BM601" s="2025"/>
      <c r="BN601" s="1902"/>
      <c r="BO601" s="1878"/>
      <c r="BP601" s="1878"/>
      <c r="BQ601" s="1915"/>
      <c r="BR601" s="2105"/>
      <c r="BS601" s="2106"/>
      <c r="BT601" s="2106"/>
      <c r="BU601" s="2106"/>
      <c r="BV601" s="2106"/>
      <c r="BW601" s="2106"/>
      <c r="BX601" s="2106"/>
      <c r="BY601" s="2106"/>
      <c r="BZ601" s="2106"/>
      <c r="CA601" s="2106"/>
      <c r="CB601" s="2106"/>
      <c r="CC601" s="2106"/>
      <c r="CD601" s="1917" t="s">
        <v>1713</v>
      </c>
    </row>
    <row r="602" spans="1:82" s="839" customFormat="1" ht="21" customHeight="1" x14ac:dyDescent="0.2">
      <c r="A602" s="930" t="s">
        <v>161</v>
      </c>
      <c r="B602" s="889" t="s">
        <v>128</v>
      </c>
      <c r="C602" s="968" t="s">
        <v>129</v>
      </c>
      <c r="D602" s="918">
        <v>75</v>
      </c>
      <c r="E602" s="575" t="s">
        <v>2408</v>
      </c>
      <c r="F602" s="608" t="s">
        <v>2406</v>
      </c>
      <c r="G602" s="576">
        <v>1</v>
      </c>
      <c r="H602" s="576" t="s">
        <v>1</v>
      </c>
      <c r="I602" s="576">
        <v>1</v>
      </c>
      <c r="J602" s="454">
        <v>1</v>
      </c>
      <c r="K602" s="538"/>
      <c r="L602" s="919"/>
      <c r="M602" s="920"/>
      <c r="N602" s="920"/>
      <c r="O602" s="920"/>
      <c r="P602" s="920"/>
      <c r="Q602" s="920"/>
      <c r="R602" s="920"/>
      <c r="S602" s="920"/>
      <c r="T602" s="920"/>
      <c r="U602" s="921">
        <f t="shared" si="100"/>
        <v>0</v>
      </c>
      <c r="V602" s="893"/>
      <c r="W602" s="893"/>
      <c r="X602" s="466"/>
      <c r="Y602" s="466"/>
      <c r="Z602" s="466"/>
      <c r="AA602" s="466"/>
      <c r="AB602" s="466"/>
      <c r="AC602" s="466"/>
      <c r="AD602" s="466"/>
      <c r="AE602" s="466"/>
      <c r="AF602" s="752"/>
      <c r="AG602" s="3184"/>
      <c r="AH602" s="2654"/>
      <c r="AI602" s="2654"/>
      <c r="AJ602" s="2638"/>
      <c r="AK602" s="2654"/>
      <c r="AL602" s="2654"/>
      <c r="AM602" s="4389"/>
      <c r="AN602" s="4391"/>
      <c r="AO602" s="4181"/>
      <c r="AP602" s="4181"/>
      <c r="AQ602" s="4185"/>
      <c r="AR602" s="4390"/>
      <c r="AS602" s="1991"/>
      <c r="AT602" s="2654"/>
      <c r="AU602" s="1992"/>
      <c r="AV602" s="1992"/>
      <c r="AW602" s="1991"/>
      <c r="AX602" s="1991"/>
      <c r="AY602" s="1991"/>
      <c r="AZ602" s="1423"/>
      <c r="BA602" s="1423"/>
      <c r="BB602" s="1423"/>
      <c r="BC602" s="1423"/>
      <c r="BD602" s="1423"/>
      <c r="BE602" s="4175"/>
      <c r="BF602" s="4333"/>
      <c r="BG602" s="2276"/>
      <c r="BH602" s="4175"/>
      <c r="BI602" s="4213"/>
      <c r="BJ602" s="4336"/>
      <c r="BK602" s="4180"/>
      <c r="BL602" s="2024">
        <f t="shared" si="98"/>
        <v>0</v>
      </c>
      <c r="BM602" s="2025"/>
      <c r="BN602" s="1902"/>
      <c r="BO602" s="1878"/>
      <c r="BP602" s="1878"/>
      <c r="BQ602" s="1915"/>
      <c r="BR602" s="2105"/>
      <c r="BS602" s="2106"/>
      <c r="BT602" s="2106"/>
      <c r="BU602" s="2106"/>
      <c r="BV602" s="2106"/>
      <c r="BW602" s="2106"/>
      <c r="BX602" s="2106"/>
      <c r="BY602" s="2106"/>
      <c r="BZ602" s="2106"/>
      <c r="CA602" s="2106"/>
      <c r="CB602" s="2106"/>
      <c r="CC602" s="2106"/>
      <c r="CD602" s="1917" t="s">
        <v>1713</v>
      </c>
    </row>
    <row r="603" spans="1:82" s="839" customFormat="1" ht="21" customHeight="1" x14ac:dyDescent="0.2">
      <c r="A603" s="930" t="s">
        <v>161</v>
      </c>
      <c r="B603" s="889" t="s">
        <v>128</v>
      </c>
      <c r="C603" s="968" t="s">
        <v>129</v>
      </c>
      <c r="D603" s="918">
        <v>75</v>
      </c>
      <c r="E603" s="575" t="s">
        <v>2408</v>
      </c>
      <c r="F603" s="608" t="s">
        <v>2406</v>
      </c>
      <c r="G603" s="576">
        <v>1</v>
      </c>
      <c r="H603" s="576" t="s">
        <v>1</v>
      </c>
      <c r="I603" s="576">
        <v>1</v>
      </c>
      <c r="J603" s="454">
        <v>1</v>
      </c>
      <c r="K603" s="538"/>
      <c r="L603" s="919"/>
      <c r="M603" s="920"/>
      <c r="N603" s="920"/>
      <c r="O603" s="920"/>
      <c r="P603" s="920"/>
      <c r="Q603" s="920"/>
      <c r="R603" s="920"/>
      <c r="S603" s="920"/>
      <c r="T603" s="920"/>
      <c r="U603" s="921">
        <f t="shared" si="100"/>
        <v>0</v>
      </c>
      <c r="V603" s="893"/>
      <c r="W603" s="893"/>
      <c r="X603" s="466"/>
      <c r="Y603" s="466"/>
      <c r="Z603" s="466"/>
      <c r="AA603" s="466"/>
      <c r="AB603" s="466"/>
      <c r="AC603" s="466"/>
      <c r="AD603" s="466"/>
      <c r="AE603" s="466"/>
      <c r="AF603" s="752"/>
      <c r="AG603" s="3184"/>
      <c r="AH603" s="2654"/>
      <c r="AI603" s="2654"/>
      <c r="AJ603" s="2638"/>
      <c r="AK603" s="2654"/>
      <c r="AL603" s="2654"/>
      <c r="AM603" s="4389"/>
      <c r="AN603" s="4391"/>
      <c r="AO603" s="4181"/>
      <c r="AP603" s="4181"/>
      <c r="AQ603" s="4185"/>
      <c r="AR603" s="4390"/>
      <c r="AS603" s="1991"/>
      <c r="AT603" s="2654"/>
      <c r="AU603" s="1992"/>
      <c r="AV603" s="1992"/>
      <c r="AW603" s="1991"/>
      <c r="AX603" s="1991"/>
      <c r="AY603" s="1991"/>
      <c r="AZ603" s="1423"/>
      <c r="BA603" s="1423"/>
      <c r="BB603" s="1423"/>
      <c r="BC603" s="1423"/>
      <c r="BD603" s="1423"/>
      <c r="BE603" s="4175"/>
      <c r="BF603" s="4333"/>
      <c r="BG603" s="2276"/>
      <c r="BH603" s="4175"/>
      <c r="BI603" s="4213"/>
      <c r="BJ603" s="4336"/>
      <c r="BK603" s="4180"/>
      <c r="BL603" s="2024">
        <f t="shared" si="98"/>
        <v>0</v>
      </c>
      <c r="BM603" s="2025"/>
      <c r="BN603" s="1902"/>
      <c r="BO603" s="1878"/>
      <c r="BP603" s="1878"/>
      <c r="BQ603" s="1915"/>
      <c r="BR603" s="2105"/>
      <c r="BS603" s="2106"/>
      <c r="BT603" s="2106"/>
      <c r="BU603" s="2106"/>
      <c r="BV603" s="2106"/>
      <c r="BW603" s="2106"/>
      <c r="BX603" s="2106"/>
      <c r="BY603" s="2106"/>
      <c r="BZ603" s="2106"/>
      <c r="CA603" s="2106"/>
      <c r="CB603" s="2106"/>
      <c r="CC603" s="2106"/>
      <c r="CD603" s="1917" t="s">
        <v>1713</v>
      </c>
    </row>
    <row r="604" spans="1:82" s="839" customFormat="1" ht="21" customHeight="1" thickBot="1" x14ac:dyDescent="0.25">
      <c r="A604" s="931" t="s">
        <v>161</v>
      </c>
      <c r="B604" s="932" t="s">
        <v>128</v>
      </c>
      <c r="C604" s="970" t="s">
        <v>129</v>
      </c>
      <c r="D604" s="934">
        <v>75</v>
      </c>
      <c r="E604" s="581" t="s">
        <v>2408</v>
      </c>
      <c r="F604" s="609" t="s">
        <v>2406</v>
      </c>
      <c r="G604" s="582">
        <v>1</v>
      </c>
      <c r="H604" s="582" t="s">
        <v>1</v>
      </c>
      <c r="I604" s="582">
        <v>1</v>
      </c>
      <c r="J604" s="496">
        <v>1</v>
      </c>
      <c r="K604" s="544"/>
      <c r="L604" s="935"/>
      <c r="M604" s="936"/>
      <c r="N604" s="936"/>
      <c r="O604" s="936"/>
      <c r="P604" s="936"/>
      <c r="Q604" s="936"/>
      <c r="R604" s="936"/>
      <c r="S604" s="936"/>
      <c r="T604" s="936"/>
      <c r="U604" s="937">
        <f t="shared" si="100"/>
        <v>0</v>
      </c>
      <c r="V604" s="908"/>
      <c r="W604" s="908"/>
      <c r="X604" s="474"/>
      <c r="Y604" s="474"/>
      <c r="Z604" s="474"/>
      <c r="AA604" s="474"/>
      <c r="AB604" s="474"/>
      <c r="AC604" s="474"/>
      <c r="AD604" s="474"/>
      <c r="AE604" s="474"/>
      <c r="AF604" s="758"/>
      <c r="AG604" s="3035"/>
      <c r="AH604" s="4392"/>
      <c r="AI604" s="4392"/>
      <c r="AJ604" s="2682"/>
      <c r="AK604" s="4392"/>
      <c r="AL604" s="4392"/>
      <c r="AM604" s="4393"/>
      <c r="AN604" s="4394"/>
      <c r="AO604" s="4187"/>
      <c r="AP604" s="4187"/>
      <c r="AQ604" s="4191"/>
      <c r="AR604" s="4395"/>
      <c r="AS604" s="1996"/>
      <c r="AT604" s="4392"/>
      <c r="AU604" s="1998"/>
      <c r="AV604" s="1998"/>
      <c r="AW604" s="1996"/>
      <c r="AX604" s="1996"/>
      <c r="AY604" s="1996"/>
      <c r="AZ604" s="1502"/>
      <c r="BA604" s="1502"/>
      <c r="BB604" s="1502"/>
      <c r="BC604" s="1502"/>
      <c r="BD604" s="1502"/>
      <c r="BE604" s="4353"/>
      <c r="BF604" s="4396"/>
      <c r="BG604" s="2280"/>
      <c r="BH604" s="4353"/>
      <c r="BI604" s="4354"/>
      <c r="BJ604" s="4355"/>
      <c r="BK604" s="4356"/>
      <c r="BL604" s="1911">
        <f t="shared" si="98"/>
        <v>0</v>
      </c>
      <c r="BM604" s="2036"/>
      <c r="BN604" s="1902"/>
      <c r="BO604" s="1878"/>
      <c r="BP604" s="1878"/>
      <c r="BQ604" s="1915"/>
      <c r="BR604" s="2120"/>
      <c r="BS604" s="1913"/>
      <c r="BT604" s="1913"/>
      <c r="BU604" s="1913"/>
      <c r="BV604" s="1913"/>
      <c r="BW604" s="1913"/>
      <c r="BX604" s="1913"/>
      <c r="BY604" s="1913"/>
      <c r="BZ604" s="1913"/>
      <c r="CA604" s="1913"/>
      <c r="CB604" s="1913"/>
      <c r="CC604" s="1913"/>
      <c r="CD604" s="1919" t="s">
        <v>1713</v>
      </c>
    </row>
    <row r="605" spans="1:82" s="839" customFormat="1" ht="63" customHeight="1" x14ac:dyDescent="0.25">
      <c r="A605" s="826" t="s">
        <v>161</v>
      </c>
      <c r="B605" s="910" t="s">
        <v>128</v>
      </c>
      <c r="C605" s="828" t="s">
        <v>129</v>
      </c>
      <c r="D605" s="829">
        <v>76</v>
      </c>
      <c r="E605" s="4" t="s">
        <v>2409</v>
      </c>
      <c r="F605" s="602" t="s">
        <v>2410</v>
      </c>
      <c r="G605" s="603">
        <v>10</v>
      </c>
      <c r="H605" s="603" t="s">
        <v>1</v>
      </c>
      <c r="I605" s="603">
        <v>12</v>
      </c>
      <c r="J605" s="480">
        <v>12</v>
      </c>
      <c r="K605" s="999"/>
      <c r="L605" s="830">
        <f t="shared" ref="L605" si="104">+M605+N605+O605+P605+Q605+R605+S605+T605</f>
        <v>849442938</v>
      </c>
      <c r="M605" s="1059">
        <v>849442938</v>
      </c>
      <c r="N605" s="1059"/>
      <c r="O605" s="1059"/>
      <c r="P605" s="1059"/>
      <c r="Q605" s="1059"/>
      <c r="R605" s="1059"/>
      <c r="S605" s="832"/>
      <c r="T605" s="832"/>
      <c r="U605" s="833">
        <f t="shared" si="100"/>
        <v>755112075</v>
      </c>
      <c r="V605" s="955">
        <v>755112075</v>
      </c>
      <c r="W605" s="955"/>
      <c r="X605" s="414"/>
      <c r="Y605" s="414"/>
      <c r="Z605" s="414"/>
      <c r="AA605" s="414"/>
      <c r="AB605" s="414"/>
      <c r="AC605" s="7"/>
      <c r="AD605" s="7"/>
      <c r="AE605" s="835"/>
      <c r="AF605" s="791"/>
      <c r="AG605" s="4929">
        <v>92121504</v>
      </c>
      <c r="AH605" s="4144" t="s">
        <v>2411</v>
      </c>
      <c r="AI605" s="4145" t="s">
        <v>1751</v>
      </c>
      <c r="AJ605" s="1401" t="s">
        <v>2121</v>
      </c>
      <c r="AK605" s="4143" t="s">
        <v>1753</v>
      </c>
      <c r="AL605" s="4143" t="s">
        <v>274</v>
      </c>
      <c r="AM605" s="4146">
        <v>4498004</v>
      </c>
      <c r="AN605" s="4930">
        <v>4498004</v>
      </c>
      <c r="AO605" s="4715" t="s">
        <v>250</v>
      </c>
      <c r="AP605" s="4715" t="s">
        <v>6</v>
      </c>
      <c r="AQ605" s="4132" t="s">
        <v>2122</v>
      </c>
      <c r="AR605" s="4931">
        <v>2201110104</v>
      </c>
      <c r="AS605" s="1409" t="s">
        <v>5870</v>
      </c>
      <c r="AT605" s="4127" t="s">
        <v>2412</v>
      </c>
      <c r="AU605" s="4134">
        <v>1</v>
      </c>
      <c r="AV605" s="4134">
        <v>1</v>
      </c>
      <c r="AW605" s="4145" t="s">
        <v>1751</v>
      </c>
      <c r="AX605" s="4932"/>
      <c r="AY605" s="4136">
        <v>13547675</v>
      </c>
      <c r="AZ605" s="4933"/>
      <c r="BA605" s="1409" t="s">
        <v>2124</v>
      </c>
      <c r="BB605" s="1409" t="s">
        <v>2125</v>
      </c>
      <c r="BC605" s="4933" t="s">
        <v>2413</v>
      </c>
      <c r="BD605" s="1409" t="s">
        <v>2127</v>
      </c>
      <c r="BE605" s="4591"/>
      <c r="BF605" s="4138">
        <v>4498004</v>
      </c>
      <c r="BG605" s="4127">
        <v>2017000041</v>
      </c>
      <c r="BH605" s="4139">
        <v>42741</v>
      </c>
      <c r="BI605" s="4140">
        <v>4498004</v>
      </c>
      <c r="BJ605" s="4141">
        <v>42741</v>
      </c>
      <c r="BK605" s="4855">
        <v>43098</v>
      </c>
      <c r="BL605" s="1876">
        <f t="shared" si="98"/>
        <v>0</v>
      </c>
      <c r="BM605" s="1876">
        <f>L605-(BI605+BI606+BI607++BI608+BI609+BI610)</f>
        <v>190245263</v>
      </c>
      <c r="BN605" s="1902"/>
      <c r="BO605" s="1878"/>
      <c r="BP605" s="1878"/>
      <c r="BQ605" s="1915"/>
      <c r="BR605" s="1878"/>
      <c r="BS605" s="1878"/>
      <c r="BT605" s="1878"/>
      <c r="BU605" s="1878"/>
      <c r="BV605" s="1878"/>
      <c r="BW605" s="1878"/>
      <c r="BX605" s="1878"/>
      <c r="BY605" s="1878"/>
      <c r="BZ605" s="1878"/>
      <c r="CA605" s="1878"/>
      <c r="CB605" s="1878"/>
      <c r="CC605" s="1878"/>
      <c r="CD605" s="1901" t="s">
        <v>1713</v>
      </c>
    </row>
    <row r="606" spans="1:82" s="839" customFormat="1" ht="42" customHeight="1" x14ac:dyDescent="0.2">
      <c r="A606" s="917" t="s">
        <v>161</v>
      </c>
      <c r="B606" s="889" t="s">
        <v>128</v>
      </c>
      <c r="C606" s="968" t="s">
        <v>129</v>
      </c>
      <c r="D606" s="918">
        <v>76</v>
      </c>
      <c r="E606" s="575" t="s">
        <v>2409</v>
      </c>
      <c r="F606" s="608" t="s">
        <v>2410</v>
      </c>
      <c r="G606" s="576">
        <v>10</v>
      </c>
      <c r="H606" s="576" t="s">
        <v>1</v>
      </c>
      <c r="I606" s="576">
        <v>12</v>
      </c>
      <c r="J606" s="454">
        <v>12</v>
      </c>
      <c r="K606" s="538"/>
      <c r="L606" s="919"/>
      <c r="M606" s="920"/>
      <c r="N606" s="920"/>
      <c r="O606" s="920"/>
      <c r="P606" s="920"/>
      <c r="Q606" s="920"/>
      <c r="R606" s="920"/>
      <c r="S606" s="920"/>
      <c r="T606" s="920"/>
      <c r="U606" s="921">
        <f t="shared" si="100"/>
        <v>0</v>
      </c>
      <c r="V606" s="893"/>
      <c r="W606" s="893"/>
      <c r="X606" s="466"/>
      <c r="Y606" s="466"/>
      <c r="Z606" s="466"/>
      <c r="AA606" s="466"/>
      <c r="AB606" s="466"/>
      <c r="AC606" s="466"/>
      <c r="AD606" s="466"/>
      <c r="AE606" s="835"/>
      <c r="AF606" s="752"/>
      <c r="AG606" s="4934">
        <v>92121504</v>
      </c>
      <c r="AH606" s="4154" t="s">
        <v>2411</v>
      </c>
      <c r="AI606" s="4155" t="s">
        <v>1751</v>
      </c>
      <c r="AJ606" s="1417" t="s">
        <v>1752</v>
      </c>
      <c r="AK606" s="4153" t="s">
        <v>1753</v>
      </c>
      <c r="AL606" s="4153" t="s">
        <v>1754</v>
      </c>
      <c r="AM606" s="4156">
        <v>9049671</v>
      </c>
      <c r="AN606" s="4935">
        <v>9049671</v>
      </c>
      <c r="AO606" s="4132" t="s">
        <v>250</v>
      </c>
      <c r="AP606" s="4132" t="s">
        <v>6</v>
      </c>
      <c r="AQ606" s="4132" t="s">
        <v>2122</v>
      </c>
      <c r="AR606" s="4158">
        <v>2201110104</v>
      </c>
      <c r="AS606" s="2271"/>
      <c r="AT606" s="4158"/>
      <c r="AU606" s="4310"/>
      <c r="AV606" s="4310"/>
      <c r="AW606" s="4155"/>
      <c r="AX606" s="2271"/>
      <c r="AY606" s="4281">
        <v>9049671</v>
      </c>
      <c r="AZ606" s="2272"/>
      <c r="BA606" s="2271" t="s">
        <v>2124</v>
      </c>
      <c r="BB606" s="2271" t="s">
        <v>2125</v>
      </c>
      <c r="BC606" s="2272" t="s">
        <v>2413</v>
      </c>
      <c r="BD606" s="2271" t="s">
        <v>1761</v>
      </c>
      <c r="BE606" s="4936"/>
      <c r="BF606" s="4282">
        <v>9049671</v>
      </c>
      <c r="BG606" s="4158">
        <v>2017000212</v>
      </c>
      <c r="BH606" s="4151">
        <v>42779</v>
      </c>
      <c r="BI606" s="4163">
        <v>9049671</v>
      </c>
      <c r="BJ606" s="4283"/>
      <c r="BK606" s="4152">
        <v>43098</v>
      </c>
      <c r="BL606" s="2024">
        <f t="shared" si="98"/>
        <v>0</v>
      </c>
      <c r="BM606" s="2169"/>
      <c r="BN606" s="1902"/>
      <c r="BO606" s="1878"/>
      <c r="BP606" s="1878"/>
      <c r="BQ606" s="1915"/>
      <c r="BR606" s="2106"/>
      <c r="BS606" s="2106"/>
      <c r="BT606" s="2106"/>
      <c r="BU606" s="2106"/>
      <c r="BV606" s="2106"/>
      <c r="BW606" s="2106"/>
      <c r="BX606" s="2106"/>
      <c r="BY606" s="2106"/>
      <c r="BZ606" s="2106"/>
      <c r="CA606" s="2106"/>
      <c r="CB606" s="2106"/>
      <c r="CC606" s="2106"/>
      <c r="CD606" s="1966" t="s">
        <v>1713</v>
      </c>
    </row>
    <row r="607" spans="1:82" s="839" customFormat="1" ht="42" customHeight="1" x14ac:dyDescent="0.2">
      <c r="A607" s="917" t="s">
        <v>161</v>
      </c>
      <c r="B607" s="889" t="s">
        <v>128</v>
      </c>
      <c r="C607" s="968" t="s">
        <v>129</v>
      </c>
      <c r="D607" s="918">
        <v>76</v>
      </c>
      <c r="E607" s="575" t="s">
        <v>2409</v>
      </c>
      <c r="F607" s="608" t="s">
        <v>2410</v>
      </c>
      <c r="G607" s="576">
        <v>10</v>
      </c>
      <c r="H607" s="576" t="s">
        <v>1</v>
      </c>
      <c r="I607" s="576">
        <v>12</v>
      </c>
      <c r="J607" s="454">
        <v>12</v>
      </c>
      <c r="K607" s="538"/>
      <c r="L607" s="919"/>
      <c r="M607" s="920"/>
      <c r="N607" s="920"/>
      <c r="O607" s="920"/>
      <c r="P607" s="920"/>
      <c r="Q607" s="920"/>
      <c r="R607" s="920"/>
      <c r="S607" s="920"/>
      <c r="T607" s="920"/>
      <c r="U607" s="921">
        <f t="shared" si="100"/>
        <v>0</v>
      </c>
      <c r="V607" s="893"/>
      <c r="W607" s="893"/>
      <c r="X607" s="466"/>
      <c r="Y607" s="466"/>
      <c r="Z607" s="466"/>
      <c r="AA607" s="466"/>
      <c r="AB607" s="466"/>
      <c r="AC607" s="466"/>
      <c r="AD607" s="466"/>
      <c r="AE607" s="835"/>
      <c r="AF607" s="752"/>
      <c r="AG607" s="4937">
        <v>80110000</v>
      </c>
      <c r="AH607" s="4154" t="s">
        <v>2414</v>
      </c>
      <c r="AI607" s="4155">
        <v>42767</v>
      </c>
      <c r="AJ607" s="1417" t="s">
        <v>1939</v>
      </c>
      <c r="AK607" s="4153" t="s">
        <v>596</v>
      </c>
      <c r="AL607" s="4153" t="s">
        <v>1754</v>
      </c>
      <c r="AM607" s="4156">
        <v>400000000</v>
      </c>
      <c r="AN607" s="4935">
        <v>400000000</v>
      </c>
      <c r="AO607" s="4132" t="s">
        <v>250</v>
      </c>
      <c r="AP607" s="4132" t="s">
        <v>6</v>
      </c>
      <c r="AQ607" s="4132" t="s">
        <v>2122</v>
      </c>
      <c r="AR607" s="4856">
        <v>2201110104</v>
      </c>
      <c r="AS607" s="2271"/>
      <c r="AT607" s="4158"/>
      <c r="AU607" s="4310"/>
      <c r="AV607" s="4310"/>
      <c r="AW607" s="4155"/>
      <c r="AX607" s="2271"/>
      <c r="AY607" s="4436">
        <v>400000000</v>
      </c>
      <c r="AZ607" s="2271"/>
      <c r="BA607" s="2271" t="s">
        <v>2415</v>
      </c>
      <c r="BB607" s="2271" t="s">
        <v>2416</v>
      </c>
      <c r="BC607" s="2271" t="s">
        <v>2417</v>
      </c>
      <c r="BD607" s="2271" t="s">
        <v>2418</v>
      </c>
      <c r="BE607" s="4936"/>
      <c r="BF607" s="4282">
        <v>400000000</v>
      </c>
      <c r="BG607" s="4158">
        <v>2017000244</v>
      </c>
      <c r="BH607" s="4151">
        <v>42783</v>
      </c>
      <c r="BI607" s="4163">
        <v>400000000</v>
      </c>
      <c r="BJ607" s="4283">
        <v>42783</v>
      </c>
      <c r="BK607" s="4152">
        <v>43098</v>
      </c>
      <c r="BL607" s="2024">
        <f t="shared" si="98"/>
        <v>0</v>
      </c>
      <c r="BM607" s="2169"/>
      <c r="BN607" s="1902"/>
      <c r="BO607" s="1878"/>
      <c r="BP607" s="1878"/>
      <c r="BQ607" s="1915"/>
      <c r="BR607" s="2106"/>
      <c r="BS607" s="2106"/>
      <c r="BT607" s="2106"/>
      <c r="BU607" s="2106"/>
      <c r="BV607" s="2106"/>
      <c r="BW607" s="2106"/>
      <c r="BX607" s="2106"/>
      <c r="BY607" s="2106"/>
      <c r="BZ607" s="2106"/>
      <c r="CA607" s="2106"/>
      <c r="CB607" s="2106"/>
      <c r="CC607" s="2106"/>
      <c r="CD607" s="1966" t="s">
        <v>1713</v>
      </c>
    </row>
    <row r="608" spans="1:82" s="839" customFormat="1" ht="42" customHeight="1" x14ac:dyDescent="0.2">
      <c r="A608" s="917" t="s">
        <v>161</v>
      </c>
      <c r="B608" s="889" t="s">
        <v>128</v>
      </c>
      <c r="C608" s="968" t="s">
        <v>129</v>
      </c>
      <c r="D608" s="918">
        <v>76</v>
      </c>
      <c r="E608" s="575" t="s">
        <v>2409</v>
      </c>
      <c r="F608" s="608" t="s">
        <v>2410</v>
      </c>
      <c r="G608" s="576">
        <v>10</v>
      </c>
      <c r="H608" s="576" t="s">
        <v>1</v>
      </c>
      <c r="I608" s="576">
        <v>12</v>
      </c>
      <c r="J608" s="454">
        <v>12</v>
      </c>
      <c r="K608" s="538"/>
      <c r="L608" s="919"/>
      <c r="M608" s="920"/>
      <c r="N608" s="920"/>
      <c r="O608" s="920"/>
      <c r="P608" s="920"/>
      <c r="Q608" s="920"/>
      <c r="R608" s="920"/>
      <c r="S608" s="920"/>
      <c r="T608" s="920"/>
      <c r="U608" s="921">
        <f t="shared" si="100"/>
        <v>0</v>
      </c>
      <c r="V608" s="893"/>
      <c r="W608" s="893"/>
      <c r="X608" s="466"/>
      <c r="Y608" s="466"/>
      <c r="Z608" s="466"/>
      <c r="AA608" s="466"/>
      <c r="AB608" s="466"/>
      <c r="AC608" s="466"/>
      <c r="AD608" s="466"/>
      <c r="AE608" s="835"/>
      <c r="AF608" s="752"/>
      <c r="AG608" s="4937">
        <v>80110000</v>
      </c>
      <c r="AH608" s="4154" t="s">
        <v>2414</v>
      </c>
      <c r="AI608" s="4155">
        <v>42768</v>
      </c>
      <c r="AJ608" s="1417" t="s">
        <v>1939</v>
      </c>
      <c r="AK608" s="4153" t="s">
        <v>596</v>
      </c>
      <c r="AL608" s="4153" t="s">
        <v>1754</v>
      </c>
      <c r="AM608" s="4156">
        <v>192850000</v>
      </c>
      <c r="AN608" s="4935">
        <v>192850000</v>
      </c>
      <c r="AO608" s="4132" t="s">
        <v>250</v>
      </c>
      <c r="AP608" s="4132" t="s">
        <v>6</v>
      </c>
      <c r="AQ608" s="4132" t="s">
        <v>2122</v>
      </c>
      <c r="AR608" s="4856">
        <v>2201110104</v>
      </c>
      <c r="AS608" s="4437"/>
      <c r="AT608" s="4158"/>
      <c r="AU608" s="2274"/>
      <c r="AV608" s="2274"/>
      <c r="AW608" s="4155"/>
      <c r="AX608" s="2271"/>
      <c r="AY608" s="4436">
        <v>192850000</v>
      </c>
      <c r="AZ608" s="2271"/>
      <c r="BA608" s="2271" t="s">
        <v>2415</v>
      </c>
      <c r="BB608" s="2271" t="s">
        <v>2416</v>
      </c>
      <c r="BC608" s="2271" t="s">
        <v>2419</v>
      </c>
      <c r="BD608" s="2271" t="s">
        <v>2420</v>
      </c>
      <c r="BE608" s="4936"/>
      <c r="BF608" s="4282">
        <v>192850000</v>
      </c>
      <c r="BG608" s="4158">
        <v>2017000244</v>
      </c>
      <c r="BH608" s="4151">
        <v>42783</v>
      </c>
      <c r="BI608" s="4163">
        <v>192850000</v>
      </c>
      <c r="BJ608" s="4283">
        <v>42783</v>
      </c>
      <c r="BK608" s="4152">
        <v>43098</v>
      </c>
      <c r="BL608" s="2024">
        <f t="shared" si="98"/>
        <v>0</v>
      </c>
      <c r="BM608" s="2169"/>
      <c r="BN608" s="1902"/>
      <c r="BO608" s="1878"/>
      <c r="BP608" s="1878"/>
      <c r="BQ608" s="1915"/>
      <c r="BR608" s="2106"/>
      <c r="BS608" s="2106"/>
      <c r="BT608" s="2106"/>
      <c r="BU608" s="2106"/>
      <c r="BV608" s="2106"/>
      <c r="BW608" s="2106"/>
      <c r="BX608" s="2106"/>
      <c r="BY608" s="2106"/>
      <c r="BZ608" s="2106"/>
      <c r="CA608" s="2106"/>
      <c r="CB608" s="2106"/>
      <c r="CC608" s="2106"/>
      <c r="CD608" s="1966" t="s">
        <v>1713</v>
      </c>
    </row>
    <row r="609" spans="1:82" s="839" customFormat="1" ht="51.75" customHeight="1" x14ac:dyDescent="0.2">
      <c r="A609" s="917" t="s">
        <v>161</v>
      </c>
      <c r="B609" s="889" t="s">
        <v>128</v>
      </c>
      <c r="C609" s="968" t="s">
        <v>129</v>
      </c>
      <c r="D609" s="918">
        <v>76</v>
      </c>
      <c r="E609" s="575" t="s">
        <v>2409</v>
      </c>
      <c r="F609" s="608" t="s">
        <v>2410</v>
      </c>
      <c r="G609" s="576">
        <v>10</v>
      </c>
      <c r="H609" s="576" t="s">
        <v>1</v>
      </c>
      <c r="I609" s="576">
        <v>12</v>
      </c>
      <c r="J609" s="454">
        <v>12</v>
      </c>
      <c r="K609" s="538"/>
      <c r="L609" s="919"/>
      <c r="M609" s="920"/>
      <c r="N609" s="920"/>
      <c r="O609" s="920"/>
      <c r="P609" s="920"/>
      <c r="Q609" s="920"/>
      <c r="R609" s="920"/>
      <c r="S609" s="920"/>
      <c r="T609" s="920"/>
      <c r="U609" s="921">
        <f t="shared" si="100"/>
        <v>0</v>
      </c>
      <c r="V609" s="893"/>
      <c r="W609" s="893"/>
      <c r="X609" s="466"/>
      <c r="Y609" s="466"/>
      <c r="Z609" s="466"/>
      <c r="AA609" s="466"/>
      <c r="AB609" s="466"/>
      <c r="AC609" s="466"/>
      <c r="AD609" s="466"/>
      <c r="AE609" s="835"/>
      <c r="AF609" s="752"/>
      <c r="AG609" s="4934">
        <v>80111600</v>
      </c>
      <c r="AH609" s="4154" t="s">
        <v>2421</v>
      </c>
      <c r="AI609" s="4155" t="s">
        <v>1751</v>
      </c>
      <c r="AJ609" s="1417" t="s">
        <v>277</v>
      </c>
      <c r="AK609" s="4153" t="s">
        <v>596</v>
      </c>
      <c r="AL609" s="4153" t="s">
        <v>1754</v>
      </c>
      <c r="AM609" s="4156">
        <v>10400000</v>
      </c>
      <c r="AN609" s="4935">
        <v>10400000</v>
      </c>
      <c r="AO609" s="4132" t="s">
        <v>250</v>
      </c>
      <c r="AP609" s="4132" t="s">
        <v>6</v>
      </c>
      <c r="AQ609" s="4132" t="s">
        <v>2422</v>
      </c>
      <c r="AR609" s="4133">
        <v>2201110104</v>
      </c>
      <c r="AS609" s="2271"/>
      <c r="AT609" s="4158"/>
      <c r="AU609" s="4310"/>
      <c r="AV609" s="4310"/>
      <c r="AW609" s="4155"/>
      <c r="AX609" s="2271"/>
      <c r="AY609" s="4436">
        <v>10400000</v>
      </c>
      <c r="AZ609" s="2271"/>
      <c r="BA609" s="2271" t="s">
        <v>2068</v>
      </c>
      <c r="BB609" s="2271" t="s">
        <v>2423</v>
      </c>
      <c r="BC609" s="2271" t="s">
        <v>2424</v>
      </c>
      <c r="BD609" s="2271" t="s">
        <v>2425</v>
      </c>
      <c r="BE609" s="4936"/>
      <c r="BF609" s="4282">
        <v>10400000</v>
      </c>
      <c r="BG609" s="4158">
        <v>2017000325</v>
      </c>
      <c r="BH609" s="4151">
        <v>42793</v>
      </c>
      <c r="BI609" s="4163">
        <v>10400000</v>
      </c>
      <c r="BJ609" s="4283">
        <v>42795</v>
      </c>
      <c r="BK609" s="4152">
        <v>43059</v>
      </c>
      <c r="BL609" s="2024">
        <f t="shared" si="98"/>
        <v>0</v>
      </c>
      <c r="BM609" s="2169"/>
      <c r="BN609" s="1902"/>
      <c r="BO609" s="1878"/>
      <c r="BP609" s="1878"/>
      <c r="BQ609" s="1915"/>
      <c r="BR609" s="2106"/>
      <c r="BS609" s="2106"/>
      <c r="BT609" s="2106"/>
      <c r="BU609" s="2106"/>
      <c r="BV609" s="2106"/>
      <c r="BW609" s="2106"/>
      <c r="BX609" s="2106"/>
      <c r="BY609" s="2106"/>
      <c r="BZ609" s="2106"/>
      <c r="CA609" s="2106"/>
      <c r="CB609" s="2106"/>
      <c r="CC609" s="2106"/>
      <c r="CD609" s="1966" t="s">
        <v>1713</v>
      </c>
    </row>
    <row r="610" spans="1:82" s="839" customFormat="1" ht="42" customHeight="1" x14ac:dyDescent="0.2">
      <c r="A610" s="917" t="s">
        <v>161</v>
      </c>
      <c r="B610" s="889" t="s">
        <v>128</v>
      </c>
      <c r="C610" s="968" t="s">
        <v>129</v>
      </c>
      <c r="D610" s="918">
        <v>76</v>
      </c>
      <c r="E610" s="575" t="s">
        <v>2409</v>
      </c>
      <c r="F610" s="608" t="s">
        <v>2410</v>
      </c>
      <c r="G610" s="576">
        <v>10</v>
      </c>
      <c r="H610" s="576" t="s">
        <v>1</v>
      </c>
      <c r="I610" s="576">
        <v>12</v>
      </c>
      <c r="J610" s="454">
        <v>12</v>
      </c>
      <c r="K610" s="538"/>
      <c r="L610" s="919"/>
      <c r="M610" s="920"/>
      <c r="N610" s="920"/>
      <c r="O610" s="920"/>
      <c r="P610" s="920"/>
      <c r="Q610" s="920"/>
      <c r="R610" s="920"/>
      <c r="S610" s="920"/>
      <c r="T610" s="920"/>
      <c r="U610" s="921">
        <f t="shared" si="100"/>
        <v>0</v>
      </c>
      <c r="V610" s="893"/>
      <c r="W610" s="893"/>
      <c r="X610" s="466"/>
      <c r="Y610" s="466"/>
      <c r="Z610" s="466"/>
      <c r="AA610" s="466"/>
      <c r="AB610" s="466"/>
      <c r="AC610" s="466"/>
      <c r="AD610" s="466"/>
      <c r="AE610" s="835"/>
      <c r="AF610" s="752"/>
      <c r="AG610" s="4934"/>
      <c r="AH610" s="4154" t="s">
        <v>2426</v>
      </c>
      <c r="AI610" s="4938">
        <v>42829</v>
      </c>
      <c r="AJ610" s="1417" t="s">
        <v>273</v>
      </c>
      <c r="AK610" s="4153" t="s">
        <v>1793</v>
      </c>
      <c r="AL610" s="4153" t="s">
        <v>274</v>
      </c>
      <c r="AM610" s="2275">
        <v>42400000</v>
      </c>
      <c r="AN610" s="4440">
        <v>42400000</v>
      </c>
      <c r="AO610" s="4132" t="s">
        <v>250</v>
      </c>
      <c r="AP610" s="4132" t="s">
        <v>734</v>
      </c>
      <c r="AQ610" s="4132" t="s">
        <v>2422</v>
      </c>
      <c r="AR610" s="4133">
        <v>2201110104</v>
      </c>
      <c r="AS610" s="2271"/>
      <c r="AT610" s="4158"/>
      <c r="AU610" s="4310"/>
      <c r="AV610" s="4310"/>
      <c r="AW610" s="4938"/>
      <c r="AX610" s="4280"/>
      <c r="AY610" s="4917">
        <v>42400000</v>
      </c>
      <c r="AZ610" s="2271" t="s">
        <v>2261</v>
      </c>
      <c r="BA610" s="2271" t="s">
        <v>2415</v>
      </c>
      <c r="BB610" s="2271" t="s">
        <v>2427</v>
      </c>
      <c r="BC610" s="2271" t="s">
        <v>1793</v>
      </c>
      <c r="BD610" s="2271" t="s">
        <v>2428</v>
      </c>
      <c r="BE610" s="4936"/>
      <c r="BF610" s="4282">
        <v>42400000</v>
      </c>
      <c r="BG610" s="4158">
        <v>2017000570</v>
      </c>
      <c r="BH610" s="4151">
        <v>42829</v>
      </c>
      <c r="BI610" s="4163">
        <v>42400000</v>
      </c>
      <c r="BJ610" s="4283"/>
      <c r="BK610" s="4152">
        <v>43098</v>
      </c>
      <c r="BL610" s="2024">
        <f t="shared" si="98"/>
        <v>0</v>
      </c>
      <c r="BM610" s="2169"/>
      <c r="BN610" s="1902"/>
      <c r="BO610" s="1878"/>
      <c r="BP610" s="1878"/>
      <c r="BQ610" s="1915"/>
      <c r="BR610" s="2106"/>
      <c r="BS610" s="2106"/>
      <c r="BT610" s="2106"/>
      <c r="BU610" s="2106"/>
      <c r="BV610" s="2106"/>
      <c r="BW610" s="2106"/>
      <c r="BX610" s="2106"/>
      <c r="BY610" s="2106"/>
      <c r="BZ610" s="2106"/>
      <c r="CA610" s="2106"/>
      <c r="CB610" s="2106"/>
      <c r="CC610" s="2106"/>
      <c r="CD610" s="1966" t="s">
        <v>1713</v>
      </c>
    </row>
    <row r="611" spans="1:82" ht="48" customHeight="1" thickBot="1" x14ac:dyDescent="0.25">
      <c r="A611" s="1064" t="s">
        <v>161</v>
      </c>
      <c r="B611" s="749" t="s">
        <v>128</v>
      </c>
      <c r="C611" s="750" t="s">
        <v>129</v>
      </c>
      <c r="D611" s="460">
        <v>76</v>
      </c>
      <c r="E611" s="575" t="s">
        <v>2409</v>
      </c>
      <c r="F611" s="608" t="s">
        <v>2410</v>
      </c>
      <c r="G611" s="576">
        <v>10</v>
      </c>
      <c r="H611" s="576" t="s">
        <v>1</v>
      </c>
      <c r="I611" s="576">
        <v>12</v>
      </c>
      <c r="J611" s="454">
        <v>12</v>
      </c>
      <c r="K611" s="538"/>
      <c r="L611" s="751"/>
      <c r="M611" s="1065"/>
      <c r="N611" s="1065"/>
      <c r="O611" s="1065"/>
      <c r="P611" s="1065"/>
      <c r="Q611" s="1065"/>
      <c r="R611" s="1065"/>
      <c r="S611" s="1065"/>
      <c r="T611" s="1065"/>
      <c r="U611" s="753"/>
      <c r="V611" s="466"/>
      <c r="W611" s="466"/>
      <c r="X611" s="466"/>
      <c r="Y611" s="466"/>
      <c r="Z611" s="466"/>
      <c r="AA611" s="466"/>
      <c r="AB611" s="466"/>
      <c r="AC611" s="466"/>
      <c r="AD611" s="466"/>
      <c r="AE611" s="743"/>
      <c r="AF611" s="466"/>
      <c r="AG611" s="4939"/>
      <c r="AH611" s="4157" t="s">
        <v>6295</v>
      </c>
      <c r="AI611" s="4940">
        <v>42850</v>
      </c>
      <c r="AJ611" s="4746" t="s">
        <v>273</v>
      </c>
      <c r="AK611" s="4132"/>
      <c r="AL611" s="4132" t="s">
        <v>274</v>
      </c>
      <c r="AM611" s="4718">
        <v>9462000</v>
      </c>
      <c r="AN611" s="4266">
        <v>9462000</v>
      </c>
      <c r="AO611" s="4132" t="s">
        <v>250</v>
      </c>
      <c r="AP611" s="4132" t="s">
        <v>734</v>
      </c>
      <c r="AQ611" s="4132" t="s">
        <v>2422</v>
      </c>
      <c r="AR611" s="4813">
        <v>2201110104</v>
      </c>
      <c r="AS611" s="4941" t="s">
        <v>2429</v>
      </c>
      <c r="AT611" s="4527">
        <v>1</v>
      </c>
      <c r="AU611" s="4748">
        <v>1</v>
      </c>
      <c r="AV611" s="4748"/>
      <c r="AW611" s="4755">
        <v>42852</v>
      </c>
      <c r="AX611" s="4749"/>
      <c r="AY611" s="4718">
        <v>9462700</v>
      </c>
      <c r="AZ611" s="4727"/>
      <c r="BA611" s="4752" t="s">
        <v>2068</v>
      </c>
      <c r="BB611" s="4752" t="s">
        <v>2430</v>
      </c>
      <c r="BC611" s="4752" t="s">
        <v>2126</v>
      </c>
      <c r="BD611" s="4752" t="s">
        <v>2431</v>
      </c>
      <c r="BE611" s="4942">
        <v>9462700</v>
      </c>
      <c r="BF611" s="4718">
        <v>9462000</v>
      </c>
      <c r="BG611" s="4527">
        <v>2017000635</v>
      </c>
      <c r="BH611" s="4755">
        <v>42850</v>
      </c>
      <c r="BI611" s="4718">
        <v>9462000</v>
      </c>
      <c r="BJ611" s="4756"/>
      <c r="BK611" s="4756">
        <v>43098</v>
      </c>
      <c r="BL611" s="2024"/>
      <c r="BM611" s="2169"/>
      <c r="BN611" s="1902"/>
      <c r="BO611" s="1878"/>
      <c r="BP611" s="1878"/>
      <c r="BQ611" s="1915"/>
      <c r="BR611" s="2106"/>
      <c r="BS611" s="2106"/>
      <c r="BT611" s="2106"/>
      <c r="BU611" s="2106"/>
      <c r="BV611" s="2106"/>
      <c r="BW611" s="2106"/>
      <c r="BX611" s="2106"/>
      <c r="BY611" s="2106"/>
      <c r="BZ611" s="2106"/>
      <c r="CA611" s="2106"/>
      <c r="CB611" s="2106"/>
      <c r="CC611" s="2106"/>
      <c r="CD611" s="2242"/>
    </row>
    <row r="612" spans="1:82" s="839" customFormat="1" ht="32.25" customHeight="1" thickBot="1" x14ac:dyDescent="0.25">
      <c r="A612" s="917" t="s">
        <v>161</v>
      </c>
      <c r="B612" s="889" t="s">
        <v>128</v>
      </c>
      <c r="C612" s="968" t="s">
        <v>129</v>
      </c>
      <c r="D612" s="918">
        <v>76</v>
      </c>
      <c r="E612" s="575" t="s">
        <v>2409</v>
      </c>
      <c r="F612" s="608" t="s">
        <v>2410</v>
      </c>
      <c r="G612" s="576">
        <v>10</v>
      </c>
      <c r="H612" s="576" t="s">
        <v>1</v>
      </c>
      <c r="I612" s="576">
        <v>12</v>
      </c>
      <c r="J612" s="454">
        <v>12</v>
      </c>
      <c r="K612" s="538"/>
      <c r="L612" s="924"/>
      <c r="M612" s="925"/>
      <c r="N612" s="925"/>
      <c r="O612" s="925"/>
      <c r="P612" s="925"/>
      <c r="Q612" s="925"/>
      <c r="R612" s="925"/>
      <c r="S612" s="925"/>
      <c r="T612" s="925"/>
      <c r="U612" s="926">
        <f t="shared" si="100"/>
        <v>0</v>
      </c>
      <c r="V612" s="902"/>
      <c r="W612" s="902"/>
      <c r="X612" s="8"/>
      <c r="Y612" s="8"/>
      <c r="Z612" s="8"/>
      <c r="AA612" s="8"/>
      <c r="AB612" s="8"/>
      <c r="AC612" s="8"/>
      <c r="AD612" s="8"/>
      <c r="AE612" s="952"/>
      <c r="AF612" s="784"/>
      <c r="AG612" s="4943"/>
      <c r="AH612" s="4420" t="s">
        <v>2389</v>
      </c>
      <c r="AI612" s="4142">
        <v>42852</v>
      </c>
      <c r="AJ612" s="1417" t="s">
        <v>273</v>
      </c>
      <c r="AK612" s="4158" t="s">
        <v>1793</v>
      </c>
      <c r="AL612" s="4153" t="s">
        <v>274</v>
      </c>
      <c r="AM612" s="2275">
        <v>6782593</v>
      </c>
      <c r="AN612" s="4440">
        <v>6782593</v>
      </c>
      <c r="AO612" s="4132" t="s">
        <v>250</v>
      </c>
      <c r="AP612" s="4132" t="s">
        <v>734</v>
      </c>
      <c r="AQ612" s="4132" t="s">
        <v>2422</v>
      </c>
      <c r="AR612" s="4133">
        <v>2201110104</v>
      </c>
      <c r="AS612" s="4437"/>
      <c r="AT612" s="4158"/>
      <c r="AU612" s="4310"/>
      <c r="AV612" s="4310"/>
      <c r="AW612" s="4944"/>
      <c r="AX612" s="4944"/>
      <c r="AY612" s="4917">
        <v>6782593</v>
      </c>
      <c r="AZ612" s="2271" t="s">
        <v>2393</v>
      </c>
      <c r="BA612" s="2271" t="s">
        <v>2068</v>
      </c>
      <c r="BB612" s="2271" t="s">
        <v>1764</v>
      </c>
      <c r="BC612" s="2271" t="s">
        <v>2432</v>
      </c>
      <c r="BD612" s="2271" t="s">
        <v>2137</v>
      </c>
      <c r="BE612" s="4936"/>
      <c r="BF612" s="4285">
        <v>6782593</v>
      </c>
      <c r="BG612" s="4158">
        <v>2017000655</v>
      </c>
      <c r="BH612" s="4151">
        <v>42852</v>
      </c>
      <c r="BI612" s="2275">
        <v>6782593</v>
      </c>
      <c r="BJ612" s="4283"/>
      <c r="BK612" s="4152">
        <v>43098</v>
      </c>
      <c r="BL612" s="2024">
        <f t="shared" ref="BL612:BL624" si="105">BF612-BI612</f>
        <v>0</v>
      </c>
      <c r="BM612" s="2169"/>
      <c r="BN612" s="1902"/>
      <c r="BO612" s="1878"/>
      <c r="BP612" s="1878"/>
      <c r="BQ612" s="1915"/>
      <c r="BR612" s="2106"/>
      <c r="BS612" s="2106"/>
      <c r="BT612" s="2106"/>
      <c r="BU612" s="2106"/>
      <c r="BV612" s="2106"/>
      <c r="BW612" s="2106"/>
      <c r="BX612" s="2106"/>
      <c r="BY612" s="2106"/>
      <c r="BZ612" s="2106"/>
      <c r="CA612" s="2106"/>
      <c r="CB612" s="2106"/>
      <c r="CC612" s="2106"/>
      <c r="CD612" s="1966" t="s">
        <v>1713</v>
      </c>
    </row>
    <row r="613" spans="1:82" s="839" customFormat="1" ht="32.25" customHeight="1" x14ac:dyDescent="0.2">
      <c r="A613" s="826" t="s">
        <v>161</v>
      </c>
      <c r="B613" s="910" t="s">
        <v>128</v>
      </c>
      <c r="C613" s="828" t="s">
        <v>129</v>
      </c>
      <c r="D613" s="829">
        <v>77</v>
      </c>
      <c r="E613" s="636" t="s">
        <v>2433</v>
      </c>
      <c r="F613" s="602" t="s">
        <v>2434</v>
      </c>
      <c r="G613" s="620">
        <v>1</v>
      </c>
      <c r="H613" s="620" t="s">
        <v>0</v>
      </c>
      <c r="I613" s="954">
        <v>1</v>
      </c>
      <c r="J613" s="480"/>
      <c r="K613" s="999"/>
      <c r="L613" s="919">
        <f t="shared" si="99"/>
        <v>0</v>
      </c>
      <c r="M613" s="920"/>
      <c r="N613" s="920"/>
      <c r="O613" s="920"/>
      <c r="P613" s="920"/>
      <c r="Q613" s="920"/>
      <c r="R613" s="920"/>
      <c r="S613" s="920"/>
      <c r="T613" s="920"/>
      <c r="U613" s="921">
        <f t="shared" si="100"/>
        <v>0</v>
      </c>
      <c r="V613" s="893"/>
      <c r="W613" s="893"/>
      <c r="X613" s="466"/>
      <c r="Y613" s="466"/>
      <c r="Z613" s="466"/>
      <c r="AA613" s="466"/>
      <c r="AB613" s="466"/>
      <c r="AC613" s="466"/>
      <c r="AD613" s="466"/>
      <c r="AE613" s="7"/>
      <c r="AF613" s="752"/>
      <c r="AG613" s="2592"/>
      <c r="AH613" s="4158" t="s">
        <v>6296</v>
      </c>
      <c r="AI613" s="4854">
        <v>42798</v>
      </c>
      <c r="AJ613" s="4128" t="s">
        <v>273</v>
      </c>
      <c r="AK613" s="4127" t="s">
        <v>2036</v>
      </c>
      <c r="AL613" s="4127" t="s">
        <v>1558</v>
      </c>
      <c r="AM613" s="4146">
        <v>9462700</v>
      </c>
      <c r="AN613" s="4184"/>
      <c r="AO613" s="4181"/>
      <c r="AP613" s="4181"/>
      <c r="AQ613" s="4181"/>
      <c r="AR613" s="4133">
        <v>2201110104</v>
      </c>
      <c r="AS613" s="1409"/>
      <c r="AT613" s="4127"/>
      <c r="AU613" s="1406"/>
      <c r="AV613" s="1406"/>
      <c r="AW613" s="1409"/>
      <c r="AX613" s="1409"/>
      <c r="AY613" s="4136">
        <v>9462700</v>
      </c>
      <c r="AZ613" s="2271" t="s">
        <v>2435</v>
      </c>
      <c r="BA613" s="2271" t="s">
        <v>2068</v>
      </c>
      <c r="BB613" s="4604" t="s">
        <v>2436</v>
      </c>
      <c r="BC613" s="4604" t="s">
        <v>2437</v>
      </c>
      <c r="BD613" s="4604" t="s">
        <v>2431</v>
      </c>
      <c r="BE613" s="4151"/>
      <c r="BF613" s="4945">
        <v>9462700</v>
      </c>
      <c r="BG613" s="4603">
        <v>2017000635</v>
      </c>
      <c r="BH613" s="4137">
        <v>42850</v>
      </c>
      <c r="BI613" s="4635">
        <v>9462700</v>
      </c>
      <c r="BJ613" s="4946">
        <v>42819</v>
      </c>
      <c r="BK613" s="4152">
        <v>43095</v>
      </c>
      <c r="BL613" s="2024">
        <f t="shared" si="105"/>
        <v>0</v>
      </c>
      <c r="BM613" s="2024">
        <f>L613-(BI613+BI614+BI615++BI616+BI617+BI618)</f>
        <v>-89131837</v>
      </c>
      <c r="BN613" s="1902"/>
      <c r="BO613" s="1878"/>
      <c r="BP613" s="1878"/>
      <c r="BQ613" s="1878"/>
      <c r="BR613" s="1878"/>
      <c r="BS613" s="1878"/>
      <c r="BT613" s="1878"/>
      <c r="BU613" s="1878"/>
      <c r="BV613" s="1878"/>
      <c r="BW613" s="1878"/>
      <c r="BX613" s="1878"/>
      <c r="BY613" s="1878"/>
      <c r="BZ613" s="1878"/>
      <c r="CA613" s="1878"/>
      <c r="CB613" s="1878"/>
      <c r="CC613" s="1880"/>
      <c r="CD613" s="1966" t="s">
        <v>1713</v>
      </c>
    </row>
    <row r="614" spans="1:82" s="839" customFormat="1" ht="32.25" customHeight="1" x14ac:dyDescent="0.2">
      <c r="A614" s="826" t="s">
        <v>161</v>
      </c>
      <c r="B614" s="889" t="s">
        <v>128</v>
      </c>
      <c r="C614" s="828" t="s">
        <v>129</v>
      </c>
      <c r="D614" s="918">
        <v>77</v>
      </c>
      <c r="E614" s="616" t="s">
        <v>2433</v>
      </c>
      <c r="F614" s="608" t="s">
        <v>2434</v>
      </c>
      <c r="G614" s="612">
        <v>1</v>
      </c>
      <c r="H614" s="612" t="s">
        <v>0</v>
      </c>
      <c r="I614" s="789">
        <v>1</v>
      </c>
      <c r="J614" s="480"/>
      <c r="K614" s="25"/>
      <c r="L614" s="919"/>
      <c r="M614" s="920"/>
      <c r="N614" s="920"/>
      <c r="O614" s="920"/>
      <c r="P614" s="920"/>
      <c r="Q614" s="920"/>
      <c r="R614" s="920"/>
      <c r="S614" s="920"/>
      <c r="T614" s="920"/>
      <c r="U614" s="921">
        <f t="shared" si="100"/>
        <v>0</v>
      </c>
      <c r="V614" s="893"/>
      <c r="W614" s="893"/>
      <c r="X614" s="466"/>
      <c r="Y614" s="466"/>
      <c r="Z614" s="466"/>
      <c r="AA614" s="466"/>
      <c r="AB614" s="466"/>
      <c r="AC614" s="466"/>
      <c r="AD614" s="466"/>
      <c r="AE614" s="7"/>
      <c r="AF614" s="752"/>
      <c r="AG614" s="2592"/>
      <c r="AH614" s="4158" t="s">
        <v>2438</v>
      </c>
      <c r="AI614" s="4127" t="s">
        <v>719</v>
      </c>
      <c r="AJ614" s="4128" t="s">
        <v>1999</v>
      </c>
      <c r="AK614" s="4127" t="s">
        <v>596</v>
      </c>
      <c r="AL614" s="4127" t="s">
        <v>274</v>
      </c>
      <c r="AM614" s="4156">
        <v>48685017</v>
      </c>
      <c r="AN614" s="4184"/>
      <c r="AO614" s="4181"/>
      <c r="AP614" s="4181"/>
      <c r="AQ614" s="4181"/>
      <c r="AR614" s="4133">
        <v>2201110104</v>
      </c>
      <c r="AS614" s="1409"/>
      <c r="AT614" s="4127"/>
      <c r="AU614" s="1406"/>
      <c r="AV614" s="1406"/>
      <c r="AW614" s="1409"/>
      <c r="AX614" s="1409"/>
      <c r="AY614" s="4136">
        <v>48685017</v>
      </c>
      <c r="AZ614" s="2271"/>
      <c r="BA614" s="2271" t="s">
        <v>2068</v>
      </c>
      <c r="BB614" s="2271" t="s">
        <v>2416</v>
      </c>
      <c r="BC614" s="2271" t="s">
        <v>2439</v>
      </c>
      <c r="BD614" s="2271" t="s">
        <v>2440</v>
      </c>
      <c r="BE614" s="4151"/>
      <c r="BF614" s="4138">
        <v>48685017</v>
      </c>
      <c r="BG614" s="4127">
        <v>2017001297</v>
      </c>
      <c r="BH614" s="4139">
        <v>42984</v>
      </c>
      <c r="BI614" s="4140">
        <v>48685017</v>
      </c>
      <c r="BJ614" s="4919">
        <v>42984</v>
      </c>
      <c r="BK614" s="4152">
        <v>43095</v>
      </c>
      <c r="BL614" s="2024">
        <f t="shared" si="105"/>
        <v>0</v>
      </c>
      <c r="BM614" s="2169"/>
      <c r="BN614" s="1902"/>
      <c r="BO614" s="1878"/>
      <c r="BP614" s="1878"/>
      <c r="BQ614" s="1878"/>
      <c r="BR614" s="2106"/>
      <c r="BS614" s="2106"/>
      <c r="BT614" s="2106"/>
      <c r="BU614" s="2106"/>
      <c r="BV614" s="2106"/>
      <c r="BW614" s="2106"/>
      <c r="BX614" s="2106"/>
      <c r="BY614" s="2106"/>
      <c r="BZ614" s="2106"/>
      <c r="CA614" s="2106"/>
      <c r="CB614" s="2106"/>
      <c r="CC614" s="2107"/>
      <c r="CD614" s="1966" t="s">
        <v>1713</v>
      </c>
    </row>
    <row r="615" spans="1:82" s="839" customFormat="1" ht="32.25" customHeight="1" x14ac:dyDescent="0.2">
      <c r="A615" s="826" t="s">
        <v>161</v>
      </c>
      <c r="B615" s="889" t="s">
        <v>128</v>
      </c>
      <c r="C615" s="828" t="s">
        <v>129</v>
      </c>
      <c r="D615" s="918">
        <v>77</v>
      </c>
      <c r="E615" s="616" t="s">
        <v>2433</v>
      </c>
      <c r="F615" s="608" t="s">
        <v>2434</v>
      </c>
      <c r="G615" s="612">
        <v>1</v>
      </c>
      <c r="H615" s="612" t="s">
        <v>0</v>
      </c>
      <c r="I615" s="789">
        <v>1</v>
      </c>
      <c r="J615" s="454"/>
      <c r="K615" s="25"/>
      <c r="L615" s="919"/>
      <c r="M615" s="920"/>
      <c r="N615" s="920"/>
      <c r="O615" s="920"/>
      <c r="P615" s="920"/>
      <c r="Q615" s="920"/>
      <c r="R615" s="920"/>
      <c r="S615" s="920"/>
      <c r="T615" s="920"/>
      <c r="U615" s="921">
        <f t="shared" si="100"/>
        <v>0</v>
      </c>
      <c r="V615" s="893"/>
      <c r="W615" s="893"/>
      <c r="X615" s="466"/>
      <c r="Y615" s="466"/>
      <c r="Z615" s="466"/>
      <c r="AA615" s="466"/>
      <c r="AB615" s="466"/>
      <c r="AC615" s="466"/>
      <c r="AD615" s="466"/>
      <c r="AE615" s="7"/>
      <c r="AF615" s="752"/>
      <c r="AG615" s="2592"/>
      <c r="AH615" s="4158" t="s">
        <v>6297</v>
      </c>
      <c r="AI615" s="4127" t="s">
        <v>719</v>
      </c>
      <c r="AJ615" s="4128" t="s">
        <v>1752</v>
      </c>
      <c r="AK615" s="4127" t="s">
        <v>2441</v>
      </c>
      <c r="AL615" s="4127" t="s">
        <v>274</v>
      </c>
      <c r="AM615" s="4156">
        <v>30984120</v>
      </c>
      <c r="AN615" s="4184"/>
      <c r="AO615" s="4181"/>
      <c r="AP615" s="4181"/>
      <c r="AQ615" s="4181"/>
      <c r="AR615" s="4133">
        <v>2201110104</v>
      </c>
      <c r="AS615" s="1409"/>
      <c r="AT615" s="4127"/>
      <c r="AU615" s="1406"/>
      <c r="AV615" s="1406"/>
      <c r="AW615" s="1409"/>
      <c r="AX615" s="1409"/>
      <c r="AY615" s="4136">
        <v>30984120</v>
      </c>
      <c r="AZ615" s="2271"/>
      <c r="BA615" s="2271" t="s">
        <v>2068</v>
      </c>
      <c r="BB615" s="2271" t="s">
        <v>2442</v>
      </c>
      <c r="BC615" s="2271" t="s">
        <v>2443</v>
      </c>
      <c r="BD615" s="2271" t="s">
        <v>2444</v>
      </c>
      <c r="BE615" s="4151"/>
      <c r="BF615" s="4138">
        <v>30984120</v>
      </c>
      <c r="BG615" s="4127">
        <v>2017001354</v>
      </c>
      <c r="BH615" s="4139">
        <v>42979</v>
      </c>
      <c r="BI615" s="4138">
        <v>30984120</v>
      </c>
      <c r="BJ615" s="4141">
        <v>42979</v>
      </c>
      <c r="BK615" s="4152">
        <v>43344</v>
      </c>
      <c r="BL615" s="2024">
        <f t="shared" si="105"/>
        <v>0</v>
      </c>
      <c r="BM615" s="2169"/>
      <c r="BN615" s="1902"/>
      <c r="BO615" s="1878"/>
      <c r="BP615" s="1878"/>
      <c r="BQ615" s="1878"/>
      <c r="BR615" s="2106"/>
      <c r="BS615" s="2106"/>
      <c r="BT615" s="2106"/>
      <c r="BU615" s="2106"/>
      <c r="BV615" s="2106"/>
      <c r="BW615" s="2106"/>
      <c r="BX615" s="2106"/>
      <c r="BY615" s="2106"/>
      <c r="BZ615" s="2106"/>
      <c r="CA615" s="2106"/>
      <c r="CB615" s="2106"/>
      <c r="CC615" s="2107"/>
      <c r="CD615" s="1966" t="s">
        <v>1713</v>
      </c>
    </row>
    <row r="616" spans="1:82" s="839" customFormat="1" ht="21" customHeight="1" x14ac:dyDescent="0.2">
      <c r="A616" s="826" t="s">
        <v>161</v>
      </c>
      <c r="B616" s="889" t="s">
        <v>128</v>
      </c>
      <c r="C616" s="828" t="s">
        <v>129</v>
      </c>
      <c r="D616" s="918">
        <v>77</v>
      </c>
      <c r="E616" s="616" t="s">
        <v>2433</v>
      </c>
      <c r="F616" s="608" t="s">
        <v>2434</v>
      </c>
      <c r="G616" s="612">
        <v>1</v>
      </c>
      <c r="H616" s="612" t="s">
        <v>0</v>
      </c>
      <c r="I616" s="789">
        <v>1</v>
      </c>
      <c r="J616" s="480"/>
      <c r="K616" s="25"/>
      <c r="L616" s="919"/>
      <c r="M616" s="920"/>
      <c r="N616" s="920"/>
      <c r="O616" s="920"/>
      <c r="P616" s="920"/>
      <c r="Q616" s="920"/>
      <c r="R616" s="920"/>
      <c r="S616" s="920"/>
      <c r="T616" s="920"/>
      <c r="U616" s="921">
        <f t="shared" si="100"/>
        <v>0</v>
      </c>
      <c r="V616" s="893"/>
      <c r="W616" s="893"/>
      <c r="X616" s="466"/>
      <c r="Y616" s="466"/>
      <c r="Z616" s="466"/>
      <c r="AA616" s="466"/>
      <c r="AB616" s="466"/>
      <c r="AC616" s="466"/>
      <c r="AD616" s="466"/>
      <c r="AE616" s="7"/>
      <c r="AF616" s="752"/>
      <c r="AG616" s="2976"/>
      <c r="AH616" s="2654"/>
      <c r="AI616" s="4181"/>
      <c r="AJ616" s="4182"/>
      <c r="AK616" s="4181"/>
      <c r="AL616" s="4181"/>
      <c r="AM616" s="4183"/>
      <c r="AN616" s="4184"/>
      <c r="AO616" s="4181"/>
      <c r="AP616" s="4181"/>
      <c r="AQ616" s="4181"/>
      <c r="AR616" s="4185"/>
      <c r="AS616" s="1867"/>
      <c r="AT616" s="4181"/>
      <c r="AU616" s="2452"/>
      <c r="AV616" s="2452"/>
      <c r="AW616" s="1867"/>
      <c r="AX616" s="1867"/>
      <c r="AY616" s="4186"/>
      <c r="AZ616" s="1423"/>
      <c r="BA616" s="1423"/>
      <c r="BB616" s="1423"/>
      <c r="BC616" s="1423"/>
      <c r="BD616" s="1423"/>
      <c r="BE616" s="4175"/>
      <c r="BF616" s="4176"/>
      <c r="BG616" s="4171"/>
      <c r="BH616" s="4177"/>
      <c r="BI616" s="4178"/>
      <c r="BJ616" s="4179"/>
      <c r="BK616" s="4180"/>
      <c r="BL616" s="2024">
        <f t="shared" si="105"/>
        <v>0</v>
      </c>
      <c r="BM616" s="2169"/>
      <c r="BN616" s="1902"/>
      <c r="BO616" s="1878"/>
      <c r="BP616" s="1878"/>
      <c r="BQ616" s="1878"/>
      <c r="BR616" s="2106"/>
      <c r="BS616" s="2106"/>
      <c r="BT616" s="2106"/>
      <c r="BU616" s="2106"/>
      <c r="BV616" s="2106"/>
      <c r="BW616" s="2106"/>
      <c r="BX616" s="2106"/>
      <c r="BY616" s="2106"/>
      <c r="BZ616" s="2106"/>
      <c r="CA616" s="2106"/>
      <c r="CB616" s="2106"/>
      <c r="CC616" s="2107"/>
      <c r="CD616" s="1966" t="s">
        <v>1713</v>
      </c>
    </row>
    <row r="617" spans="1:82" s="839" customFormat="1" ht="21" customHeight="1" x14ac:dyDescent="0.2">
      <c r="A617" s="826" t="s">
        <v>161</v>
      </c>
      <c r="B617" s="889" t="s">
        <v>128</v>
      </c>
      <c r="C617" s="828" t="s">
        <v>129</v>
      </c>
      <c r="D617" s="918">
        <v>77</v>
      </c>
      <c r="E617" s="616" t="s">
        <v>2433</v>
      </c>
      <c r="F617" s="608" t="s">
        <v>2434</v>
      </c>
      <c r="G617" s="612">
        <v>1</v>
      </c>
      <c r="H617" s="612" t="s">
        <v>0</v>
      </c>
      <c r="I617" s="789">
        <v>1</v>
      </c>
      <c r="J617" s="454"/>
      <c r="K617" s="25"/>
      <c r="L617" s="919"/>
      <c r="M617" s="920"/>
      <c r="N617" s="920"/>
      <c r="O617" s="920"/>
      <c r="P617" s="920"/>
      <c r="Q617" s="920"/>
      <c r="R617" s="920"/>
      <c r="S617" s="920"/>
      <c r="T617" s="920"/>
      <c r="U617" s="921">
        <f t="shared" si="100"/>
        <v>0</v>
      </c>
      <c r="V617" s="893"/>
      <c r="W617" s="893"/>
      <c r="X617" s="466"/>
      <c r="Y617" s="466"/>
      <c r="Z617" s="466"/>
      <c r="AA617" s="466"/>
      <c r="AB617" s="466"/>
      <c r="AC617" s="466"/>
      <c r="AD617" s="466"/>
      <c r="AE617" s="7"/>
      <c r="AF617" s="752"/>
      <c r="AG617" s="2976"/>
      <c r="AH617" s="2654"/>
      <c r="AI617" s="4181"/>
      <c r="AJ617" s="4182"/>
      <c r="AK617" s="4181"/>
      <c r="AL617" s="4181"/>
      <c r="AM617" s="4183"/>
      <c r="AN617" s="4184"/>
      <c r="AO617" s="4181"/>
      <c r="AP617" s="4181"/>
      <c r="AQ617" s="4181"/>
      <c r="AR617" s="4185"/>
      <c r="AS617" s="1867"/>
      <c r="AT617" s="4181"/>
      <c r="AU617" s="2452"/>
      <c r="AV617" s="2452"/>
      <c r="AW617" s="1867"/>
      <c r="AX617" s="1867"/>
      <c r="AY617" s="4186"/>
      <c r="AZ617" s="1423"/>
      <c r="BA617" s="1423"/>
      <c r="BB617" s="1423"/>
      <c r="BC617" s="1423"/>
      <c r="BD617" s="1423"/>
      <c r="BE617" s="4175"/>
      <c r="BF617" s="4176"/>
      <c r="BG617" s="4171"/>
      <c r="BH617" s="4177"/>
      <c r="BI617" s="4178"/>
      <c r="BJ617" s="4179"/>
      <c r="BK617" s="4180"/>
      <c r="BL617" s="2024">
        <f t="shared" si="105"/>
        <v>0</v>
      </c>
      <c r="BM617" s="2169"/>
      <c r="BN617" s="1902"/>
      <c r="BO617" s="1878"/>
      <c r="BP617" s="1878"/>
      <c r="BQ617" s="1878"/>
      <c r="BR617" s="2106"/>
      <c r="BS617" s="2106"/>
      <c r="BT617" s="2106"/>
      <c r="BU617" s="2106"/>
      <c r="BV617" s="2106"/>
      <c r="BW617" s="2106"/>
      <c r="BX617" s="2106"/>
      <c r="BY617" s="2106"/>
      <c r="BZ617" s="2106"/>
      <c r="CA617" s="2106"/>
      <c r="CB617" s="2106"/>
      <c r="CC617" s="2107"/>
      <c r="CD617" s="1966" t="s">
        <v>1713</v>
      </c>
    </row>
    <row r="618" spans="1:82" s="839" customFormat="1" ht="21" customHeight="1" x14ac:dyDescent="0.2">
      <c r="A618" s="826" t="s">
        <v>161</v>
      </c>
      <c r="B618" s="889" t="s">
        <v>128</v>
      </c>
      <c r="C618" s="828" t="s">
        <v>129</v>
      </c>
      <c r="D618" s="918">
        <v>77</v>
      </c>
      <c r="E618" s="616" t="s">
        <v>2433</v>
      </c>
      <c r="F618" s="608" t="s">
        <v>2434</v>
      </c>
      <c r="G618" s="612">
        <v>1</v>
      </c>
      <c r="H618" s="612" t="s">
        <v>0</v>
      </c>
      <c r="I618" s="789">
        <v>1</v>
      </c>
      <c r="J618" s="480"/>
      <c r="K618" s="25"/>
      <c r="L618" s="919"/>
      <c r="M618" s="920"/>
      <c r="N618" s="920"/>
      <c r="O618" s="920"/>
      <c r="P618" s="920"/>
      <c r="Q618" s="920"/>
      <c r="R618" s="920"/>
      <c r="S618" s="920"/>
      <c r="T618" s="920"/>
      <c r="U618" s="921">
        <f t="shared" si="100"/>
        <v>0</v>
      </c>
      <c r="V618" s="893"/>
      <c r="W618" s="893"/>
      <c r="X618" s="466"/>
      <c r="Y618" s="466"/>
      <c r="Z618" s="466"/>
      <c r="AA618" s="466"/>
      <c r="AB618" s="466"/>
      <c r="AC618" s="466"/>
      <c r="AD618" s="466"/>
      <c r="AE618" s="7"/>
      <c r="AF618" s="752"/>
      <c r="AG618" s="2976"/>
      <c r="AH618" s="2654"/>
      <c r="AI618" s="4181"/>
      <c r="AJ618" s="4182"/>
      <c r="AK618" s="4181"/>
      <c r="AL618" s="4181"/>
      <c r="AM618" s="4183"/>
      <c r="AN618" s="4184"/>
      <c r="AO618" s="4181"/>
      <c r="AP618" s="4181"/>
      <c r="AQ618" s="4181"/>
      <c r="AR618" s="4185"/>
      <c r="AS618" s="1867"/>
      <c r="AT618" s="4181"/>
      <c r="AU618" s="2452"/>
      <c r="AV618" s="2452"/>
      <c r="AW618" s="1867"/>
      <c r="AX618" s="1867"/>
      <c r="AY618" s="4186"/>
      <c r="AZ618" s="1423"/>
      <c r="BA618" s="1423"/>
      <c r="BB618" s="1423"/>
      <c r="BC618" s="1423"/>
      <c r="BD618" s="1423"/>
      <c r="BE618" s="4175"/>
      <c r="BF618" s="4176"/>
      <c r="BG618" s="4171"/>
      <c r="BH618" s="4177"/>
      <c r="BI618" s="4178"/>
      <c r="BJ618" s="4179"/>
      <c r="BK618" s="4180"/>
      <c r="BL618" s="2024">
        <f t="shared" si="105"/>
        <v>0</v>
      </c>
      <c r="BM618" s="2169"/>
      <c r="BN618" s="1902"/>
      <c r="BO618" s="1878"/>
      <c r="BP618" s="1878"/>
      <c r="BQ618" s="1878"/>
      <c r="BR618" s="2106"/>
      <c r="BS618" s="2106"/>
      <c r="BT618" s="2106"/>
      <c r="BU618" s="2106"/>
      <c r="BV618" s="2106"/>
      <c r="BW618" s="2106"/>
      <c r="BX618" s="2106"/>
      <c r="BY618" s="2106"/>
      <c r="BZ618" s="2106"/>
      <c r="CA618" s="2106"/>
      <c r="CB618" s="2106"/>
      <c r="CC618" s="2107"/>
      <c r="CD618" s="1966" t="s">
        <v>1713</v>
      </c>
    </row>
    <row r="619" spans="1:82" s="19" customFormat="1" ht="32.25" customHeight="1" x14ac:dyDescent="0.25">
      <c r="A619" s="1696" t="s">
        <v>161</v>
      </c>
      <c r="B619" s="619" t="s">
        <v>128</v>
      </c>
      <c r="C619" s="659" t="s">
        <v>129</v>
      </c>
      <c r="D619" s="179">
        <v>78</v>
      </c>
      <c r="E619" s="602" t="s">
        <v>5237</v>
      </c>
      <c r="F619" s="602" t="s">
        <v>5238</v>
      </c>
      <c r="G619" s="1720">
        <v>0</v>
      </c>
      <c r="H619" s="1720" t="s">
        <v>0</v>
      </c>
      <c r="I619" s="1720">
        <v>10</v>
      </c>
      <c r="J619" s="480">
        <v>2</v>
      </c>
      <c r="K619" s="110"/>
      <c r="L619" s="6">
        <f>M619+N619+O619+P619+Q619+R619+S619+T619</f>
        <v>0</v>
      </c>
      <c r="M619" s="7"/>
      <c r="N619" s="7"/>
      <c r="O619" s="7"/>
      <c r="P619" s="7"/>
      <c r="Q619" s="7"/>
      <c r="R619" s="7"/>
      <c r="S619" s="7"/>
      <c r="T619" s="7"/>
      <c r="U619" s="180">
        <f t="shared" si="100"/>
        <v>0</v>
      </c>
      <c r="V619" s="7"/>
      <c r="W619" s="7"/>
      <c r="X619" s="7"/>
      <c r="Y619" s="7"/>
      <c r="Z619" s="7"/>
      <c r="AA619" s="7"/>
      <c r="AB619" s="7"/>
      <c r="AC619" s="7"/>
      <c r="AD619" s="7"/>
      <c r="AE619" s="7"/>
      <c r="AF619" s="7"/>
      <c r="AG619" s="1953"/>
      <c r="AH619" s="1864"/>
      <c r="AI619" s="1864"/>
      <c r="AJ619" s="1864"/>
      <c r="AK619" s="1864"/>
      <c r="AL619" s="1864"/>
      <c r="AM619" s="4062"/>
      <c r="AN619" s="4062"/>
      <c r="AO619" s="1864"/>
      <c r="AP619" s="1956"/>
      <c r="AQ619" s="1956"/>
      <c r="AR619" s="1956"/>
      <c r="AS619" s="1864" t="s">
        <v>5871</v>
      </c>
      <c r="AT619" s="1956" t="s">
        <v>5239</v>
      </c>
      <c r="AU619" s="2292">
        <v>2</v>
      </c>
      <c r="AV619" s="2292"/>
      <c r="AW619" s="2293">
        <v>42887</v>
      </c>
      <c r="AX619" s="2293">
        <v>43100</v>
      </c>
      <c r="AY619" s="2294">
        <v>0</v>
      </c>
      <c r="AZ619" s="1397"/>
      <c r="BA619" s="1397"/>
      <c r="BB619" s="1397"/>
      <c r="BC619" s="1397"/>
      <c r="BD619" s="1397"/>
      <c r="BE619" s="1394"/>
      <c r="BF619" s="1394"/>
      <c r="BG619" s="1394"/>
      <c r="BH619" s="1394"/>
      <c r="BI619" s="1874"/>
      <c r="BJ619" s="1394"/>
      <c r="BK619" s="1394"/>
      <c r="BL619" s="1412">
        <f t="shared" si="105"/>
        <v>0</v>
      </c>
      <c r="BM619" s="1412">
        <f>L619-(BI619:BI624)</f>
        <v>0</v>
      </c>
      <c r="BN619" s="1413"/>
      <c r="BO619" s="1413"/>
      <c r="BP619" s="1413"/>
      <c r="BQ619" s="1413"/>
      <c r="BR619" s="1413"/>
      <c r="BS619" s="1413"/>
      <c r="BT619" s="1413"/>
      <c r="BU619" s="1413"/>
      <c r="BV619" s="1413"/>
      <c r="BW619" s="1413"/>
      <c r="BX619" s="1413"/>
      <c r="BY619" s="1413"/>
      <c r="BZ619" s="1413"/>
      <c r="CA619" s="1413"/>
      <c r="CB619" s="1413"/>
      <c r="CC619" s="1413"/>
      <c r="CD619" s="2295" t="s">
        <v>5218</v>
      </c>
    </row>
    <row r="620" spans="1:82" s="19" customFormat="1" ht="32.25" customHeight="1" x14ac:dyDescent="0.25">
      <c r="A620" s="1347" t="s">
        <v>161</v>
      </c>
      <c r="B620" s="574" t="s">
        <v>128</v>
      </c>
      <c r="C620" s="588" t="s">
        <v>129</v>
      </c>
      <c r="D620" s="460">
        <v>78</v>
      </c>
      <c r="E620" s="608" t="s">
        <v>5237</v>
      </c>
      <c r="F620" s="608" t="s">
        <v>5238</v>
      </c>
      <c r="G620" s="891">
        <v>0</v>
      </c>
      <c r="H620" s="891" t="s">
        <v>0</v>
      </c>
      <c r="I620" s="891">
        <v>10</v>
      </c>
      <c r="J620" s="454">
        <v>2</v>
      </c>
      <c r="K620" s="1695"/>
      <c r="L620" s="465"/>
      <c r="M620" s="466"/>
      <c r="N620" s="466"/>
      <c r="O620" s="466"/>
      <c r="P620" s="466"/>
      <c r="Q620" s="466"/>
      <c r="R620" s="466"/>
      <c r="S620" s="466"/>
      <c r="T620" s="466"/>
      <c r="U620" s="525">
        <f t="shared" si="100"/>
        <v>0</v>
      </c>
      <c r="V620" s="466"/>
      <c r="W620" s="466"/>
      <c r="X620" s="466"/>
      <c r="Y620" s="466"/>
      <c r="Z620" s="466"/>
      <c r="AA620" s="466"/>
      <c r="AB620" s="466"/>
      <c r="AC620" s="466"/>
      <c r="AD620" s="466"/>
      <c r="AE620" s="466"/>
      <c r="AF620" s="466"/>
      <c r="AG620" s="1147"/>
      <c r="AH620" s="1133"/>
      <c r="AI620" s="1133"/>
      <c r="AJ620" s="1133"/>
      <c r="AK620" s="1133"/>
      <c r="AL620" s="1133"/>
      <c r="AM620" s="1489"/>
      <c r="AN620" s="1489"/>
      <c r="AO620" s="1133"/>
      <c r="AP620" s="1133"/>
      <c r="AQ620" s="1133"/>
      <c r="AR620" s="1133"/>
      <c r="AS620" s="1133"/>
      <c r="AT620" s="1133"/>
      <c r="AU620" s="1487"/>
      <c r="AV620" s="1487"/>
      <c r="AW620" s="1133"/>
      <c r="AX620" s="1133"/>
      <c r="AY620" s="2296"/>
      <c r="AZ620" s="1423"/>
      <c r="BA620" s="1423"/>
      <c r="BB620" s="1423"/>
      <c r="BC620" s="1423"/>
      <c r="BD620" s="1423"/>
      <c r="BE620" s="1419"/>
      <c r="BF620" s="1419"/>
      <c r="BG620" s="1419"/>
      <c r="BH620" s="1419"/>
      <c r="BI620" s="2238"/>
      <c r="BJ620" s="1419"/>
      <c r="BK620" s="1419"/>
      <c r="BL620" s="1438">
        <f t="shared" si="105"/>
        <v>0</v>
      </c>
      <c r="BM620" s="1419"/>
      <c r="BN620" s="1439"/>
      <c r="BO620" s="1439"/>
      <c r="BP620" s="1439"/>
      <c r="BQ620" s="1439"/>
      <c r="BR620" s="1439"/>
      <c r="BS620" s="1439"/>
      <c r="BT620" s="1439"/>
      <c r="BU620" s="1439"/>
      <c r="BV620" s="1439"/>
      <c r="BW620" s="1439"/>
      <c r="BX620" s="1439"/>
      <c r="BY620" s="1439"/>
      <c r="BZ620" s="1439"/>
      <c r="CA620" s="1439"/>
      <c r="CB620" s="1439"/>
      <c r="CC620" s="1439"/>
      <c r="CD620" s="1440" t="s">
        <v>5218</v>
      </c>
    </row>
    <row r="621" spans="1:82" s="19" customFormat="1" ht="32.25" customHeight="1" x14ac:dyDescent="0.25">
      <c r="A621" s="1347" t="s">
        <v>161</v>
      </c>
      <c r="B621" s="574" t="s">
        <v>128</v>
      </c>
      <c r="C621" s="588" t="s">
        <v>129</v>
      </c>
      <c r="D621" s="460">
        <v>78</v>
      </c>
      <c r="E621" s="608" t="s">
        <v>5237</v>
      </c>
      <c r="F621" s="608" t="s">
        <v>5238</v>
      </c>
      <c r="G621" s="891">
        <v>0</v>
      </c>
      <c r="H621" s="891" t="s">
        <v>0</v>
      </c>
      <c r="I621" s="891">
        <v>10</v>
      </c>
      <c r="J621" s="454">
        <v>2</v>
      </c>
      <c r="K621" s="1695"/>
      <c r="L621" s="465"/>
      <c r="M621" s="466"/>
      <c r="N621" s="466"/>
      <c r="O621" s="466"/>
      <c r="P621" s="466"/>
      <c r="Q621" s="466"/>
      <c r="R621" s="466"/>
      <c r="S621" s="466"/>
      <c r="T621" s="466"/>
      <c r="U621" s="525">
        <f t="shared" si="100"/>
        <v>0</v>
      </c>
      <c r="V621" s="466"/>
      <c r="W621" s="466"/>
      <c r="X621" s="466"/>
      <c r="Y621" s="466"/>
      <c r="Z621" s="466"/>
      <c r="AA621" s="466"/>
      <c r="AB621" s="466"/>
      <c r="AC621" s="466"/>
      <c r="AD621" s="466"/>
      <c r="AE621" s="466"/>
      <c r="AF621" s="466"/>
      <c r="AG621" s="1147"/>
      <c r="AH621" s="1133"/>
      <c r="AI621" s="1133"/>
      <c r="AJ621" s="1133"/>
      <c r="AK621" s="1133"/>
      <c r="AL621" s="1133"/>
      <c r="AM621" s="1489"/>
      <c r="AN621" s="1489"/>
      <c r="AO621" s="1133"/>
      <c r="AP621" s="1133"/>
      <c r="AQ621" s="1133"/>
      <c r="AR621" s="1133"/>
      <c r="AS621" s="1133"/>
      <c r="AT621" s="1133"/>
      <c r="AU621" s="1487"/>
      <c r="AV621" s="1487"/>
      <c r="AW621" s="1133"/>
      <c r="AX621" s="1133"/>
      <c r="AY621" s="2237"/>
      <c r="AZ621" s="1423"/>
      <c r="BA621" s="1423"/>
      <c r="BB621" s="1423"/>
      <c r="BC621" s="1423"/>
      <c r="BD621" s="1423"/>
      <c r="BE621" s="1419"/>
      <c r="BF621" s="1419"/>
      <c r="BG621" s="1419"/>
      <c r="BH621" s="1419"/>
      <c r="BI621" s="2238"/>
      <c r="BJ621" s="1419"/>
      <c r="BK621" s="1419"/>
      <c r="BL621" s="1438">
        <f t="shared" si="105"/>
        <v>0</v>
      </c>
      <c r="BM621" s="1419"/>
      <c r="BN621" s="1439"/>
      <c r="BO621" s="1439"/>
      <c r="BP621" s="1439"/>
      <c r="BQ621" s="1439"/>
      <c r="BR621" s="1439"/>
      <c r="BS621" s="1439"/>
      <c r="BT621" s="1439"/>
      <c r="BU621" s="1439"/>
      <c r="BV621" s="1439"/>
      <c r="BW621" s="1439"/>
      <c r="BX621" s="1439"/>
      <c r="BY621" s="1439"/>
      <c r="BZ621" s="1439"/>
      <c r="CA621" s="1439"/>
      <c r="CB621" s="1439"/>
      <c r="CC621" s="1439"/>
      <c r="CD621" s="1440" t="s">
        <v>5218</v>
      </c>
    </row>
    <row r="622" spans="1:82" s="19" customFormat="1" ht="32.25" customHeight="1" x14ac:dyDescent="0.25">
      <c r="A622" s="1347" t="s">
        <v>161</v>
      </c>
      <c r="B622" s="574" t="s">
        <v>128</v>
      </c>
      <c r="C622" s="588" t="s">
        <v>129</v>
      </c>
      <c r="D622" s="460">
        <v>78</v>
      </c>
      <c r="E622" s="608" t="s">
        <v>5237</v>
      </c>
      <c r="F622" s="608" t="s">
        <v>5238</v>
      </c>
      <c r="G622" s="891">
        <v>0</v>
      </c>
      <c r="H622" s="891" t="s">
        <v>0</v>
      </c>
      <c r="I622" s="891">
        <v>10</v>
      </c>
      <c r="J622" s="454">
        <v>2</v>
      </c>
      <c r="K622" s="1695"/>
      <c r="L622" s="465"/>
      <c r="M622" s="466"/>
      <c r="N622" s="466"/>
      <c r="O622" s="466"/>
      <c r="P622" s="466"/>
      <c r="Q622" s="466"/>
      <c r="R622" s="466"/>
      <c r="S622" s="466"/>
      <c r="T622" s="466"/>
      <c r="U622" s="525">
        <f t="shared" si="100"/>
        <v>0</v>
      </c>
      <c r="V622" s="466"/>
      <c r="W622" s="466"/>
      <c r="X622" s="466"/>
      <c r="Y622" s="466"/>
      <c r="Z622" s="466"/>
      <c r="AA622" s="466"/>
      <c r="AB622" s="466"/>
      <c r="AC622" s="466"/>
      <c r="AD622" s="466"/>
      <c r="AE622" s="466"/>
      <c r="AF622" s="466"/>
      <c r="AG622" s="1147"/>
      <c r="AH622" s="1133"/>
      <c r="AI622" s="1133"/>
      <c r="AJ622" s="1133"/>
      <c r="AK622" s="1133"/>
      <c r="AL622" s="1133"/>
      <c r="AM622" s="1489"/>
      <c r="AN622" s="1489"/>
      <c r="AO622" s="1133"/>
      <c r="AP622" s="1133"/>
      <c r="AQ622" s="1133"/>
      <c r="AR622" s="1133"/>
      <c r="AS622" s="1133"/>
      <c r="AT622" s="1133"/>
      <c r="AU622" s="1487"/>
      <c r="AV622" s="1487"/>
      <c r="AW622" s="1133"/>
      <c r="AX622" s="1133"/>
      <c r="AY622" s="2237"/>
      <c r="AZ622" s="1423"/>
      <c r="BA622" s="1423"/>
      <c r="BB622" s="1423"/>
      <c r="BC622" s="1423"/>
      <c r="BD622" s="1423"/>
      <c r="BE622" s="1419"/>
      <c r="BF622" s="1419"/>
      <c r="BG622" s="1419"/>
      <c r="BH622" s="1419"/>
      <c r="BI622" s="2238"/>
      <c r="BJ622" s="1419"/>
      <c r="BK622" s="1419"/>
      <c r="BL622" s="1438">
        <f t="shared" si="105"/>
        <v>0</v>
      </c>
      <c r="BM622" s="1419"/>
      <c r="BN622" s="1439"/>
      <c r="BO622" s="1439"/>
      <c r="BP622" s="1439"/>
      <c r="BQ622" s="1439"/>
      <c r="BR622" s="1439"/>
      <c r="BS622" s="1439"/>
      <c r="BT622" s="1439"/>
      <c r="BU622" s="1439"/>
      <c r="BV622" s="1439"/>
      <c r="BW622" s="1439"/>
      <c r="BX622" s="1439"/>
      <c r="BY622" s="1439"/>
      <c r="BZ622" s="1439"/>
      <c r="CA622" s="1439"/>
      <c r="CB622" s="1439"/>
      <c r="CC622" s="1439"/>
      <c r="CD622" s="1440" t="s">
        <v>5218</v>
      </c>
    </row>
    <row r="623" spans="1:82" s="19" customFormat="1" ht="32.25" customHeight="1" x14ac:dyDescent="0.25">
      <c r="A623" s="1347" t="s">
        <v>161</v>
      </c>
      <c r="B623" s="574" t="s">
        <v>128</v>
      </c>
      <c r="C623" s="588" t="s">
        <v>129</v>
      </c>
      <c r="D623" s="460">
        <v>78</v>
      </c>
      <c r="E623" s="608" t="s">
        <v>5237</v>
      </c>
      <c r="F623" s="608" t="s">
        <v>5238</v>
      </c>
      <c r="G623" s="891">
        <v>0</v>
      </c>
      <c r="H623" s="891" t="s">
        <v>0</v>
      </c>
      <c r="I623" s="891">
        <v>10</v>
      </c>
      <c r="J623" s="454">
        <v>2</v>
      </c>
      <c r="K623" s="1695"/>
      <c r="L623" s="465"/>
      <c r="M623" s="466"/>
      <c r="N623" s="466"/>
      <c r="O623" s="466"/>
      <c r="P623" s="466"/>
      <c r="Q623" s="466"/>
      <c r="R623" s="466"/>
      <c r="S623" s="466"/>
      <c r="T623" s="466"/>
      <c r="U623" s="525">
        <f t="shared" si="100"/>
        <v>0</v>
      </c>
      <c r="V623" s="466"/>
      <c r="W623" s="466"/>
      <c r="X623" s="466"/>
      <c r="Y623" s="466"/>
      <c r="Z623" s="466"/>
      <c r="AA623" s="466"/>
      <c r="AB623" s="466"/>
      <c r="AC623" s="466"/>
      <c r="AD623" s="466"/>
      <c r="AE623" s="466"/>
      <c r="AF623" s="466"/>
      <c r="AG623" s="1147"/>
      <c r="AH623" s="1133"/>
      <c r="AI623" s="1133"/>
      <c r="AJ623" s="1133"/>
      <c r="AK623" s="1133"/>
      <c r="AL623" s="1133"/>
      <c r="AM623" s="1489"/>
      <c r="AN623" s="1489"/>
      <c r="AO623" s="1133"/>
      <c r="AP623" s="1133"/>
      <c r="AQ623" s="1133"/>
      <c r="AR623" s="1133"/>
      <c r="AS623" s="1133"/>
      <c r="AT623" s="1133"/>
      <c r="AU623" s="1487"/>
      <c r="AV623" s="1487"/>
      <c r="AW623" s="1133"/>
      <c r="AX623" s="1133"/>
      <c r="AY623" s="2237"/>
      <c r="AZ623" s="1423"/>
      <c r="BA623" s="1423"/>
      <c r="BB623" s="1423"/>
      <c r="BC623" s="1423"/>
      <c r="BD623" s="1423"/>
      <c r="BE623" s="1419"/>
      <c r="BF623" s="1419"/>
      <c r="BG623" s="1419"/>
      <c r="BH623" s="1419"/>
      <c r="BI623" s="2238"/>
      <c r="BJ623" s="1419"/>
      <c r="BK623" s="1419"/>
      <c r="BL623" s="1438">
        <f t="shared" si="105"/>
        <v>0</v>
      </c>
      <c r="BM623" s="1419"/>
      <c r="BN623" s="1439"/>
      <c r="BO623" s="1439"/>
      <c r="BP623" s="1439"/>
      <c r="BQ623" s="1439"/>
      <c r="BR623" s="1439"/>
      <c r="BS623" s="1439"/>
      <c r="BT623" s="1439"/>
      <c r="BU623" s="1439"/>
      <c r="BV623" s="1439"/>
      <c r="BW623" s="1439"/>
      <c r="BX623" s="1439"/>
      <c r="BY623" s="1439"/>
      <c r="BZ623" s="1439"/>
      <c r="CA623" s="1439"/>
      <c r="CB623" s="1439"/>
      <c r="CC623" s="1439"/>
      <c r="CD623" s="1440" t="s">
        <v>5218</v>
      </c>
    </row>
    <row r="624" spans="1:82" s="19" customFormat="1" ht="32.25" customHeight="1" thickBot="1" x14ac:dyDescent="0.3">
      <c r="A624" s="1721" t="s">
        <v>161</v>
      </c>
      <c r="B624" s="1698" t="s">
        <v>128</v>
      </c>
      <c r="C624" s="1722" t="s">
        <v>129</v>
      </c>
      <c r="D624" s="1700">
        <v>78</v>
      </c>
      <c r="E624" s="1702" t="s">
        <v>5237</v>
      </c>
      <c r="F624" s="1702" t="s">
        <v>5238</v>
      </c>
      <c r="G624" s="1703">
        <v>0</v>
      </c>
      <c r="H624" s="1703" t="s">
        <v>0</v>
      </c>
      <c r="I624" s="1703">
        <v>10</v>
      </c>
      <c r="J624" s="1705">
        <v>2</v>
      </c>
      <c r="K624" s="1706"/>
      <c r="L624" s="1707"/>
      <c r="M624" s="1708"/>
      <c r="N624" s="1708"/>
      <c r="O624" s="1708"/>
      <c r="P624" s="1708"/>
      <c r="Q624" s="1708"/>
      <c r="R624" s="1708"/>
      <c r="S624" s="1708"/>
      <c r="T624" s="1708"/>
      <c r="U624" s="1709">
        <f t="shared" si="100"/>
        <v>0</v>
      </c>
      <c r="V624" s="1708"/>
      <c r="W624" s="1708"/>
      <c r="X624" s="1708"/>
      <c r="Y624" s="1708"/>
      <c r="Z624" s="1708"/>
      <c r="AA624" s="1708"/>
      <c r="AB624" s="1708"/>
      <c r="AC624" s="1708"/>
      <c r="AD624" s="1708"/>
      <c r="AE624" s="1708"/>
      <c r="AF624" s="1708"/>
      <c r="AG624" s="1958"/>
      <c r="AH624" s="1942"/>
      <c r="AI624" s="1942"/>
      <c r="AJ624" s="1942"/>
      <c r="AK624" s="1942"/>
      <c r="AL624" s="1942"/>
      <c r="AM624" s="4061"/>
      <c r="AN624" s="4061"/>
      <c r="AO624" s="1942"/>
      <c r="AP624" s="1942"/>
      <c r="AQ624" s="1942"/>
      <c r="AR624" s="1942"/>
      <c r="AS624" s="1942"/>
      <c r="AT624" s="1942"/>
      <c r="AU624" s="2239"/>
      <c r="AV624" s="2239"/>
      <c r="AW624" s="1942"/>
      <c r="AX624" s="1942"/>
      <c r="AY624" s="2240"/>
      <c r="AZ624" s="1946"/>
      <c r="BA624" s="1946"/>
      <c r="BB624" s="1946"/>
      <c r="BC624" s="1946"/>
      <c r="BD624" s="1946"/>
      <c r="BE624" s="1947"/>
      <c r="BF624" s="1947"/>
      <c r="BG624" s="1947"/>
      <c r="BH624" s="1947"/>
      <c r="BI624" s="1948"/>
      <c r="BJ624" s="1947"/>
      <c r="BK624" s="1947"/>
      <c r="BL624" s="2241">
        <f t="shared" si="105"/>
        <v>0</v>
      </c>
      <c r="BM624" s="1947"/>
      <c r="BN624" s="1950"/>
      <c r="BO624" s="1950"/>
      <c r="BP624" s="1950"/>
      <c r="BQ624" s="1950"/>
      <c r="BR624" s="1950"/>
      <c r="BS624" s="1950"/>
      <c r="BT624" s="1950"/>
      <c r="BU624" s="1950"/>
      <c r="BV624" s="1950"/>
      <c r="BW624" s="1950"/>
      <c r="BX624" s="1950"/>
      <c r="BY624" s="1950"/>
      <c r="BZ624" s="1950"/>
      <c r="CA624" s="1950"/>
      <c r="CB624" s="1950"/>
      <c r="CC624" s="1950"/>
      <c r="CD624" s="2297" t="s">
        <v>5218</v>
      </c>
    </row>
    <row r="625" spans="1:82" ht="90" customHeight="1" x14ac:dyDescent="0.2">
      <c r="A625" s="59" t="s">
        <v>161</v>
      </c>
      <c r="B625" s="71" t="s">
        <v>128</v>
      </c>
      <c r="C625" s="66" t="s">
        <v>129</v>
      </c>
      <c r="D625" s="163">
        <v>79</v>
      </c>
      <c r="E625" s="643" t="s">
        <v>1594</v>
      </c>
      <c r="F625" s="644" t="s">
        <v>1595</v>
      </c>
      <c r="G625" s="69">
        <v>4</v>
      </c>
      <c r="H625" s="69" t="s">
        <v>0</v>
      </c>
      <c r="I625" s="69">
        <v>2</v>
      </c>
      <c r="J625" s="493">
        <v>0.5</v>
      </c>
      <c r="K625" s="50"/>
      <c r="L625" s="744">
        <f t="shared" ref="L625" si="106">+M625+N625+O625+P625+Q625+R625+S625+T625</f>
        <v>0</v>
      </c>
      <c r="M625" s="746"/>
      <c r="N625" s="746"/>
      <c r="O625" s="746"/>
      <c r="P625" s="746"/>
      <c r="Q625" s="746"/>
      <c r="R625" s="746"/>
      <c r="S625" s="746"/>
      <c r="T625" s="746"/>
      <c r="U625" s="747">
        <f t="shared" ref="U625:U627" si="107">V625+W625+X625+Y625+Z625+AA625+AB625+AC625+AD625+AE625+AF625</f>
        <v>0</v>
      </c>
      <c r="V625" s="52"/>
      <c r="W625" s="52"/>
      <c r="X625" s="52"/>
      <c r="Y625" s="52"/>
      <c r="Z625" s="52"/>
      <c r="AA625" s="52"/>
      <c r="AB625" s="52"/>
      <c r="AC625" s="52"/>
      <c r="AD625" s="52"/>
      <c r="AE625" s="52"/>
      <c r="AF625" s="52"/>
      <c r="AG625" s="4704">
        <v>80101601</v>
      </c>
      <c r="AH625" s="4705" t="s">
        <v>1555</v>
      </c>
      <c r="AI625" s="4705" t="s">
        <v>1556</v>
      </c>
      <c r="AJ625" s="4705" t="s">
        <v>410</v>
      </c>
      <c r="AK625" s="4705" t="s">
        <v>1557</v>
      </c>
      <c r="AL625" s="4705" t="s">
        <v>1558</v>
      </c>
      <c r="AM625" s="4706">
        <v>7708170</v>
      </c>
      <c r="AN625" s="4706">
        <v>7708170</v>
      </c>
      <c r="AO625" s="4705" t="s">
        <v>250</v>
      </c>
      <c r="AP625" s="4705" t="s">
        <v>734</v>
      </c>
      <c r="AQ625" s="4705" t="s">
        <v>1559</v>
      </c>
      <c r="AR625" s="4705">
        <v>2201070605</v>
      </c>
      <c r="AS625" s="1849" t="s">
        <v>1596</v>
      </c>
      <c r="AT625" s="4705"/>
      <c r="AU625" s="4707">
        <v>1</v>
      </c>
      <c r="AV625" s="2748">
        <v>0</v>
      </c>
      <c r="AW625" s="1849" t="s">
        <v>1582</v>
      </c>
      <c r="AX625" s="4707" t="s">
        <v>1563</v>
      </c>
      <c r="AY625" s="3430">
        <v>28800000</v>
      </c>
      <c r="AZ625" s="1459"/>
      <c r="BA625" s="1459"/>
      <c r="BB625" s="1459"/>
      <c r="BC625" s="1459"/>
      <c r="BD625" s="1459"/>
      <c r="BE625" s="4235"/>
      <c r="BF625" s="4236"/>
      <c r="BG625" s="4235"/>
      <c r="BH625" s="4235"/>
      <c r="BI625" s="4236"/>
      <c r="BJ625" s="4235"/>
      <c r="BK625" s="1860"/>
      <c r="BL625" s="1859">
        <f t="shared" si="98"/>
        <v>0</v>
      </c>
      <c r="BM625" s="2014">
        <f>L625-(BI625+BI626+BI627)</f>
        <v>0</v>
      </c>
      <c r="BN625" s="1902"/>
      <c r="BO625" s="1878"/>
      <c r="BP625" s="1878"/>
      <c r="BQ625" s="1915"/>
      <c r="BR625" s="2045"/>
      <c r="BS625" s="1861"/>
      <c r="BT625" s="1861"/>
      <c r="BU625" s="1861"/>
      <c r="BV625" s="1861"/>
      <c r="BW625" s="1861"/>
      <c r="BX625" s="1861"/>
      <c r="BY625" s="1861"/>
      <c r="BZ625" s="1861"/>
      <c r="CA625" s="1861"/>
      <c r="CB625" s="1861"/>
      <c r="CC625" s="1861"/>
      <c r="CD625" s="1978" t="s">
        <v>1567</v>
      </c>
    </row>
    <row r="626" spans="1:82" ht="62.25" customHeight="1" x14ac:dyDescent="0.2">
      <c r="A626" s="748" t="s">
        <v>161</v>
      </c>
      <c r="B626" s="749" t="s">
        <v>128</v>
      </c>
      <c r="C626" s="750" t="s">
        <v>129</v>
      </c>
      <c r="D626" s="460">
        <v>79</v>
      </c>
      <c r="E626" s="645" t="s">
        <v>1594</v>
      </c>
      <c r="F626" s="646" t="s">
        <v>1595</v>
      </c>
      <c r="G626" s="612">
        <v>4</v>
      </c>
      <c r="H626" s="612" t="s">
        <v>0</v>
      </c>
      <c r="I626" s="612">
        <v>2</v>
      </c>
      <c r="J626" s="454">
        <v>0.5</v>
      </c>
      <c r="K626" s="538"/>
      <c r="L626" s="751"/>
      <c r="M626" s="752"/>
      <c r="N626" s="752"/>
      <c r="O626" s="752"/>
      <c r="P626" s="752"/>
      <c r="Q626" s="752"/>
      <c r="R626" s="752"/>
      <c r="S626" s="752"/>
      <c r="T626" s="752"/>
      <c r="U626" s="753">
        <f t="shared" si="107"/>
        <v>0</v>
      </c>
      <c r="V626" s="466"/>
      <c r="W626" s="466"/>
      <c r="X626" s="466"/>
      <c r="Y626" s="466"/>
      <c r="Z626" s="466"/>
      <c r="AA626" s="466"/>
      <c r="AB626" s="466"/>
      <c r="AC626" s="466"/>
      <c r="AD626" s="466"/>
      <c r="AE626" s="466"/>
      <c r="AF626" s="466"/>
      <c r="AG626" s="1147"/>
      <c r="AH626" s="2018"/>
      <c r="AI626" s="2018"/>
      <c r="AJ626" s="2018"/>
      <c r="AK626" s="2018"/>
      <c r="AL626" s="2018"/>
      <c r="AM626" s="2019"/>
      <c r="AN626" s="2019"/>
      <c r="AO626" s="2018"/>
      <c r="AP626" s="2018"/>
      <c r="AQ626" s="2018"/>
      <c r="AR626" s="2018"/>
      <c r="AS626" s="1423"/>
      <c r="AT626" s="2390"/>
      <c r="AU626" s="4542"/>
      <c r="AV626" s="3493"/>
      <c r="AW626" s="1423"/>
      <c r="AX626" s="4542"/>
      <c r="AY626" s="1677"/>
      <c r="AZ626" s="1423"/>
      <c r="BA626" s="1423"/>
      <c r="BB626" s="1423"/>
      <c r="BC626" s="1423"/>
      <c r="BD626" s="1423"/>
      <c r="BE626" s="2276"/>
      <c r="BF626" s="2277"/>
      <c r="BG626" s="2276"/>
      <c r="BH626" s="2276"/>
      <c r="BI626" s="2277"/>
      <c r="BJ626" s="2276"/>
      <c r="BK626" s="2169"/>
      <c r="BL626" s="2024">
        <f t="shared" si="98"/>
        <v>0</v>
      </c>
      <c r="BM626" s="2025"/>
      <c r="BN626" s="1902"/>
      <c r="BO626" s="1878"/>
      <c r="BP626" s="1878"/>
      <c r="BQ626" s="1915"/>
      <c r="BR626" s="2105"/>
      <c r="BS626" s="2106"/>
      <c r="BT626" s="2106"/>
      <c r="BU626" s="2106"/>
      <c r="BV626" s="2106"/>
      <c r="BW626" s="2106"/>
      <c r="BX626" s="2106"/>
      <c r="BY626" s="2106"/>
      <c r="BZ626" s="2106"/>
      <c r="CA626" s="2106"/>
      <c r="CB626" s="2106"/>
      <c r="CC626" s="2106"/>
      <c r="CD626" s="2028" t="s">
        <v>1567</v>
      </c>
    </row>
    <row r="627" spans="1:82" ht="33" customHeight="1" thickBot="1" x14ac:dyDescent="0.25">
      <c r="A627" s="754" t="s">
        <v>161</v>
      </c>
      <c r="B627" s="755" t="s">
        <v>128</v>
      </c>
      <c r="C627" s="756" t="s">
        <v>129</v>
      </c>
      <c r="D627" s="431">
        <v>79</v>
      </c>
      <c r="E627" s="647" t="s">
        <v>1594</v>
      </c>
      <c r="F627" s="648" t="s">
        <v>1595</v>
      </c>
      <c r="G627" s="618">
        <v>4</v>
      </c>
      <c r="H627" s="618" t="s">
        <v>0</v>
      </c>
      <c r="I627" s="618">
        <v>2</v>
      </c>
      <c r="J627" s="496">
        <v>0.5</v>
      </c>
      <c r="K627" s="544"/>
      <c r="L627" s="757"/>
      <c r="M627" s="758"/>
      <c r="N627" s="758"/>
      <c r="O627" s="758"/>
      <c r="P627" s="758"/>
      <c r="Q627" s="758"/>
      <c r="R627" s="758"/>
      <c r="S627" s="758"/>
      <c r="T627" s="758"/>
      <c r="U627" s="759">
        <f t="shared" si="107"/>
        <v>0</v>
      </c>
      <c r="V627" s="474"/>
      <c r="W627" s="474"/>
      <c r="X627" s="474"/>
      <c r="Y627" s="474"/>
      <c r="Z627" s="474"/>
      <c r="AA627" s="474"/>
      <c r="AB627" s="474"/>
      <c r="AC627" s="474"/>
      <c r="AD627" s="474"/>
      <c r="AE627" s="474"/>
      <c r="AF627" s="474"/>
      <c r="AG627" s="1995"/>
      <c r="AH627" s="2030"/>
      <c r="AI627" s="2030"/>
      <c r="AJ627" s="2030"/>
      <c r="AK627" s="2030"/>
      <c r="AL627" s="2030"/>
      <c r="AM627" s="2031"/>
      <c r="AN627" s="2031"/>
      <c r="AO627" s="2030"/>
      <c r="AP627" s="2030"/>
      <c r="AQ627" s="2030"/>
      <c r="AR627" s="2030"/>
      <c r="AS627" s="1996"/>
      <c r="AT627" s="4392"/>
      <c r="AU627" s="3185"/>
      <c r="AV627" s="1998"/>
      <c r="AW627" s="1996"/>
      <c r="AX627" s="1996"/>
      <c r="AY627" s="3035"/>
      <c r="AZ627" s="1502"/>
      <c r="BA627" s="1502"/>
      <c r="BB627" s="1502"/>
      <c r="BC627" s="1502"/>
      <c r="BD627" s="1502"/>
      <c r="BE627" s="2280"/>
      <c r="BF627" s="2281"/>
      <c r="BG627" s="2280"/>
      <c r="BH627" s="2280"/>
      <c r="BI627" s="2281"/>
      <c r="BJ627" s="2280"/>
      <c r="BK627" s="1912"/>
      <c r="BL627" s="1911">
        <f t="shared" si="98"/>
        <v>0</v>
      </c>
      <c r="BM627" s="2036"/>
      <c r="BN627" s="1902"/>
      <c r="BO627" s="1878"/>
      <c r="BP627" s="1878"/>
      <c r="BQ627" s="1915"/>
      <c r="BR627" s="2120"/>
      <c r="BS627" s="1913"/>
      <c r="BT627" s="1913"/>
      <c r="BU627" s="1913"/>
      <c r="BV627" s="1913"/>
      <c r="BW627" s="1913"/>
      <c r="BX627" s="1913"/>
      <c r="BY627" s="1913"/>
      <c r="BZ627" s="1913"/>
      <c r="CA627" s="1913"/>
      <c r="CB627" s="1913"/>
      <c r="CC627" s="1913"/>
      <c r="CD627" s="2039" t="s">
        <v>1567</v>
      </c>
    </row>
    <row r="628" spans="1:82" ht="25.5" customHeight="1" thickBot="1" x14ac:dyDescent="0.25">
      <c r="A628" s="59" t="s">
        <v>161</v>
      </c>
      <c r="B628" s="71" t="s">
        <v>128</v>
      </c>
      <c r="C628" s="66" t="s">
        <v>129</v>
      </c>
      <c r="D628" s="163">
        <v>80</v>
      </c>
      <c r="E628" s="47" t="s">
        <v>42</v>
      </c>
      <c r="F628" s="67" t="s">
        <v>43</v>
      </c>
      <c r="G628" s="49">
        <v>0</v>
      </c>
      <c r="H628" s="49" t="s">
        <v>0</v>
      </c>
      <c r="I628" s="69">
        <v>3</v>
      </c>
      <c r="J628" s="380">
        <v>1</v>
      </c>
      <c r="K628" s="328"/>
      <c r="L628" s="293">
        <f t="shared" si="79"/>
        <v>0</v>
      </c>
      <c r="M628" s="52"/>
      <c r="N628" s="52"/>
      <c r="O628" s="52"/>
      <c r="P628" s="52"/>
      <c r="Q628" s="52"/>
      <c r="R628" s="52"/>
      <c r="S628" s="52"/>
      <c r="T628" s="52"/>
      <c r="U628" s="168">
        <f t="shared" ref="U628:U1005" si="108">SUBTOTAL(9,V628:AC628)</f>
        <v>0</v>
      </c>
      <c r="V628" s="52"/>
      <c r="W628" s="52"/>
      <c r="X628" s="52"/>
      <c r="Y628" s="52"/>
      <c r="Z628" s="52"/>
      <c r="AA628" s="52"/>
      <c r="AB628" s="52"/>
      <c r="AC628" s="52"/>
      <c r="AD628" s="52"/>
      <c r="AE628" s="52"/>
      <c r="AF628" s="52"/>
      <c r="AG628" s="2040" t="s">
        <v>424</v>
      </c>
      <c r="AH628" s="2040" t="s">
        <v>425</v>
      </c>
      <c r="AI628" s="1462"/>
      <c r="AJ628" s="1462"/>
      <c r="AK628" s="1462"/>
      <c r="AL628" s="1462"/>
      <c r="AM628" s="1923"/>
      <c r="AN628" s="1923"/>
      <c r="AO628" s="1462"/>
      <c r="AP628" s="1462"/>
      <c r="AQ628" s="1462"/>
      <c r="AR628" s="1462"/>
      <c r="AS628" s="3755" t="s">
        <v>5872</v>
      </c>
      <c r="AT628" s="3756" t="s">
        <v>382</v>
      </c>
      <c r="AU628" s="3757">
        <v>1</v>
      </c>
      <c r="AV628" s="3757">
        <v>1</v>
      </c>
      <c r="AW628" s="3758">
        <v>42887</v>
      </c>
      <c r="AX628" s="3758">
        <v>42977</v>
      </c>
      <c r="AY628" s="3759">
        <v>0</v>
      </c>
      <c r="AZ628" s="1459"/>
      <c r="BA628" s="1459"/>
      <c r="BB628" s="1459"/>
      <c r="BC628" s="2171"/>
      <c r="BD628" s="2171"/>
      <c r="BE628" s="2172"/>
      <c r="BF628" s="2173"/>
      <c r="BG628" s="2171"/>
      <c r="BH628" s="2172"/>
      <c r="BI628" s="2174"/>
      <c r="BJ628" s="2172"/>
      <c r="BK628" s="2172"/>
      <c r="BL628" s="2175">
        <f t="shared" ref="BL628:BL972" si="109">BF628-BI628</f>
        <v>0</v>
      </c>
      <c r="BM628" s="2176">
        <f>L628-(BI628:BI633)</f>
        <v>0</v>
      </c>
      <c r="BN628" s="2177"/>
      <c r="BO628" s="2177"/>
      <c r="BP628" s="2177"/>
      <c r="BQ628" s="2177"/>
      <c r="BR628" s="2177"/>
      <c r="BS628" s="2177"/>
      <c r="BT628" s="2177"/>
      <c r="BU628" s="2177"/>
      <c r="BV628" s="2177"/>
      <c r="BW628" s="2177"/>
      <c r="BX628" s="2177"/>
      <c r="BY628" s="2177"/>
      <c r="BZ628" s="2177"/>
      <c r="CA628" s="2177"/>
      <c r="CB628" s="2177"/>
      <c r="CC628" s="2177"/>
      <c r="CD628" s="2046" t="s">
        <v>134</v>
      </c>
    </row>
    <row r="629" spans="1:82" ht="25.5" customHeight="1" thickBot="1" x14ac:dyDescent="0.25">
      <c r="A629" s="164" t="s">
        <v>161</v>
      </c>
      <c r="B629" s="320" t="s">
        <v>128</v>
      </c>
      <c r="C629" s="321" t="s">
        <v>129</v>
      </c>
      <c r="D629" s="272">
        <v>80</v>
      </c>
      <c r="E629" s="322" t="s">
        <v>42</v>
      </c>
      <c r="F629" s="336" t="s">
        <v>43</v>
      </c>
      <c r="G629" s="323">
        <v>0</v>
      </c>
      <c r="H629" s="323" t="s">
        <v>0</v>
      </c>
      <c r="I629" s="337">
        <v>3</v>
      </c>
      <c r="J629" s="381">
        <v>1</v>
      </c>
      <c r="K629" s="319"/>
      <c r="L629" s="290"/>
      <c r="M629" s="281"/>
      <c r="N629" s="281"/>
      <c r="O629" s="281"/>
      <c r="P629" s="281"/>
      <c r="Q629" s="281"/>
      <c r="R629" s="281"/>
      <c r="S629" s="281"/>
      <c r="T629" s="281"/>
      <c r="U629" s="266">
        <f t="shared" si="108"/>
        <v>0</v>
      </c>
      <c r="V629" s="281"/>
      <c r="W629" s="281"/>
      <c r="X629" s="281"/>
      <c r="Y629" s="281"/>
      <c r="Z629" s="281"/>
      <c r="AA629" s="281"/>
      <c r="AB629" s="281"/>
      <c r="AC629" s="281"/>
      <c r="AD629" s="281"/>
      <c r="AE629" s="281"/>
      <c r="AF629" s="281"/>
      <c r="AG629" s="2060"/>
      <c r="AH629" s="2047"/>
      <c r="AI629" s="2047"/>
      <c r="AJ629" s="2047"/>
      <c r="AK629" s="2047"/>
      <c r="AL629" s="2047"/>
      <c r="AM629" s="4064"/>
      <c r="AN629" s="4064"/>
      <c r="AO629" s="2047"/>
      <c r="AP629" s="2047"/>
      <c r="AQ629" s="2047"/>
      <c r="AR629" s="2047"/>
      <c r="AS629" s="2061"/>
      <c r="AT629" s="2062"/>
      <c r="AU629" s="2063"/>
      <c r="AV629" s="2063"/>
      <c r="AW629" s="2064"/>
      <c r="AX629" s="2064"/>
      <c r="AY629" s="2065"/>
      <c r="AZ629" s="2048"/>
      <c r="BA629" s="2048"/>
      <c r="BB629" s="2048"/>
      <c r="BC629" s="2179"/>
      <c r="BD629" s="2179"/>
      <c r="BE629" s="2180"/>
      <c r="BF629" s="2181"/>
      <c r="BG629" s="2179"/>
      <c r="BH629" s="2180"/>
      <c r="BI629" s="2182"/>
      <c r="BJ629" s="2180"/>
      <c r="BK629" s="2180"/>
      <c r="BL629" s="2183">
        <f t="shared" si="109"/>
        <v>0</v>
      </c>
      <c r="BM629" s="2184"/>
      <c r="BN629" s="2177"/>
      <c r="BO629" s="2177"/>
      <c r="BP629" s="2177"/>
      <c r="BQ629" s="2177"/>
      <c r="BR629" s="2177"/>
      <c r="BS629" s="2177"/>
      <c r="BT629" s="2177"/>
      <c r="BU629" s="2177"/>
      <c r="BV629" s="2177"/>
      <c r="BW629" s="2177"/>
      <c r="BX629" s="2177"/>
      <c r="BY629" s="2177"/>
      <c r="BZ629" s="2177"/>
      <c r="CA629" s="2177"/>
      <c r="CB629" s="2177"/>
      <c r="CC629" s="2177"/>
      <c r="CD629" s="2046" t="s">
        <v>134</v>
      </c>
    </row>
    <row r="630" spans="1:82" ht="25.5" customHeight="1" thickBot="1" x14ac:dyDescent="0.25">
      <c r="A630" s="164" t="s">
        <v>161</v>
      </c>
      <c r="B630" s="320" t="s">
        <v>128</v>
      </c>
      <c r="C630" s="321" t="s">
        <v>129</v>
      </c>
      <c r="D630" s="272">
        <v>80</v>
      </c>
      <c r="E630" s="322" t="s">
        <v>42</v>
      </c>
      <c r="F630" s="336" t="s">
        <v>43</v>
      </c>
      <c r="G630" s="323">
        <v>0</v>
      </c>
      <c r="H630" s="323" t="s">
        <v>0</v>
      </c>
      <c r="I630" s="337">
        <v>3</v>
      </c>
      <c r="J630" s="381">
        <v>1</v>
      </c>
      <c r="K630" s="319"/>
      <c r="L630" s="290"/>
      <c r="M630" s="281"/>
      <c r="N630" s="281"/>
      <c r="O630" s="281"/>
      <c r="P630" s="281"/>
      <c r="Q630" s="281"/>
      <c r="R630" s="281"/>
      <c r="S630" s="281"/>
      <c r="T630" s="281"/>
      <c r="U630" s="266">
        <f t="shared" si="108"/>
        <v>0</v>
      </c>
      <c r="V630" s="281"/>
      <c r="W630" s="281"/>
      <c r="X630" s="281"/>
      <c r="Y630" s="281"/>
      <c r="Z630" s="281"/>
      <c r="AA630" s="281"/>
      <c r="AB630" s="281"/>
      <c r="AC630" s="281"/>
      <c r="AD630" s="281"/>
      <c r="AE630" s="281"/>
      <c r="AF630" s="281"/>
      <c r="AG630" s="2060"/>
      <c r="AH630" s="2047"/>
      <c r="AI630" s="2047"/>
      <c r="AJ630" s="2047"/>
      <c r="AK630" s="2047"/>
      <c r="AL630" s="2047"/>
      <c r="AM630" s="4064"/>
      <c r="AN630" s="4064"/>
      <c r="AO630" s="2047"/>
      <c r="AP630" s="2047"/>
      <c r="AQ630" s="2047"/>
      <c r="AR630" s="2047"/>
      <c r="AS630" s="2061"/>
      <c r="AT630" s="2062"/>
      <c r="AU630" s="2063"/>
      <c r="AV630" s="2063"/>
      <c r="AW630" s="2064"/>
      <c r="AX630" s="2064"/>
      <c r="AY630" s="2065"/>
      <c r="AZ630" s="2048"/>
      <c r="BA630" s="2048"/>
      <c r="BB630" s="2048"/>
      <c r="BC630" s="2179"/>
      <c r="BD630" s="2179"/>
      <c r="BE630" s="2180"/>
      <c r="BF630" s="2181"/>
      <c r="BG630" s="2179"/>
      <c r="BH630" s="2180"/>
      <c r="BI630" s="2182"/>
      <c r="BJ630" s="2180"/>
      <c r="BK630" s="2180"/>
      <c r="BL630" s="2183">
        <f t="shared" si="109"/>
        <v>0</v>
      </c>
      <c r="BM630" s="2184"/>
      <c r="BN630" s="2177"/>
      <c r="BO630" s="2177"/>
      <c r="BP630" s="2177"/>
      <c r="BQ630" s="2177"/>
      <c r="BR630" s="2177"/>
      <c r="BS630" s="2177"/>
      <c r="BT630" s="2177"/>
      <c r="BU630" s="2177"/>
      <c r="BV630" s="2177"/>
      <c r="BW630" s="2177"/>
      <c r="BX630" s="2177"/>
      <c r="BY630" s="2177"/>
      <c r="BZ630" s="2177"/>
      <c r="CA630" s="2177"/>
      <c r="CB630" s="2177"/>
      <c r="CC630" s="2177"/>
      <c r="CD630" s="2046" t="s">
        <v>134</v>
      </c>
    </row>
    <row r="631" spans="1:82" ht="25.5" customHeight="1" thickBot="1" x14ac:dyDescent="0.25">
      <c r="A631" s="164" t="s">
        <v>161</v>
      </c>
      <c r="B631" s="320" t="s">
        <v>128</v>
      </c>
      <c r="C631" s="321" t="s">
        <v>129</v>
      </c>
      <c r="D631" s="272">
        <v>80</v>
      </c>
      <c r="E631" s="322" t="s">
        <v>42</v>
      </c>
      <c r="F631" s="336" t="s">
        <v>43</v>
      </c>
      <c r="G631" s="323">
        <v>0</v>
      </c>
      <c r="H631" s="323" t="s">
        <v>0</v>
      </c>
      <c r="I631" s="337">
        <v>3</v>
      </c>
      <c r="J631" s="381">
        <v>1</v>
      </c>
      <c r="K631" s="319"/>
      <c r="L631" s="290"/>
      <c r="M631" s="281"/>
      <c r="N631" s="281"/>
      <c r="O631" s="281"/>
      <c r="P631" s="281"/>
      <c r="Q631" s="281"/>
      <c r="R631" s="281"/>
      <c r="S631" s="281"/>
      <c r="T631" s="281"/>
      <c r="U631" s="266">
        <f t="shared" si="108"/>
        <v>0</v>
      </c>
      <c r="V631" s="281"/>
      <c r="W631" s="281"/>
      <c r="X631" s="281"/>
      <c r="Y631" s="281"/>
      <c r="Z631" s="281"/>
      <c r="AA631" s="281"/>
      <c r="AB631" s="281"/>
      <c r="AC631" s="281"/>
      <c r="AD631" s="281"/>
      <c r="AE631" s="281"/>
      <c r="AF631" s="281"/>
      <c r="AG631" s="2040" t="s">
        <v>424</v>
      </c>
      <c r="AH631" s="2040" t="s">
        <v>425</v>
      </c>
      <c r="AI631" s="2047"/>
      <c r="AJ631" s="2047"/>
      <c r="AK631" s="2047"/>
      <c r="AL631" s="2047"/>
      <c r="AM631" s="4064"/>
      <c r="AN631" s="4064"/>
      <c r="AO631" s="2047"/>
      <c r="AP631" s="2047"/>
      <c r="AQ631" s="2047"/>
      <c r="AR631" s="2047"/>
      <c r="AS631" s="2061"/>
      <c r="AT631" s="2062"/>
      <c r="AU631" s="2063"/>
      <c r="AV631" s="2063"/>
      <c r="AW631" s="2064"/>
      <c r="AX631" s="2064"/>
      <c r="AY631" s="2065"/>
      <c r="AZ631" s="2048"/>
      <c r="BA631" s="2048"/>
      <c r="BB631" s="2048"/>
      <c r="BC631" s="2179"/>
      <c r="BD631" s="2179"/>
      <c r="BE631" s="2180"/>
      <c r="BF631" s="2181"/>
      <c r="BG631" s="2179"/>
      <c r="BH631" s="2180"/>
      <c r="BI631" s="2182"/>
      <c r="BJ631" s="2180"/>
      <c r="BK631" s="2180"/>
      <c r="BL631" s="2183">
        <f t="shared" si="109"/>
        <v>0</v>
      </c>
      <c r="BM631" s="2184"/>
      <c r="BN631" s="2177"/>
      <c r="BO631" s="2177"/>
      <c r="BP631" s="2177"/>
      <c r="BQ631" s="2177"/>
      <c r="BR631" s="2177"/>
      <c r="BS631" s="2177"/>
      <c r="BT631" s="2177"/>
      <c r="BU631" s="2177"/>
      <c r="BV631" s="2177"/>
      <c r="BW631" s="2177"/>
      <c r="BX631" s="2177"/>
      <c r="BY631" s="2177"/>
      <c r="BZ631" s="2177"/>
      <c r="CA631" s="2177"/>
      <c r="CB631" s="2177"/>
      <c r="CC631" s="2177"/>
      <c r="CD631" s="2046" t="s">
        <v>134</v>
      </c>
    </row>
    <row r="632" spans="1:82" ht="25.5" customHeight="1" thickBot="1" x14ac:dyDescent="0.25">
      <c r="A632" s="164" t="s">
        <v>161</v>
      </c>
      <c r="B632" s="320" t="s">
        <v>128</v>
      </c>
      <c r="C632" s="321" t="s">
        <v>129</v>
      </c>
      <c r="D632" s="272">
        <v>80</v>
      </c>
      <c r="E632" s="322" t="s">
        <v>42</v>
      </c>
      <c r="F632" s="336" t="s">
        <v>43</v>
      </c>
      <c r="G632" s="323">
        <v>0</v>
      </c>
      <c r="H632" s="323" t="s">
        <v>0</v>
      </c>
      <c r="I632" s="337">
        <v>3</v>
      </c>
      <c r="J632" s="381">
        <v>1</v>
      </c>
      <c r="K632" s="319"/>
      <c r="L632" s="290"/>
      <c r="M632" s="281"/>
      <c r="N632" s="281"/>
      <c r="O632" s="281"/>
      <c r="P632" s="281"/>
      <c r="Q632" s="281"/>
      <c r="R632" s="281"/>
      <c r="S632" s="281"/>
      <c r="T632" s="281"/>
      <c r="U632" s="266">
        <f t="shared" si="108"/>
        <v>0</v>
      </c>
      <c r="V632" s="281"/>
      <c r="W632" s="281"/>
      <c r="X632" s="281"/>
      <c r="Y632" s="281"/>
      <c r="Z632" s="281"/>
      <c r="AA632" s="281"/>
      <c r="AB632" s="281"/>
      <c r="AC632" s="281"/>
      <c r="AD632" s="281"/>
      <c r="AE632" s="281"/>
      <c r="AF632" s="281"/>
      <c r="AG632" s="2060"/>
      <c r="AH632" s="2047"/>
      <c r="AI632" s="2047"/>
      <c r="AJ632" s="2047"/>
      <c r="AK632" s="2047"/>
      <c r="AL632" s="2047"/>
      <c r="AM632" s="4064"/>
      <c r="AN632" s="4064"/>
      <c r="AO632" s="2047"/>
      <c r="AP632" s="2047"/>
      <c r="AQ632" s="2047"/>
      <c r="AR632" s="2047"/>
      <c r="AS632" s="2061"/>
      <c r="AT632" s="2062"/>
      <c r="AU632" s="2063"/>
      <c r="AV632" s="2063"/>
      <c r="AW632" s="2064"/>
      <c r="AX632" s="2064"/>
      <c r="AY632" s="2065"/>
      <c r="AZ632" s="2048"/>
      <c r="BA632" s="2048"/>
      <c r="BB632" s="2048"/>
      <c r="BC632" s="2179"/>
      <c r="BD632" s="2179"/>
      <c r="BE632" s="2180"/>
      <c r="BF632" s="2181"/>
      <c r="BG632" s="2179"/>
      <c r="BH632" s="2180"/>
      <c r="BI632" s="2182"/>
      <c r="BJ632" s="2180"/>
      <c r="BK632" s="2180"/>
      <c r="BL632" s="2183">
        <f t="shared" si="109"/>
        <v>0</v>
      </c>
      <c r="BM632" s="2184"/>
      <c r="BN632" s="2177"/>
      <c r="BO632" s="2177"/>
      <c r="BP632" s="2177"/>
      <c r="BQ632" s="2177"/>
      <c r="BR632" s="2177"/>
      <c r="BS632" s="2177"/>
      <c r="BT632" s="2177"/>
      <c r="BU632" s="2177"/>
      <c r="BV632" s="2177"/>
      <c r="BW632" s="2177"/>
      <c r="BX632" s="2177"/>
      <c r="BY632" s="2177"/>
      <c r="BZ632" s="2177"/>
      <c r="CA632" s="2177"/>
      <c r="CB632" s="2177"/>
      <c r="CC632" s="2177"/>
      <c r="CD632" s="2046" t="s">
        <v>134</v>
      </c>
    </row>
    <row r="633" spans="1:82" ht="25.5" customHeight="1" thickBot="1" x14ac:dyDescent="0.25">
      <c r="A633" s="166" t="s">
        <v>161</v>
      </c>
      <c r="B633" s="324" t="s">
        <v>128</v>
      </c>
      <c r="C633" s="325" t="s">
        <v>129</v>
      </c>
      <c r="D633" s="254">
        <v>80</v>
      </c>
      <c r="E633" s="326" t="s">
        <v>42</v>
      </c>
      <c r="F633" s="338" t="s">
        <v>43</v>
      </c>
      <c r="G633" s="327">
        <v>0</v>
      </c>
      <c r="H633" s="327" t="s">
        <v>0</v>
      </c>
      <c r="I633" s="339">
        <v>3</v>
      </c>
      <c r="J633" s="382">
        <v>1</v>
      </c>
      <c r="K633" s="329"/>
      <c r="L633" s="291"/>
      <c r="M633" s="311"/>
      <c r="N633" s="311"/>
      <c r="O633" s="311"/>
      <c r="P633" s="311"/>
      <c r="Q633" s="311"/>
      <c r="R633" s="311"/>
      <c r="S633" s="311"/>
      <c r="T633" s="311"/>
      <c r="U633" s="258">
        <f t="shared" si="108"/>
        <v>0</v>
      </c>
      <c r="V633" s="311"/>
      <c r="W633" s="311"/>
      <c r="X633" s="311"/>
      <c r="Y633" s="311"/>
      <c r="Z633" s="311"/>
      <c r="AA633" s="311"/>
      <c r="AB633" s="311"/>
      <c r="AC633" s="311"/>
      <c r="AD633" s="311"/>
      <c r="AE633" s="311"/>
      <c r="AF633" s="311"/>
      <c r="AG633" s="2066"/>
      <c r="AH633" s="2067"/>
      <c r="AI633" s="2067"/>
      <c r="AJ633" s="2067"/>
      <c r="AK633" s="2067"/>
      <c r="AL633" s="2067"/>
      <c r="AM633" s="4065"/>
      <c r="AN633" s="4065"/>
      <c r="AO633" s="2067"/>
      <c r="AP633" s="2067"/>
      <c r="AQ633" s="2067"/>
      <c r="AR633" s="2067"/>
      <c r="AS633" s="2068"/>
      <c r="AT633" s="2069"/>
      <c r="AU633" s="2070"/>
      <c r="AV633" s="2070"/>
      <c r="AW633" s="2071"/>
      <c r="AX633" s="2071"/>
      <c r="AY633" s="2072"/>
      <c r="AZ633" s="2073"/>
      <c r="BA633" s="2073"/>
      <c r="BB633" s="2073"/>
      <c r="BC633" s="2190"/>
      <c r="BD633" s="2190"/>
      <c r="BE633" s="2191"/>
      <c r="BF633" s="2192"/>
      <c r="BG633" s="2190"/>
      <c r="BH633" s="2191"/>
      <c r="BI633" s="2193"/>
      <c r="BJ633" s="2191"/>
      <c r="BK633" s="2191"/>
      <c r="BL633" s="2194">
        <f t="shared" si="109"/>
        <v>0</v>
      </c>
      <c r="BM633" s="2195"/>
      <c r="BN633" s="2177"/>
      <c r="BO633" s="2177"/>
      <c r="BP633" s="2177"/>
      <c r="BQ633" s="2177"/>
      <c r="BR633" s="2177"/>
      <c r="BS633" s="2177"/>
      <c r="BT633" s="2177"/>
      <c r="BU633" s="2177"/>
      <c r="BV633" s="2177"/>
      <c r="BW633" s="2177"/>
      <c r="BX633" s="2177"/>
      <c r="BY633" s="2177"/>
      <c r="BZ633" s="2177"/>
      <c r="CA633" s="2177"/>
      <c r="CB633" s="2177"/>
      <c r="CC633" s="2177"/>
      <c r="CD633" s="2046" t="s">
        <v>134</v>
      </c>
    </row>
    <row r="634" spans="1:82" s="839" customFormat="1" ht="54" customHeight="1" thickBot="1" x14ac:dyDescent="0.3">
      <c r="A634" s="852" t="s">
        <v>161</v>
      </c>
      <c r="B634" s="853" t="s">
        <v>1597</v>
      </c>
      <c r="C634" s="883" t="s">
        <v>1598</v>
      </c>
      <c r="D634" s="855">
        <v>81</v>
      </c>
      <c r="E634" s="47" t="s">
        <v>2445</v>
      </c>
      <c r="F634" s="67" t="s">
        <v>2446</v>
      </c>
      <c r="G634" s="69">
        <v>1</v>
      </c>
      <c r="H634" s="69" t="s">
        <v>1</v>
      </c>
      <c r="I634" s="786">
        <v>1</v>
      </c>
      <c r="J634" s="493">
        <v>1</v>
      </c>
      <c r="K634" s="50"/>
      <c r="L634" s="857">
        <f t="shared" ref="L634" si="110">+M634+N634+O634+P634+Q634+R634+S634+T634</f>
        <v>59367000</v>
      </c>
      <c r="M634" s="831">
        <v>59367000</v>
      </c>
      <c r="N634" s="831"/>
      <c r="O634" s="831"/>
      <c r="P634" s="831"/>
      <c r="Q634" s="831"/>
      <c r="R634" s="831"/>
      <c r="S634" s="927"/>
      <c r="T634" s="927"/>
      <c r="U634" s="840">
        <f t="shared" ref="U634:U662" si="111">V634+W634+X634+Y634+Z634+AA634+AB634+AC634</f>
        <v>59367000</v>
      </c>
      <c r="V634" s="887">
        <v>59367000</v>
      </c>
      <c r="W634" s="887"/>
      <c r="X634" s="514"/>
      <c r="Y634" s="514"/>
      <c r="Z634" s="514"/>
      <c r="AA634" s="514"/>
      <c r="AB634" s="514"/>
      <c r="AC634" s="514"/>
      <c r="AD634" s="52"/>
      <c r="AE634" s="52"/>
      <c r="AF634" s="746"/>
      <c r="AG634" s="4419">
        <v>80111600</v>
      </c>
      <c r="AH634" s="4420" t="s">
        <v>2447</v>
      </c>
      <c r="AI634" s="4882" t="s">
        <v>1751</v>
      </c>
      <c r="AJ634" s="1379" t="s">
        <v>277</v>
      </c>
      <c r="AK634" s="4419" t="s">
        <v>596</v>
      </c>
      <c r="AL634" s="4419" t="s">
        <v>1754</v>
      </c>
      <c r="AM634" s="4472">
        <v>38500000</v>
      </c>
      <c r="AN634" s="4602">
        <v>38500000</v>
      </c>
      <c r="AO634" s="4419" t="s">
        <v>250</v>
      </c>
      <c r="AP634" s="4419" t="s">
        <v>6</v>
      </c>
      <c r="AQ634" s="4419" t="s">
        <v>1831</v>
      </c>
      <c r="AR634" s="4794">
        <v>2201120101</v>
      </c>
      <c r="AS634" s="2271" t="s">
        <v>5873</v>
      </c>
      <c r="AT634" s="4158" t="s">
        <v>1910</v>
      </c>
      <c r="AU634" s="4310">
        <v>1</v>
      </c>
      <c r="AV634" s="4310">
        <v>1</v>
      </c>
      <c r="AW634" s="4947">
        <v>42767</v>
      </c>
      <c r="AX634" s="4947">
        <v>43100</v>
      </c>
      <c r="AY634" s="4224">
        <v>38500000</v>
      </c>
      <c r="AZ634" s="2271" t="s">
        <v>2448</v>
      </c>
      <c r="BA634" s="2271" t="s">
        <v>1826</v>
      </c>
      <c r="BB634" s="2271" t="s">
        <v>2449</v>
      </c>
      <c r="BC634" s="2271" t="s">
        <v>2450</v>
      </c>
      <c r="BD634" s="2271" t="s">
        <v>2451</v>
      </c>
      <c r="BE634" s="4151"/>
      <c r="BF634" s="4273">
        <v>38500000</v>
      </c>
      <c r="BG634" s="2267">
        <v>2017000143</v>
      </c>
      <c r="BH634" s="4272">
        <v>42767</v>
      </c>
      <c r="BI634" s="4226">
        <v>38500000</v>
      </c>
      <c r="BJ634" s="4274">
        <v>42767</v>
      </c>
      <c r="BK634" s="4152">
        <v>43100</v>
      </c>
      <c r="BL634" s="2024">
        <f t="shared" si="109"/>
        <v>0</v>
      </c>
      <c r="BM634" s="2024">
        <f>L634-(BI634+BI635+BI636++BI637+BI638+BI639)</f>
        <v>0</v>
      </c>
      <c r="BN634" s="1902"/>
      <c r="BO634" s="1878"/>
      <c r="BP634" s="1878"/>
      <c r="BQ634" s="1915"/>
      <c r="BR634" s="2045"/>
      <c r="BS634" s="1861"/>
      <c r="BT634" s="1861"/>
      <c r="BU634" s="1861"/>
      <c r="BV634" s="1861"/>
      <c r="BW634" s="1861"/>
      <c r="BX634" s="1861"/>
      <c r="BY634" s="1861"/>
      <c r="BZ634" s="1861"/>
      <c r="CA634" s="1861"/>
      <c r="CB634" s="1861"/>
      <c r="CC634" s="1862"/>
      <c r="CD634" s="1966" t="s">
        <v>1713</v>
      </c>
    </row>
    <row r="635" spans="1:82" s="839" customFormat="1" ht="57" customHeight="1" thickBot="1" x14ac:dyDescent="0.25">
      <c r="A635" s="837" t="s">
        <v>161</v>
      </c>
      <c r="B635" s="827" t="s">
        <v>1597</v>
      </c>
      <c r="C635" s="911" t="s">
        <v>1598</v>
      </c>
      <c r="D635" s="918">
        <v>81</v>
      </c>
      <c r="E635" s="575" t="s">
        <v>2445</v>
      </c>
      <c r="F635" s="608" t="s">
        <v>2446</v>
      </c>
      <c r="G635" s="612">
        <v>1</v>
      </c>
      <c r="H635" s="612" t="s">
        <v>1</v>
      </c>
      <c r="I635" s="789">
        <v>1</v>
      </c>
      <c r="J635" s="454">
        <v>1</v>
      </c>
      <c r="K635" s="25"/>
      <c r="L635" s="830"/>
      <c r="M635" s="832"/>
      <c r="N635" s="832"/>
      <c r="O635" s="832"/>
      <c r="P635" s="832"/>
      <c r="Q635" s="832"/>
      <c r="R635" s="832"/>
      <c r="S635" s="832"/>
      <c r="T635" s="832"/>
      <c r="U635" s="840">
        <f t="shared" si="111"/>
        <v>0</v>
      </c>
      <c r="V635" s="838"/>
      <c r="W635" s="838"/>
      <c r="X635" s="7"/>
      <c r="Y635" s="7"/>
      <c r="Z635" s="7"/>
      <c r="AA635" s="7"/>
      <c r="AB635" s="7"/>
      <c r="AC635" s="7"/>
      <c r="AD635" s="7"/>
      <c r="AE635" s="7"/>
      <c r="AF635" s="791"/>
      <c r="AG635" s="4153">
        <v>80111600</v>
      </c>
      <c r="AH635" s="4154" t="s">
        <v>2452</v>
      </c>
      <c r="AI635" s="4155" t="s">
        <v>1751</v>
      </c>
      <c r="AJ635" s="1417" t="s">
        <v>277</v>
      </c>
      <c r="AK635" s="4153" t="s">
        <v>596</v>
      </c>
      <c r="AL635" s="4153" t="s">
        <v>1754</v>
      </c>
      <c r="AM635" s="4156">
        <v>20867000</v>
      </c>
      <c r="AN635" s="4808">
        <v>20867000</v>
      </c>
      <c r="AO635" s="4153" t="s">
        <v>250</v>
      </c>
      <c r="AP635" s="4153" t="s">
        <v>6</v>
      </c>
      <c r="AQ635" s="4153" t="s">
        <v>1831</v>
      </c>
      <c r="AR635" s="4133">
        <v>2201120101</v>
      </c>
      <c r="AS635" s="2271"/>
      <c r="AT635" s="4158"/>
      <c r="AU635" s="4310"/>
      <c r="AV635" s="4310"/>
      <c r="AW635" s="4932"/>
      <c r="AX635" s="4932"/>
      <c r="AY635" s="4136">
        <v>20867000</v>
      </c>
      <c r="AZ635" s="2271" t="s">
        <v>2453</v>
      </c>
      <c r="BA635" s="2271" t="s">
        <v>1826</v>
      </c>
      <c r="BB635" s="2271" t="s">
        <v>2454</v>
      </c>
      <c r="BC635" s="4437" t="s">
        <v>2455</v>
      </c>
      <c r="BD635" s="2271" t="s">
        <v>2456</v>
      </c>
      <c r="BE635" s="4151"/>
      <c r="BF635" s="4138">
        <v>20867000</v>
      </c>
      <c r="BG635" s="4127">
        <v>2017000209</v>
      </c>
      <c r="BH635" s="4139">
        <v>42779</v>
      </c>
      <c r="BI635" s="4140">
        <v>20867000</v>
      </c>
      <c r="BJ635" s="4141">
        <v>42779</v>
      </c>
      <c r="BK635" s="4152">
        <v>43095</v>
      </c>
      <c r="BL635" s="2024">
        <f t="shared" si="109"/>
        <v>0</v>
      </c>
      <c r="BM635" s="2169"/>
      <c r="BN635" s="1902"/>
      <c r="BO635" s="1878"/>
      <c r="BP635" s="1878"/>
      <c r="BQ635" s="1915"/>
      <c r="BR635" s="2105"/>
      <c r="BS635" s="2106"/>
      <c r="BT635" s="2106"/>
      <c r="BU635" s="2106"/>
      <c r="BV635" s="2106"/>
      <c r="BW635" s="2106"/>
      <c r="BX635" s="2106"/>
      <c r="BY635" s="2106"/>
      <c r="BZ635" s="2106"/>
      <c r="CA635" s="2106"/>
      <c r="CB635" s="2106"/>
      <c r="CC635" s="2107"/>
      <c r="CD635" s="1966" t="s">
        <v>1713</v>
      </c>
    </row>
    <row r="636" spans="1:82" s="839" customFormat="1" ht="21" customHeight="1" thickBot="1" x14ac:dyDescent="0.25">
      <c r="A636" s="837" t="s">
        <v>161</v>
      </c>
      <c r="B636" s="827" t="s">
        <v>1597</v>
      </c>
      <c r="C636" s="911" t="s">
        <v>1598</v>
      </c>
      <c r="D636" s="918">
        <v>81</v>
      </c>
      <c r="E636" s="575" t="s">
        <v>2445</v>
      </c>
      <c r="F636" s="608" t="s">
        <v>2446</v>
      </c>
      <c r="G636" s="612">
        <v>1</v>
      </c>
      <c r="H636" s="612" t="s">
        <v>1</v>
      </c>
      <c r="I636" s="789">
        <v>1</v>
      </c>
      <c r="J636" s="454">
        <v>1</v>
      </c>
      <c r="K636" s="25"/>
      <c r="L636" s="830"/>
      <c r="M636" s="832"/>
      <c r="N636" s="832"/>
      <c r="O636" s="832"/>
      <c r="P636" s="832"/>
      <c r="Q636" s="832"/>
      <c r="R636" s="832"/>
      <c r="S636" s="832"/>
      <c r="T636" s="832"/>
      <c r="U636" s="840">
        <f t="shared" si="111"/>
        <v>0</v>
      </c>
      <c r="V636" s="838"/>
      <c r="W636" s="838"/>
      <c r="X636" s="7"/>
      <c r="Y636" s="7"/>
      <c r="Z636" s="7"/>
      <c r="AA636" s="7"/>
      <c r="AB636" s="7"/>
      <c r="AC636" s="7"/>
      <c r="AD636" s="7"/>
      <c r="AE636" s="7"/>
      <c r="AF636" s="791"/>
      <c r="AG636" s="2976"/>
      <c r="AH636" s="4181"/>
      <c r="AI636" s="4181"/>
      <c r="AJ636" s="4182"/>
      <c r="AK636" s="4181"/>
      <c r="AL636" s="4181"/>
      <c r="AM636" s="4183"/>
      <c r="AN636" s="4184"/>
      <c r="AO636" s="4181"/>
      <c r="AP636" s="4181"/>
      <c r="AQ636" s="4181"/>
      <c r="AR636" s="4185"/>
      <c r="AS636" s="1397"/>
      <c r="AT636" s="4171"/>
      <c r="AU636" s="4172"/>
      <c r="AV636" s="4172"/>
      <c r="AW636" s="4948"/>
      <c r="AX636" s="4948"/>
      <c r="AY636" s="4174"/>
      <c r="AZ636" s="1423"/>
      <c r="BA636" s="1423"/>
      <c r="BB636" s="1423"/>
      <c r="BC636" s="1423"/>
      <c r="BD636" s="1423"/>
      <c r="BE636" s="4175"/>
      <c r="BF636" s="4176"/>
      <c r="BG636" s="4171"/>
      <c r="BH636" s="4177"/>
      <c r="BI636" s="4178"/>
      <c r="BJ636" s="4179"/>
      <c r="BK636" s="4180"/>
      <c r="BL636" s="2024">
        <f t="shared" si="109"/>
        <v>0</v>
      </c>
      <c r="BM636" s="2169"/>
      <c r="BN636" s="1902"/>
      <c r="BO636" s="1878"/>
      <c r="BP636" s="1878"/>
      <c r="BQ636" s="1915"/>
      <c r="BR636" s="2105"/>
      <c r="BS636" s="2106"/>
      <c r="BT636" s="2106"/>
      <c r="BU636" s="2106"/>
      <c r="BV636" s="2106"/>
      <c r="BW636" s="2106"/>
      <c r="BX636" s="2106"/>
      <c r="BY636" s="2106"/>
      <c r="BZ636" s="2106"/>
      <c r="CA636" s="2106"/>
      <c r="CB636" s="2106"/>
      <c r="CC636" s="2107"/>
      <c r="CD636" s="1966" t="s">
        <v>1713</v>
      </c>
    </row>
    <row r="637" spans="1:82" s="839" customFormat="1" ht="21" customHeight="1" thickBot="1" x14ac:dyDescent="0.25">
      <c r="A637" s="837" t="s">
        <v>161</v>
      </c>
      <c r="B637" s="827" t="s">
        <v>1597</v>
      </c>
      <c r="C637" s="911" t="s">
        <v>1598</v>
      </c>
      <c r="D637" s="918">
        <v>81</v>
      </c>
      <c r="E637" s="575" t="s">
        <v>2445</v>
      </c>
      <c r="F637" s="608" t="s">
        <v>2446</v>
      </c>
      <c r="G637" s="612">
        <v>1</v>
      </c>
      <c r="H637" s="612" t="s">
        <v>1</v>
      </c>
      <c r="I637" s="789">
        <v>1</v>
      </c>
      <c r="J637" s="454">
        <v>1</v>
      </c>
      <c r="K637" s="25"/>
      <c r="L637" s="830"/>
      <c r="M637" s="832"/>
      <c r="N637" s="832"/>
      <c r="O637" s="832"/>
      <c r="P637" s="832"/>
      <c r="Q637" s="832"/>
      <c r="R637" s="832"/>
      <c r="S637" s="832"/>
      <c r="T637" s="832"/>
      <c r="U637" s="840">
        <f t="shared" si="111"/>
        <v>0</v>
      </c>
      <c r="V637" s="838"/>
      <c r="W637" s="838"/>
      <c r="X637" s="7"/>
      <c r="Y637" s="7"/>
      <c r="Z637" s="7"/>
      <c r="AA637" s="7"/>
      <c r="AB637" s="7"/>
      <c r="AC637" s="7"/>
      <c r="AD637" s="7"/>
      <c r="AE637" s="7"/>
      <c r="AF637" s="791"/>
      <c r="AG637" s="2976"/>
      <c r="AH637" s="4181"/>
      <c r="AI637" s="4181"/>
      <c r="AJ637" s="4182"/>
      <c r="AK637" s="4181"/>
      <c r="AL637" s="4181"/>
      <c r="AM637" s="4183"/>
      <c r="AN637" s="4184"/>
      <c r="AO637" s="4181"/>
      <c r="AP637" s="4181"/>
      <c r="AQ637" s="4181"/>
      <c r="AR637" s="4185"/>
      <c r="AS637" s="1867"/>
      <c r="AT637" s="4181"/>
      <c r="AU637" s="2452"/>
      <c r="AV637" s="2452"/>
      <c r="AW637" s="1867"/>
      <c r="AX637" s="4949"/>
      <c r="AY637" s="4186"/>
      <c r="AZ637" s="1423"/>
      <c r="BA637" s="1423"/>
      <c r="BB637" s="1423"/>
      <c r="BC637" s="1423"/>
      <c r="BD637" s="1423"/>
      <c r="BE637" s="4175"/>
      <c r="BF637" s="4176"/>
      <c r="BG637" s="4171"/>
      <c r="BH637" s="4177"/>
      <c r="BI637" s="4178"/>
      <c r="BJ637" s="4179"/>
      <c r="BK637" s="4180"/>
      <c r="BL637" s="2024">
        <f t="shared" si="109"/>
        <v>0</v>
      </c>
      <c r="BM637" s="2169"/>
      <c r="BN637" s="1902"/>
      <c r="BO637" s="1878"/>
      <c r="BP637" s="1878"/>
      <c r="BQ637" s="1915"/>
      <c r="BR637" s="2105"/>
      <c r="BS637" s="2106"/>
      <c r="BT637" s="2106"/>
      <c r="BU637" s="2106"/>
      <c r="BV637" s="2106"/>
      <c r="BW637" s="2106"/>
      <c r="BX637" s="2106"/>
      <c r="BY637" s="2106"/>
      <c r="BZ637" s="2106"/>
      <c r="CA637" s="2106"/>
      <c r="CB637" s="2106"/>
      <c r="CC637" s="2107"/>
      <c r="CD637" s="1966" t="s">
        <v>1713</v>
      </c>
    </row>
    <row r="638" spans="1:82" s="839" customFormat="1" ht="21" customHeight="1" thickBot="1" x14ac:dyDescent="0.25">
      <c r="A638" s="837" t="s">
        <v>161</v>
      </c>
      <c r="B638" s="827" t="s">
        <v>1597</v>
      </c>
      <c r="C638" s="911" t="s">
        <v>1598</v>
      </c>
      <c r="D638" s="918">
        <v>81</v>
      </c>
      <c r="E638" s="575" t="s">
        <v>2445</v>
      </c>
      <c r="F638" s="608" t="s">
        <v>2446</v>
      </c>
      <c r="G638" s="612">
        <v>1</v>
      </c>
      <c r="H638" s="612" t="s">
        <v>1</v>
      </c>
      <c r="I638" s="789">
        <v>1</v>
      </c>
      <c r="J638" s="454">
        <v>1</v>
      </c>
      <c r="K638" s="25"/>
      <c r="L638" s="830"/>
      <c r="M638" s="832"/>
      <c r="N638" s="832"/>
      <c r="O638" s="832"/>
      <c r="P638" s="832"/>
      <c r="Q638" s="832"/>
      <c r="R638" s="832"/>
      <c r="S638" s="832"/>
      <c r="T638" s="832"/>
      <c r="U638" s="840">
        <f t="shared" si="111"/>
        <v>0</v>
      </c>
      <c r="V638" s="838"/>
      <c r="W638" s="838"/>
      <c r="X638" s="7"/>
      <c r="Y638" s="7"/>
      <c r="Z638" s="7"/>
      <c r="AA638" s="7"/>
      <c r="AB638" s="7"/>
      <c r="AC638" s="7"/>
      <c r="AD638" s="7"/>
      <c r="AE638" s="7"/>
      <c r="AF638" s="791"/>
      <c r="AG638" s="2976"/>
      <c r="AH638" s="4181"/>
      <c r="AI638" s="4181"/>
      <c r="AJ638" s="4182"/>
      <c r="AK638" s="4181"/>
      <c r="AL638" s="4181"/>
      <c r="AM638" s="4183"/>
      <c r="AN638" s="4184"/>
      <c r="AO638" s="4181"/>
      <c r="AP638" s="4181"/>
      <c r="AQ638" s="4181"/>
      <c r="AR638" s="4185"/>
      <c r="AS638" s="1867"/>
      <c r="AT638" s="4181"/>
      <c r="AU638" s="2452"/>
      <c r="AV638" s="2452"/>
      <c r="AW638" s="1867"/>
      <c r="AX638" s="1867"/>
      <c r="AY638" s="4186"/>
      <c r="AZ638" s="1423"/>
      <c r="BA638" s="1423"/>
      <c r="BB638" s="1423"/>
      <c r="BC638" s="1423"/>
      <c r="BD638" s="1423"/>
      <c r="BE638" s="4175"/>
      <c r="BF638" s="4176"/>
      <c r="BG638" s="4171"/>
      <c r="BH638" s="4177"/>
      <c r="BI638" s="4178"/>
      <c r="BJ638" s="4179"/>
      <c r="BK638" s="4180"/>
      <c r="BL638" s="2024">
        <f t="shared" si="109"/>
        <v>0</v>
      </c>
      <c r="BM638" s="2169"/>
      <c r="BN638" s="1902"/>
      <c r="BO638" s="1878"/>
      <c r="BP638" s="1878"/>
      <c r="BQ638" s="1915"/>
      <c r="BR638" s="2105"/>
      <c r="BS638" s="2106"/>
      <c r="BT638" s="2106"/>
      <c r="BU638" s="2106"/>
      <c r="BV638" s="2106"/>
      <c r="BW638" s="2106"/>
      <c r="BX638" s="2106"/>
      <c r="BY638" s="2106"/>
      <c r="BZ638" s="2106"/>
      <c r="CA638" s="2106"/>
      <c r="CB638" s="2106"/>
      <c r="CC638" s="2107"/>
      <c r="CD638" s="1966" t="s">
        <v>1713</v>
      </c>
    </row>
    <row r="639" spans="1:82" s="839" customFormat="1" ht="21" customHeight="1" thickBot="1" x14ac:dyDescent="0.25">
      <c r="A639" s="841" t="s">
        <v>161</v>
      </c>
      <c r="B639" s="842" t="s">
        <v>1597</v>
      </c>
      <c r="C639" s="942" t="s">
        <v>1598</v>
      </c>
      <c r="D639" s="934">
        <v>81</v>
      </c>
      <c r="E639" s="581" t="s">
        <v>2445</v>
      </c>
      <c r="F639" s="609" t="s">
        <v>2446</v>
      </c>
      <c r="G639" s="618">
        <v>1</v>
      </c>
      <c r="H639" s="618" t="s">
        <v>1</v>
      </c>
      <c r="I639" s="960">
        <v>1</v>
      </c>
      <c r="J639" s="496">
        <v>1</v>
      </c>
      <c r="K639" s="56"/>
      <c r="L639" s="848"/>
      <c r="M639" s="849"/>
      <c r="N639" s="849"/>
      <c r="O639" s="849"/>
      <c r="P639" s="849"/>
      <c r="Q639" s="849"/>
      <c r="R639" s="849"/>
      <c r="S639" s="849"/>
      <c r="T639" s="849"/>
      <c r="U639" s="840">
        <f t="shared" si="111"/>
        <v>0</v>
      </c>
      <c r="V639" s="850"/>
      <c r="W639" s="850"/>
      <c r="X639" s="58"/>
      <c r="Y639" s="58"/>
      <c r="Z639" s="58"/>
      <c r="AA639" s="58"/>
      <c r="AB639" s="58"/>
      <c r="AC639" s="58"/>
      <c r="AD639" s="58"/>
      <c r="AE639" s="58"/>
      <c r="AF639" s="851"/>
      <c r="AG639" s="2973"/>
      <c r="AH639" s="4187"/>
      <c r="AI639" s="4187"/>
      <c r="AJ639" s="4188"/>
      <c r="AK639" s="4187"/>
      <c r="AL639" s="4187"/>
      <c r="AM639" s="4189"/>
      <c r="AN639" s="4190"/>
      <c r="AO639" s="4187"/>
      <c r="AP639" s="4187"/>
      <c r="AQ639" s="4187"/>
      <c r="AR639" s="4191"/>
      <c r="AS639" s="1884"/>
      <c r="AT639" s="4187"/>
      <c r="AU639" s="4192"/>
      <c r="AV639" s="4192"/>
      <c r="AW639" s="1884"/>
      <c r="AX639" s="1884"/>
      <c r="AY639" s="4193"/>
      <c r="AZ639" s="1423"/>
      <c r="BA639" s="1423"/>
      <c r="BB639" s="1423"/>
      <c r="BC639" s="1423"/>
      <c r="BD639" s="1423"/>
      <c r="BE639" s="4175"/>
      <c r="BF639" s="4194"/>
      <c r="BG639" s="4195"/>
      <c r="BH639" s="4196"/>
      <c r="BI639" s="4197"/>
      <c r="BJ639" s="4198"/>
      <c r="BK639" s="4180"/>
      <c r="BL639" s="2024">
        <f t="shared" si="109"/>
        <v>0</v>
      </c>
      <c r="BM639" s="2169"/>
      <c r="BN639" s="1902"/>
      <c r="BO639" s="1878"/>
      <c r="BP639" s="1878"/>
      <c r="BQ639" s="1915"/>
      <c r="BR639" s="2120"/>
      <c r="BS639" s="1913"/>
      <c r="BT639" s="1913"/>
      <c r="BU639" s="1913"/>
      <c r="BV639" s="1913"/>
      <c r="BW639" s="1913"/>
      <c r="BX639" s="1913"/>
      <c r="BY639" s="1913"/>
      <c r="BZ639" s="1913"/>
      <c r="CA639" s="1913"/>
      <c r="CB639" s="1913"/>
      <c r="CC639" s="2121"/>
      <c r="CD639" s="1966" t="s">
        <v>1713</v>
      </c>
    </row>
    <row r="640" spans="1:82" s="839" customFormat="1" ht="21" customHeight="1" thickBot="1" x14ac:dyDescent="0.25">
      <c r="A640" s="852" t="s">
        <v>161</v>
      </c>
      <c r="B640" s="853" t="s">
        <v>1597</v>
      </c>
      <c r="C640" s="883" t="s">
        <v>1598</v>
      </c>
      <c r="D640" s="855">
        <v>82</v>
      </c>
      <c r="E640" s="178" t="s">
        <v>2457</v>
      </c>
      <c r="F640" s="48" t="s">
        <v>2458</v>
      </c>
      <c r="G640" s="69">
        <v>1</v>
      </c>
      <c r="H640" s="69" t="s">
        <v>1</v>
      </c>
      <c r="I640" s="786">
        <v>1</v>
      </c>
      <c r="J640" s="493">
        <v>1</v>
      </c>
      <c r="K640" s="50"/>
      <c r="L640" s="857">
        <f t="shared" ref="L640:L646" si="112">+M640+N640+O640+P640+Q640+R640+S640+T640</f>
        <v>0</v>
      </c>
      <c r="M640" s="927"/>
      <c r="N640" s="927"/>
      <c r="O640" s="927"/>
      <c r="P640" s="927"/>
      <c r="Q640" s="927"/>
      <c r="R640" s="927"/>
      <c r="S640" s="927"/>
      <c r="T640" s="927"/>
      <c r="U640" s="840">
        <f t="shared" si="111"/>
        <v>0</v>
      </c>
      <c r="V640" s="928"/>
      <c r="W640" s="928"/>
      <c r="X640" s="52"/>
      <c r="Y640" s="52"/>
      <c r="Z640" s="52"/>
      <c r="AA640" s="52"/>
      <c r="AB640" s="52"/>
      <c r="AC640" s="52"/>
      <c r="AD640" s="52"/>
      <c r="AE640" s="52"/>
      <c r="AF640" s="746"/>
      <c r="AG640" s="2288"/>
      <c r="AH640" s="4251"/>
      <c r="AI640" s="4251"/>
      <c r="AJ640" s="2681"/>
      <c r="AK640" s="4251"/>
      <c r="AL640" s="4251"/>
      <c r="AM640" s="4403"/>
      <c r="AN640" s="4468"/>
      <c r="AO640" s="4251"/>
      <c r="AP640" s="4251"/>
      <c r="AQ640" s="4251"/>
      <c r="AR640" s="4252"/>
      <c r="AS640" s="1687"/>
      <c r="AT640" s="4251"/>
      <c r="AU640" s="1969"/>
      <c r="AV640" s="1969"/>
      <c r="AW640" s="1687"/>
      <c r="AX640" s="1687"/>
      <c r="AY640" s="4469"/>
      <c r="AZ640" s="1423"/>
      <c r="BA640" s="1423"/>
      <c r="BB640" s="1423"/>
      <c r="BC640" s="1423"/>
      <c r="BD640" s="1423"/>
      <c r="BE640" s="4175"/>
      <c r="BF640" s="4460"/>
      <c r="BG640" s="4235"/>
      <c r="BH640" s="4384"/>
      <c r="BI640" s="4386"/>
      <c r="BJ640" s="4411"/>
      <c r="BK640" s="4180"/>
      <c r="BL640" s="2024">
        <f t="shared" si="109"/>
        <v>0</v>
      </c>
      <c r="BM640" s="2024">
        <f>L640-(BI640+BI641+BI642++BI643+BI644+BI645)</f>
        <v>0</v>
      </c>
      <c r="BN640" s="1902"/>
      <c r="BO640" s="1878"/>
      <c r="BP640" s="1878"/>
      <c r="BQ640" s="1915"/>
      <c r="BR640" s="2045"/>
      <c r="BS640" s="1861"/>
      <c r="BT640" s="1861"/>
      <c r="BU640" s="1861"/>
      <c r="BV640" s="1861"/>
      <c r="BW640" s="1861"/>
      <c r="BX640" s="1861"/>
      <c r="BY640" s="1861"/>
      <c r="BZ640" s="1861"/>
      <c r="CA640" s="1861"/>
      <c r="CB640" s="1861"/>
      <c r="CC640" s="1862"/>
      <c r="CD640" s="1966" t="s">
        <v>1713</v>
      </c>
    </row>
    <row r="641" spans="1:82" s="839" customFormat="1" ht="21" customHeight="1" thickBot="1" x14ac:dyDescent="0.25">
      <c r="A641" s="837" t="s">
        <v>161</v>
      </c>
      <c r="B641" s="827" t="s">
        <v>1597</v>
      </c>
      <c r="C641" s="911" t="s">
        <v>1598</v>
      </c>
      <c r="D641" s="918">
        <v>82</v>
      </c>
      <c r="E641" s="531" t="s">
        <v>2457</v>
      </c>
      <c r="F641" s="526" t="s">
        <v>2458</v>
      </c>
      <c r="G641" s="612">
        <v>1</v>
      </c>
      <c r="H641" s="612" t="s">
        <v>1</v>
      </c>
      <c r="I641" s="789">
        <v>1</v>
      </c>
      <c r="J641" s="454">
        <v>1</v>
      </c>
      <c r="K641" s="25"/>
      <c r="L641" s="830"/>
      <c r="M641" s="832"/>
      <c r="N641" s="832"/>
      <c r="O641" s="832"/>
      <c r="P641" s="832"/>
      <c r="Q641" s="832"/>
      <c r="R641" s="832"/>
      <c r="S641" s="832"/>
      <c r="T641" s="832"/>
      <c r="U641" s="840">
        <f t="shared" si="111"/>
        <v>0</v>
      </c>
      <c r="V641" s="838"/>
      <c r="W641" s="838"/>
      <c r="X641" s="7"/>
      <c r="Y641" s="7"/>
      <c r="Z641" s="7"/>
      <c r="AA641" s="7"/>
      <c r="AB641" s="7"/>
      <c r="AC641" s="7"/>
      <c r="AD641" s="7"/>
      <c r="AE641" s="7"/>
      <c r="AF641" s="791"/>
      <c r="AG641" s="2976"/>
      <c r="AH641" s="4181"/>
      <c r="AI641" s="4181"/>
      <c r="AJ641" s="4182"/>
      <c r="AK641" s="4181"/>
      <c r="AL641" s="4181"/>
      <c r="AM641" s="4183"/>
      <c r="AN641" s="4184"/>
      <c r="AO641" s="4181"/>
      <c r="AP641" s="4181"/>
      <c r="AQ641" s="4181"/>
      <c r="AR641" s="4185"/>
      <c r="AS641" s="1867"/>
      <c r="AT641" s="4181"/>
      <c r="AU641" s="2452"/>
      <c r="AV641" s="2452"/>
      <c r="AW641" s="1867"/>
      <c r="AX641" s="1867"/>
      <c r="AY641" s="4186"/>
      <c r="AZ641" s="1423"/>
      <c r="BA641" s="1423"/>
      <c r="BB641" s="1423"/>
      <c r="BC641" s="1423"/>
      <c r="BD641" s="1423"/>
      <c r="BE641" s="4175"/>
      <c r="BF641" s="4176"/>
      <c r="BG641" s="4171"/>
      <c r="BH641" s="4177"/>
      <c r="BI641" s="4178"/>
      <c r="BJ641" s="4179"/>
      <c r="BK641" s="4180"/>
      <c r="BL641" s="2024">
        <f t="shared" si="109"/>
        <v>0</v>
      </c>
      <c r="BM641" s="2169"/>
      <c r="BN641" s="1902"/>
      <c r="BO641" s="1878"/>
      <c r="BP641" s="1878"/>
      <c r="BQ641" s="1915"/>
      <c r="BR641" s="2105"/>
      <c r="BS641" s="2106"/>
      <c r="BT641" s="2106"/>
      <c r="BU641" s="2106"/>
      <c r="BV641" s="2106"/>
      <c r="BW641" s="2106"/>
      <c r="BX641" s="2106"/>
      <c r="BY641" s="2106"/>
      <c r="BZ641" s="2106"/>
      <c r="CA641" s="2106"/>
      <c r="CB641" s="2106"/>
      <c r="CC641" s="2107"/>
      <c r="CD641" s="1966" t="s">
        <v>1713</v>
      </c>
    </row>
    <row r="642" spans="1:82" s="839" customFormat="1" ht="21" customHeight="1" thickBot="1" x14ac:dyDescent="0.25">
      <c r="A642" s="837" t="s">
        <v>161</v>
      </c>
      <c r="B642" s="827" t="s">
        <v>1597</v>
      </c>
      <c r="C642" s="911" t="s">
        <v>1598</v>
      </c>
      <c r="D642" s="918">
        <v>82</v>
      </c>
      <c r="E642" s="531" t="s">
        <v>2457</v>
      </c>
      <c r="F642" s="526" t="s">
        <v>2458</v>
      </c>
      <c r="G642" s="612">
        <v>1</v>
      </c>
      <c r="H642" s="612" t="s">
        <v>1</v>
      </c>
      <c r="I642" s="789">
        <v>1</v>
      </c>
      <c r="J642" s="454">
        <v>1</v>
      </c>
      <c r="K642" s="25"/>
      <c r="L642" s="830"/>
      <c r="M642" s="832"/>
      <c r="N642" s="832"/>
      <c r="O642" s="832"/>
      <c r="P642" s="832"/>
      <c r="Q642" s="832"/>
      <c r="R642" s="832"/>
      <c r="S642" s="832"/>
      <c r="T642" s="832"/>
      <c r="U642" s="840">
        <f t="shared" si="111"/>
        <v>0</v>
      </c>
      <c r="V642" s="838"/>
      <c r="W642" s="838"/>
      <c r="X642" s="7"/>
      <c r="Y642" s="7"/>
      <c r="Z642" s="7"/>
      <c r="AA642" s="7"/>
      <c r="AB642" s="7"/>
      <c r="AC642" s="7"/>
      <c r="AD642" s="7"/>
      <c r="AE642" s="7"/>
      <c r="AF642" s="791"/>
      <c r="AG642" s="2976"/>
      <c r="AH642" s="4181"/>
      <c r="AI642" s="4181"/>
      <c r="AJ642" s="4182"/>
      <c r="AK642" s="4181"/>
      <c r="AL642" s="4181"/>
      <c r="AM642" s="4183"/>
      <c r="AN642" s="4184"/>
      <c r="AO642" s="4181"/>
      <c r="AP642" s="4181"/>
      <c r="AQ642" s="4181"/>
      <c r="AR642" s="4185"/>
      <c r="AS642" s="1867"/>
      <c r="AT642" s="4181"/>
      <c r="AU642" s="2452"/>
      <c r="AV642" s="2452"/>
      <c r="AW642" s="1867"/>
      <c r="AX642" s="1867"/>
      <c r="AY642" s="4186"/>
      <c r="AZ642" s="1423"/>
      <c r="BA642" s="1423"/>
      <c r="BB642" s="1423"/>
      <c r="BC642" s="1423"/>
      <c r="BD642" s="1423"/>
      <c r="BE642" s="4175"/>
      <c r="BF642" s="4176"/>
      <c r="BG642" s="4171"/>
      <c r="BH642" s="4177"/>
      <c r="BI642" s="4178"/>
      <c r="BJ642" s="4179"/>
      <c r="BK642" s="4180"/>
      <c r="BL642" s="2024">
        <f t="shared" si="109"/>
        <v>0</v>
      </c>
      <c r="BM642" s="2169"/>
      <c r="BN642" s="1902"/>
      <c r="BO642" s="1878"/>
      <c r="BP642" s="1878"/>
      <c r="BQ642" s="1915"/>
      <c r="BR642" s="2105"/>
      <c r="BS642" s="2106"/>
      <c r="BT642" s="2106"/>
      <c r="BU642" s="2106"/>
      <c r="BV642" s="2106"/>
      <c r="BW642" s="2106"/>
      <c r="BX642" s="2106"/>
      <c r="BY642" s="2106"/>
      <c r="BZ642" s="2106"/>
      <c r="CA642" s="2106"/>
      <c r="CB642" s="2106"/>
      <c r="CC642" s="2107"/>
      <c r="CD642" s="1966" t="s">
        <v>1713</v>
      </c>
    </row>
    <row r="643" spans="1:82" s="839" customFormat="1" ht="21" customHeight="1" thickBot="1" x14ac:dyDescent="0.25">
      <c r="A643" s="837" t="s">
        <v>161</v>
      </c>
      <c r="B643" s="827" t="s">
        <v>1597</v>
      </c>
      <c r="C643" s="911" t="s">
        <v>1598</v>
      </c>
      <c r="D643" s="918">
        <v>82</v>
      </c>
      <c r="E643" s="531" t="s">
        <v>2457</v>
      </c>
      <c r="F643" s="526" t="s">
        <v>2458</v>
      </c>
      <c r="G643" s="612">
        <v>1</v>
      </c>
      <c r="H643" s="612" t="s">
        <v>1</v>
      </c>
      <c r="I643" s="789">
        <v>1</v>
      </c>
      <c r="J643" s="454">
        <v>1</v>
      </c>
      <c r="K643" s="25"/>
      <c r="L643" s="830"/>
      <c r="M643" s="832"/>
      <c r="N643" s="832"/>
      <c r="O643" s="832"/>
      <c r="P643" s="832"/>
      <c r="Q643" s="832"/>
      <c r="R643" s="832"/>
      <c r="S643" s="832"/>
      <c r="T643" s="832"/>
      <c r="U643" s="840">
        <f t="shared" si="111"/>
        <v>0</v>
      </c>
      <c r="V643" s="838"/>
      <c r="W643" s="838"/>
      <c r="X643" s="7"/>
      <c r="Y643" s="7"/>
      <c r="Z643" s="7"/>
      <c r="AA643" s="7"/>
      <c r="AB643" s="7"/>
      <c r="AC643" s="7"/>
      <c r="AD643" s="7"/>
      <c r="AE643" s="7"/>
      <c r="AF643" s="791"/>
      <c r="AG643" s="2976"/>
      <c r="AH643" s="4181"/>
      <c r="AI643" s="4181"/>
      <c r="AJ643" s="4182"/>
      <c r="AK643" s="4181"/>
      <c r="AL643" s="4181"/>
      <c r="AM643" s="4183"/>
      <c r="AN643" s="4184"/>
      <c r="AO643" s="4181"/>
      <c r="AP643" s="4181"/>
      <c r="AQ643" s="4181"/>
      <c r="AR643" s="4185"/>
      <c r="AS643" s="1867"/>
      <c r="AT643" s="4181"/>
      <c r="AU643" s="2452"/>
      <c r="AV643" s="2452"/>
      <c r="AW643" s="1867"/>
      <c r="AX643" s="1867"/>
      <c r="AY643" s="4186"/>
      <c r="AZ643" s="1423"/>
      <c r="BA643" s="1423"/>
      <c r="BB643" s="1423"/>
      <c r="BC643" s="1423"/>
      <c r="BD643" s="1423"/>
      <c r="BE643" s="4175"/>
      <c r="BF643" s="4176"/>
      <c r="BG643" s="4171"/>
      <c r="BH643" s="4177"/>
      <c r="BI643" s="4178"/>
      <c r="BJ643" s="4179"/>
      <c r="BK643" s="4180"/>
      <c r="BL643" s="2024">
        <f t="shared" si="109"/>
        <v>0</v>
      </c>
      <c r="BM643" s="2169"/>
      <c r="BN643" s="1902"/>
      <c r="BO643" s="1878"/>
      <c r="BP643" s="1878"/>
      <c r="BQ643" s="1915"/>
      <c r="BR643" s="2105"/>
      <c r="BS643" s="2106"/>
      <c r="BT643" s="2106"/>
      <c r="BU643" s="2106"/>
      <c r="BV643" s="2106"/>
      <c r="BW643" s="2106"/>
      <c r="BX643" s="2106"/>
      <c r="BY643" s="2106"/>
      <c r="BZ643" s="2106"/>
      <c r="CA643" s="2106"/>
      <c r="CB643" s="2106"/>
      <c r="CC643" s="2107"/>
      <c r="CD643" s="1966" t="s">
        <v>1713</v>
      </c>
    </row>
    <row r="644" spans="1:82" s="839" customFormat="1" ht="21" customHeight="1" thickBot="1" x14ac:dyDescent="0.25">
      <c r="A644" s="837" t="s">
        <v>161</v>
      </c>
      <c r="B644" s="827" t="s">
        <v>1597</v>
      </c>
      <c r="C644" s="911" t="s">
        <v>1598</v>
      </c>
      <c r="D644" s="918">
        <v>82</v>
      </c>
      <c r="E644" s="531" t="s">
        <v>2457</v>
      </c>
      <c r="F644" s="526" t="s">
        <v>2458</v>
      </c>
      <c r="G644" s="612">
        <v>1</v>
      </c>
      <c r="H644" s="612" t="s">
        <v>1</v>
      </c>
      <c r="I644" s="789">
        <v>1</v>
      </c>
      <c r="J644" s="454">
        <v>1</v>
      </c>
      <c r="K644" s="25"/>
      <c r="L644" s="830"/>
      <c r="M644" s="832"/>
      <c r="N644" s="832"/>
      <c r="O644" s="832"/>
      <c r="P644" s="832"/>
      <c r="Q644" s="832"/>
      <c r="R644" s="832"/>
      <c r="S644" s="832"/>
      <c r="T644" s="832"/>
      <c r="U644" s="840">
        <f t="shared" si="111"/>
        <v>0</v>
      </c>
      <c r="V644" s="838"/>
      <c r="W644" s="838"/>
      <c r="X644" s="7"/>
      <c r="Y644" s="7"/>
      <c r="Z644" s="7"/>
      <c r="AA644" s="7"/>
      <c r="AB644" s="7"/>
      <c r="AC644" s="7"/>
      <c r="AD644" s="7"/>
      <c r="AE644" s="7"/>
      <c r="AF644" s="791"/>
      <c r="AG644" s="2976"/>
      <c r="AH644" s="4181"/>
      <c r="AI644" s="4181"/>
      <c r="AJ644" s="4182"/>
      <c r="AK644" s="4181"/>
      <c r="AL644" s="4181"/>
      <c r="AM644" s="4183"/>
      <c r="AN644" s="4184"/>
      <c r="AO644" s="4181"/>
      <c r="AP644" s="4181"/>
      <c r="AQ644" s="4181"/>
      <c r="AR644" s="4185"/>
      <c r="AS644" s="1867"/>
      <c r="AT644" s="4181"/>
      <c r="AU644" s="2452"/>
      <c r="AV644" s="2452"/>
      <c r="AW644" s="1867"/>
      <c r="AX644" s="1867"/>
      <c r="AY644" s="4186"/>
      <c r="AZ644" s="1423"/>
      <c r="BA644" s="1423"/>
      <c r="BB644" s="1423"/>
      <c r="BC644" s="1423"/>
      <c r="BD644" s="1423"/>
      <c r="BE644" s="4175"/>
      <c r="BF644" s="4176"/>
      <c r="BG644" s="4171"/>
      <c r="BH644" s="4177"/>
      <c r="BI644" s="4178"/>
      <c r="BJ644" s="4179"/>
      <c r="BK644" s="4180"/>
      <c r="BL644" s="2024">
        <f t="shared" si="109"/>
        <v>0</v>
      </c>
      <c r="BM644" s="2169"/>
      <c r="BN644" s="1902"/>
      <c r="BO644" s="1878"/>
      <c r="BP644" s="1878"/>
      <c r="BQ644" s="1915"/>
      <c r="BR644" s="2105"/>
      <c r="BS644" s="2106"/>
      <c r="BT644" s="2106"/>
      <c r="BU644" s="2106"/>
      <c r="BV644" s="2106"/>
      <c r="BW644" s="2106"/>
      <c r="BX644" s="2106"/>
      <c r="BY644" s="2106"/>
      <c r="BZ644" s="2106"/>
      <c r="CA644" s="2106"/>
      <c r="CB644" s="2106"/>
      <c r="CC644" s="2107"/>
      <c r="CD644" s="1966" t="s">
        <v>1713</v>
      </c>
    </row>
    <row r="645" spans="1:82" s="839" customFormat="1" ht="21" customHeight="1" thickBot="1" x14ac:dyDescent="0.25">
      <c r="A645" s="841" t="s">
        <v>161</v>
      </c>
      <c r="B645" s="842" t="s">
        <v>1597</v>
      </c>
      <c r="C645" s="942" t="s">
        <v>1598</v>
      </c>
      <c r="D645" s="934">
        <v>82</v>
      </c>
      <c r="E645" s="532" t="s">
        <v>2457</v>
      </c>
      <c r="F645" s="433" t="s">
        <v>2458</v>
      </c>
      <c r="G645" s="618">
        <v>1</v>
      </c>
      <c r="H645" s="618" t="s">
        <v>1</v>
      </c>
      <c r="I645" s="960">
        <v>1</v>
      </c>
      <c r="J645" s="496">
        <v>1</v>
      </c>
      <c r="K645" s="56"/>
      <c r="L645" s="848"/>
      <c r="M645" s="849"/>
      <c r="N645" s="849"/>
      <c r="O645" s="849"/>
      <c r="P645" s="849"/>
      <c r="Q645" s="849"/>
      <c r="R645" s="849"/>
      <c r="S645" s="849"/>
      <c r="T645" s="849"/>
      <c r="U645" s="840">
        <f t="shared" si="111"/>
        <v>0</v>
      </c>
      <c r="V645" s="850"/>
      <c r="W645" s="850"/>
      <c r="X645" s="58"/>
      <c r="Y645" s="58"/>
      <c r="Z645" s="58"/>
      <c r="AA645" s="58"/>
      <c r="AB645" s="58"/>
      <c r="AC645" s="58"/>
      <c r="AD645" s="58"/>
      <c r="AE645" s="58"/>
      <c r="AF645" s="851"/>
      <c r="AG645" s="2973"/>
      <c r="AH645" s="4187"/>
      <c r="AI645" s="4187"/>
      <c r="AJ645" s="4188"/>
      <c r="AK645" s="4187"/>
      <c r="AL645" s="4187"/>
      <c r="AM645" s="4189"/>
      <c r="AN645" s="4190"/>
      <c r="AO645" s="4187"/>
      <c r="AP645" s="4187"/>
      <c r="AQ645" s="4187"/>
      <c r="AR645" s="4191"/>
      <c r="AS645" s="1884"/>
      <c r="AT645" s="4187"/>
      <c r="AU645" s="4192"/>
      <c r="AV645" s="4192"/>
      <c r="AW645" s="1884"/>
      <c r="AX645" s="1884"/>
      <c r="AY645" s="4193"/>
      <c r="AZ645" s="1423"/>
      <c r="BA645" s="1423"/>
      <c r="BB645" s="1423"/>
      <c r="BC645" s="1423"/>
      <c r="BD645" s="1423"/>
      <c r="BE645" s="4175"/>
      <c r="BF645" s="4194"/>
      <c r="BG645" s="4195"/>
      <c r="BH645" s="4196"/>
      <c r="BI645" s="4197"/>
      <c r="BJ645" s="4198"/>
      <c r="BK645" s="4180"/>
      <c r="BL645" s="2024">
        <f t="shared" si="109"/>
        <v>0</v>
      </c>
      <c r="BM645" s="2169"/>
      <c r="BN645" s="1902"/>
      <c r="BO645" s="1878"/>
      <c r="BP645" s="1878"/>
      <c r="BQ645" s="1915"/>
      <c r="BR645" s="2120"/>
      <c r="BS645" s="1913"/>
      <c r="BT645" s="1913"/>
      <c r="BU645" s="1913"/>
      <c r="BV645" s="1913"/>
      <c r="BW645" s="1913"/>
      <c r="BX645" s="1913"/>
      <c r="BY645" s="1913"/>
      <c r="BZ645" s="1913"/>
      <c r="CA645" s="1913"/>
      <c r="CB645" s="1913"/>
      <c r="CC645" s="2121"/>
      <c r="CD645" s="1966" t="s">
        <v>1713</v>
      </c>
    </row>
    <row r="646" spans="1:82" s="839" customFormat="1" ht="21" customHeight="1" thickBot="1" x14ac:dyDescent="0.25">
      <c r="A646" s="852" t="s">
        <v>161</v>
      </c>
      <c r="B646" s="853" t="s">
        <v>1597</v>
      </c>
      <c r="C646" s="883" t="s">
        <v>1598</v>
      </c>
      <c r="D646" s="855">
        <v>83</v>
      </c>
      <c r="E646" s="178" t="s">
        <v>2459</v>
      </c>
      <c r="F646" s="48" t="s">
        <v>2460</v>
      </c>
      <c r="G646" s="69">
        <v>1</v>
      </c>
      <c r="H646" s="69" t="s">
        <v>1</v>
      </c>
      <c r="I646" s="786">
        <v>1</v>
      </c>
      <c r="J646" s="493">
        <v>1</v>
      </c>
      <c r="K646" s="50"/>
      <c r="L646" s="857">
        <f t="shared" si="112"/>
        <v>0</v>
      </c>
      <c r="M646" s="927"/>
      <c r="N646" s="927"/>
      <c r="O646" s="927"/>
      <c r="P646" s="927"/>
      <c r="Q646" s="927"/>
      <c r="R646" s="927"/>
      <c r="S646" s="927"/>
      <c r="T646" s="927"/>
      <c r="U646" s="840">
        <f t="shared" si="111"/>
        <v>0</v>
      </c>
      <c r="V646" s="928"/>
      <c r="W646" s="928"/>
      <c r="X646" s="52"/>
      <c r="Y646" s="52"/>
      <c r="Z646" s="52"/>
      <c r="AA646" s="52"/>
      <c r="AB646" s="52"/>
      <c r="AC646" s="52"/>
      <c r="AD646" s="52"/>
      <c r="AE646" s="52"/>
      <c r="AF646" s="746"/>
      <c r="AG646" s="2288"/>
      <c r="AH646" s="4251"/>
      <c r="AI646" s="4251"/>
      <c r="AJ646" s="2681"/>
      <c r="AK646" s="4251"/>
      <c r="AL646" s="4251"/>
      <c r="AM646" s="4403"/>
      <c r="AN646" s="4468"/>
      <c r="AO646" s="4251"/>
      <c r="AP646" s="4251"/>
      <c r="AQ646" s="4251"/>
      <c r="AR646" s="4252"/>
      <c r="AS646" s="1687"/>
      <c r="AT646" s="4251"/>
      <c r="AU646" s="1969"/>
      <c r="AV646" s="1969"/>
      <c r="AW646" s="1687"/>
      <c r="AX646" s="1687"/>
      <c r="AY646" s="4469"/>
      <c r="AZ646" s="1423"/>
      <c r="BA646" s="1423"/>
      <c r="BB646" s="1423"/>
      <c r="BC646" s="1423"/>
      <c r="BD646" s="1423"/>
      <c r="BE646" s="4175"/>
      <c r="BF646" s="4460"/>
      <c r="BG646" s="4235"/>
      <c r="BH646" s="4384"/>
      <c r="BI646" s="4386"/>
      <c r="BJ646" s="4411"/>
      <c r="BK646" s="4180"/>
      <c r="BL646" s="2024">
        <f t="shared" si="109"/>
        <v>0</v>
      </c>
      <c r="BM646" s="2024">
        <f>L646-(BI646+BI647+BI648++BI649+BI650+BI651)</f>
        <v>0</v>
      </c>
      <c r="BN646" s="1902"/>
      <c r="BO646" s="1878"/>
      <c r="BP646" s="1878"/>
      <c r="BQ646" s="1915"/>
      <c r="BR646" s="2045"/>
      <c r="BS646" s="1861"/>
      <c r="BT646" s="1861"/>
      <c r="BU646" s="1861"/>
      <c r="BV646" s="1861"/>
      <c r="BW646" s="1861"/>
      <c r="BX646" s="1861"/>
      <c r="BY646" s="1861"/>
      <c r="BZ646" s="1861"/>
      <c r="CA646" s="1861"/>
      <c r="CB646" s="1861"/>
      <c r="CC646" s="1862"/>
      <c r="CD646" s="1966" t="s">
        <v>1713</v>
      </c>
    </row>
    <row r="647" spans="1:82" s="839" customFormat="1" ht="21" customHeight="1" thickBot="1" x14ac:dyDescent="0.25">
      <c r="A647" s="837" t="s">
        <v>161</v>
      </c>
      <c r="B647" s="827" t="s">
        <v>1597</v>
      </c>
      <c r="C647" s="911" t="s">
        <v>1598</v>
      </c>
      <c r="D647" s="918">
        <v>83</v>
      </c>
      <c r="E647" s="531" t="s">
        <v>2459</v>
      </c>
      <c r="F647" s="526" t="s">
        <v>2460</v>
      </c>
      <c r="G647" s="612">
        <v>1</v>
      </c>
      <c r="H647" s="612" t="s">
        <v>1</v>
      </c>
      <c r="I647" s="789">
        <v>1</v>
      </c>
      <c r="J647" s="454">
        <v>1</v>
      </c>
      <c r="K647" s="25"/>
      <c r="L647" s="830"/>
      <c r="M647" s="832"/>
      <c r="N647" s="832"/>
      <c r="O647" s="832"/>
      <c r="P647" s="832"/>
      <c r="Q647" s="832"/>
      <c r="R647" s="832"/>
      <c r="S647" s="832"/>
      <c r="T647" s="832"/>
      <c r="U647" s="840">
        <f t="shared" si="111"/>
        <v>0</v>
      </c>
      <c r="V647" s="838"/>
      <c r="W647" s="838"/>
      <c r="X647" s="7"/>
      <c r="Y647" s="7"/>
      <c r="Z647" s="7"/>
      <c r="AA647" s="7"/>
      <c r="AB647" s="7"/>
      <c r="AC647" s="7"/>
      <c r="AD647" s="7"/>
      <c r="AE647" s="7"/>
      <c r="AF647" s="791"/>
      <c r="AG647" s="2976"/>
      <c r="AH647" s="4181"/>
      <c r="AI647" s="4181"/>
      <c r="AJ647" s="4182"/>
      <c r="AK647" s="4181"/>
      <c r="AL647" s="4181"/>
      <c r="AM647" s="4183"/>
      <c r="AN647" s="4184"/>
      <c r="AO647" s="4181"/>
      <c r="AP647" s="4181"/>
      <c r="AQ647" s="4181"/>
      <c r="AR647" s="4185"/>
      <c r="AS647" s="1867"/>
      <c r="AT647" s="4181"/>
      <c r="AU647" s="2452"/>
      <c r="AV647" s="2452"/>
      <c r="AW647" s="1867"/>
      <c r="AX647" s="1867"/>
      <c r="AY647" s="4186"/>
      <c r="AZ647" s="1423"/>
      <c r="BA647" s="1423"/>
      <c r="BB647" s="1423"/>
      <c r="BC647" s="1423"/>
      <c r="BD647" s="1423"/>
      <c r="BE647" s="4175"/>
      <c r="BF647" s="4176"/>
      <c r="BG647" s="4171"/>
      <c r="BH647" s="4177"/>
      <c r="BI647" s="4178"/>
      <c r="BJ647" s="4179"/>
      <c r="BK647" s="4180"/>
      <c r="BL647" s="2024">
        <f t="shared" si="109"/>
        <v>0</v>
      </c>
      <c r="BM647" s="2169"/>
      <c r="BN647" s="1902"/>
      <c r="BO647" s="1878"/>
      <c r="BP647" s="1878"/>
      <c r="BQ647" s="1915"/>
      <c r="BR647" s="2105"/>
      <c r="BS647" s="2106"/>
      <c r="BT647" s="2106"/>
      <c r="BU647" s="2106"/>
      <c r="BV647" s="2106"/>
      <c r="BW647" s="2106"/>
      <c r="BX647" s="2106"/>
      <c r="BY647" s="2106"/>
      <c r="BZ647" s="2106"/>
      <c r="CA647" s="2106"/>
      <c r="CB647" s="2106"/>
      <c r="CC647" s="2107"/>
      <c r="CD647" s="1966" t="s">
        <v>1713</v>
      </c>
    </row>
    <row r="648" spans="1:82" s="839" customFormat="1" ht="21" customHeight="1" thickBot="1" x14ac:dyDescent="0.25">
      <c r="A648" s="837" t="s">
        <v>161</v>
      </c>
      <c r="B648" s="827" t="s">
        <v>1597</v>
      </c>
      <c r="C648" s="911" t="s">
        <v>1598</v>
      </c>
      <c r="D648" s="918">
        <v>83</v>
      </c>
      <c r="E648" s="531" t="s">
        <v>2459</v>
      </c>
      <c r="F648" s="526" t="s">
        <v>2460</v>
      </c>
      <c r="G648" s="612">
        <v>1</v>
      </c>
      <c r="H648" s="612" t="s">
        <v>1</v>
      </c>
      <c r="I648" s="789">
        <v>1</v>
      </c>
      <c r="J648" s="454">
        <v>1</v>
      </c>
      <c r="K648" s="25"/>
      <c r="L648" s="830"/>
      <c r="M648" s="832"/>
      <c r="N648" s="832"/>
      <c r="O648" s="832"/>
      <c r="P648" s="832"/>
      <c r="Q648" s="832"/>
      <c r="R648" s="832"/>
      <c r="S648" s="832"/>
      <c r="T648" s="832"/>
      <c r="U648" s="840">
        <f t="shared" si="111"/>
        <v>0</v>
      </c>
      <c r="V648" s="838"/>
      <c r="W648" s="838"/>
      <c r="X648" s="7"/>
      <c r="Y648" s="7"/>
      <c r="Z648" s="7"/>
      <c r="AA648" s="7"/>
      <c r="AB648" s="7"/>
      <c r="AC648" s="7"/>
      <c r="AD648" s="7"/>
      <c r="AE648" s="7"/>
      <c r="AF648" s="791"/>
      <c r="AG648" s="2976"/>
      <c r="AH648" s="4181"/>
      <c r="AI648" s="4181"/>
      <c r="AJ648" s="4182"/>
      <c r="AK648" s="4181"/>
      <c r="AL648" s="4181"/>
      <c r="AM648" s="4183"/>
      <c r="AN648" s="4184"/>
      <c r="AO648" s="4181"/>
      <c r="AP648" s="4181"/>
      <c r="AQ648" s="4181"/>
      <c r="AR648" s="4185"/>
      <c r="AS648" s="1867"/>
      <c r="AT648" s="4181"/>
      <c r="AU648" s="2452"/>
      <c r="AV648" s="2452"/>
      <c r="AW648" s="1867"/>
      <c r="AX648" s="1867"/>
      <c r="AY648" s="4186"/>
      <c r="AZ648" s="1423"/>
      <c r="BA648" s="1423"/>
      <c r="BB648" s="1423"/>
      <c r="BC648" s="1423"/>
      <c r="BD648" s="1423"/>
      <c r="BE648" s="4175"/>
      <c r="BF648" s="4176"/>
      <c r="BG648" s="4171"/>
      <c r="BH648" s="4177"/>
      <c r="BI648" s="4178"/>
      <c r="BJ648" s="4179"/>
      <c r="BK648" s="4180"/>
      <c r="BL648" s="2024">
        <f t="shared" si="109"/>
        <v>0</v>
      </c>
      <c r="BM648" s="2169"/>
      <c r="BN648" s="1902"/>
      <c r="BO648" s="1878"/>
      <c r="BP648" s="1878"/>
      <c r="BQ648" s="1915"/>
      <c r="BR648" s="2105"/>
      <c r="BS648" s="2106"/>
      <c r="BT648" s="2106"/>
      <c r="BU648" s="2106"/>
      <c r="BV648" s="2106"/>
      <c r="BW648" s="2106"/>
      <c r="BX648" s="2106"/>
      <c r="BY648" s="2106"/>
      <c r="BZ648" s="2106"/>
      <c r="CA648" s="2106"/>
      <c r="CB648" s="2106"/>
      <c r="CC648" s="2107"/>
      <c r="CD648" s="1966" t="s">
        <v>1713</v>
      </c>
    </row>
    <row r="649" spans="1:82" s="839" customFormat="1" ht="21" customHeight="1" thickBot="1" x14ac:dyDescent="0.25">
      <c r="A649" s="837" t="s">
        <v>161</v>
      </c>
      <c r="B649" s="827" t="s">
        <v>1597</v>
      </c>
      <c r="C649" s="911" t="s">
        <v>1598</v>
      </c>
      <c r="D649" s="918">
        <v>83</v>
      </c>
      <c r="E649" s="531" t="s">
        <v>2459</v>
      </c>
      <c r="F649" s="526" t="s">
        <v>2460</v>
      </c>
      <c r="G649" s="612">
        <v>1</v>
      </c>
      <c r="H649" s="612" t="s">
        <v>1</v>
      </c>
      <c r="I649" s="789">
        <v>1</v>
      </c>
      <c r="J649" s="454">
        <v>1</v>
      </c>
      <c r="K649" s="25"/>
      <c r="L649" s="830"/>
      <c r="M649" s="832"/>
      <c r="N649" s="832"/>
      <c r="O649" s="832"/>
      <c r="P649" s="832"/>
      <c r="Q649" s="832"/>
      <c r="R649" s="832"/>
      <c r="S649" s="832"/>
      <c r="T649" s="832"/>
      <c r="U649" s="840">
        <f t="shared" si="111"/>
        <v>0</v>
      </c>
      <c r="V649" s="838"/>
      <c r="W649" s="838"/>
      <c r="X649" s="7"/>
      <c r="Y649" s="7"/>
      <c r="Z649" s="7"/>
      <c r="AA649" s="7"/>
      <c r="AB649" s="7"/>
      <c r="AC649" s="7"/>
      <c r="AD649" s="7"/>
      <c r="AE649" s="7"/>
      <c r="AF649" s="791"/>
      <c r="AG649" s="2976"/>
      <c r="AH649" s="4181"/>
      <c r="AI649" s="4181"/>
      <c r="AJ649" s="4182"/>
      <c r="AK649" s="4181"/>
      <c r="AL649" s="4181"/>
      <c r="AM649" s="4183"/>
      <c r="AN649" s="4184"/>
      <c r="AO649" s="4181"/>
      <c r="AP649" s="4181"/>
      <c r="AQ649" s="4181"/>
      <c r="AR649" s="4185"/>
      <c r="AS649" s="1867"/>
      <c r="AT649" s="4181"/>
      <c r="AU649" s="2452"/>
      <c r="AV649" s="2452"/>
      <c r="AW649" s="1867"/>
      <c r="AX649" s="1867"/>
      <c r="AY649" s="4186"/>
      <c r="AZ649" s="1423"/>
      <c r="BA649" s="1423"/>
      <c r="BB649" s="1423"/>
      <c r="BC649" s="1423"/>
      <c r="BD649" s="1423"/>
      <c r="BE649" s="4175"/>
      <c r="BF649" s="4176"/>
      <c r="BG649" s="4171"/>
      <c r="BH649" s="4177"/>
      <c r="BI649" s="4178"/>
      <c r="BJ649" s="4179"/>
      <c r="BK649" s="4180"/>
      <c r="BL649" s="2024">
        <f t="shared" si="109"/>
        <v>0</v>
      </c>
      <c r="BM649" s="2169"/>
      <c r="BN649" s="1902"/>
      <c r="BO649" s="1878"/>
      <c r="BP649" s="1878"/>
      <c r="BQ649" s="1915"/>
      <c r="BR649" s="2105"/>
      <c r="BS649" s="2106"/>
      <c r="BT649" s="2106"/>
      <c r="BU649" s="2106"/>
      <c r="BV649" s="2106"/>
      <c r="BW649" s="2106"/>
      <c r="BX649" s="2106"/>
      <c r="BY649" s="2106"/>
      <c r="BZ649" s="2106"/>
      <c r="CA649" s="2106"/>
      <c r="CB649" s="2106"/>
      <c r="CC649" s="2107"/>
      <c r="CD649" s="1966" t="s">
        <v>1713</v>
      </c>
    </row>
    <row r="650" spans="1:82" s="839" customFormat="1" ht="21" customHeight="1" thickBot="1" x14ac:dyDescent="0.25">
      <c r="A650" s="837" t="s">
        <v>161</v>
      </c>
      <c r="B650" s="827" t="s">
        <v>1597</v>
      </c>
      <c r="C650" s="911" t="s">
        <v>1598</v>
      </c>
      <c r="D650" s="918">
        <v>83</v>
      </c>
      <c r="E650" s="531" t="s">
        <v>2459</v>
      </c>
      <c r="F650" s="526" t="s">
        <v>2460</v>
      </c>
      <c r="G650" s="612">
        <v>1</v>
      </c>
      <c r="H650" s="612" t="s">
        <v>1</v>
      </c>
      <c r="I650" s="789">
        <v>1</v>
      </c>
      <c r="J650" s="454">
        <v>1</v>
      </c>
      <c r="K650" s="25"/>
      <c r="L650" s="830"/>
      <c r="M650" s="832"/>
      <c r="N650" s="832"/>
      <c r="O650" s="832"/>
      <c r="P650" s="832"/>
      <c r="Q650" s="832"/>
      <c r="R650" s="832"/>
      <c r="S650" s="832"/>
      <c r="T650" s="832"/>
      <c r="U650" s="840">
        <f t="shared" si="111"/>
        <v>0</v>
      </c>
      <c r="V650" s="838"/>
      <c r="W650" s="838"/>
      <c r="X650" s="7"/>
      <c r="Y650" s="7"/>
      <c r="Z650" s="7"/>
      <c r="AA650" s="7"/>
      <c r="AB650" s="7"/>
      <c r="AC650" s="7"/>
      <c r="AD650" s="7"/>
      <c r="AE650" s="7"/>
      <c r="AF650" s="791"/>
      <c r="AG650" s="2976"/>
      <c r="AH650" s="4181"/>
      <c r="AI650" s="4181"/>
      <c r="AJ650" s="4182"/>
      <c r="AK650" s="4181"/>
      <c r="AL650" s="4181"/>
      <c r="AM650" s="4183"/>
      <c r="AN650" s="4184"/>
      <c r="AO650" s="4181"/>
      <c r="AP650" s="4181"/>
      <c r="AQ650" s="4181"/>
      <c r="AR650" s="4185"/>
      <c r="AS650" s="1867"/>
      <c r="AT650" s="4181"/>
      <c r="AU650" s="2452"/>
      <c r="AV650" s="2452"/>
      <c r="AW650" s="1867"/>
      <c r="AX650" s="1867"/>
      <c r="AY650" s="4186"/>
      <c r="AZ650" s="1423"/>
      <c r="BA650" s="1423"/>
      <c r="BB650" s="1423"/>
      <c r="BC650" s="1423"/>
      <c r="BD650" s="1423"/>
      <c r="BE650" s="4175"/>
      <c r="BF650" s="4176"/>
      <c r="BG650" s="4171"/>
      <c r="BH650" s="4177"/>
      <c r="BI650" s="4178"/>
      <c r="BJ650" s="4179"/>
      <c r="BK650" s="4180"/>
      <c r="BL650" s="2024">
        <f t="shared" si="109"/>
        <v>0</v>
      </c>
      <c r="BM650" s="2169"/>
      <c r="BN650" s="1902"/>
      <c r="BO650" s="1878"/>
      <c r="BP650" s="1878"/>
      <c r="BQ650" s="1915"/>
      <c r="BR650" s="2105"/>
      <c r="BS650" s="2106"/>
      <c r="BT650" s="2106"/>
      <c r="BU650" s="2106"/>
      <c r="BV650" s="2106"/>
      <c r="BW650" s="2106"/>
      <c r="BX650" s="2106"/>
      <c r="BY650" s="2106"/>
      <c r="BZ650" s="2106"/>
      <c r="CA650" s="2106"/>
      <c r="CB650" s="2106"/>
      <c r="CC650" s="2107"/>
      <c r="CD650" s="1966" t="s">
        <v>1713</v>
      </c>
    </row>
    <row r="651" spans="1:82" s="839" customFormat="1" ht="21" customHeight="1" thickBot="1" x14ac:dyDescent="0.25">
      <c r="A651" s="841" t="s">
        <v>161</v>
      </c>
      <c r="B651" s="842" t="s">
        <v>1597</v>
      </c>
      <c r="C651" s="942" t="s">
        <v>1598</v>
      </c>
      <c r="D651" s="934">
        <v>83</v>
      </c>
      <c r="E651" s="532" t="s">
        <v>2459</v>
      </c>
      <c r="F651" s="433" t="s">
        <v>2460</v>
      </c>
      <c r="G651" s="618">
        <v>1</v>
      </c>
      <c r="H651" s="618" t="s">
        <v>1</v>
      </c>
      <c r="I651" s="960">
        <v>1</v>
      </c>
      <c r="J651" s="496">
        <v>1</v>
      </c>
      <c r="K651" s="56"/>
      <c r="L651" s="848"/>
      <c r="M651" s="849"/>
      <c r="N651" s="849"/>
      <c r="O651" s="849"/>
      <c r="P651" s="849"/>
      <c r="Q651" s="849"/>
      <c r="R651" s="849"/>
      <c r="S651" s="849"/>
      <c r="T651" s="849"/>
      <c r="U651" s="840">
        <f t="shared" si="111"/>
        <v>0</v>
      </c>
      <c r="V651" s="850"/>
      <c r="W651" s="850"/>
      <c r="X651" s="58"/>
      <c r="Y651" s="58"/>
      <c r="Z651" s="58"/>
      <c r="AA651" s="58"/>
      <c r="AB651" s="58"/>
      <c r="AC651" s="58"/>
      <c r="AD651" s="58"/>
      <c r="AE651" s="58"/>
      <c r="AF651" s="851"/>
      <c r="AG651" s="2973"/>
      <c r="AH651" s="4187"/>
      <c r="AI651" s="4187"/>
      <c r="AJ651" s="4188"/>
      <c r="AK651" s="4187"/>
      <c r="AL651" s="4187"/>
      <c r="AM651" s="4189"/>
      <c r="AN651" s="4190"/>
      <c r="AO651" s="4187"/>
      <c r="AP651" s="4187"/>
      <c r="AQ651" s="4187"/>
      <c r="AR651" s="4191"/>
      <c r="AS651" s="1884"/>
      <c r="AT651" s="4187"/>
      <c r="AU651" s="4192"/>
      <c r="AV651" s="4192"/>
      <c r="AW651" s="1884"/>
      <c r="AX651" s="1884"/>
      <c r="AY651" s="4401"/>
      <c r="AZ651" s="1423"/>
      <c r="BA651" s="1423"/>
      <c r="BB651" s="1423"/>
      <c r="BC651" s="1423"/>
      <c r="BD651" s="1423"/>
      <c r="BE651" s="4175"/>
      <c r="BF651" s="4194"/>
      <c r="BG651" s="4195"/>
      <c r="BH651" s="4196"/>
      <c r="BI651" s="4197"/>
      <c r="BJ651" s="4198"/>
      <c r="BK651" s="4180"/>
      <c r="BL651" s="2024">
        <f t="shared" si="109"/>
        <v>0</v>
      </c>
      <c r="BM651" s="2169"/>
      <c r="BN651" s="1902"/>
      <c r="BO651" s="1878"/>
      <c r="BP651" s="1878"/>
      <c r="BQ651" s="1915"/>
      <c r="BR651" s="2120"/>
      <c r="BS651" s="1913"/>
      <c r="BT651" s="1913"/>
      <c r="BU651" s="1913"/>
      <c r="BV651" s="1913"/>
      <c r="BW651" s="1913"/>
      <c r="BX651" s="1913"/>
      <c r="BY651" s="1913"/>
      <c r="BZ651" s="1913"/>
      <c r="CA651" s="1913"/>
      <c r="CB651" s="1913"/>
      <c r="CC651" s="2121"/>
      <c r="CD651" s="1966" t="s">
        <v>1713</v>
      </c>
    </row>
    <row r="652" spans="1:82" s="839" customFormat="1" ht="59.25" customHeight="1" thickBot="1" x14ac:dyDescent="0.3">
      <c r="A652" s="852" t="s">
        <v>161</v>
      </c>
      <c r="B652" s="853" t="s">
        <v>1597</v>
      </c>
      <c r="C652" s="883" t="s">
        <v>1598</v>
      </c>
      <c r="D652" s="855">
        <v>84</v>
      </c>
      <c r="E652" s="47" t="s">
        <v>2461</v>
      </c>
      <c r="F652" s="67" t="s">
        <v>2462</v>
      </c>
      <c r="G652" s="69">
        <v>1</v>
      </c>
      <c r="H652" s="69" t="s">
        <v>1</v>
      </c>
      <c r="I652" s="786">
        <v>1</v>
      </c>
      <c r="J652" s="493">
        <v>1</v>
      </c>
      <c r="K652" s="50"/>
      <c r="L652" s="857">
        <f t="shared" ref="L652" si="113">+M652+N652+O652+P652+Q652+R652+S652+T652</f>
        <v>532808000</v>
      </c>
      <c r="M652" s="831">
        <v>532808000</v>
      </c>
      <c r="N652" s="927"/>
      <c r="O652" s="927"/>
      <c r="P652" s="927"/>
      <c r="Q652" s="927"/>
      <c r="R652" s="927"/>
      <c r="S652" s="927"/>
      <c r="T652" s="927"/>
      <c r="U652" s="840">
        <f t="shared" si="111"/>
        <v>276480000</v>
      </c>
      <c r="V652" s="834">
        <v>276480000</v>
      </c>
      <c r="W652" s="834"/>
      <c r="X652" s="495"/>
      <c r="Y652" s="495"/>
      <c r="Z652" s="495"/>
      <c r="AA652" s="495"/>
      <c r="AB652" s="514"/>
      <c r="AC652" s="514"/>
      <c r="AD652" s="52"/>
      <c r="AE652" s="52"/>
      <c r="AF652" s="746"/>
      <c r="AG652" s="4419">
        <v>80111600</v>
      </c>
      <c r="AH652" s="4420" t="s">
        <v>2463</v>
      </c>
      <c r="AI652" s="4882" t="s">
        <v>1751</v>
      </c>
      <c r="AJ652" s="1379" t="s">
        <v>2464</v>
      </c>
      <c r="AK652" s="4419" t="s">
        <v>596</v>
      </c>
      <c r="AL652" s="4419" t="s">
        <v>1754</v>
      </c>
      <c r="AM652" s="4472">
        <v>20000000</v>
      </c>
      <c r="AN652" s="4602">
        <v>20000000</v>
      </c>
      <c r="AO652" s="4419" t="s">
        <v>250</v>
      </c>
      <c r="AP652" s="4419" t="s">
        <v>6</v>
      </c>
      <c r="AQ652" s="4419" t="s">
        <v>1831</v>
      </c>
      <c r="AR652" s="4794">
        <v>2201120104</v>
      </c>
      <c r="AS652" s="1466" t="s">
        <v>5874</v>
      </c>
      <c r="AT652" s="2267" t="s">
        <v>2248</v>
      </c>
      <c r="AU652" s="2265">
        <v>1</v>
      </c>
      <c r="AV652" s="2265">
        <v>1</v>
      </c>
      <c r="AW652" s="4947">
        <v>42795</v>
      </c>
      <c r="AX652" s="4947">
        <v>43100</v>
      </c>
      <c r="AY652" s="2271">
        <v>49210000</v>
      </c>
      <c r="AZ652" s="2271" t="s">
        <v>2465</v>
      </c>
      <c r="BA652" s="2271" t="s">
        <v>2466</v>
      </c>
      <c r="BB652" s="2271" t="s">
        <v>2467</v>
      </c>
      <c r="BC652" s="4437" t="s">
        <v>2468</v>
      </c>
      <c r="BD652" s="2271" t="s">
        <v>2469</v>
      </c>
      <c r="BE652" s="4151"/>
      <c r="BF652" s="4273">
        <v>20000000</v>
      </c>
      <c r="BG652" s="2267">
        <v>2017000305</v>
      </c>
      <c r="BH652" s="4272">
        <v>42793</v>
      </c>
      <c r="BI652" s="4226">
        <v>20000000</v>
      </c>
      <c r="BJ652" s="4274">
        <v>42795</v>
      </c>
      <c r="BK652" s="4152">
        <v>43100</v>
      </c>
      <c r="BL652" s="2024">
        <f t="shared" si="109"/>
        <v>0</v>
      </c>
      <c r="BM652" s="2024">
        <f>L652-(BI652+BI653+BI654++BI655+BI656+BI662)</f>
        <v>282881334</v>
      </c>
      <c r="BN652" s="1902"/>
      <c r="BO652" s="1878"/>
      <c r="BP652" s="1878"/>
      <c r="BQ652" s="1915"/>
      <c r="BR652" s="2045"/>
      <c r="BS652" s="1861"/>
      <c r="BT652" s="1861"/>
      <c r="BU652" s="1861"/>
      <c r="BV652" s="1861"/>
      <c r="BW652" s="1861"/>
      <c r="BX652" s="1861"/>
      <c r="BY652" s="1861"/>
      <c r="BZ652" s="1861"/>
      <c r="CA652" s="1861"/>
      <c r="CB652" s="1861"/>
      <c r="CC652" s="1862"/>
      <c r="CD652" s="1966" t="s">
        <v>1713</v>
      </c>
    </row>
    <row r="653" spans="1:82" s="839" customFormat="1" ht="44.25" customHeight="1" thickBot="1" x14ac:dyDescent="0.25">
      <c r="A653" s="837" t="s">
        <v>161</v>
      </c>
      <c r="B653" s="827" t="s">
        <v>1597</v>
      </c>
      <c r="C653" s="911" t="s">
        <v>1598</v>
      </c>
      <c r="D653" s="918">
        <v>84</v>
      </c>
      <c r="E653" s="575" t="s">
        <v>2461</v>
      </c>
      <c r="F653" s="608" t="s">
        <v>2462</v>
      </c>
      <c r="G653" s="612">
        <v>1</v>
      </c>
      <c r="H653" s="612" t="s">
        <v>1</v>
      </c>
      <c r="I653" s="789">
        <v>1</v>
      </c>
      <c r="J653" s="454">
        <v>1</v>
      </c>
      <c r="K653" s="25"/>
      <c r="L653" s="830"/>
      <c r="M653" s="832"/>
      <c r="N653" s="832"/>
      <c r="O653" s="832"/>
      <c r="P653" s="832"/>
      <c r="Q653" s="832"/>
      <c r="R653" s="832"/>
      <c r="S653" s="832"/>
      <c r="T653" s="832"/>
      <c r="U653" s="840">
        <f t="shared" si="111"/>
        <v>0</v>
      </c>
      <c r="V653" s="838"/>
      <c r="W653" s="838"/>
      <c r="X653" s="7"/>
      <c r="Y653" s="7"/>
      <c r="Z653" s="7"/>
      <c r="AA653" s="7"/>
      <c r="AB653" s="7"/>
      <c r="AC653" s="7"/>
      <c r="AD653" s="7"/>
      <c r="AE653" s="7"/>
      <c r="AF653" s="791"/>
      <c r="AG653" s="4153">
        <v>80111600</v>
      </c>
      <c r="AH653" s="4154" t="s">
        <v>2470</v>
      </c>
      <c r="AI653" s="4155" t="s">
        <v>1751</v>
      </c>
      <c r="AJ653" s="1417" t="s">
        <v>2464</v>
      </c>
      <c r="AK653" s="4153" t="s">
        <v>596</v>
      </c>
      <c r="AL653" s="4153" t="s">
        <v>1754</v>
      </c>
      <c r="AM653" s="4156">
        <v>14960000</v>
      </c>
      <c r="AN653" s="4808">
        <v>14960000</v>
      </c>
      <c r="AO653" s="4153" t="s">
        <v>250</v>
      </c>
      <c r="AP653" s="4153" t="s">
        <v>6</v>
      </c>
      <c r="AQ653" s="4153" t="s">
        <v>1831</v>
      </c>
      <c r="AR653" s="4133">
        <v>2201120104</v>
      </c>
      <c r="AS653" s="4437"/>
      <c r="AT653" s="4158"/>
      <c r="AU653" s="1406"/>
      <c r="AV653" s="1406"/>
      <c r="AW653" s="4932">
        <v>42795</v>
      </c>
      <c r="AX653" s="4932">
        <v>43064</v>
      </c>
      <c r="AY653" s="2271"/>
      <c r="AZ653" s="2271" t="s">
        <v>2471</v>
      </c>
      <c r="BA653" s="2271" t="s">
        <v>2068</v>
      </c>
      <c r="BB653" s="2271" t="s">
        <v>2472</v>
      </c>
      <c r="BC653" s="4437" t="s">
        <v>2473</v>
      </c>
      <c r="BD653" s="2271" t="s">
        <v>2474</v>
      </c>
      <c r="BE653" s="4151"/>
      <c r="BF653" s="4138">
        <v>14960000</v>
      </c>
      <c r="BG653" s="4127">
        <v>2017000320</v>
      </c>
      <c r="BH653" s="4139">
        <v>42793</v>
      </c>
      <c r="BI653" s="4140">
        <v>14960000</v>
      </c>
      <c r="BJ653" s="4141">
        <v>42795</v>
      </c>
      <c r="BK653" s="4152">
        <v>43064</v>
      </c>
      <c r="BL653" s="2024">
        <f t="shared" si="109"/>
        <v>0</v>
      </c>
      <c r="BM653" s="2169"/>
      <c r="BN653" s="1902"/>
      <c r="BO653" s="1878"/>
      <c r="BP653" s="1878"/>
      <c r="BQ653" s="1915"/>
      <c r="BR653" s="2105"/>
      <c r="BS653" s="2106"/>
      <c r="BT653" s="2106"/>
      <c r="BU653" s="2106"/>
      <c r="BV653" s="2106"/>
      <c r="BW653" s="2106"/>
      <c r="BX653" s="2106"/>
      <c r="BY653" s="2106"/>
      <c r="BZ653" s="2106"/>
      <c r="CA653" s="2106"/>
      <c r="CB653" s="2106"/>
      <c r="CC653" s="2107"/>
      <c r="CD653" s="1966" t="s">
        <v>1713</v>
      </c>
    </row>
    <row r="654" spans="1:82" s="839" customFormat="1" ht="21" customHeight="1" x14ac:dyDescent="0.2">
      <c r="A654" s="837" t="s">
        <v>161</v>
      </c>
      <c r="B654" s="827" t="s">
        <v>1597</v>
      </c>
      <c r="C654" s="911" t="s">
        <v>1598</v>
      </c>
      <c r="D654" s="918">
        <v>84</v>
      </c>
      <c r="E654" s="575" t="s">
        <v>2461</v>
      </c>
      <c r="F654" s="608" t="s">
        <v>2462</v>
      </c>
      <c r="G654" s="612">
        <v>1</v>
      </c>
      <c r="H654" s="612" t="s">
        <v>1</v>
      </c>
      <c r="I654" s="789">
        <v>1</v>
      </c>
      <c r="J654" s="454">
        <v>1</v>
      </c>
      <c r="K654" s="806"/>
      <c r="L654" s="915"/>
      <c r="M654" s="866"/>
      <c r="N654" s="866"/>
      <c r="O654" s="866"/>
      <c r="P654" s="866"/>
      <c r="Q654" s="866"/>
      <c r="R654" s="866"/>
      <c r="S654" s="866"/>
      <c r="T654" s="866"/>
      <c r="U654" s="945">
        <f t="shared" si="111"/>
        <v>0</v>
      </c>
      <c r="V654" s="867"/>
      <c r="W654" s="867"/>
      <c r="X654" s="70"/>
      <c r="Y654" s="70"/>
      <c r="Z654" s="70"/>
      <c r="AA654" s="70"/>
      <c r="AB654" s="7"/>
      <c r="AC654" s="7"/>
      <c r="AD654" s="7"/>
      <c r="AE654" s="7"/>
      <c r="AF654" s="791"/>
      <c r="AG654" s="4153">
        <v>80111600</v>
      </c>
      <c r="AH654" s="4154" t="s">
        <v>2475</v>
      </c>
      <c r="AI654" s="4155" t="s">
        <v>1751</v>
      </c>
      <c r="AJ654" s="1417" t="s">
        <v>2476</v>
      </c>
      <c r="AK654" s="4153" t="s">
        <v>596</v>
      </c>
      <c r="AL654" s="4153" t="s">
        <v>1754</v>
      </c>
      <c r="AM654" s="4156">
        <v>14250000</v>
      </c>
      <c r="AN654" s="4808">
        <v>14250000</v>
      </c>
      <c r="AO654" s="4153" t="s">
        <v>250</v>
      </c>
      <c r="AP654" s="4153" t="s">
        <v>6</v>
      </c>
      <c r="AQ654" s="4153" t="s">
        <v>1831</v>
      </c>
      <c r="AR654" s="4133">
        <v>2201120104</v>
      </c>
      <c r="AS654" s="2271"/>
      <c r="AT654" s="4158"/>
      <c r="AU654" s="1406"/>
      <c r="AV654" s="1406"/>
      <c r="AW654" s="4932"/>
      <c r="AX654" s="4932">
        <v>43098</v>
      </c>
      <c r="AY654" s="2271"/>
      <c r="AZ654" s="2271" t="s">
        <v>2477</v>
      </c>
      <c r="BA654" s="2271" t="s">
        <v>2068</v>
      </c>
      <c r="BB654" s="2271" t="s">
        <v>2478</v>
      </c>
      <c r="BC654" s="4437" t="s">
        <v>2479</v>
      </c>
      <c r="BD654" s="2271" t="s">
        <v>2480</v>
      </c>
      <c r="BE654" s="4151"/>
      <c r="BF654" s="4138">
        <v>14250000</v>
      </c>
      <c r="BG654" s="4127">
        <v>2017000410</v>
      </c>
      <c r="BH654" s="4139">
        <v>42804</v>
      </c>
      <c r="BI654" s="4140">
        <v>14250000</v>
      </c>
      <c r="BJ654" s="4141">
        <v>42808</v>
      </c>
      <c r="BK654" s="4152">
        <v>43098</v>
      </c>
      <c r="BL654" s="2024">
        <f t="shared" si="109"/>
        <v>0</v>
      </c>
      <c r="BM654" s="2169"/>
      <c r="BN654" s="1902"/>
      <c r="BO654" s="1878"/>
      <c r="BP654" s="1878"/>
      <c r="BQ654" s="1915"/>
      <c r="BR654" s="2105"/>
      <c r="BS654" s="2106"/>
      <c r="BT654" s="2106"/>
      <c r="BU654" s="2106"/>
      <c r="BV654" s="2106"/>
      <c r="BW654" s="2106"/>
      <c r="BX654" s="2106"/>
      <c r="BY654" s="2106"/>
      <c r="BZ654" s="2106"/>
      <c r="CA654" s="2106"/>
      <c r="CB654" s="2106"/>
      <c r="CC654" s="2107"/>
      <c r="CD654" s="1966" t="s">
        <v>1713</v>
      </c>
    </row>
    <row r="655" spans="1:82" s="839" customFormat="1" ht="21" customHeight="1" x14ac:dyDescent="0.2">
      <c r="A655" s="837" t="s">
        <v>161</v>
      </c>
      <c r="B655" s="827" t="s">
        <v>1597</v>
      </c>
      <c r="C655" s="911" t="s">
        <v>1598</v>
      </c>
      <c r="D655" s="918">
        <v>84</v>
      </c>
      <c r="E655" s="575" t="s">
        <v>2461</v>
      </c>
      <c r="F655" s="608" t="s">
        <v>2462</v>
      </c>
      <c r="G655" s="612">
        <v>1</v>
      </c>
      <c r="H655" s="612" t="s">
        <v>1</v>
      </c>
      <c r="I655" s="789">
        <v>1</v>
      </c>
      <c r="J655" s="454">
        <v>1</v>
      </c>
      <c r="K655" s="538"/>
      <c r="L655" s="919"/>
      <c r="M655" s="920"/>
      <c r="N655" s="920"/>
      <c r="O655" s="920"/>
      <c r="P655" s="920"/>
      <c r="Q655" s="920"/>
      <c r="R655" s="920"/>
      <c r="S655" s="920"/>
      <c r="T655" s="920"/>
      <c r="U655" s="921">
        <f t="shared" si="111"/>
        <v>0</v>
      </c>
      <c r="V655" s="893"/>
      <c r="W655" s="893"/>
      <c r="X655" s="466"/>
      <c r="Y655" s="466"/>
      <c r="Z655" s="466"/>
      <c r="AA655" s="466"/>
      <c r="AB655" s="7"/>
      <c r="AC655" s="7"/>
      <c r="AD655" s="7"/>
      <c r="AE655" s="7"/>
      <c r="AF655" s="791"/>
      <c r="AG655" s="4228"/>
      <c r="AH655" s="4228" t="s">
        <v>2481</v>
      </c>
      <c r="AI655" s="4938">
        <v>42874</v>
      </c>
      <c r="AJ655" s="2592" t="s">
        <v>636</v>
      </c>
      <c r="AK655" s="4153" t="s">
        <v>596</v>
      </c>
      <c r="AL655" s="4153" t="s">
        <v>1754</v>
      </c>
      <c r="AM655" s="4936">
        <v>45466666</v>
      </c>
      <c r="AN655" s="2991"/>
      <c r="AO655" s="2991"/>
      <c r="AP655" s="2991"/>
      <c r="AQ655" s="2991"/>
      <c r="AR655" s="4133">
        <v>2201120104</v>
      </c>
      <c r="AS655" s="1409"/>
      <c r="AT655" s="4158"/>
      <c r="AU655" s="4134"/>
      <c r="AV655" s="4134"/>
      <c r="AW655" s="4932">
        <v>42903</v>
      </c>
      <c r="AX655" s="4932">
        <v>43098</v>
      </c>
      <c r="AY655" s="4936">
        <v>45466666</v>
      </c>
      <c r="AZ655" s="2271" t="s">
        <v>2482</v>
      </c>
      <c r="BA655" s="2271" t="s">
        <v>2068</v>
      </c>
      <c r="BB655" s="2271" t="s">
        <v>2483</v>
      </c>
      <c r="BC655" s="2271" t="s">
        <v>2484</v>
      </c>
      <c r="BD655" s="2271" t="s">
        <v>2485</v>
      </c>
      <c r="BE655" s="4151"/>
      <c r="BF655" s="4587">
        <v>45466666</v>
      </c>
      <c r="BG655" s="4127">
        <v>2017000765</v>
      </c>
      <c r="BH655" s="4139">
        <v>42874</v>
      </c>
      <c r="BI655" s="4635">
        <v>45466666</v>
      </c>
      <c r="BJ655" s="4141">
        <v>38461</v>
      </c>
      <c r="BK655" s="4152">
        <v>42883</v>
      </c>
      <c r="BL655" s="2024">
        <f t="shared" si="109"/>
        <v>0</v>
      </c>
      <c r="BM655" s="2169"/>
      <c r="BN655" s="1902"/>
      <c r="BO655" s="1878"/>
      <c r="BP655" s="1878"/>
      <c r="BQ655" s="1915"/>
      <c r="BR655" s="2105"/>
      <c r="BS655" s="2106"/>
      <c r="BT655" s="2106"/>
      <c r="BU655" s="2106"/>
      <c r="BV655" s="2106"/>
      <c r="BW655" s="2106"/>
      <c r="BX655" s="2106"/>
      <c r="BY655" s="2106"/>
      <c r="BZ655" s="2106"/>
      <c r="CA655" s="2106"/>
      <c r="CB655" s="2106"/>
      <c r="CC655" s="2107"/>
      <c r="CD655" s="1966" t="s">
        <v>1713</v>
      </c>
    </row>
    <row r="656" spans="1:82" s="839" customFormat="1" ht="21" customHeight="1" x14ac:dyDescent="0.2">
      <c r="A656" s="837" t="s">
        <v>161</v>
      </c>
      <c r="B656" s="827" t="s">
        <v>1597</v>
      </c>
      <c r="C656" s="911" t="s">
        <v>1598</v>
      </c>
      <c r="D656" s="918">
        <v>84</v>
      </c>
      <c r="E656" s="575" t="s">
        <v>2461</v>
      </c>
      <c r="F656" s="608" t="s">
        <v>2462</v>
      </c>
      <c r="G656" s="612">
        <v>1</v>
      </c>
      <c r="H656" s="612" t="s">
        <v>1</v>
      </c>
      <c r="I656" s="789">
        <v>1</v>
      </c>
      <c r="J656" s="454">
        <v>1</v>
      </c>
      <c r="K656" s="538"/>
      <c r="L656" s="919"/>
      <c r="M656" s="920"/>
      <c r="N656" s="920"/>
      <c r="O656" s="920"/>
      <c r="P656" s="920"/>
      <c r="Q656" s="920"/>
      <c r="R656" s="920"/>
      <c r="S656" s="920"/>
      <c r="T656" s="920"/>
      <c r="U656" s="921">
        <f t="shared" si="111"/>
        <v>0</v>
      </c>
      <c r="V656" s="893"/>
      <c r="W656" s="893"/>
      <c r="X656" s="466"/>
      <c r="Y656" s="466"/>
      <c r="Z656" s="466"/>
      <c r="AA656" s="466"/>
      <c r="AB656" s="7"/>
      <c r="AC656" s="7"/>
      <c r="AD656" s="7"/>
      <c r="AE656" s="7"/>
      <c r="AF656" s="791"/>
      <c r="AG656" s="4950">
        <v>90101801</v>
      </c>
      <c r="AH656" s="4228" t="s">
        <v>2486</v>
      </c>
      <c r="AI656" s="4938"/>
      <c r="AJ656" s="2592" t="s">
        <v>1909</v>
      </c>
      <c r="AK656" s="4153" t="s">
        <v>596</v>
      </c>
      <c r="AL656" s="4153" t="s">
        <v>1754</v>
      </c>
      <c r="AM656" s="4936">
        <v>103500000</v>
      </c>
      <c r="AN656" s="2991"/>
      <c r="AO656" s="2991"/>
      <c r="AP656" s="2991"/>
      <c r="AQ656" s="2991"/>
      <c r="AR656" s="4133">
        <v>2201120104</v>
      </c>
      <c r="AS656" s="1409"/>
      <c r="AT656" s="4158"/>
      <c r="AU656" s="4134"/>
      <c r="AV656" s="4134"/>
      <c r="AW656" s="4932"/>
      <c r="AX656" s="4932">
        <v>43098</v>
      </c>
      <c r="AY656" s="2271">
        <v>103500000</v>
      </c>
      <c r="AZ656" s="2271" t="s">
        <v>2487</v>
      </c>
      <c r="BA656" s="2271" t="s">
        <v>2068</v>
      </c>
      <c r="BB656" s="2271" t="s">
        <v>2488</v>
      </c>
      <c r="BC656" s="2271" t="s">
        <v>2489</v>
      </c>
      <c r="BD656" s="2271" t="s">
        <v>2490</v>
      </c>
      <c r="BE656" s="4151"/>
      <c r="BF656" s="4587">
        <v>103500000</v>
      </c>
      <c r="BG656" s="4127">
        <v>2201120104</v>
      </c>
      <c r="BH656" s="4139">
        <v>39639</v>
      </c>
      <c r="BI656" s="4635">
        <v>103500000</v>
      </c>
      <c r="BJ656" s="4141">
        <v>42871</v>
      </c>
      <c r="BK656" s="4152">
        <v>42909</v>
      </c>
      <c r="BL656" s="2024">
        <f t="shared" si="109"/>
        <v>0</v>
      </c>
      <c r="BM656" s="2169"/>
      <c r="BN656" s="1902"/>
      <c r="BO656" s="1878"/>
      <c r="BP656" s="1878"/>
      <c r="BQ656" s="1915"/>
      <c r="BR656" s="2105"/>
      <c r="BS656" s="2106"/>
      <c r="BT656" s="2106"/>
      <c r="BU656" s="2106"/>
      <c r="BV656" s="2106"/>
      <c r="BW656" s="2106"/>
      <c r="BX656" s="2106"/>
      <c r="BY656" s="2106"/>
      <c r="BZ656" s="2106"/>
      <c r="CA656" s="2106"/>
      <c r="CB656" s="2106"/>
      <c r="CC656" s="2107"/>
      <c r="CD656" s="1966" t="s">
        <v>1713</v>
      </c>
    </row>
    <row r="657" spans="1:82" ht="29.25" customHeight="1" x14ac:dyDescent="0.2">
      <c r="A657" s="760" t="s">
        <v>161</v>
      </c>
      <c r="B657" s="761" t="s">
        <v>1597</v>
      </c>
      <c r="C657" s="762" t="s">
        <v>1598</v>
      </c>
      <c r="D657" s="205">
        <v>84</v>
      </c>
      <c r="E657" s="575" t="s">
        <v>2461</v>
      </c>
      <c r="F657" s="608" t="s">
        <v>2462</v>
      </c>
      <c r="G657" s="612">
        <v>1</v>
      </c>
      <c r="H657" s="612" t="s">
        <v>1</v>
      </c>
      <c r="I657" s="789">
        <v>1</v>
      </c>
      <c r="J657" s="454">
        <v>1</v>
      </c>
      <c r="K657" s="538"/>
      <c r="L657" s="751"/>
      <c r="M657" s="1065"/>
      <c r="N657" s="1065"/>
      <c r="O657" s="1065"/>
      <c r="P657" s="1065"/>
      <c r="Q657" s="1065"/>
      <c r="R657" s="1065"/>
      <c r="S657" s="1065"/>
      <c r="T657" s="1065"/>
      <c r="U657" s="805"/>
      <c r="V657" s="466"/>
      <c r="W657" s="466"/>
      <c r="X657" s="466"/>
      <c r="Y657" s="466"/>
      <c r="Z657" s="466"/>
      <c r="AA657" s="466"/>
      <c r="AB657" s="70"/>
      <c r="AC657" s="70"/>
      <c r="AD657" s="70"/>
      <c r="AE657" s="70"/>
      <c r="AF657" s="70"/>
      <c r="AG657" s="4951"/>
      <c r="AH657" s="4951"/>
      <c r="AI657" s="4952"/>
      <c r="AJ657" s="4357"/>
      <c r="AK657" s="4357"/>
      <c r="AL657" s="4357"/>
      <c r="AM657" s="4357"/>
      <c r="AN657" s="4357"/>
      <c r="AO657" s="4357"/>
      <c r="AP657" s="4357"/>
      <c r="AQ657" s="4357"/>
      <c r="AR657" s="4900"/>
      <c r="AS657" s="4953" t="s">
        <v>2491</v>
      </c>
      <c r="AT657" s="4954">
        <v>1</v>
      </c>
      <c r="AU657" s="4955">
        <v>1</v>
      </c>
      <c r="AV657" s="4956"/>
      <c r="AW657" s="4957">
        <v>42933</v>
      </c>
      <c r="AX657" s="4957">
        <v>43098</v>
      </c>
      <c r="AY657" s="4953">
        <v>30000000</v>
      </c>
      <c r="AZ657" s="2227"/>
      <c r="BA657" s="2227"/>
      <c r="BB657" s="2227"/>
      <c r="BC657" s="2227"/>
      <c r="BD657" s="2227"/>
      <c r="BE657" s="4207"/>
      <c r="BF657" s="4569"/>
      <c r="BG657" s="4206"/>
      <c r="BH657" s="4206"/>
      <c r="BI657" s="4570"/>
      <c r="BJ657" s="4370"/>
      <c r="BK657" s="4370"/>
      <c r="BL657" s="2132"/>
      <c r="BM657" s="2133"/>
      <c r="BN657" s="1902"/>
      <c r="BO657" s="1878"/>
      <c r="BP657" s="1878"/>
      <c r="BQ657" s="1915"/>
      <c r="BR657" s="2134"/>
      <c r="BS657" s="2135"/>
      <c r="BT657" s="2135"/>
      <c r="BU657" s="2135"/>
      <c r="BV657" s="2135"/>
      <c r="BW657" s="2135"/>
      <c r="BX657" s="2135"/>
      <c r="BY657" s="2135"/>
      <c r="BZ657" s="2135"/>
      <c r="CA657" s="2135"/>
      <c r="CB657" s="2135"/>
      <c r="CC657" s="2136"/>
      <c r="CD657" s="2137"/>
    </row>
    <row r="658" spans="1:82" s="836" customFormat="1" ht="21" customHeight="1" x14ac:dyDescent="0.2">
      <c r="A658" s="760" t="s">
        <v>161</v>
      </c>
      <c r="B658" s="761" t="s">
        <v>1597</v>
      </c>
      <c r="C658" s="762" t="s">
        <v>1598</v>
      </c>
      <c r="D658" s="205">
        <v>84</v>
      </c>
      <c r="E658" s="575" t="s">
        <v>2565</v>
      </c>
      <c r="F658" s="608" t="s">
        <v>2462</v>
      </c>
      <c r="G658" s="612">
        <v>1</v>
      </c>
      <c r="H658" s="612" t="s">
        <v>1</v>
      </c>
      <c r="I658" s="789">
        <v>1</v>
      </c>
      <c r="J658" s="454">
        <v>1</v>
      </c>
      <c r="K658" s="538"/>
      <c r="L658" s="751"/>
      <c r="M658" s="1065"/>
      <c r="N658" s="1065"/>
      <c r="O658" s="1065"/>
      <c r="P658" s="1065"/>
      <c r="Q658" s="1065"/>
      <c r="R658" s="1065"/>
      <c r="S658" s="1065"/>
      <c r="T658" s="1066"/>
      <c r="U658" s="921"/>
      <c r="V658" s="353"/>
      <c r="W658" s="466"/>
      <c r="X658" s="466"/>
      <c r="Y658" s="466"/>
      <c r="Z658" s="466"/>
      <c r="AA658" s="466"/>
      <c r="AB658" s="70"/>
      <c r="AC658" s="70"/>
      <c r="AD658" s="70"/>
      <c r="AE658" s="1067"/>
      <c r="AF658" s="752"/>
      <c r="AG658" s="4484"/>
      <c r="AH658" s="4484" t="s">
        <v>6298</v>
      </c>
      <c r="AI658" s="4938" t="s">
        <v>661</v>
      </c>
      <c r="AJ658" s="2275" t="s">
        <v>1868</v>
      </c>
      <c r="AK658" s="2275" t="s">
        <v>733</v>
      </c>
      <c r="AL658" s="4153" t="s">
        <v>1754</v>
      </c>
      <c r="AM658" s="4292">
        <v>4620000</v>
      </c>
      <c r="AN658" s="2253"/>
      <c r="AO658" s="4357"/>
      <c r="AP658" s="4357"/>
      <c r="AQ658" s="4958"/>
      <c r="AR658" s="4158">
        <v>2201120104</v>
      </c>
      <c r="AS658" s="2271"/>
      <c r="AT658" s="4158"/>
      <c r="AU658" s="2274"/>
      <c r="AV658" s="2274"/>
      <c r="AW658" s="4944"/>
      <c r="AX658" s="4944"/>
      <c r="AY658" s="2271">
        <v>4620000</v>
      </c>
      <c r="AZ658" s="2271"/>
      <c r="BA658" s="2271" t="s">
        <v>2068</v>
      </c>
      <c r="BB658" s="2271" t="s">
        <v>2436</v>
      </c>
      <c r="BC658" s="2271" t="s">
        <v>1871</v>
      </c>
      <c r="BD658" s="2271" t="s">
        <v>2492</v>
      </c>
      <c r="BE658" s="4151"/>
      <c r="BF658" s="4764">
        <v>4620000</v>
      </c>
      <c r="BG658" s="4158">
        <v>2017001032</v>
      </c>
      <c r="BH658" s="4142">
        <v>39639</v>
      </c>
      <c r="BI658" s="4764">
        <v>4620000</v>
      </c>
      <c r="BJ658" s="4152">
        <v>42926</v>
      </c>
      <c r="BK658" s="4152">
        <v>43095</v>
      </c>
      <c r="BL658" s="2024"/>
      <c r="BM658" s="2169"/>
      <c r="BN658" s="1902"/>
      <c r="BO658" s="1878"/>
      <c r="BP658" s="1878"/>
      <c r="BQ658" s="1915"/>
      <c r="BR658" s="2106"/>
      <c r="BS658" s="2106"/>
      <c r="BT658" s="2106"/>
      <c r="BU658" s="2106"/>
      <c r="BV658" s="2106"/>
      <c r="BW658" s="2106"/>
      <c r="BX658" s="2106"/>
      <c r="BY658" s="2106"/>
      <c r="BZ658" s="2106"/>
      <c r="CA658" s="2106"/>
      <c r="CB658" s="2106"/>
      <c r="CC658" s="2106"/>
      <c r="CD658" s="1966"/>
    </row>
    <row r="659" spans="1:82" s="839" customFormat="1" ht="21" customHeight="1" x14ac:dyDescent="0.2">
      <c r="A659" s="760" t="s">
        <v>161</v>
      </c>
      <c r="B659" s="761" t="s">
        <v>1597</v>
      </c>
      <c r="C659" s="762" t="s">
        <v>1598</v>
      </c>
      <c r="D659" s="205">
        <v>84</v>
      </c>
      <c r="E659" s="575" t="s">
        <v>2566</v>
      </c>
      <c r="F659" s="608" t="s">
        <v>2462</v>
      </c>
      <c r="G659" s="612">
        <v>1</v>
      </c>
      <c r="H659" s="612" t="s">
        <v>1</v>
      </c>
      <c r="I659" s="789">
        <v>1</v>
      </c>
      <c r="J659" s="454">
        <v>1</v>
      </c>
      <c r="K659" s="538"/>
      <c r="L659" s="751"/>
      <c r="M659" s="1065"/>
      <c r="N659" s="1065"/>
      <c r="O659" s="1065"/>
      <c r="P659" s="1065"/>
      <c r="Q659" s="1065"/>
      <c r="R659" s="1065"/>
      <c r="S659" s="1065"/>
      <c r="T659" s="1065"/>
      <c r="U659" s="833"/>
      <c r="V659" s="466"/>
      <c r="W659" s="466"/>
      <c r="X659" s="466"/>
      <c r="Y659" s="466"/>
      <c r="Z659" s="466"/>
      <c r="AA659" s="466"/>
      <c r="AB659" s="70"/>
      <c r="AC659" s="70"/>
      <c r="AD659" s="70"/>
      <c r="AE659" s="70"/>
      <c r="AF659" s="770"/>
      <c r="AG659" s="4959"/>
      <c r="AH659" s="4959" t="s">
        <v>6299</v>
      </c>
      <c r="AI659" s="4960" t="s">
        <v>795</v>
      </c>
      <c r="AJ659" s="4728" t="s">
        <v>1868</v>
      </c>
      <c r="AK659" s="2275" t="s">
        <v>2493</v>
      </c>
      <c r="AL659" s="4153" t="s">
        <v>1754</v>
      </c>
      <c r="AM659" s="2275">
        <v>10966667</v>
      </c>
      <c r="AN659" s="4357"/>
      <c r="AO659" s="4357"/>
      <c r="AP659" s="4357"/>
      <c r="AQ659" s="4357"/>
      <c r="AR659" s="4158">
        <v>2201120104</v>
      </c>
      <c r="AS659" s="4149"/>
      <c r="AT659" s="4150"/>
      <c r="AU659" s="4961"/>
      <c r="AV659" s="4961"/>
      <c r="AW659" s="4962"/>
      <c r="AX659" s="4932"/>
      <c r="AY659" s="2271">
        <v>10966667</v>
      </c>
      <c r="AZ659" s="2271"/>
      <c r="BA659" s="2271" t="s">
        <v>2068</v>
      </c>
      <c r="BB659" s="4149" t="s">
        <v>2494</v>
      </c>
      <c r="BC659" s="2271" t="s">
        <v>2495</v>
      </c>
      <c r="BD659" s="4149" t="s">
        <v>2496</v>
      </c>
      <c r="BE659" s="4151"/>
      <c r="BF659" s="4764">
        <v>10966667</v>
      </c>
      <c r="BG659" s="4158">
        <v>2017001185</v>
      </c>
      <c r="BH659" s="4142">
        <v>42956</v>
      </c>
      <c r="BI659" s="4764">
        <v>10966667</v>
      </c>
      <c r="BJ659" s="4963">
        <v>42956</v>
      </c>
      <c r="BK659" s="4152">
        <v>43091</v>
      </c>
      <c r="BL659" s="2307"/>
      <c r="BM659" s="4964"/>
      <c r="BN659" s="1902"/>
      <c r="BO659" s="1878"/>
      <c r="BP659" s="1878"/>
      <c r="BQ659" s="1915"/>
      <c r="BR659" s="2313"/>
      <c r="BS659" s="1921"/>
      <c r="BT659" s="1921"/>
      <c r="BU659" s="1921"/>
      <c r="BV659" s="1921"/>
      <c r="BW659" s="1921"/>
      <c r="BX659" s="1921"/>
      <c r="BY659" s="1921"/>
      <c r="BZ659" s="1921"/>
      <c r="CA659" s="1921"/>
      <c r="CB659" s="1921"/>
      <c r="CC659" s="2310"/>
      <c r="CD659" s="2298"/>
    </row>
    <row r="660" spans="1:82" s="839" customFormat="1" ht="21" customHeight="1" x14ac:dyDescent="0.2">
      <c r="A660" s="760" t="s">
        <v>161</v>
      </c>
      <c r="B660" s="761" t="s">
        <v>1597</v>
      </c>
      <c r="C660" s="762" t="s">
        <v>1598</v>
      </c>
      <c r="D660" s="205">
        <v>84</v>
      </c>
      <c r="E660" s="575" t="s">
        <v>2567</v>
      </c>
      <c r="F660" s="608" t="s">
        <v>2462</v>
      </c>
      <c r="G660" s="612">
        <v>1</v>
      </c>
      <c r="H660" s="612" t="s">
        <v>1</v>
      </c>
      <c r="I660" s="789">
        <v>1</v>
      </c>
      <c r="J660" s="454">
        <v>1</v>
      </c>
      <c r="K660" s="538"/>
      <c r="L660" s="751"/>
      <c r="M660" s="1065"/>
      <c r="N660" s="1065"/>
      <c r="O660" s="1065"/>
      <c r="P660" s="1065"/>
      <c r="Q660" s="1065"/>
      <c r="R660" s="1065"/>
      <c r="S660" s="1065"/>
      <c r="T660" s="1065"/>
      <c r="U660" s="833"/>
      <c r="V660" s="466"/>
      <c r="W660" s="466"/>
      <c r="X660" s="466"/>
      <c r="Y660" s="466"/>
      <c r="Z660" s="466"/>
      <c r="AA660" s="466"/>
      <c r="AB660" s="70"/>
      <c r="AC660" s="70"/>
      <c r="AD660" s="70"/>
      <c r="AE660" s="70"/>
      <c r="AF660" s="770"/>
      <c r="AG660" s="4484"/>
      <c r="AH660" s="4484" t="s">
        <v>6299</v>
      </c>
      <c r="AI660" s="4938" t="s">
        <v>795</v>
      </c>
      <c r="AJ660" s="2275" t="s">
        <v>2497</v>
      </c>
      <c r="AK660" s="2275" t="s">
        <v>2493</v>
      </c>
      <c r="AL660" s="4153" t="s">
        <v>1754</v>
      </c>
      <c r="AM660" s="4156">
        <v>10966667</v>
      </c>
      <c r="AN660" s="4357"/>
      <c r="AO660" s="4357"/>
      <c r="AP660" s="4357"/>
      <c r="AQ660" s="4357"/>
      <c r="AR660" s="4158">
        <v>2201120104</v>
      </c>
      <c r="AS660" s="2271"/>
      <c r="AT660" s="4158"/>
      <c r="AU660" s="2274"/>
      <c r="AV660" s="2274"/>
      <c r="AW660" s="4944"/>
      <c r="AX660" s="4932"/>
      <c r="AY660" s="2271">
        <v>10966667</v>
      </c>
      <c r="AZ660" s="2271"/>
      <c r="BA660" s="2271" t="s">
        <v>2068</v>
      </c>
      <c r="BB660" s="2271" t="s">
        <v>2498</v>
      </c>
      <c r="BC660" s="4149" t="s">
        <v>2495</v>
      </c>
      <c r="BD660" s="2271" t="s">
        <v>2499</v>
      </c>
      <c r="BE660" s="4965"/>
      <c r="BF660" s="4764">
        <v>10966667</v>
      </c>
      <c r="BG660" s="4158">
        <v>2017001186</v>
      </c>
      <c r="BH660" s="4142">
        <v>39303</v>
      </c>
      <c r="BI660" s="4764">
        <v>10966667</v>
      </c>
      <c r="BJ660" s="4152">
        <v>42956</v>
      </c>
      <c r="BK660" s="4152">
        <v>43091</v>
      </c>
      <c r="BL660" s="2132"/>
      <c r="BM660" s="4966"/>
      <c r="BN660" s="1902"/>
      <c r="BO660" s="1878"/>
      <c r="BP660" s="1878"/>
      <c r="BQ660" s="1915"/>
      <c r="BR660" s="2134"/>
      <c r="BS660" s="2135"/>
      <c r="BT660" s="2135"/>
      <c r="BU660" s="2135"/>
      <c r="BV660" s="2135"/>
      <c r="BW660" s="2135"/>
      <c r="BX660" s="2135"/>
      <c r="BY660" s="2135"/>
      <c r="BZ660" s="2135"/>
      <c r="CA660" s="2135"/>
      <c r="CB660" s="2135"/>
      <c r="CC660" s="2136"/>
      <c r="CD660" s="2299"/>
    </row>
    <row r="661" spans="1:82" s="839" customFormat="1" ht="21" customHeight="1" x14ac:dyDescent="0.2">
      <c r="A661" s="760" t="s">
        <v>161</v>
      </c>
      <c r="B661" s="761" t="s">
        <v>1597</v>
      </c>
      <c r="C661" s="762" t="s">
        <v>1598</v>
      </c>
      <c r="D661" s="205">
        <v>84</v>
      </c>
      <c r="E661" s="575" t="s">
        <v>2568</v>
      </c>
      <c r="F661" s="608" t="s">
        <v>2462</v>
      </c>
      <c r="G661" s="612">
        <v>1</v>
      </c>
      <c r="H661" s="612" t="s">
        <v>1</v>
      </c>
      <c r="I661" s="789">
        <v>1</v>
      </c>
      <c r="J661" s="454">
        <v>1</v>
      </c>
      <c r="K661" s="538"/>
      <c r="L661" s="751"/>
      <c r="M661" s="1065"/>
      <c r="N661" s="1065"/>
      <c r="O661" s="1065"/>
      <c r="P661" s="1065"/>
      <c r="Q661" s="1065"/>
      <c r="R661" s="1065"/>
      <c r="S661" s="1065"/>
      <c r="T661" s="1065"/>
      <c r="U661" s="833"/>
      <c r="V661" s="466"/>
      <c r="W661" s="466"/>
      <c r="X661" s="466"/>
      <c r="Y661" s="466"/>
      <c r="Z661" s="466"/>
      <c r="AA661" s="466"/>
      <c r="AB661" s="70"/>
      <c r="AC661" s="70"/>
      <c r="AD661" s="70"/>
      <c r="AE661" s="70"/>
      <c r="AF661" s="770"/>
      <c r="AG661" s="4959"/>
      <c r="AH661" s="4959" t="s">
        <v>2463</v>
      </c>
      <c r="AI661" s="4960" t="s">
        <v>1737</v>
      </c>
      <c r="AJ661" s="4728" t="s">
        <v>432</v>
      </c>
      <c r="AK661" s="2275" t="s">
        <v>2493</v>
      </c>
      <c r="AL661" s="4153" t="s">
        <v>1754</v>
      </c>
      <c r="AM661" s="4156">
        <v>1587000</v>
      </c>
      <c r="AN661" s="4357"/>
      <c r="AO661" s="4357"/>
      <c r="AP661" s="4357"/>
      <c r="AQ661" s="4357"/>
      <c r="AR661" s="4158">
        <v>22011120104</v>
      </c>
      <c r="AS661" s="4149"/>
      <c r="AT661" s="4150"/>
      <c r="AU661" s="4961"/>
      <c r="AV661" s="4961"/>
      <c r="AW661" s="4932"/>
      <c r="AX661" s="4932"/>
      <c r="AY661" s="2271">
        <v>1587000</v>
      </c>
      <c r="AZ661" s="2271" t="s">
        <v>2471</v>
      </c>
      <c r="BA661" s="2271" t="s">
        <v>2068</v>
      </c>
      <c r="BB661" s="2271" t="s">
        <v>2472</v>
      </c>
      <c r="BC661" s="4437" t="s">
        <v>2473</v>
      </c>
      <c r="BD661" s="2271" t="s">
        <v>2500</v>
      </c>
      <c r="BE661" s="4965"/>
      <c r="BF661" s="4967">
        <v>1587000</v>
      </c>
      <c r="BG661" s="4150">
        <v>2017001640</v>
      </c>
      <c r="BH661" s="4142">
        <v>43062</v>
      </c>
      <c r="BI661" s="4764">
        <v>1587000</v>
      </c>
      <c r="BJ661" s="4152">
        <v>43062</v>
      </c>
      <c r="BK661" s="4968">
        <v>43092</v>
      </c>
      <c r="BL661" s="2132"/>
      <c r="BM661" s="4966"/>
      <c r="BN661" s="1902"/>
      <c r="BO661" s="1878"/>
      <c r="BP661" s="1878"/>
      <c r="BQ661" s="1915"/>
      <c r="BR661" s="2134"/>
      <c r="BS661" s="2135"/>
      <c r="BT661" s="2135"/>
      <c r="BU661" s="2135"/>
      <c r="BV661" s="2135"/>
      <c r="BW661" s="2135"/>
      <c r="BX661" s="2135"/>
      <c r="BY661" s="2135"/>
      <c r="BZ661" s="2135"/>
      <c r="CA661" s="2135"/>
      <c r="CB661" s="2135"/>
      <c r="CC661" s="2136"/>
      <c r="CD661" s="2299"/>
    </row>
    <row r="662" spans="1:82" s="839" customFormat="1" ht="21" customHeight="1" thickBot="1" x14ac:dyDescent="0.25">
      <c r="A662" s="841" t="s">
        <v>161</v>
      </c>
      <c r="B662" s="842" t="s">
        <v>1597</v>
      </c>
      <c r="C662" s="942" t="s">
        <v>1598</v>
      </c>
      <c r="D662" s="934">
        <v>84</v>
      </c>
      <c r="E662" s="581" t="s">
        <v>2461</v>
      </c>
      <c r="F662" s="609" t="s">
        <v>2462</v>
      </c>
      <c r="G662" s="618">
        <v>1</v>
      </c>
      <c r="H662" s="618" t="s">
        <v>1</v>
      </c>
      <c r="I662" s="960">
        <v>1</v>
      </c>
      <c r="J662" s="496">
        <v>1</v>
      </c>
      <c r="K662" s="538"/>
      <c r="L662" s="919"/>
      <c r="M662" s="920"/>
      <c r="N662" s="920"/>
      <c r="O662" s="920"/>
      <c r="P662" s="920"/>
      <c r="Q662" s="920"/>
      <c r="R662" s="920"/>
      <c r="S662" s="920"/>
      <c r="T662" s="920"/>
      <c r="U662" s="833">
        <f t="shared" si="111"/>
        <v>0</v>
      </c>
      <c r="V662" s="893"/>
      <c r="W662" s="893"/>
      <c r="X662" s="466"/>
      <c r="Y662" s="466"/>
      <c r="Z662" s="466"/>
      <c r="AA662" s="466"/>
      <c r="AB662" s="58"/>
      <c r="AC662" s="58"/>
      <c r="AD662" s="58"/>
      <c r="AE662" s="58"/>
      <c r="AF662" s="851"/>
      <c r="AG662" s="4969"/>
      <c r="AH662" s="4970" t="s">
        <v>6300</v>
      </c>
      <c r="AI662" s="4970" t="s">
        <v>719</v>
      </c>
      <c r="AJ662" s="4971" t="s">
        <v>1909</v>
      </c>
      <c r="AK662" s="2275" t="s">
        <v>2493</v>
      </c>
      <c r="AL662" s="4153" t="s">
        <v>1754</v>
      </c>
      <c r="AM662" s="4156">
        <v>51750000</v>
      </c>
      <c r="AN662" s="4652"/>
      <c r="AO662" s="4195"/>
      <c r="AP662" s="4195"/>
      <c r="AQ662" s="4195"/>
      <c r="AR662" s="4158">
        <v>2201120104</v>
      </c>
      <c r="AS662" s="4972"/>
      <c r="AT662" s="4970"/>
      <c r="AU662" s="4973"/>
      <c r="AV662" s="4961"/>
      <c r="AW662" s="4932"/>
      <c r="AX662" s="4932"/>
      <c r="AY662" s="2271">
        <v>51750000</v>
      </c>
      <c r="AZ662" s="2271"/>
      <c r="BA662" s="2271" t="s">
        <v>2068</v>
      </c>
      <c r="BB662" s="2271" t="s">
        <v>2488</v>
      </c>
      <c r="BC662" s="2271" t="s">
        <v>2489</v>
      </c>
      <c r="BD662" s="2271" t="s">
        <v>2501</v>
      </c>
      <c r="BE662" s="4151"/>
      <c r="BF662" s="4974">
        <v>51750000</v>
      </c>
      <c r="BG662" s="4970">
        <v>2017001346</v>
      </c>
      <c r="BH662" s="4975">
        <v>43000</v>
      </c>
      <c r="BI662" s="4974">
        <v>51750000</v>
      </c>
      <c r="BJ662" s="4142">
        <v>43000</v>
      </c>
      <c r="BK662" s="4152">
        <v>43095</v>
      </c>
      <c r="BL662" s="2024">
        <f>BF662-BI662</f>
        <v>0</v>
      </c>
      <c r="BM662" s="2169"/>
      <c r="BN662" s="1902"/>
      <c r="BO662" s="1878"/>
      <c r="BP662" s="1878"/>
      <c r="BQ662" s="1915"/>
      <c r="BR662" s="2120"/>
      <c r="BS662" s="1913"/>
      <c r="BT662" s="1913"/>
      <c r="BU662" s="1913"/>
      <c r="BV662" s="1913"/>
      <c r="BW662" s="1913"/>
      <c r="BX662" s="1913"/>
      <c r="BY662" s="1913"/>
      <c r="BZ662" s="1913"/>
      <c r="CA662" s="1913"/>
      <c r="CB662" s="1913"/>
      <c r="CC662" s="2121"/>
      <c r="CD662" s="1966" t="s">
        <v>1713</v>
      </c>
    </row>
    <row r="663" spans="1:82" ht="30" customHeight="1" x14ac:dyDescent="0.2">
      <c r="A663" s="59" t="s">
        <v>161</v>
      </c>
      <c r="B663" s="60" t="s">
        <v>1597</v>
      </c>
      <c r="C663" s="72" t="s">
        <v>1598</v>
      </c>
      <c r="D663" s="163">
        <v>85</v>
      </c>
      <c r="E663" s="615" t="s">
        <v>1599</v>
      </c>
      <c r="F663" s="67" t="s">
        <v>1600</v>
      </c>
      <c r="G663" s="69">
        <v>0</v>
      </c>
      <c r="H663" s="69" t="s">
        <v>0</v>
      </c>
      <c r="I663" s="69">
        <v>30</v>
      </c>
      <c r="J663" s="493">
        <v>8</v>
      </c>
      <c r="K663" s="50"/>
      <c r="L663" s="744">
        <f t="shared" ref="L663" si="114">+M663+N663+O663+P663+Q663+R663+S663+T663</f>
        <v>0</v>
      </c>
      <c r="M663" s="746"/>
      <c r="N663" s="746"/>
      <c r="O663" s="746"/>
      <c r="P663" s="746"/>
      <c r="Q663" s="746"/>
      <c r="R663" s="746"/>
      <c r="S663" s="746"/>
      <c r="T663" s="746"/>
      <c r="U663" s="747">
        <f t="shared" ref="U663:U702" si="115">V663+W663+X663+Y663+Z663+AA663+AB663+AC663+AD663+AE663+AF663</f>
        <v>0</v>
      </c>
      <c r="V663" s="52"/>
      <c r="W663" s="52"/>
      <c r="X663" s="52"/>
      <c r="Y663" s="52"/>
      <c r="Z663" s="52"/>
      <c r="AA663" s="52"/>
      <c r="AB663" s="52"/>
      <c r="AC663" s="52"/>
      <c r="AD663" s="52"/>
      <c r="AE663" s="52"/>
      <c r="AF663" s="52"/>
      <c r="AG663" s="4704">
        <v>80101601</v>
      </c>
      <c r="AH663" s="4705" t="s">
        <v>1555</v>
      </c>
      <c r="AI663" s="4705" t="s">
        <v>1556</v>
      </c>
      <c r="AJ663" s="4705" t="s">
        <v>410</v>
      </c>
      <c r="AK663" s="4705" t="s">
        <v>1557</v>
      </c>
      <c r="AL663" s="4705" t="s">
        <v>1558</v>
      </c>
      <c r="AM663" s="4706">
        <v>7708170</v>
      </c>
      <c r="AN663" s="4706">
        <v>7708170</v>
      </c>
      <c r="AO663" s="4705" t="s">
        <v>250</v>
      </c>
      <c r="AP663" s="4705" t="s">
        <v>734</v>
      </c>
      <c r="AQ663" s="4705" t="s">
        <v>1559</v>
      </c>
      <c r="AR663" s="4705">
        <v>2201070605</v>
      </c>
      <c r="AS663" s="1849" t="s">
        <v>5875</v>
      </c>
      <c r="AT663" s="4705"/>
      <c r="AU663" s="4707">
        <v>1</v>
      </c>
      <c r="AV663" s="2748">
        <v>1</v>
      </c>
      <c r="AW663" s="1849" t="s">
        <v>1582</v>
      </c>
      <c r="AX663" s="4707" t="s">
        <v>1563</v>
      </c>
      <c r="AY663" s="3430"/>
      <c r="AZ663" s="1594"/>
      <c r="BA663" s="1459"/>
      <c r="BB663" s="4708"/>
      <c r="BC663" s="1459"/>
      <c r="BD663" s="1459"/>
      <c r="BE663" s="4235"/>
      <c r="BF663" s="4236"/>
      <c r="BG663" s="4235"/>
      <c r="BH663" s="4235"/>
      <c r="BI663" s="4709"/>
      <c r="BJ663" s="4710"/>
      <c r="BK663" s="1860"/>
      <c r="BL663" s="1859">
        <f t="shared" si="109"/>
        <v>0</v>
      </c>
      <c r="BM663" s="2014">
        <f>L663-(BI663+BI664+BI665)</f>
        <v>0</v>
      </c>
      <c r="BN663" s="1902"/>
      <c r="BO663" s="1878"/>
      <c r="BP663" s="1878"/>
      <c r="BQ663" s="1915"/>
      <c r="BR663" s="2045"/>
      <c r="BS663" s="1861"/>
      <c r="BT663" s="1861"/>
      <c r="BU663" s="1861"/>
      <c r="BV663" s="1861"/>
      <c r="BW663" s="1861"/>
      <c r="BX663" s="1861"/>
      <c r="BY663" s="1861"/>
      <c r="BZ663" s="1861"/>
      <c r="CA663" s="1861"/>
      <c r="CB663" s="1861"/>
      <c r="CC663" s="1861"/>
      <c r="CD663" s="1978" t="s">
        <v>1567</v>
      </c>
    </row>
    <row r="664" spans="1:82" ht="40.5" customHeight="1" x14ac:dyDescent="0.2">
      <c r="A664" s="748" t="s">
        <v>161</v>
      </c>
      <c r="B664" s="765" t="s">
        <v>1597</v>
      </c>
      <c r="C664" s="766" t="s">
        <v>1598</v>
      </c>
      <c r="D664" s="460">
        <v>85</v>
      </c>
      <c r="E664" s="616" t="s">
        <v>1599</v>
      </c>
      <c r="F664" s="608" t="s">
        <v>1600</v>
      </c>
      <c r="G664" s="612">
        <v>0</v>
      </c>
      <c r="H664" s="612" t="s">
        <v>0</v>
      </c>
      <c r="I664" s="612">
        <v>30</v>
      </c>
      <c r="J664" s="454">
        <v>8</v>
      </c>
      <c r="K664" s="538"/>
      <c r="L664" s="751"/>
      <c r="M664" s="752"/>
      <c r="N664" s="752"/>
      <c r="O664" s="752"/>
      <c r="P664" s="752"/>
      <c r="Q664" s="752"/>
      <c r="R664" s="752"/>
      <c r="S664" s="752"/>
      <c r="T664" s="752"/>
      <c r="U664" s="753">
        <f t="shared" si="115"/>
        <v>0</v>
      </c>
      <c r="V664" s="466"/>
      <c r="W664" s="466"/>
      <c r="X664" s="466"/>
      <c r="Y664" s="466"/>
      <c r="Z664" s="466"/>
      <c r="AA664" s="466"/>
      <c r="AB664" s="466"/>
      <c r="AC664" s="466"/>
      <c r="AD664" s="466"/>
      <c r="AE664" s="466"/>
      <c r="AF664" s="466"/>
      <c r="AG664" s="1147"/>
      <c r="AH664" s="2018"/>
      <c r="AI664" s="2018"/>
      <c r="AJ664" s="2018"/>
      <c r="AK664" s="2018"/>
      <c r="AL664" s="2018"/>
      <c r="AM664" s="2019"/>
      <c r="AN664" s="2019"/>
      <c r="AO664" s="2018"/>
      <c r="AP664" s="2018"/>
      <c r="AQ664" s="2018"/>
      <c r="AR664" s="2018"/>
      <c r="AS664" s="2198"/>
      <c r="AT664" s="4626" t="s">
        <v>1568</v>
      </c>
      <c r="AU664" s="4629">
        <v>1</v>
      </c>
      <c r="AV664" s="3494">
        <v>1</v>
      </c>
      <c r="AW664" s="2198" t="s">
        <v>1556</v>
      </c>
      <c r="AX664" s="4629" t="s">
        <v>1563</v>
      </c>
      <c r="AY664" s="4630"/>
      <c r="AZ664" s="1423"/>
      <c r="BA664" s="1423"/>
      <c r="BB664" s="1423"/>
      <c r="BC664" s="1423"/>
      <c r="BD664" s="1423"/>
      <c r="BE664" s="2276"/>
      <c r="BF664" s="2277"/>
      <c r="BG664" s="2276"/>
      <c r="BH664" s="2276"/>
      <c r="BI664" s="2277"/>
      <c r="BJ664" s="2276"/>
      <c r="BK664" s="2169"/>
      <c r="BL664" s="2024">
        <f t="shared" si="109"/>
        <v>0</v>
      </c>
      <c r="BM664" s="2025"/>
      <c r="BN664" s="1902"/>
      <c r="BO664" s="1878"/>
      <c r="BP664" s="1878"/>
      <c r="BQ664" s="1915"/>
      <c r="BR664" s="2105"/>
      <c r="BS664" s="2106"/>
      <c r="BT664" s="2106"/>
      <c r="BU664" s="2106"/>
      <c r="BV664" s="2106"/>
      <c r="BW664" s="2106"/>
      <c r="BX664" s="2106"/>
      <c r="BY664" s="2106"/>
      <c r="BZ664" s="2106"/>
      <c r="CA664" s="2106"/>
      <c r="CB664" s="2106"/>
      <c r="CC664" s="2106"/>
      <c r="CD664" s="2028" t="s">
        <v>1567</v>
      </c>
    </row>
    <row r="665" spans="1:82" ht="36" customHeight="1" thickBot="1" x14ac:dyDescent="0.25">
      <c r="A665" s="754" t="s">
        <v>161</v>
      </c>
      <c r="B665" s="767" t="s">
        <v>1597</v>
      </c>
      <c r="C665" s="768" t="s">
        <v>1598</v>
      </c>
      <c r="D665" s="431">
        <v>85</v>
      </c>
      <c r="E665" s="617" t="s">
        <v>1599</v>
      </c>
      <c r="F665" s="609" t="s">
        <v>1600</v>
      </c>
      <c r="G665" s="618">
        <v>0</v>
      </c>
      <c r="H665" s="618" t="s">
        <v>0</v>
      </c>
      <c r="I665" s="618">
        <v>30</v>
      </c>
      <c r="J665" s="496">
        <v>8</v>
      </c>
      <c r="K665" s="544"/>
      <c r="L665" s="757"/>
      <c r="M665" s="758"/>
      <c r="N665" s="758"/>
      <c r="O665" s="758"/>
      <c r="P665" s="758"/>
      <c r="Q665" s="758"/>
      <c r="R665" s="758"/>
      <c r="S665" s="758"/>
      <c r="T665" s="758"/>
      <c r="U665" s="759">
        <f t="shared" si="115"/>
        <v>0</v>
      </c>
      <c r="V665" s="474"/>
      <c r="W665" s="474"/>
      <c r="X665" s="474"/>
      <c r="Y665" s="474"/>
      <c r="Z665" s="474"/>
      <c r="AA665" s="474"/>
      <c r="AB665" s="474"/>
      <c r="AC665" s="474"/>
      <c r="AD665" s="474"/>
      <c r="AE665" s="474"/>
      <c r="AF665" s="474"/>
      <c r="AG665" s="4976"/>
      <c r="AH665" s="4977"/>
      <c r="AI665" s="4977"/>
      <c r="AJ665" s="4977"/>
      <c r="AK665" s="4977"/>
      <c r="AL665" s="4977"/>
      <c r="AM665" s="4978"/>
      <c r="AN665" s="4978"/>
      <c r="AO665" s="4977"/>
      <c r="AP665" s="2030"/>
      <c r="AQ665" s="2030"/>
      <c r="AR665" s="2030"/>
      <c r="AS665" s="1996"/>
      <c r="AT665" s="4392"/>
      <c r="AU665" s="3185"/>
      <c r="AV665" s="1998"/>
      <c r="AW665" s="1996"/>
      <c r="AX665" s="1996"/>
      <c r="AY665" s="3035"/>
      <c r="AZ665" s="1502"/>
      <c r="BA665" s="1502"/>
      <c r="BB665" s="1502"/>
      <c r="BC665" s="1502"/>
      <c r="BD665" s="1502"/>
      <c r="BE665" s="2280"/>
      <c r="BF665" s="2281"/>
      <c r="BG665" s="2280"/>
      <c r="BH665" s="2280"/>
      <c r="BI665" s="2281"/>
      <c r="BJ665" s="2280"/>
      <c r="BK665" s="1912"/>
      <c r="BL665" s="1911">
        <f t="shared" si="109"/>
        <v>0</v>
      </c>
      <c r="BM665" s="2036"/>
      <c r="BN665" s="1902"/>
      <c r="BO665" s="1878"/>
      <c r="BP665" s="1878"/>
      <c r="BQ665" s="1915"/>
      <c r="BR665" s="2120"/>
      <c r="BS665" s="1913"/>
      <c r="BT665" s="1913"/>
      <c r="BU665" s="1913"/>
      <c r="BV665" s="1913"/>
      <c r="BW665" s="1913"/>
      <c r="BX665" s="1913"/>
      <c r="BY665" s="1913"/>
      <c r="BZ665" s="1913"/>
      <c r="CA665" s="1913"/>
      <c r="CB665" s="1913"/>
      <c r="CC665" s="1913"/>
      <c r="CD665" s="2039" t="s">
        <v>1567</v>
      </c>
    </row>
    <row r="666" spans="1:82" ht="21" customHeight="1" thickBot="1" x14ac:dyDescent="0.25">
      <c r="A666" s="59" t="s">
        <v>161</v>
      </c>
      <c r="B666" s="60" t="s">
        <v>1597</v>
      </c>
      <c r="C666" s="72" t="s">
        <v>1598</v>
      </c>
      <c r="D666" s="163">
        <v>86</v>
      </c>
      <c r="E666" s="47" t="s">
        <v>2556</v>
      </c>
      <c r="F666" s="67" t="s">
        <v>2557</v>
      </c>
      <c r="G666" s="49">
        <v>1</v>
      </c>
      <c r="H666" s="49" t="s">
        <v>1</v>
      </c>
      <c r="I666" s="939">
        <v>1</v>
      </c>
      <c r="J666" s="493">
        <v>1</v>
      </c>
      <c r="K666" s="1077" t="s">
        <v>2524</v>
      </c>
      <c r="L666" s="744">
        <f>+M666+N666+O666+P666+Q666+R666+S666+T666</f>
        <v>61498000</v>
      </c>
      <c r="M666" s="1021">
        <v>61498000</v>
      </c>
      <c r="N666" s="52"/>
      <c r="O666" s="52"/>
      <c r="P666" s="52"/>
      <c r="Q666" s="52"/>
      <c r="R666" s="52"/>
      <c r="S666" s="746"/>
      <c r="T666" s="746"/>
      <c r="U666" s="747">
        <f t="shared" si="115"/>
        <v>61498000</v>
      </c>
      <c r="V666" s="1021">
        <v>61498000</v>
      </c>
      <c r="W666" s="52"/>
      <c r="X666" s="52"/>
      <c r="Y666" s="52"/>
      <c r="Z666" s="52"/>
      <c r="AA666" s="52"/>
      <c r="AB666" s="52"/>
      <c r="AC666" s="52"/>
      <c r="AD666" s="52"/>
      <c r="AE666" s="52"/>
      <c r="AF666" s="52"/>
      <c r="AG666" s="4637">
        <v>80111601</v>
      </c>
      <c r="AH666" s="4638" t="s">
        <v>2558</v>
      </c>
      <c r="AI666" s="4639" t="s">
        <v>2559</v>
      </c>
      <c r="AJ666" s="4639" t="s">
        <v>277</v>
      </c>
      <c r="AK666" s="4639"/>
      <c r="AL666" s="1520" t="s">
        <v>1558</v>
      </c>
      <c r="AM666" s="4640">
        <v>15500000</v>
      </c>
      <c r="AN666" s="4640">
        <v>15500000</v>
      </c>
      <c r="AO666" s="1520" t="s">
        <v>250</v>
      </c>
      <c r="AP666" s="4639"/>
      <c r="AQ666" s="4638" t="s">
        <v>2539</v>
      </c>
      <c r="AR666" s="4641">
        <v>2201120201</v>
      </c>
      <c r="AS666" s="4979" t="s">
        <v>5876</v>
      </c>
      <c r="AT666" s="4643" t="s">
        <v>2560</v>
      </c>
      <c r="AU666" s="4644">
        <v>100</v>
      </c>
      <c r="AV666" s="4682">
        <v>100</v>
      </c>
      <c r="AW666" s="4645" t="s">
        <v>2559</v>
      </c>
      <c r="AX666" s="4645" t="s">
        <v>2534</v>
      </c>
      <c r="AY666" s="4683">
        <v>15500000</v>
      </c>
      <c r="AZ666" s="4646" t="s">
        <v>2561</v>
      </c>
      <c r="BA666" s="1527" t="s">
        <v>819</v>
      </c>
      <c r="BB666" s="1527" t="s">
        <v>2562</v>
      </c>
      <c r="BC666" s="3082" t="s">
        <v>2558</v>
      </c>
      <c r="BD666" s="1527" t="s">
        <v>2563</v>
      </c>
      <c r="BE666" s="4647">
        <v>42779</v>
      </c>
      <c r="BF666" s="4640">
        <v>15500000</v>
      </c>
      <c r="BG666" s="4648">
        <v>2017000201</v>
      </c>
      <c r="BH666" s="4647">
        <v>42779</v>
      </c>
      <c r="BI666" s="4640">
        <v>15500000</v>
      </c>
      <c r="BJ666" s="4647" t="s">
        <v>2559</v>
      </c>
      <c r="BK666" s="4639" t="s">
        <v>2534</v>
      </c>
      <c r="BL666" s="1859">
        <f t="shared" si="109"/>
        <v>0</v>
      </c>
      <c r="BM666" s="2014">
        <f>L666-(BI666+BI667+BI668+BI669+BI670+BI671)</f>
        <v>0</v>
      </c>
      <c r="BN666" s="1902"/>
      <c r="BO666" s="1878"/>
      <c r="BP666" s="1878"/>
      <c r="BQ666" s="1915"/>
      <c r="BR666" s="2045"/>
      <c r="BS666" s="1861"/>
      <c r="BT666" s="1861"/>
      <c r="BU666" s="1861"/>
      <c r="BV666" s="1861"/>
      <c r="BW666" s="1861"/>
      <c r="BX666" s="1861"/>
      <c r="BY666" s="1861"/>
      <c r="BZ666" s="1861"/>
      <c r="CA666" s="1861"/>
      <c r="CB666" s="1861"/>
      <c r="CC666" s="1862"/>
      <c r="CD666" s="1863" t="s">
        <v>2511</v>
      </c>
    </row>
    <row r="667" spans="1:82" ht="21" customHeight="1" thickBot="1" x14ac:dyDescent="0.25">
      <c r="A667" s="62" t="s">
        <v>161</v>
      </c>
      <c r="B667" s="3" t="s">
        <v>1597</v>
      </c>
      <c r="C667" s="1079" t="s">
        <v>1598</v>
      </c>
      <c r="D667" s="460">
        <v>86</v>
      </c>
      <c r="E667" s="575" t="s">
        <v>2556</v>
      </c>
      <c r="F667" s="608" t="s">
        <v>2557</v>
      </c>
      <c r="G667" s="576">
        <v>1</v>
      </c>
      <c r="H667" s="576" t="s">
        <v>1</v>
      </c>
      <c r="I667" s="941">
        <v>1</v>
      </c>
      <c r="J667" s="454">
        <v>1</v>
      </c>
      <c r="K667" s="25"/>
      <c r="L667" s="790"/>
      <c r="M667" s="791"/>
      <c r="N667" s="791"/>
      <c r="O667" s="791"/>
      <c r="P667" s="791"/>
      <c r="Q667" s="791"/>
      <c r="R667" s="791"/>
      <c r="S667" s="791"/>
      <c r="T667" s="791"/>
      <c r="U667" s="792">
        <f t="shared" si="115"/>
        <v>0</v>
      </c>
      <c r="V667" s="791"/>
      <c r="W667" s="7"/>
      <c r="X667" s="7"/>
      <c r="Y667" s="7"/>
      <c r="Z667" s="7"/>
      <c r="AA667" s="7"/>
      <c r="AB667" s="7"/>
      <c r="AC667" s="7"/>
      <c r="AD667" s="7"/>
      <c r="AE667" s="7"/>
      <c r="AF667" s="7"/>
      <c r="AG667" s="4684">
        <v>80111600</v>
      </c>
      <c r="AH667" s="4685" t="s">
        <v>2545</v>
      </c>
      <c r="AI667" s="4686" t="s">
        <v>2538</v>
      </c>
      <c r="AJ667" s="4686" t="s">
        <v>269</v>
      </c>
      <c r="AK667" s="4686"/>
      <c r="AL667" s="2512" t="s">
        <v>1558</v>
      </c>
      <c r="AM667" s="4687">
        <v>45998000</v>
      </c>
      <c r="AN667" s="4687">
        <v>45998000</v>
      </c>
      <c r="AO667" s="2795" t="s">
        <v>250</v>
      </c>
      <c r="AP667" s="4686"/>
      <c r="AQ667" s="4688" t="s">
        <v>2539</v>
      </c>
      <c r="AR667" s="4689">
        <v>2201120201</v>
      </c>
      <c r="AS667" s="4980" t="s">
        <v>5877</v>
      </c>
      <c r="AT667" s="4643" t="s">
        <v>2564</v>
      </c>
      <c r="AU667" s="4644">
        <v>1</v>
      </c>
      <c r="AV667" s="4682">
        <v>1</v>
      </c>
      <c r="AW667" s="4645" t="s">
        <v>2538</v>
      </c>
      <c r="AX667" s="4645" t="s">
        <v>2540</v>
      </c>
      <c r="AY667" s="4683">
        <v>46000000</v>
      </c>
      <c r="AZ667" s="4690" t="s">
        <v>2547</v>
      </c>
      <c r="BA667" s="2511" t="s">
        <v>819</v>
      </c>
      <c r="BB667" s="2511" t="s">
        <v>2548</v>
      </c>
      <c r="BC667" s="4691" t="s">
        <v>2545</v>
      </c>
      <c r="BD667" s="2511" t="s">
        <v>2549</v>
      </c>
      <c r="BE667" s="4692">
        <v>42811</v>
      </c>
      <c r="BF667" s="4687">
        <v>45998000</v>
      </c>
      <c r="BG667" s="4693">
        <v>2017000453</v>
      </c>
      <c r="BH667" s="4692">
        <v>42811</v>
      </c>
      <c r="BI667" s="4687">
        <v>45998000</v>
      </c>
      <c r="BJ667" s="4692" t="s">
        <v>2538</v>
      </c>
      <c r="BK667" s="4686" t="s">
        <v>2540</v>
      </c>
      <c r="BL667" s="1876">
        <f t="shared" si="109"/>
        <v>0</v>
      </c>
      <c r="BM667" s="2104"/>
      <c r="BN667" s="1902"/>
      <c r="BO667" s="1878"/>
      <c r="BP667" s="1878"/>
      <c r="BQ667" s="1915"/>
      <c r="BR667" s="2105"/>
      <c r="BS667" s="2106"/>
      <c r="BT667" s="2106"/>
      <c r="BU667" s="2106"/>
      <c r="BV667" s="2106"/>
      <c r="BW667" s="2106"/>
      <c r="BX667" s="2106"/>
      <c r="BY667" s="2106"/>
      <c r="BZ667" s="2106"/>
      <c r="CA667" s="2106"/>
      <c r="CB667" s="2106"/>
      <c r="CC667" s="2107"/>
      <c r="CD667" s="2108" t="s">
        <v>2511</v>
      </c>
    </row>
    <row r="668" spans="1:82" ht="21" customHeight="1" x14ac:dyDescent="0.2">
      <c r="A668" s="62" t="s">
        <v>161</v>
      </c>
      <c r="B668" s="3" t="s">
        <v>1597</v>
      </c>
      <c r="C668" s="1079" t="s">
        <v>1598</v>
      </c>
      <c r="D668" s="460">
        <v>86</v>
      </c>
      <c r="E668" s="575" t="s">
        <v>2556</v>
      </c>
      <c r="F668" s="608" t="s">
        <v>2557</v>
      </c>
      <c r="G668" s="576">
        <v>1</v>
      </c>
      <c r="H668" s="576" t="s">
        <v>1</v>
      </c>
      <c r="I668" s="941">
        <v>1</v>
      </c>
      <c r="J668" s="454">
        <v>1</v>
      </c>
      <c r="K668" s="25"/>
      <c r="L668" s="790"/>
      <c r="M668" s="791"/>
      <c r="N668" s="791"/>
      <c r="O668" s="791"/>
      <c r="P668" s="791"/>
      <c r="Q668" s="791"/>
      <c r="R668" s="791"/>
      <c r="S668" s="791"/>
      <c r="T668" s="791"/>
      <c r="U668" s="792">
        <f t="shared" si="115"/>
        <v>0</v>
      </c>
      <c r="V668" s="791"/>
      <c r="W668" s="7"/>
      <c r="X668" s="7"/>
      <c r="Y668" s="7"/>
      <c r="Z668" s="7"/>
      <c r="AA668" s="7"/>
      <c r="AB668" s="7"/>
      <c r="AC668" s="7"/>
      <c r="AD668" s="7"/>
      <c r="AE668" s="7"/>
      <c r="AF668" s="7"/>
      <c r="AG668" s="1864"/>
      <c r="AH668" s="2094"/>
      <c r="AI668" s="1865"/>
      <c r="AJ668" s="1865"/>
      <c r="AK668" s="1865"/>
      <c r="AL668" s="1956"/>
      <c r="AM668" s="4057"/>
      <c r="AN668" s="4057"/>
      <c r="AO668" s="1865"/>
      <c r="AP668" s="1865"/>
      <c r="AQ668" s="2094"/>
      <c r="AR668" s="2095"/>
      <c r="AS668" s="2096"/>
      <c r="AT668" s="2432"/>
      <c r="AU668" s="2523"/>
      <c r="AV668" s="2452"/>
      <c r="AW668" s="1867"/>
      <c r="AX668" s="1867"/>
      <c r="AY668" s="2976"/>
      <c r="AZ668" s="1397"/>
      <c r="BA668" s="1397"/>
      <c r="BB668" s="1397"/>
      <c r="BC668" s="1830"/>
      <c r="BD668" s="1397"/>
      <c r="BE668" s="4171"/>
      <c r="BF668" s="4557"/>
      <c r="BG668" s="4981"/>
      <c r="BH668" s="4171"/>
      <c r="BI668" s="4557"/>
      <c r="BJ668" s="4513"/>
      <c r="BK668" s="4171"/>
      <c r="BL668" s="1876">
        <f t="shared" si="109"/>
        <v>0</v>
      </c>
      <c r="BM668" s="2104"/>
      <c r="BN668" s="1902"/>
      <c r="BO668" s="1878"/>
      <c r="BP668" s="1878"/>
      <c r="BQ668" s="1915"/>
      <c r="BR668" s="2105"/>
      <c r="BS668" s="2106"/>
      <c r="BT668" s="2106"/>
      <c r="BU668" s="2106"/>
      <c r="BV668" s="2106"/>
      <c r="BW668" s="2106"/>
      <c r="BX668" s="2106"/>
      <c r="BY668" s="2106"/>
      <c r="BZ668" s="2106"/>
      <c r="CA668" s="2106"/>
      <c r="CB668" s="2106"/>
      <c r="CC668" s="2107"/>
      <c r="CD668" s="2108" t="s">
        <v>2511</v>
      </c>
    </row>
    <row r="669" spans="1:82" ht="21" customHeight="1" x14ac:dyDescent="0.2">
      <c r="A669" s="62" t="s">
        <v>161</v>
      </c>
      <c r="B669" s="3" t="s">
        <v>1597</v>
      </c>
      <c r="C669" s="1079" t="s">
        <v>1598</v>
      </c>
      <c r="D669" s="460">
        <v>86</v>
      </c>
      <c r="E669" s="575" t="s">
        <v>2556</v>
      </c>
      <c r="F669" s="608" t="s">
        <v>2557</v>
      </c>
      <c r="G669" s="576">
        <v>1</v>
      </c>
      <c r="H669" s="576" t="s">
        <v>1</v>
      </c>
      <c r="I669" s="941">
        <v>1</v>
      </c>
      <c r="J669" s="454">
        <v>1</v>
      </c>
      <c r="K669" s="25"/>
      <c r="L669" s="790"/>
      <c r="M669" s="791"/>
      <c r="N669" s="791"/>
      <c r="O669" s="791"/>
      <c r="P669" s="791"/>
      <c r="Q669" s="791"/>
      <c r="R669" s="791"/>
      <c r="S669" s="791"/>
      <c r="T669" s="791"/>
      <c r="U669" s="792">
        <f t="shared" si="115"/>
        <v>0</v>
      </c>
      <c r="V669" s="791"/>
      <c r="W669" s="7"/>
      <c r="X669" s="7"/>
      <c r="Y669" s="7"/>
      <c r="Z669" s="7"/>
      <c r="AA669" s="7"/>
      <c r="AB669" s="7"/>
      <c r="AC669" s="7"/>
      <c r="AD669" s="7"/>
      <c r="AE669" s="7"/>
      <c r="AF669" s="7"/>
      <c r="AG669" s="1864"/>
      <c r="AH669" s="2094"/>
      <c r="AI669" s="1865"/>
      <c r="AJ669" s="1865"/>
      <c r="AK669" s="1865"/>
      <c r="AL669" s="1956"/>
      <c r="AM669" s="4057"/>
      <c r="AN669" s="4057"/>
      <c r="AO669" s="1865"/>
      <c r="AP669" s="1865"/>
      <c r="AQ669" s="2094"/>
      <c r="AR669" s="2095"/>
      <c r="AS669" s="2096"/>
      <c r="AT669" s="2432"/>
      <c r="AU669" s="2523"/>
      <c r="AV669" s="2452"/>
      <c r="AW669" s="1867"/>
      <c r="AX669" s="1867"/>
      <c r="AY669" s="2976"/>
      <c r="AZ669" s="1397"/>
      <c r="BA669" s="1397"/>
      <c r="BB669" s="1397"/>
      <c r="BC669" s="1830"/>
      <c r="BD669" s="1397"/>
      <c r="BE669" s="4171"/>
      <c r="BF669" s="4557"/>
      <c r="BG669" s="4650"/>
      <c r="BH669" s="4171"/>
      <c r="BI669" s="4557"/>
      <c r="BJ669" s="4513"/>
      <c r="BK669" s="4171"/>
      <c r="BL669" s="1876">
        <f t="shared" si="109"/>
        <v>0</v>
      </c>
      <c r="BM669" s="2104"/>
      <c r="BN669" s="1902"/>
      <c r="BO669" s="1878"/>
      <c r="BP669" s="1878"/>
      <c r="BQ669" s="1915"/>
      <c r="BR669" s="2105"/>
      <c r="BS669" s="2106"/>
      <c r="BT669" s="2106"/>
      <c r="BU669" s="2106"/>
      <c r="BV669" s="2106"/>
      <c r="BW669" s="2106"/>
      <c r="BX669" s="2106"/>
      <c r="BY669" s="2106"/>
      <c r="BZ669" s="2106"/>
      <c r="CA669" s="2106"/>
      <c r="CB669" s="2106"/>
      <c r="CC669" s="2107"/>
      <c r="CD669" s="2108" t="s">
        <v>2511</v>
      </c>
    </row>
    <row r="670" spans="1:82" ht="21" customHeight="1" x14ac:dyDescent="0.2">
      <c r="A670" s="62" t="s">
        <v>161</v>
      </c>
      <c r="B670" s="3" t="s">
        <v>1597</v>
      </c>
      <c r="C670" s="1079" t="s">
        <v>1598</v>
      </c>
      <c r="D670" s="460">
        <v>86</v>
      </c>
      <c r="E670" s="575" t="s">
        <v>2556</v>
      </c>
      <c r="F670" s="608" t="s">
        <v>2557</v>
      </c>
      <c r="G670" s="576">
        <v>1</v>
      </c>
      <c r="H670" s="576" t="s">
        <v>1</v>
      </c>
      <c r="I670" s="941">
        <v>1</v>
      </c>
      <c r="J670" s="454">
        <v>1</v>
      </c>
      <c r="K670" s="25"/>
      <c r="L670" s="790"/>
      <c r="M670" s="791"/>
      <c r="N670" s="791"/>
      <c r="O670" s="791"/>
      <c r="P670" s="791"/>
      <c r="Q670" s="791"/>
      <c r="R670" s="791"/>
      <c r="S670" s="791"/>
      <c r="T670" s="791"/>
      <c r="U670" s="792">
        <f t="shared" si="115"/>
        <v>0</v>
      </c>
      <c r="V670" s="791"/>
      <c r="W670" s="7"/>
      <c r="X670" s="7"/>
      <c r="Y670" s="7"/>
      <c r="Z670" s="7"/>
      <c r="AA670" s="7"/>
      <c r="AB670" s="7"/>
      <c r="AC670" s="7"/>
      <c r="AD670" s="7"/>
      <c r="AE670" s="7"/>
      <c r="AF670" s="7"/>
      <c r="AG670" s="1864"/>
      <c r="AH670" s="2094"/>
      <c r="AI670" s="1865"/>
      <c r="AJ670" s="1865"/>
      <c r="AK670" s="1865"/>
      <c r="AL670" s="1956"/>
      <c r="AM670" s="4057"/>
      <c r="AN670" s="4057"/>
      <c r="AO670" s="1865"/>
      <c r="AP670" s="1865"/>
      <c r="AQ670" s="2094"/>
      <c r="AR670" s="2095"/>
      <c r="AS670" s="2096"/>
      <c r="AT670" s="2432"/>
      <c r="AU670" s="2523"/>
      <c r="AV670" s="2452"/>
      <c r="AW670" s="1867"/>
      <c r="AX670" s="1867"/>
      <c r="AY670" s="2976"/>
      <c r="AZ670" s="1397"/>
      <c r="BA670" s="1397"/>
      <c r="BB670" s="1397"/>
      <c r="BC670" s="1830"/>
      <c r="BD670" s="1397"/>
      <c r="BE670" s="4171"/>
      <c r="BF670" s="4557"/>
      <c r="BG670" s="4650"/>
      <c r="BH670" s="4171"/>
      <c r="BI670" s="4557"/>
      <c r="BJ670" s="4513"/>
      <c r="BK670" s="4171"/>
      <c r="BL670" s="1876">
        <f t="shared" si="109"/>
        <v>0</v>
      </c>
      <c r="BM670" s="2104"/>
      <c r="BN670" s="1902"/>
      <c r="BO670" s="1878"/>
      <c r="BP670" s="1878"/>
      <c r="BQ670" s="1915"/>
      <c r="BR670" s="2105"/>
      <c r="BS670" s="2106"/>
      <c r="BT670" s="2106"/>
      <c r="BU670" s="2106"/>
      <c r="BV670" s="2106"/>
      <c r="BW670" s="2106"/>
      <c r="BX670" s="2106"/>
      <c r="BY670" s="2106"/>
      <c r="BZ670" s="2106"/>
      <c r="CA670" s="2106"/>
      <c r="CB670" s="2106"/>
      <c r="CC670" s="2107"/>
      <c r="CD670" s="2108" t="s">
        <v>2511</v>
      </c>
    </row>
    <row r="671" spans="1:82" ht="18" customHeight="1" thickBot="1" x14ac:dyDescent="0.25">
      <c r="A671" s="63" t="s">
        <v>161</v>
      </c>
      <c r="B671" s="64" t="s">
        <v>1597</v>
      </c>
      <c r="C671" s="1080" t="s">
        <v>1598</v>
      </c>
      <c r="D671" s="431">
        <v>86</v>
      </c>
      <c r="E671" s="581" t="s">
        <v>2556</v>
      </c>
      <c r="F671" s="609" t="s">
        <v>2557</v>
      </c>
      <c r="G671" s="582">
        <v>1</v>
      </c>
      <c r="H671" s="582" t="s">
        <v>1</v>
      </c>
      <c r="I671" s="943">
        <v>1</v>
      </c>
      <c r="J671" s="496">
        <v>1</v>
      </c>
      <c r="K671" s="56"/>
      <c r="L671" s="822"/>
      <c r="M671" s="851"/>
      <c r="N671" s="851"/>
      <c r="O671" s="851"/>
      <c r="P671" s="851"/>
      <c r="Q671" s="851"/>
      <c r="R671" s="851"/>
      <c r="S671" s="851"/>
      <c r="T671" s="851"/>
      <c r="U671" s="823">
        <f t="shared" si="115"/>
        <v>0</v>
      </c>
      <c r="V671" s="851"/>
      <c r="W671" s="58"/>
      <c r="X671" s="58"/>
      <c r="Y671" s="58"/>
      <c r="Z671" s="58"/>
      <c r="AA671" s="58"/>
      <c r="AB671" s="58"/>
      <c r="AC671" s="58"/>
      <c r="AD671" s="58"/>
      <c r="AE671" s="58"/>
      <c r="AF671" s="58"/>
      <c r="AG671" s="1881"/>
      <c r="AH671" s="2109"/>
      <c r="AI671" s="1882"/>
      <c r="AJ671" s="1882"/>
      <c r="AK671" s="1882"/>
      <c r="AL671" s="1959"/>
      <c r="AM671" s="4058"/>
      <c r="AN671" s="4058"/>
      <c r="AO671" s="1882"/>
      <c r="AP671" s="1882"/>
      <c r="AQ671" s="2109"/>
      <c r="AR671" s="2110"/>
      <c r="AS671" s="2111"/>
      <c r="AT671" s="2525"/>
      <c r="AU671" s="2526"/>
      <c r="AV671" s="4192"/>
      <c r="AW671" s="1884"/>
      <c r="AX671" s="1884"/>
      <c r="AY671" s="2973"/>
      <c r="AZ671" s="1963"/>
      <c r="BA671" s="1963"/>
      <c r="BB671" s="1963"/>
      <c r="BC671" s="4651"/>
      <c r="BD671" s="1963"/>
      <c r="BE671" s="4195"/>
      <c r="BF671" s="4652"/>
      <c r="BG671" s="4653"/>
      <c r="BH671" s="4195"/>
      <c r="BI671" s="4652"/>
      <c r="BJ671" s="4654"/>
      <c r="BK671" s="4195"/>
      <c r="BL671" s="1894">
        <f t="shared" si="109"/>
        <v>0</v>
      </c>
      <c r="BM671" s="2119"/>
      <c r="BN671" s="1902"/>
      <c r="BO671" s="1878"/>
      <c r="BP671" s="1878"/>
      <c r="BQ671" s="1915"/>
      <c r="BR671" s="2120"/>
      <c r="BS671" s="1913"/>
      <c r="BT671" s="1913"/>
      <c r="BU671" s="1913"/>
      <c r="BV671" s="1913"/>
      <c r="BW671" s="1913"/>
      <c r="BX671" s="1913"/>
      <c r="BY671" s="1913"/>
      <c r="BZ671" s="1913"/>
      <c r="CA671" s="1913"/>
      <c r="CB671" s="1913"/>
      <c r="CC671" s="2121"/>
      <c r="CD671" s="2122" t="s">
        <v>2511</v>
      </c>
    </row>
    <row r="672" spans="1:82" s="1414" customFormat="1" ht="31.5" customHeight="1" x14ac:dyDescent="0.25">
      <c r="A672" s="1532" t="s">
        <v>161</v>
      </c>
      <c r="B672" s="1533" t="s">
        <v>4856</v>
      </c>
      <c r="C672" s="1534" t="s">
        <v>1598</v>
      </c>
      <c r="D672" s="1535">
        <v>87</v>
      </c>
      <c r="E672" s="1381" t="s">
        <v>4857</v>
      </c>
      <c r="F672" s="1536" t="s">
        <v>4858</v>
      </c>
      <c r="G672" s="1537">
        <v>0</v>
      </c>
      <c r="H672" s="1537" t="s">
        <v>0</v>
      </c>
      <c r="I672" s="1537">
        <v>1</v>
      </c>
      <c r="J672" s="1456">
        <v>0.25</v>
      </c>
      <c r="K672" s="1381"/>
      <c r="L672" s="1457">
        <f>+M672+N672+O672+P672+Q672+R672+S672+T672</f>
        <v>0</v>
      </c>
      <c r="M672" s="1459"/>
      <c r="N672" s="1459"/>
      <c r="O672" s="1459"/>
      <c r="P672" s="1459"/>
      <c r="Q672" s="1459"/>
      <c r="R672" s="1459"/>
      <c r="S672" s="1459"/>
      <c r="T672" s="1459"/>
      <c r="U672" s="1460">
        <f>V672+W672+X672+Y672+Z672+AA672+AB672+AC672</f>
        <v>0</v>
      </c>
      <c r="V672" s="1459"/>
      <c r="W672" s="1459"/>
      <c r="X672" s="1459"/>
      <c r="Y672" s="1459"/>
      <c r="Z672" s="1459"/>
      <c r="AA672" s="1459"/>
      <c r="AB672" s="1459"/>
      <c r="AC672" s="1459"/>
      <c r="AD672" s="1459"/>
      <c r="AE672" s="1459"/>
      <c r="AF672" s="1459"/>
      <c r="AG672" s="1538"/>
      <c r="AH672" s="1382"/>
      <c r="AI672" s="1382"/>
      <c r="AJ672" s="1382"/>
      <c r="AK672" s="1382"/>
      <c r="AL672" s="1382"/>
      <c r="AM672" s="1540"/>
      <c r="AN672" s="1540"/>
      <c r="AO672" s="1382"/>
      <c r="AP672" s="1382"/>
      <c r="AQ672" s="1382"/>
      <c r="AR672" s="1538"/>
      <c r="AS672" s="1516" t="s">
        <v>5878</v>
      </c>
      <c r="AT672" s="1382"/>
      <c r="AU672" s="1517"/>
      <c r="AV672" s="1517"/>
      <c r="AW672" s="1516"/>
      <c r="AX672" s="1516"/>
      <c r="AY672" s="1518"/>
      <c r="AZ672" s="1516"/>
      <c r="BA672" s="1516"/>
      <c r="BB672" s="1516"/>
      <c r="BC672" s="1516"/>
      <c r="BD672" s="1516"/>
      <c r="BE672" s="1382"/>
      <c r="BF672" s="1538"/>
      <c r="BG672" s="1382"/>
      <c r="BH672" s="1539"/>
      <c r="BI672" s="1540"/>
      <c r="BJ672" s="1382"/>
      <c r="BK672" s="1382"/>
      <c r="BL672" s="1541">
        <f>BF672-BI672</f>
        <v>0</v>
      </c>
      <c r="BM672" s="1541">
        <f>L672-(BI672:BI677)</f>
        <v>0</v>
      </c>
      <c r="BN672" s="1471"/>
      <c r="BO672" s="1471"/>
      <c r="BP672" s="1471"/>
      <c r="BQ672" s="1471"/>
      <c r="BR672" s="1471"/>
      <c r="BS672" s="1471"/>
      <c r="BT672" s="1471"/>
      <c r="BU672" s="1471"/>
      <c r="BV672" s="1471"/>
      <c r="BW672" s="1471"/>
      <c r="BX672" s="1471"/>
      <c r="BY672" s="1471"/>
      <c r="BZ672" s="1471"/>
      <c r="CA672" s="1471"/>
      <c r="CB672" s="1471"/>
      <c r="CC672" s="1471"/>
      <c r="CD672" s="1542" t="s">
        <v>4788</v>
      </c>
    </row>
    <row r="673" spans="1:82" s="1414" customFormat="1" ht="31.5" customHeight="1" x14ac:dyDescent="0.25">
      <c r="A673" s="1543" t="s">
        <v>161</v>
      </c>
      <c r="B673" s="1544" t="s">
        <v>4856</v>
      </c>
      <c r="C673" s="1545" t="s">
        <v>1598</v>
      </c>
      <c r="D673" s="1546">
        <v>87</v>
      </c>
      <c r="E673" s="1419" t="s">
        <v>4857</v>
      </c>
      <c r="F673" s="1547" t="s">
        <v>4858</v>
      </c>
      <c r="G673" s="1548">
        <v>0</v>
      </c>
      <c r="H673" s="1548" t="s">
        <v>0</v>
      </c>
      <c r="I673" s="1548">
        <v>1</v>
      </c>
      <c r="J673" s="1421">
        <v>0.25</v>
      </c>
      <c r="K673" s="1419"/>
      <c r="L673" s="1422"/>
      <c r="M673" s="1423"/>
      <c r="N673" s="1423"/>
      <c r="O673" s="1423"/>
      <c r="P673" s="1423"/>
      <c r="Q673" s="1423"/>
      <c r="R673" s="1423"/>
      <c r="S673" s="1423"/>
      <c r="T673" s="1423"/>
      <c r="U673" s="1424">
        <f t="shared" ref="U673:U677" si="116">V673+W673+X673+Y673+Z673+AA673+AB673+AC673</f>
        <v>0</v>
      </c>
      <c r="V673" s="1423"/>
      <c r="W673" s="1423"/>
      <c r="X673" s="1423"/>
      <c r="Y673" s="1423"/>
      <c r="Z673" s="1423"/>
      <c r="AA673" s="1423"/>
      <c r="AB673" s="1423"/>
      <c r="AC673" s="1423"/>
      <c r="AD673" s="1423"/>
      <c r="AE673" s="1423"/>
      <c r="AF673" s="1423"/>
      <c r="AG673" s="1549"/>
      <c r="AH673" s="1420"/>
      <c r="AI673" s="1550"/>
      <c r="AJ673" s="1420"/>
      <c r="AK673" s="1420"/>
      <c r="AL673" s="1420"/>
      <c r="AM673" s="1551"/>
      <c r="AN673" s="1551"/>
      <c r="AO673" s="1420"/>
      <c r="AP673" s="1420"/>
      <c r="AQ673" s="1420"/>
      <c r="AR673" s="1549"/>
      <c r="AS673" s="1494"/>
      <c r="AT673" s="1420"/>
      <c r="AU673" s="1493"/>
      <c r="AV673" s="1493"/>
      <c r="AW673" s="1494"/>
      <c r="AX673" s="1494"/>
      <c r="AY673" s="1491"/>
      <c r="AZ673" s="1494"/>
      <c r="BA673" s="1494"/>
      <c r="BB673" s="1494"/>
      <c r="BC673" s="1494"/>
      <c r="BD673" s="1494"/>
      <c r="BE673" s="1420"/>
      <c r="BF673" s="1549"/>
      <c r="BG673" s="1420"/>
      <c r="BH673" s="1454"/>
      <c r="BI673" s="1551"/>
      <c r="BJ673" s="1420"/>
      <c r="BK673" s="1420"/>
      <c r="BL673" s="1552">
        <f t="shared" ref="BL673:BL677" si="117">BF673-BI673</f>
        <v>0</v>
      </c>
      <c r="BM673" s="1420"/>
      <c r="BN673" s="1439"/>
      <c r="BO673" s="1439"/>
      <c r="BP673" s="1439"/>
      <c r="BQ673" s="1439"/>
      <c r="BR673" s="1439"/>
      <c r="BS673" s="1439"/>
      <c r="BT673" s="1439"/>
      <c r="BU673" s="1439"/>
      <c r="BV673" s="1439"/>
      <c r="BW673" s="1439"/>
      <c r="BX673" s="1439"/>
      <c r="BY673" s="1439"/>
      <c r="BZ673" s="1439"/>
      <c r="CA673" s="1439"/>
      <c r="CB673" s="1439"/>
      <c r="CC673" s="1439"/>
      <c r="CD673" s="1553" t="s">
        <v>4788</v>
      </c>
    </row>
    <row r="674" spans="1:82" s="1414" customFormat="1" ht="31.5" customHeight="1" x14ac:dyDescent="0.25">
      <c r="A674" s="1543" t="s">
        <v>161</v>
      </c>
      <c r="B674" s="1544" t="s">
        <v>4856</v>
      </c>
      <c r="C674" s="1545" t="s">
        <v>1598</v>
      </c>
      <c r="D674" s="1546">
        <v>87</v>
      </c>
      <c r="E674" s="1419" t="s">
        <v>4857</v>
      </c>
      <c r="F674" s="1547" t="s">
        <v>4858</v>
      </c>
      <c r="G674" s="1548">
        <v>0</v>
      </c>
      <c r="H674" s="1548" t="s">
        <v>0</v>
      </c>
      <c r="I674" s="1548">
        <v>1</v>
      </c>
      <c r="J674" s="1421">
        <v>0.25</v>
      </c>
      <c r="K674" s="1419"/>
      <c r="L674" s="1422"/>
      <c r="M674" s="1423"/>
      <c r="N674" s="1423"/>
      <c r="O674" s="1423"/>
      <c r="P674" s="1423"/>
      <c r="Q674" s="1423"/>
      <c r="R674" s="1423"/>
      <c r="S674" s="1423"/>
      <c r="T674" s="1423"/>
      <c r="U674" s="1424">
        <f t="shared" si="116"/>
        <v>0</v>
      </c>
      <c r="V674" s="1423"/>
      <c r="W674" s="1423"/>
      <c r="X674" s="1423"/>
      <c r="Y674" s="1423"/>
      <c r="Z674" s="1423"/>
      <c r="AA674" s="1423"/>
      <c r="AB674" s="1423"/>
      <c r="AC674" s="1423"/>
      <c r="AD674" s="1423"/>
      <c r="AE674" s="1423"/>
      <c r="AF674" s="1423"/>
      <c r="AG674" s="1549"/>
      <c r="AH674" s="1420"/>
      <c r="AI674" s="1550"/>
      <c r="AJ674" s="1420"/>
      <c r="AK674" s="1420"/>
      <c r="AL674" s="1420"/>
      <c r="AM674" s="1551"/>
      <c r="AN674" s="1551"/>
      <c r="AO674" s="1420"/>
      <c r="AP674" s="1420"/>
      <c r="AQ674" s="1420"/>
      <c r="AR674" s="1549"/>
      <c r="AS674" s="1494"/>
      <c r="AT674" s="1420"/>
      <c r="AU674" s="1493"/>
      <c r="AV674" s="1493"/>
      <c r="AW674" s="1494"/>
      <c r="AX674" s="1494"/>
      <c r="AY674" s="1491"/>
      <c r="AZ674" s="1494"/>
      <c r="BA674" s="1494"/>
      <c r="BB674" s="1494"/>
      <c r="BC674" s="1494"/>
      <c r="BD674" s="1494"/>
      <c r="BE674" s="1420"/>
      <c r="BF674" s="1549"/>
      <c r="BG674" s="1420"/>
      <c r="BH674" s="1454"/>
      <c r="BI674" s="1551"/>
      <c r="BJ674" s="1420"/>
      <c r="BK674" s="1420"/>
      <c r="BL674" s="1552">
        <f t="shared" si="117"/>
        <v>0</v>
      </c>
      <c r="BM674" s="1420"/>
      <c r="BN674" s="1439"/>
      <c r="BO674" s="1439"/>
      <c r="BP674" s="1439"/>
      <c r="BQ674" s="1439"/>
      <c r="BR674" s="1439"/>
      <c r="BS674" s="1439"/>
      <c r="BT674" s="1439"/>
      <c r="BU674" s="1439"/>
      <c r="BV674" s="1439"/>
      <c r="BW674" s="1439"/>
      <c r="BX674" s="1439"/>
      <c r="BY674" s="1439"/>
      <c r="BZ674" s="1439"/>
      <c r="CA674" s="1439"/>
      <c r="CB674" s="1439"/>
      <c r="CC674" s="1439"/>
      <c r="CD674" s="1553" t="s">
        <v>4788</v>
      </c>
    </row>
    <row r="675" spans="1:82" s="1414" customFormat="1" ht="31.5" customHeight="1" x14ac:dyDescent="0.25">
      <c r="A675" s="1543" t="s">
        <v>161</v>
      </c>
      <c r="B675" s="1544" t="s">
        <v>4856</v>
      </c>
      <c r="C675" s="1545" t="s">
        <v>1598</v>
      </c>
      <c r="D675" s="1546">
        <v>87</v>
      </c>
      <c r="E675" s="1419" t="s">
        <v>4857</v>
      </c>
      <c r="F675" s="1547" t="s">
        <v>4858</v>
      </c>
      <c r="G675" s="1548">
        <v>0</v>
      </c>
      <c r="H675" s="1548" t="s">
        <v>0</v>
      </c>
      <c r="I675" s="1548">
        <v>1</v>
      </c>
      <c r="J675" s="1421">
        <v>0.25</v>
      </c>
      <c r="K675" s="1419"/>
      <c r="L675" s="1422"/>
      <c r="M675" s="1423"/>
      <c r="N675" s="1423"/>
      <c r="O675" s="1423"/>
      <c r="P675" s="1423"/>
      <c r="Q675" s="1423"/>
      <c r="R675" s="1423"/>
      <c r="S675" s="1423"/>
      <c r="T675" s="1423"/>
      <c r="U675" s="1424">
        <f t="shared" si="116"/>
        <v>0</v>
      </c>
      <c r="V675" s="1423"/>
      <c r="W675" s="1423"/>
      <c r="X675" s="1423"/>
      <c r="Y675" s="1423"/>
      <c r="Z675" s="1423"/>
      <c r="AA675" s="1423"/>
      <c r="AB675" s="1423"/>
      <c r="AC675" s="1423"/>
      <c r="AD675" s="1423"/>
      <c r="AE675" s="1423"/>
      <c r="AF675" s="1423"/>
      <c r="AG675" s="1549"/>
      <c r="AH675" s="1420"/>
      <c r="AI675" s="1550"/>
      <c r="AJ675" s="1420"/>
      <c r="AK675" s="1420"/>
      <c r="AL675" s="1420"/>
      <c r="AM675" s="1551"/>
      <c r="AN675" s="1551"/>
      <c r="AO675" s="1420"/>
      <c r="AP675" s="1420"/>
      <c r="AQ675" s="1420"/>
      <c r="AR675" s="1549"/>
      <c r="AS675" s="1494"/>
      <c r="AT675" s="1420"/>
      <c r="AU675" s="1493"/>
      <c r="AV675" s="1493"/>
      <c r="AW675" s="1494"/>
      <c r="AX675" s="1494"/>
      <c r="AY675" s="1491"/>
      <c r="AZ675" s="1494"/>
      <c r="BA675" s="1494"/>
      <c r="BB675" s="1494"/>
      <c r="BC675" s="1494"/>
      <c r="BD675" s="1494"/>
      <c r="BE675" s="1420"/>
      <c r="BF675" s="1549"/>
      <c r="BG675" s="1420"/>
      <c r="BH675" s="1454"/>
      <c r="BI675" s="1551"/>
      <c r="BJ675" s="1420"/>
      <c r="BK675" s="1420"/>
      <c r="BL675" s="1552">
        <f t="shared" si="117"/>
        <v>0</v>
      </c>
      <c r="BM675" s="1420"/>
      <c r="BN675" s="1439"/>
      <c r="BO675" s="1439"/>
      <c r="BP675" s="1439"/>
      <c r="BQ675" s="1439"/>
      <c r="BR675" s="1439"/>
      <c r="BS675" s="1439"/>
      <c r="BT675" s="1439"/>
      <c r="BU675" s="1439"/>
      <c r="BV675" s="1439"/>
      <c r="BW675" s="1439"/>
      <c r="BX675" s="1439"/>
      <c r="BY675" s="1439"/>
      <c r="BZ675" s="1439"/>
      <c r="CA675" s="1439"/>
      <c r="CB675" s="1439"/>
      <c r="CC675" s="1439"/>
      <c r="CD675" s="1553" t="s">
        <v>4788</v>
      </c>
    </row>
    <row r="676" spans="1:82" s="1414" customFormat="1" ht="31.5" customHeight="1" x14ac:dyDescent="0.25">
      <c r="A676" s="1543" t="s">
        <v>161</v>
      </c>
      <c r="B676" s="1544" t="s">
        <v>4856</v>
      </c>
      <c r="C676" s="1545" t="s">
        <v>1598</v>
      </c>
      <c r="D676" s="1546">
        <v>87</v>
      </c>
      <c r="E676" s="1419" t="s">
        <v>4857</v>
      </c>
      <c r="F676" s="1547" t="s">
        <v>4858</v>
      </c>
      <c r="G676" s="1548">
        <v>0</v>
      </c>
      <c r="H676" s="1548" t="s">
        <v>0</v>
      </c>
      <c r="I676" s="1548">
        <v>1</v>
      </c>
      <c r="J676" s="1421">
        <v>0.25</v>
      </c>
      <c r="K676" s="1419"/>
      <c r="L676" s="1422"/>
      <c r="M676" s="1423"/>
      <c r="N676" s="1423"/>
      <c r="O676" s="1423"/>
      <c r="P676" s="1423"/>
      <c r="Q676" s="1423"/>
      <c r="R676" s="1423"/>
      <c r="S676" s="1423"/>
      <c r="T676" s="1423"/>
      <c r="U676" s="1424">
        <f t="shared" si="116"/>
        <v>0</v>
      </c>
      <c r="V676" s="1423"/>
      <c r="W676" s="1423"/>
      <c r="X676" s="1423"/>
      <c r="Y676" s="1423"/>
      <c r="Z676" s="1423"/>
      <c r="AA676" s="1423"/>
      <c r="AB676" s="1423"/>
      <c r="AC676" s="1423"/>
      <c r="AD676" s="1423"/>
      <c r="AE676" s="1423"/>
      <c r="AF676" s="1423"/>
      <c r="AG676" s="1549"/>
      <c r="AH676" s="1420"/>
      <c r="AI676" s="1550"/>
      <c r="AJ676" s="1420"/>
      <c r="AK676" s="1420"/>
      <c r="AL676" s="1420"/>
      <c r="AM676" s="1551"/>
      <c r="AN676" s="1551"/>
      <c r="AO676" s="1420"/>
      <c r="AP676" s="1420"/>
      <c r="AQ676" s="1420"/>
      <c r="AR676" s="1549"/>
      <c r="AS676" s="1494"/>
      <c r="AT676" s="1420"/>
      <c r="AU676" s="1493"/>
      <c r="AV676" s="1493"/>
      <c r="AW676" s="1494"/>
      <c r="AX676" s="1494"/>
      <c r="AY676" s="1491"/>
      <c r="AZ676" s="1494"/>
      <c r="BA676" s="1494"/>
      <c r="BB676" s="1494"/>
      <c r="BC676" s="1494"/>
      <c r="BD676" s="1494"/>
      <c r="BE676" s="1420"/>
      <c r="BF676" s="1549"/>
      <c r="BG676" s="1420"/>
      <c r="BH676" s="1454"/>
      <c r="BI676" s="1551"/>
      <c r="BJ676" s="1420"/>
      <c r="BK676" s="1420"/>
      <c r="BL676" s="1552">
        <f t="shared" si="117"/>
        <v>0</v>
      </c>
      <c r="BM676" s="1420"/>
      <c r="BN676" s="1439"/>
      <c r="BO676" s="1439"/>
      <c r="BP676" s="1439"/>
      <c r="BQ676" s="1439"/>
      <c r="BR676" s="1439"/>
      <c r="BS676" s="1439"/>
      <c r="BT676" s="1439"/>
      <c r="BU676" s="1439"/>
      <c r="BV676" s="1439"/>
      <c r="BW676" s="1439"/>
      <c r="BX676" s="1439"/>
      <c r="BY676" s="1439"/>
      <c r="BZ676" s="1439"/>
      <c r="CA676" s="1439"/>
      <c r="CB676" s="1439"/>
      <c r="CC676" s="1439"/>
      <c r="CD676" s="1553" t="s">
        <v>4788</v>
      </c>
    </row>
    <row r="677" spans="1:82" s="1414" customFormat="1" ht="31.5" customHeight="1" thickBot="1" x14ac:dyDescent="0.3">
      <c r="A677" s="1554" t="s">
        <v>161</v>
      </c>
      <c r="B677" s="1555" t="s">
        <v>4856</v>
      </c>
      <c r="C677" s="1556" t="s">
        <v>1598</v>
      </c>
      <c r="D677" s="1557">
        <v>87</v>
      </c>
      <c r="E677" s="1498" t="s">
        <v>4857</v>
      </c>
      <c r="F677" s="1558" t="s">
        <v>4858</v>
      </c>
      <c r="G677" s="1559">
        <v>0</v>
      </c>
      <c r="H677" s="1559" t="s">
        <v>0</v>
      </c>
      <c r="I677" s="1559">
        <v>1</v>
      </c>
      <c r="J677" s="1500">
        <v>0.25</v>
      </c>
      <c r="K677" s="1498"/>
      <c r="L677" s="1501"/>
      <c r="M677" s="1502"/>
      <c r="N677" s="1502"/>
      <c r="O677" s="1502"/>
      <c r="P677" s="1502"/>
      <c r="Q677" s="1502"/>
      <c r="R677" s="1502"/>
      <c r="S677" s="1502"/>
      <c r="T677" s="1502"/>
      <c r="U677" s="1503">
        <f t="shared" si="116"/>
        <v>0</v>
      </c>
      <c r="V677" s="1502"/>
      <c r="W677" s="1502"/>
      <c r="X677" s="1502"/>
      <c r="Y677" s="1502"/>
      <c r="Z677" s="1502"/>
      <c r="AA677" s="1502"/>
      <c r="AB677" s="1502"/>
      <c r="AC677" s="1502"/>
      <c r="AD677" s="1502"/>
      <c r="AE677" s="1502"/>
      <c r="AF677" s="1502"/>
      <c r="AG677" s="1560"/>
      <c r="AH677" s="1499"/>
      <c r="AI677" s="1561"/>
      <c r="AJ677" s="1499"/>
      <c r="AK677" s="1499"/>
      <c r="AL677" s="1499"/>
      <c r="AM677" s="1593"/>
      <c r="AN677" s="1593"/>
      <c r="AO677" s="1499"/>
      <c r="AP677" s="1499"/>
      <c r="AQ677" s="1499"/>
      <c r="AR677" s="1560"/>
      <c r="AS677" s="1562"/>
      <c r="AT677" s="1563"/>
      <c r="AU677" s="1564"/>
      <c r="AV677" s="1564"/>
      <c r="AW677" s="1510"/>
      <c r="AX677" s="1510"/>
      <c r="AY677" s="1511"/>
      <c r="AZ677" s="1510"/>
      <c r="BA677" s="1510"/>
      <c r="BB677" s="1510"/>
      <c r="BC677" s="1510"/>
      <c r="BD677" s="1562"/>
      <c r="BE677" s="1563"/>
      <c r="BF677" s="1565"/>
      <c r="BG677" s="1563"/>
      <c r="BH677" s="1566"/>
      <c r="BI677" s="1567"/>
      <c r="BJ677" s="1563"/>
      <c r="BK677" s="1563"/>
      <c r="BL677" s="1568">
        <f t="shared" si="117"/>
        <v>0</v>
      </c>
      <c r="BM677" s="1499"/>
      <c r="BN677" s="1514"/>
      <c r="BO677" s="1514"/>
      <c r="BP677" s="1514"/>
      <c r="BQ677" s="1514"/>
      <c r="BR677" s="1514"/>
      <c r="BS677" s="1514"/>
      <c r="BT677" s="1514"/>
      <c r="BU677" s="1514"/>
      <c r="BV677" s="1514"/>
      <c r="BW677" s="1514"/>
      <c r="BX677" s="1514"/>
      <c r="BY677" s="1514"/>
      <c r="BZ677" s="1514"/>
      <c r="CA677" s="1514"/>
      <c r="CB677" s="1514"/>
      <c r="CC677" s="1514"/>
      <c r="CD677" s="1569" t="s">
        <v>4788</v>
      </c>
    </row>
    <row r="678" spans="1:82" ht="21" customHeight="1" thickBot="1" x14ac:dyDescent="0.25">
      <c r="A678" s="59" t="s">
        <v>161</v>
      </c>
      <c r="B678" s="71" t="s">
        <v>2569</v>
      </c>
      <c r="C678" s="66" t="s">
        <v>2570</v>
      </c>
      <c r="D678" s="163">
        <v>88</v>
      </c>
      <c r="E678" s="47" t="s">
        <v>2571</v>
      </c>
      <c r="F678" s="67" t="s">
        <v>2572</v>
      </c>
      <c r="G678" s="49">
        <v>2000</v>
      </c>
      <c r="H678" s="49" t="s">
        <v>1</v>
      </c>
      <c r="I678" s="939">
        <v>2000</v>
      </c>
      <c r="J678" s="493">
        <v>2000</v>
      </c>
      <c r="K678" s="1077" t="s">
        <v>2524</v>
      </c>
      <c r="L678" s="744">
        <f>+M678+N678+O678+P678+Q678+R678+S678+T678</f>
        <v>210000000</v>
      </c>
      <c r="M678" s="746">
        <v>210000000</v>
      </c>
      <c r="N678" s="746"/>
      <c r="O678" s="746"/>
      <c r="P678" s="746"/>
      <c r="Q678" s="746"/>
      <c r="R678" s="746"/>
      <c r="S678" s="746"/>
      <c r="T678" s="746"/>
      <c r="U678" s="747">
        <f t="shared" si="115"/>
        <v>210000000</v>
      </c>
      <c r="V678" s="1021">
        <v>210000000</v>
      </c>
      <c r="W678" s="52"/>
      <c r="X678" s="52"/>
      <c r="Y678" s="52"/>
      <c r="Z678" s="52"/>
      <c r="AA678" s="52"/>
      <c r="AB678" s="52"/>
      <c r="AC678" s="52"/>
      <c r="AD678" s="52"/>
      <c r="AE678" s="52"/>
      <c r="AF678" s="52"/>
      <c r="AG678" s="4637">
        <v>80111600</v>
      </c>
      <c r="AH678" s="4638" t="s">
        <v>2537</v>
      </c>
      <c r="AI678" s="4639" t="s">
        <v>2538</v>
      </c>
      <c r="AJ678" s="4639" t="s">
        <v>269</v>
      </c>
      <c r="AK678" s="4639"/>
      <c r="AL678" s="1520" t="s">
        <v>1558</v>
      </c>
      <c r="AM678" s="4640">
        <v>210000000</v>
      </c>
      <c r="AN678" s="4640">
        <v>210000000</v>
      </c>
      <c r="AO678" s="1520" t="s">
        <v>250</v>
      </c>
      <c r="AP678" s="4639"/>
      <c r="AQ678" s="4638" t="s">
        <v>2539</v>
      </c>
      <c r="AR678" s="4641">
        <v>2201130101</v>
      </c>
      <c r="AS678" s="4642" t="s">
        <v>5879</v>
      </c>
      <c r="AT678" s="4643" t="s">
        <v>2573</v>
      </c>
      <c r="AU678" s="4644">
        <v>2000</v>
      </c>
      <c r="AV678" s="4682">
        <v>2000</v>
      </c>
      <c r="AW678" s="4645" t="s">
        <v>2538</v>
      </c>
      <c r="AX678" s="4645" t="s">
        <v>2540</v>
      </c>
      <c r="AY678" s="4683">
        <v>210000000</v>
      </c>
      <c r="AZ678" s="4646" t="s">
        <v>2541</v>
      </c>
      <c r="BA678" s="1527" t="s">
        <v>819</v>
      </c>
      <c r="BB678" s="1527" t="s">
        <v>2543</v>
      </c>
      <c r="BC678" s="3082" t="s">
        <v>2537</v>
      </c>
      <c r="BD678" s="1527" t="s">
        <v>2544</v>
      </c>
      <c r="BE678" s="4647">
        <v>42793</v>
      </c>
      <c r="BF678" s="4640">
        <v>210000000</v>
      </c>
      <c r="BG678" s="4648">
        <v>2017000333</v>
      </c>
      <c r="BH678" s="4647">
        <v>42793</v>
      </c>
      <c r="BI678" s="4640">
        <v>210000000</v>
      </c>
      <c r="BJ678" s="4647" t="s">
        <v>2538</v>
      </c>
      <c r="BK678" s="4639" t="s">
        <v>2540</v>
      </c>
      <c r="BL678" s="1859">
        <f t="shared" si="109"/>
        <v>0</v>
      </c>
      <c r="BM678" s="2014">
        <f>L678-(BI678+BI679+BI680+BI681+BI682+BI683)</f>
        <v>0</v>
      </c>
      <c r="BN678" s="1902"/>
      <c r="BO678" s="1878"/>
      <c r="BP678" s="1878"/>
      <c r="BQ678" s="1915"/>
      <c r="BR678" s="2045"/>
      <c r="BS678" s="1861"/>
      <c r="BT678" s="1861"/>
      <c r="BU678" s="1861"/>
      <c r="BV678" s="1861"/>
      <c r="BW678" s="1861"/>
      <c r="BX678" s="1861"/>
      <c r="BY678" s="1861"/>
      <c r="BZ678" s="1861"/>
      <c r="CA678" s="1861"/>
      <c r="CB678" s="1861"/>
      <c r="CC678" s="1862"/>
      <c r="CD678" s="1863" t="s">
        <v>2511</v>
      </c>
    </row>
    <row r="679" spans="1:82" ht="21" customHeight="1" x14ac:dyDescent="0.2">
      <c r="A679" s="62" t="s">
        <v>161</v>
      </c>
      <c r="B679" s="749" t="s">
        <v>2569</v>
      </c>
      <c r="C679" s="1005" t="s">
        <v>2570</v>
      </c>
      <c r="D679" s="460">
        <v>88</v>
      </c>
      <c r="E679" s="575" t="s">
        <v>2571</v>
      </c>
      <c r="F679" s="608" t="s">
        <v>2572</v>
      </c>
      <c r="G679" s="576">
        <v>2000</v>
      </c>
      <c r="H679" s="576" t="s">
        <v>1</v>
      </c>
      <c r="I679" s="941">
        <v>2000</v>
      </c>
      <c r="J679" s="454">
        <v>2000</v>
      </c>
      <c r="K679" s="25"/>
      <c r="L679" s="790"/>
      <c r="M679" s="791"/>
      <c r="N679" s="791"/>
      <c r="O679" s="791"/>
      <c r="P679" s="791"/>
      <c r="Q679" s="791"/>
      <c r="R679" s="791"/>
      <c r="S679" s="791"/>
      <c r="T679" s="791"/>
      <c r="U679" s="792">
        <f t="shared" si="115"/>
        <v>0</v>
      </c>
      <c r="V679" s="791"/>
      <c r="W679" s="7"/>
      <c r="X679" s="7"/>
      <c r="Y679" s="7"/>
      <c r="Z679" s="7"/>
      <c r="AA679" s="7"/>
      <c r="AB679" s="7"/>
      <c r="AC679" s="7"/>
      <c r="AD679" s="7"/>
      <c r="AE679" s="7"/>
      <c r="AF679" s="7"/>
      <c r="AG679" s="1864"/>
      <c r="AH679" s="2094"/>
      <c r="AI679" s="1865"/>
      <c r="AJ679" s="1865"/>
      <c r="AK679" s="1865"/>
      <c r="AL679" s="1956"/>
      <c r="AM679" s="4057"/>
      <c r="AN679" s="4057"/>
      <c r="AO679" s="1865"/>
      <c r="AP679" s="1865"/>
      <c r="AQ679" s="2094"/>
      <c r="AR679" s="2095"/>
      <c r="AS679" s="2096"/>
      <c r="AT679" s="2432"/>
      <c r="AU679" s="2523"/>
      <c r="AV679" s="2452"/>
      <c r="AW679" s="1867"/>
      <c r="AX679" s="1867"/>
      <c r="AY679" s="2976"/>
      <c r="AZ679" s="1397"/>
      <c r="BA679" s="1397"/>
      <c r="BB679" s="1397"/>
      <c r="BC679" s="1830"/>
      <c r="BD679" s="1397"/>
      <c r="BE679" s="4513"/>
      <c r="BF679" s="4557"/>
      <c r="BG679" s="4650"/>
      <c r="BH679" s="4171"/>
      <c r="BI679" s="4557"/>
      <c r="BJ679" s="4513"/>
      <c r="BK679" s="4171"/>
      <c r="BL679" s="1876">
        <f t="shared" si="109"/>
        <v>0</v>
      </c>
      <c r="BM679" s="2104"/>
      <c r="BN679" s="1902"/>
      <c r="BO679" s="1878"/>
      <c r="BP679" s="1878"/>
      <c r="BQ679" s="1915"/>
      <c r="BR679" s="2105"/>
      <c r="BS679" s="2106"/>
      <c r="BT679" s="2106"/>
      <c r="BU679" s="2106"/>
      <c r="BV679" s="2106"/>
      <c r="BW679" s="2106"/>
      <c r="BX679" s="2106"/>
      <c r="BY679" s="2106"/>
      <c r="BZ679" s="2106"/>
      <c r="CA679" s="2106"/>
      <c r="CB679" s="2106"/>
      <c r="CC679" s="2107"/>
      <c r="CD679" s="2108" t="s">
        <v>2511</v>
      </c>
    </row>
    <row r="680" spans="1:82" ht="21" customHeight="1" x14ac:dyDescent="0.2">
      <c r="A680" s="62" t="s">
        <v>161</v>
      </c>
      <c r="B680" s="749" t="s">
        <v>2569</v>
      </c>
      <c r="C680" s="1005" t="s">
        <v>2570</v>
      </c>
      <c r="D680" s="460">
        <v>88</v>
      </c>
      <c r="E680" s="575" t="s">
        <v>2571</v>
      </c>
      <c r="F680" s="608" t="s">
        <v>2572</v>
      </c>
      <c r="G680" s="576">
        <v>2000</v>
      </c>
      <c r="H680" s="576" t="s">
        <v>1</v>
      </c>
      <c r="I680" s="941">
        <v>2000</v>
      </c>
      <c r="J680" s="454">
        <v>2000</v>
      </c>
      <c r="K680" s="25"/>
      <c r="L680" s="790"/>
      <c r="M680" s="791"/>
      <c r="N680" s="791"/>
      <c r="O680" s="791"/>
      <c r="P680" s="791"/>
      <c r="Q680" s="791"/>
      <c r="R680" s="791"/>
      <c r="S680" s="791"/>
      <c r="T680" s="791"/>
      <c r="U680" s="792">
        <f t="shared" si="115"/>
        <v>0</v>
      </c>
      <c r="V680" s="791"/>
      <c r="W680" s="7"/>
      <c r="X680" s="7"/>
      <c r="Y680" s="7"/>
      <c r="Z680" s="7"/>
      <c r="AA680" s="7"/>
      <c r="AB680" s="7"/>
      <c r="AC680" s="7"/>
      <c r="AD680" s="7"/>
      <c r="AE680" s="7"/>
      <c r="AF680" s="7"/>
      <c r="AG680" s="1864"/>
      <c r="AH680" s="2094"/>
      <c r="AI680" s="1865"/>
      <c r="AJ680" s="1865"/>
      <c r="AK680" s="1865"/>
      <c r="AL680" s="1956"/>
      <c r="AM680" s="4057"/>
      <c r="AN680" s="4057"/>
      <c r="AO680" s="1865"/>
      <c r="AP680" s="1865"/>
      <c r="AQ680" s="2094"/>
      <c r="AR680" s="2095"/>
      <c r="AS680" s="2096"/>
      <c r="AT680" s="2432"/>
      <c r="AU680" s="2523"/>
      <c r="AV680" s="2452"/>
      <c r="AW680" s="1867"/>
      <c r="AX680" s="1867"/>
      <c r="AY680" s="2976"/>
      <c r="AZ680" s="1397"/>
      <c r="BA680" s="1397"/>
      <c r="BB680" s="1397"/>
      <c r="BC680" s="1830"/>
      <c r="BD680" s="1397"/>
      <c r="BE680" s="4171"/>
      <c r="BF680" s="4557"/>
      <c r="BG680" s="4650"/>
      <c r="BH680" s="4171"/>
      <c r="BI680" s="4557"/>
      <c r="BJ680" s="4513"/>
      <c r="BK680" s="4171"/>
      <c r="BL680" s="1876">
        <f t="shared" si="109"/>
        <v>0</v>
      </c>
      <c r="BM680" s="2104"/>
      <c r="BN680" s="1902"/>
      <c r="BO680" s="1878"/>
      <c r="BP680" s="1878"/>
      <c r="BQ680" s="1915"/>
      <c r="BR680" s="2105"/>
      <c r="BS680" s="2106"/>
      <c r="BT680" s="2106"/>
      <c r="BU680" s="2106"/>
      <c r="BV680" s="2106"/>
      <c r="BW680" s="2106"/>
      <c r="BX680" s="2106"/>
      <c r="BY680" s="2106"/>
      <c r="BZ680" s="2106"/>
      <c r="CA680" s="2106"/>
      <c r="CB680" s="2106"/>
      <c r="CC680" s="2107"/>
      <c r="CD680" s="2108" t="s">
        <v>2511</v>
      </c>
    </row>
    <row r="681" spans="1:82" ht="21" customHeight="1" x14ac:dyDescent="0.2">
      <c r="A681" s="62" t="s">
        <v>161</v>
      </c>
      <c r="B681" s="749" t="s">
        <v>2569</v>
      </c>
      <c r="C681" s="1005" t="s">
        <v>2570</v>
      </c>
      <c r="D681" s="460">
        <v>88</v>
      </c>
      <c r="E681" s="575" t="s">
        <v>2571</v>
      </c>
      <c r="F681" s="608" t="s">
        <v>2572</v>
      </c>
      <c r="G681" s="576">
        <v>2000</v>
      </c>
      <c r="H681" s="576" t="s">
        <v>1</v>
      </c>
      <c r="I681" s="941">
        <v>2000</v>
      </c>
      <c r="J681" s="454">
        <v>2000</v>
      </c>
      <c r="K681" s="25"/>
      <c r="L681" s="790"/>
      <c r="M681" s="791"/>
      <c r="N681" s="791"/>
      <c r="O681" s="791"/>
      <c r="P681" s="791"/>
      <c r="Q681" s="791"/>
      <c r="R681" s="791"/>
      <c r="S681" s="791"/>
      <c r="T681" s="791"/>
      <c r="U681" s="792">
        <f t="shared" si="115"/>
        <v>0</v>
      </c>
      <c r="V681" s="791"/>
      <c r="W681" s="7"/>
      <c r="X681" s="7"/>
      <c r="Y681" s="7"/>
      <c r="Z681" s="7"/>
      <c r="AA681" s="7"/>
      <c r="AB681" s="7"/>
      <c r="AC681" s="7"/>
      <c r="AD681" s="7"/>
      <c r="AE681" s="7"/>
      <c r="AF681" s="7"/>
      <c r="AG681" s="1864"/>
      <c r="AH681" s="2094"/>
      <c r="AI681" s="1865"/>
      <c r="AJ681" s="1865"/>
      <c r="AK681" s="1865"/>
      <c r="AL681" s="1956"/>
      <c r="AM681" s="4057"/>
      <c r="AN681" s="4057"/>
      <c r="AO681" s="1865"/>
      <c r="AP681" s="1865"/>
      <c r="AQ681" s="2094"/>
      <c r="AR681" s="2095"/>
      <c r="AS681" s="2096"/>
      <c r="AT681" s="2432"/>
      <c r="AU681" s="2523"/>
      <c r="AV681" s="2452"/>
      <c r="AW681" s="1867"/>
      <c r="AX681" s="1867"/>
      <c r="AY681" s="2976"/>
      <c r="AZ681" s="1397"/>
      <c r="BA681" s="1397"/>
      <c r="BB681" s="1397"/>
      <c r="BC681" s="1830"/>
      <c r="BD681" s="1397"/>
      <c r="BE681" s="4171"/>
      <c r="BF681" s="4557"/>
      <c r="BG681" s="4650"/>
      <c r="BH681" s="4171"/>
      <c r="BI681" s="4557"/>
      <c r="BJ681" s="4513"/>
      <c r="BK681" s="4171"/>
      <c r="BL681" s="1876">
        <f t="shared" si="109"/>
        <v>0</v>
      </c>
      <c r="BM681" s="2104"/>
      <c r="BN681" s="1902"/>
      <c r="BO681" s="1878"/>
      <c r="BP681" s="1878"/>
      <c r="BQ681" s="1915"/>
      <c r="BR681" s="2105"/>
      <c r="BS681" s="2106"/>
      <c r="BT681" s="2106"/>
      <c r="BU681" s="2106"/>
      <c r="BV681" s="2106"/>
      <c r="BW681" s="2106"/>
      <c r="BX681" s="2106"/>
      <c r="BY681" s="2106"/>
      <c r="BZ681" s="2106"/>
      <c r="CA681" s="2106"/>
      <c r="CB681" s="2106"/>
      <c r="CC681" s="2107"/>
      <c r="CD681" s="2108" t="s">
        <v>2511</v>
      </c>
    </row>
    <row r="682" spans="1:82" ht="21" customHeight="1" x14ac:dyDescent="0.2">
      <c r="A682" s="62" t="s">
        <v>161</v>
      </c>
      <c r="B682" s="749" t="s">
        <v>2569</v>
      </c>
      <c r="C682" s="1005" t="s">
        <v>2570</v>
      </c>
      <c r="D682" s="460">
        <v>88</v>
      </c>
      <c r="E682" s="575" t="s">
        <v>2571</v>
      </c>
      <c r="F682" s="608" t="s">
        <v>2572</v>
      </c>
      <c r="G682" s="576">
        <v>2000</v>
      </c>
      <c r="H682" s="576" t="s">
        <v>1</v>
      </c>
      <c r="I682" s="941">
        <v>2000</v>
      </c>
      <c r="J682" s="454">
        <v>2000</v>
      </c>
      <c r="K682" s="25"/>
      <c r="L682" s="790"/>
      <c r="M682" s="791"/>
      <c r="N682" s="791"/>
      <c r="O682" s="791"/>
      <c r="P682" s="791"/>
      <c r="Q682" s="791"/>
      <c r="R682" s="791"/>
      <c r="S682" s="791"/>
      <c r="T682" s="791"/>
      <c r="U682" s="792">
        <f t="shared" si="115"/>
        <v>0</v>
      </c>
      <c r="V682" s="791"/>
      <c r="W682" s="7"/>
      <c r="X682" s="7"/>
      <c r="Y682" s="7"/>
      <c r="Z682" s="7"/>
      <c r="AA682" s="7"/>
      <c r="AB682" s="7"/>
      <c r="AC682" s="7"/>
      <c r="AD682" s="7"/>
      <c r="AE682" s="7"/>
      <c r="AF682" s="7"/>
      <c r="AG682" s="1864"/>
      <c r="AH682" s="2094"/>
      <c r="AI682" s="1865"/>
      <c r="AJ682" s="1865"/>
      <c r="AK682" s="1865"/>
      <c r="AL682" s="1956"/>
      <c r="AM682" s="4057"/>
      <c r="AN682" s="4057"/>
      <c r="AO682" s="1865"/>
      <c r="AP682" s="1865"/>
      <c r="AQ682" s="2094"/>
      <c r="AR682" s="2095"/>
      <c r="AS682" s="2096"/>
      <c r="AT682" s="2432"/>
      <c r="AU682" s="2523"/>
      <c r="AV682" s="2452"/>
      <c r="AW682" s="1867"/>
      <c r="AX682" s="1867"/>
      <c r="AY682" s="2976"/>
      <c r="AZ682" s="1397"/>
      <c r="BA682" s="1397"/>
      <c r="BB682" s="1397"/>
      <c r="BC682" s="1830"/>
      <c r="BD682" s="1397"/>
      <c r="BE682" s="4171"/>
      <c r="BF682" s="4557"/>
      <c r="BG682" s="4650"/>
      <c r="BH682" s="4171"/>
      <c r="BI682" s="4557"/>
      <c r="BJ682" s="4513"/>
      <c r="BK682" s="4171"/>
      <c r="BL682" s="1876">
        <f t="shared" si="109"/>
        <v>0</v>
      </c>
      <c r="BM682" s="2104"/>
      <c r="BN682" s="1902"/>
      <c r="BO682" s="1878"/>
      <c r="BP682" s="1878"/>
      <c r="BQ682" s="1915"/>
      <c r="BR682" s="2105"/>
      <c r="BS682" s="2106"/>
      <c r="BT682" s="2106"/>
      <c r="BU682" s="2106"/>
      <c r="BV682" s="2106"/>
      <c r="BW682" s="2106"/>
      <c r="BX682" s="2106"/>
      <c r="BY682" s="2106"/>
      <c r="BZ682" s="2106"/>
      <c r="CA682" s="2106"/>
      <c r="CB682" s="2106"/>
      <c r="CC682" s="2107"/>
      <c r="CD682" s="2108" t="s">
        <v>2511</v>
      </c>
    </row>
    <row r="683" spans="1:82" ht="21" customHeight="1" thickBot="1" x14ac:dyDescent="0.25">
      <c r="A683" s="63" t="s">
        <v>161</v>
      </c>
      <c r="B683" s="755" t="s">
        <v>2569</v>
      </c>
      <c r="C683" s="1075" t="s">
        <v>2570</v>
      </c>
      <c r="D683" s="431">
        <v>88</v>
      </c>
      <c r="E683" s="581" t="s">
        <v>2571</v>
      </c>
      <c r="F683" s="609" t="s">
        <v>2572</v>
      </c>
      <c r="G683" s="582">
        <v>2000</v>
      </c>
      <c r="H683" s="582" t="s">
        <v>1</v>
      </c>
      <c r="I683" s="943">
        <v>2000</v>
      </c>
      <c r="J683" s="496">
        <v>2000</v>
      </c>
      <c r="K683" s="56"/>
      <c r="L683" s="822"/>
      <c r="M683" s="851"/>
      <c r="N683" s="851"/>
      <c r="O683" s="851"/>
      <c r="P683" s="851"/>
      <c r="Q683" s="851"/>
      <c r="R683" s="851"/>
      <c r="S683" s="851"/>
      <c r="T683" s="851"/>
      <c r="U683" s="823">
        <f t="shared" si="115"/>
        <v>0</v>
      </c>
      <c r="V683" s="851"/>
      <c r="W683" s="58"/>
      <c r="X683" s="58"/>
      <c r="Y683" s="58"/>
      <c r="Z683" s="58"/>
      <c r="AA683" s="58"/>
      <c r="AB683" s="58"/>
      <c r="AC683" s="58"/>
      <c r="AD683" s="58"/>
      <c r="AE683" s="58"/>
      <c r="AF683" s="58"/>
      <c r="AG683" s="1881"/>
      <c r="AH683" s="2109"/>
      <c r="AI683" s="1882"/>
      <c r="AJ683" s="1882"/>
      <c r="AK683" s="1882"/>
      <c r="AL683" s="1959"/>
      <c r="AM683" s="4058"/>
      <c r="AN683" s="4058"/>
      <c r="AO683" s="1882"/>
      <c r="AP683" s="1882"/>
      <c r="AQ683" s="2109"/>
      <c r="AR683" s="2110"/>
      <c r="AS683" s="4982"/>
      <c r="AT683" s="4983"/>
      <c r="AU683" s="4984"/>
      <c r="AV683" s="4985"/>
      <c r="AW683" s="4986"/>
      <c r="AX683" s="4986"/>
      <c r="AY683" s="4987" t="s">
        <v>2510</v>
      </c>
      <c r="AZ683" s="1963"/>
      <c r="BA683" s="1963"/>
      <c r="BB683" s="1963"/>
      <c r="BC683" s="4651"/>
      <c r="BD683" s="1963"/>
      <c r="BE683" s="4195"/>
      <c r="BF683" s="4652"/>
      <c r="BG683" s="4653"/>
      <c r="BH683" s="4195"/>
      <c r="BI683" s="4652"/>
      <c r="BJ683" s="4654"/>
      <c r="BK683" s="4195"/>
      <c r="BL683" s="1894">
        <f t="shared" si="109"/>
        <v>0</v>
      </c>
      <c r="BM683" s="2119"/>
      <c r="BN683" s="1902"/>
      <c r="BO683" s="1878"/>
      <c r="BP683" s="1878"/>
      <c r="BQ683" s="1915"/>
      <c r="BR683" s="2120"/>
      <c r="BS683" s="1913"/>
      <c r="BT683" s="1913"/>
      <c r="BU683" s="1913"/>
      <c r="BV683" s="1913"/>
      <c r="BW683" s="1913"/>
      <c r="BX683" s="1913"/>
      <c r="BY683" s="1913"/>
      <c r="BZ683" s="1913"/>
      <c r="CA683" s="1913"/>
      <c r="CB683" s="1913"/>
      <c r="CC683" s="2121"/>
      <c r="CD683" s="2122" t="s">
        <v>2511</v>
      </c>
    </row>
    <row r="684" spans="1:82" ht="21" customHeight="1" thickBot="1" x14ac:dyDescent="0.25">
      <c r="A684" s="1083" t="s">
        <v>161</v>
      </c>
      <c r="B684" s="1084" t="s">
        <v>2569</v>
      </c>
      <c r="C684" s="1085" t="s">
        <v>2570</v>
      </c>
      <c r="D684" s="625">
        <v>89</v>
      </c>
      <c r="E684" s="872" t="s">
        <v>2574</v>
      </c>
      <c r="F684" s="873" t="s">
        <v>2575</v>
      </c>
      <c r="G684" s="965">
        <v>1</v>
      </c>
      <c r="H684" s="965"/>
      <c r="I684" s="1086">
        <v>6</v>
      </c>
      <c r="J684" s="875"/>
      <c r="K684" s="876"/>
      <c r="L684" s="1087">
        <f>+M684+N684+O684+P684+Q684+R684+S684+T684</f>
        <v>0</v>
      </c>
      <c r="M684" s="880"/>
      <c r="N684" s="880"/>
      <c r="O684" s="880"/>
      <c r="P684" s="880"/>
      <c r="Q684" s="880"/>
      <c r="R684" s="880"/>
      <c r="S684" s="880"/>
      <c r="T684" s="880"/>
      <c r="U684" s="1040">
        <f t="shared" si="115"/>
        <v>0</v>
      </c>
      <c r="V684" s="880"/>
      <c r="W684" s="74"/>
      <c r="X684" s="74"/>
      <c r="Y684" s="74"/>
      <c r="Z684" s="74"/>
      <c r="AA684" s="74"/>
      <c r="AB684" s="74"/>
      <c r="AC684" s="74"/>
      <c r="AD684" s="74"/>
      <c r="AE684" s="74"/>
      <c r="AF684" s="74"/>
      <c r="AG684" s="4076"/>
      <c r="AH684" s="4988"/>
      <c r="AI684" s="4989"/>
      <c r="AJ684" s="4989"/>
      <c r="AK684" s="4989"/>
      <c r="AL684" s="1924"/>
      <c r="AM684" s="4990"/>
      <c r="AN684" s="4990"/>
      <c r="AO684" s="4989"/>
      <c r="AP684" s="4989"/>
      <c r="AQ684" s="4988"/>
      <c r="AR684" s="4991"/>
      <c r="AS684" s="4992"/>
      <c r="AT684" s="4993"/>
      <c r="AU684" s="4994"/>
      <c r="AV684" s="4995"/>
      <c r="AW684" s="4996"/>
      <c r="AX684" s="4996"/>
      <c r="AY684" s="4997" t="s">
        <v>2510</v>
      </c>
      <c r="AZ684" s="1929"/>
      <c r="BA684" s="1929"/>
      <c r="BB684" s="1929"/>
      <c r="BC684" s="4998"/>
      <c r="BD684" s="1929"/>
      <c r="BE684" s="4408"/>
      <c r="BF684" s="4999"/>
      <c r="BG684" s="5000"/>
      <c r="BH684" s="4408"/>
      <c r="BI684" s="4999"/>
      <c r="BJ684" s="5001"/>
      <c r="BK684" s="4408"/>
      <c r="BL684" s="2300">
        <f t="shared" si="109"/>
        <v>0</v>
      </c>
      <c r="BM684" s="2301"/>
      <c r="BN684" s="1902"/>
      <c r="BO684" s="1878"/>
      <c r="BP684" s="1878"/>
      <c r="BQ684" s="1915"/>
      <c r="BR684" s="2302"/>
      <c r="BS684" s="2303"/>
      <c r="BT684" s="2303"/>
      <c r="BU684" s="2303"/>
      <c r="BV684" s="2303"/>
      <c r="BW684" s="2303"/>
      <c r="BX684" s="2303"/>
      <c r="BY684" s="2303"/>
      <c r="BZ684" s="2303"/>
      <c r="CA684" s="2303"/>
      <c r="CB684" s="2303"/>
      <c r="CC684" s="2304"/>
      <c r="CD684" s="2305" t="s">
        <v>2511</v>
      </c>
    </row>
    <row r="685" spans="1:82" ht="21" customHeight="1" x14ac:dyDescent="0.2">
      <c r="A685" s="59" t="s">
        <v>161</v>
      </c>
      <c r="B685" s="71" t="s">
        <v>2569</v>
      </c>
      <c r="C685" s="66" t="s">
        <v>2570</v>
      </c>
      <c r="D685" s="163" t="s">
        <v>2576</v>
      </c>
      <c r="E685" s="47" t="s">
        <v>2577</v>
      </c>
      <c r="F685" s="67" t="s">
        <v>2578</v>
      </c>
      <c r="G685" s="49">
        <v>1</v>
      </c>
      <c r="H685" s="49" t="s">
        <v>1</v>
      </c>
      <c r="I685" s="939">
        <v>4</v>
      </c>
      <c r="J685" s="493">
        <v>4</v>
      </c>
      <c r="K685" s="50"/>
      <c r="L685" s="744">
        <f>+M685+N685+O685+P685+Q685+R685+S685+T685</f>
        <v>0</v>
      </c>
      <c r="M685" s="746"/>
      <c r="N685" s="746"/>
      <c r="O685" s="746"/>
      <c r="P685" s="746"/>
      <c r="Q685" s="746"/>
      <c r="R685" s="746"/>
      <c r="S685" s="746"/>
      <c r="T685" s="746"/>
      <c r="U685" s="747">
        <f t="shared" si="115"/>
        <v>0</v>
      </c>
      <c r="V685" s="746"/>
      <c r="W685" s="52"/>
      <c r="X685" s="52"/>
      <c r="Y685" s="52"/>
      <c r="Z685" s="52"/>
      <c r="AA685" s="52"/>
      <c r="AB685" s="52"/>
      <c r="AC685" s="52"/>
      <c r="AD685" s="52"/>
      <c r="AE685" s="52"/>
      <c r="AF685" s="52"/>
      <c r="AG685" s="1923"/>
      <c r="AH685" s="2009"/>
      <c r="AI685" s="1845"/>
      <c r="AJ685" s="1845"/>
      <c r="AK685" s="1845"/>
      <c r="AL685" s="1462"/>
      <c r="AM685" s="4056"/>
      <c r="AN685" s="4056"/>
      <c r="AO685" s="1845"/>
      <c r="AP685" s="1845"/>
      <c r="AQ685" s="2009"/>
      <c r="AR685" s="2085"/>
      <c r="AS685" s="5002"/>
      <c r="AT685" s="1638"/>
      <c r="AU685" s="2704"/>
      <c r="AV685" s="1969"/>
      <c r="AW685" s="1687"/>
      <c r="AX685" s="1687"/>
      <c r="AY685" s="2288"/>
      <c r="AZ685" s="1459"/>
      <c r="BA685" s="1459"/>
      <c r="BB685" s="1459"/>
      <c r="BC685" s="1685"/>
      <c r="BD685" s="1459"/>
      <c r="BE685" s="4235"/>
      <c r="BF685" s="4236"/>
      <c r="BG685" s="5003"/>
      <c r="BH685" s="4235"/>
      <c r="BI685" s="4236"/>
      <c r="BJ685" s="4387"/>
      <c r="BK685" s="4235"/>
      <c r="BL685" s="1859">
        <f t="shared" si="109"/>
        <v>0</v>
      </c>
      <c r="BM685" s="2014">
        <f>L685-(BI685+BI686+BI687+BI688+BI689+BI690)</f>
        <v>0</v>
      </c>
      <c r="BN685" s="1902"/>
      <c r="BO685" s="1878"/>
      <c r="BP685" s="1878"/>
      <c r="BQ685" s="1915"/>
      <c r="BR685" s="2045"/>
      <c r="BS685" s="1861"/>
      <c r="BT685" s="1861"/>
      <c r="BU685" s="1861"/>
      <c r="BV685" s="1861"/>
      <c r="BW685" s="1861"/>
      <c r="BX685" s="1861"/>
      <c r="BY685" s="1861"/>
      <c r="BZ685" s="1861"/>
      <c r="CA685" s="1861"/>
      <c r="CB685" s="1861"/>
      <c r="CC685" s="1862"/>
      <c r="CD685" s="1863" t="s">
        <v>2511</v>
      </c>
    </row>
    <row r="686" spans="1:82" ht="21" customHeight="1" x14ac:dyDescent="0.2">
      <c r="A686" s="62" t="s">
        <v>161</v>
      </c>
      <c r="B686" s="749" t="s">
        <v>2569</v>
      </c>
      <c r="C686" s="1005" t="s">
        <v>2570</v>
      </c>
      <c r="D686" s="460" t="s">
        <v>2576</v>
      </c>
      <c r="E686" s="575" t="s">
        <v>2577</v>
      </c>
      <c r="F686" s="608" t="s">
        <v>2578</v>
      </c>
      <c r="G686" s="576">
        <v>1</v>
      </c>
      <c r="H686" s="576" t="s">
        <v>1</v>
      </c>
      <c r="I686" s="941">
        <v>4</v>
      </c>
      <c r="J686" s="454">
        <v>4</v>
      </c>
      <c r="K686" s="538"/>
      <c r="L686" s="790"/>
      <c r="M686" s="752"/>
      <c r="N686" s="752"/>
      <c r="O686" s="752"/>
      <c r="P686" s="752"/>
      <c r="Q686" s="752"/>
      <c r="R686" s="752"/>
      <c r="S686" s="752"/>
      <c r="T686" s="752"/>
      <c r="U686" s="792">
        <f t="shared" si="115"/>
        <v>0</v>
      </c>
      <c r="V686" s="791"/>
      <c r="W686" s="7"/>
      <c r="X686" s="7"/>
      <c r="Y686" s="7"/>
      <c r="Z686" s="7"/>
      <c r="AA686" s="7"/>
      <c r="AB686" s="7"/>
      <c r="AC686" s="7"/>
      <c r="AD686" s="7"/>
      <c r="AE686" s="7"/>
      <c r="AF686" s="7"/>
      <c r="AG686" s="1864"/>
      <c r="AH686" s="2017"/>
      <c r="AI686" s="2018"/>
      <c r="AJ686" s="2018"/>
      <c r="AK686" s="2018"/>
      <c r="AL686" s="1133"/>
      <c r="AM686" s="2652"/>
      <c r="AN686" s="2652"/>
      <c r="AO686" s="2018"/>
      <c r="AP686" s="2018"/>
      <c r="AQ686" s="2017"/>
      <c r="AR686" s="5004"/>
      <c r="AS686" s="5005"/>
      <c r="AT686" s="1143"/>
      <c r="AU686" s="2523"/>
      <c r="AV686" s="2452"/>
      <c r="AW686" s="1991"/>
      <c r="AX686" s="1991"/>
      <c r="AY686" s="3184"/>
      <c r="AZ686" s="1423"/>
      <c r="BA686" s="1423"/>
      <c r="BB686" s="1423"/>
      <c r="BC686" s="1671"/>
      <c r="BD686" s="1423"/>
      <c r="BE686" s="2276"/>
      <c r="BF686" s="2277"/>
      <c r="BG686" s="5006"/>
      <c r="BH686" s="2276"/>
      <c r="BI686" s="2277"/>
      <c r="BJ686" s="4336"/>
      <c r="BK686" s="2276"/>
      <c r="BL686" s="1876">
        <f t="shared" si="109"/>
        <v>0</v>
      </c>
      <c r="BM686" s="2025"/>
      <c r="BN686" s="1902"/>
      <c r="BO686" s="1878"/>
      <c r="BP686" s="1878"/>
      <c r="BQ686" s="1915"/>
      <c r="BR686" s="2105"/>
      <c r="BS686" s="2106"/>
      <c r="BT686" s="2106"/>
      <c r="BU686" s="2106"/>
      <c r="BV686" s="2106"/>
      <c r="BW686" s="2106"/>
      <c r="BX686" s="2106"/>
      <c r="BY686" s="2106"/>
      <c r="BZ686" s="2106"/>
      <c r="CA686" s="2106"/>
      <c r="CB686" s="2106"/>
      <c r="CC686" s="2107"/>
      <c r="CD686" s="2108" t="s">
        <v>2511</v>
      </c>
    </row>
    <row r="687" spans="1:82" ht="21" customHeight="1" x14ac:dyDescent="0.2">
      <c r="A687" s="62" t="s">
        <v>161</v>
      </c>
      <c r="B687" s="749" t="s">
        <v>2569</v>
      </c>
      <c r="C687" s="1005" t="s">
        <v>2570</v>
      </c>
      <c r="D687" s="460" t="s">
        <v>2576</v>
      </c>
      <c r="E687" s="575" t="s">
        <v>2577</v>
      </c>
      <c r="F687" s="608" t="s">
        <v>2578</v>
      </c>
      <c r="G687" s="576">
        <v>1</v>
      </c>
      <c r="H687" s="576" t="s">
        <v>1</v>
      </c>
      <c r="I687" s="941">
        <v>4</v>
      </c>
      <c r="J687" s="454">
        <v>4</v>
      </c>
      <c r="K687" s="538"/>
      <c r="L687" s="790"/>
      <c r="M687" s="752"/>
      <c r="N687" s="752"/>
      <c r="O687" s="752"/>
      <c r="P687" s="752"/>
      <c r="Q687" s="752"/>
      <c r="R687" s="752"/>
      <c r="S687" s="752"/>
      <c r="T687" s="752"/>
      <c r="U687" s="792">
        <f t="shared" si="115"/>
        <v>0</v>
      </c>
      <c r="V687" s="791"/>
      <c r="W687" s="7"/>
      <c r="X687" s="7"/>
      <c r="Y687" s="7"/>
      <c r="Z687" s="7"/>
      <c r="AA687" s="7"/>
      <c r="AB687" s="7"/>
      <c r="AC687" s="7"/>
      <c r="AD687" s="7"/>
      <c r="AE687" s="7"/>
      <c r="AF687" s="7"/>
      <c r="AG687" s="1864"/>
      <c r="AH687" s="2017"/>
      <c r="AI687" s="2018"/>
      <c r="AJ687" s="2018"/>
      <c r="AK687" s="2018"/>
      <c r="AL687" s="1133"/>
      <c r="AM687" s="2652"/>
      <c r="AN687" s="2652"/>
      <c r="AO687" s="2018"/>
      <c r="AP687" s="2018"/>
      <c r="AQ687" s="2017"/>
      <c r="AR687" s="5004"/>
      <c r="AS687" s="5005"/>
      <c r="AT687" s="1143"/>
      <c r="AU687" s="2523"/>
      <c r="AV687" s="2452"/>
      <c r="AW687" s="1991"/>
      <c r="AX687" s="1991"/>
      <c r="AY687" s="3184"/>
      <c r="AZ687" s="1423"/>
      <c r="BA687" s="1423"/>
      <c r="BB687" s="1423"/>
      <c r="BC687" s="1671"/>
      <c r="BD687" s="1423"/>
      <c r="BE687" s="2276"/>
      <c r="BF687" s="2277"/>
      <c r="BG687" s="5006"/>
      <c r="BH687" s="2276"/>
      <c r="BI687" s="2277"/>
      <c r="BJ687" s="4336"/>
      <c r="BK687" s="2276"/>
      <c r="BL687" s="1876">
        <f t="shared" si="109"/>
        <v>0</v>
      </c>
      <c r="BM687" s="2025"/>
      <c r="BN687" s="1902"/>
      <c r="BO687" s="1878"/>
      <c r="BP687" s="1878"/>
      <c r="BQ687" s="1915"/>
      <c r="BR687" s="2105"/>
      <c r="BS687" s="2106"/>
      <c r="BT687" s="2106"/>
      <c r="BU687" s="2106"/>
      <c r="BV687" s="2106"/>
      <c r="BW687" s="2106"/>
      <c r="BX687" s="2106"/>
      <c r="BY687" s="2106"/>
      <c r="BZ687" s="2106"/>
      <c r="CA687" s="2106"/>
      <c r="CB687" s="2106"/>
      <c r="CC687" s="2107"/>
      <c r="CD687" s="2108" t="s">
        <v>2511</v>
      </c>
    </row>
    <row r="688" spans="1:82" ht="21" customHeight="1" x14ac:dyDescent="0.2">
      <c r="A688" s="62" t="s">
        <v>161</v>
      </c>
      <c r="B688" s="749" t="s">
        <v>2569</v>
      </c>
      <c r="C688" s="1005" t="s">
        <v>2570</v>
      </c>
      <c r="D688" s="460" t="s">
        <v>2576</v>
      </c>
      <c r="E688" s="575" t="s">
        <v>2577</v>
      </c>
      <c r="F688" s="608" t="s">
        <v>2578</v>
      </c>
      <c r="G688" s="576">
        <v>1</v>
      </c>
      <c r="H688" s="576" t="s">
        <v>1</v>
      </c>
      <c r="I688" s="941">
        <v>4</v>
      </c>
      <c r="J688" s="454">
        <v>4</v>
      </c>
      <c r="K688" s="538"/>
      <c r="L688" s="790"/>
      <c r="M688" s="752"/>
      <c r="N688" s="752"/>
      <c r="O688" s="752"/>
      <c r="P688" s="752"/>
      <c r="Q688" s="752"/>
      <c r="R688" s="752"/>
      <c r="S688" s="752"/>
      <c r="T688" s="752"/>
      <c r="U688" s="792">
        <f t="shared" si="115"/>
        <v>0</v>
      </c>
      <c r="V688" s="791"/>
      <c r="W688" s="7"/>
      <c r="X688" s="7"/>
      <c r="Y688" s="7"/>
      <c r="Z688" s="7"/>
      <c r="AA688" s="7"/>
      <c r="AB688" s="7"/>
      <c r="AC688" s="7"/>
      <c r="AD688" s="7"/>
      <c r="AE688" s="7"/>
      <c r="AF688" s="7"/>
      <c r="AG688" s="1864"/>
      <c r="AH688" s="2017"/>
      <c r="AI688" s="2018"/>
      <c r="AJ688" s="2018"/>
      <c r="AK688" s="2018"/>
      <c r="AL688" s="1133"/>
      <c r="AM688" s="2652"/>
      <c r="AN688" s="2652"/>
      <c r="AO688" s="2018"/>
      <c r="AP688" s="2018"/>
      <c r="AQ688" s="2017"/>
      <c r="AR688" s="5004"/>
      <c r="AS688" s="5005"/>
      <c r="AT688" s="1143"/>
      <c r="AU688" s="2523"/>
      <c r="AV688" s="2452"/>
      <c r="AW688" s="1991"/>
      <c r="AX688" s="1991"/>
      <c r="AY688" s="3184"/>
      <c r="AZ688" s="1423"/>
      <c r="BA688" s="1423"/>
      <c r="BB688" s="1423"/>
      <c r="BC688" s="1671"/>
      <c r="BD688" s="1423"/>
      <c r="BE688" s="2276"/>
      <c r="BF688" s="2277"/>
      <c r="BG688" s="5006"/>
      <c r="BH688" s="2276"/>
      <c r="BI688" s="2277"/>
      <c r="BJ688" s="4336"/>
      <c r="BK688" s="2276"/>
      <c r="BL688" s="1876">
        <f t="shared" si="109"/>
        <v>0</v>
      </c>
      <c r="BM688" s="2025"/>
      <c r="BN688" s="1902"/>
      <c r="BO688" s="1878"/>
      <c r="BP688" s="1878"/>
      <c r="BQ688" s="1915"/>
      <c r="BR688" s="2105"/>
      <c r="BS688" s="2106"/>
      <c r="BT688" s="2106"/>
      <c r="BU688" s="2106"/>
      <c r="BV688" s="2106"/>
      <c r="BW688" s="2106"/>
      <c r="BX688" s="2106"/>
      <c r="BY688" s="2106"/>
      <c r="BZ688" s="2106"/>
      <c r="CA688" s="2106"/>
      <c r="CB688" s="2106"/>
      <c r="CC688" s="2107"/>
      <c r="CD688" s="2108" t="s">
        <v>2511</v>
      </c>
    </row>
    <row r="689" spans="1:82" ht="21" customHeight="1" x14ac:dyDescent="0.2">
      <c r="A689" s="62" t="s">
        <v>161</v>
      </c>
      <c r="B689" s="749" t="s">
        <v>2569</v>
      </c>
      <c r="C689" s="1005" t="s">
        <v>2570</v>
      </c>
      <c r="D689" s="460" t="s">
        <v>2576</v>
      </c>
      <c r="E689" s="575" t="s">
        <v>2577</v>
      </c>
      <c r="F689" s="608" t="s">
        <v>2578</v>
      </c>
      <c r="G689" s="576">
        <v>1</v>
      </c>
      <c r="H689" s="576" t="s">
        <v>1</v>
      </c>
      <c r="I689" s="941">
        <v>4</v>
      </c>
      <c r="J689" s="454">
        <v>4</v>
      </c>
      <c r="K689" s="538"/>
      <c r="L689" s="790"/>
      <c r="M689" s="752"/>
      <c r="N689" s="752"/>
      <c r="O689" s="752"/>
      <c r="P689" s="752"/>
      <c r="Q689" s="752"/>
      <c r="R689" s="752"/>
      <c r="S689" s="752"/>
      <c r="T689" s="752"/>
      <c r="U689" s="792">
        <f t="shared" si="115"/>
        <v>0</v>
      </c>
      <c r="V689" s="791"/>
      <c r="W689" s="7"/>
      <c r="X689" s="7"/>
      <c r="Y689" s="7"/>
      <c r="Z689" s="7"/>
      <c r="AA689" s="7"/>
      <c r="AB689" s="7"/>
      <c r="AC689" s="7"/>
      <c r="AD689" s="7"/>
      <c r="AE689" s="7"/>
      <c r="AF689" s="7"/>
      <c r="AG689" s="1864"/>
      <c r="AH689" s="2017"/>
      <c r="AI689" s="2018"/>
      <c r="AJ689" s="2018"/>
      <c r="AK689" s="2018"/>
      <c r="AL689" s="1133"/>
      <c r="AM689" s="2652"/>
      <c r="AN689" s="2652"/>
      <c r="AO689" s="2018"/>
      <c r="AP689" s="2018"/>
      <c r="AQ689" s="2017"/>
      <c r="AR689" s="5004"/>
      <c r="AS689" s="5005"/>
      <c r="AT689" s="1143"/>
      <c r="AU689" s="2523"/>
      <c r="AV689" s="2452"/>
      <c r="AW689" s="1991"/>
      <c r="AX689" s="1991"/>
      <c r="AY689" s="3184"/>
      <c r="AZ689" s="1423"/>
      <c r="BA689" s="1423"/>
      <c r="BB689" s="1423"/>
      <c r="BC689" s="1671"/>
      <c r="BD689" s="1423"/>
      <c r="BE689" s="2276"/>
      <c r="BF689" s="2277"/>
      <c r="BG689" s="5006"/>
      <c r="BH689" s="2276"/>
      <c r="BI689" s="2277"/>
      <c r="BJ689" s="4336"/>
      <c r="BK689" s="2276"/>
      <c r="BL689" s="1876">
        <f t="shared" si="109"/>
        <v>0</v>
      </c>
      <c r="BM689" s="2025"/>
      <c r="BN689" s="1902"/>
      <c r="BO689" s="1878"/>
      <c r="BP689" s="1878"/>
      <c r="BQ689" s="1915"/>
      <c r="BR689" s="2105"/>
      <c r="BS689" s="2106"/>
      <c r="BT689" s="2106"/>
      <c r="BU689" s="2106"/>
      <c r="BV689" s="2106"/>
      <c r="BW689" s="2106"/>
      <c r="BX689" s="2106"/>
      <c r="BY689" s="2106"/>
      <c r="BZ689" s="2106"/>
      <c r="CA689" s="2106"/>
      <c r="CB689" s="2106"/>
      <c r="CC689" s="2107"/>
      <c r="CD689" s="2108" t="s">
        <v>2511</v>
      </c>
    </row>
    <row r="690" spans="1:82" ht="21" customHeight="1" thickBot="1" x14ac:dyDescent="0.25">
      <c r="A690" s="63" t="s">
        <v>161</v>
      </c>
      <c r="B690" s="755" t="s">
        <v>2569</v>
      </c>
      <c r="C690" s="1075" t="s">
        <v>2570</v>
      </c>
      <c r="D690" s="431" t="s">
        <v>2576</v>
      </c>
      <c r="E690" s="581" t="s">
        <v>2577</v>
      </c>
      <c r="F690" s="609" t="s">
        <v>2578</v>
      </c>
      <c r="G690" s="582">
        <v>1</v>
      </c>
      <c r="H690" s="582" t="s">
        <v>1</v>
      </c>
      <c r="I690" s="943">
        <v>4</v>
      </c>
      <c r="J690" s="496">
        <v>4</v>
      </c>
      <c r="K690" s="544"/>
      <c r="L690" s="822"/>
      <c r="M690" s="758"/>
      <c r="N690" s="758"/>
      <c r="O690" s="758"/>
      <c r="P690" s="758"/>
      <c r="Q690" s="758"/>
      <c r="R690" s="758"/>
      <c r="S690" s="758"/>
      <c r="T690" s="758"/>
      <c r="U690" s="823">
        <f t="shared" si="115"/>
        <v>0</v>
      </c>
      <c r="V690" s="851"/>
      <c r="W690" s="58"/>
      <c r="X690" s="58"/>
      <c r="Y690" s="58"/>
      <c r="Z690" s="58"/>
      <c r="AA690" s="58"/>
      <c r="AB690" s="58"/>
      <c r="AC690" s="58"/>
      <c r="AD690" s="58"/>
      <c r="AE690" s="58"/>
      <c r="AF690" s="58"/>
      <c r="AG690" s="1881"/>
      <c r="AH690" s="2029"/>
      <c r="AI690" s="2030"/>
      <c r="AJ690" s="2030"/>
      <c r="AK690" s="2030"/>
      <c r="AL690" s="1505"/>
      <c r="AM690" s="4077"/>
      <c r="AN690" s="4077"/>
      <c r="AO690" s="2030"/>
      <c r="AP690" s="2030"/>
      <c r="AQ690" s="2029"/>
      <c r="AR690" s="5007"/>
      <c r="AS690" s="5008"/>
      <c r="AT690" s="1997"/>
      <c r="AU690" s="2526"/>
      <c r="AV690" s="4192"/>
      <c r="AW690" s="1996"/>
      <c r="AX690" s="1996"/>
      <c r="AY690" s="3035"/>
      <c r="AZ690" s="1502"/>
      <c r="BA690" s="1502"/>
      <c r="BB690" s="1502"/>
      <c r="BC690" s="5009"/>
      <c r="BD690" s="1502"/>
      <c r="BE690" s="2280"/>
      <c r="BF690" s="2281"/>
      <c r="BG690" s="5010"/>
      <c r="BH690" s="2280"/>
      <c r="BI690" s="2281"/>
      <c r="BJ690" s="4355"/>
      <c r="BK690" s="2280"/>
      <c r="BL690" s="1894">
        <f t="shared" si="109"/>
        <v>0</v>
      </c>
      <c r="BM690" s="2036"/>
      <c r="BN690" s="1902"/>
      <c r="BO690" s="1878"/>
      <c r="BP690" s="1878"/>
      <c r="BQ690" s="1915"/>
      <c r="BR690" s="2120"/>
      <c r="BS690" s="1913"/>
      <c r="BT690" s="1913"/>
      <c r="BU690" s="1913"/>
      <c r="BV690" s="1913"/>
      <c r="BW690" s="1913"/>
      <c r="BX690" s="1913"/>
      <c r="BY690" s="1913"/>
      <c r="BZ690" s="1913"/>
      <c r="CA690" s="1913"/>
      <c r="CB690" s="1913"/>
      <c r="CC690" s="2121"/>
      <c r="CD690" s="2122" t="s">
        <v>2511</v>
      </c>
    </row>
    <row r="691" spans="1:82" ht="21" customHeight="1" x14ac:dyDescent="0.2">
      <c r="A691" s="62" t="s">
        <v>161</v>
      </c>
      <c r="B691" s="1004" t="s">
        <v>2569</v>
      </c>
      <c r="C691" s="1005" t="s">
        <v>2570</v>
      </c>
      <c r="D691" s="179" t="s">
        <v>2579</v>
      </c>
      <c r="E691" s="4" t="s">
        <v>2580</v>
      </c>
      <c r="F691" s="602" t="s">
        <v>2581</v>
      </c>
      <c r="G691" s="603">
        <v>0</v>
      </c>
      <c r="H691" s="603" t="s">
        <v>0</v>
      </c>
      <c r="I691" s="1039">
        <v>2</v>
      </c>
      <c r="J691" s="480"/>
      <c r="K691" s="25"/>
      <c r="L691" s="790">
        <f>+M691+N691+O691+P691+Q691+R691+S691+T691</f>
        <v>0</v>
      </c>
      <c r="M691" s="791"/>
      <c r="N691" s="791"/>
      <c r="O691" s="791"/>
      <c r="P691" s="791"/>
      <c r="Q691" s="791"/>
      <c r="R691" s="791"/>
      <c r="S691" s="791"/>
      <c r="T691" s="791"/>
      <c r="U691" s="792">
        <f t="shared" si="115"/>
        <v>0</v>
      </c>
      <c r="V691" s="791"/>
      <c r="W691" s="7"/>
      <c r="X691" s="7"/>
      <c r="Y691" s="7"/>
      <c r="Z691" s="7"/>
      <c r="AA691" s="7"/>
      <c r="AB691" s="7"/>
      <c r="AC691" s="7"/>
      <c r="AD691" s="7"/>
      <c r="AE691" s="7"/>
      <c r="AF691" s="7"/>
      <c r="AG691" s="1864"/>
      <c r="AH691" s="2094"/>
      <c r="AI691" s="1865"/>
      <c r="AJ691" s="1865"/>
      <c r="AK691" s="1865"/>
      <c r="AL691" s="1956"/>
      <c r="AM691" s="4057"/>
      <c r="AN691" s="4057"/>
      <c r="AO691" s="1865"/>
      <c r="AP691" s="1865"/>
      <c r="AQ691" s="2094"/>
      <c r="AR691" s="2095"/>
      <c r="AS691" s="2123"/>
      <c r="AT691" s="5011"/>
      <c r="AU691" s="5012"/>
      <c r="AV691" s="5013"/>
      <c r="AW691" s="5014"/>
      <c r="AX691" s="5014"/>
      <c r="AY691" s="5015" t="s">
        <v>2510</v>
      </c>
      <c r="AZ691" s="1397"/>
      <c r="BA691" s="1397"/>
      <c r="BB691" s="1397"/>
      <c r="BC691" s="1830"/>
      <c r="BD691" s="1397"/>
      <c r="BE691" s="4171"/>
      <c r="BF691" s="4557"/>
      <c r="BG691" s="4650"/>
      <c r="BH691" s="4171"/>
      <c r="BI691" s="4557"/>
      <c r="BJ691" s="4513"/>
      <c r="BK691" s="4171"/>
      <c r="BL691" s="1876">
        <f t="shared" si="109"/>
        <v>0</v>
      </c>
      <c r="BM691" s="2306">
        <f>L691-(BI691+BI692+BI693+BI694+BI695+BI696)</f>
        <v>0</v>
      </c>
      <c r="BN691" s="1902"/>
      <c r="BO691" s="1878"/>
      <c r="BP691" s="1878"/>
      <c r="BQ691" s="1915"/>
      <c r="BR691" s="2130"/>
      <c r="BS691" s="1878"/>
      <c r="BT691" s="1878"/>
      <c r="BU691" s="1878"/>
      <c r="BV691" s="1878"/>
      <c r="BW691" s="1878"/>
      <c r="BX691" s="1878"/>
      <c r="BY691" s="1878"/>
      <c r="BZ691" s="1878"/>
      <c r="CA691" s="1878"/>
      <c r="CB691" s="1878"/>
      <c r="CC691" s="1880"/>
      <c r="CD691" s="2131" t="s">
        <v>2511</v>
      </c>
    </row>
    <row r="692" spans="1:82" ht="21" customHeight="1" x14ac:dyDescent="0.2">
      <c r="A692" s="62" t="s">
        <v>161</v>
      </c>
      <c r="B692" s="749" t="s">
        <v>2569</v>
      </c>
      <c r="C692" s="1005" t="s">
        <v>2570</v>
      </c>
      <c r="D692" s="460" t="s">
        <v>2579</v>
      </c>
      <c r="E692" s="575" t="s">
        <v>2580</v>
      </c>
      <c r="F692" s="608" t="s">
        <v>2581</v>
      </c>
      <c r="G692" s="576">
        <v>0</v>
      </c>
      <c r="H692" s="576" t="s">
        <v>0</v>
      </c>
      <c r="I692" s="941">
        <v>2</v>
      </c>
      <c r="J692" s="454"/>
      <c r="K692" s="25"/>
      <c r="L692" s="790"/>
      <c r="M692" s="791"/>
      <c r="N692" s="791"/>
      <c r="O692" s="791"/>
      <c r="P692" s="791"/>
      <c r="Q692" s="791"/>
      <c r="R692" s="791"/>
      <c r="S692" s="791"/>
      <c r="T692" s="791"/>
      <c r="U692" s="792">
        <f t="shared" si="115"/>
        <v>0</v>
      </c>
      <c r="V692" s="791"/>
      <c r="W692" s="7"/>
      <c r="X692" s="7"/>
      <c r="Y692" s="7"/>
      <c r="Z692" s="7"/>
      <c r="AA692" s="7"/>
      <c r="AB692" s="7"/>
      <c r="AC692" s="7"/>
      <c r="AD692" s="7"/>
      <c r="AE692" s="7"/>
      <c r="AF692" s="7"/>
      <c r="AG692" s="1864"/>
      <c r="AH692" s="2094"/>
      <c r="AI692" s="1865"/>
      <c r="AJ692" s="1865"/>
      <c r="AK692" s="1865"/>
      <c r="AL692" s="1956"/>
      <c r="AM692" s="4057"/>
      <c r="AN692" s="4057"/>
      <c r="AO692" s="1865"/>
      <c r="AP692" s="1865"/>
      <c r="AQ692" s="2094"/>
      <c r="AR692" s="2095"/>
      <c r="AS692" s="2096"/>
      <c r="AT692" s="2432"/>
      <c r="AU692" s="2523"/>
      <c r="AV692" s="2452"/>
      <c r="AW692" s="1867"/>
      <c r="AX692" s="1867"/>
      <c r="AY692" s="2976"/>
      <c r="AZ692" s="1397"/>
      <c r="BA692" s="1397"/>
      <c r="BB692" s="1397"/>
      <c r="BC692" s="1830"/>
      <c r="BD692" s="1397"/>
      <c r="BE692" s="4171"/>
      <c r="BF692" s="4557"/>
      <c r="BG692" s="4650"/>
      <c r="BH692" s="4171"/>
      <c r="BI692" s="4557"/>
      <c r="BJ692" s="4513"/>
      <c r="BK692" s="4171"/>
      <c r="BL692" s="1876">
        <f t="shared" si="109"/>
        <v>0</v>
      </c>
      <c r="BM692" s="2104"/>
      <c r="BN692" s="1902"/>
      <c r="BO692" s="1878"/>
      <c r="BP692" s="1878"/>
      <c r="BQ692" s="1915"/>
      <c r="BR692" s="2105"/>
      <c r="BS692" s="2106"/>
      <c r="BT692" s="2106"/>
      <c r="BU692" s="2106"/>
      <c r="BV692" s="2106"/>
      <c r="BW692" s="2106"/>
      <c r="BX692" s="2106"/>
      <c r="BY692" s="2106"/>
      <c r="BZ692" s="2106"/>
      <c r="CA692" s="2106"/>
      <c r="CB692" s="2106"/>
      <c r="CC692" s="2107"/>
      <c r="CD692" s="2108" t="s">
        <v>2511</v>
      </c>
    </row>
    <row r="693" spans="1:82" ht="21" customHeight="1" x14ac:dyDescent="0.2">
      <c r="A693" s="62" t="s">
        <v>161</v>
      </c>
      <c r="B693" s="749" t="s">
        <v>2569</v>
      </c>
      <c r="C693" s="1005" t="s">
        <v>2570</v>
      </c>
      <c r="D693" s="460" t="s">
        <v>2579</v>
      </c>
      <c r="E693" s="575" t="s">
        <v>2580</v>
      </c>
      <c r="F693" s="608" t="s">
        <v>2581</v>
      </c>
      <c r="G693" s="576">
        <v>0</v>
      </c>
      <c r="H693" s="576" t="s">
        <v>0</v>
      </c>
      <c r="I693" s="941">
        <v>2</v>
      </c>
      <c r="J693" s="454"/>
      <c r="K693" s="25"/>
      <c r="L693" s="790"/>
      <c r="M693" s="791"/>
      <c r="N693" s="791"/>
      <c r="O693" s="791"/>
      <c r="P693" s="791"/>
      <c r="Q693" s="791"/>
      <c r="R693" s="791"/>
      <c r="S693" s="791"/>
      <c r="T693" s="791"/>
      <c r="U693" s="792">
        <f t="shared" si="115"/>
        <v>0</v>
      </c>
      <c r="V693" s="791"/>
      <c r="W693" s="7"/>
      <c r="X693" s="7"/>
      <c r="Y693" s="7"/>
      <c r="Z693" s="7"/>
      <c r="AA693" s="7"/>
      <c r="AB693" s="7"/>
      <c r="AC693" s="7"/>
      <c r="AD693" s="7"/>
      <c r="AE693" s="7"/>
      <c r="AF693" s="7"/>
      <c r="AG693" s="1864"/>
      <c r="AH693" s="2094"/>
      <c r="AI693" s="1865"/>
      <c r="AJ693" s="1865"/>
      <c r="AK693" s="1865"/>
      <c r="AL693" s="1956"/>
      <c r="AM693" s="4057"/>
      <c r="AN693" s="4057"/>
      <c r="AO693" s="1865"/>
      <c r="AP693" s="1865"/>
      <c r="AQ693" s="2094"/>
      <c r="AR693" s="2095"/>
      <c r="AS693" s="2096"/>
      <c r="AT693" s="2432"/>
      <c r="AU693" s="2523"/>
      <c r="AV693" s="2452"/>
      <c r="AW693" s="1867"/>
      <c r="AX693" s="1867"/>
      <c r="AY693" s="2976"/>
      <c r="AZ693" s="1397"/>
      <c r="BA693" s="1397"/>
      <c r="BB693" s="1397"/>
      <c r="BC693" s="1830"/>
      <c r="BD693" s="1397"/>
      <c r="BE693" s="4171"/>
      <c r="BF693" s="4557"/>
      <c r="BG693" s="4650"/>
      <c r="BH693" s="4171"/>
      <c r="BI693" s="4557"/>
      <c r="BJ693" s="4513"/>
      <c r="BK693" s="4171"/>
      <c r="BL693" s="1876">
        <f t="shared" si="109"/>
        <v>0</v>
      </c>
      <c r="BM693" s="2104"/>
      <c r="BN693" s="1902"/>
      <c r="BO693" s="1878"/>
      <c r="BP693" s="1878"/>
      <c r="BQ693" s="1915"/>
      <c r="BR693" s="2105"/>
      <c r="BS693" s="2106"/>
      <c r="BT693" s="2106"/>
      <c r="BU693" s="2106"/>
      <c r="BV693" s="2106"/>
      <c r="BW693" s="2106"/>
      <c r="BX693" s="2106"/>
      <c r="BY693" s="2106"/>
      <c r="BZ693" s="2106"/>
      <c r="CA693" s="2106"/>
      <c r="CB693" s="2106"/>
      <c r="CC693" s="2107"/>
      <c r="CD693" s="2108" t="s">
        <v>2511</v>
      </c>
    </row>
    <row r="694" spans="1:82" ht="21" customHeight="1" x14ac:dyDescent="0.2">
      <c r="A694" s="62" t="s">
        <v>161</v>
      </c>
      <c r="B694" s="749" t="s">
        <v>2569</v>
      </c>
      <c r="C694" s="1005" t="s">
        <v>2570</v>
      </c>
      <c r="D694" s="460" t="s">
        <v>2579</v>
      </c>
      <c r="E694" s="575" t="s">
        <v>2580</v>
      </c>
      <c r="F694" s="608" t="s">
        <v>2581</v>
      </c>
      <c r="G694" s="576">
        <v>0</v>
      </c>
      <c r="H694" s="576" t="s">
        <v>0</v>
      </c>
      <c r="I694" s="941">
        <v>2</v>
      </c>
      <c r="J694" s="454"/>
      <c r="K694" s="25"/>
      <c r="L694" s="790"/>
      <c r="M694" s="791"/>
      <c r="N694" s="791"/>
      <c r="O694" s="791"/>
      <c r="P694" s="791"/>
      <c r="Q694" s="791"/>
      <c r="R694" s="791"/>
      <c r="S694" s="791"/>
      <c r="T694" s="791"/>
      <c r="U694" s="792">
        <f t="shared" si="115"/>
        <v>0</v>
      </c>
      <c r="V694" s="791"/>
      <c r="W694" s="7"/>
      <c r="X694" s="7"/>
      <c r="Y694" s="7"/>
      <c r="Z694" s="7"/>
      <c r="AA694" s="7"/>
      <c r="AB694" s="7"/>
      <c r="AC694" s="7"/>
      <c r="AD694" s="7"/>
      <c r="AE694" s="7"/>
      <c r="AF694" s="7"/>
      <c r="AG694" s="1864"/>
      <c r="AH694" s="2094"/>
      <c r="AI694" s="1865"/>
      <c r="AJ694" s="1865"/>
      <c r="AK694" s="1865"/>
      <c r="AL694" s="1956"/>
      <c r="AM694" s="4057"/>
      <c r="AN694" s="4057"/>
      <c r="AO694" s="1865"/>
      <c r="AP694" s="1865"/>
      <c r="AQ694" s="2094"/>
      <c r="AR694" s="2095"/>
      <c r="AS694" s="2096"/>
      <c r="AT694" s="2432"/>
      <c r="AU694" s="2523"/>
      <c r="AV694" s="2452"/>
      <c r="AW694" s="1867"/>
      <c r="AX694" s="1867"/>
      <c r="AY694" s="2976"/>
      <c r="AZ694" s="1397"/>
      <c r="BA694" s="1397"/>
      <c r="BB694" s="1397"/>
      <c r="BC694" s="1830"/>
      <c r="BD694" s="1397"/>
      <c r="BE694" s="4171"/>
      <c r="BF694" s="4557"/>
      <c r="BG694" s="4650"/>
      <c r="BH694" s="4171"/>
      <c r="BI694" s="4557"/>
      <c r="BJ694" s="4513"/>
      <c r="BK694" s="4171"/>
      <c r="BL694" s="1876">
        <f t="shared" si="109"/>
        <v>0</v>
      </c>
      <c r="BM694" s="2104"/>
      <c r="BN694" s="1902"/>
      <c r="BO694" s="1878"/>
      <c r="BP694" s="1878"/>
      <c r="BQ694" s="1915"/>
      <c r="BR694" s="2105"/>
      <c r="BS694" s="2106"/>
      <c r="BT694" s="2106"/>
      <c r="BU694" s="2106"/>
      <c r="BV694" s="2106"/>
      <c r="BW694" s="2106"/>
      <c r="BX694" s="2106"/>
      <c r="BY694" s="2106"/>
      <c r="BZ694" s="2106"/>
      <c r="CA694" s="2106"/>
      <c r="CB694" s="2106"/>
      <c r="CC694" s="2107"/>
      <c r="CD694" s="2108" t="s">
        <v>2511</v>
      </c>
    </row>
    <row r="695" spans="1:82" ht="21" customHeight="1" x14ac:dyDescent="0.2">
      <c r="A695" s="62" t="s">
        <v>161</v>
      </c>
      <c r="B695" s="749" t="s">
        <v>2569</v>
      </c>
      <c r="C695" s="1005" t="s">
        <v>2570</v>
      </c>
      <c r="D695" s="460" t="s">
        <v>2579</v>
      </c>
      <c r="E695" s="575" t="s">
        <v>2580</v>
      </c>
      <c r="F695" s="608" t="s">
        <v>2581</v>
      </c>
      <c r="G695" s="576">
        <v>0</v>
      </c>
      <c r="H695" s="576" t="s">
        <v>0</v>
      </c>
      <c r="I695" s="941">
        <v>2</v>
      </c>
      <c r="J695" s="454"/>
      <c r="K695" s="25"/>
      <c r="L695" s="790"/>
      <c r="M695" s="791"/>
      <c r="N695" s="791"/>
      <c r="O695" s="791"/>
      <c r="P695" s="791"/>
      <c r="Q695" s="791"/>
      <c r="R695" s="791"/>
      <c r="S695" s="791"/>
      <c r="T695" s="791"/>
      <c r="U695" s="792">
        <f t="shared" si="115"/>
        <v>0</v>
      </c>
      <c r="V695" s="791"/>
      <c r="W695" s="7"/>
      <c r="X695" s="7"/>
      <c r="Y695" s="7"/>
      <c r="Z695" s="7"/>
      <c r="AA695" s="7"/>
      <c r="AB695" s="7"/>
      <c r="AC695" s="7"/>
      <c r="AD695" s="7"/>
      <c r="AE695" s="7"/>
      <c r="AF695" s="7"/>
      <c r="AG695" s="1864"/>
      <c r="AH695" s="2094"/>
      <c r="AI695" s="1865"/>
      <c r="AJ695" s="1865"/>
      <c r="AK695" s="1865"/>
      <c r="AL695" s="1956"/>
      <c r="AM695" s="4057"/>
      <c r="AN695" s="4057"/>
      <c r="AO695" s="1865"/>
      <c r="AP695" s="1865"/>
      <c r="AQ695" s="2094"/>
      <c r="AR695" s="2095"/>
      <c r="AS695" s="2096"/>
      <c r="AT695" s="2432"/>
      <c r="AU695" s="2523"/>
      <c r="AV695" s="2452"/>
      <c r="AW695" s="1867"/>
      <c r="AX695" s="1867"/>
      <c r="AY695" s="2976"/>
      <c r="AZ695" s="1397"/>
      <c r="BA695" s="1397"/>
      <c r="BB695" s="1397"/>
      <c r="BC695" s="1830"/>
      <c r="BD695" s="1397"/>
      <c r="BE695" s="4171"/>
      <c r="BF695" s="4557"/>
      <c r="BG695" s="4650"/>
      <c r="BH695" s="4171"/>
      <c r="BI695" s="4557"/>
      <c r="BJ695" s="4513"/>
      <c r="BK695" s="4171"/>
      <c r="BL695" s="1876">
        <f t="shared" si="109"/>
        <v>0</v>
      </c>
      <c r="BM695" s="2104"/>
      <c r="BN695" s="1902"/>
      <c r="BO695" s="1878"/>
      <c r="BP695" s="1878"/>
      <c r="BQ695" s="1915"/>
      <c r="BR695" s="2105"/>
      <c r="BS695" s="2106"/>
      <c r="BT695" s="2106"/>
      <c r="BU695" s="2106"/>
      <c r="BV695" s="2106"/>
      <c r="BW695" s="2106"/>
      <c r="BX695" s="2106"/>
      <c r="BY695" s="2106"/>
      <c r="BZ695" s="2106"/>
      <c r="CA695" s="2106"/>
      <c r="CB695" s="2106"/>
      <c r="CC695" s="2107"/>
      <c r="CD695" s="2108" t="s">
        <v>2511</v>
      </c>
    </row>
    <row r="696" spans="1:82" ht="21" customHeight="1" thickBot="1" x14ac:dyDescent="0.25">
      <c r="A696" s="63" t="s">
        <v>161</v>
      </c>
      <c r="B696" s="755" t="s">
        <v>2569</v>
      </c>
      <c r="C696" s="1075" t="s">
        <v>2570</v>
      </c>
      <c r="D696" s="431" t="s">
        <v>2579</v>
      </c>
      <c r="E696" s="581" t="s">
        <v>2580</v>
      </c>
      <c r="F696" s="609" t="s">
        <v>2581</v>
      </c>
      <c r="G696" s="582">
        <v>0</v>
      </c>
      <c r="H696" s="582" t="s">
        <v>0</v>
      </c>
      <c r="I696" s="943">
        <v>2</v>
      </c>
      <c r="J696" s="496"/>
      <c r="K696" s="56"/>
      <c r="L696" s="822"/>
      <c r="M696" s="851"/>
      <c r="N696" s="851"/>
      <c r="O696" s="851"/>
      <c r="P696" s="851"/>
      <c r="Q696" s="851"/>
      <c r="R696" s="851"/>
      <c r="S696" s="851"/>
      <c r="T696" s="851"/>
      <c r="U696" s="823">
        <f t="shared" si="115"/>
        <v>0</v>
      </c>
      <c r="V696" s="851"/>
      <c r="W696" s="58"/>
      <c r="X696" s="58"/>
      <c r="Y696" s="58"/>
      <c r="Z696" s="58"/>
      <c r="AA696" s="58"/>
      <c r="AB696" s="58"/>
      <c r="AC696" s="58"/>
      <c r="AD696" s="58"/>
      <c r="AE696" s="58"/>
      <c r="AF696" s="58"/>
      <c r="AG696" s="1881"/>
      <c r="AH696" s="2109"/>
      <c r="AI696" s="1882"/>
      <c r="AJ696" s="1882"/>
      <c r="AK696" s="1882"/>
      <c r="AL696" s="1959"/>
      <c r="AM696" s="4058"/>
      <c r="AN696" s="4058"/>
      <c r="AO696" s="1882"/>
      <c r="AP696" s="1882"/>
      <c r="AQ696" s="2109"/>
      <c r="AR696" s="2110"/>
      <c r="AS696" s="2111"/>
      <c r="AT696" s="2525"/>
      <c r="AU696" s="2526"/>
      <c r="AV696" s="4192"/>
      <c r="AW696" s="1884"/>
      <c r="AX696" s="1884"/>
      <c r="AY696" s="2973"/>
      <c r="AZ696" s="1963"/>
      <c r="BA696" s="1963"/>
      <c r="BB696" s="1963"/>
      <c r="BC696" s="4651"/>
      <c r="BD696" s="1963"/>
      <c r="BE696" s="4195"/>
      <c r="BF696" s="4652"/>
      <c r="BG696" s="4653"/>
      <c r="BH696" s="4195"/>
      <c r="BI696" s="4652"/>
      <c r="BJ696" s="4654"/>
      <c r="BK696" s="4195"/>
      <c r="BL696" s="1894">
        <f t="shared" si="109"/>
        <v>0</v>
      </c>
      <c r="BM696" s="2119"/>
      <c r="BN696" s="1902"/>
      <c r="BO696" s="1878"/>
      <c r="BP696" s="1878"/>
      <c r="BQ696" s="1915"/>
      <c r="BR696" s="2120"/>
      <c r="BS696" s="1913"/>
      <c r="BT696" s="1913"/>
      <c r="BU696" s="1913"/>
      <c r="BV696" s="1913"/>
      <c r="BW696" s="1913"/>
      <c r="BX696" s="1913"/>
      <c r="BY696" s="1913"/>
      <c r="BZ696" s="1913"/>
      <c r="CA696" s="1913"/>
      <c r="CB696" s="1913"/>
      <c r="CC696" s="2121"/>
      <c r="CD696" s="2122" t="s">
        <v>2511</v>
      </c>
    </row>
    <row r="697" spans="1:82" ht="21" customHeight="1" x14ac:dyDescent="0.2">
      <c r="A697" s="59" t="s">
        <v>161</v>
      </c>
      <c r="B697" s="71" t="s">
        <v>2569</v>
      </c>
      <c r="C697" s="66" t="s">
        <v>2570</v>
      </c>
      <c r="D697" s="163">
        <v>90</v>
      </c>
      <c r="E697" s="178" t="s">
        <v>2582</v>
      </c>
      <c r="F697" s="48" t="s">
        <v>2583</v>
      </c>
      <c r="G697" s="49">
        <v>6</v>
      </c>
      <c r="H697" s="49" t="s">
        <v>1</v>
      </c>
      <c r="I697" s="939">
        <v>6</v>
      </c>
      <c r="J697" s="493">
        <v>6</v>
      </c>
      <c r="K697" s="1077"/>
      <c r="L697" s="744">
        <f>+M697+N697+O697+P697+Q697+R697+S697+T697</f>
        <v>2974981478</v>
      </c>
      <c r="M697" s="455">
        <f>1700481226+259676105</f>
        <v>1960157331</v>
      </c>
      <c r="N697" s="455">
        <f>634248320+6584985</f>
        <v>640833305</v>
      </c>
      <c r="O697" s="455">
        <f>1560000+364263411+8167431</f>
        <v>373990842</v>
      </c>
      <c r="P697" s="455"/>
      <c r="Q697" s="455"/>
      <c r="R697" s="455"/>
      <c r="S697" s="929"/>
      <c r="T697" s="929"/>
      <c r="U697" s="747">
        <f t="shared" si="115"/>
        <v>2697283681.96</v>
      </c>
      <c r="V697" s="495">
        <f>1422783429.96+259676105</f>
        <v>1682459534.96</v>
      </c>
      <c r="W697" s="495">
        <f>634248320+6584985</f>
        <v>640833305</v>
      </c>
      <c r="X697" s="495">
        <f>1560000+364263411+8167431</f>
        <v>373990842</v>
      </c>
      <c r="Y697" s="495"/>
      <c r="Z697" s="495"/>
      <c r="AA697" s="495"/>
      <c r="AB697" s="52"/>
      <c r="AC697" s="52"/>
      <c r="AD697" s="52"/>
      <c r="AE697" s="52"/>
      <c r="AF697" s="52"/>
      <c r="AG697" s="1520"/>
      <c r="AH697" s="4638" t="s">
        <v>2584</v>
      </c>
      <c r="AI697" s="4639"/>
      <c r="AJ697" s="4639"/>
      <c r="AK697" s="4639"/>
      <c r="AL697" s="1520" t="s">
        <v>1558</v>
      </c>
      <c r="AM697" s="4640">
        <v>2824190</v>
      </c>
      <c r="AN697" s="4640">
        <v>2824190</v>
      </c>
      <c r="AO697" s="4639"/>
      <c r="AP697" s="4639"/>
      <c r="AQ697" s="4638" t="s">
        <v>2539</v>
      </c>
      <c r="AR697" s="4641">
        <v>2201130103</v>
      </c>
      <c r="AS697" s="5016" t="s">
        <v>5880</v>
      </c>
      <c r="AT697" s="1520" t="s">
        <v>2585</v>
      </c>
      <c r="AU697" s="2464">
        <v>100</v>
      </c>
      <c r="AV697" s="5017">
        <v>100</v>
      </c>
      <c r="AW697" s="1527"/>
      <c r="AX697" s="1527"/>
      <c r="AY697" s="5018">
        <v>2824190</v>
      </c>
      <c r="AZ697" s="4646"/>
      <c r="BA697" s="1527"/>
      <c r="BB697" s="1527" t="s">
        <v>2586</v>
      </c>
      <c r="BC697" s="3082" t="s">
        <v>2584</v>
      </c>
      <c r="BD697" s="1527" t="s">
        <v>2587</v>
      </c>
      <c r="BE697" s="4647">
        <v>42739</v>
      </c>
      <c r="BF697" s="4640">
        <v>2824190</v>
      </c>
      <c r="BG697" s="4648">
        <v>2017000018</v>
      </c>
      <c r="BH697" s="4647">
        <v>42739</v>
      </c>
      <c r="BI697" s="4640">
        <v>2824190</v>
      </c>
      <c r="BJ697" s="4647"/>
      <c r="BK697" s="4639"/>
      <c r="BL697" s="1859">
        <f t="shared" si="109"/>
        <v>0</v>
      </c>
      <c r="BM697" s="2014">
        <f>L697-(BI697+BI698+BI699+BI700+BI701+BI702)</f>
        <v>2854363440</v>
      </c>
      <c r="BN697" s="1902"/>
      <c r="BO697" s="1878"/>
      <c r="BP697" s="1878"/>
      <c r="BQ697" s="1915"/>
      <c r="BR697" s="2045"/>
      <c r="BS697" s="1861"/>
      <c r="BT697" s="1861"/>
      <c r="BU697" s="1861"/>
      <c r="BV697" s="1861"/>
      <c r="BW697" s="1861"/>
      <c r="BX697" s="1861"/>
      <c r="BY697" s="1861"/>
      <c r="BZ697" s="1861"/>
      <c r="CA697" s="1861"/>
      <c r="CB697" s="1861"/>
      <c r="CC697" s="1862"/>
      <c r="CD697" s="1863" t="s">
        <v>2511</v>
      </c>
    </row>
    <row r="698" spans="1:82" ht="21" customHeight="1" x14ac:dyDescent="0.2">
      <c r="A698" s="62" t="s">
        <v>161</v>
      </c>
      <c r="B698" s="749" t="s">
        <v>2569</v>
      </c>
      <c r="C698" s="1005" t="s">
        <v>2570</v>
      </c>
      <c r="D698" s="460">
        <v>90</v>
      </c>
      <c r="E698" s="531" t="s">
        <v>2582</v>
      </c>
      <c r="F698" s="526" t="s">
        <v>2583</v>
      </c>
      <c r="G698" s="576">
        <v>6</v>
      </c>
      <c r="H698" s="576" t="s">
        <v>1</v>
      </c>
      <c r="I698" s="941">
        <v>6</v>
      </c>
      <c r="J698" s="454">
        <v>6</v>
      </c>
      <c r="K698" s="25"/>
      <c r="L698" s="790"/>
      <c r="M698" s="791"/>
      <c r="N698" s="791"/>
      <c r="O698" s="791"/>
      <c r="P698" s="791"/>
      <c r="Q698" s="791"/>
      <c r="R698" s="791"/>
      <c r="S698" s="791"/>
      <c r="T698" s="791"/>
      <c r="U698" s="792">
        <f t="shared" si="115"/>
        <v>0</v>
      </c>
      <c r="V698" s="791"/>
      <c r="W698" s="7"/>
      <c r="X698" s="7"/>
      <c r="Y698" s="7"/>
      <c r="Z698" s="7"/>
      <c r="AA698" s="7"/>
      <c r="AB698" s="7"/>
      <c r="AC698" s="7"/>
      <c r="AD698" s="7"/>
      <c r="AE698" s="7"/>
      <c r="AF698" s="7"/>
      <c r="AG698" s="2549"/>
      <c r="AH698" s="4685" t="s">
        <v>2588</v>
      </c>
      <c r="AI698" s="4686"/>
      <c r="AJ698" s="4686"/>
      <c r="AK698" s="4686"/>
      <c r="AL698" s="2512" t="s">
        <v>1558</v>
      </c>
      <c r="AM698" s="4687">
        <v>784596</v>
      </c>
      <c r="AN698" s="4687">
        <v>784596</v>
      </c>
      <c r="AO698" s="4686"/>
      <c r="AP698" s="4686"/>
      <c r="AQ698" s="4688" t="s">
        <v>2539</v>
      </c>
      <c r="AR698" s="4688">
        <v>2201130103</v>
      </c>
      <c r="AS698" s="5019"/>
      <c r="AT698" s="2795"/>
      <c r="AU698" s="1524"/>
      <c r="AV698" s="5020"/>
      <c r="AW698" s="5021"/>
      <c r="AX698" s="5021"/>
      <c r="AY698" s="5022">
        <v>784596</v>
      </c>
      <c r="AZ698" s="5021"/>
      <c r="BA698" s="2511"/>
      <c r="BB698" s="2511" t="s">
        <v>2589</v>
      </c>
      <c r="BC698" s="4691" t="s">
        <v>2588</v>
      </c>
      <c r="BD698" s="2511" t="s">
        <v>2587</v>
      </c>
      <c r="BE698" s="4692">
        <v>42740</v>
      </c>
      <c r="BF698" s="4687">
        <v>784596</v>
      </c>
      <c r="BG698" s="4693">
        <v>2017000036</v>
      </c>
      <c r="BH698" s="4692">
        <v>42740</v>
      </c>
      <c r="BI698" s="4687">
        <v>784596</v>
      </c>
      <c r="BJ698" s="4692"/>
      <c r="BK698" s="4686"/>
      <c r="BL698" s="1876">
        <f t="shared" si="109"/>
        <v>0</v>
      </c>
      <c r="BM698" s="2104"/>
      <c r="BN698" s="1902"/>
      <c r="BO698" s="1878"/>
      <c r="BP698" s="1878"/>
      <c r="BQ698" s="1915"/>
      <c r="BR698" s="2105"/>
      <c r="BS698" s="2106"/>
      <c r="BT698" s="2106"/>
      <c r="BU698" s="2106"/>
      <c r="BV698" s="2106"/>
      <c r="BW698" s="2106"/>
      <c r="BX698" s="2106"/>
      <c r="BY698" s="2106"/>
      <c r="BZ698" s="2106"/>
      <c r="CA698" s="2106"/>
      <c r="CB698" s="2106"/>
      <c r="CC698" s="2107"/>
      <c r="CD698" s="2108" t="s">
        <v>2511</v>
      </c>
    </row>
    <row r="699" spans="1:82" ht="21" customHeight="1" x14ac:dyDescent="0.2">
      <c r="A699" s="62" t="s">
        <v>161</v>
      </c>
      <c r="B699" s="749" t="s">
        <v>2569</v>
      </c>
      <c r="C699" s="1005" t="s">
        <v>2570</v>
      </c>
      <c r="D699" s="460">
        <v>90</v>
      </c>
      <c r="E699" s="531" t="s">
        <v>2582</v>
      </c>
      <c r="F699" s="526" t="s">
        <v>2583</v>
      </c>
      <c r="G699" s="576">
        <v>6</v>
      </c>
      <c r="H699" s="576" t="s">
        <v>1</v>
      </c>
      <c r="I699" s="941">
        <v>6</v>
      </c>
      <c r="J699" s="454">
        <v>6</v>
      </c>
      <c r="K699" s="25"/>
      <c r="L699" s="790"/>
      <c r="M699" s="791"/>
      <c r="N699" s="791"/>
      <c r="O699" s="791"/>
      <c r="P699" s="791"/>
      <c r="Q699" s="791"/>
      <c r="R699" s="791"/>
      <c r="S699" s="791"/>
      <c r="T699" s="791"/>
      <c r="U699" s="792">
        <f t="shared" si="115"/>
        <v>0</v>
      </c>
      <c r="V699" s="791"/>
      <c r="W699" s="7"/>
      <c r="X699" s="7"/>
      <c r="Y699" s="7"/>
      <c r="Z699" s="7"/>
      <c r="AA699" s="7"/>
      <c r="AB699" s="7"/>
      <c r="AC699" s="7"/>
      <c r="AD699" s="7"/>
      <c r="AE699" s="7"/>
      <c r="AF699" s="7"/>
      <c r="AG699" s="2549"/>
      <c r="AH699" s="4685" t="s">
        <v>2590</v>
      </c>
      <c r="AI699" s="4686"/>
      <c r="AJ699" s="4686"/>
      <c r="AK699" s="4686"/>
      <c r="AL699" s="2512" t="s">
        <v>1558</v>
      </c>
      <c r="AM699" s="4687">
        <v>92188089</v>
      </c>
      <c r="AN699" s="4687">
        <v>92188089</v>
      </c>
      <c r="AO699" s="4686"/>
      <c r="AP699" s="4686"/>
      <c r="AQ699" s="4688" t="s">
        <v>2539</v>
      </c>
      <c r="AR699" s="4688">
        <v>2201130103</v>
      </c>
      <c r="AS699" s="5019"/>
      <c r="AT699" s="2795"/>
      <c r="AU699" s="1524"/>
      <c r="AV699" s="5020"/>
      <c r="AW699" s="5021"/>
      <c r="AX699" s="5021"/>
      <c r="AY699" s="5022">
        <v>92188089</v>
      </c>
      <c r="AZ699" s="5021"/>
      <c r="BA699" s="2511"/>
      <c r="BB699" s="2511" t="s">
        <v>2591</v>
      </c>
      <c r="BC699" s="4691" t="s">
        <v>2590</v>
      </c>
      <c r="BD699" s="2511" t="s">
        <v>2587</v>
      </c>
      <c r="BE699" s="4692">
        <v>42741</v>
      </c>
      <c r="BF699" s="4687">
        <v>92188089</v>
      </c>
      <c r="BG699" s="4693">
        <v>2017000041</v>
      </c>
      <c r="BH699" s="4692">
        <v>42741</v>
      </c>
      <c r="BI699" s="4687">
        <v>92188089</v>
      </c>
      <c r="BJ699" s="4692"/>
      <c r="BK699" s="4686"/>
      <c r="BL699" s="1876">
        <f t="shared" si="109"/>
        <v>0</v>
      </c>
      <c r="BM699" s="2104"/>
      <c r="BN699" s="1902"/>
      <c r="BO699" s="1878"/>
      <c r="BP699" s="1878"/>
      <c r="BQ699" s="1915"/>
      <c r="BR699" s="2105"/>
      <c r="BS699" s="2106"/>
      <c r="BT699" s="2106"/>
      <c r="BU699" s="2106"/>
      <c r="BV699" s="2106"/>
      <c r="BW699" s="2106"/>
      <c r="BX699" s="2106"/>
      <c r="BY699" s="2106"/>
      <c r="BZ699" s="2106"/>
      <c r="CA699" s="2106"/>
      <c r="CB699" s="2106"/>
      <c r="CC699" s="2107"/>
      <c r="CD699" s="2108" t="s">
        <v>2511</v>
      </c>
    </row>
    <row r="700" spans="1:82" ht="21" customHeight="1" x14ac:dyDescent="0.2">
      <c r="A700" s="62" t="s">
        <v>161</v>
      </c>
      <c r="B700" s="749" t="s">
        <v>2569</v>
      </c>
      <c r="C700" s="1005" t="s">
        <v>2570</v>
      </c>
      <c r="D700" s="460">
        <v>90</v>
      </c>
      <c r="E700" s="531" t="s">
        <v>2582</v>
      </c>
      <c r="F700" s="526" t="s">
        <v>2583</v>
      </c>
      <c r="G700" s="576">
        <v>6</v>
      </c>
      <c r="H700" s="576" t="s">
        <v>1</v>
      </c>
      <c r="I700" s="941">
        <v>6</v>
      </c>
      <c r="J700" s="454">
        <v>6</v>
      </c>
      <c r="K700" s="25"/>
      <c r="L700" s="790"/>
      <c r="M700" s="791"/>
      <c r="N700" s="791"/>
      <c r="O700" s="791"/>
      <c r="P700" s="791"/>
      <c r="Q700" s="791"/>
      <c r="R700" s="791"/>
      <c r="S700" s="791"/>
      <c r="T700" s="791"/>
      <c r="U700" s="792">
        <f t="shared" si="115"/>
        <v>0</v>
      </c>
      <c r="V700" s="791"/>
      <c r="W700" s="7"/>
      <c r="X700" s="7"/>
      <c r="Y700" s="7"/>
      <c r="Z700" s="7"/>
      <c r="AA700" s="7"/>
      <c r="AB700" s="7"/>
      <c r="AC700" s="7"/>
      <c r="AD700" s="7"/>
      <c r="AE700" s="7"/>
      <c r="AF700" s="7"/>
      <c r="AG700" s="2549"/>
      <c r="AH700" s="4685" t="s">
        <v>2592</v>
      </c>
      <c r="AI700" s="4686"/>
      <c r="AJ700" s="4686"/>
      <c r="AK700" s="4686"/>
      <c r="AL700" s="2512" t="s">
        <v>1558</v>
      </c>
      <c r="AM700" s="4687">
        <v>3752493</v>
      </c>
      <c r="AN700" s="4687">
        <v>3752493</v>
      </c>
      <c r="AO700" s="4686"/>
      <c r="AP700" s="4686"/>
      <c r="AQ700" s="4688" t="s">
        <v>2539</v>
      </c>
      <c r="AR700" s="4688">
        <v>2201130103</v>
      </c>
      <c r="AS700" s="5019"/>
      <c r="AT700" s="2795"/>
      <c r="AU700" s="1524"/>
      <c r="AV700" s="5020"/>
      <c r="AW700" s="5021"/>
      <c r="AX700" s="5021"/>
      <c r="AY700" s="5022">
        <v>3752493</v>
      </c>
      <c r="AZ700" s="5021"/>
      <c r="BA700" s="2511"/>
      <c r="BB700" s="2511" t="s">
        <v>2586</v>
      </c>
      <c r="BC700" s="4691" t="s">
        <v>2592</v>
      </c>
      <c r="BD700" s="2511" t="s">
        <v>2587</v>
      </c>
      <c r="BE700" s="4692">
        <v>42751</v>
      </c>
      <c r="BF700" s="4687">
        <v>3752493</v>
      </c>
      <c r="BG700" s="4693">
        <v>2017000064</v>
      </c>
      <c r="BH700" s="4692">
        <v>42751</v>
      </c>
      <c r="BI700" s="4687">
        <v>3752493</v>
      </c>
      <c r="BJ700" s="4692"/>
      <c r="BK700" s="4686"/>
      <c r="BL700" s="1876">
        <f t="shared" si="109"/>
        <v>0</v>
      </c>
      <c r="BM700" s="2104"/>
      <c r="BN700" s="1902"/>
      <c r="BO700" s="1878"/>
      <c r="BP700" s="1878"/>
      <c r="BQ700" s="1915"/>
      <c r="BR700" s="2105"/>
      <c r="BS700" s="2106"/>
      <c r="BT700" s="2106"/>
      <c r="BU700" s="2106"/>
      <c r="BV700" s="2106"/>
      <c r="BW700" s="2106"/>
      <c r="BX700" s="2106"/>
      <c r="BY700" s="2106"/>
      <c r="BZ700" s="2106"/>
      <c r="CA700" s="2106"/>
      <c r="CB700" s="2106"/>
      <c r="CC700" s="2107"/>
      <c r="CD700" s="2108" t="s">
        <v>2511</v>
      </c>
    </row>
    <row r="701" spans="1:82" ht="21" customHeight="1" x14ac:dyDescent="0.2">
      <c r="A701" s="62" t="s">
        <v>161</v>
      </c>
      <c r="B701" s="749" t="s">
        <v>2569</v>
      </c>
      <c r="C701" s="1005" t="s">
        <v>2570</v>
      </c>
      <c r="D701" s="460">
        <v>90</v>
      </c>
      <c r="E701" s="531" t="s">
        <v>2582</v>
      </c>
      <c r="F701" s="526" t="s">
        <v>2583</v>
      </c>
      <c r="G701" s="576">
        <v>6</v>
      </c>
      <c r="H701" s="576" t="s">
        <v>1</v>
      </c>
      <c r="I701" s="941">
        <v>6</v>
      </c>
      <c r="J701" s="454">
        <v>6</v>
      </c>
      <c r="K701" s="25"/>
      <c r="L701" s="790"/>
      <c r="M701" s="791"/>
      <c r="N701" s="791"/>
      <c r="O701" s="791"/>
      <c r="P701" s="791"/>
      <c r="Q701" s="791"/>
      <c r="R701" s="791"/>
      <c r="S701" s="791"/>
      <c r="T701" s="791"/>
      <c r="U701" s="792">
        <f t="shared" si="115"/>
        <v>0</v>
      </c>
      <c r="V701" s="791"/>
      <c r="W701" s="7"/>
      <c r="X701" s="7"/>
      <c r="Y701" s="7"/>
      <c r="Z701" s="7"/>
      <c r="AA701" s="7"/>
      <c r="AB701" s="7"/>
      <c r="AC701" s="7"/>
      <c r="AD701" s="7"/>
      <c r="AE701" s="7"/>
      <c r="AF701" s="7"/>
      <c r="AG701" s="2549"/>
      <c r="AH701" s="4685" t="s">
        <v>2593</v>
      </c>
      <c r="AI701" s="4686"/>
      <c r="AJ701" s="4686"/>
      <c r="AK701" s="4686"/>
      <c r="AL701" s="2512" t="s">
        <v>1558</v>
      </c>
      <c r="AM701" s="4687">
        <v>20348020</v>
      </c>
      <c r="AN701" s="4687">
        <v>20348020</v>
      </c>
      <c r="AO701" s="4686"/>
      <c r="AP701" s="4686"/>
      <c r="AQ701" s="4688" t="s">
        <v>2539</v>
      </c>
      <c r="AR701" s="4688">
        <v>2201130103</v>
      </c>
      <c r="AS701" s="5019"/>
      <c r="AT701" s="2795"/>
      <c r="AU701" s="1524"/>
      <c r="AV701" s="5020"/>
      <c r="AW701" s="5021"/>
      <c r="AX701" s="5021"/>
      <c r="AY701" s="5022">
        <v>20348020</v>
      </c>
      <c r="AZ701" s="5021"/>
      <c r="BA701" s="2511"/>
      <c r="BB701" s="2511" t="s">
        <v>2594</v>
      </c>
      <c r="BC701" s="4691" t="s">
        <v>2593</v>
      </c>
      <c r="BD701" s="2511" t="s">
        <v>2587</v>
      </c>
      <c r="BE701" s="4692">
        <v>42759</v>
      </c>
      <c r="BF701" s="4687">
        <v>20348020</v>
      </c>
      <c r="BG701" s="4693">
        <v>2017000100</v>
      </c>
      <c r="BH701" s="4692">
        <v>42759</v>
      </c>
      <c r="BI701" s="4687">
        <v>20348020</v>
      </c>
      <c r="BJ701" s="4692"/>
      <c r="BK701" s="4686"/>
      <c r="BL701" s="1876">
        <f t="shared" si="109"/>
        <v>0</v>
      </c>
      <c r="BM701" s="2104"/>
      <c r="BN701" s="1902"/>
      <c r="BO701" s="1878"/>
      <c r="BP701" s="1878"/>
      <c r="BQ701" s="1915"/>
      <c r="BR701" s="2105"/>
      <c r="BS701" s="2106"/>
      <c r="BT701" s="2106"/>
      <c r="BU701" s="2106"/>
      <c r="BV701" s="2106"/>
      <c r="BW701" s="2106"/>
      <c r="BX701" s="2106"/>
      <c r="BY701" s="2106"/>
      <c r="BZ701" s="2106"/>
      <c r="CA701" s="2106"/>
      <c r="CB701" s="2106"/>
      <c r="CC701" s="2107"/>
      <c r="CD701" s="2108" t="s">
        <v>2511</v>
      </c>
    </row>
    <row r="702" spans="1:82" ht="21" customHeight="1" x14ac:dyDescent="0.2">
      <c r="A702" s="62" t="s">
        <v>161</v>
      </c>
      <c r="B702" s="749" t="s">
        <v>2569</v>
      </c>
      <c r="C702" s="1005" t="s">
        <v>2570</v>
      </c>
      <c r="D702" s="460">
        <v>90</v>
      </c>
      <c r="E702" s="531" t="s">
        <v>2582</v>
      </c>
      <c r="F702" s="526" t="s">
        <v>2583</v>
      </c>
      <c r="G702" s="576">
        <v>6</v>
      </c>
      <c r="H702" s="576" t="s">
        <v>1</v>
      </c>
      <c r="I702" s="941">
        <v>6</v>
      </c>
      <c r="J702" s="454">
        <v>6</v>
      </c>
      <c r="K702" s="25"/>
      <c r="L702" s="790"/>
      <c r="M702" s="791"/>
      <c r="N702" s="791"/>
      <c r="O702" s="791"/>
      <c r="P702" s="791"/>
      <c r="Q702" s="791"/>
      <c r="R702" s="791"/>
      <c r="S702" s="791"/>
      <c r="T702" s="791"/>
      <c r="U702" s="792">
        <f t="shared" si="115"/>
        <v>0</v>
      </c>
      <c r="V702" s="791"/>
      <c r="W702" s="7"/>
      <c r="X702" s="7"/>
      <c r="Y702" s="7"/>
      <c r="Z702" s="7"/>
      <c r="AA702" s="7"/>
      <c r="AB702" s="7"/>
      <c r="AC702" s="7"/>
      <c r="AD702" s="7"/>
      <c r="AE702" s="7"/>
      <c r="AF702" s="7"/>
      <c r="AG702" s="2549"/>
      <c r="AH702" s="4685" t="s">
        <v>2595</v>
      </c>
      <c r="AI702" s="4686"/>
      <c r="AJ702" s="4686"/>
      <c r="AK702" s="4686"/>
      <c r="AL702" s="2512" t="s">
        <v>1558</v>
      </c>
      <c r="AM702" s="4687">
        <v>720650</v>
      </c>
      <c r="AN702" s="4687">
        <v>720650</v>
      </c>
      <c r="AO702" s="4686"/>
      <c r="AP702" s="4686"/>
      <c r="AQ702" s="4688" t="s">
        <v>2539</v>
      </c>
      <c r="AR702" s="4688">
        <v>2201130103</v>
      </c>
      <c r="AS702" s="5019"/>
      <c r="AT702" s="2795"/>
      <c r="AU702" s="1524"/>
      <c r="AV702" s="5020"/>
      <c r="AW702" s="5021"/>
      <c r="AX702" s="5021"/>
      <c r="AY702" s="5022">
        <v>720650</v>
      </c>
      <c r="AZ702" s="5021"/>
      <c r="BA702" s="5021"/>
      <c r="BB702" s="5021" t="s">
        <v>2586</v>
      </c>
      <c r="BC702" s="4691" t="s">
        <v>2595</v>
      </c>
      <c r="BD702" s="2511" t="s">
        <v>2587</v>
      </c>
      <c r="BE702" s="4692">
        <v>42765</v>
      </c>
      <c r="BF702" s="4687">
        <v>720650</v>
      </c>
      <c r="BG702" s="4693">
        <v>2017000122</v>
      </c>
      <c r="BH702" s="4692">
        <v>42765</v>
      </c>
      <c r="BI702" s="4687">
        <v>720650</v>
      </c>
      <c r="BJ702" s="4692"/>
      <c r="BK702" s="4686"/>
      <c r="BL702" s="1876">
        <f t="shared" si="109"/>
        <v>0</v>
      </c>
      <c r="BM702" s="2104"/>
      <c r="BN702" s="1902"/>
      <c r="BO702" s="1878"/>
      <c r="BP702" s="1878"/>
      <c r="BQ702" s="1915"/>
      <c r="BR702" s="2105"/>
      <c r="BS702" s="2106"/>
      <c r="BT702" s="2106"/>
      <c r="BU702" s="2106"/>
      <c r="BV702" s="2106"/>
      <c r="BW702" s="2106"/>
      <c r="BX702" s="2106"/>
      <c r="BY702" s="2106"/>
      <c r="BZ702" s="2106"/>
      <c r="CA702" s="2106"/>
      <c r="CB702" s="2106"/>
      <c r="CC702" s="2107"/>
      <c r="CD702" s="2108" t="s">
        <v>2511</v>
      </c>
    </row>
    <row r="703" spans="1:82" ht="25.5" customHeight="1" x14ac:dyDescent="0.2">
      <c r="A703" s="62" t="s">
        <v>161</v>
      </c>
      <c r="B703" s="749" t="s">
        <v>2569</v>
      </c>
      <c r="C703" s="1005" t="s">
        <v>2570</v>
      </c>
      <c r="D703" s="460">
        <v>90</v>
      </c>
      <c r="E703" s="531" t="s">
        <v>2582</v>
      </c>
      <c r="F703" s="526" t="s">
        <v>2583</v>
      </c>
      <c r="G703" s="576">
        <v>6</v>
      </c>
      <c r="H703" s="576" t="s">
        <v>1</v>
      </c>
      <c r="I703" s="941">
        <v>6</v>
      </c>
      <c r="J703" s="454">
        <v>6</v>
      </c>
      <c r="K703" s="25"/>
      <c r="L703" s="790"/>
      <c r="M703" s="791"/>
      <c r="N703" s="791"/>
      <c r="O703" s="791"/>
      <c r="P703" s="791"/>
      <c r="Q703" s="791"/>
      <c r="R703" s="791"/>
      <c r="S703" s="791"/>
      <c r="T703" s="791"/>
      <c r="U703" s="792"/>
      <c r="V703" s="791"/>
      <c r="W703" s="7"/>
      <c r="X703" s="7"/>
      <c r="Y703" s="7"/>
      <c r="Z703" s="7"/>
      <c r="AA703" s="7"/>
      <c r="AB703" s="7"/>
      <c r="AC703" s="7"/>
      <c r="AD703" s="7"/>
      <c r="AE703" s="7"/>
      <c r="AF703" s="7"/>
      <c r="AG703" s="2549"/>
      <c r="AH703" s="4685" t="s">
        <v>2596</v>
      </c>
      <c r="AI703" s="4686"/>
      <c r="AJ703" s="4686"/>
      <c r="AK703" s="4686"/>
      <c r="AL703" s="2512" t="s">
        <v>1558</v>
      </c>
      <c r="AM703" s="5023">
        <v>1886660</v>
      </c>
      <c r="AN703" s="5023">
        <v>1886660</v>
      </c>
      <c r="AO703" s="4686"/>
      <c r="AP703" s="4686"/>
      <c r="AQ703" s="4688" t="s">
        <v>2539</v>
      </c>
      <c r="AR703" s="4688">
        <v>2201130103</v>
      </c>
      <c r="AS703" s="5019"/>
      <c r="AT703" s="2795"/>
      <c r="AU703" s="1524"/>
      <c r="AV703" s="5020"/>
      <c r="AW703" s="5021"/>
      <c r="AX703" s="5021"/>
      <c r="AY703" s="5022">
        <v>1886660</v>
      </c>
      <c r="AZ703" s="5021"/>
      <c r="BA703" s="5021"/>
      <c r="BB703" s="5021" t="s">
        <v>2586</v>
      </c>
      <c r="BC703" s="5019" t="s">
        <v>2596</v>
      </c>
      <c r="BD703" s="5021" t="s">
        <v>2587</v>
      </c>
      <c r="BE703" s="5024">
        <v>42767</v>
      </c>
      <c r="BF703" s="5023">
        <v>1886660</v>
      </c>
      <c r="BG703" s="4979">
        <v>2017000151</v>
      </c>
      <c r="BH703" s="5024">
        <v>42767</v>
      </c>
      <c r="BI703" s="5023">
        <v>1886660</v>
      </c>
      <c r="BJ703" s="4692"/>
      <c r="BK703" s="4686"/>
      <c r="BL703" s="1876"/>
      <c r="BM703" s="2104"/>
      <c r="BN703" s="1902"/>
      <c r="BO703" s="1878"/>
      <c r="BP703" s="1878"/>
      <c r="BQ703" s="1915"/>
      <c r="BR703" s="2105"/>
      <c r="BS703" s="2106"/>
      <c r="BT703" s="2106"/>
      <c r="BU703" s="2106"/>
      <c r="BV703" s="2106"/>
      <c r="BW703" s="2106"/>
      <c r="BX703" s="2106"/>
      <c r="BY703" s="2106"/>
      <c r="BZ703" s="2106"/>
      <c r="CA703" s="2106"/>
      <c r="CB703" s="2106"/>
      <c r="CC703" s="2107"/>
      <c r="CD703" s="2108"/>
    </row>
    <row r="704" spans="1:82" ht="27" customHeight="1" x14ac:dyDescent="0.2">
      <c r="A704" s="62" t="s">
        <v>161</v>
      </c>
      <c r="B704" s="749" t="s">
        <v>2569</v>
      </c>
      <c r="C704" s="1005" t="s">
        <v>2570</v>
      </c>
      <c r="D704" s="460">
        <v>90</v>
      </c>
      <c r="E704" s="531" t="s">
        <v>2582</v>
      </c>
      <c r="F704" s="526" t="s">
        <v>2583</v>
      </c>
      <c r="G704" s="576">
        <v>6</v>
      </c>
      <c r="H704" s="576" t="s">
        <v>1</v>
      </c>
      <c r="I704" s="941">
        <v>6</v>
      </c>
      <c r="J704" s="454">
        <v>6</v>
      </c>
      <c r="K704" s="25"/>
      <c r="L704" s="790"/>
      <c r="M704" s="791"/>
      <c r="N704" s="791"/>
      <c r="O704" s="791"/>
      <c r="P704" s="791"/>
      <c r="Q704" s="791"/>
      <c r="R704" s="791"/>
      <c r="S704" s="791"/>
      <c r="T704" s="791"/>
      <c r="U704" s="792"/>
      <c r="V704" s="791"/>
      <c r="W704" s="7"/>
      <c r="X704" s="7"/>
      <c r="Y704" s="7"/>
      <c r="Z704" s="7"/>
      <c r="AA704" s="7"/>
      <c r="AB704" s="7"/>
      <c r="AC704" s="7"/>
      <c r="AD704" s="7"/>
      <c r="AE704" s="7"/>
      <c r="AF704" s="7"/>
      <c r="AG704" s="2549"/>
      <c r="AH704" s="4685" t="s">
        <v>2597</v>
      </c>
      <c r="AI704" s="4686"/>
      <c r="AJ704" s="4686"/>
      <c r="AK704" s="4686"/>
      <c r="AL704" s="2512" t="s">
        <v>1558</v>
      </c>
      <c r="AM704" s="5023">
        <v>1935690</v>
      </c>
      <c r="AN704" s="5023">
        <v>1935690</v>
      </c>
      <c r="AO704" s="4686"/>
      <c r="AP704" s="4686"/>
      <c r="AQ704" s="4688" t="s">
        <v>2539</v>
      </c>
      <c r="AR704" s="4688">
        <v>2201130103</v>
      </c>
      <c r="AS704" s="5019"/>
      <c r="AT704" s="2795"/>
      <c r="AU704" s="1524"/>
      <c r="AV704" s="5020"/>
      <c r="AW704" s="5021"/>
      <c r="AX704" s="5021"/>
      <c r="AY704" s="5022">
        <v>1935690</v>
      </c>
      <c r="AZ704" s="5021"/>
      <c r="BA704" s="5021"/>
      <c r="BB704" s="5021" t="s">
        <v>2586</v>
      </c>
      <c r="BC704" s="5019" t="s">
        <v>2597</v>
      </c>
      <c r="BD704" s="5021" t="s">
        <v>2587</v>
      </c>
      <c r="BE704" s="5024">
        <v>42769</v>
      </c>
      <c r="BF704" s="5023">
        <v>1935690</v>
      </c>
      <c r="BG704" s="4979">
        <v>2017000161</v>
      </c>
      <c r="BH704" s="5024">
        <v>42769</v>
      </c>
      <c r="BI704" s="5023">
        <v>1935690</v>
      </c>
      <c r="BJ704" s="4692"/>
      <c r="BK704" s="4686"/>
      <c r="BL704" s="1876"/>
      <c r="BM704" s="2104"/>
      <c r="BN704" s="1902"/>
      <c r="BO704" s="1878"/>
      <c r="BP704" s="1878"/>
      <c r="BQ704" s="1915"/>
      <c r="BR704" s="2105"/>
      <c r="BS704" s="2106"/>
      <c r="BT704" s="2106"/>
      <c r="BU704" s="2106"/>
      <c r="BV704" s="2106"/>
      <c r="BW704" s="2106"/>
      <c r="BX704" s="2106"/>
      <c r="BY704" s="2106"/>
      <c r="BZ704" s="2106"/>
      <c r="CA704" s="2106"/>
      <c r="CB704" s="2106"/>
      <c r="CC704" s="2107"/>
      <c r="CD704" s="2108"/>
    </row>
    <row r="705" spans="1:82" ht="26.25" customHeight="1" x14ac:dyDescent="0.2">
      <c r="A705" s="62" t="s">
        <v>161</v>
      </c>
      <c r="B705" s="749" t="s">
        <v>2569</v>
      </c>
      <c r="C705" s="1005" t="s">
        <v>2570</v>
      </c>
      <c r="D705" s="460">
        <v>90</v>
      </c>
      <c r="E705" s="531" t="s">
        <v>2582</v>
      </c>
      <c r="F705" s="526" t="s">
        <v>2583</v>
      </c>
      <c r="G705" s="576">
        <v>6</v>
      </c>
      <c r="H705" s="576" t="s">
        <v>1</v>
      </c>
      <c r="I705" s="941">
        <v>6</v>
      </c>
      <c r="J705" s="454">
        <v>6</v>
      </c>
      <c r="K705" s="25"/>
      <c r="L705" s="790"/>
      <c r="M705" s="791"/>
      <c r="N705" s="791"/>
      <c r="O705" s="791"/>
      <c r="P705" s="791"/>
      <c r="Q705" s="791"/>
      <c r="R705" s="791"/>
      <c r="S705" s="791"/>
      <c r="T705" s="791"/>
      <c r="U705" s="792"/>
      <c r="V705" s="791"/>
      <c r="W705" s="7"/>
      <c r="X705" s="7"/>
      <c r="Y705" s="7"/>
      <c r="Z705" s="7"/>
      <c r="AA705" s="7"/>
      <c r="AB705" s="7"/>
      <c r="AC705" s="7"/>
      <c r="AD705" s="7"/>
      <c r="AE705" s="7"/>
      <c r="AF705" s="7"/>
      <c r="AG705" s="2549"/>
      <c r="AH705" s="4685" t="s">
        <v>1760</v>
      </c>
      <c r="AI705" s="4686"/>
      <c r="AJ705" s="4686"/>
      <c r="AK705" s="4686"/>
      <c r="AL705" s="2512" t="s">
        <v>1558</v>
      </c>
      <c r="AM705" s="5023">
        <v>108731790</v>
      </c>
      <c r="AN705" s="5023">
        <v>108731790</v>
      </c>
      <c r="AO705" s="4686"/>
      <c r="AP705" s="4686"/>
      <c r="AQ705" s="4688" t="s">
        <v>2539</v>
      </c>
      <c r="AR705" s="4688">
        <v>2201130103</v>
      </c>
      <c r="AS705" s="5025"/>
      <c r="AT705" s="2795"/>
      <c r="AU705" s="1524"/>
      <c r="AV705" s="5020"/>
      <c r="AW705" s="5021"/>
      <c r="AX705" s="5021"/>
      <c r="AY705" s="5022">
        <v>108731790</v>
      </c>
      <c r="AZ705" s="5026" t="s">
        <v>2598</v>
      </c>
      <c r="BA705" s="5021"/>
      <c r="BB705" s="5021" t="s">
        <v>2132</v>
      </c>
      <c r="BC705" s="5019" t="s">
        <v>1760</v>
      </c>
      <c r="BD705" s="5021" t="s">
        <v>2599</v>
      </c>
      <c r="BE705" s="5024">
        <v>42779</v>
      </c>
      <c r="BF705" s="5023">
        <v>108731790</v>
      </c>
      <c r="BG705" s="4979">
        <v>2017000151</v>
      </c>
      <c r="BH705" s="5024">
        <v>42779</v>
      </c>
      <c r="BI705" s="5023">
        <v>108731790</v>
      </c>
      <c r="BJ705" s="4692"/>
      <c r="BK705" s="4686"/>
      <c r="BL705" s="1876"/>
      <c r="BM705" s="2104"/>
      <c r="BN705" s="1902"/>
      <c r="BO705" s="1878"/>
      <c r="BP705" s="1878"/>
      <c r="BQ705" s="1915"/>
      <c r="BR705" s="2105"/>
      <c r="BS705" s="2106"/>
      <c r="BT705" s="2106"/>
      <c r="BU705" s="2106"/>
      <c r="BV705" s="2106"/>
      <c r="BW705" s="2106"/>
      <c r="BX705" s="2106"/>
      <c r="BY705" s="2106"/>
      <c r="BZ705" s="2106"/>
      <c r="CA705" s="2106"/>
      <c r="CB705" s="2106"/>
      <c r="CC705" s="2107"/>
      <c r="CD705" s="2108"/>
    </row>
    <row r="706" spans="1:82" ht="25.5" customHeight="1" x14ac:dyDescent="0.2">
      <c r="A706" s="62" t="s">
        <v>161</v>
      </c>
      <c r="B706" s="749" t="s">
        <v>2569</v>
      </c>
      <c r="C706" s="1005" t="s">
        <v>2570</v>
      </c>
      <c r="D706" s="460">
        <v>90</v>
      </c>
      <c r="E706" s="531" t="s">
        <v>2582</v>
      </c>
      <c r="F706" s="526" t="s">
        <v>2583</v>
      </c>
      <c r="G706" s="576">
        <v>6</v>
      </c>
      <c r="H706" s="576" t="s">
        <v>1</v>
      </c>
      <c r="I706" s="941">
        <v>6</v>
      </c>
      <c r="J706" s="454">
        <v>6</v>
      </c>
      <c r="K706" s="25"/>
      <c r="L706" s="790"/>
      <c r="M706" s="791"/>
      <c r="N706" s="791"/>
      <c r="O706" s="791"/>
      <c r="P706" s="791"/>
      <c r="Q706" s="791"/>
      <c r="R706" s="791"/>
      <c r="S706" s="791"/>
      <c r="T706" s="791"/>
      <c r="U706" s="792"/>
      <c r="V706" s="791"/>
      <c r="W706" s="7"/>
      <c r="X706" s="7"/>
      <c r="Y706" s="7"/>
      <c r="Z706" s="7"/>
      <c r="AA706" s="7"/>
      <c r="AB706" s="7"/>
      <c r="AC706" s="7"/>
      <c r="AD706" s="7"/>
      <c r="AE706" s="7"/>
      <c r="AF706" s="7"/>
      <c r="AG706" s="2549"/>
      <c r="AH706" s="4685" t="s">
        <v>2600</v>
      </c>
      <c r="AI706" s="4686"/>
      <c r="AJ706" s="4686"/>
      <c r="AK706" s="4686"/>
      <c r="AL706" s="2512" t="s">
        <v>1558</v>
      </c>
      <c r="AM706" s="5023">
        <v>4818167</v>
      </c>
      <c r="AN706" s="5023">
        <v>4818167</v>
      </c>
      <c r="AO706" s="4686"/>
      <c r="AP706" s="4686"/>
      <c r="AQ706" s="4688" t="s">
        <v>2539</v>
      </c>
      <c r="AR706" s="4688">
        <v>2201130103</v>
      </c>
      <c r="AS706" s="5019"/>
      <c r="AT706" s="2795"/>
      <c r="AU706" s="1524"/>
      <c r="AV706" s="5020"/>
      <c r="AW706" s="5021"/>
      <c r="AX706" s="5021"/>
      <c r="AY706" s="5022">
        <v>4818167</v>
      </c>
      <c r="AZ706" s="5021"/>
      <c r="BA706" s="5021"/>
      <c r="BB706" s="5021" t="s">
        <v>2601</v>
      </c>
      <c r="BC706" s="5019" t="s">
        <v>2600</v>
      </c>
      <c r="BD706" s="5021" t="s">
        <v>2587</v>
      </c>
      <c r="BE706" s="5024">
        <v>42781</v>
      </c>
      <c r="BF706" s="5023">
        <v>4818167</v>
      </c>
      <c r="BG706" s="4979">
        <v>2017000230</v>
      </c>
      <c r="BH706" s="5024">
        <v>42781</v>
      </c>
      <c r="BI706" s="5023">
        <v>4818167</v>
      </c>
      <c r="BJ706" s="4692"/>
      <c r="BK706" s="4686"/>
      <c r="BL706" s="1876"/>
      <c r="BM706" s="2104"/>
      <c r="BN706" s="1902"/>
      <c r="BO706" s="1878"/>
      <c r="BP706" s="1878"/>
      <c r="BQ706" s="1915"/>
      <c r="BR706" s="2105"/>
      <c r="BS706" s="2106"/>
      <c r="BT706" s="2106"/>
      <c r="BU706" s="2106"/>
      <c r="BV706" s="2106"/>
      <c r="BW706" s="2106"/>
      <c r="BX706" s="2106"/>
      <c r="BY706" s="2106"/>
      <c r="BZ706" s="2106"/>
      <c r="CA706" s="2106"/>
      <c r="CB706" s="2106"/>
      <c r="CC706" s="2107"/>
      <c r="CD706" s="2108"/>
    </row>
    <row r="707" spans="1:82" ht="24.75" customHeight="1" x14ac:dyDescent="0.2">
      <c r="A707" s="62" t="s">
        <v>161</v>
      </c>
      <c r="B707" s="749" t="s">
        <v>2569</v>
      </c>
      <c r="C707" s="1005" t="s">
        <v>2570</v>
      </c>
      <c r="D707" s="460">
        <v>90</v>
      </c>
      <c r="E707" s="531" t="s">
        <v>2582</v>
      </c>
      <c r="F707" s="526" t="s">
        <v>2583</v>
      </c>
      <c r="G707" s="576">
        <v>6</v>
      </c>
      <c r="H707" s="576" t="s">
        <v>1</v>
      </c>
      <c r="I707" s="941">
        <v>6</v>
      </c>
      <c r="J707" s="454">
        <v>6</v>
      </c>
      <c r="K707" s="25"/>
      <c r="L707" s="790"/>
      <c r="M707" s="791"/>
      <c r="N707" s="791"/>
      <c r="O707" s="791"/>
      <c r="P707" s="791"/>
      <c r="Q707" s="791"/>
      <c r="R707" s="791"/>
      <c r="S707" s="791"/>
      <c r="T707" s="791"/>
      <c r="U707" s="792"/>
      <c r="V707" s="791"/>
      <c r="W707" s="7"/>
      <c r="X707" s="7"/>
      <c r="Y707" s="7"/>
      <c r="Z707" s="7"/>
      <c r="AA707" s="7"/>
      <c r="AB707" s="7"/>
      <c r="AC707" s="7"/>
      <c r="AD707" s="7"/>
      <c r="AE707" s="7"/>
      <c r="AF707" s="7"/>
      <c r="AG707" s="2549"/>
      <c r="AH707" s="4685" t="s">
        <v>2602</v>
      </c>
      <c r="AI707" s="4686"/>
      <c r="AJ707" s="4686"/>
      <c r="AK707" s="4686"/>
      <c r="AL707" s="2512" t="s">
        <v>1558</v>
      </c>
      <c r="AM707" s="5023">
        <v>931277</v>
      </c>
      <c r="AN707" s="5023">
        <v>931277</v>
      </c>
      <c r="AO707" s="4686"/>
      <c r="AP707" s="4686"/>
      <c r="AQ707" s="4688" t="s">
        <v>2539</v>
      </c>
      <c r="AR707" s="4688">
        <v>2201130103</v>
      </c>
      <c r="AS707" s="5019"/>
      <c r="AT707" s="2795"/>
      <c r="AU707" s="1524"/>
      <c r="AV707" s="5020"/>
      <c r="AW707" s="5021"/>
      <c r="AX707" s="5021"/>
      <c r="AY707" s="5022">
        <v>931277</v>
      </c>
      <c r="AZ707" s="5021"/>
      <c r="BA707" s="5021"/>
      <c r="BB707" s="5021" t="s">
        <v>2603</v>
      </c>
      <c r="BC707" s="5019" t="s">
        <v>2602</v>
      </c>
      <c r="BD707" s="5021" t="s">
        <v>2587</v>
      </c>
      <c r="BE707" s="5024">
        <v>42786</v>
      </c>
      <c r="BF707" s="5023">
        <v>931277</v>
      </c>
      <c r="BG707" s="4979">
        <v>2017000264</v>
      </c>
      <c r="BH707" s="5024">
        <v>42786</v>
      </c>
      <c r="BI707" s="5023">
        <v>931277</v>
      </c>
      <c r="BJ707" s="4692"/>
      <c r="BK707" s="4686"/>
      <c r="BL707" s="1876"/>
      <c r="BM707" s="2104"/>
      <c r="BN707" s="1902"/>
      <c r="BO707" s="1878"/>
      <c r="BP707" s="1878"/>
      <c r="BQ707" s="1915"/>
      <c r="BR707" s="2105"/>
      <c r="BS707" s="2106"/>
      <c r="BT707" s="2106"/>
      <c r="BU707" s="2106"/>
      <c r="BV707" s="2106"/>
      <c r="BW707" s="2106"/>
      <c r="BX707" s="2106"/>
      <c r="BY707" s="2106"/>
      <c r="BZ707" s="2106"/>
      <c r="CA707" s="2106"/>
      <c r="CB707" s="2106"/>
      <c r="CC707" s="2107"/>
      <c r="CD707" s="2108"/>
    </row>
    <row r="708" spans="1:82" ht="24.75" customHeight="1" x14ac:dyDescent="0.2">
      <c r="A708" s="62" t="s">
        <v>161</v>
      </c>
      <c r="B708" s="749" t="s">
        <v>2569</v>
      </c>
      <c r="C708" s="1005" t="s">
        <v>2570</v>
      </c>
      <c r="D708" s="460">
        <v>90</v>
      </c>
      <c r="E708" s="531" t="s">
        <v>2582</v>
      </c>
      <c r="F708" s="526" t="s">
        <v>2583</v>
      </c>
      <c r="G708" s="576">
        <v>6</v>
      </c>
      <c r="H708" s="576" t="s">
        <v>1</v>
      </c>
      <c r="I708" s="941">
        <v>6</v>
      </c>
      <c r="J708" s="454">
        <v>6</v>
      </c>
      <c r="K708" s="25"/>
      <c r="L708" s="790"/>
      <c r="M708" s="791"/>
      <c r="N708" s="791"/>
      <c r="O708" s="791"/>
      <c r="P708" s="791"/>
      <c r="Q708" s="791"/>
      <c r="R708" s="791"/>
      <c r="S708" s="791"/>
      <c r="T708" s="791"/>
      <c r="U708" s="792"/>
      <c r="V708" s="791"/>
      <c r="W708" s="7"/>
      <c r="X708" s="7"/>
      <c r="Y708" s="7"/>
      <c r="Z708" s="7"/>
      <c r="AA708" s="7"/>
      <c r="AB708" s="7"/>
      <c r="AC708" s="7"/>
      <c r="AD708" s="7"/>
      <c r="AE708" s="7"/>
      <c r="AF708" s="7"/>
      <c r="AG708" s="2549"/>
      <c r="AH708" s="4685" t="s">
        <v>2604</v>
      </c>
      <c r="AI708" s="4686"/>
      <c r="AJ708" s="4686"/>
      <c r="AK708" s="4686"/>
      <c r="AL708" s="2512" t="s">
        <v>1558</v>
      </c>
      <c r="AM708" s="5023">
        <v>2472260</v>
      </c>
      <c r="AN708" s="5023">
        <v>2472260</v>
      </c>
      <c r="AO708" s="4686"/>
      <c r="AP708" s="4686"/>
      <c r="AQ708" s="4688" t="s">
        <v>2539</v>
      </c>
      <c r="AR708" s="4688">
        <v>2201130103</v>
      </c>
      <c r="AS708" s="5019"/>
      <c r="AT708" s="2795"/>
      <c r="AU708" s="1524"/>
      <c r="AV708" s="5020"/>
      <c r="AW708" s="5021"/>
      <c r="AX708" s="5021"/>
      <c r="AY708" s="5022">
        <v>2472260</v>
      </c>
      <c r="AZ708" s="5021"/>
      <c r="BA708" s="5021"/>
      <c r="BB708" s="5021" t="s">
        <v>2586</v>
      </c>
      <c r="BC708" s="5019" t="s">
        <v>2604</v>
      </c>
      <c r="BD708" s="5021" t="s">
        <v>2587</v>
      </c>
      <c r="BE708" s="5024">
        <v>42794</v>
      </c>
      <c r="BF708" s="5023">
        <v>2472260</v>
      </c>
      <c r="BG708" s="4979">
        <v>2017000339</v>
      </c>
      <c r="BH708" s="5024">
        <v>42794</v>
      </c>
      <c r="BI708" s="5023">
        <v>2472260</v>
      </c>
      <c r="BJ708" s="4692"/>
      <c r="BK708" s="4686"/>
      <c r="BL708" s="1876"/>
      <c r="BM708" s="2104"/>
      <c r="BN708" s="1902"/>
      <c r="BO708" s="1878"/>
      <c r="BP708" s="1878"/>
      <c r="BQ708" s="1915"/>
      <c r="BR708" s="2105"/>
      <c r="BS708" s="2106"/>
      <c r="BT708" s="2106"/>
      <c r="BU708" s="2106"/>
      <c r="BV708" s="2106"/>
      <c r="BW708" s="2106"/>
      <c r="BX708" s="2106"/>
      <c r="BY708" s="2106"/>
      <c r="BZ708" s="2106"/>
      <c r="CA708" s="2106"/>
      <c r="CB708" s="2106"/>
      <c r="CC708" s="2107"/>
      <c r="CD708" s="2108"/>
    </row>
    <row r="709" spans="1:82" ht="22.5" customHeight="1" x14ac:dyDescent="0.2">
      <c r="A709" s="62" t="s">
        <v>161</v>
      </c>
      <c r="B709" s="749" t="s">
        <v>2569</v>
      </c>
      <c r="C709" s="1005" t="s">
        <v>2570</v>
      </c>
      <c r="D709" s="460">
        <v>90</v>
      </c>
      <c r="E709" s="531" t="s">
        <v>2582</v>
      </c>
      <c r="F709" s="526" t="s">
        <v>2583</v>
      </c>
      <c r="G709" s="576">
        <v>6</v>
      </c>
      <c r="H709" s="576" t="s">
        <v>1</v>
      </c>
      <c r="I709" s="941">
        <v>6</v>
      </c>
      <c r="J709" s="454">
        <v>6</v>
      </c>
      <c r="K709" s="25"/>
      <c r="L709" s="790"/>
      <c r="M709" s="791"/>
      <c r="N709" s="791"/>
      <c r="O709" s="791"/>
      <c r="P709" s="791"/>
      <c r="Q709" s="791"/>
      <c r="R709" s="791"/>
      <c r="S709" s="791"/>
      <c r="T709" s="791"/>
      <c r="U709" s="792"/>
      <c r="V709" s="791"/>
      <c r="W709" s="7"/>
      <c r="X709" s="7"/>
      <c r="Y709" s="7"/>
      <c r="Z709" s="7"/>
      <c r="AA709" s="7"/>
      <c r="AB709" s="7"/>
      <c r="AC709" s="7"/>
      <c r="AD709" s="7"/>
      <c r="AE709" s="7"/>
      <c r="AF709" s="7"/>
      <c r="AG709" s="2549"/>
      <c r="AH709" s="4685" t="s">
        <v>2605</v>
      </c>
      <c r="AI709" s="4686"/>
      <c r="AJ709" s="4686"/>
      <c r="AK709" s="4686"/>
      <c r="AL709" s="2512" t="s">
        <v>1558</v>
      </c>
      <c r="AM709" s="5023">
        <v>211300</v>
      </c>
      <c r="AN709" s="5023">
        <v>211300</v>
      </c>
      <c r="AO709" s="4686"/>
      <c r="AP709" s="4686"/>
      <c r="AQ709" s="4688" t="s">
        <v>2539</v>
      </c>
      <c r="AR709" s="4688">
        <v>2201130103</v>
      </c>
      <c r="AS709" s="5019"/>
      <c r="AT709" s="2795"/>
      <c r="AU709" s="1524"/>
      <c r="AV709" s="5020"/>
      <c r="AW709" s="5021"/>
      <c r="AX709" s="5021"/>
      <c r="AY709" s="5022">
        <v>211300</v>
      </c>
      <c r="AZ709" s="5021"/>
      <c r="BA709" s="5021"/>
      <c r="BB709" s="5021" t="s">
        <v>2586</v>
      </c>
      <c r="BC709" s="5019" t="s">
        <v>2605</v>
      </c>
      <c r="BD709" s="5021" t="s">
        <v>2587</v>
      </c>
      <c r="BE709" s="5024">
        <v>42796</v>
      </c>
      <c r="BF709" s="5023">
        <v>211300</v>
      </c>
      <c r="BG709" s="4979">
        <v>2017000362</v>
      </c>
      <c r="BH709" s="5024">
        <v>42796</v>
      </c>
      <c r="BI709" s="5023">
        <v>211300</v>
      </c>
      <c r="BJ709" s="4692"/>
      <c r="BK709" s="4686"/>
      <c r="BL709" s="1876"/>
      <c r="BM709" s="2104"/>
      <c r="BN709" s="1902"/>
      <c r="BO709" s="1878"/>
      <c r="BP709" s="1878"/>
      <c r="BQ709" s="1915"/>
      <c r="BR709" s="2105"/>
      <c r="BS709" s="2106"/>
      <c r="BT709" s="2106"/>
      <c r="BU709" s="2106"/>
      <c r="BV709" s="2106"/>
      <c r="BW709" s="2106"/>
      <c r="BX709" s="2106"/>
      <c r="BY709" s="2106"/>
      <c r="BZ709" s="2106"/>
      <c r="CA709" s="2106"/>
      <c r="CB709" s="2106"/>
      <c r="CC709" s="2107"/>
      <c r="CD709" s="2108"/>
    </row>
    <row r="710" spans="1:82" ht="23.25" customHeight="1" x14ac:dyDescent="0.2">
      <c r="A710" s="62" t="s">
        <v>161</v>
      </c>
      <c r="B710" s="749" t="s">
        <v>2569</v>
      </c>
      <c r="C710" s="1005" t="s">
        <v>2570</v>
      </c>
      <c r="D710" s="460">
        <v>90</v>
      </c>
      <c r="E710" s="531" t="s">
        <v>2582</v>
      </c>
      <c r="F710" s="526" t="s">
        <v>2583</v>
      </c>
      <c r="G710" s="576">
        <v>6</v>
      </c>
      <c r="H710" s="576" t="s">
        <v>1</v>
      </c>
      <c r="I710" s="941">
        <v>6</v>
      </c>
      <c r="J710" s="454">
        <v>6</v>
      </c>
      <c r="K710" s="25"/>
      <c r="L710" s="790"/>
      <c r="M710" s="791"/>
      <c r="N710" s="791"/>
      <c r="O710" s="791"/>
      <c r="P710" s="791"/>
      <c r="Q710" s="791"/>
      <c r="R710" s="791"/>
      <c r="S710" s="791"/>
      <c r="T710" s="791"/>
      <c r="U710" s="792"/>
      <c r="V710" s="791"/>
      <c r="W710" s="7"/>
      <c r="X710" s="7"/>
      <c r="Y710" s="7"/>
      <c r="Z710" s="7"/>
      <c r="AA710" s="7"/>
      <c r="AB710" s="7"/>
      <c r="AC710" s="7"/>
      <c r="AD710" s="7"/>
      <c r="AE710" s="7"/>
      <c r="AF710" s="7"/>
      <c r="AG710" s="2549"/>
      <c r="AH710" s="4685" t="s">
        <v>2606</v>
      </c>
      <c r="AI710" s="4686"/>
      <c r="AJ710" s="4686"/>
      <c r="AK710" s="4686"/>
      <c r="AL710" s="2512" t="s">
        <v>1558</v>
      </c>
      <c r="AM710" s="5023">
        <v>1440987</v>
      </c>
      <c r="AN710" s="5023">
        <v>1440987</v>
      </c>
      <c r="AO710" s="4686"/>
      <c r="AP710" s="4686"/>
      <c r="AQ710" s="4688" t="s">
        <v>2539</v>
      </c>
      <c r="AR710" s="4688">
        <v>2201130103</v>
      </c>
      <c r="AS710" s="5019"/>
      <c r="AT710" s="2795"/>
      <c r="AU710" s="1524"/>
      <c r="AV710" s="5020"/>
      <c r="AW710" s="5021"/>
      <c r="AX710" s="5021"/>
      <c r="AY710" s="5022">
        <v>1440987</v>
      </c>
      <c r="AZ710" s="5021"/>
      <c r="BA710" s="5021"/>
      <c r="BB710" s="5021" t="s">
        <v>2603</v>
      </c>
      <c r="BC710" s="5019" t="s">
        <v>2606</v>
      </c>
      <c r="BD710" s="5021" t="s">
        <v>2587</v>
      </c>
      <c r="BE710" s="5024">
        <v>42802</v>
      </c>
      <c r="BF710" s="5023">
        <v>1440987</v>
      </c>
      <c r="BG710" s="4979">
        <v>2017000398</v>
      </c>
      <c r="BH710" s="5024">
        <v>42802</v>
      </c>
      <c r="BI710" s="5023">
        <v>1440987</v>
      </c>
      <c r="BJ710" s="4692"/>
      <c r="BK710" s="4686"/>
      <c r="BL710" s="1876"/>
      <c r="BM710" s="2104"/>
      <c r="BN710" s="1902"/>
      <c r="BO710" s="1878"/>
      <c r="BP710" s="1878"/>
      <c r="BQ710" s="1915"/>
      <c r="BR710" s="2105"/>
      <c r="BS710" s="2106"/>
      <c r="BT710" s="2106"/>
      <c r="BU710" s="2106"/>
      <c r="BV710" s="2106"/>
      <c r="BW710" s="2106"/>
      <c r="BX710" s="2106"/>
      <c r="BY710" s="2106"/>
      <c r="BZ710" s="2106"/>
      <c r="CA710" s="2106"/>
      <c r="CB710" s="2106"/>
      <c r="CC710" s="2107"/>
      <c r="CD710" s="2108"/>
    </row>
    <row r="711" spans="1:82" ht="22.5" customHeight="1" x14ac:dyDescent="0.2">
      <c r="A711" s="62" t="s">
        <v>161</v>
      </c>
      <c r="B711" s="749" t="s">
        <v>2569</v>
      </c>
      <c r="C711" s="1005" t="s">
        <v>2570</v>
      </c>
      <c r="D711" s="460">
        <v>90</v>
      </c>
      <c r="E711" s="531" t="s">
        <v>2582</v>
      </c>
      <c r="F711" s="526" t="s">
        <v>2583</v>
      </c>
      <c r="G711" s="576">
        <v>6</v>
      </c>
      <c r="H711" s="576" t="s">
        <v>1</v>
      </c>
      <c r="I711" s="941">
        <v>6</v>
      </c>
      <c r="J711" s="454">
        <v>6</v>
      </c>
      <c r="K711" s="25"/>
      <c r="L711" s="790"/>
      <c r="M711" s="791"/>
      <c r="N711" s="791"/>
      <c r="O711" s="791"/>
      <c r="P711" s="791"/>
      <c r="Q711" s="791"/>
      <c r="R711" s="791"/>
      <c r="S711" s="791"/>
      <c r="T711" s="791"/>
      <c r="U711" s="792"/>
      <c r="V711" s="791"/>
      <c r="W711" s="7"/>
      <c r="X711" s="7"/>
      <c r="Y711" s="7"/>
      <c r="Z711" s="7"/>
      <c r="AA711" s="7"/>
      <c r="AB711" s="7"/>
      <c r="AC711" s="7"/>
      <c r="AD711" s="7"/>
      <c r="AE711" s="7"/>
      <c r="AF711" s="7"/>
      <c r="AG711" s="2549"/>
      <c r="AH711" s="4685" t="s">
        <v>2607</v>
      </c>
      <c r="AI711" s="4686"/>
      <c r="AJ711" s="4686"/>
      <c r="AK711" s="4686"/>
      <c r="AL711" s="2512" t="s">
        <v>1558</v>
      </c>
      <c r="AM711" s="5023">
        <v>5815567</v>
      </c>
      <c r="AN711" s="5023">
        <v>5815567</v>
      </c>
      <c r="AO711" s="4686"/>
      <c r="AP711" s="4686"/>
      <c r="AQ711" s="4688" t="s">
        <v>2539</v>
      </c>
      <c r="AR711" s="4688">
        <v>2201130103</v>
      </c>
      <c r="AS711" s="5019"/>
      <c r="AT711" s="2795"/>
      <c r="AU711" s="1524"/>
      <c r="AV711" s="5020"/>
      <c r="AW711" s="5021"/>
      <c r="AX711" s="5021"/>
      <c r="AY711" s="5022">
        <v>5815567</v>
      </c>
      <c r="AZ711" s="5021"/>
      <c r="BA711" s="2511"/>
      <c r="BB711" s="5021" t="s">
        <v>2586</v>
      </c>
      <c r="BC711" s="5019" t="s">
        <v>2607</v>
      </c>
      <c r="BD711" s="5021" t="s">
        <v>2587</v>
      </c>
      <c r="BE711" s="5024">
        <v>42815</v>
      </c>
      <c r="BF711" s="5023">
        <v>5815567</v>
      </c>
      <c r="BG711" s="4979">
        <v>2017000457</v>
      </c>
      <c r="BH711" s="5024">
        <v>42815</v>
      </c>
      <c r="BI711" s="5023">
        <v>5815567</v>
      </c>
      <c r="BJ711" s="4692"/>
      <c r="BK711" s="4686"/>
      <c r="BL711" s="1876"/>
      <c r="BM711" s="2104"/>
      <c r="BN711" s="1902"/>
      <c r="BO711" s="1878"/>
      <c r="BP711" s="1878"/>
      <c r="BQ711" s="1915"/>
      <c r="BR711" s="2105"/>
      <c r="BS711" s="2106"/>
      <c r="BT711" s="2106"/>
      <c r="BU711" s="2106"/>
      <c r="BV711" s="2106"/>
      <c r="BW711" s="2106"/>
      <c r="BX711" s="2106"/>
      <c r="BY711" s="2106"/>
      <c r="BZ711" s="2106"/>
      <c r="CA711" s="2106"/>
      <c r="CB711" s="2106"/>
      <c r="CC711" s="2107"/>
      <c r="CD711" s="2108"/>
    </row>
    <row r="712" spans="1:82" ht="23.25" customHeight="1" x14ac:dyDescent="0.2">
      <c r="A712" s="62" t="s">
        <v>161</v>
      </c>
      <c r="B712" s="749" t="s">
        <v>2569</v>
      </c>
      <c r="C712" s="1005" t="s">
        <v>2570</v>
      </c>
      <c r="D712" s="460">
        <v>90</v>
      </c>
      <c r="E712" s="531" t="s">
        <v>2582</v>
      </c>
      <c r="F712" s="526" t="s">
        <v>2583</v>
      </c>
      <c r="G712" s="576">
        <v>6</v>
      </c>
      <c r="H712" s="576" t="s">
        <v>1</v>
      </c>
      <c r="I712" s="941">
        <v>6</v>
      </c>
      <c r="J712" s="454">
        <v>6</v>
      </c>
      <c r="K712" s="25"/>
      <c r="L712" s="790"/>
      <c r="M712" s="791"/>
      <c r="N712" s="791"/>
      <c r="O712" s="791"/>
      <c r="P712" s="791"/>
      <c r="Q712" s="791"/>
      <c r="R712" s="791"/>
      <c r="S712" s="791"/>
      <c r="T712" s="791"/>
      <c r="U712" s="792"/>
      <c r="V712" s="791"/>
      <c r="W712" s="7"/>
      <c r="X712" s="7"/>
      <c r="Y712" s="7"/>
      <c r="Z712" s="7"/>
      <c r="AA712" s="7"/>
      <c r="AB712" s="7"/>
      <c r="AC712" s="7"/>
      <c r="AD712" s="7"/>
      <c r="AE712" s="7"/>
      <c r="AF712" s="7"/>
      <c r="AG712" s="2549"/>
      <c r="AH712" s="4685" t="s">
        <v>2608</v>
      </c>
      <c r="AI712" s="4686"/>
      <c r="AJ712" s="4686"/>
      <c r="AK712" s="4686"/>
      <c r="AL712" s="2512" t="s">
        <v>1558</v>
      </c>
      <c r="AM712" s="5023">
        <v>17817410</v>
      </c>
      <c r="AN712" s="5023">
        <v>17817410</v>
      </c>
      <c r="AO712" s="4686"/>
      <c r="AP712" s="4686"/>
      <c r="AQ712" s="4685" t="s">
        <v>2539</v>
      </c>
      <c r="AR712" s="4689">
        <v>2201130103</v>
      </c>
      <c r="AS712" s="5019"/>
      <c r="AT712" s="2795"/>
      <c r="AU712" s="1524"/>
      <c r="AV712" s="5020"/>
      <c r="AW712" s="5021"/>
      <c r="AX712" s="5021"/>
      <c r="AY712" s="5022">
        <v>17817410</v>
      </c>
      <c r="AZ712" s="4690"/>
      <c r="BA712" s="2511"/>
      <c r="BB712" s="5021" t="s">
        <v>2594</v>
      </c>
      <c r="BC712" s="5019" t="s">
        <v>2608</v>
      </c>
      <c r="BD712" s="5021" t="s">
        <v>2587</v>
      </c>
      <c r="BE712" s="5024">
        <v>42822</v>
      </c>
      <c r="BF712" s="5023">
        <v>17817410</v>
      </c>
      <c r="BG712" s="4979">
        <v>2017000478</v>
      </c>
      <c r="BH712" s="5024">
        <v>42822</v>
      </c>
      <c r="BI712" s="5023">
        <v>17817410</v>
      </c>
      <c r="BJ712" s="4692"/>
      <c r="BK712" s="4686"/>
      <c r="BL712" s="1876"/>
      <c r="BM712" s="2104"/>
      <c r="BN712" s="1902"/>
      <c r="BO712" s="1878"/>
      <c r="BP712" s="1878"/>
      <c r="BQ712" s="1915"/>
      <c r="BR712" s="2105"/>
      <c r="BS712" s="2106"/>
      <c r="BT712" s="2106"/>
      <c r="BU712" s="2106"/>
      <c r="BV712" s="2106"/>
      <c r="BW712" s="2106"/>
      <c r="BX712" s="2106"/>
      <c r="BY712" s="2106"/>
      <c r="BZ712" s="2106"/>
      <c r="CA712" s="2106"/>
      <c r="CB712" s="2106"/>
      <c r="CC712" s="2107"/>
      <c r="CD712" s="2108"/>
    </row>
    <row r="713" spans="1:82" ht="23.25" customHeight="1" x14ac:dyDescent="0.2">
      <c r="A713" s="62" t="s">
        <v>161</v>
      </c>
      <c r="B713" s="749" t="s">
        <v>2569</v>
      </c>
      <c r="C713" s="1005" t="s">
        <v>2570</v>
      </c>
      <c r="D713" s="460">
        <v>90</v>
      </c>
      <c r="E713" s="531" t="s">
        <v>2582</v>
      </c>
      <c r="F713" s="526" t="s">
        <v>2583</v>
      </c>
      <c r="G713" s="576">
        <v>6</v>
      </c>
      <c r="H713" s="576" t="s">
        <v>1</v>
      </c>
      <c r="I713" s="941">
        <v>6</v>
      </c>
      <c r="J713" s="454">
        <v>6</v>
      </c>
      <c r="K713" s="25"/>
      <c r="L713" s="790"/>
      <c r="M713" s="791"/>
      <c r="N713" s="791"/>
      <c r="O713" s="791"/>
      <c r="P713" s="791"/>
      <c r="Q713" s="791"/>
      <c r="R713" s="791"/>
      <c r="S713" s="791"/>
      <c r="T713" s="791"/>
      <c r="U713" s="792"/>
      <c r="V713" s="791"/>
      <c r="W713" s="7"/>
      <c r="X713" s="7"/>
      <c r="Y713" s="7"/>
      <c r="Z713" s="7"/>
      <c r="AA713" s="7"/>
      <c r="AB713" s="7"/>
      <c r="AC713" s="7"/>
      <c r="AD713" s="7"/>
      <c r="AE713" s="7"/>
      <c r="AF713" s="7"/>
      <c r="AG713" s="2549"/>
      <c r="AH713" s="4685" t="s">
        <v>2609</v>
      </c>
      <c r="AI713" s="4686"/>
      <c r="AJ713" s="4686"/>
      <c r="AK713" s="4686"/>
      <c r="AL713" s="2512" t="s">
        <v>1558</v>
      </c>
      <c r="AM713" s="5023">
        <v>4612150</v>
      </c>
      <c r="AN713" s="5023">
        <v>4612150</v>
      </c>
      <c r="AO713" s="4686"/>
      <c r="AP713" s="4686"/>
      <c r="AQ713" s="4685" t="s">
        <v>2539</v>
      </c>
      <c r="AR713" s="4689">
        <v>2201130103</v>
      </c>
      <c r="AS713" s="5027"/>
      <c r="AT713" s="5021"/>
      <c r="AU713" s="5028"/>
      <c r="AV713" s="5019"/>
      <c r="AW713" s="5028"/>
      <c r="AX713" s="5028"/>
      <c r="AY713" s="5029">
        <v>4612150</v>
      </c>
      <c r="AZ713" s="4690"/>
      <c r="BA713" s="2511"/>
      <c r="BB713" s="5021" t="s">
        <v>2586</v>
      </c>
      <c r="BC713" s="5019" t="s">
        <v>2609</v>
      </c>
      <c r="BD713" s="5021" t="s">
        <v>2587</v>
      </c>
      <c r="BE713" s="5024">
        <v>42823</v>
      </c>
      <c r="BF713" s="5023">
        <v>4612150</v>
      </c>
      <c r="BG713" s="4979">
        <v>2017000482</v>
      </c>
      <c r="BH713" s="5024">
        <v>42823</v>
      </c>
      <c r="BI713" s="5023">
        <v>4612150</v>
      </c>
      <c r="BJ713" s="4692"/>
      <c r="BK713" s="4686"/>
      <c r="BL713" s="1876"/>
      <c r="BM713" s="2104"/>
      <c r="BN713" s="1902"/>
      <c r="BO713" s="1878"/>
      <c r="BP713" s="1878"/>
      <c r="BQ713" s="1915"/>
      <c r="BR713" s="2105"/>
      <c r="BS713" s="2106"/>
      <c r="BT713" s="2106"/>
      <c r="BU713" s="2106"/>
      <c r="BV713" s="2106"/>
      <c r="BW713" s="2106"/>
      <c r="BX713" s="2106"/>
      <c r="BY713" s="2106"/>
      <c r="BZ713" s="2106"/>
      <c r="CA713" s="2106"/>
      <c r="CB713" s="2106"/>
      <c r="CC713" s="2107"/>
      <c r="CD713" s="2108"/>
    </row>
    <row r="714" spans="1:82" ht="22.5" customHeight="1" x14ac:dyDescent="0.2">
      <c r="A714" s="62" t="s">
        <v>161</v>
      </c>
      <c r="B714" s="749" t="s">
        <v>2569</v>
      </c>
      <c r="C714" s="1005" t="s">
        <v>2570</v>
      </c>
      <c r="D714" s="460">
        <v>90</v>
      </c>
      <c r="E714" s="531" t="s">
        <v>2582</v>
      </c>
      <c r="F714" s="526" t="s">
        <v>2583</v>
      </c>
      <c r="G714" s="576">
        <v>6</v>
      </c>
      <c r="H714" s="576" t="s">
        <v>1</v>
      </c>
      <c r="I714" s="941">
        <v>6</v>
      </c>
      <c r="J714" s="454">
        <v>6</v>
      </c>
      <c r="K714" s="25"/>
      <c r="L714" s="790"/>
      <c r="M714" s="791"/>
      <c r="N714" s="791"/>
      <c r="O714" s="791"/>
      <c r="P714" s="791"/>
      <c r="Q714" s="791"/>
      <c r="R714" s="791"/>
      <c r="S714" s="791"/>
      <c r="T714" s="791"/>
      <c r="U714" s="792"/>
      <c r="V714" s="791"/>
      <c r="W714" s="7"/>
      <c r="X714" s="7"/>
      <c r="Y714" s="7"/>
      <c r="Z714" s="7"/>
      <c r="AA714" s="7"/>
      <c r="AB714" s="7"/>
      <c r="AC714" s="7"/>
      <c r="AD714" s="7"/>
      <c r="AE714" s="7"/>
      <c r="AF714" s="7"/>
      <c r="AG714" s="2549"/>
      <c r="AH714" s="4685" t="s">
        <v>2610</v>
      </c>
      <c r="AI714" s="4686"/>
      <c r="AJ714" s="4686"/>
      <c r="AK714" s="4686"/>
      <c r="AL714" s="2512" t="s">
        <v>1558</v>
      </c>
      <c r="AM714" s="5023">
        <v>286560</v>
      </c>
      <c r="AN714" s="5023">
        <v>286560</v>
      </c>
      <c r="AO714" s="4686"/>
      <c r="AP714" s="4686"/>
      <c r="AQ714" s="4685" t="s">
        <v>2539</v>
      </c>
      <c r="AR714" s="4689">
        <v>2201130103</v>
      </c>
      <c r="AS714" s="5027"/>
      <c r="AT714" s="5021"/>
      <c r="AU714" s="5028"/>
      <c r="AV714" s="5019"/>
      <c r="AW714" s="5028"/>
      <c r="AX714" s="5028"/>
      <c r="AY714" s="5029">
        <v>286560</v>
      </c>
      <c r="AZ714" s="5030"/>
      <c r="BA714" s="2511"/>
      <c r="BB714" s="5021"/>
      <c r="BC714" s="5019" t="s">
        <v>2610</v>
      </c>
      <c r="BD714" s="5021" t="s">
        <v>2587</v>
      </c>
      <c r="BE714" s="5024">
        <v>42739</v>
      </c>
      <c r="BF714" s="5023">
        <v>286560</v>
      </c>
      <c r="BG714" s="4979">
        <v>2017000576</v>
      </c>
      <c r="BH714" s="5024"/>
      <c r="BI714" s="5023">
        <v>286560</v>
      </c>
      <c r="BJ714" s="4692"/>
      <c r="BK714" s="4686"/>
      <c r="BL714" s="1876"/>
      <c r="BM714" s="2104"/>
      <c r="BN714" s="1902"/>
      <c r="BO714" s="1878"/>
      <c r="BP714" s="1878"/>
      <c r="BQ714" s="1915"/>
      <c r="BR714" s="2105"/>
      <c r="BS714" s="2106"/>
      <c r="BT714" s="2106"/>
      <c r="BU714" s="2106"/>
      <c r="BV714" s="2106"/>
      <c r="BW714" s="2106"/>
      <c r="BX714" s="2106"/>
      <c r="BY714" s="2106"/>
      <c r="BZ714" s="2106"/>
      <c r="CA714" s="2106"/>
      <c r="CB714" s="2106"/>
      <c r="CC714" s="2107"/>
      <c r="CD714" s="2108"/>
    </row>
    <row r="715" spans="1:82" ht="21.75" customHeight="1" x14ac:dyDescent="0.2">
      <c r="A715" s="62" t="s">
        <v>161</v>
      </c>
      <c r="B715" s="749" t="s">
        <v>2569</v>
      </c>
      <c r="C715" s="1005" t="s">
        <v>2570</v>
      </c>
      <c r="D715" s="460">
        <v>90</v>
      </c>
      <c r="E715" s="531" t="s">
        <v>2582</v>
      </c>
      <c r="F715" s="526" t="s">
        <v>2583</v>
      </c>
      <c r="G715" s="576">
        <v>6</v>
      </c>
      <c r="H715" s="576" t="s">
        <v>1</v>
      </c>
      <c r="I715" s="941">
        <v>6</v>
      </c>
      <c r="J715" s="454">
        <v>6</v>
      </c>
      <c r="K715" s="25"/>
      <c r="L715" s="790"/>
      <c r="M715" s="791"/>
      <c r="N715" s="791"/>
      <c r="O715" s="791"/>
      <c r="P715" s="791"/>
      <c r="Q715" s="791"/>
      <c r="R715" s="791"/>
      <c r="S715" s="791"/>
      <c r="T715" s="791"/>
      <c r="U715" s="792"/>
      <c r="V715" s="791"/>
      <c r="W715" s="7"/>
      <c r="X715" s="7"/>
      <c r="Y715" s="7"/>
      <c r="Z715" s="7"/>
      <c r="AA715" s="7"/>
      <c r="AB715" s="7"/>
      <c r="AC715" s="7"/>
      <c r="AD715" s="7"/>
      <c r="AE715" s="7"/>
      <c r="AF715" s="7"/>
      <c r="AG715" s="2549"/>
      <c r="AH715" s="5031" t="s">
        <v>2610</v>
      </c>
      <c r="AI715" s="4686"/>
      <c r="AJ715" s="4686"/>
      <c r="AK715" s="4686"/>
      <c r="AL715" s="2512" t="s">
        <v>1558</v>
      </c>
      <c r="AM715" s="5023">
        <v>2942230</v>
      </c>
      <c r="AN715" s="5023">
        <v>2942230</v>
      </c>
      <c r="AO715" s="4686"/>
      <c r="AP715" s="4686"/>
      <c r="AQ715" s="4685" t="s">
        <v>2539</v>
      </c>
      <c r="AR715" s="4689">
        <v>2201130103</v>
      </c>
      <c r="AS715" s="5027"/>
      <c r="AT715" s="5021"/>
      <c r="AU715" s="5028"/>
      <c r="AV715" s="5019"/>
      <c r="AW715" s="5028"/>
      <c r="AX715" s="5028"/>
      <c r="AY715" s="5029">
        <v>2942230</v>
      </c>
      <c r="AZ715" s="5030"/>
      <c r="BA715" s="2511"/>
      <c r="BB715" s="5021"/>
      <c r="BC715" s="5019" t="s">
        <v>2610</v>
      </c>
      <c r="BD715" s="5021" t="s">
        <v>2587</v>
      </c>
      <c r="BE715" s="5024">
        <v>42739</v>
      </c>
      <c r="BF715" s="5023">
        <v>2942230</v>
      </c>
      <c r="BG715" s="4979">
        <v>2017000558</v>
      </c>
      <c r="BH715" s="5024"/>
      <c r="BI715" s="5023">
        <v>2942230</v>
      </c>
      <c r="BJ715" s="4692"/>
      <c r="BK715" s="4686"/>
      <c r="BL715" s="1876"/>
      <c r="BM715" s="2104"/>
      <c r="BN715" s="1902"/>
      <c r="BO715" s="1878"/>
      <c r="BP715" s="1878"/>
      <c r="BQ715" s="1915"/>
      <c r="BR715" s="2105"/>
      <c r="BS715" s="2106"/>
      <c r="BT715" s="2106"/>
      <c r="BU715" s="2106"/>
      <c r="BV715" s="2106"/>
      <c r="BW715" s="2106"/>
      <c r="BX715" s="2106"/>
      <c r="BY715" s="2106"/>
      <c r="BZ715" s="2106"/>
      <c r="CA715" s="2106"/>
      <c r="CB715" s="2106"/>
      <c r="CC715" s="2107"/>
      <c r="CD715" s="2108"/>
    </row>
    <row r="716" spans="1:82" ht="21.75" customHeight="1" x14ac:dyDescent="0.2">
      <c r="A716" s="62" t="s">
        <v>161</v>
      </c>
      <c r="B716" s="749" t="s">
        <v>2569</v>
      </c>
      <c r="C716" s="1005" t="s">
        <v>2570</v>
      </c>
      <c r="D716" s="460">
        <v>90</v>
      </c>
      <c r="E716" s="531" t="s">
        <v>2582</v>
      </c>
      <c r="F716" s="526" t="s">
        <v>2583</v>
      </c>
      <c r="G716" s="576">
        <v>6</v>
      </c>
      <c r="H716" s="576" t="s">
        <v>1</v>
      </c>
      <c r="I716" s="941">
        <v>6</v>
      </c>
      <c r="J716" s="454">
        <v>6</v>
      </c>
      <c r="K716" s="25"/>
      <c r="L716" s="790"/>
      <c r="M716" s="791"/>
      <c r="N716" s="791"/>
      <c r="O716" s="791"/>
      <c r="P716" s="791"/>
      <c r="Q716" s="791"/>
      <c r="R716" s="791"/>
      <c r="S716" s="791"/>
      <c r="T716" s="791"/>
      <c r="U716" s="792"/>
      <c r="V716" s="791"/>
      <c r="W716" s="7"/>
      <c r="X716" s="7"/>
      <c r="Y716" s="7"/>
      <c r="Z716" s="7"/>
      <c r="AA716" s="7"/>
      <c r="AB716" s="7"/>
      <c r="AC716" s="7"/>
      <c r="AD716" s="7"/>
      <c r="AE716" s="7"/>
      <c r="AF716" s="7"/>
      <c r="AG716" s="5032"/>
      <c r="AH716" s="5028" t="s">
        <v>2611</v>
      </c>
      <c r="AI716" s="4686" t="s">
        <v>2612</v>
      </c>
      <c r="AJ716" s="4686" t="s">
        <v>2613</v>
      </c>
      <c r="AK716" s="4686"/>
      <c r="AL716" s="2512" t="s">
        <v>1558</v>
      </c>
      <c r="AM716" s="5023">
        <v>362823683</v>
      </c>
      <c r="AN716" s="5023">
        <v>362823683</v>
      </c>
      <c r="AO716" s="4686"/>
      <c r="AP716" s="4686"/>
      <c r="AQ716" s="4685" t="s">
        <v>2539</v>
      </c>
      <c r="AR716" s="4689">
        <v>2201130103</v>
      </c>
      <c r="AS716" s="5027"/>
      <c r="AT716" s="5021"/>
      <c r="AU716" s="5028"/>
      <c r="AV716" s="5019"/>
      <c r="AW716" s="5028"/>
      <c r="AX716" s="5028"/>
      <c r="AY716" s="5029">
        <v>362823683</v>
      </c>
      <c r="AZ716" s="5030"/>
      <c r="BA716" s="2511"/>
      <c r="BB716" s="2511" t="s">
        <v>2591</v>
      </c>
      <c r="BC716" s="5019" t="s">
        <v>2437</v>
      </c>
      <c r="BD716" s="5021">
        <v>2017000336</v>
      </c>
      <c r="BE716" s="5024">
        <v>42779</v>
      </c>
      <c r="BF716" s="5023">
        <v>362823683</v>
      </c>
      <c r="BG716" s="4979"/>
      <c r="BH716" s="5024"/>
      <c r="BI716" s="5023">
        <v>362823683</v>
      </c>
      <c r="BJ716" s="4692"/>
      <c r="BK716" s="4686"/>
      <c r="BL716" s="1876"/>
      <c r="BM716" s="2104"/>
      <c r="BN716" s="1902"/>
      <c r="BO716" s="1878"/>
      <c r="BP716" s="1878"/>
      <c r="BQ716" s="1915"/>
      <c r="BR716" s="2105"/>
      <c r="BS716" s="2106"/>
      <c r="BT716" s="2106"/>
      <c r="BU716" s="2106"/>
      <c r="BV716" s="2106"/>
      <c r="BW716" s="2106"/>
      <c r="BX716" s="2106"/>
      <c r="BY716" s="2106"/>
      <c r="BZ716" s="2106"/>
      <c r="CA716" s="2106"/>
      <c r="CB716" s="2106"/>
      <c r="CC716" s="2107"/>
      <c r="CD716" s="2108"/>
    </row>
    <row r="717" spans="1:82" ht="23.25" customHeight="1" x14ac:dyDescent="0.2">
      <c r="A717" s="62" t="s">
        <v>161</v>
      </c>
      <c r="B717" s="749" t="s">
        <v>2569</v>
      </c>
      <c r="C717" s="1005" t="s">
        <v>2570</v>
      </c>
      <c r="D717" s="460">
        <v>90</v>
      </c>
      <c r="E717" s="531" t="s">
        <v>2582</v>
      </c>
      <c r="F717" s="526" t="s">
        <v>2583</v>
      </c>
      <c r="G717" s="576">
        <v>6</v>
      </c>
      <c r="H717" s="576" t="s">
        <v>1</v>
      </c>
      <c r="I717" s="941">
        <v>6</v>
      </c>
      <c r="J717" s="454">
        <v>6</v>
      </c>
      <c r="K717" s="25"/>
      <c r="L717" s="790"/>
      <c r="M717" s="791"/>
      <c r="N717" s="791"/>
      <c r="O717" s="791"/>
      <c r="P717" s="791"/>
      <c r="Q717" s="791"/>
      <c r="R717" s="791"/>
      <c r="S717" s="791"/>
      <c r="T717" s="791"/>
      <c r="U717" s="792"/>
      <c r="V717" s="791"/>
      <c r="W717" s="7"/>
      <c r="X717" s="7"/>
      <c r="Y717" s="7"/>
      <c r="Z717" s="7"/>
      <c r="AA717" s="7"/>
      <c r="AB717" s="7"/>
      <c r="AC717" s="7"/>
      <c r="AD717" s="7"/>
      <c r="AE717" s="7"/>
      <c r="AF717" s="7"/>
      <c r="AG717" s="5032"/>
      <c r="AH717" s="5028" t="s">
        <v>2614</v>
      </c>
      <c r="AI717" s="4686" t="s">
        <v>2615</v>
      </c>
      <c r="AJ717" s="4686" t="s">
        <v>2613</v>
      </c>
      <c r="AK717" s="4686"/>
      <c r="AL717" s="2512" t="s">
        <v>1558</v>
      </c>
      <c r="AM717" s="5023">
        <v>32523267</v>
      </c>
      <c r="AN717" s="5023">
        <v>32523267</v>
      </c>
      <c r="AO717" s="4686"/>
      <c r="AP717" s="4686"/>
      <c r="AQ717" s="4685" t="s">
        <v>2539</v>
      </c>
      <c r="AR717" s="4689">
        <v>2201130103</v>
      </c>
      <c r="AS717" s="5027"/>
      <c r="AT717" s="5021"/>
      <c r="AU717" s="5028"/>
      <c r="AV717" s="5019"/>
      <c r="AW717" s="5028"/>
      <c r="AX717" s="5028"/>
      <c r="AY717" s="5029">
        <v>32523267</v>
      </c>
      <c r="AZ717" s="5030"/>
      <c r="BA717" s="2511"/>
      <c r="BB717" s="5021"/>
      <c r="BC717" s="5019" t="s">
        <v>2616</v>
      </c>
      <c r="BD717" s="5021">
        <v>2017000528</v>
      </c>
      <c r="BE717" s="5024">
        <v>42807</v>
      </c>
      <c r="BF717" s="5023">
        <v>32523267</v>
      </c>
      <c r="BG717" s="4979"/>
      <c r="BH717" s="5024"/>
      <c r="BI717" s="5023">
        <v>32523267</v>
      </c>
      <c r="BJ717" s="4692"/>
      <c r="BK717" s="4686"/>
      <c r="BL717" s="1876"/>
      <c r="BM717" s="2104"/>
      <c r="BN717" s="1902"/>
      <c r="BO717" s="1878"/>
      <c r="BP717" s="1878"/>
      <c r="BQ717" s="1915"/>
      <c r="BR717" s="2105"/>
      <c r="BS717" s="2106"/>
      <c r="BT717" s="2106"/>
      <c r="BU717" s="2106"/>
      <c r="BV717" s="2106"/>
      <c r="BW717" s="2106"/>
      <c r="BX717" s="2106"/>
      <c r="BY717" s="2106"/>
      <c r="BZ717" s="2106"/>
      <c r="CA717" s="2106"/>
      <c r="CB717" s="2106"/>
      <c r="CC717" s="2107"/>
      <c r="CD717" s="2108"/>
    </row>
    <row r="718" spans="1:82" ht="23.25" customHeight="1" x14ac:dyDescent="0.2">
      <c r="A718" s="62" t="s">
        <v>161</v>
      </c>
      <c r="B718" s="749" t="s">
        <v>2569</v>
      </c>
      <c r="C718" s="1005" t="s">
        <v>2570</v>
      </c>
      <c r="D718" s="460">
        <v>90</v>
      </c>
      <c r="E718" s="531" t="s">
        <v>2582</v>
      </c>
      <c r="F718" s="526" t="s">
        <v>2583</v>
      </c>
      <c r="G718" s="576">
        <v>6</v>
      </c>
      <c r="H718" s="576" t="s">
        <v>1</v>
      </c>
      <c r="I718" s="941">
        <v>6</v>
      </c>
      <c r="J718" s="454">
        <v>6</v>
      </c>
      <c r="K718" s="25"/>
      <c r="L718" s="790"/>
      <c r="M718" s="791"/>
      <c r="N718" s="791"/>
      <c r="O718" s="791"/>
      <c r="P718" s="791"/>
      <c r="Q718" s="791"/>
      <c r="R718" s="791"/>
      <c r="S718" s="791"/>
      <c r="T718" s="791"/>
      <c r="U718" s="792"/>
      <c r="V718" s="791"/>
      <c r="W718" s="7"/>
      <c r="X718" s="7"/>
      <c r="Y718" s="7"/>
      <c r="Z718" s="7"/>
      <c r="AA718" s="7"/>
      <c r="AB718" s="7"/>
      <c r="AC718" s="7"/>
      <c r="AD718" s="7"/>
      <c r="AE718" s="7"/>
      <c r="AF718" s="7"/>
      <c r="AG718" s="5032"/>
      <c r="AH718" s="5028" t="s">
        <v>6301</v>
      </c>
      <c r="AI718" s="4686"/>
      <c r="AJ718" s="4686"/>
      <c r="AK718" s="4686"/>
      <c r="AL718" s="2512" t="s">
        <v>1558</v>
      </c>
      <c r="AM718" s="5023">
        <v>1291864</v>
      </c>
      <c r="AN718" s="5023">
        <v>1291864</v>
      </c>
      <c r="AO718" s="4686"/>
      <c r="AP718" s="4686"/>
      <c r="AQ718" s="4685" t="s">
        <v>2539</v>
      </c>
      <c r="AR718" s="4689">
        <v>2201130103</v>
      </c>
      <c r="AS718" s="5027"/>
      <c r="AT718" s="5021"/>
      <c r="AU718" s="5028"/>
      <c r="AV718" s="5019"/>
      <c r="AW718" s="5028"/>
      <c r="AX718" s="5028"/>
      <c r="AY718" s="5029">
        <v>1291864</v>
      </c>
      <c r="AZ718" s="5030"/>
      <c r="BA718" s="2511"/>
      <c r="BB718" s="5021"/>
      <c r="BC718" s="5027" t="s">
        <v>2617</v>
      </c>
      <c r="BD718" s="5021"/>
      <c r="BE718" s="5024"/>
      <c r="BF718" s="5023">
        <v>1291864</v>
      </c>
      <c r="BG718" s="4979"/>
      <c r="BH718" s="5024"/>
      <c r="BI718" s="5023">
        <v>1291864</v>
      </c>
      <c r="BJ718" s="4692"/>
      <c r="BK718" s="4686"/>
      <c r="BL718" s="1876"/>
      <c r="BM718" s="2104"/>
      <c r="BN718" s="1902"/>
      <c r="BO718" s="1878"/>
      <c r="BP718" s="1878"/>
      <c r="BQ718" s="1915"/>
      <c r="BR718" s="2105"/>
      <c r="BS718" s="2106"/>
      <c r="BT718" s="2106"/>
      <c r="BU718" s="2106"/>
      <c r="BV718" s="2106"/>
      <c r="BW718" s="2106"/>
      <c r="BX718" s="2106"/>
      <c r="BY718" s="2106"/>
      <c r="BZ718" s="2106"/>
      <c r="CA718" s="2106"/>
      <c r="CB718" s="2106"/>
      <c r="CC718" s="2107"/>
      <c r="CD718" s="2108"/>
    </row>
    <row r="719" spans="1:82" ht="22.5" customHeight="1" x14ac:dyDescent="0.2">
      <c r="A719" s="62" t="s">
        <v>161</v>
      </c>
      <c r="B719" s="749" t="s">
        <v>2569</v>
      </c>
      <c r="C719" s="1005" t="s">
        <v>2570</v>
      </c>
      <c r="D719" s="460">
        <v>90</v>
      </c>
      <c r="E719" s="531" t="s">
        <v>2582</v>
      </c>
      <c r="F719" s="526" t="s">
        <v>2583</v>
      </c>
      <c r="G719" s="576">
        <v>6</v>
      </c>
      <c r="H719" s="576" t="s">
        <v>1</v>
      </c>
      <c r="I719" s="941">
        <v>6</v>
      </c>
      <c r="J719" s="454">
        <v>6</v>
      </c>
      <c r="K719" s="25"/>
      <c r="L719" s="790"/>
      <c r="M719" s="791"/>
      <c r="N719" s="791"/>
      <c r="O719" s="791"/>
      <c r="P719" s="791"/>
      <c r="Q719" s="791"/>
      <c r="R719" s="791"/>
      <c r="S719" s="791"/>
      <c r="T719" s="791"/>
      <c r="U719" s="792"/>
      <c r="V719" s="791"/>
      <c r="W719" s="7"/>
      <c r="X719" s="7"/>
      <c r="Y719" s="7"/>
      <c r="Z719" s="7"/>
      <c r="AA719" s="7"/>
      <c r="AB719" s="7"/>
      <c r="AC719" s="7"/>
      <c r="AD719" s="7"/>
      <c r="AE719" s="7"/>
      <c r="AF719" s="7"/>
      <c r="AG719" s="5032"/>
      <c r="AH719" s="5028" t="s">
        <v>6302</v>
      </c>
      <c r="AI719" s="4686" t="s">
        <v>2619</v>
      </c>
      <c r="AJ719" s="4686"/>
      <c r="AK719" s="4686"/>
      <c r="AL719" s="2512" t="s">
        <v>1558</v>
      </c>
      <c r="AM719" s="5023">
        <v>6584985</v>
      </c>
      <c r="AN719" s="5023">
        <v>6584985</v>
      </c>
      <c r="AO719" s="4686"/>
      <c r="AP719" s="4686"/>
      <c r="AQ719" s="4685" t="s">
        <v>2539</v>
      </c>
      <c r="AR719" s="4689">
        <v>2201130103</v>
      </c>
      <c r="AS719" s="5027"/>
      <c r="AT719" s="5021"/>
      <c r="AU719" s="5028"/>
      <c r="AV719" s="5019"/>
      <c r="AW719" s="5028"/>
      <c r="AX719" s="5028"/>
      <c r="AY719" s="5029">
        <v>6584985</v>
      </c>
      <c r="AZ719" s="5030"/>
      <c r="BA719" s="2511"/>
      <c r="BB719" s="5021"/>
      <c r="BC719" s="5027" t="s">
        <v>2618</v>
      </c>
      <c r="BD719" s="5021"/>
      <c r="BE719" s="5024"/>
      <c r="BF719" s="5023">
        <v>6584985</v>
      </c>
      <c r="BG719" s="4979"/>
      <c r="BH719" s="5024"/>
      <c r="BI719" s="5023">
        <v>6584985</v>
      </c>
      <c r="BJ719" s="4692"/>
      <c r="BK719" s="4686"/>
      <c r="BL719" s="1876"/>
      <c r="BM719" s="2104"/>
      <c r="BN719" s="1902"/>
      <c r="BO719" s="1878"/>
      <c r="BP719" s="1878"/>
      <c r="BQ719" s="1915"/>
      <c r="BR719" s="2105"/>
      <c r="BS719" s="2106"/>
      <c r="BT719" s="2106"/>
      <c r="BU719" s="2106"/>
      <c r="BV719" s="2106"/>
      <c r="BW719" s="2106"/>
      <c r="BX719" s="2106"/>
      <c r="BY719" s="2106"/>
      <c r="BZ719" s="2106"/>
      <c r="CA719" s="2106"/>
      <c r="CB719" s="2106"/>
      <c r="CC719" s="2107"/>
      <c r="CD719" s="2108"/>
    </row>
    <row r="720" spans="1:82" ht="25.5" customHeight="1" x14ac:dyDescent="0.2">
      <c r="A720" s="62" t="s">
        <v>161</v>
      </c>
      <c r="B720" s="749" t="s">
        <v>2569</v>
      </c>
      <c r="C720" s="1005" t="s">
        <v>2570</v>
      </c>
      <c r="D720" s="460">
        <v>90</v>
      </c>
      <c r="E720" s="531" t="s">
        <v>2582</v>
      </c>
      <c r="F720" s="526" t="s">
        <v>2583</v>
      </c>
      <c r="G720" s="576">
        <v>6</v>
      </c>
      <c r="H720" s="576" t="s">
        <v>1</v>
      </c>
      <c r="I720" s="941">
        <v>6</v>
      </c>
      <c r="J720" s="454">
        <v>6</v>
      </c>
      <c r="K720" s="25"/>
      <c r="L720" s="790"/>
      <c r="M720" s="791"/>
      <c r="N720" s="791"/>
      <c r="O720" s="791"/>
      <c r="P720" s="791"/>
      <c r="Q720" s="791"/>
      <c r="R720" s="791"/>
      <c r="S720" s="791"/>
      <c r="T720" s="791"/>
      <c r="U720" s="792"/>
      <c r="V720" s="791"/>
      <c r="W720" s="7"/>
      <c r="X720" s="7"/>
      <c r="Y720" s="7"/>
      <c r="Z720" s="7"/>
      <c r="AA720" s="7"/>
      <c r="AB720" s="7"/>
      <c r="AC720" s="7"/>
      <c r="AD720" s="7"/>
      <c r="AE720" s="7"/>
      <c r="AF720" s="7"/>
      <c r="AG720" s="5032"/>
      <c r="AH720" s="5028" t="s">
        <v>6302</v>
      </c>
      <c r="AI720" s="4686" t="s">
        <v>2619</v>
      </c>
      <c r="AJ720" s="4686"/>
      <c r="AK720" s="4686"/>
      <c r="AL720" s="2512" t="s">
        <v>1558</v>
      </c>
      <c r="AM720" s="5023">
        <v>22633968</v>
      </c>
      <c r="AN720" s="5023">
        <v>22633968</v>
      </c>
      <c r="AO720" s="4686"/>
      <c r="AP720" s="4686"/>
      <c r="AQ720" s="4685" t="s">
        <v>2539</v>
      </c>
      <c r="AR720" s="4689">
        <v>2201130103</v>
      </c>
      <c r="AS720" s="5027"/>
      <c r="AT720" s="5021"/>
      <c r="AU720" s="5028"/>
      <c r="AV720" s="5019"/>
      <c r="AW720" s="5028"/>
      <c r="AX720" s="5028"/>
      <c r="AY720" s="5029">
        <v>22633968</v>
      </c>
      <c r="AZ720" s="5030"/>
      <c r="BA720" s="2511"/>
      <c r="BB720" s="5021"/>
      <c r="BC720" s="5027" t="s">
        <v>2618</v>
      </c>
      <c r="BD720" s="5021"/>
      <c r="BE720" s="5024"/>
      <c r="BF720" s="5023">
        <v>22633968</v>
      </c>
      <c r="BG720" s="4979"/>
      <c r="BH720" s="5024"/>
      <c r="BI720" s="5023">
        <v>22633968</v>
      </c>
      <c r="BJ720" s="4692"/>
      <c r="BK720" s="4686"/>
      <c r="BL720" s="1876"/>
      <c r="BM720" s="2104"/>
      <c r="BN720" s="1902"/>
      <c r="BO720" s="1878"/>
      <c r="BP720" s="1878"/>
      <c r="BQ720" s="1915"/>
      <c r="BR720" s="2105"/>
      <c r="BS720" s="2106"/>
      <c r="BT720" s="2106"/>
      <c r="BU720" s="2106"/>
      <c r="BV720" s="2106"/>
      <c r="BW720" s="2106"/>
      <c r="BX720" s="2106"/>
      <c r="BY720" s="2106"/>
      <c r="BZ720" s="2106"/>
      <c r="CA720" s="2106"/>
      <c r="CB720" s="2106"/>
      <c r="CC720" s="2107"/>
      <c r="CD720" s="2108"/>
    </row>
    <row r="721" spans="1:82" ht="22.5" customHeight="1" x14ac:dyDescent="0.2">
      <c r="A721" s="62" t="s">
        <v>161</v>
      </c>
      <c r="B721" s="749" t="s">
        <v>2569</v>
      </c>
      <c r="C721" s="1005" t="s">
        <v>2570</v>
      </c>
      <c r="D721" s="460">
        <v>90</v>
      </c>
      <c r="E721" s="531" t="s">
        <v>2582</v>
      </c>
      <c r="F721" s="526" t="s">
        <v>2583</v>
      </c>
      <c r="G721" s="576">
        <v>6</v>
      </c>
      <c r="H721" s="576" t="s">
        <v>1</v>
      </c>
      <c r="I721" s="941">
        <v>6</v>
      </c>
      <c r="J721" s="454">
        <v>6</v>
      </c>
      <c r="K721" s="25"/>
      <c r="L721" s="790"/>
      <c r="M721" s="791"/>
      <c r="N721" s="791"/>
      <c r="O721" s="791"/>
      <c r="P721" s="791"/>
      <c r="Q721" s="791"/>
      <c r="R721" s="791"/>
      <c r="S721" s="791"/>
      <c r="T721" s="791"/>
      <c r="U721" s="792"/>
      <c r="V721" s="791"/>
      <c r="W721" s="7"/>
      <c r="X721" s="7"/>
      <c r="Y721" s="7"/>
      <c r="Z721" s="7"/>
      <c r="AA721" s="7"/>
      <c r="AB721" s="7"/>
      <c r="AC721" s="7"/>
      <c r="AD721" s="7"/>
      <c r="AE721" s="7"/>
      <c r="AF721" s="7"/>
      <c r="AG721" s="5032"/>
      <c r="AH721" s="5028" t="s">
        <v>6303</v>
      </c>
      <c r="AI721" s="4686" t="s">
        <v>2619</v>
      </c>
      <c r="AJ721" s="4686"/>
      <c r="AK721" s="4686"/>
      <c r="AL721" s="2512" t="s">
        <v>1558</v>
      </c>
      <c r="AM721" s="5023">
        <v>204518870</v>
      </c>
      <c r="AN721" s="5023">
        <v>204518870</v>
      </c>
      <c r="AO721" s="4686"/>
      <c r="AP721" s="4686"/>
      <c r="AQ721" s="4685" t="s">
        <v>2539</v>
      </c>
      <c r="AR721" s="4689">
        <v>2201130103</v>
      </c>
      <c r="AS721" s="5027"/>
      <c r="AT721" s="5021"/>
      <c r="AU721" s="5028"/>
      <c r="AV721" s="5019"/>
      <c r="AW721" s="5028"/>
      <c r="AX721" s="5028"/>
      <c r="AY721" s="5029">
        <v>204518870</v>
      </c>
      <c r="AZ721" s="5030"/>
      <c r="BA721" s="2511"/>
      <c r="BB721" s="5021"/>
      <c r="BC721" s="5027" t="s">
        <v>2620</v>
      </c>
      <c r="BD721" s="5021"/>
      <c r="BE721" s="5024"/>
      <c r="BF721" s="5023">
        <v>204518870</v>
      </c>
      <c r="BG721" s="4979"/>
      <c r="BH721" s="5024"/>
      <c r="BI721" s="5023">
        <v>204518870</v>
      </c>
      <c r="BJ721" s="4692"/>
      <c r="BK721" s="4686"/>
      <c r="BL721" s="1876"/>
      <c r="BM721" s="2104"/>
      <c r="BN721" s="1902"/>
      <c r="BO721" s="1878"/>
      <c r="BP721" s="1878"/>
      <c r="BQ721" s="1915"/>
      <c r="BR721" s="2105"/>
      <c r="BS721" s="2106"/>
      <c r="BT721" s="2106"/>
      <c r="BU721" s="2106"/>
      <c r="BV721" s="2106"/>
      <c r="BW721" s="2106"/>
      <c r="BX721" s="2106"/>
      <c r="BY721" s="2106"/>
      <c r="BZ721" s="2106"/>
      <c r="CA721" s="2106"/>
      <c r="CB721" s="2106"/>
      <c r="CC721" s="2107"/>
      <c r="CD721" s="2108"/>
    </row>
    <row r="722" spans="1:82" ht="17.25" customHeight="1" x14ac:dyDescent="0.2">
      <c r="A722" s="760" t="s">
        <v>161</v>
      </c>
      <c r="B722" s="1007" t="s">
        <v>2569</v>
      </c>
      <c r="C722" s="783" t="s">
        <v>2570</v>
      </c>
      <c r="D722" s="205">
        <v>90</v>
      </c>
      <c r="E722" s="639" t="s">
        <v>2582</v>
      </c>
      <c r="F722" s="100" t="s">
        <v>2583</v>
      </c>
      <c r="G722" s="594">
        <v>6</v>
      </c>
      <c r="H722" s="594" t="s">
        <v>1</v>
      </c>
      <c r="I722" s="944">
        <v>6</v>
      </c>
      <c r="J722" s="491">
        <v>6</v>
      </c>
      <c r="K722" s="806"/>
      <c r="L722" s="817"/>
      <c r="M722" s="770"/>
      <c r="N722" s="770"/>
      <c r="O722" s="770"/>
      <c r="P722" s="770"/>
      <c r="Q722" s="770"/>
      <c r="R722" s="770"/>
      <c r="S722" s="770"/>
      <c r="T722" s="770"/>
      <c r="U722" s="771"/>
      <c r="V722" s="770"/>
      <c r="W722" s="70"/>
      <c r="X722" s="70"/>
      <c r="Y722" s="70"/>
      <c r="Z722" s="70"/>
      <c r="AA722" s="70"/>
      <c r="AB722" s="70"/>
      <c r="AC722" s="70"/>
      <c r="AD722" s="70"/>
      <c r="AE722" s="70"/>
      <c r="AF722" s="70"/>
      <c r="AG722" s="5033"/>
      <c r="AH722" s="5028" t="s">
        <v>6304</v>
      </c>
      <c r="AI722" s="5034"/>
      <c r="AJ722" s="5034"/>
      <c r="AK722" s="5034"/>
      <c r="AL722" s="2512" t="s">
        <v>1558</v>
      </c>
      <c r="AM722" s="5035">
        <v>32523267</v>
      </c>
      <c r="AN722" s="5035">
        <v>32523267</v>
      </c>
      <c r="AO722" s="5034"/>
      <c r="AP722" s="5034"/>
      <c r="AQ722" s="5031" t="s">
        <v>2539</v>
      </c>
      <c r="AR722" s="5036">
        <v>2201130103</v>
      </c>
      <c r="AS722" s="5027"/>
      <c r="AT722" s="5021"/>
      <c r="AU722" s="5028"/>
      <c r="AV722" s="5019"/>
      <c r="AW722" s="5028"/>
      <c r="AX722" s="5028"/>
      <c r="AY722" s="5029">
        <v>32523267</v>
      </c>
      <c r="AZ722" s="5037"/>
      <c r="BA722" s="5038"/>
      <c r="BB722" s="5039"/>
      <c r="BC722" s="5027" t="s">
        <v>2621</v>
      </c>
      <c r="BD722" s="5039"/>
      <c r="BE722" s="5040"/>
      <c r="BF722" s="5035">
        <v>32523267</v>
      </c>
      <c r="BG722" s="5041"/>
      <c r="BH722" s="5040"/>
      <c r="BI722" s="5035">
        <v>32523267</v>
      </c>
      <c r="BJ722" s="5042"/>
      <c r="BK722" s="5034"/>
      <c r="BL722" s="2307"/>
      <c r="BM722" s="2308"/>
      <c r="BN722" s="1902"/>
      <c r="BO722" s="1878"/>
      <c r="BP722" s="1878"/>
      <c r="BQ722" s="1915"/>
      <c r="BR722" s="2134"/>
      <c r="BS722" s="2135"/>
      <c r="BT722" s="2135"/>
      <c r="BU722" s="2135"/>
      <c r="BV722" s="2135"/>
      <c r="BW722" s="2135"/>
      <c r="BX722" s="2135"/>
      <c r="BY722" s="2135"/>
      <c r="BZ722" s="2135"/>
      <c r="CA722" s="2135"/>
      <c r="CB722" s="2135"/>
      <c r="CC722" s="2136"/>
      <c r="CD722" s="2137"/>
    </row>
    <row r="723" spans="1:82" ht="15.75" customHeight="1" x14ac:dyDescent="0.2">
      <c r="A723" s="760" t="s">
        <v>161</v>
      </c>
      <c r="B723" s="1007" t="s">
        <v>2569</v>
      </c>
      <c r="C723" s="783" t="s">
        <v>2570</v>
      </c>
      <c r="D723" s="205">
        <v>90</v>
      </c>
      <c r="E723" s="639" t="s">
        <v>2582</v>
      </c>
      <c r="F723" s="100" t="s">
        <v>2583</v>
      </c>
      <c r="G723" s="594">
        <v>6</v>
      </c>
      <c r="H723" s="594" t="s">
        <v>1</v>
      </c>
      <c r="I723" s="944">
        <v>6</v>
      </c>
      <c r="J723" s="491">
        <v>6</v>
      </c>
      <c r="K723" s="538"/>
      <c r="L723" s="751"/>
      <c r="M723" s="752"/>
      <c r="N723" s="752"/>
      <c r="O723" s="752"/>
      <c r="P723" s="752"/>
      <c r="Q723" s="752"/>
      <c r="R723" s="752"/>
      <c r="S723" s="752"/>
      <c r="T723" s="752"/>
      <c r="U723" s="753"/>
      <c r="V723" s="752"/>
      <c r="W723" s="466"/>
      <c r="X723" s="466"/>
      <c r="Y723" s="466"/>
      <c r="Z723" s="466"/>
      <c r="AA723" s="466"/>
      <c r="AB723" s="466"/>
      <c r="AC723" s="466"/>
      <c r="AD723" s="466"/>
      <c r="AE723" s="466"/>
      <c r="AF723" s="466"/>
      <c r="AG723" s="5022"/>
      <c r="AH723" s="5028" t="s">
        <v>6304</v>
      </c>
      <c r="AI723" s="3016"/>
      <c r="AJ723" s="3016"/>
      <c r="AK723" s="3016"/>
      <c r="AL723" s="2512" t="s">
        <v>1558</v>
      </c>
      <c r="AM723" s="5023">
        <v>7012654</v>
      </c>
      <c r="AN723" s="5023">
        <v>7012654</v>
      </c>
      <c r="AO723" s="3016"/>
      <c r="AP723" s="3016"/>
      <c r="AQ723" s="4688" t="s">
        <v>2539</v>
      </c>
      <c r="AR723" s="4688">
        <v>2201130103</v>
      </c>
      <c r="AS723" s="5027"/>
      <c r="AT723" s="5021"/>
      <c r="AU723" s="5028"/>
      <c r="AV723" s="5019"/>
      <c r="AW723" s="5028"/>
      <c r="AX723" s="5028"/>
      <c r="AY723" s="5029">
        <v>7012654</v>
      </c>
      <c r="AZ723" s="5021"/>
      <c r="BA723" s="5021"/>
      <c r="BB723" s="5021"/>
      <c r="BC723" s="5027" t="s">
        <v>2621</v>
      </c>
      <c r="BD723" s="5021"/>
      <c r="BE723" s="5024"/>
      <c r="BF723" s="5023">
        <v>7012654</v>
      </c>
      <c r="BG723" s="4979"/>
      <c r="BH723" s="5024"/>
      <c r="BI723" s="5023">
        <v>7012654</v>
      </c>
      <c r="BJ723" s="5024"/>
      <c r="BK723" s="3016"/>
      <c r="BL723" s="2024"/>
      <c r="BM723" s="2169"/>
      <c r="BN723" s="1902"/>
      <c r="BO723" s="1878"/>
      <c r="BP723" s="1878"/>
      <c r="BQ723" s="1915"/>
      <c r="BR723" s="2106"/>
      <c r="BS723" s="2106"/>
      <c r="BT723" s="2106"/>
      <c r="BU723" s="2106"/>
      <c r="BV723" s="2106"/>
      <c r="BW723" s="2106"/>
      <c r="BX723" s="2106"/>
      <c r="BY723" s="2106"/>
      <c r="BZ723" s="2106"/>
      <c r="CA723" s="2106"/>
      <c r="CB723" s="2106"/>
      <c r="CC723" s="2106"/>
      <c r="CD723" s="2242"/>
    </row>
    <row r="724" spans="1:82" ht="18" customHeight="1" x14ac:dyDescent="0.2">
      <c r="A724" s="760" t="s">
        <v>161</v>
      </c>
      <c r="B724" s="1007" t="s">
        <v>2569</v>
      </c>
      <c r="C724" s="783" t="s">
        <v>2570</v>
      </c>
      <c r="D724" s="205">
        <v>90</v>
      </c>
      <c r="E724" s="639" t="s">
        <v>2582</v>
      </c>
      <c r="F724" s="100" t="s">
        <v>2583</v>
      </c>
      <c r="G724" s="594">
        <v>6</v>
      </c>
      <c r="H724" s="594" t="s">
        <v>1</v>
      </c>
      <c r="I724" s="944">
        <v>6</v>
      </c>
      <c r="J724" s="491">
        <v>6</v>
      </c>
      <c r="K724" s="538"/>
      <c r="L724" s="751"/>
      <c r="M724" s="752"/>
      <c r="N724" s="752"/>
      <c r="O724" s="752"/>
      <c r="P724" s="752"/>
      <c r="Q724" s="752"/>
      <c r="R724" s="752"/>
      <c r="S724" s="752"/>
      <c r="T724" s="752"/>
      <c r="U724" s="753"/>
      <c r="V724" s="752"/>
      <c r="W724" s="466"/>
      <c r="X724" s="466"/>
      <c r="Y724" s="466"/>
      <c r="Z724" s="466"/>
      <c r="AA724" s="466"/>
      <c r="AB724" s="466"/>
      <c r="AC724" s="466"/>
      <c r="AD724" s="466"/>
      <c r="AE724" s="466"/>
      <c r="AF724" s="466"/>
      <c r="AG724" s="5022"/>
      <c r="AH724" s="5028" t="s">
        <v>2622</v>
      </c>
      <c r="AI724" s="3016"/>
      <c r="AJ724" s="3016"/>
      <c r="AK724" s="3016"/>
      <c r="AL724" s="2512" t="s">
        <v>1558</v>
      </c>
      <c r="AM724" s="5023">
        <v>780067</v>
      </c>
      <c r="AN724" s="5023">
        <v>780067</v>
      </c>
      <c r="AO724" s="3016"/>
      <c r="AP724" s="3016"/>
      <c r="AQ724" s="4688" t="s">
        <v>2539</v>
      </c>
      <c r="AR724" s="4688">
        <v>2201130103</v>
      </c>
      <c r="AS724" s="5027"/>
      <c r="AT724" s="5021"/>
      <c r="AU724" s="5028"/>
      <c r="AV724" s="5019"/>
      <c r="AW724" s="5028"/>
      <c r="AX724" s="5028"/>
      <c r="AY724" s="5029">
        <v>780067</v>
      </c>
      <c r="AZ724" s="5021"/>
      <c r="BA724" s="5021"/>
      <c r="BB724" s="5021"/>
      <c r="BC724" s="5027" t="s">
        <v>2622</v>
      </c>
      <c r="BD724" s="5021"/>
      <c r="BE724" s="5024"/>
      <c r="BF724" s="5023">
        <v>780067</v>
      </c>
      <c r="BG724" s="4979"/>
      <c r="BH724" s="5024"/>
      <c r="BI724" s="5023">
        <v>780067</v>
      </c>
      <c r="BJ724" s="5024"/>
      <c r="BK724" s="3016"/>
      <c r="BL724" s="2024"/>
      <c r="BM724" s="2169"/>
      <c r="BN724" s="1902"/>
      <c r="BO724" s="1878"/>
      <c r="BP724" s="1878"/>
      <c r="BQ724" s="1915"/>
      <c r="BR724" s="2106"/>
      <c r="BS724" s="2106"/>
      <c r="BT724" s="2106"/>
      <c r="BU724" s="2106"/>
      <c r="BV724" s="2106"/>
      <c r="BW724" s="2106"/>
      <c r="BX724" s="2106"/>
      <c r="BY724" s="2106"/>
      <c r="BZ724" s="2106"/>
      <c r="CA724" s="2106"/>
      <c r="CB724" s="2106"/>
      <c r="CC724" s="2106"/>
      <c r="CD724" s="2242"/>
    </row>
    <row r="725" spans="1:82" ht="21" customHeight="1" x14ac:dyDescent="0.2">
      <c r="A725" s="760" t="s">
        <v>161</v>
      </c>
      <c r="B725" s="1007" t="s">
        <v>2569</v>
      </c>
      <c r="C725" s="783" t="s">
        <v>2570</v>
      </c>
      <c r="D725" s="205">
        <v>90</v>
      </c>
      <c r="E725" s="639" t="s">
        <v>2582</v>
      </c>
      <c r="F725" s="100" t="s">
        <v>2583</v>
      </c>
      <c r="G725" s="594">
        <v>6</v>
      </c>
      <c r="H725" s="594" t="s">
        <v>1</v>
      </c>
      <c r="I725" s="944">
        <v>6</v>
      </c>
      <c r="J725" s="491">
        <v>6</v>
      </c>
      <c r="K725" s="538"/>
      <c r="L725" s="751"/>
      <c r="M725" s="752"/>
      <c r="N725" s="752"/>
      <c r="O725" s="752"/>
      <c r="P725" s="752"/>
      <c r="Q725" s="752"/>
      <c r="R725" s="752"/>
      <c r="S725" s="752"/>
      <c r="T725" s="752"/>
      <c r="U725" s="753"/>
      <c r="V725" s="752"/>
      <c r="W725" s="466"/>
      <c r="X725" s="466"/>
      <c r="Y725" s="466"/>
      <c r="Z725" s="466"/>
      <c r="AA725" s="466"/>
      <c r="AB725" s="466"/>
      <c r="AC725" s="466"/>
      <c r="AD725" s="466"/>
      <c r="AE725" s="466"/>
      <c r="AF725" s="466"/>
      <c r="AG725" s="5022"/>
      <c r="AH725" s="5028" t="s">
        <v>6305</v>
      </c>
      <c r="AI725" s="3016"/>
      <c r="AJ725" s="3016"/>
      <c r="AK725" s="3016"/>
      <c r="AL725" s="2512" t="s">
        <v>1558</v>
      </c>
      <c r="AM725" s="5023">
        <v>17315208</v>
      </c>
      <c r="AN725" s="5023">
        <v>17315208</v>
      </c>
      <c r="AO725" s="3016"/>
      <c r="AP725" s="3016"/>
      <c r="AQ725" s="4688" t="s">
        <v>2539</v>
      </c>
      <c r="AR725" s="4688">
        <v>2201130103</v>
      </c>
      <c r="AS725" s="5027"/>
      <c r="AT725" s="5021"/>
      <c r="AU725" s="5028"/>
      <c r="AV725" s="5019"/>
      <c r="AW725" s="5028"/>
      <c r="AX725" s="5028"/>
      <c r="AY725" s="5029">
        <v>17315208</v>
      </c>
      <c r="AZ725" s="5021"/>
      <c r="BA725" s="5021"/>
      <c r="BB725" s="5021"/>
      <c r="BC725" s="5027" t="s">
        <v>2623</v>
      </c>
      <c r="BD725" s="5021"/>
      <c r="BE725" s="5024"/>
      <c r="BF725" s="5023">
        <v>17315208</v>
      </c>
      <c r="BG725" s="4979"/>
      <c r="BH725" s="5024"/>
      <c r="BI725" s="5023">
        <v>17315208</v>
      </c>
      <c r="BJ725" s="5024"/>
      <c r="BK725" s="3016"/>
      <c r="BL725" s="2024"/>
      <c r="BM725" s="2169"/>
      <c r="BN725" s="1902"/>
      <c r="BO725" s="1878"/>
      <c r="BP725" s="1878"/>
      <c r="BQ725" s="1915"/>
      <c r="BR725" s="2106"/>
      <c r="BS725" s="2106"/>
      <c r="BT725" s="2106"/>
      <c r="BU725" s="2106"/>
      <c r="BV725" s="2106"/>
      <c r="BW725" s="2106"/>
      <c r="BX725" s="2106"/>
      <c r="BY725" s="2106"/>
      <c r="BZ725" s="2106"/>
      <c r="CA725" s="2106"/>
      <c r="CB725" s="2106"/>
      <c r="CC725" s="2106"/>
      <c r="CD725" s="2242"/>
    </row>
    <row r="726" spans="1:82" ht="24.75" customHeight="1" x14ac:dyDescent="0.2">
      <c r="A726" s="760" t="s">
        <v>161</v>
      </c>
      <c r="B726" s="1007" t="s">
        <v>2569</v>
      </c>
      <c r="C726" s="783" t="s">
        <v>2570</v>
      </c>
      <c r="D726" s="205">
        <v>90</v>
      </c>
      <c r="E726" s="639" t="s">
        <v>2582</v>
      </c>
      <c r="F726" s="100" t="s">
        <v>2583</v>
      </c>
      <c r="G726" s="594">
        <v>6</v>
      </c>
      <c r="H726" s="594" t="s">
        <v>1</v>
      </c>
      <c r="I726" s="944">
        <v>6</v>
      </c>
      <c r="J726" s="491">
        <v>6</v>
      </c>
      <c r="K726" s="538"/>
      <c r="L726" s="751"/>
      <c r="M726" s="752"/>
      <c r="N726" s="752"/>
      <c r="O726" s="752"/>
      <c r="P726" s="752"/>
      <c r="Q726" s="752"/>
      <c r="R726" s="752"/>
      <c r="S726" s="752"/>
      <c r="T726" s="752"/>
      <c r="U726" s="753"/>
      <c r="V726" s="752"/>
      <c r="W726" s="466"/>
      <c r="X726" s="466"/>
      <c r="Y726" s="466"/>
      <c r="Z726" s="466"/>
      <c r="AA726" s="466"/>
      <c r="AB726" s="466"/>
      <c r="AC726" s="466"/>
      <c r="AD726" s="466"/>
      <c r="AE726" s="466"/>
      <c r="AF726" s="466"/>
      <c r="AG726" s="5022"/>
      <c r="AH726" s="5028" t="s">
        <v>6306</v>
      </c>
      <c r="AI726" s="3016" t="s">
        <v>2625</v>
      </c>
      <c r="AJ726" s="3016" t="s">
        <v>2626</v>
      </c>
      <c r="AK726" s="3016"/>
      <c r="AL726" s="2512" t="s">
        <v>1558</v>
      </c>
      <c r="AM726" s="5023">
        <v>11000000</v>
      </c>
      <c r="AN726" s="5023">
        <v>11000000</v>
      </c>
      <c r="AO726" s="3016"/>
      <c r="AP726" s="3016"/>
      <c r="AQ726" s="4688" t="s">
        <v>2539</v>
      </c>
      <c r="AR726" s="4688">
        <v>2201130103</v>
      </c>
      <c r="AS726" s="5027"/>
      <c r="AT726" s="5021"/>
      <c r="AU726" s="5028"/>
      <c r="AV726" s="5019"/>
      <c r="AW726" s="5028"/>
      <c r="AX726" s="5028"/>
      <c r="AY726" s="5029">
        <v>11000000</v>
      </c>
      <c r="AZ726" s="5021"/>
      <c r="BA726" s="5021"/>
      <c r="BB726" s="5021"/>
      <c r="BC726" s="5027" t="s">
        <v>2624</v>
      </c>
      <c r="BD726" s="5021"/>
      <c r="BE726" s="5024"/>
      <c r="BF726" s="5023">
        <v>11000000</v>
      </c>
      <c r="BG726" s="4979"/>
      <c r="BH726" s="5024"/>
      <c r="BI726" s="5023">
        <v>11000000</v>
      </c>
      <c r="BJ726" s="5024"/>
      <c r="BK726" s="3016"/>
      <c r="BL726" s="2024"/>
      <c r="BM726" s="2169"/>
      <c r="BN726" s="1902"/>
      <c r="BO726" s="1878"/>
      <c r="BP726" s="1878"/>
      <c r="BQ726" s="1915"/>
      <c r="BR726" s="2106"/>
      <c r="BS726" s="2106"/>
      <c r="BT726" s="2106"/>
      <c r="BU726" s="2106"/>
      <c r="BV726" s="2106"/>
      <c r="BW726" s="2106"/>
      <c r="BX726" s="2106"/>
      <c r="BY726" s="2106"/>
      <c r="BZ726" s="2106"/>
      <c r="CA726" s="2106"/>
      <c r="CB726" s="2106"/>
      <c r="CC726" s="2106"/>
      <c r="CD726" s="2242"/>
    </row>
    <row r="727" spans="1:82" ht="17.25" customHeight="1" x14ac:dyDescent="0.2">
      <c r="A727" s="760" t="s">
        <v>161</v>
      </c>
      <c r="B727" s="1007" t="s">
        <v>2569</v>
      </c>
      <c r="C727" s="783" t="s">
        <v>2570</v>
      </c>
      <c r="D727" s="205">
        <v>90</v>
      </c>
      <c r="E727" s="639" t="s">
        <v>2582</v>
      </c>
      <c r="F727" s="100" t="s">
        <v>2583</v>
      </c>
      <c r="G727" s="594">
        <v>6</v>
      </c>
      <c r="H727" s="594" t="s">
        <v>1</v>
      </c>
      <c r="I727" s="944">
        <v>6</v>
      </c>
      <c r="J727" s="491">
        <v>6</v>
      </c>
      <c r="K727" s="538"/>
      <c r="L727" s="751"/>
      <c r="M727" s="752"/>
      <c r="N727" s="752"/>
      <c r="O727" s="752"/>
      <c r="P727" s="752"/>
      <c r="Q727" s="752"/>
      <c r="R727" s="752"/>
      <c r="S727" s="752"/>
      <c r="T727" s="752"/>
      <c r="U727" s="753"/>
      <c r="V727" s="752"/>
      <c r="W727" s="466"/>
      <c r="X727" s="466"/>
      <c r="Y727" s="466"/>
      <c r="Z727" s="466"/>
      <c r="AA727" s="466"/>
      <c r="AB727" s="466"/>
      <c r="AC727" s="466"/>
      <c r="AD727" s="466"/>
      <c r="AE727" s="466"/>
      <c r="AF727" s="466"/>
      <c r="AG727" s="5022"/>
      <c r="AH727" s="5028" t="s">
        <v>6302</v>
      </c>
      <c r="AI727" s="3016" t="s">
        <v>2619</v>
      </c>
      <c r="AJ727" s="3016"/>
      <c r="AK727" s="3016"/>
      <c r="AL727" s="2512" t="s">
        <v>1558</v>
      </c>
      <c r="AM727" s="5023">
        <v>3781047</v>
      </c>
      <c r="AN727" s="5023">
        <v>3781047</v>
      </c>
      <c r="AO727" s="3016"/>
      <c r="AP727" s="3016"/>
      <c r="AQ727" s="4688" t="s">
        <v>2539</v>
      </c>
      <c r="AR727" s="4688">
        <v>2201130103</v>
      </c>
      <c r="AS727" s="5027"/>
      <c r="AT727" s="5021"/>
      <c r="AU727" s="5028"/>
      <c r="AV727" s="5019"/>
      <c r="AW727" s="5028"/>
      <c r="AX727" s="5028"/>
      <c r="AY727" s="5029">
        <v>3781047</v>
      </c>
      <c r="AZ727" s="5021"/>
      <c r="BA727" s="5021"/>
      <c r="BB727" s="5021"/>
      <c r="BC727" s="5027" t="s">
        <v>2618</v>
      </c>
      <c r="BD727" s="5021"/>
      <c r="BE727" s="5024"/>
      <c r="BF727" s="5023">
        <v>3781047</v>
      </c>
      <c r="BG727" s="4979"/>
      <c r="BH727" s="5024"/>
      <c r="BI727" s="5023">
        <v>3781047</v>
      </c>
      <c r="BJ727" s="5024"/>
      <c r="BK727" s="3016"/>
      <c r="BL727" s="2024"/>
      <c r="BM727" s="2169"/>
      <c r="BN727" s="1902"/>
      <c r="BO727" s="1878"/>
      <c r="BP727" s="1878"/>
      <c r="BQ727" s="1915"/>
      <c r="BR727" s="2106"/>
      <c r="BS727" s="2106"/>
      <c r="BT727" s="2106"/>
      <c r="BU727" s="2106"/>
      <c r="BV727" s="2106"/>
      <c r="BW727" s="2106"/>
      <c r="BX727" s="2106"/>
      <c r="BY727" s="2106"/>
      <c r="BZ727" s="2106"/>
      <c r="CA727" s="2106"/>
      <c r="CB727" s="2106"/>
      <c r="CC727" s="2106"/>
      <c r="CD727" s="2242"/>
    </row>
    <row r="728" spans="1:82" ht="18.75" customHeight="1" x14ac:dyDescent="0.2">
      <c r="A728" s="760" t="s">
        <v>161</v>
      </c>
      <c r="B728" s="1007" t="s">
        <v>2569</v>
      </c>
      <c r="C728" s="783" t="s">
        <v>2570</v>
      </c>
      <c r="D728" s="205">
        <v>90</v>
      </c>
      <c r="E728" s="639" t="s">
        <v>2582</v>
      </c>
      <c r="F728" s="100" t="s">
        <v>2583</v>
      </c>
      <c r="G728" s="594">
        <v>6</v>
      </c>
      <c r="H728" s="594" t="s">
        <v>1</v>
      </c>
      <c r="I728" s="944">
        <v>6</v>
      </c>
      <c r="J728" s="491">
        <v>6</v>
      </c>
      <c r="K728" s="513"/>
      <c r="L728" s="800"/>
      <c r="M728" s="784"/>
      <c r="N728" s="784"/>
      <c r="O728" s="784"/>
      <c r="P728" s="784"/>
      <c r="Q728" s="784"/>
      <c r="R728" s="784"/>
      <c r="S728" s="784"/>
      <c r="T728" s="784"/>
      <c r="U728" s="805"/>
      <c r="V728" s="784"/>
      <c r="W728" s="8"/>
      <c r="X728" s="8"/>
      <c r="Y728" s="8"/>
      <c r="Z728" s="8"/>
      <c r="AA728" s="8"/>
      <c r="AB728" s="8"/>
      <c r="AC728" s="8"/>
      <c r="AD728" s="8"/>
      <c r="AE728" s="8"/>
      <c r="AF728" s="8"/>
      <c r="AG728" s="2578"/>
      <c r="AH728" s="5043" t="s">
        <v>6303</v>
      </c>
      <c r="AI728" s="5044" t="s">
        <v>2619</v>
      </c>
      <c r="AJ728" s="5044"/>
      <c r="AK728" s="5044"/>
      <c r="AL728" s="5045" t="s">
        <v>1558</v>
      </c>
      <c r="AM728" s="5035">
        <v>2783890</v>
      </c>
      <c r="AN728" s="5035">
        <v>2783890</v>
      </c>
      <c r="AO728" s="5044"/>
      <c r="AP728" s="5044"/>
      <c r="AQ728" s="5046" t="s">
        <v>2539</v>
      </c>
      <c r="AR728" s="5046">
        <v>2201130103</v>
      </c>
      <c r="AS728" s="5047"/>
      <c r="AT728" s="5039"/>
      <c r="AU728" s="5043"/>
      <c r="AV728" s="5048"/>
      <c r="AW728" s="5043"/>
      <c r="AX728" s="5043"/>
      <c r="AY728" s="5049">
        <v>2783890</v>
      </c>
      <c r="AZ728" s="5039"/>
      <c r="BA728" s="5039"/>
      <c r="BB728" s="5039"/>
      <c r="BC728" s="5047" t="s">
        <v>2620</v>
      </c>
      <c r="BD728" s="5039"/>
      <c r="BE728" s="5040"/>
      <c r="BF728" s="5035">
        <v>2783890</v>
      </c>
      <c r="BG728" s="5041"/>
      <c r="BH728" s="5040"/>
      <c r="BI728" s="5035">
        <v>2783890</v>
      </c>
      <c r="BJ728" s="5040"/>
      <c r="BK728" s="5044"/>
      <c r="BL728" s="2132"/>
      <c r="BM728" s="2309"/>
      <c r="BN728" s="1902"/>
      <c r="BO728" s="1878"/>
      <c r="BP728" s="1878"/>
      <c r="BQ728" s="1915"/>
      <c r="BR728" s="2135"/>
      <c r="BS728" s="2135"/>
      <c r="BT728" s="2135"/>
      <c r="BU728" s="2135"/>
      <c r="BV728" s="2135"/>
      <c r="BW728" s="2106"/>
      <c r="BX728" s="2106"/>
      <c r="BY728" s="2106"/>
      <c r="BZ728" s="2106"/>
      <c r="CA728" s="2106"/>
      <c r="CB728" s="2106"/>
      <c r="CC728" s="2106"/>
      <c r="CD728" s="2242"/>
    </row>
    <row r="729" spans="1:82" ht="22.5" customHeight="1" x14ac:dyDescent="0.2">
      <c r="A729" s="1064" t="s">
        <v>161</v>
      </c>
      <c r="B729" s="749" t="s">
        <v>2569</v>
      </c>
      <c r="C729" s="750" t="s">
        <v>2570</v>
      </c>
      <c r="D729" s="460">
        <v>90</v>
      </c>
      <c r="E729" s="531" t="s">
        <v>2582</v>
      </c>
      <c r="F729" s="526" t="s">
        <v>2583</v>
      </c>
      <c r="G729" s="576">
        <v>6</v>
      </c>
      <c r="H729" s="576" t="s">
        <v>1</v>
      </c>
      <c r="I729" s="576">
        <v>6</v>
      </c>
      <c r="J729" s="454">
        <v>6</v>
      </c>
      <c r="K729" s="538"/>
      <c r="L729" s="751"/>
      <c r="M729" s="752"/>
      <c r="N729" s="752"/>
      <c r="O729" s="752"/>
      <c r="P729" s="752"/>
      <c r="Q729" s="752"/>
      <c r="R729" s="752"/>
      <c r="S729" s="752"/>
      <c r="T729" s="752"/>
      <c r="U729" s="753"/>
      <c r="V729" s="752"/>
      <c r="W729" s="466"/>
      <c r="X729" s="466"/>
      <c r="Y729" s="466"/>
      <c r="Z729" s="466"/>
      <c r="AA729" s="466"/>
      <c r="AB729" s="466"/>
      <c r="AC729" s="466"/>
      <c r="AD729" s="466"/>
      <c r="AE729" s="466"/>
      <c r="AF729" s="466"/>
      <c r="AG729" s="5022"/>
      <c r="AH729" s="5028" t="s">
        <v>6307</v>
      </c>
      <c r="AI729" s="3016"/>
      <c r="AJ729" s="3016"/>
      <c r="AK729" s="3016"/>
      <c r="AL729" s="2795" t="s">
        <v>1558</v>
      </c>
      <c r="AM729" s="5023">
        <v>631464430</v>
      </c>
      <c r="AN729" s="5023">
        <v>631464430</v>
      </c>
      <c r="AO729" s="3016"/>
      <c r="AP729" s="3016"/>
      <c r="AQ729" s="4688" t="s">
        <v>2627</v>
      </c>
      <c r="AR729" s="4688">
        <v>2201130103</v>
      </c>
      <c r="AS729" s="5027"/>
      <c r="AT729" s="5021"/>
      <c r="AU729" s="5028"/>
      <c r="AV729" s="5019"/>
      <c r="AW729" s="5028"/>
      <c r="AX729" s="5028"/>
      <c r="AY729" s="5029">
        <v>631464430</v>
      </c>
      <c r="AZ729" s="5021"/>
      <c r="BA729" s="5021" t="s">
        <v>2036</v>
      </c>
      <c r="BB729" s="5021" t="s">
        <v>2628</v>
      </c>
      <c r="BC729" s="5019" t="s">
        <v>2629</v>
      </c>
      <c r="BD729" s="5021"/>
      <c r="BE729" s="5024"/>
      <c r="BF729" s="5023">
        <v>631464430</v>
      </c>
      <c r="BG729" s="4979"/>
      <c r="BH729" s="5024"/>
      <c r="BI729" s="5023">
        <v>631464430</v>
      </c>
      <c r="BJ729" s="5024"/>
      <c r="BK729" s="3016"/>
      <c r="BL729" s="2024"/>
      <c r="BM729" s="2169"/>
      <c r="BN729" s="1902"/>
      <c r="BO729" s="1878"/>
      <c r="BP729" s="1878"/>
      <c r="BQ729" s="1915"/>
      <c r="BR729" s="2106"/>
      <c r="BS729" s="2106"/>
      <c r="BT729" s="2106"/>
      <c r="BU729" s="2106"/>
      <c r="BV729" s="2106"/>
      <c r="BW729" s="1920"/>
      <c r="BX729" s="1921"/>
      <c r="BY729" s="1921"/>
      <c r="BZ729" s="1921"/>
      <c r="CA729" s="1921"/>
      <c r="CB729" s="1921"/>
      <c r="CC729" s="2310"/>
      <c r="CD729" s="2311"/>
    </row>
    <row r="730" spans="1:82" ht="22.5" customHeight="1" x14ac:dyDescent="0.2">
      <c r="A730" s="1064" t="s">
        <v>161</v>
      </c>
      <c r="B730" s="749" t="s">
        <v>2569</v>
      </c>
      <c r="C730" s="750" t="s">
        <v>2570</v>
      </c>
      <c r="D730" s="460">
        <v>90</v>
      </c>
      <c r="E730" s="531" t="s">
        <v>2582</v>
      </c>
      <c r="F730" s="526" t="s">
        <v>2583</v>
      </c>
      <c r="G730" s="576">
        <v>6</v>
      </c>
      <c r="H730" s="576" t="s">
        <v>1</v>
      </c>
      <c r="I730" s="576">
        <v>6</v>
      </c>
      <c r="J730" s="454">
        <v>6</v>
      </c>
      <c r="K730" s="538"/>
      <c r="L730" s="751"/>
      <c r="M730" s="752"/>
      <c r="N730" s="752"/>
      <c r="O730" s="752"/>
      <c r="P730" s="752"/>
      <c r="Q730" s="752"/>
      <c r="R730" s="752"/>
      <c r="S730" s="752"/>
      <c r="T730" s="752"/>
      <c r="U730" s="753"/>
      <c r="V730" s="752"/>
      <c r="W730" s="466"/>
      <c r="X730" s="466"/>
      <c r="Y730" s="466"/>
      <c r="Z730" s="466"/>
      <c r="AA730" s="466"/>
      <c r="AB730" s="466"/>
      <c r="AC730" s="466"/>
      <c r="AD730" s="466"/>
      <c r="AE730" s="466"/>
      <c r="AF730" s="466"/>
      <c r="AG730" s="5022"/>
      <c r="AH730" s="5028" t="s">
        <v>6307</v>
      </c>
      <c r="AI730" s="3016"/>
      <c r="AJ730" s="3016"/>
      <c r="AK730" s="3016"/>
      <c r="AL730" s="2795" t="s">
        <v>2527</v>
      </c>
      <c r="AM730" s="5029">
        <v>1040762429</v>
      </c>
      <c r="AN730" s="5029">
        <v>1040762429</v>
      </c>
      <c r="AO730" s="3016"/>
      <c r="AP730" s="3016"/>
      <c r="AQ730" s="4688" t="s">
        <v>2627</v>
      </c>
      <c r="AR730" s="4688">
        <v>2201130103</v>
      </c>
      <c r="AS730" s="5027"/>
      <c r="AT730" s="5021"/>
      <c r="AU730" s="5028"/>
      <c r="AV730" s="5019"/>
      <c r="AW730" s="5028"/>
      <c r="AX730" s="5028"/>
      <c r="AY730" s="5029">
        <v>1040762429</v>
      </c>
      <c r="AZ730" s="5021"/>
      <c r="BA730" s="5021" t="s">
        <v>2036</v>
      </c>
      <c r="BB730" s="5021" t="s">
        <v>2628</v>
      </c>
      <c r="BC730" s="5019" t="s">
        <v>2629</v>
      </c>
      <c r="BD730" s="5021">
        <v>2017000757</v>
      </c>
      <c r="BE730" s="5024">
        <v>42866</v>
      </c>
      <c r="BF730" s="5023">
        <v>1040762429</v>
      </c>
      <c r="BG730" s="4979">
        <v>2017000789</v>
      </c>
      <c r="BH730" s="5024">
        <v>42880</v>
      </c>
      <c r="BI730" s="5023">
        <v>1040762429</v>
      </c>
      <c r="BJ730" s="5024"/>
      <c r="BK730" s="3016"/>
      <c r="BL730" s="2024"/>
      <c r="BM730" s="2169"/>
      <c r="BN730" s="1902"/>
      <c r="BO730" s="1878"/>
      <c r="BP730" s="1878"/>
      <c r="BQ730" s="1915"/>
      <c r="BR730" s="2106"/>
      <c r="BS730" s="2106"/>
      <c r="BT730" s="2106"/>
      <c r="BU730" s="2106"/>
      <c r="BV730" s="2106"/>
      <c r="BW730" s="1920"/>
      <c r="BX730" s="1921"/>
      <c r="BY730" s="1921"/>
      <c r="BZ730" s="1921"/>
      <c r="CA730" s="1921"/>
      <c r="CB730" s="1921"/>
      <c r="CC730" s="2310"/>
      <c r="CD730" s="2311"/>
    </row>
    <row r="731" spans="1:82" ht="22.5" customHeight="1" x14ac:dyDescent="0.2">
      <c r="A731" s="1064" t="s">
        <v>161</v>
      </c>
      <c r="B731" s="749" t="s">
        <v>2569</v>
      </c>
      <c r="C731" s="750" t="s">
        <v>2570</v>
      </c>
      <c r="D731" s="460">
        <v>90</v>
      </c>
      <c r="E731" s="531" t="s">
        <v>2582</v>
      </c>
      <c r="F731" s="526" t="s">
        <v>2583</v>
      </c>
      <c r="G731" s="576">
        <v>6</v>
      </c>
      <c r="H731" s="576" t="s">
        <v>1</v>
      </c>
      <c r="I731" s="576">
        <v>6</v>
      </c>
      <c r="J731" s="454">
        <v>6</v>
      </c>
      <c r="K731" s="538"/>
      <c r="L731" s="751"/>
      <c r="M731" s="752"/>
      <c r="N731" s="752"/>
      <c r="O731" s="752"/>
      <c r="P731" s="752"/>
      <c r="Q731" s="752"/>
      <c r="R731" s="752"/>
      <c r="S731" s="752"/>
      <c r="T731" s="752"/>
      <c r="U731" s="753"/>
      <c r="V731" s="752"/>
      <c r="W731" s="466"/>
      <c r="X731" s="466"/>
      <c r="Y731" s="466"/>
      <c r="Z731" s="466"/>
      <c r="AA731" s="466"/>
      <c r="AB731" s="466"/>
      <c r="AC731" s="466"/>
      <c r="AD731" s="466"/>
      <c r="AE731" s="466"/>
      <c r="AF731" s="466"/>
      <c r="AG731" s="5022"/>
      <c r="AH731" s="5028"/>
      <c r="AI731" s="3016"/>
      <c r="AJ731" s="3016"/>
      <c r="AK731" s="3016"/>
      <c r="AL731" s="2795" t="s">
        <v>2527</v>
      </c>
      <c r="AM731" s="5029">
        <v>634248320</v>
      </c>
      <c r="AN731" s="5029">
        <v>634248320</v>
      </c>
      <c r="AO731" s="3016"/>
      <c r="AP731" s="3016"/>
      <c r="AQ731" s="4688"/>
      <c r="AR731" s="4688"/>
      <c r="AS731" s="5027"/>
      <c r="AT731" s="5021"/>
      <c r="AU731" s="5028"/>
      <c r="AV731" s="5019"/>
      <c r="AW731" s="5028"/>
      <c r="AX731" s="5028"/>
      <c r="AY731" s="5029">
        <v>634248320</v>
      </c>
      <c r="AZ731" s="5021"/>
      <c r="BA731" s="5021"/>
      <c r="BB731" s="5021"/>
      <c r="BC731" s="5019"/>
      <c r="BD731" s="5021"/>
      <c r="BE731" s="5024"/>
      <c r="BF731" s="5023">
        <v>634248320</v>
      </c>
      <c r="BG731" s="4979"/>
      <c r="BH731" s="5024"/>
      <c r="BI731" s="5023">
        <v>634248320</v>
      </c>
      <c r="BJ731" s="5024"/>
      <c r="BK731" s="3016"/>
      <c r="BL731" s="2024"/>
      <c r="BM731" s="2169"/>
      <c r="BN731" s="1902"/>
      <c r="BO731" s="1878"/>
      <c r="BP731" s="1878"/>
      <c r="BQ731" s="1915"/>
      <c r="BR731" s="2106"/>
      <c r="BS731" s="2106"/>
      <c r="BT731" s="2106"/>
      <c r="BU731" s="2106"/>
      <c r="BV731" s="2106"/>
      <c r="BW731" s="1920"/>
      <c r="BX731" s="1921"/>
      <c r="BY731" s="1921"/>
      <c r="BZ731" s="1921"/>
      <c r="CA731" s="1921"/>
      <c r="CB731" s="1921"/>
      <c r="CC731" s="2310"/>
      <c r="CD731" s="2311"/>
    </row>
    <row r="732" spans="1:82" ht="22.5" customHeight="1" thickBot="1" x14ac:dyDescent="0.25">
      <c r="A732" s="1064" t="s">
        <v>161</v>
      </c>
      <c r="B732" s="749" t="s">
        <v>2569</v>
      </c>
      <c r="C732" s="750" t="s">
        <v>2570</v>
      </c>
      <c r="D732" s="460">
        <v>90</v>
      </c>
      <c r="E732" s="531" t="s">
        <v>2582</v>
      </c>
      <c r="F732" s="526" t="s">
        <v>2583</v>
      </c>
      <c r="G732" s="576">
        <v>6</v>
      </c>
      <c r="H732" s="576" t="s">
        <v>1</v>
      </c>
      <c r="I732" s="576">
        <v>6</v>
      </c>
      <c r="J732" s="454">
        <v>6</v>
      </c>
      <c r="K732" s="25"/>
      <c r="L732" s="790"/>
      <c r="M732" s="791"/>
      <c r="N732" s="791"/>
      <c r="O732" s="791"/>
      <c r="P732" s="791"/>
      <c r="Q732" s="791"/>
      <c r="R732" s="791"/>
      <c r="S732" s="791"/>
      <c r="T732" s="791"/>
      <c r="U732" s="792"/>
      <c r="V732" s="752"/>
      <c r="W732" s="7"/>
      <c r="X732" s="7"/>
      <c r="Y732" s="7"/>
      <c r="Z732" s="7"/>
      <c r="AA732" s="7"/>
      <c r="AB732" s="7"/>
      <c r="AC732" s="7"/>
      <c r="AD732" s="7"/>
      <c r="AE732" s="7"/>
      <c r="AF732" s="7"/>
      <c r="AG732" s="2549"/>
      <c r="AH732" s="5050" t="s">
        <v>2630</v>
      </c>
      <c r="AI732" s="2250"/>
      <c r="AJ732" s="2250"/>
      <c r="AK732" s="2250"/>
      <c r="AL732" s="2205" t="s">
        <v>1558</v>
      </c>
      <c r="AM732" s="5051">
        <v>167623524</v>
      </c>
      <c r="AN732" s="5051">
        <v>167623524</v>
      </c>
      <c r="AO732" s="2250" t="s">
        <v>250</v>
      </c>
      <c r="AP732" s="2250"/>
      <c r="AQ732" s="5052" t="s">
        <v>2631</v>
      </c>
      <c r="AR732" s="5052"/>
      <c r="AS732" s="5053" t="s">
        <v>5881</v>
      </c>
      <c r="AT732" s="2205" t="s">
        <v>1676</v>
      </c>
      <c r="AU732" s="4554">
        <v>100</v>
      </c>
      <c r="AV732" s="2206">
        <v>100</v>
      </c>
      <c r="AW732" s="5054"/>
      <c r="AX732" s="5054"/>
      <c r="AY732" s="5051">
        <v>167623524</v>
      </c>
      <c r="AZ732" s="2204"/>
      <c r="BA732" s="2204"/>
      <c r="BB732" s="2204"/>
      <c r="BC732" s="5055" t="s">
        <v>2630</v>
      </c>
      <c r="BD732" s="2204"/>
      <c r="BE732" s="5056" t="s">
        <v>2632</v>
      </c>
      <c r="BF732" s="5051">
        <v>167623524</v>
      </c>
      <c r="BG732" s="4693"/>
      <c r="BH732" s="4692"/>
      <c r="BI732" s="4687"/>
      <c r="BJ732" s="4692"/>
      <c r="BK732" s="4686"/>
      <c r="BL732" s="1876"/>
      <c r="BM732" s="2312"/>
      <c r="BN732" s="1902"/>
      <c r="BO732" s="1878"/>
      <c r="BP732" s="1878"/>
      <c r="BQ732" s="1915"/>
      <c r="BR732" s="1902"/>
      <c r="BS732" s="1878"/>
      <c r="BT732" s="1878"/>
      <c r="BU732" s="1878"/>
      <c r="BV732" s="1878"/>
      <c r="BW732" s="1920"/>
      <c r="BX732" s="1921"/>
      <c r="BY732" s="1921"/>
      <c r="BZ732" s="1921"/>
      <c r="CA732" s="1921"/>
      <c r="CB732" s="1921"/>
      <c r="CC732" s="2310"/>
      <c r="CD732" s="2311"/>
    </row>
    <row r="733" spans="1:82" ht="21" customHeight="1" x14ac:dyDescent="0.2">
      <c r="A733" s="59" t="s">
        <v>161</v>
      </c>
      <c r="B733" s="71" t="s">
        <v>2569</v>
      </c>
      <c r="C733" s="66" t="s">
        <v>2570</v>
      </c>
      <c r="D733" s="163">
        <v>91</v>
      </c>
      <c r="E733" s="47" t="s">
        <v>2633</v>
      </c>
      <c r="F733" s="67" t="s">
        <v>2634</v>
      </c>
      <c r="G733" s="49">
        <v>12</v>
      </c>
      <c r="H733" s="49" t="s">
        <v>1</v>
      </c>
      <c r="I733" s="49">
        <v>24</v>
      </c>
      <c r="J733" s="493">
        <v>24</v>
      </c>
      <c r="K733" s="1077" t="s">
        <v>2524</v>
      </c>
      <c r="L733" s="744">
        <f>+M733+N733+O733+P733+Q733+R733+S733+T733</f>
        <v>465988706</v>
      </c>
      <c r="M733" s="455">
        <v>465988706</v>
      </c>
      <c r="N733" s="455"/>
      <c r="O733" s="455"/>
      <c r="P733" s="455"/>
      <c r="Q733" s="455"/>
      <c r="R733" s="455"/>
      <c r="S733" s="746"/>
      <c r="T733" s="746"/>
      <c r="U733" s="747">
        <f t="shared" ref="U733:U799" si="118">V733+W733+X733+Y733+Z733+AA733+AB733+AC733+AD733+AE733+AF733</f>
        <v>465988706</v>
      </c>
      <c r="V733" s="455">
        <v>465988706</v>
      </c>
      <c r="W733" s="455"/>
      <c r="X733" s="455"/>
      <c r="Y733" s="455"/>
      <c r="Z733" s="455"/>
      <c r="AA733" s="455"/>
      <c r="AB733" s="52"/>
      <c r="AC733" s="52"/>
      <c r="AD733" s="52"/>
      <c r="AE733" s="52"/>
      <c r="AF733" s="52"/>
      <c r="AG733" s="1520" t="s">
        <v>2635</v>
      </c>
      <c r="AH733" s="4638" t="s">
        <v>2636</v>
      </c>
      <c r="AI733" s="4639" t="s">
        <v>2637</v>
      </c>
      <c r="AJ733" s="4639" t="s">
        <v>2638</v>
      </c>
      <c r="AK733" s="4639"/>
      <c r="AL733" s="1520" t="s">
        <v>1558</v>
      </c>
      <c r="AM733" s="4640">
        <v>22258500</v>
      </c>
      <c r="AN733" s="4640">
        <v>22258500</v>
      </c>
      <c r="AO733" s="1520" t="s">
        <v>250</v>
      </c>
      <c r="AP733" s="4639"/>
      <c r="AQ733" s="4638" t="s">
        <v>2539</v>
      </c>
      <c r="AR733" s="4638">
        <v>2201130105</v>
      </c>
      <c r="AS733" s="4691" t="s">
        <v>2639</v>
      </c>
      <c r="AT733" s="1520" t="s">
        <v>1676</v>
      </c>
      <c r="AU733" s="2464">
        <v>100</v>
      </c>
      <c r="AV733" s="5017">
        <v>100</v>
      </c>
      <c r="AW733" s="1527" t="s">
        <v>2637</v>
      </c>
      <c r="AX733" s="1527" t="s">
        <v>2640</v>
      </c>
      <c r="AY733" s="2471">
        <f>SUBTOTAL(9,BF733:BF753)</f>
        <v>472360806</v>
      </c>
      <c r="AZ733" s="1527" t="s">
        <v>2641</v>
      </c>
      <c r="BA733" s="1527" t="s">
        <v>819</v>
      </c>
      <c r="BB733" s="5057" t="s">
        <v>2642</v>
      </c>
      <c r="BC733" s="5058" t="s">
        <v>2643</v>
      </c>
      <c r="BD733" s="5057" t="s">
        <v>2644</v>
      </c>
      <c r="BE733" s="5059">
        <v>42773</v>
      </c>
      <c r="BF733" s="4640">
        <v>22258500</v>
      </c>
      <c r="BG733" s="4648">
        <v>2017000168</v>
      </c>
      <c r="BH733" s="5059">
        <v>42773</v>
      </c>
      <c r="BI733" s="4640">
        <v>22258500</v>
      </c>
      <c r="BJ733" s="4647" t="s">
        <v>2637</v>
      </c>
      <c r="BK733" s="4639" t="s">
        <v>2640</v>
      </c>
      <c r="BL733" s="1859">
        <f t="shared" si="109"/>
        <v>0</v>
      </c>
      <c r="BM733" s="2014">
        <f>L733-(BI733+BI734+BI735+BI736+BI737+BI738+BI739+BI740+BI741+BI742+BI743+BI744+BI745+BI746+BI747+BI748+BI749+BI751+BI750+BI752)</f>
        <v>14714900</v>
      </c>
      <c r="BN733" s="1902"/>
      <c r="BO733" s="1878"/>
      <c r="BP733" s="1878"/>
      <c r="BQ733" s="1915"/>
      <c r="BR733" s="2045"/>
      <c r="BS733" s="1861"/>
      <c r="BT733" s="1861"/>
      <c r="BU733" s="1861"/>
      <c r="BV733" s="1861"/>
      <c r="BW733" s="1861"/>
      <c r="BX733" s="1861"/>
      <c r="BY733" s="1861"/>
      <c r="BZ733" s="1861"/>
      <c r="CA733" s="1861"/>
      <c r="CB733" s="1861"/>
      <c r="CC733" s="1861"/>
      <c r="CD733" s="1978" t="s">
        <v>2511</v>
      </c>
    </row>
    <row r="734" spans="1:82" ht="21" customHeight="1" x14ac:dyDescent="0.2">
      <c r="A734" s="748" t="s">
        <v>161</v>
      </c>
      <c r="B734" s="749" t="s">
        <v>2569</v>
      </c>
      <c r="C734" s="750" t="s">
        <v>2570</v>
      </c>
      <c r="D734" s="460">
        <v>91</v>
      </c>
      <c r="E734" s="575" t="s">
        <v>2633</v>
      </c>
      <c r="F734" s="608" t="s">
        <v>2634</v>
      </c>
      <c r="G734" s="576">
        <v>12</v>
      </c>
      <c r="H734" s="576" t="s">
        <v>1</v>
      </c>
      <c r="I734" s="576">
        <v>24</v>
      </c>
      <c r="J734" s="454">
        <v>24</v>
      </c>
      <c r="K734" s="538"/>
      <c r="L734" s="751"/>
      <c r="M734" s="752"/>
      <c r="N734" s="752"/>
      <c r="O734" s="752"/>
      <c r="P734" s="752"/>
      <c r="Q734" s="752"/>
      <c r="R734" s="752"/>
      <c r="S734" s="752"/>
      <c r="T734" s="752"/>
      <c r="U734" s="753">
        <f t="shared" si="118"/>
        <v>0</v>
      </c>
      <c r="V734" s="752"/>
      <c r="W734" s="466"/>
      <c r="X734" s="466"/>
      <c r="Y734" s="466"/>
      <c r="Z734" s="466"/>
      <c r="AA734" s="466"/>
      <c r="AB734" s="466"/>
      <c r="AC734" s="466"/>
      <c r="AD734" s="466"/>
      <c r="AE734" s="466"/>
      <c r="AF734" s="466"/>
      <c r="AG734" s="2795" t="s">
        <v>2635</v>
      </c>
      <c r="AH734" s="4688" t="s">
        <v>2645</v>
      </c>
      <c r="AI734" s="3016" t="s">
        <v>2646</v>
      </c>
      <c r="AJ734" s="3016" t="s">
        <v>2638</v>
      </c>
      <c r="AK734" s="3016"/>
      <c r="AL734" s="2795" t="s">
        <v>1558</v>
      </c>
      <c r="AM734" s="5023">
        <v>24700000</v>
      </c>
      <c r="AN734" s="5023">
        <v>24700000</v>
      </c>
      <c r="AO734" s="2795" t="s">
        <v>250</v>
      </c>
      <c r="AP734" s="3016"/>
      <c r="AQ734" s="4688" t="s">
        <v>2539</v>
      </c>
      <c r="AR734" s="4688">
        <v>2201130105</v>
      </c>
      <c r="AS734" s="5019"/>
      <c r="AT734" s="2795"/>
      <c r="AU734" s="1524"/>
      <c r="AV734" s="5020"/>
      <c r="AW734" s="5021" t="s">
        <v>2646</v>
      </c>
      <c r="AX734" s="5021" t="s">
        <v>2640</v>
      </c>
      <c r="AY734" s="5022"/>
      <c r="AZ734" s="5021" t="s">
        <v>2647</v>
      </c>
      <c r="BA734" s="5021" t="s">
        <v>819</v>
      </c>
      <c r="BB734" s="5060" t="s">
        <v>2648</v>
      </c>
      <c r="BC734" s="5061" t="s">
        <v>2649</v>
      </c>
      <c r="BD734" s="5060" t="s">
        <v>2650</v>
      </c>
      <c r="BE734" s="5062">
        <v>42773</v>
      </c>
      <c r="BF734" s="5023">
        <v>24700000</v>
      </c>
      <c r="BG734" s="4979">
        <v>2017000171</v>
      </c>
      <c r="BH734" s="5062">
        <v>42773</v>
      </c>
      <c r="BI734" s="5023">
        <v>24700000</v>
      </c>
      <c r="BJ734" s="5024" t="s">
        <v>2646</v>
      </c>
      <c r="BK734" s="3016" t="s">
        <v>2640</v>
      </c>
      <c r="BL734" s="2024">
        <f t="shared" si="109"/>
        <v>0</v>
      </c>
      <c r="BM734" s="2025"/>
      <c r="BN734" s="1902"/>
      <c r="BO734" s="1878"/>
      <c r="BP734" s="1878"/>
      <c r="BQ734" s="1915"/>
      <c r="BR734" s="2105"/>
      <c r="BS734" s="2106"/>
      <c r="BT734" s="2106"/>
      <c r="BU734" s="2106"/>
      <c r="BV734" s="2106"/>
      <c r="BW734" s="2106"/>
      <c r="BX734" s="2106"/>
      <c r="BY734" s="2106"/>
      <c r="BZ734" s="2106"/>
      <c r="CA734" s="2106"/>
      <c r="CB734" s="2106"/>
      <c r="CC734" s="2106"/>
      <c r="CD734" s="2028" t="s">
        <v>2511</v>
      </c>
    </row>
    <row r="735" spans="1:82" ht="21" customHeight="1" x14ac:dyDescent="0.2">
      <c r="A735" s="748" t="s">
        <v>161</v>
      </c>
      <c r="B735" s="749" t="s">
        <v>2569</v>
      </c>
      <c r="C735" s="750" t="s">
        <v>2570</v>
      </c>
      <c r="D735" s="460">
        <v>91</v>
      </c>
      <c r="E735" s="575" t="s">
        <v>2633</v>
      </c>
      <c r="F735" s="608" t="s">
        <v>2634</v>
      </c>
      <c r="G735" s="576">
        <v>12</v>
      </c>
      <c r="H735" s="576" t="s">
        <v>1</v>
      </c>
      <c r="I735" s="576">
        <v>24</v>
      </c>
      <c r="J735" s="454">
        <v>24</v>
      </c>
      <c r="K735" s="538"/>
      <c r="L735" s="751"/>
      <c r="M735" s="752"/>
      <c r="N735" s="752"/>
      <c r="O735" s="752"/>
      <c r="P735" s="752"/>
      <c r="Q735" s="752"/>
      <c r="R735" s="752"/>
      <c r="S735" s="752"/>
      <c r="T735" s="752"/>
      <c r="U735" s="753">
        <f t="shared" si="118"/>
        <v>0</v>
      </c>
      <c r="V735" s="752"/>
      <c r="W735" s="466"/>
      <c r="X735" s="466"/>
      <c r="Y735" s="466"/>
      <c r="Z735" s="466"/>
      <c r="AA735" s="466"/>
      <c r="AB735" s="466"/>
      <c r="AC735" s="466"/>
      <c r="AD735" s="466"/>
      <c r="AE735" s="466"/>
      <c r="AF735" s="466"/>
      <c r="AG735" s="2795" t="s">
        <v>2635</v>
      </c>
      <c r="AH735" s="4688" t="s">
        <v>2651</v>
      </c>
      <c r="AI735" s="3016" t="s">
        <v>2646</v>
      </c>
      <c r="AJ735" s="3016" t="s">
        <v>2638</v>
      </c>
      <c r="AK735" s="3016"/>
      <c r="AL735" s="2795" t="s">
        <v>1558</v>
      </c>
      <c r="AM735" s="5023">
        <v>28500000</v>
      </c>
      <c r="AN735" s="5023">
        <v>28500000</v>
      </c>
      <c r="AO735" s="2795" t="s">
        <v>250</v>
      </c>
      <c r="AP735" s="3016"/>
      <c r="AQ735" s="4688" t="s">
        <v>2539</v>
      </c>
      <c r="AR735" s="4688">
        <v>2201130105</v>
      </c>
      <c r="AS735" s="5019"/>
      <c r="AT735" s="2795"/>
      <c r="AU735" s="1524"/>
      <c r="AV735" s="5020"/>
      <c r="AW735" s="5021" t="s">
        <v>2646</v>
      </c>
      <c r="AX735" s="5021" t="s">
        <v>2640</v>
      </c>
      <c r="AY735" s="5022"/>
      <c r="AZ735" s="5021" t="s">
        <v>2652</v>
      </c>
      <c r="BA735" s="5021" t="s">
        <v>819</v>
      </c>
      <c r="BB735" s="5060" t="s">
        <v>2653</v>
      </c>
      <c r="BC735" s="5061" t="s">
        <v>2654</v>
      </c>
      <c r="BD735" s="5060" t="s">
        <v>2655</v>
      </c>
      <c r="BE735" s="5062">
        <v>42773</v>
      </c>
      <c r="BF735" s="5023">
        <v>28500000</v>
      </c>
      <c r="BG735" s="4979">
        <v>2017000172</v>
      </c>
      <c r="BH735" s="5062">
        <v>42773</v>
      </c>
      <c r="BI735" s="5023">
        <v>28500000</v>
      </c>
      <c r="BJ735" s="5024" t="s">
        <v>2646</v>
      </c>
      <c r="BK735" s="3016" t="s">
        <v>2640</v>
      </c>
      <c r="BL735" s="2024">
        <f t="shared" si="109"/>
        <v>0</v>
      </c>
      <c r="BM735" s="2025"/>
      <c r="BN735" s="1902"/>
      <c r="BO735" s="1878"/>
      <c r="BP735" s="1878"/>
      <c r="BQ735" s="1915"/>
      <c r="BR735" s="2105"/>
      <c r="BS735" s="2106"/>
      <c r="BT735" s="2106"/>
      <c r="BU735" s="2106"/>
      <c r="BV735" s="2106"/>
      <c r="BW735" s="2106"/>
      <c r="BX735" s="2106"/>
      <c r="BY735" s="2106"/>
      <c r="BZ735" s="2106"/>
      <c r="CA735" s="2106"/>
      <c r="CB735" s="2106"/>
      <c r="CC735" s="2106"/>
      <c r="CD735" s="2028" t="s">
        <v>2511</v>
      </c>
    </row>
    <row r="736" spans="1:82" ht="21" customHeight="1" x14ac:dyDescent="0.2">
      <c r="A736" s="748" t="s">
        <v>161</v>
      </c>
      <c r="B736" s="749" t="s">
        <v>2569</v>
      </c>
      <c r="C736" s="750" t="s">
        <v>2570</v>
      </c>
      <c r="D736" s="460">
        <v>91</v>
      </c>
      <c r="E736" s="575" t="s">
        <v>2633</v>
      </c>
      <c r="F736" s="608" t="s">
        <v>2634</v>
      </c>
      <c r="G736" s="576">
        <v>12</v>
      </c>
      <c r="H736" s="576" t="s">
        <v>1</v>
      </c>
      <c r="I736" s="576">
        <v>24</v>
      </c>
      <c r="J736" s="454">
        <v>24</v>
      </c>
      <c r="K736" s="538"/>
      <c r="L736" s="751"/>
      <c r="M736" s="752"/>
      <c r="N736" s="752"/>
      <c r="O736" s="752"/>
      <c r="P736" s="752"/>
      <c r="Q736" s="752"/>
      <c r="R736" s="752"/>
      <c r="S736" s="752"/>
      <c r="T736" s="752"/>
      <c r="U736" s="753">
        <f t="shared" si="118"/>
        <v>0</v>
      </c>
      <c r="V736" s="752"/>
      <c r="W736" s="466"/>
      <c r="X736" s="466"/>
      <c r="Y736" s="466"/>
      <c r="Z736" s="466"/>
      <c r="AA736" s="466"/>
      <c r="AB736" s="466"/>
      <c r="AC736" s="466"/>
      <c r="AD736" s="466"/>
      <c r="AE736" s="466"/>
      <c r="AF736" s="466"/>
      <c r="AG736" s="2795" t="s">
        <v>2635</v>
      </c>
      <c r="AH736" s="4688" t="s">
        <v>2656</v>
      </c>
      <c r="AI736" s="3016" t="s">
        <v>2637</v>
      </c>
      <c r="AJ736" s="3016" t="s">
        <v>2638</v>
      </c>
      <c r="AK736" s="3016"/>
      <c r="AL736" s="2795" t="s">
        <v>1558</v>
      </c>
      <c r="AM736" s="5023">
        <v>24700000</v>
      </c>
      <c r="AN736" s="5023">
        <v>24700000</v>
      </c>
      <c r="AO736" s="2795" t="s">
        <v>250</v>
      </c>
      <c r="AP736" s="3016"/>
      <c r="AQ736" s="4688" t="s">
        <v>2539</v>
      </c>
      <c r="AR736" s="4688">
        <v>2201130105</v>
      </c>
      <c r="AS736" s="5019"/>
      <c r="AT736" s="2795"/>
      <c r="AU736" s="1524"/>
      <c r="AV736" s="5020"/>
      <c r="AW736" s="5021" t="s">
        <v>2637</v>
      </c>
      <c r="AX736" s="5021" t="s">
        <v>2640</v>
      </c>
      <c r="AY736" s="5022"/>
      <c r="AZ736" s="5021" t="s">
        <v>2657</v>
      </c>
      <c r="BA736" s="5021" t="s">
        <v>819</v>
      </c>
      <c r="BB736" s="5060" t="s">
        <v>2658</v>
      </c>
      <c r="BC736" s="5061" t="s">
        <v>2659</v>
      </c>
      <c r="BD736" s="5060" t="s">
        <v>2660</v>
      </c>
      <c r="BE736" s="5062">
        <v>42773</v>
      </c>
      <c r="BF736" s="5023">
        <v>24700000</v>
      </c>
      <c r="BG736" s="4979">
        <v>2017000173</v>
      </c>
      <c r="BH736" s="5062">
        <v>42773</v>
      </c>
      <c r="BI736" s="5023">
        <v>24700000</v>
      </c>
      <c r="BJ736" s="5024" t="s">
        <v>2646</v>
      </c>
      <c r="BK736" s="3016" t="s">
        <v>2640</v>
      </c>
      <c r="BL736" s="2024">
        <f t="shared" si="109"/>
        <v>0</v>
      </c>
      <c r="BM736" s="2025"/>
      <c r="BN736" s="1902"/>
      <c r="BO736" s="1878"/>
      <c r="BP736" s="1878"/>
      <c r="BQ736" s="1915"/>
      <c r="BR736" s="2105"/>
      <c r="BS736" s="2106"/>
      <c r="BT736" s="2106"/>
      <c r="BU736" s="2106"/>
      <c r="BV736" s="2106"/>
      <c r="BW736" s="2106"/>
      <c r="BX736" s="2106"/>
      <c r="BY736" s="2106"/>
      <c r="BZ736" s="2106"/>
      <c r="CA736" s="2106"/>
      <c r="CB736" s="2106"/>
      <c r="CC736" s="2106"/>
      <c r="CD736" s="2028" t="s">
        <v>2511</v>
      </c>
    </row>
    <row r="737" spans="1:82" ht="21" customHeight="1" x14ac:dyDescent="0.2">
      <c r="A737" s="748" t="s">
        <v>161</v>
      </c>
      <c r="B737" s="749" t="s">
        <v>2569</v>
      </c>
      <c r="C737" s="750" t="s">
        <v>2570</v>
      </c>
      <c r="D737" s="460">
        <v>91</v>
      </c>
      <c r="E737" s="575" t="s">
        <v>2633</v>
      </c>
      <c r="F737" s="608" t="s">
        <v>2634</v>
      </c>
      <c r="G737" s="576">
        <v>12</v>
      </c>
      <c r="H737" s="576" t="s">
        <v>1</v>
      </c>
      <c r="I737" s="576">
        <v>24</v>
      </c>
      <c r="J737" s="454">
        <v>24</v>
      </c>
      <c r="K737" s="538"/>
      <c r="L737" s="751"/>
      <c r="M737" s="752"/>
      <c r="N737" s="752"/>
      <c r="O737" s="752"/>
      <c r="P737" s="752"/>
      <c r="Q737" s="752"/>
      <c r="R737" s="752"/>
      <c r="S737" s="752"/>
      <c r="T737" s="752"/>
      <c r="U737" s="753">
        <f t="shared" si="118"/>
        <v>0</v>
      </c>
      <c r="V737" s="752"/>
      <c r="W737" s="466"/>
      <c r="X737" s="466"/>
      <c r="Y737" s="466"/>
      <c r="Z737" s="466"/>
      <c r="AA737" s="466"/>
      <c r="AB737" s="466"/>
      <c r="AC737" s="466"/>
      <c r="AD737" s="466"/>
      <c r="AE737" s="466"/>
      <c r="AF737" s="466"/>
      <c r="AG737" s="2795" t="s">
        <v>2635</v>
      </c>
      <c r="AH737" s="4688" t="s">
        <v>2661</v>
      </c>
      <c r="AI737" s="3016" t="s">
        <v>2637</v>
      </c>
      <c r="AJ737" s="3016" t="s">
        <v>2638</v>
      </c>
      <c r="AK737" s="3016"/>
      <c r="AL737" s="2795" t="s">
        <v>1558</v>
      </c>
      <c r="AM737" s="5023">
        <v>22258500</v>
      </c>
      <c r="AN737" s="5023">
        <v>22258500</v>
      </c>
      <c r="AO737" s="2795" t="s">
        <v>250</v>
      </c>
      <c r="AP737" s="3016"/>
      <c r="AQ737" s="4688" t="s">
        <v>2539</v>
      </c>
      <c r="AR737" s="4688">
        <v>2201130105</v>
      </c>
      <c r="AS737" s="5019"/>
      <c r="AT737" s="2795"/>
      <c r="AU737" s="1524"/>
      <c r="AV737" s="5020"/>
      <c r="AW737" s="5021" t="s">
        <v>2637</v>
      </c>
      <c r="AX737" s="5021" t="s">
        <v>2640</v>
      </c>
      <c r="AY737" s="5022"/>
      <c r="AZ737" s="5021" t="s">
        <v>2662</v>
      </c>
      <c r="BA737" s="5021" t="s">
        <v>819</v>
      </c>
      <c r="BB737" s="5060" t="s">
        <v>2663</v>
      </c>
      <c r="BC737" s="5061" t="s">
        <v>2664</v>
      </c>
      <c r="BD737" s="5060" t="s">
        <v>2665</v>
      </c>
      <c r="BE737" s="5062">
        <v>42773</v>
      </c>
      <c r="BF737" s="5023">
        <v>22258500</v>
      </c>
      <c r="BG737" s="4979">
        <v>2017000175</v>
      </c>
      <c r="BH737" s="5062">
        <v>42773</v>
      </c>
      <c r="BI737" s="5023">
        <v>22258500</v>
      </c>
      <c r="BJ737" s="5024" t="s">
        <v>2646</v>
      </c>
      <c r="BK737" s="3016" t="s">
        <v>2640</v>
      </c>
      <c r="BL737" s="2024">
        <f t="shared" si="109"/>
        <v>0</v>
      </c>
      <c r="BM737" s="2025"/>
      <c r="BN737" s="1902"/>
      <c r="BO737" s="1878"/>
      <c r="BP737" s="1878"/>
      <c r="BQ737" s="1915"/>
      <c r="BR737" s="2105"/>
      <c r="BS737" s="2106"/>
      <c r="BT737" s="2106"/>
      <c r="BU737" s="2106"/>
      <c r="BV737" s="2106"/>
      <c r="BW737" s="2106"/>
      <c r="BX737" s="2106"/>
      <c r="BY737" s="2106"/>
      <c r="BZ737" s="2106"/>
      <c r="CA737" s="2106"/>
      <c r="CB737" s="2106"/>
      <c r="CC737" s="2106"/>
      <c r="CD737" s="2028" t="s">
        <v>2511</v>
      </c>
    </row>
    <row r="738" spans="1:82" ht="20.25" customHeight="1" x14ac:dyDescent="0.2">
      <c r="A738" s="748" t="s">
        <v>161</v>
      </c>
      <c r="B738" s="749" t="s">
        <v>2569</v>
      </c>
      <c r="C738" s="750" t="s">
        <v>2570</v>
      </c>
      <c r="D738" s="460">
        <v>91</v>
      </c>
      <c r="E738" s="575" t="s">
        <v>2633</v>
      </c>
      <c r="F738" s="608" t="s">
        <v>2634</v>
      </c>
      <c r="G738" s="576">
        <v>12</v>
      </c>
      <c r="H738" s="576" t="s">
        <v>1</v>
      </c>
      <c r="I738" s="576">
        <v>24</v>
      </c>
      <c r="J738" s="454">
        <v>24</v>
      </c>
      <c r="K738" s="538"/>
      <c r="L738" s="751"/>
      <c r="M738" s="752"/>
      <c r="N738" s="752"/>
      <c r="O738" s="752"/>
      <c r="P738" s="752"/>
      <c r="Q738" s="752"/>
      <c r="R738" s="752"/>
      <c r="S738" s="752"/>
      <c r="T738" s="752"/>
      <c r="U738" s="753">
        <f t="shared" si="118"/>
        <v>0</v>
      </c>
      <c r="V738" s="752"/>
      <c r="W738" s="466"/>
      <c r="X738" s="466"/>
      <c r="Y738" s="466"/>
      <c r="Z738" s="466"/>
      <c r="AA738" s="466"/>
      <c r="AB738" s="466"/>
      <c r="AC738" s="466"/>
      <c r="AD738" s="466"/>
      <c r="AE738" s="466"/>
      <c r="AF738" s="466"/>
      <c r="AG738" s="2795" t="s">
        <v>2635</v>
      </c>
      <c r="AH738" s="4688" t="s">
        <v>2666</v>
      </c>
      <c r="AI738" s="3016" t="s">
        <v>2637</v>
      </c>
      <c r="AJ738" s="3016" t="s">
        <v>2638</v>
      </c>
      <c r="AK738" s="3016"/>
      <c r="AL738" s="2795" t="s">
        <v>1558</v>
      </c>
      <c r="AM738" s="5023">
        <v>22258500</v>
      </c>
      <c r="AN738" s="5023">
        <v>22258500</v>
      </c>
      <c r="AO738" s="2795" t="s">
        <v>250</v>
      </c>
      <c r="AP738" s="3016"/>
      <c r="AQ738" s="4688" t="s">
        <v>2539</v>
      </c>
      <c r="AR738" s="4688">
        <v>2201130105</v>
      </c>
      <c r="AS738" s="5019"/>
      <c r="AT738" s="2795"/>
      <c r="AU738" s="1524"/>
      <c r="AV738" s="5020"/>
      <c r="AW738" s="5021" t="s">
        <v>2637</v>
      </c>
      <c r="AX738" s="5021" t="s">
        <v>2640</v>
      </c>
      <c r="AY738" s="5022"/>
      <c r="AZ738" s="5021" t="s">
        <v>2667</v>
      </c>
      <c r="BA738" s="5021" t="s">
        <v>819</v>
      </c>
      <c r="BB738" s="5060" t="s">
        <v>2668</v>
      </c>
      <c r="BC738" s="5061" t="s">
        <v>2669</v>
      </c>
      <c r="BD738" s="5060" t="s">
        <v>2670</v>
      </c>
      <c r="BE738" s="5062">
        <v>42773</v>
      </c>
      <c r="BF738" s="5023">
        <v>22258500</v>
      </c>
      <c r="BG738" s="4979">
        <v>2017000176</v>
      </c>
      <c r="BH738" s="5062">
        <v>42773</v>
      </c>
      <c r="BI738" s="5023">
        <v>22258500</v>
      </c>
      <c r="BJ738" s="5024" t="s">
        <v>2646</v>
      </c>
      <c r="BK738" s="3016" t="s">
        <v>2640</v>
      </c>
      <c r="BL738" s="2024">
        <f t="shared" si="109"/>
        <v>0</v>
      </c>
      <c r="BM738" s="2025"/>
      <c r="BN738" s="1902"/>
      <c r="BO738" s="1878"/>
      <c r="BP738" s="1878"/>
      <c r="BQ738" s="1915"/>
      <c r="BR738" s="2105"/>
      <c r="BS738" s="2106"/>
      <c r="BT738" s="2106"/>
      <c r="BU738" s="2106"/>
      <c r="BV738" s="2106"/>
      <c r="BW738" s="2106"/>
      <c r="BX738" s="2106"/>
      <c r="BY738" s="2106"/>
      <c r="BZ738" s="2106"/>
      <c r="CA738" s="2106"/>
      <c r="CB738" s="2106"/>
      <c r="CC738" s="2106"/>
      <c r="CD738" s="2028" t="s">
        <v>2511</v>
      </c>
    </row>
    <row r="739" spans="1:82" ht="23.25" customHeight="1" x14ac:dyDescent="0.2">
      <c r="A739" s="748" t="s">
        <v>161</v>
      </c>
      <c r="B739" s="749" t="s">
        <v>2569</v>
      </c>
      <c r="C739" s="750" t="s">
        <v>2570</v>
      </c>
      <c r="D739" s="460">
        <v>91</v>
      </c>
      <c r="E739" s="575" t="s">
        <v>2633</v>
      </c>
      <c r="F739" s="608" t="s">
        <v>2634</v>
      </c>
      <c r="G739" s="576">
        <v>12</v>
      </c>
      <c r="H739" s="576" t="s">
        <v>1</v>
      </c>
      <c r="I739" s="576">
        <v>24</v>
      </c>
      <c r="J739" s="454">
        <v>24</v>
      </c>
      <c r="K739" s="538"/>
      <c r="L739" s="751"/>
      <c r="M739" s="752"/>
      <c r="N739" s="752"/>
      <c r="O739" s="752"/>
      <c r="P739" s="752"/>
      <c r="Q739" s="752"/>
      <c r="R739" s="752"/>
      <c r="S739" s="752"/>
      <c r="T739" s="752"/>
      <c r="U739" s="753"/>
      <c r="V739" s="752"/>
      <c r="W739" s="466"/>
      <c r="X739" s="466"/>
      <c r="Y739" s="466"/>
      <c r="Z739" s="466"/>
      <c r="AA739" s="466"/>
      <c r="AB739" s="466"/>
      <c r="AC739" s="466"/>
      <c r="AD739" s="466"/>
      <c r="AE739" s="466"/>
      <c r="AF739" s="466"/>
      <c r="AG739" s="2795" t="s">
        <v>2635</v>
      </c>
      <c r="AH739" s="4688" t="s">
        <v>2671</v>
      </c>
      <c r="AI739" s="3016" t="s">
        <v>2637</v>
      </c>
      <c r="AJ739" s="3016" t="s">
        <v>2638</v>
      </c>
      <c r="AK739" s="3016"/>
      <c r="AL739" s="2795" t="s">
        <v>1558</v>
      </c>
      <c r="AM739" s="5023">
        <v>22258500</v>
      </c>
      <c r="AN739" s="5023">
        <v>22258500</v>
      </c>
      <c r="AO739" s="2795" t="s">
        <v>250</v>
      </c>
      <c r="AP739" s="3016"/>
      <c r="AQ739" s="4688" t="s">
        <v>2539</v>
      </c>
      <c r="AR739" s="4688">
        <v>2201130105</v>
      </c>
      <c r="AS739" s="5019"/>
      <c r="AT739" s="2795"/>
      <c r="AU739" s="1524"/>
      <c r="AV739" s="5020"/>
      <c r="AW739" s="5021" t="s">
        <v>2637</v>
      </c>
      <c r="AX739" s="5021" t="s">
        <v>2640</v>
      </c>
      <c r="AY739" s="5022"/>
      <c r="AZ739" s="5021" t="s">
        <v>2672</v>
      </c>
      <c r="BA739" s="5021" t="s">
        <v>819</v>
      </c>
      <c r="BB739" s="5060" t="s">
        <v>2673</v>
      </c>
      <c r="BC739" s="5061" t="s">
        <v>2674</v>
      </c>
      <c r="BD739" s="5060" t="s">
        <v>2675</v>
      </c>
      <c r="BE739" s="5062">
        <v>42773</v>
      </c>
      <c r="BF739" s="5023">
        <v>22258500</v>
      </c>
      <c r="BG739" s="4979">
        <v>2017000177</v>
      </c>
      <c r="BH739" s="5062">
        <v>42773</v>
      </c>
      <c r="BI739" s="5023">
        <v>22258500</v>
      </c>
      <c r="BJ739" s="5024" t="s">
        <v>2646</v>
      </c>
      <c r="BK739" s="3016" t="s">
        <v>2640</v>
      </c>
      <c r="BL739" s="2024">
        <f t="shared" si="109"/>
        <v>0</v>
      </c>
      <c r="BM739" s="2025"/>
      <c r="BN739" s="1902"/>
      <c r="BO739" s="1878"/>
      <c r="BP739" s="1878"/>
      <c r="BQ739" s="1915"/>
      <c r="BR739" s="2105"/>
      <c r="BS739" s="2106"/>
      <c r="BT739" s="2106"/>
      <c r="BU739" s="2106"/>
      <c r="BV739" s="2106"/>
      <c r="BW739" s="2106"/>
      <c r="BX739" s="2106"/>
      <c r="BY739" s="2106"/>
      <c r="BZ739" s="2106"/>
      <c r="CA739" s="2106"/>
      <c r="CB739" s="2106"/>
      <c r="CC739" s="2106"/>
      <c r="CD739" s="2028"/>
    </row>
    <row r="740" spans="1:82" ht="23.25" customHeight="1" x14ac:dyDescent="0.2">
      <c r="A740" s="748" t="s">
        <v>161</v>
      </c>
      <c r="B740" s="749" t="s">
        <v>2569</v>
      </c>
      <c r="C740" s="750" t="s">
        <v>2570</v>
      </c>
      <c r="D740" s="460">
        <v>91</v>
      </c>
      <c r="E740" s="575" t="s">
        <v>2633</v>
      </c>
      <c r="F740" s="608" t="s">
        <v>2634</v>
      </c>
      <c r="G740" s="576">
        <v>12</v>
      </c>
      <c r="H740" s="576" t="s">
        <v>1</v>
      </c>
      <c r="I740" s="576">
        <v>24</v>
      </c>
      <c r="J740" s="454">
        <v>24</v>
      </c>
      <c r="K740" s="538"/>
      <c r="L740" s="751"/>
      <c r="M740" s="752"/>
      <c r="N740" s="752"/>
      <c r="O740" s="752"/>
      <c r="P740" s="752"/>
      <c r="Q740" s="752"/>
      <c r="R740" s="752"/>
      <c r="S740" s="752"/>
      <c r="T740" s="752"/>
      <c r="U740" s="753"/>
      <c r="V740" s="752"/>
      <c r="W740" s="466"/>
      <c r="X740" s="466"/>
      <c r="Y740" s="466"/>
      <c r="Z740" s="466"/>
      <c r="AA740" s="466"/>
      <c r="AB740" s="466"/>
      <c r="AC740" s="466"/>
      <c r="AD740" s="466"/>
      <c r="AE740" s="466"/>
      <c r="AF740" s="466"/>
      <c r="AG740" s="2795" t="s">
        <v>2635</v>
      </c>
      <c r="AH740" s="4688" t="s">
        <v>2676</v>
      </c>
      <c r="AI740" s="3016" t="s">
        <v>2637</v>
      </c>
      <c r="AJ740" s="3016" t="s">
        <v>2638</v>
      </c>
      <c r="AK740" s="3016"/>
      <c r="AL740" s="2795" t="s">
        <v>1558</v>
      </c>
      <c r="AM740" s="5023">
        <v>22258500</v>
      </c>
      <c r="AN740" s="5023">
        <v>22258500</v>
      </c>
      <c r="AO740" s="2795" t="s">
        <v>250</v>
      </c>
      <c r="AP740" s="3016"/>
      <c r="AQ740" s="4688" t="s">
        <v>2539</v>
      </c>
      <c r="AR740" s="4688">
        <v>2201130105</v>
      </c>
      <c r="AS740" s="5019"/>
      <c r="AT740" s="2795"/>
      <c r="AU740" s="1524"/>
      <c r="AV740" s="5020"/>
      <c r="AW740" s="5021" t="s">
        <v>2637</v>
      </c>
      <c r="AX740" s="5021" t="s">
        <v>2640</v>
      </c>
      <c r="AY740" s="5022"/>
      <c r="AZ740" s="5021" t="s">
        <v>2677</v>
      </c>
      <c r="BA740" s="5021" t="s">
        <v>819</v>
      </c>
      <c r="BB740" s="5060" t="s">
        <v>2678</v>
      </c>
      <c r="BC740" s="5061" t="s">
        <v>2679</v>
      </c>
      <c r="BD740" s="5060" t="s">
        <v>2680</v>
      </c>
      <c r="BE740" s="5062">
        <v>42773</v>
      </c>
      <c r="BF740" s="5023">
        <v>22258500</v>
      </c>
      <c r="BG740" s="4979">
        <v>2017000178</v>
      </c>
      <c r="BH740" s="5062">
        <v>42773</v>
      </c>
      <c r="BI740" s="5023">
        <v>22258500</v>
      </c>
      <c r="BJ740" s="5024" t="s">
        <v>2646</v>
      </c>
      <c r="BK740" s="3016" t="s">
        <v>2640</v>
      </c>
      <c r="BL740" s="2024">
        <f t="shared" si="109"/>
        <v>0</v>
      </c>
      <c r="BM740" s="2025"/>
      <c r="BN740" s="1902"/>
      <c r="BO740" s="1878"/>
      <c r="BP740" s="1878"/>
      <c r="BQ740" s="1915"/>
      <c r="BR740" s="2105"/>
      <c r="BS740" s="2106"/>
      <c r="BT740" s="2106"/>
      <c r="BU740" s="2106"/>
      <c r="BV740" s="2106"/>
      <c r="BW740" s="2106"/>
      <c r="BX740" s="2106"/>
      <c r="BY740" s="2106"/>
      <c r="BZ740" s="2106"/>
      <c r="CA740" s="2106"/>
      <c r="CB740" s="2106"/>
      <c r="CC740" s="2106"/>
      <c r="CD740" s="2028"/>
    </row>
    <row r="741" spans="1:82" ht="23.25" customHeight="1" x14ac:dyDescent="0.2">
      <c r="A741" s="748" t="s">
        <v>161</v>
      </c>
      <c r="B741" s="749" t="s">
        <v>2569</v>
      </c>
      <c r="C741" s="750" t="s">
        <v>2570</v>
      </c>
      <c r="D741" s="460">
        <v>91</v>
      </c>
      <c r="E741" s="575" t="s">
        <v>2633</v>
      </c>
      <c r="F741" s="608" t="s">
        <v>2634</v>
      </c>
      <c r="G741" s="576">
        <v>12</v>
      </c>
      <c r="H741" s="576" t="s">
        <v>1</v>
      </c>
      <c r="I741" s="576">
        <v>24</v>
      </c>
      <c r="J741" s="454">
        <v>24</v>
      </c>
      <c r="K741" s="538"/>
      <c r="L741" s="751"/>
      <c r="M741" s="752"/>
      <c r="N741" s="752"/>
      <c r="O741" s="752"/>
      <c r="P741" s="752"/>
      <c r="Q741" s="752"/>
      <c r="R741" s="752"/>
      <c r="S741" s="752"/>
      <c r="T741" s="752"/>
      <c r="U741" s="753"/>
      <c r="V741" s="752"/>
      <c r="W741" s="466"/>
      <c r="X741" s="466"/>
      <c r="Y741" s="466"/>
      <c r="Z741" s="466"/>
      <c r="AA741" s="466"/>
      <c r="AB741" s="466"/>
      <c r="AC741" s="466"/>
      <c r="AD741" s="466"/>
      <c r="AE741" s="466"/>
      <c r="AF741" s="466"/>
      <c r="AG741" s="2795" t="s">
        <v>2635</v>
      </c>
      <c r="AH741" s="4688" t="s">
        <v>2681</v>
      </c>
      <c r="AI741" s="3016" t="s">
        <v>2637</v>
      </c>
      <c r="AJ741" s="3016" t="s">
        <v>2638</v>
      </c>
      <c r="AK741" s="3016"/>
      <c r="AL741" s="2795" t="s">
        <v>1558</v>
      </c>
      <c r="AM741" s="5023">
        <v>22258500</v>
      </c>
      <c r="AN741" s="5023">
        <v>22258500</v>
      </c>
      <c r="AO741" s="2795" t="s">
        <v>250</v>
      </c>
      <c r="AP741" s="3016"/>
      <c r="AQ741" s="4688" t="s">
        <v>2539</v>
      </c>
      <c r="AR741" s="4688">
        <v>2201130105</v>
      </c>
      <c r="AS741" s="5019"/>
      <c r="AT741" s="2795"/>
      <c r="AU741" s="1524"/>
      <c r="AV741" s="5020"/>
      <c r="AW741" s="5021" t="s">
        <v>2637</v>
      </c>
      <c r="AX741" s="5021" t="s">
        <v>2640</v>
      </c>
      <c r="AY741" s="5022"/>
      <c r="AZ741" s="5021" t="s">
        <v>2682</v>
      </c>
      <c r="BA741" s="5021" t="s">
        <v>819</v>
      </c>
      <c r="BB741" s="5060" t="s">
        <v>2683</v>
      </c>
      <c r="BC741" s="5061" t="s">
        <v>2684</v>
      </c>
      <c r="BD741" s="5060" t="s">
        <v>2685</v>
      </c>
      <c r="BE741" s="5062">
        <v>42773</v>
      </c>
      <c r="BF741" s="5023">
        <v>22258500</v>
      </c>
      <c r="BG741" s="4979">
        <v>2017000179</v>
      </c>
      <c r="BH741" s="5062">
        <v>42773</v>
      </c>
      <c r="BI741" s="5023">
        <v>22258500</v>
      </c>
      <c r="BJ741" s="5024" t="s">
        <v>2646</v>
      </c>
      <c r="BK741" s="3016" t="s">
        <v>2640</v>
      </c>
      <c r="BL741" s="2024">
        <f t="shared" si="109"/>
        <v>0</v>
      </c>
      <c r="BM741" s="2025"/>
      <c r="BN741" s="1902"/>
      <c r="BO741" s="1878"/>
      <c r="BP741" s="1878"/>
      <c r="BQ741" s="1915"/>
      <c r="BR741" s="2105"/>
      <c r="BS741" s="2106"/>
      <c r="BT741" s="2106"/>
      <c r="BU741" s="2106"/>
      <c r="BV741" s="2106"/>
      <c r="BW741" s="2106"/>
      <c r="BX741" s="2106"/>
      <c r="BY741" s="2106"/>
      <c r="BZ741" s="2106"/>
      <c r="CA741" s="2106"/>
      <c r="CB741" s="2106"/>
      <c r="CC741" s="2106"/>
      <c r="CD741" s="2028"/>
    </row>
    <row r="742" spans="1:82" ht="23.25" customHeight="1" x14ac:dyDescent="0.2">
      <c r="A742" s="748" t="s">
        <v>161</v>
      </c>
      <c r="B742" s="749" t="s">
        <v>2569</v>
      </c>
      <c r="C742" s="750" t="s">
        <v>2570</v>
      </c>
      <c r="D742" s="460">
        <v>91</v>
      </c>
      <c r="E742" s="575" t="s">
        <v>2633</v>
      </c>
      <c r="F742" s="608" t="s">
        <v>2634</v>
      </c>
      <c r="G742" s="576">
        <v>12</v>
      </c>
      <c r="H742" s="576" t="s">
        <v>1</v>
      </c>
      <c r="I742" s="576">
        <v>24</v>
      </c>
      <c r="J742" s="454">
        <v>24</v>
      </c>
      <c r="K742" s="538"/>
      <c r="L742" s="751"/>
      <c r="M742" s="752"/>
      <c r="N742" s="752"/>
      <c r="O742" s="752"/>
      <c r="P742" s="752"/>
      <c r="Q742" s="752"/>
      <c r="R742" s="752"/>
      <c r="S742" s="752"/>
      <c r="T742" s="752"/>
      <c r="U742" s="753"/>
      <c r="V742" s="752"/>
      <c r="W742" s="466"/>
      <c r="X742" s="466"/>
      <c r="Y742" s="466"/>
      <c r="Z742" s="466"/>
      <c r="AA742" s="466"/>
      <c r="AB742" s="466"/>
      <c r="AC742" s="466"/>
      <c r="AD742" s="466"/>
      <c r="AE742" s="466"/>
      <c r="AF742" s="466"/>
      <c r="AG742" s="2795" t="s">
        <v>2635</v>
      </c>
      <c r="AH742" s="4688" t="s">
        <v>2686</v>
      </c>
      <c r="AI742" s="3016" t="s">
        <v>2637</v>
      </c>
      <c r="AJ742" s="3016" t="s">
        <v>2638</v>
      </c>
      <c r="AK742" s="3016"/>
      <c r="AL742" s="2795" t="s">
        <v>1558</v>
      </c>
      <c r="AM742" s="5023">
        <v>22258500</v>
      </c>
      <c r="AN742" s="5023">
        <v>22258500</v>
      </c>
      <c r="AO742" s="2795" t="s">
        <v>250</v>
      </c>
      <c r="AP742" s="3016"/>
      <c r="AQ742" s="4688" t="s">
        <v>2539</v>
      </c>
      <c r="AR742" s="4688">
        <v>2201130105</v>
      </c>
      <c r="AS742" s="5019"/>
      <c r="AT742" s="2795"/>
      <c r="AU742" s="1524"/>
      <c r="AV742" s="5020"/>
      <c r="AW742" s="5021" t="s">
        <v>2637</v>
      </c>
      <c r="AX742" s="5021" t="s">
        <v>2640</v>
      </c>
      <c r="AY742" s="5022"/>
      <c r="AZ742" s="5021" t="s">
        <v>2687</v>
      </c>
      <c r="BA742" s="5021" t="s">
        <v>819</v>
      </c>
      <c r="BB742" s="5060" t="s">
        <v>2688</v>
      </c>
      <c r="BC742" s="5061" t="s">
        <v>2689</v>
      </c>
      <c r="BD742" s="5060" t="s">
        <v>2690</v>
      </c>
      <c r="BE742" s="5062">
        <v>42773</v>
      </c>
      <c r="BF742" s="5023">
        <v>22258500</v>
      </c>
      <c r="BG742" s="4979">
        <v>2017000182</v>
      </c>
      <c r="BH742" s="5062">
        <v>42773</v>
      </c>
      <c r="BI742" s="5023">
        <v>22258500</v>
      </c>
      <c r="BJ742" s="5024" t="s">
        <v>2646</v>
      </c>
      <c r="BK742" s="3016" t="s">
        <v>2640</v>
      </c>
      <c r="BL742" s="2024">
        <f t="shared" si="109"/>
        <v>0</v>
      </c>
      <c r="BM742" s="2025"/>
      <c r="BN742" s="1902"/>
      <c r="BO742" s="1878"/>
      <c r="BP742" s="1878"/>
      <c r="BQ742" s="1915"/>
      <c r="BR742" s="2105"/>
      <c r="BS742" s="2106"/>
      <c r="BT742" s="2106"/>
      <c r="BU742" s="2106"/>
      <c r="BV742" s="2106"/>
      <c r="BW742" s="2106"/>
      <c r="BX742" s="2106"/>
      <c r="BY742" s="2106"/>
      <c r="BZ742" s="2106"/>
      <c r="CA742" s="2106"/>
      <c r="CB742" s="2106"/>
      <c r="CC742" s="2106"/>
      <c r="CD742" s="2028"/>
    </row>
    <row r="743" spans="1:82" ht="19.5" customHeight="1" x14ac:dyDescent="0.2">
      <c r="A743" s="748" t="s">
        <v>161</v>
      </c>
      <c r="B743" s="749" t="s">
        <v>2569</v>
      </c>
      <c r="C743" s="750" t="s">
        <v>2570</v>
      </c>
      <c r="D743" s="460">
        <v>91</v>
      </c>
      <c r="E743" s="575" t="s">
        <v>2633</v>
      </c>
      <c r="F743" s="608" t="s">
        <v>2634</v>
      </c>
      <c r="G743" s="576">
        <v>12</v>
      </c>
      <c r="H743" s="576" t="s">
        <v>1</v>
      </c>
      <c r="I743" s="576">
        <v>24</v>
      </c>
      <c r="J743" s="454">
        <v>24</v>
      </c>
      <c r="K743" s="538"/>
      <c r="L743" s="751"/>
      <c r="M743" s="752"/>
      <c r="N743" s="752"/>
      <c r="O743" s="752"/>
      <c r="P743" s="752"/>
      <c r="Q743" s="752"/>
      <c r="R743" s="752"/>
      <c r="S743" s="752"/>
      <c r="T743" s="752"/>
      <c r="U743" s="753"/>
      <c r="V743" s="752"/>
      <c r="W743" s="466"/>
      <c r="X743" s="466"/>
      <c r="Y743" s="466"/>
      <c r="Z743" s="466"/>
      <c r="AA743" s="466"/>
      <c r="AB743" s="466"/>
      <c r="AC743" s="466"/>
      <c r="AD743" s="466"/>
      <c r="AE743" s="466"/>
      <c r="AF743" s="466"/>
      <c r="AG743" s="2795" t="s">
        <v>2635</v>
      </c>
      <c r="AH743" s="4688" t="s">
        <v>2691</v>
      </c>
      <c r="AI743" s="3016" t="s">
        <v>2692</v>
      </c>
      <c r="AJ743" s="3016" t="s">
        <v>2638</v>
      </c>
      <c r="AK743" s="3016"/>
      <c r="AL743" s="2795" t="s">
        <v>1558</v>
      </c>
      <c r="AM743" s="5023">
        <v>22258500</v>
      </c>
      <c r="AN743" s="5023">
        <v>22258500</v>
      </c>
      <c r="AO743" s="2795" t="s">
        <v>250</v>
      </c>
      <c r="AP743" s="3016"/>
      <c r="AQ743" s="4688" t="s">
        <v>2539</v>
      </c>
      <c r="AR743" s="4688">
        <v>2201130105</v>
      </c>
      <c r="AS743" s="5019"/>
      <c r="AT743" s="2795"/>
      <c r="AU743" s="1524"/>
      <c r="AV743" s="5020"/>
      <c r="AW743" s="5021" t="s">
        <v>2692</v>
      </c>
      <c r="AX743" s="5021" t="s">
        <v>2693</v>
      </c>
      <c r="AY743" s="5022"/>
      <c r="AZ743" s="5021" t="s">
        <v>2694</v>
      </c>
      <c r="BA743" s="5021" t="s">
        <v>819</v>
      </c>
      <c r="BB743" s="5060" t="s">
        <v>2695</v>
      </c>
      <c r="BC743" s="5061" t="s">
        <v>2696</v>
      </c>
      <c r="BD743" s="5060" t="s">
        <v>2697</v>
      </c>
      <c r="BE743" s="5062">
        <v>42775</v>
      </c>
      <c r="BF743" s="5023">
        <v>22258500</v>
      </c>
      <c r="BG743" s="4979">
        <v>2017000192</v>
      </c>
      <c r="BH743" s="5062">
        <v>42775</v>
      </c>
      <c r="BI743" s="5023">
        <v>22258500</v>
      </c>
      <c r="BJ743" s="5024" t="s">
        <v>2692</v>
      </c>
      <c r="BK743" s="3016" t="s">
        <v>2693</v>
      </c>
      <c r="BL743" s="2024">
        <f t="shared" si="109"/>
        <v>0</v>
      </c>
      <c r="BM743" s="2025"/>
      <c r="BN743" s="1902"/>
      <c r="BO743" s="1878"/>
      <c r="BP743" s="1878"/>
      <c r="BQ743" s="1915"/>
      <c r="BR743" s="2105"/>
      <c r="BS743" s="2106"/>
      <c r="BT743" s="2106"/>
      <c r="BU743" s="2106"/>
      <c r="BV743" s="2106"/>
      <c r="BW743" s="2106"/>
      <c r="BX743" s="2106"/>
      <c r="BY743" s="2106"/>
      <c r="BZ743" s="2106"/>
      <c r="CA743" s="2106"/>
      <c r="CB743" s="2106"/>
      <c r="CC743" s="2106"/>
      <c r="CD743" s="2028"/>
    </row>
    <row r="744" spans="1:82" ht="19.5" customHeight="1" x14ac:dyDescent="0.2">
      <c r="A744" s="748" t="s">
        <v>161</v>
      </c>
      <c r="B744" s="749" t="s">
        <v>2569</v>
      </c>
      <c r="C744" s="750" t="s">
        <v>2570</v>
      </c>
      <c r="D744" s="460">
        <v>91</v>
      </c>
      <c r="E744" s="575" t="s">
        <v>2633</v>
      </c>
      <c r="F744" s="608" t="s">
        <v>2634</v>
      </c>
      <c r="G744" s="576">
        <v>12</v>
      </c>
      <c r="H744" s="576" t="s">
        <v>1</v>
      </c>
      <c r="I744" s="576">
        <v>24</v>
      </c>
      <c r="J744" s="454">
        <v>24</v>
      </c>
      <c r="K744" s="538"/>
      <c r="L744" s="751"/>
      <c r="M744" s="752"/>
      <c r="N744" s="752"/>
      <c r="O744" s="752"/>
      <c r="P744" s="752"/>
      <c r="Q744" s="752"/>
      <c r="R744" s="752"/>
      <c r="S744" s="752"/>
      <c r="T744" s="752"/>
      <c r="U744" s="753"/>
      <c r="V744" s="752"/>
      <c r="W744" s="466"/>
      <c r="X744" s="466"/>
      <c r="Y744" s="466"/>
      <c r="Z744" s="466"/>
      <c r="AA744" s="466"/>
      <c r="AB744" s="466"/>
      <c r="AC744" s="466"/>
      <c r="AD744" s="466"/>
      <c r="AE744" s="466"/>
      <c r="AF744" s="466"/>
      <c r="AG744" s="2795" t="s">
        <v>2635</v>
      </c>
      <c r="AH744" s="4688" t="s">
        <v>2698</v>
      </c>
      <c r="AI744" s="3016" t="s">
        <v>2699</v>
      </c>
      <c r="AJ744" s="3016" t="s">
        <v>2638</v>
      </c>
      <c r="AK744" s="3016"/>
      <c r="AL744" s="2795" t="s">
        <v>1558</v>
      </c>
      <c r="AM744" s="5023">
        <v>22258000</v>
      </c>
      <c r="AN744" s="5023">
        <v>22258000</v>
      </c>
      <c r="AO744" s="2795" t="s">
        <v>250</v>
      </c>
      <c r="AP744" s="3016"/>
      <c r="AQ744" s="4688" t="s">
        <v>2539</v>
      </c>
      <c r="AR744" s="4688">
        <v>2201130105</v>
      </c>
      <c r="AS744" s="5019"/>
      <c r="AT744" s="2795"/>
      <c r="AU744" s="1524"/>
      <c r="AV744" s="5020"/>
      <c r="AW744" s="5021" t="s">
        <v>2699</v>
      </c>
      <c r="AX744" s="5021" t="s">
        <v>2700</v>
      </c>
      <c r="AY744" s="5022"/>
      <c r="AZ744" s="5021" t="s">
        <v>2701</v>
      </c>
      <c r="BA744" s="5021" t="s">
        <v>819</v>
      </c>
      <c r="BB744" s="5060" t="s">
        <v>2702</v>
      </c>
      <c r="BC744" s="5061" t="s">
        <v>2703</v>
      </c>
      <c r="BD744" s="5060" t="s">
        <v>2704</v>
      </c>
      <c r="BE744" s="5062">
        <v>42779</v>
      </c>
      <c r="BF744" s="5023">
        <v>22258000</v>
      </c>
      <c r="BG744" s="4979">
        <v>2017000200</v>
      </c>
      <c r="BH744" s="5062">
        <v>42779</v>
      </c>
      <c r="BI744" s="5023">
        <v>22258000</v>
      </c>
      <c r="BJ744" s="5024" t="s">
        <v>2699</v>
      </c>
      <c r="BK744" s="3016" t="s">
        <v>2700</v>
      </c>
      <c r="BL744" s="2024">
        <f t="shared" si="109"/>
        <v>0</v>
      </c>
      <c r="BM744" s="2025"/>
      <c r="BN744" s="1902"/>
      <c r="BO744" s="1878"/>
      <c r="BP744" s="1878"/>
      <c r="BQ744" s="1915"/>
      <c r="BR744" s="2105"/>
      <c r="BS744" s="2106"/>
      <c r="BT744" s="2106"/>
      <c r="BU744" s="2106"/>
      <c r="BV744" s="2106"/>
      <c r="BW744" s="2106"/>
      <c r="BX744" s="2106"/>
      <c r="BY744" s="2106"/>
      <c r="BZ744" s="2106"/>
      <c r="CA744" s="2106"/>
      <c r="CB744" s="2106"/>
      <c r="CC744" s="2106"/>
      <c r="CD744" s="2028"/>
    </row>
    <row r="745" spans="1:82" ht="19.5" customHeight="1" x14ac:dyDescent="0.2">
      <c r="A745" s="748" t="s">
        <v>161</v>
      </c>
      <c r="B745" s="749" t="s">
        <v>2569</v>
      </c>
      <c r="C745" s="750" t="s">
        <v>2570</v>
      </c>
      <c r="D745" s="460">
        <v>91</v>
      </c>
      <c r="E745" s="575" t="s">
        <v>2633</v>
      </c>
      <c r="F745" s="608" t="s">
        <v>2634</v>
      </c>
      <c r="G745" s="576">
        <v>12</v>
      </c>
      <c r="H745" s="576" t="s">
        <v>1</v>
      </c>
      <c r="I745" s="576">
        <v>24</v>
      </c>
      <c r="J745" s="454">
        <v>24</v>
      </c>
      <c r="K745" s="538"/>
      <c r="L745" s="751"/>
      <c r="M745" s="752"/>
      <c r="N745" s="752"/>
      <c r="O745" s="752"/>
      <c r="P745" s="752"/>
      <c r="Q745" s="752"/>
      <c r="R745" s="752"/>
      <c r="S745" s="752"/>
      <c r="T745" s="752"/>
      <c r="U745" s="753"/>
      <c r="V745" s="752"/>
      <c r="W745" s="466"/>
      <c r="X745" s="466"/>
      <c r="Y745" s="466"/>
      <c r="Z745" s="466"/>
      <c r="AA745" s="466"/>
      <c r="AB745" s="466"/>
      <c r="AC745" s="466"/>
      <c r="AD745" s="466"/>
      <c r="AE745" s="466"/>
      <c r="AF745" s="466"/>
      <c r="AG745" s="2795" t="s">
        <v>2635</v>
      </c>
      <c r="AH745" s="4688" t="s">
        <v>2705</v>
      </c>
      <c r="AI745" s="3016" t="s">
        <v>2699</v>
      </c>
      <c r="AJ745" s="3016" t="s">
        <v>2638</v>
      </c>
      <c r="AK745" s="3016"/>
      <c r="AL745" s="2795" t="s">
        <v>1558</v>
      </c>
      <c r="AM745" s="5023">
        <v>24700000</v>
      </c>
      <c r="AN745" s="5023">
        <v>24700000</v>
      </c>
      <c r="AO745" s="2795" t="s">
        <v>250</v>
      </c>
      <c r="AP745" s="3016"/>
      <c r="AQ745" s="4688" t="s">
        <v>2539</v>
      </c>
      <c r="AR745" s="4688">
        <v>2201130105</v>
      </c>
      <c r="AS745" s="5019"/>
      <c r="AT745" s="2795"/>
      <c r="AU745" s="1524"/>
      <c r="AV745" s="5020"/>
      <c r="AW745" s="5021" t="s">
        <v>2699</v>
      </c>
      <c r="AX745" s="5021" t="s">
        <v>2700</v>
      </c>
      <c r="AY745" s="5022"/>
      <c r="AZ745" s="5021" t="s">
        <v>2706</v>
      </c>
      <c r="BA745" s="5021" t="s">
        <v>819</v>
      </c>
      <c r="BB745" s="5060" t="s">
        <v>2707</v>
      </c>
      <c r="BC745" s="5061" t="s">
        <v>2708</v>
      </c>
      <c r="BD745" s="5060" t="s">
        <v>2709</v>
      </c>
      <c r="BE745" s="5062">
        <v>42779</v>
      </c>
      <c r="BF745" s="5023">
        <v>24700000</v>
      </c>
      <c r="BG745" s="4979">
        <v>2017000202</v>
      </c>
      <c r="BH745" s="5062">
        <v>42779</v>
      </c>
      <c r="BI745" s="5023">
        <v>24700000</v>
      </c>
      <c r="BJ745" s="5024" t="s">
        <v>2699</v>
      </c>
      <c r="BK745" s="3016" t="s">
        <v>2700</v>
      </c>
      <c r="BL745" s="2024">
        <f t="shared" si="109"/>
        <v>0</v>
      </c>
      <c r="BM745" s="2025"/>
      <c r="BN745" s="1902"/>
      <c r="BO745" s="1878"/>
      <c r="BP745" s="1878"/>
      <c r="BQ745" s="1915"/>
      <c r="BR745" s="2105"/>
      <c r="BS745" s="2106"/>
      <c r="BT745" s="2106"/>
      <c r="BU745" s="2106"/>
      <c r="BV745" s="2106"/>
      <c r="BW745" s="2106"/>
      <c r="BX745" s="2106"/>
      <c r="BY745" s="2106"/>
      <c r="BZ745" s="2106"/>
      <c r="CA745" s="2106"/>
      <c r="CB745" s="2106"/>
      <c r="CC745" s="2106"/>
      <c r="CD745" s="2028"/>
    </row>
    <row r="746" spans="1:82" ht="20.25" customHeight="1" x14ac:dyDescent="0.2">
      <c r="A746" s="748" t="s">
        <v>161</v>
      </c>
      <c r="B746" s="749" t="s">
        <v>2569</v>
      </c>
      <c r="C746" s="750" t="s">
        <v>2570</v>
      </c>
      <c r="D746" s="460">
        <v>91</v>
      </c>
      <c r="E746" s="575" t="s">
        <v>2633</v>
      </c>
      <c r="F746" s="608" t="s">
        <v>2634</v>
      </c>
      <c r="G746" s="576">
        <v>12</v>
      </c>
      <c r="H746" s="576" t="s">
        <v>1</v>
      </c>
      <c r="I746" s="576">
        <v>24</v>
      </c>
      <c r="J746" s="454">
        <v>24</v>
      </c>
      <c r="K746" s="538"/>
      <c r="L746" s="751"/>
      <c r="M746" s="752"/>
      <c r="N746" s="752"/>
      <c r="O746" s="752"/>
      <c r="P746" s="752"/>
      <c r="Q746" s="752"/>
      <c r="R746" s="752"/>
      <c r="S746" s="752"/>
      <c r="T746" s="752"/>
      <c r="U746" s="753"/>
      <c r="V746" s="752"/>
      <c r="W746" s="466"/>
      <c r="X746" s="466"/>
      <c r="Y746" s="466"/>
      <c r="Z746" s="466"/>
      <c r="AA746" s="466"/>
      <c r="AB746" s="466"/>
      <c r="AC746" s="466"/>
      <c r="AD746" s="466"/>
      <c r="AE746" s="466"/>
      <c r="AF746" s="466"/>
      <c r="AG746" s="2795" t="s">
        <v>2635</v>
      </c>
      <c r="AH746" s="4688" t="s">
        <v>2710</v>
      </c>
      <c r="AI746" s="3016" t="s">
        <v>2699</v>
      </c>
      <c r="AJ746" s="3016" t="s">
        <v>2638</v>
      </c>
      <c r="AK746" s="3016"/>
      <c r="AL746" s="2795" t="s">
        <v>1558</v>
      </c>
      <c r="AM746" s="5023">
        <v>22258500</v>
      </c>
      <c r="AN746" s="5023">
        <v>22258500</v>
      </c>
      <c r="AO746" s="2795" t="s">
        <v>250</v>
      </c>
      <c r="AP746" s="3016"/>
      <c r="AQ746" s="4688" t="s">
        <v>2539</v>
      </c>
      <c r="AR746" s="4688">
        <v>2201130105</v>
      </c>
      <c r="AS746" s="5019"/>
      <c r="AT746" s="2795"/>
      <c r="AU746" s="1524"/>
      <c r="AV746" s="5020"/>
      <c r="AW746" s="5021" t="s">
        <v>2699</v>
      </c>
      <c r="AX746" s="5021" t="s">
        <v>2711</v>
      </c>
      <c r="AY746" s="5022"/>
      <c r="AZ746" s="5021" t="s">
        <v>2712</v>
      </c>
      <c r="BA746" s="5021" t="s">
        <v>819</v>
      </c>
      <c r="BB746" s="5060" t="s">
        <v>2713</v>
      </c>
      <c r="BC746" s="5061" t="s">
        <v>2710</v>
      </c>
      <c r="BD746" s="5060" t="s">
        <v>2714</v>
      </c>
      <c r="BE746" s="5062">
        <v>42779</v>
      </c>
      <c r="BF746" s="5023">
        <v>22258500</v>
      </c>
      <c r="BG746" s="4979">
        <v>2017000203</v>
      </c>
      <c r="BH746" s="5062">
        <v>42779</v>
      </c>
      <c r="BI746" s="5023">
        <v>22258500</v>
      </c>
      <c r="BJ746" s="5024" t="s">
        <v>2559</v>
      </c>
      <c r="BK746" s="3016" t="s">
        <v>2711</v>
      </c>
      <c r="BL746" s="2024">
        <f t="shared" si="109"/>
        <v>0</v>
      </c>
      <c r="BM746" s="2025"/>
      <c r="BN746" s="1902"/>
      <c r="BO746" s="1878"/>
      <c r="BP746" s="1878"/>
      <c r="BQ746" s="1915"/>
      <c r="BR746" s="2105"/>
      <c r="BS746" s="2106"/>
      <c r="BT746" s="2106"/>
      <c r="BU746" s="2106"/>
      <c r="BV746" s="2106"/>
      <c r="BW746" s="2106"/>
      <c r="BX746" s="2106"/>
      <c r="BY746" s="2106"/>
      <c r="BZ746" s="2106"/>
      <c r="CA746" s="2106"/>
      <c r="CB746" s="2106"/>
      <c r="CC746" s="2106"/>
      <c r="CD746" s="2028"/>
    </row>
    <row r="747" spans="1:82" ht="20.25" customHeight="1" x14ac:dyDescent="0.2">
      <c r="A747" s="748" t="s">
        <v>161</v>
      </c>
      <c r="B747" s="749" t="s">
        <v>2569</v>
      </c>
      <c r="C747" s="750" t="s">
        <v>2570</v>
      </c>
      <c r="D747" s="460">
        <v>91</v>
      </c>
      <c r="E747" s="575" t="s">
        <v>2633</v>
      </c>
      <c r="F747" s="608" t="s">
        <v>2634</v>
      </c>
      <c r="G747" s="576">
        <v>12</v>
      </c>
      <c r="H747" s="576" t="s">
        <v>1</v>
      </c>
      <c r="I747" s="576">
        <v>24</v>
      </c>
      <c r="J747" s="454">
        <v>24</v>
      </c>
      <c r="K747" s="538"/>
      <c r="L747" s="751"/>
      <c r="M747" s="752"/>
      <c r="N747" s="752"/>
      <c r="O747" s="752"/>
      <c r="P747" s="752"/>
      <c r="Q747" s="752"/>
      <c r="R747" s="752"/>
      <c r="S747" s="752"/>
      <c r="T747" s="752"/>
      <c r="U747" s="753"/>
      <c r="V747" s="752"/>
      <c r="W747" s="466"/>
      <c r="X747" s="466"/>
      <c r="Y747" s="466"/>
      <c r="Z747" s="466"/>
      <c r="AA747" s="466"/>
      <c r="AB747" s="466"/>
      <c r="AC747" s="466"/>
      <c r="AD747" s="466"/>
      <c r="AE747" s="466"/>
      <c r="AF747" s="466"/>
      <c r="AG747" s="2795" t="s">
        <v>2635</v>
      </c>
      <c r="AH747" s="4688" t="s">
        <v>2715</v>
      </c>
      <c r="AI747" s="3016" t="s">
        <v>2716</v>
      </c>
      <c r="AJ747" s="3016" t="s">
        <v>2638</v>
      </c>
      <c r="AK747" s="3016"/>
      <c r="AL747" s="2795" t="s">
        <v>1558</v>
      </c>
      <c r="AM747" s="5023">
        <v>24700000</v>
      </c>
      <c r="AN747" s="5023">
        <v>24700000</v>
      </c>
      <c r="AO747" s="2795" t="s">
        <v>250</v>
      </c>
      <c r="AP747" s="3016"/>
      <c r="AQ747" s="4688" t="s">
        <v>2539</v>
      </c>
      <c r="AR747" s="4688">
        <v>2201130105</v>
      </c>
      <c r="AS747" s="5019"/>
      <c r="AT747" s="2795"/>
      <c r="AU747" s="1524"/>
      <c r="AV747" s="5020"/>
      <c r="AW747" s="5021" t="s">
        <v>2716</v>
      </c>
      <c r="AX747" s="5021" t="s">
        <v>2717</v>
      </c>
      <c r="AY747" s="5022"/>
      <c r="AZ747" s="5021" t="s">
        <v>2718</v>
      </c>
      <c r="BA747" s="5021" t="s">
        <v>819</v>
      </c>
      <c r="BB747" s="5060" t="s">
        <v>2719</v>
      </c>
      <c r="BC747" s="5061" t="s">
        <v>2720</v>
      </c>
      <c r="BD747" s="5060" t="s">
        <v>2721</v>
      </c>
      <c r="BE747" s="5062">
        <v>42793</v>
      </c>
      <c r="BF747" s="5023">
        <v>24700000</v>
      </c>
      <c r="BG747" s="4979">
        <v>2017000304</v>
      </c>
      <c r="BH747" s="5062">
        <v>42793</v>
      </c>
      <c r="BI747" s="5023">
        <v>24700000</v>
      </c>
      <c r="BJ747" s="5024" t="s">
        <v>2716</v>
      </c>
      <c r="BK747" s="3016" t="s">
        <v>2717</v>
      </c>
      <c r="BL747" s="2024">
        <f t="shared" si="109"/>
        <v>0</v>
      </c>
      <c r="BM747" s="2025"/>
      <c r="BN747" s="1902"/>
      <c r="BO747" s="1878"/>
      <c r="BP747" s="1878"/>
      <c r="BQ747" s="1915"/>
      <c r="BR747" s="2105"/>
      <c r="BS747" s="2106"/>
      <c r="BT747" s="2106"/>
      <c r="BU747" s="2106"/>
      <c r="BV747" s="2106"/>
      <c r="BW747" s="2106"/>
      <c r="BX747" s="2106"/>
      <c r="BY747" s="2106"/>
      <c r="BZ747" s="2106"/>
      <c r="CA747" s="2106"/>
      <c r="CB747" s="2106"/>
      <c r="CC747" s="2106"/>
      <c r="CD747" s="2028"/>
    </row>
    <row r="748" spans="1:82" ht="22.5" customHeight="1" x14ac:dyDescent="0.2">
      <c r="A748" s="748" t="s">
        <v>161</v>
      </c>
      <c r="B748" s="749" t="s">
        <v>2569</v>
      </c>
      <c r="C748" s="750" t="s">
        <v>2570</v>
      </c>
      <c r="D748" s="460">
        <v>91</v>
      </c>
      <c r="E748" s="575" t="s">
        <v>2633</v>
      </c>
      <c r="F748" s="608" t="s">
        <v>2634</v>
      </c>
      <c r="G748" s="576">
        <v>12</v>
      </c>
      <c r="H748" s="576" t="s">
        <v>1</v>
      </c>
      <c r="I748" s="576">
        <v>24</v>
      </c>
      <c r="J748" s="454">
        <v>24</v>
      </c>
      <c r="K748" s="538"/>
      <c r="L748" s="751"/>
      <c r="M748" s="752"/>
      <c r="N748" s="752"/>
      <c r="O748" s="752"/>
      <c r="P748" s="752"/>
      <c r="Q748" s="752"/>
      <c r="R748" s="752"/>
      <c r="S748" s="752"/>
      <c r="T748" s="752"/>
      <c r="U748" s="753"/>
      <c r="V748" s="752"/>
      <c r="W748" s="466"/>
      <c r="X748" s="466"/>
      <c r="Y748" s="466"/>
      <c r="Z748" s="466"/>
      <c r="AA748" s="466"/>
      <c r="AB748" s="466"/>
      <c r="AC748" s="466"/>
      <c r="AD748" s="466"/>
      <c r="AE748" s="466"/>
      <c r="AF748" s="466"/>
      <c r="AG748" s="2795" t="s">
        <v>2635</v>
      </c>
      <c r="AH748" s="4688" t="s">
        <v>2715</v>
      </c>
      <c r="AI748" s="3016" t="s">
        <v>2716</v>
      </c>
      <c r="AJ748" s="3016" t="s">
        <v>2638</v>
      </c>
      <c r="AK748" s="3016"/>
      <c r="AL748" s="2795" t="s">
        <v>1558</v>
      </c>
      <c r="AM748" s="5023">
        <v>22258500</v>
      </c>
      <c r="AN748" s="5023">
        <v>22258500</v>
      </c>
      <c r="AO748" s="2795" t="s">
        <v>250</v>
      </c>
      <c r="AP748" s="3016"/>
      <c r="AQ748" s="4688" t="s">
        <v>2539</v>
      </c>
      <c r="AR748" s="4688">
        <v>2201130105</v>
      </c>
      <c r="AS748" s="5019"/>
      <c r="AT748" s="2795"/>
      <c r="AU748" s="1524"/>
      <c r="AV748" s="5020"/>
      <c r="AW748" s="5021" t="s">
        <v>2716</v>
      </c>
      <c r="AX748" s="5021" t="s">
        <v>2717</v>
      </c>
      <c r="AY748" s="5022"/>
      <c r="AZ748" s="5021" t="s">
        <v>2722</v>
      </c>
      <c r="BA748" s="5021" t="s">
        <v>819</v>
      </c>
      <c r="BB748" s="5060" t="s">
        <v>2723</v>
      </c>
      <c r="BC748" s="5061" t="s">
        <v>2724</v>
      </c>
      <c r="BD748" s="5060" t="s">
        <v>2725</v>
      </c>
      <c r="BE748" s="5062">
        <v>42793</v>
      </c>
      <c r="BF748" s="5023">
        <v>22258500</v>
      </c>
      <c r="BG748" s="4979">
        <v>2017000315</v>
      </c>
      <c r="BH748" s="5062">
        <v>42793</v>
      </c>
      <c r="BI748" s="5023">
        <v>22258500</v>
      </c>
      <c r="BJ748" s="5024" t="s">
        <v>2716</v>
      </c>
      <c r="BK748" s="3016" t="s">
        <v>2717</v>
      </c>
      <c r="BL748" s="2024">
        <f t="shared" si="109"/>
        <v>0</v>
      </c>
      <c r="BM748" s="2025"/>
      <c r="BN748" s="1902"/>
      <c r="BO748" s="1878"/>
      <c r="BP748" s="1878"/>
      <c r="BQ748" s="1915"/>
      <c r="BR748" s="2105"/>
      <c r="BS748" s="2106"/>
      <c r="BT748" s="2106"/>
      <c r="BU748" s="2106"/>
      <c r="BV748" s="2106"/>
      <c r="BW748" s="2106"/>
      <c r="BX748" s="2106"/>
      <c r="BY748" s="2106"/>
      <c r="BZ748" s="2106"/>
      <c r="CA748" s="2106"/>
      <c r="CB748" s="2106"/>
      <c r="CC748" s="2106"/>
      <c r="CD748" s="2028"/>
    </row>
    <row r="749" spans="1:82" ht="22.5" customHeight="1" x14ac:dyDescent="0.2">
      <c r="A749" s="748" t="s">
        <v>161</v>
      </c>
      <c r="B749" s="749" t="s">
        <v>2569</v>
      </c>
      <c r="C749" s="750" t="s">
        <v>2570</v>
      </c>
      <c r="D749" s="460">
        <v>91</v>
      </c>
      <c r="E749" s="575" t="s">
        <v>2633</v>
      </c>
      <c r="F749" s="608" t="s">
        <v>2634</v>
      </c>
      <c r="G749" s="576">
        <v>12</v>
      </c>
      <c r="H749" s="576" t="s">
        <v>1</v>
      </c>
      <c r="I749" s="576">
        <v>24</v>
      </c>
      <c r="J749" s="454">
        <v>24</v>
      </c>
      <c r="K749" s="538"/>
      <c r="L749" s="751"/>
      <c r="M749" s="752"/>
      <c r="N749" s="752"/>
      <c r="O749" s="752"/>
      <c r="P749" s="752"/>
      <c r="Q749" s="752"/>
      <c r="R749" s="752"/>
      <c r="S749" s="752"/>
      <c r="T749" s="752"/>
      <c r="U749" s="753"/>
      <c r="V749" s="752"/>
      <c r="W749" s="466"/>
      <c r="X749" s="466"/>
      <c r="Y749" s="466"/>
      <c r="Z749" s="466"/>
      <c r="AA749" s="466"/>
      <c r="AB749" s="466"/>
      <c r="AC749" s="466"/>
      <c r="AD749" s="466"/>
      <c r="AE749" s="466"/>
      <c r="AF749" s="466"/>
      <c r="AG749" s="2795" t="s">
        <v>2635</v>
      </c>
      <c r="AH749" s="4688" t="s">
        <v>2726</v>
      </c>
      <c r="AI749" s="3016" t="s">
        <v>2727</v>
      </c>
      <c r="AJ749" s="3016" t="s">
        <v>2638</v>
      </c>
      <c r="AK749" s="3016"/>
      <c r="AL749" s="2795" t="s">
        <v>1558</v>
      </c>
      <c r="AM749" s="5023">
        <v>22258500</v>
      </c>
      <c r="AN749" s="5023">
        <v>22258500</v>
      </c>
      <c r="AO749" s="2795" t="s">
        <v>250</v>
      </c>
      <c r="AP749" s="3016"/>
      <c r="AQ749" s="4688" t="s">
        <v>2539</v>
      </c>
      <c r="AR749" s="4688">
        <v>2201130105</v>
      </c>
      <c r="AS749" s="5019"/>
      <c r="AT749" s="2795"/>
      <c r="AU749" s="1524"/>
      <c r="AV749" s="5020"/>
      <c r="AW749" s="5021" t="s">
        <v>2727</v>
      </c>
      <c r="AX749" s="5021" t="s">
        <v>2728</v>
      </c>
      <c r="AY749" s="5022"/>
      <c r="AZ749" s="5021" t="s">
        <v>2729</v>
      </c>
      <c r="BA749" s="5021" t="s">
        <v>819</v>
      </c>
      <c r="BB749" s="5060" t="s">
        <v>2730</v>
      </c>
      <c r="BC749" s="5061" t="s">
        <v>2731</v>
      </c>
      <c r="BD749" s="5060" t="s">
        <v>2732</v>
      </c>
      <c r="BE749" s="5062">
        <v>42801</v>
      </c>
      <c r="BF749" s="5023">
        <v>22258500</v>
      </c>
      <c r="BG749" s="4979">
        <v>2017000376</v>
      </c>
      <c r="BH749" s="5062">
        <v>42801</v>
      </c>
      <c r="BI749" s="5023">
        <v>22258500</v>
      </c>
      <c r="BJ749" s="5024" t="s">
        <v>2727</v>
      </c>
      <c r="BK749" s="3016" t="s">
        <v>2728</v>
      </c>
      <c r="BL749" s="2024">
        <f t="shared" si="109"/>
        <v>0</v>
      </c>
      <c r="BM749" s="2025"/>
      <c r="BN749" s="1902"/>
      <c r="BO749" s="1878"/>
      <c r="BP749" s="1878"/>
      <c r="BQ749" s="1915"/>
      <c r="BR749" s="2105"/>
      <c r="BS749" s="2106"/>
      <c r="BT749" s="2106"/>
      <c r="BU749" s="2106"/>
      <c r="BV749" s="2106"/>
      <c r="BW749" s="2106"/>
      <c r="BX749" s="2106"/>
      <c r="BY749" s="2106"/>
      <c r="BZ749" s="2106"/>
      <c r="CA749" s="2106"/>
      <c r="CB749" s="2106"/>
      <c r="CC749" s="2106"/>
      <c r="CD749" s="2028"/>
    </row>
    <row r="750" spans="1:82" ht="23.25" customHeight="1" x14ac:dyDescent="0.2">
      <c r="A750" s="748" t="s">
        <v>161</v>
      </c>
      <c r="B750" s="749" t="s">
        <v>2569</v>
      </c>
      <c r="C750" s="750" t="s">
        <v>2570</v>
      </c>
      <c r="D750" s="460">
        <v>91</v>
      </c>
      <c r="E750" s="575" t="s">
        <v>2633</v>
      </c>
      <c r="F750" s="608" t="s">
        <v>2634</v>
      </c>
      <c r="G750" s="576">
        <v>12</v>
      </c>
      <c r="H750" s="576" t="s">
        <v>1</v>
      </c>
      <c r="I750" s="576">
        <v>24</v>
      </c>
      <c r="J750" s="454">
        <v>24</v>
      </c>
      <c r="K750" s="538"/>
      <c r="L750" s="751"/>
      <c r="M750" s="752"/>
      <c r="N750" s="752"/>
      <c r="O750" s="752"/>
      <c r="P750" s="752"/>
      <c r="Q750" s="752"/>
      <c r="R750" s="752"/>
      <c r="S750" s="752"/>
      <c r="T750" s="752"/>
      <c r="U750" s="753"/>
      <c r="V750" s="752"/>
      <c r="W750" s="466"/>
      <c r="X750" s="466"/>
      <c r="Y750" s="466"/>
      <c r="Z750" s="466"/>
      <c r="AA750" s="466"/>
      <c r="AB750" s="466"/>
      <c r="AC750" s="466"/>
      <c r="AD750" s="466"/>
      <c r="AE750" s="466"/>
      <c r="AF750" s="466"/>
      <c r="AG750" s="2795" t="s">
        <v>2635</v>
      </c>
      <c r="AH750" s="4688" t="s">
        <v>2733</v>
      </c>
      <c r="AI750" s="5063" t="s">
        <v>2734</v>
      </c>
      <c r="AJ750" s="3016" t="s">
        <v>269</v>
      </c>
      <c r="AK750" s="3016"/>
      <c r="AL750" s="2795" t="s">
        <v>1558</v>
      </c>
      <c r="AM750" s="5023">
        <v>22258500</v>
      </c>
      <c r="AN750" s="5023">
        <v>22258500</v>
      </c>
      <c r="AO750" s="2795" t="s">
        <v>250</v>
      </c>
      <c r="AP750" s="3016"/>
      <c r="AQ750" s="4688" t="s">
        <v>2539</v>
      </c>
      <c r="AR750" s="4688">
        <v>2201130105</v>
      </c>
      <c r="AS750" s="5019"/>
      <c r="AT750" s="2795"/>
      <c r="AU750" s="1524"/>
      <c r="AV750" s="5020"/>
      <c r="AW750" s="5021" t="s">
        <v>2734</v>
      </c>
      <c r="AX750" s="5021" t="s">
        <v>2540</v>
      </c>
      <c r="AY750" s="5022"/>
      <c r="AZ750" s="5021" t="s">
        <v>2735</v>
      </c>
      <c r="BA750" s="5021" t="s">
        <v>819</v>
      </c>
      <c r="BB750" s="5060" t="s">
        <v>2736</v>
      </c>
      <c r="BC750" s="5061" t="s">
        <v>2733</v>
      </c>
      <c r="BD750" s="5060" t="s">
        <v>2737</v>
      </c>
      <c r="BE750" s="5062">
        <v>42811</v>
      </c>
      <c r="BF750" s="5023">
        <v>22258500</v>
      </c>
      <c r="BG750" s="4979">
        <v>2017000446</v>
      </c>
      <c r="BH750" s="5062">
        <v>42811</v>
      </c>
      <c r="BI750" s="5023">
        <v>22258500</v>
      </c>
      <c r="BJ750" s="5024" t="s">
        <v>2734</v>
      </c>
      <c r="BK750" s="3016" t="s">
        <v>2540</v>
      </c>
      <c r="BL750" s="2024">
        <f t="shared" si="109"/>
        <v>0</v>
      </c>
      <c r="BM750" s="2025"/>
      <c r="BN750" s="1902"/>
      <c r="BO750" s="1878"/>
      <c r="BP750" s="1878"/>
      <c r="BQ750" s="1915"/>
      <c r="BR750" s="2105"/>
      <c r="BS750" s="2106"/>
      <c r="BT750" s="2106"/>
      <c r="BU750" s="2106"/>
      <c r="BV750" s="2106"/>
      <c r="BW750" s="2106"/>
      <c r="BX750" s="2106"/>
      <c r="BY750" s="2106"/>
      <c r="BZ750" s="2106"/>
      <c r="CA750" s="2106"/>
      <c r="CB750" s="2106"/>
      <c r="CC750" s="2106"/>
      <c r="CD750" s="2028"/>
    </row>
    <row r="751" spans="1:82" ht="19.5" customHeight="1" x14ac:dyDescent="0.2">
      <c r="A751" s="748" t="s">
        <v>161</v>
      </c>
      <c r="B751" s="749" t="s">
        <v>2569</v>
      </c>
      <c r="C751" s="750" t="s">
        <v>2570</v>
      </c>
      <c r="D751" s="460">
        <v>91</v>
      </c>
      <c r="E751" s="575" t="s">
        <v>2633</v>
      </c>
      <c r="F751" s="608" t="s">
        <v>2634</v>
      </c>
      <c r="G751" s="576">
        <v>12</v>
      </c>
      <c r="H751" s="576" t="s">
        <v>1</v>
      </c>
      <c r="I751" s="576">
        <v>24</v>
      </c>
      <c r="J751" s="454">
        <v>24</v>
      </c>
      <c r="K751" s="538"/>
      <c r="L751" s="751"/>
      <c r="M751" s="752"/>
      <c r="N751" s="752"/>
      <c r="O751" s="752"/>
      <c r="P751" s="752"/>
      <c r="Q751" s="752"/>
      <c r="R751" s="752"/>
      <c r="S751" s="752"/>
      <c r="T751" s="752"/>
      <c r="U751" s="753"/>
      <c r="V751" s="752"/>
      <c r="W751" s="466"/>
      <c r="X751" s="466"/>
      <c r="Y751" s="466"/>
      <c r="Z751" s="466"/>
      <c r="AA751" s="466"/>
      <c r="AB751" s="466"/>
      <c r="AC751" s="466"/>
      <c r="AD751" s="466"/>
      <c r="AE751" s="466"/>
      <c r="AF751" s="466"/>
      <c r="AG751" s="2795" t="s">
        <v>2635</v>
      </c>
      <c r="AH751" s="4688" t="s">
        <v>2738</v>
      </c>
      <c r="AI751" s="5063" t="s">
        <v>2734</v>
      </c>
      <c r="AJ751" s="3016" t="s">
        <v>269</v>
      </c>
      <c r="AK751" s="3016"/>
      <c r="AL751" s="2795" t="s">
        <v>1558</v>
      </c>
      <c r="AM751" s="5023">
        <v>22258500</v>
      </c>
      <c r="AN751" s="5023">
        <v>22258500</v>
      </c>
      <c r="AO751" s="2795" t="s">
        <v>250</v>
      </c>
      <c r="AP751" s="3016"/>
      <c r="AQ751" s="4688" t="s">
        <v>2539</v>
      </c>
      <c r="AR751" s="4688">
        <v>2201130105</v>
      </c>
      <c r="AS751" s="5019"/>
      <c r="AT751" s="2795"/>
      <c r="AU751" s="1524"/>
      <c r="AV751" s="5020"/>
      <c r="AW751" s="5021" t="s">
        <v>2734</v>
      </c>
      <c r="AX751" s="5021" t="s">
        <v>2540</v>
      </c>
      <c r="AY751" s="5022"/>
      <c r="AZ751" s="5021" t="s">
        <v>2739</v>
      </c>
      <c r="BA751" s="5021" t="s">
        <v>819</v>
      </c>
      <c r="BB751" s="5060" t="s">
        <v>2740</v>
      </c>
      <c r="BC751" s="5061" t="s">
        <v>2738</v>
      </c>
      <c r="BD751" s="5060" t="s">
        <v>2741</v>
      </c>
      <c r="BE751" s="5062">
        <v>42811</v>
      </c>
      <c r="BF751" s="5023">
        <v>22258500</v>
      </c>
      <c r="BG751" s="4979">
        <v>2017000451</v>
      </c>
      <c r="BH751" s="5062">
        <v>42811</v>
      </c>
      <c r="BI751" s="5023">
        <v>22258500</v>
      </c>
      <c r="BJ751" s="5024" t="s">
        <v>2734</v>
      </c>
      <c r="BK751" s="3016" t="s">
        <v>2540</v>
      </c>
      <c r="BL751" s="2024">
        <f t="shared" si="109"/>
        <v>0</v>
      </c>
      <c r="BM751" s="2025"/>
      <c r="BN751" s="1902"/>
      <c r="BO751" s="1878"/>
      <c r="BP751" s="1878"/>
      <c r="BQ751" s="1915"/>
      <c r="BR751" s="2105"/>
      <c r="BS751" s="2106"/>
      <c r="BT751" s="2106"/>
      <c r="BU751" s="2106"/>
      <c r="BV751" s="2106"/>
      <c r="BW751" s="2106"/>
      <c r="BX751" s="2106"/>
      <c r="BY751" s="2106"/>
      <c r="BZ751" s="2106"/>
      <c r="CA751" s="2106"/>
      <c r="CB751" s="2106"/>
      <c r="CC751" s="2106"/>
      <c r="CD751" s="2028"/>
    </row>
    <row r="752" spans="1:82" ht="29.25" customHeight="1" thickBot="1" x14ac:dyDescent="0.25">
      <c r="A752" s="748" t="s">
        <v>161</v>
      </c>
      <c r="B752" s="749" t="s">
        <v>2569</v>
      </c>
      <c r="C752" s="750" t="s">
        <v>2570</v>
      </c>
      <c r="D752" s="460">
        <v>91</v>
      </c>
      <c r="E752" s="575" t="s">
        <v>2633</v>
      </c>
      <c r="F752" s="608" t="s">
        <v>2634</v>
      </c>
      <c r="G752" s="576">
        <v>12</v>
      </c>
      <c r="H752" s="576" t="s">
        <v>1</v>
      </c>
      <c r="I752" s="576">
        <v>24</v>
      </c>
      <c r="J752" s="454">
        <v>24</v>
      </c>
      <c r="K752" s="538"/>
      <c r="L752" s="751"/>
      <c r="M752" s="752"/>
      <c r="N752" s="752"/>
      <c r="O752" s="752"/>
      <c r="P752" s="752"/>
      <c r="Q752" s="752"/>
      <c r="R752" s="752"/>
      <c r="S752" s="752"/>
      <c r="T752" s="752"/>
      <c r="U752" s="753"/>
      <c r="V752" s="752"/>
      <c r="W752" s="466"/>
      <c r="X752" s="466"/>
      <c r="Y752" s="466"/>
      <c r="Z752" s="466"/>
      <c r="AA752" s="466"/>
      <c r="AB752" s="466"/>
      <c r="AC752" s="466"/>
      <c r="AD752" s="466"/>
      <c r="AE752" s="466"/>
      <c r="AF752" s="466"/>
      <c r="AG752" s="2795" t="s">
        <v>2635</v>
      </c>
      <c r="AH752" s="4688" t="s">
        <v>2742</v>
      </c>
      <c r="AI752" s="5063" t="s">
        <v>2734</v>
      </c>
      <c r="AJ752" s="3016" t="s">
        <v>269</v>
      </c>
      <c r="AK752" s="3016"/>
      <c r="AL752" s="2795" t="s">
        <v>1558</v>
      </c>
      <c r="AM752" s="5023">
        <v>12355306</v>
      </c>
      <c r="AN752" s="5023">
        <v>12355306</v>
      </c>
      <c r="AO752" s="2795" t="s">
        <v>250</v>
      </c>
      <c r="AP752" s="3016"/>
      <c r="AQ752" s="4688" t="s">
        <v>2539</v>
      </c>
      <c r="AR752" s="4688">
        <v>2201130105</v>
      </c>
      <c r="AS752" s="5019"/>
      <c r="AT752" s="2795"/>
      <c r="AU752" s="1524"/>
      <c r="AV752" s="5020"/>
      <c r="AW752" s="5021" t="s">
        <v>2734</v>
      </c>
      <c r="AX752" s="5021" t="s">
        <v>2540</v>
      </c>
      <c r="AY752" s="5022"/>
      <c r="AZ752" s="5021" t="s">
        <v>2743</v>
      </c>
      <c r="BA752" s="5021" t="s">
        <v>819</v>
      </c>
      <c r="BB752" s="5060" t="s">
        <v>2744</v>
      </c>
      <c r="BC752" s="5061" t="s">
        <v>2742</v>
      </c>
      <c r="BD752" s="5060" t="s">
        <v>2745</v>
      </c>
      <c r="BE752" s="5062">
        <v>42811</v>
      </c>
      <c r="BF752" s="5023">
        <v>12355306</v>
      </c>
      <c r="BG752" s="4979">
        <v>2017000452</v>
      </c>
      <c r="BH752" s="5062">
        <v>42811</v>
      </c>
      <c r="BI752" s="5023">
        <v>12355306</v>
      </c>
      <c r="BJ752" s="5024" t="s">
        <v>2734</v>
      </c>
      <c r="BK752" s="3016" t="s">
        <v>2540</v>
      </c>
      <c r="BL752" s="2024">
        <f t="shared" si="109"/>
        <v>0</v>
      </c>
      <c r="BM752" s="2169"/>
      <c r="BN752" s="1902"/>
      <c r="BO752" s="1878"/>
      <c r="BP752" s="1878"/>
      <c r="BQ752" s="1915"/>
      <c r="BR752" s="2120"/>
      <c r="BS752" s="1913"/>
      <c r="BT752" s="1913"/>
      <c r="BU752" s="1913"/>
      <c r="BV752" s="1913"/>
      <c r="BW752" s="1913"/>
      <c r="BX752" s="1913"/>
      <c r="BY752" s="1913"/>
      <c r="BZ752" s="1913"/>
      <c r="CA752" s="1913"/>
      <c r="CB752" s="1913"/>
      <c r="CC752" s="1913"/>
      <c r="CD752" s="2039"/>
    </row>
    <row r="753" spans="1:82" ht="29.25" customHeight="1" thickBot="1" x14ac:dyDescent="0.25">
      <c r="A753" s="748" t="s">
        <v>161</v>
      </c>
      <c r="B753" s="749" t="s">
        <v>2569</v>
      </c>
      <c r="C753" s="750" t="s">
        <v>2570</v>
      </c>
      <c r="D753" s="460">
        <v>91</v>
      </c>
      <c r="E753" s="575" t="s">
        <v>2633</v>
      </c>
      <c r="F753" s="608" t="s">
        <v>2634</v>
      </c>
      <c r="G753" s="576">
        <v>12</v>
      </c>
      <c r="H753" s="576" t="s">
        <v>1</v>
      </c>
      <c r="I753" s="576">
        <v>24</v>
      </c>
      <c r="J753" s="454">
        <v>24</v>
      </c>
      <c r="K753" s="806"/>
      <c r="L753" s="817"/>
      <c r="M753" s="770"/>
      <c r="N753" s="770"/>
      <c r="O753" s="770"/>
      <c r="P753" s="770"/>
      <c r="Q753" s="770"/>
      <c r="R753" s="770"/>
      <c r="S753" s="770"/>
      <c r="T753" s="770"/>
      <c r="U753" s="771"/>
      <c r="V753" s="770"/>
      <c r="W753" s="70"/>
      <c r="X753" s="70"/>
      <c r="Y753" s="70"/>
      <c r="Z753" s="70"/>
      <c r="AA753" s="70"/>
      <c r="AB753" s="70"/>
      <c r="AC753" s="70"/>
      <c r="AD753" s="70"/>
      <c r="AE753" s="70"/>
      <c r="AF753" s="70"/>
      <c r="AG753" s="2795" t="s">
        <v>2635</v>
      </c>
      <c r="AH753" s="5031" t="s">
        <v>2746</v>
      </c>
      <c r="AI753" s="5064" t="s">
        <v>2747</v>
      </c>
      <c r="AJ753" s="5034" t="s">
        <v>1627</v>
      </c>
      <c r="AK753" s="5034"/>
      <c r="AL753" s="5045" t="s">
        <v>1558</v>
      </c>
      <c r="AM753" s="5065">
        <v>21087000</v>
      </c>
      <c r="AN753" s="5065">
        <v>21087000</v>
      </c>
      <c r="AO753" s="5045" t="s">
        <v>250</v>
      </c>
      <c r="AP753" s="5034"/>
      <c r="AQ753" s="4688" t="s">
        <v>2539</v>
      </c>
      <c r="AR753" s="4688">
        <v>2201130105</v>
      </c>
      <c r="AS753" s="5066"/>
      <c r="AT753" s="5045"/>
      <c r="AU753" s="5067"/>
      <c r="AV753" s="5068"/>
      <c r="AW753" s="5038" t="s">
        <v>2747</v>
      </c>
      <c r="AX753" s="5038" t="s">
        <v>2748</v>
      </c>
      <c r="AY753" s="5033"/>
      <c r="AZ753" s="5021" t="s">
        <v>2749</v>
      </c>
      <c r="BA753" s="5038" t="s">
        <v>819</v>
      </c>
      <c r="BB753" s="5069" t="s">
        <v>2750</v>
      </c>
      <c r="BC753" s="5070" t="s">
        <v>2746</v>
      </c>
      <c r="BD753" s="5069" t="s">
        <v>2751</v>
      </c>
      <c r="BE753" s="5071">
        <v>42786</v>
      </c>
      <c r="BF753" s="5065">
        <v>21087000</v>
      </c>
      <c r="BG753" s="5072">
        <v>2017000629</v>
      </c>
      <c r="BH753" s="5071">
        <v>42837</v>
      </c>
      <c r="BI753" s="5065">
        <v>21087000</v>
      </c>
      <c r="BJ753" s="5042" t="s">
        <v>2752</v>
      </c>
      <c r="BK753" s="5034" t="s">
        <v>2753</v>
      </c>
      <c r="BL753" s="2307"/>
      <c r="BM753" s="2308"/>
      <c r="BN753" s="1902"/>
      <c r="BO753" s="1878"/>
      <c r="BP753" s="1878"/>
      <c r="BQ753" s="1915"/>
      <c r="BR753" s="2313"/>
      <c r="BS753" s="1921"/>
      <c r="BT753" s="1921"/>
      <c r="BU753" s="1921"/>
      <c r="BV753" s="1921"/>
      <c r="BW753" s="1921"/>
      <c r="BX753" s="1921"/>
      <c r="BY753" s="1921"/>
      <c r="BZ753" s="1921"/>
      <c r="CA753" s="1921"/>
      <c r="CB753" s="1921"/>
      <c r="CC753" s="2310"/>
      <c r="CD753" s="2311"/>
    </row>
    <row r="754" spans="1:82" ht="21" customHeight="1" x14ac:dyDescent="0.2">
      <c r="A754" s="59" t="s">
        <v>161</v>
      </c>
      <c r="B754" s="71" t="s">
        <v>2569</v>
      </c>
      <c r="C754" s="66" t="s">
        <v>2570</v>
      </c>
      <c r="D754" s="163">
        <v>92</v>
      </c>
      <c r="E754" s="47" t="s">
        <v>2754</v>
      </c>
      <c r="F754" s="67" t="s">
        <v>2755</v>
      </c>
      <c r="G754" s="49">
        <v>13</v>
      </c>
      <c r="H754" s="49" t="s">
        <v>1</v>
      </c>
      <c r="I754" s="939">
        <v>20</v>
      </c>
      <c r="J754" s="493">
        <v>20</v>
      </c>
      <c r="K754" s="1077" t="s">
        <v>2524</v>
      </c>
      <c r="L754" s="744">
        <f>+M754+N754+O754+P754+Q754+R754+S754+T754</f>
        <v>190898290</v>
      </c>
      <c r="M754" s="455">
        <v>190898290</v>
      </c>
      <c r="N754" s="455"/>
      <c r="O754" s="455"/>
      <c r="P754" s="455"/>
      <c r="Q754" s="455"/>
      <c r="R754" s="455"/>
      <c r="S754" s="746"/>
      <c r="T754" s="746"/>
      <c r="U754" s="747">
        <f t="shared" si="118"/>
        <v>190898290</v>
      </c>
      <c r="V754" s="495">
        <v>190898290</v>
      </c>
      <c r="W754" s="495"/>
      <c r="X754" s="495"/>
      <c r="Y754" s="495"/>
      <c r="Z754" s="495"/>
      <c r="AA754" s="52"/>
      <c r="AB754" s="52"/>
      <c r="AC754" s="52"/>
      <c r="AD754" s="52"/>
      <c r="AE754" s="52"/>
      <c r="AF754" s="52"/>
      <c r="AG754" s="1520">
        <v>80111601</v>
      </c>
      <c r="AH754" s="4638" t="s">
        <v>2756</v>
      </c>
      <c r="AI754" s="4639" t="s">
        <v>2559</v>
      </c>
      <c r="AJ754" s="4639" t="s">
        <v>2757</v>
      </c>
      <c r="AK754" s="4639"/>
      <c r="AL754" s="1520" t="s">
        <v>1558</v>
      </c>
      <c r="AM754" s="5073">
        <v>15500000</v>
      </c>
      <c r="AN754" s="5073">
        <v>15500000</v>
      </c>
      <c r="AO754" s="1520" t="s">
        <v>250</v>
      </c>
      <c r="AP754" s="4639"/>
      <c r="AQ754" s="4638" t="s">
        <v>2539</v>
      </c>
      <c r="AR754" s="4641">
        <v>2201130107</v>
      </c>
      <c r="AS754" s="5016" t="s">
        <v>2758</v>
      </c>
      <c r="AT754" s="1520" t="s">
        <v>2759</v>
      </c>
      <c r="AU754" s="2464">
        <v>100</v>
      </c>
      <c r="AV754" s="5017">
        <v>100</v>
      </c>
      <c r="AW754" s="1527" t="s">
        <v>2559</v>
      </c>
      <c r="AX754" s="1527" t="s">
        <v>2534</v>
      </c>
      <c r="AY754" s="5018">
        <f>SUBTOTAL(9,BF754:BF765)</f>
        <v>182428294</v>
      </c>
      <c r="AZ754" s="4690" t="s">
        <v>2760</v>
      </c>
      <c r="BA754" s="1527" t="s">
        <v>819</v>
      </c>
      <c r="BB754" s="5057" t="s">
        <v>2761</v>
      </c>
      <c r="BC754" s="5058" t="s">
        <v>2756</v>
      </c>
      <c r="BD754" s="1527" t="s">
        <v>2762</v>
      </c>
      <c r="BE754" s="5074">
        <v>42779</v>
      </c>
      <c r="BF754" s="4640">
        <v>15500000</v>
      </c>
      <c r="BG754" s="4648">
        <v>2017000199</v>
      </c>
      <c r="BH754" s="5074">
        <v>42779</v>
      </c>
      <c r="BI754" s="4640">
        <v>15500000</v>
      </c>
      <c r="BJ754" s="4647" t="s">
        <v>2559</v>
      </c>
      <c r="BK754" s="4639" t="s">
        <v>2534</v>
      </c>
      <c r="BL754" s="1859">
        <f t="shared" si="109"/>
        <v>0</v>
      </c>
      <c r="BM754" s="2196">
        <f>L754-(BI754+BI755+BI756+BI757+BI758+BI759)</f>
        <v>92338290</v>
      </c>
      <c r="BN754" s="1902"/>
      <c r="BO754" s="1878"/>
      <c r="BP754" s="1878"/>
      <c r="BQ754" s="1915"/>
      <c r="BR754" s="2045"/>
      <c r="BS754" s="1861"/>
      <c r="BT754" s="1861"/>
      <c r="BU754" s="1861"/>
      <c r="BV754" s="1861"/>
      <c r="BW754" s="1861"/>
      <c r="BX754" s="1861"/>
      <c r="BY754" s="1861"/>
      <c r="BZ754" s="1861"/>
      <c r="CA754" s="1861"/>
      <c r="CB754" s="1861"/>
      <c r="CC754" s="1862"/>
      <c r="CD754" s="1863" t="s">
        <v>2511</v>
      </c>
    </row>
    <row r="755" spans="1:82" ht="21" customHeight="1" x14ac:dyDescent="0.2">
      <c r="A755" s="62" t="s">
        <v>161</v>
      </c>
      <c r="B755" s="749" t="s">
        <v>2569</v>
      </c>
      <c r="C755" s="1005" t="s">
        <v>2570</v>
      </c>
      <c r="D755" s="460">
        <v>92</v>
      </c>
      <c r="E755" s="575" t="s">
        <v>2754</v>
      </c>
      <c r="F755" s="608" t="s">
        <v>2755</v>
      </c>
      <c r="G755" s="576">
        <v>13</v>
      </c>
      <c r="H755" s="576" t="s">
        <v>1</v>
      </c>
      <c r="I755" s="941">
        <v>20</v>
      </c>
      <c r="J755" s="454">
        <v>20</v>
      </c>
      <c r="K755" s="25"/>
      <c r="L755" s="790"/>
      <c r="M755" s="791"/>
      <c r="N755" s="791"/>
      <c r="O755" s="791"/>
      <c r="P755" s="791"/>
      <c r="Q755" s="791"/>
      <c r="R755" s="791"/>
      <c r="S755" s="791"/>
      <c r="T755" s="791"/>
      <c r="U755" s="792">
        <f t="shared" si="118"/>
        <v>0</v>
      </c>
      <c r="V755" s="791"/>
      <c r="W755" s="7"/>
      <c r="X755" s="7"/>
      <c r="Y755" s="7"/>
      <c r="Z755" s="7"/>
      <c r="AA755" s="7"/>
      <c r="AB755" s="7"/>
      <c r="AC755" s="7"/>
      <c r="AD755" s="7"/>
      <c r="AE755" s="7"/>
      <c r="AF755" s="7"/>
      <c r="AG755" s="2795">
        <v>80111601</v>
      </c>
      <c r="AH755" s="4685" t="s">
        <v>2763</v>
      </c>
      <c r="AI755" s="3016" t="s">
        <v>2559</v>
      </c>
      <c r="AJ755" s="3016" t="s">
        <v>2757</v>
      </c>
      <c r="AK755" s="4686"/>
      <c r="AL755" s="2512" t="s">
        <v>1558</v>
      </c>
      <c r="AM755" s="5075">
        <v>15500000</v>
      </c>
      <c r="AN755" s="5075">
        <v>15500000</v>
      </c>
      <c r="AO755" s="2795" t="s">
        <v>250</v>
      </c>
      <c r="AP755" s="4686"/>
      <c r="AQ755" s="4685" t="s">
        <v>2539</v>
      </c>
      <c r="AR755" s="5076">
        <v>2201130107</v>
      </c>
      <c r="AS755" s="5077"/>
      <c r="AT755" s="2512"/>
      <c r="AU755" s="2477"/>
      <c r="AV755" s="5078"/>
      <c r="AW755" s="2511" t="s">
        <v>2559</v>
      </c>
      <c r="AX755" s="2511" t="s">
        <v>2534</v>
      </c>
      <c r="AY755" s="5079"/>
      <c r="AZ755" s="4690" t="s">
        <v>2764</v>
      </c>
      <c r="BA755" s="2511" t="s">
        <v>819</v>
      </c>
      <c r="BB755" s="5060" t="s">
        <v>2765</v>
      </c>
      <c r="BC755" s="5061" t="s">
        <v>2763</v>
      </c>
      <c r="BD755" s="5021" t="s">
        <v>2766</v>
      </c>
      <c r="BE755" s="5062">
        <v>42779</v>
      </c>
      <c r="BF755" s="4687">
        <v>15500000</v>
      </c>
      <c r="BG755" s="4693">
        <v>2017000204</v>
      </c>
      <c r="BH755" s="5062">
        <v>42779</v>
      </c>
      <c r="BI755" s="4687">
        <v>15500000</v>
      </c>
      <c r="BJ755" s="4692" t="s">
        <v>2559</v>
      </c>
      <c r="BK755" s="4686" t="s">
        <v>2534</v>
      </c>
      <c r="BL755" s="1876">
        <f t="shared" si="109"/>
        <v>0</v>
      </c>
      <c r="BM755" s="2104"/>
      <c r="BN755" s="1902"/>
      <c r="BO755" s="1878"/>
      <c r="BP755" s="1878"/>
      <c r="BQ755" s="1915"/>
      <c r="BR755" s="2105"/>
      <c r="BS755" s="2106"/>
      <c r="BT755" s="2106"/>
      <c r="BU755" s="2106"/>
      <c r="BV755" s="2106"/>
      <c r="BW755" s="2106"/>
      <c r="BX755" s="2106"/>
      <c r="BY755" s="2106"/>
      <c r="BZ755" s="2106"/>
      <c r="CA755" s="2106"/>
      <c r="CB755" s="2106"/>
      <c r="CC755" s="2107"/>
      <c r="CD755" s="2108" t="s">
        <v>2511</v>
      </c>
    </row>
    <row r="756" spans="1:82" ht="21" customHeight="1" x14ac:dyDescent="0.2">
      <c r="A756" s="62" t="s">
        <v>161</v>
      </c>
      <c r="B756" s="749" t="s">
        <v>2569</v>
      </c>
      <c r="C756" s="1005" t="s">
        <v>2570</v>
      </c>
      <c r="D756" s="460">
        <v>92</v>
      </c>
      <c r="E756" s="575" t="s">
        <v>2754</v>
      </c>
      <c r="F756" s="608" t="s">
        <v>2755</v>
      </c>
      <c r="G756" s="576">
        <v>13</v>
      </c>
      <c r="H756" s="576" t="s">
        <v>1</v>
      </c>
      <c r="I756" s="941">
        <v>20</v>
      </c>
      <c r="J756" s="454">
        <v>20</v>
      </c>
      <c r="K756" s="25"/>
      <c r="L756" s="790"/>
      <c r="M756" s="791"/>
      <c r="N756" s="791"/>
      <c r="O756" s="791"/>
      <c r="P756" s="791"/>
      <c r="Q756" s="791"/>
      <c r="R756" s="791"/>
      <c r="S756" s="791"/>
      <c r="T756" s="791"/>
      <c r="U756" s="792">
        <f t="shared" si="118"/>
        <v>0</v>
      </c>
      <c r="V756" s="791"/>
      <c r="W756" s="7"/>
      <c r="X756" s="7"/>
      <c r="Y756" s="7"/>
      <c r="Z756" s="7"/>
      <c r="AA756" s="7"/>
      <c r="AB756" s="7"/>
      <c r="AC756" s="7"/>
      <c r="AD756" s="7"/>
      <c r="AE756" s="7"/>
      <c r="AF756" s="7"/>
      <c r="AG756" s="2795">
        <v>80111601</v>
      </c>
      <c r="AH756" s="4685" t="s">
        <v>2767</v>
      </c>
      <c r="AI756" s="4686" t="s">
        <v>2768</v>
      </c>
      <c r="AJ756" s="3016" t="s">
        <v>2757</v>
      </c>
      <c r="AK756" s="4686"/>
      <c r="AL756" s="2512" t="s">
        <v>1558</v>
      </c>
      <c r="AM756" s="5075">
        <v>19000000</v>
      </c>
      <c r="AN756" s="5075">
        <v>19000000</v>
      </c>
      <c r="AO756" s="2795" t="s">
        <v>250</v>
      </c>
      <c r="AP756" s="4686"/>
      <c r="AQ756" s="4685" t="s">
        <v>2539</v>
      </c>
      <c r="AR756" s="5076">
        <v>2201130107</v>
      </c>
      <c r="AS756" s="5077"/>
      <c r="AT756" s="2512"/>
      <c r="AU756" s="2477"/>
      <c r="AV756" s="5078"/>
      <c r="AW756" s="2511" t="s">
        <v>2768</v>
      </c>
      <c r="AX756" s="2511" t="s">
        <v>2769</v>
      </c>
      <c r="AY756" s="5079"/>
      <c r="AZ756" s="4690" t="s">
        <v>2770</v>
      </c>
      <c r="BA756" s="2511" t="s">
        <v>819</v>
      </c>
      <c r="BB756" s="5060" t="s">
        <v>2771</v>
      </c>
      <c r="BC756" s="5061" t="s">
        <v>2767</v>
      </c>
      <c r="BD756" s="5021" t="s">
        <v>2772</v>
      </c>
      <c r="BE756" s="5062">
        <v>42779</v>
      </c>
      <c r="BF756" s="4687">
        <v>19000000</v>
      </c>
      <c r="BG756" s="4693">
        <v>2017000207</v>
      </c>
      <c r="BH756" s="5062">
        <v>42779</v>
      </c>
      <c r="BI756" s="4687">
        <v>19000000</v>
      </c>
      <c r="BJ756" s="4692" t="s">
        <v>2768</v>
      </c>
      <c r="BK756" s="4686" t="s">
        <v>2769</v>
      </c>
      <c r="BL756" s="1876">
        <f t="shared" si="109"/>
        <v>0</v>
      </c>
      <c r="BM756" s="2104"/>
      <c r="BN756" s="1902"/>
      <c r="BO756" s="1878"/>
      <c r="BP756" s="1878"/>
      <c r="BQ756" s="1915"/>
      <c r="BR756" s="2105"/>
      <c r="BS756" s="2106"/>
      <c r="BT756" s="2106"/>
      <c r="BU756" s="2106"/>
      <c r="BV756" s="2106"/>
      <c r="BW756" s="2106"/>
      <c r="BX756" s="2106"/>
      <c r="BY756" s="2106"/>
      <c r="BZ756" s="2106"/>
      <c r="CA756" s="2106"/>
      <c r="CB756" s="2106"/>
      <c r="CC756" s="2107"/>
      <c r="CD756" s="2108" t="s">
        <v>2511</v>
      </c>
    </row>
    <row r="757" spans="1:82" ht="21" customHeight="1" x14ac:dyDescent="0.2">
      <c r="A757" s="62" t="s">
        <v>161</v>
      </c>
      <c r="B757" s="749" t="s">
        <v>2569</v>
      </c>
      <c r="C757" s="1005" t="s">
        <v>2570</v>
      </c>
      <c r="D757" s="460">
        <v>92</v>
      </c>
      <c r="E757" s="575" t="s">
        <v>2754</v>
      </c>
      <c r="F757" s="608" t="s">
        <v>2755</v>
      </c>
      <c r="G757" s="576">
        <v>13</v>
      </c>
      <c r="H757" s="576" t="s">
        <v>1</v>
      </c>
      <c r="I757" s="941">
        <v>20</v>
      </c>
      <c r="J757" s="454">
        <v>20</v>
      </c>
      <c r="K757" s="25"/>
      <c r="L757" s="790"/>
      <c r="M757" s="791"/>
      <c r="N757" s="791"/>
      <c r="O757" s="791"/>
      <c r="P757" s="791"/>
      <c r="Q757" s="791"/>
      <c r="R757" s="791"/>
      <c r="S757" s="791"/>
      <c r="T757" s="791"/>
      <c r="U757" s="792">
        <f t="shared" si="118"/>
        <v>0</v>
      </c>
      <c r="V757" s="791"/>
      <c r="W757" s="7"/>
      <c r="X757" s="7"/>
      <c r="Y757" s="7"/>
      <c r="Z757" s="7"/>
      <c r="AA757" s="7"/>
      <c r="AB757" s="7"/>
      <c r="AC757" s="7"/>
      <c r="AD757" s="7"/>
      <c r="AE757" s="7"/>
      <c r="AF757" s="7"/>
      <c r="AG757" s="2795">
        <v>80111601</v>
      </c>
      <c r="AH757" s="4685" t="s">
        <v>2773</v>
      </c>
      <c r="AI757" s="3016" t="s">
        <v>2559</v>
      </c>
      <c r="AJ757" s="3016" t="s">
        <v>2757</v>
      </c>
      <c r="AK757" s="4686"/>
      <c r="AL757" s="2512" t="s">
        <v>1558</v>
      </c>
      <c r="AM757" s="5075">
        <v>17560000</v>
      </c>
      <c r="AN757" s="5075">
        <v>17560000</v>
      </c>
      <c r="AO757" s="2795" t="s">
        <v>250</v>
      </c>
      <c r="AP757" s="4686"/>
      <c r="AQ757" s="4685" t="s">
        <v>2539</v>
      </c>
      <c r="AR757" s="5076">
        <v>2201130107</v>
      </c>
      <c r="AS757" s="5077"/>
      <c r="AT757" s="2512"/>
      <c r="AU757" s="2477"/>
      <c r="AV757" s="5078"/>
      <c r="AW757" s="2511" t="s">
        <v>2559</v>
      </c>
      <c r="AX757" s="2511" t="s">
        <v>2534</v>
      </c>
      <c r="AY757" s="5079"/>
      <c r="AZ757" s="4690" t="s">
        <v>2774</v>
      </c>
      <c r="BA757" s="2511" t="s">
        <v>819</v>
      </c>
      <c r="BB757" s="5060" t="s">
        <v>2775</v>
      </c>
      <c r="BC757" s="5061" t="s">
        <v>2773</v>
      </c>
      <c r="BD757" s="5021" t="s">
        <v>2776</v>
      </c>
      <c r="BE757" s="5062">
        <v>42779</v>
      </c>
      <c r="BF757" s="4687">
        <v>17560000</v>
      </c>
      <c r="BG757" s="4693">
        <v>2017000210</v>
      </c>
      <c r="BH757" s="5062">
        <v>42779</v>
      </c>
      <c r="BI757" s="4687">
        <v>17560000</v>
      </c>
      <c r="BJ757" s="4692" t="s">
        <v>2559</v>
      </c>
      <c r="BK757" s="4686" t="s">
        <v>2534</v>
      </c>
      <c r="BL757" s="1876">
        <f t="shared" si="109"/>
        <v>0</v>
      </c>
      <c r="BM757" s="2104"/>
      <c r="BN757" s="1902"/>
      <c r="BO757" s="1878"/>
      <c r="BP757" s="1878"/>
      <c r="BQ757" s="1915"/>
      <c r="BR757" s="2105"/>
      <c r="BS757" s="2106"/>
      <c r="BT757" s="2106"/>
      <c r="BU757" s="2106"/>
      <c r="BV757" s="2106"/>
      <c r="BW757" s="2106"/>
      <c r="BX757" s="2106"/>
      <c r="BY757" s="2106"/>
      <c r="BZ757" s="2106"/>
      <c r="CA757" s="2106"/>
      <c r="CB757" s="2106"/>
      <c r="CC757" s="2107"/>
      <c r="CD757" s="2108" t="s">
        <v>2511</v>
      </c>
    </row>
    <row r="758" spans="1:82" ht="21" customHeight="1" x14ac:dyDescent="0.2">
      <c r="A758" s="62" t="s">
        <v>161</v>
      </c>
      <c r="B758" s="749" t="s">
        <v>2569</v>
      </c>
      <c r="C758" s="1005" t="s">
        <v>2570</v>
      </c>
      <c r="D758" s="460">
        <v>92</v>
      </c>
      <c r="E758" s="575" t="s">
        <v>2754</v>
      </c>
      <c r="F758" s="608" t="s">
        <v>2755</v>
      </c>
      <c r="G758" s="576">
        <v>13</v>
      </c>
      <c r="H758" s="576" t="s">
        <v>1</v>
      </c>
      <c r="I758" s="941">
        <v>20</v>
      </c>
      <c r="J758" s="454">
        <v>20</v>
      </c>
      <c r="K758" s="25"/>
      <c r="L758" s="790"/>
      <c r="M758" s="791"/>
      <c r="N758" s="791"/>
      <c r="O758" s="791"/>
      <c r="P758" s="791"/>
      <c r="Q758" s="791"/>
      <c r="R758" s="791"/>
      <c r="S758" s="791"/>
      <c r="T758" s="791"/>
      <c r="U758" s="792">
        <f t="shared" si="118"/>
        <v>0</v>
      </c>
      <c r="V758" s="791"/>
      <c r="W758" s="7"/>
      <c r="X758" s="7"/>
      <c r="Y758" s="7"/>
      <c r="Z758" s="7"/>
      <c r="AA758" s="7"/>
      <c r="AB758" s="7"/>
      <c r="AC758" s="7"/>
      <c r="AD758" s="7"/>
      <c r="AE758" s="7"/>
      <c r="AF758" s="7"/>
      <c r="AG758" s="2795">
        <v>80111601</v>
      </c>
      <c r="AH758" s="4685" t="s">
        <v>2777</v>
      </c>
      <c r="AI758" s="4686" t="s">
        <v>2778</v>
      </c>
      <c r="AJ758" s="4686" t="s">
        <v>2779</v>
      </c>
      <c r="AK758" s="4686"/>
      <c r="AL758" s="2512" t="s">
        <v>1558</v>
      </c>
      <c r="AM758" s="5075">
        <v>15500000</v>
      </c>
      <c r="AN758" s="5075">
        <v>15500000</v>
      </c>
      <c r="AO758" s="2795" t="s">
        <v>250</v>
      </c>
      <c r="AP758" s="4686"/>
      <c r="AQ758" s="4685" t="s">
        <v>2539</v>
      </c>
      <c r="AR758" s="5076">
        <v>2201130107</v>
      </c>
      <c r="AS758" s="5077"/>
      <c r="AT758" s="2512"/>
      <c r="AU758" s="2477"/>
      <c r="AV758" s="5078"/>
      <c r="AW758" s="2511" t="s">
        <v>2778</v>
      </c>
      <c r="AX758" s="2511" t="s">
        <v>2769</v>
      </c>
      <c r="AY758" s="5079"/>
      <c r="AZ758" s="4690" t="s">
        <v>2780</v>
      </c>
      <c r="BA758" s="2511" t="s">
        <v>819</v>
      </c>
      <c r="BB758" s="5060" t="s">
        <v>2781</v>
      </c>
      <c r="BC758" s="5061" t="s">
        <v>2777</v>
      </c>
      <c r="BD758" s="5021" t="s">
        <v>2782</v>
      </c>
      <c r="BE758" s="5062">
        <v>42780</v>
      </c>
      <c r="BF758" s="4687">
        <v>15500000</v>
      </c>
      <c r="BG758" s="4693">
        <v>2017000215</v>
      </c>
      <c r="BH758" s="5062">
        <v>42780</v>
      </c>
      <c r="BI758" s="4687">
        <v>15500000</v>
      </c>
      <c r="BJ758" s="4692" t="s">
        <v>2768</v>
      </c>
      <c r="BK758" s="4686" t="s">
        <v>2769</v>
      </c>
      <c r="BL758" s="1876">
        <f t="shared" si="109"/>
        <v>0</v>
      </c>
      <c r="BM758" s="2104"/>
      <c r="BN758" s="1902"/>
      <c r="BO758" s="1878"/>
      <c r="BP758" s="1878"/>
      <c r="BQ758" s="1915"/>
      <c r="BR758" s="2105"/>
      <c r="BS758" s="2106"/>
      <c r="BT758" s="2106"/>
      <c r="BU758" s="2106"/>
      <c r="BV758" s="2106"/>
      <c r="BW758" s="2106"/>
      <c r="BX758" s="2106"/>
      <c r="BY758" s="2106"/>
      <c r="BZ758" s="2106"/>
      <c r="CA758" s="2106"/>
      <c r="CB758" s="2106"/>
      <c r="CC758" s="2107"/>
      <c r="CD758" s="2108" t="s">
        <v>2511</v>
      </c>
    </row>
    <row r="759" spans="1:82" ht="21" customHeight="1" x14ac:dyDescent="0.2">
      <c r="A759" s="62" t="s">
        <v>161</v>
      </c>
      <c r="B759" s="749" t="s">
        <v>2569</v>
      </c>
      <c r="C759" s="1005" t="s">
        <v>2570</v>
      </c>
      <c r="D759" s="460">
        <v>92</v>
      </c>
      <c r="E759" s="575" t="s">
        <v>2754</v>
      </c>
      <c r="F759" s="608" t="s">
        <v>2755</v>
      </c>
      <c r="G759" s="576">
        <v>13</v>
      </c>
      <c r="H759" s="576" t="s">
        <v>1</v>
      </c>
      <c r="I759" s="941">
        <v>20</v>
      </c>
      <c r="J759" s="454">
        <v>20</v>
      </c>
      <c r="K759" s="25"/>
      <c r="L759" s="790"/>
      <c r="M759" s="791"/>
      <c r="N759" s="791"/>
      <c r="O759" s="791"/>
      <c r="P759" s="791"/>
      <c r="Q759" s="791"/>
      <c r="R759" s="791"/>
      <c r="S759" s="791"/>
      <c r="T759" s="791"/>
      <c r="U759" s="792">
        <f t="shared" si="118"/>
        <v>0</v>
      </c>
      <c r="V759" s="791"/>
      <c r="W759" s="7"/>
      <c r="X759" s="7"/>
      <c r="Y759" s="7"/>
      <c r="Z759" s="7"/>
      <c r="AA759" s="7"/>
      <c r="AB759" s="7"/>
      <c r="AC759" s="7"/>
      <c r="AD759" s="7"/>
      <c r="AE759" s="7"/>
      <c r="AF759" s="7"/>
      <c r="AG759" s="2795">
        <v>80111601</v>
      </c>
      <c r="AH759" s="4685" t="s">
        <v>2783</v>
      </c>
      <c r="AI759" s="4686" t="s">
        <v>2778</v>
      </c>
      <c r="AJ759" s="4686" t="s">
        <v>2779</v>
      </c>
      <c r="AK759" s="4686"/>
      <c r="AL759" s="2512" t="s">
        <v>1558</v>
      </c>
      <c r="AM759" s="5075">
        <v>15500000</v>
      </c>
      <c r="AN759" s="5075">
        <v>15500000</v>
      </c>
      <c r="AO759" s="2795" t="s">
        <v>250</v>
      </c>
      <c r="AP759" s="4686"/>
      <c r="AQ759" s="4685" t="s">
        <v>2539</v>
      </c>
      <c r="AR759" s="5076">
        <v>2201130107</v>
      </c>
      <c r="AS759" s="5077"/>
      <c r="AT759" s="2512"/>
      <c r="AU759" s="2477"/>
      <c r="AV759" s="5078"/>
      <c r="AW759" s="2511" t="s">
        <v>2778</v>
      </c>
      <c r="AX759" s="2511" t="s">
        <v>2784</v>
      </c>
      <c r="AY759" s="5079"/>
      <c r="AZ759" s="4690" t="s">
        <v>2785</v>
      </c>
      <c r="BA759" s="2511" t="s">
        <v>819</v>
      </c>
      <c r="BB759" s="5060" t="s">
        <v>2786</v>
      </c>
      <c r="BC759" s="5061" t="s">
        <v>2787</v>
      </c>
      <c r="BD759" s="5021" t="s">
        <v>2788</v>
      </c>
      <c r="BE759" s="5062">
        <v>42780</v>
      </c>
      <c r="BF759" s="4687">
        <v>15500000</v>
      </c>
      <c r="BG759" s="4693">
        <v>2017000218</v>
      </c>
      <c r="BH759" s="5062">
        <v>42780</v>
      </c>
      <c r="BI759" s="4687">
        <v>15500000</v>
      </c>
      <c r="BJ759" s="4692" t="s">
        <v>2778</v>
      </c>
      <c r="BK759" s="4686" t="s">
        <v>2784</v>
      </c>
      <c r="BL759" s="1876">
        <f t="shared" si="109"/>
        <v>0</v>
      </c>
      <c r="BM759" s="2104"/>
      <c r="BN759" s="1902"/>
      <c r="BO759" s="1878"/>
      <c r="BP759" s="1878"/>
      <c r="BQ759" s="1915"/>
      <c r="BR759" s="2105"/>
      <c r="BS759" s="2106"/>
      <c r="BT759" s="2106"/>
      <c r="BU759" s="2106"/>
      <c r="BV759" s="2106"/>
      <c r="BW759" s="2106"/>
      <c r="BX759" s="2106"/>
      <c r="BY759" s="2106"/>
      <c r="BZ759" s="2106"/>
      <c r="CA759" s="2106"/>
      <c r="CB759" s="2106"/>
      <c r="CC759" s="2107"/>
      <c r="CD759" s="2108" t="s">
        <v>2511</v>
      </c>
    </row>
    <row r="760" spans="1:82" ht="22.5" customHeight="1" x14ac:dyDescent="0.2">
      <c r="A760" s="62" t="s">
        <v>161</v>
      </c>
      <c r="B760" s="749" t="s">
        <v>2569</v>
      </c>
      <c r="C760" s="1005" t="s">
        <v>2570</v>
      </c>
      <c r="D760" s="460">
        <v>92</v>
      </c>
      <c r="E760" s="575" t="s">
        <v>2754</v>
      </c>
      <c r="F760" s="608" t="s">
        <v>2755</v>
      </c>
      <c r="G760" s="576">
        <v>13</v>
      </c>
      <c r="H760" s="576" t="s">
        <v>1</v>
      </c>
      <c r="I760" s="941">
        <v>20</v>
      </c>
      <c r="J760" s="454">
        <v>20</v>
      </c>
      <c r="K760" s="25"/>
      <c r="L760" s="790"/>
      <c r="M760" s="791"/>
      <c r="N760" s="791"/>
      <c r="O760" s="791"/>
      <c r="P760" s="791"/>
      <c r="Q760" s="791"/>
      <c r="R760" s="791"/>
      <c r="S760" s="791"/>
      <c r="T760" s="791"/>
      <c r="U760" s="792"/>
      <c r="V760" s="791"/>
      <c r="W760" s="7"/>
      <c r="X760" s="7"/>
      <c r="Y760" s="7"/>
      <c r="Z760" s="7"/>
      <c r="AA760" s="7"/>
      <c r="AB760" s="7"/>
      <c r="AC760" s="7"/>
      <c r="AD760" s="7"/>
      <c r="AE760" s="7"/>
      <c r="AF760" s="7"/>
      <c r="AG760" s="4684">
        <v>80111601</v>
      </c>
      <c r="AH760" s="4685" t="s">
        <v>2789</v>
      </c>
      <c r="AI760" s="4686" t="s">
        <v>2790</v>
      </c>
      <c r="AJ760" s="4686" t="s">
        <v>2779</v>
      </c>
      <c r="AK760" s="4686"/>
      <c r="AL760" s="2512" t="s">
        <v>1558</v>
      </c>
      <c r="AM760" s="5075">
        <v>14000000</v>
      </c>
      <c r="AN760" s="5075">
        <v>14000000</v>
      </c>
      <c r="AO760" s="2795" t="s">
        <v>250</v>
      </c>
      <c r="AP760" s="4686"/>
      <c r="AQ760" s="4685" t="s">
        <v>2539</v>
      </c>
      <c r="AR760" s="5076">
        <v>2201130107</v>
      </c>
      <c r="AS760" s="5077"/>
      <c r="AT760" s="2512"/>
      <c r="AU760" s="2477"/>
      <c r="AV760" s="5078"/>
      <c r="AW760" s="2511" t="s">
        <v>2790</v>
      </c>
      <c r="AX760" s="2511" t="s">
        <v>2791</v>
      </c>
      <c r="AY760" s="5079"/>
      <c r="AZ760" s="4690" t="s">
        <v>2792</v>
      </c>
      <c r="BA760" s="2511" t="s">
        <v>819</v>
      </c>
      <c r="BB760" s="5060" t="s">
        <v>2793</v>
      </c>
      <c r="BC760" s="5061" t="s">
        <v>2794</v>
      </c>
      <c r="BD760" s="5021" t="s">
        <v>2795</v>
      </c>
      <c r="BE760" s="5062">
        <v>42786</v>
      </c>
      <c r="BF760" s="4687">
        <v>14000000</v>
      </c>
      <c r="BG760" s="4693">
        <v>2017000250</v>
      </c>
      <c r="BH760" s="5062">
        <v>42786</v>
      </c>
      <c r="BI760" s="4687">
        <v>14000000</v>
      </c>
      <c r="BJ760" s="4692" t="s">
        <v>2790</v>
      </c>
      <c r="BK760" s="4686" t="s">
        <v>2791</v>
      </c>
      <c r="BL760" s="1876"/>
      <c r="BM760" s="2104"/>
      <c r="BN760" s="1902"/>
      <c r="BO760" s="1878"/>
      <c r="BP760" s="1878"/>
      <c r="BQ760" s="1915"/>
      <c r="BR760" s="2105"/>
      <c r="BS760" s="2106"/>
      <c r="BT760" s="2106"/>
      <c r="BU760" s="2106"/>
      <c r="BV760" s="2106"/>
      <c r="BW760" s="2106"/>
      <c r="BX760" s="2106"/>
      <c r="BY760" s="2106"/>
      <c r="BZ760" s="2106"/>
      <c r="CA760" s="2106"/>
      <c r="CB760" s="2106"/>
      <c r="CC760" s="2107"/>
      <c r="CD760" s="2108"/>
    </row>
    <row r="761" spans="1:82" ht="21" customHeight="1" x14ac:dyDescent="0.2">
      <c r="A761" s="62" t="s">
        <v>161</v>
      </c>
      <c r="B761" s="749" t="s">
        <v>2569</v>
      </c>
      <c r="C761" s="1005" t="s">
        <v>2570</v>
      </c>
      <c r="D761" s="460">
        <v>92</v>
      </c>
      <c r="E761" s="575" t="s">
        <v>2754</v>
      </c>
      <c r="F761" s="608" t="s">
        <v>2755</v>
      </c>
      <c r="G761" s="576">
        <v>13</v>
      </c>
      <c r="H761" s="576" t="s">
        <v>1</v>
      </c>
      <c r="I761" s="941">
        <v>20</v>
      </c>
      <c r="J761" s="454">
        <v>20</v>
      </c>
      <c r="K761" s="25"/>
      <c r="L761" s="790"/>
      <c r="M761" s="791"/>
      <c r="N761" s="791"/>
      <c r="O761" s="791"/>
      <c r="P761" s="791"/>
      <c r="Q761" s="791"/>
      <c r="R761" s="791"/>
      <c r="S761" s="791"/>
      <c r="T761" s="791"/>
      <c r="U761" s="792"/>
      <c r="V761" s="791"/>
      <c r="W761" s="7"/>
      <c r="X761" s="7"/>
      <c r="Y761" s="7"/>
      <c r="Z761" s="7"/>
      <c r="AA761" s="7"/>
      <c r="AB761" s="7"/>
      <c r="AC761" s="7"/>
      <c r="AD761" s="7"/>
      <c r="AE761" s="7"/>
      <c r="AF761" s="7"/>
      <c r="AG761" s="4684">
        <v>72102900</v>
      </c>
      <c r="AH761" s="4685" t="s">
        <v>2796</v>
      </c>
      <c r="AI761" s="4686" t="s">
        <v>2797</v>
      </c>
      <c r="AJ761" s="4686" t="s">
        <v>2779</v>
      </c>
      <c r="AK761" s="4686"/>
      <c r="AL761" s="2512" t="s">
        <v>1558</v>
      </c>
      <c r="AM761" s="5075">
        <v>15048000</v>
      </c>
      <c r="AN761" s="5075">
        <v>15048000</v>
      </c>
      <c r="AO761" s="2795" t="s">
        <v>250</v>
      </c>
      <c r="AP761" s="4686"/>
      <c r="AQ761" s="4685" t="s">
        <v>2539</v>
      </c>
      <c r="AR761" s="5076">
        <v>2201130107</v>
      </c>
      <c r="AS761" s="5077"/>
      <c r="AT761" s="2512"/>
      <c r="AU761" s="2477"/>
      <c r="AV761" s="5078"/>
      <c r="AW761" s="2511" t="s">
        <v>2797</v>
      </c>
      <c r="AX761" s="2511" t="s">
        <v>2798</v>
      </c>
      <c r="AY761" s="5079"/>
      <c r="AZ761" s="4690" t="s">
        <v>2799</v>
      </c>
      <c r="BA761" s="2511" t="s">
        <v>819</v>
      </c>
      <c r="BB761" s="5060" t="s">
        <v>2800</v>
      </c>
      <c r="BC761" s="5061" t="s">
        <v>2801</v>
      </c>
      <c r="BD761" s="5021" t="s">
        <v>2802</v>
      </c>
      <c r="BE761" s="5062">
        <v>42786</v>
      </c>
      <c r="BF761" s="4687">
        <v>15048000</v>
      </c>
      <c r="BG761" s="4693">
        <v>2017000257</v>
      </c>
      <c r="BH761" s="5062">
        <v>42786</v>
      </c>
      <c r="BI761" s="4687">
        <v>15048000</v>
      </c>
      <c r="BJ761" s="4692" t="s">
        <v>2797</v>
      </c>
      <c r="BK761" s="4686" t="s">
        <v>2798</v>
      </c>
      <c r="BL761" s="1876"/>
      <c r="BM761" s="2104"/>
      <c r="BN761" s="1902"/>
      <c r="BO761" s="1878"/>
      <c r="BP761" s="1878"/>
      <c r="BQ761" s="1915"/>
      <c r="BR761" s="2105"/>
      <c r="BS761" s="2106"/>
      <c r="BT761" s="2106"/>
      <c r="BU761" s="2106"/>
      <c r="BV761" s="2106"/>
      <c r="BW761" s="2106"/>
      <c r="BX761" s="2106"/>
      <c r="BY761" s="2106"/>
      <c r="BZ761" s="2106"/>
      <c r="CA761" s="2106"/>
      <c r="CB761" s="2106"/>
      <c r="CC761" s="2107"/>
      <c r="CD761" s="2108"/>
    </row>
    <row r="762" spans="1:82" ht="17.25" customHeight="1" x14ac:dyDescent="0.2">
      <c r="A762" s="62" t="s">
        <v>161</v>
      </c>
      <c r="B762" s="749" t="s">
        <v>2569</v>
      </c>
      <c r="C762" s="1005" t="s">
        <v>2570</v>
      </c>
      <c r="D762" s="460">
        <v>92</v>
      </c>
      <c r="E762" s="575" t="s">
        <v>2754</v>
      </c>
      <c r="F762" s="608" t="s">
        <v>2755</v>
      </c>
      <c r="G762" s="576">
        <v>13</v>
      </c>
      <c r="H762" s="576" t="s">
        <v>1</v>
      </c>
      <c r="I762" s="941">
        <v>20</v>
      </c>
      <c r="J762" s="454">
        <v>20</v>
      </c>
      <c r="K762" s="25"/>
      <c r="L762" s="790"/>
      <c r="M762" s="791"/>
      <c r="N762" s="791"/>
      <c r="O762" s="791"/>
      <c r="P762" s="791"/>
      <c r="Q762" s="791"/>
      <c r="R762" s="791"/>
      <c r="S762" s="791"/>
      <c r="T762" s="791"/>
      <c r="U762" s="792"/>
      <c r="V762" s="791"/>
      <c r="W762" s="7"/>
      <c r="X762" s="7"/>
      <c r="Y762" s="7"/>
      <c r="Z762" s="7"/>
      <c r="AA762" s="7"/>
      <c r="AB762" s="7"/>
      <c r="AC762" s="7"/>
      <c r="AD762" s="7"/>
      <c r="AE762" s="7"/>
      <c r="AF762" s="7"/>
      <c r="AG762" s="4684">
        <v>80111601</v>
      </c>
      <c r="AH762" s="4685" t="s">
        <v>2803</v>
      </c>
      <c r="AI762" s="4686" t="s">
        <v>2790</v>
      </c>
      <c r="AJ762" s="4686" t="s">
        <v>2779</v>
      </c>
      <c r="AK762" s="4686"/>
      <c r="AL762" s="2512" t="s">
        <v>1558</v>
      </c>
      <c r="AM762" s="5075">
        <v>15500000</v>
      </c>
      <c r="AN762" s="5075">
        <v>15500000</v>
      </c>
      <c r="AO762" s="2795" t="s">
        <v>250</v>
      </c>
      <c r="AP762" s="4686"/>
      <c r="AQ762" s="4685" t="s">
        <v>2539</v>
      </c>
      <c r="AR762" s="5076">
        <v>2201130107</v>
      </c>
      <c r="AS762" s="5077"/>
      <c r="AT762" s="2512"/>
      <c r="AU762" s="2477"/>
      <c r="AV762" s="5078"/>
      <c r="AW762" s="2511" t="s">
        <v>2790</v>
      </c>
      <c r="AX762" s="2511" t="s">
        <v>2791</v>
      </c>
      <c r="AY762" s="5079"/>
      <c r="AZ762" s="4690" t="s">
        <v>2804</v>
      </c>
      <c r="BA762" s="2511" t="s">
        <v>819</v>
      </c>
      <c r="BB762" s="5060" t="s">
        <v>2805</v>
      </c>
      <c r="BC762" s="5061" t="s">
        <v>2806</v>
      </c>
      <c r="BD762" s="5021" t="s">
        <v>2807</v>
      </c>
      <c r="BE762" s="5062">
        <v>42786</v>
      </c>
      <c r="BF762" s="4687">
        <v>15500000</v>
      </c>
      <c r="BG762" s="4693">
        <v>2017000263</v>
      </c>
      <c r="BH762" s="5062">
        <v>42786</v>
      </c>
      <c r="BI762" s="4687">
        <v>15500000</v>
      </c>
      <c r="BJ762" s="4692" t="s">
        <v>2790</v>
      </c>
      <c r="BK762" s="4686" t="s">
        <v>2791</v>
      </c>
      <c r="BL762" s="1876"/>
      <c r="BM762" s="2104"/>
      <c r="BN762" s="1902"/>
      <c r="BO762" s="1878"/>
      <c r="BP762" s="1878"/>
      <c r="BQ762" s="1915"/>
      <c r="BR762" s="2105"/>
      <c r="BS762" s="2106"/>
      <c r="BT762" s="2106"/>
      <c r="BU762" s="2106"/>
      <c r="BV762" s="2106"/>
      <c r="BW762" s="2106"/>
      <c r="BX762" s="2106"/>
      <c r="BY762" s="2106"/>
      <c r="BZ762" s="2106"/>
      <c r="CA762" s="2106"/>
      <c r="CB762" s="2106"/>
      <c r="CC762" s="2107"/>
      <c r="CD762" s="2108"/>
    </row>
    <row r="763" spans="1:82" ht="18" customHeight="1" x14ac:dyDescent="0.2">
      <c r="A763" s="62" t="s">
        <v>161</v>
      </c>
      <c r="B763" s="749" t="s">
        <v>2569</v>
      </c>
      <c r="C763" s="1005" t="s">
        <v>2570</v>
      </c>
      <c r="D763" s="460">
        <v>92</v>
      </c>
      <c r="E763" s="575" t="s">
        <v>2754</v>
      </c>
      <c r="F763" s="608" t="s">
        <v>2755</v>
      </c>
      <c r="G763" s="576">
        <v>13</v>
      </c>
      <c r="H763" s="576" t="s">
        <v>1</v>
      </c>
      <c r="I763" s="941">
        <v>20</v>
      </c>
      <c r="J763" s="454">
        <v>20</v>
      </c>
      <c r="K763" s="25"/>
      <c r="L763" s="790"/>
      <c r="M763" s="791"/>
      <c r="N763" s="791"/>
      <c r="O763" s="791"/>
      <c r="P763" s="791"/>
      <c r="Q763" s="791"/>
      <c r="R763" s="791"/>
      <c r="S763" s="791"/>
      <c r="T763" s="791"/>
      <c r="U763" s="792"/>
      <c r="V763" s="791"/>
      <c r="W763" s="7"/>
      <c r="X763" s="7"/>
      <c r="Y763" s="7"/>
      <c r="Z763" s="7"/>
      <c r="AA763" s="7"/>
      <c r="AB763" s="7"/>
      <c r="AC763" s="7"/>
      <c r="AD763" s="7"/>
      <c r="AE763" s="7"/>
      <c r="AF763" s="7"/>
      <c r="AG763" s="4684">
        <v>72102900</v>
      </c>
      <c r="AH763" s="4685" t="s">
        <v>2808</v>
      </c>
      <c r="AI763" s="4686" t="s">
        <v>2809</v>
      </c>
      <c r="AJ763" s="4686" t="s">
        <v>2638</v>
      </c>
      <c r="AK763" s="4686"/>
      <c r="AL763" s="2512" t="s">
        <v>1558</v>
      </c>
      <c r="AM763" s="5075">
        <v>14295600</v>
      </c>
      <c r="AN763" s="5075">
        <v>14295600</v>
      </c>
      <c r="AO763" s="2795" t="s">
        <v>250</v>
      </c>
      <c r="AP763" s="4686"/>
      <c r="AQ763" s="4685" t="s">
        <v>2539</v>
      </c>
      <c r="AR763" s="5076">
        <v>2201130107</v>
      </c>
      <c r="AS763" s="5077"/>
      <c r="AT763" s="2512"/>
      <c r="AU763" s="2477"/>
      <c r="AV763" s="5078"/>
      <c r="AW763" s="2511" t="s">
        <v>2809</v>
      </c>
      <c r="AX763" s="2511" t="s">
        <v>2534</v>
      </c>
      <c r="AY763" s="5079"/>
      <c r="AZ763" s="4690" t="s">
        <v>2810</v>
      </c>
      <c r="BA763" s="2511" t="s">
        <v>819</v>
      </c>
      <c r="BB763" s="5060" t="s">
        <v>2811</v>
      </c>
      <c r="BC763" s="5061" t="s">
        <v>2808</v>
      </c>
      <c r="BD763" s="5021" t="s">
        <v>2812</v>
      </c>
      <c r="BE763" s="5062">
        <v>42793</v>
      </c>
      <c r="BF763" s="4687">
        <v>14295600</v>
      </c>
      <c r="BG763" s="4693">
        <v>2017000319</v>
      </c>
      <c r="BH763" s="5062">
        <v>42793</v>
      </c>
      <c r="BI763" s="4687">
        <v>14295600</v>
      </c>
      <c r="BJ763" s="4692" t="s">
        <v>2809</v>
      </c>
      <c r="BK763" s="4686" t="s">
        <v>2534</v>
      </c>
      <c r="BL763" s="1876"/>
      <c r="BM763" s="2104"/>
      <c r="BN763" s="1902"/>
      <c r="BO763" s="1878"/>
      <c r="BP763" s="1878"/>
      <c r="BQ763" s="1915"/>
      <c r="BR763" s="2105"/>
      <c r="BS763" s="2106"/>
      <c r="BT763" s="2106"/>
      <c r="BU763" s="2106"/>
      <c r="BV763" s="2106"/>
      <c r="BW763" s="2106"/>
      <c r="BX763" s="2106"/>
      <c r="BY763" s="2106"/>
      <c r="BZ763" s="2106"/>
      <c r="CA763" s="2106"/>
      <c r="CB763" s="2106"/>
      <c r="CC763" s="2107"/>
      <c r="CD763" s="2108"/>
    </row>
    <row r="764" spans="1:82" ht="19.5" customHeight="1" x14ac:dyDescent="0.2">
      <c r="A764" s="62" t="s">
        <v>161</v>
      </c>
      <c r="B764" s="749" t="s">
        <v>2569</v>
      </c>
      <c r="C764" s="1005" t="s">
        <v>2570</v>
      </c>
      <c r="D764" s="460">
        <v>92</v>
      </c>
      <c r="E764" s="575" t="s">
        <v>2754</v>
      </c>
      <c r="F764" s="608" t="s">
        <v>2755</v>
      </c>
      <c r="G764" s="576">
        <v>13</v>
      </c>
      <c r="H764" s="576" t="s">
        <v>1</v>
      </c>
      <c r="I764" s="941">
        <v>20</v>
      </c>
      <c r="J764" s="454">
        <v>20</v>
      </c>
      <c r="K764" s="25"/>
      <c r="L764" s="790"/>
      <c r="M764" s="791"/>
      <c r="N764" s="791"/>
      <c r="O764" s="791"/>
      <c r="P764" s="791"/>
      <c r="Q764" s="791"/>
      <c r="R764" s="791"/>
      <c r="S764" s="791"/>
      <c r="T764" s="791"/>
      <c r="U764" s="792"/>
      <c r="V764" s="791"/>
      <c r="W764" s="7"/>
      <c r="X764" s="7"/>
      <c r="Y764" s="7"/>
      <c r="Z764" s="7"/>
      <c r="AA764" s="7"/>
      <c r="AB764" s="7"/>
      <c r="AC764" s="7"/>
      <c r="AD764" s="7"/>
      <c r="AE764" s="7"/>
      <c r="AF764" s="7"/>
      <c r="AG764" s="4684">
        <v>80111600</v>
      </c>
      <c r="AH764" s="4685" t="s">
        <v>2813</v>
      </c>
      <c r="AI764" s="4686" t="s">
        <v>1648</v>
      </c>
      <c r="AJ764" s="4686" t="s">
        <v>2757</v>
      </c>
      <c r="AK764" s="4686"/>
      <c r="AL764" s="2512" t="s">
        <v>1558</v>
      </c>
      <c r="AM764" s="5075">
        <v>23430000</v>
      </c>
      <c r="AN764" s="5075">
        <v>23430000</v>
      </c>
      <c r="AO764" s="2795" t="s">
        <v>250</v>
      </c>
      <c r="AP764" s="4686"/>
      <c r="AQ764" s="4685" t="s">
        <v>2539</v>
      </c>
      <c r="AR764" s="5076">
        <v>2201130107</v>
      </c>
      <c r="AS764" s="5077"/>
      <c r="AT764" s="2512"/>
      <c r="AU764" s="2477"/>
      <c r="AV764" s="5078"/>
      <c r="AW764" s="2511" t="s">
        <v>1648</v>
      </c>
      <c r="AX764" s="2511" t="s">
        <v>2814</v>
      </c>
      <c r="AY764" s="5079"/>
      <c r="AZ764" s="4690" t="s">
        <v>2815</v>
      </c>
      <c r="BA764" s="2511" t="s">
        <v>819</v>
      </c>
      <c r="BB764" s="5060" t="s">
        <v>2816</v>
      </c>
      <c r="BC764" s="5061" t="s">
        <v>2813</v>
      </c>
      <c r="BD764" s="5021" t="s">
        <v>2817</v>
      </c>
      <c r="BE764" s="5062">
        <v>42793</v>
      </c>
      <c r="BF764" s="4687">
        <v>23430000</v>
      </c>
      <c r="BG764" s="4693">
        <v>2017000327</v>
      </c>
      <c r="BH764" s="5062">
        <v>42793</v>
      </c>
      <c r="BI764" s="4687">
        <v>23430000</v>
      </c>
      <c r="BJ764" s="4692" t="s">
        <v>1648</v>
      </c>
      <c r="BK764" s="4686" t="s">
        <v>2814</v>
      </c>
      <c r="BL764" s="1876"/>
      <c r="BM764" s="2104"/>
      <c r="BN764" s="1902"/>
      <c r="BO764" s="1878"/>
      <c r="BP764" s="1878"/>
      <c r="BQ764" s="1915"/>
      <c r="BR764" s="2105"/>
      <c r="BS764" s="2106"/>
      <c r="BT764" s="2106"/>
      <c r="BU764" s="2106"/>
      <c r="BV764" s="2106"/>
      <c r="BW764" s="2106"/>
      <c r="BX764" s="2106"/>
      <c r="BY764" s="2106"/>
      <c r="BZ764" s="2106"/>
      <c r="CA764" s="2106"/>
      <c r="CB764" s="2106"/>
      <c r="CC764" s="2107"/>
      <c r="CD764" s="2108"/>
    </row>
    <row r="765" spans="1:82" ht="20.25" customHeight="1" x14ac:dyDescent="0.2">
      <c r="A765" s="1064" t="s">
        <v>161</v>
      </c>
      <c r="B765" s="749" t="s">
        <v>2569</v>
      </c>
      <c r="C765" s="750" t="s">
        <v>2570</v>
      </c>
      <c r="D765" s="460">
        <v>92</v>
      </c>
      <c r="E765" s="575" t="s">
        <v>2754</v>
      </c>
      <c r="F765" s="608" t="s">
        <v>2755</v>
      </c>
      <c r="G765" s="576">
        <v>13</v>
      </c>
      <c r="H765" s="576" t="s">
        <v>1</v>
      </c>
      <c r="I765" s="576">
        <v>20</v>
      </c>
      <c r="J765" s="454">
        <v>20</v>
      </c>
      <c r="K765" s="538"/>
      <c r="L765" s="751"/>
      <c r="M765" s="752"/>
      <c r="N765" s="752"/>
      <c r="O765" s="752"/>
      <c r="P765" s="752"/>
      <c r="Q765" s="752"/>
      <c r="R765" s="752"/>
      <c r="S765" s="752"/>
      <c r="T765" s="752"/>
      <c r="U765" s="753"/>
      <c r="V765" s="752"/>
      <c r="W765" s="466"/>
      <c r="X765" s="466"/>
      <c r="Y765" s="466"/>
      <c r="Z765" s="466"/>
      <c r="AA765" s="466"/>
      <c r="AB765" s="466"/>
      <c r="AC765" s="466"/>
      <c r="AD765" s="466"/>
      <c r="AE765" s="466"/>
      <c r="AF765" s="466"/>
      <c r="AG765" s="5080">
        <v>80111600</v>
      </c>
      <c r="AH765" s="4688" t="s">
        <v>2742</v>
      </c>
      <c r="AI765" s="5063" t="s">
        <v>2734</v>
      </c>
      <c r="AJ765" s="3016" t="s">
        <v>269</v>
      </c>
      <c r="AK765" s="3016"/>
      <c r="AL765" s="2795" t="s">
        <v>1558</v>
      </c>
      <c r="AM765" s="5023">
        <v>1594694</v>
      </c>
      <c r="AN765" s="5023">
        <v>1594694</v>
      </c>
      <c r="AO765" s="2795" t="s">
        <v>250</v>
      </c>
      <c r="AP765" s="3016"/>
      <c r="AQ765" s="4688" t="s">
        <v>2818</v>
      </c>
      <c r="AR765" s="4688">
        <v>2201130107</v>
      </c>
      <c r="AS765" s="5019"/>
      <c r="AT765" s="2795"/>
      <c r="AU765" s="1524"/>
      <c r="AV765" s="5020"/>
      <c r="AW765" s="5021" t="s">
        <v>2734</v>
      </c>
      <c r="AX765" s="5021" t="s">
        <v>2540</v>
      </c>
      <c r="AY765" s="5022"/>
      <c r="AZ765" s="5021" t="s">
        <v>2743</v>
      </c>
      <c r="BA765" s="5021" t="s">
        <v>819</v>
      </c>
      <c r="BB765" s="5060" t="s">
        <v>2744</v>
      </c>
      <c r="BC765" s="5061" t="s">
        <v>2742</v>
      </c>
      <c r="BD765" s="5021" t="s">
        <v>2745</v>
      </c>
      <c r="BE765" s="5062">
        <v>42811</v>
      </c>
      <c r="BF765" s="5023">
        <v>1594694</v>
      </c>
      <c r="BG765" s="4979">
        <v>2017000452</v>
      </c>
      <c r="BH765" s="5062">
        <v>42811</v>
      </c>
      <c r="BI765" s="5023">
        <v>1594694</v>
      </c>
      <c r="BJ765" s="5024" t="s">
        <v>2734</v>
      </c>
      <c r="BK765" s="3016" t="s">
        <v>2540</v>
      </c>
      <c r="BL765" s="2307"/>
      <c r="BM765" s="2308"/>
      <c r="BN765" s="1902"/>
      <c r="BO765" s="1878"/>
      <c r="BP765" s="1878"/>
      <c r="BQ765" s="1915"/>
      <c r="BR765" s="2134"/>
      <c r="BS765" s="2135"/>
      <c r="BT765" s="2135"/>
      <c r="BU765" s="2135"/>
      <c r="BV765" s="2135"/>
      <c r="BW765" s="2135"/>
      <c r="BX765" s="2135"/>
      <c r="BY765" s="2135"/>
      <c r="BZ765" s="2135"/>
      <c r="CA765" s="2135"/>
      <c r="CB765" s="2135"/>
      <c r="CC765" s="2136"/>
      <c r="CD765" s="2137"/>
    </row>
    <row r="766" spans="1:82" ht="20.25" customHeight="1" thickBot="1" x14ac:dyDescent="0.25">
      <c r="A766" s="62"/>
      <c r="B766" s="1082"/>
      <c r="C766" s="783"/>
      <c r="D766" s="303"/>
      <c r="E766" s="4"/>
      <c r="F766" s="602"/>
      <c r="G766" s="603"/>
      <c r="H766" s="603"/>
      <c r="I766" s="1039"/>
      <c r="J766" s="480"/>
      <c r="K766" s="806"/>
      <c r="L766" s="817"/>
      <c r="M766" s="770"/>
      <c r="N766" s="770"/>
      <c r="O766" s="770"/>
      <c r="P766" s="770"/>
      <c r="Q766" s="770"/>
      <c r="R766" s="770"/>
      <c r="S766" s="770"/>
      <c r="T766" s="770"/>
      <c r="U766" s="771"/>
      <c r="V766" s="770"/>
      <c r="W766" s="70"/>
      <c r="X766" s="70"/>
      <c r="Y766" s="70"/>
      <c r="Z766" s="70"/>
      <c r="AA766" s="70"/>
      <c r="AB766" s="70"/>
      <c r="AC766" s="70"/>
      <c r="AD766" s="70"/>
      <c r="AE766" s="70"/>
      <c r="AF766" s="70"/>
      <c r="AG766" s="2795" t="s">
        <v>2635</v>
      </c>
      <c r="AH766" s="5069" t="s">
        <v>2819</v>
      </c>
      <c r="AI766" s="5064"/>
      <c r="AJ766" s="5034"/>
      <c r="AK766" s="5034"/>
      <c r="AL766" s="5045" t="s">
        <v>2820</v>
      </c>
      <c r="AM766" s="5081">
        <v>16466670</v>
      </c>
      <c r="AN766" s="5081">
        <v>16466670</v>
      </c>
      <c r="AO766" s="5045" t="s">
        <v>250</v>
      </c>
      <c r="AP766" s="5034"/>
      <c r="AQ766" s="5031" t="s">
        <v>2818</v>
      </c>
      <c r="AR766" s="5036"/>
      <c r="AS766" s="5082"/>
      <c r="AT766" s="5045"/>
      <c r="AU766" s="5067"/>
      <c r="AV766" s="5068"/>
      <c r="AW766" s="5038"/>
      <c r="AX766" s="5038"/>
      <c r="AY766" s="5083"/>
      <c r="AZ766" s="5084"/>
      <c r="BA766" s="5038" t="s">
        <v>819</v>
      </c>
      <c r="BB766" s="5069"/>
      <c r="BC766" s="5070" t="s">
        <v>2819</v>
      </c>
      <c r="BD766" s="5038">
        <v>2017000743</v>
      </c>
      <c r="BE766" s="5085">
        <v>42864</v>
      </c>
      <c r="BF766" s="5081">
        <v>16466670</v>
      </c>
      <c r="BG766" s="5072"/>
      <c r="BH766" s="5085"/>
      <c r="BI766" s="5081">
        <v>16466670</v>
      </c>
      <c r="BJ766" s="5042"/>
      <c r="BK766" s="5034"/>
      <c r="BL766" s="2307"/>
      <c r="BM766" s="2308"/>
      <c r="BN766" s="1902"/>
      <c r="BO766" s="1878"/>
      <c r="BP766" s="1878"/>
      <c r="BQ766" s="1915"/>
      <c r="BR766" s="2313"/>
      <c r="BS766" s="1921"/>
      <c r="BT766" s="1921"/>
      <c r="BU766" s="1921"/>
      <c r="BV766" s="1921"/>
      <c r="BW766" s="1921"/>
      <c r="BX766" s="1921"/>
      <c r="BY766" s="1921"/>
      <c r="BZ766" s="1921"/>
      <c r="CA766" s="1921"/>
      <c r="CB766" s="1921"/>
      <c r="CC766" s="2310"/>
      <c r="CD766" s="2311"/>
    </row>
    <row r="767" spans="1:82" ht="21" customHeight="1" thickBot="1" x14ac:dyDescent="0.25">
      <c r="A767" s="59" t="s">
        <v>161</v>
      </c>
      <c r="B767" s="71" t="s">
        <v>2569</v>
      </c>
      <c r="C767" s="66" t="s">
        <v>2570</v>
      </c>
      <c r="D767" s="163">
        <v>93</v>
      </c>
      <c r="E767" s="178" t="s">
        <v>2821</v>
      </c>
      <c r="F767" s="48" t="s">
        <v>2822</v>
      </c>
      <c r="G767" s="49">
        <v>1</v>
      </c>
      <c r="H767" s="49" t="s">
        <v>1</v>
      </c>
      <c r="I767" s="939">
        <v>1</v>
      </c>
      <c r="J767" s="493">
        <v>1</v>
      </c>
      <c r="K767" s="1077" t="s">
        <v>2524</v>
      </c>
      <c r="L767" s="744">
        <f>+M767+N767+O767+P767+Q767+R767+S767+T767</f>
        <v>32000000</v>
      </c>
      <c r="M767" s="455">
        <v>32000000</v>
      </c>
      <c r="N767" s="455"/>
      <c r="O767" s="455"/>
      <c r="P767" s="455"/>
      <c r="Q767" s="746"/>
      <c r="R767" s="746"/>
      <c r="S767" s="746"/>
      <c r="T767" s="746"/>
      <c r="U767" s="747">
        <f t="shared" si="118"/>
        <v>0</v>
      </c>
      <c r="V767" s="746"/>
      <c r="W767" s="52"/>
      <c r="X767" s="52"/>
      <c r="Y767" s="52"/>
      <c r="Z767" s="52"/>
      <c r="AA767" s="52"/>
      <c r="AB767" s="52"/>
      <c r="AC767" s="52"/>
      <c r="AD767" s="52"/>
      <c r="AE767" s="52"/>
      <c r="AF767" s="52"/>
      <c r="AG767" s="2368"/>
      <c r="AH767" s="5086" t="s">
        <v>6308</v>
      </c>
      <c r="AI767" s="4458" t="s">
        <v>2823</v>
      </c>
      <c r="AJ767" s="4458" t="s">
        <v>2824</v>
      </c>
      <c r="AK767" s="4458"/>
      <c r="AL767" s="2368" t="s">
        <v>1558</v>
      </c>
      <c r="AM767" s="4457">
        <v>40000000</v>
      </c>
      <c r="AN767" s="4457">
        <v>40000000</v>
      </c>
      <c r="AO767" s="5086" t="s">
        <v>250</v>
      </c>
      <c r="AP767" s="4458"/>
      <c r="AQ767" s="5086" t="s">
        <v>2539</v>
      </c>
      <c r="AR767" s="5087">
        <v>2201130107</v>
      </c>
      <c r="AS767" s="5088" t="s">
        <v>5882</v>
      </c>
      <c r="AT767" s="5089" t="s">
        <v>2825</v>
      </c>
      <c r="AU767" s="5090">
        <v>3</v>
      </c>
      <c r="AV767" s="5091"/>
      <c r="AW767" s="4867" t="s">
        <v>2823</v>
      </c>
      <c r="AX767" s="4867" t="s">
        <v>2823</v>
      </c>
      <c r="AY767" s="5092">
        <v>40000000</v>
      </c>
      <c r="AZ767" s="5093"/>
      <c r="BA767" s="2463" t="s">
        <v>2826</v>
      </c>
      <c r="BB767" s="2463"/>
      <c r="BC767" s="4911"/>
      <c r="BD767" s="2463"/>
      <c r="BE767" s="4458"/>
      <c r="BF767" s="4457">
        <v>40000000</v>
      </c>
      <c r="BG767" s="5094"/>
      <c r="BH767" s="4458"/>
      <c r="BI767" s="4457">
        <v>40000000</v>
      </c>
      <c r="BJ767" s="5095" t="s">
        <v>2823</v>
      </c>
      <c r="BK767" s="4458" t="s">
        <v>2823</v>
      </c>
      <c r="BL767" s="1859">
        <f t="shared" si="109"/>
        <v>0</v>
      </c>
      <c r="BM767" s="2196">
        <f>L767-(BI767+BI768+BI769+BI770+BI771+BI772)</f>
        <v>-8000000</v>
      </c>
      <c r="BN767" s="1902"/>
      <c r="BO767" s="1878"/>
      <c r="BP767" s="1878"/>
      <c r="BQ767" s="1915"/>
      <c r="BR767" s="2045"/>
      <c r="BS767" s="1861"/>
      <c r="BT767" s="1861"/>
      <c r="BU767" s="1861"/>
      <c r="BV767" s="1861"/>
      <c r="BW767" s="1861"/>
      <c r="BX767" s="1861"/>
      <c r="BY767" s="1861"/>
      <c r="BZ767" s="1861"/>
      <c r="CA767" s="1861"/>
      <c r="CB767" s="1861"/>
      <c r="CC767" s="1862"/>
      <c r="CD767" s="1863" t="s">
        <v>2511</v>
      </c>
    </row>
    <row r="768" spans="1:82" ht="21" customHeight="1" x14ac:dyDescent="0.2">
      <c r="A768" s="62" t="s">
        <v>161</v>
      </c>
      <c r="B768" s="749" t="s">
        <v>2569</v>
      </c>
      <c r="C768" s="1005" t="s">
        <v>2570</v>
      </c>
      <c r="D768" s="460">
        <v>93</v>
      </c>
      <c r="E768" s="531" t="s">
        <v>2821</v>
      </c>
      <c r="F768" s="526" t="s">
        <v>2822</v>
      </c>
      <c r="G768" s="576">
        <v>1</v>
      </c>
      <c r="H768" s="576" t="s">
        <v>1</v>
      </c>
      <c r="I768" s="941">
        <v>1</v>
      </c>
      <c r="J768" s="454">
        <v>1</v>
      </c>
      <c r="K768" s="25"/>
      <c r="L768" s="790"/>
      <c r="M768" s="791"/>
      <c r="N768" s="791"/>
      <c r="O768" s="791"/>
      <c r="P768" s="791"/>
      <c r="Q768" s="791"/>
      <c r="R768" s="791"/>
      <c r="S768" s="791"/>
      <c r="T768" s="791"/>
      <c r="U768" s="792">
        <f t="shared" si="118"/>
        <v>0</v>
      </c>
      <c r="V768" s="791"/>
      <c r="W768" s="7"/>
      <c r="X768" s="7"/>
      <c r="Y768" s="7"/>
      <c r="Z768" s="7"/>
      <c r="AA768" s="7"/>
      <c r="AB768" s="7"/>
      <c r="AC768" s="7"/>
      <c r="AD768" s="7"/>
      <c r="AE768" s="7"/>
      <c r="AF768" s="7"/>
      <c r="AG768" s="1864"/>
      <c r="AH768" s="2094"/>
      <c r="AI768" s="1865"/>
      <c r="AJ768" s="1865"/>
      <c r="AK768" s="1865"/>
      <c r="AL768" s="1956"/>
      <c r="AM768" s="4057"/>
      <c r="AN768" s="4057"/>
      <c r="AO768" s="1865"/>
      <c r="AP768" s="1865"/>
      <c r="AQ768" s="2094"/>
      <c r="AR768" s="2095"/>
      <c r="AS768" s="2096"/>
      <c r="AT768" s="2432"/>
      <c r="AU768" s="2523"/>
      <c r="AV768" s="2452"/>
      <c r="AW768" s="1867"/>
      <c r="AX768" s="1867"/>
      <c r="AY768" s="2976"/>
      <c r="AZ768" s="1397"/>
      <c r="BA768" s="1397"/>
      <c r="BB768" s="1397"/>
      <c r="BC768" s="1830"/>
      <c r="BD768" s="1397"/>
      <c r="BE768" s="4171"/>
      <c r="BF768" s="4557"/>
      <c r="BG768" s="4650"/>
      <c r="BH768" s="4171"/>
      <c r="BI768" s="4557"/>
      <c r="BJ768" s="4513"/>
      <c r="BK768" s="4171"/>
      <c r="BL768" s="1876">
        <f t="shared" si="109"/>
        <v>0</v>
      </c>
      <c r="BM768" s="2104"/>
      <c r="BN768" s="1902"/>
      <c r="BO768" s="1878"/>
      <c r="BP768" s="1878"/>
      <c r="BQ768" s="1915"/>
      <c r="BR768" s="2105"/>
      <c r="BS768" s="2106"/>
      <c r="BT768" s="2106"/>
      <c r="BU768" s="2106"/>
      <c r="BV768" s="2106"/>
      <c r="BW768" s="2106"/>
      <c r="BX768" s="2106"/>
      <c r="BY768" s="2106"/>
      <c r="BZ768" s="2106"/>
      <c r="CA768" s="2106"/>
      <c r="CB768" s="2106"/>
      <c r="CC768" s="2107"/>
      <c r="CD768" s="2108" t="s">
        <v>2511</v>
      </c>
    </row>
    <row r="769" spans="1:82" ht="21" customHeight="1" x14ac:dyDescent="0.2">
      <c r="A769" s="62" t="s">
        <v>161</v>
      </c>
      <c r="B769" s="749" t="s">
        <v>2569</v>
      </c>
      <c r="C769" s="1005" t="s">
        <v>2570</v>
      </c>
      <c r="D769" s="460">
        <v>93</v>
      </c>
      <c r="E769" s="531" t="s">
        <v>2821</v>
      </c>
      <c r="F769" s="526" t="s">
        <v>2822</v>
      </c>
      <c r="G769" s="576">
        <v>1</v>
      </c>
      <c r="H769" s="576" t="s">
        <v>1</v>
      </c>
      <c r="I769" s="941">
        <v>1</v>
      </c>
      <c r="J769" s="454">
        <v>1</v>
      </c>
      <c r="K769" s="25"/>
      <c r="L769" s="790"/>
      <c r="M769" s="791"/>
      <c r="N769" s="791"/>
      <c r="O769" s="791"/>
      <c r="P769" s="791"/>
      <c r="Q769" s="791"/>
      <c r="R769" s="791"/>
      <c r="S769" s="791"/>
      <c r="T769" s="791"/>
      <c r="U769" s="792">
        <f t="shared" si="118"/>
        <v>0</v>
      </c>
      <c r="V769" s="791"/>
      <c r="W769" s="7"/>
      <c r="X769" s="7"/>
      <c r="Y769" s="7"/>
      <c r="Z769" s="7"/>
      <c r="AA769" s="7"/>
      <c r="AB769" s="7"/>
      <c r="AC769" s="7"/>
      <c r="AD769" s="7"/>
      <c r="AE769" s="7"/>
      <c r="AF769" s="7"/>
      <c r="AG769" s="1864"/>
      <c r="AH769" s="2094"/>
      <c r="AI769" s="1865"/>
      <c r="AJ769" s="1865"/>
      <c r="AK769" s="1865"/>
      <c r="AL769" s="1956"/>
      <c r="AM769" s="4057"/>
      <c r="AN769" s="4057"/>
      <c r="AO769" s="1865"/>
      <c r="AP769" s="1865"/>
      <c r="AQ769" s="2094"/>
      <c r="AR769" s="2095"/>
      <c r="AS769" s="2096"/>
      <c r="AT769" s="2432"/>
      <c r="AU769" s="2523"/>
      <c r="AV769" s="2452"/>
      <c r="AW769" s="1867"/>
      <c r="AX769" s="1867"/>
      <c r="AY769" s="2976"/>
      <c r="AZ769" s="1397"/>
      <c r="BA769" s="1397"/>
      <c r="BB769" s="1397"/>
      <c r="BC769" s="1830"/>
      <c r="BD769" s="1397"/>
      <c r="BE769" s="4171"/>
      <c r="BF769" s="4557"/>
      <c r="BG769" s="4650"/>
      <c r="BH769" s="4171"/>
      <c r="BI769" s="4557"/>
      <c r="BJ769" s="4513"/>
      <c r="BK769" s="4171"/>
      <c r="BL769" s="1876">
        <f t="shared" si="109"/>
        <v>0</v>
      </c>
      <c r="BM769" s="2104"/>
      <c r="BN769" s="1902"/>
      <c r="BO769" s="1878"/>
      <c r="BP769" s="1878"/>
      <c r="BQ769" s="1915"/>
      <c r="BR769" s="2105"/>
      <c r="BS769" s="2106"/>
      <c r="BT769" s="2106"/>
      <c r="BU769" s="2106"/>
      <c r="BV769" s="2106"/>
      <c r="BW769" s="2106"/>
      <c r="BX769" s="2106"/>
      <c r="BY769" s="2106"/>
      <c r="BZ769" s="2106"/>
      <c r="CA769" s="2106"/>
      <c r="CB769" s="2106"/>
      <c r="CC769" s="2107"/>
      <c r="CD769" s="2108" t="s">
        <v>2511</v>
      </c>
    </row>
    <row r="770" spans="1:82" ht="21" customHeight="1" x14ac:dyDescent="0.2">
      <c r="A770" s="62" t="s">
        <v>161</v>
      </c>
      <c r="B770" s="749" t="s">
        <v>2569</v>
      </c>
      <c r="C770" s="1005" t="s">
        <v>2570</v>
      </c>
      <c r="D770" s="460">
        <v>93</v>
      </c>
      <c r="E770" s="531" t="s">
        <v>2821</v>
      </c>
      <c r="F770" s="526" t="s">
        <v>2822</v>
      </c>
      <c r="G770" s="576">
        <v>1</v>
      </c>
      <c r="H770" s="576" t="s">
        <v>1</v>
      </c>
      <c r="I770" s="941">
        <v>1</v>
      </c>
      <c r="J770" s="454">
        <v>1</v>
      </c>
      <c r="K770" s="25"/>
      <c r="L770" s="790"/>
      <c r="M770" s="791"/>
      <c r="N770" s="791"/>
      <c r="O770" s="791"/>
      <c r="P770" s="791"/>
      <c r="Q770" s="791"/>
      <c r="R770" s="791"/>
      <c r="S770" s="791"/>
      <c r="T770" s="791"/>
      <c r="U770" s="792">
        <f t="shared" si="118"/>
        <v>0</v>
      </c>
      <c r="V770" s="791"/>
      <c r="W770" s="7"/>
      <c r="X770" s="7"/>
      <c r="Y770" s="7"/>
      <c r="Z770" s="7"/>
      <c r="AA770" s="7"/>
      <c r="AB770" s="7"/>
      <c r="AC770" s="7"/>
      <c r="AD770" s="7"/>
      <c r="AE770" s="7"/>
      <c r="AF770" s="7"/>
      <c r="AG770" s="1864"/>
      <c r="AH770" s="2094"/>
      <c r="AI770" s="1865"/>
      <c r="AJ770" s="1865"/>
      <c r="AK770" s="1865"/>
      <c r="AL770" s="1956"/>
      <c r="AM770" s="4057"/>
      <c r="AN770" s="4057"/>
      <c r="AO770" s="1865"/>
      <c r="AP770" s="1865"/>
      <c r="AQ770" s="2094"/>
      <c r="AR770" s="2095"/>
      <c r="AS770" s="2096"/>
      <c r="AT770" s="2432"/>
      <c r="AU770" s="2523"/>
      <c r="AV770" s="2452"/>
      <c r="AW770" s="1867"/>
      <c r="AX770" s="1867"/>
      <c r="AY770" s="2976"/>
      <c r="AZ770" s="1397"/>
      <c r="BA770" s="1397"/>
      <c r="BB770" s="1397"/>
      <c r="BC770" s="1830"/>
      <c r="BD770" s="1397"/>
      <c r="BE770" s="4171"/>
      <c r="BF770" s="4557"/>
      <c r="BG770" s="4650"/>
      <c r="BH770" s="4171"/>
      <c r="BI770" s="4557"/>
      <c r="BJ770" s="4513"/>
      <c r="BK770" s="4171"/>
      <c r="BL770" s="1876">
        <f t="shared" si="109"/>
        <v>0</v>
      </c>
      <c r="BM770" s="2104"/>
      <c r="BN770" s="1902"/>
      <c r="BO770" s="1878"/>
      <c r="BP770" s="1878"/>
      <c r="BQ770" s="1915"/>
      <c r="BR770" s="2105"/>
      <c r="BS770" s="2106"/>
      <c r="BT770" s="2106"/>
      <c r="BU770" s="2106"/>
      <c r="BV770" s="2106"/>
      <c r="BW770" s="2106"/>
      <c r="BX770" s="2106"/>
      <c r="BY770" s="2106"/>
      <c r="BZ770" s="2106"/>
      <c r="CA770" s="2106"/>
      <c r="CB770" s="2106"/>
      <c r="CC770" s="2107"/>
      <c r="CD770" s="2108" t="s">
        <v>2511</v>
      </c>
    </row>
    <row r="771" spans="1:82" ht="21" customHeight="1" x14ac:dyDescent="0.2">
      <c r="A771" s="62" t="s">
        <v>161</v>
      </c>
      <c r="B771" s="749" t="s">
        <v>2569</v>
      </c>
      <c r="C771" s="1005" t="s">
        <v>2570</v>
      </c>
      <c r="D771" s="460">
        <v>93</v>
      </c>
      <c r="E771" s="531" t="s">
        <v>2821</v>
      </c>
      <c r="F771" s="526" t="s">
        <v>2822</v>
      </c>
      <c r="G771" s="576">
        <v>1</v>
      </c>
      <c r="H771" s="576" t="s">
        <v>1</v>
      </c>
      <c r="I771" s="941">
        <v>1</v>
      </c>
      <c r="J771" s="454">
        <v>1</v>
      </c>
      <c r="K771" s="25"/>
      <c r="L771" s="790"/>
      <c r="M771" s="791"/>
      <c r="N771" s="791"/>
      <c r="O771" s="791"/>
      <c r="P771" s="791"/>
      <c r="Q771" s="791"/>
      <c r="R771" s="791"/>
      <c r="S771" s="791"/>
      <c r="T771" s="791"/>
      <c r="U771" s="792">
        <f t="shared" si="118"/>
        <v>0</v>
      </c>
      <c r="V771" s="791"/>
      <c r="W771" s="7"/>
      <c r="X771" s="7"/>
      <c r="Y771" s="7"/>
      <c r="Z771" s="7"/>
      <c r="AA771" s="7"/>
      <c r="AB771" s="7"/>
      <c r="AC771" s="7"/>
      <c r="AD771" s="7"/>
      <c r="AE771" s="7"/>
      <c r="AF771" s="7"/>
      <c r="AG771" s="1864"/>
      <c r="AH771" s="2094"/>
      <c r="AI771" s="1865"/>
      <c r="AJ771" s="1865"/>
      <c r="AK771" s="1865"/>
      <c r="AL771" s="1956"/>
      <c r="AM771" s="4057"/>
      <c r="AN771" s="4057"/>
      <c r="AO771" s="1865"/>
      <c r="AP771" s="1865"/>
      <c r="AQ771" s="2094"/>
      <c r="AR771" s="2095"/>
      <c r="AS771" s="2096"/>
      <c r="AT771" s="2432"/>
      <c r="AU771" s="2523"/>
      <c r="AV771" s="2452"/>
      <c r="AW771" s="1867"/>
      <c r="AX771" s="1867"/>
      <c r="AY771" s="2976"/>
      <c r="AZ771" s="1397"/>
      <c r="BA771" s="1397"/>
      <c r="BB771" s="1397"/>
      <c r="BC771" s="1830"/>
      <c r="BD771" s="1397"/>
      <c r="BE771" s="4171"/>
      <c r="BF771" s="4557"/>
      <c r="BG771" s="4650"/>
      <c r="BH771" s="4171"/>
      <c r="BI771" s="4557"/>
      <c r="BJ771" s="4513"/>
      <c r="BK771" s="4171"/>
      <c r="BL771" s="1876">
        <f t="shared" si="109"/>
        <v>0</v>
      </c>
      <c r="BM771" s="2104"/>
      <c r="BN771" s="1902"/>
      <c r="BO771" s="1878"/>
      <c r="BP771" s="1878"/>
      <c r="BQ771" s="1915"/>
      <c r="BR771" s="2105"/>
      <c r="BS771" s="2106"/>
      <c r="BT771" s="2106"/>
      <c r="BU771" s="2106"/>
      <c r="BV771" s="2106"/>
      <c r="BW771" s="2106"/>
      <c r="BX771" s="2106"/>
      <c r="BY771" s="2106"/>
      <c r="BZ771" s="2106"/>
      <c r="CA771" s="2106"/>
      <c r="CB771" s="2106"/>
      <c r="CC771" s="2107"/>
      <c r="CD771" s="2108" t="s">
        <v>2511</v>
      </c>
    </row>
    <row r="772" spans="1:82" ht="21" customHeight="1" thickBot="1" x14ac:dyDescent="0.25">
      <c r="A772" s="63" t="s">
        <v>161</v>
      </c>
      <c r="B772" s="755" t="s">
        <v>2569</v>
      </c>
      <c r="C772" s="1075" t="s">
        <v>2570</v>
      </c>
      <c r="D772" s="431">
        <v>93</v>
      </c>
      <c r="E772" s="532" t="s">
        <v>2821</v>
      </c>
      <c r="F772" s="433" t="s">
        <v>2822</v>
      </c>
      <c r="G772" s="582">
        <v>1</v>
      </c>
      <c r="H772" s="582" t="s">
        <v>1</v>
      </c>
      <c r="I772" s="943">
        <v>1</v>
      </c>
      <c r="J772" s="496">
        <v>1</v>
      </c>
      <c r="K772" s="56"/>
      <c r="L772" s="822"/>
      <c r="M772" s="851"/>
      <c r="N772" s="851"/>
      <c r="O772" s="851"/>
      <c r="P772" s="851"/>
      <c r="Q772" s="851"/>
      <c r="R772" s="851"/>
      <c r="S772" s="851"/>
      <c r="T772" s="851"/>
      <c r="U772" s="823">
        <f t="shared" si="118"/>
        <v>0</v>
      </c>
      <c r="V772" s="851"/>
      <c r="W772" s="58"/>
      <c r="X772" s="58"/>
      <c r="Y772" s="58"/>
      <c r="Z772" s="58"/>
      <c r="AA772" s="58"/>
      <c r="AB772" s="58"/>
      <c r="AC772" s="58"/>
      <c r="AD772" s="58"/>
      <c r="AE772" s="58"/>
      <c r="AF772" s="58"/>
      <c r="AG772" s="1881"/>
      <c r="AH772" s="2109"/>
      <c r="AI772" s="1882"/>
      <c r="AJ772" s="1882"/>
      <c r="AK772" s="1882"/>
      <c r="AL772" s="1959"/>
      <c r="AM772" s="4058"/>
      <c r="AN772" s="4058"/>
      <c r="AO772" s="1882"/>
      <c r="AP772" s="1882"/>
      <c r="AQ772" s="2109"/>
      <c r="AR772" s="2110"/>
      <c r="AS772" s="2111"/>
      <c r="AT772" s="2525"/>
      <c r="AU772" s="2526"/>
      <c r="AV772" s="4192"/>
      <c r="AW772" s="1884"/>
      <c r="AX772" s="1884"/>
      <c r="AY772" s="2973"/>
      <c r="AZ772" s="1963"/>
      <c r="BA772" s="1963"/>
      <c r="BB772" s="1963"/>
      <c r="BC772" s="4651"/>
      <c r="BD772" s="1963"/>
      <c r="BE772" s="4195"/>
      <c r="BF772" s="4652"/>
      <c r="BG772" s="4653"/>
      <c r="BH772" s="4195"/>
      <c r="BI772" s="4652"/>
      <c r="BJ772" s="4654"/>
      <c r="BK772" s="4195"/>
      <c r="BL772" s="1894">
        <f t="shared" si="109"/>
        <v>0</v>
      </c>
      <c r="BM772" s="2119"/>
      <c r="BN772" s="1902"/>
      <c r="BO772" s="1878"/>
      <c r="BP772" s="1878"/>
      <c r="BQ772" s="1915"/>
      <c r="BR772" s="2120"/>
      <c r="BS772" s="1913"/>
      <c r="BT772" s="1913"/>
      <c r="BU772" s="1913"/>
      <c r="BV772" s="1913"/>
      <c r="BW772" s="1913"/>
      <c r="BX772" s="1913"/>
      <c r="BY772" s="1913"/>
      <c r="BZ772" s="1913"/>
      <c r="CA772" s="1913"/>
      <c r="CB772" s="1913"/>
      <c r="CC772" s="2121"/>
      <c r="CD772" s="2122" t="s">
        <v>2511</v>
      </c>
    </row>
    <row r="773" spans="1:82" ht="21" customHeight="1" x14ac:dyDescent="0.2">
      <c r="A773" s="59" t="s">
        <v>161</v>
      </c>
      <c r="B773" s="71" t="s">
        <v>2569</v>
      </c>
      <c r="C773" s="66" t="s">
        <v>2570</v>
      </c>
      <c r="D773" s="163">
        <v>94</v>
      </c>
      <c r="E773" s="178" t="s">
        <v>2827</v>
      </c>
      <c r="F773" s="48" t="s">
        <v>2828</v>
      </c>
      <c r="G773" s="49">
        <v>6</v>
      </c>
      <c r="H773" s="49" t="s">
        <v>1</v>
      </c>
      <c r="I773" s="939">
        <v>6</v>
      </c>
      <c r="J773" s="493">
        <v>6</v>
      </c>
      <c r="K773" s="1077" t="s">
        <v>2524</v>
      </c>
      <c r="L773" s="744">
        <f>+M773+N773+O773+P773+Q773+R773+S773+T773</f>
        <v>68619156</v>
      </c>
      <c r="M773" s="746">
        <v>68619156</v>
      </c>
      <c r="N773" s="746"/>
      <c r="O773" s="746"/>
      <c r="P773" s="746"/>
      <c r="Q773" s="746"/>
      <c r="R773" s="746"/>
      <c r="S773" s="746"/>
      <c r="T773" s="746"/>
      <c r="U773" s="747">
        <f t="shared" si="118"/>
        <v>68619156</v>
      </c>
      <c r="V773" s="1088">
        <v>68619156</v>
      </c>
      <c r="W773" s="52"/>
      <c r="X773" s="52"/>
      <c r="Y773" s="52"/>
      <c r="Z773" s="52"/>
      <c r="AA773" s="52"/>
      <c r="AB773" s="52"/>
      <c r="AC773" s="52"/>
      <c r="AD773" s="52"/>
      <c r="AE773" s="52"/>
      <c r="AF773" s="52"/>
      <c r="AG773" s="1520" t="s">
        <v>2829</v>
      </c>
      <c r="AH773" s="4638" t="s">
        <v>2830</v>
      </c>
      <c r="AI773" s="4639" t="s">
        <v>2831</v>
      </c>
      <c r="AJ773" s="4639" t="s">
        <v>2638</v>
      </c>
      <c r="AK773" s="4639"/>
      <c r="AL773" s="1520" t="s">
        <v>1558</v>
      </c>
      <c r="AM773" s="4640">
        <v>9530438</v>
      </c>
      <c r="AN773" s="4640">
        <v>9530438</v>
      </c>
      <c r="AO773" s="1520" t="s">
        <v>250</v>
      </c>
      <c r="AP773" s="4639"/>
      <c r="AQ773" s="4638" t="s">
        <v>2539</v>
      </c>
      <c r="AR773" s="4641">
        <v>2201130109</v>
      </c>
      <c r="AS773" s="5016" t="s">
        <v>5883</v>
      </c>
      <c r="AT773" s="1520" t="s">
        <v>2832</v>
      </c>
      <c r="AU773" s="2464">
        <v>6</v>
      </c>
      <c r="AV773" s="5017">
        <v>7</v>
      </c>
      <c r="AW773" s="1527" t="s">
        <v>2831</v>
      </c>
      <c r="AX773" s="1527" t="s">
        <v>2833</v>
      </c>
      <c r="AY773" s="5018">
        <v>68117554</v>
      </c>
      <c r="AZ773" s="4646" t="s">
        <v>2834</v>
      </c>
      <c r="BA773" s="1527" t="s">
        <v>819</v>
      </c>
      <c r="BB773" s="1527" t="s">
        <v>2835</v>
      </c>
      <c r="BC773" s="3082" t="s">
        <v>2836</v>
      </c>
      <c r="BD773" s="1527" t="s">
        <v>2837</v>
      </c>
      <c r="BE773" s="5059">
        <v>42786</v>
      </c>
      <c r="BF773" s="4640">
        <v>9530438</v>
      </c>
      <c r="BG773" s="4648">
        <v>2017000249</v>
      </c>
      <c r="BH773" s="5059">
        <v>42786</v>
      </c>
      <c r="BI773" s="4640">
        <v>9530438</v>
      </c>
      <c r="BJ773" s="4647" t="s">
        <v>2831</v>
      </c>
      <c r="BK773" s="4639" t="s">
        <v>2833</v>
      </c>
      <c r="BL773" s="1859">
        <f t="shared" si="109"/>
        <v>0</v>
      </c>
      <c r="BM773" s="2014">
        <f>L773-(BI773+BI774+BI775+BI776+BI777+BI778)</f>
        <v>9530438</v>
      </c>
      <c r="BN773" s="1902"/>
      <c r="BO773" s="1878"/>
      <c r="BP773" s="1878"/>
      <c r="BQ773" s="1915"/>
      <c r="BR773" s="2045"/>
      <c r="BS773" s="1861"/>
      <c r="BT773" s="1861"/>
      <c r="BU773" s="1861"/>
      <c r="BV773" s="1861"/>
      <c r="BW773" s="1861"/>
      <c r="BX773" s="1861"/>
      <c r="BY773" s="1861"/>
      <c r="BZ773" s="1861"/>
      <c r="CA773" s="1861"/>
      <c r="CB773" s="1861"/>
      <c r="CC773" s="1862"/>
      <c r="CD773" s="1863" t="s">
        <v>2511</v>
      </c>
    </row>
    <row r="774" spans="1:82" ht="21" customHeight="1" x14ac:dyDescent="0.2">
      <c r="A774" s="62" t="s">
        <v>161</v>
      </c>
      <c r="B774" s="749" t="s">
        <v>2569</v>
      </c>
      <c r="C774" s="1005" t="s">
        <v>2570</v>
      </c>
      <c r="D774" s="460">
        <v>94</v>
      </c>
      <c r="E774" s="531" t="s">
        <v>2827</v>
      </c>
      <c r="F774" s="526" t="s">
        <v>2828</v>
      </c>
      <c r="G774" s="576">
        <v>6</v>
      </c>
      <c r="H774" s="576" t="s">
        <v>1</v>
      </c>
      <c r="I774" s="941">
        <v>6</v>
      </c>
      <c r="J774" s="454">
        <v>6</v>
      </c>
      <c r="K774" s="25"/>
      <c r="L774" s="790"/>
      <c r="M774" s="791"/>
      <c r="N774" s="791"/>
      <c r="O774" s="791"/>
      <c r="P774" s="791"/>
      <c r="Q774" s="791"/>
      <c r="R774" s="791"/>
      <c r="S774" s="791"/>
      <c r="T774" s="791"/>
      <c r="U774" s="792">
        <f t="shared" si="118"/>
        <v>0</v>
      </c>
      <c r="V774" s="791"/>
      <c r="W774" s="7"/>
      <c r="X774" s="7"/>
      <c r="Y774" s="7"/>
      <c r="Z774" s="7"/>
      <c r="AA774" s="7"/>
      <c r="AB774" s="7"/>
      <c r="AC774" s="7"/>
      <c r="AD774" s="7"/>
      <c r="AE774" s="7"/>
      <c r="AF774" s="7"/>
      <c r="AG774" s="2795" t="s">
        <v>2829</v>
      </c>
      <c r="AH774" s="4685" t="s">
        <v>2838</v>
      </c>
      <c r="AI774" s="4686" t="s">
        <v>2831</v>
      </c>
      <c r="AJ774" s="4686" t="s">
        <v>2638</v>
      </c>
      <c r="AK774" s="4686"/>
      <c r="AL774" s="2512" t="s">
        <v>1558</v>
      </c>
      <c r="AM774" s="4687">
        <v>9530438</v>
      </c>
      <c r="AN774" s="4687">
        <v>9530438</v>
      </c>
      <c r="AO774" s="2795" t="s">
        <v>250</v>
      </c>
      <c r="AP774" s="4686"/>
      <c r="AQ774" s="4685" t="s">
        <v>2539</v>
      </c>
      <c r="AR774" s="5076">
        <v>2201130109</v>
      </c>
      <c r="AS774" s="5077"/>
      <c r="AT774" s="2512"/>
      <c r="AU774" s="2477"/>
      <c r="AV774" s="5078"/>
      <c r="AW774" s="2511" t="s">
        <v>2831</v>
      </c>
      <c r="AX774" s="2511" t="s">
        <v>2833</v>
      </c>
      <c r="AY774" s="5079"/>
      <c r="AZ774" s="4690" t="s">
        <v>2839</v>
      </c>
      <c r="BA774" s="2511" t="s">
        <v>819</v>
      </c>
      <c r="BB774" s="5021" t="s">
        <v>2840</v>
      </c>
      <c r="BC774" s="5019" t="s">
        <v>2841</v>
      </c>
      <c r="BD774" s="5021" t="s">
        <v>2842</v>
      </c>
      <c r="BE774" s="5062">
        <v>42786</v>
      </c>
      <c r="BF774" s="5023">
        <v>9530438</v>
      </c>
      <c r="BG774" s="4979">
        <v>2017000256</v>
      </c>
      <c r="BH774" s="5062">
        <v>42786</v>
      </c>
      <c r="BI774" s="5023">
        <v>9530438</v>
      </c>
      <c r="BJ774" s="4692" t="s">
        <v>2831</v>
      </c>
      <c r="BK774" s="4686" t="s">
        <v>2833</v>
      </c>
      <c r="BL774" s="1876">
        <f t="shared" si="109"/>
        <v>0</v>
      </c>
      <c r="BM774" s="2104"/>
      <c r="BN774" s="1902"/>
      <c r="BO774" s="1878"/>
      <c r="BP774" s="1878"/>
      <c r="BQ774" s="1915"/>
      <c r="BR774" s="2105"/>
      <c r="BS774" s="2106"/>
      <c r="BT774" s="2106"/>
      <c r="BU774" s="2106"/>
      <c r="BV774" s="2106"/>
      <c r="BW774" s="2106"/>
      <c r="BX774" s="2106"/>
      <c r="BY774" s="2106"/>
      <c r="BZ774" s="2106"/>
      <c r="CA774" s="2106"/>
      <c r="CB774" s="2106"/>
      <c r="CC774" s="2107"/>
      <c r="CD774" s="2108" t="s">
        <v>2511</v>
      </c>
    </row>
    <row r="775" spans="1:82" ht="21" customHeight="1" x14ac:dyDescent="0.2">
      <c r="A775" s="62" t="s">
        <v>161</v>
      </c>
      <c r="B775" s="749" t="s">
        <v>2569</v>
      </c>
      <c r="C775" s="1005" t="s">
        <v>2570</v>
      </c>
      <c r="D775" s="460">
        <v>94</v>
      </c>
      <c r="E775" s="531" t="s">
        <v>2827</v>
      </c>
      <c r="F775" s="526" t="s">
        <v>2828</v>
      </c>
      <c r="G775" s="576">
        <v>6</v>
      </c>
      <c r="H775" s="576" t="s">
        <v>1</v>
      </c>
      <c r="I775" s="941">
        <v>6</v>
      </c>
      <c r="J775" s="454">
        <v>6</v>
      </c>
      <c r="K775" s="25"/>
      <c r="L775" s="790"/>
      <c r="M775" s="791"/>
      <c r="N775" s="791"/>
      <c r="O775" s="791"/>
      <c r="P775" s="791"/>
      <c r="Q775" s="791"/>
      <c r="R775" s="791"/>
      <c r="S775" s="791"/>
      <c r="T775" s="791"/>
      <c r="U775" s="792">
        <f t="shared" si="118"/>
        <v>0</v>
      </c>
      <c r="V775" s="791"/>
      <c r="W775" s="7"/>
      <c r="X775" s="7"/>
      <c r="Y775" s="7"/>
      <c r="Z775" s="7"/>
      <c r="AA775" s="7"/>
      <c r="AB775" s="7"/>
      <c r="AC775" s="7"/>
      <c r="AD775" s="7"/>
      <c r="AE775" s="7"/>
      <c r="AF775" s="7"/>
      <c r="AG775" s="2795" t="s">
        <v>2829</v>
      </c>
      <c r="AH775" s="4685" t="s">
        <v>2843</v>
      </c>
      <c r="AI775" s="4686" t="s">
        <v>2831</v>
      </c>
      <c r="AJ775" s="4686" t="s">
        <v>2638</v>
      </c>
      <c r="AK775" s="4686"/>
      <c r="AL775" s="2512" t="s">
        <v>1558</v>
      </c>
      <c r="AM775" s="4687">
        <v>9530438</v>
      </c>
      <c r="AN775" s="4687">
        <v>9530438</v>
      </c>
      <c r="AO775" s="2795" t="s">
        <v>250</v>
      </c>
      <c r="AP775" s="4686"/>
      <c r="AQ775" s="4685" t="s">
        <v>2539</v>
      </c>
      <c r="AR775" s="5076">
        <v>2201130109</v>
      </c>
      <c r="AS775" s="5077"/>
      <c r="AT775" s="2512"/>
      <c r="AU775" s="2477"/>
      <c r="AV775" s="5078"/>
      <c r="AW775" s="2511" t="s">
        <v>2831</v>
      </c>
      <c r="AX775" s="2511" t="s">
        <v>2833</v>
      </c>
      <c r="AY775" s="5079"/>
      <c r="AZ775" s="4690" t="s">
        <v>2844</v>
      </c>
      <c r="BA775" s="2511" t="s">
        <v>819</v>
      </c>
      <c r="BB775" s="5021" t="s">
        <v>2845</v>
      </c>
      <c r="BC775" s="5019" t="s">
        <v>2846</v>
      </c>
      <c r="BD775" s="5021" t="s">
        <v>2847</v>
      </c>
      <c r="BE775" s="5062">
        <v>42786</v>
      </c>
      <c r="BF775" s="5023">
        <v>9530438</v>
      </c>
      <c r="BG775" s="4979">
        <v>2017000258</v>
      </c>
      <c r="BH775" s="5062">
        <v>42786</v>
      </c>
      <c r="BI775" s="5023">
        <v>9530438</v>
      </c>
      <c r="BJ775" s="4692" t="s">
        <v>2831</v>
      </c>
      <c r="BK775" s="4686" t="s">
        <v>2833</v>
      </c>
      <c r="BL775" s="1876">
        <f t="shared" si="109"/>
        <v>0</v>
      </c>
      <c r="BM775" s="2104"/>
      <c r="BN775" s="1902"/>
      <c r="BO775" s="1878"/>
      <c r="BP775" s="1878"/>
      <c r="BQ775" s="1915"/>
      <c r="BR775" s="2105"/>
      <c r="BS775" s="2106"/>
      <c r="BT775" s="2106"/>
      <c r="BU775" s="2106"/>
      <c r="BV775" s="2106"/>
      <c r="BW775" s="2106"/>
      <c r="BX775" s="2106"/>
      <c r="BY775" s="2106"/>
      <c r="BZ775" s="2106"/>
      <c r="CA775" s="2106"/>
      <c r="CB775" s="2106"/>
      <c r="CC775" s="2107"/>
      <c r="CD775" s="2108" t="s">
        <v>2511</v>
      </c>
    </row>
    <row r="776" spans="1:82" ht="21" customHeight="1" x14ac:dyDescent="0.2">
      <c r="A776" s="62" t="s">
        <v>161</v>
      </c>
      <c r="B776" s="749" t="s">
        <v>2569</v>
      </c>
      <c r="C776" s="1005" t="s">
        <v>2570</v>
      </c>
      <c r="D776" s="460">
        <v>94</v>
      </c>
      <c r="E776" s="531" t="s">
        <v>2827</v>
      </c>
      <c r="F776" s="526" t="s">
        <v>2828</v>
      </c>
      <c r="G776" s="576">
        <v>6</v>
      </c>
      <c r="H776" s="576" t="s">
        <v>1</v>
      </c>
      <c r="I776" s="941">
        <v>6</v>
      </c>
      <c r="J776" s="454">
        <v>6</v>
      </c>
      <c r="K776" s="25"/>
      <c r="L776" s="790"/>
      <c r="M776" s="791"/>
      <c r="N776" s="791"/>
      <c r="O776" s="791"/>
      <c r="P776" s="791"/>
      <c r="Q776" s="791"/>
      <c r="R776" s="791"/>
      <c r="S776" s="791"/>
      <c r="T776" s="791"/>
      <c r="U776" s="792">
        <f t="shared" si="118"/>
        <v>0</v>
      </c>
      <c r="V776" s="791"/>
      <c r="W776" s="7"/>
      <c r="X776" s="7"/>
      <c r="Y776" s="7"/>
      <c r="Z776" s="7"/>
      <c r="AA776" s="7"/>
      <c r="AB776" s="7"/>
      <c r="AC776" s="7"/>
      <c r="AD776" s="7"/>
      <c r="AE776" s="7"/>
      <c r="AF776" s="7"/>
      <c r="AG776" s="2795" t="s">
        <v>2829</v>
      </c>
      <c r="AH776" s="4685" t="s">
        <v>2848</v>
      </c>
      <c r="AI776" s="4686" t="s">
        <v>2831</v>
      </c>
      <c r="AJ776" s="4686" t="s">
        <v>2638</v>
      </c>
      <c r="AK776" s="4686"/>
      <c r="AL776" s="2512" t="s">
        <v>1558</v>
      </c>
      <c r="AM776" s="4687">
        <v>9530438</v>
      </c>
      <c r="AN776" s="4687">
        <v>9530438</v>
      </c>
      <c r="AO776" s="2795" t="s">
        <v>250</v>
      </c>
      <c r="AP776" s="4686"/>
      <c r="AQ776" s="4685" t="s">
        <v>2539</v>
      </c>
      <c r="AR776" s="5076">
        <v>2201130109</v>
      </c>
      <c r="AS776" s="5077"/>
      <c r="AT776" s="2512"/>
      <c r="AU776" s="2477"/>
      <c r="AV776" s="5078"/>
      <c r="AW776" s="2511" t="s">
        <v>2831</v>
      </c>
      <c r="AX776" s="2511" t="s">
        <v>2833</v>
      </c>
      <c r="AY776" s="5079"/>
      <c r="AZ776" s="4690" t="s">
        <v>2849</v>
      </c>
      <c r="BA776" s="2511" t="s">
        <v>819</v>
      </c>
      <c r="BB776" s="5021" t="s">
        <v>2850</v>
      </c>
      <c r="BC776" s="5019" t="s">
        <v>2851</v>
      </c>
      <c r="BD776" s="5021" t="s">
        <v>2852</v>
      </c>
      <c r="BE776" s="5062">
        <v>42786</v>
      </c>
      <c r="BF776" s="5023">
        <v>9530438</v>
      </c>
      <c r="BG776" s="4979">
        <v>2017000259</v>
      </c>
      <c r="BH776" s="5062">
        <v>42786</v>
      </c>
      <c r="BI776" s="5023">
        <v>9530438</v>
      </c>
      <c r="BJ776" s="4692" t="s">
        <v>2831</v>
      </c>
      <c r="BK776" s="4686" t="s">
        <v>2833</v>
      </c>
      <c r="BL776" s="1876">
        <f t="shared" si="109"/>
        <v>0</v>
      </c>
      <c r="BM776" s="2104"/>
      <c r="BN776" s="1902"/>
      <c r="BO776" s="1878"/>
      <c r="BP776" s="1878"/>
      <c r="BQ776" s="1915"/>
      <c r="BR776" s="2105"/>
      <c r="BS776" s="2106"/>
      <c r="BT776" s="2106"/>
      <c r="BU776" s="2106"/>
      <c r="BV776" s="2106"/>
      <c r="BW776" s="2106"/>
      <c r="BX776" s="2106"/>
      <c r="BY776" s="2106"/>
      <c r="BZ776" s="2106"/>
      <c r="CA776" s="2106"/>
      <c r="CB776" s="2106"/>
      <c r="CC776" s="2107"/>
      <c r="CD776" s="2108" t="s">
        <v>2511</v>
      </c>
    </row>
    <row r="777" spans="1:82" ht="21" customHeight="1" x14ac:dyDescent="0.2">
      <c r="A777" s="62" t="s">
        <v>161</v>
      </c>
      <c r="B777" s="749" t="s">
        <v>2569</v>
      </c>
      <c r="C777" s="1005" t="s">
        <v>2570</v>
      </c>
      <c r="D777" s="460">
        <v>94</v>
      </c>
      <c r="E777" s="531" t="s">
        <v>2827</v>
      </c>
      <c r="F777" s="526" t="s">
        <v>2828</v>
      </c>
      <c r="G777" s="576">
        <v>6</v>
      </c>
      <c r="H777" s="576" t="s">
        <v>1</v>
      </c>
      <c r="I777" s="941">
        <v>6</v>
      </c>
      <c r="J777" s="454">
        <v>6</v>
      </c>
      <c r="K777" s="25"/>
      <c r="L777" s="790"/>
      <c r="M777" s="791"/>
      <c r="N777" s="791"/>
      <c r="O777" s="791"/>
      <c r="P777" s="791"/>
      <c r="Q777" s="791"/>
      <c r="R777" s="791"/>
      <c r="S777" s="791"/>
      <c r="T777" s="791"/>
      <c r="U777" s="792">
        <f t="shared" si="118"/>
        <v>0</v>
      </c>
      <c r="V777" s="791"/>
      <c r="W777" s="7"/>
      <c r="X777" s="7"/>
      <c r="Y777" s="7"/>
      <c r="Z777" s="7"/>
      <c r="AA777" s="7"/>
      <c r="AB777" s="7"/>
      <c r="AC777" s="7"/>
      <c r="AD777" s="7"/>
      <c r="AE777" s="7"/>
      <c r="AF777" s="7"/>
      <c r="AG777" s="2795" t="s">
        <v>2829</v>
      </c>
      <c r="AH777" s="4685" t="s">
        <v>2853</v>
      </c>
      <c r="AI777" s="4686" t="s">
        <v>2797</v>
      </c>
      <c r="AJ777" s="4686" t="s">
        <v>2638</v>
      </c>
      <c r="AK777" s="4686"/>
      <c r="AL777" s="2512" t="s">
        <v>1558</v>
      </c>
      <c r="AM777" s="4687">
        <v>9530438</v>
      </c>
      <c r="AN777" s="4687">
        <v>9530438</v>
      </c>
      <c r="AO777" s="2795" t="s">
        <v>250</v>
      </c>
      <c r="AP777" s="4686"/>
      <c r="AQ777" s="4685" t="s">
        <v>2539</v>
      </c>
      <c r="AR777" s="5076">
        <v>2201130109</v>
      </c>
      <c r="AS777" s="5077"/>
      <c r="AT777" s="2512"/>
      <c r="AU777" s="2477"/>
      <c r="AV777" s="5078"/>
      <c r="AW777" s="2511" t="s">
        <v>2797</v>
      </c>
      <c r="AX777" s="2511" t="s">
        <v>2854</v>
      </c>
      <c r="AY777" s="5079"/>
      <c r="AZ777" s="4690" t="s">
        <v>2855</v>
      </c>
      <c r="BA777" s="2511" t="s">
        <v>819</v>
      </c>
      <c r="BB777" s="5021" t="s">
        <v>2856</v>
      </c>
      <c r="BC777" s="5019" t="s">
        <v>2857</v>
      </c>
      <c r="BD777" s="5021" t="s">
        <v>2858</v>
      </c>
      <c r="BE777" s="5062">
        <v>42786</v>
      </c>
      <c r="BF777" s="5023">
        <v>9530438</v>
      </c>
      <c r="BG777" s="4979">
        <v>2017000260</v>
      </c>
      <c r="BH777" s="5062">
        <v>42786</v>
      </c>
      <c r="BI777" s="5023">
        <v>9530438</v>
      </c>
      <c r="BJ777" s="4692" t="s">
        <v>2797</v>
      </c>
      <c r="BK777" s="4686" t="s">
        <v>2854</v>
      </c>
      <c r="BL777" s="1876">
        <f t="shared" si="109"/>
        <v>0</v>
      </c>
      <c r="BM777" s="2104"/>
      <c r="BN777" s="1902"/>
      <c r="BO777" s="1878"/>
      <c r="BP777" s="1878"/>
      <c r="BQ777" s="1915"/>
      <c r="BR777" s="2105"/>
      <c r="BS777" s="2106"/>
      <c r="BT777" s="2106"/>
      <c r="BU777" s="2106"/>
      <c r="BV777" s="2106"/>
      <c r="BW777" s="2106"/>
      <c r="BX777" s="2106"/>
      <c r="BY777" s="2106"/>
      <c r="BZ777" s="2106"/>
      <c r="CA777" s="2106"/>
      <c r="CB777" s="2106"/>
      <c r="CC777" s="2107"/>
      <c r="CD777" s="2108" t="s">
        <v>2511</v>
      </c>
    </row>
    <row r="778" spans="1:82" ht="21" customHeight="1" x14ac:dyDescent="0.2">
      <c r="A778" s="62" t="s">
        <v>161</v>
      </c>
      <c r="B778" s="749" t="s">
        <v>2569</v>
      </c>
      <c r="C778" s="1005" t="s">
        <v>2570</v>
      </c>
      <c r="D778" s="460">
        <v>94</v>
      </c>
      <c r="E778" s="531" t="s">
        <v>2827</v>
      </c>
      <c r="F778" s="526" t="s">
        <v>2828</v>
      </c>
      <c r="G778" s="576">
        <v>6</v>
      </c>
      <c r="H778" s="576" t="s">
        <v>1</v>
      </c>
      <c r="I778" s="941">
        <v>6</v>
      </c>
      <c r="J778" s="454">
        <v>6</v>
      </c>
      <c r="K778" s="25"/>
      <c r="L778" s="790"/>
      <c r="M778" s="791"/>
      <c r="N778" s="791"/>
      <c r="O778" s="791"/>
      <c r="P778" s="791"/>
      <c r="Q778" s="791"/>
      <c r="R778" s="791"/>
      <c r="S778" s="791"/>
      <c r="T778" s="791"/>
      <c r="U778" s="792">
        <f t="shared" si="118"/>
        <v>0</v>
      </c>
      <c r="V778" s="791"/>
      <c r="W778" s="7"/>
      <c r="X778" s="7"/>
      <c r="Y778" s="7"/>
      <c r="Z778" s="7"/>
      <c r="AA778" s="7"/>
      <c r="AB778" s="7"/>
      <c r="AC778" s="7"/>
      <c r="AD778" s="7"/>
      <c r="AE778" s="7"/>
      <c r="AF778" s="7"/>
      <c r="AG778" s="2795" t="s">
        <v>2829</v>
      </c>
      <c r="AH778" s="4685" t="s">
        <v>2859</v>
      </c>
      <c r="AI778" s="4686" t="s">
        <v>2860</v>
      </c>
      <c r="AJ778" s="4686" t="s">
        <v>2638</v>
      </c>
      <c r="AK778" s="4686"/>
      <c r="AL778" s="2512" t="s">
        <v>1558</v>
      </c>
      <c r="AM778" s="4687">
        <v>11436528</v>
      </c>
      <c r="AN778" s="4687">
        <v>11436528</v>
      </c>
      <c r="AO778" s="2795" t="s">
        <v>250</v>
      </c>
      <c r="AP778" s="4686"/>
      <c r="AQ778" s="4685" t="s">
        <v>2539</v>
      </c>
      <c r="AR778" s="5076">
        <v>2201130109</v>
      </c>
      <c r="AS778" s="5077"/>
      <c r="AT778" s="2512"/>
      <c r="AU778" s="2477"/>
      <c r="AV778" s="5078"/>
      <c r="AW778" s="2511" t="s">
        <v>2860</v>
      </c>
      <c r="AX778" s="2511" t="s">
        <v>2861</v>
      </c>
      <c r="AY778" s="5079"/>
      <c r="AZ778" s="4690" t="s">
        <v>2862</v>
      </c>
      <c r="BA778" s="2511" t="s">
        <v>819</v>
      </c>
      <c r="BB778" s="5021" t="s">
        <v>2863</v>
      </c>
      <c r="BC778" s="5019" t="s">
        <v>2864</v>
      </c>
      <c r="BD778" s="5021" t="s">
        <v>2865</v>
      </c>
      <c r="BE778" s="5062">
        <v>42793</v>
      </c>
      <c r="BF778" s="5023">
        <v>11436528</v>
      </c>
      <c r="BG778" s="4979">
        <v>2017000326</v>
      </c>
      <c r="BH778" s="5062">
        <v>42793</v>
      </c>
      <c r="BI778" s="5023">
        <v>11436528</v>
      </c>
      <c r="BJ778" s="4692" t="s">
        <v>2860</v>
      </c>
      <c r="BK778" s="4686" t="s">
        <v>2861</v>
      </c>
      <c r="BL778" s="1876">
        <f t="shared" si="109"/>
        <v>0</v>
      </c>
      <c r="BM778" s="2104"/>
      <c r="BN778" s="1902"/>
      <c r="BO778" s="1878"/>
      <c r="BP778" s="1878"/>
      <c r="BQ778" s="1915"/>
      <c r="BR778" s="2105"/>
      <c r="BS778" s="2106"/>
      <c r="BT778" s="2106"/>
      <c r="BU778" s="2106"/>
      <c r="BV778" s="2106"/>
      <c r="BW778" s="2106"/>
      <c r="BX778" s="2106"/>
      <c r="BY778" s="2106"/>
      <c r="BZ778" s="2106"/>
      <c r="CA778" s="2106"/>
      <c r="CB778" s="2106"/>
      <c r="CC778" s="2107"/>
      <c r="CD778" s="2108" t="s">
        <v>2511</v>
      </c>
    </row>
    <row r="779" spans="1:82" ht="25.5" customHeight="1" x14ac:dyDescent="0.2">
      <c r="A779" s="62" t="s">
        <v>161</v>
      </c>
      <c r="B779" s="749" t="s">
        <v>2569</v>
      </c>
      <c r="C779" s="1005" t="s">
        <v>2570</v>
      </c>
      <c r="D779" s="460">
        <v>94</v>
      </c>
      <c r="E779" s="531" t="s">
        <v>2827</v>
      </c>
      <c r="F779" s="526" t="s">
        <v>2828</v>
      </c>
      <c r="G779" s="576">
        <v>6</v>
      </c>
      <c r="H779" s="576" t="s">
        <v>1</v>
      </c>
      <c r="I779" s="941">
        <v>6</v>
      </c>
      <c r="J779" s="1089">
        <v>6</v>
      </c>
      <c r="K779" s="538"/>
      <c r="L779" s="751"/>
      <c r="M779" s="752"/>
      <c r="N779" s="752"/>
      <c r="O779" s="752"/>
      <c r="P779" s="752"/>
      <c r="Q779" s="752"/>
      <c r="R779" s="752"/>
      <c r="S779" s="752"/>
      <c r="T779" s="752"/>
      <c r="U779" s="753"/>
      <c r="V779" s="752"/>
      <c r="W779" s="466"/>
      <c r="X779" s="466"/>
      <c r="Y779" s="466"/>
      <c r="Z779" s="466"/>
      <c r="AA779" s="466"/>
      <c r="AB779" s="466"/>
      <c r="AC779" s="466"/>
      <c r="AD779" s="466"/>
      <c r="AE779" s="466"/>
      <c r="AF779" s="466"/>
      <c r="AG779" s="5022" t="s">
        <v>2829</v>
      </c>
      <c r="AH779" s="4688" t="s">
        <v>2866</v>
      </c>
      <c r="AI779" s="3016" t="s">
        <v>2867</v>
      </c>
      <c r="AJ779" s="3016" t="s">
        <v>2868</v>
      </c>
      <c r="AK779" s="3016"/>
      <c r="AL779" s="2795" t="s">
        <v>1558</v>
      </c>
      <c r="AM779" s="5023">
        <v>9028836</v>
      </c>
      <c r="AN779" s="5023">
        <v>9028836</v>
      </c>
      <c r="AO779" s="2795" t="s">
        <v>250</v>
      </c>
      <c r="AP779" s="3016"/>
      <c r="AQ779" s="4688" t="s">
        <v>2539</v>
      </c>
      <c r="AR779" s="4688">
        <v>2201130109</v>
      </c>
      <c r="AS779" s="5019"/>
      <c r="AT779" s="2795"/>
      <c r="AU779" s="1524"/>
      <c r="AV779" s="5020"/>
      <c r="AW779" s="5021" t="s">
        <v>2867</v>
      </c>
      <c r="AX779" s="5021" t="s">
        <v>2869</v>
      </c>
      <c r="AY779" s="5022"/>
      <c r="AZ779" s="5021" t="s">
        <v>2870</v>
      </c>
      <c r="BA779" s="5021" t="s">
        <v>819</v>
      </c>
      <c r="BB779" s="5021" t="s">
        <v>2871</v>
      </c>
      <c r="BC779" s="5019" t="s">
        <v>2872</v>
      </c>
      <c r="BD779" s="5021" t="s">
        <v>2873</v>
      </c>
      <c r="BE779" s="5062">
        <v>42804</v>
      </c>
      <c r="BF779" s="5023">
        <v>9028836</v>
      </c>
      <c r="BG779" s="4979">
        <v>2017000409</v>
      </c>
      <c r="BH779" s="5062">
        <v>42804</v>
      </c>
      <c r="BI779" s="5023">
        <v>9028836</v>
      </c>
      <c r="BJ779" s="5024" t="s">
        <v>2867</v>
      </c>
      <c r="BK779" s="3016" t="s">
        <v>2869</v>
      </c>
      <c r="BL779" s="2024"/>
      <c r="BM779" s="2169"/>
      <c r="BN779" s="1902"/>
      <c r="BO779" s="1878"/>
      <c r="BP779" s="1878"/>
      <c r="BQ779" s="1915"/>
      <c r="BR779" s="2105"/>
      <c r="BS779" s="2106"/>
      <c r="BT779" s="2106"/>
      <c r="BU779" s="2106"/>
      <c r="BV779" s="2106"/>
      <c r="BW779" s="2106"/>
      <c r="BX779" s="2106"/>
      <c r="BY779" s="2106"/>
      <c r="BZ779" s="2106"/>
      <c r="CA779" s="2106"/>
      <c r="CB779" s="2106"/>
      <c r="CC779" s="2106"/>
      <c r="CD779" s="2108" t="s">
        <v>2511</v>
      </c>
    </row>
    <row r="780" spans="1:82" ht="25.5" customHeight="1" thickBot="1" x14ac:dyDescent="0.25">
      <c r="A780" s="62" t="s">
        <v>161</v>
      </c>
      <c r="B780" s="749" t="s">
        <v>2569</v>
      </c>
      <c r="C780" s="1005" t="s">
        <v>2570</v>
      </c>
      <c r="D780" s="460">
        <v>94</v>
      </c>
      <c r="E780" s="531" t="s">
        <v>2827</v>
      </c>
      <c r="F780" s="526" t="s">
        <v>2828</v>
      </c>
      <c r="G780" s="576">
        <v>6</v>
      </c>
      <c r="H780" s="576" t="s">
        <v>1</v>
      </c>
      <c r="I780" s="941">
        <v>6</v>
      </c>
      <c r="J780" s="454">
        <v>6</v>
      </c>
      <c r="K780" s="806"/>
      <c r="L780" s="817"/>
      <c r="M780" s="770"/>
      <c r="N780" s="770"/>
      <c r="O780" s="770"/>
      <c r="P780" s="770"/>
      <c r="Q780" s="770"/>
      <c r="R780" s="770"/>
      <c r="S780" s="770"/>
      <c r="T780" s="770"/>
      <c r="U780" s="771"/>
      <c r="V780" s="770"/>
      <c r="W780" s="70"/>
      <c r="X780" s="70"/>
      <c r="Y780" s="70"/>
      <c r="Z780" s="70"/>
      <c r="AA780" s="70"/>
      <c r="AB780" s="70"/>
      <c r="AC780" s="70"/>
      <c r="AD780" s="70"/>
      <c r="AE780" s="70"/>
      <c r="AF780" s="1067"/>
      <c r="AG780" s="5096"/>
      <c r="AH780" s="5031"/>
      <c r="AI780" s="5034"/>
      <c r="AJ780" s="5034"/>
      <c r="AK780" s="5034"/>
      <c r="AL780" s="5045"/>
      <c r="AM780" s="5081"/>
      <c r="AN780" s="5081"/>
      <c r="AO780" s="5045"/>
      <c r="AP780" s="5034"/>
      <c r="AQ780" s="5031"/>
      <c r="AR780" s="5036"/>
      <c r="AS780" s="5066"/>
      <c r="AT780" s="5045"/>
      <c r="AU780" s="5067"/>
      <c r="AV780" s="5068"/>
      <c r="AW780" s="5038"/>
      <c r="AX780" s="5038"/>
      <c r="AY780" s="5033"/>
      <c r="AZ780" s="5084"/>
      <c r="BA780" s="5038"/>
      <c r="BB780" s="5038"/>
      <c r="BC780" s="5097"/>
      <c r="BD780" s="5038"/>
      <c r="BE780" s="5085"/>
      <c r="BF780" s="5081"/>
      <c r="BG780" s="5072"/>
      <c r="BH780" s="5085"/>
      <c r="BI780" s="5081"/>
      <c r="BJ780" s="5042"/>
      <c r="BK780" s="5034"/>
      <c r="BL780" s="2314"/>
      <c r="BM780" s="2308"/>
      <c r="BN780" s="1902"/>
      <c r="BO780" s="1878"/>
      <c r="BP780" s="1878"/>
      <c r="BQ780" s="1915"/>
      <c r="BR780" s="2315"/>
      <c r="BS780" s="1896"/>
      <c r="BT780" s="1896"/>
      <c r="BU780" s="1896"/>
      <c r="BV780" s="1896"/>
      <c r="BW780" s="1896"/>
      <c r="BX780" s="1896"/>
      <c r="BY780" s="1896"/>
      <c r="BZ780" s="1896"/>
      <c r="CA780" s="1896"/>
      <c r="CB780" s="1896"/>
      <c r="CC780" s="1898"/>
      <c r="CD780" s="2108" t="s">
        <v>2511</v>
      </c>
    </row>
    <row r="781" spans="1:82" ht="21" customHeight="1" x14ac:dyDescent="0.2">
      <c r="A781" s="59" t="s">
        <v>161</v>
      </c>
      <c r="B781" s="71" t="s">
        <v>2569</v>
      </c>
      <c r="C781" s="66" t="s">
        <v>2570</v>
      </c>
      <c r="D781" s="163">
        <v>95</v>
      </c>
      <c r="E781" s="178" t="s">
        <v>2874</v>
      </c>
      <c r="F781" s="48" t="s">
        <v>2875</v>
      </c>
      <c r="G781" s="49">
        <v>1</v>
      </c>
      <c r="H781" s="49" t="s">
        <v>1</v>
      </c>
      <c r="I781" s="939">
        <v>1</v>
      </c>
      <c r="J781" s="493">
        <v>1</v>
      </c>
      <c r="K781" s="1077" t="s">
        <v>2524</v>
      </c>
      <c r="L781" s="744">
        <f>+M781+N781+O781+P781+Q781+R781+S781+T781</f>
        <v>1030386800</v>
      </c>
      <c r="M781" s="929">
        <v>1030386800</v>
      </c>
      <c r="N781" s="746"/>
      <c r="O781" s="746"/>
      <c r="P781" s="746"/>
      <c r="Q781" s="746"/>
      <c r="R781" s="746"/>
      <c r="S781" s="746"/>
      <c r="T781" s="746"/>
      <c r="U781" s="747">
        <f t="shared" si="118"/>
        <v>1030386800</v>
      </c>
      <c r="V781" s="495">
        <v>1030386800</v>
      </c>
      <c r="W781" s="495"/>
      <c r="X781" s="495"/>
      <c r="Y781" s="495"/>
      <c r="Z781" s="495"/>
      <c r="AA781" s="52"/>
      <c r="AB781" s="52"/>
      <c r="AC781" s="52"/>
      <c r="AD781" s="52"/>
      <c r="AE781" s="52"/>
      <c r="AF781" s="515"/>
      <c r="AG781" s="1520">
        <v>78111802</v>
      </c>
      <c r="AH781" s="4638" t="s">
        <v>2876</v>
      </c>
      <c r="AI781" s="4639" t="s">
        <v>2877</v>
      </c>
      <c r="AJ781" s="4639" t="s">
        <v>2638</v>
      </c>
      <c r="AK781" s="4639"/>
      <c r="AL781" s="1520" t="s">
        <v>1558</v>
      </c>
      <c r="AM781" s="4640">
        <v>14295600</v>
      </c>
      <c r="AN781" s="4640">
        <v>14295600</v>
      </c>
      <c r="AO781" s="1520" t="s">
        <v>250</v>
      </c>
      <c r="AP781" s="4639"/>
      <c r="AQ781" s="4638" t="s">
        <v>2539</v>
      </c>
      <c r="AR781" s="4638">
        <v>2201130113</v>
      </c>
      <c r="AS781" s="3082" t="s">
        <v>5884</v>
      </c>
      <c r="AT781" s="1520" t="s">
        <v>1676</v>
      </c>
      <c r="AU781" s="2464">
        <v>100</v>
      </c>
      <c r="AV781" s="5017">
        <v>100</v>
      </c>
      <c r="AW781" s="1527" t="s">
        <v>2877</v>
      </c>
      <c r="AX781" s="1527" t="s">
        <v>2878</v>
      </c>
      <c r="AY781" s="2471">
        <f>SUBTOTAL(9,BF781:BF783)</f>
        <v>42886800</v>
      </c>
      <c r="AZ781" s="1527" t="s">
        <v>2879</v>
      </c>
      <c r="BA781" s="1527" t="s">
        <v>819</v>
      </c>
      <c r="BB781" s="1527" t="s">
        <v>2880</v>
      </c>
      <c r="BC781" s="3082" t="s">
        <v>2881</v>
      </c>
      <c r="BD781" s="1527" t="s">
        <v>2882</v>
      </c>
      <c r="BE781" s="5059">
        <v>42789</v>
      </c>
      <c r="BF781" s="4640">
        <v>14295600</v>
      </c>
      <c r="BG781" s="4648">
        <v>2017000287</v>
      </c>
      <c r="BH781" s="5059">
        <v>42789</v>
      </c>
      <c r="BI781" s="4640">
        <v>14295600</v>
      </c>
      <c r="BJ781" s="4647" t="s">
        <v>2877</v>
      </c>
      <c r="BK781" s="4639" t="s">
        <v>2878</v>
      </c>
      <c r="BL781" s="2316">
        <f t="shared" si="109"/>
        <v>0</v>
      </c>
      <c r="BM781" s="2014">
        <f>L781-(BI781+BI782+BI783+BI784+BI785+BI786)</f>
        <v>0</v>
      </c>
      <c r="BN781" s="1902"/>
      <c r="BO781" s="1878"/>
      <c r="BP781" s="1878"/>
      <c r="BQ781" s="1915"/>
      <c r="BR781" s="2045"/>
      <c r="BS781" s="1861"/>
      <c r="BT781" s="1861"/>
      <c r="BU781" s="1861"/>
      <c r="BV781" s="1861"/>
      <c r="BW781" s="1861"/>
      <c r="BX781" s="1861"/>
      <c r="BY781" s="1861"/>
      <c r="BZ781" s="1861"/>
      <c r="CA781" s="1861"/>
      <c r="CB781" s="1861"/>
      <c r="CC781" s="1862"/>
      <c r="CD781" s="1863" t="s">
        <v>2511</v>
      </c>
    </row>
    <row r="782" spans="1:82" ht="21" customHeight="1" x14ac:dyDescent="0.2">
      <c r="A782" s="62" t="s">
        <v>161</v>
      </c>
      <c r="B782" s="749" t="s">
        <v>2569</v>
      </c>
      <c r="C782" s="1005" t="s">
        <v>2570</v>
      </c>
      <c r="D782" s="460">
        <v>95</v>
      </c>
      <c r="E782" s="531" t="s">
        <v>2874</v>
      </c>
      <c r="F782" s="526" t="s">
        <v>2875</v>
      </c>
      <c r="G782" s="576">
        <v>1</v>
      </c>
      <c r="H782" s="576" t="s">
        <v>1</v>
      </c>
      <c r="I782" s="941">
        <v>1</v>
      </c>
      <c r="J782" s="454">
        <v>1</v>
      </c>
      <c r="K782" s="25"/>
      <c r="L782" s="790"/>
      <c r="M782" s="791"/>
      <c r="N782" s="791"/>
      <c r="O782" s="791"/>
      <c r="P782" s="791"/>
      <c r="Q782" s="791"/>
      <c r="R782" s="791"/>
      <c r="S782" s="791"/>
      <c r="T782" s="791"/>
      <c r="U782" s="792">
        <f t="shared" si="118"/>
        <v>0</v>
      </c>
      <c r="V782" s="791"/>
      <c r="W782" s="7"/>
      <c r="X782" s="7"/>
      <c r="Y782" s="7"/>
      <c r="Z782" s="7"/>
      <c r="AA782" s="7"/>
      <c r="AB782" s="7"/>
      <c r="AC782" s="7"/>
      <c r="AD782" s="7"/>
      <c r="AE782" s="7"/>
      <c r="AF782" s="497"/>
      <c r="AG782" s="2795">
        <v>78111802</v>
      </c>
      <c r="AH782" s="4688" t="s">
        <v>2883</v>
      </c>
      <c r="AI782" s="3016" t="s">
        <v>2877</v>
      </c>
      <c r="AJ782" s="3016" t="s">
        <v>2638</v>
      </c>
      <c r="AK782" s="3016"/>
      <c r="AL782" s="2795" t="s">
        <v>1558</v>
      </c>
      <c r="AM782" s="5023">
        <v>14295600</v>
      </c>
      <c r="AN782" s="5023">
        <v>14295600</v>
      </c>
      <c r="AO782" s="2795" t="s">
        <v>250</v>
      </c>
      <c r="AP782" s="3016"/>
      <c r="AQ782" s="4688" t="s">
        <v>2539</v>
      </c>
      <c r="AR782" s="4688">
        <v>2201130113</v>
      </c>
      <c r="AS782" s="5019"/>
      <c r="AT782" s="2795"/>
      <c r="AU782" s="1524"/>
      <c r="AV782" s="5020"/>
      <c r="AW782" s="5021" t="s">
        <v>2877</v>
      </c>
      <c r="AX782" s="5021" t="s">
        <v>2878</v>
      </c>
      <c r="AY782" s="5022"/>
      <c r="AZ782" s="5021" t="s">
        <v>2884</v>
      </c>
      <c r="BA782" s="5021" t="s">
        <v>819</v>
      </c>
      <c r="BB782" s="5021" t="s">
        <v>2885</v>
      </c>
      <c r="BC782" s="5019" t="s">
        <v>2881</v>
      </c>
      <c r="BD782" s="5021" t="s">
        <v>2886</v>
      </c>
      <c r="BE782" s="5062">
        <v>42789</v>
      </c>
      <c r="BF782" s="5023">
        <v>14295600</v>
      </c>
      <c r="BG782" s="4979">
        <v>2017000290</v>
      </c>
      <c r="BH782" s="5062">
        <v>42789</v>
      </c>
      <c r="BI782" s="5023">
        <v>14295600</v>
      </c>
      <c r="BJ782" s="5024" t="s">
        <v>2877</v>
      </c>
      <c r="BK782" s="3016" t="s">
        <v>2878</v>
      </c>
      <c r="BL782" s="2317">
        <f t="shared" si="109"/>
        <v>0</v>
      </c>
      <c r="BM782" s="2104"/>
      <c r="BN782" s="1902"/>
      <c r="BO782" s="1878"/>
      <c r="BP782" s="1878"/>
      <c r="BQ782" s="1915"/>
      <c r="BR782" s="2105"/>
      <c r="BS782" s="2106"/>
      <c r="BT782" s="2106"/>
      <c r="BU782" s="2106"/>
      <c r="BV782" s="2106"/>
      <c r="BW782" s="2106"/>
      <c r="BX782" s="2106"/>
      <c r="BY782" s="2106"/>
      <c r="BZ782" s="2106"/>
      <c r="CA782" s="2106"/>
      <c r="CB782" s="2106"/>
      <c r="CC782" s="2107"/>
      <c r="CD782" s="2108" t="s">
        <v>2511</v>
      </c>
    </row>
    <row r="783" spans="1:82" ht="21" customHeight="1" x14ac:dyDescent="0.2">
      <c r="A783" s="62" t="s">
        <v>161</v>
      </c>
      <c r="B783" s="749" t="s">
        <v>2569</v>
      </c>
      <c r="C783" s="1005" t="s">
        <v>2570</v>
      </c>
      <c r="D783" s="460">
        <v>95</v>
      </c>
      <c r="E783" s="531" t="s">
        <v>2874</v>
      </c>
      <c r="F783" s="526" t="s">
        <v>2875</v>
      </c>
      <c r="G783" s="576">
        <v>1</v>
      </c>
      <c r="H783" s="576" t="s">
        <v>1</v>
      </c>
      <c r="I783" s="941">
        <v>1</v>
      </c>
      <c r="J783" s="454">
        <v>1</v>
      </c>
      <c r="K783" s="25"/>
      <c r="L783" s="790"/>
      <c r="M783" s="791"/>
      <c r="N783" s="791"/>
      <c r="O783" s="791"/>
      <c r="P783" s="791"/>
      <c r="Q783" s="791"/>
      <c r="R783" s="791"/>
      <c r="S783" s="791"/>
      <c r="T783" s="791"/>
      <c r="U783" s="792">
        <f t="shared" si="118"/>
        <v>0</v>
      </c>
      <c r="V783" s="791"/>
      <c r="W783" s="7"/>
      <c r="X783" s="7"/>
      <c r="Y783" s="7"/>
      <c r="Z783" s="7"/>
      <c r="AA783" s="7"/>
      <c r="AB783" s="7"/>
      <c r="AC783" s="7"/>
      <c r="AD783" s="7"/>
      <c r="AE783" s="7"/>
      <c r="AF783" s="497"/>
      <c r="AG783" s="2795">
        <v>78111802</v>
      </c>
      <c r="AH783" s="4688" t="s">
        <v>2883</v>
      </c>
      <c r="AI783" s="3016" t="s">
        <v>2877</v>
      </c>
      <c r="AJ783" s="3016" t="s">
        <v>2638</v>
      </c>
      <c r="AK783" s="3016"/>
      <c r="AL783" s="2795" t="s">
        <v>1558</v>
      </c>
      <c r="AM783" s="5023">
        <v>14295600</v>
      </c>
      <c r="AN783" s="5023">
        <v>14295600</v>
      </c>
      <c r="AO783" s="2795" t="s">
        <v>250</v>
      </c>
      <c r="AP783" s="3016"/>
      <c r="AQ783" s="4688" t="s">
        <v>2539</v>
      </c>
      <c r="AR783" s="4688">
        <v>2201130113</v>
      </c>
      <c r="AS783" s="5019"/>
      <c r="AT783" s="2795"/>
      <c r="AU783" s="1524"/>
      <c r="AV783" s="5020"/>
      <c r="AW783" s="5021" t="s">
        <v>2877</v>
      </c>
      <c r="AX783" s="5021" t="s">
        <v>2878</v>
      </c>
      <c r="AY783" s="5022"/>
      <c r="AZ783" s="5021" t="s">
        <v>2887</v>
      </c>
      <c r="BA783" s="5021" t="s">
        <v>819</v>
      </c>
      <c r="BB783" s="5021" t="s">
        <v>2888</v>
      </c>
      <c r="BC783" s="5019" t="s">
        <v>2889</v>
      </c>
      <c r="BD783" s="5021" t="s">
        <v>2890</v>
      </c>
      <c r="BE783" s="5062">
        <v>42789</v>
      </c>
      <c r="BF783" s="5023">
        <v>14295600</v>
      </c>
      <c r="BG783" s="4979">
        <v>2017000291</v>
      </c>
      <c r="BH783" s="5062">
        <v>42789</v>
      </c>
      <c r="BI783" s="5023">
        <v>14295600</v>
      </c>
      <c r="BJ783" s="5024" t="s">
        <v>2877</v>
      </c>
      <c r="BK783" s="3016" t="s">
        <v>2878</v>
      </c>
      <c r="BL783" s="2317">
        <f>BF783-BI783</f>
        <v>0</v>
      </c>
      <c r="BM783" s="2104"/>
      <c r="BN783" s="1902"/>
      <c r="BO783" s="1878"/>
      <c r="BP783" s="1878"/>
      <c r="BQ783" s="1915"/>
      <c r="BR783" s="2105"/>
      <c r="BS783" s="2106"/>
      <c r="BT783" s="2106"/>
      <c r="BU783" s="2106"/>
      <c r="BV783" s="2106"/>
      <c r="BW783" s="2106"/>
      <c r="BX783" s="2106"/>
      <c r="BY783" s="2106"/>
      <c r="BZ783" s="2106"/>
      <c r="CA783" s="2106"/>
      <c r="CB783" s="2106"/>
      <c r="CC783" s="2107"/>
      <c r="CD783" s="2108" t="s">
        <v>2511</v>
      </c>
    </row>
    <row r="784" spans="1:82" ht="21" customHeight="1" thickBot="1" x14ac:dyDescent="0.25">
      <c r="A784" s="62" t="s">
        <v>161</v>
      </c>
      <c r="B784" s="749" t="s">
        <v>2569</v>
      </c>
      <c r="C784" s="1005" t="s">
        <v>2570</v>
      </c>
      <c r="D784" s="460">
        <v>95</v>
      </c>
      <c r="E784" s="531" t="s">
        <v>2874</v>
      </c>
      <c r="F784" s="526" t="s">
        <v>2875</v>
      </c>
      <c r="G784" s="576">
        <v>1</v>
      </c>
      <c r="H784" s="576" t="s">
        <v>1</v>
      </c>
      <c r="I784" s="941">
        <v>1</v>
      </c>
      <c r="J784" s="454">
        <v>1</v>
      </c>
      <c r="K784" s="25"/>
      <c r="L784" s="790"/>
      <c r="M784" s="791"/>
      <c r="N784" s="791"/>
      <c r="O784" s="791"/>
      <c r="P784" s="791"/>
      <c r="Q784" s="791"/>
      <c r="R784" s="791"/>
      <c r="S784" s="791"/>
      <c r="T784" s="791"/>
      <c r="U784" s="792">
        <f t="shared" si="118"/>
        <v>0</v>
      </c>
      <c r="V784" s="791"/>
      <c r="W784" s="7"/>
      <c r="X784" s="7"/>
      <c r="Y784" s="7"/>
      <c r="Z784" s="7"/>
      <c r="AA784" s="7"/>
      <c r="AB784" s="7"/>
      <c r="AC784" s="7"/>
      <c r="AD784" s="7"/>
      <c r="AE784" s="7"/>
      <c r="AF784" s="7"/>
      <c r="AG784" s="4684">
        <v>78111803</v>
      </c>
      <c r="AH784" s="4685" t="s">
        <v>6309</v>
      </c>
      <c r="AI784" s="4686" t="s">
        <v>1630</v>
      </c>
      <c r="AJ784" s="4686" t="s">
        <v>309</v>
      </c>
      <c r="AK784" s="4686"/>
      <c r="AL784" s="2512" t="s">
        <v>1558</v>
      </c>
      <c r="AM784" s="4687">
        <v>987500000</v>
      </c>
      <c r="AN784" s="4687">
        <v>987500000</v>
      </c>
      <c r="AO784" s="4685" t="s">
        <v>250</v>
      </c>
      <c r="AP784" s="4686"/>
      <c r="AQ784" s="4685" t="s">
        <v>2891</v>
      </c>
      <c r="AR784" s="4689" t="s">
        <v>2892</v>
      </c>
      <c r="AS784" s="4980"/>
      <c r="AT784" s="5098"/>
      <c r="AU784" s="5099"/>
      <c r="AV784" s="5100"/>
      <c r="AW784" s="5101" t="s">
        <v>2893</v>
      </c>
      <c r="AX784" s="5101" t="s">
        <v>2894</v>
      </c>
      <c r="AY784" s="5102">
        <v>987500000</v>
      </c>
      <c r="AZ784" s="4690"/>
      <c r="BA784" s="2511" t="s">
        <v>819</v>
      </c>
      <c r="BB784" s="2511"/>
      <c r="BC784" s="4691" t="s">
        <v>2296</v>
      </c>
      <c r="BD784" s="2511">
        <v>2017000314</v>
      </c>
      <c r="BE784" s="4692">
        <v>42773</v>
      </c>
      <c r="BF784" s="4687">
        <v>987500000</v>
      </c>
      <c r="BG784" s="4693"/>
      <c r="BH784" s="4686"/>
      <c r="BI784" s="4687">
        <v>987500000</v>
      </c>
      <c r="BJ784" s="4692" t="s">
        <v>2895</v>
      </c>
      <c r="BK784" s="4686" t="s">
        <v>2896</v>
      </c>
      <c r="BL784" s="1876">
        <f>BF784-BI784</f>
        <v>0</v>
      </c>
      <c r="BM784" s="2104"/>
      <c r="BN784" s="1902"/>
      <c r="BO784" s="1878"/>
      <c r="BP784" s="1878"/>
      <c r="BQ784" s="1915"/>
      <c r="BR784" s="2105"/>
      <c r="BS784" s="2106"/>
      <c r="BT784" s="2106"/>
      <c r="BU784" s="2106"/>
      <c r="BV784" s="2106"/>
      <c r="BW784" s="2106"/>
      <c r="BX784" s="2106"/>
      <c r="BY784" s="2106"/>
      <c r="BZ784" s="2106"/>
      <c r="CA784" s="2106"/>
      <c r="CB784" s="2106"/>
      <c r="CC784" s="2107"/>
      <c r="CD784" s="2108" t="s">
        <v>2511</v>
      </c>
    </row>
    <row r="785" spans="1:82" ht="21" customHeight="1" x14ac:dyDescent="0.2">
      <c r="A785" s="62" t="s">
        <v>161</v>
      </c>
      <c r="B785" s="749" t="s">
        <v>2569</v>
      </c>
      <c r="C785" s="1005" t="s">
        <v>2570</v>
      </c>
      <c r="D785" s="460">
        <v>95</v>
      </c>
      <c r="E785" s="531" t="s">
        <v>2874</v>
      </c>
      <c r="F785" s="526" t="s">
        <v>2875</v>
      </c>
      <c r="G785" s="576">
        <v>1</v>
      </c>
      <c r="H785" s="576" t="s">
        <v>1</v>
      </c>
      <c r="I785" s="941">
        <v>1</v>
      </c>
      <c r="J785" s="454">
        <v>1</v>
      </c>
      <c r="K785" s="25"/>
      <c r="L785" s="790"/>
      <c r="M785" s="791"/>
      <c r="N785" s="791"/>
      <c r="O785" s="791"/>
      <c r="P785" s="791"/>
      <c r="Q785" s="791"/>
      <c r="R785" s="791"/>
      <c r="S785" s="791"/>
      <c r="T785" s="791"/>
      <c r="U785" s="792">
        <f t="shared" si="118"/>
        <v>0</v>
      </c>
      <c r="V785" s="791"/>
      <c r="W785" s="7"/>
      <c r="X785" s="7"/>
      <c r="Y785" s="7"/>
      <c r="Z785" s="7"/>
      <c r="AA785" s="7"/>
      <c r="AB785" s="7"/>
      <c r="AC785" s="7"/>
      <c r="AD785" s="7"/>
      <c r="AE785" s="7"/>
      <c r="AF785" s="7"/>
      <c r="AG785" s="1864"/>
      <c r="AH785" s="2094"/>
      <c r="AI785" s="1865"/>
      <c r="AJ785" s="1865"/>
      <c r="AK785" s="1865"/>
      <c r="AL785" s="1956"/>
      <c r="AM785" s="4057"/>
      <c r="AN785" s="4057"/>
      <c r="AO785" s="1865"/>
      <c r="AP785" s="1865"/>
      <c r="AQ785" s="2094"/>
      <c r="AR785" s="2095"/>
      <c r="AS785" s="2096"/>
      <c r="AT785" s="2432"/>
      <c r="AU785" s="2523"/>
      <c r="AV785" s="2452"/>
      <c r="AW785" s="1867"/>
      <c r="AX785" s="1867"/>
      <c r="AY785" s="2976"/>
      <c r="AZ785" s="1397"/>
      <c r="BA785" s="1397"/>
      <c r="BB785" s="1397"/>
      <c r="BC785" s="1830"/>
      <c r="BD785" s="1397"/>
      <c r="BE785" s="4171"/>
      <c r="BF785" s="4557"/>
      <c r="BG785" s="4650"/>
      <c r="BH785" s="4171"/>
      <c r="BI785" s="4557"/>
      <c r="BJ785" s="4513"/>
      <c r="BK785" s="4171"/>
      <c r="BL785" s="1876">
        <f t="shared" si="109"/>
        <v>0</v>
      </c>
      <c r="BM785" s="2104"/>
      <c r="BN785" s="1902"/>
      <c r="BO785" s="1878"/>
      <c r="BP785" s="1878"/>
      <c r="BQ785" s="1915"/>
      <c r="BR785" s="2105"/>
      <c r="BS785" s="2106"/>
      <c r="BT785" s="2106"/>
      <c r="BU785" s="2106"/>
      <c r="BV785" s="2106"/>
      <c r="BW785" s="2106"/>
      <c r="BX785" s="2106"/>
      <c r="BY785" s="2106"/>
      <c r="BZ785" s="2106"/>
      <c r="CA785" s="2106"/>
      <c r="CB785" s="2106"/>
      <c r="CC785" s="2107"/>
      <c r="CD785" s="2108" t="s">
        <v>2511</v>
      </c>
    </row>
    <row r="786" spans="1:82" ht="21" customHeight="1" thickBot="1" x14ac:dyDescent="0.25">
      <c r="A786" s="63" t="s">
        <v>161</v>
      </c>
      <c r="B786" s="755" t="s">
        <v>2569</v>
      </c>
      <c r="C786" s="1075" t="s">
        <v>2570</v>
      </c>
      <c r="D786" s="431">
        <v>95</v>
      </c>
      <c r="E786" s="532" t="s">
        <v>2874</v>
      </c>
      <c r="F786" s="433" t="s">
        <v>2875</v>
      </c>
      <c r="G786" s="582">
        <v>1</v>
      </c>
      <c r="H786" s="582" t="s">
        <v>1</v>
      </c>
      <c r="I786" s="943">
        <v>1</v>
      </c>
      <c r="J786" s="496">
        <v>1</v>
      </c>
      <c r="K786" s="56"/>
      <c r="L786" s="822"/>
      <c r="M786" s="851"/>
      <c r="N786" s="851"/>
      <c r="O786" s="851"/>
      <c r="P786" s="851"/>
      <c r="Q786" s="851"/>
      <c r="R786" s="851"/>
      <c r="S786" s="851"/>
      <c r="T786" s="851"/>
      <c r="U786" s="823">
        <f t="shared" si="118"/>
        <v>0</v>
      </c>
      <c r="V786" s="851"/>
      <c r="W786" s="58"/>
      <c r="X786" s="58"/>
      <c r="Y786" s="58"/>
      <c r="Z786" s="58"/>
      <c r="AA786" s="58"/>
      <c r="AB786" s="58"/>
      <c r="AC786" s="58"/>
      <c r="AD786" s="58"/>
      <c r="AE786" s="58"/>
      <c r="AF786" s="58"/>
      <c r="AG786" s="1881"/>
      <c r="AH786" s="2109"/>
      <c r="AI786" s="1882"/>
      <c r="AJ786" s="1882"/>
      <c r="AK786" s="1882"/>
      <c r="AL786" s="1959"/>
      <c r="AM786" s="4058"/>
      <c r="AN786" s="4058"/>
      <c r="AO786" s="1882"/>
      <c r="AP786" s="1882"/>
      <c r="AQ786" s="2109"/>
      <c r="AR786" s="2110"/>
      <c r="AS786" s="2111"/>
      <c r="AT786" s="2525"/>
      <c r="AU786" s="2526"/>
      <c r="AV786" s="4192"/>
      <c r="AW786" s="1884"/>
      <c r="AX786" s="1884"/>
      <c r="AY786" s="2973"/>
      <c r="AZ786" s="1963"/>
      <c r="BA786" s="1963"/>
      <c r="BB786" s="1963"/>
      <c r="BC786" s="4651"/>
      <c r="BD786" s="1963"/>
      <c r="BE786" s="4195"/>
      <c r="BF786" s="4652"/>
      <c r="BG786" s="4653"/>
      <c r="BH786" s="4195"/>
      <c r="BI786" s="4652"/>
      <c r="BJ786" s="4654"/>
      <c r="BK786" s="4195"/>
      <c r="BL786" s="1894">
        <f t="shared" si="109"/>
        <v>0</v>
      </c>
      <c r="BM786" s="2119"/>
      <c r="BN786" s="1902"/>
      <c r="BO786" s="1878"/>
      <c r="BP786" s="1878"/>
      <c r="BQ786" s="1915"/>
      <c r="BR786" s="2120"/>
      <c r="BS786" s="1913"/>
      <c r="BT786" s="1913"/>
      <c r="BU786" s="1913"/>
      <c r="BV786" s="1913"/>
      <c r="BW786" s="1913"/>
      <c r="BX786" s="1913"/>
      <c r="BY786" s="1913"/>
      <c r="BZ786" s="1913"/>
      <c r="CA786" s="1913"/>
      <c r="CB786" s="1913"/>
      <c r="CC786" s="2121"/>
      <c r="CD786" s="2122" t="s">
        <v>2511</v>
      </c>
    </row>
    <row r="787" spans="1:82" ht="21" customHeight="1" thickBot="1" x14ac:dyDescent="0.25">
      <c r="A787" s="1083" t="s">
        <v>161</v>
      </c>
      <c r="B787" s="1084" t="s">
        <v>2569</v>
      </c>
      <c r="C787" s="1085" t="s">
        <v>2570</v>
      </c>
      <c r="D787" s="625">
        <v>96</v>
      </c>
      <c r="E787" s="872" t="s">
        <v>2897</v>
      </c>
      <c r="F787" s="873" t="s">
        <v>2898</v>
      </c>
      <c r="G787" s="965">
        <v>82</v>
      </c>
      <c r="H787" s="965" t="s">
        <v>0</v>
      </c>
      <c r="I787" s="1086">
        <v>200</v>
      </c>
      <c r="J787" s="875"/>
      <c r="K787" s="876"/>
      <c r="L787" s="1087">
        <f>+M787+N787+O787+P787+Q787+R787+S787+T787</f>
        <v>0</v>
      </c>
      <c r="M787" s="880"/>
      <c r="N787" s="880"/>
      <c r="O787" s="880"/>
      <c r="P787" s="880"/>
      <c r="Q787" s="880"/>
      <c r="R787" s="880"/>
      <c r="S787" s="880"/>
      <c r="T787" s="880"/>
      <c r="U787" s="1040">
        <f t="shared" si="118"/>
        <v>0</v>
      </c>
      <c r="V787" s="880"/>
      <c r="W787" s="74"/>
      <c r="X787" s="74"/>
      <c r="Y787" s="74"/>
      <c r="Z787" s="74"/>
      <c r="AA787" s="74"/>
      <c r="AB787" s="74"/>
      <c r="AC787" s="74"/>
      <c r="AD787" s="74"/>
      <c r="AE787" s="74"/>
      <c r="AF787" s="74"/>
      <c r="AG787" s="1924"/>
      <c r="AH787" s="4988"/>
      <c r="AI787" s="4989"/>
      <c r="AJ787" s="4989"/>
      <c r="AK787" s="4989"/>
      <c r="AL787" s="1924"/>
      <c r="AM787" s="4990"/>
      <c r="AN787" s="4990"/>
      <c r="AO787" s="4989"/>
      <c r="AP787" s="4989"/>
      <c r="AQ787" s="4988"/>
      <c r="AR787" s="4991"/>
      <c r="AS787" s="4992"/>
      <c r="AT787" s="4993"/>
      <c r="AU787" s="4994"/>
      <c r="AV787" s="4995"/>
      <c r="AW787" s="4996"/>
      <c r="AX787" s="4996"/>
      <c r="AY787" s="4997" t="s">
        <v>2510</v>
      </c>
      <c r="AZ787" s="1929"/>
      <c r="BA787" s="1929"/>
      <c r="BB787" s="1929"/>
      <c r="BC787" s="4998"/>
      <c r="BD787" s="1929"/>
      <c r="BE787" s="4408"/>
      <c r="BF787" s="4999"/>
      <c r="BG787" s="5000"/>
      <c r="BH787" s="4408"/>
      <c r="BI787" s="4999"/>
      <c r="BJ787" s="5001"/>
      <c r="BK787" s="4408"/>
      <c r="BL787" s="2300">
        <f t="shared" si="109"/>
        <v>0</v>
      </c>
      <c r="BM787" s="2301"/>
      <c r="BN787" s="1902"/>
      <c r="BO787" s="1878"/>
      <c r="BP787" s="1878"/>
      <c r="BQ787" s="1915"/>
      <c r="BR787" s="2302"/>
      <c r="BS787" s="2303"/>
      <c r="BT787" s="2303"/>
      <c r="BU787" s="2303"/>
      <c r="BV787" s="2303"/>
      <c r="BW787" s="2303"/>
      <c r="BX787" s="2303"/>
      <c r="BY787" s="2303"/>
      <c r="BZ787" s="2303"/>
      <c r="CA787" s="2303"/>
      <c r="CB787" s="2303"/>
      <c r="CC787" s="2304"/>
      <c r="CD787" s="2305" t="s">
        <v>2511</v>
      </c>
    </row>
    <row r="788" spans="1:82" ht="21" customHeight="1" thickBot="1" x14ac:dyDescent="0.25">
      <c r="A788" s="59" t="s">
        <v>161</v>
      </c>
      <c r="B788" s="71" t="s">
        <v>2569</v>
      </c>
      <c r="C788" s="66" t="s">
        <v>2570</v>
      </c>
      <c r="D788" s="163" t="s">
        <v>2899</v>
      </c>
      <c r="E788" s="47" t="s">
        <v>2900</v>
      </c>
      <c r="F788" s="67" t="s">
        <v>2901</v>
      </c>
      <c r="G788" s="49">
        <v>82</v>
      </c>
      <c r="H788" s="49" t="s">
        <v>1</v>
      </c>
      <c r="I788" s="939">
        <v>82</v>
      </c>
      <c r="J788" s="493">
        <v>82</v>
      </c>
      <c r="K788" s="1077"/>
      <c r="L788" s="744">
        <f>+M788+N788+O788+P788+Q788+R788+S788+T788</f>
        <v>205052800</v>
      </c>
      <c r="M788" s="746">
        <v>205052800</v>
      </c>
      <c r="N788" s="746"/>
      <c r="O788" s="746"/>
      <c r="P788" s="746"/>
      <c r="Q788" s="746"/>
      <c r="R788" s="746"/>
      <c r="S788" s="746"/>
      <c r="T788" s="746"/>
      <c r="U788" s="747">
        <f t="shared" si="118"/>
        <v>205052800</v>
      </c>
      <c r="V788" s="495">
        <v>205052800</v>
      </c>
      <c r="W788" s="495"/>
      <c r="X788" s="495"/>
      <c r="Y788" s="495"/>
      <c r="Z788" s="495"/>
      <c r="AA788" s="52"/>
      <c r="AB788" s="52"/>
      <c r="AC788" s="52"/>
      <c r="AD788" s="52"/>
      <c r="AE788" s="52"/>
      <c r="AF788" s="52"/>
      <c r="AG788" s="1520"/>
      <c r="AH788" s="4638" t="s">
        <v>6310</v>
      </c>
      <c r="AI788" s="4639" t="s">
        <v>2902</v>
      </c>
      <c r="AJ788" s="4639" t="s">
        <v>309</v>
      </c>
      <c r="AK788" s="4639"/>
      <c r="AL788" s="1520" t="s">
        <v>1558</v>
      </c>
      <c r="AM788" s="4640">
        <v>205052800</v>
      </c>
      <c r="AN788" s="4640">
        <v>205052800</v>
      </c>
      <c r="AO788" s="4638" t="s">
        <v>250</v>
      </c>
      <c r="AP788" s="4639"/>
      <c r="AQ788" s="4638" t="s">
        <v>2539</v>
      </c>
      <c r="AR788" s="4641"/>
      <c r="AS788" s="4642" t="s">
        <v>5885</v>
      </c>
      <c r="AT788" s="4643" t="s">
        <v>2903</v>
      </c>
      <c r="AU788" s="4644">
        <v>25</v>
      </c>
      <c r="AV788" s="4682">
        <v>1</v>
      </c>
      <c r="AW788" s="4645" t="s">
        <v>2904</v>
      </c>
      <c r="AX788" s="4645" t="s">
        <v>1655</v>
      </c>
      <c r="AY788" s="4683">
        <v>205052800</v>
      </c>
      <c r="AZ788" s="5103"/>
      <c r="BA788" s="1459"/>
      <c r="BB788" s="1459"/>
      <c r="BC788" s="1685"/>
      <c r="BD788" s="1459"/>
      <c r="BE788" s="4235"/>
      <c r="BF788" s="4236"/>
      <c r="BG788" s="5003"/>
      <c r="BH788" s="4235"/>
      <c r="BI788" s="4236"/>
      <c r="BJ788" s="4387"/>
      <c r="BK788" s="4235"/>
      <c r="BL788" s="1859">
        <f t="shared" si="109"/>
        <v>0</v>
      </c>
      <c r="BM788" s="2014">
        <f>L788-(BI788+BI789+BI790+BI791+BI792+BI793)</f>
        <v>205052800</v>
      </c>
      <c r="BN788" s="1902"/>
      <c r="BO788" s="1878"/>
      <c r="BP788" s="1878"/>
      <c r="BQ788" s="1915"/>
      <c r="BR788" s="2045"/>
      <c r="BS788" s="1861"/>
      <c r="BT788" s="1861"/>
      <c r="BU788" s="1861"/>
      <c r="BV788" s="1861"/>
      <c r="BW788" s="1861"/>
      <c r="BX788" s="1861"/>
      <c r="BY788" s="1861"/>
      <c r="BZ788" s="1861"/>
      <c r="CA788" s="1861"/>
      <c r="CB788" s="1861"/>
      <c r="CC788" s="1862"/>
      <c r="CD788" s="1863" t="s">
        <v>2511</v>
      </c>
    </row>
    <row r="789" spans="1:82" ht="21" customHeight="1" x14ac:dyDescent="0.2">
      <c r="A789" s="62" t="s">
        <v>161</v>
      </c>
      <c r="B789" s="749" t="s">
        <v>2569</v>
      </c>
      <c r="C789" s="1005" t="s">
        <v>2570</v>
      </c>
      <c r="D789" s="460" t="s">
        <v>2899</v>
      </c>
      <c r="E789" s="575" t="s">
        <v>2900</v>
      </c>
      <c r="F789" s="608" t="s">
        <v>2901</v>
      </c>
      <c r="G789" s="576">
        <v>82</v>
      </c>
      <c r="H789" s="576" t="s">
        <v>1</v>
      </c>
      <c r="I789" s="941">
        <v>82</v>
      </c>
      <c r="J789" s="454">
        <v>82</v>
      </c>
      <c r="K789" s="538"/>
      <c r="L789" s="790"/>
      <c r="M789" s="752"/>
      <c r="N789" s="752"/>
      <c r="O789" s="752"/>
      <c r="P789" s="752"/>
      <c r="Q789" s="752"/>
      <c r="R789" s="752"/>
      <c r="S789" s="752"/>
      <c r="T789" s="752"/>
      <c r="U789" s="792">
        <f t="shared" si="118"/>
        <v>0</v>
      </c>
      <c r="V789" s="752"/>
      <c r="W789" s="466"/>
      <c r="X789" s="466"/>
      <c r="Y789" s="466"/>
      <c r="Z789" s="466"/>
      <c r="AA789" s="466"/>
      <c r="AB789" s="466"/>
      <c r="AC789" s="466"/>
      <c r="AD789" s="466"/>
      <c r="AE789" s="466"/>
      <c r="AF789" s="466"/>
      <c r="AG789" s="1133"/>
      <c r="AH789" s="2017"/>
      <c r="AI789" s="2018"/>
      <c r="AJ789" s="2018"/>
      <c r="AK789" s="2018"/>
      <c r="AL789" s="1133"/>
      <c r="AM789" s="2652"/>
      <c r="AN789" s="2652"/>
      <c r="AO789" s="2018"/>
      <c r="AP789" s="2018"/>
      <c r="AQ789" s="2017"/>
      <c r="AR789" s="5004"/>
      <c r="AS789" s="2096"/>
      <c r="AT789" s="2432"/>
      <c r="AU789" s="2523"/>
      <c r="AV789" s="2452"/>
      <c r="AW789" s="1867"/>
      <c r="AX789" s="1867"/>
      <c r="AY789" s="2976"/>
      <c r="AZ789" s="1423"/>
      <c r="BA789" s="1423"/>
      <c r="BB789" s="1423"/>
      <c r="BC789" s="1671"/>
      <c r="BD789" s="1423"/>
      <c r="BE789" s="2276"/>
      <c r="BF789" s="2277"/>
      <c r="BG789" s="5006"/>
      <c r="BH789" s="2276"/>
      <c r="BI789" s="2277"/>
      <c r="BJ789" s="4336"/>
      <c r="BK789" s="2276"/>
      <c r="BL789" s="1876">
        <f t="shared" si="109"/>
        <v>0</v>
      </c>
      <c r="BM789" s="2025"/>
      <c r="BN789" s="1902"/>
      <c r="BO789" s="1878"/>
      <c r="BP789" s="1878"/>
      <c r="BQ789" s="1915"/>
      <c r="BR789" s="2105"/>
      <c r="BS789" s="2106"/>
      <c r="BT789" s="2106"/>
      <c r="BU789" s="2106"/>
      <c r="BV789" s="2106"/>
      <c r="BW789" s="2106"/>
      <c r="BX789" s="2106"/>
      <c r="BY789" s="2106"/>
      <c r="BZ789" s="2106"/>
      <c r="CA789" s="2106"/>
      <c r="CB789" s="2106"/>
      <c r="CC789" s="2107"/>
      <c r="CD789" s="2108" t="s">
        <v>2511</v>
      </c>
    </row>
    <row r="790" spans="1:82" ht="21" customHeight="1" x14ac:dyDescent="0.2">
      <c r="A790" s="62" t="s">
        <v>161</v>
      </c>
      <c r="B790" s="749" t="s">
        <v>2569</v>
      </c>
      <c r="C790" s="1005" t="s">
        <v>2570</v>
      </c>
      <c r="D790" s="460" t="s">
        <v>2899</v>
      </c>
      <c r="E790" s="575" t="s">
        <v>2900</v>
      </c>
      <c r="F790" s="608" t="s">
        <v>2901</v>
      </c>
      <c r="G790" s="576">
        <v>82</v>
      </c>
      <c r="H790" s="576" t="s">
        <v>1</v>
      </c>
      <c r="I790" s="941">
        <v>82</v>
      </c>
      <c r="J790" s="454">
        <v>82</v>
      </c>
      <c r="K790" s="538"/>
      <c r="L790" s="790"/>
      <c r="M790" s="752"/>
      <c r="N790" s="752"/>
      <c r="O790" s="752"/>
      <c r="P790" s="752"/>
      <c r="Q790" s="752"/>
      <c r="R790" s="752"/>
      <c r="S790" s="752"/>
      <c r="T790" s="752"/>
      <c r="U790" s="792">
        <f t="shared" si="118"/>
        <v>0</v>
      </c>
      <c r="V790" s="752"/>
      <c r="W790" s="466"/>
      <c r="X790" s="466"/>
      <c r="Y790" s="466"/>
      <c r="Z790" s="466"/>
      <c r="AA790" s="466"/>
      <c r="AB790" s="466"/>
      <c r="AC790" s="466"/>
      <c r="AD790" s="466"/>
      <c r="AE790" s="466"/>
      <c r="AF790" s="466"/>
      <c r="AG790" s="1133"/>
      <c r="AH790" s="2017"/>
      <c r="AI790" s="2018"/>
      <c r="AJ790" s="2018"/>
      <c r="AK790" s="2018"/>
      <c r="AL790" s="1133"/>
      <c r="AM790" s="2652"/>
      <c r="AN790" s="2652"/>
      <c r="AO790" s="2018"/>
      <c r="AP790" s="2018"/>
      <c r="AQ790" s="2017"/>
      <c r="AR790" s="5004"/>
      <c r="AS790" s="5005"/>
      <c r="AT790" s="1143"/>
      <c r="AU790" s="2523"/>
      <c r="AV790" s="2452"/>
      <c r="AW790" s="1991"/>
      <c r="AX790" s="1991"/>
      <c r="AY790" s="3184"/>
      <c r="AZ790" s="1423"/>
      <c r="BA790" s="1423"/>
      <c r="BB790" s="1423"/>
      <c r="BC790" s="1671"/>
      <c r="BD790" s="1423"/>
      <c r="BE790" s="2276"/>
      <c r="BF790" s="2277"/>
      <c r="BG790" s="5006"/>
      <c r="BH790" s="2276"/>
      <c r="BI790" s="2277"/>
      <c r="BJ790" s="4336"/>
      <c r="BK790" s="2276"/>
      <c r="BL790" s="1876">
        <f t="shared" si="109"/>
        <v>0</v>
      </c>
      <c r="BM790" s="2025"/>
      <c r="BN790" s="1902"/>
      <c r="BO790" s="1878"/>
      <c r="BP790" s="1878"/>
      <c r="BQ790" s="1915"/>
      <c r="BR790" s="2105"/>
      <c r="BS790" s="2106"/>
      <c r="BT790" s="2106"/>
      <c r="BU790" s="2106"/>
      <c r="BV790" s="2106"/>
      <c r="BW790" s="2106"/>
      <c r="BX790" s="2106"/>
      <c r="BY790" s="2106"/>
      <c r="BZ790" s="2106"/>
      <c r="CA790" s="2106"/>
      <c r="CB790" s="2106"/>
      <c r="CC790" s="2107"/>
      <c r="CD790" s="2108" t="s">
        <v>2511</v>
      </c>
    </row>
    <row r="791" spans="1:82" ht="21" customHeight="1" x14ac:dyDescent="0.2">
      <c r="A791" s="62" t="s">
        <v>161</v>
      </c>
      <c r="B791" s="749" t="s">
        <v>2569</v>
      </c>
      <c r="C791" s="1005" t="s">
        <v>2570</v>
      </c>
      <c r="D791" s="460" t="s">
        <v>2899</v>
      </c>
      <c r="E791" s="575" t="s">
        <v>2900</v>
      </c>
      <c r="F791" s="608" t="s">
        <v>2901</v>
      </c>
      <c r="G791" s="576">
        <v>82</v>
      </c>
      <c r="H791" s="576" t="s">
        <v>1</v>
      </c>
      <c r="I791" s="941">
        <v>82</v>
      </c>
      <c r="J791" s="454">
        <v>82</v>
      </c>
      <c r="K791" s="538"/>
      <c r="L791" s="790"/>
      <c r="M791" s="752"/>
      <c r="N791" s="752"/>
      <c r="O791" s="752"/>
      <c r="P791" s="752"/>
      <c r="Q791" s="752"/>
      <c r="R791" s="752"/>
      <c r="S791" s="752"/>
      <c r="T791" s="752"/>
      <c r="U791" s="792">
        <f t="shared" si="118"/>
        <v>0</v>
      </c>
      <c r="V791" s="752"/>
      <c r="W791" s="466"/>
      <c r="X791" s="466"/>
      <c r="Y791" s="466"/>
      <c r="Z791" s="466"/>
      <c r="AA791" s="466"/>
      <c r="AB791" s="466"/>
      <c r="AC791" s="466"/>
      <c r="AD791" s="466"/>
      <c r="AE791" s="466"/>
      <c r="AF791" s="466"/>
      <c r="AG791" s="1133"/>
      <c r="AH791" s="2017"/>
      <c r="AI791" s="2018"/>
      <c r="AJ791" s="2018"/>
      <c r="AK791" s="2018"/>
      <c r="AL791" s="1133"/>
      <c r="AM791" s="2652"/>
      <c r="AN791" s="2652"/>
      <c r="AO791" s="2018"/>
      <c r="AP791" s="2018"/>
      <c r="AQ791" s="2017"/>
      <c r="AR791" s="5004"/>
      <c r="AS791" s="5005"/>
      <c r="AT791" s="1143"/>
      <c r="AU791" s="2523"/>
      <c r="AV791" s="2452"/>
      <c r="AW791" s="1991"/>
      <c r="AX791" s="1991"/>
      <c r="AY791" s="3184"/>
      <c r="AZ791" s="1423"/>
      <c r="BA791" s="1423"/>
      <c r="BB791" s="1423"/>
      <c r="BC791" s="1671"/>
      <c r="BD791" s="1423"/>
      <c r="BE791" s="2276"/>
      <c r="BF791" s="2277"/>
      <c r="BG791" s="5006"/>
      <c r="BH791" s="2276"/>
      <c r="BI791" s="2277"/>
      <c r="BJ791" s="4336"/>
      <c r="BK791" s="2276"/>
      <c r="BL791" s="1876">
        <f t="shared" si="109"/>
        <v>0</v>
      </c>
      <c r="BM791" s="2025"/>
      <c r="BN791" s="1902"/>
      <c r="BO791" s="1878"/>
      <c r="BP791" s="1878"/>
      <c r="BQ791" s="1915"/>
      <c r="BR791" s="2105"/>
      <c r="BS791" s="2106"/>
      <c r="BT791" s="2106"/>
      <c r="BU791" s="2106"/>
      <c r="BV791" s="2106"/>
      <c r="BW791" s="2106"/>
      <c r="BX791" s="2106"/>
      <c r="BY791" s="2106"/>
      <c r="BZ791" s="2106"/>
      <c r="CA791" s="2106"/>
      <c r="CB791" s="2106"/>
      <c r="CC791" s="2107"/>
      <c r="CD791" s="2108" t="s">
        <v>2511</v>
      </c>
    </row>
    <row r="792" spans="1:82" ht="21" customHeight="1" x14ac:dyDescent="0.2">
      <c r="A792" s="62" t="s">
        <v>161</v>
      </c>
      <c r="B792" s="749" t="s">
        <v>2569</v>
      </c>
      <c r="C792" s="1005" t="s">
        <v>2570</v>
      </c>
      <c r="D792" s="460" t="s">
        <v>2899</v>
      </c>
      <c r="E792" s="575" t="s">
        <v>2900</v>
      </c>
      <c r="F792" s="608" t="s">
        <v>2901</v>
      </c>
      <c r="G792" s="576">
        <v>82</v>
      </c>
      <c r="H792" s="576" t="s">
        <v>1</v>
      </c>
      <c r="I792" s="941">
        <v>82</v>
      </c>
      <c r="J792" s="454">
        <v>82</v>
      </c>
      <c r="K792" s="538"/>
      <c r="L792" s="790"/>
      <c r="M792" s="752"/>
      <c r="N792" s="752"/>
      <c r="O792" s="752"/>
      <c r="P792" s="752"/>
      <c r="Q792" s="752"/>
      <c r="R792" s="752"/>
      <c r="S792" s="752"/>
      <c r="T792" s="752"/>
      <c r="U792" s="792">
        <f t="shared" si="118"/>
        <v>0</v>
      </c>
      <c r="V792" s="752"/>
      <c r="W792" s="466"/>
      <c r="X792" s="466"/>
      <c r="Y792" s="466"/>
      <c r="Z792" s="466"/>
      <c r="AA792" s="466"/>
      <c r="AB792" s="466"/>
      <c r="AC792" s="466"/>
      <c r="AD792" s="466"/>
      <c r="AE792" s="466"/>
      <c r="AF792" s="466"/>
      <c r="AG792" s="1133"/>
      <c r="AH792" s="2017"/>
      <c r="AI792" s="2018"/>
      <c r="AJ792" s="2018"/>
      <c r="AK792" s="2018"/>
      <c r="AL792" s="1133"/>
      <c r="AM792" s="2652"/>
      <c r="AN792" s="2652"/>
      <c r="AO792" s="2018"/>
      <c r="AP792" s="2018"/>
      <c r="AQ792" s="2017"/>
      <c r="AR792" s="5004"/>
      <c r="AS792" s="5005"/>
      <c r="AT792" s="1143"/>
      <c r="AU792" s="2523"/>
      <c r="AV792" s="2452"/>
      <c r="AW792" s="1991"/>
      <c r="AX792" s="1991"/>
      <c r="AY792" s="3184"/>
      <c r="AZ792" s="1423"/>
      <c r="BA792" s="1423"/>
      <c r="BB792" s="1423"/>
      <c r="BC792" s="1671"/>
      <c r="BD792" s="1423"/>
      <c r="BE792" s="2276"/>
      <c r="BF792" s="2277"/>
      <c r="BG792" s="5006"/>
      <c r="BH792" s="2276"/>
      <c r="BI792" s="2277"/>
      <c r="BJ792" s="4336"/>
      <c r="BK792" s="2276"/>
      <c r="BL792" s="1876">
        <f t="shared" si="109"/>
        <v>0</v>
      </c>
      <c r="BM792" s="2025"/>
      <c r="BN792" s="1902"/>
      <c r="BO792" s="1878"/>
      <c r="BP792" s="1878"/>
      <c r="BQ792" s="1915"/>
      <c r="BR792" s="2105"/>
      <c r="BS792" s="2106"/>
      <c r="BT792" s="2106"/>
      <c r="BU792" s="2106"/>
      <c r="BV792" s="2106"/>
      <c r="BW792" s="2106"/>
      <c r="BX792" s="2106"/>
      <c r="BY792" s="2106"/>
      <c r="BZ792" s="2106"/>
      <c r="CA792" s="2106"/>
      <c r="CB792" s="2106"/>
      <c r="CC792" s="2107"/>
      <c r="CD792" s="2108" t="s">
        <v>2511</v>
      </c>
    </row>
    <row r="793" spans="1:82" ht="21" customHeight="1" thickBot="1" x14ac:dyDescent="0.25">
      <c r="A793" s="63" t="s">
        <v>161</v>
      </c>
      <c r="B793" s="755" t="s">
        <v>2569</v>
      </c>
      <c r="C793" s="1075" t="s">
        <v>2570</v>
      </c>
      <c r="D793" s="431" t="s">
        <v>2899</v>
      </c>
      <c r="E793" s="581" t="s">
        <v>2900</v>
      </c>
      <c r="F793" s="609" t="s">
        <v>2901</v>
      </c>
      <c r="G793" s="582">
        <v>82</v>
      </c>
      <c r="H793" s="582" t="s">
        <v>1</v>
      </c>
      <c r="I793" s="943">
        <v>82</v>
      </c>
      <c r="J793" s="496">
        <v>82</v>
      </c>
      <c r="K793" s="544"/>
      <c r="L793" s="822"/>
      <c r="M793" s="758"/>
      <c r="N793" s="758"/>
      <c r="O793" s="758"/>
      <c r="P793" s="758"/>
      <c r="Q793" s="758"/>
      <c r="R793" s="758"/>
      <c r="S793" s="758"/>
      <c r="T793" s="758"/>
      <c r="U793" s="823">
        <f t="shared" si="118"/>
        <v>0</v>
      </c>
      <c r="V793" s="758"/>
      <c r="W793" s="474"/>
      <c r="X793" s="474"/>
      <c r="Y793" s="474"/>
      <c r="Z793" s="474"/>
      <c r="AA793" s="474"/>
      <c r="AB793" s="474"/>
      <c r="AC793" s="474"/>
      <c r="AD793" s="474"/>
      <c r="AE793" s="474"/>
      <c r="AF793" s="474"/>
      <c r="AG793" s="1505"/>
      <c r="AH793" s="2029"/>
      <c r="AI793" s="2030"/>
      <c r="AJ793" s="2030"/>
      <c r="AK793" s="2030"/>
      <c r="AL793" s="1505"/>
      <c r="AM793" s="4077"/>
      <c r="AN793" s="4077"/>
      <c r="AO793" s="2030"/>
      <c r="AP793" s="2030"/>
      <c r="AQ793" s="2029"/>
      <c r="AR793" s="5007"/>
      <c r="AS793" s="5008"/>
      <c r="AT793" s="1997"/>
      <c r="AU793" s="2526"/>
      <c r="AV793" s="4192"/>
      <c r="AW793" s="1996"/>
      <c r="AX793" s="1996"/>
      <c r="AY793" s="3035"/>
      <c r="AZ793" s="1502"/>
      <c r="BA793" s="1502"/>
      <c r="BB793" s="1502"/>
      <c r="BC793" s="5009"/>
      <c r="BD793" s="1502"/>
      <c r="BE793" s="2280"/>
      <c r="BF793" s="2281"/>
      <c r="BG793" s="5010"/>
      <c r="BH793" s="2280"/>
      <c r="BI793" s="2281"/>
      <c r="BJ793" s="4355"/>
      <c r="BK793" s="2280"/>
      <c r="BL793" s="1894">
        <f t="shared" si="109"/>
        <v>0</v>
      </c>
      <c r="BM793" s="2036"/>
      <c r="BN793" s="1902"/>
      <c r="BO793" s="1878"/>
      <c r="BP793" s="1878"/>
      <c r="BQ793" s="1915"/>
      <c r="BR793" s="2120"/>
      <c r="BS793" s="1913"/>
      <c r="BT793" s="1913"/>
      <c r="BU793" s="1913"/>
      <c r="BV793" s="1913"/>
      <c r="BW793" s="1913"/>
      <c r="BX793" s="1913"/>
      <c r="BY793" s="1913"/>
      <c r="BZ793" s="1913"/>
      <c r="CA793" s="1913"/>
      <c r="CB793" s="1913"/>
      <c r="CC793" s="2121"/>
      <c r="CD793" s="2122" t="s">
        <v>2511</v>
      </c>
    </row>
    <row r="794" spans="1:82" ht="21" customHeight="1" x14ac:dyDescent="0.2">
      <c r="A794" s="62" t="s">
        <v>161</v>
      </c>
      <c r="B794" s="1004" t="s">
        <v>2569</v>
      </c>
      <c r="C794" s="1005" t="s">
        <v>2570</v>
      </c>
      <c r="D794" s="179" t="s">
        <v>2905</v>
      </c>
      <c r="E794" s="4" t="s">
        <v>2906</v>
      </c>
      <c r="F794" s="602" t="s">
        <v>2907</v>
      </c>
      <c r="G794" s="603">
        <v>82</v>
      </c>
      <c r="H794" s="603" t="s">
        <v>0</v>
      </c>
      <c r="I794" s="1039">
        <v>118</v>
      </c>
      <c r="J794" s="480">
        <v>30</v>
      </c>
      <c r="K794" s="25"/>
      <c r="L794" s="790">
        <f>+M794+N794+O794+P794+Q794+R794+S794+T794</f>
        <v>0</v>
      </c>
      <c r="M794" s="791"/>
      <c r="N794" s="791"/>
      <c r="O794" s="791"/>
      <c r="P794" s="791"/>
      <c r="Q794" s="791"/>
      <c r="R794" s="791"/>
      <c r="S794" s="791"/>
      <c r="T794" s="791"/>
      <c r="U794" s="792">
        <f t="shared" si="118"/>
        <v>0</v>
      </c>
      <c r="V794" s="791"/>
      <c r="W794" s="7"/>
      <c r="X794" s="7"/>
      <c r="Y794" s="7"/>
      <c r="Z794" s="7"/>
      <c r="AA794" s="7"/>
      <c r="AB794" s="7"/>
      <c r="AC794" s="7"/>
      <c r="AD794" s="7"/>
      <c r="AE794" s="7"/>
      <c r="AF794" s="7"/>
      <c r="AG794" s="1956"/>
      <c r="AH794" s="2094"/>
      <c r="AI794" s="1865"/>
      <c r="AJ794" s="1865"/>
      <c r="AK794" s="1865"/>
      <c r="AL794" s="1956"/>
      <c r="AM794" s="4057"/>
      <c r="AN794" s="4057"/>
      <c r="AO794" s="1865"/>
      <c r="AP794" s="1865"/>
      <c r="AQ794" s="2094"/>
      <c r="AR794" s="2095"/>
      <c r="AS794" s="2096"/>
      <c r="AT794" s="2432"/>
      <c r="AU794" s="2523"/>
      <c r="AV794" s="2452"/>
      <c r="AW794" s="1867"/>
      <c r="AX794" s="1867"/>
      <c r="AY794" s="2976"/>
      <c r="AZ794" s="1397"/>
      <c r="BA794" s="1397"/>
      <c r="BB794" s="1397"/>
      <c r="BC794" s="1830"/>
      <c r="BD794" s="1397"/>
      <c r="BE794" s="4171"/>
      <c r="BF794" s="4557"/>
      <c r="BG794" s="4650"/>
      <c r="BH794" s="4171"/>
      <c r="BI794" s="4557"/>
      <c r="BJ794" s="4513"/>
      <c r="BK794" s="4171"/>
      <c r="BL794" s="1876">
        <f t="shared" si="109"/>
        <v>0</v>
      </c>
      <c r="BM794" s="2104"/>
      <c r="BN794" s="1902"/>
      <c r="BO794" s="1878"/>
      <c r="BP794" s="1878"/>
      <c r="BQ794" s="1915"/>
      <c r="BR794" s="2130"/>
      <c r="BS794" s="1878"/>
      <c r="BT794" s="1878"/>
      <c r="BU794" s="1878"/>
      <c r="BV794" s="1878"/>
      <c r="BW794" s="1878"/>
      <c r="BX794" s="1878"/>
      <c r="BY794" s="1878"/>
      <c r="BZ794" s="1878"/>
      <c r="CA794" s="1878"/>
      <c r="CB794" s="1878"/>
      <c r="CC794" s="1880"/>
      <c r="CD794" s="2131" t="s">
        <v>2511</v>
      </c>
    </row>
    <row r="795" spans="1:82" ht="21" customHeight="1" x14ac:dyDescent="0.2">
      <c r="A795" s="62" t="s">
        <v>161</v>
      </c>
      <c r="B795" s="749" t="s">
        <v>2569</v>
      </c>
      <c r="C795" s="1005" t="s">
        <v>2570</v>
      </c>
      <c r="D795" s="460" t="s">
        <v>2905</v>
      </c>
      <c r="E795" s="575" t="s">
        <v>2906</v>
      </c>
      <c r="F795" s="608" t="s">
        <v>2907</v>
      </c>
      <c r="G795" s="576">
        <v>82</v>
      </c>
      <c r="H795" s="576" t="s">
        <v>0</v>
      </c>
      <c r="I795" s="941">
        <v>118</v>
      </c>
      <c r="J795" s="454">
        <v>30</v>
      </c>
      <c r="K795" s="25"/>
      <c r="L795" s="790"/>
      <c r="M795" s="791"/>
      <c r="N795" s="791"/>
      <c r="O795" s="791"/>
      <c r="P795" s="791"/>
      <c r="Q795" s="791"/>
      <c r="R795" s="791"/>
      <c r="S795" s="791"/>
      <c r="T795" s="791"/>
      <c r="U795" s="792">
        <f t="shared" si="118"/>
        <v>0</v>
      </c>
      <c r="V795" s="791"/>
      <c r="W795" s="7"/>
      <c r="X795" s="7"/>
      <c r="Y795" s="7"/>
      <c r="Z795" s="7"/>
      <c r="AA795" s="7"/>
      <c r="AB795" s="7"/>
      <c r="AC795" s="7"/>
      <c r="AD795" s="7"/>
      <c r="AE795" s="7"/>
      <c r="AF795" s="7"/>
      <c r="AG795" s="1864"/>
      <c r="AH795" s="2094"/>
      <c r="AI795" s="1865"/>
      <c r="AJ795" s="1865"/>
      <c r="AK795" s="1865"/>
      <c r="AL795" s="1956"/>
      <c r="AM795" s="4057"/>
      <c r="AN795" s="4057"/>
      <c r="AO795" s="1865"/>
      <c r="AP795" s="1865"/>
      <c r="AQ795" s="2094"/>
      <c r="AR795" s="2095"/>
      <c r="AS795" s="2096"/>
      <c r="AT795" s="2432"/>
      <c r="AU795" s="2523"/>
      <c r="AV795" s="2452"/>
      <c r="AW795" s="1867"/>
      <c r="AX795" s="1867"/>
      <c r="AY795" s="2976"/>
      <c r="AZ795" s="1397"/>
      <c r="BA795" s="1397"/>
      <c r="BB795" s="1397"/>
      <c r="BC795" s="1830"/>
      <c r="BD795" s="1397"/>
      <c r="BE795" s="4171"/>
      <c r="BF795" s="4557"/>
      <c r="BG795" s="4650"/>
      <c r="BH795" s="4171"/>
      <c r="BI795" s="4557"/>
      <c r="BJ795" s="4513"/>
      <c r="BK795" s="4171"/>
      <c r="BL795" s="1876">
        <f t="shared" si="109"/>
        <v>0</v>
      </c>
      <c r="BM795" s="2104"/>
      <c r="BN795" s="1902"/>
      <c r="BO795" s="1878"/>
      <c r="BP795" s="1878"/>
      <c r="BQ795" s="1915"/>
      <c r="BR795" s="2105"/>
      <c r="BS795" s="2106"/>
      <c r="BT795" s="2106"/>
      <c r="BU795" s="2106"/>
      <c r="BV795" s="2106"/>
      <c r="BW795" s="2106"/>
      <c r="BX795" s="2106"/>
      <c r="BY795" s="2106"/>
      <c r="BZ795" s="2106"/>
      <c r="CA795" s="2106"/>
      <c r="CB795" s="2106"/>
      <c r="CC795" s="2107"/>
      <c r="CD795" s="2108" t="s">
        <v>2511</v>
      </c>
    </row>
    <row r="796" spans="1:82" ht="21" customHeight="1" x14ac:dyDescent="0.2">
      <c r="A796" s="62" t="s">
        <v>161</v>
      </c>
      <c r="B796" s="749" t="s">
        <v>2569</v>
      </c>
      <c r="C796" s="1005" t="s">
        <v>2570</v>
      </c>
      <c r="D796" s="460" t="s">
        <v>2905</v>
      </c>
      <c r="E796" s="575" t="s">
        <v>2906</v>
      </c>
      <c r="F796" s="608" t="s">
        <v>2907</v>
      </c>
      <c r="G796" s="576">
        <v>82</v>
      </c>
      <c r="H796" s="576" t="s">
        <v>0</v>
      </c>
      <c r="I796" s="941">
        <v>118</v>
      </c>
      <c r="J796" s="454">
        <v>30</v>
      </c>
      <c r="K796" s="25"/>
      <c r="L796" s="790"/>
      <c r="M796" s="791"/>
      <c r="N796" s="791"/>
      <c r="O796" s="791"/>
      <c r="P796" s="791"/>
      <c r="Q796" s="791"/>
      <c r="R796" s="791"/>
      <c r="S796" s="791"/>
      <c r="T796" s="791"/>
      <c r="U796" s="792">
        <f t="shared" si="118"/>
        <v>0</v>
      </c>
      <c r="V796" s="791"/>
      <c r="W796" s="7"/>
      <c r="X796" s="7"/>
      <c r="Y796" s="7"/>
      <c r="Z796" s="7"/>
      <c r="AA796" s="7"/>
      <c r="AB796" s="7"/>
      <c r="AC796" s="7"/>
      <c r="AD796" s="7"/>
      <c r="AE796" s="7"/>
      <c r="AF796" s="7"/>
      <c r="AG796" s="1864"/>
      <c r="AH796" s="2094"/>
      <c r="AI796" s="1865"/>
      <c r="AJ796" s="1865"/>
      <c r="AK796" s="1865"/>
      <c r="AL796" s="1956"/>
      <c r="AM796" s="4057"/>
      <c r="AN796" s="4057"/>
      <c r="AO796" s="1865"/>
      <c r="AP796" s="1865"/>
      <c r="AQ796" s="2094"/>
      <c r="AR796" s="2095"/>
      <c r="AS796" s="2096"/>
      <c r="AT796" s="2432"/>
      <c r="AU796" s="2523"/>
      <c r="AV796" s="2452"/>
      <c r="AW796" s="1867"/>
      <c r="AX796" s="1867"/>
      <c r="AY796" s="2976"/>
      <c r="AZ796" s="1397"/>
      <c r="BA796" s="1397"/>
      <c r="BB796" s="1397"/>
      <c r="BC796" s="1830"/>
      <c r="BD796" s="1397"/>
      <c r="BE796" s="4171"/>
      <c r="BF796" s="4557"/>
      <c r="BG796" s="4650"/>
      <c r="BH796" s="4171"/>
      <c r="BI796" s="4557"/>
      <c r="BJ796" s="4513"/>
      <c r="BK796" s="4171"/>
      <c r="BL796" s="1876">
        <f t="shared" si="109"/>
        <v>0</v>
      </c>
      <c r="BM796" s="2104"/>
      <c r="BN796" s="1902"/>
      <c r="BO796" s="1878"/>
      <c r="BP796" s="1878"/>
      <c r="BQ796" s="1915"/>
      <c r="BR796" s="2105"/>
      <c r="BS796" s="2106"/>
      <c r="BT796" s="2106"/>
      <c r="BU796" s="2106"/>
      <c r="BV796" s="2106"/>
      <c r="BW796" s="2106"/>
      <c r="BX796" s="2106"/>
      <c r="BY796" s="2106"/>
      <c r="BZ796" s="2106"/>
      <c r="CA796" s="2106"/>
      <c r="CB796" s="2106"/>
      <c r="CC796" s="2107"/>
      <c r="CD796" s="2108" t="s">
        <v>2511</v>
      </c>
    </row>
    <row r="797" spans="1:82" ht="21" customHeight="1" x14ac:dyDescent="0.2">
      <c r="A797" s="62" t="s">
        <v>161</v>
      </c>
      <c r="B797" s="749" t="s">
        <v>2569</v>
      </c>
      <c r="C797" s="1005" t="s">
        <v>2570</v>
      </c>
      <c r="D797" s="460" t="s">
        <v>2905</v>
      </c>
      <c r="E797" s="575" t="s">
        <v>2906</v>
      </c>
      <c r="F797" s="608" t="s">
        <v>2907</v>
      </c>
      <c r="G797" s="576">
        <v>82</v>
      </c>
      <c r="H797" s="576" t="s">
        <v>0</v>
      </c>
      <c r="I797" s="941">
        <v>118</v>
      </c>
      <c r="J797" s="454">
        <v>30</v>
      </c>
      <c r="K797" s="25"/>
      <c r="L797" s="790"/>
      <c r="M797" s="791"/>
      <c r="N797" s="791"/>
      <c r="O797" s="791"/>
      <c r="P797" s="791"/>
      <c r="Q797" s="791"/>
      <c r="R797" s="791"/>
      <c r="S797" s="791"/>
      <c r="T797" s="791"/>
      <c r="U797" s="792">
        <f t="shared" si="118"/>
        <v>0</v>
      </c>
      <c r="V797" s="791"/>
      <c r="W797" s="7"/>
      <c r="X797" s="7"/>
      <c r="Y797" s="7"/>
      <c r="Z797" s="7"/>
      <c r="AA797" s="7"/>
      <c r="AB797" s="7"/>
      <c r="AC797" s="7"/>
      <c r="AD797" s="7"/>
      <c r="AE797" s="7"/>
      <c r="AF797" s="7"/>
      <c r="AG797" s="1864"/>
      <c r="AH797" s="2094"/>
      <c r="AI797" s="1865"/>
      <c r="AJ797" s="1865"/>
      <c r="AK797" s="1865"/>
      <c r="AL797" s="1956"/>
      <c r="AM797" s="4057"/>
      <c r="AN797" s="4057"/>
      <c r="AO797" s="1865"/>
      <c r="AP797" s="1865"/>
      <c r="AQ797" s="2094"/>
      <c r="AR797" s="2095"/>
      <c r="AS797" s="2096"/>
      <c r="AT797" s="2432"/>
      <c r="AU797" s="2523"/>
      <c r="AV797" s="2452"/>
      <c r="AW797" s="1867"/>
      <c r="AX797" s="1867"/>
      <c r="AY797" s="2976"/>
      <c r="AZ797" s="1397"/>
      <c r="BA797" s="1397"/>
      <c r="BB797" s="1397"/>
      <c r="BC797" s="1830"/>
      <c r="BD797" s="1397"/>
      <c r="BE797" s="4171"/>
      <c r="BF797" s="4557"/>
      <c r="BG797" s="4650"/>
      <c r="BH797" s="4171"/>
      <c r="BI797" s="4557"/>
      <c r="BJ797" s="4513"/>
      <c r="BK797" s="4171"/>
      <c r="BL797" s="1876">
        <f t="shared" si="109"/>
        <v>0</v>
      </c>
      <c r="BM797" s="2104"/>
      <c r="BN797" s="1902"/>
      <c r="BO797" s="1878"/>
      <c r="BP797" s="1878"/>
      <c r="BQ797" s="1915"/>
      <c r="BR797" s="2105"/>
      <c r="BS797" s="2106"/>
      <c r="BT797" s="2106"/>
      <c r="BU797" s="2106"/>
      <c r="BV797" s="2106"/>
      <c r="BW797" s="2106"/>
      <c r="BX797" s="2106"/>
      <c r="BY797" s="2106"/>
      <c r="BZ797" s="2106"/>
      <c r="CA797" s="2106"/>
      <c r="CB797" s="2106"/>
      <c r="CC797" s="2107"/>
      <c r="CD797" s="2108" t="s">
        <v>2511</v>
      </c>
    </row>
    <row r="798" spans="1:82" ht="21" customHeight="1" x14ac:dyDescent="0.2">
      <c r="A798" s="62" t="s">
        <v>161</v>
      </c>
      <c r="B798" s="749" t="s">
        <v>2569</v>
      </c>
      <c r="C798" s="1005" t="s">
        <v>2570</v>
      </c>
      <c r="D798" s="460" t="s">
        <v>2905</v>
      </c>
      <c r="E798" s="575" t="s">
        <v>2906</v>
      </c>
      <c r="F798" s="608" t="s">
        <v>2907</v>
      </c>
      <c r="G798" s="576">
        <v>82</v>
      </c>
      <c r="H798" s="576" t="s">
        <v>0</v>
      </c>
      <c r="I798" s="941">
        <v>118</v>
      </c>
      <c r="J798" s="454">
        <v>30</v>
      </c>
      <c r="K798" s="25"/>
      <c r="L798" s="790"/>
      <c r="M798" s="791"/>
      <c r="N798" s="791"/>
      <c r="O798" s="791"/>
      <c r="P798" s="791"/>
      <c r="Q798" s="791"/>
      <c r="R798" s="791"/>
      <c r="S798" s="791"/>
      <c r="T798" s="791"/>
      <c r="U798" s="792">
        <f t="shared" si="118"/>
        <v>0</v>
      </c>
      <c r="V798" s="791"/>
      <c r="W798" s="7"/>
      <c r="X798" s="7"/>
      <c r="Y798" s="7"/>
      <c r="Z798" s="7"/>
      <c r="AA798" s="7"/>
      <c r="AB798" s="7"/>
      <c r="AC798" s="7"/>
      <c r="AD798" s="7"/>
      <c r="AE798" s="7"/>
      <c r="AF798" s="7"/>
      <c r="AG798" s="1864"/>
      <c r="AH798" s="2094"/>
      <c r="AI798" s="1865"/>
      <c r="AJ798" s="1865"/>
      <c r="AK798" s="1865"/>
      <c r="AL798" s="1956"/>
      <c r="AM798" s="4057"/>
      <c r="AN798" s="4057"/>
      <c r="AO798" s="1865"/>
      <c r="AP798" s="1865"/>
      <c r="AQ798" s="2094"/>
      <c r="AR798" s="2095"/>
      <c r="AS798" s="2096"/>
      <c r="AT798" s="2432"/>
      <c r="AU798" s="2523"/>
      <c r="AV798" s="2452"/>
      <c r="AW798" s="1867"/>
      <c r="AX798" s="1867"/>
      <c r="AY798" s="2976"/>
      <c r="AZ798" s="1397"/>
      <c r="BA798" s="1397"/>
      <c r="BB798" s="1397"/>
      <c r="BC798" s="1830"/>
      <c r="BD798" s="1397"/>
      <c r="BE798" s="4171"/>
      <c r="BF798" s="4557"/>
      <c r="BG798" s="4650"/>
      <c r="BH798" s="4171"/>
      <c r="BI798" s="4557"/>
      <c r="BJ798" s="4513"/>
      <c r="BK798" s="4171"/>
      <c r="BL798" s="1876">
        <f t="shared" si="109"/>
        <v>0</v>
      </c>
      <c r="BM798" s="2104"/>
      <c r="BN798" s="1902"/>
      <c r="BO798" s="1878"/>
      <c r="BP798" s="1878"/>
      <c r="BQ798" s="1915"/>
      <c r="BR798" s="2105"/>
      <c r="BS798" s="2106"/>
      <c r="BT798" s="2106"/>
      <c r="BU798" s="2106"/>
      <c r="BV798" s="2106"/>
      <c r="BW798" s="2106"/>
      <c r="BX798" s="2106"/>
      <c r="BY798" s="2106"/>
      <c r="BZ798" s="2106"/>
      <c r="CA798" s="2106"/>
      <c r="CB798" s="2106"/>
      <c r="CC798" s="2107"/>
      <c r="CD798" s="2108" t="s">
        <v>2511</v>
      </c>
    </row>
    <row r="799" spans="1:82" ht="21" customHeight="1" thickBot="1" x14ac:dyDescent="0.25">
      <c r="A799" s="63" t="s">
        <v>161</v>
      </c>
      <c r="B799" s="755" t="s">
        <v>2569</v>
      </c>
      <c r="C799" s="1075" t="s">
        <v>2570</v>
      </c>
      <c r="D799" s="431" t="s">
        <v>2905</v>
      </c>
      <c r="E799" s="581" t="s">
        <v>2906</v>
      </c>
      <c r="F799" s="609" t="s">
        <v>2907</v>
      </c>
      <c r="G799" s="582">
        <v>82</v>
      </c>
      <c r="H799" s="582" t="s">
        <v>0</v>
      </c>
      <c r="I799" s="943">
        <v>118</v>
      </c>
      <c r="J799" s="496">
        <v>30</v>
      </c>
      <c r="K799" s="56"/>
      <c r="L799" s="822"/>
      <c r="M799" s="851"/>
      <c r="N799" s="851"/>
      <c r="O799" s="851"/>
      <c r="P799" s="851"/>
      <c r="Q799" s="851"/>
      <c r="R799" s="851"/>
      <c r="S799" s="851"/>
      <c r="T799" s="851"/>
      <c r="U799" s="823">
        <f t="shared" si="118"/>
        <v>0</v>
      </c>
      <c r="V799" s="851"/>
      <c r="W799" s="58"/>
      <c r="X799" s="58"/>
      <c r="Y799" s="58"/>
      <c r="Z799" s="58"/>
      <c r="AA799" s="58"/>
      <c r="AB799" s="58"/>
      <c r="AC799" s="58"/>
      <c r="AD799" s="58"/>
      <c r="AE799" s="58"/>
      <c r="AF799" s="58"/>
      <c r="AG799" s="1881"/>
      <c r="AH799" s="2109"/>
      <c r="AI799" s="1882"/>
      <c r="AJ799" s="1882"/>
      <c r="AK799" s="1882"/>
      <c r="AL799" s="1959"/>
      <c r="AM799" s="4058"/>
      <c r="AN799" s="4058"/>
      <c r="AO799" s="1882"/>
      <c r="AP799" s="1882"/>
      <c r="AQ799" s="2109"/>
      <c r="AR799" s="2110"/>
      <c r="AS799" s="2111"/>
      <c r="AT799" s="2525"/>
      <c r="AU799" s="2526"/>
      <c r="AV799" s="4192"/>
      <c r="AW799" s="1884"/>
      <c r="AX799" s="1884"/>
      <c r="AY799" s="2973"/>
      <c r="AZ799" s="1963"/>
      <c r="BA799" s="1963"/>
      <c r="BB799" s="1963"/>
      <c r="BC799" s="4651"/>
      <c r="BD799" s="1963"/>
      <c r="BE799" s="4195"/>
      <c r="BF799" s="4652"/>
      <c r="BG799" s="4653"/>
      <c r="BH799" s="4195"/>
      <c r="BI799" s="4652"/>
      <c r="BJ799" s="4654"/>
      <c r="BK799" s="4195"/>
      <c r="BL799" s="1894">
        <f t="shared" si="109"/>
        <v>0</v>
      </c>
      <c r="BM799" s="2119"/>
      <c r="BN799" s="1902"/>
      <c r="BO799" s="1878"/>
      <c r="BP799" s="1878"/>
      <c r="BQ799" s="1915"/>
      <c r="BR799" s="2120"/>
      <c r="BS799" s="1913"/>
      <c r="BT799" s="1913"/>
      <c r="BU799" s="1913"/>
      <c r="BV799" s="1913"/>
      <c r="BW799" s="1913"/>
      <c r="BX799" s="1913"/>
      <c r="BY799" s="1913"/>
      <c r="BZ799" s="1913"/>
      <c r="CA799" s="1913"/>
      <c r="CB799" s="1913"/>
      <c r="CC799" s="2121"/>
      <c r="CD799" s="2122" t="s">
        <v>2511</v>
      </c>
    </row>
    <row r="800" spans="1:82" ht="21" customHeight="1" thickBot="1" x14ac:dyDescent="0.25">
      <c r="A800" s="59" t="s">
        <v>161</v>
      </c>
      <c r="B800" s="71" t="s">
        <v>2569</v>
      </c>
      <c r="C800" s="66" t="s">
        <v>2570</v>
      </c>
      <c r="D800" s="163">
        <v>97</v>
      </c>
      <c r="E800" s="178" t="s">
        <v>2908</v>
      </c>
      <c r="F800" s="48" t="s">
        <v>2909</v>
      </c>
      <c r="G800" s="49">
        <v>0</v>
      </c>
      <c r="H800" s="49" t="s">
        <v>0</v>
      </c>
      <c r="I800" s="939">
        <v>1</v>
      </c>
      <c r="J800" s="493">
        <v>0.33</v>
      </c>
      <c r="K800" s="1077"/>
      <c r="L800" s="744">
        <f>+M800+N800+O800+P800+Q800+R800+S800+T800</f>
        <v>0</v>
      </c>
      <c r="M800" s="746"/>
      <c r="N800" s="746"/>
      <c r="O800" s="746"/>
      <c r="P800" s="746"/>
      <c r="Q800" s="746"/>
      <c r="R800" s="746"/>
      <c r="S800" s="746"/>
      <c r="T800" s="746"/>
      <c r="U800" s="747">
        <f t="shared" ref="U800:U868" si="119">V800+W800+X800+Y800+Z800+AA800+AB800+AC800+AD800+AE800+AF800</f>
        <v>0</v>
      </c>
      <c r="V800" s="746"/>
      <c r="W800" s="52"/>
      <c r="X800" s="52"/>
      <c r="Y800" s="52"/>
      <c r="Z800" s="52"/>
      <c r="AA800" s="52"/>
      <c r="AB800" s="52"/>
      <c r="AC800" s="52"/>
      <c r="AD800" s="52"/>
      <c r="AE800" s="52"/>
      <c r="AF800" s="52"/>
      <c r="AG800" s="1520"/>
      <c r="AH800" s="4638" t="s">
        <v>5893</v>
      </c>
      <c r="AI800" s="4639"/>
      <c r="AJ800" s="4639"/>
      <c r="AK800" s="4639"/>
      <c r="AL800" s="1520"/>
      <c r="AM800" s="4640">
        <v>6000000</v>
      </c>
      <c r="AN800" s="4640">
        <v>6000000</v>
      </c>
      <c r="AO800" s="4639"/>
      <c r="AP800" s="4639"/>
      <c r="AQ800" s="4638"/>
      <c r="AR800" s="4641"/>
      <c r="AS800" s="4642" t="s">
        <v>2910</v>
      </c>
      <c r="AT800" s="4643"/>
      <c r="AU800" s="4644"/>
      <c r="AV800" s="4682"/>
      <c r="AW800" s="4645"/>
      <c r="AX800" s="4645"/>
      <c r="AY800" s="4683">
        <v>6000000</v>
      </c>
      <c r="AZ800" s="5103"/>
      <c r="BA800" s="1459"/>
      <c r="BB800" s="1459"/>
      <c r="BC800" s="1685"/>
      <c r="BD800" s="1459"/>
      <c r="BE800" s="4235"/>
      <c r="BF800" s="4236"/>
      <c r="BG800" s="5003"/>
      <c r="BH800" s="4235"/>
      <c r="BI800" s="4236"/>
      <c r="BJ800" s="4387"/>
      <c r="BK800" s="4235"/>
      <c r="BL800" s="1859">
        <f t="shared" si="109"/>
        <v>0</v>
      </c>
      <c r="BM800" s="2014">
        <f>L800-(BI800+BI801+BI802+BI803+BI804+BI805)</f>
        <v>0</v>
      </c>
      <c r="BN800" s="1902"/>
      <c r="BO800" s="1878"/>
      <c r="BP800" s="1878"/>
      <c r="BQ800" s="1915"/>
      <c r="BR800" s="2045"/>
      <c r="BS800" s="1861"/>
      <c r="BT800" s="1861"/>
      <c r="BU800" s="1861"/>
      <c r="BV800" s="1861"/>
      <c r="BW800" s="1861"/>
      <c r="BX800" s="1861"/>
      <c r="BY800" s="1861"/>
      <c r="BZ800" s="1861"/>
      <c r="CA800" s="1861"/>
      <c r="CB800" s="1861"/>
      <c r="CC800" s="1862"/>
      <c r="CD800" s="1863" t="s">
        <v>2511</v>
      </c>
    </row>
    <row r="801" spans="1:82" ht="21" customHeight="1" x14ac:dyDescent="0.2">
      <c r="A801" s="62" t="s">
        <v>161</v>
      </c>
      <c r="B801" s="749" t="s">
        <v>2569</v>
      </c>
      <c r="C801" s="1005" t="s">
        <v>2570</v>
      </c>
      <c r="D801" s="460">
        <v>97</v>
      </c>
      <c r="E801" s="531" t="s">
        <v>2908</v>
      </c>
      <c r="F801" s="526" t="s">
        <v>2909</v>
      </c>
      <c r="G801" s="576">
        <v>0</v>
      </c>
      <c r="H801" s="576" t="s">
        <v>0</v>
      </c>
      <c r="I801" s="941">
        <v>1</v>
      </c>
      <c r="J801" s="454">
        <v>0.33</v>
      </c>
      <c r="K801" s="25"/>
      <c r="L801" s="790"/>
      <c r="M801" s="791"/>
      <c r="N801" s="791"/>
      <c r="O801" s="791"/>
      <c r="P801" s="791"/>
      <c r="Q801" s="791"/>
      <c r="R801" s="791"/>
      <c r="S801" s="791"/>
      <c r="T801" s="791"/>
      <c r="U801" s="792">
        <f t="shared" si="119"/>
        <v>0</v>
      </c>
      <c r="V801" s="791"/>
      <c r="W801" s="7"/>
      <c r="X801" s="7"/>
      <c r="Y801" s="7"/>
      <c r="Z801" s="7"/>
      <c r="AA801" s="7"/>
      <c r="AB801" s="7"/>
      <c r="AC801" s="7"/>
      <c r="AD801" s="7"/>
      <c r="AE801" s="7"/>
      <c r="AF801" s="7"/>
      <c r="AG801" s="1864"/>
      <c r="AH801" s="2094"/>
      <c r="AI801" s="1865"/>
      <c r="AJ801" s="1865"/>
      <c r="AK801" s="1865"/>
      <c r="AL801" s="1956"/>
      <c r="AM801" s="4057"/>
      <c r="AN801" s="4057"/>
      <c r="AO801" s="1865"/>
      <c r="AP801" s="1865"/>
      <c r="AQ801" s="2094"/>
      <c r="AR801" s="2095"/>
      <c r="AS801" s="2096"/>
      <c r="AT801" s="2432"/>
      <c r="AU801" s="2523"/>
      <c r="AV801" s="2452"/>
      <c r="AW801" s="1867"/>
      <c r="AX801" s="1867"/>
      <c r="AY801" s="2976"/>
      <c r="AZ801" s="1397"/>
      <c r="BA801" s="1397"/>
      <c r="BB801" s="1397"/>
      <c r="BC801" s="1830"/>
      <c r="BD801" s="1397"/>
      <c r="BE801" s="4171"/>
      <c r="BF801" s="4557"/>
      <c r="BG801" s="4650"/>
      <c r="BH801" s="4171"/>
      <c r="BI801" s="4557"/>
      <c r="BJ801" s="4513"/>
      <c r="BK801" s="4171"/>
      <c r="BL801" s="1876">
        <f t="shared" si="109"/>
        <v>0</v>
      </c>
      <c r="BM801" s="2104"/>
      <c r="BN801" s="1902"/>
      <c r="BO801" s="1878"/>
      <c r="BP801" s="1878"/>
      <c r="BQ801" s="1915"/>
      <c r="BR801" s="2105"/>
      <c r="BS801" s="2106"/>
      <c r="BT801" s="2106"/>
      <c r="BU801" s="2106"/>
      <c r="BV801" s="2106"/>
      <c r="BW801" s="2106"/>
      <c r="BX801" s="2106"/>
      <c r="BY801" s="2106"/>
      <c r="BZ801" s="2106"/>
      <c r="CA801" s="2106"/>
      <c r="CB801" s="2106"/>
      <c r="CC801" s="2107"/>
      <c r="CD801" s="2108" t="s">
        <v>2511</v>
      </c>
    </row>
    <row r="802" spans="1:82" ht="21" customHeight="1" x14ac:dyDescent="0.2">
      <c r="A802" s="62" t="s">
        <v>161</v>
      </c>
      <c r="B802" s="749" t="s">
        <v>2569</v>
      </c>
      <c r="C802" s="1005" t="s">
        <v>2570</v>
      </c>
      <c r="D802" s="460">
        <v>97</v>
      </c>
      <c r="E802" s="531" t="s">
        <v>2908</v>
      </c>
      <c r="F802" s="526" t="s">
        <v>2909</v>
      </c>
      <c r="G802" s="576">
        <v>0</v>
      </c>
      <c r="H802" s="576" t="s">
        <v>0</v>
      </c>
      <c r="I802" s="941">
        <v>1</v>
      </c>
      <c r="J802" s="454">
        <v>0.33</v>
      </c>
      <c r="K802" s="25"/>
      <c r="L802" s="790"/>
      <c r="M802" s="791"/>
      <c r="N802" s="791"/>
      <c r="O802" s="791"/>
      <c r="P802" s="791"/>
      <c r="Q802" s="791"/>
      <c r="R802" s="791"/>
      <c r="S802" s="791"/>
      <c r="T802" s="791"/>
      <c r="U802" s="792">
        <f t="shared" si="119"/>
        <v>0</v>
      </c>
      <c r="V802" s="791"/>
      <c r="W802" s="7"/>
      <c r="X802" s="7"/>
      <c r="Y802" s="7"/>
      <c r="Z802" s="7"/>
      <c r="AA802" s="7"/>
      <c r="AB802" s="7"/>
      <c r="AC802" s="7"/>
      <c r="AD802" s="7"/>
      <c r="AE802" s="7"/>
      <c r="AF802" s="7"/>
      <c r="AG802" s="1864"/>
      <c r="AH802" s="2094"/>
      <c r="AI802" s="1865"/>
      <c r="AJ802" s="1865"/>
      <c r="AK802" s="1865"/>
      <c r="AL802" s="1956"/>
      <c r="AM802" s="4057"/>
      <c r="AN802" s="4057"/>
      <c r="AO802" s="1865"/>
      <c r="AP802" s="1865"/>
      <c r="AQ802" s="2094"/>
      <c r="AR802" s="2095"/>
      <c r="AS802" s="2096"/>
      <c r="AT802" s="2432"/>
      <c r="AU802" s="2523"/>
      <c r="AV802" s="2452"/>
      <c r="AW802" s="1867"/>
      <c r="AX802" s="1867"/>
      <c r="AY802" s="2976"/>
      <c r="AZ802" s="1397"/>
      <c r="BA802" s="1397"/>
      <c r="BB802" s="1397"/>
      <c r="BC802" s="1830"/>
      <c r="BD802" s="1397"/>
      <c r="BE802" s="4171"/>
      <c r="BF802" s="4557"/>
      <c r="BG802" s="4650"/>
      <c r="BH802" s="4171"/>
      <c r="BI802" s="4557"/>
      <c r="BJ802" s="4513"/>
      <c r="BK802" s="4171"/>
      <c r="BL802" s="1876">
        <f t="shared" si="109"/>
        <v>0</v>
      </c>
      <c r="BM802" s="2104"/>
      <c r="BN802" s="1902"/>
      <c r="BO802" s="1878"/>
      <c r="BP802" s="1878"/>
      <c r="BQ802" s="1915"/>
      <c r="BR802" s="2105"/>
      <c r="BS802" s="2106"/>
      <c r="BT802" s="2106"/>
      <c r="BU802" s="2106"/>
      <c r="BV802" s="2106"/>
      <c r="BW802" s="2106"/>
      <c r="BX802" s="2106"/>
      <c r="BY802" s="2106"/>
      <c r="BZ802" s="2106"/>
      <c r="CA802" s="2106"/>
      <c r="CB802" s="2106"/>
      <c r="CC802" s="2107"/>
      <c r="CD802" s="2108" t="s">
        <v>2511</v>
      </c>
    </row>
    <row r="803" spans="1:82" ht="21" customHeight="1" x14ac:dyDescent="0.2">
      <c r="A803" s="62" t="s">
        <v>161</v>
      </c>
      <c r="B803" s="749" t="s">
        <v>2569</v>
      </c>
      <c r="C803" s="1005" t="s">
        <v>2570</v>
      </c>
      <c r="D803" s="460">
        <v>97</v>
      </c>
      <c r="E803" s="531" t="s">
        <v>2908</v>
      </c>
      <c r="F803" s="526" t="s">
        <v>2909</v>
      </c>
      <c r="G803" s="576">
        <v>0</v>
      </c>
      <c r="H803" s="576" t="s">
        <v>0</v>
      </c>
      <c r="I803" s="941">
        <v>1</v>
      </c>
      <c r="J803" s="454">
        <v>0.33</v>
      </c>
      <c r="K803" s="25"/>
      <c r="L803" s="790"/>
      <c r="M803" s="791"/>
      <c r="N803" s="791"/>
      <c r="O803" s="791"/>
      <c r="P803" s="791"/>
      <c r="Q803" s="791"/>
      <c r="R803" s="791"/>
      <c r="S803" s="791"/>
      <c r="T803" s="791"/>
      <c r="U803" s="792">
        <f t="shared" si="119"/>
        <v>0</v>
      </c>
      <c r="V803" s="791"/>
      <c r="W803" s="7"/>
      <c r="X803" s="7"/>
      <c r="Y803" s="7"/>
      <c r="Z803" s="7"/>
      <c r="AA803" s="7"/>
      <c r="AB803" s="7"/>
      <c r="AC803" s="7"/>
      <c r="AD803" s="7"/>
      <c r="AE803" s="7"/>
      <c r="AF803" s="7"/>
      <c r="AG803" s="1864"/>
      <c r="AH803" s="2094"/>
      <c r="AI803" s="1865"/>
      <c r="AJ803" s="1865"/>
      <c r="AK803" s="1865"/>
      <c r="AL803" s="1956"/>
      <c r="AM803" s="4057"/>
      <c r="AN803" s="4057"/>
      <c r="AO803" s="1865"/>
      <c r="AP803" s="1865"/>
      <c r="AQ803" s="2094"/>
      <c r="AR803" s="2095"/>
      <c r="AS803" s="2096"/>
      <c r="AT803" s="2432"/>
      <c r="AU803" s="2523"/>
      <c r="AV803" s="2452"/>
      <c r="AW803" s="1867"/>
      <c r="AX803" s="1867"/>
      <c r="AY803" s="2976"/>
      <c r="AZ803" s="1397"/>
      <c r="BA803" s="1397"/>
      <c r="BB803" s="1397"/>
      <c r="BC803" s="1830"/>
      <c r="BD803" s="1397"/>
      <c r="BE803" s="4171"/>
      <c r="BF803" s="4557"/>
      <c r="BG803" s="4650"/>
      <c r="BH803" s="4171"/>
      <c r="BI803" s="4557"/>
      <c r="BJ803" s="4513"/>
      <c r="BK803" s="4171"/>
      <c r="BL803" s="1876">
        <f t="shared" si="109"/>
        <v>0</v>
      </c>
      <c r="BM803" s="2104"/>
      <c r="BN803" s="1902"/>
      <c r="BO803" s="1878"/>
      <c r="BP803" s="1878"/>
      <c r="BQ803" s="1915"/>
      <c r="BR803" s="2105"/>
      <c r="BS803" s="2106"/>
      <c r="BT803" s="2106"/>
      <c r="BU803" s="2106"/>
      <c r="BV803" s="2106"/>
      <c r="BW803" s="2106"/>
      <c r="BX803" s="2106"/>
      <c r="BY803" s="2106"/>
      <c r="BZ803" s="2106"/>
      <c r="CA803" s="2106"/>
      <c r="CB803" s="2106"/>
      <c r="CC803" s="2107"/>
      <c r="CD803" s="2108" t="s">
        <v>2511</v>
      </c>
    </row>
    <row r="804" spans="1:82" ht="21" customHeight="1" x14ac:dyDescent="0.2">
      <c r="A804" s="62" t="s">
        <v>161</v>
      </c>
      <c r="B804" s="749" t="s">
        <v>2569</v>
      </c>
      <c r="C804" s="1005" t="s">
        <v>2570</v>
      </c>
      <c r="D804" s="460">
        <v>97</v>
      </c>
      <c r="E804" s="531" t="s">
        <v>2908</v>
      </c>
      <c r="F804" s="526" t="s">
        <v>2909</v>
      </c>
      <c r="G804" s="576">
        <v>0</v>
      </c>
      <c r="H804" s="576" t="s">
        <v>0</v>
      </c>
      <c r="I804" s="941">
        <v>1</v>
      </c>
      <c r="J804" s="454">
        <v>0.33</v>
      </c>
      <c r="K804" s="25"/>
      <c r="L804" s="790"/>
      <c r="M804" s="791"/>
      <c r="N804" s="791"/>
      <c r="O804" s="791"/>
      <c r="P804" s="791"/>
      <c r="Q804" s="791"/>
      <c r="R804" s="791"/>
      <c r="S804" s="791"/>
      <c r="T804" s="791"/>
      <c r="U804" s="792">
        <f t="shared" si="119"/>
        <v>0</v>
      </c>
      <c r="V804" s="791"/>
      <c r="W804" s="7"/>
      <c r="X804" s="7"/>
      <c r="Y804" s="7"/>
      <c r="Z804" s="7"/>
      <c r="AA804" s="7"/>
      <c r="AB804" s="7"/>
      <c r="AC804" s="7"/>
      <c r="AD804" s="7"/>
      <c r="AE804" s="7"/>
      <c r="AF804" s="7"/>
      <c r="AG804" s="1864"/>
      <c r="AH804" s="2094"/>
      <c r="AI804" s="1865"/>
      <c r="AJ804" s="1865"/>
      <c r="AK804" s="1865"/>
      <c r="AL804" s="1956"/>
      <c r="AM804" s="4057"/>
      <c r="AN804" s="4057"/>
      <c r="AO804" s="1865"/>
      <c r="AP804" s="1865"/>
      <c r="AQ804" s="2094"/>
      <c r="AR804" s="2095"/>
      <c r="AS804" s="2096"/>
      <c r="AT804" s="2432"/>
      <c r="AU804" s="2523"/>
      <c r="AV804" s="2452"/>
      <c r="AW804" s="1867"/>
      <c r="AX804" s="1867"/>
      <c r="AY804" s="2976"/>
      <c r="AZ804" s="1397"/>
      <c r="BA804" s="1397"/>
      <c r="BB804" s="1397"/>
      <c r="BC804" s="1830"/>
      <c r="BD804" s="1397"/>
      <c r="BE804" s="4171"/>
      <c r="BF804" s="4557"/>
      <c r="BG804" s="4650"/>
      <c r="BH804" s="4171"/>
      <c r="BI804" s="4557"/>
      <c r="BJ804" s="4513"/>
      <c r="BK804" s="4171"/>
      <c r="BL804" s="1876">
        <f t="shared" si="109"/>
        <v>0</v>
      </c>
      <c r="BM804" s="2104"/>
      <c r="BN804" s="1902"/>
      <c r="BO804" s="1878"/>
      <c r="BP804" s="1878"/>
      <c r="BQ804" s="1915"/>
      <c r="BR804" s="2105"/>
      <c r="BS804" s="2106"/>
      <c r="BT804" s="2106"/>
      <c r="BU804" s="2106"/>
      <c r="BV804" s="2106"/>
      <c r="BW804" s="2106"/>
      <c r="BX804" s="2106"/>
      <c r="BY804" s="2106"/>
      <c r="BZ804" s="2106"/>
      <c r="CA804" s="2106"/>
      <c r="CB804" s="2106"/>
      <c r="CC804" s="2107"/>
      <c r="CD804" s="2108" t="s">
        <v>2511</v>
      </c>
    </row>
    <row r="805" spans="1:82" ht="21" customHeight="1" thickBot="1" x14ac:dyDescent="0.25">
      <c r="A805" s="63" t="s">
        <v>161</v>
      </c>
      <c r="B805" s="755" t="s">
        <v>2569</v>
      </c>
      <c r="C805" s="1075" t="s">
        <v>2570</v>
      </c>
      <c r="D805" s="431">
        <v>97</v>
      </c>
      <c r="E805" s="532" t="s">
        <v>2908</v>
      </c>
      <c r="F805" s="433" t="s">
        <v>2909</v>
      </c>
      <c r="G805" s="582">
        <v>0</v>
      </c>
      <c r="H805" s="582" t="s">
        <v>0</v>
      </c>
      <c r="I805" s="943">
        <v>1</v>
      </c>
      <c r="J805" s="496">
        <v>0.33</v>
      </c>
      <c r="K805" s="56"/>
      <c r="L805" s="822"/>
      <c r="M805" s="851"/>
      <c r="N805" s="851"/>
      <c r="O805" s="851"/>
      <c r="P805" s="851"/>
      <c r="Q805" s="851"/>
      <c r="R805" s="851"/>
      <c r="S805" s="851"/>
      <c r="T805" s="851"/>
      <c r="U805" s="823">
        <f t="shared" si="119"/>
        <v>0</v>
      </c>
      <c r="V805" s="851"/>
      <c r="W805" s="58"/>
      <c r="X805" s="58"/>
      <c r="Y805" s="58"/>
      <c r="Z805" s="58"/>
      <c r="AA805" s="58"/>
      <c r="AB805" s="58"/>
      <c r="AC805" s="58"/>
      <c r="AD805" s="58"/>
      <c r="AE805" s="58"/>
      <c r="AF805" s="58"/>
      <c r="AG805" s="1881"/>
      <c r="AH805" s="2109"/>
      <c r="AI805" s="1882"/>
      <c r="AJ805" s="1882"/>
      <c r="AK805" s="1882"/>
      <c r="AL805" s="1959"/>
      <c r="AM805" s="4058"/>
      <c r="AN805" s="4058"/>
      <c r="AO805" s="1882"/>
      <c r="AP805" s="1882"/>
      <c r="AQ805" s="2109"/>
      <c r="AR805" s="2110"/>
      <c r="AS805" s="2111"/>
      <c r="AT805" s="2525"/>
      <c r="AU805" s="2526"/>
      <c r="AV805" s="4192"/>
      <c r="AW805" s="1884"/>
      <c r="AX805" s="1884"/>
      <c r="AY805" s="2973"/>
      <c r="AZ805" s="1963"/>
      <c r="BA805" s="1963"/>
      <c r="BB805" s="1963"/>
      <c r="BC805" s="4651"/>
      <c r="BD805" s="1963"/>
      <c r="BE805" s="4195"/>
      <c r="BF805" s="4652"/>
      <c r="BG805" s="4653"/>
      <c r="BH805" s="4195"/>
      <c r="BI805" s="4652"/>
      <c r="BJ805" s="4654"/>
      <c r="BK805" s="4195"/>
      <c r="BL805" s="1894">
        <f t="shared" si="109"/>
        <v>0</v>
      </c>
      <c r="BM805" s="2119"/>
      <c r="BN805" s="1902"/>
      <c r="BO805" s="1878"/>
      <c r="BP805" s="1878"/>
      <c r="BQ805" s="1915"/>
      <c r="BR805" s="2120"/>
      <c r="BS805" s="1913"/>
      <c r="BT805" s="1913"/>
      <c r="BU805" s="1913"/>
      <c r="BV805" s="1913"/>
      <c r="BW805" s="1913"/>
      <c r="BX805" s="1913"/>
      <c r="BY805" s="1913"/>
      <c r="BZ805" s="1913"/>
      <c r="CA805" s="1913"/>
      <c r="CB805" s="1913"/>
      <c r="CC805" s="2121"/>
      <c r="CD805" s="2122" t="s">
        <v>2511</v>
      </c>
    </row>
    <row r="806" spans="1:82" ht="21" customHeight="1" x14ac:dyDescent="0.2">
      <c r="A806" s="59" t="s">
        <v>161</v>
      </c>
      <c r="B806" s="71" t="s">
        <v>2569</v>
      </c>
      <c r="C806" s="66" t="s">
        <v>2570</v>
      </c>
      <c r="D806" s="163">
        <v>98</v>
      </c>
      <c r="E806" s="178" t="s">
        <v>2911</v>
      </c>
      <c r="F806" s="48" t="s">
        <v>2912</v>
      </c>
      <c r="G806" s="49">
        <v>0</v>
      </c>
      <c r="H806" s="49" t="s">
        <v>1</v>
      </c>
      <c r="I806" s="939">
        <v>1</v>
      </c>
      <c r="J806" s="493">
        <v>1</v>
      </c>
      <c r="K806" s="1077" t="s">
        <v>2524</v>
      </c>
      <c r="L806" s="744">
        <f>+M806+N806+O806+P806+Q806+R806+S806+T806</f>
        <v>906857188</v>
      </c>
      <c r="M806" s="455">
        <v>906857188</v>
      </c>
      <c r="N806" s="455"/>
      <c r="O806" s="455"/>
      <c r="P806" s="455"/>
      <c r="Q806" s="455"/>
      <c r="R806" s="455"/>
      <c r="S806" s="455"/>
      <c r="T806" s="746"/>
      <c r="U806" s="747">
        <f t="shared" si="119"/>
        <v>906857188</v>
      </c>
      <c r="V806" s="455">
        <v>906857188</v>
      </c>
      <c r="W806" s="455"/>
      <c r="X806" s="455"/>
      <c r="Y806" s="455"/>
      <c r="Z806" s="455"/>
      <c r="AA806" s="455"/>
      <c r="AB806" s="455"/>
      <c r="AC806" s="52"/>
      <c r="AD806" s="52"/>
      <c r="AE806" s="52"/>
      <c r="AF806" s="52"/>
      <c r="AG806" s="1520">
        <v>80111600</v>
      </c>
      <c r="AH806" s="4638" t="s">
        <v>2913</v>
      </c>
      <c r="AI806" s="4639" t="s">
        <v>2914</v>
      </c>
      <c r="AJ806" s="4639" t="s">
        <v>2497</v>
      </c>
      <c r="AK806" s="4639"/>
      <c r="AL806" s="1520" t="s">
        <v>1558</v>
      </c>
      <c r="AM806" s="4640">
        <v>390000000</v>
      </c>
      <c r="AN806" s="4640">
        <v>390000000</v>
      </c>
      <c r="AO806" s="1520" t="s">
        <v>250</v>
      </c>
      <c r="AP806" s="4639"/>
      <c r="AQ806" s="4638" t="s">
        <v>2818</v>
      </c>
      <c r="AR806" s="5104">
        <v>2201130115</v>
      </c>
      <c r="AS806" s="5105" t="s">
        <v>5886</v>
      </c>
      <c r="AT806" s="3626" t="s">
        <v>2915</v>
      </c>
      <c r="AU806" s="5106">
        <v>1</v>
      </c>
      <c r="AV806" s="5107">
        <v>1</v>
      </c>
      <c r="AW806" s="5108" t="s">
        <v>2914</v>
      </c>
      <c r="AX806" s="5108" t="s">
        <v>2916</v>
      </c>
      <c r="AY806" s="5109">
        <v>390000000</v>
      </c>
      <c r="AZ806" s="4646" t="s">
        <v>2917</v>
      </c>
      <c r="BA806" s="1527" t="s">
        <v>819</v>
      </c>
      <c r="BB806" s="1527" t="s">
        <v>2918</v>
      </c>
      <c r="BC806" s="3082" t="s">
        <v>2913</v>
      </c>
      <c r="BD806" s="1527" t="s">
        <v>2919</v>
      </c>
      <c r="BE806" s="4647">
        <v>42793</v>
      </c>
      <c r="BF806" s="4640">
        <v>390000000</v>
      </c>
      <c r="BG806" s="4648">
        <v>2017000328</v>
      </c>
      <c r="BH806" s="4647">
        <v>42793</v>
      </c>
      <c r="BI806" s="4640">
        <v>390000000</v>
      </c>
      <c r="BJ806" s="4647" t="s">
        <v>2914</v>
      </c>
      <c r="BK806" s="5110">
        <v>42952</v>
      </c>
      <c r="BL806" s="1859">
        <f t="shared" si="109"/>
        <v>0</v>
      </c>
      <c r="BM806" s="2014">
        <f>L806-(BI806+BI807+BI808+BI809+BI810+BI811)</f>
        <v>-48668698</v>
      </c>
      <c r="BN806" s="1902"/>
      <c r="BO806" s="1878"/>
      <c r="BP806" s="1878"/>
      <c r="BQ806" s="1915"/>
      <c r="BR806" s="2045"/>
      <c r="BS806" s="1861"/>
      <c r="BT806" s="1861"/>
      <c r="BU806" s="1861"/>
      <c r="BV806" s="1861"/>
      <c r="BW806" s="1861"/>
      <c r="BX806" s="1861"/>
      <c r="BY806" s="1861"/>
      <c r="BZ806" s="1861"/>
      <c r="CA806" s="1861"/>
      <c r="CB806" s="1861"/>
      <c r="CC806" s="1862"/>
      <c r="CD806" s="1863" t="s">
        <v>2511</v>
      </c>
    </row>
    <row r="807" spans="1:82" ht="21" customHeight="1" x14ac:dyDescent="0.2">
      <c r="A807" s="62" t="s">
        <v>161</v>
      </c>
      <c r="B807" s="749" t="s">
        <v>2569</v>
      </c>
      <c r="C807" s="1005" t="s">
        <v>2570</v>
      </c>
      <c r="D807" s="460">
        <v>98</v>
      </c>
      <c r="E807" s="531" t="s">
        <v>2911</v>
      </c>
      <c r="F807" s="526" t="s">
        <v>2912</v>
      </c>
      <c r="G807" s="576">
        <v>0</v>
      </c>
      <c r="H807" s="576" t="s">
        <v>1</v>
      </c>
      <c r="I807" s="941">
        <v>1</v>
      </c>
      <c r="J807" s="454">
        <v>1</v>
      </c>
      <c r="K807" s="25"/>
      <c r="L807" s="790"/>
      <c r="M807" s="791"/>
      <c r="N807" s="791"/>
      <c r="O807" s="791"/>
      <c r="P807" s="791"/>
      <c r="Q807" s="791"/>
      <c r="R807" s="791"/>
      <c r="S807" s="791"/>
      <c r="T807" s="791"/>
      <c r="U807" s="792">
        <f t="shared" si="119"/>
        <v>0</v>
      </c>
      <c r="V807" s="791"/>
      <c r="W807" s="7"/>
      <c r="X807" s="7"/>
      <c r="Y807" s="7"/>
      <c r="Z807" s="7"/>
      <c r="AA807" s="7"/>
      <c r="AB807" s="7"/>
      <c r="AC807" s="7"/>
      <c r="AD807" s="7"/>
      <c r="AE807" s="7"/>
      <c r="AF807" s="7"/>
      <c r="AG807" s="4684">
        <v>80111600</v>
      </c>
      <c r="AH807" s="4685" t="s">
        <v>2537</v>
      </c>
      <c r="AI807" s="4686" t="s">
        <v>2538</v>
      </c>
      <c r="AJ807" s="4686" t="s">
        <v>269</v>
      </c>
      <c r="AK807" s="4686"/>
      <c r="AL807" s="2512" t="s">
        <v>1558</v>
      </c>
      <c r="AM807" s="4687">
        <v>300000000</v>
      </c>
      <c r="AN807" s="4687">
        <v>300000000</v>
      </c>
      <c r="AO807" s="2795" t="s">
        <v>250</v>
      </c>
      <c r="AP807" s="4686"/>
      <c r="AQ807" s="4688" t="s">
        <v>2818</v>
      </c>
      <c r="AR807" s="4688">
        <v>2201130115</v>
      </c>
      <c r="AS807" s="5019" t="s">
        <v>5887</v>
      </c>
      <c r="AT807" s="2795" t="s">
        <v>2915</v>
      </c>
      <c r="AU807" s="1524">
        <v>1</v>
      </c>
      <c r="AV807" s="5020">
        <v>1</v>
      </c>
      <c r="AW807" s="5021" t="s">
        <v>2538</v>
      </c>
      <c r="AX807" s="5021" t="s">
        <v>2540</v>
      </c>
      <c r="AY807" s="5022">
        <v>300000000</v>
      </c>
      <c r="AZ807" s="5030" t="s">
        <v>2541</v>
      </c>
      <c r="BA807" s="2511" t="s">
        <v>819</v>
      </c>
      <c r="BB807" s="2511" t="s">
        <v>2543</v>
      </c>
      <c r="BC807" s="4691" t="s">
        <v>2537</v>
      </c>
      <c r="BD807" s="2511" t="s">
        <v>2544</v>
      </c>
      <c r="BE807" s="4692">
        <v>42793</v>
      </c>
      <c r="BF807" s="4687">
        <v>300000000</v>
      </c>
      <c r="BG807" s="4693">
        <v>2017000333</v>
      </c>
      <c r="BH807" s="4692">
        <v>42793</v>
      </c>
      <c r="BI807" s="4687">
        <v>300000000</v>
      </c>
      <c r="BJ807" s="5024" t="s">
        <v>2538</v>
      </c>
      <c r="BK807" s="3016" t="s">
        <v>2540</v>
      </c>
      <c r="BL807" s="1876">
        <f t="shared" si="109"/>
        <v>0</v>
      </c>
      <c r="BM807" s="2104"/>
      <c r="BN807" s="1902"/>
      <c r="BO807" s="1878"/>
      <c r="BP807" s="1878"/>
      <c r="BQ807" s="1915"/>
      <c r="BR807" s="2105"/>
      <c r="BS807" s="2106"/>
      <c r="BT807" s="2106"/>
      <c r="BU807" s="2106"/>
      <c r="BV807" s="2106"/>
      <c r="BW807" s="2106"/>
      <c r="BX807" s="2106"/>
      <c r="BY807" s="2106"/>
      <c r="BZ807" s="2106"/>
      <c r="CA807" s="2106"/>
      <c r="CB807" s="2106"/>
      <c r="CC807" s="2107"/>
      <c r="CD807" s="2108" t="s">
        <v>2511</v>
      </c>
    </row>
    <row r="808" spans="1:82" ht="21" customHeight="1" x14ac:dyDescent="0.2">
      <c r="A808" s="62" t="s">
        <v>161</v>
      </c>
      <c r="B808" s="749" t="s">
        <v>2569</v>
      </c>
      <c r="C808" s="1005" t="s">
        <v>2570</v>
      </c>
      <c r="D808" s="460">
        <v>98</v>
      </c>
      <c r="E808" s="531" t="s">
        <v>2911</v>
      </c>
      <c r="F808" s="526" t="s">
        <v>2912</v>
      </c>
      <c r="G808" s="576">
        <v>0</v>
      </c>
      <c r="H808" s="576" t="s">
        <v>1</v>
      </c>
      <c r="I808" s="941">
        <v>1</v>
      </c>
      <c r="J808" s="454">
        <v>1</v>
      </c>
      <c r="K808" s="25"/>
      <c r="L808" s="790"/>
      <c r="M808" s="791"/>
      <c r="N808" s="791"/>
      <c r="O808" s="791"/>
      <c r="P808" s="791"/>
      <c r="Q808" s="791"/>
      <c r="R808" s="791"/>
      <c r="S808" s="791"/>
      <c r="T808" s="791"/>
      <c r="U808" s="792">
        <f t="shared" si="119"/>
        <v>0</v>
      </c>
      <c r="V808" s="791"/>
      <c r="W808" s="7"/>
      <c r="X808" s="7"/>
      <c r="Y808" s="7"/>
      <c r="Z808" s="7"/>
      <c r="AA808" s="7"/>
      <c r="AB808" s="7"/>
      <c r="AC808" s="7"/>
      <c r="AD808" s="7"/>
      <c r="AE808" s="7"/>
      <c r="AF808" s="7"/>
      <c r="AG808" s="2549"/>
      <c r="AH808" s="4685"/>
      <c r="AI808" s="4686"/>
      <c r="AJ808" s="4686"/>
      <c r="AK808" s="4686"/>
      <c r="AL808" s="2512" t="s">
        <v>1558</v>
      </c>
      <c r="AM808" s="4687">
        <v>30525886</v>
      </c>
      <c r="AN808" s="4687">
        <v>30525886</v>
      </c>
      <c r="AO808" s="4686" t="s">
        <v>250</v>
      </c>
      <c r="AP808" s="4686"/>
      <c r="AQ808" s="4688" t="s">
        <v>2818</v>
      </c>
      <c r="AR808" s="4688">
        <v>2201130115</v>
      </c>
      <c r="AS808" s="5019" t="s">
        <v>2920</v>
      </c>
      <c r="AT808" s="2795" t="s">
        <v>2921</v>
      </c>
      <c r="AU808" s="1524">
        <v>100</v>
      </c>
      <c r="AV808" s="5020">
        <v>100</v>
      </c>
      <c r="AW808" s="5021"/>
      <c r="AX808" s="5021"/>
      <c r="AY808" s="5022">
        <v>30525886</v>
      </c>
      <c r="AZ808" s="4690"/>
      <c r="BA808" s="2511" t="s">
        <v>819</v>
      </c>
      <c r="BB808" s="2511"/>
      <c r="BC808" s="4691" t="s">
        <v>2922</v>
      </c>
      <c r="BD808" s="2511" t="s">
        <v>2923</v>
      </c>
      <c r="BE808" s="4692">
        <v>42773</v>
      </c>
      <c r="BF808" s="4687">
        <v>30525886</v>
      </c>
      <c r="BG808" s="4693">
        <v>201700570</v>
      </c>
      <c r="BH808" s="4692">
        <v>42829</v>
      </c>
      <c r="BI808" s="4687">
        <v>30525886</v>
      </c>
      <c r="BJ808" s="4692"/>
      <c r="BK808" s="4686"/>
      <c r="BL808" s="1876">
        <f t="shared" si="109"/>
        <v>0</v>
      </c>
      <c r="BM808" s="2104"/>
      <c r="BN808" s="1902"/>
      <c r="BO808" s="1878"/>
      <c r="BP808" s="1878"/>
      <c r="BQ808" s="1915"/>
      <c r="BR808" s="2105"/>
      <c r="BS808" s="2106"/>
      <c r="BT808" s="2106"/>
      <c r="BU808" s="2106"/>
      <c r="BV808" s="2106"/>
      <c r="BW808" s="2106"/>
      <c r="BX808" s="2106"/>
      <c r="BY808" s="2106"/>
      <c r="BZ808" s="2106"/>
      <c r="CA808" s="2106"/>
      <c r="CB808" s="2106"/>
      <c r="CC808" s="2107"/>
      <c r="CD808" s="2108" t="s">
        <v>2511</v>
      </c>
    </row>
    <row r="809" spans="1:82" ht="21" customHeight="1" x14ac:dyDescent="0.2">
      <c r="A809" s="62" t="s">
        <v>161</v>
      </c>
      <c r="B809" s="749" t="s">
        <v>2569</v>
      </c>
      <c r="C809" s="1005" t="s">
        <v>2570</v>
      </c>
      <c r="D809" s="460">
        <v>98</v>
      </c>
      <c r="E809" s="531" t="s">
        <v>2911</v>
      </c>
      <c r="F809" s="526" t="s">
        <v>2912</v>
      </c>
      <c r="G809" s="576">
        <v>0</v>
      </c>
      <c r="H809" s="576" t="s">
        <v>1</v>
      </c>
      <c r="I809" s="941">
        <v>1</v>
      </c>
      <c r="J809" s="454">
        <v>1</v>
      </c>
      <c r="K809" s="25"/>
      <c r="L809" s="790"/>
      <c r="M809" s="791"/>
      <c r="N809" s="791"/>
      <c r="O809" s="791"/>
      <c r="P809" s="791"/>
      <c r="Q809" s="791"/>
      <c r="R809" s="791"/>
      <c r="S809" s="791"/>
      <c r="T809" s="791"/>
      <c r="U809" s="792">
        <f t="shared" si="119"/>
        <v>0</v>
      </c>
      <c r="V809" s="791"/>
      <c r="W809" s="7"/>
      <c r="X809" s="7"/>
      <c r="Y809" s="7"/>
      <c r="Z809" s="7"/>
      <c r="AA809" s="7"/>
      <c r="AB809" s="7"/>
      <c r="AC809" s="7"/>
      <c r="AD809" s="7"/>
      <c r="AE809" s="7"/>
      <c r="AF809" s="7"/>
      <c r="AG809" s="2549"/>
      <c r="AH809" s="4685"/>
      <c r="AI809" s="4686"/>
      <c r="AJ809" s="4686"/>
      <c r="AK809" s="4686"/>
      <c r="AL809" s="2512" t="s">
        <v>1558</v>
      </c>
      <c r="AM809" s="4687">
        <v>175000000</v>
      </c>
      <c r="AN809" s="4687">
        <v>175000000</v>
      </c>
      <c r="AO809" s="4686" t="s">
        <v>250</v>
      </c>
      <c r="AP809" s="4686"/>
      <c r="AQ809" s="4688" t="s">
        <v>2818</v>
      </c>
      <c r="AR809" s="4688">
        <v>2201130115</v>
      </c>
      <c r="AS809" s="5019" t="s">
        <v>2924</v>
      </c>
      <c r="AT809" s="2795" t="s">
        <v>2915</v>
      </c>
      <c r="AU809" s="1524">
        <v>1</v>
      </c>
      <c r="AV809" s="5020">
        <v>1</v>
      </c>
      <c r="AW809" s="5021"/>
      <c r="AX809" s="5021"/>
      <c r="AY809" s="5022">
        <v>175000000</v>
      </c>
      <c r="AZ809" s="4690"/>
      <c r="BA809" s="2511" t="s">
        <v>819</v>
      </c>
      <c r="BB809" s="2511"/>
      <c r="BC809" s="4691" t="s">
        <v>2925</v>
      </c>
      <c r="BD809" s="2511" t="s">
        <v>2926</v>
      </c>
      <c r="BE809" s="4692">
        <v>42786</v>
      </c>
      <c r="BF809" s="4687">
        <v>175000000</v>
      </c>
      <c r="BG809" s="4693"/>
      <c r="BH809" s="4686"/>
      <c r="BI809" s="4687">
        <v>175000000</v>
      </c>
      <c r="BJ809" s="4692"/>
      <c r="BK809" s="4686"/>
      <c r="BL809" s="1876">
        <f t="shared" si="109"/>
        <v>0</v>
      </c>
      <c r="BM809" s="2104"/>
      <c r="BN809" s="1902"/>
      <c r="BO809" s="1878"/>
      <c r="BP809" s="1878"/>
      <c r="BQ809" s="1915"/>
      <c r="BR809" s="2105"/>
      <c r="BS809" s="2106"/>
      <c r="BT809" s="2106"/>
      <c r="BU809" s="2106"/>
      <c r="BV809" s="2106"/>
      <c r="BW809" s="2106"/>
      <c r="BX809" s="2106"/>
      <c r="BY809" s="2106"/>
      <c r="BZ809" s="2106"/>
      <c r="CA809" s="2106"/>
      <c r="CB809" s="2106"/>
      <c r="CC809" s="2107"/>
      <c r="CD809" s="2108" t="s">
        <v>2511</v>
      </c>
    </row>
    <row r="810" spans="1:82" ht="21" customHeight="1" x14ac:dyDescent="0.2">
      <c r="A810" s="62" t="s">
        <v>161</v>
      </c>
      <c r="B810" s="749" t="s">
        <v>2569</v>
      </c>
      <c r="C810" s="1005" t="s">
        <v>2570</v>
      </c>
      <c r="D810" s="460">
        <v>98</v>
      </c>
      <c r="E810" s="531" t="s">
        <v>2911</v>
      </c>
      <c r="F810" s="526" t="s">
        <v>2912</v>
      </c>
      <c r="G810" s="576">
        <v>0</v>
      </c>
      <c r="H810" s="576" t="s">
        <v>1</v>
      </c>
      <c r="I810" s="941">
        <v>1</v>
      </c>
      <c r="J810" s="454">
        <v>1</v>
      </c>
      <c r="K810" s="25"/>
      <c r="L810" s="790"/>
      <c r="M810" s="791"/>
      <c r="N810" s="791"/>
      <c r="O810" s="791"/>
      <c r="P810" s="791"/>
      <c r="Q810" s="791"/>
      <c r="R810" s="791"/>
      <c r="S810" s="791"/>
      <c r="T810" s="791"/>
      <c r="U810" s="792">
        <f t="shared" si="119"/>
        <v>0</v>
      </c>
      <c r="V810" s="791"/>
      <c r="W810" s="7"/>
      <c r="X810" s="7"/>
      <c r="Y810" s="7"/>
      <c r="Z810" s="7"/>
      <c r="AA810" s="7"/>
      <c r="AB810" s="7"/>
      <c r="AC810" s="7"/>
      <c r="AD810" s="7"/>
      <c r="AE810" s="7"/>
      <c r="AF810" s="7"/>
      <c r="AG810" s="2549"/>
      <c r="AH810" s="4685"/>
      <c r="AI810" s="4686"/>
      <c r="AJ810" s="4686"/>
      <c r="AK810" s="4686"/>
      <c r="AL810" s="2512" t="s">
        <v>1558</v>
      </c>
      <c r="AM810" s="4687">
        <v>35000000</v>
      </c>
      <c r="AN810" s="4687">
        <v>35000000</v>
      </c>
      <c r="AO810" s="4686" t="s">
        <v>250</v>
      </c>
      <c r="AP810" s="4686"/>
      <c r="AQ810" s="4688" t="s">
        <v>2818</v>
      </c>
      <c r="AR810" s="4688">
        <v>2201130115</v>
      </c>
      <c r="AS810" s="5019" t="s">
        <v>2927</v>
      </c>
      <c r="AT810" s="2795" t="s">
        <v>2915</v>
      </c>
      <c r="AU810" s="1524">
        <v>1</v>
      </c>
      <c r="AV810" s="5020">
        <v>1</v>
      </c>
      <c r="AW810" s="5021"/>
      <c r="AX810" s="5021"/>
      <c r="AY810" s="5022">
        <v>35000000</v>
      </c>
      <c r="AZ810" s="4690"/>
      <c r="BA810" s="2511" t="s">
        <v>819</v>
      </c>
      <c r="BB810" s="2511"/>
      <c r="BC810" s="4691" t="s">
        <v>2928</v>
      </c>
      <c r="BD810" s="2511" t="s">
        <v>2929</v>
      </c>
      <c r="BE810" s="4692">
        <v>42793</v>
      </c>
      <c r="BF810" s="4687">
        <v>35000000</v>
      </c>
      <c r="BG810" s="4693"/>
      <c r="BH810" s="4686"/>
      <c r="BI810" s="4687">
        <v>35000000</v>
      </c>
      <c r="BJ810" s="4692"/>
      <c r="BK810" s="4686"/>
      <c r="BL810" s="1876">
        <f t="shared" si="109"/>
        <v>0</v>
      </c>
      <c r="BM810" s="2104"/>
      <c r="BN810" s="1902"/>
      <c r="BO810" s="1878"/>
      <c r="BP810" s="1878"/>
      <c r="BQ810" s="1915"/>
      <c r="BR810" s="2105"/>
      <c r="BS810" s="2106"/>
      <c r="BT810" s="2106"/>
      <c r="BU810" s="2106"/>
      <c r="BV810" s="2106"/>
      <c r="BW810" s="2106"/>
      <c r="BX810" s="2106"/>
      <c r="BY810" s="2106"/>
      <c r="BZ810" s="2106"/>
      <c r="CA810" s="2106"/>
      <c r="CB810" s="2106"/>
      <c r="CC810" s="2107"/>
      <c r="CD810" s="2108" t="s">
        <v>2511</v>
      </c>
    </row>
    <row r="811" spans="1:82" ht="21" customHeight="1" thickBot="1" x14ac:dyDescent="0.25">
      <c r="A811" s="62" t="s">
        <v>161</v>
      </c>
      <c r="B811" s="749" t="s">
        <v>2569</v>
      </c>
      <c r="C811" s="1005" t="s">
        <v>2570</v>
      </c>
      <c r="D811" s="460">
        <v>98</v>
      </c>
      <c r="E811" s="531" t="s">
        <v>2911</v>
      </c>
      <c r="F811" s="526" t="s">
        <v>2912</v>
      </c>
      <c r="G811" s="576">
        <v>0</v>
      </c>
      <c r="H811" s="576" t="s">
        <v>1</v>
      </c>
      <c r="I811" s="941">
        <v>1</v>
      </c>
      <c r="J811" s="454">
        <v>1</v>
      </c>
      <c r="K811" s="25"/>
      <c r="L811" s="790"/>
      <c r="M811" s="791"/>
      <c r="N811" s="791"/>
      <c r="O811" s="791"/>
      <c r="P811" s="791"/>
      <c r="Q811" s="791"/>
      <c r="R811" s="791"/>
      <c r="S811" s="791"/>
      <c r="T811" s="791"/>
      <c r="U811" s="792">
        <f t="shared" si="119"/>
        <v>0</v>
      </c>
      <c r="V811" s="791"/>
      <c r="W811" s="7"/>
      <c r="X811" s="7"/>
      <c r="Y811" s="7"/>
      <c r="Z811" s="7"/>
      <c r="AA811" s="7"/>
      <c r="AB811" s="7"/>
      <c r="AC811" s="7"/>
      <c r="AD811" s="7"/>
      <c r="AE811" s="7"/>
      <c r="AF811" s="7"/>
      <c r="AG811" s="2549"/>
      <c r="AH811" s="4685" t="s">
        <v>6311</v>
      </c>
      <c r="AI811" s="4686"/>
      <c r="AJ811" s="4686"/>
      <c r="AK811" s="4686"/>
      <c r="AL811" s="2512" t="s">
        <v>1558</v>
      </c>
      <c r="AM811" s="4687">
        <v>25000000</v>
      </c>
      <c r="AN811" s="4687">
        <v>25000000</v>
      </c>
      <c r="AO811" s="4686" t="s">
        <v>250</v>
      </c>
      <c r="AP811" s="4686"/>
      <c r="AQ811" s="4688" t="s">
        <v>2818</v>
      </c>
      <c r="AR811" s="4688">
        <v>2201130115</v>
      </c>
      <c r="AS811" s="5019"/>
      <c r="AT811" s="2795"/>
      <c r="AU811" s="1524"/>
      <c r="AV811" s="5020"/>
      <c r="AW811" s="5021"/>
      <c r="AX811" s="5021"/>
      <c r="AY811" s="5022"/>
      <c r="AZ811" s="4690"/>
      <c r="BA811" s="2511" t="s">
        <v>819</v>
      </c>
      <c r="BB811" s="2511"/>
      <c r="BC811" s="4691" t="s">
        <v>2930</v>
      </c>
      <c r="BD811" s="2511" t="s">
        <v>2931</v>
      </c>
      <c r="BE811" s="4692">
        <v>42793</v>
      </c>
      <c r="BF811" s="4687">
        <v>25000000</v>
      </c>
      <c r="BG811" s="4693"/>
      <c r="BH811" s="4686"/>
      <c r="BI811" s="4687">
        <v>25000000</v>
      </c>
      <c r="BJ811" s="4692"/>
      <c r="BK811" s="4686"/>
      <c r="BL811" s="1876">
        <f t="shared" si="109"/>
        <v>0</v>
      </c>
      <c r="BM811" s="2104"/>
      <c r="BN811" s="1902"/>
      <c r="BO811" s="1878"/>
      <c r="BP811" s="1878"/>
      <c r="BQ811" s="1915"/>
      <c r="BR811" s="2105"/>
      <c r="BS811" s="2106"/>
      <c r="BT811" s="2106"/>
      <c r="BU811" s="2106"/>
      <c r="BV811" s="2106"/>
      <c r="BW811" s="2106"/>
      <c r="BX811" s="2106"/>
      <c r="BY811" s="2106"/>
      <c r="BZ811" s="2106"/>
      <c r="CA811" s="2106"/>
      <c r="CB811" s="2106"/>
      <c r="CC811" s="2107"/>
      <c r="CD811" s="2108" t="s">
        <v>2511</v>
      </c>
    </row>
    <row r="812" spans="1:82" ht="18.75" customHeight="1" thickBot="1" x14ac:dyDescent="0.25">
      <c r="A812" s="62" t="s">
        <v>161</v>
      </c>
      <c r="B812" s="749" t="s">
        <v>2569</v>
      </c>
      <c r="C812" s="1005" t="s">
        <v>2570</v>
      </c>
      <c r="D812" s="460">
        <v>98</v>
      </c>
      <c r="E812" s="531" t="s">
        <v>2911</v>
      </c>
      <c r="F812" s="526" t="s">
        <v>2912</v>
      </c>
      <c r="G812" s="576">
        <v>0</v>
      </c>
      <c r="H812" s="576" t="s">
        <v>1</v>
      </c>
      <c r="I812" s="941">
        <v>1</v>
      </c>
      <c r="J812" s="454">
        <v>1</v>
      </c>
      <c r="K812" s="25"/>
      <c r="L812" s="790"/>
      <c r="M812" s="791"/>
      <c r="N812" s="791"/>
      <c r="O812" s="791"/>
      <c r="P812" s="791"/>
      <c r="Q812" s="791"/>
      <c r="R812" s="791"/>
      <c r="S812" s="791"/>
      <c r="T812" s="791"/>
      <c r="U812" s="792"/>
      <c r="V812" s="791"/>
      <c r="W812" s="7"/>
      <c r="X812" s="7"/>
      <c r="Y812" s="7"/>
      <c r="Z812" s="7"/>
      <c r="AA812" s="7"/>
      <c r="AB812" s="7"/>
      <c r="AC812" s="7"/>
      <c r="AD812" s="7"/>
      <c r="AE812" s="7"/>
      <c r="AF812" s="7"/>
      <c r="AG812" s="2549"/>
      <c r="AH812" s="4685"/>
      <c r="AI812" s="4686"/>
      <c r="AJ812" s="4686"/>
      <c r="AK812" s="4686"/>
      <c r="AL812" s="2512" t="s">
        <v>1558</v>
      </c>
      <c r="AM812" s="4687">
        <v>37000000</v>
      </c>
      <c r="AN812" s="4687">
        <v>37000000</v>
      </c>
      <c r="AO812" s="4686" t="s">
        <v>250</v>
      </c>
      <c r="AP812" s="4686"/>
      <c r="AQ812" s="4688" t="s">
        <v>2818</v>
      </c>
      <c r="AR812" s="4688">
        <v>2201130115</v>
      </c>
      <c r="AS812" s="4642" t="s">
        <v>2932</v>
      </c>
      <c r="AT812" s="2795" t="s">
        <v>2551</v>
      </c>
      <c r="AU812" s="1524">
        <v>1</v>
      </c>
      <c r="AV812" s="5020">
        <v>1</v>
      </c>
      <c r="AW812" s="5021"/>
      <c r="AX812" s="5021"/>
      <c r="AY812" s="5022">
        <v>37000000</v>
      </c>
      <c r="AZ812" s="4690"/>
      <c r="BA812" s="2511" t="s">
        <v>819</v>
      </c>
      <c r="BB812" s="2511"/>
      <c r="BC812" s="4691" t="s">
        <v>2933</v>
      </c>
      <c r="BD812" s="2511" t="s">
        <v>2934</v>
      </c>
      <c r="BE812" s="4692">
        <v>42793</v>
      </c>
      <c r="BF812" s="4687">
        <v>37000000</v>
      </c>
      <c r="BG812" s="4693"/>
      <c r="BH812" s="4686"/>
      <c r="BI812" s="4687">
        <v>37000000</v>
      </c>
      <c r="BJ812" s="4692"/>
      <c r="BK812" s="4686"/>
      <c r="BL812" s="1876"/>
      <c r="BM812" s="2104"/>
      <c r="BN812" s="1902"/>
      <c r="BO812" s="1878"/>
      <c r="BP812" s="1878"/>
      <c r="BQ812" s="1915"/>
      <c r="BR812" s="2105"/>
      <c r="BS812" s="2106"/>
      <c r="BT812" s="2106"/>
      <c r="BU812" s="2106"/>
      <c r="BV812" s="2106"/>
      <c r="BW812" s="2106"/>
      <c r="BX812" s="2106"/>
      <c r="BY812" s="2106"/>
      <c r="BZ812" s="2106"/>
      <c r="CA812" s="2106"/>
      <c r="CB812" s="2106"/>
      <c r="CC812" s="2107"/>
      <c r="CD812" s="2108"/>
    </row>
    <row r="813" spans="1:82" ht="33.75" customHeight="1" thickBot="1" x14ac:dyDescent="0.25">
      <c r="A813" s="760" t="s">
        <v>161</v>
      </c>
      <c r="B813" s="1007" t="s">
        <v>2569</v>
      </c>
      <c r="C813" s="783" t="s">
        <v>2570</v>
      </c>
      <c r="D813" s="205">
        <v>98</v>
      </c>
      <c r="E813" s="639" t="s">
        <v>2911</v>
      </c>
      <c r="F813" s="526" t="s">
        <v>2912</v>
      </c>
      <c r="G813" s="576">
        <v>0</v>
      </c>
      <c r="H813" s="576" t="s">
        <v>1</v>
      </c>
      <c r="I813" s="941">
        <v>1</v>
      </c>
      <c r="J813" s="454">
        <v>1</v>
      </c>
      <c r="K813" s="806"/>
      <c r="L813" s="817"/>
      <c r="M813" s="770"/>
      <c r="N813" s="770"/>
      <c r="O813" s="770"/>
      <c r="P813" s="770"/>
      <c r="Q813" s="770"/>
      <c r="R813" s="770"/>
      <c r="S813" s="770"/>
      <c r="T813" s="770"/>
      <c r="U813" s="771"/>
      <c r="V813" s="770"/>
      <c r="W813" s="70"/>
      <c r="X813" s="70"/>
      <c r="Y813" s="70"/>
      <c r="Z813" s="70"/>
      <c r="AA813" s="70"/>
      <c r="AB813" s="70"/>
      <c r="AC813" s="70"/>
      <c r="AD813" s="70"/>
      <c r="AE813" s="70"/>
      <c r="AF813" s="70"/>
      <c r="AG813" s="5096"/>
      <c r="AH813" s="5031" t="s">
        <v>6312</v>
      </c>
      <c r="AI813" s="5034" t="s">
        <v>2935</v>
      </c>
      <c r="AJ813" s="5034"/>
      <c r="AK813" s="5034"/>
      <c r="AL813" s="2512" t="s">
        <v>1558</v>
      </c>
      <c r="AM813" s="5081">
        <v>180000000</v>
      </c>
      <c r="AN813" s="5081">
        <v>180000000</v>
      </c>
      <c r="AO813" s="5034" t="s">
        <v>250</v>
      </c>
      <c r="AP813" s="5034"/>
      <c r="AQ813" s="4688" t="s">
        <v>2818</v>
      </c>
      <c r="AR813" s="5036">
        <v>2201130115</v>
      </c>
      <c r="AS813" s="5097" t="s">
        <v>2936</v>
      </c>
      <c r="AT813" s="5045" t="s">
        <v>1676</v>
      </c>
      <c r="AU813" s="5067">
        <v>100</v>
      </c>
      <c r="AV813" s="5068">
        <v>100</v>
      </c>
      <c r="AW813" s="5038"/>
      <c r="AX813" s="5038"/>
      <c r="AY813" s="5096">
        <v>180000000</v>
      </c>
      <c r="AZ813" s="5084"/>
      <c r="BA813" s="5038" t="s">
        <v>819</v>
      </c>
      <c r="BB813" s="5038"/>
      <c r="BC813" s="5097" t="s">
        <v>2937</v>
      </c>
      <c r="BD813" s="5038" t="s">
        <v>2938</v>
      </c>
      <c r="BE813" s="5042">
        <v>42877</v>
      </c>
      <c r="BF813" s="5081">
        <v>18000000</v>
      </c>
      <c r="BG813" s="5072"/>
      <c r="BH813" s="5034">
        <v>2017000691</v>
      </c>
      <c r="BI813" s="5081">
        <v>180000000</v>
      </c>
      <c r="BJ813" s="5042" t="s">
        <v>2935</v>
      </c>
      <c r="BK813" s="5034"/>
      <c r="BL813" s="2307"/>
      <c r="BM813" s="2308"/>
      <c r="BN813" s="1902"/>
      <c r="BO813" s="1878"/>
      <c r="BP813" s="1878"/>
      <c r="BQ813" s="1915"/>
      <c r="BR813" s="2134"/>
      <c r="BS813" s="2135"/>
      <c r="BT813" s="2135"/>
      <c r="BU813" s="2135"/>
      <c r="BV813" s="2135"/>
      <c r="BW813" s="2135"/>
      <c r="BX813" s="2135"/>
      <c r="BY813" s="2135"/>
      <c r="BZ813" s="2135"/>
      <c r="CA813" s="2135"/>
      <c r="CB813" s="2135"/>
      <c r="CC813" s="2136"/>
      <c r="CD813" s="2137"/>
    </row>
    <row r="814" spans="1:82" ht="21" customHeight="1" thickBot="1" x14ac:dyDescent="0.25">
      <c r="A814" s="59" t="s">
        <v>161</v>
      </c>
      <c r="B814" s="71" t="s">
        <v>2569</v>
      </c>
      <c r="C814" s="66" t="s">
        <v>2570</v>
      </c>
      <c r="D814" s="163">
        <v>99</v>
      </c>
      <c r="E814" s="178" t="s">
        <v>2939</v>
      </c>
      <c r="F814" s="48" t="s">
        <v>2940</v>
      </c>
      <c r="G814" s="49">
        <v>250</v>
      </c>
      <c r="H814" s="49" t="s">
        <v>1</v>
      </c>
      <c r="I814" s="939">
        <v>250</v>
      </c>
      <c r="J814" s="493">
        <v>250</v>
      </c>
      <c r="K814" s="1077" t="s">
        <v>2524</v>
      </c>
      <c r="L814" s="744">
        <f>+M814+N814+O814+P814+Q814+R814+S814+T814</f>
        <v>380000000</v>
      </c>
      <c r="M814" s="746">
        <v>380000000</v>
      </c>
      <c r="N814" s="746"/>
      <c r="O814" s="746"/>
      <c r="P814" s="746"/>
      <c r="Q814" s="746"/>
      <c r="R814" s="746"/>
      <c r="S814" s="746"/>
      <c r="T814" s="746"/>
      <c r="U814" s="747">
        <f t="shared" si="119"/>
        <v>380000000</v>
      </c>
      <c r="V814" s="1021">
        <v>380000000</v>
      </c>
      <c r="W814" s="52"/>
      <c r="X814" s="52"/>
      <c r="Y814" s="52"/>
      <c r="Z814" s="52"/>
      <c r="AA814" s="52"/>
      <c r="AB814" s="52"/>
      <c r="AC814" s="52"/>
      <c r="AD814" s="52"/>
      <c r="AE814" s="52"/>
      <c r="AF814" s="52"/>
      <c r="AG814" s="1520">
        <v>80111600</v>
      </c>
      <c r="AH814" s="4638" t="s">
        <v>2545</v>
      </c>
      <c r="AI814" s="4639" t="s">
        <v>2538</v>
      </c>
      <c r="AJ814" s="4639" t="s">
        <v>269</v>
      </c>
      <c r="AK814" s="4639"/>
      <c r="AL814" s="1520" t="s">
        <v>1558</v>
      </c>
      <c r="AM814" s="4640">
        <v>380000000</v>
      </c>
      <c r="AN814" s="4640">
        <v>380000000</v>
      </c>
      <c r="AO814" s="1520" t="s">
        <v>250</v>
      </c>
      <c r="AP814" s="4639"/>
      <c r="AQ814" s="4638" t="s">
        <v>2818</v>
      </c>
      <c r="AR814" s="4641">
        <v>2201130110</v>
      </c>
      <c r="AS814" s="4642" t="s">
        <v>5888</v>
      </c>
      <c r="AT814" s="4643" t="s">
        <v>2915</v>
      </c>
      <c r="AU814" s="4644">
        <v>1</v>
      </c>
      <c r="AV814" s="4682">
        <v>1</v>
      </c>
      <c r="AW814" s="4645" t="s">
        <v>2538</v>
      </c>
      <c r="AX814" s="4645" t="s">
        <v>2540</v>
      </c>
      <c r="AY814" s="4683">
        <v>380000000</v>
      </c>
      <c r="AZ814" s="4646" t="s">
        <v>2547</v>
      </c>
      <c r="BA814" s="1527" t="s">
        <v>819</v>
      </c>
      <c r="BB814" s="1527" t="s">
        <v>2548</v>
      </c>
      <c r="BC814" s="3082" t="s">
        <v>2545</v>
      </c>
      <c r="BD814" s="1527" t="s">
        <v>2549</v>
      </c>
      <c r="BE814" s="5059">
        <v>42811</v>
      </c>
      <c r="BF814" s="4640">
        <v>380000000</v>
      </c>
      <c r="BG814" s="4648">
        <v>2017000453</v>
      </c>
      <c r="BH814" s="5059">
        <v>42811</v>
      </c>
      <c r="BI814" s="4640">
        <v>380000000</v>
      </c>
      <c r="BJ814" s="4647" t="s">
        <v>2538</v>
      </c>
      <c r="BK814" s="4639" t="s">
        <v>2540</v>
      </c>
      <c r="BL814" s="1859">
        <f t="shared" si="109"/>
        <v>0</v>
      </c>
      <c r="BM814" s="2014">
        <f>L814-(BI814+BI815+BI816+BI817+BI818+BI819)</f>
        <v>0</v>
      </c>
      <c r="BN814" s="1902"/>
      <c r="BO814" s="1878"/>
      <c r="BP814" s="1878"/>
      <c r="BQ814" s="1915"/>
      <c r="BR814" s="2045"/>
      <c r="BS814" s="1861"/>
      <c r="BT814" s="1861"/>
      <c r="BU814" s="1861"/>
      <c r="BV814" s="1861"/>
      <c r="BW814" s="1861"/>
      <c r="BX814" s="1861"/>
      <c r="BY814" s="1861"/>
      <c r="BZ814" s="1861"/>
      <c r="CA814" s="1861"/>
      <c r="CB814" s="1861"/>
      <c r="CC814" s="1862"/>
      <c r="CD814" s="1863" t="s">
        <v>2511</v>
      </c>
    </row>
    <row r="815" spans="1:82" ht="21" customHeight="1" x14ac:dyDescent="0.2">
      <c r="A815" s="62" t="s">
        <v>161</v>
      </c>
      <c r="B815" s="749" t="s">
        <v>2569</v>
      </c>
      <c r="C815" s="1005" t="s">
        <v>2570</v>
      </c>
      <c r="D815" s="460">
        <v>99</v>
      </c>
      <c r="E815" s="531" t="s">
        <v>2939</v>
      </c>
      <c r="F815" s="526" t="s">
        <v>2940</v>
      </c>
      <c r="G815" s="576">
        <v>250</v>
      </c>
      <c r="H815" s="576" t="s">
        <v>1</v>
      </c>
      <c r="I815" s="941">
        <v>250</v>
      </c>
      <c r="J815" s="454">
        <v>250</v>
      </c>
      <c r="K815" s="25"/>
      <c r="L815" s="790"/>
      <c r="M815" s="791"/>
      <c r="N815" s="791"/>
      <c r="O815" s="791"/>
      <c r="P815" s="791"/>
      <c r="Q815" s="791"/>
      <c r="R815" s="791"/>
      <c r="S815" s="791"/>
      <c r="T815" s="791"/>
      <c r="U815" s="792">
        <f t="shared" si="119"/>
        <v>0</v>
      </c>
      <c r="V815" s="791"/>
      <c r="W815" s="7"/>
      <c r="X815" s="7"/>
      <c r="Y815" s="7"/>
      <c r="Z815" s="7"/>
      <c r="AA815" s="7"/>
      <c r="AB815" s="7"/>
      <c r="AC815" s="7"/>
      <c r="AD815" s="7"/>
      <c r="AE815" s="7"/>
      <c r="AF815" s="7"/>
      <c r="AG815" s="1864"/>
      <c r="AH815" s="2094"/>
      <c r="AI815" s="1865"/>
      <c r="AJ815" s="1865"/>
      <c r="AK815" s="1865"/>
      <c r="AL815" s="1956"/>
      <c r="AM815" s="4057"/>
      <c r="AN815" s="4057"/>
      <c r="AO815" s="1865"/>
      <c r="AP815" s="1865"/>
      <c r="AQ815" s="2094"/>
      <c r="AR815" s="2095"/>
      <c r="AS815" s="2096"/>
      <c r="AT815" s="2432"/>
      <c r="AU815" s="2523"/>
      <c r="AV815" s="2452"/>
      <c r="AW815" s="1867"/>
      <c r="AX815" s="1867"/>
      <c r="AY815" s="2976"/>
      <c r="AZ815" s="1397"/>
      <c r="BA815" s="1397"/>
      <c r="BB815" s="1397"/>
      <c r="BC815" s="1830"/>
      <c r="BD815" s="1397"/>
      <c r="BE815" s="4171"/>
      <c r="BF815" s="4557"/>
      <c r="BG815" s="4650"/>
      <c r="BH815" s="4171"/>
      <c r="BI815" s="4557"/>
      <c r="BJ815" s="4513"/>
      <c r="BK815" s="4171"/>
      <c r="BL815" s="1876">
        <f t="shared" si="109"/>
        <v>0</v>
      </c>
      <c r="BM815" s="2104"/>
      <c r="BN815" s="1902"/>
      <c r="BO815" s="1878"/>
      <c r="BP815" s="1878"/>
      <c r="BQ815" s="1915"/>
      <c r="BR815" s="2105"/>
      <c r="BS815" s="2106"/>
      <c r="BT815" s="2106"/>
      <c r="BU815" s="2106"/>
      <c r="BV815" s="2106"/>
      <c r="BW815" s="2106"/>
      <c r="BX815" s="2106"/>
      <c r="BY815" s="2106"/>
      <c r="BZ815" s="2106"/>
      <c r="CA815" s="2106"/>
      <c r="CB815" s="2106"/>
      <c r="CC815" s="2107"/>
      <c r="CD815" s="2108" t="s">
        <v>2511</v>
      </c>
    </row>
    <row r="816" spans="1:82" ht="21" customHeight="1" x14ac:dyDescent="0.2">
      <c r="A816" s="62" t="s">
        <v>161</v>
      </c>
      <c r="B816" s="749" t="s">
        <v>2569</v>
      </c>
      <c r="C816" s="1005" t="s">
        <v>2570</v>
      </c>
      <c r="D816" s="460">
        <v>99</v>
      </c>
      <c r="E816" s="531" t="s">
        <v>2939</v>
      </c>
      <c r="F816" s="526" t="s">
        <v>2940</v>
      </c>
      <c r="G816" s="576">
        <v>250</v>
      </c>
      <c r="H816" s="576" t="s">
        <v>1</v>
      </c>
      <c r="I816" s="941">
        <v>250</v>
      </c>
      <c r="J816" s="454">
        <v>250</v>
      </c>
      <c r="K816" s="25"/>
      <c r="L816" s="790"/>
      <c r="M816" s="791"/>
      <c r="N816" s="791"/>
      <c r="O816" s="791"/>
      <c r="P816" s="791"/>
      <c r="Q816" s="791"/>
      <c r="R816" s="791"/>
      <c r="S816" s="791"/>
      <c r="T816" s="791"/>
      <c r="U816" s="792">
        <f t="shared" si="119"/>
        <v>0</v>
      </c>
      <c r="V816" s="791"/>
      <c r="W816" s="7"/>
      <c r="X816" s="7"/>
      <c r="Y816" s="7"/>
      <c r="Z816" s="7"/>
      <c r="AA816" s="7"/>
      <c r="AB816" s="7"/>
      <c r="AC816" s="7"/>
      <c r="AD816" s="7"/>
      <c r="AE816" s="7"/>
      <c r="AF816" s="7"/>
      <c r="AG816" s="1864"/>
      <c r="AH816" s="2094"/>
      <c r="AI816" s="1865"/>
      <c r="AJ816" s="1865"/>
      <c r="AK816" s="1865"/>
      <c r="AL816" s="1956"/>
      <c r="AM816" s="4057"/>
      <c r="AN816" s="4057"/>
      <c r="AO816" s="1865"/>
      <c r="AP816" s="1865"/>
      <c r="AQ816" s="2094"/>
      <c r="AR816" s="2095"/>
      <c r="AS816" s="2096"/>
      <c r="AT816" s="2432"/>
      <c r="AU816" s="2523"/>
      <c r="AV816" s="2452"/>
      <c r="AW816" s="1867"/>
      <c r="AX816" s="1867"/>
      <c r="AY816" s="2976"/>
      <c r="AZ816" s="1397"/>
      <c r="BA816" s="1397"/>
      <c r="BB816" s="1397"/>
      <c r="BC816" s="1830"/>
      <c r="BD816" s="1397"/>
      <c r="BE816" s="4171"/>
      <c r="BF816" s="4557"/>
      <c r="BG816" s="4650"/>
      <c r="BH816" s="4171"/>
      <c r="BI816" s="4557"/>
      <c r="BJ816" s="4513"/>
      <c r="BK816" s="4171"/>
      <c r="BL816" s="1876">
        <f t="shared" si="109"/>
        <v>0</v>
      </c>
      <c r="BM816" s="2104"/>
      <c r="BN816" s="1902"/>
      <c r="BO816" s="1878"/>
      <c r="BP816" s="1878"/>
      <c r="BQ816" s="1915"/>
      <c r="BR816" s="2105"/>
      <c r="BS816" s="2106"/>
      <c r="BT816" s="2106"/>
      <c r="BU816" s="2106"/>
      <c r="BV816" s="2106"/>
      <c r="BW816" s="2106"/>
      <c r="BX816" s="2106"/>
      <c r="BY816" s="2106"/>
      <c r="BZ816" s="2106"/>
      <c r="CA816" s="2106"/>
      <c r="CB816" s="2106"/>
      <c r="CC816" s="2107"/>
      <c r="CD816" s="2108" t="s">
        <v>2511</v>
      </c>
    </row>
    <row r="817" spans="1:82" ht="21" customHeight="1" x14ac:dyDescent="0.2">
      <c r="A817" s="62" t="s">
        <v>161</v>
      </c>
      <c r="B817" s="749" t="s">
        <v>2569</v>
      </c>
      <c r="C817" s="1005" t="s">
        <v>2570</v>
      </c>
      <c r="D817" s="460">
        <v>99</v>
      </c>
      <c r="E817" s="531" t="s">
        <v>2939</v>
      </c>
      <c r="F817" s="526" t="s">
        <v>2940</v>
      </c>
      <c r="G817" s="576">
        <v>250</v>
      </c>
      <c r="H817" s="576" t="s">
        <v>1</v>
      </c>
      <c r="I817" s="941">
        <v>250</v>
      </c>
      <c r="J817" s="454">
        <v>250</v>
      </c>
      <c r="K817" s="25"/>
      <c r="L817" s="790"/>
      <c r="M817" s="791"/>
      <c r="N817" s="791"/>
      <c r="O817" s="791"/>
      <c r="P817" s="791"/>
      <c r="Q817" s="791"/>
      <c r="R817" s="791"/>
      <c r="S817" s="791"/>
      <c r="T817" s="791"/>
      <c r="U817" s="792">
        <f t="shared" si="119"/>
        <v>0</v>
      </c>
      <c r="V817" s="791"/>
      <c r="W817" s="7"/>
      <c r="X817" s="7"/>
      <c r="Y817" s="7"/>
      <c r="Z817" s="7"/>
      <c r="AA817" s="7"/>
      <c r="AB817" s="7"/>
      <c r="AC817" s="7"/>
      <c r="AD817" s="7"/>
      <c r="AE817" s="7"/>
      <c r="AF817" s="7"/>
      <c r="AG817" s="1864"/>
      <c r="AH817" s="2094"/>
      <c r="AI817" s="1865"/>
      <c r="AJ817" s="1865"/>
      <c r="AK817" s="1865"/>
      <c r="AL817" s="1956"/>
      <c r="AM817" s="4057"/>
      <c r="AN817" s="4057"/>
      <c r="AO817" s="1865"/>
      <c r="AP817" s="1865"/>
      <c r="AQ817" s="2094"/>
      <c r="AR817" s="2095"/>
      <c r="AS817" s="2096"/>
      <c r="AT817" s="2432"/>
      <c r="AU817" s="2523"/>
      <c r="AV817" s="2452"/>
      <c r="AW817" s="1867"/>
      <c r="AX817" s="1867"/>
      <c r="AY817" s="2976"/>
      <c r="AZ817" s="1397"/>
      <c r="BA817" s="1397"/>
      <c r="BB817" s="1397"/>
      <c r="BC817" s="1830"/>
      <c r="BD817" s="1397"/>
      <c r="BE817" s="4171"/>
      <c r="BF817" s="4557"/>
      <c r="BG817" s="4650"/>
      <c r="BH817" s="4171"/>
      <c r="BI817" s="4557"/>
      <c r="BJ817" s="4513"/>
      <c r="BK817" s="4171"/>
      <c r="BL817" s="1876">
        <f t="shared" si="109"/>
        <v>0</v>
      </c>
      <c r="BM817" s="2104"/>
      <c r="BN817" s="1902"/>
      <c r="BO817" s="1878"/>
      <c r="BP817" s="1878"/>
      <c r="BQ817" s="1915"/>
      <c r="BR817" s="2105"/>
      <c r="BS817" s="2106"/>
      <c r="BT817" s="2106"/>
      <c r="BU817" s="2106"/>
      <c r="BV817" s="2106"/>
      <c r="BW817" s="2106"/>
      <c r="BX817" s="2106"/>
      <c r="BY817" s="2106"/>
      <c r="BZ817" s="2106"/>
      <c r="CA817" s="2106"/>
      <c r="CB817" s="2106"/>
      <c r="CC817" s="2107"/>
      <c r="CD817" s="2108" t="s">
        <v>2511</v>
      </c>
    </row>
    <row r="818" spans="1:82" ht="21" customHeight="1" x14ac:dyDescent="0.2">
      <c r="A818" s="62" t="s">
        <v>161</v>
      </c>
      <c r="B818" s="749" t="s">
        <v>2569</v>
      </c>
      <c r="C818" s="1005" t="s">
        <v>2570</v>
      </c>
      <c r="D818" s="460">
        <v>99</v>
      </c>
      <c r="E818" s="531" t="s">
        <v>2939</v>
      </c>
      <c r="F818" s="526" t="s">
        <v>2940</v>
      </c>
      <c r="G818" s="576">
        <v>250</v>
      </c>
      <c r="H818" s="576" t="s">
        <v>1</v>
      </c>
      <c r="I818" s="941">
        <v>250</v>
      </c>
      <c r="J818" s="454">
        <v>250</v>
      </c>
      <c r="K818" s="25"/>
      <c r="L818" s="790"/>
      <c r="M818" s="791"/>
      <c r="N818" s="791"/>
      <c r="O818" s="791"/>
      <c r="P818" s="791"/>
      <c r="Q818" s="791"/>
      <c r="R818" s="791"/>
      <c r="S818" s="791"/>
      <c r="T818" s="791"/>
      <c r="U818" s="792">
        <f t="shared" si="119"/>
        <v>0</v>
      </c>
      <c r="V818" s="791"/>
      <c r="W818" s="7"/>
      <c r="X818" s="7"/>
      <c r="Y818" s="7"/>
      <c r="Z818" s="7"/>
      <c r="AA818" s="7"/>
      <c r="AB818" s="7"/>
      <c r="AC818" s="7"/>
      <c r="AD818" s="7"/>
      <c r="AE818" s="7"/>
      <c r="AF818" s="7"/>
      <c r="AG818" s="1864"/>
      <c r="AH818" s="2094"/>
      <c r="AI818" s="1865"/>
      <c r="AJ818" s="1865"/>
      <c r="AK818" s="1865"/>
      <c r="AL818" s="1956"/>
      <c r="AM818" s="4057"/>
      <c r="AN818" s="4057"/>
      <c r="AO818" s="1865"/>
      <c r="AP818" s="1865"/>
      <c r="AQ818" s="2094"/>
      <c r="AR818" s="2095"/>
      <c r="AS818" s="2096"/>
      <c r="AT818" s="2432"/>
      <c r="AU818" s="2523"/>
      <c r="AV818" s="2452"/>
      <c r="AW818" s="1867"/>
      <c r="AX818" s="1867"/>
      <c r="AY818" s="2976"/>
      <c r="AZ818" s="1397"/>
      <c r="BA818" s="1397"/>
      <c r="BB818" s="1397"/>
      <c r="BC818" s="1830"/>
      <c r="BD818" s="1397"/>
      <c r="BE818" s="4171"/>
      <c r="BF818" s="4557"/>
      <c r="BG818" s="4650"/>
      <c r="BH818" s="4171"/>
      <c r="BI818" s="4557"/>
      <c r="BJ818" s="4513"/>
      <c r="BK818" s="4171"/>
      <c r="BL818" s="1876">
        <f t="shared" si="109"/>
        <v>0</v>
      </c>
      <c r="BM818" s="2104"/>
      <c r="BN818" s="1902"/>
      <c r="BO818" s="1878"/>
      <c r="BP818" s="1878"/>
      <c r="BQ818" s="1915"/>
      <c r="BR818" s="2105"/>
      <c r="BS818" s="2106"/>
      <c r="BT818" s="2106"/>
      <c r="BU818" s="2106"/>
      <c r="BV818" s="2106"/>
      <c r="BW818" s="2106"/>
      <c r="BX818" s="2106"/>
      <c r="BY818" s="2106"/>
      <c r="BZ818" s="2106"/>
      <c r="CA818" s="2106"/>
      <c r="CB818" s="2106"/>
      <c r="CC818" s="2107"/>
      <c r="CD818" s="2108" t="s">
        <v>2511</v>
      </c>
    </row>
    <row r="819" spans="1:82" ht="21" customHeight="1" thickBot="1" x14ac:dyDescent="0.25">
      <c r="A819" s="63" t="s">
        <v>161</v>
      </c>
      <c r="B819" s="755" t="s">
        <v>2569</v>
      </c>
      <c r="C819" s="1075" t="s">
        <v>2570</v>
      </c>
      <c r="D819" s="431">
        <v>99</v>
      </c>
      <c r="E819" s="532" t="s">
        <v>2939</v>
      </c>
      <c r="F819" s="433" t="s">
        <v>2940</v>
      </c>
      <c r="G819" s="582">
        <v>250</v>
      </c>
      <c r="H819" s="582" t="s">
        <v>1</v>
      </c>
      <c r="I819" s="943">
        <v>250</v>
      </c>
      <c r="J819" s="496">
        <v>250</v>
      </c>
      <c r="K819" s="56"/>
      <c r="L819" s="822"/>
      <c r="M819" s="851"/>
      <c r="N819" s="851"/>
      <c r="O819" s="851"/>
      <c r="P819" s="851"/>
      <c r="Q819" s="851"/>
      <c r="R819" s="851"/>
      <c r="S819" s="851"/>
      <c r="T819" s="851"/>
      <c r="U819" s="823">
        <f t="shared" si="119"/>
        <v>0</v>
      </c>
      <c r="V819" s="851"/>
      <c r="W819" s="58"/>
      <c r="X819" s="58"/>
      <c r="Y819" s="58"/>
      <c r="Z819" s="58"/>
      <c r="AA819" s="58"/>
      <c r="AB819" s="58"/>
      <c r="AC819" s="58"/>
      <c r="AD819" s="58"/>
      <c r="AE819" s="58"/>
      <c r="AF819" s="58"/>
      <c r="AG819" s="1881"/>
      <c r="AH819" s="2109"/>
      <c r="AI819" s="1882"/>
      <c r="AJ819" s="1882"/>
      <c r="AK819" s="1882"/>
      <c r="AL819" s="1959"/>
      <c r="AM819" s="4058"/>
      <c r="AN819" s="4058"/>
      <c r="AO819" s="1882"/>
      <c r="AP819" s="1882"/>
      <c r="AQ819" s="2109"/>
      <c r="AR819" s="2110"/>
      <c r="AS819" s="2111"/>
      <c r="AT819" s="2525"/>
      <c r="AU819" s="2526"/>
      <c r="AV819" s="4192"/>
      <c r="AW819" s="1884"/>
      <c r="AX819" s="1884"/>
      <c r="AY819" s="2973"/>
      <c r="AZ819" s="1963"/>
      <c r="BA819" s="1963"/>
      <c r="BB819" s="1963"/>
      <c r="BC819" s="4651"/>
      <c r="BD819" s="1963"/>
      <c r="BE819" s="4195"/>
      <c r="BF819" s="4652"/>
      <c r="BG819" s="4653"/>
      <c r="BH819" s="4195"/>
      <c r="BI819" s="4652"/>
      <c r="BJ819" s="4654"/>
      <c r="BK819" s="4195"/>
      <c r="BL819" s="1894">
        <f t="shared" si="109"/>
        <v>0</v>
      </c>
      <c r="BM819" s="2119"/>
      <c r="BN819" s="1902"/>
      <c r="BO819" s="1878"/>
      <c r="BP819" s="1878"/>
      <c r="BQ819" s="1915"/>
      <c r="BR819" s="2120"/>
      <c r="BS819" s="1913"/>
      <c r="BT819" s="1913"/>
      <c r="BU819" s="1913"/>
      <c r="BV819" s="1913"/>
      <c r="BW819" s="1913"/>
      <c r="BX819" s="1913"/>
      <c r="BY819" s="1913"/>
      <c r="BZ819" s="1913"/>
      <c r="CA819" s="1913"/>
      <c r="CB819" s="1913"/>
      <c r="CC819" s="2121"/>
      <c r="CD819" s="2122" t="s">
        <v>2511</v>
      </c>
    </row>
    <row r="820" spans="1:82" ht="21" customHeight="1" thickBot="1" x14ac:dyDescent="0.25">
      <c r="A820" s="59" t="s">
        <v>161</v>
      </c>
      <c r="B820" s="71" t="s">
        <v>2569</v>
      </c>
      <c r="C820" s="72" t="s">
        <v>2941</v>
      </c>
      <c r="D820" s="163">
        <v>100</v>
      </c>
      <c r="E820" s="178" t="s">
        <v>2942</v>
      </c>
      <c r="F820" s="48" t="s">
        <v>2943</v>
      </c>
      <c r="G820" s="49">
        <v>25</v>
      </c>
      <c r="H820" s="49" t="s">
        <v>1</v>
      </c>
      <c r="I820" s="939">
        <v>45</v>
      </c>
      <c r="J820" s="493">
        <v>45</v>
      </c>
      <c r="K820" s="1077" t="s">
        <v>2524</v>
      </c>
      <c r="L820" s="744">
        <f>+M820+N820+O820+P820+Q820+R820+S820+T820</f>
        <v>95000000</v>
      </c>
      <c r="M820" s="746">
        <v>95000000</v>
      </c>
      <c r="N820" s="746"/>
      <c r="O820" s="746"/>
      <c r="P820" s="746"/>
      <c r="Q820" s="746"/>
      <c r="R820" s="746"/>
      <c r="S820" s="746"/>
      <c r="T820" s="746"/>
      <c r="U820" s="747">
        <f t="shared" si="119"/>
        <v>95000000</v>
      </c>
      <c r="V820" s="1021">
        <v>95000000</v>
      </c>
      <c r="W820" s="52"/>
      <c r="X820" s="52"/>
      <c r="Y820" s="52"/>
      <c r="Z820" s="52"/>
      <c r="AA820" s="52"/>
      <c r="AB820" s="52"/>
      <c r="AC820" s="52"/>
      <c r="AD820" s="52"/>
      <c r="AE820" s="52"/>
      <c r="AF820" s="52"/>
      <c r="AG820" s="1520">
        <v>80111600</v>
      </c>
      <c r="AH820" s="4638" t="s">
        <v>2537</v>
      </c>
      <c r="AI820" s="4639" t="s">
        <v>2538</v>
      </c>
      <c r="AJ820" s="4639" t="s">
        <v>269</v>
      </c>
      <c r="AK820" s="4639"/>
      <c r="AL820" s="1520" t="s">
        <v>1558</v>
      </c>
      <c r="AM820" s="4640">
        <v>95000000</v>
      </c>
      <c r="AN820" s="4640">
        <v>95000000</v>
      </c>
      <c r="AO820" s="1520" t="s">
        <v>250</v>
      </c>
      <c r="AP820" s="4639"/>
      <c r="AQ820" s="4638" t="s">
        <v>2818</v>
      </c>
      <c r="AR820" s="4641">
        <v>2201140101</v>
      </c>
      <c r="AS820" s="4642" t="s">
        <v>5842</v>
      </c>
      <c r="AT820" s="4643" t="s">
        <v>5843</v>
      </c>
      <c r="AU820" s="4644">
        <v>1</v>
      </c>
      <c r="AV820" s="4682">
        <v>1</v>
      </c>
      <c r="AW820" s="4645" t="s">
        <v>2538</v>
      </c>
      <c r="AX820" s="4645" t="s">
        <v>2540</v>
      </c>
      <c r="AY820" s="4683">
        <v>95000000</v>
      </c>
      <c r="AZ820" s="4646" t="s">
        <v>2541</v>
      </c>
      <c r="BA820" s="1527" t="s">
        <v>819</v>
      </c>
      <c r="BB820" s="1527" t="s">
        <v>2543</v>
      </c>
      <c r="BC820" s="3082" t="s">
        <v>2537</v>
      </c>
      <c r="BD820" s="1527" t="s">
        <v>2544</v>
      </c>
      <c r="BE820" s="4647">
        <v>42793</v>
      </c>
      <c r="BF820" s="4640">
        <v>95000000</v>
      </c>
      <c r="BG820" s="4648">
        <v>2017000333</v>
      </c>
      <c r="BH820" s="4647">
        <v>42793</v>
      </c>
      <c r="BI820" s="4640">
        <v>95000000</v>
      </c>
      <c r="BJ820" s="4647" t="s">
        <v>2538</v>
      </c>
      <c r="BK820" s="4639" t="s">
        <v>2540</v>
      </c>
      <c r="BL820" s="1859">
        <f>BF820-BI820</f>
        <v>0</v>
      </c>
      <c r="BM820" s="2014">
        <f>L820-(BI820+BI821+BI822+BI823+BI824+BI825)</f>
        <v>0</v>
      </c>
      <c r="BN820" s="1902"/>
      <c r="BO820" s="1878"/>
      <c r="BP820" s="1878"/>
      <c r="BQ820" s="1915"/>
      <c r="BR820" s="2045"/>
      <c r="BS820" s="1861"/>
      <c r="BT820" s="1861"/>
      <c r="BU820" s="1861"/>
      <c r="BV820" s="1861"/>
      <c r="BW820" s="1861"/>
      <c r="BX820" s="1861"/>
      <c r="BY820" s="1861"/>
      <c r="BZ820" s="1861"/>
      <c r="CA820" s="1861"/>
      <c r="CB820" s="1861"/>
      <c r="CC820" s="1862"/>
      <c r="CD820" s="1863" t="s">
        <v>2511</v>
      </c>
    </row>
    <row r="821" spans="1:82" ht="21" customHeight="1" x14ac:dyDescent="0.2">
      <c r="A821" s="62" t="s">
        <v>161</v>
      </c>
      <c r="B821" s="749" t="s">
        <v>2569</v>
      </c>
      <c r="C821" s="1079" t="s">
        <v>2941</v>
      </c>
      <c r="D821" s="460">
        <v>100</v>
      </c>
      <c r="E821" s="531" t="s">
        <v>2942</v>
      </c>
      <c r="F821" s="526" t="s">
        <v>2943</v>
      </c>
      <c r="G821" s="576">
        <v>25</v>
      </c>
      <c r="H821" s="576" t="s">
        <v>1</v>
      </c>
      <c r="I821" s="941">
        <v>45</v>
      </c>
      <c r="J821" s="454">
        <v>45</v>
      </c>
      <c r="K821" s="25"/>
      <c r="L821" s="790"/>
      <c r="M821" s="791"/>
      <c r="N821" s="791"/>
      <c r="O821" s="791"/>
      <c r="P821" s="791"/>
      <c r="Q821" s="791"/>
      <c r="R821" s="791"/>
      <c r="S821" s="791"/>
      <c r="T821" s="791"/>
      <c r="U821" s="792">
        <f t="shared" si="119"/>
        <v>0</v>
      </c>
      <c r="V821" s="791"/>
      <c r="W821" s="7"/>
      <c r="X821" s="7"/>
      <c r="Y821" s="7"/>
      <c r="Z821" s="7"/>
      <c r="AA821" s="7"/>
      <c r="AB821" s="7"/>
      <c r="AC821" s="7"/>
      <c r="AD821" s="7"/>
      <c r="AE821" s="7"/>
      <c r="AF821" s="7"/>
      <c r="AG821" s="1864"/>
      <c r="AH821" s="2094"/>
      <c r="AI821" s="1865"/>
      <c r="AJ821" s="1865"/>
      <c r="AK821" s="1865"/>
      <c r="AL821" s="1956"/>
      <c r="AM821" s="4057"/>
      <c r="AN821" s="4057"/>
      <c r="AO821" s="1865"/>
      <c r="AP821" s="1865"/>
      <c r="AQ821" s="2094"/>
      <c r="AR821" s="2095"/>
      <c r="AS821" s="2096"/>
      <c r="AT821" s="2432"/>
      <c r="AU821" s="2523"/>
      <c r="AV821" s="2452"/>
      <c r="AW821" s="1867"/>
      <c r="AX821" s="1867"/>
      <c r="AY821" s="2976"/>
      <c r="AZ821" s="1397"/>
      <c r="BA821" s="1397"/>
      <c r="BB821" s="1397"/>
      <c r="BC821" s="1830"/>
      <c r="BD821" s="1397"/>
      <c r="BE821" s="4171"/>
      <c r="BF821" s="4557"/>
      <c r="BG821" s="4650"/>
      <c r="BH821" s="4171"/>
      <c r="BI821" s="4557"/>
      <c r="BJ821" s="4513"/>
      <c r="BK821" s="4171"/>
      <c r="BL821" s="1876">
        <f t="shared" si="109"/>
        <v>0</v>
      </c>
      <c r="BM821" s="2104"/>
      <c r="BN821" s="1902"/>
      <c r="BO821" s="1878"/>
      <c r="BP821" s="1878"/>
      <c r="BQ821" s="1915"/>
      <c r="BR821" s="2105"/>
      <c r="BS821" s="2106"/>
      <c r="BT821" s="2106"/>
      <c r="BU821" s="2106"/>
      <c r="BV821" s="2106"/>
      <c r="BW821" s="2106"/>
      <c r="BX821" s="2106"/>
      <c r="BY821" s="2106"/>
      <c r="BZ821" s="2106"/>
      <c r="CA821" s="2106"/>
      <c r="CB821" s="2106"/>
      <c r="CC821" s="2107"/>
      <c r="CD821" s="2108" t="s">
        <v>2511</v>
      </c>
    </row>
    <row r="822" spans="1:82" ht="21" customHeight="1" x14ac:dyDescent="0.2">
      <c r="A822" s="62" t="s">
        <v>161</v>
      </c>
      <c r="B822" s="749" t="s">
        <v>2569</v>
      </c>
      <c r="C822" s="1079" t="s">
        <v>2941</v>
      </c>
      <c r="D822" s="460">
        <v>100</v>
      </c>
      <c r="E822" s="531" t="s">
        <v>2942</v>
      </c>
      <c r="F822" s="526" t="s">
        <v>2943</v>
      </c>
      <c r="G822" s="576">
        <v>25</v>
      </c>
      <c r="H822" s="576" t="s">
        <v>1</v>
      </c>
      <c r="I822" s="941">
        <v>45</v>
      </c>
      <c r="J822" s="454">
        <v>45</v>
      </c>
      <c r="K822" s="25"/>
      <c r="L822" s="790"/>
      <c r="M822" s="791"/>
      <c r="N822" s="791"/>
      <c r="O822" s="791"/>
      <c r="P822" s="791"/>
      <c r="Q822" s="791"/>
      <c r="R822" s="791"/>
      <c r="S822" s="791"/>
      <c r="T822" s="791"/>
      <c r="U822" s="792">
        <f t="shared" si="119"/>
        <v>0</v>
      </c>
      <c r="V822" s="791"/>
      <c r="W822" s="7"/>
      <c r="X822" s="7"/>
      <c r="Y822" s="7"/>
      <c r="Z822" s="7"/>
      <c r="AA822" s="7"/>
      <c r="AB822" s="7"/>
      <c r="AC822" s="7"/>
      <c r="AD822" s="7"/>
      <c r="AE822" s="7"/>
      <c r="AF822" s="7"/>
      <c r="AG822" s="1864"/>
      <c r="AH822" s="2094"/>
      <c r="AI822" s="1865"/>
      <c r="AJ822" s="1865"/>
      <c r="AK822" s="1865"/>
      <c r="AL822" s="1956"/>
      <c r="AM822" s="4057"/>
      <c r="AN822" s="4057"/>
      <c r="AO822" s="1865"/>
      <c r="AP822" s="1865"/>
      <c r="AQ822" s="2094"/>
      <c r="AR822" s="2095"/>
      <c r="AS822" s="2096"/>
      <c r="AT822" s="2432"/>
      <c r="AU822" s="2523"/>
      <c r="AV822" s="2452"/>
      <c r="AW822" s="1867"/>
      <c r="AX822" s="1867"/>
      <c r="AY822" s="2976"/>
      <c r="AZ822" s="1397"/>
      <c r="BA822" s="1397"/>
      <c r="BB822" s="1397"/>
      <c r="BC822" s="1830"/>
      <c r="BD822" s="1397"/>
      <c r="BE822" s="4171"/>
      <c r="BF822" s="4557"/>
      <c r="BG822" s="4650"/>
      <c r="BH822" s="4171"/>
      <c r="BI822" s="4557"/>
      <c r="BJ822" s="4513"/>
      <c r="BK822" s="4171"/>
      <c r="BL822" s="1876">
        <f t="shared" si="109"/>
        <v>0</v>
      </c>
      <c r="BM822" s="2104"/>
      <c r="BN822" s="1902"/>
      <c r="BO822" s="1878"/>
      <c r="BP822" s="1878"/>
      <c r="BQ822" s="1915"/>
      <c r="BR822" s="2105"/>
      <c r="BS822" s="2106"/>
      <c r="BT822" s="2106"/>
      <c r="BU822" s="2106"/>
      <c r="BV822" s="2106"/>
      <c r="BW822" s="2106"/>
      <c r="BX822" s="2106"/>
      <c r="BY822" s="2106"/>
      <c r="BZ822" s="2106"/>
      <c r="CA822" s="2106"/>
      <c r="CB822" s="2106"/>
      <c r="CC822" s="2107"/>
      <c r="CD822" s="2108" t="s">
        <v>2511</v>
      </c>
    </row>
    <row r="823" spans="1:82" ht="21" customHeight="1" x14ac:dyDescent="0.2">
      <c r="A823" s="62" t="s">
        <v>161</v>
      </c>
      <c r="B823" s="749" t="s">
        <v>2569</v>
      </c>
      <c r="C823" s="1079" t="s">
        <v>2941</v>
      </c>
      <c r="D823" s="460">
        <v>100</v>
      </c>
      <c r="E823" s="531" t="s">
        <v>2942</v>
      </c>
      <c r="F823" s="526" t="s">
        <v>2943</v>
      </c>
      <c r="G823" s="576">
        <v>25</v>
      </c>
      <c r="H823" s="576" t="s">
        <v>1</v>
      </c>
      <c r="I823" s="941">
        <v>45</v>
      </c>
      <c r="J823" s="454">
        <v>45</v>
      </c>
      <c r="K823" s="25"/>
      <c r="L823" s="790"/>
      <c r="M823" s="791"/>
      <c r="N823" s="791"/>
      <c r="O823" s="791"/>
      <c r="P823" s="791"/>
      <c r="Q823" s="791"/>
      <c r="R823" s="791"/>
      <c r="S823" s="791"/>
      <c r="T823" s="791"/>
      <c r="U823" s="792">
        <f t="shared" si="119"/>
        <v>0</v>
      </c>
      <c r="V823" s="791"/>
      <c r="W823" s="7"/>
      <c r="X823" s="7"/>
      <c r="Y823" s="7"/>
      <c r="Z823" s="7"/>
      <c r="AA823" s="7"/>
      <c r="AB823" s="7"/>
      <c r="AC823" s="7"/>
      <c r="AD823" s="7"/>
      <c r="AE823" s="7"/>
      <c r="AF823" s="7"/>
      <c r="AG823" s="1864"/>
      <c r="AH823" s="2094"/>
      <c r="AI823" s="1865"/>
      <c r="AJ823" s="1865"/>
      <c r="AK823" s="1865"/>
      <c r="AL823" s="1956"/>
      <c r="AM823" s="4057"/>
      <c r="AN823" s="4057"/>
      <c r="AO823" s="1865"/>
      <c r="AP823" s="1865"/>
      <c r="AQ823" s="2094"/>
      <c r="AR823" s="2095"/>
      <c r="AS823" s="2096"/>
      <c r="AT823" s="2432"/>
      <c r="AU823" s="2523"/>
      <c r="AV823" s="2452"/>
      <c r="AW823" s="1867"/>
      <c r="AX823" s="1867"/>
      <c r="AY823" s="2976"/>
      <c r="AZ823" s="1397"/>
      <c r="BA823" s="1397"/>
      <c r="BB823" s="1397"/>
      <c r="BC823" s="1830"/>
      <c r="BD823" s="1397"/>
      <c r="BE823" s="4171"/>
      <c r="BF823" s="4557"/>
      <c r="BG823" s="4650"/>
      <c r="BH823" s="4171"/>
      <c r="BI823" s="4557"/>
      <c r="BJ823" s="4513"/>
      <c r="BK823" s="4171"/>
      <c r="BL823" s="1876">
        <f t="shared" si="109"/>
        <v>0</v>
      </c>
      <c r="BM823" s="2104"/>
      <c r="BN823" s="1902"/>
      <c r="BO823" s="1878"/>
      <c r="BP823" s="1878"/>
      <c r="BQ823" s="1915"/>
      <c r="BR823" s="2105"/>
      <c r="BS823" s="2106"/>
      <c r="BT823" s="2106"/>
      <c r="BU823" s="2106"/>
      <c r="BV823" s="2106"/>
      <c r="BW823" s="2106"/>
      <c r="BX823" s="2106"/>
      <c r="BY823" s="2106"/>
      <c r="BZ823" s="2106"/>
      <c r="CA823" s="2106"/>
      <c r="CB823" s="2106"/>
      <c r="CC823" s="2107"/>
      <c r="CD823" s="2108" t="s">
        <v>2511</v>
      </c>
    </row>
    <row r="824" spans="1:82" ht="21" customHeight="1" x14ac:dyDescent="0.2">
      <c r="A824" s="62" t="s">
        <v>161</v>
      </c>
      <c r="B824" s="749" t="s">
        <v>2569</v>
      </c>
      <c r="C824" s="1079" t="s">
        <v>2941</v>
      </c>
      <c r="D824" s="460">
        <v>100</v>
      </c>
      <c r="E824" s="531" t="s">
        <v>2942</v>
      </c>
      <c r="F824" s="526" t="s">
        <v>2943</v>
      </c>
      <c r="G824" s="576">
        <v>25</v>
      </c>
      <c r="H824" s="576" t="s">
        <v>1</v>
      </c>
      <c r="I824" s="941">
        <v>45</v>
      </c>
      <c r="J824" s="454">
        <v>45</v>
      </c>
      <c r="K824" s="25"/>
      <c r="L824" s="790"/>
      <c r="M824" s="791"/>
      <c r="N824" s="791"/>
      <c r="O824" s="791"/>
      <c r="P824" s="791"/>
      <c r="Q824" s="791"/>
      <c r="R824" s="791"/>
      <c r="S824" s="791"/>
      <c r="T824" s="791"/>
      <c r="U824" s="792">
        <f t="shared" si="119"/>
        <v>0</v>
      </c>
      <c r="V824" s="791"/>
      <c r="W824" s="7"/>
      <c r="X824" s="7"/>
      <c r="Y824" s="7"/>
      <c r="Z824" s="7"/>
      <c r="AA824" s="7"/>
      <c r="AB824" s="7"/>
      <c r="AC824" s="7"/>
      <c r="AD824" s="7"/>
      <c r="AE824" s="7"/>
      <c r="AF824" s="7"/>
      <c r="AG824" s="1864"/>
      <c r="AH824" s="2094"/>
      <c r="AI824" s="1865"/>
      <c r="AJ824" s="1865"/>
      <c r="AK824" s="1865"/>
      <c r="AL824" s="1956"/>
      <c r="AM824" s="4057"/>
      <c r="AN824" s="4057"/>
      <c r="AO824" s="1865"/>
      <c r="AP824" s="1865"/>
      <c r="AQ824" s="2094"/>
      <c r="AR824" s="2095"/>
      <c r="AS824" s="2096"/>
      <c r="AT824" s="2432"/>
      <c r="AU824" s="2523"/>
      <c r="AV824" s="2452"/>
      <c r="AW824" s="1867"/>
      <c r="AX824" s="1867"/>
      <c r="AY824" s="2976"/>
      <c r="AZ824" s="1397"/>
      <c r="BA824" s="1397"/>
      <c r="BB824" s="1397"/>
      <c r="BC824" s="1830"/>
      <c r="BD824" s="1397"/>
      <c r="BE824" s="4171"/>
      <c r="BF824" s="4557"/>
      <c r="BG824" s="4650"/>
      <c r="BH824" s="4171"/>
      <c r="BI824" s="4557"/>
      <c r="BJ824" s="4513"/>
      <c r="BK824" s="4171"/>
      <c r="BL824" s="1876">
        <f t="shared" si="109"/>
        <v>0</v>
      </c>
      <c r="BM824" s="2104"/>
      <c r="BN824" s="1902"/>
      <c r="BO824" s="1878"/>
      <c r="BP824" s="1878"/>
      <c r="BQ824" s="1915"/>
      <c r="BR824" s="2105"/>
      <c r="BS824" s="2106"/>
      <c r="BT824" s="2106"/>
      <c r="BU824" s="2106"/>
      <c r="BV824" s="2106"/>
      <c r="BW824" s="2106"/>
      <c r="BX824" s="2106"/>
      <c r="BY824" s="2106"/>
      <c r="BZ824" s="2106"/>
      <c r="CA824" s="2106"/>
      <c r="CB824" s="2106"/>
      <c r="CC824" s="2107"/>
      <c r="CD824" s="2108" t="s">
        <v>2511</v>
      </c>
    </row>
    <row r="825" spans="1:82" ht="21" customHeight="1" thickBot="1" x14ac:dyDescent="0.25">
      <c r="A825" s="63" t="s">
        <v>161</v>
      </c>
      <c r="B825" s="755" t="s">
        <v>2569</v>
      </c>
      <c r="C825" s="1080" t="s">
        <v>2941</v>
      </c>
      <c r="D825" s="431">
        <v>100</v>
      </c>
      <c r="E825" s="532" t="s">
        <v>2942</v>
      </c>
      <c r="F825" s="433" t="s">
        <v>2943</v>
      </c>
      <c r="G825" s="582">
        <v>25</v>
      </c>
      <c r="H825" s="582" t="s">
        <v>1</v>
      </c>
      <c r="I825" s="943">
        <v>45</v>
      </c>
      <c r="J825" s="496">
        <v>45</v>
      </c>
      <c r="K825" s="56"/>
      <c r="L825" s="822"/>
      <c r="M825" s="851"/>
      <c r="N825" s="851"/>
      <c r="O825" s="851"/>
      <c r="P825" s="851"/>
      <c r="Q825" s="851"/>
      <c r="R825" s="851"/>
      <c r="S825" s="851"/>
      <c r="T825" s="851"/>
      <c r="U825" s="823">
        <f t="shared" si="119"/>
        <v>0</v>
      </c>
      <c r="V825" s="851"/>
      <c r="W825" s="58"/>
      <c r="X825" s="58"/>
      <c r="Y825" s="58"/>
      <c r="Z825" s="58"/>
      <c r="AA825" s="58"/>
      <c r="AB825" s="58"/>
      <c r="AC825" s="58"/>
      <c r="AD825" s="58"/>
      <c r="AE825" s="58"/>
      <c r="AF825" s="58"/>
      <c r="AG825" s="1881"/>
      <c r="AH825" s="2109"/>
      <c r="AI825" s="1882"/>
      <c r="AJ825" s="1882"/>
      <c r="AK825" s="1882"/>
      <c r="AL825" s="1959"/>
      <c r="AM825" s="4058"/>
      <c r="AN825" s="4058"/>
      <c r="AO825" s="1882"/>
      <c r="AP825" s="1882"/>
      <c r="AQ825" s="2109"/>
      <c r="AR825" s="2110"/>
      <c r="AS825" s="2111"/>
      <c r="AT825" s="2525"/>
      <c r="AU825" s="2526"/>
      <c r="AV825" s="4192"/>
      <c r="AW825" s="1884"/>
      <c r="AX825" s="1884"/>
      <c r="AY825" s="2973"/>
      <c r="AZ825" s="1963"/>
      <c r="BA825" s="1963"/>
      <c r="BB825" s="1963"/>
      <c r="BC825" s="4651"/>
      <c r="BD825" s="1963"/>
      <c r="BE825" s="4195"/>
      <c r="BF825" s="4652"/>
      <c r="BG825" s="4653"/>
      <c r="BH825" s="4195"/>
      <c r="BI825" s="4652"/>
      <c r="BJ825" s="4654"/>
      <c r="BK825" s="4195"/>
      <c r="BL825" s="1894">
        <f t="shared" si="109"/>
        <v>0</v>
      </c>
      <c r="BM825" s="2119"/>
      <c r="BN825" s="1902"/>
      <c r="BO825" s="1878"/>
      <c r="BP825" s="1878"/>
      <c r="BQ825" s="1915"/>
      <c r="BR825" s="2120"/>
      <c r="BS825" s="1913"/>
      <c r="BT825" s="1913"/>
      <c r="BU825" s="1913"/>
      <c r="BV825" s="1913"/>
      <c r="BW825" s="1913"/>
      <c r="BX825" s="1913"/>
      <c r="BY825" s="1913"/>
      <c r="BZ825" s="1913"/>
      <c r="CA825" s="1913"/>
      <c r="CB825" s="1913"/>
      <c r="CC825" s="2121"/>
      <c r="CD825" s="2122" t="s">
        <v>2511</v>
      </c>
    </row>
    <row r="826" spans="1:82" ht="21" customHeight="1" thickBot="1" x14ac:dyDescent="0.25">
      <c r="A826" s="59" t="s">
        <v>161</v>
      </c>
      <c r="B826" s="71" t="s">
        <v>2569</v>
      </c>
      <c r="C826" s="72" t="s">
        <v>2941</v>
      </c>
      <c r="D826" s="163">
        <v>101</v>
      </c>
      <c r="E826" s="47" t="s">
        <v>2944</v>
      </c>
      <c r="F826" s="67" t="s">
        <v>2945</v>
      </c>
      <c r="G826" s="49">
        <v>0</v>
      </c>
      <c r="H826" s="49" t="s">
        <v>1</v>
      </c>
      <c r="I826" s="939">
        <v>2000</v>
      </c>
      <c r="J826" s="493">
        <v>2000</v>
      </c>
      <c r="K826" s="1077" t="s">
        <v>2524</v>
      </c>
      <c r="L826" s="744">
        <f>+M826+N826+O826+P826+Q826+R826+S826+T826</f>
        <v>180000000</v>
      </c>
      <c r="M826" s="746">
        <v>180000000</v>
      </c>
      <c r="N826" s="746"/>
      <c r="O826" s="746"/>
      <c r="P826" s="746"/>
      <c r="Q826" s="746"/>
      <c r="R826" s="746"/>
      <c r="S826" s="746"/>
      <c r="T826" s="746"/>
      <c r="U826" s="747">
        <f t="shared" si="119"/>
        <v>180000000</v>
      </c>
      <c r="V826" s="1021">
        <v>180000000</v>
      </c>
      <c r="W826" s="52"/>
      <c r="X826" s="52"/>
      <c r="Y826" s="52"/>
      <c r="Z826" s="52"/>
      <c r="AA826" s="52"/>
      <c r="AB826" s="52"/>
      <c r="AC826" s="52"/>
      <c r="AD826" s="52"/>
      <c r="AE826" s="52"/>
      <c r="AF826" s="52"/>
      <c r="AG826" s="1520">
        <v>80111600</v>
      </c>
      <c r="AH826" s="4638" t="s">
        <v>2537</v>
      </c>
      <c r="AI826" s="4639" t="s">
        <v>2538</v>
      </c>
      <c r="AJ826" s="4639" t="s">
        <v>269</v>
      </c>
      <c r="AK826" s="4639"/>
      <c r="AL826" s="1520" t="s">
        <v>1558</v>
      </c>
      <c r="AM826" s="4640">
        <v>180000000</v>
      </c>
      <c r="AN826" s="4640">
        <v>180000000</v>
      </c>
      <c r="AO826" s="1520" t="s">
        <v>250</v>
      </c>
      <c r="AP826" s="4639"/>
      <c r="AQ826" s="4638" t="s">
        <v>2946</v>
      </c>
      <c r="AR826" s="4641">
        <v>2201140102</v>
      </c>
      <c r="AS826" s="4642" t="s">
        <v>5889</v>
      </c>
      <c r="AT826" s="4643" t="s">
        <v>5843</v>
      </c>
      <c r="AU826" s="4644">
        <v>1</v>
      </c>
      <c r="AV826" s="4682">
        <v>1</v>
      </c>
      <c r="AW826" s="4645" t="s">
        <v>2538</v>
      </c>
      <c r="AX826" s="4645" t="s">
        <v>2540</v>
      </c>
      <c r="AY826" s="4683">
        <v>180000000</v>
      </c>
      <c r="AZ826" s="4646" t="s">
        <v>2541</v>
      </c>
      <c r="BA826" s="1527" t="s">
        <v>819</v>
      </c>
      <c r="BB826" s="1527" t="s">
        <v>2543</v>
      </c>
      <c r="BC826" s="3082" t="s">
        <v>2537</v>
      </c>
      <c r="BD826" s="1527" t="s">
        <v>2544</v>
      </c>
      <c r="BE826" s="4647">
        <v>42793</v>
      </c>
      <c r="BF826" s="4640">
        <v>180000000</v>
      </c>
      <c r="BG826" s="4648">
        <v>2017000333</v>
      </c>
      <c r="BH826" s="4647">
        <v>42793</v>
      </c>
      <c r="BI826" s="4640">
        <v>180000000</v>
      </c>
      <c r="BJ826" s="4647" t="s">
        <v>2538</v>
      </c>
      <c r="BK826" s="4639" t="s">
        <v>2540</v>
      </c>
      <c r="BL826" s="2318">
        <f>BG826-BI826</f>
        <v>1837000333</v>
      </c>
      <c r="BM826" s="2014">
        <f>L826-(BI826+BI827+BI828+BI829+BI830+BI831)</f>
        <v>0</v>
      </c>
      <c r="BN826" s="1902"/>
      <c r="BO826" s="1878"/>
      <c r="BP826" s="1878"/>
      <c r="BQ826" s="1915"/>
      <c r="BR826" s="2045"/>
      <c r="BS826" s="1861"/>
      <c r="BT826" s="1861"/>
      <c r="BU826" s="1861"/>
      <c r="BV826" s="1861"/>
      <c r="BW826" s="1861"/>
      <c r="BX826" s="1861"/>
      <c r="BY826" s="1861"/>
      <c r="BZ826" s="1861"/>
      <c r="CA826" s="1861"/>
      <c r="CB826" s="1861"/>
      <c r="CC826" s="1862"/>
      <c r="CD826" s="1863" t="s">
        <v>2511</v>
      </c>
    </row>
    <row r="827" spans="1:82" ht="21" customHeight="1" x14ac:dyDescent="0.2">
      <c r="A827" s="62" t="s">
        <v>161</v>
      </c>
      <c r="B827" s="749" t="s">
        <v>2569</v>
      </c>
      <c r="C827" s="1079" t="s">
        <v>2941</v>
      </c>
      <c r="D827" s="460">
        <v>101</v>
      </c>
      <c r="E827" s="575" t="s">
        <v>2944</v>
      </c>
      <c r="F827" s="608" t="s">
        <v>2945</v>
      </c>
      <c r="G827" s="576">
        <v>0</v>
      </c>
      <c r="H827" s="576" t="s">
        <v>1</v>
      </c>
      <c r="I827" s="941">
        <v>2000</v>
      </c>
      <c r="J827" s="454">
        <v>2000</v>
      </c>
      <c r="K827" s="25"/>
      <c r="L827" s="790"/>
      <c r="M827" s="791"/>
      <c r="N827" s="791"/>
      <c r="O827" s="791"/>
      <c r="P827" s="791"/>
      <c r="Q827" s="791"/>
      <c r="R827" s="791"/>
      <c r="S827" s="791"/>
      <c r="T827" s="791"/>
      <c r="U827" s="792">
        <f t="shared" si="119"/>
        <v>0</v>
      </c>
      <c r="V827" s="791"/>
      <c r="W827" s="7"/>
      <c r="X827" s="7"/>
      <c r="Y827" s="7"/>
      <c r="Z827" s="7"/>
      <c r="AA827" s="7"/>
      <c r="AB827" s="7"/>
      <c r="AC827" s="7"/>
      <c r="AD827" s="7"/>
      <c r="AE827" s="7"/>
      <c r="AF827" s="7"/>
      <c r="AG827" s="1864"/>
      <c r="AH827" s="2094"/>
      <c r="AI827" s="1865"/>
      <c r="AJ827" s="1865"/>
      <c r="AK827" s="1865"/>
      <c r="AL827" s="1956"/>
      <c r="AM827" s="4057"/>
      <c r="AN827" s="4057"/>
      <c r="AO827" s="1865"/>
      <c r="AP827" s="1865"/>
      <c r="AQ827" s="2094"/>
      <c r="AR827" s="2095"/>
      <c r="AS827" s="2096"/>
      <c r="AT827" s="2432"/>
      <c r="AU827" s="2523"/>
      <c r="AV827" s="2452"/>
      <c r="AW827" s="1867"/>
      <c r="AX827" s="1867"/>
      <c r="AY827" s="2976"/>
      <c r="AZ827" s="1397"/>
      <c r="BA827" s="1397"/>
      <c r="BB827" s="1397"/>
      <c r="BC827" s="1830"/>
      <c r="BD827" s="1397"/>
      <c r="BE827" s="4171"/>
      <c r="BF827" s="2277"/>
      <c r="BG827" s="4981"/>
      <c r="BH827" s="4171"/>
      <c r="BI827" s="4557"/>
      <c r="BJ827" s="4513"/>
      <c r="BK827" s="4171"/>
      <c r="BL827" s="1876">
        <f t="shared" si="109"/>
        <v>0</v>
      </c>
      <c r="BM827" s="2104"/>
      <c r="BN827" s="1902"/>
      <c r="BO827" s="1878"/>
      <c r="BP827" s="1878"/>
      <c r="BQ827" s="1915"/>
      <c r="BR827" s="2105"/>
      <c r="BS827" s="2106"/>
      <c r="BT827" s="2106"/>
      <c r="BU827" s="2106"/>
      <c r="BV827" s="2106"/>
      <c r="BW827" s="2106"/>
      <c r="BX827" s="2106"/>
      <c r="BY827" s="2106"/>
      <c r="BZ827" s="2106"/>
      <c r="CA827" s="2106"/>
      <c r="CB827" s="2106"/>
      <c r="CC827" s="2107"/>
      <c r="CD827" s="2108" t="s">
        <v>2511</v>
      </c>
    </row>
    <row r="828" spans="1:82" ht="21" customHeight="1" x14ac:dyDescent="0.2">
      <c r="A828" s="62" t="s">
        <v>161</v>
      </c>
      <c r="B828" s="749" t="s">
        <v>2569</v>
      </c>
      <c r="C828" s="1079" t="s">
        <v>2941</v>
      </c>
      <c r="D828" s="460">
        <v>101</v>
      </c>
      <c r="E828" s="575" t="s">
        <v>2944</v>
      </c>
      <c r="F828" s="608" t="s">
        <v>2945</v>
      </c>
      <c r="G828" s="576">
        <v>0</v>
      </c>
      <c r="H828" s="576" t="s">
        <v>1</v>
      </c>
      <c r="I828" s="941">
        <v>2000</v>
      </c>
      <c r="J828" s="454">
        <v>2000</v>
      </c>
      <c r="K828" s="25"/>
      <c r="L828" s="790"/>
      <c r="M828" s="791"/>
      <c r="N828" s="791"/>
      <c r="O828" s="791"/>
      <c r="P828" s="791"/>
      <c r="Q828" s="791"/>
      <c r="R828" s="791"/>
      <c r="S828" s="791"/>
      <c r="T828" s="791"/>
      <c r="U828" s="792">
        <f t="shared" si="119"/>
        <v>0</v>
      </c>
      <c r="V828" s="791"/>
      <c r="W828" s="7"/>
      <c r="X828" s="7"/>
      <c r="Y828" s="7"/>
      <c r="Z828" s="7"/>
      <c r="AA828" s="7"/>
      <c r="AB828" s="7"/>
      <c r="AC828" s="7"/>
      <c r="AD828" s="7"/>
      <c r="AE828" s="7"/>
      <c r="AF828" s="7"/>
      <c r="AG828" s="1864"/>
      <c r="AH828" s="2094"/>
      <c r="AI828" s="1865"/>
      <c r="AJ828" s="1865"/>
      <c r="AK828" s="1865"/>
      <c r="AL828" s="1956"/>
      <c r="AM828" s="4057"/>
      <c r="AN828" s="4057"/>
      <c r="AO828" s="1865"/>
      <c r="AP828" s="1865"/>
      <c r="AQ828" s="2094"/>
      <c r="AR828" s="2095"/>
      <c r="AS828" s="2096"/>
      <c r="AT828" s="2432"/>
      <c r="AU828" s="2523"/>
      <c r="AV828" s="2452"/>
      <c r="AW828" s="1867"/>
      <c r="AX828" s="1867"/>
      <c r="AY828" s="2976"/>
      <c r="AZ828" s="1397"/>
      <c r="BA828" s="1397"/>
      <c r="BB828" s="1397"/>
      <c r="BC828" s="1830"/>
      <c r="BD828" s="1397"/>
      <c r="BE828" s="4171"/>
      <c r="BF828" s="2277"/>
      <c r="BG828" s="5006"/>
      <c r="BH828" s="4171"/>
      <c r="BI828" s="4557"/>
      <c r="BJ828" s="4513"/>
      <c r="BK828" s="4171"/>
      <c r="BL828" s="1876">
        <f t="shared" si="109"/>
        <v>0</v>
      </c>
      <c r="BM828" s="2104"/>
      <c r="BN828" s="1902"/>
      <c r="BO828" s="1878"/>
      <c r="BP828" s="1878"/>
      <c r="BQ828" s="1915"/>
      <c r="BR828" s="2105"/>
      <c r="BS828" s="2106"/>
      <c r="BT828" s="2106"/>
      <c r="BU828" s="2106"/>
      <c r="BV828" s="2106"/>
      <c r="BW828" s="2106"/>
      <c r="BX828" s="2106"/>
      <c r="BY828" s="2106"/>
      <c r="BZ828" s="2106"/>
      <c r="CA828" s="2106"/>
      <c r="CB828" s="2106"/>
      <c r="CC828" s="2107"/>
      <c r="CD828" s="2108" t="s">
        <v>2511</v>
      </c>
    </row>
    <row r="829" spans="1:82" ht="21" customHeight="1" x14ac:dyDescent="0.2">
      <c r="A829" s="62" t="s">
        <v>161</v>
      </c>
      <c r="B829" s="749" t="s">
        <v>2569</v>
      </c>
      <c r="C829" s="1079" t="s">
        <v>2941</v>
      </c>
      <c r="D829" s="460">
        <v>101</v>
      </c>
      <c r="E829" s="575" t="s">
        <v>2944</v>
      </c>
      <c r="F829" s="608" t="s">
        <v>2945</v>
      </c>
      <c r="G829" s="576">
        <v>0</v>
      </c>
      <c r="H829" s="576" t="s">
        <v>1</v>
      </c>
      <c r="I829" s="941">
        <v>2000</v>
      </c>
      <c r="J829" s="454">
        <v>2000</v>
      </c>
      <c r="K829" s="25"/>
      <c r="L829" s="790"/>
      <c r="M829" s="791"/>
      <c r="N829" s="791"/>
      <c r="O829" s="791"/>
      <c r="P829" s="791"/>
      <c r="Q829" s="791"/>
      <c r="R829" s="791"/>
      <c r="S829" s="791"/>
      <c r="T829" s="791"/>
      <c r="U829" s="792">
        <f t="shared" si="119"/>
        <v>0</v>
      </c>
      <c r="V829" s="791"/>
      <c r="W829" s="7"/>
      <c r="X829" s="7"/>
      <c r="Y829" s="7"/>
      <c r="Z829" s="7"/>
      <c r="AA829" s="7"/>
      <c r="AB829" s="7"/>
      <c r="AC829" s="7"/>
      <c r="AD829" s="7"/>
      <c r="AE829" s="7"/>
      <c r="AF829" s="7"/>
      <c r="AG829" s="1864"/>
      <c r="AH829" s="2094"/>
      <c r="AI829" s="1865"/>
      <c r="AJ829" s="1865"/>
      <c r="AK829" s="1865"/>
      <c r="AL829" s="1956"/>
      <c r="AM829" s="4057"/>
      <c r="AN829" s="4057"/>
      <c r="AO829" s="1865"/>
      <c r="AP829" s="1865"/>
      <c r="AQ829" s="2094"/>
      <c r="AR829" s="2095"/>
      <c r="AS829" s="2096"/>
      <c r="AT829" s="2432"/>
      <c r="AU829" s="2523"/>
      <c r="AV829" s="2452"/>
      <c r="AW829" s="1867"/>
      <c r="AX829" s="1867"/>
      <c r="AY829" s="2976"/>
      <c r="AZ829" s="1397"/>
      <c r="BA829" s="1397"/>
      <c r="BB829" s="1397"/>
      <c r="BC829" s="1830"/>
      <c r="BD829" s="1397"/>
      <c r="BE829" s="4171"/>
      <c r="BF829" s="4557"/>
      <c r="BG829" s="4650"/>
      <c r="BH829" s="4171"/>
      <c r="BI829" s="4557"/>
      <c r="BJ829" s="4513"/>
      <c r="BK829" s="4171"/>
      <c r="BL829" s="1876">
        <f t="shared" si="109"/>
        <v>0</v>
      </c>
      <c r="BM829" s="2104"/>
      <c r="BN829" s="1902"/>
      <c r="BO829" s="1878"/>
      <c r="BP829" s="1878"/>
      <c r="BQ829" s="1915"/>
      <c r="BR829" s="2105"/>
      <c r="BS829" s="2106"/>
      <c r="BT829" s="2106"/>
      <c r="BU829" s="2106"/>
      <c r="BV829" s="2106"/>
      <c r="BW829" s="2106"/>
      <c r="BX829" s="2106"/>
      <c r="BY829" s="2106"/>
      <c r="BZ829" s="2106"/>
      <c r="CA829" s="2106"/>
      <c r="CB829" s="2106"/>
      <c r="CC829" s="2107"/>
      <c r="CD829" s="2108" t="s">
        <v>2511</v>
      </c>
    </row>
    <row r="830" spans="1:82" ht="21" customHeight="1" x14ac:dyDescent="0.2">
      <c r="A830" s="62" t="s">
        <v>161</v>
      </c>
      <c r="B830" s="749" t="s">
        <v>2569</v>
      </c>
      <c r="C830" s="1079" t="s">
        <v>2941</v>
      </c>
      <c r="D830" s="460">
        <v>101</v>
      </c>
      <c r="E830" s="575" t="s">
        <v>2944</v>
      </c>
      <c r="F830" s="608" t="s">
        <v>2945</v>
      </c>
      <c r="G830" s="576">
        <v>0</v>
      </c>
      <c r="H830" s="576" t="s">
        <v>1</v>
      </c>
      <c r="I830" s="941">
        <v>2000</v>
      </c>
      <c r="J830" s="454">
        <v>2000</v>
      </c>
      <c r="K830" s="25"/>
      <c r="L830" s="790"/>
      <c r="M830" s="791"/>
      <c r="N830" s="791"/>
      <c r="O830" s="791"/>
      <c r="P830" s="791"/>
      <c r="Q830" s="791"/>
      <c r="R830" s="791"/>
      <c r="S830" s="791"/>
      <c r="T830" s="791"/>
      <c r="U830" s="792">
        <f t="shared" si="119"/>
        <v>0</v>
      </c>
      <c r="V830" s="791"/>
      <c r="W830" s="7"/>
      <c r="X830" s="7"/>
      <c r="Y830" s="7"/>
      <c r="Z830" s="7"/>
      <c r="AA830" s="7"/>
      <c r="AB830" s="7"/>
      <c r="AC830" s="7"/>
      <c r="AD830" s="7"/>
      <c r="AE830" s="7"/>
      <c r="AF830" s="7"/>
      <c r="AG830" s="1864"/>
      <c r="AH830" s="2094"/>
      <c r="AI830" s="1865"/>
      <c r="AJ830" s="1865"/>
      <c r="AK830" s="1865"/>
      <c r="AL830" s="1956"/>
      <c r="AM830" s="4057"/>
      <c r="AN830" s="4057"/>
      <c r="AO830" s="1865"/>
      <c r="AP830" s="1865"/>
      <c r="AQ830" s="2094"/>
      <c r="AR830" s="2095"/>
      <c r="AS830" s="2096"/>
      <c r="AT830" s="2432"/>
      <c r="AU830" s="2523"/>
      <c r="AV830" s="2452"/>
      <c r="AW830" s="1867"/>
      <c r="AX830" s="1867"/>
      <c r="AY830" s="2976"/>
      <c r="AZ830" s="1397"/>
      <c r="BA830" s="1397"/>
      <c r="BB830" s="1397"/>
      <c r="BC830" s="1830"/>
      <c r="BD830" s="1397"/>
      <c r="BE830" s="4171"/>
      <c r="BF830" s="4557"/>
      <c r="BG830" s="4650"/>
      <c r="BH830" s="4171"/>
      <c r="BI830" s="4557"/>
      <c r="BJ830" s="4513"/>
      <c r="BK830" s="4171"/>
      <c r="BL830" s="1876">
        <f t="shared" si="109"/>
        <v>0</v>
      </c>
      <c r="BM830" s="2104"/>
      <c r="BN830" s="1902"/>
      <c r="BO830" s="1878"/>
      <c r="BP830" s="1878"/>
      <c r="BQ830" s="1915"/>
      <c r="BR830" s="2105"/>
      <c r="BS830" s="2106"/>
      <c r="BT830" s="2106"/>
      <c r="BU830" s="2106"/>
      <c r="BV830" s="2106"/>
      <c r="BW830" s="2106"/>
      <c r="BX830" s="2106"/>
      <c r="BY830" s="2106"/>
      <c r="BZ830" s="2106"/>
      <c r="CA830" s="2106"/>
      <c r="CB830" s="2106"/>
      <c r="CC830" s="2107"/>
      <c r="CD830" s="2108" t="s">
        <v>2511</v>
      </c>
    </row>
    <row r="831" spans="1:82" ht="21" customHeight="1" thickBot="1" x14ac:dyDescent="0.25">
      <c r="A831" s="63" t="s">
        <v>161</v>
      </c>
      <c r="B831" s="755" t="s">
        <v>2569</v>
      </c>
      <c r="C831" s="1080" t="s">
        <v>2941</v>
      </c>
      <c r="D831" s="431">
        <v>101</v>
      </c>
      <c r="E831" s="581" t="s">
        <v>2944</v>
      </c>
      <c r="F831" s="609" t="s">
        <v>2945</v>
      </c>
      <c r="G831" s="582">
        <v>0</v>
      </c>
      <c r="H831" s="582" t="s">
        <v>1</v>
      </c>
      <c r="I831" s="943">
        <v>2000</v>
      </c>
      <c r="J831" s="496">
        <v>2000</v>
      </c>
      <c r="K831" s="56"/>
      <c r="L831" s="822"/>
      <c r="M831" s="851"/>
      <c r="N831" s="851"/>
      <c r="O831" s="851"/>
      <c r="P831" s="851"/>
      <c r="Q831" s="851"/>
      <c r="R831" s="851"/>
      <c r="S831" s="851"/>
      <c r="T831" s="851"/>
      <c r="U831" s="823">
        <f t="shared" si="119"/>
        <v>0</v>
      </c>
      <c r="V831" s="851"/>
      <c r="W831" s="58"/>
      <c r="X831" s="58"/>
      <c r="Y831" s="58"/>
      <c r="Z831" s="58"/>
      <c r="AA831" s="58"/>
      <c r="AB831" s="58"/>
      <c r="AC831" s="58"/>
      <c r="AD831" s="58"/>
      <c r="AE831" s="58"/>
      <c r="AF831" s="58"/>
      <c r="AG831" s="1881"/>
      <c r="AH831" s="2109"/>
      <c r="AI831" s="1882"/>
      <c r="AJ831" s="1882"/>
      <c r="AK831" s="1882"/>
      <c r="AL831" s="1959"/>
      <c r="AM831" s="4058"/>
      <c r="AN831" s="4058"/>
      <c r="AO831" s="1882"/>
      <c r="AP831" s="1882"/>
      <c r="AQ831" s="2109"/>
      <c r="AR831" s="2110"/>
      <c r="AS831" s="2111"/>
      <c r="AT831" s="2525"/>
      <c r="AU831" s="2526"/>
      <c r="AV831" s="4192"/>
      <c r="AW831" s="1884"/>
      <c r="AX831" s="1884"/>
      <c r="AY831" s="4397"/>
      <c r="AZ831" s="1963"/>
      <c r="BA831" s="1963"/>
      <c r="BB831" s="1963"/>
      <c r="BC831" s="4651"/>
      <c r="BD831" s="1963"/>
      <c r="BE831" s="4195"/>
      <c r="BF831" s="4652"/>
      <c r="BG831" s="4653"/>
      <c r="BH831" s="4195"/>
      <c r="BI831" s="4652"/>
      <c r="BJ831" s="4654"/>
      <c r="BK831" s="4195"/>
      <c r="BL831" s="1894">
        <f t="shared" si="109"/>
        <v>0</v>
      </c>
      <c r="BM831" s="2119"/>
      <c r="BN831" s="1902"/>
      <c r="BO831" s="1878"/>
      <c r="BP831" s="1878"/>
      <c r="BQ831" s="1915"/>
      <c r="BR831" s="2120"/>
      <c r="BS831" s="1913"/>
      <c r="BT831" s="1913"/>
      <c r="BU831" s="1913"/>
      <c r="BV831" s="1913"/>
      <c r="BW831" s="1913"/>
      <c r="BX831" s="1913"/>
      <c r="BY831" s="1913"/>
      <c r="BZ831" s="1913"/>
      <c r="CA831" s="1913"/>
      <c r="CB831" s="1913"/>
      <c r="CC831" s="2121"/>
      <c r="CD831" s="2122" t="s">
        <v>2511</v>
      </c>
    </row>
    <row r="832" spans="1:82" ht="21" customHeight="1" x14ac:dyDescent="0.2">
      <c r="A832" s="59" t="s">
        <v>161</v>
      </c>
      <c r="B832" s="71" t="s">
        <v>2569</v>
      </c>
      <c r="C832" s="72" t="s">
        <v>2941</v>
      </c>
      <c r="D832" s="163">
        <v>102</v>
      </c>
      <c r="E832" s="178" t="s">
        <v>2947</v>
      </c>
      <c r="F832" s="48" t="s">
        <v>2948</v>
      </c>
      <c r="G832" s="49">
        <v>33</v>
      </c>
      <c r="H832" s="49" t="s">
        <v>0</v>
      </c>
      <c r="I832" s="939">
        <v>66</v>
      </c>
      <c r="J832" s="493">
        <v>11</v>
      </c>
      <c r="K832" s="50"/>
      <c r="L832" s="744">
        <f>+M832+N832+O832+P832+Q832+R832+S832+T832</f>
        <v>0</v>
      </c>
      <c r="M832" s="746"/>
      <c r="N832" s="746"/>
      <c r="O832" s="746"/>
      <c r="P832" s="746"/>
      <c r="Q832" s="746"/>
      <c r="R832" s="746"/>
      <c r="S832" s="746"/>
      <c r="T832" s="746"/>
      <c r="U832" s="747">
        <f t="shared" si="119"/>
        <v>0</v>
      </c>
      <c r="V832" s="746"/>
      <c r="W832" s="52"/>
      <c r="X832" s="52"/>
      <c r="Y832" s="52"/>
      <c r="Z832" s="52"/>
      <c r="AA832" s="52"/>
      <c r="AB832" s="52"/>
      <c r="AC832" s="52"/>
      <c r="AD832" s="52"/>
      <c r="AE832" s="52"/>
      <c r="AF832" s="52"/>
      <c r="AG832" s="1462"/>
      <c r="AH832" s="2009"/>
      <c r="AI832" s="1845"/>
      <c r="AJ832" s="1845"/>
      <c r="AK832" s="1845"/>
      <c r="AL832" s="1462"/>
      <c r="AM832" s="4056"/>
      <c r="AN832" s="4056"/>
      <c r="AO832" s="1845"/>
      <c r="AP832" s="1845"/>
      <c r="AQ832" s="2009"/>
      <c r="AR832" s="2085"/>
      <c r="AS832" s="5111"/>
      <c r="AT832" s="5112"/>
      <c r="AU832" s="5113"/>
      <c r="AV832" s="5114"/>
      <c r="AW832" s="5115"/>
      <c r="AX832" s="5115"/>
      <c r="AY832" s="5116" t="s">
        <v>2510</v>
      </c>
      <c r="AZ832" s="1459"/>
      <c r="BA832" s="1459"/>
      <c r="BB832" s="1459"/>
      <c r="BC832" s="1685"/>
      <c r="BD832" s="1459"/>
      <c r="BE832" s="4235"/>
      <c r="BF832" s="4236"/>
      <c r="BG832" s="5003"/>
      <c r="BH832" s="4235"/>
      <c r="BI832" s="4236"/>
      <c r="BJ832" s="4387"/>
      <c r="BK832" s="4235"/>
      <c r="BL832" s="1859">
        <f t="shared" si="109"/>
        <v>0</v>
      </c>
      <c r="BM832" s="2014">
        <f>L832-(BI832+BI833+BI834+BI835+BI836+BI837)</f>
        <v>0</v>
      </c>
      <c r="BN832" s="1902"/>
      <c r="BO832" s="1878"/>
      <c r="BP832" s="1878"/>
      <c r="BQ832" s="1915"/>
      <c r="BR832" s="2045"/>
      <c r="BS832" s="1861"/>
      <c r="BT832" s="1861"/>
      <c r="BU832" s="1861"/>
      <c r="BV832" s="1861"/>
      <c r="BW832" s="1861"/>
      <c r="BX832" s="1861"/>
      <c r="BY832" s="1861"/>
      <c r="BZ832" s="1861"/>
      <c r="CA832" s="1861"/>
      <c r="CB832" s="1861"/>
      <c r="CC832" s="1862"/>
      <c r="CD832" s="1863" t="s">
        <v>2511</v>
      </c>
    </row>
    <row r="833" spans="1:82" ht="21" customHeight="1" x14ac:dyDescent="0.2">
      <c r="A833" s="62" t="s">
        <v>161</v>
      </c>
      <c r="B833" s="749" t="s">
        <v>2569</v>
      </c>
      <c r="C833" s="1079" t="s">
        <v>2941</v>
      </c>
      <c r="D833" s="460">
        <v>102</v>
      </c>
      <c r="E833" s="531" t="s">
        <v>2947</v>
      </c>
      <c r="F833" s="526" t="s">
        <v>2948</v>
      </c>
      <c r="G833" s="576">
        <v>33</v>
      </c>
      <c r="H833" s="576" t="s">
        <v>0</v>
      </c>
      <c r="I833" s="941">
        <v>66</v>
      </c>
      <c r="J833" s="454">
        <v>11</v>
      </c>
      <c r="K833" s="25"/>
      <c r="L833" s="790"/>
      <c r="M833" s="791"/>
      <c r="N833" s="791"/>
      <c r="O833" s="791"/>
      <c r="P833" s="791"/>
      <c r="Q833" s="791"/>
      <c r="R833" s="791"/>
      <c r="S833" s="791"/>
      <c r="T833" s="791"/>
      <c r="U833" s="792">
        <f t="shared" si="119"/>
        <v>0</v>
      </c>
      <c r="V833" s="791"/>
      <c r="W833" s="7"/>
      <c r="X833" s="7"/>
      <c r="Y833" s="7"/>
      <c r="Z833" s="7"/>
      <c r="AA833" s="7"/>
      <c r="AB833" s="7"/>
      <c r="AC833" s="7"/>
      <c r="AD833" s="7"/>
      <c r="AE833" s="7"/>
      <c r="AF833" s="7"/>
      <c r="AG833" s="1864"/>
      <c r="AH833" s="2094"/>
      <c r="AI833" s="1865"/>
      <c r="AJ833" s="1865"/>
      <c r="AK833" s="1865"/>
      <c r="AL833" s="1956"/>
      <c r="AM833" s="4057"/>
      <c r="AN833" s="4057"/>
      <c r="AO833" s="1865"/>
      <c r="AP833" s="1865"/>
      <c r="AQ833" s="2094"/>
      <c r="AR833" s="2095"/>
      <c r="AS833" s="2096"/>
      <c r="AT833" s="2432"/>
      <c r="AU833" s="2523"/>
      <c r="AV833" s="2452"/>
      <c r="AW833" s="1867"/>
      <c r="AX833" s="1867"/>
      <c r="AY833" s="2976"/>
      <c r="AZ833" s="1397"/>
      <c r="BA833" s="1397"/>
      <c r="BB833" s="1397"/>
      <c r="BC833" s="1830"/>
      <c r="BD833" s="1397"/>
      <c r="BE833" s="4171"/>
      <c r="BF833" s="4557"/>
      <c r="BG833" s="4650"/>
      <c r="BH833" s="4171"/>
      <c r="BI833" s="4557"/>
      <c r="BJ833" s="4513"/>
      <c r="BK833" s="4171"/>
      <c r="BL833" s="1876">
        <f t="shared" si="109"/>
        <v>0</v>
      </c>
      <c r="BM833" s="2104"/>
      <c r="BN833" s="1902"/>
      <c r="BO833" s="1878"/>
      <c r="BP833" s="1878"/>
      <c r="BQ833" s="1915"/>
      <c r="BR833" s="2105"/>
      <c r="BS833" s="2106"/>
      <c r="BT833" s="2106"/>
      <c r="BU833" s="2106"/>
      <c r="BV833" s="2106"/>
      <c r="BW833" s="2106"/>
      <c r="BX833" s="2106"/>
      <c r="BY833" s="2106"/>
      <c r="BZ833" s="2106"/>
      <c r="CA833" s="2106"/>
      <c r="CB833" s="2106"/>
      <c r="CC833" s="2107"/>
      <c r="CD833" s="2108" t="s">
        <v>2511</v>
      </c>
    </row>
    <row r="834" spans="1:82" ht="21" customHeight="1" x14ac:dyDescent="0.2">
      <c r="A834" s="62" t="s">
        <v>161</v>
      </c>
      <c r="B834" s="749" t="s">
        <v>2569</v>
      </c>
      <c r="C834" s="1079" t="s">
        <v>2941</v>
      </c>
      <c r="D834" s="460">
        <v>102</v>
      </c>
      <c r="E834" s="531" t="s">
        <v>2947</v>
      </c>
      <c r="F834" s="526" t="s">
        <v>2948</v>
      </c>
      <c r="G834" s="576">
        <v>33</v>
      </c>
      <c r="H834" s="576" t="s">
        <v>0</v>
      </c>
      <c r="I834" s="941">
        <v>66</v>
      </c>
      <c r="J834" s="454">
        <v>11</v>
      </c>
      <c r="K834" s="25"/>
      <c r="L834" s="790"/>
      <c r="M834" s="791"/>
      <c r="N834" s="791"/>
      <c r="O834" s="791"/>
      <c r="P834" s="791"/>
      <c r="Q834" s="791"/>
      <c r="R834" s="791"/>
      <c r="S834" s="791"/>
      <c r="T834" s="791"/>
      <c r="U834" s="792">
        <f t="shared" si="119"/>
        <v>0</v>
      </c>
      <c r="V834" s="791"/>
      <c r="W834" s="7"/>
      <c r="X834" s="7"/>
      <c r="Y834" s="7"/>
      <c r="Z834" s="7"/>
      <c r="AA834" s="7"/>
      <c r="AB834" s="7"/>
      <c r="AC834" s="7"/>
      <c r="AD834" s="7"/>
      <c r="AE834" s="7"/>
      <c r="AF834" s="7"/>
      <c r="AG834" s="1864"/>
      <c r="AH834" s="2094"/>
      <c r="AI834" s="1865"/>
      <c r="AJ834" s="1865"/>
      <c r="AK834" s="1865"/>
      <c r="AL834" s="1956"/>
      <c r="AM834" s="4057"/>
      <c r="AN834" s="4057"/>
      <c r="AO834" s="1865"/>
      <c r="AP834" s="1865"/>
      <c r="AQ834" s="2094"/>
      <c r="AR834" s="2095"/>
      <c r="AS834" s="2096"/>
      <c r="AT834" s="2432"/>
      <c r="AU834" s="2523"/>
      <c r="AV834" s="2452"/>
      <c r="AW834" s="1867"/>
      <c r="AX834" s="1867"/>
      <c r="AY834" s="2976"/>
      <c r="AZ834" s="1397"/>
      <c r="BA834" s="1397"/>
      <c r="BB834" s="1397"/>
      <c r="BC834" s="1830"/>
      <c r="BD834" s="1397"/>
      <c r="BE834" s="4171"/>
      <c r="BF834" s="4557"/>
      <c r="BG834" s="4650"/>
      <c r="BH834" s="4171"/>
      <c r="BI834" s="4557"/>
      <c r="BJ834" s="4513"/>
      <c r="BK834" s="4171"/>
      <c r="BL834" s="1876">
        <f t="shared" si="109"/>
        <v>0</v>
      </c>
      <c r="BM834" s="2104"/>
      <c r="BN834" s="1902"/>
      <c r="BO834" s="1878"/>
      <c r="BP834" s="1878"/>
      <c r="BQ834" s="1915"/>
      <c r="BR834" s="2105"/>
      <c r="BS834" s="2106"/>
      <c r="BT834" s="2106"/>
      <c r="BU834" s="2106"/>
      <c r="BV834" s="2106"/>
      <c r="BW834" s="2106"/>
      <c r="BX834" s="2106"/>
      <c r="BY834" s="2106"/>
      <c r="BZ834" s="2106"/>
      <c r="CA834" s="2106"/>
      <c r="CB834" s="2106"/>
      <c r="CC834" s="2107"/>
      <c r="CD834" s="2108" t="s">
        <v>2511</v>
      </c>
    </row>
    <row r="835" spans="1:82" ht="21" customHeight="1" x14ac:dyDescent="0.2">
      <c r="A835" s="62" t="s">
        <v>161</v>
      </c>
      <c r="B835" s="749" t="s">
        <v>2569</v>
      </c>
      <c r="C835" s="1079" t="s">
        <v>2941</v>
      </c>
      <c r="D835" s="460">
        <v>102</v>
      </c>
      <c r="E835" s="531" t="s">
        <v>2947</v>
      </c>
      <c r="F835" s="526" t="s">
        <v>2948</v>
      </c>
      <c r="G835" s="576">
        <v>33</v>
      </c>
      <c r="H835" s="576" t="s">
        <v>0</v>
      </c>
      <c r="I835" s="941">
        <v>66</v>
      </c>
      <c r="J835" s="454">
        <v>11</v>
      </c>
      <c r="K835" s="25"/>
      <c r="L835" s="790"/>
      <c r="M835" s="791"/>
      <c r="N835" s="791"/>
      <c r="O835" s="791"/>
      <c r="P835" s="791"/>
      <c r="Q835" s="791"/>
      <c r="R835" s="791"/>
      <c r="S835" s="791"/>
      <c r="T835" s="791"/>
      <c r="U835" s="792">
        <f t="shared" si="119"/>
        <v>0</v>
      </c>
      <c r="V835" s="791"/>
      <c r="W835" s="7"/>
      <c r="X835" s="7"/>
      <c r="Y835" s="7"/>
      <c r="Z835" s="7"/>
      <c r="AA835" s="7"/>
      <c r="AB835" s="7"/>
      <c r="AC835" s="7"/>
      <c r="AD835" s="7"/>
      <c r="AE835" s="7"/>
      <c r="AF835" s="7"/>
      <c r="AG835" s="1864"/>
      <c r="AH835" s="2094"/>
      <c r="AI835" s="1865"/>
      <c r="AJ835" s="1865"/>
      <c r="AK835" s="1865"/>
      <c r="AL835" s="1956"/>
      <c r="AM835" s="4057"/>
      <c r="AN835" s="4057"/>
      <c r="AO835" s="1865"/>
      <c r="AP835" s="1865"/>
      <c r="AQ835" s="2094"/>
      <c r="AR835" s="2095"/>
      <c r="AS835" s="2096"/>
      <c r="AT835" s="2432"/>
      <c r="AU835" s="2523"/>
      <c r="AV835" s="2452"/>
      <c r="AW835" s="1867"/>
      <c r="AX835" s="1867"/>
      <c r="AY835" s="2976"/>
      <c r="AZ835" s="1397"/>
      <c r="BA835" s="1397"/>
      <c r="BB835" s="1397"/>
      <c r="BC835" s="1830"/>
      <c r="BD835" s="1397"/>
      <c r="BE835" s="4171"/>
      <c r="BF835" s="4557"/>
      <c r="BG835" s="4650"/>
      <c r="BH835" s="4171"/>
      <c r="BI835" s="4557"/>
      <c r="BJ835" s="4513"/>
      <c r="BK835" s="4171"/>
      <c r="BL835" s="1876">
        <f t="shared" si="109"/>
        <v>0</v>
      </c>
      <c r="BM835" s="2104"/>
      <c r="BN835" s="1902"/>
      <c r="BO835" s="1878"/>
      <c r="BP835" s="1878"/>
      <c r="BQ835" s="1915"/>
      <c r="BR835" s="2105"/>
      <c r="BS835" s="2106"/>
      <c r="BT835" s="2106"/>
      <c r="BU835" s="2106"/>
      <c r="BV835" s="2106"/>
      <c r="BW835" s="2106"/>
      <c r="BX835" s="2106"/>
      <c r="BY835" s="2106"/>
      <c r="BZ835" s="2106"/>
      <c r="CA835" s="2106"/>
      <c r="CB835" s="2106"/>
      <c r="CC835" s="2107"/>
      <c r="CD835" s="2108" t="s">
        <v>2511</v>
      </c>
    </row>
    <row r="836" spans="1:82" ht="21" customHeight="1" x14ac:dyDescent="0.2">
      <c r="A836" s="62" t="s">
        <v>161</v>
      </c>
      <c r="B836" s="749" t="s">
        <v>2569</v>
      </c>
      <c r="C836" s="1079" t="s">
        <v>2941</v>
      </c>
      <c r="D836" s="460">
        <v>102</v>
      </c>
      <c r="E836" s="531" t="s">
        <v>2947</v>
      </c>
      <c r="F836" s="526" t="s">
        <v>2948</v>
      </c>
      <c r="G836" s="576">
        <v>33</v>
      </c>
      <c r="H836" s="576" t="s">
        <v>0</v>
      </c>
      <c r="I836" s="941">
        <v>66</v>
      </c>
      <c r="J836" s="454">
        <v>11</v>
      </c>
      <c r="K836" s="25"/>
      <c r="L836" s="790"/>
      <c r="M836" s="791"/>
      <c r="N836" s="791"/>
      <c r="O836" s="791"/>
      <c r="P836" s="791"/>
      <c r="Q836" s="791"/>
      <c r="R836" s="791"/>
      <c r="S836" s="791"/>
      <c r="T836" s="791"/>
      <c r="U836" s="792">
        <f t="shared" si="119"/>
        <v>0</v>
      </c>
      <c r="V836" s="791"/>
      <c r="W836" s="7"/>
      <c r="X836" s="7"/>
      <c r="Y836" s="7"/>
      <c r="Z836" s="7"/>
      <c r="AA836" s="7"/>
      <c r="AB836" s="7"/>
      <c r="AC836" s="7"/>
      <c r="AD836" s="7"/>
      <c r="AE836" s="7"/>
      <c r="AF836" s="7"/>
      <c r="AG836" s="1864"/>
      <c r="AH836" s="2094"/>
      <c r="AI836" s="1865"/>
      <c r="AJ836" s="1865"/>
      <c r="AK836" s="1865"/>
      <c r="AL836" s="1956"/>
      <c r="AM836" s="4057"/>
      <c r="AN836" s="4057"/>
      <c r="AO836" s="1865"/>
      <c r="AP836" s="1865"/>
      <c r="AQ836" s="2094"/>
      <c r="AR836" s="2095"/>
      <c r="AS836" s="2096"/>
      <c r="AT836" s="2432"/>
      <c r="AU836" s="2523"/>
      <c r="AV836" s="2452"/>
      <c r="AW836" s="1867"/>
      <c r="AX836" s="1867"/>
      <c r="AY836" s="2976"/>
      <c r="AZ836" s="1397"/>
      <c r="BA836" s="1397"/>
      <c r="BB836" s="1397"/>
      <c r="BC836" s="1830"/>
      <c r="BD836" s="1397"/>
      <c r="BE836" s="4171"/>
      <c r="BF836" s="4557"/>
      <c r="BG836" s="4650"/>
      <c r="BH836" s="4171"/>
      <c r="BI836" s="4557"/>
      <c r="BJ836" s="4513"/>
      <c r="BK836" s="4171"/>
      <c r="BL836" s="1876">
        <f t="shared" si="109"/>
        <v>0</v>
      </c>
      <c r="BM836" s="2104"/>
      <c r="BN836" s="1902"/>
      <c r="BO836" s="1878"/>
      <c r="BP836" s="1878"/>
      <c r="BQ836" s="1915"/>
      <c r="BR836" s="2105"/>
      <c r="BS836" s="2106"/>
      <c r="BT836" s="2106"/>
      <c r="BU836" s="2106"/>
      <c r="BV836" s="2106"/>
      <c r="BW836" s="2106"/>
      <c r="BX836" s="2106"/>
      <c r="BY836" s="2106"/>
      <c r="BZ836" s="2106"/>
      <c r="CA836" s="2106"/>
      <c r="CB836" s="2106"/>
      <c r="CC836" s="2107"/>
      <c r="CD836" s="2108" t="s">
        <v>2511</v>
      </c>
    </row>
    <row r="837" spans="1:82" ht="21" customHeight="1" thickBot="1" x14ac:dyDescent="0.25">
      <c r="A837" s="63" t="s">
        <v>161</v>
      </c>
      <c r="B837" s="755" t="s">
        <v>2569</v>
      </c>
      <c r="C837" s="1080" t="s">
        <v>2941</v>
      </c>
      <c r="D837" s="431">
        <v>102</v>
      </c>
      <c r="E837" s="532" t="s">
        <v>2947</v>
      </c>
      <c r="F837" s="433" t="s">
        <v>2948</v>
      </c>
      <c r="G837" s="582">
        <v>33</v>
      </c>
      <c r="H837" s="582" t="s">
        <v>0</v>
      </c>
      <c r="I837" s="943">
        <v>66</v>
      </c>
      <c r="J837" s="496">
        <v>11</v>
      </c>
      <c r="K837" s="56"/>
      <c r="L837" s="822"/>
      <c r="M837" s="851"/>
      <c r="N837" s="851"/>
      <c r="O837" s="851"/>
      <c r="P837" s="851"/>
      <c r="Q837" s="851"/>
      <c r="R837" s="851"/>
      <c r="S837" s="851"/>
      <c r="T837" s="851"/>
      <c r="U837" s="823">
        <f t="shared" si="119"/>
        <v>0</v>
      </c>
      <c r="V837" s="851"/>
      <c r="W837" s="58"/>
      <c r="X837" s="58"/>
      <c r="Y837" s="58"/>
      <c r="Z837" s="58"/>
      <c r="AA837" s="58"/>
      <c r="AB837" s="58"/>
      <c r="AC837" s="58"/>
      <c r="AD837" s="58"/>
      <c r="AE837" s="58"/>
      <c r="AF837" s="58"/>
      <c r="AG837" s="1881"/>
      <c r="AH837" s="2109"/>
      <c r="AI837" s="1882"/>
      <c r="AJ837" s="1882"/>
      <c r="AK837" s="1882"/>
      <c r="AL837" s="1959"/>
      <c r="AM837" s="4058"/>
      <c r="AN837" s="4058"/>
      <c r="AO837" s="1882"/>
      <c r="AP837" s="1882"/>
      <c r="AQ837" s="2109"/>
      <c r="AR837" s="2110"/>
      <c r="AS837" s="2111"/>
      <c r="AT837" s="2525"/>
      <c r="AU837" s="2526"/>
      <c r="AV837" s="4192"/>
      <c r="AW837" s="1884"/>
      <c r="AX837" s="1884"/>
      <c r="AY837" s="2973"/>
      <c r="AZ837" s="1963"/>
      <c r="BA837" s="1963"/>
      <c r="BB837" s="1963"/>
      <c r="BC837" s="4651"/>
      <c r="BD837" s="1963"/>
      <c r="BE837" s="4195"/>
      <c r="BF837" s="4652"/>
      <c r="BG837" s="4653"/>
      <c r="BH837" s="4195"/>
      <c r="BI837" s="4652"/>
      <c r="BJ837" s="4654"/>
      <c r="BK837" s="4195"/>
      <c r="BL837" s="1894">
        <f t="shared" si="109"/>
        <v>0</v>
      </c>
      <c r="BM837" s="2119"/>
      <c r="BN837" s="1902"/>
      <c r="BO837" s="1878"/>
      <c r="BP837" s="1878"/>
      <c r="BQ837" s="1915"/>
      <c r="BR837" s="2120"/>
      <c r="BS837" s="1913"/>
      <c r="BT837" s="1913"/>
      <c r="BU837" s="1913"/>
      <c r="BV837" s="1913"/>
      <c r="BW837" s="1913"/>
      <c r="BX837" s="1913"/>
      <c r="BY837" s="1913"/>
      <c r="BZ837" s="1913"/>
      <c r="CA837" s="1913"/>
      <c r="CB837" s="1913"/>
      <c r="CC837" s="2121"/>
      <c r="CD837" s="2122" t="s">
        <v>2511</v>
      </c>
    </row>
    <row r="838" spans="1:82" ht="21" customHeight="1" thickBot="1" x14ac:dyDescent="0.25">
      <c r="A838" s="1028" t="s">
        <v>161</v>
      </c>
      <c r="B838" s="1004" t="s">
        <v>2569</v>
      </c>
      <c r="C838" s="1079" t="s">
        <v>2941</v>
      </c>
      <c r="D838" s="179">
        <v>103</v>
      </c>
      <c r="E838" s="636" t="s">
        <v>2949</v>
      </c>
      <c r="F838" s="602" t="s">
        <v>2950</v>
      </c>
      <c r="G838" s="620">
        <v>1</v>
      </c>
      <c r="H838" s="620" t="s">
        <v>1</v>
      </c>
      <c r="I838" s="954">
        <v>1</v>
      </c>
      <c r="J838" s="480">
        <v>1</v>
      </c>
      <c r="K838" s="1090" t="s">
        <v>2524</v>
      </c>
      <c r="L838" s="790">
        <f>+M838+N838+O838+P838+Q838+R838+S838+T838</f>
        <v>135000000</v>
      </c>
      <c r="M838" s="455">
        <v>135000000</v>
      </c>
      <c r="N838" s="455"/>
      <c r="O838" s="455"/>
      <c r="P838" s="455"/>
      <c r="Q838" s="455"/>
      <c r="R838" s="455"/>
      <c r="S838" s="455"/>
      <c r="T838" s="791"/>
      <c r="U838" s="792">
        <f t="shared" si="119"/>
        <v>135000000</v>
      </c>
      <c r="V838" s="1091">
        <v>135000000</v>
      </c>
      <c r="W838" s="7"/>
      <c r="X838" s="7"/>
      <c r="Y838" s="7"/>
      <c r="Z838" s="7"/>
      <c r="AA838" s="7"/>
      <c r="AB838" s="7"/>
      <c r="AC838" s="7"/>
      <c r="AD838" s="7"/>
      <c r="AE838" s="7"/>
      <c r="AF838" s="7"/>
      <c r="AG838" s="2512">
        <v>80111600</v>
      </c>
      <c r="AH838" s="4685" t="s">
        <v>2951</v>
      </c>
      <c r="AI838" s="4686" t="s">
        <v>2538</v>
      </c>
      <c r="AJ838" s="4686" t="s">
        <v>269</v>
      </c>
      <c r="AK838" s="4686"/>
      <c r="AL838" s="2512" t="s">
        <v>1558</v>
      </c>
      <c r="AM838" s="4687">
        <v>135000000</v>
      </c>
      <c r="AN838" s="4687">
        <v>135000000</v>
      </c>
      <c r="AO838" s="2512" t="s">
        <v>250</v>
      </c>
      <c r="AP838" s="4686"/>
      <c r="AQ838" s="4685" t="s">
        <v>2946</v>
      </c>
      <c r="AR838" s="4689">
        <v>2201140104</v>
      </c>
      <c r="AS838" s="4980" t="s">
        <v>5842</v>
      </c>
      <c r="AT838" s="5098" t="s">
        <v>5843</v>
      </c>
      <c r="AU838" s="5099">
        <v>1</v>
      </c>
      <c r="AV838" s="5100">
        <v>1</v>
      </c>
      <c r="AW838" s="5117" t="s">
        <v>2538</v>
      </c>
      <c r="AX838" s="5101" t="s">
        <v>2540</v>
      </c>
      <c r="AY838" s="5102">
        <v>135000000</v>
      </c>
      <c r="AZ838" s="4690" t="s">
        <v>2541</v>
      </c>
      <c r="BA838" s="2511" t="s">
        <v>819</v>
      </c>
      <c r="BB838" s="2511" t="s">
        <v>2543</v>
      </c>
      <c r="BC838" s="4691" t="s">
        <v>2951</v>
      </c>
      <c r="BD838" s="2511" t="s">
        <v>2544</v>
      </c>
      <c r="BE838" s="4692">
        <v>42793</v>
      </c>
      <c r="BF838" s="4687">
        <v>135000000</v>
      </c>
      <c r="BG838" s="4693">
        <v>2017000333</v>
      </c>
      <c r="BH838" s="4692">
        <v>42793</v>
      </c>
      <c r="BI838" s="4687">
        <v>135000000</v>
      </c>
      <c r="BJ838" s="4692" t="s">
        <v>2538</v>
      </c>
      <c r="BK838" s="4686" t="s">
        <v>2540</v>
      </c>
      <c r="BL838" s="1876">
        <f t="shared" si="109"/>
        <v>0</v>
      </c>
      <c r="BM838" s="1876">
        <f>L838-(BI838+BI839+BI840+BI841+BI842+BI843)</f>
        <v>0</v>
      </c>
      <c r="BN838" s="1878"/>
      <c r="BO838" s="1878"/>
      <c r="BP838" s="1878"/>
      <c r="BQ838" s="1878"/>
      <c r="BR838" s="1878"/>
      <c r="BS838" s="1878"/>
      <c r="BT838" s="1878"/>
      <c r="BU838" s="1878"/>
      <c r="BV838" s="1878"/>
      <c r="BW838" s="1878"/>
      <c r="BX838" s="1878"/>
      <c r="BY838" s="1878"/>
      <c r="BZ838" s="1878"/>
      <c r="CA838" s="1878"/>
      <c r="CB838" s="1878"/>
      <c r="CC838" s="1880"/>
      <c r="CD838" s="2128" t="s">
        <v>2511</v>
      </c>
    </row>
    <row r="839" spans="1:82" ht="21" customHeight="1" x14ac:dyDescent="0.2">
      <c r="A839" s="1028" t="s">
        <v>161</v>
      </c>
      <c r="B839" s="749" t="s">
        <v>2569</v>
      </c>
      <c r="C839" s="1079" t="s">
        <v>2941</v>
      </c>
      <c r="D839" s="460">
        <v>103</v>
      </c>
      <c r="E839" s="616" t="s">
        <v>2949</v>
      </c>
      <c r="F839" s="608" t="s">
        <v>2950</v>
      </c>
      <c r="G839" s="612">
        <v>1</v>
      </c>
      <c r="H839" s="612" t="s">
        <v>1</v>
      </c>
      <c r="I839" s="789">
        <v>1</v>
      </c>
      <c r="J839" s="454">
        <v>1</v>
      </c>
      <c r="K839" s="25"/>
      <c r="L839" s="790"/>
      <c r="M839" s="791"/>
      <c r="N839" s="791"/>
      <c r="O839" s="791"/>
      <c r="P839" s="791"/>
      <c r="Q839" s="791"/>
      <c r="R839" s="791"/>
      <c r="S839" s="791"/>
      <c r="T839" s="791"/>
      <c r="U839" s="792">
        <f t="shared" si="119"/>
        <v>0</v>
      </c>
      <c r="V839" s="791"/>
      <c r="W839" s="7"/>
      <c r="X839" s="7"/>
      <c r="Y839" s="7"/>
      <c r="Z839" s="7"/>
      <c r="AA839" s="7"/>
      <c r="AB839" s="7"/>
      <c r="AC839" s="7"/>
      <c r="AD839" s="7"/>
      <c r="AE839" s="7"/>
      <c r="AF839" s="7"/>
      <c r="AG839" s="1864"/>
      <c r="AH839" s="2094"/>
      <c r="AI839" s="1865"/>
      <c r="AJ839" s="1865"/>
      <c r="AK839" s="1865"/>
      <c r="AL839" s="1956"/>
      <c r="AM839" s="4057"/>
      <c r="AN839" s="4057"/>
      <c r="AO839" s="1865"/>
      <c r="AP839" s="1865"/>
      <c r="AQ839" s="2094"/>
      <c r="AR839" s="2095"/>
      <c r="AS839" s="2096"/>
      <c r="AT839" s="2432"/>
      <c r="AU839" s="2523"/>
      <c r="AV839" s="2452"/>
      <c r="AW839" s="1867"/>
      <c r="AX839" s="1867"/>
      <c r="AY839" s="2976"/>
      <c r="AZ839" s="1397"/>
      <c r="BA839" s="1397"/>
      <c r="BB839" s="1397"/>
      <c r="BC839" s="1830"/>
      <c r="BD839" s="1397"/>
      <c r="BE839" s="4171"/>
      <c r="BF839" s="4557"/>
      <c r="BG839" s="4650"/>
      <c r="BH839" s="4171"/>
      <c r="BI839" s="4557"/>
      <c r="BJ839" s="4513"/>
      <c r="BK839" s="4171"/>
      <c r="BL839" s="1876">
        <f t="shared" si="109"/>
        <v>0</v>
      </c>
      <c r="BM839" s="1877"/>
      <c r="BN839" s="1878"/>
      <c r="BO839" s="1878"/>
      <c r="BP839" s="1878"/>
      <c r="BQ839" s="1878"/>
      <c r="BR839" s="2106"/>
      <c r="BS839" s="2106"/>
      <c r="BT839" s="2106"/>
      <c r="BU839" s="2106"/>
      <c r="BV839" s="2106"/>
      <c r="BW839" s="2106"/>
      <c r="BX839" s="2106"/>
      <c r="BY839" s="2106"/>
      <c r="BZ839" s="2106"/>
      <c r="CA839" s="2106"/>
      <c r="CB839" s="2106"/>
      <c r="CC839" s="2107"/>
      <c r="CD839" s="2129" t="s">
        <v>2511</v>
      </c>
    </row>
    <row r="840" spans="1:82" ht="21" customHeight="1" x14ac:dyDescent="0.2">
      <c r="A840" s="1028" t="s">
        <v>161</v>
      </c>
      <c r="B840" s="749" t="s">
        <v>2569</v>
      </c>
      <c r="C840" s="1079" t="s">
        <v>2941</v>
      </c>
      <c r="D840" s="460">
        <v>103</v>
      </c>
      <c r="E840" s="616" t="s">
        <v>2949</v>
      </c>
      <c r="F840" s="608" t="s">
        <v>2950</v>
      </c>
      <c r="G840" s="612">
        <v>1</v>
      </c>
      <c r="H840" s="612" t="s">
        <v>1</v>
      </c>
      <c r="I840" s="789">
        <v>1</v>
      </c>
      <c r="J840" s="454">
        <v>1</v>
      </c>
      <c r="K840" s="25"/>
      <c r="L840" s="790"/>
      <c r="M840" s="791"/>
      <c r="N840" s="791"/>
      <c r="O840" s="791"/>
      <c r="P840" s="791"/>
      <c r="Q840" s="791"/>
      <c r="R840" s="791"/>
      <c r="S840" s="791"/>
      <c r="T840" s="791"/>
      <c r="U840" s="792">
        <f t="shared" si="119"/>
        <v>0</v>
      </c>
      <c r="V840" s="791"/>
      <c r="W840" s="7"/>
      <c r="X840" s="7"/>
      <c r="Y840" s="7"/>
      <c r="Z840" s="7"/>
      <c r="AA840" s="7"/>
      <c r="AB840" s="7"/>
      <c r="AC840" s="7"/>
      <c r="AD840" s="7"/>
      <c r="AE840" s="7"/>
      <c r="AF840" s="7"/>
      <c r="AG840" s="1864"/>
      <c r="AH840" s="2094"/>
      <c r="AI840" s="1865"/>
      <c r="AJ840" s="1865"/>
      <c r="AK840" s="1865"/>
      <c r="AL840" s="1956"/>
      <c r="AM840" s="4057"/>
      <c r="AN840" s="4057"/>
      <c r="AO840" s="1865"/>
      <c r="AP840" s="1865"/>
      <c r="AQ840" s="2094"/>
      <c r="AR840" s="2095"/>
      <c r="AS840" s="2096"/>
      <c r="AT840" s="2432"/>
      <c r="AU840" s="2523"/>
      <c r="AV840" s="2452"/>
      <c r="AW840" s="1867"/>
      <c r="AX840" s="1867"/>
      <c r="AY840" s="2976"/>
      <c r="AZ840" s="1397"/>
      <c r="BA840" s="1397"/>
      <c r="BB840" s="1397"/>
      <c r="BC840" s="1830"/>
      <c r="BD840" s="1397"/>
      <c r="BE840" s="4171"/>
      <c r="BF840" s="4557"/>
      <c r="BG840" s="4650"/>
      <c r="BH840" s="4171"/>
      <c r="BI840" s="4557"/>
      <c r="BJ840" s="4513"/>
      <c r="BK840" s="4171"/>
      <c r="BL840" s="1876">
        <f t="shared" si="109"/>
        <v>0</v>
      </c>
      <c r="BM840" s="1877"/>
      <c r="BN840" s="1878"/>
      <c r="BO840" s="1878"/>
      <c r="BP840" s="1878"/>
      <c r="BQ840" s="1878"/>
      <c r="BR840" s="2106"/>
      <c r="BS840" s="2106"/>
      <c r="BT840" s="2106"/>
      <c r="BU840" s="2106"/>
      <c r="BV840" s="2106"/>
      <c r="BW840" s="2106"/>
      <c r="BX840" s="2106"/>
      <c r="BY840" s="2106"/>
      <c r="BZ840" s="2106"/>
      <c r="CA840" s="2106"/>
      <c r="CB840" s="2106"/>
      <c r="CC840" s="2107"/>
      <c r="CD840" s="2129" t="s">
        <v>2511</v>
      </c>
    </row>
    <row r="841" spans="1:82" ht="21" customHeight="1" x14ac:dyDescent="0.2">
      <c r="A841" s="1028" t="s">
        <v>161</v>
      </c>
      <c r="B841" s="749" t="s">
        <v>2569</v>
      </c>
      <c r="C841" s="1079" t="s">
        <v>2941</v>
      </c>
      <c r="D841" s="460">
        <v>103</v>
      </c>
      <c r="E841" s="616" t="s">
        <v>2949</v>
      </c>
      <c r="F841" s="608" t="s">
        <v>2950</v>
      </c>
      <c r="G841" s="612">
        <v>1</v>
      </c>
      <c r="H841" s="612" t="s">
        <v>1</v>
      </c>
      <c r="I841" s="789">
        <v>1</v>
      </c>
      <c r="J841" s="454">
        <v>1</v>
      </c>
      <c r="K841" s="25"/>
      <c r="L841" s="790"/>
      <c r="M841" s="791"/>
      <c r="N841" s="791"/>
      <c r="O841" s="791"/>
      <c r="P841" s="791"/>
      <c r="Q841" s="791"/>
      <c r="R841" s="791"/>
      <c r="S841" s="791"/>
      <c r="T841" s="791"/>
      <c r="U841" s="792">
        <f t="shared" si="119"/>
        <v>0</v>
      </c>
      <c r="V841" s="791"/>
      <c r="W841" s="7"/>
      <c r="X841" s="7"/>
      <c r="Y841" s="7"/>
      <c r="Z841" s="7"/>
      <c r="AA841" s="7"/>
      <c r="AB841" s="7"/>
      <c r="AC841" s="7"/>
      <c r="AD841" s="7"/>
      <c r="AE841" s="7"/>
      <c r="AF841" s="7"/>
      <c r="AG841" s="1864"/>
      <c r="AH841" s="2094"/>
      <c r="AI841" s="1865"/>
      <c r="AJ841" s="1865"/>
      <c r="AK841" s="1865"/>
      <c r="AL841" s="1956"/>
      <c r="AM841" s="4057"/>
      <c r="AN841" s="4057"/>
      <c r="AO841" s="1865"/>
      <c r="AP841" s="1865"/>
      <c r="AQ841" s="2094"/>
      <c r="AR841" s="2095"/>
      <c r="AS841" s="2096"/>
      <c r="AT841" s="2432"/>
      <c r="AU841" s="2523"/>
      <c r="AV841" s="2452"/>
      <c r="AW841" s="1867"/>
      <c r="AX841" s="1867"/>
      <c r="AY841" s="2976"/>
      <c r="AZ841" s="1397"/>
      <c r="BA841" s="1397"/>
      <c r="BB841" s="1397"/>
      <c r="BC841" s="1830"/>
      <c r="BD841" s="1397"/>
      <c r="BE841" s="4171"/>
      <c r="BF841" s="4557"/>
      <c r="BG841" s="4650"/>
      <c r="BH841" s="4171"/>
      <c r="BI841" s="4557"/>
      <c r="BJ841" s="4513"/>
      <c r="BK841" s="4171"/>
      <c r="BL841" s="1876">
        <f t="shared" si="109"/>
        <v>0</v>
      </c>
      <c r="BM841" s="1877"/>
      <c r="BN841" s="1878"/>
      <c r="BO841" s="1878"/>
      <c r="BP841" s="1878"/>
      <c r="BQ841" s="1878"/>
      <c r="BR841" s="2106"/>
      <c r="BS841" s="2106"/>
      <c r="BT841" s="2106"/>
      <c r="BU841" s="2106"/>
      <c r="BV841" s="2106"/>
      <c r="BW841" s="2106"/>
      <c r="BX841" s="2106"/>
      <c r="BY841" s="2106"/>
      <c r="BZ841" s="2106"/>
      <c r="CA841" s="2106"/>
      <c r="CB841" s="2106"/>
      <c r="CC841" s="2107"/>
      <c r="CD841" s="2129" t="s">
        <v>2511</v>
      </c>
    </row>
    <row r="842" spans="1:82" ht="21" customHeight="1" x14ac:dyDescent="0.2">
      <c r="A842" s="1028" t="s">
        <v>161</v>
      </c>
      <c r="B842" s="749" t="s">
        <v>2569</v>
      </c>
      <c r="C842" s="1079" t="s">
        <v>2941</v>
      </c>
      <c r="D842" s="460">
        <v>103</v>
      </c>
      <c r="E842" s="616" t="s">
        <v>2949</v>
      </c>
      <c r="F842" s="608" t="s">
        <v>2950</v>
      </c>
      <c r="G842" s="612">
        <v>1</v>
      </c>
      <c r="H842" s="612" t="s">
        <v>1</v>
      </c>
      <c r="I842" s="789">
        <v>1</v>
      </c>
      <c r="J842" s="454">
        <v>1</v>
      </c>
      <c r="K842" s="25"/>
      <c r="L842" s="790"/>
      <c r="M842" s="791"/>
      <c r="N842" s="791"/>
      <c r="O842" s="791"/>
      <c r="P842" s="791"/>
      <c r="Q842" s="791"/>
      <c r="R842" s="791"/>
      <c r="S842" s="791"/>
      <c r="T842" s="791"/>
      <c r="U842" s="792">
        <f t="shared" si="119"/>
        <v>0</v>
      </c>
      <c r="V842" s="791"/>
      <c r="W842" s="7"/>
      <c r="X842" s="7"/>
      <c r="Y842" s="7"/>
      <c r="Z842" s="7"/>
      <c r="AA842" s="7"/>
      <c r="AB842" s="7"/>
      <c r="AC842" s="7"/>
      <c r="AD842" s="7"/>
      <c r="AE842" s="7"/>
      <c r="AF842" s="7"/>
      <c r="AG842" s="1864"/>
      <c r="AH842" s="2094"/>
      <c r="AI842" s="1865"/>
      <c r="AJ842" s="1865"/>
      <c r="AK842" s="1865"/>
      <c r="AL842" s="1956"/>
      <c r="AM842" s="4057"/>
      <c r="AN842" s="4057"/>
      <c r="AO842" s="1865"/>
      <c r="AP842" s="1865"/>
      <c r="AQ842" s="2094"/>
      <c r="AR842" s="2095"/>
      <c r="AS842" s="2096"/>
      <c r="AT842" s="2432"/>
      <c r="AU842" s="2523"/>
      <c r="AV842" s="2452"/>
      <c r="AW842" s="1867"/>
      <c r="AX842" s="1867"/>
      <c r="AY842" s="2976"/>
      <c r="AZ842" s="1397"/>
      <c r="BA842" s="1397"/>
      <c r="BB842" s="1397"/>
      <c r="BC842" s="1830"/>
      <c r="BD842" s="1397"/>
      <c r="BE842" s="4171"/>
      <c r="BF842" s="4557"/>
      <c r="BG842" s="4650"/>
      <c r="BH842" s="4171"/>
      <c r="BI842" s="4557"/>
      <c r="BJ842" s="4513"/>
      <c r="BK842" s="4171"/>
      <c r="BL842" s="1876">
        <f t="shared" si="109"/>
        <v>0</v>
      </c>
      <c r="BM842" s="1877"/>
      <c r="BN842" s="1878"/>
      <c r="BO842" s="1878"/>
      <c r="BP842" s="1878"/>
      <c r="BQ842" s="1878"/>
      <c r="BR842" s="2106"/>
      <c r="BS842" s="2106"/>
      <c r="BT842" s="2106"/>
      <c r="BU842" s="2106"/>
      <c r="BV842" s="2106"/>
      <c r="BW842" s="2106"/>
      <c r="BX842" s="2106"/>
      <c r="BY842" s="2106"/>
      <c r="BZ842" s="2106"/>
      <c r="CA842" s="2106"/>
      <c r="CB842" s="2106"/>
      <c r="CC842" s="2107"/>
      <c r="CD842" s="2129" t="s">
        <v>2511</v>
      </c>
    </row>
    <row r="843" spans="1:82" ht="21" customHeight="1" thickBot="1" x14ac:dyDescent="0.25">
      <c r="A843" s="1092" t="s">
        <v>161</v>
      </c>
      <c r="B843" s="1007" t="s">
        <v>2569</v>
      </c>
      <c r="C843" s="762" t="s">
        <v>2941</v>
      </c>
      <c r="D843" s="205">
        <v>103</v>
      </c>
      <c r="E843" s="637" t="s">
        <v>2949</v>
      </c>
      <c r="F843" s="621" t="s">
        <v>2950</v>
      </c>
      <c r="G843" s="614">
        <v>1</v>
      </c>
      <c r="H843" s="614" t="s">
        <v>1</v>
      </c>
      <c r="I843" s="1001">
        <v>1</v>
      </c>
      <c r="J843" s="491">
        <v>1</v>
      </c>
      <c r="K843" s="806"/>
      <c r="L843" s="817"/>
      <c r="M843" s="770"/>
      <c r="N843" s="770"/>
      <c r="O843" s="770"/>
      <c r="P843" s="770"/>
      <c r="Q843" s="770"/>
      <c r="R843" s="770"/>
      <c r="S843" s="770"/>
      <c r="T843" s="770"/>
      <c r="U843" s="771">
        <f t="shared" si="119"/>
        <v>0</v>
      </c>
      <c r="V843" s="770"/>
      <c r="W843" s="70"/>
      <c r="X843" s="70"/>
      <c r="Y843" s="70"/>
      <c r="Z843" s="70"/>
      <c r="AA843" s="70"/>
      <c r="AB843" s="70"/>
      <c r="AC843" s="70"/>
      <c r="AD843" s="70"/>
      <c r="AE843" s="70"/>
      <c r="AF843" s="70"/>
      <c r="AG843" s="2222"/>
      <c r="AH843" s="2660"/>
      <c r="AI843" s="2602"/>
      <c r="AJ843" s="2602"/>
      <c r="AK843" s="2602"/>
      <c r="AL843" s="2223"/>
      <c r="AM843" s="4079"/>
      <c r="AN843" s="4079"/>
      <c r="AO843" s="2602"/>
      <c r="AP843" s="2602"/>
      <c r="AQ843" s="2660"/>
      <c r="AR843" s="5118"/>
      <c r="AS843" s="5119"/>
      <c r="AT843" s="1828"/>
      <c r="AU843" s="2597"/>
      <c r="AV843" s="4400"/>
      <c r="AW843" s="2598"/>
      <c r="AX843" s="2598"/>
      <c r="AY843" s="4397"/>
      <c r="AZ843" s="2227"/>
      <c r="BA843" s="2227"/>
      <c r="BB843" s="2227"/>
      <c r="BC843" s="2958"/>
      <c r="BD843" s="2227"/>
      <c r="BE843" s="4206"/>
      <c r="BF843" s="4570"/>
      <c r="BG843" s="5120"/>
      <c r="BH843" s="4206"/>
      <c r="BI843" s="4570"/>
      <c r="BJ843" s="4369"/>
      <c r="BK843" s="4206"/>
      <c r="BL843" s="2307">
        <f t="shared" si="109"/>
        <v>0</v>
      </c>
      <c r="BM843" s="2319"/>
      <c r="BN843" s="1878"/>
      <c r="BO843" s="1878"/>
      <c r="BP843" s="1878"/>
      <c r="BQ843" s="1878"/>
      <c r="BR843" s="2135"/>
      <c r="BS843" s="2135"/>
      <c r="BT843" s="2135"/>
      <c r="BU843" s="2135"/>
      <c r="BV843" s="2135"/>
      <c r="BW843" s="2135"/>
      <c r="BX843" s="2135"/>
      <c r="BY843" s="2135"/>
      <c r="BZ843" s="2135"/>
      <c r="CA843" s="2135"/>
      <c r="CB843" s="2135"/>
      <c r="CC843" s="2136"/>
      <c r="CD843" s="2320" t="s">
        <v>2511</v>
      </c>
    </row>
    <row r="844" spans="1:82" ht="21" customHeight="1" thickBot="1" x14ac:dyDescent="0.25">
      <c r="A844" s="59" t="s">
        <v>161</v>
      </c>
      <c r="B844" s="71" t="s">
        <v>2569</v>
      </c>
      <c r="C844" s="72" t="s">
        <v>2941</v>
      </c>
      <c r="D844" s="163">
        <v>104</v>
      </c>
      <c r="E844" s="47" t="s">
        <v>2952</v>
      </c>
      <c r="F844" s="67" t="s">
        <v>2953</v>
      </c>
      <c r="G844" s="49">
        <v>547</v>
      </c>
      <c r="H844" s="49" t="s">
        <v>1</v>
      </c>
      <c r="I844" s="939">
        <v>650</v>
      </c>
      <c r="J844" s="493">
        <v>650</v>
      </c>
      <c r="K844" s="1077"/>
      <c r="L844" s="744">
        <f>+M844+N844+O844+P844+Q844+R844+S844+T844</f>
        <v>11000000</v>
      </c>
      <c r="M844" s="455">
        <v>11000000</v>
      </c>
      <c r="N844" s="455"/>
      <c r="O844" s="455"/>
      <c r="P844" s="746"/>
      <c r="Q844" s="746"/>
      <c r="R844" s="746"/>
      <c r="S844" s="746"/>
      <c r="T844" s="746"/>
      <c r="U844" s="747">
        <f t="shared" si="119"/>
        <v>11000000</v>
      </c>
      <c r="V844" s="1021">
        <v>11000000</v>
      </c>
      <c r="W844" s="52"/>
      <c r="X844" s="52"/>
      <c r="Y844" s="52"/>
      <c r="Z844" s="52"/>
      <c r="AA844" s="52"/>
      <c r="AB844" s="52"/>
      <c r="AC844" s="52"/>
      <c r="AD844" s="52"/>
      <c r="AE844" s="52"/>
      <c r="AF844" s="52"/>
      <c r="AG844" s="1520"/>
      <c r="AH844" s="4638" t="s">
        <v>2954</v>
      </c>
      <c r="AI844" s="4639" t="s">
        <v>2809</v>
      </c>
      <c r="AJ844" s="4639"/>
      <c r="AK844" s="4639"/>
      <c r="AL844" s="1520" t="s">
        <v>1558</v>
      </c>
      <c r="AM844" s="4640">
        <v>11000000</v>
      </c>
      <c r="AN844" s="4640">
        <v>11000000</v>
      </c>
      <c r="AO844" s="1520" t="s">
        <v>250</v>
      </c>
      <c r="AP844" s="4639"/>
      <c r="AQ844" s="4638" t="s">
        <v>2946</v>
      </c>
      <c r="AR844" s="4641">
        <v>2201140105</v>
      </c>
      <c r="AS844" s="4642" t="s">
        <v>5890</v>
      </c>
      <c r="AT844" s="4643" t="s">
        <v>2955</v>
      </c>
      <c r="AU844" s="4644">
        <v>100</v>
      </c>
      <c r="AV844" s="4682">
        <v>100</v>
      </c>
      <c r="AW844" s="5121" t="s">
        <v>2809</v>
      </c>
      <c r="AX844" s="4645" t="s">
        <v>2809</v>
      </c>
      <c r="AY844" s="4683">
        <v>14000000</v>
      </c>
      <c r="AZ844" s="4646"/>
      <c r="BA844" s="1527" t="s">
        <v>2956</v>
      </c>
      <c r="BB844" s="1527" t="s">
        <v>2957</v>
      </c>
      <c r="BC844" s="3082" t="s">
        <v>2954</v>
      </c>
      <c r="BD844" s="1527" t="s">
        <v>2958</v>
      </c>
      <c r="BE844" s="5059">
        <v>42794</v>
      </c>
      <c r="BF844" s="4640">
        <v>11000000</v>
      </c>
      <c r="BG844" s="4648">
        <v>2017000340</v>
      </c>
      <c r="BH844" s="5059">
        <v>42794</v>
      </c>
      <c r="BI844" s="4640">
        <v>11000000</v>
      </c>
      <c r="BJ844" s="4647" t="s">
        <v>2809</v>
      </c>
      <c r="BK844" s="4639" t="s">
        <v>2809</v>
      </c>
      <c r="BL844" s="1859">
        <f t="shared" si="109"/>
        <v>0</v>
      </c>
      <c r="BM844" s="2014">
        <f>L844-(BI844+BI845+BI846+BI847+BI848+BI849)</f>
        <v>-3000000</v>
      </c>
      <c r="BN844" s="1902"/>
      <c r="BO844" s="1878"/>
      <c r="BP844" s="1878"/>
      <c r="BQ844" s="1915"/>
      <c r="BR844" s="2045"/>
      <c r="BS844" s="1861"/>
      <c r="BT844" s="1861"/>
      <c r="BU844" s="1861"/>
      <c r="BV844" s="1861"/>
      <c r="BW844" s="1861"/>
      <c r="BX844" s="1861"/>
      <c r="BY844" s="1861"/>
      <c r="BZ844" s="1861"/>
      <c r="CA844" s="1861"/>
      <c r="CB844" s="1861"/>
      <c r="CC844" s="1862"/>
      <c r="CD844" s="1863" t="s">
        <v>2511</v>
      </c>
    </row>
    <row r="845" spans="1:82" ht="21" customHeight="1" thickBot="1" x14ac:dyDescent="0.25">
      <c r="A845" s="62" t="s">
        <v>161</v>
      </c>
      <c r="B845" s="749" t="s">
        <v>2569</v>
      </c>
      <c r="C845" s="1079" t="s">
        <v>2941</v>
      </c>
      <c r="D845" s="460">
        <v>104</v>
      </c>
      <c r="E845" s="575" t="s">
        <v>2952</v>
      </c>
      <c r="F845" s="608" t="s">
        <v>2953</v>
      </c>
      <c r="G845" s="576">
        <v>547</v>
      </c>
      <c r="H845" s="576" t="s">
        <v>1</v>
      </c>
      <c r="I845" s="941">
        <v>650</v>
      </c>
      <c r="J845" s="454">
        <v>650</v>
      </c>
      <c r="K845" s="25"/>
      <c r="L845" s="790"/>
      <c r="M845" s="791"/>
      <c r="N845" s="791"/>
      <c r="O845" s="791"/>
      <c r="P845" s="791"/>
      <c r="Q845" s="791"/>
      <c r="R845" s="791"/>
      <c r="S845" s="791"/>
      <c r="T845" s="791"/>
      <c r="U845" s="792">
        <f t="shared" si="119"/>
        <v>0</v>
      </c>
      <c r="V845" s="791"/>
      <c r="W845" s="7"/>
      <c r="X845" s="7"/>
      <c r="Y845" s="7"/>
      <c r="Z845" s="7"/>
      <c r="AA845" s="7"/>
      <c r="AB845" s="7"/>
      <c r="AC845" s="7"/>
      <c r="AD845" s="7"/>
      <c r="AE845" s="7"/>
      <c r="AF845" s="7"/>
      <c r="AG845" s="2549"/>
      <c r="AH845" s="4685" t="s">
        <v>5893</v>
      </c>
      <c r="AI845" s="4686"/>
      <c r="AJ845" s="4686"/>
      <c r="AK845" s="4686"/>
      <c r="AL845" s="2512"/>
      <c r="AM845" s="4687">
        <v>3000000</v>
      </c>
      <c r="AN845" s="4687">
        <v>3000000</v>
      </c>
      <c r="AO845" s="4686"/>
      <c r="AP845" s="4686"/>
      <c r="AQ845" s="4685"/>
      <c r="AR845" s="4689"/>
      <c r="AS845" s="4642"/>
      <c r="AT845" s="4643"/>
      <c r="AU845" s="4644"/>
      <c r="AV845" s="4682"/>
      <c r="AW845" s="4645"/>
      <c r="AX845" s="4645"/>
      <c r="AY845" s="4683"/>
      <c r="AZ845" s="4690"/>
      <c r="BA845" s="2511"/>
      <c r="BB845" s="2511"/>
      <c r="BC845" s="4691"/>
      <c r="BD845" s="2511"/>
      <c r="BE845" s="4686"/>
      <c r="BF845" s="4687">
        <v>3000000</v>
      </c>
      <c r="BG845" s="4693"/>
      <c r="BH845" s="4686"/>
      <c r="BI845" s="4687">
        <v>3000000</v>
      </c>
      <c r="BJ845" s="4692"/>
      <c r="BK845" s="4686"/>
      <c r="BL845" s="1876">
        <f t="shared" si="109"/>
        <v>0</v>
      </c>
      <c r="BM845" s="2104"/>
      <c r="BN845" s="1902"/>
      <c r="BO845" s="1878"/>
      <c r="BP845" s="1878"/>
      <c r="BQ845" s="1915"/>
      <c r="BR845" s="2105"/>
      <c r="BS845" s="2106"/>
      <c r="BT845" s="2106"/>
      <c r="BU845" s="2106"/>
      <c r="BV845" s="2106"/>
      <c r="BW845" s="2106"/>
      <c r="BX845" s="2106"/>
      <c r="BY845" s="2106"/>
      <c r="BZ845" s="2106"/>
      <c r="CA845" s="2106"/>
      <c r="CB845" s="2106"/>
      <c r="CC845" s="2107"/>
      <c r="CD845" s="2108" t="s">
        <v>2511</v>
      </c>
    </row>
    <row r="846" spans="1:82" ht="21" customHeight="1" x14ac:dyDescent="0.2">
      <c r="A846" s="62" t="s">
        <v>161</v>
      </c>
      <c r="B846" s="749" t="s">
        <v>2569</v>
      </c>
      <c r="C846" s="1079" t="s">
        <v>2941</v>
      </c>
      <c r="D846" s="460">
        <v>104</v>
      </c>
      <c r="E846" s="575" t="s">
        <v>2952</v>
      </c>
      <c r="F846" s="608" t="s">
        <v>2953</v>
      </c>
      <c r="G846" s="576">
        <v>547</v>
      </c>
      <c r="H846" s="576" t="s">
        <v>1</v>
      </c>
      <c r="I846" s="941">
        <v>650</v>
      </c>
      <c r="J846" s="454">
        <v>650</v>
      </c>
      <c r="K846" s="25"/>
      <c r="L846" s="790"/>
      <c r="M846" s="791"/>
      <c r="N846" s="791"/>
      <c r="O846" s="791"/>
      <c r="P846" s="791"/>
      <c r="Q846" s="791"/>
      <c r="R846" s="791"/>
      <c r="S846" s="791"/>
      <c r="T846" s="791"/>
      <c r="U846" s="792">
        <f t="shared" si="119"/>
        <v>0</v>
      </c>
      <c r="V846" s="791"/>
      <c r="W846" s="7"/>
      <c r="X846" s="7"/>
      <c r="Y846" s="7"/>
      <c r="Z846" s="7"/>
      <c r="AA846" s="7"/>
      <c r="AB846" s="7"/>
      <c r="AC846" s="7"/>
      <c r="AD846" s="7"/>
      <c r="AE846" s="7"/>
      <c r="AF846" s="7"/>
      <c r="AG846" s="1864"/>
      <c r="AH846" s="2094"/>
      <c r="AI846" s="1865"/>
      <c r="AJ846" s="1865"/>
      <c r="AK846" s="1865"/>
      <c r="AL846" s="1956"/>
      <c r="AM846" s="4057"/>
      <c r="AN846" s="4057"/>
      <c r="AO846" s="1865"/>
      <c r="AP846" s="1865"/>
      <c r="AQ846" s="2094"/>
      <c r="AR846" s="2095"/>
      <c r="AS846" s="2096"/>
      <c r="AT846" s="2432"/>
      <c r="AU846" s="2523"/>
      <c r="AV846" s="2452"/>
      <c r="AW846" s="1867"/>
      <c r="AX846" s="1867"/>
      <c r="AY846" s="2976"/>
      <c r="AZ846" s="1397"/>
      <c r="BA846" s="1397"/>
      <c r="BB846" s="1397"/>
      <c r="BC846" s="1830"/>
      <c r="BD846" s="1397"/>
      <c r="BE846" s="4171"/>
      <c r="BF846" s="4557"/>
      <c r="BG846" s="4650"/>
      <c r="BH846" s="4171"/>
      <c r="BI846" s="4557"/>
      <c r="BJ846" s="4513"/>
      <c r="BK846" s="4171"/>
      <c r="BL846" s="1876">
        <f t="shared" si="109"/>
        <v>0</v>
      </c>
      <c r="BM846" s="2104"/>
      <c r="BN846" s="1902"/>
      <c r="BO846" s="1878"/>
      <c r="BP846" s="1878"/>
      <c r="BQ846" s="1915"/>
      <c r="BR846" s="2105"/>
      <c r="BS846" s="2106"/>
      <c r="BT846" s="2106"/>
      <c r="BU846" s="2106"/>
      <c r="BV846" s="2106"/>
      <c r="BW846" s="2106"/>
      <c r="BX846" s="2106"/>
      <c r="BY846" s="2106"/>
      <c r="BZ846" s="2106"/>
      <c r="CA846" s="2106"/>
      <c r="CB846" s="2106"/>
      <c r="CC846" s="2107"/>
      <c r="CD846" s="2108" t="s">
        <v>2511</v>
      </c>
    </row>
    <row r="847" spans="1:82" ht="21" customHeight="1" x14ac:dyDescent="0.2">
      <c r="A847" s="62" t="s">
        <v>161</v>
      </c>
      <c r="B847" s="749" t="s">
        <v>2569</v>
      </c>
      <c r="C847" s="1079" t="s">
        <v>2941</v>
      </c>
      <c r="D847" s="460">
        <v>104</v>
      </c>
      <c r="E847" s="575" t="s">
        <v>2952</v>
      </c>
      <c r="F847" s="608" t="s">
        <v>2953</v>
      </c>
      <c r="G847" s="576">
        <v>547</v>
      </c>
      <c r="H847" s="576" t="s">
        <v>1</v>
      </c>
      <c r="I847" s="941">
        <v>650</v>
      </c>
      <c r="J847" s="454">
        <v>650</v>
      </c>
      <c r="K847" s="25"/>
      <c r="L847" s="790"/>
      <c r="M847" s="791"/>
      <c r="N847" s="791"/>
      <c r="O847" s="791"/>
      <c r="P847" s="791"/>
      <c r="Q847" s="791"/>
      <c r="R847" s="791"/>
      <c r="S847" s="791"/>
      <c r="T847" s="791"/>
      <c r="U847" s="792">
        <f t="shared" si="119"/>
        <v>0</v>
      </c>
      <c r="V847" s="791"/>
      <c r="W847" s="7"/>
      <c r="X847" s="7"/>
      <c r="Y847" s="7"/>
      <c r="Z847" s="7"/>
      <c r="AA847" s="7"/>
      <c r="AB847" s="7"/>
      <c r="AC847" s="7"/>
      <c r="AD847" s="7"/>
      <c r="AE847" s="7"/>
      <c r="AF847" s="7"/>
      <c r="AG847" s="1864"/>
      <c r="AH847" s="2094"/>
      <c r="AI847" s="1865"/>
      <c r="AJ847" s="1865"/>
      <c r="AK847" s="1865"/>
      <c r="AL847" s="1956"/>
      <c r="AM847" s="4057"/>
      <c r="AN847" s="4057"/>
      <c r="AO847" s="1865"/>
      <c r="AP847" s="1865"/>
      <c r="AQ847" s="2094"/>
      <c r="AR847" s="2095"/>
      <c r="AS847" s="2096"/>
      <c r="AT847" s="2432"/>
      <c r="AU847" s="2523"/>
      <c r="AV847" s="2452"/>
      <c r="AW847" s="1867"/>
      <c r="AX847" s="1867"/>
      <c r="AY847" s="2976"/>
      <c r="AZ847" s="1397"/>
      <c r="BA847" s="1397"/>
      <c r="BB847" s="1397"/>
      <c r="BC847" s="1830"/>
      <c r="BD847" s="1397"/>
      <c r="BE847" s="4171"/>
      <c r="BF847" s="4557"/>
      <c r="BG847" s="4650"/>
      <c r="BH847" s="4171"/>
      <c r="BI847" s="4557"/>
      <c r="BJ847" s="4513"/>
      <c r="BK847" s="4171"/>
      <c r="BL847" s="1876">
        <f t="shared" si="109"/>
        <v>0</v>
      </c>
      <c r="BM847" s="2104"/>
      <c r="BN847" s="1902"/>
      <c r="BO847" s="1878"/>
      <c r="BP847" s="1878"/>
      <c r="BQ847" s="1915"/>
      <c r="BR847" s="2105"/>
      <c r="BS847" s="2106"/>
      <c r="BT847" s="2106"/>
      <c r="BU847" s="2106"/>
      <c r="BV847" s="2106"/>
      <c r="BW847" s="2106"/>
      <c r="BX847" s="2106"/>
      <c r="BY847" s="2106"/>
      <c r="BZ847" s="2106"/>
      <c r="CA847" s="2106"/>
      <c r="CB847" s="2106"/>
      <c r="CC847" s="2107"/>
      <c r="CD847" s="2108" t="s">
        <v>2511</v>
      </c>
    </row>
    <row r="848" spans="1:82" ht="21" customHeight="1" x14ac:dyDescent="0.2">
      <c r="A848" s="62" t="s">
        <v>161</v>
      </c>
      <c r="B848" s="749" t="s">
        <v>2569</v>
      </c>
      <c r="C848" s="1079" t="s">
        <v>2941</v>
      </c>
      <c r="D848" s="460">
        <v>104</v>
      </c>
      <c r="E848" s="575" t="s">
        <v>2952</v>
      </c>
      <c r="F848" s="608" t="s">
        <v>2953</v>
      </c>
      <c r="G848" s="576">
        <v>547</v>
      </c>
      <c r="H848" s="576" t="s">
        <v>1</v>
      </c>
      <c r="I848" s="941">
        <v>650</v>
      </c>
      <c r="J848" s="454">
        <v>650</v>
      </c>
      <c r="K848" s="25"/>
      <c r="L848" s="790"/>
      <c r="M848" s="791"/>
      <c r="N848" s="791"/>
      <c r="O848" s="791"/>
      <c r="P848" s="791"/>
      <c r="Q848" s="791"/>
      <c r="R848" s="791"/>
      <c r="S848" s="791"/>
      <c r="T848" s="791"/>
      <c r="U848" s="792">
        <f t="shared" si="119"/>
        <v>0</v>
      </c>
      <c r="V848" s="791"/>
      <c r="W848" s="7"/>
      <c r="X848" s="7"/>
      <c r="Y848" s="7"/>
      <c r="Z848" s="7"/>
      <c r="AA848" s="7"/>
      <c r="AB848" s="7"/>
      <c r="AC848" s="7"/>
      <c r="AD848" s="7"/>
      <c r="AE848" s="7"/>
      <c r="AF848" s="7"/>
      <c r="AG848" s="1864"/>
      <c r="AH848" s="2094"/>
      <c r="AI848" s="1865"/>
      <c r="AJ848" s="1865"/>
      <c r="AK848" s="1865"/>
      <c r="AL848" s="1956"/>
      <c r="AM848" s="4057"/>
      <c r="AN848" s="4057"/>
      <c r="AO848" s="1865"/>
      <c r="AP848" s="1865"/>
      <c r="AQ848" s="2094"/>
      <c r="AR848" s="2095"/>
      <c r="AS848" s="2096"/>
      <c r="AT848" s="2432"/>
      <c r="AU848" s="2523"/>
      <c r="AV848" s="2452"/>
      <c r="AW848" s="1867"/>
      <c r="AX848" s="1867"/>
      <c r="AY848" s="2976"/>
      <c r="AZ848" s="1397"/>
      <c r="BA848" s="1397"/>
      <c r="BB848" s="1397"/>
      <c r="BC848" s="1830"/>
      <c r="BD848" s="1397"/>
      <c r="BE848" s="4171"/>
      <c r="BF848" s="4557"/>
      <c r="BG848" s="4650"/>
      <c r="BH848" s="4171"/>
      <c r="BI848" s="4557"/>
      <c r="BJ848" s="4513"/>
      <c r="BK848" s="4171"/>
      <c r="BL848" s="1876">
        <f t="shared" si="109"/>
        <v>0</v>
      </c>
      <c r="BM848" s="2104"/>
      <c r="BN848" s="1902"/>
      <c r="BO848" s="1878"/>
      <c r="BP848" s="1878"/>
      <c r="BQ848" s="1915"/>
      <c r="BR848" s="2105"/>
      <c r="BS848" s="2106"/>
      <c r="BT848" s="2106"/>
      <c r="BU848" s="2106"/>
      <c r="BV848" s="2106"/>
      <c r="BW848" s="2106"/>
      <c r="BX848" s="2106"/>
      <c r="BY848" s="2106"/>
      <c r="BZ848" s="2106"/>
      <c r="CA848" s="2106"/>
      <c r="CB848" s="2106"/>
      <c r="CC848" s="2107"/>
      <c r="CD848" s="2108" t="s">
        <v>2511</v>
      </c>
    </row>
    <row r="849" spans="1:82" ht="21" customHeight="1" thickBot="1" x14ac:dyDescent="0.25">
      <c r="A849" s="63" t="s">
        <v>161</v>
      </c>
      <c r="B849" s="755" t="s">
        <v>2569</v>
      </c>
      <c r="C849" s="1080" t="s">
        <v>2941</v>
      </c>
      <c r="D849" s="431">
        <v>104</v>
      </c>
      <c r="E849" s="581" t="s">
        <v>2952</v>
      </c>
      <c r="F849" s="609" t="s">
        <v>2953</v>
      </c>
      <c r="G849" s="582">
        <v>547</v>
      </c>
      <c r="H849" s="582" t="s">
        <v>1</v>
      </c>
      <c r="I849" s="943">
        <v>650</v>
      </c>
      <c r="J849" s="496">
        <v>650</v>
      </c>
      <c r="K849" s="56"/>
      <c r="L849" s="822"/>
      <c r="M849" s="851"/>
      <c r="N849" s="851"/>
      <c r="O849" s="851"/>
      <c r="P849" s="851"/>
      <c r="Q849" s="851"/>
      <c r="R849" s="851"/>
      <c r="S849" s="851"/>
      <c r="T849" s="851"/>
      <c r="U849" s="823">
        <f t="shared" si="119"/>
        <v>0</v>
      </c>
      <c r="V849" s="851"/>
      <c r="W849" s="58"/>
      <c r="X849" s="58"/>
      <c r="Y849" s="58"/>
      <c r="Z849" s="58"/>
      <c r="AA849" s="58"/>
      <c r="AB849" s="58"/>
      <c r="AC849" s="58"/>
      <c r="AD849" s="58"/>
      <c r="AE849" s="58"/>
      <c r="AF849" s="58"/>
      <c r="AG849" s="1881"/>
      <c r="AH849" s="2109"/>
      <c r="AI849" s="1882"/>
      <c r="AJ849" s="1882"/>
      <c r="AK849" s="1882"/>
      <c r="AL849" s="1959"/>
      <c r="AM849" s="4058"/>
      <c r="AN849" s="4058"/>
      <c r="AO849" s="1882"/>
      <c r="AP849" s="1882"/>
      <c r="AQ849" s="2109"/>
      <c r="AR849" s="2110"/>
      <c r="AS849" s="2111"/>
      <c r="AT849" s="2525"/>
      <c r="AU849" s="2526"/>
      <c r="AV849" s="4192"/>
      <c r="AW849" s="1884"/>
      <c r="AX849" s="1884"/>
      <c r="AY849" s="2973"/>
      <c r="AZ849" s="1963"/>
      <c r="BA849" s="1963"/>
      <c r="BB849" s="1963"/>
      <c r="BC849" s="4651"/>
      <c r="BD849" s="1963"/>
      <c r="BE849" s="4195"/>
      <c r="BF849" s="4652"/>
      <c r="BG849" s="4653"/>
      <c r="BH849" s="4195"/>
      <c r="BI849" s="4652"/>
      <c r="BJ849" s="4654"/>
      <c r="BK849" s="4195"/>
      <c r="BL849" s="1894">
        <f t="shared" si="109"/>
        <v>0</v>
      </c>
      <c r="BM849" s="2119"/>
      <c r="BN849" s="1902"/>
      <c r="BO849" s="1878"/>
      <c r="BP849" s="1878"/>
      <c r="BQ849" s="1915"/>
      <c r="BR849" s="2120"/>
      <c r="BS849" s="1913"/>
      <c r="BT849" s="1913"/>
      <c r="BU849" s="1913"/>
      <c r="BV849" s="1913"/>
      <c r="BW849" s="1913"/>
      <c r="BX849" s="1913"/>
      <c r="BY849" s="1913"/>
      <c r="BZ849" s="1913"/>
      <c r="CA849" s="1913"/>
      <c r="CB849" s="1913"/>
      <c r="CC849" s="2121"/>
      <c r="CD849" s="2122" t="s">
        <v>2511</v>
      </c>
    </row>
    <row r="850" spans="1:82" ht="21" customHeight="1" x14ac:dyDescent="0.2">
      <c r="A850" s="59" t="s">
        <v>161</v>
      </c>
      <c r="B850" s="71" t="s">
        <v>2569</v>
      </c>
      <c r="C850" s="72" t="s">
        <v>2941</v>
      </c>
      <c r="D850" s="163">
        <v>105</v>
      </c>
      <c r="E850" s="615" t="s">
        <v>2959</v>
      </c>
      <c r="F850" s="67" t="s">
        <v>2960</v>
      </c>
      <c r="G850" s="69">
        <v>11</v>
      </c>
      <c r="H850" s="69" t="s">
        <v>1</v>
      </c>
      <c r="I850" s="786">
        <v>14</v>
      </c>
      <c r="J850" s="493">
        <v>14</v>
      </c>
      <c r="K850" s="1077"/>
      <c r="L850" s="744">
        <f>+M850+N850+O850+P850+Q850+R850+S850+T850</f>
        <v>230402000</v>
      </c>
      <c r="M850" s="455">
        <v>230402000</v>
      </c>
      <c r="N850" s="455"/>
      <c r="O850" s="455"/>
      <c r="P850" s="455"/>
      <c r="Q850" s="746"/>
      <c r="R850" s="746"/>
      <c r="S850" s="746"/>
      <c r="T850" s="746"/>
      <c r="U850" s="747">
        <f t="shared" si="119"/>
        <v>230401333</v>
      </c>
      <c r="V850" s="495">
        <v>230401333</v>
      </c>
      <c r="W850" s="52"/>
      <c r="X850" s="52"/>
      <c r="Y850" s="52"/>
      <c r="Z850" s="52"/>
      <c r="AA850" s="52"/>
      <c r="AB850" s="52"/>
      <c r="AC850" s="52"/>
      <c r="AD850" s="52"/>
      <c r="AE850" s="52"/>
      <c r="AF850" s="52"/>
      <c r="AG850" s="1520">
        <v>80111600</v>
      </c>
      <c r="AH850" s="4638" t="s">
        <v>2961</v>
      </c>
      <c r="AI850" s="4639" t="s">
        <v>2962</v>
      </c>
      <c r="AJ850" s="4639" t="s">
        <v>2963</v>
      </c>
      <c r="AK850" s="4639"/>
      <c r="AL850" s="1520" t="s">
        <v>1558</v>
      </c>
      <c r="AM850" s="4640">
        <v>18438000</v>
      </c>
      <c r="AN850" s="4640">
        <v>18438000</v>
      </c>
      <c r="AO850" s="1520" t="s">
        <v>250</v>
      </c>
      <c r="AP850" s="4639"/>
      <c r="AQ850" s="4638" t="s">
        <v>2946</v>
      </c>
      <c r="AR850" s="4641">
        <v>2201140110</v>
      </c>
      <c r="AS850" s="5016" t="s">
        <v>5891</v>
      </c>
      <c r="AT850" s="1520" t="s">
        <v>5892</v>
      </c>
      <c r="AU850" s="2464">
        <v>1</v>
      </c>
      <c r="AV850" s="5017">
        <v>1</v>
      </c>
      <c r="AW850" s="1527" t="s">
        <v>2962</v>
      </c>
      <c r="AX850" s="1527" t="s">
        <v>2717</v>
      </c>
      <c r="AY850" s="5018">
        <v>230402000</v>
      </c>
      <c r="AZ850" s="4646" t="s">
        <v>2964</v>
      </c>
      <c r="BA850" s="1527" t="s">
        <v>819</v>
      </c>
      <c r="BB850" s="5057" t="s">
        <v>2965</v>
      </c>
      <c r="BC850" s="5122" t="s">
        <v>2966</v>
      </c>
      <c r="BD850" s="1527" t="s">
        <v>2967</v>
      </c>
      <c r="BE850" s="5059">
        <v>42767</v>
      </c>
      <c r="BF850" s="4640">
        <v>18438000</v>
      </c>
      <c r="BG850" s="4648">
        <v>2017000144</v>
      </c>
      <c r="BH850" s="5059">
        <v>42767</v>
      </c>
      <c r="BI850" s="4640">
        <v>18438000</v>
      </c>
      <c r="BJ850" s="4647" t="s">
        <v>2962</v>
      </c>
      <c r="BK850" s="4639" t="s">
        <v>2717</v>
      </c>
      <c r="BL850" s="1859">
        <f t="shared" si="109"/>
        <v>0</v>
      </c>
      <c r="BM850" s="2014">
        <f>L850-(BI850+BI851+BI852+BI853+BI854+BI855)</f>
        <v>117312000</v>
      </c>
      <c r="BN850" s="1902"/>
      <c r="BO850" s="1878"/>
      <c r="BP850" s="1878"/>
      <c r="BQ850" s="1915"/>
      <c r="BR850" s="2045"/>
      <c r="BS850" s="1861"/>
      <c r="BT850" s="1861"/>
      <c r="BU850" s="1861"/>
      <c r="BV850" s="1861"/>
      <c r="BW850" s="1861"/>
      <c r="BX850" s="1861"/>
      <c r="BY850" s="1861"/>
      <c r="BZ850" s="1861"/>
      <c r="CA850" s="1861"/>
      <c r="CB850" s="1861"/>
      <c r="CC850" s="1862"/>
      <c r="CD850" s="1863" t="s">
        <v>2511</v>
      </c>
    </row>
    <row r="851" spans="1:82" ht="21" customHeight="1" x14ac:dyDescent="0.2">
      <c r="A851" s="62" t="s">
        <v>161</v>
      </c>
      <c r="B851" s="749" t="s">
        <v>2569</v>
      </c>
      <c r="C851" s="1079" t="s">
        <v>2941</v>
      </c>
      <c r="D851" s="460">
        <v>105</v>
      </c>
      <c r="E851" s="616" t="s">
        <v>2959</v>
      </c>
      <c r="F851" s="608" t="s">
        <v>2960</v>
      </c>
      <c r="G851" s="612">
        <v>11</v>
      </c>
      <c r="H851" s="612" t="s">
        <v>1</v>
      </c>
      <c r="I851" s="789">
        <v>14</v>
      </c>
      <c r="J851" s="454">
        <v>14</v>
      </c>
      <c r="K851" s="25"/>
      <c r="L851" s="790"/>
      <c r="M851" s="791"/>
      <c r="N851" s="791"/>
      <c r="O851" s="791"/>
      <c r="P851" s="791"/>
      <c r="Q851" s="791"/>
      <c r="R851" s="791"/>
      <c r="S851" s="791"/>
      <c r="T851" s="791"/>
      <c r="U851" s="792">
        <f t="shared" si="119"/>
        <v>0</v>
      </c>
      <c r="V851" s="791"/>
      <c r="W851" s="7"/>
      <c r="X851" s="7"/>
      <c r="Y851" s="7"/>
      <c r="Z851" s="7"/>
      <c r="AA851" s="7"/>
      <c r="AB851" s="7"/>
      <c r="AC851" s="7"/>
      <c r="AD851" s="7"/>
      <c r="AE851" s="7"/>
      <c r="AF851" s="7"/>
      <c r="AG851" s="2795">
        <v>80111600</v>
      </c>
      <c r="AH851" s="4685" t="s">
        <v>2968</v>
      </c>
      <c r="AI851" s="3016" t="s">
        <v>2962</v>
      </c>
      <c r="AJ851" s="3016" t="s">
        <v>2963</v>
      </c>
      <c r="AK851" s="4686"/>
      <c r="AL851" s="2795" t="s">
        <v>1558</v>
      </c>
      <c r="AM851" s="4687">
        <v>18438000</v>
      </c>
      <c r="AN851" s="4687">
        <v>18438000</v>
      </c>
      <c r="AO851" s="2795" t="s">
        <v>250</v>
      </c>
      <c r="AP851" s="4686"/>
      <c r="AQ851" s="4688" t="s">
        <v>2946</v>
      </c>
      <c r="AR851" s="5076">
        <v>2201140110</v>
      </c>
      <c r="AS851" s="5077"/>
      <c r="AT851" s="2512"/>
      <c r="AU851" s="2477"/>
      <c r="AV851" s="5078"/>
      <c r="AW851" s="2511" t="s">
        <v>2962</v>
      </c>
      <c r="AX851" s="2511" t="s">
        <v>2717</v>
      </c>
      <c r="AY851" s="5079"/>
      <c r="AZ851" s="4690" t="s">
        <v>2969</v>
      </c>
      <c r="BA851" s="5021" t="s">
        <v>819</v>
      </c>
      <c r="BB851" s="5060" t="s">
        <v>2970</v>
      </c>
      <c r="BC851" s="5123" t="s">
        <v>2971</v>
      </c>
      <c r="BD851" s="2511" t="s">
        <v>2972</v>
      </c>
      <c r="BE851" s="5062">
        <v>42767</v>
      </c>
      <c r="BF851" s="4687">
        <v>18438000</v>
      </c>
      <c r="BG851" s="4693">
        <v>2017000145</v>
      </c>
      <c r="BH851" s="5062">
        <v>42767</v>
      </c>
      <c r="BI851" s="4687">
        <v>18438000</v>
      </c>
      <c r="BJ851" s="4692" t="s">
        <v>2962</v>
      </c>
      <c r="BK851" s="4686" t="s">
        <v>2717</v>
      </c>
      <c r="BL851" s="1876">
        <f t="shared" si="109"/>
        <v>0</v>
      </c>
      <c r="BM851" s="2104"/>
      <c r="BN851" s="1902"/>
      <c r="BO851" s="1878"/>
      <c r="BP851" s="1878"/>
      <c r="BQ851" s="1915"/>
      <c r="BR851" s="2105"/>
      <c r="BS851" s="2106"/>
      <c r="BT851" s="2106"/>
      <c r="BU851" s="2106"/>
      <c r="BV851" s="2106"/>
      <c r="BW851" s="2106"/>
      <c r="BX851" s="2106"/>
      <c r="BY851" s="2106"/>
      <c r="BZ851" s="2106"/>
      <c r="CA851" s="2106"/>
      <c r="CB851" s="2106"/>
      <c r="CC851" s="2107"/>
      <c r="CD851" s="2108" t="s">
        <v>2511</v>
      </c>
    </row>
    <row r="852" spans="1:82" ht="21" customHeight="1" x14ac:dyDescent="0.2">
      <c r="A852" s="62" t="s">
        <v>161</v>
      </c>
      <c r="B852" s="749" t="s">
        <v>2569</v>
      </c>
      <c r="C852" s="1079" t="s">
        <v>2941</v>
      </c>
      <c r="D852" s="460">
        <v>105</v>
      </c>
      <c r="E852" s="616" t="s">
        <v>2959</v>
      </c>
      <c r="F852" s="608" t="s">
        <v>2960</v>
      </c>
      <c r="G852" s="612">
        <v>11</v>
      </c>
      <c r="H852" s="612" t="s">
        <v>1</v>
      </c>
      <c r="I852" s="789">
        <v>14</v>
      </c>
      <c r="J852" s="454">
        <v>14</v>
      </c>
      <c r="K852" s="25"/>
      <c r="L852" s="790"/>
      <c r="M852" s="791"/>
      <c r="N852" s="791"/>
      <c r="O852" s="791"/>
      <c r="P852" s="791"/>
      <c r="Q852" s="791"/>
      <c r="R852" s="791"/>
      <c r="S852" s="791"/>
      <c r="T852" s="791"/>
      <c r="U852" s="792">
        <f t="shared" si="119"/>
        <v>0</v>
      </c>
      <c r="V852" s="791"/>
      <c r="W852" s="7"/>
      <c r="X852" s="7"/>
      <c r="Y852" s="7"/>
      <c r="Z852" s="7"/>
      <c r="AA852" s="7"/>
      <c r="AB852" s="7"/>
      <c r="AC852" s="7"/>
      <c r="AD852" s="7"/>
      <c r="AE852" s="7"/>
      <c r="AF852" s="7"/>
      <c r="AG852" s="2795">
        <v>80111600</v>
      </c>
      <c r="AH852" s="4685" t="s">
        <v>2973</v>
      </c>
      <c r="AI852" s="4686" t="s">
        <v>2962</v>
      </c>
      <c r="AJ852" s="4686" t="s">
        <v>2963</v>
      </c>
      <c r="AK852" s="4686"/>
      <c r="AL852" s="2795" t="s">
        <v>1558</v>
      </c>
      <c r="AM852" s="4687">
        <v>18438000</v>
      </c>
      <c r="AN852" s="4687">
        <v>18438000</v>
      </c>
      <c r="AO852" s="2795" t="s">
        <v>250</v>
      </c>
      <c r="AP852" s="4686"/>
      <c r="AQ852" s="4688" t="s">
        <v>2946</v>
      </c>
      <c r="AR852" s="5076">
        <v>2201140110</v>
      </c>
      <c r="AS852" s="5077"/>
      <c r="AT852" s="2512"/>
      <c r="AU852" s="2477"/>
      <c r="AV852" s="5078"/>
      <c r="AW852" s="2511" t="s">
        <v>2962</v>
      </c>
      <c r="AX852" s="2511" t="s">
        <v>2717</v>
      </c>
      <c r="AY852" s="5079"/>
      <c r="AZ852" s="4690" t="s">
        <v>2974</v>
      </c>
      <c r="BA852" s="5021" t="s">
        <v>819</v>
      </c>
      <c r="BB852" s="5060" t="s">
        <v>2975</v>
      </c>
      <c r="BC852" s="5123" t="s">
        <v>2976</v>
      </c>
      <c r="BD852" s="2511" t="s">
        <v>2977</v>
      </c>
      <c r="BE852" s="5062">
        <v>42767</v>
      </c>
      <c r="BF852" s="4687">
        <v>18438000</v>
      </c>
      <c r="BG852" s="4693">
        <v>2017000146</v>
      </c>
      <c r="BH852" s="5062">
        <v>42767</v>
      </c>
      <c r="BI852" s="4687">
        <v>18438000</v>
      </c>
      <c r="BJ852" s="4692" t="s">
        <v>2962</v>
      </c>
      <c r="BK852" s="4686" t="s">
        <v>2717</v>
      </c>
      <c r="BL852" s="1876">
        <f t="shared" si="109"/>
        <v>0</v>
      </c>
      <c r="BM852" s="2104"/>
      <c r="BN852" s="1902"/>
      <c r="BO852" s="1878"/>
      <c r="BP852" s="1878"/>
      <c r="BQ852" s="1915"/>
      <c r="BR852" s="2105"/>
      <c r="BS852" s="2106"/>
      <c r="BT852" s="2106"/>
      <c r="BU852" s="2106"/>
      <c r="BV852" s="2106"/>
      <c r="BW852" s="2106"/>
      <c r="BX852" s="2106"/>
      <c r="BY852" s="2106"/>
      <c r="BZ852" s="2106"/>
      <c r="CA852" s="2106"/>
      <c r="CB852" s="2106"/>
      <c r="CC852" s="2107"/>
      <c r="CD852" s="2108" t="s">
        <v>2511</v>
      </c>
    </row>
    <row r="853" spans="1:82" ht="21" customHeight="1" x14ac:dyDescent="0.2">
      <c r="A853" s="62" t="s">
        <v>161</v>
      </c>
      <c r="B853" s="749" t="s">
        <v>2569</v>
      </c>
      <c r="C853" s="1079" t="s">
        <v>2941</v>
      </c>
      <c r="D853" s="460">
        <v>105</v>
      </c>
      <c r="E853" s="616" t="s">
        <v>2959</v>
      </c>
      <c r="F853" s="608" t="s">
        <v>2960</v>
      </c>
      <c r="G853" s="612">
        <v>11</v>
      </c>
      <c r="H853" s="612" t="s">
        <v>1</v>
      </c>
      <c r="I853" s="789">
        <v>14</v>
      </c>
      <c r="J853" s="454">
        <v>14</v>
      </c>
      <c r="K853" s="25"/>
      <c r="L853" s="790"/>
      <c r="M853" s="791"/>
      <c r="N853" s="791"/>
      <c r="O853" s="791"/>
      <c r="P853" s="791"/>
      <c r="Q853" s="791"/>
      <c r="R853" s="791"/>
      <c r="S853" s="791"/>
      <c r="T853" s="791"/>
      <c r="U853" s="792">
        <f t="shared" si="119"/>
        <v>0</v>
      </c>
      <c r="V853" s="791"/>
      <c r="W853" s="7"/>
      <c r="X853" s="7"/>
      <c r="Y853" s="7"/>
      <c r="Z853" s="7"/>
      <c r="AA853" s="7"/>
      <c r="AB853" s="7"/>
      <c r="AC853" s="7"/>
      <c r="AD853" s="7"/>
      <c r="AE853" s="7"/>
      <c r="AF853" s="7"/>
      <c r="AG853" s="2795">
        <v>80111600</v>
      </c>
      <c r="AH853" s="4685" t="s">
        <v>2978</v>
      </c>
      <c r="AI853" s="4686" t="s">
        <v>2979</v>
      </c>
      <c r="AJ853" s="4686" t="s">
        <v>2980</v>
      </c>
      <c r="AK853" s="4686"/>
      <c r="AL853" s="2795" t="s">
        <v>1558</v>
      </c>
      <c r="AM853" s="4687">
        <v>18438000</v>
      </c>
      <c r="AN853" s="4687">
        <v>18438000</v>
      </c>
      <c r="AO853" s="2795" t="s">
        <v>250</v>
      </c>
      <c r="AP853" s="4686"/>
      <c r="AQ853" s="4688" t="s">
        <v>2946</v>
      </c>
      <c r="AR853" s="5076">
        <v>2201140110</v>
      </c>
      <c r="AS853" s="5077"/>
      <c r="AT853" s="2512"/>
      <c r="AU853" s="2477"/>
      <c r="AV853" s="5078"/>
      <c r="AW853" s="2511" t="s">
        <v>2979</v>
      </c>
      <c r="AX853" s="2511" t="s">
        <v>2981</v>
      </c>
      <c r="AY853" s="5079"/>
      <c r="AZ853" s="4690" t="s">
        <v>2982</v>
      </c>
      <c r="BA853" s="5021" t="s">
        <v>819</v>
      </c>
      <c r="BB853" s="5060" t="s">
        <v>2983</v>
      </c>
      <c r="BC853" s="5123" t="s">
        <v>2978</v>
      </c>
      <c r="BD853" s="2511" t="s">
        <v>2984</v>
      </c>
      <c r="BE853" s="5062">
        <v>42767</v>
      </c>
      <c r="BF853" s="4687">
        <v>18438000</v>
      </c>
      <c r="BG853" s="4693">
        <v>2017000147</v>
      </c>
      <c r="BH853" s="5062">
        <v>42767</v>
      </c>
      <c r="BI853" s="4687">
        <v>18438000</v>
      </c>
      <c r="BJ853" s="4692" t="s">
        <v>2979</v>
      </c>
      <c r="BK853" s="4686" t="s">
        <v>2981</v>
      </c>
      <c r="BL853" s="1876">
        <f t="shared" si="109"/>
        <v>0</v>
      </c>
      <c r="BM853" s="2104"/>
      <c r="BN853" s="1902"/>
      <c r="BO853" s="1878"/>
      <c r="BP853" s="1878"/>
      <c r="BQ853" s="1915"/>
      <c r="BR853" s="2105"/>
      <c r="BS853" s="2106"/>
      <c r="BT853" s="2106"/>
      <c r="BU853" s="2106"/>
      <c r="BV853" s="2106"/>
      <c r="BW853" s="2106"/>
      <c r="BX853" s="2106"/>
      <c r="BY853" s="2106"/>
      <c r="BZ853" s="2106"/>
      <c r="CA853" s="2106"/>
      <c r="CB853" s="2106"/>
      <c r="CC853" s="2107"/>
      <c r="CD853" s="2108" t="s">
        <v>2511</v>
      </c>
    </row>
    <row r="854" spans="1:82" ht="21" customHeight="1" x14ac:dyDescent="0.2">
      <c r="A854" s="62" t="s">
        <v>161</v>
      </c>
      <c r="B854" s="749" t="s">
        <v>2569</v>
      </c>
      <c r="C854" s="1079" t="s">
        <v>2941</v>
      </c>
      <c r="D854" s="460">
        <v>105</v>
      </c>
      <c r="E854" s="616" t="s">
        <v>2959</v>
      </c>
      <c r="F854" s="608" t="s">
        <v>2960</v>
      </c>
      <c r="G854" s="612">
        <v>11</v>
      </c>
      <c r="H854" s="612" t="s">
        <v>1</v>
      </c>
      <c r="I854" s="789">
        <v>14</v>
      </c>
      <c r="J854" s="454">
        <v>14</v>
      </c>
      <c r="K854" s="25"/>
      <c r="L854" s="790"/>
      <c r="M854" s="791"/>
      <c r="N854" s="791"/>
      <c r="O854" s="791"/>
      <c r="P854" s="791"/>
      <c r="Q854" s="791"/>
      <c r="R854" s="791"/>
      <c r="S854" s="791"/>
      <c r="T854" s="791"/>
      <c r="U854" s="792">
        <f t="shared" si="119"/>
        <v>0</v>
      </c>
      <c r="V854" s="791"/>
      <c r="W854" s="7"/>
      <c r="X854" s="7"/>
      <c r="Y854" s="7"/>
      <c r="Z854" s="7"/>
      <c r="AA854" s="7"/>
      <c r="AB854" s="7"/>
      <c r="AC854" s="7"/>
      <c r="AD854" s="7"/>
      <c r="AE854" s="7"/>
      <c r="AF854" s="7"/>
      <c r="AG854" s="2795">
        <v>80111600</v>
      </c>
      <c r="AH854" s="4685" t="s">
        <v>2985</v>
      </c>
      <c r="AI854" s="4686" t="s">
        <v>2962</v>
      </c>
      <c r="AJ854" s="4686" t="s">
        <v>2963</v>
      </c>
      <c r="AK854" s="4686"/>
      <c r="AL854" s="2795" t="s">
        <v>1558</v>
      </c>
      <c r="AM854" s="4687">
        <v>18438000</v>
      </c>
      <c r="AN854" s="4687">
        <v>18438000</v>
      </c>
      <c r="AO854" s="2795" t="s">
        <v>250</v>
      </c>
      <c r="AP854" s="4686"/>
      <c r="AQ854" s="4688" t="s">
        <v>2946</v>
      </c>
      <c r="AR854" s="5076">
        <v>2201140110</v>
      </c>
      <c r="AS854" s="5077"/>
      <c r="AT854" s="2512"/>
      <c r="AU854" s="2477"/>
      <c r="AV854" s="5078"/>
      <c r="AW854" s="2511" t="s">
        <v>2962</v>
      </c>
      <c r="AX854" s="2511" t="s">
        <v>2717</v>
      </c>
      <c r="AY854" s="5079"/>
      <c r="AZ854" s="4690" t="s">
        <v>2986</v>
      </c>
      <c r="BA854" s="5021" t="s">
        <v>819</v>
      </c>
      <c r="BB854" s="5060" t="s">
        <v>2987</v>
      </c>
      <c r="BC854" s="5123" t="s">
        <v>2988</v>
      </c>
      <c r="BD854" s="2511" t="s">
        <v>2989</v>
      </c>
      <c r="BE854" s="5062">
        <v>42767</v>
      </c>
      <c r="BF854" s="4687">
        <v>18438000</v>
      </c>
      <c r="BG854" s="4693">
        <v>2017000148</v>
      </c>
      <c r="BH854" s="5062">
        <v>42767</v>
      </c>
      <c r="BI854" s="4687">
        <v>18438000</v>
      </c>
      <c r="BJ854" s="4692" t="s">
        <v>2962</v>
      </c>
      <c r="BK854" s="4686" t="s">
        <v>2717</v>
      </c>
      <c r="BL854" s="1876">
        <f t="shared" si="109"/>
        <v>0</v>
      </c>
      <c r="BM854" s="2104"/>
      <c r="BN854" s="1902"/>
      <c r="BO854" s="1878"/>
      <c r="BP854" s="1878"/>
      <c r="BQ854" s="1915"/>
      <c r="BR854" s="2105"/>
      <c r="BS854" s="2106"/>
      <c r="BT854" s="2106"/>
      <c r="BU854" s="2106"/>
      <c r="BV854" s="2106"/>
      <c r="BW854" s="2106"/>
      <c r="BX854" s="2106"/>
      <c r="BY854" s="2106"/>
      <c r="BZ854" s="2106"/>
      <c r="CA854" s="2106"/>
      <c r="CB854" s="2106"/>
      <c r="CC854" s="2107"/>
      <c r="CD854" s="2108" t="s">
        <v>2511</v>
      </c>
    </row>
    <row r="855" spans="1:82" ht="34.5" customHeight="1" x14ac:dyDescent="0.2">
      <c r="A855" s="62" t="s">
        <v>161</v>
      </c>
      <c r="B855" s="749" t="s">
        <v>2569</v>
      </c>
      <c r="C855" s="1079" t="s">
        <v>2941</v>
      </c>
      <c r="D855" s="460">
        <v>105</v>
      </c>
      <c r="E855" s="616" t="s">
        <v>2959</v>
      </c>
      <c r="F855" s="608" t="s">
        <v>2960</v>
      </c>
      <c r="G855" s="612">
        <v>11</v>
      </c>
      <c r="H855" s="612" t="s">
        <v>1</v>
      </c>
      <c r="I855" s="789">
        <v>14</v>
      </c>
      <c r="J855" s="454">
        <v>14</v>
      </c>
      <c r="K855" s="25"/>
      <c r="L855" s="790"/>
      <c r="M855" s="791"/>
      <c r="N855" s="791"/>
      <c r="O855" s="791"/>
      <c r="P855" s="791"/>
      <c r="Q855" s="791"/>
      <c r="R855" s="791"/>
      <c r="S855" s="791"/>
      <c r="T855" s="791"/>
      <c r="U855" s="792">
        <f t="shared" si="119"/>
        <v>0</v>
      </c>
      <c r="V855" s="791"/>
      <c r="W855" s="7"/>
      <c r="X855" s="7"/>
      <c r="Y855" s="7"/>
      <c r="Z855" s="7"/>
      <c r="AA855" s="7"/>
      <c r="AB855" s="7"/>
      <c r="AC855" s="7"/>
      <c r="AD855" s="7"/>
      <c r="AE855" s="7"/>
      <c r="AF855" s="7"/>
      <c r="AG855" s="2795">
        <v>80111600</v>
      </c>
      <c r="AH855" s="4685" t="s">
        <v>2990</v>
      </c>
      <c r="AI855" s="4686" t="s">
        <v>2962</v>
      </c>
      <c r="AJ855" s="4686" t="s">
        <v>2963</v>
      </c>
      <c r="AK855" s="4686"/>
      <c r="AL855" s="2795" t="s">
        <v>1558</v>
      </c>
      <c r="AM855" s="4687">
        <v>20900000</v>
      </c>
      <c r="AN855" s="4687">
        <v>20900000</v>
      </c>
      <c r="AO855" s="2795" t="s">
        <v>250</v>
      </c>
      <c r="AP855" s="4686"/>
      <c r="AQ855" s="4688" t="s">
        <v>2946</v>
      </c>
      <c r="AR855" s="5076">
        <v>2201140110</v>
      </c>
      <c r="AS855" s="5077"/>
      <c r="AT855" s="2512"/>
      <c r="AU855" s="2477"/>
      <c r="AV855" s="5078"/>
      <c r="AW855" s="2511" t="s">
        <v>2962</v>
      </c>
      <c r="AX855" s="2511" t="s">
        <v>2717</v>
      </c>
      <c r="AY855" s="5079"/>
      <c r="AZ855" s="4690" t="s">
        <v>2991</v>
      </c>
      <c r="BA855" s="5021" t="s">
        <v>819</v>
      </c>
      <c r="BB855" s="5060" t="s">
        <v>2992</v>
      </c>
      <c r="BC855" s="5123" t="s">
        <v>2993</v>
      </c>
      <c r="BD855" s="2511" t="s">
        <v>2994</v>
      </c>
      <c r="BE855" s="5062">
        <v>42767</v>
      </c>
      <c r="BF855" s="4687">
        <v>20900000</v>
      </c>
      <c r="BG855" s="4693">
        <v>2017000149</v>
      </c>
      <c r="BH855" s="5062">
        <v>42767</v>
      </c>
      <c r="BI855" s="4687">
        <v>20900000</v>
      </c>
      <c r="BJ855" s="4692" t="s">
        <v>2962</v>
      </c>
      <c r="BK855" s="4686" t="s">
        <v>2717</v>
      </c>
      <c r="BL855" s="1876">
        <f t="shared" si="109"/>
        <v>0</v>
      </c>
      <c r="BM855" s="2104"/>
      <c r="BN855" s="1902"/>
      <c r="BO855" s="1878"/>
      <c r="BP855" s="1878"/>
      <c r="BQ855" s="1915"/>
      <c r="BR855" s="2105"/>
      <c r="BS855" s="2106"/>
      <c r="BT855" s="2106"/>
      <c r="BU855" s="2106"/>
      <c r="BV855" s="2106"/>
      <c r="BW855" s="2106"/>
      <c r="BX855" s="2106"/>
      <c r="BY855" s="2106"/>
      <c r="BZ855" s="2106"/>
      <c r="CA855" s="2106"/>
      <c r="CB855" s="2106"/>
      <c r="CC855" s="2107"/>
      <c r="CD855" s="2108" t="s">
        <v>2511</v>
      </c>
    </row>
    <row r="856" spans="1:82" ht="21.75" customHeight="1" x14ac:dyDescent="0.2">
      <c r="A856" s="62" t="s">
        <v>161</v>
      </c>
      <c r="B856" s="749" t="s">
        <v>2569</v>
      </c>
      <c r="C856" s="1079" t="s">
        <v>2941</v>
      </c>
      <c r="D856" s="460">
        <v>105</v>
      </c>
      <c r="E856" s="616" t="s">
        <v>2959</v>
      </c>
      <c r="F856" s="608" t="s">
        <v>2960</v>
      </c>
      <c r="G856" s="612">
        <v>11</v>
      </c>
      <c r="H856" s="612" t="s">
        <v>1</v>
      </c>
      <c r="I856" s="789">
        <v>14</v>
      </c>
      <c r="J856" s="454">
        <v>14</v>
      </c>
      <c r="K856" s="25"/>
      <c r="L856" s="790"/>
      <c r="M856" s="791"/>
      <c r="N856" s="791"/>
      <c r="O856" s="791"/>
      <c r="P856" s="791"/>
      <c r="Q856" s="791"/>
      <c r="R856" s="791"/>
      <c r="S856" s="791"/>
      <c r="T856" s="791"/>
      <c r="U856" s="792"/>
      <c r="V856" s="791"/>
      <c r="W856" s="7"/>
      <c r="X856" s="7"/>
      <c r="Y856" s="7"/>
      <c r="Z856" s="7"/>
      <c r="AA856" s="7"/>
      <c r="AB856" s="7"/>
      <c r="AC856" s="7"/>
      <c r="AD856" s="7"/>
      <c r="AE856" s="7"/>
      <c r="AF856" s="7"/>
      <c r="AG856" s="2795">
        <v>80111600</v>
      </c>
      <c r="AH856" s="4685" t="s">
        <v>2995</v>
      </c>
      <c r="AI856" s="4686" t="s">
        <v>2996</v>
      </c>
      <c r="AJ856" s="4686" t="s">
        <v>2963</v>
      </c>
      <c r="AK856" s="4686"/>
      <c r="AL856" s="2795" t="s">
        <v>1558</v>
      </c>
      <c r="AM856" s="4687">
        <v>18438000</v>
      </c>
      <c r="AN856" s="4687">
        <v>18438000</v>
      </c>
      <c r="AO856" s="2795" t="s">
        <v>250</v>
      </c>
      <c r="AP856" s="4686"/>
      <c r="AQ856" s="4688" t="s">
        <v>2946</v>
      </c>
      <c r="AR856" s="5076">
        <v>2201140110</v>
      </c>
      <c r="AS856" s="5077"/>
      <c r="AT856" s="2512"/>
      <c r="AU856" s="2477"/>
      <c r="AV856" s="5078"/>
      <c r="AW856" s="2511" t="s">
        <v>2996</v>
      </c>
      <c r="AX856" s="2511" t="s">
        <v>2728</v>
      </c>
      <c r="AY856" s="5079"/>
      <c r="AZ856" s="4690" t="s">
        <v>2997</v>
      </c>
      <c r="BA856" s="5021" t="s">
        <v>819</v>
      </c>
      <c r="BB856" s="5060" t="s">
        <v>2998</v>
      </c>
      <c r="BC856" s="5123" t="s">
        <v>2999</v>
      </c>
      <c r="BD856" s="2511" t="s">
        <v>3000</v>
      </c>
      <c r="BE856" s="5062">
        <v>42773</v>
      </c>
      <c r="BF856" s="4687">
        <v>18438000</v>
      </c>
      <c r="BG856" s="4693">
        <v>2017000170</v>
      </c>
      <c r="BH856" s="5062">
        <v>42773</v>
      </c>
      <c r="BI856" s="4687">
        <v>18438000</v>
      </c>
      <c r="BJ856" s="4692" t="s">
        <v>2996</v>
      </c>
      <c r="BK856" s="4686" t="s">
        <v>2728</v>
      </c>
      <c r="BL856" s="1876"/>
      <c r="BM856" s="2104"/>
      <c r="BN856" s="1902"/>
      <c r="BO856" s="1878"/>
      <c r="BP856" s="1878"/>
      <c r="BQ856" s="1915"/>
      <c r="BR856" s="2105"/>
      <c r="BS856" s="2106"/>
      <c r="BT856" s="2106"/>
      <c r="BU856" s="2106"/>
      <c r="BV856" s="2106"/>
      <c r="BW856" s="2106"/>
      <c r="BX856" s="2106"/>
      <c r="BY856" s="2106"/>
      <c r="BZ856" s="2106"/>
      <c r="CA856" s="2106"/>
      <c r="CB856" s="2106"/>
      <c r="CC856" s="2107"/>
      <c r="CD856" s="2108" t="s">
        <v>2511</v>
      </c>
    </row>
    <row r="857" spans="1:82" ht="21.75" customHeight="1" x14ac:dyDescent="0.2">
      <c r="A857" s="62" t="s">
        <v>161</v>
      </c>
      <c r="B857" s="749" t="s">
        <v>2569</v>
      </c>
      <c r="C857" s="1079" t="s">
        <v>2941</v>
      </c>
      <c r="D857" s="460">
        <v>105</v>
      </c>
      <c r="E857" s="616" t="s">
        <v>2959</v>
      </c>
      <c r="F857" s="608" t="s">
        <v>2960</v>
      </c>
      <c r="G857" s="612">
        <v>11</v>
      </c>
      <c r="H857" s="612" t="s">
        <v>1</v>
      </c>
      <c r="I857" s="789">
        <v>14</v>
      </c>
      <c r="J857" s="454">
        <v>14</v>
      </c>
      <c r="K857" s="25"/>
      <c r="L857" s="790"/>
      <c r="M857" s="791"/>
      <c r="N857" s="791"/>
      <c r="O857" s="791"/>
      <c r="P857" s="791"/>
      <c r="Q857" s="791"/>
      <c r="R857" s="791"/>
      <c r="S857" s="791"/>
      <c r="T857" s="791"/>
      <c r="U857" s="792"/>
      <c r="V857" s="791"/>
      <c r="W857" s="7"/>
      <c r="X857" s="7"/>
      <c r="Y857" s="7"/>
      <c r="Z857" s="7"/>
      <c r="AA857" s="7"/>
      <c r="AB857" s="7"/>
      <c r="AC857" s="7"/>
      <c r="AD857" s="7"/>
      <c r="AE857" s="7"/>
      <c r="AF857" s="7"/>
      <c r="AG857" s="2795">
        <v>80111600</v>
      </c>
      <c r="AH857" s="4685" t="s">
        <v>3001</v>
      </c>
      <c r="AI857" s="4686" t="s">
        <v>2831</v>
      </c>
      <c r="AJ857" s="4686" t="s">
        <v>2638</v>
      </c>
      <c r="AK857" s="4686"/>
      <c r="AL857" s="2795" t="s">
        <v>1558</v>
      </c>
      <c r="AM857" s="4687">
        <v>18438000</v>
      </c>
      <c r="AN857" s="4687">
        <v>18438000</v>
      </c>
      <c r="AO857" s="2795" t="s">
        <v>250</v>
      </c>
      <c r="AP857" s="4686"/>
      <c r="AQ857" s="4688" t="s">
        <v>2946</v>
      </c>
      <c r="AR857" s="5076">
        <v>2201140110</v>
      </c>
      <c r="AS857" s="5077"/>
      <c r="AT857" s="2512"/>
      <c r="AU857" s="2477"/>
      <c r="AV857" s="5078"/>
      <c r="AW857" s="2511" t="s">
        <v>2831</v>
      </c>
      <c r="AX857" s="2511" t="s">
        <v>3002</v>
      </c>
      <c r="AY857" s="5079"/>
      <c r="AZ857" s="4690" t="s">
        <v>3003</v>
      </c>
      <c r="BA857" s="5021" t="s">
        <v>819</v>
      </c>
      <c r="BB857" s="5060" t="s">
        <v>3004</v>
      </c>
      <c r="BC857" s="5123" t="s">
        <v>3005</v>
      </c>
      <c r="BD857" s="2511" t="s">
        <v>3006</v>
      </c>
      <c r="BE857" s="5062">
        <v>42773</v>
      </c>
      <c r="BF857" s="4687">
        <v>18438000</v>
      </c>
      <c r="BG857" s="4693">
        <v>2017000174</v>
      </c>
      <c r="BH857" s="5062">
        <v>42773</v>
      </c>
      <c r="BI857" s="4687">
        <v>18438000</v>
      </c>
      <c r="BJ857" s="4692" t="s">
        <v>2637</v>
      </c>
      <c r="BK857" s="4686" t="s">
        <v>3002</v>
      </c>
      <c r="BL857" s="1876"/>
      <c r="BM857" s="2104"/>
      <c r="BN857" s="1902"/>
      <c r="BO857" s="1878"/>
      <c r="BP857" s="1878"/>
      <c r="BQ857" s="1915"/>
      <c r="BR857" s="2105"/>
      <c r="BS857" s="2106"/>
      <c r="BT857" s="2106"/>
      <c r="BU857" s="2106"/>
      <c r="BV857" s="2106"/>
      <c r="BW857" s="2106"/>
      <c r="BX857" s="2106"/>
      <c r="BY857" s="2106"/>
      <c r="BZ857" s="2106"/>
      <c r="CA857" s="2106"/>
      <c r="CB857" s="2106"/>
      <c r="CC857" s="2107"/>
      <c r="CD857" s="2108" t="s">
        <v>2511</v>
      </c>
    </row>
    <row r="858" spans="1:82" ht="21" customHeight="1" x14ac:dyDescent="0.2">
      <c r="A858" s="62" t="s">
        <v>161</v>
      </c>
      <c r="B858" s="749" t="s">
        <v>2569</v>
      </c>
      <c r="C858" s="1079" t="s">
        <v>2941</v>
      </c>
      <c r="D858" s="460">
        <v>105</v>
      </c>
      <c r="E858" s="616" t="s">
        <v>2959</v>
      </c>
      <c r="F858" s="608" t="s">
        <v>2960</v>
      </c>
      <c r="G858" s="612">
        <v>11</v>
      </c>
      <c r="H858" s="612" t="s">
        <v>1</v>
      </c>
      <c r="I858" s="789">
        <v>14</v>
      </c>
      <c r="J858" s="454">
        <v>14</v>
      </c>
      <c r="K858" s="25"/>
      <c r="L858" s="790"/>
      <c r="M858" s="791"/>
      <c r="N858" s="791"/>
      <c r="O858" s="791"/>
      <c r="P858" s="791"/>
      <c r="Q858" s="791"/>
      <c r="R858" s="791"/>
      <c r="S858" s="791"/>
      <c r="T858" s="791"/>
      <c r="U858" s="792"/>
      <c r="V858" s="791"/>
      <c r="W858" s="7"/>
      <c r="X858" s="7"/>
      <c r="Y858" s="7"/>
      <c r="Z858" s="7"/>
      <c r="AA858" s="7"/>
      <c r="AB858" s="7"/>
      <c r="AC858" s="7"/>
      <c r="AD858" s="7"/>
      <c r="AE858" s="7"/>
      <c r="AF858" s="7"/>
      <c r="AG858" s="2795">
        <v>80111600</v>
      </c>
      <c r="AH858" s="4685" t="s">
        <v>3007</v>
      </c>
      <c r="AI858" s="4686" t="s">
        <v>2996</v>
      </c>
      <c r="AJ858" s="4686" t="s">
        <v>2963</v>
      </c>
      <c r="AK858" s="4686"/>
      <c r="AL858" s="2795" t="s">
        <v>1558</v>
      </c>
      <c r="AM858" s="4687">
        <v>18438000</v>
      </c>
      <c r="AN858" s="4687">
        <v>18438000</v>
      </c>
      <c r="AO858" s="2795" t="s">
        <v>250</v>
      </c>
      <c r="AP858" s="4686"/>
      <c r="AQ858" s="4688" t="s">
        <v>2946</v>
      </c>
      <c r="AR858" s="5076">
        <v>2201140110</v>
      </c>
      <c r="AS858" s="5077"/>
      <c r="AT858" s="2512"/>
      <c r="AU858" s="2477"/>
      <c r="AV858" s="5078"/>
      <c r="AW858" s="2511" t="s">
        <v>2996</v>
      </c>
      <c r="AX858" s="2511" t="s">
        <v>2728</v>
      </c>
      <c r="AY858" s="5079"/>
      <c r="AZ858" s="4690" t="s">
        <v>3008</v>
      </c>
      <c r="BA858" s="5021" t="s">
        <v>819</v>
      </c>
      <c r="BB858" s="5060" t="s">
        <v>3009</v>
      </c>
      <c r="BC858" s="5123" t="s">
        <v>3010</v>
      </c>
      <c r="BD858" s="2511" t="s">
        <v>3011</v>
      </c>
      <c r="BE858" s="5062">
        <v>42773</v>
      </c>
      <c r="BF858" s="4687">
        <v>18438000</v>
      </c>
      <c r="BG858" s="4693">
        <v>2017000180</v>
      </c>
      <c r="BH858" s="5062">
        <v>42773</v>
      </c>
      <c r="BI858" s="4687">
        <v>18438000</v>
      </c>
      <c r="BJ858" s="4692" t="s">
        <v>2996</v>
      </c>
      <c r="BK858" s="4686" t="s">
        <v>2728</v>
      </c>
      <c r="BL858" s="1876"/>
      <c r="BM858" s="2104"/>
      <c r="BN858" s="1902"/>
      <c r="BO858" s="1878"/>
      <c r="BP858" s="1878"/>
      <c r="BQ858" s="1915"/>
      <c r="BR858" s="2105"/>
      <c r="BS858" s="2106"/>
      <c r="BT858" s="2106"/>
      <c r="BU858" s="2106"/>
      <c r="BV858" s="2106"/>
      <c r="BW858" s="2106"/>
      <c r="BX858" s="2106"/>
      <c r="BY858" s="2106"/>
      <c r="BZ858" s="2106"/>
      <c r="CA858" s="2106"/>
      <c r="CB858" s="2106"/>
      <c r="CC858" s="2107"/>
      <c r="CD858" s="2108" t="s">
        <v>2511</v>
      </c>
    </row>
    <row r="859" spans="1:82" ht="21.75" customHeight="1" x14ac:dyDescent="0.2">
      <c r="A859" s="62" t="s">
        <v>161</v>
      </c>
      <c r="B859" s="749" t="s">
        <v>2569</v>
      </c>
      <c r="C859" s="1079" t="s">
        <v>2941</v>
      </c>
      <c r="D859" s="460">
        <v>105</v>
      </c>
      <c r="E859" s="616" t="s">
        <v>2959</v>
      </c>
      <c r="F859" s="608" t="s">
        <v>2960</v>
      </c>
      <c r="G859" s="612">
        <v>11</v>
      </c>
      <c r="H859" s="612" t="s">
        <v>1</v>
      </c>
      <c r="I859" s="789">
        <v>14</v>
      </c>
      <c r="J859" s="454">
        <v>14</v>
      </c>
      <c r="K859" s="25"/>
      <c r="L859" s="790"/>
      <c r="M859" s="791"/>
      <c r="N859" s="791"/>
      <c r="O859" s="791"/>
      <c r="P859" s="791"/>
      <c r="Q859" s="791"/>
      <c r="R859" s="791"/>
      <c r="S859" s="791"/>
      <c r="T859" s="791"/>
      <c r="U859" s="792"/>
      <c r="V859" s="791"/>
      <c r="W859" s="7"/>
      <c r="X859" s="7"/>
      <c r="Y859" s="7"/>
      <c r="Z859" s="7"/>
      <c r="AA859" s="7"/>
      <c r="AB859" s="7"/>
      <c r="AC859" s="7"/>
      <c r="AD859" s="7"/>
      <c r="AE859" s="7"/>
      <c r="AF859" s="7"/>
      <c r="AG859" s="2795">
        <v>80111600</v>
      </c>
      <c r="AH859" s="4685" t="s">
        <v>3012</v>
      </c>
      <c r="AI859" s="4686" t="s">
        <v>2996</v>
      </c>
      <c r="AJ859" s="4686" t="s">
        <v>2963</v>
      </c>
      <c r="AK859" s="4686"/>
      <c r="AL859" s="2795" t="s">
        <v>1558</v>
      </c>
      <c r="AM859" s="4687">
        <v>18438000</v>
      </c>
      <c r="AN859" s="4687">
        <v>18438000</v>
      </c>
      <c r="AO859" s="2795" t="s">
        <v>250</v>
      </c>
      <c r="AP859" s="4686"/>
      <c r="AQ859" s="4688" t="s">
        <v>2946</v>
      </c>
      <c r="AR859" s="5076">
        <v>2201140110</v>
      </c>
      <c r="AS859" s="5077"/>
      <c r="AT859" s="2512"/>
      <c r="AU859" s="2477"/>
      <c r="AV859" s="5078"/>
      <c r="AW859" s="2511" t="s">
        <v>2996</v>
      </c>
      <c r="AX859" s="2511" t="s">
        <v>2728</v>
      </c>
      <c r="AY859" s="5079"/>
      <c r="AZ859" s="4690" t="s">
        <v>3013</v>
      </c>
      <c r="BA859" s="5021" t="s">
        <v>819</v>
      </c>
      <c r="BB859" s="5060" t="s">
        <v>3014</v>
      </c>
      <c r="BC859" s="5123" t="s">
        <v>3015</v>
      </c>
      <c r="BD859" s="2511" t="s">
        <v>3016</v>
      </c>
      <c r="BE859" s="5062">
        <v>42773</v>
      </c>
      <c r="BF859" s="4687">
        <v>18438000</v>
      </c>
      <c r="BG859" s="4693">
        <v>2017000183</v>
      </c>
      <c r="BH859" s="5062">
        <v>42773</v>
      </c>
      <c r="BI859" s="4687">
        <v>18438000</v>
      </c>
      <c r="BJ859" s="4692" t="s">
        <v>2996</v>
      </c>
      <c r="BK859" s="4686" t="s">
        <v>2728</v>
      </c>
      <c r="BL859" s="1876"/>
      <c r="BM859" s="2104"/>
      <c r="BN859" s="1902"/>
      <c r="BO859" s="1878"/>
      <c r="BP859" s="1878"/>
      <c r="BQ859" s="1915"/>
      <c r="BR859" s="2105"/>
      <c r="BS859" s="2106"/>
      <c r="BT859" s="2106"/>
      <c r="BU859" s="2106"/>
      <c r="BV859" s="2106"/>
      <c r="BW859" s="2106"/>
      <c r="BX859" s="2106"/>
      <c r="BY859" s="2106"/>
      <c r="BZ859" s="2106"/>
      <c r="CA859" s="2106"/>
      <c r="CB859" s="2106"/>
      <c r="CC859" s="2107"/>
      <c r="CD859" s="2108" t="s">
        <v>2511</v>
      </c>
    </row>
    <row r="860" spans="1:82" ht="21" customHeight="1" x14ac:dyDescent="0.2">
      <c r="A860" s="62" t="s">
        <v>161</v>
      </c>
      <c r="B860" s="749" t="s">
        <v>2569</v>
      </c>
      <c r="C860" s="1079" t="s">
        <v>2941</v>
      </c>
      <c r="D860" s="460">
        <v>105</v>
      </c>
      <c r="E860" s="616" t="s">
        <v>2959</v>
      </c>
      <c r="F860" s="608" t="s">
        <v>2960</v>
      </c>
      <c r="G860" s="612">
        <v>11</v>
      </c>
      <c r="H860" s="612" t="s">
        <v>1</v>
      </c>
      <c r="I860" s="789">
        <v>14</v>
      </c>
      <c r="J860" s="454">
        <v>14</v>
      </c>
      <c r="K860" s="25"/>
      <c r="L860" s="790"/>
      <c r="M860" s="791"/>
      <c r="N860" s="791"/>
      <c r="O860" s="791"/>
      <c r="P860" s="791"/>
      <c r="Q860" s="791"/>
      <c r="R860" s="791"/>
      <c r="S860" s="791"/>
      <c r="T860" s="791"/>
      <c r="U860" s="792"/>
      <c r="V860" s="791"/>
      <c r="W860" s="7"/>
      <c r="X860" s="7"/>
      <c r="Y860" s="7"/>
      <c r="Z860" s="7"/>
      <c r="AA860" s="7"/>
      <c r="AB860" s="7"/>
      <c r="AC860" s="7"/>
      <c r="AD860" s="7"/>
      <c r="AE860" s="7"/>
      <c r="AF860" s="7"/>
      <c r="AG860" s="3709">
        <v>80111600</v>
      </c>
      <c r="AH860" s="5031" t="s">
        <v>3017</v>
      </c>
      <c r="AI860" s="5034" t="s">
        <v>3018</v>
      </c>
      <c r="AJ860" s="5034" t="s">
        <v>3019</v>
      </c>
      <c r="AK860" s="5034"/>
      <c r="AL860" s="3709" t="s">
        <v>1558</v>
      </c>
      <c r="AM860" s="5081">
        <v>26000000</v>
      </c>
      <c r="AN860" s="5081">
        <v>26000000</v>
      </c>
      <c r="AO860" s="3709" t="s">
        <v>250</v>
      </c>
      <c r="AP860" s="5034"/>
      <c r="AQ860" s="5046" t="s">
        <v>2946</v>
      </c>
      <c r="AR860" s="5124">
        <v>2201140110</v>
      </c>
      <c r="AS860" s="5082"/>
      <c r="AT860" s="5045"/>
      <c r="AU860" s="5067"/>
      <c r="AV860" s="5068"/>
      <c r="AW860" s="5038" t="s">
        <v>3018</v>
      </c>
      <c r="AX860" s="5038" t="s">
        <v>2814</v>
      </c>
      <c r="AY860" s="5083"/>
      <c r="AZ860" s="5084" t="s">
        <v>3020</v>
      </c>
      <c r="BA860" s="5039" t="s">
        <v>819</v>
      </c>
      <c r="BB860" s="5125" t="s">
        <v>3021</v>
      </c>
      <c r="BC860" s="5126" t="s">
        <v>3017</v>
      </c>
      <c r="BD860" s="5038" t="s">
        <v>3022</v>
      </c>
      <c r="BE860" s="5127">
        <v>42804</v>
      </c>
      <c r="BF860" s="5081">
        <v>26000000</v>
      </c>
      <c r="BG860" s="5072">
        <v>2017000404</v>
      </c>
      <c r="BH860" s="5127">
        <v>42804</v>
      </c>
      <c r="BI860" s="5081">
        <v>26000000</v>
      </c>
      <c r="BJ860" s="5042" t="s">
        <v>3018</v>
      </c>
      <c r="BK860" s="5034" t="s">
        <v>2814</v>
      </c>
      <c r="BL860" s="1876"/>
      <c r="BM860" s="2104"/>
      <c r="BN860" s="1902"/>
      <c r="BO860" s="1878"/>
      <c r="BP860" s="1878"/>
      <c r="BQ860" s="1915"/>
      <c r="BR860" s="2105"/>
      <c r="BS860" s="2106"/>
      <c r="BT860" s="2106"/>
      <c r="BU860" s="2106"/>
      <c r="BV860" s="2106"/>
      <c r="BW860" s="2106"/>
      <c r="BX860" s="2106"/>
      <c r="BY860" s="2106"/>
      <c r="BZ860" s="2106"/>
      <c r="CA860" s="2106"/>
      <c r="CB860" s="2106"/>
      <c r="CC860" s="2107"/>
      <c r="CD860" s="2108" t="s">
        <v>2511</v>
      </c>
    </row>
    <row r="861" spans="1:82" ht="21" customHeight="1" x14ac:dyDescent="0.2">
      <c r="A861" s="760" t="s">
        <v>161</v>
      </c>
      <c r="B861" s="1007" t="s">
        <v>2569</v>
      </c>
      <c r="C861" s="762" t="s">
        <v>2941</v>
      </c>
      <c r="D861" s="205">
        <v>105</v>
      </c>
      <c r="E861" s="637" t="s">
        <v>2959</v>
      </c>
      <c r="F861" s="621" t="s">
        <v>2960</v>
      </c>
      <c r="G861" s="614">
        <v>11</v>
      </c>
      <c r="H861" s="614"/>
      <c r="I861" s="1001">
        <v>14</v>
      </c>
      <c r="J861" s="491"/>
      <c r="K861" s="806"/>
      <c r="L861" s="817"/>
      <c r="M861" s="770"/>
      <c r="N861" s="770"/>
      <c r="O861" s="770"/>
      <c r="P861" s="770"/>
      <c r="Q861" s="770"/>
      <c r="R861" s="770"/>
      <c r="S861" s="770"/>
      <c r="T861" s="770"/>
      <c r="U861" s="771"/>
      <c r="V861" s="770"/>
      <c r="W861" s="70"/>
      <c r="X861" s="70"/>
      <c r="Y861" s="70"/>
      <c r="Z861" s="70"/>
      <c r="AA861" s="70"/>
      <c r="AB861" s="70"/>
      <c r="AC861" s="70"/>
      <c r="AD861" s="70"/>
      <c r="AE861" s="70"/>
      <c r="AF861" s="70"/>
      <c r="AG861" s="5080">
        <v>80111600</v>
      </c>
      <c r="AH861" s="4688" t="s">
        <v>3023</v>
      </c>
      <c r="AI861" s="3016" t="s">
        <v>3018</v>
      </c>
      <c r="AJ861" s="3016" t="s">
        <v>3019</v>
      </c>
      <c r="AK861" s="3016"/>
      <c r="AL861" s="2795" t="s">
        <v>1558</v>
      </c>
      <c r="AM861" s="5023">
        <v>17560000</v>
      </c>
      <c r="AN861" s="5023">
        <v>17560000</v>
      </c>
      <c r="AO861" s="2795" t="s">
        <v>250</v>
      </c>
      <c r="AP861" s="3016"/>
      <c r="AQ861" s="4688" t="s">
        <v>2946</v>
      </c>
      <c r="AR861" s="4688">
        <v>2201140110</v>
      </c>
      <c r="AS861" s="5019"/>
      <c r="AT861" s="2795"/>
      <c r="AU861" s="1524"/>
      <c r="AV861" s="5020"/>
      <c r="AW861" s="5021" t="s">
        <v>3018</v>
      </c>
      <c r="AX861" s="5021" t="s">
        <v>2814</v>
      </c>
      <c r="AY861" s="5022"/>
      <c r="AZ861" s="5021" t="s">
        <v>3024</v>
      </c>
      <c r="BA861" s="5021" t="s">
        <v>819</v>
      </c>
      <c r="BB861" s="5060" t="s">
        <v>3025</v>
      </c>
      <c r="BC861" s="5061" t="s">
        <v>3023</v>
      </c>
      <c r="BD861" s="5021" t="s">
        <v>3026</v>
      </c>
      <c r="BE861" s="5062">
        <v>42804</v>
      </c>
      <c r="BF861" s="5023">
        <v>17560000</v>
      </c>
      <c r="BG861" s="4979">
        <v>2017000405</v>
      </c>
      <c r="BH861" s="5062">
        <v>42804</v>
      </c>
      <c r="BI861" s="5023">
        <v>17560000</v>
      </c>
      <c r="BJ861" s="5024" t="s">
        <v>3018</v>
      </c>
      <c r="BK861" s="3016" t="s">
        <v>2814</v>
      </c>
      <c r="BL861" s="2307"/>
      <c r="BM861" s="2308"/>
      <c r="BN861" s="1902"/>
      <c r="BO861" s="1878"/>
      <c r="BP861" s="1878"/>
      <c r="BQ861" s="1915"/>
      <c r="BR861" s="2134"/>
      <c r="BS861" s="2135"/>
      <c r="BT861" s="2135"/>
      <c r="BU861" s="2135"/>
      <c r="BV861" s="2135"/>
      <c r="BW861" s="2135"/>
      <c r="BX861" s="2135"/>
      <c r="BY861" s="2135"/>
      <c r="BZ861" s="2135"/>
      <c r="CA861" s="2135"/>
      <c r="CB861" s="2135"/>
      <c r="CC861" s="2136"/>
      <c r="CD861" s="2137" t="s">
        <v>2511</v>
      </c>
    </row>
    <row r="862" spans="1:82" ht="21" customHeight="1" thickBot="1" x14ac:dyDescent="0.25">
      <c r="A862" s="760"/>
      <c r="B862" s="1082"/>
      <c r="C862" s="762"/>
      <c r="D862" s="303"/>
      <c r="E862" s="1081"/>
      <c r="F862" s="764"/>
      <c r="G862" s="769"/>
      <c r="H862" s="769"/>
      <c r="I862" s="959"/>
      <c r="J862" s="914"/>
      <c r="K862" s="806"/>
      <c r="L862" s="817"/>
      <c r="M862" s="770"/>
      <c r="N862" s="770"/>
      <c r="O862" s="770"/>
      <c r="P862" s="770"/>
      <c r="Q862" s="770"/>
      <c r="R862" s="770"/>
      <c r="S862" s="770"/>
      <c r="T862" s="770"/>
      <c r="U862" s="771"/>
      <c r="V862" s="770"/>
      <c r="W862" s="70"/>
      <c r="X862" s="70"/>
      <c r="Y862" s="70"/>
      <c r="Z862" s="70"/>
      <c r="AA862" s="70"/>
      <c r="AB862" s="70"/>
      <c r="AC862" s="70"/>
      <c r="AD862" s="70"/>
      <c r="AE862" s="70"/>
      <c r="AF862" s="70"/>
      <c r="AG862" s="5128"/>
      <c r="AH862" s="5031" t="s">
        <v>5893</v>
      </c>
      <c r="AI862" s="5034"/>
      <c r="AJ862" s="5034"/>
      <c r="AK862" s="5034"/>
      <c r="AL862" s="5045"/>
      <c r="AM862" s="4687">
        <v>12120000</v>
      </c>
      <c r="AN862" s="4687">
        <v>12120000</v>
      </c>
      <c r="AO862" s="5045"/>
      <c r="AP862" s="5034"/>
      <c r="AQ862" s="5031"/>
      <c r="AR862" s="5036"/>
      <c r="AS862" s="5129" t="s">
        <v>5893</v>
      </c>
      <c r="AT862" s="5045"/>
      <c r="AU862" s="5067"/>
      <c r="AV862" s="5068"/>
      <c r="AW862" s="5038"/>
      <c r="AX862" s="5038"/>
      <c r="AY862" s="5083"/>
      <c r="AZ862" s="5084"/>
      <c r="BA862" s="5038"/>
      <c r="BB862" s="5069"/>
      <c r="BC862" s="5130"/>
      <c r="BD862" s="5038"/>
      <c r="BE862" s="5085"/>
      <c r="BF862" s="5081"/>
      <c r="BG862" s="5072"/>
      <c r="BH862" s="5085"/>
      <c r="BI862" s="5081"/>
      <c r="BJ862" s="5042"/>
      <c r="BK862" s="5034"/>
      <c r="BL862" s="2307"/>
      <c r="BM862" s="2308"/>
      <c r="BN862" s="1902"/>
      <c r="BO862" s="1878"/>
      <c r="BP862" s="1878"/>
      <c r="BQ862" s="1915"/>
      <c r="BR862" s="2313"/>
      <c r="BS862" s="1921"/>
      <c r="BT862" s="1921"/>
      <c r="BU862" s="1921"/>
      <c r="BV862" s="1921"/>
      <c r="BW862" s="1921"/>
      <c r="BX862" s="1921"/>
      <c r="BY862" s="1921"/>
      <c r="BZ862" s="1921"/>
      <c r="CA862" s="1921"/>
      <c r="CB862" s="1921"/>
      <c r="CC862" s="2310"/>
      <c r="CD862" s="2311"/>
    </row>
    <row r="863" spans="1:82" ht="21" customHeight="1" x14ac:dyDescent="0.2">
      <c r="A863" s="59" t="s">
        <v>161</v>
      </c>
      <c r="B863" s="71" t="s">
        <v>2569</v>
      </c>
      <c r="C863" s="72" t="s">
        <v>2941</v>
      </c>
      <c r="D863" s="163">
        <v>106</v>
      </c>
      <c r="E863" s="615" t="s">
        <v>3027</v>
      </c>
      <c r="F863" s="67" t="s">
        <v>3028</v>
      </c>
      <c r="G863" s="69">
        <v>8770</v>
      </c>
      <c r="H863" s="69" t="s">
        <v>1</v>
      </c>
      <c r="I863" s="786">
        <v>9000</v>
      </c>
      <c r="J863" s="493">
        <v>9000</v>
      </c>
      <c r="K863" s="50"/>
      <c r="L863" s="744">
        <f>+M863+N863+O863+P863+Q863+R863+S863+T863</f>
        <v>0</v>
      </c>
      <c r="M863" s="746"/>
      <c r="N863" s="746"/>
      <c r="O863" s="746"/>
      <c r="P863" s="746"/>
      <c r="Q863" s="746"/>
      <c r="R863" s="746"/>
      <c r="S863" s="746"/>
      <c r="T863" s="746"/>
      <c r="U863" s="747">
        <f t="shared" si="119"/>
        <v>0</v>
      </c>
      <c r="V863" s="746"/>
      <c r="W863" s="52"/>
      <c r="X863" s="52"/>
      <c r="Y863" s="52"/>
      <c r="Z863" s="52"/>
      <c r="AA863" s="52"/>
      <c r="AB863" s="52"/>
      <c r="AC863" s="52"/>
      <c r="AD863" s="52"/>
      <c r="AE863" s="52"/>
      <c r="AF863" s="52"/>
      <c r="AG863" s="1462"/>
      <c r="AH863" s="2009"/>
      <c r="AI863" s="1845"/>
      <c r="AJ863" s="1845"/>
      <c r="AK863" s="1845"/>
      <c r="AL863" s="1462"/>
      <c r="AM863" s="4067"/>
      <c r="AN863" s="4067"/>
      <c r="AO863" s="1845"/>
      <c r="AP863" s="1845"/>
      <c r="AQ863" s="2009"/>
      <c r="AR863" s="2085"/>
      <c r="AS863" s="5005"/>
      <c r="AT863" s="1143"/>
      <c r="AU863" s="3183"/>
      <c r="AV863" s="1992"/>
      <c r="AW863" s="1991"/>
      <c r="AX863" s="1991"/>
      <c r="AY863" s="3184"/>
      <c r="AZ863" s="5103"/>
      <c r="BA863" s="1459"/>
      <c r="BB863" s="1459"/>
      <c r="BC863" s="1685"/>
      <c r="BD863" s="1459"/>
      <c r="BE863" s="4235"/>
      <c r="BF863" s="4236"/>
      <c r="BG863" s="5003"/>
      <c r="BH863" s="4235"/>
      <c r="BI863" s="4236"/>
      <c r="BJ863" s="4387"/>
      <c r="BK863" s="4235"/>
      <c r="BL863" s="1859">
        <f t="shared" si="109"/>
        <v>0</v>
      </c>
      <c r="BM863" s="2014">
        <f>L863-(BI863+BI864+BI865+BI866+BI867+BI868)</f>
        <v>0</v>
      </c>
      <c r="BN863" s="1902"/>
      <c r="BO863" s="1878"/>
      <c r="BP863" s="1878"/>
      <c r="BQ863" s="1915"/>
      <c r="BR863" s="2045"/>
      <c r="BS863" s="1861"/>
      <c r="BT863" s="1861"/>
      <c r="BU863" s="1861"/>
      <c r="BV863" s="1861"/>
      <c r="BW863" s="1861"/>
      <c r="BX863" s="1861"/>
      <c r="BY863" s="1861"/>
      <c r="BZ863" s="1861"/>
      <c r="CA863" s="1861"/>
      <c r="CB863" s="1861"/>
      <c r="CC863" s="1862"/>
      <c r="CD863" s="1863" t="s">
        <v>2511</v>
      </c>
    </row>
    <row r="864" spans="1:82" ht="21" customHeight="1" x14ac:dyDescent="0.2">
      <c r="A864" s="62" t="s">
        <v>161</v>
      </c>
      <c r="B864" s="749" t="s">
        <v>2569</v>
      </c>
      <c r="C864" s="1079" t="s">
        <v>2941</v>
      </c>
      <c r="D864" s="460">
        <v>106</v>
      </c>
      <c r="E864" s="616" t="s">
        <v>3027</v>
      </c>
      <c r="F864" s="608" t="s">
        <v>3028</v>
      </c>
      <c r="G864" s="612">
        <v>8770</v>
      </c>
      <c r="H864" s="612" t="s">
        <v>1</v>
      </c>
      <c r="I864" s="789">
        <v>9000</v>
      </c>
      <c r="J864" s="454">
        <v>9000</v>
      </c>
      <c r="K864" s="25"/>
      <c r="L864" s="790"/>
      <c r="M864" s="791"/>
      <c r="N864" s="791"/>
      <c r="O864" s="791"/>
      <c r="P864" s="791"/>
      <c r="Q864" s="791"/>
      <c r="R864" s="791"/>
      <c r="S864" s="791"/>
      <c r="T864" s="791"/>
      <c r="U864" s="792">
        <f t="shared" si="119"/>
        <v>0</v>
      </c>
      <c r="V864" s="791"/>
      <c r="W864" s="7"/>
      <c r="X864" s="7"/>
      <c r="Y864" s="7"/>
      <c r="Z864" s="7"/>
      <c r="AA864" s="7"/>
      <c r="AB864" s="7"/>
      <c r="AC864" s="7"/>
      <c r="AD864" s="7"/>
      <c r="AE864" s="7"/>
      <c r="AF864" s="7"/>
      <c r="AG864" s="1864"/>
      <c r="AH864" s="2094"/>
      <c r="AI864" s="1865"/>
      <c r="AJ864" s="1865"/>
      <c r="AK864" s="1865"/>
      <c r="AL864" s="1956"/>
      <c r="AM864" s="2652"/>
      <c r="AN864" s="2652"/>
      <c r="AO864" s="1865"/>
      <c r="AP864" s="1865"/>
      <c r="AQ864" s="2094"/>
      <c r="AR864" s="2095"/>
      <c r="AS864" s="5005"/>
      <c r="AT864" s="1143"/>
      <c r="AU864" s="3183"/>
      <c r="AV864" s="1992"/>
      <c r="AW864" s="1991"/>
      <c r="AX864" s="1991"/>
      <c r="AY864" s="3184"/>
      <c r="AZ864" s="5131"/>
      <c r="BA864" s="1397"/>
      <c r="BB864" s="1397"/>
      <c r="BC864" s="1830"/>
      <c r="BD864" s="1397"/>
      <c r="BE864" s="4171"/>
      <c r="BF864" s="4557"/>
      <c r="BG864" s="4650"/>
      <c r="BH864" s="4171"/>
      <c r="BI864" s="4557"/>
      <c r="BJ864" s="4513"/>
      <c r="BK864" s="4171"/>
      <c r="BL864" s="1876">
        <f t="shared" si="109"/>
        <v>0</v>
      </c>
      <c r="BM864" s="2104"/>
      <c r="BN864" s="1902"/>
      <c r="BO864" s="1878"/>
      <c r="BP864" s="1878"/>
      <c r="BQ864" s="1915"/>
      <c r="BR864" s="2105"/>
      <c r="BS864" s="2106"/>
      <c r="BT864" s="2106"/>
      <c r="BU864" s="2106"/>
      <c r="BV864" s="2106"/>
      <c r="BW864" s="2106"/>
      <c r="BX864" s="2106"/>
      <c r="BY864" s="2106"/>
      <c r="BZ864" s="2106"/>
      <c r="CA864" s="2106"/>
      <c r="CB864" s="2106"/>
      <c r="CC864" s="2107"/>
      <c r="CD864" s="2108" t="s">
        <v>2511</v>
      </c>
    </row>
    <row r="865" spans="1:82" ht="21" customHeight="1" x14ac:dyDescent="0.2">
      <c r="A865" s="62" t="s">
        <v>161</v>
      </c>
      <c r="B865" s="749" t="s">
        <v>2569</v>
      </c>
      <c r="C865" s="1079" t="s">
        <v>2941</v>
      </c>
      <c r="D865" s="460">
        <v>106</v>
      </c>
      <c r="E865" s="616" t="s">
        <v>3027</v>
      </c>
      <c r="F865" s="608" t="s">
        <v>3028</v>
      </c>
      <c r="G865" s="612">
        <v>8770</v>
      </c>
      <c r="H865" s="612" t="s">
        <v>1</v>
      </c>
      <c r="I865" s="789">
        <v>9000</v>
      </c>
      <c r="J865" s="454">
        <v>9000</v>
      </c>
      <c r="K865" s="25"/>
      <c r="L865" s="790"/>
      <c r="M865" s="791"/>
      <c r="N865" s="791"/>
      <c r="O865" s="791"/>
      <c r="P865" s="791"/>
      <c r="Q865" s="791"/>
      <c r="R865" s="791"/>
      <c r="S865" s="791"/>
      <c r="T865" s="791"/>
      <c r="U865" s="792">
        <f t="shared" si="119"/>
        <v>0</v>
      </c>
      <c r="V865" s="791"/>
      <c r="W865" s="7"/>
      <c r="X865" s="7"/>
      <c r="Y865" s="7"/>
      <c r="Z865" s="7"/>
      <c r="AA865" s="7"/>
      <c r="AB865" s="7"/>
      <c r="AC865" s="7"/>
      <c r="AD865" s="7"/>
      <c r="AE865" s="7"/>
      <c r="AF865" s="7"/>
      <c r="AG865" s="1864"/>
      <c r="AH865" s="2094"/>
      <c r="AI865" s="1865"/>
      <c r="AJ865" s="1865"/>
      <c r="AK865" s="1865"/>
      <c r="AL865" s="1956"/>
      <c r="AM865" s="4057"/>
      <c r="AN865" s="4057"/>
      <c r="AO865" s="1865"/>
      <c r="AP865" s="1865"/>
      <c r="AQ865" s="2094"/>
      <c r="AR865" s="2095"/>
      <c r="AS865" s="5005"/>
      <c r="AT865" s="1143"/>
      <c r="AU865" s="3183"/>
      <c r="AV865" s="1992"/>
      <c r="AW865" s="1991"/>
      <c r="AX865" s="1991"/>
      <c r="AY865" s="3184"/>
      <c r="AZ865" s="5131"/>
      <c r="BA865" s="1397"/>
      <c r="BB865" s="1397"/>
      <c r="BC865" s="1830"/>
      <c r="BD865" s="1397"/>
      <c r="BE865" s="4171"/>
      <c r="BF865" s="4557"/>
      <c r="BG865" s="4650"/>
      <c r="BH865" s="4171"/>
      <c r="BI865" s="4557"/>
      <c r="BJ865" s="4513"/>
      <c r="BK865" s="4171"/>
      <c r="BL865" s="1876">
        <f t="shared" si="109"/>
        <v>0</v>
      </c>
      <c r="BM865" s="2104"/>
      <c r="BN865" s="1902"/>
      <c r="BO865" s="1878"/>
      <c r="BP865" s="1878"/>
      <c r="BQ865" s="1915"/>
      <c r="BR865" s="2105"/>
      <c r="BS865" s="2106"/>
      <c r="BT865" s="2106"/>
      <c r="BU865" s="2106"/>
      <c r="BV865" s="2106"/>
      <c r="BW865" s="2106"/>
      <c r="BX865" s="2106"/>
      <c r="BY865" s="2106"/>
      <c r="BZ865" s="2106"/>
      <c r="CA865" s="2106"/>
      <c r="CB865" s="2106"/>
      <c r="CC865" s="2107"/>
      <c r="CD865" s="2108" t="s">
        <v>2511</v>
      </c>
    </row>
    <row r="866" spans="1:82" ht="21" customHeight="1" x14ac:dyDescent="0.2">
      <c r="A866" s="62" t="s">
        <v>161</v>
      </c>
      <c r="B866" s="749" t="s">
        <v>2569</v>
      </c>
      <c r="C866" s="1079" t="s">
        <v>2941</v>
      </c>
      <c r="D866" s="460">
        <v>106</v>
      </c>
      <c r="E866" s="616" t="s">
        <v>3027</v>
      </c>
      <c r="F866" s="608" t="s">
        <v>3028</v>
      </c>
      <c r="G866" s="612">
        <v>8770</v>
      </c>
      <c r="H866" s="612" t="s">
        <v>1</v>
      </c>
      <c r="I866" s="789">
        <v>9000</v>
      </c>
      <c r="J866" s="454">
        <v>9000</v>
      </c>
      <c r="K866" s="25"/>
      <c r="L866" s="790"/>
      <c r="M866" s="791"/>
      <c r="N866" s="791"/>
      <c r="O866" s="791"/>
      <c r="P866" s="791"/>
      <c r="Q866" s="791"/>
      <c r="R866" s="791"/>
      <c r="S866" s="791"/>
      <c r="T866" s="791"/>
      <c r="U866" s="792">
        <f t="shared" si="119"/>
        <v>0</v>
      </c>
      <c r="V866" s="791"/>
      <c r="W866" s="7"/>
      <c r="X866" s="7"/>
      <c r="Y866" s="7"/>
      <c r="Z866" s="7"/>
      <c r="AA866" s="7"/>
      <c r="AB866" s="7"/>
      <c r="AC866" s="7"/>
      <c r="AD866" s="7"/>
      <c r="AE866" s="7"/>
      <c r="AF866" s="7"/>
      <c r="AG866" s="1864"/>
      <c r="AH866" s="2094"/>
      <c r="AI866" s="1865"/>
      <c r="AJ866" s="1865"/>
      <c r="AK866" s="1865"/>
      <c r="AL866" s="1956"/>
      <c r="AM866" s="4057"/>
      <c r="AN866" s="4057"/>
      <c r="AO866" s="1865"/>
      <c r="AP866" s="1865"/>
      <c r="AQ866" s="2094"/>
      <c r="AR866" s="2095"/>
      <c r="AS866" s="5005"/>
      <c r="AT866" s="1143"/>
      <c r="AU866" s="3183"/>
      <c r="AV866" s="1992"/>
      <c r="AW866" s="1991"/>
      <c r="AX866" s="1991"/>
      <c r="AY866" s="3184"/>
      <c r="AZ866" s="5131"/>
      <c r="BA866" s="1397"/>
      <c r="BB866" s="1397"/>
      <c r="BC866" s="1830"/>
      <c r="BD866" s="1397"/>
      <c r="BE866" s="4171"/>
      <c r="BF866" s="4557"/>
      <c r="BG866" s="4650"/>
      <c r="BH866" s="4171"/>
      <c r="BI866" s="4557"/>
      <c r="BJ866" s="4513"/>
      <c r="BK866" s="4171"/>
      <c r="BL866" s="1876">
        <f t="shared" si="109"/>
        <v>0</v>
      </c>
      <c r="BM866" s="2104"/>
      <c r="BN866" s="1902"/>
      <c r="BO866" s="1878"/>
      <c r="BP866" s="1878"/>
      <c r="BQ866" s="1915"/>
      <c r="BR866" s="2105"/>
      <c r="BS866" s="2106"/>
      <c r="BT866" s="2106"/>
      <c r="BU866" s="2106"/>
      <c r="BV866" s="2106"/>
      <c r="BW866" s="2106"/>
      <c r="BX866" s="2106"/>
      <c r="BY866" s="2106"/>
      <c r="BZ866" s="2106"/>
      <c r="CA866" s="2106"/>
      <c r="CB866" s="2106"/>
      <c r="CC866" s="2107"/>
      <c r="CD866" s="2108" t="s">
        <v>2511</v>
      </c>
    </row>
    <row r="867" spans="1:82" ht="21" customHeight="1" x14ac:dyDescent="0.2">
      <c r="A867" s="62" t="s">
        <v>161</v>
      </c>
      <c r="B867" s="749" t="s">
        <v>2569</v>
      </c>
      <c r="C867" s="1079" t="s">
        <v>2941</v>
      </c>
      <c r="D867" s="460">
        <v>106</v>
      </c>
      <c r="E867" s="616" t="s">
        <v>3027</v>
      </c>
      <c r="F867" s="608" t="s">
        <v>3028</v>
      </c>
      <c r="G867" s="612">
        <v>8770</v>
      </c>
      <c r="H867" s="612" t="s">
        <v>1</v>
      </c>
      <c r="I867" s="789">
        <v>9000</v>
      </c>
      <c r="J867" s="454">
        <v>9000</v>
      </c>
      <c r="K867" s="25"/>
      <c r="L867" s="790"/>
      <c r="M867" s="791"/>
      <c r="N867" s="791"/>
      <c r="O867" s="791"/>
      <c r="P867" s="791"/>
      <c r="Q867" s="791"/>
      <c r="R867" s="791"/>
      <c r="S867" s="791"/>
      <c r="T867" s="791"/>
      <c r="U867" s="792">
        <f t="shared" si="119"/>
        <v>0</v>
      </c>
      <c r="V867" s="791"/>
      <c r="W867" s="7"/>
      <c r="X867" s="7"/>
      <c r="Y867" s="7"/>
      <c r="Z867" s="7"/>
      <c r="AA867" s="7"/>
      <c r="AB867" s="7"/>
      <c r="AC867" s="7"/>
      <c r="AD867" s="7"/>
      <c r="AE867" s="7"/>
      <c r="AF867" s="7"/>
      <c r="AG867" s="1864"/>
      <c r="AH867" s="2094"/>
      <c r="AI867" s="1865"/>
      <c r="AJ867" s="1865"/>
      <c r="AK867" s="1865"/>
      <c r="AL867" s="1956"/>
      <c r="AM867" s="4057"/>
      <c r="AN867" s="4057"/>
      <c r="AO867" s="1865"/>
      <c r="AP867" s="1865"/>
      <c r="AQ867" s="2094"/>
      <c r="AR867" s="2095"/>
      <c r="AS867" s="5005"/>
      <c r="AT867" s="1143"/>
      <c r="AU867" s="3183"/>
      <c r="AV867" s="1992"/>
      <c r="AW867" s="1991"/>
      <c r="AX867" s="1991"/>
      <c r="AY867" s="3184"/>
      <c r="AZ867" s="5131"/>
      <c r="BA867" s="1397"/>
      <c r="BB867" s="1397"/>
      <c r="BC867" s="1830"/>
      <c r="BD867" s="1397"/>
      <c r="BE867" s="4171"/>
      <c r="BF867" s="4557"/>
      <c r="BG867" s="4650"/>
      <c r="BH867" s="4171"/>
      <c r="BI867" s="4557"/>
      <c r="BJ867" s="4513"/>
      <c r="BK867" s="4171"/>
      <c r="BL867" s="1876">
        <f t="shared" si="109"/>
        <v>0</v>
      </c>
      <c r="BM867" s="2104"/>
      <c r="BN867" s="1902"/>
      <c r="BO867" s="1878"/>
      <c r="BP867" s="1878"/>
      <c r="BQ867" s="1915"/>
      <c r="BR867" s="2105"/>
      <c r="BS867" s="2106"/>
      <c r="BT867" s="2106"/>
      <c r="BU867" s="2106"/>
      <c r="BV867" s="2106"/>
      <c r="BW867" s="2106"/>
      <c r="BX867" s="2106"/>
      <c r="BY867" s="2106"/>
      <c r="BZ867" s="2106"/>
      <c r="CA867" s="2106"/>
      <c r="CB867" s="2106"/>
      <c r="CC867" s="2107"/>
      <c r="CD867" s="2108" t="s">
        <v>2511</v>
      </c>
    </row>
    <row r="868" spans="1:82" ht="21" customHeight="1" thickBot="1" x14ac:dyDescent="0.25">
      <c r="A868" s="63" t="s">
        <v>161</v>
      </c>
      <c r="B868" s="755" t="s">
        <v>2569</v>
      </c>
      <c r="C868" s="1080" t="s">
        <v>2941</v>
      </c>
      <c r="D868" s="431">
        <v>106</v>
      </c>
      <c r="E868" s="617" t="s">
        <v>3027</v>
      </c>
      <c r="F868" s="609" t="s">
        <v>3028</v>
      </c>
      <c r="G868" s="618">
        <v>8770</v>
      </c>
      <c r="H868" s="618" t="s">
        <v>1</v>
      </c>
      <c r="I868" s="960">
        <v>9000</v>
      </c>
      <c r="J868" s="496">
        <v>9000</v>
      </c>
      <c r="K868" s="56"/>
      <c r="L868" s="822"/>
      <c r="M868" s="851"/>
      <c r="N868" s="851"/>
      <c r="O868" s="851"/>
      <c r="P868" s="851"/>
      <c r="Q868" s="851"/>
      <c r="R868" s="851"/>
      <c r="S868" s="851"/>
      <c r="T868" s="851"/>
      <c r="U868" s="823">
        <f t="shared" si="119"/>
        <v>0</v>
      </c>
      <c r="V868" s="851"/>
      <c r="W868" s="58"/>
      <c r="X868" s="58"/>
      <c r="Y868" s="58"/>
      <c r="Z868" s="58"/>
      <c r="AA868" s="58"/>
      <c r="AB868" s="58"/>
      <c r="AC868" s="58"/>
      <c r="AD868" s="58"/>
      <c r="AE868" s="58"/>
      <c r="AF868" s="58"/>
      <c r="AG868" s="1881"/>
      <c r="AH868" s="2109"/>
      <c r="AI868" s="1882"/>
      <c r="AJ868" s="1882"/>
      <c r="AK868" s="1882"/>
      <c r="AL868" s="1959"/>
      <c r="AM868" s="4058"/>
      <c r="AN868" s="4058"/>
      <c r="AO868" s="1882"/>
      <c r="AP868" s="1882"/>
      <c r="AQ868" s="2109"/>
      <c r="AR868" s="2110"/>
      <c r="AS868" s="2111"/>
      <c r="AT868" s="2525"/>
      <c r="AU868" s="2526"/>
      <c r="AV868" s="4192"/>
      <c r="AW868" s="1884"/>
      <c r="AX868" s="1884"/>
      <c r="AY868" s="2973"/>
      <c r="AZ868" s="1963"/>
      <c r="BA868" s="1963"/>
      <c r="BB868" s="1963"/>
      <c r="BC868" s="4651"/>
      <c r="BD868" s="1963"/>
      <c r="BE868" s="4195"/>
      <c r="BF868" s="4652"/>
      <c r="BG868" s="4653"/>
      <c r="BH868" s="4195"/>
      <c r="BI868" s="4652"/>
      <c r="BJ868" s="4654"/>
      <c r="BK868" s="4195"/>
      <c r="BL868" s="1894">
        <f t="shared" si="109"/>
        <v>0</v>
      </c>
      <c r="BM868" s="2119"/>
      <c r="BN868" s="1902"/>
      <c r="BO868" s="1878"/>
      <c r="BP868" s="1878"/>
      <c r="BQ868" s="1915"/>
      <c r="BR868" s="2120"/>
      <c r="BS868" s="1913"/>
      <c r="BT868" s="1913"/>
      <c r="BU868" s="1913"/>
      <c r="BV868" s="1913"/>
      <c r="BW868" s="1913"/>
      <c r="BX868" s="1913"/>
      <c r="BY868" s="1913"/>
      <c r="BZ868" s="1913"/>
      <c r="CA868" s="1913"/>
      <c r="CB868" s="1913"/>
      <c r="CC868" s="2121"/>
      <c r="CD868" s="2122" t="s">
        <v>2511</v>
      </c>
    </row>
    <row r="869" spans="1:82" ht="21" customHeight="1" thickBot="1" x14ac:dyDescent="0.25">
      <c r="A869" s="59" t="s">
        <v>161</v>
      </c>
      <c r="B869" s="71" t="s">
        <v>2569</v>
      </c>
      <c r="C869" s="72" t="s">
        <v>2941</v>
      </c>
      <c r="D869" s="163">
        <v>107</v>
      </c>
      <c r="E869" s="610" t="s">
        <v>3029</v>
      </c>
      <c r="F869" s="48" t="s">
        <v>3030</v>
      </c>
      <c r="G869" s="69">
        <v>0</v>
      </c>
      <c r="H869" s="69" t="s">
        <v>1</v>
      </c>
      <c r="I869" s="786">
        <v>1</v>
      </c>
      <c r="J869" s="493">
        <v>1</v>
      </c>
      <c r="K869" s="1077" t="s">
        <v>2524</v>
      </c>
      <c r="L869" s="744">
        <f>+M869+N869+O869+P869+Q869+R869+S869+T869</f>
        <v>342616666</v>
      </c>
      <c r="M869" s="455">
        <v>342616666</v>
      </c>
      <c r="N869" s="455"/>
      <c r="O869" s="455"/>
      <c r="P869" s="455"/>
      <c r="Q869" s="455"/>
      <c r="R869" s="455"/>
      <c r="S869" s="746"/>
      <c r="T869" s="746"/>
      <c r="U869" s="747">
        <f>V869+W869+X869+Y869+Z869+AA869+AB869+AC869+AD869+AE869+AF869</f>
        <v>342616666</v>
      </c>
      <c r="V869" s="1088">
        <v>342616666</v>
      </c>
      <c r="W869" s="52"/>
      <c r="X869" s="52"/>
      <c r="Y869" s="52"/>
      <c r="Z869" s="52"/>
      <c r="AA869" s="52"/>
      <c r="AB869" s="52"/>
      <c r="AC869" s="52"/>
      <c r="AD869" s="52"/>
      <c r="AE869" s="52"/>
      <c r="AF869" s="52"/>
      <c r="AG869" s="4637">
        <v>80111600</v>
      </c>
      <c r="AH869" s="4638" t="s">
        <v>2537</v>
      </c>
      <c r="AI869" s="4639" t="s">
        <v>2538</v>
      </c>
      <c r="AJ869" s="4639" t="s">
        <v>269</v>
      </c>
      <c r="AK869" s="4639"/>
      <c r="AL869" s="1520" t="s">
        <v>1558</v>
      </c>
      <c r="AM869" s="4640">
        <v>310000000</v>
      </c>
      <c r="AN869" s="4640">
        <v>310000000</v>
      </c>
      <c r="AO869" s="1520" t="s">
        <v>250</v>
      </c>
      <c r="AP869" s="4639"/>
      <c r="AQ869" s="4638" t="s">
        <v>2946</v>
      </c>
      <c r="AR869" s="4641">
        <v>2201140107</v>
      </c>
      <c r="AS869" s="4642" t="s">
        <v>5842</v>
      </c>
      <c r="AT869" s="4643" t="s">
        <v>5843</v>
      </c>
      <c r="AU869" s="4644">
        <v>1</v>
      </c>
      <c r="AV869" s="4682">
        <v>1</v>
      </c>
      <c r="AW869" s="4645" t="s">
        <v>2538</v>
      </c>
      <c r="AX869" s="4645" t="s">
        <v>2540</v>
      </c>
      <c r="AY869" s="4683">
        <v>310000000</v>
      </c>
      <c r="AZ869" s="4646" t="s">
        <v>2541</v>
      </c>
      <c r="BA869" s="1527" t="s">
        <v>3031</v>
      </c>
      <c r="BB869" s="1527" t="s">
        <v>2543</v>
      </c>
      <c r="BC869" s="3082" t="s">
        <v>2537</v>
      </c>
      <c r="BD869" s="1527" t="s">
        <v>2544</v>
      </c>
      <c r="BE869" s="5059">
        <v>42793</v>
      </c>
      <c r="BF869" s="4640">
        <v>310000000</v>
      </c>
      <c r="BG869" s="4648">
        <v>2017000333</v>
      </c>
      <c r="BH869" s="5059">
        <v>42793</v>
      </c>
      <c r="BI869" s="4640">
        <v>310000000</v>
      </c>
      <c r="BJ869" s="4647" t="s">
        <v>2538</v>
      </c>
      <c r="BK869" s="4639" t="s">
        <v>2540</v>
      </c>
      <c r="BL869" s="1859">
        <f t="shared" si="109"/>
        <v>0</v>
      </c>
      <c r="BM869" s="2014">
        <f>L869-(BI869+BI870+BI871+BI872+BI873+BI874)</f>
        <v>-2383334</v>
      </c>
      <c r="BN869" s="1902"/>
      <c r="BO869" s="1878"/>
      <c r="BP869" s="1878"/>
      <c r="BQ869" s="1915"/>
      <c r="BR869" s="2045"/>
      <c r="BS869" s="1861"/>
      <c r="BT869" s="1861"/>
      <c r="BU869" s="1861"/>
      <c r="BV869" s="1861"/>
      <c r="BW869" s="1861"/>
      <c r="BX869" s="1861"/>
      <c r="BY869" s="1861"/>
      <c r="BZ869" s="1861"/>
      <c r="CA869" s="1861"/>
      <c r="CB869" s="1861"/>
      <c r="CC869" s="1862"/>
      <c r="CD869" s="1863" t="s">
        <v>2511</v>
      </c>
    </row>
    <row r="870" spans="1:82" ht="21" customHeight="1" thickBot="1" x14ac:dyDescent="0.25">
      <c r="A870" s="62" t="s">
        <v>161</v>
      </c>
      <c r="B870" s="749" t="s">
        <v>2569</v>
      </c>
      <c r="C870" s="1079" t="s">
        <v>2941</v>
      </c>
      <c r="D870" s="460">
        <v>107</v>
      </c>
      <c r="E870" s="611" t="s">
        <v>3029</v>
      </c>
      <c r="F870" s="526" t="s">
        <v>3030</v>
      </c>
      <c r="G870" s="612">
        <v>0</v>
      </c>
      <c r="H870" s="612" t="s">
        <v>1</v>
      </c>
      <c r="I870" s="789">
        <v>1</v>
      </c>
      <c r="J870" s="454">
        <v>1</v>
      </c>
      <c r="K870" s="25"/>
      <c r="L870" s="790"/>
      <c r="M870" s="791"/>
      <c r="N870" s="791"/>
      <c r="O870" s="791"/>
      <c r="P870" s="791"/>
      <c r="Q870" s="791"/>
      <c r="R870" s="791"/>
      <c r="S870" s="791"/>
      <c r="T870" s="791"/>
      <c r="U870" s="792">
        <f t="shared" ref="U870:U874" si="120">V870+W870+X870+Y870+Z870+AA870+AB870+AC870+AD870+AE870+AF870</f>
        <v>0</v>
      </c>
      <c r="V870" s="791"/>
      <c r="W870" s="7"/>
      <c r="X870" s="7"/>
      <c r="Y870" s="7"/>
      <c r="Z870" s="7"/>
      <c r="AA870" s="7"/>
      <c r="AB870" s="7"/>
      <c r="AC870" s="7"/>
      <c r="AD870" s="7"/>
      <c r="AE870" s="7"/>
      <c r="AF870" s="7"/>
      <c r="AG870" s="4637">
        <v>80111600</v>
      </c>
      <c r="AH870" s="4685" t="s">
        <v>3032</v>
      </c>
      <c r="AI870" s="4686" t="s">
        <v>3033</v>
      </c>
      <c r="AJ870" s="4686" t="s">
        <v>3034</v>
      </c>
      <c r="AK870" s="4686"/>
      <c r="AL870" s="2512" t="s">
        <v>1558</v>
      </c>
      <c r="AM870" s="4687">
        <v>35000000</v>
      </c>
      <c r="AN870" s="4687">
        <v>35000000</v>
      </c>
      <c r="AO870" s="4686" t="s">
        <v>250</v>
      </c>
      <c r="AP870" s="4686"/>
      <c r="AQ870" s="4685" t="s">
        <v>2946</v>
      </c>
      <c r="AR870" s="4689">
        <v>2201140107</v>
      </c>
      <c r="AS870" s="4642" t="s">
        <v>5894</v>
      </c>
      <c r="AT870" s="4643" t="s">
        <v>1676</v>
      </c>
      <c r="AU870" s="4644">
        <v>100</v>
      </c>
      <c r="AV870" s="4682">
        <v>100</v>
      </c>
      <c r="AW870" s="4645" t="s">
        <v>3033</v>
      </c>
      <c r="AX870" s="4645" t="s">
        <v>3035</v>
      </c>
      <c r="AY870" s="4683">
        <v>35000000</v>
      </c>
      <c r="AZ870" s="4690" t="s">
        <v>3036</v>
      </c>
      <c r="BA870" s="2511" t="s">
        <v>819</v>
      </c>
      <c r="BB870" s="2511" t="s">
        <v>3037</v>
      </c>
      <c r="BC870" s="4691" t="s">
        <v>3038</v>
      </c>
      <c r="BD870" s="2511" t="s">
        <v>3039</v>
      </c>
      <c r="BE870" s="4692">
        <v>42793</v>
      </c>
      <c r="BF870" s="4687">
        <v>35000000</v>
      </c>
      <c r="BG870" s="4693">
        <v>2017000557</v>
      </c>
      <c r="BH870" s="4692">
        <v>42793</v>
      </c>
      <c r="BI870" s="4687">
        <v>35000000</v>
      </c>
      <c r="BJ870" s="4692" t="s">
        <v>3040</v>
      </c>
      <c r="BK870" s="4686" t="s">
        <v>3041</v>
      </c>
      <c r="BL870" s="1876">
        <f t="shared" si="109"/>
        <v>0</v>
      </c>
      <c r="BM870" s="2104"/>
      <c r="BN870" s="1902"/>
      <c r="BO870" s="1878"/>
      <c r="BP870" s="1878"/>
      <c r="BQ870" s="1915"/>
      <c r="BR870" s="2105"/>
      <c r="BS870" s="2106"/>
      <c r="BT870" s="2106"/>
      <c r="BU870" s="2106"/>
      <c r="BV870" s="2106"/>
      <c r="BW870" s="2106"/>
      <c r="BX870" s="2106"/>
      <c r="BY870" s="2106"/>
      <c r="BZ870" s="2106"/>
      <c r="CA870" s="2106"/>
      <c r="CB870" s="2106"/>
      <c r="CC870" s="2107"/>
      <c r="CD870" s="2108" t="s">
        <v>2511</v>
      </c>
    </row>
    <row r="871" spans="1:82" ht="21" customHeight="1" x14ac:dyDescent="0.2">
      <c r="A871" s="62" t="s">
        <v>161</v>
      </c>
      <c r="B871" s="749" t="s">
        <v>2569</v>
      </c>
      <c r="C871" s="1079" t="s">
        <v>2941</v>
      </c>
      <c r="D871" s="460">
        <v>107</v>
      </c>
      <c r="E871" s="611" t="s">
        <v>3029</v>
      </c>
      <c r="F871" s="526" t="s">
        <v>3030</v>
      </c>
      <c r="G871" s="612">
        <v>0</v>
      </c>
      <c r="H871" s="612" t="s">
        <v>1</v>
      </c>
      <c r="I871" s="789">
        <v>1</v>
      </c>
      <c r="J871" s="454">
        <v>1</v>
      </c>
      <c r="K871" s="25"/>
      <c r="L871" s="790"/>
      <c r="M871" s="791"/>
      <c r="N871" s="791"/>
      <c r="O871" s="791"/>
      <c r="P871" s="791"/>
      <c r="Q871" s="791"/>
      <c r="R871" s="791"/>
      <c r="S871" s="791"/>
      <c r="T871" s="791"/>
      <c r="U871" s="792">
        <f t="shared" si="120"/>
        <v>0</v>
      </c>
      <c r="V871" s="791"/>
      <c r="W871" s="7"/>
      <c r="X871" s="7"/>
      <c r="Y871" s="7"/>
      <c r="Z871" s="7"/>
      <c r="AA871" s="7"/>
      <c r="AB871" s="7"/>
      <c r="AC871" s="7"/>
      <c r="AD871" s="7"/>
      <c r="AE871" s="7"/>
      <c r="AF871" s="7"/>
      <c r="AG871" s="1864"/>
      <c r="AH871" s="2094"/>
      <c r="AI871" s="1865"/>
      <c r="AJ871" s="1865"/>
      <c r="AK871" s="1865"/>
      <c r="AL871" s="1956"/>
      <c r="AM871" s="4057"/>
      <c r="AN871" s="4057"/>
      <c r="AO871" s="1865"/>
      <c r="AP871" s="1865"/>
      <c r="AQ871" s="2094"/>
      <c r="AR871" s="2095"/>
      <c r="AS871" s="2096"/>
      <c r="AT871" s="2432"/>
      <c r="AU871" s="2523"/>
      <c r="AV871" s="2452"/>
      <c r="AW871" s="1867"/>
      <c r="AX871" s="1867"/>
      <c r="AY871" s="2976"/>
      <c r="AZ871" s="1397"/>
      <c r="BA871" s="1397"/>
      <c r="BB871" s="1397"/>
      <c r="BC871" s="1830"/>
      <c r="BD871" s="1397"/>
      <c r="BE871" s="4171"/>
      <c r="BF871" s="4557"/>
      <c r="BG871" s="4650"/>
      <c r="BH871" s="4171"/>
      <c r="BI871" s="4557"/>
      <c r="BJ871" s="4513"/>
      <c r="BK871" s="4171"/>
      <c r="BL871" s="1876">
        <f t="shared" si="109"/>
        <v>0</v>
      </c>
      <c r="BM871" s="2104"/>
      <c r="BN871" s="1902"/>
      <c r="BO871" s="1878"/>
      <c r="BP871" s="1878"/>
      <c r="BQ871" s="1915"/>
      <c r="BR871" s="2105"/>
      <c r="BS871" s="2106"/>
      <c r="BT871" s="2106"/>
      <c r="BU871" s="2106"/>
      <c r="BV871" s="2106"/>
      <c r="BW871" s="2106"/>
      <c r="BX871" s="2106"/>
      <c r="BY871" s="2106"/>
      <c r="BZ871" s="2106"/>
      <c r="CA871" s="2106"/>
      <c r="CB871" s="2106"/>
      <c r="CC871" s="2107"/>
      <c r="CD871" s="2108" t="s">
        <v>2511</v>
      </c>
    </row>
    <row r="872" spans="1:82" ht="21" customHeight="1" x14ac:dyDescent="0.2">
      <c r="A872" s="62" t="s">
        <v>161</v>
      </c>
      <c r="B872" s="749" t="s">
        <v>2569</v>
      </c>
      <c r="C872" s="1079" t="s">
        <v>2941</v>
      </c>
      <c r="D872" s="460">
        <v>107</v>
      </c>
      <c r="E872" s="611" t="s">
        <v>3029</v>
      </c>
      <c r="F872" s="526" t="s">
        <v>3030</v>
      </c>
      <c r="G872" s="612">
        <v>0</v>
      </c>
      <c r="H872" s="612" t="s">
        <v>1</v>
      </c>
      <c r="I872" s="789">
        <v>1</v>
      </c>
      <c r="J872" s="454">
        <v>1</v>
      </c>
      <c r="K872" s="25"/>
      <c r="L872" s="790"/>
      <c r="M872" s="791"/>
      <c r="N872" s="791"/>
      <c r="O872" s="791"/>
      <c r="P872" s="791"/>
      <c r="Q872" s="791"/>
      <c r="R872" s="791"/>
      <c r="S872" s="791"/>
      <c r="T872" s="791"/>
      <c r="U872" s="792">
        <f t="shared" si="120"/>
        <v>0</v>
      </c>
      <c r="V872" s="791"/>
      <c r="W872" s="7"/>
      <c r="X872" s="7"/>
      <c r="Y872" s="7"/>
      <c r="Z872" s="7"/>
      <c r="AA872" s="7"/>
      <c r="AB872" s="7"/>
      <c r="AC872" s="7"/>
      <c r="AD872" s="7"/>
      <c r="AE872" s="7"/>
      <c r="AF872" s="7"/>
      <c r="AG872" s="1864"/>
      <c r="AH872" s="2094"/>
      <c r="AI872" s="1865"/>
      <c r="AJ872" s="1865"/>
      <c r="AK872" s="1865"/>
      <c r="AL872" s="1956"/>
      <c r="AM872" s="4057"/>
      <c r="AN872" s="4057"/>
      <c r="AO872" s="1865"/>
      <c r="AP872" s="1865"/>
      <c r="AQ872" s="2094"/>
      <c r="AR872" s="2095"/>
      <c r="AS872" s="2096"/>
      <c r="AT872" s="2432"/>
      <c r="AU872" s="2523"/>
      <c r="AV872" s="2452"/>
      <c r="AW872" s="1867"/>
      <c r="AX872" s="1867"/>
      <c r="AY872" s="2976"/>
      <c r="AZ872" s="1397"/>
      <c r="BA872" s="1397"/>
      <c r="BB872" s="1397"/>
      <c r="BC872" s="1830"/>
      <c r="BD872" s="1397"/>
      <c r="BE872" s="4171"/>
      <c r="BF872" s="4557"/>
      <c r="BG872" s="4650"/>
      <c r="BH872" s="4171"/>
      <c r="BI872" s="4557"/>
      <c r="BJ872" s="4513"/>
      <c r="BK872" s="4171"/>
      <c r="BL872" s="1876">
        <f t="shared" si="109"/>
        <v>0</v>
      </c>
      <c r="BM872" s="2104"/>
      <c r="BN872" s="1902"/>
      <c r="BO872" s="1878"/>
      <c r="BP872" s="1878"/>
      <c r="BQ872" s="1915"/>
      <c r="BR872" s="2105"/>
      <c r="BS872" s="2106"/>
      <c r="BT872" s="2106"/>
      <c r="BU872" s="2106"/>
      <c r="BV872" s="2106"/>
      <c r="BW872" s="2106"/>
      <c r="BX872" s="2106"/>
      <c r="BY872" s="2106"/>
      <c r="BZ872" s="2106"/>
      <c r="CA872" s="2106"/>
      <c r="CB872" s="2106"/>
      <c r="CC872" s="2107"/>
      <c r="CD872" s="2108" t="s">
        <v>2511</v>
      </c>
    </row>
    <row r="873" spans="1:82" ht="21" customHeight="1" x14ac:dyDescent="0.2">
      <c r="A873" s="62" t="s">
        <v>161</v>
      </c>
      <c r="B873" s="749" t="s">
        <v>2569</v>
      </c>
      <c r="C873" s="1079" t="s">
        <v>2941</v>
      </c>
      <c r="D873" s="460">
        <v>107</v>
      </c>
      <c r="E873" s="611" t="s">
        <v>3029</v>
      </c>
      <c r="F873" s="526" t="s">
        <v>3030</v>
      </c>
      <c r="G873" s="612">
        <v>0</v>
      </c>
      <c r="H873" s="612" t="s">
        <v>1</v>
      </c>
      <c r="I873" s="789">
        <v>1</v>
      </c>
      <c r="J873" s="454">
        <v>1</v>
      </c>
      <c r="K873" s="25"/>
      <c r="L873" s="790"/>
      <c r="M873" s="791"/>
      <c r="N873" s="791"/>
      <c r="O873" s="791"/>
      <c r="P873" s="791"/>
      <c r="Q873" s="791"/>
      <c r="R873" s="791"/>
      <c r="S873" s="791"/>
      <c r="T873" s="791"/>
      <c r="U873" s="792">
        <f t="shared" si="120"/>
        <v>0</v>
      </c>
      <c r="V873" s="791"/>
      <c r="W873" s="7"/>
      <c r="X873" s="7"/>
      <c r="Y873" s="7"/>
      <c r="Z873" s="7"/>
      <c r="AA873" s="7"/>
      <c r="AB873" s="7"/>
      <c r="AC873" s="7"/>
      <c r="AD873" s="7"/>
      <c r="AE873" s="7"/>
      <c r="AF873" s="7"/>
      <c r="AG873" s="1864"/>
      <c r="AH873" s="2094"/>
      <c r="AI873" s="1865"/>
      <c r="AJ873" s="1865"/>
      <c r="AK873" s="1865"/>
      <c r="AL873" s="1956"/>
      <c r="AM873" s="4057"/>
      <c r="AN873" s="4057"/>
      <c r="AO873" s="1865"/>
      <c r="AP873" s="1865"/>
      <c r="AQ873" s="2094"/>
      <c r="AR873" s="2095"/>
      <c r="AS873" s="2096"/>
      <c r="AT873" s="2432"/>
      <c r="AU873" s="2523"/>
      <c r="AV873" s="2452"/>
      <c r="AW873" s="1867"/>
      <c r="AX873" s="1867"/>
      <c r="AY873" s="2976"/>
      <c r="AZ873" s="1397"/>
      <c r="BA873" s="1397"/>
      <c r="BB873" s="1397"/>
      <c r="BC873" s="1830"/>
      <c r="BD873" s="1397"/>
      <c r="BE873" s="4171"/>
      <c r="BF873" s="4557"/>
      <c r="BG873" s="4650"/>
      <c r="BH873" s="4171"/>
      <c r="BI873" s="4557"/>
      <c r="BJ873" s="4513"/>
      <c r="BK873" s="4171"/>
      <c r="BL873" s="1876">
        <f t="shared" si="109"/>
        <v>0</v>
      </c>
      <c r="BM873" s="2104"/>
      <c r="BN873" s="1902"/>
      <c r="BO873" s="1878"/>
      <c r="BP873" s="1878"/>
      <c r="BQ873" s="1915"/>
      <c r="BR873" s="2105"/>
      <c r="BS873" s="2106"/>
      <c r="BT873" s="2106"/>
      <c r="BU873" s="2106"/>
      <c r="BV873" s="2106"/>
      <c r="BW873" s="2106"/>
      <c r="BX873" s="2106"/>
      <c r="BY873" s="2106"/>
      <c r="BZ873" s="2106"/>
      <c r="CA873" s="2106"/>
      <c r="CB873" s="2106"/>
      <c r="CC873" s="2107"/>
      <c r="CD873" s="2108" t="s">
        <v>2511</v>
      </c>
    </row>
    <row r="874" spans="1:82" ht="21" customHeight="1" thickBot="1" x14ac:dyDescent="0.25">
      <c r="A874" s="63" t="s">
        <v>161</v>
      </c>
      <c r="B874" s="755" t="s">
        <v>2569</v>
      </c>
      <c r="C874" s="1080" t="s">
        <v>2941</v>
      </c>
      <c r="D874" s="431">
        <v>107</v>
      </c>
      <c r="E874" s="632" t="s">
        <v>3029</v>
      </c>
      <c r="F874" s="433" t="s">
        <v>3030</v>
      </c>
      <c r="G874" s="618">
        <v>0</v>
      </c>
      <c r="H874" s="618" t="s">
        <v>1</v>
      </c>
      <c r="I874" s="960">
        <v>1</v>
      </c>
      <c r="J874" s="496">
        <v>1</v>
      </c>
      <c r="K874" s="56"/>
      <c r="L874" s="822"/>
      <c r="M874" s="851"/>
      <c r="N874" s="851"/>
      <c r="O874" s="851"/>
      <c r="P874" s="851"/>
      <c r="Q874" s="851"/>
      <c r="R874" s="851"/>
      <c r="S874" s="851"/>
      <c r="T874" s="851"/>
      <c r="U874" s="823">
        <f t="shared" si="120"/>
        <v>0</v>
      </c>
      <c r="V874" s="851"/>
      <c r="W874" s="58"/>
      <c r="X874" s="58"/>
      <c r="Y874" s="58"/>
      <c r="Z874" s="58"/>
      <c r="AA874" s="58"/>
      <c r="AB874" s="58"/>
      <c r="AC874" s="58"/>
      <c r="AD874" s="58"/>
      <c r="AE874" s="58"/>
      <c r="AF874" s="58"/>
      <c r="AG874" s="1881"/>
      <c r="AH874" s="2109"/>
      <c r="AI874" s="1882"/>
      <c r="AJ874" s="1882"/>
      <c r="AK874" s="1882"/>
      <c r="AL874" s="1959"/>
      <c r="AM874" s="4058"/>
      <c r="AN874" s="4058"/>
      <c r="AO874" s="1882"/>
      <c r="AP874" s="1882"/>
      <c r="AQ874" s="2109"/>
      <c r="AR874" s="2110"/>
      <c r="AS874" s="2111"/>
      <c r="AT874" s="2525"/>
      <c r="AU874" s="2526"/>
      <c r="AV874" s="4192"/>
      <c r="AW874" s="1884"/>
      <c r="AX874" s="1884"/>
      <c r="AY874" s="2973"/>
      <c r="AZ874" s="1963"/>
      <c r="BA874" s="1963"/>
      <c r="BB874" s="1963"/>
      <c r="BC874" s="4651"/>
      <c r="BD874" s="1963"/>
      <c r="BE874" s="4195"/>
      <c r="BF874" s="4652"/>
      <c r="BG874" s="4653"/>
      <c r="BH874" s="4195"/>
      <c r="BI874" s="4652"/>
      <c r="BJ874" s="4654"/>
      <c r="BK874" s="4195"/>
      <c r="BL874" s="1894">
        <f t="shared" si="109"/>
        <v>0</v>
      </c>
      <c r="BM874" s="2119"/>
      <c r="BN874" s="1902"/>
      <c r="BO874" s="1878"/>
      <c r="BP874" s="1878"/>
      <c r="BQ874" s="1915"/>
      <c r="BR874" s="2120"/>
      <c r="BS874" s="1913"/>
      <c r="BT874" s="1913"/>
      <c r="BU874" s="1913"/>
      <c r="BV874" s="1913"/>
      <c r="BW874" s="1913"/>
      <c r="BX874" s="1913"/>
      <c r="BY874" s="1913"/>
      <c r="BZ874" s="1913"/>
      <c r="CA874" s="1913"/>
      <c r="CB874" s="1913"/>
      <c r="CC874" s="2121"/>
      <c r="CD874" s="2122" t="s">
        <v>2511</v>
      </c>
    </row>
    <row r="875" spans="1:82" s="19" customFormat="1" ht="21" customHeight="1" x14ac:dyDescent="0.25">
      <c r="A875" s="1345" t="s">
        <v>161</v>
      </c>
      <c r="B875" s="1346" t="s">
        <v>4453</v>
      </c>
      <c r="C875" s="587" t="s">
        <v>4454</v>
      </c>
      <c r="D875" s="163">
        <v>108</v>
      </c>
      <c r="E875" s="48" t="s">
        <v>4455</v>
      </c>
      <c r="F875" s="48" t="s">
        <v>4456</v>
      </c>
      <c r="G875" s="884">
        <v>1</v>
      </c>
      <c r="H875" s="884"/>
      <c r="I875" s="884">
        <v>2</v>
      </c>
      <c r="J875" s="1284"/>
      <c r="K875" s="210"/>
      <c r="L875" s="1285">
        <f t="shared" ref="L875:L900" si="121">+M875+N875+O875+P875+Q875+R875+S875+T875</f>
        <v>0</v>
      </c>
      <c r="M875" s="1286"/>
      <c r="N875" s="1286"/>
      <c r="O875" s="1286"/>
      <c r="P875" s="1286"/>
      <c r="Q875" s="1286"/>
      <c r="R875" s="1286"/>
      <c r="S875" s="1286"/>
      <c r="T875" s="1286"/>
      <c r="U875" s="1287">
        <f>SUM(V875:AC875)</f>
        <v>0</v>
      </c>
      <c r="V875" s="1286"/>
      <c r="W875" s="1286"/>
      <c r="X875" s="1286"/>
      <c r="Y875" s="1286"/>
      <c r="Z875" s="1286"/>
      <c r="AA875" s="1286"/>
      <c r="AB875" s="1286"/>
      <c r="AC875" s="1286"/>
      <c r="AD875" s="1286"/>
      <c r="AE875" s="1286"/>
      <c r="AF875" s="1286"/>
      <c r="AG875" s="1462"/>
      <c r="AH875" s="1462"/>
      <c r="AI875" s="1462"/>
      <c r="AJ875" s="1462"/>
      <c r="AK875" s="1462"/>
      <c r="AL875" s="1462"/>
      <c r="AM875" s="1464"/>
      <c r="AN875" s="1464"/>
      <c r="AO875" s="1462"/>
      <c r="AP875" s="1462"/>
      <c r="AQ875" s="1462"/>
      <c r="AR875" s="1462"/>
      <c r="AS875" s="2321"/>
      <c r="AT875" s="1638"/>
      <c r="AU875" s="2322"/>
      <c r="AV875" s="2322"/>
      <c r="AW875" s="2323"/>
      <c r="AX875" s="2323"/>
      <c r="AY875" s="2324"/>
      <c r="AZ875" s="2325"/>
      <c r="BA875" s="2325"/>
      <c r="BB875" s="2325"/>
      <c r="BC875" s="2325"/>
      <c r="BD875" s="2326"/>
      <c r="BE875" s="1381"/>
      <c r="BF875" s="2220"/>
      <c r="BG875" s="1381"/>
      <c r="BH875" s="1381"/>
      <c r="BI875" s="2221"/>
      <c r="BJ875" s="1381"/>
      <c r="BK875" s="1381"/>
      <c r="BL875" s="1438">
        <f>BF875-BI875</f>
        <v>0</v>
      </c>
      <c r="BM875" s="1470">
        <f>L875-(BI875:BI881)</f>
        <v>0</v>
      </c>
      <c r="BN875" s="1471"/>
      <c r="BO875" s="1471"/>
      <c r="BP875" s="1471"/>
      <c r="BQ875" s="1471"/>
      <c r="BR875" s="1471"/>
      <c r="BS875" s="1471"/>
      <c r="BT875" s="1471"/>
      <c r="BU875" s="1471"/>
      <c r="BV875" s="1471"/>
      <c r="BW875" s="1471"/>
      <c r="BX875" s="1471"/>
      <c r="BY875" s="1471"/>
      <c r="BZ875" s="1471"/>
      <c r="CA875" s="1471"/>
      <c r="CB875" s="1471"/>
      <c r="CC875" s="1471"/>
      <c r="CD875" s="1390" t="s">
        <v>4457</v>
      </c>
    </row>
    <row r="876" spans="1:82" s="19" customFormat="1" ht="21" customHeight="1" x14ac:dyDescent="0.25">
      <c r="A876" s="1347" t="s">
        <v>161</v>
      </c>
      <c r="B876" s="607" t="s">
        <v>4453</v>
      </c>
      <c r="C876" s="588" t="s">
        <v>4454</v>
      </c>
      <c r="D876" s="460" t="s">
        <v>4458</v>
      </c>
      <c r="E876" s="526" t="s">
        <v>4459</v>
      </c>
      <c r="F876" s="526" t="s">
        <v>4456</v>
      </c>
      <c r="G876" s="891">
        <v>1</v>
      </c>
      <c r="H876" s="891" t="s">
        <v>1</v>
      </c>
      <c r="I876" s="891">
        <v>1</v>
      </c>
      <c r="J876" s="1297">
        <v>1</v>
      </c>
      <c r="K876" s="500"/>
      <c r="L876" s="1299">
        <f t="shared" si="121"/>
        <v>0</v>
      </c>
      <c r="M876" s="1294"/>
      <c r="N876" s="1294"/>
      <c r="O876" s="1294"/>
      <c r="P876" s="1294"/>
      <c r="Q876" s="1294"/>
      <c r="R876" s="1294"/>
      <c r="S876" s="1294"/>
      <c r="T876" s="1294"/>
      <c r="U876" s="1300">
        <f t="shared" ref="U876:U947" si="122">SUM(V876:AC876)</f>
        <v>0</v>
      </c>
      <c r="V876" s="1294"/>
      <c r="W876" s="1294"/>
      <c r="X876" s="1294"/>
      <c r="Y876" s="1294"/>
      <c r="Z876" s="1294"/>
      <c r="AA876" s="1294"/>
      <c r="AB876" s="1294"/>
      <c r="AC876" s="1294"/>
      <c r="AD876" s="1294"/>
      <c r="AE876" s="1294"/>
      <c r="AF876" s="1294"/>
      <c r="AG876" s="1417"/>
      <c r="AH876" s="1417"/>
      <c r="AI876" s="1417"/>
      <c r="AJ876" s="1417"/>
      <c r="AK876" s="1417"/>
      <c r="AL876" s="1417"/>
      <c r="AM876" s="4068"/>
      <c r="AN876" s="4068"/>
      <c r="AO876" s="1417"/>
      <c r="AP876" s="1417"/>
      <c r="AQ876" s="1417"/>
      <c r="AR876" s="1417"/>
      <c r="AS876" s="2327" t="s">
        <v>4460</v>
      </c>
      <c r="AT876" s="1417" t="s">
        <v>4461</v>
      </c>
      <c r="AU876" s="2328">
        <v>1</v>
      </c>
      <c r="AV876" s="2328">
        <v>1</v>
      </c>
      <c r="AW876" s="2329" t="s">
        <v>4462</v>
      </c>
      <c r="AX876" s="2329">
        <v>43100</v>
      </c>
      <c r="AY876" s="2296">
        <v>0</v>
      </c>
      <c r="AZ876" s="2327"/>
      <c r="BA876" s="2327"/>
      <c r="BB876" s="2327"/>
      <c r="BC876" s="2327"/>
      <c r="BD876" s="2330"/>
      <c r="BE876" s="1417"/>
      <c r="BF876" s="2331"/>
      <c r="BG876" s="1417"/>
      <c r="BH876" s="1417"/>
      <c r="BI876" s="2332"/>
      <c r="BJ876" s="1417"/>
      <c r="BK876" s="1417"/>
      <c r="BL876" s="1438">
        <f t="shared" ref="BL876:BL947" si="123">BF876-BI876</f>
        <v>0</v>
      </c>
      <c r="BM876" s="1417"/>
      <c r="BN876" s="2333"/>
      <c r="BO876" s="2333"/>
      <c r="BP876" s="2333"/>
      <c r="BQ876" s="2333"/>
      <c r="BR876" s="2333"/>
      <c r="BS876" s="2333"/>
      <c r="BT876" s="2333"/>
      <c r="BU876" s="2333"/>
      <c r="BV876" s="2333"/>
      <c r="BW876" s="2333"/>
      <c r="BX876" s="2333"/>
      <c r="BY876" s="2333"/>
      <c r="BZ876" s="2333"/>
      <c r="CA876" s="2333"/>
      <c r="CB876" s="2333"/>
      <c r="CC876" s="2333"/>
      <c r="CD876" s="2334" t="s">
        <v>4457</v>
      </c>
    </row>
    <row r="877" spans="1:82" s="19" customFormat="1" ht="21" customHeight="1" x14ac:dyDescent="0.25">
      <c r="A877" s="1347" t="s">
        <v>161</v>
      </c>
      <c r="B877" s="607" t="s">
        <v>4453</v>
      </c>
      <c r="C877" s="588" t="s">
        <v>4454</v>
      </c>
      <c r="D877" s="460" t="s">
        <v>4458</v>
      </c>
      <c r="E877" s="526" t="s">
        <v>4459</v>
      </c>
      <c r="F877" s="526" t="s">
        <v>4456</v>
      </c>
      <c r="G877" s="891">
        <v>1</v>
      </c>
      <c r="H877" s="891" t="s">
        <v>1</v>
      </c>
      <c r="I877" s="891">
        <v>1</v>
      </c>
      <c r="J877" s="1297">
        <v>1</v>
      </c>
      <c r="K877" s="500"/>
      <c r="L877" s="1348"/>
      <c r="M877" s="1294"/>
      <c r="N877" s="1294"/>
      <c r="O877" s="1294"/>
      <c r="P877" s="1294"/>
      <c r="Q877" s="1294"/>
      <c r="R877" s="1294"/>
      <c r="S877" s="1294"/>
      <c r="T877" s="1294"/>
      <c r="U877" s="1349">
        <f t="shared" si="122"/>
        <v>0</v>
      </c>
      <c r="V877" s="1294"/>
      <c r="W877" s="1294"/>
      <c r="X877" s="1294"/>
      <c r="Y877" s="1294"/>
      <c r="Z877" s="1294"/>
      <c r="AA877" s="1294"/>
      <c r="AB877" s="1294"/>
      <c r="AC877" s="1294"/>
      <c r="AD877" s="1294"/>
      <c r="AE877" s="1294"/>
      <c r="AF877" s="1294"/>
      <c r="AG877" s="1133"/>
      <c r="AH877" s="1133"/>
      <c r="AI877" s="1133"/>
      <c r="AJ877" s="1133"/>
      <c r="AK877" s="1133"/>
      <c r="AL877" s="1133"/>
      <c r="AM877" s="1489"/>
      <c r="AN877" s="1489"/>
      <c r="AO877" s="1133"/>
      <c r="AP877" s="1133"/>
      <c r="AQ877" s="1133"/>
      <c r="AR877" s="1133"/>
      <c r="AS877" s="2335"/>
      <c r="AT877" s="1143"/>
      <c r="AU877" s="2336"/>
      <c r="AV877" s="2336"/>
      <c r="AW877" s="2337"/>
      <c r="AX877" s="2337"/>
      <c r="AY877" s="2338"/>
      <c r="AZ877" s="2339"/>
      <c r="BA877" s="2339"/>
      <c r="BB877" s="2339"/>
      <c r="BC877" s="2339"/>
      <c r="BD877" s="2340"/>
      <c r="BE877" s="1419"/>
      <c r="BF877" s="2341"/>
      <c r="BG877" s="1419"/>
      <c r="BH877" s="1419"/>
      <c r="BI877" s="2342"/>
      <c r="BJ877" s="1419"/>
      <c r="BK877" s="1419"/>
      <c r="BL877" s="1438">
        <f t="shared" si="123"/>
        <v>0</v>
      </c>
      <c r="BM877" s="1419"/>
      <c r="BN877" s="1439"/>
      <c r="BO877" s="1439"/>
      <c r="BP877" s="1439"/>
      <c r="BQ877" s="1439"/>
      <c r="BR877" s="1439"/>
      <c r="BS877" s="1439"/>
      <c r="BT877" s="1439"/>
      <c r="BU877" s="1439"/>
      <c r="BV877" s="1439"/>
      <c r="BW877" s="1439"/>
      <c r="BX877" s="1439"/>
      <c r="BY877" s="1439"/>
      <c r="BZ877" s="1439"/>
      <c r="CA877" s="1439"/>
      <c r="CB877" s="1439"/>
      <c r="CC877" s="1439"/>
      <c r="CD877" s="1440" t="s">
        <v>4457</v>
      </c>
    </row>
    <row r="878" spans="1:82" s="19" customFormat="1" ht="21" customHeight="1" x14ac:dyDescent="0.25">
      <c r="A878" s="1347" t="s">
        <v>161</v>
      </c>
      <c r="B878" s="607" t="s">
        <v>4453</v>
      </c>
      <c r="C878" s="588" t="s">
        <v>4454</v>
      </c>
      <c r="D878" s="460" t="s">
        <v>4458</v>
      </c>
      <c r="E878" s="526" t="s">
        <v>4459</v>
      </c>
      <c r="F878" s="526" t="s">
        <v>4456</v>
      </c>
      <c r="G878" s="891">
        <v>1</v>
      </c>
      <c r="H878" s="891" t="s">
        <v>1</v>
      </c>
      <c r="I878" s="891">
        <v>1</v>
      </c>
      <c r="J878" s="1297">
        <v>1</v>
      </c>
      <c r="K878" s="500"/>
      <c r="L878" s="1348"/>
      <c r="M878" s="1294"/>
      <c r="N878" s="1294"/>
      <c r="O878" s="1294"/>
      <c r="P878" s="1294"/>
      <c r="Q878" s="1294"/>
      <c r="R878" s="1294"/>
      <c r="S878" s="1294"/>
      <c r="T878" s="1294"/>
      <c r="U878" s="1349">
        <f t="shared" si="122"/>
        <v>0</v>
      </c>
      <c r="V878" s="1294"/>
      <c r="W878" s="1294"/>
      <c r="X878" s="1294"/>
      <c r="Y878" s="1294"/>
      <c r="Z878" s="1294"/>
      <c r="AA878" s="1294"/>
      <c r="AB878" s="1294"/>
      <c r="AC878" s="1294"/>
      <c r="AD878" s="1294"/>
      <c r="AE878" s="1294"/>
      <c r="AF878" s="1294"/>
      <c r="AG878" s="1133"/>
      <c r="AH878" s="1133"/>
      <c r="AI878" s="1133"/>
      <c r="AJ878" s="1133"/>
      <c r="AK878" s="1133"/>
      <c r="AL878" s="1133"/>
      <c r="AM878" s="1489"/>
      <c r="AN878" s="1489"/>
      <c r="AO878" s="1133"/>
      <c r="AP878" s="1133"/>
      <c r="AQ878" s="1133"/>
      <c r="AR878" s="1133"/>
      <c r="AS878" s="2335"/>
      <c r="AT878" s="1143"/>
      <c r="AU878" s="2336"/>
      <c r="AV878" s="2336"/>
      <c r="AW878" s="2337"/>
      <c r="AX878" s="2337"/>
      <c r="AY878" s="2338"/>
      <c r="AZ878" s="2339"/>
      <c r="BA878" s="2339"/>
      <c r="BB878" s="2339"/>
      <c r="BC878" s="2339"/>
      <c r="BD878" s="2340"/>
      <c r="BE878" s="1419"/>
      <c r="BF878" s="2341"/>
      <c r="BG878" s="1419"/>
      <c r="BH878" s="1419"/>
      <c r="BI878" s="2342"/>
      <c r="BJ878" s="1419"/>
      <c r="BK878" s="1419"/>
      <c r="BL878" s="1438">
        <f t="shared" si="123"/>
        <v>0</v>
      </c>
      <c r="BM878" s="1419"/>
      <c r="BN878" s="1439"/>
      <c r="BO878" s="1439"/>
      <c r="BP878" s="1439"/>
      <c r="BQ878" s="1439"/>
      <c r="BR878" s="1439"/>
      <c r="BS878" s="1439"/>
      <c r="BT878" s="1439"/>
      <c r="BU878" s="1439"/>
      <c r="BV878" s="1439"/>
      <c r="BW878" s="1439"/>
      <c r="BX878" s="1439"/>
      <c r="BY878" s="1439"/>
      <c r="BZ878" s="1439"/>
      <c r="CA878" s="1439"/>
      <c r="CB878" s="1439"/>
      <c r="CC878" s="1439"/>
      <c r="CD878" s="1440" t="s">
        <v>4457</v>
      </c>
    </row>
    <row r="879" spans="1:82" s="19" customFormat="1" ht="21" customHeight="1" x14ac:dyDescent="0.25">
      <c r="A879" s="1347" t="s">
        <v>161</v>
      </c>
      <c r="B879" s="607" t="s">
        <v>4453</v>
      </c>
      <c r="C879" s="588" t="s">
        <v>4454</v>
      </c>
      <c r="D879" s="460" t="s">
        <v>4458</v>
      </c>
      <c r="E879" s="526" t="s">
        <v>4459</v>
      </c>
      <c r="F879" s="526" t="s">
        <v>4456</v>
      </c>
      <c r="G879" s="891">
        <v>1</v>
      </c>
      <c r="H879" s="891" t="s">
        <v>1</v>
      </c>
      <c r="I879" s="891">
        <v>1</v>
      </c>
      <c r="J879" s="1297">
        <v>1</v>
      </c>
      <c r="K879" s="500"/>
      <c r="L879" s="1348"/>
      <c r="M879" s="1294"/>
      <c r="N879" s="1294"/>
      <c r="O879" s="1294"/>
      <c r="P879" s="1294"/>
      <c r="Q879" s="1294"/>
      <c r="R879" s="1294"/>
      <c r="S879" s="1294"/>
      <c r="T879" s="1294"/>
      <c r="U879" s="1349">
        <f t="shared" si="122"/>
        <v>0</v>
      </c>
      <c r="V879" s="1294"/>
      <c r="W879" s="1294"/>
      <c r="X879" s="1294"/>
      <c r="Y879" s="1294"/>
      <c r="Z879" s="1294"/>
      <c r="AA879" s="1294"/>
      <c r="AB879" s="1294"/>
      <c r="AC879" s="1294"/>
      <c r="AD879" s="1294"/>
      <c r="AE879" s="1294"/>
      <c r="AF879" s="1294"/>
      <c r="AG879" s="1133"/>
      <c r="AH879" s="1133"/>
      <c r="AI879" s="1133"/>
      <c r="AJ879" s="1133"/>
      <c r="AK879" s="1133"/>
      <c r="AL879" s="1133"/>
      <c r="AM879" s="1489"/>
      <c r="AN879" s="1489"/>
      <c r="AO879" s="1133"/>
      <c r="AP879" s="1133"/>
      <c r="AQ879" s="1133"/>
      <c r="AR879" s="1133"/>
      <c r="AS879" s="2335"/>
      <c r="AT879" s="1143"/>
      <c r="AU879" s="2336"/>
      <c r="AV879" s="2336"/>
      <c r="AW879" s="2337"/>
      <c r="AX879" s="2337"/>
      <c r="AY879" s="2338"/>
      <c r="AZ879" s="2339"/>
      <c r="BA879" s="2339"/>
      <c r="BB879" s="2339"/>
      <c r="BC879" s="2339"/>
      <c r="BD879" s="2340"/>
      <c r="BE879" s="1419"/>
      <c r="BF879" s="2341"/>
      <c r="BG879" s="1419"/>
      <c r="BH879" s="1419"/>
      <c r="BI879" s="2342"/>
      <c r="BJ879" s="1419"/>
      <c r="BK879" s="1419"/>
      <c r="BL879" s="1438">
        <f t="shared" si="123"/>
        <v>0</v>
      </c>
      <c r="BM879" s="1419"/>
      <c r="BN879" s="1439"/>
      <c r="BO879" s="1439"/>
      <c r="BP879" s="1439"/>
      <c r="BQ879" s="1439"/>
      <c r="BR879" s="1439"/>
      <c r="BS879" s="1439"/>
      <c r="BT879" s="1439"/>
      <c r="BU879" s="1439"/>
      <c r="BV879" s="1439"/>
      <c r="BW879" s="1439"/>
      <c r="BX879" s="1439"/>
      <c r="BY879" s="1439"/>
      <c r="BZ879" s="1439"/>
      <c r="CA879" s="1439"/>
      <c r="CB879" s="1439"/>
      <c r="CC879" s="1439"/>
      <c r="CD879" s="1440" t="s">
        <v>4457</v>
      </c>
    </row>
    <row r="880" spans="1:82" s="19" customFormat="1" ht="21" customHeight="1" x14ac:dyDescent="0.25">
      <c r="A880" s="1347" t="s">
        <v>161</v>
      </c>
      <c r="B880" s="607" t="s">
        <v>4453</v>
      </c>
      <c r="C880" s="588" t="s">
        <v>4454</v>
      </c>
      <c r="D880" s="460" t="s">
        <v>4458</v>
      </c>
      <c r="E880" s="526" t="s">
        <v>4459</v>
      </c>
      <c r="F880" s="526" t="s">
        <v>4456</v>
      </c>
      <c r="G880" s="891">
        <v>1</v>
      </c>
      <c r="H880" s="891" t="s">
        <v>1</v>
      </c>
      <c r="I880" s="891">
        <v>1</v>
      </c>
      <c r="J880" s="1297">
        <v>1</v>
      </c>
      <c r="K880" s="500"/>
      <c r="L880" s="1348"/>
      <c r="M880" s="1294"/>
      <c r="N880" s="1294"/>
      <c r="O880" s="1294"/>
      <c r="P880" s="1294"/>
      <c r="Q880" s="1294"/>
      <c r="R880" s="1294"/>
      <c r="S880" s="1294"/>
      <c r="T880" s="1294"/>
      <c r="U880" s="1349">
        <f t="shared" si="122"/>
        <v>0</v>
      </c>
      <c r="V880" s="1294"/>
      <c r="W880" s="1294"/>
      <c r="X880" s="1294"/>
      <c r="Y880" s="1294"/>
      <c r="Z880" s="1294"/>
      <c r="AA880" s="1294"/>
      <c r="AB880" s="1294"/>
      <c r="AC880" s="1294"/>
      <c r="AD880" s="1294"/>
      <c r="AE880" s="1294"/>
      <c r="AF880" s="1294"/>
      <c r="AG880" s="1133"/>
      <c r="AH880" s="1133"/>
      <c r="AI880" s="1133"/>
      <c r="AJ880" s="1133"/>
      <c r="AK880" s="1133"/>
      <c r="AL880" s="1133"/>
      <c r="AM880" s="1489"/>
      <c r="AN880" s="1489"/>
      <c r="AO880" s="1133"/>
      <c r="AP880" s="1133"/>
      <c r="AQ880" s="1133"/>
      <c r="AR880" s="1133"/>
      <c r="AS880" s="2335"/>
      <c r="AT880" s="1143"/>
      <c r="AU880" s="2336"/>
      <c r="AV880" s="2336"/>
      <c r="AW880" s="2337"/>
      <c r="AX880" s="2337"/>
      <c r="AY880" s="2338"/>
      <c r="AZ880" s="2339"/>
      <c r="BA880" s="2339"/>
      <c r="BB880" s="2339"/>
      <c r="BC880" s="2339"/>
      <c r="BD880" s="2340"/>
      <c r="BE880" s="1419"/>
      <c r="BF880" s="2341"/>
      <c r="BG880" s="1419"/>
      <c r="BH880" s="1419"/>
      <c r="BI880" s="2342"/>
      <c r="BJ880" s="1419"/>
      <c r="BK880" s="1419"/>
      <c r="BL880" s="1438">
        <f t="shared" si="123"/>
        <v>0</v>
      </c>
      <c r="BM880" s="1419"/>
      <c r="BN880" s="1439"/>
      <c r="BO880" s="1439"/>
      <c r="BP880" s="1439"/>
      <c r="BQ880" s="1439"/>
      <c r="BR880" s="1439"/>
      <c r="BS880" s="1439"/>
      <c r="BT880" s="1439"/>
      <c r="BU880" s="1439"/>
      <c r="BV880" s="1439"/>
      <c r="BW880" s="1439"/>
      <c r="BX880" s="1439"/>
      <c r="BY880" s="1439"/>
      <c r="BZ880" s="1439"/>
      <c r="CA880" s="1439"/>
      <c r="CB880" s="1439"/>
      <c r="CC880" s="1439"/>
      <c r="CD880" s="1440" t="s">
        <v>4457</v>
      </c>
    </row>
    <row r="881" spans="1:82" s="19" customFormat="1" ht="21" customHeight="1" thickBot="1" x14ac:dyDescent="0.3">
      <c r="A881" s="1350" t="s">
        <v>161</v>
      </c>
      <c r="B881" s="1351" t="s">
        <v>4453</v>
      </c>
      <c r="C881" s="592" t="s">
        <v>4454</v>
      </c>
      <c r="D881" s="205" t="s">
        <v>4458</v>
      </c>
      <c r="E881" s="100" t="s">
        <v>4459</v>
      </c>
      <c r="F881" s="100" t="s">
        <v>4456</v>
      </c>
      <c r="G881" s="899">
        <v>1</v>
      </c>
      <c r="H881" s="899" t="s">
        <v>1</v>
      </c>
      <c r="I881" s="899">
        <v>1</v>
      </c>
      <c r="J881" s="1302">
        <v>1</v>
      </c>
      <c r="K881" s="103"/>
      <c r="L881" s="1352"/>
      <c r="M881" s="1320"/>
      <c r="N881" s="1320"/>
      <c r="O881" s="1320"/>
      <c r="P881" s="1320"/>
      <c r="Q881" s="1320"/>
      <c r="R881" s="1320"/>
      <c r="S881" s="1320"/>
      <c r="T881" s="1320"/>
      <c r="U881" s="1353">
        <f t="shared" si="122"/>
        <v>0</v>
      </c>
      <c r="V881" s="1320"/>
      <c r="W881" s="1320"/>
      <c r="X881" s="1320"/>
      <c r="Y881" s="1320"/>
      <c r="Z881" s="1320"/>
      <c r="AA881" s="1320"/>
      <c r="AB881" s="1320"/>
      <c r="AC881" s="1320"/>
      <c r="AD881" s="1320"/>
      <c r="AE881" s="1320"/>
      <c r="AF881" s="1320"/>
      <c r="AG881" s="1155"/>
      <c r="AH881" s="1155"/>
      <c r="AI881" s="1155"/>
      <c r="AJ881" s="1155"/>
      <c r="AK881" s="1155"/>
      <c r="AL881" s="1155"/>
      <c r="AM881" s="4060"/>
      <c r="AN881" s="4060"/>
      <c r="AO881" s="1155"/>
      <c r="AP881" s="1155"/>
      <c r="AQ881" s="1155"/>
      <c r="AR881" s="1155"/>
      <c r="AS881" s="2344"/>
      <c r="AT881" s="2146"/>
      <c r="AU881" s="2345"/>
      <c r="AV881" s="2345"/>
      <c r="AW881" s="2346"/>
      <c r="AX881" s="2346"/>
      <c r="AY881" s="2347"/>
      <c r="AZ881" s="2348"/>
      <c r="BA881" s="2348"/>
      <c r="BB881" s="2348"/>
      <c r="BC881" s="2348"/>
      <c r="BD881" s="2349"/>
      <c r="BE881" s="1605"/>
      <c r="BF881" s="2350"/>
      <c r="BG881" s="1605"/>
      <c r="BH881" s="1605"/>
      <c r="BI881" s="2351"/>
      <c r="BJ881" s="1605"/>
      <c r="BK881" s="1605"/>
      <c r="BL881" s="1438">
        <f t="shared" si="123"/>
        <v>0</v>
      </c>
      <c r="BM881" s="1605"/>
      <c r="BN881" s="1608"/>
      <c r="BO881" s="1608"/>
      <c r="BP881" s="1608"/>
      <c r="BQ881" s="1608"/>
      <c r="BR881" s="1608"/>
      <c r="BS881" s="1608"/>
      <c r="BT881" s="1608"/>
      <c r="BU881" s="1608"/>
      <c r="BV881" s="1608"/>
      <c r="BW881" s="1608"/>
      <c r="BX881" s="1608"/>
      <c r="BY881" s="1608"/>
      <c r="BZ881" s="1608"/>
      <c r="CA881" s="1608"/>
      <c r="CB881" s="1608"/>
      <c r="CC881" s="1608"/>
      <c r="CD881" s="1681" t="s">
        <v>4457</v>
      </c>
    </row>
    <row r="882" spans="1:82" s="19" customFormat="1" ht="21" customHeight="1" x14ac:dyDescent="0.25">
      <c r="A882" s="1345" t="s">
        <v>161</v>
      </c>
      <c r="B882" s="1346" t="s">
        <v>4453</v>
      </c>
      <c r="C882" s="587" t="s">
        <v>4454</v>
      </c>
      <c r="D882" s="163" t="s">
        <v>4463</v>
      </c>
      <c r="E882" s="48" t="s">
        <v>4464</v>
      </c>
      <c r="F882" s="48" t="s">
        <v>4465</v>
      </c>
      <c r="G882" s="884">
        <v>0</v>
      </c>
      <c r="H882" s="884" t="s">
        <v>0</v>
      </c>
      <c r="I882" s="884">
        <v>1</v>
      </c>
      <c r="J882" s="1284"/>
      <c r="K882" s="210"/>
      <c r="L882" s="1285">
        <f t="shared" si="121"/>
        <v>0</v>
      </c>
      <c r="M882" s="1286"/>
      <c r="N882" s="1286"/>
      <c r="O882" s="1286"/>
      <c r="P882" s="1286"/>
      <c r="Q882" s="1286"/>
      <c r="R882" s="1286"/>
      <c r="S882" s="1286"/>
      <c r="T882" s="1286"/>
      <c r="U882" s="1287">
        <f t="shared" si="122"/>
        <v>0</v>
      </c>
      <c r="V882" s="1286"/>
      <c r="W882" s="1286"/>
      <c r="X882" s="1286"/>
      <c r="Y882" s="1286"/>
      <c r="Z882" s="1286"/>
      <c r="AA882" s="1286"/>
      <c r="AB882" s="1286"/>
      <c r="AC882" s="1286"/>
      <c r="AD882" s="1286"/>
      <c r="AE882" s="1286"/>
      <c r="AF882" s="1286"/>
      <c r="AG882" s="1379"/>
      <c r="AH882" s="1379"/>
      <c r="AI882" s="1379"/>
      <c r="AJ882" s="1379"/>
      <c r="AK882" s="1379"/>
      <c r="AL882" s="1379"/>
      <c r="AM882" s="4069"/>
      <c r="AN882" s="4069"/>
      <c r="AO882" s="1379"/>
      <c r="AP882" s="1379"/>
      <c r="AQ882" s="1379"/>
      <c r="AR882" s="1379"/>
      <c r="AS882" s="2353" t="s">
        <v>4466</v>
      </c>
      <c r="AT882" s="1379" t="s">
        <v>4467</v>
      </c>
      <c r="AU882" s="2354">
        <v>100</v>
      </c>
      <c r="AV882" s="2354">
        <v>100</v>
      </c>
      <c r="AW882" s="2355">
        <v>42856</v>
      </c>
      <c r="AX882" s="2355">
        <v>43100</v>
      </c>
      <c r="AY882" s="2352">
        <v>0</v>
      </c>
      <c r="AZ882" s="2353"/>
      <c r="BA882" s="2353"/>
      <c r="BB882" s="2353"/>
      <c r="BC882" s="2353"/>
      <c r="BD882" s="2356"/>
      <c r="BE882" s="1379"/>
      <c r="BF882" s="2357"/>
      <c r="BG882" s="1379"/>
      <c r="BH882" s="1379"/>
      <c r="BI882" s="1476"/>
      <c r="BJ882" s="1379"/>
      <c r="BK882" s="1379"/>
      <c r="BL882" s="1438">
        <f t="shared" si="123"/>
        <v>0</v>
      </c>
      <c r="BM882" s="2358">
        <f>L882-(BI882+BI883+BI884+BI885+BI886+BI887)</f>
        <v>0</v>
      </c>
      <c r="BN882" s="2359"/>
      <c r="BO882" s="2359"/>
      <c r="BP882" s="2359"/>
      <c r="BQ882" s="2359"/>
      <c r="BR882" s="2359"/>
      <c r="BS882" s="2359"/>
      <c r="BT882" s="2359"/>
      <c r="BU882" s="2359"/>
      <c r="BV882" s="2359"/>
      <c r="BW882" s="2359"/>
      <c r="BX882" s="2359"/>
      <c r="BY882" s="2359"/>
      <c r="BZ882" s="2359"/>
      <c r="CA882" s="2359"/>
      <c r="CB882" s="2359"/>
      <c r="CC882" s="2359"/>
      <c r="CD882" s="2360" t="s">
        <v>4457</v>
      </c>
    </row>
    <row r="883" spans="1:82" s="19" customFormat="1" ht="21" customHeight="1" x14ac:dyDescent="0.25">
      <c r="A883" s="1347" t="s">
        <v>161</v>
      </c>
      <c r="B883" s="607" t="s">
        <v>4453</v>
      </c>
      <c r="C883" s="588" t="s">
        <v>4454</v>
      </c>
      <c r="D883" s="460" t="s">
        <v>4463</v>
      </c>
      <c r="E883" s="526" t="s">
        <v>4464</v>
      </c>
      <c r="F883" s="526" t="s">
        <v>4465</v>
      </c>
      <c r="G883" s="891">
        <v>0</v>
      </c>
      <c r="H883" s="891" t="s">
        <v>0</v>
      </c>
      <c r="I883" s="891">
        <v>1</v>
      </c>
      <c r="J883" s="1297"/>
      <c r="K883" s="500"/>
      <c r="L883" s="1348"/>
      <c r="M883" s="1294"/>
      <c r="N883" s="1294"/>
      <c r="O883" s="1294"/>
      <c r="P883" s="1294"/>
      <c r="Q883" s="1294"/>
      <c r="R883" s="1294"/>
      <c r="S883" s="1294"/>
      <c r="T883" s="1294"/>
      <c r="U883" s="1349">
        <f t="shared" si="122"/>
        <v>0</v>
      </c>
      <c r="V883" s="1294"/>
      <c r="W883" s="1294"/>
      <c r="X883" s="1294"/>
      <c r="Y883" s="1294"/>
      <c r="Z883" s="1294"/>
      <c r="AA883" s="1294"/>
      <c r="AB883" s="1294"/>
      <c r="AC883" s="1294"/>
      <c r="AD883" s="1294"/>
      <c r="AE883" s="1294"/>
      <c r="AF883" s="1294"/>
      <c r="AG883" s="2361"/>
      <c r="AH883" s="1133"/>
      <c r="AI883" s="1133"/>
      <c r="AJ883" s="1133"/>
      <c r="AK883" s="1133"/>
      <c r="AL883" s="1133"/>
      <c r="AM883" s="1489"/>
      <c r="AN883" s="1489"/>
      <c r="AO883" s="1133"/>
      <c r="AP883" s="1133"/>
      <c r="AQ883" s="1133"/>
      <c r="AR883" s="1133"/>
      <c r="AS883" s="2335"/>
      <c r="AT883" s="1143"/>
      <c r="AU883" s="2336"/>
      <c r="AV883" s="2336"/>
      <c r="AW883" s="2337"/>
      <c r="AX883" s="2337"/>
      <c r="AY883" s="2338"/>
      <c r="AZ883" s="2339"/>
      <c r="BA883" s="2339"/>
      <c r="BB883" s="2339"/>
      <c r="BC883" s="2339"/>
      <c r="BD883" s="2340"/>
      <c r="BE883" s="1419"/>
      <c r="BF883" s="2341"/>
      <c r="BG883" s="1419"/>
      <c r="BH883" s="1419"/>
      <c r="BI883" s="2342"/>
      <c r="BJ883" s="1419"/>
      <c r="BK883" s="1419"/>
      <c r="BL883" s="1438">
        <f t="shared" si="123"/>
        <v>0</v>
      </c>
      <c r="BM883" s="1419"/>
      <c r="BN883" s="1439"/>
      <c r="BO883" s="1439"/>
      <c r="BP883" s="1439"/>
      <c r="BQ883" s="1439"/>
      <c r="BR883" s="1439"/>
      <c r="BS883" s="1439"/>
      <c r="BT883" s="1439"/>
      <c r="BU883" s="1439"/>
      <c r="BV883" s="1439"/>
      <c r="BW883" s="1439"/>
      <c r="BX883" s="1439"/>
      <c r="BY883" s="1439"/>
      <c r="BZ883" s="1439"/>
      <c r="CA883" s="1439"/>
      <c r="CB883" s="1439"/>
      <c r="CC883" s="1439"/>
      <c r="CD883" s="1440" t="s">
        <v>4457</v>
      </c>
    </row>
    <row r="884" spans="1:82" s="19" customFormat="1" ht="21" customHeight="1" x14ac:dyDescent="0.25">
      <c r="A884" s="1347" t="s">
        <v>161</v>
      </c>
      <c r="B884" s="607" t="s">
        <v>4453</v>
      </c>
      <c r="C884" s="588" t="s">
        <v>4454</v>
      </c>
      <c r="D884" s="460" t="s">
        <v>4463</v>
      </c>
      <c r="E884" s="526" t="s">
        <v>4464</v>
      </c>
      <c r="F884" s="526" t="s">
        <v>4465</v>
      </c>
      <c r="G884" s="891">
        <v>0</v>
      </c>
      <c r="H884" s="891" t="s">
        <v>0</v>
      </c>
      <c r="I884" s="891">
        <v>1</v>
      </c>
      <c r="J884" s="1297"/>
      <c r="K884" s="500"/>
      <c r="L884" s="1348"/>
      <c r="M884" s="1294"/>
      <c r="N884" s="1294"/>
      <c r="O884" s="1294"/>
      <c r="P884" s="1294"/>
      <c r="Q884" s="1294"/>
      <c r="R884" s="1294"/>
      <c r="S884" s="1294"/>
      <c r="T884" s="1294"/>
      <c r="U884" s="1349">
        <f t="shared" si="122"/>
        <v>0</v>
      </c>
      <c r="V884" s="1294"/>
      <c r="W884" s="1294"/>
      <c r="X884" s="1294"/>
      <c r="Y884" s="1294"/>
      <c r="Z884" s="1294"/>
      <c r="AA884" s="1294"/>
      <c r="AB884" s="1294"/>
      <c r="AC884" s="1294"/>
      <c r="AD884" s="1294"/>
      <c r="AE884" s="1294"/>
      <c r="AF884" s="1294"/>
      <c r="AG884" s="2361"/>
      <c r="AH884" s="1133"/>
      <c r="AI884" s="1133"/>
      <c r="AJ884" s="1133"/>
      <c r="AK884" s="1133"/>
      <c r="AL884" s="1133"/>
      <c r="AM884" s="1489"/>
      <c r="AN884" s="1489"/>
      <c r="AO884" s="1133"/>
      <c r="AP884" s="1133"/>
      <c r="AQ884" s="1133"/>
      <c r="AR884" s="1133"/>
      <c r="AS884" s="2335"/>
      <c r="AT884" s="1143"/>
      <c r="AU884" s="2336"/>
      <c r="AV884" s="2336"/>
      <c r="AW884" s="2337"/>
      <c r="AX884" s="2337"/>
      <c r="AY884" s="2338"/>
      <c r="AZ884" s="2339"/>
      <c r="BA884" s="2339"/>
      <c r="BB884" s="2339"/>
      <c r="BC884" s="2339"/>
      <c r="BD884" s="2340"/>
      <c r="BE884" s="1419"/>
      <c r="BF884" s="2341"/>
      <c r="BG884" s="1419"/>
      <c r="BH884" s="1419"/>
      <c r="BI884" s="2342"/>
      <c r="BJ884" s="1419"/>
      <c r="BK884" s="1419"/>
      <c r="BL884" s="1438">
        <f t="shared" si="123"/>
        <v>0</v>
      </c>
      <c r="BM884" s="1419"/>
      <c r="BN884" s="1439"/>
      <c r="BO884" s="1439"/>
      <c r="BP884" s="1439"/>
      <c r="BQ884" s="1439"/>
      <c r="BR884" s="1439"/>
      <c r="BS884" s="1439"/>
      <c r="BT884" s="1439"/>
      <c r="BU884" s="1439"/>
      <c r="BV884" s="1439"/>
      <c r="BW884" s="1439"/>
      <c r="BX884" s="1439"/>
      <c r="BY884" s="1439"/>
      <c r="BZ884" s="1439"/>
      <c r="CA884" s="1439"/>
      <c r="CB884" s="1439"/>
      <c r="CC884" s="1439"/>
      <c r="CD884" s="1440" t="s">
        <v>4457</v>
      </c>
    </row>
    <row r="885" spans="1:82" s="19" customFormat="1" ht="21" customHeight="1" x14ac:dyDescent="0.25">
      <c r="A885" s="1347" t="s">
        <v>161</v>
      </c>
      <c r="B885" s="607" t="s">
        <v>4453</v>
      </c>
      <c r="C885" s="588" t="s">
        <v>4454</v>
      </c>
      <c r="D885" s="460" t="s">
        <v>4463</v>
      </c>
      <c r="E885" s="526" t="s">
        <v>4464</v>
      </c>
      <c r="F885" s="526" t="s">
        <v>4465</v>
      </c>
      <c r="G885" s="891">
        <v>0</v>
      </c>
      <c r="H885" s="891" t="s">
        <v>0</v>
      </c>
      <c r="I885" s="891">
        <v>1</v>
      </c>
      <c r="J885" s="1297"/>
      <c r="K885" s="500"/>
      <c r="L885" s="1348"/>
      <c r="M885" s="1294"/>
      <c r="N885" s="1294"/>
      <c r="O885" s="1294"/>
      <c r="P885" s="1294"/>
      <c r="Q885" s="1294"/>
      <c r="R885" s="1294"/>
      <c r="S885" s="1294"/>
      <c r="T885" s="1294"/>
      <c r="U885" s="1349">
        <f t="shared" si="122"/>
        <v>0</v>
      </c>
      <c r="V885" s="1294"/>
      <c r="W885" s="1294"/>
      <c r="X885" s="1294"/>
      <c r="Y885" s="1294"/>
      <c r="Z885" s="1294"/>
      <c r="AA885" s="1294"/>
      <c r="AB885" s="1294"/>
      <c r="AC885" s="1294"/>
      <c r="AD885" s="1294"/>
      <c r="AE885" s="1294"/>
      <c r="AF885" s="1294"/>
      <c r="AG885" s="2361"/>
      <c r="AH885" s="1133"/>
      <c r="AI885" s="1133"/>
      <c r="AJ885" s="1133"/>
      <c r="AK885" s="1133"/>
      <c r="AL885" s="1133"/>
      <c r="AM885" s="1489"/>
      <c r="AN885" s="1489"/>
      <c r="AO885" s="1133"/>
      <c r="AP885" s="1133"/>
      <c r="AQ885" s="1133"/>
      <c r="AR885" s="1133"/>
      <c r="AS885" s="2335"/>
      <c r="AT885" s="1143"/>
      <c r="AU885" s="2336"/>
      <c r="AV885" s="2336"/>
      <c r="AW885" s="2337"/>
      <c r="AX885" s="2337"/>
      <c r="AY885" s="2338"/>
      <c r="AZ885" s="2339"/>
      <c r="BA885" s="2339"/>
      <c r="BB885" s="2339"/>
      <c r="BC885" s="2339"/>
      <c r="BD885" s="2340"/>
      <c r="BE885" s="1419"/>
      <c r="BF885" s="2341"/>
      <c r="BG885" s="1419"/>
      <c r="BH885" s="1419"/>
      <c r="BI885" s="2342"/>
      <c r="BJ885" s="1419"/>
      <c r="BK885" s="1419"/>
      <c r="BL885" s="1438">
        <f t="shared" si="123"/>
        <v>0</v>
      </c>
      <c r="BM885" s="1419"/>
      <c r="BN885" s="1439"/>
      <c r="BO885" s="1439"/>
      <c r="BP885" s="1439"/>
      <c r="BQ885" s="1439"/>
      <c r="BR885" s="1439"/>
      <c r="BS885" s="1439"/>
      <c r="BT885" s="1439"/>
      <c r="BU885" s="1439"/>
      <c r="BV885" s="1439"/>
      <c r="BW885" s="1439"/>
      <c r="BX885" s="1439"/>
      <c r="BY885" s="1439"/>
      <c r="BZ885" s="1439"/>
      <c r="CA885" s="1439"/>
      <c r="CB885" s="1439"/>
      <c r="CC885" s="1439"/>
      <c r="CD885" s="1440" t="s">
        <v>4457</v>
      </c>
    </row>
    <row r="886" spans="1:82" s="19" customFormat="1" ht="21" customHeight="1" x14ac:dyDescent="0.25">
      <c r="A886" s="1347" t="s">
        <v>161</v>
      </c>
      <c r="B886" s="607" t="s">
        <v>4453</v>
      </c>
      <c r="C886" s="588" t="s">
        <v>4454</v>
      </c>
      <c r="D886" s="460" t="s">
        <v>4463</v>
      </c>
      <c r="E886" s="526" t="s">
        <v>4464</v>
      </c>
      <c r="F886" s="526" t="s">
        <v>4465</v>
      </c>
      <c r="G886" s="891">
        <v>0</v>
      </c>
      <c r="H886" s="891" t="s">
        <v>0</v>
      </c>
      <c r="I886" s="891">
        <v>1</v>
      </c>
      <c r="J886" s="1297"/>
      <c r="K886" s="500"/>
      <c r="L886" s="1348"/>
      <c r="M886" s="1294"/>
      <c r="N886" s="1294"/>
      <c r="O886" s="1294"/>
      <c r="P886" s="1294"/>
      <c r="Q886" s="1294"/>
      <c r="R886" s="1294"/>
      <c r="S886" s="1294"/>
      <c r="T886" s="1294"/>
      <c r="U886" s="1349">
        <f t="shared" si="122"/>
        <v>0</v>
      </c>
      <c r="V886" s="1294"/>
      <c r="W886" s="1294"/>
      <c r="X886" s="1294"/>
      <c r="Y886" s="1294"/>
      <c r="Z886" s="1294"/>
      <c r="AA886" s="1294"/>
      <c r="AB886" s="1294"/>
      <c r="AC886" s="1294"/>
      <c r="AD886" s="1294"/>
      <c r="AE886" s="1294"/>
      <c r="AF886" s="1294"/>
      <c r="AG886" s="2361"/>
      <c r="AH886" s="1133"/>
      <c r="AI886" s="1133"/>
      <c r="AJ886" s="1133"/>
      <c r="AK886" s="1133"/>
      <c r="AL886" s="1133"/>
      <c r="AM886" s="1489"/>
      <c r="AN886" s="1489"/>
      <c r="AO886" s="1133"/>
      <c r="AP886" s="1133"/>
      <c r="AQ886" s="1133"/>
      <c r="AR886" s="1133"/>
      <c r="AS886" s="2335"/>
      <c r="AT886" s="1143"/>
      <c r="AU886" s="2336"/>
      <c r="AV886" s="2336"/>
      <c r="AW886" s="2337"/>
      <c r="AX886" s="2337"/>
      <c r="AY886" s="2338"/>
      <c r="AZ886" s="2339"/>
      <c r="BA886" s="2339"/>
      <c r="BB886" s="2339"/>
      <c r="BC886" s="2339"/>
      <c r="BD886" s="2340"/>
      <c r="BE886" s="1419"/>
      <c r="BF886" s="2341"/>
      <c r="BG886" s="1419"/>
      <c r="BH886" s="1419"/>
      <c r="BI886" s="2342"/>
      <c r="BJ886" s="1419"/>
      <c r="BK886" s="1419"/>
      <c r="BL886" s="1438">
        <f t="shared" si="123"/>
        <v>0</v>
      </c>
      <c r="BM886" s="1419"/>
      <c r="BN886" s="1439"/>
      <c r="BO886" s="1439"/>
      <c r="BP886" s="1439"/>
      <c r="BQ886" s="1439"/>
      <c r="BR886" s="1439"/>
      <c r="BS886" s="1439"/>
      <c r="BT886" s="1439"/>
      <c r="BU886" s="1439"/>
      <c r="BV886" s="1439"/>
      <c r="BW886" s="1439"/>
      <c r="BX886" s="1439"/>
      <c r="BY886" s="1439"/>
      <c r="BZ886" s="1439"/>
      <c r="CA886" s="1439"/>
      <c r="CB886" s="1439"/>
      <c r="CC886" s="1439"/>
      <c r="CD886" s="1440" t="s">
        <v>4457</v>
      </c>
    </row>
    <row r="887" spans="1:82" s="19" customFormat="1" ht="21" customHeight="1" thickBot="1" x14ac:dyDescent="0.3">
      <c r="A887" s="1350" t="s">
        <v>161</v>
      </c>
      <c r="B887" s="1351" t="s">
        <v>4453</v>
      </c>
      <c r="C887" s="592" t="s">
        <v>4454</v>
      </c>
      <c r="D887" s="205" t="s">
        <v>4463</v>
      </c>
      <c r="E887" s="100" t="s">
        <v>4464</v>
      </c>
      <c r="F887" s="100" t="s">
        <v>4465</v>
      </c>
      <c r="G887" s="899">
        <v>0</v>
      </c>
      <c r="H887" s="899" t="s">
        <v>0</v>
      </c>
      <c r="I887" s="899">
        <v>1</v>
      </c>
      <c r="J887" s="1302"/>
      <c r="K887" s="103"/>
      <c r="L887" s="1352"/>
      <c r="M887" s="1320"/>
      <c r="N887" s="1320"/>
      <c r="O887" s="1320"/>
      <c r="P887" s="1320"/>
      <c r="Q887" s="1320"/>
      <c r="R887" s="1320"/>
      <c r="S887" s="1320"/>
      <c r="T887" s="1320"/>
      <c r="U887" s="1353">
        <f t="shared" si="122"/>
        <v>0</v>
      </c>
      <c r="V887" s="1320"/>
      <c r="W887" s="1320"/>
      <c r="X887" s="1320"/>
      <c r="Y887" s="1320"/>
      <c r="Z887" s="1320"/>
      <c r="AA887" s="1320"/>
      <c r="AB887" s="1320"/>
      <c r="AC887" s="1320"/>
      <c r="AD887" s="1320"/>
      <c r="AE887" s="1320"/>
      <c r="AF887" s="1320"/>
      <c r="AG887" s="2362"/>
      <c r="AH887" s="1155"/>
      <c r="AI887" s="1155"/>
      <c r="AJ887" s="1155"/>
      <c r="AK887" s="1155"/>
      <c r="AL887" s="1155"/>
      <c r="AM887" s="4060"/>
      <c r="AN887" s="4060"/>
      <c r="AO887" s="1155"/>
      <c r="AP887" s="1155"/>
      <c r="AQ887" s="1155"/>
      <c r="AR887" s="1155"/>
      <c r="AS887" s="2344"/>
      <c r="AT887" s="2146"/>
      <c r="AU887" s="2345"/>
      <c r="AV887" s="2345"/>
      <c r="AW887" s="2346"/>
      <c r="AX887" s="2346"/>
      <c r="AY887" s="2347"/>
      <c r="AZ887" s="2348"/>
      <c r="BA887" s="2348"/>
      <c r="BB887" s="2348"/>
      <c r="BC887" s="2348"/>
      <c r="BD887" s="2349"/>
      <c r="BE887" s="1605"/>
      <c r="BF887" s="2350"/>
      <c r="BG887" s="1605"/>
      <c r="BH887" s="1605"/>
      <c r="BI887" s="2351"/>
      <c r="BJ887" s="1605"/>
      <c r="BK887" s="1605"/>
      <c r="BL887" s="1438">
        <f t="shared" si="123"/>
        <v>0</v>
      </c>
      <c r="BM887" s="1605"/>
      <c r="BN887" s="1608"/>
      <c r="BO887" s="1608"/>
      <c r="BP887" s="1608"/>
      <c r="BQ887" s="1608"/>
      <c r="BR887" s="1608"/>
      <c r="BS887" s="1608"/>
      <c r="BT887" s="1608"/>
      <c r="BU887" s="1608"/>
      <c r="BV887" s="1608"/>
      <c r="BW887" s="1608"/>
      <c r="BX887" s="1608"/>
      <c r="BY887" s="1608"/>
      <c r="BZ887" s="1608"/>
      <c r="CA887" s="1608"/>
      <c r="CB887" s="1608"/>
      <c r="CC887" s="1608"/>
      <c r="CD887" s="1681" t="s">
        <v>4457</v>
      </c>
    </row>
    <row r="888" spans="1:82" s="19" customFormat="1" ht="21" customHeight="1" x14ac:dyDescent="0.25">
      <c r="A888" s="1345" t="s">
        <v>161</v>
      </c>
      <c r="B888" s="1346" t="s">
        <v>4453</v>
      </c>
      <c r="C888" s="587" t="s">
        <v>4454</v>
      </c>
      <c r="D888" s="163">
        <v>109</v>
      </c>
      <c r="E888" s="67" t="s">
        <v>4468</v>
      </c>
      <c r="F888" s="67" t="s">
        <v>4469</v>
      </c>
      <c r="G888" s="884">
        <v>5</v>
      </c>
      <c r="H888" s="884" t="s">
        <v>0</v>
      </c>
      <c r="I888" s="884">
        <v>10</v>
      </c>
      <c r="J888" s="1284">
        <v>4</v>
      </c>
      <c r="K888" s="210"/>
      <c r="L888" s="1321">
        <f t="shared" si="121"/>
        <v>286000000</v>
      </c>
      <c r="M888" s="1294">
        <v>170884622</v>
      </c>
      <c r="N888" s="1294">
        <v>115115378</v>
      </c>
      <c r="O888" s="1294"/>
      <c r="P888" s="1294"/>
      <c r="Q888" s="1294"/>
      <c r="R888" s="1294"/>
      <c r="S888" s="1294"/>
      <c r="T888" s="1294"/>
      <c r="U888" s="1287">
        <f t="shared" si="122"/>
        <v>286000000</v>
      </c>
      <c r="V888" s="1286">
        <v>170884622</v>
      </c>
      <c r="W888" s="1286">
        <v>115115378</v>
      </c>
      <c r="X888" s="1286"/>
      <c r="Y888" s="1286"/>
      <c r="Z888" s="1286"/>
      <c r="AA888" s="1286"/>
      <c r="AB888" s="1286"/>
      <c r="AC888" s="1286"/>
      <c r="AD888" s="1286"/>
      <c r="AE888" s="1286"/>
      <c r="AF888" s="1286"/>
      <c r="AG888" s="1478">
        <v>81101512</v>
      </c>
      <c r="AH888" s="1478" t="s">
        <v>4470</v>
      </c>
      <c r="AI888" s="1479">
        <v>42856</v>
      </c>
      <c r="AJ888" s="1478" t="s">
        <v>815</v>
      </c>
      <c r="AK888" s="1478" t="s">
        <v>4471</v>
      </c>
      <c r="AL888" s="1478" t="s">
        <v>4472</v>
      </c>
      <c r="AM888" s="1480">
        <v>286000000</v>
      </c>
      <c r="AN888" s="1480">
        <v>286000000</v>
      </c>
      <c r="AO888" s="1478" t="s">
        <v>250</v>
      </c>
      <c r="AP888" s="1478" t="s">
        <v>250</v>
      </c>
      <c r="AQ888" s="1478"/>
      <c r="AR888" s="1478">
        <v>2201150102</v>
      </c>
      <c r="AS888" s="2364" t="s">
        <v>4473</v>
      </c>
      <c r="AT888" s="1478" t="s">
        <v>4474</v>
      </c>
      <c r="AU888" s="2365">
        <v>1</v>
      </c>
      <c r="AV888" s="2365">
        <v>0.7</v>
      </c>
      <c r="AW888" s="2366">
        <v>42856</v>
      </c>
      <c r="AX888" s="2366">
        <v>43099</v>
      </c>
      <c r="AY888" s="2363">
        <v>286000000</v>
      </c>
      <c r="AZ888" s="2325" t="s">
        <v>4475</v>
      </c>
      <c r="BA888" s="2325" t="s">
        <v>244</v>
      </c>
      <c r="BB888" s="2325" t="s">
        <v>4476</v>
      </c>
      <c r="BC888" s="2325" t="s">
        <v>4477</v>
      </c>
      <c r="BD888" s="2326">
        <v>2017000499</v>
      </c>
      <c r="BE888" s="1659">
        <v>42984</v>
      </c>
      <c r="BF888" s="1972">
        <v>320000000</v>
      </c>
      <c r="BG888" s="1381">
        <v>2017000592</v>
      </c>
      <c r="BH888" s="1659">
        <v>43049</v>
      </c>
      <c r="BI888" s="2221">
        <v>320000000</v>
      </c>
      <c r="BJ888" s="1659">
        <v>43059</v>
      </c>
      <c r="BK888" s="1659">
        <v>42875</v>
      </c>
      <c r="BL888" s="1438">
        <f t="shared" si="123"/>
        <v>0</v>
      </c>
      <c r="BM888" s="1470">
        <f>L888-(BI888:BI893)</f>
        <v>-34000000</v>
      </c>
      <c r="BN888" s="1471"/>
      <c r="BO888" s="1471"/>
      <c r="BP888" s="1471"/>
      <c r="BQ888" s="1471"/>
      <c r="BR888" s="1471"/>
      <c r="BS888" s="1471"/>
      <c r="BT888" s="1471"/>
      <c r="BU888" s="1471"/>
      <c r="BV888" s="1471"/>
      <c r="BW888" s="1471"/>
      <c r="BX888" s="1471"/>
      <c r="BY888" s="1471"/>
      <c r="BZ888" s="1471"/>
      <c r="CA888" s="1471"/>
      <c r="CB888" s="1471"/>
      <c r="CC888" s="1471"/>
      <c r="CD888" s="1390" t="s">
        <v>4457</v>
      </c>
    </row>
    <row r="889" spans="1:82" s="19" customFormat="1" ht="21" customHeight="1" x14ac:dyDescent="0.25">
      <c r="A889" s="1347" t="s">
        <v>161</v>
      </c>
      <c r="B889" s="607" t="s">
        <v>4453</v>
      </c>
      <c r="C889" s="588" t="s">
        <v>4454</v>
      </c>
      <c r="D889" s="460">
        <v>109</v>
      </c>
      <c r="E889" s="608" t="s">
        <v>4468</v>
      </c>
      <c r="F889" s="608" t="s">
        <v>4469</v>
      </c>
      <c r="G889" s="891">
        <v>5</v>
      </c>
      <c r="H889" s="891" t="s">
        <v>0</v>
      </c>
      <c r="I889" s="891">
        <v>10</v>
      </c>
      <c r="J889" s="1297">
        <v>4</v>
      </c>
      <c r="K889" s="500"/>
      <c r="L889" s="1348"/>
      <c r="M889" s="1294"/>
      <c r="N889" s="1294"/>
      <c r="O889" s="1294"/>
      <c r="P889" s="1294"/>
      <c r="Q889" s="1294"/>
      <c r="R889" s="1294"/>
      <c r="S889" s="1294"/>
      <c r="T889" s="1294"/>
      <c r="U889" s="1349">
        <f t="shared" si="122"/>
        <v>0</v>
      </c>
      <c r="V889" s="1294"/>
      <c r="W889" s="1294"/>
      <c r="X889" s="1294"/>
      <c r="Y889" s="1294"/>
      <c r="Z889" s="1294"/>
      <c r="AA889" s="1294"/>
      <c r="AB889" s="1294"/>
      <c r="AC889" s="1294"/>
      <c r="AD889" s="1294"/>
      <c r="AE889" s="1294"/>
      <c r="AF889" s="1294"/>
      <c r="AG889" s="2361"/>
      <c r="AH889" s="1133"/>
      <c r="AI889" s="1133"/>
      <c r="AJ889" s="1133"/>
      <c r="AK889" s="1133"/>
      <c r="AL889" s="1133"/>
      <c r="AM889" s="1489"/>
      <c r="AN889" s="1489"/>
      <c r="AO889" s="1133"/>
      <c r="AP889" s="1133"/>
      <c r="AQ889" s="1133"/>
      <c r="AR889" s="1133"/>
      <c r="AS889" s="2335"/>
      <c r="AT889" s="1143"/>
      <c r="AU889" s="2336"/>
      <c r="AV889" s="2336"/>
      <c r="AW889" s="2337"/>
      <c r="AX889" s="2337"/>
      <c r="AY889" s="2338"/>
      <c r="AZ889" s="2339"/>
      <c r="BA889" s="2339"/>
      <c r="BB889" s="2339"/>
      <c r="BC889" s="2339"/>
      <c r="BD889" s="2340"/>
      <c r="BE889" s="1419"/>
      <c r="BF889" s="2341"/>
      <c r="BG889" s="1419"/>
      <c r="BH889" s="1419"/>
      <c r="BI889" s="2342"/>
      <c r="BJ889" s="1419"/>
      <c r="BK889" s="1419"/>
      <c r="BL889" s="1438">
        <f t="shared" si="123"/>
        <v>0</v>
      </c>
      <c r="BM889" s="1419"/>
      <c r="BN889" s="1439"/>
      <c r="BO889" s="1439"/>
      <c r="BP889" s="1439"/>
      <c r="BQ889" s="1439"/>
      <c r="BR889" s="1439"/>
      <c r="BS889" s="1439"/>
      <c r="BT889" s="1439"/>
      <c r="BU889" s="1439"/>
      <c r="BV889" s="1439"/>
      <c r="BW889" s="1439"/>
      <c r="BX889" s="1439"/>
      <c r="BY889" s="1439"/>
      <c r="BZ889" s="1439"/>
      <c r="CA889" s="1439"/>
      <c r="CB889" s="1439"/>
      <c r="CC889" s="1439"/>
      <c r="CD889" s="1440" t="s">
        <v>4457</v>
      </c>
    </row>
    <row r="890" spans="1:82" s="19" customFormat="1" ht="21" customHeight="1" x14ac:dyDescent="0.25">
      <c r="A890" s="1347" t="s">
        <v>161</v>
      </c>
      <c r="B890" s="607" t="s">
        <v>4453</v>
      </c>
      <c r="C890" s="588" t="s">
        <v>4454</v>
      </c>
      <c r="D890" s="460">
        <v>109</v>
      </c>
      <c r="E890" s="608" t="s">
        <v>4468</v>
      </c>
      <c r="F890" s="608" t="s">
        <v>4469</v>
      </c>
      <c r="G890" s="891">
        <v>5</v>
      </c>
      <c r="H890" s="891" t="s">
        <v>0</v>
      </c>
      <c r="I890" s="891">
        <v>10</v>
      </c>
      <c r="J890" s="1297">
        <v>4</v>
      </c>
      <c r="K890" s="500"/>
      <c r="L890" s="1348"/>
      <c r="M890" s="1294"/>
      <c r="N890" s="1294"/>
      <c r="O890" s="1294"/>
      <c r="P890" s="1294"/>
      <c r="Q890" s="1294"/>
      <c r="R890" s="1294"/>
      <c r="S890" s="1294"/>
      <c r="T890" s="1294"/>
      <c r="U890" s="1349">
        <f t="shared" si="122"/>
        <v>0</v>
      </c>
      <c r="V890" s="1294"/>
      <c r="W890" s="1294"/>
      <c r="X890" s="1294"/>
      <c r="Y890" s="1294"/>
      <c r="Z890" s="1294"/>
      <c r="AA890" s="1294"/>
      <c r="AB890" s="1294"/>
      <c r="AC890" s="1294"/>
      <c r="AD890" s="1294"/>
      <c r="AE890" s="1294"/>
      <c r="AF890" s="1294"/>
      <c r="AG890" s="2361"/>
      <c r="AH890" s="1133"/>
      <c r="AI890" s="1133"/>
      <c r="AJ890" s="1133"/>
      <c r="AK890" s="1133"/>
      <c r="AL890" s="1133"/>
      <c r="AM890" s="1489"/>
      <c r="AN890" s="1489"/>
      <c r="AO890" s="1133"/>
      <c r="AP890" s="1133"/>
      <c r="AQ890" s="1133"/>
      <c r="AR890" s="1133"/>
      <c r="AS890" s="2335"/>
      <c r="AT890" s="1143"/>
      <c r="AU890" s="2336"/>
      <c r="AV890" s="2336"/>
      <c r="AW890" s="2337"/>
      <c r="AX890" s="2337"/>
      <c r="AY890" s="2338"/>
      <c r="AZ890" s="2339"/>
      <c r="BA890" s="2339"/>
      <c r="BB890" s="2339"/>
      <c r="BC890" s="2339"/>
      <c r="BD890" s="2340"/>
      <c r="BE890" s="1419"/>
      <c r="BF890" s="2341"/>
      <c r="BG890" s="1419"/>
      <c r="BH890" s="1419"/>
      <c r="BI890" s="2342"/>
      <c r="BJ890" s="1419"/>
      <c r="BK890" s="1419"/>
      <c r="BL890" s="1438">
        <f t="shared" si="123"/>
        <v>0</v>
      </c>
      <c r="BM890" s="1419"/>
      <c r="BN890" s="1439"/>
      <c r="BO890" s="1439"/>
      <c r="BP890" s="1439"/>
      <c r="BQ890" s="1439"/>
      <c r="BR890" s="1439"/>
      <c r="BS890" s="1439"/>
      <c r="BT890" s="1439"/>
      <c r="BU890" s="1439"/>
      <c r="BV890" s="1439"/>
      <c r="BW890" s="1439"/>
      <c r="BX890" s="1439"/>
      <c r="BY890" s="1439"/>
      <c r="BZ890" s="1439"/>
      <c r="CA890" s="1439"/>
      <c r="CB890" s="1439"/>
      <c r="CC890" s="1439"/>
      <c r="CD890" s="1440" t="s">
        <v>4457</v>
      </c>
    </row>
    <row r="891" spans="1:82" s="19" customFormat="1" ht="21" customHeight="1" x14ac:dyDescent="0.25">
      <c r="A891" s="1347" t="s">
        <v>161</v>
      </c>
      <c r="B891" s="607" t="s">
        <v>4453</v>
      </c>
      <c r="C891" s="588" t="s">
        <v>4454</v>
      </c>
      <c r="D891" s="460">
        <v>109</v>
      </c>
      <c r="E891" s="608" t="s">
        <v>4468</v>
      </c>
      <c r="F891" s="608" t="s">
        <v>4469</v>
      </c>
      <c r="G891" s="891">
        <v>5</v>
      </c>
      <c r="H891" s="891" t="s">
        <v>0</v>
      </c>
      <c r="I891" s="891">
        <v>10</v>
      </c>
      <c r="J891" s="1297">
        <v>4</v>
      </c>
      <c r="K891" s="500"/>
      <c r="L891" s="1348"/>
      <c r="M891" s="1294"/>
      <c r="N891" s="1294"/>
      <c r="O891" s="1294"/>
      <c r="P891" s="1294"/>
      <c r="Q891" s="1294"/>
      <c r="R891" s="1294"/>
      <c r="S891" s="1294"/>
      <c r="T891" s="1294"/>
      <c r="U891" s="1349">
        <f t="shared" si="122"/>
        <v>0</v>
      </c>
      <c r="V891" s="1294"/>
      <c r="W891" s="1294"/>
      <c r="X891" s="1294"/>
      <c r="Y891" s="1294"/>
      <c r="Z891" s="1294"/>
      <c r="AA891" s="1294"/>
      <c r="AB891" s="1294"/>
      <c r="AC891" s="1294"/>
      <c r="AD891" s="1294"/>
      <c r="AE891" s="1294"/>
      <c r="AF891" s="1294"/>
      <c r="AG891" s="2361"/>
      <c r="AH891" s="1133"/>
      <c r="AI891" s="1133"/>
      <c r="AJ891" s="1133"/>
      <c r="AK891" s="1133"/>
      <c r="AL891" s="1133"/>
      <c r="AM891" s="1489"/>
      <c r="AN891" s="1489"/>
      <c r="AO891" s="1133"/>
      <c r="AP891" s="1133"/>
      <c r="AQ891" s="1133"/>
      <c r="AR891" s="1133"/>
      <c r="AS891" s="2335"/>
      <c r="AT891" s="1143"/>
      <c r="AU891" s="2336"/>
      <c r="AV891" s="2336"/>
      <c r="AW891" s="2337"/>
      <c r="AX891" s="2337"/>
      <c r="AY891" s="2338"/>
      <c r="AZ891" s="2339"/>
      <c r="BA891" s="2339"/>
      <c r="BB891" s="2339"/>
      <c r="BC891" s="2339"/>
      <c r="BD891" s="2340"/>
      <c r="BE891" s="1419"/>
      <c r="BF891" s="2341"/>
      <c r="BG891" s="1419"/>
      <c r="BH891" s="1419"/>
      <c r="BI891" s="2342"/>
      <c r="BJ891" s="1419"/>
      <c r="BK891" s="1419"/>
      <c r="BL891" s="1438">
        <f t="shared" si="123"/>
        <v>0</v>
      </c>
      <c r="BM891" s="1419"/>
      <c r="BN891" s="1439"/>
      <c r="BO891" s="1439"/>
      <c r="BP891" s="1439"/>
      <c r="BQ891" s="1439"/>
      <c r="BR891" s="1439"/>
      <c r="BS891" s="1439"/>
      <c r="BT891" s="1439"/>
      <c r="BU891" s="1439"/>
      <c r="BV891" s="1439"/>
      <c r="BW891" s="1439"/>
      <c r="BX891" s="1439"/>
      <c r="BY891" s="1439"/>
      <c r="BZ891" s="1439"/>
      <c r="CA891" s="1439"/>
      <c r="CB891" s="1439"/>
      <c r="CC891" s="1439"/>
      <c r="CD891" s="1440" t="s">
        <v>4457</v>
      </c>
    </row>
    <row r="892" spans="1:82" s="19" customFormat="1" ht="21" customHeight="1" x14ac:dyDescent="0.25">
      <c r="A892" s="1347" t="s">
        <v>161</v>
      </c>
      <c r="B892" s="607" t="s">
        <v>4453</v>
      </c>
      <c r="C892" s="588" t="s">
        <v>4454</v>
      </c>
      <c r="D892" s="460">
        <v>109</v>
      </c>
      <c r="E892" s="608" t="s">
        <v>4468</v>
      </c>
      <c r="F892" s="608" t="s">
        <v>4469</v>
      </c>
      <c r="G892" s="891">
        <v>5</v>
      </c>
      <c r="H892" s="891" t="s">
        <v>0</v>
      </c>
      <c r="I892" s="891">
        <v>10</v>
      </c>
      <c r="J892" s="1297">
        <v>4</v>
      </c>
      <c r="K892" s="500"/>
      <c r="L892" s="1348"/>
      <c r="M892" s="1294"/>
      <c r="N892" s="1294"/>
      <c r="O892" s="1294"/>
      <c r="P892" s="1294"/>
      <c r="Q892" s="1294"/>
      <c r="R892" s="1294"/>
      <c r="S892" s="1294"/>
      <c r="T892" s="1294"/>
      <c r="U892" s="1349">
        <f t="shared" si="122"/>
        <v>0</v>
      </c>
      <c r="V892" s="1294"/>
      <c r="W892" s="1294"/>
      <c r="X892" s="1294"/>
      <c r="Y892" s="1294"/>
      <c r="Z892" s="1294"/>
      <c r="AA892" s="1294"/>
      <c r="AB892" s="1294"/>
      <c r="AC892" s="1294"/>
      <c r="AD892" s="1294"/>
      <c r="AE892" s="1294"/>
      <c r="AF892" s="1294"/>
      <c r="AG892" s="2361"/>
      <c r="AH892" s="1133"/>
      <c r="AI892" s="1133"/>
      <c r="AJ892" s="1133"/>
      <c r="AK892" s="1133"/>
      <c r="AL892" s="1133"/>
      <c r="AM892" s="1489"/>
      <c r="AN892" s="1489"/>
      <c r="AO892" s="1133"/>
      <c r="AP892" s="1133"/>
      <c r="AQ892" s="1133"/>
      <c r="AR892" s="1133"/>
      <c r="AS892" s="2335"/>
      <c r="AT892" s="1143"/>
      <c r="AU892" s="2336"/>
      <c r="AV892" s="2336"/>
      <c r="AW892" s="2337"/>
      <c r="AX892" s="2337"/>
      <c r="AY892" s="2338"/>
      <c r="AZ892" s="2339"/>
      <c r="BA892" s="2339"/>
      <c r="BB892" s="2339"/>
      <c r="BC892" s="2339"/>
      <c r="BD892" s="2340"/>
      <c r="BE892" s="1419"/>
      <c r="BF892" s="2341"/>
      <c r="BG892" s="1419"/>
      <c r="BH892" s="1419"/>
      <c r="BI892" s="2342"/>
      <c r="BJ892" s="1419"/>
      <c r="BK892" s="1419"/>
      <c r="BL892" s="1438">
        <f t="shared" si="123"/>
        <v>0</v>
      </c>
      <c r="BM892" s="1419"/>
      <c r="BN892" s="1439"/>
      <c r="BO892" s="1439"/>
      <c r="BP892" s="1439"/>
      <c r="BQ892" s="1439"/>
      <c r="BR892" s="1439"/>
      <c r="BS892" s="1439"/>
      <c r="BT892" s="1439"/>
      <c r="BU892" s="1439"/>
      <c r="BV892" s="1439"/>
      <c r="BW892" s="1439"/>
      <c r="BX892" s="1439"/>
      <c r="BY892" s="1439"/>
      <c r="BZ892" s="1439"/>
      <c r="CA892" s="1439"/>
      <c r="CB892" s="1439"/>
      <c r="CC892" s="1439"/>
      <c r="CD892" s="1440" t="s">
        <v>4457</v>
      </c>
    </row>
    <row r="893" spans="1:82" s="19" customFormat="1" ht="21" customHeight="1" thickBot="1" x14ac:dyDescent="0.3">
      <c r="A893" s="1350" t="s">
        <v>161</v>
      </c>
      <c r="B893" s="1351" t="s">
        <v>4453</v>
      </c>
      <c r="C893" s="592" t="s">
        <v>4454</v>
      </c>
      <c r="D893" s="205">
        <v>109</v>
      </c>
      <c r="E893" s="621" t="s">
        <v>4468</v>
      </c>
      <c r="F893" s="621" t="s">
        <v>4469</v>
      </c>
      <c r="G893" s="899">
        <v>5</v>
      </c>
      <c r="H893" s="899" t="s">
        <v>0</v>
      </c>
      <c r="I893" s="899">
        <v>10</v>
      </c>
      <c r="J893" s="1302">
        <v>4</v>
      </c>
      <c r="K893" s="103"/>
      <c r="L893" s="1352"/>
      <c r="M893" s="1320"/>
      <c r="N893" s="1320"/>
      <c r="O893" s="1320"/>
      <c r="P893" s="1320"/>
      <c r="Q893" s="1320"/>
      <c r="R893" s="1320"/>
      <c r="S893" s="1320"/>
      <c r="T893" s="1320"/>
      <c r="U893" s="1353">
        <f t="shared" si="122"/>
        <v>0</v>
      </c>
      <c r="V893" s="1320"/>
      <c r="W893" s="1320"/>
      <c r="X893" s="1320"/>
      <c r="Y893" s="1320"/>
      <c r="Z893" s="1320"/>
      <c r="AA893" s="1320"/>
      <c r="AB893" s="1320"/>
      <c r="AC893" s="1320"/>
      <c r="AD893" s="1320"/>
      <c r="AE893" s="1320"/>
      <c r="AF893" s="1320"/>
      <c r="AG893" s="2362"/>
      <c r="AH893" s="1155"/>
      <c r="AI893" s="1155"/>
      <c r="AJ893" s="1155"/>
      <c r="AK893" s="1155"/>
      <c r="AL893" s="1155"/>
      <c r="AM893" s="4060"/>
      <c r="AN893" s="4060"/>
      <c r="AO893" s="1155"/>
      <c r="AP893" s="1155"/>
      <c r="AQ893" s="1155"/>
      <c r="AR893" s="1155"/>
      <c r="AS893" s="2344"/>
      <c r="AT893" s="2146"/>
      <c r="AU893" s="2345"/>
      <c r="AV893" s="2345"/>
      <c r="AW893" s="2346"/>
      <c r="AX893" s="2346"/>
      <c r="AY893" s="2347"/>
      <c r="AZ893" s="2348"/>
      <c r="BA893" s="2348"/>
      <c r="BB893" s="2348"/>
      <c r="BC893" s="2348"/>
      <c r="BD893" s="2349"/>
      <c r="BE893" s="1605"/>
      <c r="BF893" s="2350"/>
      <c r="BG893" s="1605"/>
      <c r="BH893" s="1605"/>
      <c r="BI893" s="2351"/>
      <c r="BJ893" s="1605"/>
      <c r="BK893" s="1605"/>
      <c r="BL893" s="1438">
        <f t="shared" si="123"/>
        <v>0</v>
      </c>
      <c r="BM893" s="1605"/>
      <c r="BN893" s="1608"/>
      <c r="BO893" s="1608"/>
      <c r="BP893" s="1608"/>
      <c r="BQ893" s="1608"/>
      <c r="BR893" s="1608"/>
      <c r="BS893" s="1608"/>
      <c r="BT893" s="1608"/>
      <c r="BU893" s="1608"/>
      <c r="BV893" s="1608"/>
      <c r="BW893" s="1608"/>
      <c r="BX893" s="1608"/>
      <c r="BY893" s="1608"/>
      <c r="BZ893" s="1608"/>
      <c r="CA893" s="1608"/>
      <c r="CB893" s="1608"/>
      <c r="CC893" s="1608"/>
      <c r="CD893" s="1681" t="s">
        <v>4457</v>
      </c>
    </row>
    <row r="894" spans="1:82" s="19" customFormat="1" ht="21" customHeight="1" x14ac:dyDescent="0.2">
      <c r="A894" s="1345" t="s">
        <v>161</v>
      </c>
      <c r="B894" s="1346" t="s">
        <v>4453</v>
      </c>
      <c r="C894" s="587" t="s">
        <v>4454</v>
      </c>
      <c r="D894" s="163">
        <v>110</v>
      </c>
      <c r="E894" s="67" t="s">
        <v>4478</v>
      </c>
      <c r="F894" s="67" t="s">
        <v>4479</v>
      </c>
      <c r="G894" s="884">
        <v>0</v>
      </c>
      <c r="H894" s="884" t="s">
        <v>0</v>
      </c>
      <c r="I894" s="884">
        <v>2</v>
      </c>
      <c r="J894" s="1284">
        <v>1</v>
      </c>
      <c r="K894" s="210"/>
      <c r="L894" s="1285">
        <f t="shared" si="121"/>
        <v>0</v>
      </c>
      <c r="M894" s="1286"/>
      <c r="N894" s="1286"/>
      <c r="O894" s="1286"/>
      <c r="P894" s="1286"/>
      <c r="Q894" s="1286"/>
      <c r="R894" s="1286"/>
      <c r="S894" s="1286"/>
      <c r="T894" s="1286"/>
      <c r="U894" s="1287">
        <f t="shared" si="122"/>
        <v>0</v>
      </c>
      <c r="V894" s="1286"/>
      <c r="W894" s="1286"/>
      <c r="X894" s="1286"/>
      <c r="Y894" s="1286"/>
      <c r="Z894" s="1286"/>
      <c r="AA894" s="1286"/>
      <c r="AB894" s="1286"/>
      <c r="AC894" s="1286"/>
      <c r="AD894" s="1286"/>
      <c r="AE894" s="1286"/>
      <c r="AF894" s="1286"/>
      <c r="AG894" s="1379"/>
      <c r="AH894" s="1379"/>
      <c r="AI894" s="1379"/>
      <c r="AJ894" s="1379"/>
      <c r="AK894" s="1379"/>
      <c r="AL894" s="1379"/>
      <c r="AM894" s="4069"/>
      <c r="AN894" s="4069"/>
      <c r="AO894" s="1379"/>
      <c r="AP894" s="1379"/>
      <c r="AQ894" s="1379"/>
      <c r="AR894" s="3760"/>
      <c r="AS894" s="2353" t="s">
        <v>4480</v>
      </c>
      <c r="AT894" s="1379" t="s">
        <v>4481</v>
      </c>
      <c r="AU894" s="2354">
        <v>2</v>
      </c>
      <c r="AV894" s="2367">
        <v>0.3</v>
      </c>
      <c r="AW894" s="2355">
        <v>42887</v>
      </c>
      <c r="AX894" s="2355">
        <v>43100</v>
      </c>
      <c r="AY894" s="2352">
        <v>0</v>
      </c>
      <c r="AZ894" s="2353"/>
      <c r="BA894" s="2353"/>
      <c r="BB894" s="2353"/>
      <c r="BC894" s="2353"/>
      <c r="BD894" s="2356"/>
      <c r="BE894" s="1379"/>
      <c r="BF894" s="2357"/>
      <c r="BG894" s="1379"/>
      <c r="BH894" s="1379"/>
      <c r="BI894" s="1476"/>
      <c r="BJ894" s="1379"/>
      <c r="BK894" s="1379"/>
      <c r="BL894" s="1438">
        <f t="shared" si="123"/>
        <v>0</v>
      </c>
      <c r="BM894" s="2358">
        <f>L894-(BI894:BI899)</f>
        <v>0</v>
      </c>
      <c r="BN894" s="2359"/>
      <c r="BO894" s="2359"/>
      <c r="BP894" s="2359"/>
      <c r="BQ894" s="2359"/>
      <c r="BR894" s="2359"/>
      <c r="BS894" s="2359"/>
      <c r="BT894" s="2359"/>
      <c r="BU894" s="2359"/>
      <c r="BV894" s="2359"/>
      <c r="BW894" s="2359"/>
      <c r="BX894" s="2359"/>
      <c r="BY894" s="2359"/>
      <c r="BZ894" s="2359"/>
      <c r="CA894" s="2359"/>
      <c r="CB894" s="2359"/>
      <c r="CC894" s="2359"/>
      <c r="CD894" s="2360" t="s">
        <v>4457</v>
      </c>
    </row>
    <row r="895" spans="1:82" s="19" customFormat="1" ht="21" customHeight="1" x14ac:dyDescent="0.25">
      <c r="A895" s="1347" t="s">
        <v>161</v>
      </c>
      <c r="B895" s="607" t="s">
        <v>4453</v>
      </c>
      <c r="C895" s="588" t="s">
        <v>4454</v>
      </c>
      <c r="D895" s="460">
        <v>110</v>
      </c>
      <c r="E895" s="608" t="s">
        <v>4478</v>
      </c>
      <c r="F895" s="608" t="s">
        <v>4479</v>
      </c>
      <c r="G895" s="891">
        <v>0</v>
      </c>
      <c r="H895" s="891" t="s">
        <v>0</v>
      </c>
      <c r="I895" s="891">
        <v>2</v>
      </c>
      <c r="J895" s="1297">
        <v>1</v>
      </c>
      <c r="K895" s="500"/>
      <c r="L895" s="1348"/>
      <c r="M895" s="1294"/>
      <c r="N895" s="1294"/>
      <c r="O895" s="1294"/>
      <c r="P895" s="1294"/>
      <c r="Q895" s="1294"/>
      <c r="R895" s="1294"/>
      <c r="S895" s="1294"/>
      <c r="T895" s="1294"/>
      <c r="U895" s="1349">
        <f t="shared" si="122"/>
        <v>0</v>
      </c>
      <c r="V895" s="1294"/>
      <c r="W895" s="1294"/>
      <c r="X895" s="1294"/>
      <c r="Y895" s="1294"/>
      <c r="Z895" s="1294"/>
      <c r="AA895" s="1294"/>
      <c r="AB895" s="1294"/>
      <c r="AC895" s="1294"/>
      <c r="AD895" s="1294"/>
      <c r="AE895" s="1294"/>
      <c r="AF895" s="1294"/>
      <c r="AG895" s="2361"/>
      <c r="AH895" s="1133"/>
      <c r="AI895" s="1133"/>
      <c r="AJ895" s="1133"/>
      <c r="AK895" s="1133"/>
      <c r="AL895" s="1133"/>
      <c r="AM895" s="1489"/>
      <c r="AN895" s="1489"/>
      <c r="AO895" s="1133"/>
      <c r="AP895" s="1133"/>
      <c r="AQ895" s="1133"/>
      <c r="AR895" s="1133"/>
      <c r="AS895" s="2335"/>
      <c r="AT895" s="1143"/>
      <c r="AU895" s="2336"/>
      <c r="AV895" s="2336"/>
      <c r="AW895" s="2337"/>
      <c r="AX895" s="2337"/>
      <c r="AY895" s="2338"/>
      <c r="AZ895" s="2339"/>
      <c r="BA895" s="2339"/>
      <c r="BB895" s="2339"/>
      <c r="BC895" s="2339"/>
      <c r="BD895" s="2340"/>
      <c r="BE895" s="1419"/>
      <c r="BF895" s="2341"/>
      <c r="BG895" s="1419"/>
      <c r="BH895" s="1419"/>
      <c r="BI895" s="2342"/>
      <c r="BJ895" s="1419"/>
      <c r="BK895" s="1419"/>
      <c r="BL895" s="1438">
        <f t="shared" si="123"/>
        <v>0</v>
      </c>
      <c r="BM895" s="1419"/>
      <c r="BN895" s="1439"/>
      <c r="BO895" s="1439"/>
      <c r="BP895" s="1439"/>
      <c r="BQ895" s="1439"/>
      <c r="BR895" s="1439"/>
      <c r="BS895" s="1439"/>
      <c r="BT895" s="1439"/>
      <c r="BU895" s="1439"/>
      <c r="BV895" s="1439"/>
      <c r="BW895" s="1439"/>
      <c r="BX895" s="1439"/>
      <c r="BY895" s="1439"/>
      <c r="BZ895" s="1439"/>
      <c r="CA895" s="1439"/>
      <c r="CB895" s="1439"/>
      <c r="CC895" s="1439"/>
      <c r="CD895" s="1440" t="s">
        <v>4457</v>
      </c>
    </row>
    <row r="896" spans="1:82" s="19" customFormat="1" ht="21" customHeight="1" x14ac:dyDescent="0.25">
      <c r="A896" s="1347" t="s">
        <v>161</v>
      </c>
      <c r="B896" s="607" t="s">
        <v>4453</v>
      </c>
      <c r="C896" s="588" t="s">
        <v>4454</v>
      </c>
      <c r="D896" s="460">
        <v>110</v>
      </c>
      <c r="E896" s="608" t="s">
        <v>4478</v>
      </c>
      <c r="F896" s="608" t="s">
        <v>4479</v>
      </c>
      <c r="G896" s="891">
        <v>0</v>
      </c>
      <c r="H896" s="891" t="s">
        <v>0</v>
      </c>
      <c r="I896" s="891">
        <v>2</v>
      </c>
      <c r="J896" s="1297">
        <v>1</v>
      </c>
      <c r="K896" s="500"/>
      <c r="L896" s="1348"/>
      <c r="M896" s="1294"/>
      <c r="N896" s="1294"/>
      <c r="O896" s="1294"/>
      <c r="P896" s="1294"/>
      <c r="Q896" s="1294"/>
      <c r="R896" s="1294"/>
      <c r="S896" s="1294"/>
      <c r="T896" s="1294"/>
      <c r="U896" s="1349">
        <f t="shared" si="122"/>
        <v>0</v>
      </c>
      <c r="V896" s="1294"/>
      <c r="W896" s="1294"/>
      <c r="X896" s="1294"/>
      <c r="Y896" s="1294"/>
      <c r="Z896" s="1294"/>
      <c r="AA896" s="1294"/>
      <c r="AB896" s="1294"/>
      <c r="AC896" s="1294"/>
      <c r="AD896" s="1294"/>
      <c r="AE896" s="1294"/>
      <c r="AF896" s="1294"/>
      <c r="AG896" s="2361"/>
      <c r="AH896" s="1133"/>
      <c r="AI896" s="1133"/>
      <c r="AJ896" s="1133"/>
      <c r="AK896" s="1133"/>
      <c r="AL896" s="1133"/>
      <c r="AM896" s="1489"/>
      <c r="AN896" s="1489"/>
      <c r="AO896" s="1133"/>
      <c r="AP896" s="1133"/>
      <c r="AQ896" s="1133"/>
      <c r="AR896" s="1133"/>
      <c r="AS896" s="2335"/>
      <c r="AT896" s="1143"/>
      <c r="AU896" s="2336"/>
      <c r="AV896" s="2336"/>
      <c r="AW896" s="2337"/>
      <c r="AX896" s="2337"/>
      <c r="AY896" s="2338"/>
      <c r="AZ896" s="2339"/>
      <c r="BA896" s="2339"/>
      <c r="BB896" s="2339"/>
      <c r="BC896" s="2339"/>
      <c r="BD896" s="2340"/>
      <c r="BE896" s="1419"/>
      <c r="BF896" s="2341"/>
      <c r="BG896" s="1419"/>
      <c r="BH896" s="1419"/>
      <c r="BI896" s="2342"/>
      <c r="BJ896" s="1419"/>
      <c r="BK896" s="1419"/>
      <c r="BL896" s="1438">
        <f t="shared" si="123"/>
        <v>0</v>
      </c>
      <c r="BM896" s="1419"/>
      <c r="BN896" s="1439"/>
      <c r="BO896" s="1439"/>
      <c r="BP896" s="1439"/>
      <c r="BQ896" s="1439"/>
      <c r="BR896" s="1439"/>
      <c r="BS896" s="1439"/>
      <c r="BT896" s="1439"/>
      <c r="BU896" s="1439"/>
      <c r="BV896" s="1439"/>
      <c r="BW896" s="1439"/>
      <c r="BX896" s="1439"/>
      <c r="BY896" s="1439"/>
      <c r="BZ896" s="1439"/>
      <c r="CA896" s="1439"/>
      <c r="CB896" s="1439"/>
      <c r="CC896" s="1439"/>
      <c r="CD896" s="1440" t="s">
        <v>4457</v>
      </c>
    </row>
    <row r="897" spans="1:82" s="19" customFormat="1" ht="21" customHeight="1" x14ac:dyDescent="0.25">
      <c r="A897" s="1347" t="s">
        <v>161</v>
      </c>
      <c r="B897" s="607" t="s">
        <v>4453</v>
      </c>
      <c r="C897" s="588" t="s">
        <v>4454</v>
      </c>
      <c r="D897" s="460">
        <v>110</v>
      </c>
      <c r="E897" s="608" t="s">
        <v>4478</v>
      </c>
      <c r="F897" s="608" t="s">
        <v>4479</v>
      </c>
      <c r="G897" s="891">
        <v>0</v>
      </c>
      <c r="H897" s="891" t="s">
        <v>0</v>
      </c>
      <c r="I897" s="891">
        <v>2</v>
      </c>
      <c r="J897" s="1297">
        <v>1</v>
      </c>
      <c r="K897" s="500"/>
      <c r="L897" s="1348"/>
      <c r="M897" s="1294"/>
      <c r="N897" s="1294"/>
      <c r="O897" s="1294"/>
      <c r="P897" s="1294"/>
      <c r="Q897" s="1294"/>
      <c r="R897" s="1294"/>
      <c r="S897" s="1294"/>
      <c r="T897" s="1294"/>
      <c r="U897" s="1349">
        <f t="shared" si="122"/>
        <v>0</v>
      </c>
      <c r="V897" s="1294"/>
      <c r="W897" s="1294"/>
      <c r="X897" s="1294"/>
      <c r="Y897" s="1294"/>
      <c r="Z897" s="1294"/>
      <c r="AA897" s="1294"/>
      <c r="AB897" s="1294"/>
      <c r="AC897" s="1294"/>
      <c r="AD897" s="1294"/>
      <c r="AE897" s="1294"/>
      <c r="AF897" s="1294"/>
      <c r="AG897" s="2361"/>
      <c r="AH897" s="1133"/>
      <c r="AI897" s="1133"/>
      <c r="AJ897" s="1133"/>
      <c r="AK897" s="1133"/>
      <c r="AL897" s="1133"/>
      <c r="AM897" s="1489"/>
      <c r="AN897" s="1489"/>
      <c r="AO897" s="1133"/>
      <c r="AP897" s="1133"/>
      <c r="AQ897" s="1133"/>
      <c r="AR897" s="1133"/>
      <c r="AS897" s="2335"/>
      <c r="AT897" s="1143"/>
      <c r="AU897" s="2336"/>
      <c r="AV897" s="2336"/>
      <c r="AW897" s="2337"/>
      <c r="AX897" s="2337"/>
      <c r="AY897" s="2338"/>
      <c r="AZ897" s="2339"/>
      <c r="BA897" s="2339"/>
      <c r="BB897" s="2339"/>
      <c r="BC897" s="2339"/>
      <c r="BD897" s="2340"/>
      <c r="BE897" s="1419"/>
      <c r="BF897" s="2341"/>
      <c r="BG897" s="1419"/>
      <c r="BH897" s="1419"/>
      <c r="BI897" s="2342"/>
      <c r="BJ897" s="1419"/>
      <c r="BK897" s="1419"/>
      <c r="BL897" s="1438">
        <f t="shared" si="123"/>
        <v>0</v>
      </c>
      <c r="BM897" s="1419"/>
      <c r="BN897" s="1439"/>
      <c r="BO897" s="1439"/>
      <c r="BP897" s="1439"/>
      <c r="BQ897" s="1439"/>
      <c r="BR897" s="1439"/>
      <c r="BS897" s="1439"/>
      <c r="BT897" s="1439"/>
      <c r="BU897" s="1439"/>
      <c r="BV897" s="1439"/>
      <c r="BW897" s="1439"/>
      <c r="BX897" s="1439"/>
      <c r="BY897" s="1439"/>
      <c r="BZ897" s="1439"/>
      <c r="CA897" s="1439"/>
      <c r="CB897" s="1439"/>
      <c r="CC897" s="1439"/>
      <c r="CD897" s="1440" t="s">
        <v>4457</v>
      </c>
    </row>
    <row r="898" spans="1:82" s="19" customFormat="1" ht="21" customHeight="1" x14ac:dyDescent="0.25">
      <c r="A898" s="1347" t="s">
        <v>161</v>
      </c>
      <c r="B898" s="607" t="s">
        <v>4453</v>
      </c>
      <c r="C898" s="588" t="s">
        <v>4454</v>
      </c>
      <c r="D898" s="460">
        <v>110</v>
      </c>
      <c r="E898" s="608" t="s">
        <v>4478</v>
      </c>
      <c r="F898" s="608" t="s">
        <v>4479</v>
      </c>
      <c r="G898" s="891">
        <v>0</v>
      </c>
      <c r="H898" s="891" t="s">
        <v>0</v>
      </c>
      <c r="I898" s="891">
        <v>2</v>
      </c>
      <c r="J898" s="1297">
        <v>1</v>
      </c>
      <c r="K898" s="500"/>
      <c r="L898" s="1348"/>
      <c r="M898" s="1294"/>
      <c r="N898" s="1294"/>
      <c r="O898" s="1294"/>
      <c r="P898" s="1294"/>
      <c r="Q898" s="1294"/>
      <c r="R898" s="1294"/>
      <c r="S898" s="1294"/>
      <c r="T898" s="1294"/>
      <c r="U898" s="1349">
        <f t="shared" si="122"/>
        <v>0</v>
      </c>
      <c r="V898" s="1294"/>
      <c r="W898" s="1294"/>
      <c r="X898" s="1294"/>
      <c r="Y898" s="1294"/>
      <c r="Z898" s="1294"/>
      <c r="AA898" s="1294"/>
      <c r="AB898" s="1294"/>
      <c r="AC898" s="1294"/>
      <c r="AD898" s="1294"/>
      <c r="AE898" s="1294"/>
      <c r="AF898" s="1294"/>
      <c r="AG898" s="2361"/>
      <c r="AH898" s="1133"/>
      <c r="AI898" s="1133"/>
      <c r="AJ898" s="1133"/>
      <c r="AK898" s="1133"/>
      <c r="AL898" s="1133"/>
      <c r="AM898" s="1489"/>
      <c r="AN898" s="1489"/>
      <c r="AO898" s="1133"/>
      <c r="AP898" s="1133"/>
      <c r="AQ898" s="1133"/>
      <c r="AR898" s="1133"/>
      <c r="AS898" s="2335"/>
      <c r="AT898" s="1143"/>
      <c r="AU898" s="2336"/>
      <c r="AV898" s="2336"/>
      <c r="AW898" s="2337"/>
      <c r="AX898" s="2337"/>
      <c r="AY898" s="2338"/>
      <c r="AZ898" s="2339"/>
      <c r="BA898" s="2339"/>
      <c r="BB898" s="2339"/>
      <c r="BC898" s="2339"/>
      <c r="BD898" s="2340"/>
      <c r="BE898" s="1419"/>
      <c r="BF898" s="2341"/>
      <c r="BG898" s="1419"/>
      <c r="BH898" s="1419"/>
      <c r="BI898" s="2342"/>
      <c r="BJ898" s="1419"/>
      <c r="BK898" s="1419"/>
      <c r="BL898" s="1438">
        <f t="shared" si="123"/>
        <v>0</v>
      </c>
      <c r="BM898" s="1419"/>
      <c r="BN898" s="1439"/>
      <c r="BO898" s="1439"/>
      <c r="BP898" s="1439"/>
      <c r="BQ898" s="1439"/>
      <c r="BR898" s="1439"/>
      <c r="BS898" s="1439"/>
      <c r="BT898" s="1439"/>
      <c r="BU898" s="1439"/>
      <c r="BV898" s="1439"/>
      <c r="BW898" s="1439"/>
      <c r="BX898" s="1439"/>
      <c r="BY898" s="1439"/>
      <c r="BZ898" s="1439"/>
      <c r="CA898" s="1439"/>
      <c r="CB898" s="1439"/>
      <c r="CC898" s="1439"/>
      <c r="CD898" s="1440" t="s">
        <v>4457</v>
      </c>
    </row>
    <row r="899" spans="1:82" s="19" customFormat="1" ht="21" customHeight="1" thickBot="1" x14ac:dyDescent="0.3">
      <c r="A899" s="1350" t="s">
        <v>161</v>
      </c>
      <c r="B899" s="1351" t="s">
        <v>4453</v>
      </c>
      <c r="C899" s="592" t="s">
        <v>4454</v>
      </c>
      <c r="D899" s="205">
        <v>110</v>
      </c>
      <c r="E899" s="621" t="s">
        <v>4478</v>
      </c>
      <c r="F899" s="621" t="s">
        <v>4479</v>
      </c>
      <c r="G899" s="899">
        <v>0</v>
      </c>
      <c r="H899" s="899" t="s">
        <v>0</v>
      </c>
      <c r="I899" s="899">
        <v>2</v>
      </c>
      <c r="J899" s="1302">
        <v>1</v>
      </c>
      <c r="K899" s="103"/>
      <c r="L899" s="1352"/>
      <c r="M899" s="1320"/>
      <c r="N899" s="1320"/>
      <c r="O899" s="1320"/>
      <c r="P899" s="1320"/>
      <c r="Q899" s="1320"/>
      <c r="R899" s="1320"/>
      <c r="S899" s="1320"/>
      <c r="T899" s="1320"/>
      <c r="U899" s="1353">
        <f t="shared" si="122"/>
        <v>0</v>
      </c>
      <c r="V899" s="1320"/>
      <c r="W899" s="1320"/>
      <c r="X899" s="1320"/>
      <c r="Y899" s="1320"/>
      <c r="Z899" s="1320"/>
      <c r="AA899" s="1320"/>
      <c r="AB899" s="1320"/>
      <c r="AC899" s="1320"/>
      <c r="AD899" s="1320"/>
      <c r="AE899" s="1320"/>
      <c r="AF899" s="1320"/>
      <c r="AG899" s="2362"/>
      <c r="AH899" s="1155"/>
      <c r="AI899" s="1155"/>
      <c r="AJ899" s="1155"/>
      <c r="AK899" s="1155"/>
      <c r="AL899" s="1155"/>
      <c r="AM899" s="4060"/>
      <c r="AN899" s="4060"/>
      <c r="AO899" s="1155"/>
      <c r="AP899" s="1155"/>
      <c r="AQ899" s="1155"/>
      <c r="AR899" s="1155"/>
      <c r="AS899" s="2344"/>
      <c r="AT899" s="2146"/>
      <c r="AU899" s="2345"/>
      <c r="AV899" s="2345"/>
      <c r="AW899" s="2346"/>
      <c r="AX899" s="2346"/>
      <c r="AY899" s="2347"/>
      <c r="AZ899" s="2348"/>
      <c r="BA899" s="2348"/>
      <c r="BB899" s="2348"/>
      <c r="BC899" s="2348"/>
      <c r="BD899" s="2349"/>
      <c r="BE899" s="1605"/>
      <c r="BF899" s="2350"/>
      <c r="BG899" s="1605"/>
      <c r="BH899" s="1605"/>
      <c r="BI899" s="2351"/>
      <c r="BJ899" s="1605"/>
      <c r="BK899" s="1605"/>
      <c r="BL899" s="1438">
        <f t="shared" si="123"/>
        <v>0</v>
      </c>
      <c r="BM899" s="1605"/>
      <c r="BN899" s="1608"/>
      <c r="BO899" s="1608"/>
      <c r="BP899" s="1608"/>
      <c r="BQ899" s="1608"/>
      <c r="BR899" s="1608"/>
      <c r="BS899" s="1608"/>
      <c r="BT899" s="1608"/>
      <c r="BU899" s="1608"/>
      <c r="BV899" s="1608"/>
      <c r="BW899" s="1608"/>
      <c r="BX899" s="1608"/>
      <c r="BY899" s="1608"/>
      <c r="BZ899" s="1608"/>
      <c r="CA899" s="1608"/>
      <c r="CB899" s="1608"/>
      <c r="CC899" s="1608"/>
      <c r="CD899" s="1681" t="s">
        <v>4457</v>
      </c>
    </row>
    <row r="900" spans="1:82" s="19" customFormat="1" ht="21.75" customHeight="1" x14ac:dyDescent="0.25">
      <c r="A900" s="1345" t="s">
        <v>161</v>
      </c>
      <c r="B900" s="1354" t="s">
        <v>4482</v>
      </c>
      <c r="C900" s="587" t="s">
        <v>4454</v>
      </c>
      <c r="D900" s="163">
        <v>111</v>
      </c>
      <c r="E900" s="48" t="s">
        <v>4483</v>
      </c>
      <c r="F900" s="48" t="s">
        <v>4484</v>
      </c>
      <c r="G900" s="884">
        <v>25</v>
      </c>
      <c r="H900" s="884" t="s">
        <v>0</v>
      </c>
      <c r="I900" s="884">
        <v>35</v>
      </c>
      <c r="J900" s="1284">
        <v>10</v>
      </c>
      <c r="K900" s="210"/>
      <c r="L900" s="1355">
        <f t="shared" si="121"/>
        <v>647529112</v>
      </c>
      <c r="M900" s="1296">
        <v>479955409</v>
      </c>
      <c r="N900" s="1296">
        <f>161781191+5792512</f>
        <v>167573703</v>
      </c>
      <c r="O900" s="1294"/>
      <c r="P900" s="1294"/>
      <c r="Q900" s="1294"/>
      <c r="R900" s="1294"/>
      <c r="S900" s="1294"/>
      <c r="T900" s="1294"/>
      <c r="U900" s="1287">
        <f t="shared" si="122"/>
        <v>0</v>
      </c>
      <c r="V900" s="1286"/>
      <c r="W900" s="1286"/>
      <c r="X900" s="1286"/>
      <c r="Y900" s="1286"/>
      <c r="Z900" s="1286"/>
      <c r="AA900" s="1286"/>
      <c r="AB900" s="1286"/>
      <c r="AC900" s="1286"/>
      <c r="AD900" s="1286"/>
      <c r="AE900" s="1286"/>
      <c r="AF900" s="1286"/>
      <c r="AG900" s="2368">
        <v>81101514</v>
      </c>
      <c r="AH900" s="2368" t="s">
        <v>4485</v>
      </c>
      <c r="AI900" s="2369">
        <v>43009</v>
      </c>
      <c r="AJ900" s="2368" t="s">
        <v>1999</v>
      </c>
      <c r="AK900" s="2368" t="s">
        <v>1617</v>
      </c>
      <c r="AL900" s="2368" t="s">
        <v>4472</v>
      </c>
      <c r="AM900" s="4070">
        <f>L900</f>
        <v>647529112</v>
      </c>
      <c r="AN900" s="4070">
        <f>AM900</f>
        <v>647529112</v>
      </c>
      <c r="AO900" s="2368" t="s">
        <v>275</v>
      </c>
      <c r="AP900" s="2368" t="s">
        <v>275</v>
      </c>
      <c r="AQ900" s="2368" t="s">
        <v>4486</v>
      </c>
      <c r="AR900" s="2368" t="s">
        <v>4487</v>
      </c>
      <c r="AS900" s="2371" t="s">
        <v>5895</v>
      </c>
      <c r="AT900" s="2371" t="s">
        <v>4488</v>
      </c>
      <c r="AU900" s="2372">
        <v>1</v>
      </c>
      <c r="AV900" s="2372">
        <v>0</v>
      </c>
      <c r="AW900" s="2373">
        <v>43009</v>
      </c>
      <c r="AX900" s="2373">
        <v>43100</v>
      </c>
      <c r="AY900" s="2370">
        <f>AM900</f>
        <v>647529112</v>
      </c>
      <c r="AZ900" s="2371" t="s">
        <v>4489</v>
      </c>
      <c r="BA900" s="2371"/>
      <c r="BB900" s="2371"/>
      <c r="BC900" s="2371"/>
      <c r="BD900" s="2372"/>
      <c r="BE900" s="2368"/>
      <c r="BF900" s="2374"/>
      <c r="BG900" s="2368"/>
      <c r="BH900" s="2368"/>
      <c r="BI900" s="2375"/>
      <c r="BJ900" s="2368"/>
      <c r="BK900" s="2368"/>
      <c r="BL900" s="1438">
        <f t="shared" si="123"/>
        <v>0</v>
      </c>
      <c r="BM900" s="2376">
        <f>L900-(BI900:BI905)</f>
        <v>647529112</v>
      </c>
      <c r="BN900" s="2377"/>
      <c r="BO900" s="2377"/>
      <c r="BP900" s="2377"/>
      <c r="BQ900" s="2377"/>
      <c r="BR900" s="2377"/>
      <c r="BS900" s="2377"/>
      <c r="BT900" s="2377"/>
      <c r="BU900" s="2377"/>
      <c r="BV900" s="2377"/>
      <c r="BW900" s="2377"/>
      <c r="BX900" s="2377"/>
      <c r="BY900" s="2377"/>
      <c r="BZ900" s="2377"/>
      <c r="CA900" s="2377"/>
      <c r="CB900" s="2377"/>
      <c r="CC900" s="2377"/>
      <c r="CD900" s="2378" t="s">
        <v>4457</v>
      </c>
    </row>
    <row r="901" spans="1:82" s="19" customFormat="1" ht="21" customHeight="1" x14ac:dyDescent="0.25">
      <c r="A901" s="1347" t="s">
        <v>161</v>
      </c>
      <c r="B901" s="1356" t="s">
        <v>4482</v>
      </c>
      <c r="C901" s="588" t="s">
        <v>4454</v>
      </c>
      <c r="D901" s="460">
        <v>111</v>
      </c>
      <c r="E901" s="526" t="s">
        <v>4483</v>
      </c>
      <c r="F901" s="526" t="s">
        <v>4484</v>
      </c>
      <c r="G901" s="891">
        <v>25</v>
      </c>
      <c r="H901" s="891" t="s">
        <v>0</v>
      </c>
      <c r="I901" s="891">
        <v>35</v>
      </c>
      <c r="J901" s="1297">
        <v>10</v>
      </c>
      <c r="K901" s="500"/>
      <c r="L901" s="1348"/>
      <c r="M901" s="1294"/>
      <c r="N901" s="1294"/>
      <c r="O901" s="1294"/>
      <c r="P901" s="1294"/>
      <c r="Q901" s="1294"/>
      <c r="R901" s="1294"/>
      <c r="S901" s="1294"/>
      <c r="T901" s="1294"/>
      <c r="U901" s="1349">
        <f t="shared" si="122"/>
        <v>0</v>
      </c>
      <c r="V901" s="1294"/>
      <c r="W901" s="1294"/>
      <c r="X901" s="1294"/>
      <c r="Y901" s="1294"/>
      <c r="Z901" s="1294"/>
      <c r="AA901" s="1294"/>
      <c r="AB901" s="1294"/>
      <c r="AC901" s="1294"/>
      <c r="AD901" s="1294"/>
      <c r="AE901" s="1294"/>
      <c r="AF901" s="1294"/>
      <c r="AG901" s="2361"/>
      <c r="AH901" s="1133"/>
      <c r="AI901" s="1133"/>
      <c r="AJ901" s="1133"/>
      <c r="AK901" s="1133"/>
      <c r="AL901" s="1133"/>
      <c r="AM901" s="1489"/>
      <c r="AN901" s="1489"/>
      <c r="AO901" s="1133"/>
      <c r="AP901" s="1133"/>
      <c r="AQ901" s="1133"/>
      <c r="AR901" s="1133"/>
      <c r="AS901" s="2335"/>
      <c r="AT901" s="1143"/>
      <c r="AU901" s="2336"/>
      <c r="AV901" s="2336"/>
      <c r="AW901" s="2337"/>
      <c r="AX901" s="2337"/>
      <c r="AY901" s="2338"/>
      <c r="AZ901" s="2339"/>
      <c r="BA901" s="2339"/>
      <c r="BB901" s="2339"/>
      <c r="BC901" s="2339"/>
      <c r="BD901" s="2340"/>
      <c r="BE901" s="1419"/>
      <c r="BF901" s="2341"/>
      <c r="BG901" s="1419"/>
      <c r="BH901" s="1419"/>
      <c r="BI901" s="2342"/>
      <c r="BJ901" s="1419"/>
      <c r="BK901" s="1419"/>
      <c r="BL901" s="1438">
        <f t="shared" si="123"/>
        <v>0</v>
      </c>
      <c r="BM901" s="1419"/>
      <c r="BN901" s="1439"/>
      <c r="BO901" s="1439"/>
      <c r="BP901" s="1439"/>
      <c r="BQ901" s="1439"/>
      <c r="BR901" s="1439"/>
      <c r="BS901" s="1439"/>
      <c r="BT901" s="1439"/>
      <c r="BU901" s="1439"/>
      <c r="BV901" s="1439"/>
      <c r="BW901" s="1439"/>
      <c r="BX901" s="1439"/>
      <c r="BY901" s="1439"/>
      <c r="BZ901" s="1439"/>
      <c r="CA901" s="1439"/>
      <c r="CB901" s="1439"/>
      <c r="CC901" s="1439"/>
      <c r="CD901" s="1440" t="s">
        <v>4457</v>
      </c>
    </row>
    <row r="902" spans="1:82" s="19" customFormat="1" ht="21" customHeight="1" x14ac:dyDescent="0.25">
      <c r="A902" s="1347" t="s">
        <v>161</v>
      </c>
      <c r="B902" s="1356" t="s">
        <v>4482</v>
      </c>
      <c r="C902" s="588" t="s">
        <v>4454</v>
      </c>
      <c r="D902" s="460">
        <v>111</v>
      </c>
      <c r="E902" s="526" t="s">
        <v>4483</v>
      </c>
      <c r="F902" s="526" t="s">
        <v>4484</v>
      </c>
      <c r="G902" s="891">
        <v>25</v>
      </c>
      <c r="H902" s="891" t="s">
        <v>0</v>
      </c>
      <c r="I902" s="891">
        <v>35</v>
      </c>
      <c r="J902" s="1297">
        <v>10</v>
      </c>
      <c r="K902" s="500"/>
      <c r="L902" s="1348"/>
      <c r="M902" s="1294"/>
      <c r="N902" s="1294"/>
      <c r="O902" s="1294"/>
      <c r="P902" s="1294"/>
      <c r="Q902" s="1294"/>
      <c r="R902" s="1294"/>
      <c r="S902" s="1294"/>
      <c r="T902" s="1294"/>
      <c r="U902" s="1349">
        <f t="shared" si="122"/>
        <v>0</v>
      </c>
      <c r="V902" s="1294"/>
      <c r="W902" s="1294"/>
      <c r="X902" s="1294"/>
      <c r="Y902" s="1294"/>
      <c r="Z902" s="1294"/>
      <c r="AA902" s="1294"/>
      <c r="AB902" s="1294"/>
      <c r="AC902" s="1294"/>
      <c r="AD902" s="1294"/>
      <c r="AE902" s="1294"/>
      <c r="AF902" s="1294"/>
      <c r="AG902" s="2361"/>
      <c r="AH902" s="1133"/>
      <c r="AI902" s="1133"/>
      <c r="AJ902" s="1133"/>
      <c r="AK902" s="1133"/>
      <c r="AL902" s="1133"/>
      <c r="AM902" s="1489"/>
      <c r="AN902" s="1489"/>
      <c r="AO902" s="1133"/>
      <c r="AP902" s="1133"/>
      <c r="AQ902" s="1133"/>
      <c r="AR902" s="1133"/>
      <c r="AS902" s="2335"/>
      <c r="AT902" s="1143"/>
      <c r="AU902" s="2336"/>
      <c r="AV902" s="2336"/>
      <c r="AW902" s="2337"/>
      <c r="AX902" s="2337"/>
      <c r="AY902" s="2338"/>
      <c r="AZ902" s="2339"/>
      <c r="BA902" s="2339"/>
      <c r="BB902" s="2339"/>
      <c r="BC902" s="2339"/>
      <c r="BD902" s="2340"/>
      <c r="BE902" s="1419"/>
      <c r="BF902" s="2341"/>
      <c r="BG902" s="1419"/>
      <c r="BH902" s="1419"/>
      <c r="BI902" s="2342"/>
      <c r="BJ902" s="1419"/>
      <c r="BK902" s="1419"/>
      <c r="BL902" s="1438">
        <f t="shared" si="123"/>
        <v>0</v>
      </c>
      <c r="BM902" s="1419"/>
      <c r="BN902" s="1439"/>
      <c r="BO902" s="1439"/>
      <c r="BP902" s="1439"/>
      <c r="BQ902" s="1439"/>
      <c r="BR902" s="1439"/>
      <c r="BS902" s="1439"/>
      <c r="BT902" s="1439"/>
      <c r="BU902" s="1439"/>
      <c r="BV902" s="1439"/>
      <c r="BW902" s="1439"/>
      <c r="BX902" s="1439"/>
      <c r="BY902" s="1439"/>
      <c r="BZ902" s="1439"/>
      <c r="CA902" s="1439"/>
      <c r="CB902" s="1439"/>
      <c r="CC902" s="1439"/>
      <c r="CD902" s="1440" t="s">
        <v>4457</v>
      </c>
    </row>
    <row r="903" spans="1:82" s="19" customFormat="1" ht="21" customHeight="1" x14ac:dyDescent="0.25">
      <c r="A903" s="1347" t="s">
        <v>161</v>
      </c>
      <c r="B903" s="1356" t="s">
        <v>4482</v>
      </c>
      <c r="C903" s="588" t="s">
        <v>4454</v>
      </c>
      <c r="D903" s="460">
        <v>111</v>
      </c>
      <c r="E903" s="526" t="s">
        <v>4483</v>
      </c>
      <c r="F903" s="526" t="s">
        <v>4484</v>
      </c>
      <c r="G903" s="891">
        <v>25</v>
      </c>
      <c r="H903" s="891" t="s">
        <v>0</v>
      </c>
      <c r="I903" s="891">
        <v>35</v>
      </c>
      <c r="J903" s="1297">
        <v>10</v>
      </c>
      <c r="K903" s="500"/>
      <c r="L903" s="1348"/>
      <c r="M903" s="1294"/>
      <c r="N903" s="1294"/>
      <c r="O903" s="1294"/>
      <c r="P903" s="1294"/>
      <c r="Q903" s="1294"/>
      <c r="R903" s="1294"/>
      <c r="S903" s="1294"/>
      <c r="T903" s="1294"/>
      <c r="U903" s="1349">
        <f t="shared" si="122"/>
        <v>0</v>
      </c>
      <c r="V903" s="1294"/>
      <c r="W903" s="1294"/>
      <c r="X903" s="1294"/>
      <c r="Y903" s="1294"/>
      <c r="Z903" s="1294"/>
      <c r="AA903" s="1294"/>
      <c r="AB903" s="1294"/>
      <c r="AC903" s="1294"/>
      <c r="AD903" s="1294"/>
      <c r="AE903" s="1294"/>
      <c r="AF903" s="1294"/>
      <c r="AG903" s="2361"/>
      <c r="AH903" s="1133"/>
      <c r="AI903" s="1133"/>
      <c r="AJ903" s="1133"/>
      <c r="AK903" s="1133"/>
      <c r="AL903" s="1133"/>
      <c r="AM903" s="1489"/>
      <c r="AN903" s="1489"/>
      <c r="AO903" s="1133"/>
      <c r="AP903" s="1133"/>
      <c r="AQ903" s="1133"/>
      <c r="AR903" s="1133"/>
      <c r="AS903" s="2335"/>
      <c r="AT903" s="1143"/>
      <c r="AU903" s="2336"/>
      <c r="AV903" s="2336"/>
      <c r="AW903" s="2337"/>
      <c r="AX903" s="2337"/>
      <c r="AY903" s="2338"/>
      <c r="AZ903" s="2339"/>
      <c r="BA903" s="2339"/>
      <c r="BB903" s="2339"/>
      <c r="BC903" s="2339"/>
      <c r="BD903" s="2340"/>
      <c r="BE903" s="1419"/>
      <c r="BF903" s="2341"/>
      <c r="BG903" s="1419"/>
      <c r="BH903" s="1419"/>
      <c r="BI903" s="2342"/>
      <c r="BJ903" s="1419"/>
      <c r="BK903" s="1419"/>
      <c r="BL903" s="1438">
        <f t="shared" si="123"/>
        <v>0</v>
      </c>
      <c r="BM903" s="1419"/>
      <c r="BN903" s="1439"/>
      <c r="BO903" s="1439"/>
      <c r="BP903" s="1439"/>
      <c r="BQ903" s="1439"/>
      <c r="BR903" s="1439"/>
      <c r="BS903" s="1439"/>
      <c r="BT903" s="1439"/>
      <c r="BU903" s="1439"/>
      <c r="BV903" s="1439"/>
      <c r="BW903" s="1439"/>
      <c r="BX903" s="1439"/>
      <c r="BY903" s="1439"/>
      <c r="BZ903" s="1439"/>
      <c r="CA903" s="1439"/>
      <c r="CB903" s="1439"/>
      <c r="CC903" s="1439"/>
      <c r="CD903" s="1440" t="s">
        <v>4457</v>
      </c>
    </row>
    <row r="904" spans="1:82" s="19" customFormat="1" ht="21" customHeight="1" x14ac:dyDescent="0.25">
      <c r="A904" s="1347" t="s">
        <v>161</v>
      </c>
      <c r="B904" s="1356" t="s">
        <v>4482</v>
      </c>
      <c r="C904" s="588" t="s">
        <v>4454</v>
      </c>
      <c r="D904" s="460">
        <v>111</v>
      </c>
      <c r="E904" s="526" t="s">
        <v>4483</v>
      </c>
      <c r="F904" s="526" t="s">
        <v>4484</v>
      </c>
      <c r="G904" s="891">
        <v>25</v>
      </c>
      <c r="H904" s="891" t="s">
        <v>0</v>
      </c>
      <c r="I904" s="891">
        <v>35</v>
      </c>
      <c r="J904" s="1297">
        <v>10</v>
      </c>
      <c r="K904" s="500"/>
      <c r="L904" s="1348"/>
      <c r="M904" s="1294"/>
      <c r="N904" s="1294"/>
      <c r="O904" s="1294"/>
      <c r="P904" s="1294"/>
      <c r="Q904" s="1294"/>
      <c r="R904" s="1294"/>
      <c r="S904" s="1294"/>
      <c r="T904" s="1294"/>
      <c r="U904" s="1349">
        <f t="shared" si="122"/>
        <v>0</v>
      </c>
      <c r="V904" s="1294"/>
      <c r="W904" s="1294"/>
      <c r="X904" s="1294"/>
      <c r="Y904" s="1294"/>
      <c r="Z904" s="1294"/>
      <c r="AA904" s="1294"/>
      <c r="AB904" s="1294"/>
      <c r="AC904" s="1294"/>
      <c r="AD904" s="1294"/>
      <c r="AE904" s="1294"/>
      <c r="AF904" s="1294"/>
      <c r="AG904" s="2361"/>
      <c r="AH904" s="1133"/>
      <c r="AI904" s="1133"/>
      <c r="AJ904" s="1133"/>
      <c r="AK904" s="1133"/>
      <c r="AL904" s="1133"/>
      <c r="AM904" s="1489"/>
      <c r="AN904" s="1489"/>
      <c r="AO904" s="1133"/>
      <c r="AP904" s="1133"/>
      <c r="AQ904" s="1133"/>
      <c r="AR904" s="1133"/>
      <c r="AS904" s="2335"/>
      <c r="AT904" s="1143"/>
      <c r="AU904" s="2336"/>
      <c r="AV904" s="2336"/>
      <c r="AW904" s="2337"/>
      <c r="AX904" s="2337"/>
      <c r="AY904" s="2338"/>
      <c r="AZ904" s="2339"/>
      <c r="BA904" s="2339"/>
      <c r="BB904" s="2339"/>
      <c r="BC904" s="2339"/>
      <c r="BD904" s="2340"/>
      <c r="BE904" s="1419"/>
      <c r="BF904" s="2341"/>
      <c r="BG904" s="1419"/>
      <c r="BH904" s="1419"/>
      <c r="BI904" s="2342"/>
      <c r="BJ904" s="1419"/>
      <c r="BK904" s="1419"/>
      <c r="BL904" s="1438">
        <f t="shared" si="123"/>
        <v>0</v>
      </c>
      <c r="BM904" s="1419"/>
      <c r="BN904" s="1439"/>
      <c r="BO904" s="1439"/>
      <c r="BP904" s="1439"/>
      <c r="BQ904" s="1439"/>
      <c r="BR904" s="1439"/>
      <c r="BS904" s="1439"/>
      <c r="BT904" s="1439"/>
      <c r="BU904" s="1439"/>
      <c r="BV904" s="1439"/>
      <c r="BW904" s="1439"/>
      <c r="BX904" s="1439"/>
      <c r="BY904" s="1439"/>
      <c r="BZ904" s="1439"/>
      <c r="CA904" s="1439"/>
      <c r="CB904" s="1439"/>
      <c r="CC904" s="1439"/>
      <c r="CD904" s="1440" t="s">
        <v>4457</v>
      </c>
    </row>
    <row r="905" spans="1:82" s="19" customFormat="1" ht="21" customHeight="1" thickBot="1" x14ac:dyDescent="0.3">
      <c r="A905" s="1350" t="s">
        <v>161</v>
      </c>
      <c r="B905" s="1357" t="s">
        <v>4482</v>
      </c>
      <c r="C905" s="592" t="s">
        <v>4454</v>
      </c>
      <c r="D905" s="205">
        <v>111</v>
      </c>
      <c r="E905" s="100" t="s">
        <v>4483</v>
      </c>
      <c r="F905" s="100" t="s">
        <v>4484</v>
      </c>
      <c r="G905" s="899">
        <v>25</v>
      </c>
      <c r="H905" s="899" t="s">
        <v>0</v>
      </c>
      <c r="I905" s="899">
        <v>35</v>
      </c>
      <c r="J905" s="1302">
        <v>10</v>
      </c>
      <c r="K905" s="103"/>
      <c r="L905" s="1352"/>
      <c r="M905" s="1320"/>
      <c r="N905" s="1320"/>
      <c r="O905" s="1320"/>
      <c r="P905" s="1320"/>
      <c r="Q905" s="1320"/>
      <c r="R905" s="1320"/>
      <c r="S905" s="1320"/>
      <c r="T905" s="1320"/>
      <c r="U905" s="1353">
        <f t="shared" si="122"/>
        <v>0</v>
      </c>
      <c r="V905" s="1320"/>
      <c r="W905" s="1320"/>
      <c r="X905" s="1320"/>
      <c r="Y905" s="1320"/>
      <c r="Z905" s="1320"/>
      <c r="AA905" s="1320"/>
      <c r="AB905" s="1320"/>
      <c r="AC905" s="1320"/>
      <c r="AD905" s="1320"/>
      <c r="AE905" s="1320"/>
      <c r="AF905" s="1320"/>
      <c r="AG905" s="2362"/>
      <c r="AH905" s="1155"/>
      <c r="AI905" s="1155"/>
      <c r="AJ905" s="1155"/>
      <c r="AK905" s="1155"/>
      <c r="AL905" s="1155"/>
      <c r="AM905" s="4060"/>
      <c r="AN905" s="4060"/>
      <c r="AO905" s="1155"/>
      <c r="AP905" s="1155"/>
      <c r="AQ905" s="1155"/>
      <c r="AR905" s="1155"/>
      <c r="AS905" s="2344"/>
      <c r="AT905" s="2146"/>
      <c r="AU905" s="2345"/>
      <c r="AV905" s="2345"/>
      <c r="AW905" s="2346"/>
      <c r="AX905" s="2346"/>
      <c r="AY905" s="2347"/>
      <c r="AZ905" s="2348"/>
      <c r="BA905" s="2348"/>
      <c r="BB905" s="2348"/>
      <c r="BC905" s="2348"/>
      <c r="BD905" s="2349"/>
      <c r="BE905" s="1605"/>
      <c r="BF905" s="2350"/>
      <c r="BG905" s="1605"/>
      <c r="BH905" s="1605"/>
      <c r="BI905" s="2351"/>
      <c r="BJ905" s="1605"/>
      <c r="BK905" s="1605"/>
      <c r="BL905" s="1438">
        <f t="shared" si="123"/>
        <v>0</v>
      </c>
      <c r="BM905" s="1605"/>
      <c r="BN905" s="1608"/>
      <c r="BO905" s="1608"/>
      <c r="BP905" s="1608"/>
      <c r="BQ905" s="1608"/>
      <c r="BR905" s="1608"/>
      <c r="BS905" s="1608"/>
      <c r="BT905" s="1608"/>
      <c r="BU905" s="1608"/>
      <c r="BV905" s="1608"/>
      <c r="BW905" s="1608"/>
      <c r="BX905" s="1608"/>
      <c r="BY905" s="1608"/>
      <c r="BZ905" s="1608"/>
      <c r="CA905" s="1608"/>
      <c r="CB905" s="1608"/>
      <c r="CC905" s="1608"/>
      <c r="CD905" s="1681" t="s">
        <v>4457</v>
      </c>
    </row>
    <row r="906" spans="1:82" s="19" customFormat="1" ht="21" customHeight="1" thickBot="1" x14ac:dyDescent="0.25">
      <c r="A906" s="1345" t="s">
        <v>161</v>
      </c>
      <c r="B906" s="1346" t="s">
        <v>4490</v>
      </c>
      <c r="C906" s="587" t="s">
        <v>4454</v>
      </c>
      <c r="D906" s="163">
        <v>112</v>
      </c>
      <c r="E906" s="48" t="s">
        <v>4491</v>
      </c>
      <c r="F906" s="48" t="s">
        <v>4492</v>
      </c>
      <c r="G906" s="884">
        <v>20</v>
      </c>
      <c r="H906" s="884" t="s">
        <v>0</v>
      </c>
      <c r="I906" s="884">
        <v>80</v>
      </c>
      <c r="J906" s="1284">
        <v>20</v>
      </c>
      <c r="K906" s="210"/>
      <c r="L906" s="1285">
        <f>SUM(M906:T906)</f>
        <v>811897626</v>
      </c>
      <c r="M906" s="1296">
        <v>811897626</v>
      </c>
      <c r="N906" s="1296"/>
      <c r="O906" s="1296"/>
      <c r="P906" s="1296"/>
      <c r="Q906" s="1296"/>
      <c r="R906" s="1296"/>
      <c r="S906" s="1296"/>
      <c r="T906" s="1296"/>
      <c r="U906" s="1287">
        <f>SUM(V906:AC906)</f>
        <v>700000000</v>
      </c>
      <c r="V906" s="1358">
        <v>700000000</v>
      </c>
      <c r="W906" s="1286"/>
      <c r="X906" s="1286"/>
      <c r="Y906" s="1286"/>
      <c r="Z906" s="1286"/>
      <c r="AA906" s="1286"/>
      <c r="AB906" s="1286"/>
      <c r="AC906" s="1286"/>
      <c r="AD906" s="1286"/>
      <c r="AE906" s="1286"/>
      <c r="AF906" s="1286"/>
      <c r="AG906" s="5851" t="s">
        <v>4493</v>
      </c>
      <c r="AH906" s="5851" t="s">
        <v>4494</v>
      </c>
      <c r="AI906" s="5854">
        <v>42856</v>
      </c>
      <c r="AJ906" s="5810" t="s">
        <v>410</v>
      </c>
      <c r="AK906" s="5810" t="s">
        <v>1617</v>
      </c>
      <c r="AL906" s="5810" t="s">
        <v>4495</v>
      </c>
      <c r="AM906" s="5848">
        <v>331706675</v>
      </c>
      <c r="AN906" s="5848">
        <v>331706675</v>
      </c>
      <c r="AO906" s="5810" t="s">
        <v>3870</v>
      </c>
      <c r="AP906" s="5810" t="s">
        <v>551</v>
      </c>
      <c r="AQ906" s="5810" t="s">
        <v>4496</v>
      </c>
      <c r="AR906" s="5810" t="s">
        <v>4497</v>
      </c>
      <c r="AS906" s="2379" t="s">
        <v>4498</v>
      </c>
      <c r="AT906" s="2380" t="s">
        <v>1739</v>
      </c>
      <c r="AU906" s="2381">
        <v>20</v>
      </c>
      <c r="AV906" s="2381">
        <v>20</v>
      </c>
      <c r="AW906" s="2382">
        <v>42901</v>
      </c>
      <c r="AX906" s="2382">
        <v>43099</v>
      </c>
      <c r="AY906" s="2383">
        <f>43453750+15000000</f>
        <v>58453750</v>
      </c>
      <c r="AZ906" s="2390" t="s">
        <v>4499</v>
      </c>
      <c r="BA906" s="2325" t="s">
        <v>244</v>
      </c>
      <c r="BB906" s="1455" t="s">
        <v>4500</v>
      </c>
      <c r="BC906" s="5132" t="s">
        <v>4501</v>
      </c>
      <c r="BD906" s="5133">
        <v>2017000302</v>
      </c>
      <c r="BE906" s="1455">
        <v>42909</v>
      </c>
      <c r="BF906" s="2220">
        <v>12670000</v>
      </c>
      <c r="BG906" s="2384">
        <v>2017000340</v>
      </c>
      <c r="BH906" s="1455">
        <v>42909</v>
      </c>
      <c r="BI906" s="2385">
        <v>12670000</v>
      </c>
      <c r="BJ906" s="1455">
        <v>42909</v>
      </c>
      <c r="BK906" s="5134">
        <v>43100</v>
      </c>
      <c r="BL906" s="1438">
        <f t="shared" si="123"/>
        <v>0</v>
      </c>
      <c r="BM906" s="1470">
        <f>L906-(BI906:BI935)</f>
        <v>799227626</v>
      </c>
      <c r="BN906" s="1471"/>
      <c r="BO906" s="1471"/>
      <c r="BP906" s="1471"/>
      <c r="BQ906" s="1471"/>
      <c r="BR906" s="1471"/>
      <c r="BS906" s="1471"/>
      <c r="BT906" s="1471"/>
      <c r="BU906" s="1471"/>
      <c r="BV906" s="1471"/>
      <c r="BW906" s="1471"/>
      <c r="BX906" s="1471"/>
      <c r="BY906" s="1471"/>
      <c r="BZ906" s="1471"/>
      <c r="CA906" s="1471"/>
      <c r="CB906" s="1471"/>
      <c r="CC906" s="1471"/>
      <c r="CD906" s="1390" t="s">
        <v>4457</v>
      </c>
    </row>
    <row r="907" spans="1:82" s="19" customFormat="1" ht="21" customHeight="1" thickBot="1" x14ac:dyDescent="0.3">
      <c r="A907" s="1347" t="s">
        <v>161</v>
      </c>
      <c r="B907" s="607" t="s">
        <v>4490</v>
      </c>
      <c r="C907" s="588" t="s">
        <v>4454</v>
      </c>
      <c r="D907" s="460">
        <v>112</v>
      </c>
      <c r="E907" s="526" t="s">
        <v>4491</v>
      </c>
      <c r="F907" s="526" t="s">
        <v>4492</v>
      </c>
      <c r="G907" s="891">
        <v>20</v>
      </c>
      <c r="H907" s="891" t="s">
        <v>0</v>
      </c>
      <c r="I907" s="891">
        <v>80</v>
      </c>
      <c r="J907" s="1297">
        <v>20</v>
      </c>
      <c r="K907" s="500"/>
      <c r="L907" s="1348"/>
      <c r="M907" s="1294"/>
      <c r="N907" s="1294"/>
      <c r="O907" s="1294"/>
      <c r="P907" s="1294"/>
      <c r="Q907" s="1294"/>
      <c r="R907" s="1294"/>
      <c r="S907" s="1294"/>
      <c r="T907" s="1294"/>
      <c r="U907" s="1349">
        <f t="shared" si="122"/>
        <v>0</v>
      </c>
      <c r="V907" s="1294"/>
      <c r="W907" s="1294"/>
      <c r="X907" s="1294"/>
      <c r="Y907" s="1294"/>
      <c r="Z907" s="1294"/>
      <c r="AA907" s="1294"/>
      <c r="AB907" s="1294"/>
      <c r="AC907" s="1294"/>
      <c r="AD907" s="1294"/>
      <c r="AE907" s="1294"/>
      <c r="AF907" s="1294"/>
      <c r="AG907" s="5852"/>
      <c r="AH907" s="5852"/>
      <c r="AI907" s="5855"/>
      <c r="AJ907" s="5846"/>
      <c r="AK907" s="5846"/>
      <c r="AL907" s="5846"/>
      <c r="AM907" s="5849"/>
      <c r="AN907" s="5849"/>
      <c r="AO907" s="5846"/>
      <c r="AP907" s="5846"/>
      <c r="AQ907" s="5846"/>
      <c r="AR907" s="5846"/>
      <c r="AS907" s="2386" t="s">
        <v>4502</v>
      </c>
      <c r="AT907" s="2387" t="s">
        <v>4503</v>
      </c>
      <c r="AU907" s="2388">
        <v>350</v>
      </c>
      <c r="AV907" s="2388">
        <v>350</v>
      </c>
      <c r="AW907" s="2389">
        <v>42856</v>
      </c>
      <c r="AX907" s="2389">
        <v>43099</v>
      </c>
      <c r="AY907" s="2383">
        <v>43453750</v>
      </c>
      <c r="AZ907" s="2390" t="s">
        <v>4504</v>
      </c>
      <c r="BA907" s="2325" t="s">
        <v>244</v>
      </c>
      <c r="BB907" s="1455" t="s">
        <v>4505</v>
      </c>
      <c r="BC907" s="5132" t="s">
        <v>4506</v>
      </c>
      <c r="BD907" s="5133">
        <v>2017000360</v>
      </c>
      <c r="BE907" s="1455">
        <v>42909</v>
      </c>
      <c r="BF907" s="2341">
        <v>9800000</v>
      </c>
      <c r="BG907" s="2390">
        <v>2017000346</v>
      </c>
      <c r="BH907" s="1455">
        <v>42909</v>
      </c>
      <c r="BI907" s="2391">
        <v>9800000</v>
      </c>
      <c r="BJ907" s="1455">
        <v>42909</v>
      </c>
      <c r="BK907" s="5134">
        <v>43100</v>
      </c>
      <c r="BL907" s="1438">
        <f t="shared" si="123"/>
        <v>0</v>
      </c>
      <c r="BM907" s="1419"/>
      <c r="BN907" s="1439"/>
      <c r="BO907" s="1439"/>
      <c r="BP907" s="1439"/>
      <c r="BQ907" s="1439"/>
      <c r="BR907" s="1439"/>
      <c r="BS907" s="1439"/>
      <c r="BT907" s="1439"/>
      <c r="BU907" s="1439"/>
      <c r="BV907" s="1439"/>
      <c r="BW907" s="1439"/>
      <c r="BX907" s="1439"/>
      <c r="BY907" s="1439"/>
      <c r="BZ907" s="1439"/>
      <c r="CA907" s="1439"/>
      <c r="CB907" s="1439"/>
      <c r="CC907" s="1439"/>
      <c r="CD907" s="1440" t="s">
        <v>4457</v>
      </c>
    </row>
    <row r="908" spans="1:82" s="19" customFormat="1" ht="21" customHeight="1" thickBot="1" x14ac:dyDescent="0.3">
      <c r="A908" s="1347" t="s">
        <v>161</v>
      </c>
      <c r="B908" s="607" t="s">
        <v>4490</v>
      </c>
      <c r="C908" s="588" t="s">
        <v>4454</v>
      </c>
      <c r="D908" s="460">
        <v>112</v>
      </c>
      <c r="E908" s="526" t="s">
        <v>4491</v>
      </c>
      <c r="F908" s="526" t="s">
        <v>4492</v>
      </c>
      <c r="G908" s="891">
        <v>20</v>
      </c>
      <c r="H908" s="891" t="s">
        <v>0</v>
      </c>
      <c r="I908" s="891">
        <v>80</v>
      </c>
      <c r="J908" s="1297">
        <v>20</v>
      </c>
      <c r="K908" s="500"/>
      <c r="L908" s="1348"/>
      <c r="M908" s="1294"/>
      <c r="N908" s="1294"/>
      <c r="O908" s="1294"/>
      <c r="P908" s="1294"/>
      <c r="Q908" s="1294"/>
      <c r="R908" s="1294"/>
      <c r="S908" s="1294"/>
      <c r="T908" s="1294"/>
      <c r="U908" s="1349">
        <f t="shared" si="122"/>
        <v>0</v>
      </c>
      <c r="V908" s="1294"/>
      <c r="W908" s="1294"/>
      <c r="X908" s="1294"/>
      <c r="Y908" s="1294"/>
      <c r="Z908" s="1294"/>
      <c r="AA908" s="1294"/>
      <c r="AB908" s="1294"/>
      <c r="AC908" s="1294"/>
      <c r="AD908" s="1294"/>
      <c r="AE908" s="1294"/>
      <c r="AF908" s="1294"/>
      <c r="AG908" s="5852"/>
      <c r="AH908" s="5852"/>
      <c r="AI908" s="5855"/>
      <c r="AJ908" s="5846"/>
      <c r="AK908" s="5846"/>
      <c r="AL908" s="5846"/>
      <c r="AM908" s="5849"/>
      <c r="AN908" s="5849"/>
      <c r="AO908" s="5846"/>
      <c r="AP908" s="5846"/>
      <c r="AQ908" s="5846"/>
      <c r="AR908" s="5846"/>
      <c r="AS908" s="2386" t="s">
        <v>4507</v>
      </c>
      <c r="AT908" s="2387" t="s">
        <v>4508</v>
      </c>
      <c r="AU908" s="2388">
        <v>50</v>
      </c>
      <c r="AV908" s="2388">
        <v>50</v>
      </c>
      <c r="AW908" s="2389">
        <v>42856</v>
      </c>
      <c r="AX908" s="2389">
        <v>43099</v>
      </c>
      <c r="AY908" s="2383">
        <v>43453750</v>
      </c>
      <c r="AZ908" s="2390" t="s">
        <v>4509</v>
      </c>
      <c r="BA908" s="2325" t="s">
        <v>244</v>
      </c>
      <c r="BB908" s="1455" t="s">
        <v>4510</v>
      </c>
      <c r="BC908" s="5132" t="s">
        <v>4506</v>
      </c>
      <c r="BD908" s="5133">
        <v>2017000359</v>
      </c>
      <c r="BE908" s="1455">
        <v>42909</v>
      </c>
      <c r="BF908" s="2341">
        <v>9800000</v>
      </c>
      <c r="BG908" s="5135">
        <v>2017000343</v>
      </c>
      <c r="BH908" s="1455">
        <v>42909</v>
      </c>
      <c r="BI908" s="2391">
        <v>9800000</v>
      </c>
      <c r="BJ908" s="1455">
        <v>42909</v>
      </c>
      <c r="BK908" s="5134">
        <v>43100</v>
      </c>
      <c r="BL908" s="1438">
        <f t="shared" si="123"/>
        <v>0</v>
      </c>
      <c r="BM908" s="1419"/>
      <c r="BN908" s="1439"/>
      <c r="BO908" s="1439"/>
      <c r="BP908" s="1439"/>
      <c r="BQ908" s="1439"/>
      <c r="BR908" s="1439"/>
      <c r="BS908" s="1439"/>
      <c r="BT908" s="1439"/>
      <c r="BU908" s="1439"/>
      <c r="BV908" s="1439"/>
      <c r="BW908" s="1439"/>
      <c r="BX908" s="1439"/>
      <c r="BY908" s="1439"/>
      <c r="BZ908" s="1439"/>
      <c r="CA908" s="1439"/>
      <c r="CB908" s="1439"/>
      <c r="CC908" s="1439"/>
      <c r="CD908" s="1440" t="s">
        <v>4457</v>
      </c>
    </row>
    <row r="909" spans="1:82" s="19" customFormat="1" ht="21" customHeight="1" thickBot="1" x14ac:dyDescent="0.3">
      <c r="A909" s="1347" t="s">
        <v>161</v>
      </c>
      <c r="B909" s="607" t="s">
        <v>4490</v>
      </c>
      <c r="C909" s="588" t="s">
        <v>4454</v>
      </c>
      <c r="D909" s="460">
        <v>112</v>
      </c>
      <c r="E909" s="526" t="s">
        <v>4491</v>
      </c>
      <c r="F909" s="526" t="s">
        <v>4492</v>
      </c>
      <c r="G909" s="891">
        <v>20</v>
      </c>
      <c r="H909" s="891" t="s">
        <v>0</v>
      </c>
      <c r="I909" s="891">
        <v>80</v>
      </c>
      <c r="J909" s="1297">
        <v>20</v>
      </c>
      <c r="K909" s="500"/>
      <c r="L909" s="1348"/>
      <c r="M909" s="1294"/>
      <c r="N909" s="1294"/>
      <c r="O909" s="1294"/>
      <c r="P909" s="1294"/>
      <c r="Q909" s="1294"/>
      <c r="R909" s="1294"/>
      <c r="S909" s="1294"/>
      <c r="T909" s="1294"/>
      <c r="U909" s="1349">
        <f t="shared" si="122"/>
        <v>0</v>
      </c>
      <c r="V909" s="1294"/>
      <c r="W909" s="1294"/>
      <c r="X909" s="1294"/>
      <c r="Y909" s="1294"/>
      <c r="Z909" s="1294"/>
      <c r="AA909" s="1294"/>
      <c r="AB909" s="1294"/>
      <c r="AC909" s="1294"/>
      <c r="AD909" s="1294"/>
      <c r="AE909" s="1294"/>
      <c r="AF909" s="1294"/>
      <c r="AG909" s="5852"/>
      <c r="AH909" s="5852"/>
      <c r="AI909" s="5855"/>
      <c r="AJ909" s="5846"/>
      <c r="AK909" s="5846"/>
      <c r="AL909" s="5846"/>
      <c r="AM909" s="5849"/>
      <c r="AN909" s="5849"/>
      <c r="AO909" s="5846"/>
      <c r="AP909" s="5846"/>
      <c r="AQ909" s="5846"/>
      <c r="AR909" s="5846"/>
      <c r="AS909" s="2392" t="s">
        <v>4511</v>
      </c>
      <c r="AT909" s="2387" t="s">
        <v>4503</v>
      </c>
      <c r="AU909" s="2388">
        <v>21</v>
      </c>
      <c r="AV909" s="2388">
        <v>21</v>
      </c>
      <c r="AW909" s="2389">
        <v>42856</v>
      </c>
      <c r="AX909" s="2389">
        <v>43099</v>
      </c>
      <c r="AY909" s="2383">
        <v>43453750</v>
      </c>
      <c r="AZ909" s="2390" t="s">
        <v>1825</v>
      </c>
      <c r="BA909" s="2325" t="s">
        <v>244</v>
      </c>
      <c r="BB909" s="1455" t="s">
        <v>4512</v>
      </c>
      <c r="BC909" s="5132" t="s">
        <v>4506</v>
      </c>
      <c r="BD909" s="5133">
        <v>2017000353</v>
      </c>
      <c r="BE909" s="1455">
        <v>42909</v>
      </c>
      <c r="BF909" s="2341">
        <v>9800000</v>
      </c>
      <c r="BG909" s="5136">
        <v>2017000352</v>
      </c>
      <c r="BH909" s="1455">
        <v>42909</v>
      </c>
      <c r="BI909" s="2391">
        <v>9800000</v>
      </c>
      <c r="BJ909" s="1455">
        <v>42909</v>
      </c>
      <c r="BK909" s="5134">
        <v>43100</v>
      </c>
      <c r="BL909" s="1438">
        <f t="shared" si="123"/>
        <v>0</v>
      </c>
      <c r="BM909" s="1419"/>
      <c r="BN909" s="1439"/>
      <c r="BO909" s="1439"/>
      <c r="BP909" s="1439"/>
      <c r="BQ909" s="1439"/>
      <c r="BR909" s="1439"/>
      <c r="BS909" s="1439"/>
      <c r="BT909" s="1439"/>
      <c r="BU909" s="1439"/>
      <c r="BV909" s="1439"/>
      <c r="BW909" s="1439"/>
      <c r="BX909" s="1439"/>
      <c r="BY909" s="1439"/>
      <c r="BZ909" s="1439"/>
      <c r="CA909" s="1439"/>
      <c r="CB909" s="1439"/>
      <c r="CC909" s="1439"/>
      <c r="CD909" s="1440" t="s">
        <v>4457</v>
      </c>
    </row>
    <row r="910" spans="1:82" s="19" customFormat="1" ht="21" customHeight="1" thickBot="1" x14ac:dyDescent="0.3">
      <c r="A910" s="1347" t="s">
        <v>161</v>
      </c>
      <c r="B910" s="607" t="s">
        <v>4490</v>
      </c>
      <c r="C910" s="588" t="s">
        <v>4454</v>
      </c>
      <c r="D910" s="460">
        <v>112</v>
      </c>
      <c r="E910" s="526" t="s">
        <v>4491</v>
      </c>
      <c r="F910" s="526" t="s">
        <v>4492</v>
      </c>
      <c r="G910" s="891">
        <v>20</v>
      </c>
      <c r="H910" s="891" t="s">
        <v>0</v>
      </c>
      <c r="I910" s="891">
        <v>80</v>
      </c>
      <c r="J910" s="1297">
        <v>20</v>
      </c>
      <c r="K910" s="500"/>
      <c r="L910" s="1348"/>
      <c r="M910" s="1294"/>
      <c r="N910" s="1294"/>
      <c r="O910" s="1294"/>
      <c r="P910" s="1294"/>
      <c r="Q910" s="1294"/>
      <c r="R910" s="1294"/>
      <c r="S910" s="1294"/>
      <c r="T910" s="1294"/>
      <c r="U910" s="1349">
        <f t="shared" si="122"/>
        <v>0</v>
      </c>
      <c r="V910" s="1294"/>
      <c r="W910" s="1294"/>
      <c r="X910" s="1294"/>
      <c r="Y910" s="1294"/>
      <c r="Z910" s="1294"/>
      <c r="AA910" s="1294"/>
      <c r="AB910" s="1294"/>
      <c r="AC910" s="1294"/>
      <c r="AD910" s="1294"/>
      <c r="AE910" s="1294"/>
      <c r="AF910" s="1294"/>
      <c r="AG910" s="5852"/>
      <c r="AH910" s="5852"/>
      <c r="AI910" s="5855"/>
      <c r="AJ910" s="5846"/>
      <c r="AK910" s="5846"/>
      <c r="AL910" s="5846"/>
      <c r="AM910" s="5849"/>
      <c r="AN910" s="5849"/>
      <c r="AO910" s="5846"/>
      <c r="AP910" s="5846"/>
      <c r="AQ910" s="5846"/>
      <c r="AR910" s="5846"/>
      <c r="AS910" s="2386" t="s">
        <v>4513</v>
      </c>
      <c r="AT910" s="2387" t="s">
        <v>4514</v>
      </c>
      <c r="AU910" s="2388">
        <v>6</v>
      </c>
      <c r="AV910" s="2388">
        <v>6</v>
      </c>
      <c r="AW910" s="2389">
        <v>42856</v>
      </c>
      <c r="AX910" s="2389">
        <v>43099</v>
      </c>
      <c r="AY910" s="2383">
        <v>43453750</v>
      </c>
      <c r="AZ910" s="2390" t="s">
        <v>759</v>
      </c>
      <c r="BA910" s="2325" t="s">
        <v>244</v>
      </c>
      <c r="BB910" s="1455" t="s">
        <v>4515</v>
      </c>
      <c r="BC910" s="5132" t="s">
        <v>4506</v>
      </c>
      <c r="BD910" s="5133">
        <v>2017000352</v>
      </c>
      <c r="BE910" s="1455">
        <v>42909</v>
      </c>
      <c r="BF910" s="2341">
        <v>9800000</v>
      </c>
      <c r="BG910" s="5135">
        <v>2017000348</v>
      </c>
      <c r="BH910" s="1455">
        <v>42909</v>
      </c>
      <c r="BI910" s="2391">
        <v>9800000</v>
      </c>
      <c r="BJ910" s="1455">
        <v>42909</v>
      </c>
      <c r="BK910" s="5134">
        <v>43100</v>
      </c>
      <c r="BL910" s="1438">
        <f t="shared" si="123"/>
        <v>0</v>
      </c>
      <c r="BM910" s="1419"/>
      <c r="BN910" s="1439"/>
      <c r="BO910" s="1439"/>
      <c r="BP910" s="1439"/>
      <c r="BQ910" s="1439"/>
      <c r="BR910" s="1439"/>
      <c r="BS910" s="1439"/>
      <c r="BT910" s="1439"/>
      <c r="BU910" s="1439"/>
      <c r="BV910" s="1439"/>
      <c r="BW910" s="1439"/>
      <c r="BX910" s="1439"/>
      <c r="BY910" s="1439"/>
      <c r="BZ910" s="1439"/>
      <c r="CA910" s="1439"/>
      <c r="CB910" s="1439"/>
      <c r="CC910" s="1439"/>
      <c r="CD910" s="1440" t="s">
        <v>4457</v>
      </c>
    </row>
    <row r="911" spans="1:82" s="19" customFormat="1" ht="21" customHeight="1" thickBot="1" x14ac:dyDescent="0.3">
      <c r="A911" s="1347" t="s">
        <v>161</v>
      </c>
      <c r="B911" s="607" t="s">
        <v>4490</v>
      </c>
      <c r="C911" s="588" t="s">
        <v>4454</v>
      </c>
      <c r="D911" s="460">
        <v>112</v>
      </c>
      <c r="E911" s="526" t="s">
        <v>4491</v>
      </c>
      <c r="F911" s="526" t="s">
        <v>4492</v>
      </c>
      <c r="G911" s="891">
        <v>20</v>
      </c>
      <c r="H911" s="891" t="s">
        <v>0</v>
      </c>
      <c r="I911" s="891">
        <v>80</v>
      </c>
      <c r="J911" s="1297">
        <v>20</v>
      </c>
      <c r="K911" s="500"/>
      <c r="L911" s="1348"/>
      <c r="M911" s="1294"/>
      <c r="N911" s="1294"/>
      <c r="O911" s="1294"/>
      <c r="P911" s="1294"/>
      <c r="Q911" s="1294"/>
      <c r="R911" s="1294"/>
      <c r="S911" s="1294"/>
      <c r="T911" s="1294"/>
      <c r="U911" s="1349">
        <f t="shared" si="122"/>
        <v>0</v>
      </c>
      <c r="V911" s="1294"/>
      <c r="W911" s="1294"/>
      <c r="X911" s="1294"/>
      <c r="Y911" s="1294"/>
      <c r="Z911" s="1294"/>
      <c r="AA911" s="1294"/>
      <c r="AB911" s="1294"/>
      <c r="AC911" s="1294"/>
      <c r="AD911" s="1294"/>
      <c r="AE911" s="1294"/>
      <c r="AF911" s="1294"/>
      <c r="AG911" s="5852"/>
      <c r="AH911" s="5852"/>
      <c r="AI911" s="5855"/>
      <c r="AJ911" s="5846"/>
      <c r="AK911" s="5846"/>
      <c r="AL911" s="5846"/>
      <c r="AM911" s="5849"/>
      <c r="AN911" s="5849"/>
      <c r="AO911" s="5846"/>
      <c r="AP911" s="5846"/>
      <c r="AQ911" s="5846"/>
      <c r="AR911" s="5846"/>
      <c r="AS911" s="2386" t="s">
        <v>4516</v>
      </c>
      <c r="AT911" s="2387" t="s">
        <v>4517</v>
      </c>
      <c r="AU911" s="2393">
        <v>1</v>
      </c>
      <c r="AV911" s="2393">
        <v>1</v>
      </c>
      <c r="AW911" s="2389">
        <v>42979</v>
      </c>
      <c r="AX911" s="2389">
        <v>43008</v>
      </c>
      <c r="AY911" s="2394">
        <v>55984175</v>
      </c>
      <c r="AZ911" s="2390" t="s">
        <v>4518</v>
      </c>
      <c r="BA911" s="2325" t="s">
        <v>244</v>
      </c>
      <c r="BB911" s="1455" t="s">
        <v>4519</v>
      </c>
      <c r="BC911" s="5132" t="s">
        <v>4506</v>
      </c>
      <c r="BD911" s="5133">
        <v>2017000363</v>
      </c>
      <c r="BE911" s="1455">
        <v>42909</v>
      </c>
      <c r="BF911" s="2341">
        <v>9800000</v>
      </c>
      <c r="BG911" s="5135">
        <v>2017000344</v>
      </c>
      <c r="BH911" s="1455">
        <v>42909</v>
      </c>
      <c r="BI911" s="2391">
        <v>9800000</v>
      </c>
      <c r="BJ911" s="1455">
        <v>42909</v>
      </c>
      <c r="BK911" s="5134">
        <v>43100</v>
      </c>
      <c r="BL911" s="1438">
        <f t="shared" si="123"/>
        <v>0</v>
      </c>
      <c r="BM911" s="1419"/>
      <c r="BN911" s="1439"/>
      <c r="BO911" s="1439"/>
      <c r="BP911" s="1439"/>
      <c r="BQ911" s="1439"/>
      <c r="BR911" s="1439"/>
      <c r="BS911" s="1439"/>
      <c r="BT911" s="1439"/>
      <c r="BU911" s="1439"/>
      <c r="BV911" s="1439"/>
      <c r="BW911" s="1439"/>
      <c r="BX911" s="1439"/>
      <c r="BY911" s="1439"/>
      <c r="BZ911" s="1439"/>
      <c r="CA911" s="1439"/>
      <c r="CB911" s="1439"/>
      <c r="CC911" s="1439"/>
      <c r="CD911" s="1440" t="s">
        <v>4457</v>
      </c>
    </row>
    <row r="912" spans="1:82" s="19" customFormat="1" ht="21" customHeight="1" thickBot="1" x14ac:dyDescent="0.3">
      <c r="A912" s="1347" t="s">
        <v>161</v>
      </c>
      <c r="B912" s="607" t="s">
        <v>4490</v>
      </c>
      <c r="C912" s="588" t="s">
        <v>4454</v>
      </c>
      <c r="D912" s="460">
        <v>112</v>
      </c>
      <c r="E912" s="526" t="s">
        <v>4520</v>
      </c>
      <c r="F912" s="526" t="s">
        <v>4492</v>
      </c>
      <c r="G912" s="891">
        <v>22</v>
      </c>
      <c r="H912" s="891" t="s">
        <v>0</v>
      </c>
      <c r="I912" s="891">
        <v>80</v>
      </c>
      <c r="J912" s="1297">
        <v>20</v>
      </c>
      <c r="K912" s="500"/>
      <c r="L912" s="1348"/>
      <c r="M912" s="1294"/>
      <c r="N912" s="1294"/>
      <c r="O912" s="1294"/>
      <c r="P912" s="1294"/>
      <c r="Q912" s="1294"/>
      <c r="R912" s="1294"/>
      <c r="S912" s="1294"/>
      <c r="T912" s="1294"/>
      <c r="U912" s="1349"/>
      <c r="V912" s="1294"/>
      <c r="W912" s="1294"/>
      <c r="X912" s="1294"/>
      <c r="Y912" s="1294"/>
      <c r="Z912" s="1294"/>
      <c r="AA912" s="1294"/>
      <c r="AB912" s="1294"/>
      <c r="AC912" s="1294"/>
      <c r="AD912" s="1294"/>
      <c r="AE912" s="1294"/>
      <c r="AF912" s="1294"/>
      <c r="AG912" s="5853"/>
      <c r="AH912" s="5853"/>
      <c r="AI912" s="5856"/>
      <c r="AJ912" s="5847"/>
      <c r="AK912" s="5847"/>
      <c r="AL912" s="5847"/>
      <c r="AM912" s="5850"/>
      <c r="AN912" s="5850"/>
      <c r="AO912" s="5847"/>
      <c r="AP912" s="5847"/>
      <c r="AQ912" s="5847"/>
      <c r="AR912" s="5847"/>
      <c r="AS912" s="2386" t="s">
        <v>4521</v>
      </c>
      <c r="AT912" s="2387" t="s">
        <v>4503</v>
      </c>
      <c r="AU912" s="2388">
        <v>15</v>
      </c>
      <c r="AV912" s="2388">
        <v>15</v>
      </c>
      <c r="AW912" s="2389">
        <v>42856</v>
      </c>
      <c r="AX912" s="2389">
        <v>43099</v>
      </c>
      <c r="AY912" s="2383">
        <v>43453750</v>
      </c>
      <c r="AZ912" s="2390" t="s">
        <v>4522</v>
      </c>
      <c r="BA912" s="2325" t="s">
        <v>244</v>
      </c>
      <c r="BB912" s="1455" t="s">
        <v>4523</v>
      </c>
      <c r="BC912" s="5132" t="s">
        <v>4506</v>
      </c>
      <c r="BD912" s="5133">
        <v>2017000351</v>
      </c>
      <c r="BE912" s="1455">
        <v>42909</v>
      </c>
      <c r="BF912" s="2341">
        <v>9800000</v>
      </c>
      <c r="BG912" s="5135">
        <v>2017000349</v>
      </c>
      <c r="BH912" s="1455">
        <v>42909</v>
      </c>
      <c r="BI912" s="2391">
        <v>9800000</v>
      </c>
      <c r="BJ912" s="1455">
        <v>42909</v>
      </c>
      <c r="BK912" s="5134">
        <v>43100</v>
      </c>
      <c r="BL912" s="1438">
        <f t="shared" si="123"/>
        <v>0</v>
      </c>
      <c r="BM912" s="1419"/>
      <c r="BN912" s="1439"/>
      <c r="BO912" s="1439"/>
      <c r="BP912" s="1439"/>
      <c r="BQ912" s="1439"/>
      <c r="BR912" s="1439"/>
      <c r="BS912" s="1439"/>
      <c r="BT912" s="1439"/>
      <c r="BU912" s="1439"/>
      <c r="BV912" s="1439"/>
      <c r="BW912" s="1439"/>
      <c r="BX912" s="1439"/>
      <c r="BY912" s="1439"/>
      <c r="BZ912" s="1439"/>
      <c r="CA912" s="1439"/>
      <c r="CB912" s="1439"/>
      <c r="CC912" s="1439"/>
      <c r="CD912" s="1440" t="s">
        <v>4457</v>
      </c>
    </row>
    <row r="913" spans="1:82" s="19" customFormat="1" ht="21" customHeight="1" thickBot="1" x14ac:dyDescent="0.3">
      <c r="A913" s="1347" t="s">
        <v>161</v>
      </c>
      <c r="B913" s="607" t="s">
        <v>4490</v>
      </c>
      <c r="C913" s="588" t="s">
        <v>4454</v>
      </c>
      <c r="D913" s="460">
        <v>112</v>
      </c>
      <c r="E913" s="526" t="s">
        <v>4520</v>
      </c>
      <c r="F913" s="526" t="s">
        <v>4492</v>
      </c>
      <c r="G913" s="891">
        <v>22</v>
      </c>
      <c r="H913" s="891" t="s">
        <v>0</v>
      </c>
      <c r="I913" s="891">
        <v>80</v>
      </c>
      <c r="J913" s="1297">
        <v>20</v>
      </c>
      <c r="K913" s="500"/>
      <c r="L913" s="1348"/>
      <c r="M913" s="1294"/>
      <c r="N913" s="1294"/>
      <c r="O913" s="1294"/>
      <c r="P913" s="1294"/>
      <c r="Q913" s="1294"/>
      <c r="R913" s="1294"/>
      <c r="S913" s="1294"/>
      <c r="T913" s="1294"/>
      <c r="U913" s="1349"/>
      <c r="V913" s="1294"/>
      <c r="W913" s="1294"/>
      <c r="X913" s="1294"/>
      <c r="Y913" s="1294"/>
      <c r="Z913" s="1294"/>
      <c r="AA913" s="1294"/>
      <c r="AB913" s="1294"/>
      <c r="AC913" s="1294"/>
      <c r="AD913" s="1294"/>
      <c r="AE913" s="1294"/>
      <c r="AF913" s="1294"/>
      <c r="AG913" s="2395">
        <v>21101806</v>
      </c>
      <c r="AH913" s="2395" t="s">
        <v>4524</v>
      </c>
      <c r="AI913" s="2396">
        <v>42856</v>
      </c>
      <c r="AJ913" s="2387" t="s">
        <v>410</v>
      </c>
      <c r="AK913" s="2387" t="s">
        <v>1617</v>
      </c>
      <c r="AL913" s="2387" t="s">
        <v>4495</v>
      </c>
      <c r="AM913" s="4071">
        <v>43453750</v>
      </c>
      <c r="AN913" s="4071">
        <v>43453750</v>
      </c>
      <c r="AO913" s="2387" t="s">
        <v>3870</v>
      </c>
      <c r="AP913" s="2387" t="s">
        <v>551</v>
      </c>
      <c r="AQ913" s="2387" t="s">
        <v>4496</v>
      </c>
      <c r="AR913" s="2387" t="s">
        <v>4497</v>
      </c>
      <c r="AS913" s="2386" t="s">
        <v>4525</v>
      </c>
      <c r="AT913" s="2387" t="s">
        <v>4526</v>
      </c>
      <c r="AU913" s="2388">
        <v>2</v>
      </c>
      <c r="AV913" s="2388">
        <v>2</v>
      </c>
      <c r="AW913" s="2389">
        <v>42856</v>
      </c>
      <c r="AX913" s="2389">
        <v>43099</v>
      </c>
      <c r="AY913" s="2383">
        <v>43453750</v>
      </c>
      <c r="AZ913" s="2390" t="s">
        <v>2160</v>
      </c>
      <c r="BA913" s="2325" t="s">
        <v>244</v>
      </c>
      <c r="BB913" s="1455" t="s">
        <v>4527</v>
      </c>
      <c r="BC913" s="5132" t="s">
        <v>4506</v>
      </c>
      <c r="BD913" s="5133">
        <v>2017000354</v>
      </c>
      <c r="BE913" s="1455">
        <v>42909</v>
      </c>
      <c r="BF913" s="2341">
        <v>9800000</v>
      </c>
      <c r="BG913" s="5135">
        <v>2017000354</v>
      </c>
      <c r="BH913" s="1455">
        <v>42909</v>
      </c>
      <c r="BI913" s="2391">
        <v>9800000</v>
      </c>
      <c r="BJ913" s="1455">
        <v>42909</v>
      </c>
      <c r="BK913" s="5134">
        <v>43100</v>
      </c>
      <c r="BL913" s="1438">
        <f t="shared" si="123"/>
        <v>0</v>
      </c>
      <c r="BM913" s="1419"/>
      <c r="BN913" s="1439"/>
      <c r="BO913" s="1439"/>
      <c r="BP913" s="1439"/>
      <c r="BQ913" s="1439"/>
      <c r="BR913" s="1439"/>
      <c r="BS913" s="1439"/>
      <c r="BT913" s="1439"/>
      <c r="BU913" s="1439"/>
      <c r="BV913" s="1439"/>
      <c r="BW913" s="1439"/>
      <c r="BX913" s="1439"/>
      <c r="BY913" s="1439"/>
      <c r="BZ913" s="1439"/>
      <c r="CA913" s="1439"/>
      <c r="CB913" s="1439"/>
      <c r="CC913" s="1439"/>
      <c r="CD913" s="1440" t="s">
        <v>4457</v>
      </c>
    </row>
    <row r="914" spans="1:82" s="19" customFormat="1" ht="21" customHeight="1" thickBot="1" x14ac:dyDescent="0.3">
      <c r="A914" s="1347" t="s">
        <v>161</v>
      </c>
      <c r="B914" s="607" t="s">
        <v>4490</v>
      </c>
      <c r="C914" s="588" t="s">
        <v>4454</v>
      </c>
      <c r="D914" s="460">
        <v>112</v>
      </c>
      <c r="E914" s="526" t="s">
        <v>4528</v>
      </c>
      <c r="F914" s="526" t="s">
        <v>4492</v>
      </c>
      <c r="G914" s="891">
        <v>23</v>
      </c>
      <c r="H914" s="891" t="s">
        <v>0</v>
      </c>
      <c r="I914" s="891">
        <v>80</v>
      </c>
      <c r="J914" s="1297">
        <v>20</v>
      </c>
      <c r="K914" s="500"/>
      <c r="L914" s="1348"/>
      <c r="M914" s="1294"/>
      <c r="N914" s="1294"/>
      <c r="O914" s="1294"/>
      <c r="P914" s="1294"/>
      <c r="Q914" s="1294"/>
      <c r="R914" s="1294"/>
      <c r="S914" s="1294"/>
      <c r="T914" s="1294"/>
      <c r="U914" s="1349"/>
      <c r="V914" s="1294"/>
      <c r="W914" s="1294"/>
      <c r="X914" s="1294"/>
      <c r="Y914" s="1294"/>
      <c r="Z914" s="1294"/>
      <c r="AA914" s="1294"/>
      <c r="AB914" s="1294"/>
      <c r="AC914" s="1294"/>
      <c r="AD914" s="1294"/>
      <c r="AE914" s="1294"/>
      <c r="AF914" s="1294"/>
      <c r="AG914" s="2395" t="s">
        <v>4493</v>
      </c>
      <c r="AH914" s="2395" t="s">
        <v>4494</v>
      </c>
      <c r="AI914" s="2396">
        <v>42856</v>
      </c>
      <c r="AJ914" s="2387" t="s">
        <v>410</v>
      </c>
      <c r="AK914" s="2387" t="s">
        <v>1617</v>
      </c>
      <c r="AL914" s="2387" t="s">
        <v>4495</v>
      </c>
      <c r="AM914" s="4071">
        <v>43453750</v>
      </c>
      <c r="AN914" s="4071">
        <v>43453750</v>
      </c>
      <c r="AO914" s="2387" t="s">
        <v>3870</v>
      </c>
      <c r="AP914" s="2387" t="s">
        <v>551</v>
      </c>
      <c r="AQ914" s="2387" t="s">
        <v>4496</v>
      </c>
      <c r="AR914" s="2387" t="s">
        <v>4497</v>
      </c>
      <c r="AS914" s="2386" t="s">
        <v>4529</v>
      </c>
      <c r="AT914" s="2387" t="s">
        <v>4503</v>
      </c>
      <c r="AU914" s="2388">
        <v>12</v>
      </c>
      <c r="AV914" s="2388">
        <v>12</v>
      </c>
      <c r="AW914" s="2389">
        <v>42856</v>
      </c>
      <c r="AX914" s="2389">
        <v>43099</v>
      </c>
      <c r="AY914" s="2383">
        <v>43453750</v>
      </c>
      <c r="AZ914" s="2390" t="s">
        <v>4530</v>
      </c>
      <c r="BA914" s="2325" t="s">
        <v>244</v>
      </c>
      <c r="BB914" s="1455" t="s">
        <v>4531</v>
      </c>
      <c r="BC914" s="5132" t="s">
        <v>4506</v>
      </c>
      <c r="BD914" s="5133">
        <v>2017000362</v>
      </c>
      <c r="BE914" s="1455">
        <v>42909</v>
      </c>
      <c r="BF914" s="2341">
        <v>9800000</v>
      </c>
      <c r="BG914" s="5135">
        <v>2017000355</v>
      </c>
      <c r="BH914" s="1455">
        <v>42909</v>
      </c>
      <c r="BI914" s="2391">
        <v>9800000</v>
      </c>
      <c r="BJ914" s="1455">
        <v>42909</v>
      </c>
      <c r="BK914" s="5134">
        <v>43100</v>
      </c>
      <c r="BL914" s="1438">
        <f t="shared" si="123"/>
        <v>0</v>
      </c>
      <c r="BM914" s="1419"/>
      <c r="BN914" s="1439"/>
      <c r="BO914" s="1439"/>
      <c r="BP914" s="1439"/>
      <c r="BQ914" s="1439"/>
      <c r="BR914" s="1439"/>
      <c r="BS914" s="1439"/>
      <c r="BT914" s="1439"/>
      <c r="BU914" s="1439"/>
      <c r="BV914" s="1439"/>
      <c r="BW914" s="1439"/>
      <c r="BX914" s="1439"/>
      <c r="BY914" s="1439"/>
      <c r="BZ914" s="1439"/>
      <c r="CA914" s="1439"/>
      <c r="CB914" s="1439"/>
      <c r="CC914" s="1439"/>
      <c r="CD914" s="1440" t="s">
        <v>4457</v>
      </c>
    </row>
    <row r="915" spans="1:82" s="19" customFormat="1" ht="21" customHeight="1" thickBot="1" x14ac:dyDescent="0.3">
      <c r="A915" s="1347" t="s">
        <v>161</v>
      </c>
      <c r="B915" s="607" t="s">
        <v>4490</v>
      </c>
      <c r="C915" s="588" t="s">
        <v>4454</v>
      </c>
      <c r="D915" s="460">
        <v>112</v>
      </c>
      <c r="E915" s="526" t="s">
        <v>4532</v>
      </c>
      <c r="F915" s="526" t="s">
        <v>4492</v>
      </c>
      <c r="G915" s="891">
        <v>24</v>
      </c>
      <c r="H915" s="891" t="s">
        <v>0</v>
      </c>
      <c r="I915" s="891">
        <v>80</v>
      </c>
      <c r="J915" s="1297">
        <v>20</v>
      </c>
      <c r="K915" s="500"/>
      <c r="L915" s="1348"/>
      <c r="M915" s="1294"/>
      <c r="N915" s="1294"/>
      <c r="O915" s="1294"/>
      <c r="P915" s="1294"/>
      <c r="Q915" s="1294"/>
      <c r="R915" s="1294"/>
      <c r="S915" s="1294"/>
      <c r="T915" s="1294"/>
      <c r="U915" s="1349"/>
      <c r="V915" s="1294"/>
      <c r="W915" s="1294"/>
      <c r="X915" s="1294"/>
      <c r="Y915" s="1294"/>
      <c r="Z915" s="1294"/>
      <c r="AA915" s="1294"/>
      <c r="AB915" s="1294"/>
      <c r="AC915" s="1294"/>
      <c r="AD915" s="1294"/>
      <c r="AE915" s="1294"/>
      <c r="AF915" s="1294"/>
      <c r="AG915" s="2397" t="s">
        <v>4533</v>
      </c>
      <c r="AH915" s="2395" t="s">
        <v>4534</v>
      </c>
      <c r="AI915" s="2396">
        <v>42856</v>
      </c>
      <c r="AJ915" s="2387" t="s">
        <v>410</v>
      </c>
      <c r="AK915" s="2387" t="s">
        <v>1617</v>
      </c>
      <c r="AL915" s="2387" t="s">
        <v>4495</v>
      </c>
      <c r="AM915" s="4072">
        <v>120000000</v>
      </c>
      <c r="AN915" s="4072">
        <v>120000000</v>
      </c>
      <c r="AO915" s="2387" t="s">
        <v>3870</v>
      </c>
      <c r="AP915" s="2387" t="s">
        <v>551</v>
      </c>
      <c r="AQ915" s="2387" t="s">
        <v>4496</v>
      </c>
      <c r="AR915" s="2387" t="s">
        <v>4497</v>
      </c>
      <c r="AS915" s="2392" t="s">
        <v>4535</v>
      </c>
      <c r="AT915" s="2387" t="s">
        <v>4536</v>
      </c>
      <c r="AU915" s="2388">
        <v>28000</v>
      </c>
      <c r="AV915" s="2388">
        <v>28000</v>
      </c>
      <c r="AW915" s="2389">
        <v>42856</v>
      </c>
      <c r="AX915" s="2389">
        <v>43099</v>
      </c>
      <c r="AY915" s="2394">
        <v>120000000</v>
      </c>
      <c r="AZ915" s="2390" t="s">
        <v>4537</v>
      </c>
      <c r="BA915" s="2325" t="s">
        <v>244</v>
      </c>
      <c r="BB915" s="1455" t="s">
        <v>4538</v>
      </c>
      <c r="BC915" s="5132" t="s">
        <v>4506</v>
      </c>
      <c r="BD915" s="5133">
        <v>2017000356</v>
      </c>
      <c r="BE915" s="1455">
        <v>42909</v>
      </c>
      <c r="BF915" s="2341">
        <v>9800000</v>
      </c>
      <c r="BG915" s="5135">
        <v>2017000353</v>
      </c>
      <c r="BH915" s="1455">
        <v>42909</v>
      </c>
      <c r="BI915" s="2391">
        <v>9800000</v>
      </c>
      <c r="BJ915" s="1455">
        <v>42909</v>
      </c>
      <c r="BK915" s="5134">
        <v>43100</v>
      </c>
      <c r="BL915" s="1438">
        <f t="shared" si="123"/>
        <v>0</v>
      </c>
      <c r="BM915" s="1419"/>
      <c r="BN915" s="1439"/>
      <c r="BO915" s="1439"/>
      <c r="BP915" s="1439"/>
      <c r="BQ915" s="1439"/>
      <c r="BR915" s="1439"/>
      <c r="BS915" s="1439"/>
      <c r="BT915" s="1439"/>
      <c r="BU915" s="1439"/>
      <c r="BV915" s="1439"/>
      <c r="BW915" s="1439"/>
      <c r="BX915" s="1439"/>
      <c r="BY915" s="1439"/>
      <c r="BZ915" s="1439"/>
      <c r="CA915" s="1439"/>
      <c r="CB915" s="1439"/>
      <c r="CC915" s="1439"/>
      <c r="CD915" s="1440" t="s">
        <v>4457</v>
      </c>
    </row>
    <row r="916" spans="1:82" s="19" customFormat="1" ht="21" customHeight="1" thickBot="1" x14ac:dyDescent="0.3">
      <c r="A916" s="1347" t="s">
        <v>161</v>
      </c>
      <c r="B916" s="607" t="s">
        <v>4490</v>
      </c>
      <c r="C916" s="588" t="s">
        <v>4454</v>
      </c>
      <c r="D916" s="460">
        <v>112</v>
      </c>
      <c r="E916" s="526" t="s">
        <v>4532</v>
      </c>
      <c r="F916" s="526" t="s">
        <v>4492</v>
      </c>
      <c r="G916" s="891">
        <v>24</v>
      </c>
      <c r="H916" s="891" t="s">
        <v>0</v>
      </c>
      <c r="I916" s="891">
        <v>80</v>
      </c>
      <c r="J916" s="1297">
        <v>20</v>
      </c>
      <c r="K916" s="500"/>
      <c r="L916" s="1348"/>
      <c r="M916" s="1294"/>
      <c r="N916" s="1294"/>
      <c r="O916" s="1294"/>
      <c r="P916" s="1294"/>
      <c r="Q916" s="1294"/>
      <c r="R916" s="1294"/>
      <c r="S916" s="1294"/>
      <c r="T916" s="1294"/>
      <c r="U916" s="1349"/>
      <c r="V916" s="1294"/>
      <c r="W916" s="1294"/>
      <c r="X916" s="1294"/>
      <c r="Y916" s="1294"/>
      <c r="Z916" s="1294"/>
      <c r="AA916" s="1294"/>
      <c r="AB916" s="1294"/>
      <c r="AC916" s="1294"/>
      <c r="AD916" s="1294"/>
      <c r="AE916" s="1294"/>
      <c r="AF916" s="1294"/>
      <c r="AG916" s="2395">
        <v>25101919</v>
      </c>
      <c r="AH916" s="2395" t="s">
        <v>4539</v>
      </c>
      <c r="AI916" s="2396">
        <v>42856</v>
      </c>
      <c r="AJ916" s="2387" t="s">
        <v>410</v>
      </c>
      <c r="AK916" s="2387" t="s">
        <v>1617</v>
      </c>
      <c r="AL916" s="2387" t="s">
        <v>4495</v>
      </c>
      <c r="AM916" s="4072">
        <v>28000000</v>
      </c>
      <c r="AN916" s="4072">
        <v>28000000</v>
      </c>
      <c r="AO916" s="2387" t="s">
        <v>3870</v>
      </c>
      <c r="AP916" s="2387" t="s">
        <v>551</v>
      </c>
      <c r="AQ916" s="2387" t="s">
        <v>4496</v>
      </c>
      <c r="AR916" s="2387" t="s">
        <v>4497</v>
      </c>
      <c r="AS916" s="2392" t="s">
        <v>4540</v>
      </c>
      <c r="AT916" s="2387" t="s">
        <v>4541</v>
      </c>
      <c r="AU916" s="2388">
        <v>5</v>
      </c>
      <c r="AV916" s="2388">
        <v>5</v>
      </c>
      <c r="AW916" s="2389">
        <v>42887</v>
      </c>
      <c r="AX916" s="2389">
        <v>43099</v>
      </c>
      <c r="AY916" s="2394">
        <v>28000000</v>
      </c>
      <c r="AZ916" s="2390" t="s">
        <v>1832</v>
      </c>
      <c r="BA916" s="2325" t="s">
        <v>244</v>
      </c>
      <c r="BB916" s="1455" t="s">
        <v>4542</v>
      </c>
      <c r="BC916" s="5132" t="s">
        <v>4506</v>
      </c>
      <c r="BD916" s="5133">
        <v>2017000361</v>
      </c>
      <c r="BE916" s="1455">
        <v>42909</v>
      </c>
      <c r="BF916" s="2341">
        <v>9800000</v>
      </c>
      <c r="BG916" s="5135">
        <v>2017000350</v>
      </c>
      <c r="BH916" s="1455">
        <v>42909</v>
      </c>
      <c r="BI916" s="2391">
        <v>9800000</v>
      </c>
      <c r="BJ916" s="1455">
        <v>42909</v>
      </c>
      <c r="BK916" s="5134">
        <v>43100</v>
      </c>
      <c r="BL916" s="1438">
        <f t="shared" si="123"/>
        <v>0</v>
      </c>
      <c r="BM916" s="1419"/>
      <c r="BN916" s="1439"/>
      <c r="BO916" s="1439"/>
      <c r="BP916" s="1439"/>
      <c r="BQ916" s="1439"/>
      <c r="BR916" s="1439"/>
      <c r="BS916" s="1439"/>
      <c r="BT916" s="1439"/>
      <c r="BU916" s="1439"/>
      <c r="BV916" s="1439"/>
      <c r="BW916" s="1439"/>
      <c r="BX916" s="1439"/>
      <c r="BY916" s="1439"/>
      <c r="BZ916" s="1439"/>
      <c r="CA916" s="1439"/>
      <c r="CB916" s="1439"/>
      <c r="CC916" s="1439"/>
      <c r="CD916" s="1440" t="s">
        <v>4457</v>
      </c>
    </row>
    <row r="917" spans="1:82" s="19" customFormat="1" ht="21" customHeight="1" thickBot="1" x14ac:dyDescent="0.3">
      <c r="A917" s="1350" t="s">
        <v>161</v>
      </c>
      <c r="B917" s="1351" t="s">
        <v>4490</v>
      </c>
      <c r="C917" s="592" t="s">
        <v>4454</v>
      </c>
      <c r="D917" s="205">
        <v>112</v>
      </c>
      <c r="E917" s="100" t="s">
        <v>4543</v>
      </c>
      <c r="F917" s="100" t="s">
        <v>4492</v>
      </c>
      <c r="G917" s="899">
        <v>26</v>
      </c>
      <c r="H917" s="899" t="s">
        <v>0</v>
      </c>
      <c r="I917" s="899">
        <v>80</v>
      </c>
      <c r="J917" s="1302">
        <v>20</v>
      </c>
      <c r="K917" s="103"/>
      <c r="L917" s="1352"/>
      <c r="M917" s="1320"/>
      <c r="N917" s="1320"/>
      <c r="O917" s="1320"/>
      <c r="P917" s="1320"/>
      <c r="Q917" s="1320"/>
      <c r="R917" s="1320"/>
      <c r="S917" s="1320"/>
      <c r="T917" s="1320"/>
      <c r="U917" s="1353"/>
      <c r="V917" s="1320"/>
      <c r="W917" s="1320"/>
      <c r="X917" s="1320"/>
      <c r="Y917" s="1320"/>
      <c r="Z917" s="1320"/>
      <c r="AA917" s="1320"/>
      <c r="AB917" s="1320"/>
      <c r="AC917" s="1320"/>
      <c r="AD917" s="1320"/>
      <c r="AE917" s="1320"/>
      <c r="AF917" s="1320"/>
      <c r="AG917" s="2398">
        <v>24101510</v>
      </c>
      <c r="AH917" s="2398" t="s">
        <v>4544</v>
      </c>
      <c r="AI917" s="2399">
        <v>42856</v>
      </c>
      <c r="AJ917" s="2400" t="s">
        <v>410</v>
      </c>
      <c r="AK917" s="2400" t="s">
        <v>1617</v>
      </c>
      <c r="AL917" s="2400" t="s">
        <v>4495</v>
      </c>
      <c r="AM917" s="4073">
        <v>109370000</v>
      </c>
      <c r="AN917" s="4073">
        <v>109370000</v>
      </c>
      <c r="AO917" s="2387" t="s">
        <v>3870</v>
      </c>
      <c r="AP917" s="2387" t="s">
        <v>551</v>
      </c>
      <c r="AQ917" s="2400" t="s">
        <v>4496</v>
      </c>
      <c r="AR917" s="2402" t="s">
        <v>4497</v>
      </c>
      <c r="AS917" s="2403" t="s">
        <v>4545</v>
      </c>
      <c r="AT917" s="2400" t="s">
        <v>4546</v>
      </c>
      <c r="AU917" s="2404">
        <v>27</v>
      </c>
      <c r="AV917" s="2404"/>
      <c r="AW917" s="2405">
        <v>42887</v>
      </c>
      <c r="AX917" s="2405">
        <v>43099</v>
      </c>
      <c r="AY917" s="2401">
        <v>109370000</v>
      </c>
      <c r="AZ917" s="2390" t="s">
        <v>603</v>
      </c>
      <c r="BA917" s="2325" t="s">
        <v>244</v>
      </c>
      <c r="BB917" s="1455" t="s">
        <v>4547</v>
      </c>
      <c r="BC917" s="5132" t="s">
        <v>4506</v>
      </c>
      <c r="BD917" s="5133">
        <v>2017000358</v>
      </c>
      <c r="BE917" s="1455">
        <v>42909</v>
      </c>
      <c r="BF917" s="2341">
        <v>9800000</v>
      </c>
      <c r="BG917" s="5135">
        <v>2017000347</v>
      </c>
      <c r="BH917" s="1455">
        <v>42909</v>
      </c>
      <c r="BI917" s="2391">
        <v>9800000</v>
      </c>
      <c r="BJ917" s="1455">
        <v>42909</v>
      </c>
      <c r="BK917" s="5134">
        <v>43100</v>
      </c>
      <c r="BL917" s="1438">
        <f t="shared" si="123"/>
        <v>0</v>
      </c>
      <c r="BM917" s="1419"/>
      <c r="BN917" s="1608"/>
      <c r="BO917" s="1608"/>
      <c r="BP917" s="1608"/>
      <c r="BQ917" s="1608"/>
      <c r="BR917" s="1439"/>
      <c r="BS917" s="1439"/>
      <c r="BT917" s="1439"/>
      <c r="BU917" s="1439"/>
      <c r="BV917" s="1439"/>
      <c r="BW917" s="1439"/>
      <c r="BX917" s="1439"/>
      <c r="BY917" s="1439"/>
      <c r="BZ917" s="1439"/>
      <c r="CA917" s="1439"/>
      <c r="CB917" s="1439"/>
      <c r="CC917" s="1439"/>
      <c r="CD917" s="1440" t="s">
        <v>4457</v>
      </c>
    </row>
    <row r="918" spans="1:82" s="19" customFormat="1" ht="21" customHeight="1" thickBot="1" x14ac:dyDescent="0.3">
      <c r="A918" s="1350" t="s">
        <v>161</v>
      </c>
      <c r="B918" s="1351" t="s">
        <v>4490</v>
      </c>
      <c r="C918" s="592" t="s">
        <v>4454</v>
      </c>
      <c r="D918" s="205">
        <v>112</v>
      </c>
      <c r="E918" s="100" t="s">
        <v>4548</v>
      </c>
      <c r="F918" s="100" t="s">
        <v>4492</v>
      </c>
      <c r="G918" s="899">
        <v>27</v>
      </c>
      <c r="H918" s="899" t="s">
        <v>0</v>
      </c>
      <c r="I918" s="899">
        <v>80</v>
      </c>
      <c r="J918" s="1302">
        <v>20</v>
      </c>
      <c r="K918" s="103"/>
      <c r="L918" s="1352"/>
      <c r="M918" s="1320"/>
      <c r="N918" s="1320"/>
      <c r="O918" s="1320"/>
      <c r="P918" s="1320"/>
      <c r="Q918" s="1320"/>
      <c r="R918" s="1320"/>
      <c r="S918" s="1320"/>
      <c r="T918" s="1320"/>
      <c r="U918" s="1353"/>
      <c r="V918" s="1320"/>
      <c r="W918" s="1320"/>
      <c r="X918" s="1320"/>
      <c r="Y918" s="1320"/>
      <c r="Z918" s="1320"/>
      <c r="AA918" s="1320"/>
      <c r="AB918" s="1320"/>
      <c r="AC918" s="1320"/>
      <c r="AD918" s="1320"/>
      <c r="AE918" s="1320"/>
      <c r="AF918" s="1320"/>
      <c r="AG918" s="2406">
        <v>24101510</v>
      </c>
      <c r="AH918" s="2406" t="s">
        <v>4544</v>
      </c>
      <c r="AI918" s="2407">
        <v>42856</v>
      </c>
      <c r="AJ918" s="2380" t="s">
        <v>410</v>
      </c>
      <c r="AK918" s="2380" t="s">
        <v>1617</v>
      </c>
      <c r="AL918" s="2380" t="s">
        <v>4495</v>
      </c>
      <c r="AM918" s="4074">
        <v>70000000</v>
      </c>
      <c r="AN918" s="4074">
        <v>70000000</v>
      </c>
      <c r="AO918" s="2387" t="s">
        <v>3870</v>
      </c>
      <c r="AP918" s="2387" t="s">
        <v>551</v>
      </c>
      <c r="AQ918" s="2380" t="s">
        <v>4496</v>
      </c>
      <c r="AR918" s="2387" t="s">
        <v>4497</v>
      </c>
      <c r="AS918" s="2379" t="s">
        <v>4549</v>
      </c>
      <c r="AT918" s="2380" t="s">
        <v>4550</v>
      </c>
      <c r="AU918" s="2409">
        <v>1700</v>
      </c>
      <c r="AV918" s="2409">
        <v>1500</v>
      </c>
      <c r="AW918" s="2382">
        <v>42856</v>
      </c>
      <c r="AX918" s="2382">
        <v>43099</v>
      </c>
      <c r="AY918" s="2408">
        <v>70000000</v>
      </c>
      <c r="AZ918" s="2390" t="s">
        <v>599</v>
      </c>
      <c r="BA918" s="2325" t="s">
        <v>244</v>
      </c>
      <c r="BB918" s="1455" t="s">
        <v>4551</v>
      </c>
      <c r="BC918" s="5132" t="s">
        <v>4506</v>
      </c>
      <c r="BD918" s="5133">
        <v>2017000355</v>
      </c>
      <c r="BE918" s="1455">
        <v>42909</v>
      </c>
      <c r="BF918" s="2341">
        <v>9800000</v>
      </c>
      <c r="BG918" s="5135">
        <v>2017000345</v>
      </c>
      <c r="BH918" s="1455">
        <v>42909</v>
      </c>
      <c r="BI918" s="2391">
        <v>9800000</v>
      </c>
      <c r="BJ918" s="1455">
        <v>42909</v>
      </c>
      <c r="BK918" s="5134">
        <v>43100</v>
      </c>
      <c r="BL918" s="1438">
        <f t="shared" si="123"/>
        <v>0</v>
      </c>
      <c r="BM918" s="1419"/>
      <c r="BN918" s="2231"/>
      <c r="BO918" s="2231"/>
      <c r="BP918" s="2231"/>
      <c r="BQ918" s="2231"/>
      <c r="BR918" s="1439"/>
      <c r="BS918" s="1439"/>
      <c r="BT918" s="1439"/>
      <c r="BU918" s="1439"/>
      <c r="BV918" s="1439"/>
      <c r="BW918" s="1439"/>
      <c r="BX918" s="1439"/>
      <c r="BY918" s="1439"/>
      <c r="BZ918" s="1439"/>
      <c r="CA918" s="1439"/>
      <c r="CB918" s="1439"/>
      <c r="CC918" s="1439"/>
      <c r="CD918" s="1440" t="s">
        <v>4457</v>
      </c>
    </row>
    <row r="919" spans="1:82" s="19" customFormat="1" ht="21" customHeight="1" thickBot="1" x14ac:dyDescent="0.3">
      <c r="A919" s="1350" t="s">
        <v>161</v>
      </c>
      <c r="B919" s="1351" t="s">
        <v>4490</v>
      </c>
      <c r="C919" s="592" t="s">
        <v>4454</v>
      </c>
      <c r="D919" s="205">
        <v>112</v>
      </c>
      <c r="E919" s="100" t="s">
        <v>4552</v>
      </c>
      <c r="F919" s="100" t="s">
        <v>4492</v>
      </c>
      <c r="G919" s="899">
        <v>28</v>
      </c>
      <c r="H919" s="899" t="s">
        <v>0</v>
      </c>
      <c r="I919" s="899">
        <v>80</v>
      </c>
      <c r="J919" s="1302">
        <v>20</v>
      </c>
      <c r="K919" s="103"/>
      <c r="L919" s="1352"/>
      <c r="M919" s="1320"/>
      <c r="N919" s="1320"/>
      <c r="O919" s="1320"/>
      <c r="P919" s="1320"/>
      <c r="Q919" s="1320"/>
      <c r="R919" s="1320"/>
      <c r="S919" s="1320"/>
      <c r="T919" s="1320"/>
      <c r="U919" s="1353"/>
      <c r="V919" s="1320"/>
      <c r="W919" s="1320"/>
      <c r="X919" s="1320"/>
      <c r="Y919" s="1320"/>
      <c r="Z919" s="1320"/>
      <c r="AA919" s="1320"/>
      <c r="AB919" s="1320"/>
      <c r="AC919" s="1320"/>
      <c r="AD919" s="1320"/>
      <c r="AE919" s="1320"/>
      <c r="AF919" s="1320"/>
      <c r="AG919" s="2410"/>
      <c r="AH919" s="2410"/>
      <c r="AI919" s="2411"/>
      <c r="AJ919" s="2412"/>
      <c r="AK919" s="2412"/>
      <c r="AL919" s="2412"/>
      <c r="AM919" s="4075"/>
      <c r="AN919" s="4075"/>
      <c r="AO919" s="2412"/>
      <c r="AP919" s="2412"/>
      <c r="AQ919" s="2412"/>
      <c r="AR919" s="2387"/>
      <c r="AS919" s="2414"/>
      <c r="AT919" s="2412"/>
      <c r="AU919" s="2415"/>
      <c r="AV919" s="2415"/>
      <c r="AW919" s="2416"/>
      <c r="AX919" s="2416"/>
      <c r="AY919" s="2413"/>
      <c r="AZ919" s="2390" t="s">
        <v>4553</v>
      </c>
      <c r="BA919" s="2325" t="s">
        <v>244</v>
      </c>
      <c r="BB919" s="1455" t="s">
        <v>4554</v>
      </c>
      <c r="BC919" s="5132" t="s">
        <v>4506</v>
      </c>
      <c r="BD919" s="5133">
        <v>2017000357</v>
      </c>
      <c r="BE919" s="1455">
        <v>42909</v>
      </c>
      <c r="BF919" s="2341">
        <v>9800000</v>
      </c>
      <c r="BG919" s="5135">
        <v>2017000351</v>
      </c>
      <c r="BH919" s="1455">
        <v>42909</v>
      </c>
      <c r="BI919" s="2391">
        <v>9800000</v>
      </c>
      <c r="BJ919" s="1455">
        <v>42909</v>
      </c>
      <c r="BK919" s="5134">
        <v>43100</v>
      </c>
      <c r="BL919" s="1438">
        <f t="shared" si="123"/>
        <v>0</v>
      </c>
      <c r="BM919" s="1419"/>
      <c r="BN919" s="2231"/>
      <c r="BO919" s="2231"/>
      <c r="BP919" s="2231"/>
      <c r="BQ919" s="2231"/>
      <c r="BR919" s="1439"/>
      <c r="BS919" s="1439"/>
      <c r="BT919" s="1439"/>
      <c r="BU919" s="1439"/>
      <c r="BV919" s="1439"/>
      <c r="BW919" s="1439"/>
      <c r="BX919" s="1439"/>
      <c r="BY919" s="1439"/>
      <c r="BZ919" s="1439"/>
      <c r="CA919" s="1439"/>
      <c r="CB919" s="1439"/>
      <c r="CC919" s="1439"/>
      <c r="CD919" s="1440" t="s">
        <v>4457</v>
      </c>
    </row>
    <row r="920" spans="1:82" s="19" customFormat="1" ht="21" customHeight="1" thickBot="1" x14ac:dyDescent="0.3">
      <c r="A920" s="1350" t="s">
        <v>161</v>
      </c>
      <c r="B920" s="1351" t="s">
        <v>4490</v>
      </c>
      <c r="C920" s="592" t="s">
        <v>4454</v>
      </c>
      <c r="D920" s="205">
        <v>112</v>
      </c>
      <c r="E920" s="100" t="s">
        <v>4555</v>
      </c>
      <c r="F920" s="100" t="s">
        <v>4492</v>
      </c>
      <c r="G920" s="899">
        <v>29</v>
      </c>
      <c r="H920" s="899" t="s">
        <v>0</v>
      </c>
      <c r="I920" s="899">
        <v>80</v>
      </c>
      <c r="J920" s="1302">
        <v>20</v>
      </c>
      <c r="K920" s="103"/>
      <c r="L920" s="1352"/>
      <c r="M920" s="1320"/>
      <c r="N920" s="1320"/>
      <c r="O920" s="1320"/>
      <c r="P920" s="1320"/>
      <c r="Q920" s="1320"/>
      <c r="R920" s="1320"/>
      <c r="S920" s="1320"/>
      <c r="T920" s="1320"/>
      <c r="U920" s="1353"/>
      <c r="V920" s="1320"/>
      <c r="W920" s="1320"/>
      <c r="X920" s="1320"/>
      <c r="Y920" s="1320"/>
      <c r="Z920" s="1320"/>
      <c r="AA920" s="1320"/>
      <c r="AB920" s="1320"/>
      <c r="AC920" s="1320"/>
      <c r="AD920" s="1320"/>
      <c r="AE920" s="1320"/>
      <c r="AF920" s="1320"/>
      <c r="AG920" s="2410"/>
      <c r="AH920" s="2410"/>
      <c r="AI920" s="2411"/>
      <c r="AJ920" s="2412"/>
      <c r="AK920" s="2412"/>
      <c r="AL920" s="2412"/>
      <c r="AM920" s="4075"/>
      <c r="AN920" s="4075"/>
      <c r="AO920" s="2412"/>
      <c r="AP920" s="2412"/>
      <c r="AQ920" s="2412"/>
      <c r="AR920" s="2387"/>
      <c r="AS920" s="2414"/>
      <c r="AT920" s="2412"/>
      <c r="AU920" s="2415"/>
      <c r="AV920" s="2415"/>
      <c r="AW920" s="2416"/>
      <c r="AX920" s="2416"/>
      <c r="AY920" s="2413"/>
      <c r="AZ920" s="2390" t="s">
        <v>4556</v>
      </c>
      <c r="BA920" s="2325" t="s">
        <v>244</v>
      </c>
      <c r="BB920" s="1455" t="s">
        <v>4557</v>
      </c>
      <c r="BC920" s="5132" t="s">
        <v>4506</v>
      </c>
      <c r="BD920" s="5133">
        <v>2017000365</v>
      </c>
      <c r="BE920" s="1455">
        <v>42909</v>
      </c>
      <c r="BF920" s="2341">
        <v>9800000</v>
      </c>
      <c r="BG920" s="5135">
        <v>2017000341</v>
      </c>
      <c r="BH920" s="1455">
        <v>42909</v>
      </c>
      <c r="BI920" s="2391">
        <v>9800000</v>
      </c>
      <c r="BJ920" s="1455">
        <v>42909</v>
      </c>
      <c r="BK920" s="5134">
        <v>43100</v>
      </c>
      <c r="BL920" s="1438">
        <f t="shared" si="123"/>
        <v>0</v>
      </c>
      <c r="BM920" s="1419"/>
      <c r="BN920" s="2231"/>
      <c r="BO920" s="2231"/>
      <c r="BP920" s="2231"/>
      <c r="BQ920" s="2231"/>
      <c r="BR920" s="1439"/>
      <c r="BS920" s="1439"/>
      <c r="BT920" s="1439"/>
      <c r="BU920" s="1439"/>
      <c r="BV920" s="1439"/>
      <c r="BW920" s="1439"/>
      <c r="BX920" s="1439"/>
      <c r="BY920" s="1439"/>
      <c r="BZ920" s="1439"/>
      <c r="CA920" s="1439"/>
      <c r="CB920" s="1439"/>
      <c r="CC920" s="1439"/>
      <c r="CD920" s="1440" t="s">
        <v>4457</v>
      </c>
    </row>
    <row r="921" spans="1:82" s="19" customFormat="1" ht="21" customHeight="1" x14ac:dyDescent="0.25">
      <c r="A921" s="1350" t="s">
        <v>161</v>
      </c>
      <c r="B921" s="1351" t="s">
        <v>4490</v>
      </c>
      <c r="C921" s="592" t="s">
        <v>4454</v>
      </c>
      <c r="D921" s="205">
        <v>112</v>
      </c>
      <c r="E921" s="100" t="s">
        <v>4558</v>
      </c>
      <c r="F921" s="100" t="s">
        <v>4492</v>
      </c>
      <c r="G921" s="899">
        <v>30</v>
      </c>
      <c r="H921" s="899" t="s">
        <v>0</v>
      </c>
      <c r="I921" s="899">
        <v>80</v>
      </c>
      <c r="J921" s="1302">
        <v>20</v>
      </c>
      <c r="K921" s="103"/>
      <c r="L921" s="1352"/>
      <c r="M921" s="1320"/>
      <c r="N921" s="1320"/>
      <c r="O921" s="1320"/>
      <c r="P921" s="1320"/>
      <c r="Q921" s="1320"/>
      <c r="R921" s="1320"/>
      <c r="S921" s="1320"/>
      <c r="T921" s="1320"/>
      <c r="U921" s="1353"/>
      <c r="V921" s="1320"/>
      <c r="W921" s="1320"/>
      <c r="X921" s="1320"/>
      <c r="Y921" s="1320"/>
      <c r="Z921" s="1320"/>
      <c r="AA921" s="1320"/>
      <c r="AB921" s="1320"/>
      <c r="AC921" s="1320"/>
      <c r="AD921" s="1320"/>
      <c r="AE921" s="1320"/>
      <c r="AF921" s="1320"/>
      <c r="AG921" s="2410"/>
      <c r="AH921" s="2410"/>
      <c r="AI921" s="2411"/>
      <c r="AJ921" s="2412"/>
      <c r="AK921" s="2412"/>
      <c r="AL921" s="2412"/>
      <c r="AM921" s="4075"/>
      <c r="AN921" s="4075"/>
      <c r="AO921" s="2412"/>
      <c r="AP921" s="2412"/>
      <c r="AQ921" s="2412"/>
      <c r="AR921" s="2387"/>
      <c r="AS921" s="2414"/>
      <c r="AT921" s="2412"/>
      <c r="AU921" s="2415"/>
      <c r="AV921" s="2415"/>
      <c r="AW921" s="2416"/>
      <c r="AX921" s="2416"/>
      <c r="AY921" s="2413"/>
      <c r="AZ921" s="5137" t="s">
        <v>2165</v>
      </c>
      <c r="BA921" s="2417" t="s">
        <v>244</v>
      </c>
      <c r="BB921" s="1679" t="s">
        <v>4559</v>
      </c>
      <c r="BC921" s="5138" t="s">
        <v>4506</v>
      </c>
      <c r="BD921" s="5139">
        <v>2017000364</v>
      </c>
      <c r="BE921" s="1679">
        <v>42909</v>
      </c>
      <c r="BF921" s="2350">
        <v>9800000</v>
      </c>
      <c r="BG921" s="5135">
        <v>2017000342</v>
      </c>
      <c r="BH921" s="1679">
        <v>42909</v>
      </c>
      <c r="BI921" s="2418">
        <v>9800000</v>
      </c>
      <c r="BJ921" s="1679">
        <v>42909</v>
      </c>
      <c r="BK921" s="5140">
        <v>43100</v>
      </c>
      <c r="BL921" s="1438">
        <f t="shared" si="123"/>
        <v>0</v>
      </c>
      <c r="BM921" s="1419"/>
      <c r="BN921" s="2231"/>
      <c r="BO921" s="2231"/>
      <c r="BP921" s="2231"/>
      <c r="BQ921" s="2231"/>
      <c r="BR921" s="1439"/>
      <c r="BS921" s="1439"/>
      <c r="BT921" s="1439"/>
      <c r="BU921" s="1439"/>
      <c r="BV921" s="1439"/>
      <c r="BW921" s="1439"/>
      <c r="BX921" s="1439"/>
      <c r="BY921" s="1439"/>
      <c r="BZ921" s="1439"/>
      <c r="CA921" s="1439"/>
      <c r="CB921" s="1439"/>
      <c r="CC921" s="1439"/>
      <c r="CD921" s="1440" t="s">
        <v>4457</v>
      </c>
    </row>
    <row r="922" spans="1:82" s="19" customFormat="1" ht="21" customHeight="1" x14ac:dyDescent="0.25">
      <c r="A922" s="1350" t="s">
        <v>161</v>
      </c>
      <c r="B922" s="1351" t="s">
        <v>4490</v>
      </c>
      <c r="C922" s="592" t="s">
        <v>4454</v>
      </c>
      <c r="D922" s="205">
        <v>112</v>
      </c>
      <c r="E922" s="100" t="s">
        <v>4560</v>
      </c>
      <c r="F922" s="100" t="s">
        <v>4492</v>
      </c>
      <c r="G922" s="899">
        <v>31</v>
      </c>
      <c r="H922" s="899" t="s">
        <v>0</v>
      </c>
      <c r="I922" s="899">
        <v>80</v>
      </c>
      <c r="J922" s="1302">
        <v>20</v>
      </c>
      <c r="K922" s="103"/>
      <c r="L922" s="1352"/>
      <c r="M922" s="1320"/>
      <c r="N922" s="1320"/>
      <c r="O922" s="1320"/>
      <c r="P922" s="1320"/>
      <c r="Q922" s="1320"/>
      <c r="R922" s="1320"/>
      <c r="S922" s="1320"/>
      <c r="T922" s="1320"/>
      <c r="U922" s="1353"/>
      <c r="V922" s="1320"/>
      <c r="W922" s="1320"/>
      <c r="X922" s="1320"/>
      <c r="Y922" s="1320"/>
      <c r="Z922" s="1320"/>
      <c r="AA922" s="1320"/>
      <c r="AB922" s="1320"/>
      <c r="AC922" s="1320"/>
      <c r="AD922" s="1320"/>
      <c r="AE922" s="1320"/>
      <c r="AF922" s="1320"/>
      <c r="AG922" s="2410"/>
      <c r="AH922" s="2410"/>
      <c r="AI922" s="2411"/>
      <c r="AJ922" s="2412"/>
      <c r="AK922" s="2412"/>
      <c r="AL922" s="2412"/>
      <c r="AM922" s="4075"/>
      <c r="AN922" s="4075"/>
      <c r="AO922" s="2412"/>
      <c r="AP922" s="2412"/>
      <c r="AQ922" s="2412"/>
      <c r="AR922" s="2387"/>
      <c r="AS922" s="2414"/>
      <c r="AT922" s="2412"/>
      <c r="AU922" s="2415"/>
      <c r="AV922" s="2415"/>
      <c r="AW922" s="2416"/>
      <c r="AX922" s="2416"/>
      <c r="AY922" s="2413"/>
      <c r="AZ922" s="2390" t="s">
        <v>4561</v>
      </c>
      <c r="BA922" s="2339" t="s">
        <v>244</v>
      </c>
      <c r="BB922" s="1455" t="s">
        <v>4562</v>
      </c>
      <c r="BC922" s="5132" t="s">
        <v>4506</v>
      </c>
      <c r="BD922" s="2419">
        <v>2017000405</v>
      </c>
      <c r="BE922" s="2420">
        <v>42933</v>
      </c>
      <c r="BF922" s="2341">
        <v>7700000</v>
      </c>
      <c r="BG922" s="5135">
        <v>2017000393</v>
      </c>
      <c r="BH922" s="1455">
        <v>42935</v>
      </c>
      <c r="BI922" s="2391">
        <v>7700000</v>
      </c>
      <c r="BJ922" s="1455">
        <v>42933</v>
      </c>
      <c r="BK922" s="5134">
        <v>43100</v>
      </c>
      <c r="BL922" s="1438">
        <f t="shared" si="123"/>
        <v>0</v>
      </c>
      <c r="BM922" s="1419"/>
      <c r="BN922" s="2231"/>
      <c r="BO922" s="2231"/>
      <c r="BP922" s="2231"/>
      <c r="BQ922" s="2231"/>
      <c r="BR922" s="1439"/>
      <c r="BS922" s="1439"/>
      <c r="BT922" s="1439"/>
      <c r="BU922" s="1439"/>
      <c r="BV922" s="1439"/>
      <c r="BW922" s="1439"/>
      <c r="BX922" s="1439"/>
      <c r="BY922" s="1439"/>
      <c r="BZ922" s="1439"/>
      <c r="CA922" s="1439"/>
      <c r="CB922" s="1439"/>
      <c r="CC922" s="1439"/>
      <c r="CD922" s="1440" t="s">
        <v>4457</v>
      </c>
    </row>
    <row r="923" spans="1:82" s="19" customFormat="1" ht="21" customHeight="1" x14ac:dyDescent="0.25">
      <c r="A923" s="1350" t="s">
        <v>161</v>
      </c>
      <c r="B923" s="1351" t="s">
        <v>4490</v>
      </c>
      <c r="C923" s="592" t="s">
        <v>4454</v>
      </c>
      <c r="D923" s="205">
        <v>112</v>
      </c>
      <c r="E923" s="100" t="s">
        <v>4560</v>
      </c>
      <c r="F923" s="100" t="s">
        <v>4492</v>
      </c>
      <c r="G923" s="899">
        <v>31</v>
      </c>
      <c r="H923" s="899" t="s">
        <v>0</v>
      </c>
      <c r="I923" s="899">
        <v>80</v>
      </c>
      <c r="J923" s="1302">
        <v>20</v>
      </c>
      <c r="K923" s="103"/>
      <c r="L923" s="1352"/>
      <c r="M923" s="1320"/>
      <c r="N923" s="1320"/>
      <c r="O923" s="1320"/>
      <c r="P923" s="1320"/>
      <c r="Q923" s="1320"/>
      <c r="R923" s="1320"/>
      <c r="S923" s="1320"/>
      <c r="T923" s="1320"/>
      <c r="U923" s="1353"/>
      <c r="V923" s="1320"/>
      <c r="W923" s="1320"/>
      <c r="X923" s="1320"/>
      <c r="Y923" s="1320"/>
      <c r="Z923" s="1320"/>
      <c r="AA923" s="1320"/>
      <c r="AB923" s="1320"/>
      <c r="AC923" s="1320"/>
      <c r="AD923" s="1320"/>
      <c r="AE923" s="1320"/>
      <c r="AF923" s="1320"/>
      <c r="AG923" s="2410"/>
      <c r="AH923" s="2410"/>
      <c r="AI923" s="2411"/>
      <c r="AJ923" s="2412"/>
      <c r="AK923" s="2412"/>
      <c r="AL923" s="2412"/>
      <c r="AM923" s="4075"/>
      <c r="AN923" s="4075"/>
      <c r="AO923" s="2412"/>
      <c r="AP923" s="2412"/>
      <c r="AQ923" s="2412"/>
      <c r="AR923" s="2387"/>
      <c r="AS923" s="2414"/>
      <c r="AT923" s="2412"/>
      <c r="AU923" s="2415"/>
      <c r="AV923" s="2415"/>
      <c r="AW923" s="2416"/>
      <c r="AX923" s="2416"/>
      <c r="AY923" s="2413"/>
      <c r="AZ923" s="2390" t="s">
        <v>4563</v>
      </c>
      <c r="BA923" s="2339" t="s">
        <v>244</v>
      </c>
      <c r="BB923" s="1455" t="s">
        <v>4564</v>
      </c>
      <c r="BC923" s="5141" t="s">
        <v>4565</v>
      </c>
      <c r="BD923" s="2419">
        <v>2017000389</v>
      </c>
      <c r="BE923" s="2420">
        <v>42920</v>
      </c>
      <c r="BF923" s="2341">
        <v>20000000</v>
      </c>
      <c r="BG923" s="5135">
        <v>2017000397</v>
      </c>
      <c r="BH923" s="1455">
        <v>42935</v>
      </c>
      <c r="BI923" s="2391">
        <v>20000000</v>
      </c>
      <c r="BJ923" s="1455">
        <v>42935</v>
      </c>
      <c r="BK923" s="5134">
        <v>43100</v>
      </c>
      <c r="BL923" s="1438">
        <v>0</v>
      </c>
      <c r="BM923" s="1419"/>
      <c r="BN923" s="2231"/>
      <c r="BO923" s="2231"/>
      <c r="BP923" s="2231"/>
      <c r="BQ923" s="2231"/>
      <c r="BR923" s="1439"/>
      <c r="BS923" s="1439"/>
      <c r="BT923" s="1439"/>
      <c r="BU923" s="1439"/>
      <c r="BV923" s="1439"/>
      <c r="BW923" s="1439"/>
      <c r="BX923" s="1439"/>
      <c r="BY923" s="1439"/>
      <c r="BZ923" s="1439"/>
      <c r="CA923" s="1439"/>
      <c r="CB923" s="1439"/>
      <c r="CC923" s="1439"/>
      <c r="CD923" s="1440" t="s">
        <v>4457</v>
      </c>
    </row>
    <row r="924" spans="1:82" s="19" customFormat="1" ht="21" customHeight="1" x14ac:dyDescent="0.25">
      <c r="A924" s="1350" t="s">
        <v>161</v>
      </c>
      <c r="B924" s="1351" t="s">
        <v>4490</v>
      </c>
      <c r="C924" s="592" t="s">
        <v>4454</v>
      </c>
      <c r="D924" s="205">
        <v>112</v>
      </c>
      <c r="E924" s="100" t="s">
        <v>4560</v>
      </c>
      <c r="F924" s="100" t="s">
        <v>4492</v>
      </c>
      <c r="G924" s="899">
        <v>31</v>
      </c>
      <c r="H924" s="899" t="s">
        <v>0</v>
      </c>
      <c r="I924" s="899">
        <v>80</v>
      </c>
      <c r="J924" s="1302">
        <v>20</v>
      </c>
      <c r="K924" s="103"/>
      <c r="L924" s="1352"/>
      <c r="M924" s="1320"/>
      <c r="N924" s="1320"/>
      <c r="O924" s="1320"/>
      <c r="P924" s="1320"/>
      <c r="Q924" s="1320"/>
      <c r="R924" s="1320"/>
      <c r="S924" s="1320"/>
      <c r="T924" s="1320"/>
      <c r="U924" s="1353"/>
      <c r="V924" s="1320"/>
      <c r="W924" s="1320"/>
      <c r="X924" s="1320"/>
      <c r="Y924" s="1320"/>
      <c r="Z924" s="1320"/>
      <c r="AA924" s="1320"/>
      <c r="AB924" s="1320"/>
      <c r="AC924" s="1320"/>
      <c r="AD924" s="1320"/>
      <c r="AE924" s="1320"/>
      <c r="AF924" s="1320"/>
      <c r="AG924" s="2410"/>
      <c r="AH924" s="2410"/>
      <c r="AI924" s="2411"/>
      <c r="AJ924" s="2412"/>
      <c r="AK924" s="2412"/>
      <c r="AL924" s="2412"/>
      <c r="AM924" s="4075"/>
      <c r="AN924" s="4075"/>
      <c r="AO924" s="2412"/>
      <c r="AP924" s="2412"/>
      <c r="AQ924" s="2412"/>
      <c r="AR924" s="2387"/>
      <c r="AS924" s="2414"/>
      <c r="AT924" s="2412"/>
      <c r="AU924" s="2415"/>
      <c r="AV924" s="2415"/>
      <c r="AW924" s="2416"/>
      <c r="AX924" s="2416"/>
      <c r="AY924" s="2413"/>
      <c r="AZ924" s="2390" t="s">
        <v>4566</v>
      </c>
      <c r="BA924" s="2339" t="s">
        <v>4022</v>
      </c>
      <c r="BB924" s="1455" t="s">
        <v>4567</v>
      </c>
      <c r="BC924" s="5141" t="s">
        <v>4568</v>
      </c>
      <c r="BD924" s="2419">
        <v>201700043</v>
      </c>
      <c r="BE924" s="2420">
        <v>42950</v>
      </c>
      <c r="BF924" s="2341">
        <v>45000000</v>
      </c>
      <c r="BG924" s="5135">
        <v>2017000454</v>
      </c>
      <c r="BH924" s="1455">
        <v>42965</v>
      </c>
      <c r="BI924" s="2391">
        <v>45000000</v>
      </c>
      <c r="BJ924" s="1455">
        <v>42965</v>
      </c>
      <c r="BK924" s="5134">
        <v>43100</v>
      </c>
      <c r="BL924" s="1438">
        <v>0</v>
      </c>
      <c r="BM924" s="1419"/>
      <c r="BN924" s="2231"/>
      <c r="BO924" s="2231"/>
      <c r="BP924" s="2231"/>
      <c r="BQ924" s="2231"/>
      <c r="BR924" s="1439"/>
      <c r="BS924" s="1439"/>
      <c r="BT924" s="1439"/>
      <c r="BU924" s="1439"/>
      <c r="BV924" s="1439"/>
      <c r="BW924" s="1439"/>
      <c r="BX924" s="1439"/>
      <c r="BY924" s="1439"/>
      <c r="BZ924" s="1439"/>
      <c r="CA924" s="1439"/>
      <c r="CB924" s="1439"/>
      <c r="CC924" s="1439"/>
      <c r="CD924" s="1440" t="s">
        <v>4457</v>
      </c>
    </row>
    <row r="925" spans="1:82" s="19" customFormat="1" ht="21" customHeight="1" x14ac:dyDescent="0.25">
      <c r="A925" s="1350" t="s">
        <v>161</v>
      </c>
      <c r="B925" s="1351" t="s">
        <v>4490</v>
      </c>
      <c r="C925" s="592" t="s">
        <v>4454</v>
      </c>
      <c r="D925" s="205">
        <v>112</v>
      </c>
      <c r="E925" s="100" t="s">
        <v>4560</v>
      </c>
      <c r="F925" s="100" t="s">
        <v>4492</v>
      </c>
      <c r="G925" s="899">
        <v>31</v>
      </c>
      <c r="H925" s="899" t="s">
        <v>0</v>
      </c>
      <c r="I925" s="899">
        <v>80</v>
      </c>
      <c r="J925" s="1302">
        <v>20</v>
      </c>
      <c r="K925" s="103"/>
      <c r="L925" s="1352"/>
      <c r="M925" s="1320"/>
      <c r="N925" s="1320"/>
      <c r="O925" s="1320"/>
      <c r="P925" s="1320"/>
      <c r="Q925" s="1320"/>
      <c r="R925" s="1320"/>
      <c r="S925" s="1320"/>
      <c r="T925" s="1320"/>
      <c r="U925" s="1353"/>
      <c r="V925" s="1320"/>
      <c r="W925" s="1320"/>
      <c r="X925" s="1320"/>
      <c r="Y925" s="1320"/>
      <c r="Z925" s="1320"/>
      <c r="AA925" s="1320"/>
      <c r="AB925" s="1320"/>
      <c r="AC925" s="1320"/>
      <c r="AD925" s="1320"/>
      <c r="AE925" s="1320"/>
      <c r="AF925" s="1320"/>
      <c r="AG925" s="2410"/>
      <c r="AH925" s="2410"/>
      <c r="AI925" s="2411"/>
      <c r="AJ925" s="2412"/>
      <c r="AK925" s="2412"/>
      <c r="AL925" s="2412"/>
      <c r="AM925" s="4075"/>
      <c r="AN925" s="4075"/>
      <c r="AO925" s="2412"/>
      <c r="AP925" s="2412"/>
      <c r="AQ925" s="2412"/>
      <c r="AR925" s="2387"/>
      <c r="AS925" s="2414"/>
      <c r="AT925" s="2412"/>
      <c r="AU925" s="2415"/>
      <c r="AV925" s="2415"/>
      <c r="AW925" s="2416"/>
      <c r="AX925" s="2416"/>
      <c r="AY925" s="2413"/>
      <c r="AZ925" s="2390" t="s">
        <v>4569</v>
      </c>
      <c r="BA925" s="2339" t="s">
        <v>4022</v>
      </c>
      <c r="BB925" s="1455" t="s">
        <v>4570</v>
      </c>
      <c r="BC925" s="5141" t="s">
        <v>4571</v>
      </c>
      <c r="BD925" s="2419">
        <v>2017000442</v>
      </c>
      <c r="BE925" s="2420">
        <v>42950</v>
      </c>
      <c r="BF925" s="2341">
        <v>32043500</v>
      </c>
      <c r="BG925" s="5135">
        <v>2017000468</v>
      </c>
      <c r="BH925" s="1455">
        <v>42976</v>
      </c>
      <c r="BI925" s="2391">
        <v>32043500</v>
      </c>
      <c r="BJ925" s="1455">
        <v>42976</v>
      </c>
      <c r="BK925" s="5134">
        <v>43100</v>
      </c>
      <c r="BL925" s="1438">
        <v>0</v>
      </c>
      <c r="BM925" s="1419"/>
      <c r="BN925" s="2231"/>
      <c r="BO925" s="2231"/>
      <c r="BP925" s="2231"/>
      <c r="BQ925" s="2231"/>
      <c r="BR925" s="1439"/>
      <c r="BS925" s="1439"/>
      <c r="BT925" s="1439"/>
      <c r="BU925" s="1439"/>
      <c r="BV925" s="1439"/>
      <c r="BW925" s="1439"/>
      <c r="BX925" s="1439"/>
      <c r="BY925" s="1439"/>
      <c r="BZ925" s="1439"/>
      <c r="CA925" s="1439"/>
      <c r="CB925" s="1439"/>
      <c r="CC925" s="1439"/>
      <c r="CD925" s="1440" t="s">
        <v>4457</v>
      </c>
    </row>
    <row r="926" spans="1:82" s="19" customFormat="1" ht="21" customHeight="1" x14ac:dyDescent="0.25">
      <c r="A926" s="1350" t="s">
        <v>161</v>
      </c>
      <c r="B926" s="1351" t="s">
        <v>4490</v>
      </c>
      <c r="C926" s="592" t="s">
        <v>4454</v>
      </c>
      <c r="D926" s="205">
        <v>112</v>
      </c>
      <c r="E926" s="100" t="s">
        <v>4560</v>
      </c>
      <c r="F926" s="100" t="s">
        <v>4492</v>
      </c>
      <c r="G926" s="899">
        <v>31</v>
      </c>
      <c r="H926" s="899" t="s">
        <v>0</v>
      </c>
      <c r="I926" s="899">
        <v>80</v>
      </c>
      <c r="J926" s="1302">
        <v>20</v>
      </c>
      <c r="K926" s="103"/>
      <c r="L926" s="1352"/>
      <c r="M926" s="1320"/>
      <c r="N926" s="1320"/>
      <c r="O926" s="1320"/>
      <c r="P926" s="1320"/>
      <c r="Q926" s="1320"/>
      <c r="R926" s="1320"/>
      <c r="S926" s="1320"/>
      <c r="T926" s="1320"/>
      <c r="U926" s="1353"/>
      <c r="V926" s="1320"/>
      <c r="W926" s="1320"/>
      <c r="X926" s="1320"/>
      <c r="Y926" s="1320"/>
      <c r="Z926" s="1320"/>
      <c r="AA926" s="1320"/>
      <c r="AB926" s="1320"/>
      <c r="AC926" s="1320"/>
      <c r="AD926" s="1320"/>
      <c r="AE926" s="1320"/>
      <c r="AF926" s="1320"/>
      <c r="AG926" s="2410"/>
      <c r="AH926" s="2410"/>
      <c r="AI926" s="2411"/>
      <c r="AJ926" s="2412"/>
      <c r="AK926" s="2412"/>
      <c r="AL926" s="2412"/>
      <c r="AM926" s="4075"/>
      <c r="AN926" s="4075"/>
      <c r="AO926" s="2412"/>
      <c r="AP926" s="2412"/>
      <c r="AQ926" s="2412"/>
      <c r="AR926" s="2387"/>
      <c r="AS926" s="2414"/>
      <c r="AT926" s="2412"/>
      <c r="AU926" s="2415"/>
      <c r="AV926" s="2415"/>
      <c r="AW926" s="2416"/>
      <c r="AX926" s="2416"/>
      <c r="AY926" s="2413"/>
      <c r="AZ926" s="2390" t="s">
        <v>4572</v>
      </c>
      <c r="BA926" s="2339" t="s">
        <v>244</v>
      </c>
      <c r="BB926" s="1455" t="s">
        <v>4573</v>
      </c>
      <c r="BC926" s="5141" t="s">
        <v>4574</v>
      </c>
      <c r="BD926" s="2419">
        <v>2017000457</v>
      </c>
      <c r="BE926" s="2420">
        <v>42956</v>
      </c>
      <c r="BF926" s="2341">
        <v>5800000</v>
      </c>
      <c r="BG926" s="5135">
        <v>2017000469</v>
      </c>
      <c r="BH926" s="1455">
        <v>42976</v>
      </c>
      <c r="BI926" s="2391">
        <v>5800000</v>
      </c>
      <c r="BJ926" s="1455">
        <v>42976</v>
      </c>
      <c r="BK926" s="5134">
        <v>43037</v>
      </c>
      <c r="BL926" s="1438">
        <v>0</v>
      </c>
      <c r="BM926" s="1419"/>
      <c r="BN926" s="2231"/>
      <c r="BO926" s="2231"/>
      <c r="BP926" s="2231"/>
      <c r="BQ926" s="2231"/>
      <c r="BR926" s="1439"/>
      <c r="BS926" s="1439"/>
      <c r="BT926" s="1439"/>
      <c r="BU926" s="1439"/>
      <c r="BV926" s="1439"/>
      <c r="BW926" s="1439"/>
      <c r="BX926" s="1439"/>
      <c r="BY926" s="1439"/>
      <c r="BZ926" s="1439"/>
      <c r="CA926" s="1439"/>
      <c r="CB926" s="1439"/>
      <c r="CC926" s="1439"/>
      <c r="CD926" s="1440" t="s">
        <v>4457</v>
      </c>
    </row>
    <row r="927" spans="1:82" s="19" customFormat="1" ht="21" customHeight="1" x14ac:dyDescent="0.25">
      <c r="A927" s="1350" t="s">
        <v>161</v>
      </c>
      <c r="B927" s="1351" t="s">
        <v>4490</v>
      </c>
      <c r="C927" s="592" t="s">
        <v>4454</v>
      </c>
      <c r="D927" s="205">
        <v>112</v>
      </c>
      <c r="E927" s="100" t="s">
        <v>4560</v>
      </c>
      <c r="F927" s="100" t="s">
        <v>4492</v>
      </c>
      <c r="G927" s="899">
        <v>31</v>
      </c>
      <c r="H927" s="899" t="s">
        <v>0</v>
      </c>
      <c r="I927" s="899">
        <v>80</v>
      </c>
      <c r="J927" s="1302">
        <v>20</v>
      </c>
      <c r="K927" s="103"/>
      <c r="L927" s="1352"/>
      <c r="M927" s="1320"/>
      <c r="N927" s="1320"/>
      <c r="O927" s="1320"/>
      <c r="P927" s="1320"/>
      <c r="Q927" s="1320"/>
      <c r="R927" s="1320"/>
      <c r="S927" s="1320"/>
      <c r="T927" s="1320"/>
      <c r="U927" s="1353"/>
      <c r="V927" s="1320"/>
      <c r="W927" s="1320"/>
      <c r="X927" s="1320"/>
      <c r="Y927" s="1320"/>
      <c r="Z927" s="1320"/>
      <c r="AA927" s="1320"/>
      <c r="AB927" s="1320"/>
      <c r="AC927" s="1320"/>
      <c r="AD927" s="1320"/>
      <c r="AE927" s="1320"/>
      <c r="AF927" s="1320"/>
      <c r="AG927" s="2410"/>
      <c r="AH927" s="2410"/>
      <c r="AI927" s="2411"/>
      <c r="AJ927" s="2412"/>
      <c r="AK927" s="2412"/>
      <c r="AL927" s="2412"/>
      <c r="AM927" s="4075"/>
      <c r="AN927" s="4075"/>
      <c r="AO927" s="2412"/>
      <c r="AP927" s="2412"/>
      <c r="AQ927" s="2412"/>
      <c r="AR927" s="2387"/>
      <c r="AS927" s="2414"/>
      <c r="AT927" s="2412"/>
      <c r="AU927" s="2415"/>
      <c r="AV927" s="2415"/>
      <c r="AW927" s="2416"/>
      <c r="AX927" s="2416"/>
      <c r="AY927" s="2413"/>
      <c r="AZ927" s="2390" t="s">
        <v>4575</v>
      </c>
      <c r="BA927" s="2339" t="s">
        <v>4576</v>
      </c>
      <c r="BB927" s="1455" t="s">
        <v>4577</v>
      </c>
      <c r="BC927" s="5141" t="s">
        <v>4578</v>
      </c>
      <c r="BD927" s="2419">
        <v>2017000508</v>
      </c>
      <c r="BE927" s="2420">
        <v>42986</v>
      </c>
      <c r="BF927" s="2421" t="s">
        <v>4579</v>
      </c>
      <c r="BG927" s="5135">
        <v>2017000526</v>
      </c>
      <c r="BH927" s="1455">
        <v>43007</v>
      </c>
      <c r="BI927" s="2391" t="s">
        <v>4579</v>
      </c>
      <c r="BJ927" s="1455">
        <v>42976</v>
      </c>
      <c r="BK927" s="5134">
        <v>43100</v>
      </c>
      <c r="BL927" s="1438">
        <v>0</v>
      </c>
      <c r="BM927" s="1419"/>
      <c r="BN927" s="2231"/>
      <c r="BO927" s="2231"/>
      <c r="BP927" s="2231"/>
      <c r="BQ927" s="2231"/>
      <c r="BR927" s="1439"/>
      <c r="BS927" s="1439"/>
      <c r="BT927" s="1439"/>
      <c r="BU927" s="1439"/>
      <c r="BV927" s="1439"/>
      <c r="BW927" s="1439"/>
      <c r="BX927" s="1439"/>
      <c r="BY927" s="1439"/>
      <c r="BZ927" s="1439"/>
      <c r="CA927" s="1439"/>
      <c r="CB927" s="1439"/>
      <c r="CC927" s="1439"/>
      <c r="CD927" s="1440" t="s">
        <v>4457</v>
      </c>
    </row>
    <row r="928" spans="1:82" s="19" customFormat="1" ht="21" customHeight="1" x14ac:dyDescent="0.25">
      <c r="A928" s="1350" t="s">
        <v>161</v>
      </c>
      <c r="B928" s="1351" t="s">
        <v>4490</v>
      </c>
      <c r="C928" s="592" t="s">
        <v>4454</v>
      </c>
      <c r="D928" s="205">
        <v>112</v>
      </c>
      <c r="E928" s="100" t="s">
        <v>4560</v>
      </c>
      <c r="F928" s="100" t="s">
        <v>4492</v>
      </c>
      <c r="G928" s="899">
        <v>31</v>
      </c>
      <c r="H928" s="899" t="s">
        <v>0</v>
      </c>
      <c r="I928" s="899">
        <v>80</v>
      </c>
      <c r="J928" s="1302">
        <v>20</v>
      </c>
      <c r="K928" s="103"/>
      <c r="L928" s="1352"/>
      <c r="M928" s="1320"/>
      <c r="N928" s="1320"/>
      <c r="O928" s="1320"/>
      <c r="P928" s="1320"/>
      <c r="Q928" s="1320"/>
      <c r="R928" s="1320"/>
      <c r="S928" s="1320"/>
      <c r="T928" s="1320"/>
      <c r="U928" s="1353"/>
      <c r="V928" s="1320"/>
      <c r="W928" s="1320"/>
      <c r="X928" s="1320"/>
      <c r="Y928" s="1320"/>
      <c r="Z928" s="1320"/>
      <c r="AA928" s="1320"/>
      <c r="AB928" s="1320"/>
      <c r="AC928" s="1320"/>
      <c r="AD928" s="1320"/>
      <c r="AE928" s="1320"/>
      <c r="AF928" s="1320"/>
      <c r="AG928" s="2410"/>
      <c r="AH928" s="2410"/>
      <c r="AI928" s="2411"/>
      <c r="AJ928" s="2412"/>
      <c r="AK928" s="2412"/>
      <c r="AL928" s="2412"/>
      <c r="AM928" s="4075"/>
      <c r="AN928" s="4075"/>
      <c r="AO928" s="2412"/>
      <c r="AP928" s="2412"/>
      <c r="AQ928" s="2412"/>
      <c r="AR928" s="2387"/>
      <c r="AS928" s="2414"/>
      <c r="AT928" s="2412"/>
      <c r="AU928" s="2415"/>
      <c r="AV928" s="2415"/>
      <c r="AW928" s="2416"/>
      <c r="AX928" s="2416"/>
      <c r="AY928" s="2413"/>
      <c r="AZ928" s="2390" t="s">
        <v>4580</v>
      </c>
      <c r="BA928" s="2339" t="s">
        <v>4576</v>
      </c>
      <c r="BB928" s="1455" t="s">
        <v>1287</v>
      </c>
      <c r="BC928" s="5141" t="s">
        <v>4581</v>
      </c>
      <c r="BD928" s="2419">
        <v>2017000506</v>
      </c>
      <c r="BE928" s="2420">
        <v>42986</v>
      </c>
      <c r="BF928" s="2421" t="s">
        <v>4582</v>
      </c>
      <c r="BG928" s="5135">
        <v>2017000549</v>
      </c>
      <c r="BH928" s="1455">
        <v>43021</v>
      </c>
      <c r="BI928" s="2391" t="s">
        <v>4582</v>
      </c>
      <c r="BJ928" s="1455">
        <v>43021</v>
      </c>
      <c r="BK928" s="5134">
        <v>43100</v>
      </c>
      <c r="BL928" s="1438">
        <v>0</v>
      </c>
      <c r="BM928" s="1419"/>
      <c r="BN928" s="2231"/>
      <c r="BO928" s="2231"/>
      <c r="BP928" s="2231"/>
      <c r="BQ928" s="2231"/>
      <c r="BR928" s="1439"/>
      <c r="BS928" s="1439"/>
      <c r="BT928" s="1439"/>
      <c r="BU928" s="1439"/>
      <c r="BV928" s="1439"/>
      <c r="BW928" s="1439"/>
      <c r="BX928" s="1439"/>
      <c r="BY928" s="1439"/>
      <c r="BZ928" s="1439"/>
      <c r="CA928" s="1439"/>
      <c r="CB928" s="1439"/>
      <c r="CC928" s="1439"/>
      <c r="CD928" s="1440" t="s">
        <v>4457</v>
      </c>
    </row>
    <row r="929" spans="1:82" s="19" customFormat="1" ht="21" customHeight="1" x14ac:dyDescent="0.25">
      <c r="A929" s="1350" t="s">
        <v>161</v>
      </c>
      <c r="B929" s="1351" t="s">
        <v>4490</v>
      </c>
      <c r="C929" s="592" t="s">
        <v>4454</v>
      </c>
      <c r="D929" s="205">
        <v>112</v>
      </c>
      <c r="E929" s="100" t="s">
        <v>4560</v>
      </c>
      <c r="F929" s="100" t="s">
        <v>4492</v>
      </c>
      <c r="G929" s="899">
        <v>31</v>
      </c>
      <c r="H929" s="899" t="s">
        <v>0</v>
      </c>
      <c r="I929" s="899">
        <v>80</v>
      </c>
      <c r="J929" s="1302">
        <v>20</v>
      </c>
      <c r="K929" s="103"/>
      <c r="L929" s="1352"/>
      <c r="M929" s="1320"/>
      <c r="N929" s="1320"/>
      <c r="O929" s="1320"/>
      <c r="P929" s="1320"/>
      <c r="Q929" s="1320"/>
      <c r="R929" s="1320"/>
      <c r="S929" s="1320"/>
      <c r="T929" s="1320"/>
      <c r="U929" s="1353"/>
      <c r="V929" s="1320"/>
      <c r="W929" s="1320"/>
      <c r="X929" s="1320"/>
      <c r="Y929" s="1320"/>
      <c r="Z929" s="1320"/>
      <c r="AA929" s="1320"/>
      <c r="AB929" s="1320"/>
      <c r="AC929" s="1320"/>
      <c r="AD929" s="1320"/>
      <c r="AE929" s="1320"/>
      <c r="AF929" s="1320"/>
      <c r="AG929" s="2410"/>
      <c r="AH929" s="2410"/>
      <c r="AI929" s="2411"/>
      <c r="AJ929" s="2412"/>
      <c r="AK929" s="2412"/>
      <c r="AL929" s="2412"/>
      <c r="AM929" s="4075"/>
      <c r="AN929" s="4075"/>
      <c r="AO929" s="2412"/>
      <c r="AP929" s="2412"/>
      <c r="AQ929" s="2412"/>
      <c r="AR929" s="2387"/>
      <c r="AS929" s="2414"/>
      <c r="AT929" s="2412"/>
      <c r="AU929" s="2415"/>
      <c r="AV929" s="2415"/>
      <c r="AW929" s="2416"/>
      <c r="AX929" s="2416"/>
      <c r="AY929" s="2413"/>
      <c r="AZ929" s="2390" t="s">
        <v>4583</v>
      </c>
      <c r="BA929" s="2339" t="s">
        <v>4576</v>
      </c>
      <c r="BB929" s="1455" t="s">
        <v>4584</v>
      </c>
      <c r="BC929" s="5141" t="s">
        <v>4585</v>
      </c>
      <c r="BD929" s="2419">
        <v>2017000507</v>
      </c>
      <c r="BE929" s="2420">
        <v>42986</v>
      </c>
      <c r="BF929" s="2421" t="s">
        <v>4586</v>
      </c>
      <c r="BG929" s="5135">
        <v>2017000531</v>
      </c>
      <c r="BH929" s="1455">
        <v>43007</v>
      </c>
      <c r="BI929" s="2391" t="s">
        <v>4586</v>
      </c>
      <c r="BJ929" s="1455">
        <v>43007</v>
      </c>
      <c r="BK929" s="5134">
        <v>43098</v>
      </c>
      <c r="BL929" s="1438">
        <v>0</v>
      </c>
      <c r="BM929" s="1419"/>
      <c r="BN929" s="2231"/>
      <c r="BO929" s="2231"/>
      <c r="BP929" s="2231"/>
      <c r="BQ929" s="2231"/>
      <c r="BR929" s="1439"/>
      <c r="BS929" s="1439"/>
      <c r="BT929" s="1439"/>
      <c r="BU929" s="1439"/>
      <c r="BV929" s="1439"/>
      <c r="BW929" s="1439"/>
      <c r="BX929" s="1439"/>
      <c r="BY929" s="1439"/>
      <c r="BZ929" s="1439"/>
      <c r="CA929" s="1439"/>
      <c r="CB929" s="1439"/>
      <c r="CC929" s="1439"/>
      <c r="CD929" s="1440" t="s">
        <v>4457</v>
      </c>
    </row>
    <row r="930" spans="1:82" s="19" customFormat="1" ht="21" customHeight="1" x14ac:dyDescent="0.25">
      <c r="A930" s="1350" t="s">
        <v>161</v>
      </c>
      <c r="B930" s="1351" t="s">
        <v>4490</v>
      </c>
      <c r="C930" s="592" t="s">
        <v>4454</v>
      </c>
      <c r="D930" s="205">
        <v>112</v>
      </c>
      <c r="E930" s="100" t="s">
        <v>4560</v>
      </c>
      <c r="F930" s="100" t="s">
        <v>4492</v>
      </c>
      <c r="G930" s="899">
        <v>31</v>
      </c>
      <c r="H930" s="899" t="s">
        <v>0</v>
      </c>
      <c r="I930" s="899">
        <v>80</v>
      </c>
      <c r="J930" s="1302">
        <v>20</v>
      </c>
      <c r="K930" s="103"/>
      <c r="L930" s="1352"/>
      <c r="M930" s="1320"/>
      <c r="N930" s="1320"/>
      <c r="O930" s="1320"/>
      <c r="P930" s="1320"/>
      <c r="Q930" s="1320"/>
      <c r="R930" s="1320"/>
      <c r="S930" s="1320"/>
      <c r="T930" s="1320"/>
      <c r="U930" s="1353"/>
      <c r="V930" s="1320"/>
      <c r="W930" s="1320"/>
      <c r="X930" s="1320"/>
      <c r="Y930" s="1320"/>
      <c r="Z930" s="1320"/>
      <c r="AA930" s="1320"/>
      <c r="AB930" s="1320"/>
      <c r="AC930" s="1320"/>
      <c r="AD930" s="1320"/>
      <c r="AE930" s="1320"/>
      <c r="AF930" s="1320"/>
      <c r="AG930" s="2410"/>
      <c r="AH930" s="2410"/>
      <c r="AI930" s="2411"/>
      <c r="AJ930" s="2412"/>
      <c r="AK930" s="2412"/>
      <c r="AL930" s="2412"/>
      <c r="AM930" s="4075"/>
      <c r="AN930" s="4075"/>
      <c r="AO930" s="2412"/>
      <c r="AP930" s="2412"/>
      <c r="AQ930" s="2412"/>
      <c r="AR930" s="2387"/>
      <c r="AS930" s="2414"/>
      <c r="AT930" s="2412"/>
      <c r="AU930" s="2415"/>
      <c r="AV930" s="2415"/>
      <c r="AW930" s="2416"/>
      <c r="AX930" s="2416"/>
      <c r="AY930" s="2413"/>
      <c r="AZ930" s="2390" t="s">
        <v>4587</v>
      </c>
      <c r="BA930" s="2339" t="s">
        <v>4588</v>
      </c>
      <c r="BB930" s="1455" t="s">
        <v>4589</v>
      </c>
      <c r="BC930" s="5141" t="s">
        <v>4590</v>
      </c>
      <c r="BD930" s="2419">
        <v>2017000505</v>
      </c>
      <c r="BE930" s="2420">
        <v>42986</v>
      </c>
      <c r="BF930" s="2421" t="s">
        <v>4591</v>
      </c>
      <c r="BG930" s="5135">
        <v>2017000529</v>
      </c>
      <c r="BH930" s="1455">
        <v>43007</v>
      </c>
      <c r="BI930" s="2391" t="s">
        <v>4591</v>
      </c>
      <c r="BJ930" s="1455">
        <v>43007</v>
      </c>
      <c r="BK930" s="5134">
        <v>43098</v>
      </c>
      <c r="BL930" s="1438">
        <v>0</v>
      </c>
      <c r="BM930" s="1419"/>
      <c r="BN930" s="2231"/>
      <c r="BO930" s="2231"/>
      <c r="BP930" s="2231"/>
      <c r="BQ930" s="2231"/>
      <c r="BR930" s="1439"/>
      <c r="BS930" s="1439"/>
      <c r="BT930" s="1439"/>
      <c r="BU930" s="1439"/>
      <c r="BV930" s="1439"/>
      <c r="BW930" s="1439"/>
      <c r="BX930" s="1439"/>
      <c r="BY930" s="1439"/>
      <c r="BZ930" s="1439"/>
      <c r="CA930" s="1439"/>
      <c r="CB930" s="1439"/>
      <c r="CC930" s="1439"/>
      <c r="CD930" s="1440" t="s">
        <v>4457</v>
      </c>
    </row>
    <row r="931" spans="1:82" s="19" customFormat="1" ht="21" customHeight="1" x14ac:dyDescent="0.25">
      <c r="A931" s="1350" t="s">
        <v>161</v>
      </c>
      <c r="B931" s="1351" t="s">
        <v>4490</v>
      </c>
      <c r="C931" s="592" t="s">
        <v>4454</v>
      </c>
      <c r="D931" s="205">
        <v>112</v>
      </c>
      <c r="E931" s="100" t="s">
        <v>4560</v>
      </c>
      <c r="F931" s="100" t="s">
        <v>4492</v>
      </c>
      <c r="G931" s="899">
        <v>31</v>
      </c>
      <c r="H931" s="899" t="s">
        <v>0</v>
      </c>
      <c r="I931" s="899">
        <v>80</v>
      </c>
      <c r="J931" s="1302">
        <v>20</v>
      </c>
      <c r="K931" s="103"/>
      <c r="L931" s="1352"/>
      <c r="M931" s="1320"/>
      <c r="N931" s="1320"/>
      <c r="O931" s="1320"/>
      <c r="P931" s="1320"/>
      <c r="Q931" s="1320"/>
      <c r="R931" s="1320"/>
      <c r="S931" s="1320"/>
      <c r="T931" s="1320"/>
      <c r="U931" s="1353"/>
      <c r="V931" s="1320"/>
      <c r="W931" s="1320"/>
      <c r="X931" s="1320"/>
      <c r="Y931" s="1320"/>
      <c r="Z931" s="1320"/>
      <c r="AA931" s="1320"/>
      <c r="AB931" s="1320"/>
      <c r="AC931" s="1320"/>
      <c r="AD931" s="1320"/>
      <c r="AE931" s="1320"/>
      <c r="AF931" s="1320"/>
      <c r="AG931" s="2410"/>
      <c r="AH931" s="2410"/>
      <c r="AI931" s="2411"/>
      <c r="AJ931" s="2412"/>
      <c r="AK931" s="2412"/>
      <c r="AL931" s="2412"/>
      <c r="AM931" s="4075"/>
      <c r="AN931" s="4075"/>
      <c r="AO931" s="2412"/>
      <c r="AP931" s="2412"/>
      <c r="AQ931" s="2412"/>
      <c r="AR931" s="2387"/>
      <c r="AS931" s="2414"/>
      <c r="AT931" s="2412"/>
      <c r="AU931" s="2415"/>
      <c r="AV931" s="2415"/>
      <c r="AW931" s="2416"/>
      <c r="AX931" s="2416"/>
      <c r="AY931" s="2413"/>
      <c r="AZ931" s="2390" t="s">
        <v>4592</v>
      </c>
      <c r="BA931" s="2339" t="s">
        <v>4588</v>
      </c>
      <c r="BB931" s="1455" t="s">
        <v>4593</v>
      </c>
      <c r="BC931" s="5141" t="s">
        <v>4594</v>
      </c>
      <c r="BD931" s="2419">
        <v>2017000504</v>
      </c>
      <c r="BE931" s="2420">
        <v>42986</v>
      </c>
      <c r="BF931" s="2421" t="s">
        <v>4595</v>
      </c>
      <c r="BG931" s="5135">
        <v>2017000525</v>
      </c>
      <c r="BH931" s="1455">
        <v>43007</v>
      </c>
      <c r="BI931" s="2391" t="s">
        <v>4595</v>
      </c>
      <c r="BJ931" s="1455">
        <v>43007</v>
      </c>
      <c r="BK931" s="5134">
        <v>43100</v>
      </c>
      <c r="BL931" s="1438">
        <v>0</v>
      </c>
      <c r="BM931" s="1419"/>
      <c r="BN931" s="2231"/>
      <c r="BO931" s="2231"/>
      <c r="BP931" s="2231"/>
      <c r="BQ931" s="2231"/>
      <c r="BR931" s="1439"/>
      <c r="BS931" s="1439"/>
      <c r="BT931" s="1439"/>
      <c r="BU931" s="1439"/>
      <c r="BV931" s="1439"/>
      <c r="BW931" s="1439"/>
      <c r="BX931" s="1439"/>
      <c r="BY931" s="1439"/>
      <c r="BZ931" s="1439"/>
      <c r="CA931" s="1439"/>
      <c r="CB931" s="1439"/>
      <c r="CC931" s="1439"/>
      <c r="CD931" s="1440" t="s">
        <v>4457</v>
      </c>
    </row>
    <row r="932" spans="1:82" s="19" customFormat="1" ht="21" customHeight="1" x14ac:dyDescent="0.25">
      <c r="A932" s="1350" t="s">
        <v>161</v>
      </c>
      <c r="B932" s="1351" t="s">
        <v>4490</v>
      </c>
      <c r="C932" s="592" t="s">
        <v>4454</v>
      </c>
      <c r="D932" s="205">
        <v>112</v>
      </c>
      <c r="E932" s="100" t="s">
        <v>4560</v>
      </c>
      <c r="F932" s="100" t="s">
        <v>4492</v>
      </c>
      <c r="G932" s="899">
        <v>31</v>
      </c>
      <c r="H932" s="899" t="s">
        <v>0</v>
      </c>
      <c r="I932" s="899">
        <v>80</v>
      </c>
      <c r="J932" s="1302">
        <v>20</v>
      </c>
      <c r="K932" s="103"/>
      <c r="L932" s="1352"/>
      <c r="M932" s="1320"/>
      <c r="N932" s="1320"/>
      <c r="O932" s="1320"/>
      <c r="P932" s="1320"/>
      <c r="Q932" s="1320"/>
      <c r="R932" s="1320"/>
      <c r="S932" s="1320"/>
      <c r="T932" s="1320"/>
      <c r="U932" s="1353"/>
      <c r="V932" s="1320"/>
      <c r="W932" s="1320"/>
      <c r="X932" s="1320"/>
      <c r="Y932" s="1320"/>
      <c r="Z932" s="1320"/>
      <c r="AA932" s="1320"/>
      <c r="AB932" s="1320"/>
      <c r="AC932" s="1320"/>
      <c r="AD932" s="1320"/>
      <c r="AE932" s="1320"/>
      <c r="AF932" s="1320"/>
      <c r="AG932" s="2410"/>
      <c r="AH932" s="2410"/>
      <c r="AI932" s="2411"/>
      <c r="AJ932" s="2412"/>
      <c r="AK932" s="2412"/>
      <c r="AL932" s="2412"/>
      <c r="AM932" s="4075"/>
      <c r="AN932" s="4075"/>
      <c r="AO932" s="2412"/>
      <c r="AP932" s="2412"/>
      <c r="AQ932" s="2412"/>
      <c r="AR932" s="2387"/>
      <c r="AS932" s="2414"/>
      <c r="AT932" s="2412"/>
      <c r="AU932" s="2415"/>
      <c r="AV932" s="2415"/>
      <c r="AW932" s="2416"/>
      <c r="AX932" s="2416"/>
      <c r="AY932" s="2413"/>
      <c r="AZ932" s="2390" t="s">
        <v>4569</v>
      </c>
      <c r="BA932" s="2339" t="s">
        <v>4022</v>
      </c>
      <c r="BB932" s="1455" t="s">
        <v>4570</v>
      </c>
      <c r="BC932" s="5141" t="s">
        <v>4571</v>
      </c>
      <c r="BD932" s="2419">
        <v>2017000442</v>
      </c>
      <c r="BE932" s="2420">
        <v>43008</v>
      </c>
      <c r="BF932" s="2421">
        <v>8481800</v>
      </c>
      <c r="BG932" s="5135">
        <v>2017000468</v>
      </c>
      <c r="BH932" s="1455">
        <v>42976</v>
      </c>
      <c r="BI932" s="2391">
        <v>32043500</v>
      </c>
      <c r="BJ932" s="1455">
        <v>42976</v>
      </c>
      <c r="BK932" s="5134">
        <v>43100</v>
      </c>
      <c r="BL932" s="1438">
        <v>0</v>
      </c>
      <c r="BM932" s="1419"/>
      <c r="BN932" s="2231"/>
      <c r="BO932" s="2231"/>
      <c r="BP932" s="2231"/>
      <c r="BQ932" s="2231"/>
      <c r="BR932" s="1439"/>
      <c r="BS932" s="1439"/>
      <c r="BT932" s="1439"/>
      <c r="BU932" s="1439"/>
      <c r="BV932" s="1439"/>
      <c r="BW932" s="1439"/>
      <c r="BX932" s="1439"/>
      <c r="BY932" s="1439"/>
      <c r="BZ932" s="1439"/>
      <c r="CA932" s="1439"/>
      <c r="CB932" s="1439"/>
      <c r="CC932" s="1439"/>
      <c r="CD932" s="1440" t="s">
        <v>4457</v>
      </c>
    </row>
    <row r="933" spans="1:82" s="19" customFormat="1" ht="21" customHeight="1" x14ac:dyDescent="0.25">
      <c r="A933" s="1350" t="s">
        <v>161</v>
      </c>
      <c r="B933" s="1351" t="s">
        <v>4490</v>
      </c>
      <c r="C933" s="592" t="s">
        <v>4454</v>
      </c>
      <c r="D933" s="205">
        <v>112</v>
      </c>
      <c r="E933" s="100" t="s">
        <v>4560</v>
      </c>
      <c r="F933" s="100" t="s">
        <v>4492</v>
      </c>
      <c r="G933" s="899">
        <v>31</v>
      </c>
      <c r="H933" s="899" t="s">
        <v>0</v>
      </c>
      <c r="I933" s="899">
        <v>80</v>
      </c>
      <c r="J933" s="1302">
        <v>20</v>
      </c>
      <c r="K933" s="103"/>
      <c r="L933" s="1352"/>
      <c r="M933" s="1320"/>
      <c r="N933" s="1320"/>
      <c r="O933" s="1320"/>
      <c r="P933" s="1320"/>
      <c r="Q933" s="1320"/>
      <c r="R933" s="1320"/>
      <c r="S933" s="1320"/>
      <c r="T933" s="1320"/>
      <c r="U933" s="1353"/>
      <c r="V933" s="1320"/>
      <c r="W933" s="1320"/>
      <c r="X933" s="1320"/>
      <c r="Y933" s="1320"/>
      <c r="Z933" s="1320"/>
      <c r="AA933" s="1320"/>
      <c r="AB933" s="1320"/>
      <c r="AC933" s="1320"/>
      <c r="AD933" s="1320"/>
      <c r="AE933" s="1320"/>
      <c r="AF933" s="1320"/>
      <c r="AG933" s="2410"/>
      <c r="AH933" s="2410"/>
      <c r="AI933" s="2411"/>
      <c r="AJ933" s="2412"/>
      <c r="AK933" s="2412"/>
      <c r="AL933" s="2412"/>
      <c r="AM933" s="4075"/>
      <c r="AN933" s="4075"/>
      <c r="AO933" s="2412"/>
      <c r="AP933" s="2412"/>
      <c r="AQ933" s="2412"/>
      <c r="AR933" s="2387"/>
      <c r="AS933" s="2414"/>
      <c r="AT933" s="2412"/>
      <c r="AU933" s="2415"/>
      <c r="AV933" s="2415"/>
      <c r="AW933" s="2416"/>
      <c r="AX933" s="2416"/>
      <c r="AY933" s="2413"/>
      <c r="AZ933" s="2390" t="s">
        <v>4596</v>
      </c>
      <c r="BA933" s="2339" t="s">
        <v>4022</v>
      </c>
      <c r="BB933" s="1455" t="s">
        <v>4597</v>
      </c>
      <c r="BC933" s="5141" t="s">
        <v>4598</v>
      </c>
      <c r="BD933" s="2419">
        <v>2017000659</v>
      </c>
      <c r="BE933" s="2420">
        <v>43080</v>
      </c>
      <c r="BF933" s="2421">
        <v>654589000</v>
      </c>
      <c r="BG933" s="5135">
        <v>2017000670</v>
      </c>
      <c r="BH933" s="1455">
        <v>43088</v>
      </c>
      <c r="BI933" s="2422">
        <v>65458900</v>
      </c>
      <c r="BJ933" s="1455">
        <v>43088</v>
      </c>
      <c r="BK933" s="5134">
        <v>43098</v>
      </c>
      <c r="BL933" s="1438">
        <v>0</v>
      </c>
      <c r="BM933" s="1419"/>
      <c r="BN933" s="2231"/>
      <c r="BO933" s="2231"/>
      <c r="BP933" s="2231"/>
      <c r="BQ933" s="2231"/>
      <c r="BR933" s="1439"/>
      <c r="BS933" s="1439"/>
      <c r="BT933" s="1439"/>
      <c r="BU933" s="1439"/>
      <c r="BV933" s="1439"/>
      <c r="BW933" s="1439"/>
      <c r="BX933" s="1439"/>
      <c r="BY933" s="1439"/>
      <c r="BZ933" s="1439"/>
      <c r="CA933" s="1439"/>
      <c r="CB933" s="1439"/>
      <c r="CC933" s="1439"/>
      <c r="CD933" s="1440" t="s">
        <v>4457</v>
      </c>
    </row>
    <row r="934" spans="1:82" s="19" customFormat="1" ht="21" customHeight="1" x14ac:dyDescent="0.25">
      <c r="A934" s="1350" t="s">
        <v>161</v>
      </c>
      <c r="B934" s="1351" t="s">
        <v>4490</v>
      </c>
      <c r="C934" s="592" t="s">
        <v>4454</v>
      </c>
      <c r="D934" s="205">
        <v>112</v>
      </c>
      <c r="E934" s="100" t="s">
        <v>4560</v>
      </c>
      <c r="F934" s="100" t="s">
        <v>4492</v>
      </c>
      <c r="G934" s="899">
        <v>31</v>
      </c>
      <c r="H934" s="899" t="s">
        <v>0</v>
      </c>
      <c r="I934" s="899">
        <v>80</v>
      </c>
      <c r="J934" s="1302">
        <v>20</v>
      </c>
      <c r="K934" s="103"/>
      <c r="L934" s="1352"/>
      <c r="M934" s="1320"/>
      <c r="N934" s="1320"/>
      <c r="O934" s="1320"/>
      <c r="P934" s="1320"/>
      <c r="Q934" s="1320"/>
      <c r="R934" s="1320"/>
      <c r="S934" s="1320"/>
      <c r="T934" s="1320"/>
      <c r="U934" s="1353"/>
      <c r="V934" s="1320"/>
      <c r="W934" s="1320"/>
      <c r="X934" s="1320"/>
      <c r="Y934" s="1320"/>
      <c r="Z934" s="1320"/>
      <c r="AA934" s="1320"/>
      <c r="AB934" s="1320"/>
      <c r="AC934" s="1320"/>
      <c r="AD934" s="1320"/>
      <c r="AE934" s="1320"/>
      <c r="AF934" s="1320"/>
      <c r="AG934" s="2410"/>
      <c r="AH934" s="2410"/>
      <c r="AI934" s="2411"/>
      <c r="AJ934" s="2412"/>
      <c r="AK934" s="2412"/>
      <c r="AL934" s="2412"/>
      <c r="AM934" s="4075"/>
      <c r="AN934" s="4075"/>
      <c r="AO934" s="2412"/>
      <c r="AP934" s="2412"/>
      <c r="AQ934" s="2412"/>
      <c r="AR934" s="2387"/>
      <c r="AS934" s="2414"/>
      <c r="AT934" s="2412"/>
      <c r="AU934" s="2415"/>
      <c r="AV934" s="2415"/>
      <c r="AW934" s="2416"/>
      <c r="AX934" s="2416"/>
      <c r="AY934" s="2413"/>
      <c r="AZ934" s="2390" t="s">
        <v>4599</v>
      </c>
      <c r="BA934" s="2339" t="s">
        <v>4022</v>
      </c>
      <c r="BB934" s="1455" t="s">
        <v>4600</v>
      </c>
      <c r="BC934" s="5141" t="s">
        <v>4601</v>
      </c>
      <c r="BD934" s="2419">
        <v>2017000660</v>
      </c>
      <c r="BE934" s="2420">
        <v>43080</v>
      </c>
      <c r="BF934" s="2421">
        <v>26000000</v>
      </c>
      <c r="BG934" s="5135">
        <v>2017000672</v>
      </c>
      <c r="BH934" s="1455">
        <v>43091</v>
      </c>
      <c r="BI934" s="2422">
        <v>26000000</v>
      </c>
      <c r="BJ934" s="1455">
        <v>43096</v>
      </c>
      <c r="BK934" s="5134">
        <v>43098</v>
      </c>
      <c r="BL934" s="1438">
        <v>0</v>
      </c>
      <c r="BM934" s="1419"/>
      <c r="BN934" s="2231"/>
      <c r="BO934" s="2231"/>
      <c r="BP934" s="2231"/>
      <c r="BQ934" s="2231"/>
      <c r="BR934" s="1439"/>
      <c r="BS934" s="1439"/>
      <c r="BT934" s="1439"/>
      <c r="BU934" s="1439"/>
      <c r="BV934" s="1439"/>
      <c r="BW934" s="1439"/>
      <c r="BX934" s="1439"/>
      <c r="BY934" s="1439"/>
      <c r="BZ934" s="1439"/>
      <c r="CA934" s="1439"/>
      <c r="CB934" s="1439"/>
      <c r="CC934" s="1439"/>
      <c r="CD934" s="1440" t="s">
        <v>4457</v>
      </c>
    </row>
    <row r="935" spans="1:82" s="19" customFormat="1" ht="21" customHeight="1" thickBot="1" x14ac:dyDescent="0.3">
      <c r="A935" s="1350" t="s">
        <v>161</v>
      </c>
      <c r="B935" s="1351" t="s">
        <v>4490</v>
      </c>
      <c r="C935" s="592" t="s">
        <v>4454</v>
      </c>
      <c r="D935" s="205">
        <v>112</v>
      </c>
      <c r="E935" s="100" t="s">
        <v>4560</v>
      </c>
      <c r="F935" s="100" t="s">
        <v>4492</v>
      </c>
      <c r="G935" s="899">
        <v>31</v>
      </c>
      <c r="H935" s="899" t="s">
        <v>0</v>
      </c>
      <c r="I935" s="899">
        <v>80</v>
      </c>
      <c r="J935" s="1302">
        <v>20</v>
      </c>
      <c r="K935" s="103"/>
      <c r="L935" s="1352"/>
      <c r="M935" s="1320"/>
      <c r="N935" s="1320"/>
      <c r="O935" s="1320"/>
      <c r="P935" s="1320"/>
      <c r="Q935" s="1320"/>
      <c r="R935" s="1320"/>
      <c r="S935" s="1320"/>
      <c r="T935" s="1320"/>
      <c r="U935" s="1353"/>
      <c r="V935" s="1320"/>
      <c r="W935" s="1320"/>
      <c r="X935" s="1320"/>
      <c r="Y935" s="1320"/>
      <c r="Z935" s="1320"/>
      <c r="AA935" s="1320"/>
      <c r="AB935" s="1320"/>
      <c r="AC935" s="1320"/>
      <c r="AD935" s="1320"/>
      <c r="AE935" s="1320"/>
      <c r="AF935" s="1320"/>
      <c r="AG935" s="2410"/>
      <c r="AH935" s="2410"/>
      <c r="AI935" s="2411"/>
      <c r="AJ935" s="2412"/>
      <c r="AK935" s="2412"/>
      <c r="AL935" s="2412"/>
      <c r="AM935" s="4075"/>
      <c r="AN935" s="4075"/>
      <c r="AO935" s="2412"/>
      <c r="AP935" s="2412"/>
      <c r="AQ935" s="2412"/>
      <c r="AR935" s="2387"/>
      <c r="AS935" s="2414"/>
      <c r="AT935" s="2412"/>
      <c r="AU935" s="2415"/>
      <c r="AV935" s="2415"/>
      <c r="AW935" s="2416"/>
      <c r="AX935" s="2416"/>
      <c r="AY935" s="2413"/>
      <c r="AZ935" s="2390" t="s">
        <v>4602</v>
      </c>
      <c r="BA935" s="2339" t="s">
        <v>4022</v>
      </c>
      <c r="BB935" s="1455" t="s">
        <v>4603</v>
      </c>
      <c r="BC935" s="5141" t="s">
        <v>4604</v>
      </c>
      <c r="BD935" s="2419">
        <v>2017000661</v>
      </c>
      <c r="BE935" s="2420">
        <v>43080</v>
      </c>
      <c r="BF935" s="2421">
        <v>22000000</v>
      </c>
      <c r="BG935" s="5135">
        <v>2017000668</v>
      </c>
      <c r="BH935" s="1455">
        <v>43088</v>
      </c>
      <c r="BI935" s="2422">
        <v>22000000</v>
      </c>
      <c r="BJ935" s="1455">
        <v>43088</v>
      </c>
      <c r="BK935" s="5134">
        <v>43098</v>
      </c>
      <c r="BL935" s="1438">
        <v>0</v>
      </c>
      <c r="BM935" s="1419"/>
      <c r="BN935" s="2231"/>
      <c r="BO935" s="2231"/>
      <c r="BP935" s="2231"/>
      <c r="BQ935" s="2231"/>
      <c r="BR935" s="1439"/>
      <c r="BS935" s="1439"/>
      <c r="BT935" s="1439"/>
      <c r="BU935" s="1439"/>
      <c r="BV935" s="1439"/>
      <c r="BW935" s="1439"/>
      <c r="BX935" s="1439"/>
      <c r="BY935" s="1439"/>
      <c r="BZ935" s="1439"/>
      <c r="CA935" s="1439"/>
      <c r="CB935" s="1439"/>
      <c r="CC935" s="1439"/>
      <c r="CD935" s="1440" t="s">
        <v>4457</v>
      </c>
    </row>
    <row r="936" spans="1:82" s="19" customFormat="1" ht="21" customHeight="1" x14ac:dyDescent="0.25">
      <c r="A936" s="1345" t="s">
        <v>161</v>
      </c>
      <c r="B936" s="1346" t="s">
        <v>4490</v>
      </c>
      <c r="C936" s="587" t="s">
        <v>4454</v>
      </c>
      <c r="D936" s="163">
        <v>113</v>
      </c>
      <c r="E936" s="67" t="s">
        <v>4605</v>
      </c>
      <c r="F936" s="67" t="s">
        <v>4606</v>
      </c>
      <c r="G936" s="884">
        <v>40</v>
      </c>
      <c r="H936" s="884" t="s">
        <v>0</v>
      </c>
      <c r="I936" s="884">
        <v>30</v>
      </c>
      <c r="J936" s="1284">
        <v>10</v>
      </c>
      <c r="K936" s="210"/>
      <c r="L936" s="1285">
        <f>+M936+N936+O936+P936+Q936+R936+S936+T936</f>
        <v>0</v>
      </c>
      <c r="M936" s="1286"/>
      <c r="N936" s="1286"/>
      <c r="O936" s="1359"/>
      <c r="P936" s="1286"/>
      <c r="Q936" s="1286"/>
      <c r="R936" s="1286"/>
      <c r="S936" s="1286"/>
      <c r="T936" s="1286"/>
      <c r="U936" s="1287">
        <f t="shared" si="122"/>
        <v>0</v>
      </c>
      <c r="V936" s="1286"/>
      <c r="W936" s="1286"/>
      <c r="X936" s="1286"/>
      <c r="Y936" s="1286"/>
      <c r="Z936" s="1286"/>
      <c r="AA936" s="1286"/>
      <c r="AB936" s="1286"/>
      <c r="AC936" s="1286"/>
      <c r="AD936" s="1286"/>
      <c r="AE936" s="1286"/>
      <c r="AF936" s="1286"/>
      <c r="AG936" s="1417"/>
      <c r="AH936" s="1417"/>
      <c r="AI936" s="1417"/>
      <c r="AJ936" s="1417"/>
      <c r="AK936" s="1417"/>
      <c r="AL936" s="1417"/>
      <c r="AM936" s="4068"/>
      <c r="AN936" s="4068"/>
      <c r="AO936" s="1417"/>
      <c r="AP936" s="1417"/>
      <c r="AQ936" s="1417"/>
      <c r="AR936" s="1417"/>
      <c r="AS936" s="2356" t="s">
        <v>4549</v>
      </c>
      <c r="AT936" s="1379" t="s">
        <v>4550</v>
      </c>
      <c r="AU936" s="2423">
        <v>1700</v>
      </c>
      <c r="AV936" s="2423">
        <v>1500</v>
      </c>
      <c r="AW936" s="2355">
        <v>42856</v>
      </c>
      <c r="AX936" s="2355">
        <v>43099</v>
      </c>
      <c r="AY936" s="2352">
        <v>0</v>
      </c>
      <c r="AZ936" s="2353"/>
      <c r="BA936" s="2353"/>
      <c r="BB936" s="2353"/>
      <c r="BC936" s="2353"/>
      <c r="BD936" s="2356"/>
      <c r="BE936" s="1379"/>
      <c r="BF936" s="2357"/>
      <c r="BG936" s="1379"/>
      <c r="BH936" s="1379"/>
      <c r="BI936" s="1476"/>
      <c r="BJ936" s="1379"/>
      <c r="BK936" s="1379"/>
      <c r="BL936" s="1438">
        <f t="shared" si="123"/>
        <v>0</v>
      </c>
      <c r="BM936" s="2424">
        <f>L936-(BI936:BI941)</f>
        <v>0</v>
      </c>
      <c r="BN936" s="2359"/>
      <c r="BO936" s="2359"/>
      <c r="BP936" s="2359"/>
      <c r="BQ936" s="2359"/>
      <c r="BR936" s="2359"/>
      <c r="BS936" s="2359"/>
      <c r="BT936" s="2359"/>
      <c r="BU936" s="2359"/>
      <c r="BV936" s="2359"/>
      <c r="BW936" s="2359"/>
      <c r="BX936" s="2359"/>
      <c r="BY936" s="2359"/>
      <c r="BZ936" s="2359"/>
      <c r="CA936" s="2359"/>
      <c r="CB936" s="2359"/>
      <c r="CC936" s="2359"/>
      <c r="CD936" s="2360" t="s">
        <v>4457</v>
      </c>
    </row>
    <row r="937" spans="1:82" s="19" customFormat="1" ht="21" customHeight="1" x14ac:dyDescent="0.25">
      <c r="A937" s="1347" t="s">
        <v>161</v>
      </c>
      <c r="B937" s="607" t="s">
        <v>4490</v>
      </c>
      <c r="C937" s="588" t="s">
        <v>4454</v>
      </c>
      <c r="D937" s="460">
        <v>113</v>
      </c>
      <c r="E937" s="608" t="s">
        <v>4605</v>
      </c>
      <c r="F937" s="608" t="s">
        <v>4606</v>
      </c>
      <c r="G937" s="891">
        <v>40</v>
      </c>
      <c r="H937" s="891" t="s">
        <v>0</v>
      </c>
      <c r="I937" s="891">
        <v>30</v>
      </c>
      <c r="J937" s="1297">
        <v>10</v>
      </c>
      <c r="K937" s="500"/>
      <c r="L937" s="1348"/>
      <c r="M937" s="1294"/>
      <c r="N937" s="1294"/>
      <c r="O937" s="1294"/>
      <c r="P937" s="1294"/>
      <c r="Q937" s="1294"/>
      <c r="R937" s="1294"/>
      <c r="S937" s="1294"/>
      <c r="T937" s="1294"/>
      <c r="U937" s="1349">
        <f t="shared" si="122"/>
        <v>0</v>
      </c>
      <c r="V937" s="1294"/>
      <c r="W937" s="1294"/>
      <c r="X937" s="1294"/>
      <c r="Y937" s="1294"/>
      <c r="Z937" s="1294"/>
      <c r="AA937" s="1294"/>
      <c r="AB937" s="1294"/>
      <c r="AC937" s="1294"/>
      <c r="AD937" s="1294"/>
      <c r="AE937" s="1294"/>
      <c r="AF937" s="1294"/>
      <c r="AG937" s="1133"/>
      <c r="AH937" s="1133"/>
      <c r="AI937" s="1133"/>
      <c r="AJ937" s="1133"/>
      <c r="AK937" s="1133"/>
      <c r="AL937" s="1133"/>
      <c r="AM937" s="1489"/>
      <c r="AN937" s="1489"/>
      <c r="AO937" s="1133"/>
      <c r="AP937" s="1133"/>
      <c r="AQ937" s="1133"/>
      <c r="AR937" s="1133"/>
      <c r="AS937" s="1133"/>
      <c r="AT937" s="1133"/>
      <c r="AU937" s="1133"/>
      <c r="AV937" s="1133"/>
      <c r="AW937" s="1133"/>
      <c r="AX937" s="1133"/>
      <c r="AY937" s="1133"/>
      <c r="AZ937" s="2339"/>
      <c r="BA937" s="2339"/>
      <c r="BB937" s="2339"/>
      <c r="BC937" s="2339"/>
      <c r="BD937" s="2340"/>
      <c r="BE937" s="1419"/>
      <c r="BF937" s="2341"/>
      <c r="BG937" s="1419"/>
      <c r="BH937" s="1419"/>
      <c r="BI937" s="2342"/>
      <c r="BJ937" s="1419"/>
      <c r="BK937" s="1419"/>
      <c r="BL937" s="1438">
        <f t="shared" si="123"/>
        <v>0</v>
      </c>
      <c r="BM937" s="1419"/>
      <c r="BN937" s="1439"/>
      <c r="BO937" s="1439"/>
      <c r="BP937" s="1439"/>
      <c r="BQ937" s="1439"/>
      <c r="BR937" s="1439"/>
      <c r="BS937" s="1439"/>
      <c r="BT937" s="1439"/>
      <c r="BU937" s="1439"/>
      <c r="BV937" s="1439"/>
      <c r="BW937" s="1439"/>
      <c r="BX937" s="1439"/>
      <c r="BY937" s="1439"/>
      <c r="BZ937" s="1439"/>
      <c r="CA937" s="1439"/>
      <c r="CB937" s="1439"/>
      <c r="CC937" s="1439"/>
      <c r="CD937" s="1440" t="s">
        <v>4457</v>
      </c>
    </row>
    <row r="938" spans="1:82" s="19" customFormat="1" ht="21" customHeight="1" x14ac:dyDescent="0.25">
      <c r="A938" s="1347" t="s">
        <v>161</v>
      </c>
      <c r="B938" s="607" t="s">
        <v>4490</v>
      </c>
      <c r="C938" s="588" t="s">
        <v>4454</v>
      </c>
      <c r="D938" s="460">
        <v>113</v>
      </c>
      <c r="E938" s="608" t="s">
        <v>4605</v>
      </c>
      <c r="F938" s="608" t="s">
        <v>4606</v>
      </c>
      <c r="G938" s="891">
        <v>40</v>
      </c>
      <c r="H938" s="891" t="s">
        <v>0</v>
      </c>
      <c r="I938" s="891">
        <v>30</v>
      </c>
      <c r="J938" s="1297">
        <v>10</v>
      </c>
      <c r="K938" s="500"/>
      <c r="L938" s="1348"/>
      <c r="M938" s="1294"/>
      <c r="N938" s="1294"/>
      <c r="O938" s="1294"/>
      <c r="P938" s="1294"/>
      <c r="Q938" s="1294"/>
      <c r="R938" s="1294"/>
      <c r="S938" s="1294"/>
      <c r="T938" s="1294"/>
      <c r="U938" s="1349">
        <f t="shared" si="122"/>
        <v>0</v>
      </c>
      <c r="V938" s="1294"/>
      <c r="W938" s="1294"/>
      <c r="X938" s="1294"/>
      <c r="Y938" s="1294"/>
      <c r="Z938" s="1294"/>
      <c r="AA938" s="1294"/>
      <c r="AB938" s="1294"/>
      <c r="AC938" s="1294"/>
      <c r="AD938" s="1294"/>
      <c r="AE938" s="1294"/>
      <c r="AF938" s="1294"/>
      <c r="AG938" s="1133"/>
      <c r="AH938" s="1133"/>
      <c r="AI938" s="1133"/>
      <c r="AJ938" s="1133"/>
      <c r="AK938" s="1133"/>
      <c r="AL938" s="1133"/>
      <c r="AM938" s="1489"/>
      <c r="AN938" s="1489"/>
      <c r="AO938" s="1133"/>
      <c r="AP938" s="1133"/>
      <c r="AQ938" s="1133"/>
      <c r="AR938" s="1133"/>
      <c r="AS938" s="1133"/>
      <c r="AT938" s="1133"/>
      <c r="AU938" s="1133"/>
      <c r="AV938" s="1133"/>
      <c r="AW938" s="1133"/>
      <c r="AX938" s="1133"/>
      <c r="AY938" s="1133"/>
      <c r="AZ938" s="2339"/>
      <c r="BA938" s="2339"/>
      <c r="BB938" s="2339"/>
      <c r="BC938" s="2339"/>
      <c r="BD938" s="2340"/>
      <c r="BE938" s="1419"/>
      <c r="BF938" s="2341"/>
      <c r="BG938" s="1419"/>
      <c r="BH938" s="1419"/>
      <c r="BI938" s="2342"/>
      <c r="BJ938" s="1419"/>
      <c r="BK938" s="1419"/>
      <c r="BL938" s="1438">
        <f t="shared" si="123"/>
        <v>0</v>
      </c>
      <c r="BM938" s="1419"/>
      <c r="BN938" s="1439"/>
      <c r="BO938" s="1439"/>
      <c r="BP938" s="1439"/>
      <c r="BQ938" s="1439"/>
      <c r="BR938" s="1439"/>
      <c r="BS938" s="1439"/>
      <c r="BT938" s="1439"/>
      <c r="BU938" s="1439"/>
      <c r="BV938" s="1439"/>
      <c r="BW938" s="1439"/>
      <c r="BX938" s="1439"/>
      <c r="BY938" s="1439"/>
      <c r="BZ938" s="1439"/>
      <c r="CA938" s="1439"/>
      <c r="CB938" s="1439"/>
      <c r="CC938" s="1439"/>
      <c r="CD938" s="1440" t="s">
        <v>4457</v>
      </c>
    </row>
    <row r="939" spans="1:82" s="19" customFormat="1" ht="21" customHeight="1" x14ac:dyDescent="0.25">
      <c r="A939" s="1347" t="s">
        <v>161</v>
      </c>
      <c r="B939" s="607" t="s">
        <v>4490</v>
      </c>
      <c r="C939" s="588" t="s">
        <v>4454</v>
      </c>
      <c r="D939" s="460">
        <v>113</v>
      </c>
      <c r="E939" s="608" t="s">
        <v>4605</v>
      </c>
      <c r="F939" s="608" t="s">
        <v>4606</v>
      </c>
      <c r="G939" s="891">
        <v>40</v>
      </c>
      <c r="H939" s="891" t="s">
        <v>0</v>
      </c>
      <c r="I939" s="891">
        <v>30</v>
      </c>
      <c r="J939" s="1297">
        <v>10</v>
      </c>
      <c r="K939" s="500"/>
      <c r="L939" s="1348"/>
      <c r="M939" s="1294"/>
      <c r="N939" s="1294"/>
      <c r="O939" s="1294"/>
      <c r="P939" s="1294"/>
      <c r="Q939" s="1294"/>
      <c r="R939" s="1294"/>
      <c r="S939" s="1294"/>
      <c r="T939" s="1294"/>
      <c r="U939" s="1349">
        <f t="shared" si="122"/>
        <v>0</v>
      </c>
      <c r="V939" s="1294"/>
      <c r="W939" s="1294"/>
      <c r="X939" s="1294"/>
      <c r="Y939" s="1294"/>
      <c r="Z939" s="1294"/>
      <c r="AA939" s="1294"/>
      <c r="AB939" s="1294"/>
      <c r="AC939" s="1294"/>
      <c r="AD939" s="1294"/>
      <c r="AE939" s="1294"/>
      <c r="AF939" s="1294"/>
      <c r="AG939" s="1133"/>
      <c r="AH939" s="1133"/>
      <c r="AI939" s="1133"/>
      <c r="AJ939" s="1133"/>
      <c r="AK939" s="1133"/>
      <c r="AL939" s="1133"/>
      <c r="AM939" s="1489"/>
      <c r="AN939" s="1489"/>
      <c r="AO939" s="1133"/>
      <c r="AP939" s="1133"/>
      <c r="AQ939" s="1133"/>
      <c r="AR939" s="1133"/>
      <c r="AS939" s="1133"/>
      <c r="AT939" s="1133"/>
      <c r="AU939" s="1133"/>
      <c r="AV939" s="1133"/>
      <c r="AW939" s="1133"/>
      <c r="AX939" s="1133"/>
      <c r="AY939" s="1133"/>
      <c r="AZ939" s="2339"/>
      <c r="BA939" s="2339"/>
      <c r="BB939" s="2339"/>
      <c r="BC939" s="2339"/>
      <c r="BD939" s="2340"/>
      <c r="BE939" s="1419"/>
      <c r="BF939" s="2341"/>
      <c r="BG939" s="1419"/>
      <c r="BH939" s="1419"/>
      <c r="BI939" s="2342"/>
      <c r="BJ939" s="1419"/>
      <c r="BK939" s="1419"/>
      <c r="BL939" s="1438">
        <f t="shared" si="123"/>
        <v>0</v>
      </c>
      <c r="BM939" s="1419"/>
      <c r="BN939" s="1439"/>
      <c r="BO939" s="1439"/>
      <c r="BP939" s="1439"/>
      <c r="BQ939" s="1439"/>
      <c r="BR939" s="1439"/>
      <c r="BS939" s="1439"/>
      <c r="BT939" s="1439"/>
      <c r="BU939" s="1439"/>
      <c r="BV939" s="1439"/>
      <c r="BW939" s="1439"/>
      <c r="BX939" s="1439"/>
      <c r="BY939" s="1439"/>
      <c r="BZ939" s="1439"/>
      <c r="CA939" s="1439"/>
      <c r="CB939" s="1439"/>
      <c r="CC939" s="1439"/>
      <c r="CD939" s="1440" t="s">
        <v>4457</v>
      </c>
    </row>
    <row r="940" spans="1:82" s="19" customFormat="1" ht="21" customHeight="1" x14ac:dyDescent="0.25">
      <c r="A940" s="1347" t="s">
        <v>161</v>
      </c>
      <c r="B940" s="607" t="s">
        <v>4490</v>
      </c>
      <c r="C940" s="588" t="s">
        <v>4454</v>
      </c>
      <c r="D940" s="460">
        <v>113</v>
      </c>
      <c r="E940" s="608" t="s">
        <v>4605</v>
      </c>
      <c r="F940" s="608" t="s">
        <v>4606</v>
      </c>
      <c r="G940" s="891">
        <v>40</v>
      </c>
      <c r="H940" s="891" t="s">
        <v>0</v>
      </c>
      <c r="I940" s="891">
        <v>30</v>
      </c>
      <c r="J940" s="1297">
        <v>10</v>
      </c>
      <c r="K940" s="500"/>
      <c r="L940" s="1348"/>
      <c r="M940" s="1294"/>
      <c r="N940" s="1294"/>
      <c r="O940" s="1294"/>
      <c r="P940" s="1294"/>
      <c r="Q940" s="1294"/>
      <c r="R940" s="1294"/>
      <c r="S940" s="1294"/>
      <c r="T940" s="1294"/>
      <c r="U940" s="1349">
        <f t="shared" si="122"/>
        <v>0</v>
      </c>
      <c r="V940" s="1294"/>
      <c r="W940" s="1294"/>
      <c r="X940" s="1294"/>
      <c r="Y940" s="1294"/>
      <c r="Z940" s="1294"/>
      <c r="AA940" s="1294"/>
      <c r="AB940" s="1294"/>
      <c r="AC940" s="1294"/>
      <c r="AD940" s="1294"/>
      <c r="AE940" s="1294"/>
      <c r="AF940" s="1294"/>
      <c r="AG940" s="1133"/>
      <c r="AH940" s="1133"/>
      <c r="AI940" s="1133"/>
      <c r="AJ940" s="1133"/>
      <c r="AK940" s="1133"/>
      <c r="AL940" s="1133"/>
      <c r="AM940" s="1489"/>
      <c r="AN940" s="1489"/>
      <c r="AO940" s="1133"/>
      <c r="AP940" s="1133"/>
      <c r="AQ940" s="1133"/>
      <c r="AR940" s="1133"/>
      <c r="AS940" s="1133"/>
      <c r="AT940" s="1133"/>
      <c r="AU940" s="1133"/>
      <c r="AV940" s="1133"/>
      <c r="AW940" s="1133"/>
      <c r="AX940" s="1133"/>
      <c r="AY940" s="2237"/>
      <c r="AZ940" s="2339"/>
      <c r="BA940" s="2339"/>
      <c r="BB940" s="2339"/>
      <c r="BC940" s="2339"/>
      <c r="BD940" s="2340"/>
      <c r="BE940" s="1419"/>
      <c r="BF940" s="2341"/>
      <c r="BG940" s="1419"/>
      <c r="BH940" s="1419"/>
      <c r="BI940" s="2342"/>
      <c r="BJ940" s="1419"/>
      <c r="BK940" s="1419"/>
      <c r="BL940" s="1438">
        <f t="shared" si="123"/>
        <v>0</v>
      </c>
      <c r="BM940" s="1419"/>
      <c r="BN940" s="1439"/>
      <c r="BO940" s="1439"/>
      <c r="BP940" s="1439"/>
      <c r="BQ940" s="1439"/>
      <c r="BR940" s="1439"/>
      <c r="BS940" s="1439"/>
      <c r="BT940" s="1439"/>
      <c r="BU940" s="1439"/>
      <c r="BV940" s="1439"/>
      <c r="BW940" s="1439"/>
      <c r="BX940" s="1439"/>
      <c r="BY940" s="1439"/>
      <c r="BZ940" s="1439"/>
      <c r="CA940" s="1439"/>
      <c r="CB940" s="1439"/>
      <c r="CC940" s="1439"/>
      <c r="CD940" s="1440" t="s">
        <v>4457</v>
      </c>
    </row>
    <row r="941" spans="1:82" s="19" customFormat="1" ht="21" customHeight="1" thickBot="1" x14ac:dyDescent="0.3">
      <c r="A941" s="1350" t="s">
        <v>161</v>
      </c>
      <c r="B941" s="1351" t="s">
        <v>4490</v>
      </c>
      <c r="C941" s="592" t="s">
        <v>4454</v>
      </c>
      <c r="D941" s="205">
        <v>113</v>
      </c>
      <c r="E941" s="621" t="s">
        <v>4605</v>
      </c>
      <c r="F941" s="621" t="s">
        <v>4606</v>
      </c>
      <c r="G941" s="899">
        <v>40</v>
      </c>
      <c r="H941" s="899" t="s">
        <v>0</v>
      </c>
      <c r="I941" s="899">
        <v>30</v>
      </c>
      <c r="J941" s="1302">
        <v>10</v>
      </c>
      <c r="K941" s="103"/>
      <c r="L941" s="1352"/>
      <c r="M941" s="1320"/>
      <c r="N941" s="1320"/>
      <c r="O941" s="1320"/>
      <c r="P941" s="1320"/>
      <c r="Q941" s="1320"/>
      <c r="R941" s="1320"/>
      <c r="S941" s="1320"/>
      <c r="T941" s="1320"/>
      <c r="U941" s="1353">
        <f t="shared" si="122"/>
        <v>0</v>
      </c>
      <c r="V941" s="1320"/>
      <c r="W941" s="1320"/>
      <c r="X941" s="1320"/>
      <c r="Y941" s="1320"/>
      <c r="Z941" s="1320"/>
      <c r="AA941" s="1320"/>
      <c r="AB941" s="1320"/>
      <c r="AC941" s="1320"/>
      <c r="AD941" s="1320"/>
      <c r="AE941" s="1320"/>
      <c r="AF941" s="1320"/>
      <c r="AG941" s="1155"/>
      <c r="AH941" s="1155"/>
      <c r="AI941" s="1155"/>
      <c r="AJ941" s="1155"/>
      <c r="AK941" s="1155"/>
      <c r="AL941" s="1155"/>
      <c r="AM941" s="4060"/>
      <c r="AN941" s="4060"/>
      <c r="AO941" s="1155"/>
      <c r="AP941" s="1155"/>
      <c r="AQ941" s="1155"/>
      <c r="AR941" s="1155"/>
      <c r="AS941" s="1155"/>
      <c r="AT941" s="1155"/>
      <c r="AU941" s="1155"/>
      <c r="AV941" s="1155"/>
      <c r="AW941" s="1155"/>
      <c r="AX941" s="1155"/>
      <c r="AY941" s="2343"/>
      <c r="AZ941" s="2348"/>
      <c r="BA941" s="2348"/>
      <c r="BB941" s="2348"/>
      <c r="BC941" s="2348"/>
      <c r="BD941" s="2349"/>
      <c r="BE941" s="1605"/>
      <c r="BF941" s="2350"/>
      <c r="BG941" s="1605"/>
      <c r="BH941" s="1605"/>
      <c r="BI941" s="2351"/>
      <c r="BJ941" s="1605"/>
      <c r="BK941" s="1605"/>
      <c r="BL941" s="1438">
        <f t="shared" si="123"/>
        <v>0</v>
      </c>
      <c r="BM941" s="1605"/>
      <c r="BN941" s="1608"/>
      <c r="BO941" s="1608"/>
      <c r="BP941" s="1608"/>
      <c r="BQ941" s="1608"/>
      <c r="BR941" s="1608"/>
      <c r="BS941" s="1608"/>
      <c r="BT941" s="1608"/>
      <c r="BU941" s="1608"/>
      <c r="BV941" s="1608"/>
      <c r="BW941" s="1608"/>
      <c r="BX941" s="1608"/>
      <c r="BY941" s="1608"/>
      <c r="BZ941" s="1608"/>
      <c r="CA941" s="1608"/>
      <c r="CB941" s="1608"/>
      <c r="CC941" s="1608"/>
      <c r="CD941" s="1681" t="s">
        <v>4457</v>
      </c>
    </row>
    <row r="942" spans="1:82" s="19" customFormat="1" ht="21" customHeight="1" x14ac:dyDescent="0.25">
      <c r="A942" s="1345" t="s">
        <v>161</v>
      </c>
      <c r="B942" s="1346" t="s">
        <v>4490</v>
      </c>
      <c r="C942" s="587" t="s">
        <v>4454</v>
      </c>
      <c r="D942" s="163">
        <v>114</v>
      </c>
      <c r="E942" s="67" t="s">
        <v>4607</v>
      </c>
      <c r="F942" s="67" t="s">
        <v>4608</v>
      </c>
      <c r="G942" s="884">
        <v>0</v>
      </c>
      <c r="H942" s="884" t="s">
        <v>0</v>
      </c>
      <c r="I942" s="884">
        <v>1</v>
      </c>
      <c r="J942" s="1284">
        <v>0.3</v>
      </c>
      <c r="K942" s="210"/>
      <c r="L942" s="1285">
        <f>+M942+N942+O942+P942+Q942+R942+S942+T942</f>
        <v>0</v>
      </c>
      <c r="M942" s="1286"/>
      <c r="N942" s="1286"/>
      <c r="O942" s="1286"/>
      <c r="P942" s="1286"/>
      <c r="Q942" s="1286"/>
      <c r="R942" s="1286"/>
      <c r="S942" s="1286"/>
      <c r="T942" s="1286"/>
      <c r="U942" s="1287">
        <f t="shared" si="122"/>
        <v>0</v>
      </c>
      <c r="V942" s="1286"/>
      <c r="W942" s="1286"/>
      <c r="X942" s="1286"/>
      <c r="Y942" s="1286"/>
      <c r="Z942" s="1286"/>
      <c r="AA942" s="1286"/>
      <c r="AB942" s="1286"/>
      <c r="AC942" s="1286"/>
      <c r="AD942" s="1286"/>
      <c r="AE942" s="1286"/>
      <c r="AF942" s="1286"/>
      <c r="AG942" s="2368"/>
      <c r="AH942" s="2368"/>
      <c r="AI942" s="2368"/>
      <c r="AJ942" s="2368"/>
      <c r="AK942" s="2368"/>
      <c r="AL942" s="2368"/>
      <c r="AM942" s="4070"/>
      <c r="AN942" s="4070"/>
      <c r="AO942" s="2368"/>
      <c r="AP942" s="2368"/>
      <c r="AQ942" s="2368"/>
      <c r="AR942" s="2368"/>
      <c r="AS942" s="2368"/>
      <c r="AT942" s="2368"/>
      <c r="AU942" s="2426">
        <v>0</v>
      </c>
      <c r="AV942" s="2426">
        <v>0</v>
      </c>
      <c r="AW942" s="2373"/>
      <c r="AX942" s="2373"/>
      <c r="AY942" s="2370">
        <v>0</v>
      </c>
      <c r="AZ942" s="2371"/>
      <c r="BA942" s="2371"/>
      <c r="BB942" s="2371"/>
      <c r="BC942" s="2371"/>
      <c r="BD942" s="2372"/>
      <c r="BE942" s="2368"/>
      <c r="BF942" s="2374"/>
      <c r="BG942" s="2368"/>
      <c r="BH942" s="2368"/>
      <c r="BI942" s="2375"/>
      <c r="BJ942" s="2368"/>
      <c r="BK942" s="2368"/>
      <c r="BL942" s="1438">
        <f t="shared" si="123"/>
        <v>0</v>
      </c>
      <c r="BM942" s="2376">
        <f>L942-(BI942:BI947)</f>
        <v>0</v>
      </c>
      <c r="BN942" s="2377"/>
      <c r="BO942" s="2377"/>
      <c r="BP942" s="2377"/>
      <c r="BQ942" s="2377"/>
      <c r="BR942" s="2377"/>
      <c r="BS942" s="2377"/>
      <c r="BT942" s="2377"/>
      <c r="BU942" s="2377"/>
      <c r="BV942" s="2377"/>
      <c r="BW942" s="2377"/>
      <c r="BX942" s="2377"/>
      <c r="BY942" s="2377"/>
      <c r="BZ942" s="2377"/>
      <c r="CA942" s="2377"/>
      <c r="CB942" s="2377"/>
      <c r="CC942" s="2377"/>
      <c r="CD942" s="2378" t="s">
        <v>4457</v>
      </c>
    </row>
    <row r="943" spans="1:82" s="19" customFormat="1" ht="21" customHeight="1" x14ac:dyDescent="0.25">
      <c r="A943" s="1347" t="s">
        <v>161</v>
      </c>
      <c r="B943" s="607" t="s">
        <v>4490</v>
      </c>
      <c r="C943" s="588" t="s">
        <v>4454</v>
      </c>
      <c r="D943" s="460">
        <v>114</v>
      </c>
      <c r="E943" s="608" t="s">
        <v>4607</v>
      </c>
      <c r="F943" s="608" t="s">
        <v>4608</v>
      </c>
      <c r="G943" s="891">
        <v>0</v>
      </c>
      <c r="H943" s="891" t="s">
        <v>0</v>
      </c>
      <c r="I943" s="891">
        <v>1</v>
      </c>
      <c r="J943" s="1297">
        <v>0.3</v>
      </c>
      <c r="K943" s="500"/>
      <c r="L943" s="1348"/>
      <c r="M943" s="1294"/>
      <c r="N943" s="1294"/>
      <c r="O943" s="1294"/>
      <c r="P943" s="1294"/>
      <c r="Q943" s="1294"/>
      <c r="R943" s="1294"/>
      <c r="S943" s="1294"/>
      <c r="T943" s="1294"/>
      <c r="U943" s="1349">
        <f t="shared" si="122"/>
        <v>0</v>
      </c>
      <c r="V943" s="1294"/>
      <c r="W943" s="1294"/>
      <c r="X943" s="1294"/>
      <c r="Y943" s="1294"/>
      <c r="Z943" s="1294"/>
      <c r="AA943" s="1294"/>
      <c r="AB943" s="1294"/>
      <c r="AC943" s="1294"/>
      <c r="AD943" s="1294"/>
      <c r="AE943" s="1294"/>
      <c r="AF943" s="1294"/>
      <c r="AG943" s="2361"/>
      <c r="AH943" s="1133"/>
      <c r="AI943" s="1133"/>
      <c r="AJ943" s="1133"/>
      <c r="AK943" s="1133"/>
      <c r="AL943" s="1133"/>
      <c r="AM943" s="1489"/>
      <c r="AN943" s="1489"/>
      <c r="AO943" s="1133"/>
      <c r="AP943" s="1133"/>
      <c r="AQ943" s="1133"/>
      <c r="AR943" s="1133"/>
      <c r="AS943" s="2335"/>
      <c r="AT943" s="1143"/>
      <c r="AU943" s="2336"/>
      <c r="AV943" s="2336"/>
      <c r="AW943" s="2337"/>
      <c r="AX943" s="2337"/>
      <c r="AY943" s="2338"/>
      <c r="AZ943" s="2339"/>
      <c r="BA943" s="2339"/>
      <c r="BB943" s="2339"/>
      <c r="BC943" s="2339"/>
      <c r="BD943" s="2340"/>
      <c r="BE943" s="1419"/>
      <c r="BF943" s="2341"/>
      <c r="BG943" s="1419"/>
      <c r="BH943" s="1419"/>
      <c r="BI943" s="2342"/>
      <c r="BJ943" s="1419"/>
      <c r="BK943" s="1419"/>
      <c r="BL943" s="1438">
        <f t="shared" si="123"/>
        <v>0</v>
      </c>
      <c r="BM943" s="1419"/>
      <c r="BN943" s="1439"/>
      <c r="BO943" s="1439"/>
      <c r="BP943" s="1439"/>
      <c r="BQ943" s="1439"/>
      <c r="BR943" s="1439"/>
      <c r="BS943" s="1439"/>
      <c r="BT943" s="1439"/>
      <c r="BU943" s="1439"/>
      <c r="BV943" s="1439"/>
      <c r="BW943" s="1439"/>
      <c r="BX943" s="1439"/>
      <c r="BY943" s="1439"/>
      <c r="BZ943" s="1439"/>
      <c r="CA943" s="1439"/>
      <c r="CB943" s="1439"/>
      <c r="CC943" s="1439"/>
      <c r="CD943" s="1440" t="s">
        <v>4457</v>
      </c>
    </row>
    <row r="944" spans="1:82" s="19" customFormat="1" ht="21" customHeight="1" x14ac:dyDescent="0.25">
      <c r="A944" s="1347" t="s">
        <v>161</v>
      </c>
      <c r="B944" s="607" t="s">
        <v>4490</v>
      </c>
      <c r="C944" s="588" t="s">
        <v>4454</v>
      </c>
      <c r="D944" s="460">
        <v>114</v>
      </c>
      <c r="E944" s="608" t="s">
        <v>4607</v>
      </c>
      <c r="F944" s="608" t="s">
        <v>4608</v>
      </c>
      <c r="G944" s="891">
        <v>0</v>
      </c>
      <c r="H944" s="891" t="s">
        <v>0</v>
      </c>
      <c r="I944" s="891">
        <v>1</v>
      </c>
      <c r="J944" s="1297">
        <v>0.3</v>
      </c>
      <c r="K944" s="500"/>
      <c r="L944" s="1348"/>
      <c r="M944" s="1294"/>
      <c r="N944" s="1294"/>
      <c r="O944" s="1294"/>
      <c r="P944" s="1294"/>
      <c r="Q944" s="1294"/>
      <c r="R944" s="1294"/>
      <c r="S944" s="1294"/>
      <c r="T944" s="1294"/>
      <c r="U944" s="1349">
        <f t="shared" si="122"/>
        <v>0</v>
      </c>
      <c r="V944" s="1294"/>
      <c r="W944" s="1294"/>
      <c r="X944" s="1294"/>
      <c r="Y944" s="1294"/>
      <c r="Z944" s="1294"/>
      <c r="AA944" s="1294"/>
      <c r="AB944" s="1294"/>
      <c r="AC944" s="1294"/>
      <c r="AD944" s="1294"/>
      <c r="AE944" s="1294"/>
      <c r="AF944" s="1294"/>
      <c r="AG944" s="2361"/>
      <c r="AH944" s="1133"/>
      <c r="AI944" s="1133"/>
      <c r="AJ944" s="1133"/>
      <c r="AK944" s="1133"/>
      <c r="AL944" s="1133"/>
      <c r="AM944" s="1489"/>
      <c r="AN944" s="1489"/>
      <c r="AO944" s="1133"/>
      <c r="AP944" s="1133"/>
      <c r="AQ944" s="1133"/>
      <c r="AR944" s="1133"/>
      <c r="AS944" s="2335"/>
      <c r="AT944" s="1143"/>
      <c r="AU944" s="2336"/>
      <c r="AV944" s="2336"/>
      <c r="AW944" s="2337"/>
      <c r="AX944" s="2337"/>
      <c r="AY944" s="2338"/>
      <c r="AZ944" s="2339"/>
      <c r="BA944" s="2339"/>
      <c r="BB944" s="2339"/>
      <c r="BC944" s="2339"/>
      <c r="BD944" s="2340"/>
      <c r="BE944" s="1419"/>
      <c r="BF944" s="2341"/>
      <c r="BG944" s="1419"/>
      <c r="BH944" s="1419"/>
      <c r="BI944" s="2342"/>
      <c r="BJ944" s="1419"/>
      <c r="BK944" s="1419"/>
      <c r="BL944" s="1438">
        <f t="shared" si="123"/>
        <v>0</v>
      </c>
      <c r="BM944" s="1419"/>
      <c r="BN944" s="1439"/>
      <c r="BO944" s="1439"/>
      <c r="BP944" s="1439"/>
      <c r="BQ944" s="1439"/>
      <c r="BR944" s="1439"/>
      <c r="BS944" s="1439"/>
      <c r="BT944" s="1439"/>
      <c r="BU944" s="1439"/>
      <c r="BV944" s="1439"/>
      <c r="BW944" s="1439"/>
      <c r="BX944" s="1439"/>
      <c r="BY944" s="1439"/>
      <c r="BZ944" s="1439"/>
      <c r="CA944" s="1439"/>
      <c r="CB944" s="1439"/>
      <c r="CC944" s="1439"/>
      <c r="CD944" s="1440" t="s">
        <v>4457</v>
      </c>
    </row>
    <row r="945" spans="1:82" s="19" customFormat="1" ht="21" customHeight="1" x14ac:dyDescent="0.25">
      <c r="A945" s="1347" t="s">
        <v>161</v>
      </c>
      <c r="B945" s="607" t="s">
        <v>4490</v>
      </c>
      <c r="C945" s="588" t="s">
        <v>4454</v>
      </c>
      <c r="D945" s="460">
        <v>114</v>
      </c>
      <c r="E945" s="608" t="s">
        <v>4607</v>
      </c>
      <c r="F945" s="608" t="s">
        <v>4608</v>
      </c>
      <c r="G945" s="891">
        <v>0</v>
      </c>
      <c r="H945" s="891" t="s">
        <v>0</v>
      </c>
      <c r="I945" s="891">
        <v>1</v>
      </c>
      <c r="J945" s="1297">
        <v>0.3</v>
      </c>
      <c r="K945" s="500"/>
      <c r="L945" s="1348"/>
      <c r="M945" s="1294"/>
      <c r="N945" s="1294"/>
      <c r="O945" s="1294"/>
      <c r="P945" s="1294"/>
      <c r="Q945" s="1294"/>
      <c r="R945" s="1294"/>
      <c r="S945" s="1294"/>
      <c r="T945" s="1294"/>
      <c r="U945" s="1349">
        <f t="shared" si="122"/>
        <v>0</v>
      </c>
      <c r="V945" s="1294"/>
      <c r="W945" s="1294"/>
      <c r="X945" s="1294"/>
      <c r="Y945" s="1294"/>
      <c r="Z945" s="1294"/>
      <c r="AA945" s="1294"/>
      <c r="AB945" s="1294"/>
      <c r="AC945" s="1294"/>
      <c r="AD945" s="1294"/>
      <c r="AE945" s="1294"/>
      <c r="AF945" s="1294"/>
      <c r="AG945" s="2361"/>
      <c r="AH945" s="1133"/>
      <c r="AI945" s="1133"/>
      <c r="AJ945" s="1133"/>
      <c r="AK945" s="1133"/>
      <c r="AL945" s="1133"/>
      <c r="AM945" s="1489"/>
      <c r="AN945" s="1489"/>
      <c r="AO945" s="1133"/>
      <c r="AP945" s="1133"/>
      <c r="AQ945" s="1133"/>
      <c r="AR945" s="1133"/>
      <c r="AS945" s="2335"/>
      <c r="AT945" s="1143"/>
      <c r="AU945" s="2336"/>
      <c r="AV945" s="2336"/>
      <c r="AW945" s="2337"/>
      <c r="AX945" s="2337"/>
      <c r="AY945" s="2338"/>
      <c r="AZ945" s="2339"/>
      <c r="BA945" s="2339"/>
      <c r="BB945" s="2339"/>
      <c r="BC945" s="2339"/>
      <c r="BD945" s="2340"/>
      <c r="BE945" s="1419"/>
      <c r="BF945" s="2341"/>
      <c r="BG945" s="1419"/>
      <c r="BH945" s="1419"/>
      <c r="BI945" s="2342"/>
      <c r="BJ945" s="1419"/>
      <c r="BK945" s="1419"/>
      <c r="BL945" s="1438">
        <f t="shared" si="123"/>
        <v>0</v>
      </c>
      <c r="BM945" s="1419"/>
      <c r="BN945" s="1439"/>
      <c r="BO945" s="1439"/>
      <c r="BP945" s="1439"/>
      <c r="BQ945" s="1439"/>
      <c r="BR945" s="1439"/>
      <c r="BS945" s="1439"/>
      <c r="BT945" s="1439"/>
      <c r="BU945" s="1439"/>
      <c r="BV945" s="1439"/>
      <c r="BW945" s="1439"/>
      <c r="BX945" s="1439"/>
      <c r="BY945" s="1439"/>
      <c r="BZ945" s="1439"/>
      <c r="CA945" s="1439"/>
      <c r="CB945" s="1439"/>
      <c r="CC945" s="1439"/>
      <c r="CD945" s="1440" t="s">
        <v>4457</v>
      </c>
    </row>
    <row r="946" spans="1:82" s="19" customFormat="1" ht="21" customHeight="1" x14ac:dyDescent="0.25">
      <c r="A946" s="1347" t="s">
        <v>161</v>
      </c>
      <c r="B946" s="607" t="s">
        <v>4490</v>
      </c>
      <c r="C946" s="588" t="s">
        <v>4454</v>
      </c>
      <c r="D946" s="460">
        <v>114</v>
      </c>
      <c r="E946" s="608" t="s">
        <v>4607</v>
      </c>
      <c r="F946" s="608" t="s">
        <v>4608</v>
      </c>
      <c r="G946" s="891">
        <v>0</v>
      </c>
      <c r="H946" s="891" t="s">
        <v>0</v>
      </c>
      <c r="I946" s="891">
        <v>1</v>
      </c>
      <c r="J946" s="1297">
        <v>0.3</v>
      </c>
      <c r="K946" s="500"/>
      <c r="L946" s="1348"/>
      <c r="M946" s="1294"/>
      <c r="N946" s="1294"/>
      <c r="O946" s="1294"/>
      <c r="P946" s="1294"/>
      <c r="Q946" s="1294"/>
      <c r="R946" s="1294"/>
      <c r="S946" s="1294"/>
      <c r="T946" s="1294"/>
      <c r="U946" s="1349">
        <f t="shared" si="122"/>
        <v>0</v>
      </c>
      <c r="V946" s="1294"/>
      <c r="W946" s="1294"/>
      <c r="X946" s="1294"/>
      <c r="Y946" s="1294"/>
      <c r="Z946" s="1294"/>
      <c r="AA946" s="1294"/>
      <c r="AB946" s="1294"/>
      <c r="AC946" s="1294"/>
      <c r="AD946" s="1294"/>
      <c r="AE946" s="1294"/>
      <c r="AF946" s="1294"/>
      <c r="AG946" s="2361"/>
      <c r="AH946" s="1133"/>
      <c r="AI946" s="1133"/>
      <c r="AJ946" s="1133"/>
      <c r="AK946" s="1133"/>
      <c r="AL946" s="1133"/>
      <c r="AM946" s="1489"/>
      <c r="AN946" s="1489"/>
      <c r="AO946" s="1133"/>
      <c r="AP946" s="1133"/>
      <c r="AQ946" s="1133"/>
      <c r="AR946" s="1133"/>
      <c r="AS946" s="2335"/>
      <c r="AT946" s="1143"/>
      <c r="AU946" s="2336"/>
      <c r="AV946" s="2336"/>
      <c r="AW946" s="2337"/>
      <c r="AX946" s="2337"/>
      <c r="AY946" s="2338"/>
      <c r="AZ946" s="2339"/>
      <c r="BA946" s="2339"/>
      <c r="BB946" s="2339"/>
      <c r="BC946" s="2339"/>
      <c r="BD946" s="2340"/>
      <c r="BE946" s="1419"/>
      <c r="BF946" s="2341"/>
      <c r="BG946" s="1419"/>
      <c r="BH946" s="1419"/>
      <c r="BI946" s="2342"/>
      <c r="BJ946" s="1419"/>
      <c r="BK946" s="1419"/>
      <c r="BL946" s="1438">
        <f t="shared" si="123"/>
        <v>0</v>
      </c>
      <c r="BM946" s="1419"/>
      <c r="BN946" s="1439"/>
      <c r="BO946" s="1439"/>
      <c r="BP946" s="1439"/>
      <c r="BQ946" s="1439"/>
      <c r="BR946" s="1439"/>
      <c r="BS946" s="1439"/>
      <c r="BT946" s="1439"/>
      <c r="BU946" s="1439"/>
      <c r="BV946" s="1439"/>
      <c r="BW946" s="1439"/>
      <c r="BX946" s="1439"/>
      <c r="BY946" s="1439"/>
      <c r="BZ946" s="1439"/>
      <c r="CA946" s="1439"/>
      <c r="CB946" s="1439"/>
      <c r="CC946" s="1439"/>
      <c r="CD946" s="1440" t="s">
        <v>4457</v>
      </c>
    </row>
    <row r="947" spans="1:82" s="19" customFormat="1" ht="21" customHeight="1" thickBot="1" x14ac:dyDescent="0.3">
      <c r="A947" s="1350" t="s">
        <v>161</v>
      </c>
      <c r="B947" s="1351" t="s">
        <v>4490</v>
      </c>
      <c r="C947" s="592" t="s">
        <v>4454</v>
      </c>
      <c r="D947" s="205">
        <v>114</v>
      </c>
      <c r="E947" s="621" t="s">
        <v>4607</v>
      </c>
      <c r="F947" s="621" t="s">
        <v>4608</v>
      </c>
      <c r="G947" s="899">
        <v>0</v>
      </c>
      <c r="H947" s="899" t="s">
        <v>0</v>
      </c>
      <c r="I947" s="899">
        <v>1</v>
      </c>
      <c r="J947" s="1302">
        <v>0.3</v>
      </c>
      <c r="K947" s="103"/>
      <c r="L947" s="1352"/>
      <c r="M947" s="1320"/>
      <c r="N947" s="1320"/>
      <c r="O947" s="1320"/>
      <c r="P947" s="1320"/>
      <c r="Q947" s="1320"/>
      <c r="R947" s="1320"/>
      <c r="S947" s="1320"/>
      <c r="T947" s="1320"/>
      <c r="U947" s="1353">
        <f t="shared" si="122"/>
        <v>0</v>
      </c>
      <c r="V947" s="1320"/>
      <c r="W947" s="1320"/>
      <c r="X947" s="1320"/>
      <c r="Y947" s="1320"/>
      <c r="Z947" s="1320"/>
      <c r="AA947" s="1320"/>
      <c r="AB947" s="1320"/>
      <c r="AC947" s="1320"/>
      <c r="AD947" s="1320"/>
      <c r="AE947" s="1320"/>
      <c r="AF947" s="1320"/>
      <c r="AG947" s="2362"/>
      <c r="AH947" s="1155"/>
      <c r="AI947" s="1155"/>
      <c r="AJ947" s="1155"/>
      <c r="AK947" s="1155"/>
      <c r="AL947" s="1155"/>
      <c r="AM947" s="4060"/>
      <c r="AN947" s="4060"/>
      <c r="AO947" s="1155"/>
      <c r="AP947" s="1155"/>
      <c r="AQ947" s="1155"/>
      <c r="AR947" s="1155"/>
      <c r="AS947" s="2427"/>
      <c r="AT947" s="2146"/>
      <c r="AU947" s="2345"/>
      <c r="AV947" s="2345"/>
      <c r="AW947" s="2346"/>
      <c r="AX947" s="2346"/>
      <c r="AY947" s="2347"/>
      <c r="AZ947" s="2348"/>
      <c r="BA947" s="2348"/>
      <c r="BB947" s="2348"/>
      <c r="BC947" s="2348"/>
      <c r="BD947" s="2349"/>
      <c r="BE947" s="1605"/>
      <c r="BF947" s="2350"/>
      <c r="BG947" s="1605"/>
      <c r="BH947" s="1605"/>
      <c r="BI947" s="2351"/>
      <c r="BJ947" s="1605"/>
      <c r="BK947" s="1605"/>
      <c r="BL947" s="1438">
        <f t="shared" si="123"/>
        <v>0</v>
      </c>
      <c r="BM947" s="1605"/>
      <c r="BN947" s="1608"/>
      <c r="BO947" s="1608"/>
      <c r="BP947" s="1608"/>
      <c r="BQ947" s="1608"/>
      <c r="BR947" s="1608"/>
      <c r="BS947" s="1608"/>
      <c r="BT947" s="1608"/>
      <c r="BU947" s="1608"/>
      <c r="BV947" s="1608"/>
      <c r="BW947" s="1608"/>
      <c r="BX947" s="1608"/>
      <c r="BY947" s="1608"/>
      <c r="BZ947" s="1608"/>
      <c r="CA947" s="1608"/>
      <c r="CB947" s="1608"/>
      <c r="CC947" s="1608"/>
      <c r="CD947" s="1681" t="s">
        <v>4457</v>
      </c>
    </row>
    <row r="948" spans="1:82" ht="25.5" customHeight="1" thickBot="1" x14ac:dyDescent="0.25">
      <c r="A948" s="570" t="s">
        <v>161</v>
      </c>
      <c r="B948" s="571" t="s">
        <v>946</v>
      </c>
      <c r="C948" s="563" t="s">
        <v>947</v>
      </c>
      <c r="D948" s="163">
        <v>115</v>
      </c>
      <c r="E948" s="610" t="s">
        <v>948</v>
      </c>
      <c r="F948" s="48" t="s">
        <v>949</v>
      </c>
      <c r="G948" s="69">
        <v>466</v>
      </c>
      <c r="H948" s="69" t="s">
        <v>1</v>
      </c>
      <c r="I948" s="69">
        <v>599</v>
      </c>
      <c r="J948" s="572">
        <v>599</v>
      </c>
      <c r="K948" s="319"/>
      <c r="L948" s="293">
        <f t="shared" ref="L948:L1151" si="124">+M948+N948+O948+P948+Q948+R948+S948+T948</f>
        <v>16682454</v>
      </c>
      <c r="M948" s="455">
        <v>16682454</v>
      </c>
      <c r="N948" s="455"/>
      <c r="O948" s="455"/>
      <c r="P948" s="455"/>
      <c r="Q948" s="455"/>
      <c r="R948" s="455"/>
      <c r="S948" s="455"/>
      <c r="T948" s="455"/>
      <c r="U948" s="467">
        <f t="shared" si="108"/>
        <v>16682454</v>
      </c>
      <c r="V948" s="495">
        <v>16682454</v>
      </c>
      <c r="W948" s="495"/>
      <c r="X948" s="495"/>
      <c r="Y948" s="495"/>
      <c r="Z948" s="495"/>
      <c r="AA948" s="495"/>
      <c r="AB948" s="495"/>
      <c r="AC948" s="495"/>
      <c r="AD948" s="52"/>
      <c r="AE948" s="52"/>
      <c r="AF948" s="52"/>
      <c r="AG948" s="1462">
        <v>83131601</v>
      </c>
      <c r="AH948" s="1133" t="s">
        <v>950</v>
      </c>
      <c r="AI948" s="1463">
        <v>42767</v>
      </c>
      <c r="AJ948" s="1463">
        <v>43069</v>
      </c>
      <c r="AK948" s="1462" t="s">
        <v>951</v>
      </c>
      <c r="AL948" s="1462" t="s">
        <v>938</v>
      </c>
      <c r="AM948" s="1923">
        <f>+U948</f>
        <v>16682454</v>
      </c>
      <c r="AN948" s="1923">
        <f>+AM948</f>
        <v>16682454</v>
      </c>
      <c r="AO948" s="1462" t="s">
        <v>939</v>
      </c>
      <c r="AP948" s="1462" t="s">
        <v>939</v>
      </c>
      <c r="AQ948" s="1462" t="s">
        <v>940</v>
      </c>
      <c r="AR948" s="1462">
        <v>2201160101</v>
      </c>
      <c r="AS948" s="1980" t="s">
        <v>952</v>
      </c>
      <c r="AT948" s="1143" t="s">
        <v>383</v>
      </c>
      <c r="AU948" s="1992">
        <v>599</v>
      </c>
      <c r="AV948" s="1992">
        <v>620</v>
      </c>
      <c r="AW948" s="1970">
        <v>42736</v>
      </c>
      <c r="AX948" s="1970">
        <v>43100</v>
      </c>
      <c r="AY948" s="1971">
        <f>+U948</f>
        <v>16682454</v>
      </c>
      <c r="AZ948" s="5142" t="s">
        <v>953</v>
      </c>
      <c r="BA948" s="1459" t="s">
        <v>942</v>
      </c>
      <c r="BB948" s="5143" t="s">
        <v>954</v>
      </c>
      <c r="BC948" s="4036" t="s">
        <v>955</v>
      </c>
      <c r="BD948" s="1459">
        <v>119</v>
      </c>
      <c r="BE948" s="1659">
        <v>42745</v>
      </c>
      <c r="BF948" s="2428">
        <v>16682454</v>
      </c>
      <c r="BG948" s="1381">
        <v>121</v>
      </c>
      <c r="BH948" s="1659">
        <v>42745</v>
      </c>
      <c r="BI948" s="1972">
        <v>16682454</v>
      </c>
      <c r="BJ948" s="1659">
        <v>42797</v>
      </c>
      <c r="BK948" s="1659">
        <v>43069</v>
      </c>
      <c r="BL948" s="1973">
        <f t="shared" si="109"/>
        <v>0</v>
      </c>
      <c r="BM948" s="1974">
        <f>L948-(BI948:BI953)</f>
        <v>0</v>
      </c>
      <c r="BN948" s="1975"/>
      <c r="BO948" s="1975"/>
      <c r="BP948" s="1975"/>
      <c r="BQ948" s="1975"/>
      <c r="BR948" s="1976"/>
      <c r="BS948" s="1977"/>
      <c r="BT948" s="1977"/>
      <c r="BU948" s="1977"/>
      <c r="BV948" s="1977"/>
      <c r="BW948" s="1977"/>
      <c r="BX948" s="1977"/>
      <c r="BY948" s="1977"/>
      <c r="BZ948" s="1977"/>
      <c r="CA948" s="1977"/>
      <c r="CB948" s="1977"/>
      <c r="CC948" s="1977"/>
      <c r="CD948" s="1978" t="s">
        <v>911</v>
      </c>
    </row>
    <row r="949" spans="1:82" ht="25.5" customHeight="1" thickBot="1" x14ac:dyDescent="0.25">
      <c r="A949" s="573" t="s">
        <v>161</v>
      </c>
      <c r="B949" s="574" t="s">
        <v>946</v>
      </c>
      <c r="C949" s="547" t="s">
        <v>947</v>
      </c>
      <c r="D949" s="460">
        <v>115</v>
      </c>
      <c r="E949" s="611" t="s">
        <v>948</v>
      </c>
      <c r="F949" s="526" t="s">
        <v>949</v>
      </c>
      <c r="G949" s="612">
        <v>466</v>
      </c>
      <c r="H949" s="612" t="s">
        <v>1</v>
      </c>
      <c r="I949" s="612">
        <v>599</v>
      </c>
      <c r="J949" s="577">
        <v>599</v>
      </c>
      <c r="K949" s="584"/>
      <c r="L949" s="436"/>
      <c r="M949" s="466"/>
      <c r="N949" s="466"/>
      <c r="O949" s="466"/>
      <c r="P949" s="466"/>
      <c r="Q949" s="466"/>
      <c r="R949" s="466"/>
      <c r="S949" s="466"/>
      <c r="T949" s="466"/>
      <c r="U949" s="467">
        <f t="shared" si="108"/>
        <v>0</v>
      </c>
      <c r="V949" s="466"/>
      <c r="W949" s="466"/>
      <c r="X949" s="466"/>
      <c r="Y949" s="466"/>
      <c r="Z949" s="466"/>
      <c r="AA949" s="466"/>
      <c r="AB949" s="466"/>
      <c r="AC949" s="466"/>
      <c r="AD949" s="466"/>
      <c r="AE949" s="466"/>
      <c r="AF949" s="466"/>
      <c r="AG949" s="1420">
        <v>83131601</v>
      </c>
      <c r="AH949" s="1133" t="s">
        <v>956</v>
      </c>
      <c r="AI949" s="1488">
        <v>42856</v>
      </c>
      <c r="AJ949" s="1488">
        <v>43069</v>
      </c>
      <c r="AK949" s="1420" t="s">
        <v>951</v>
      </c>
      <c r="AL949" s="1420" t="s">
        <v>938</v>
      </c>
      <c r="AM949" s="1147">
        <v>12080000</v>
      </c>
      <c r="AN949" s="1147">
        <f>+AM949</f>
        <v>12080000</v>
      </c>
      <c r="AO949" s="1133" t="s">
        <v>939</v>
      </c>
      <c r="AP949" s="1133" t="s">
        <v>939</v>
      </c>
      <c r="AQ949" s="1133" t="s">
        <v>940</v>
      </c>
      <c r="AR949" s="1133">
        <v>2201160101</v>
      </c>
      <c r="AS949" s="1991"/>
      <c r="AT949" s="1143"/>
      <c r="AU949" s="1992"/>
      <c r="AV949" s="1992"/>
      <c r="AW949" s="1993"/>
      <c r="AX949" s="1993"/>
      <c r="AY949" s="1994"/>
      <c r="AZ949" s="1423"/>
      <c r="BA949" s="1423"/>
      <c r="BB949" s="1423"/>
      <c r="BC949" s="1423"/>
      <c r="BD949" s="1423"/>
      <c r="BE949" s="1419"/>
      <c r="BF949" s="1419"/>
      <c r="BG949" s="1419"/>
      <c r="BH949" s="1419"/>
      <c r="BI949" s="1985"/>
      <c r="BJ949" s="1419"/>
      <c r="BK949" s="1419"/>
      <c r="BL949" s="1986">
        <f t="shared" si="109"/>
        <v>0</v>
      </c>
      <c r="BM949" s="1987"/>
      <c r="BN949" s="1988"/>
      <c r="BO949" s="1988"/>
      <c r="BP949" s="1988"/>
      <c r="BQ949" s="1988"/>
      <c r="BR949" s="1989"/>
      <c r="BS949" s="1990"/>
      <c r="BT949" s="1990"/>
      <c r="BU949" s="1990"/>
      <c r="BV949" s="1990"/>
      <c r="BW949" s="1990"/>
      <c r="BX949" s="1990"/>
      <c r="BY949" s="1990"/>
      <c r="BZ949" s="1990"/>
      <c r="CA949" s="1990"/>
      <c r="CB949" s="1990"/>
      <c r="CC949" s="1990"/>
      <c r="CD949" s="1978" t="s">
        <v>911</v>
      </c>
    </row>
    <row r="950" spans="1:82" ht="25.5" customHeight="1" thickBot="1" x14ac:dyDescent="0.25">
      <c r="A950" s="573" t="s">
        <v>161</v>
      </c>
      <c r="B950" s="574" t="s">
        <v>946</v>
      </c>
      <c r="C950" s="547" t="s">
        <v>947</v>
      </c>
      <c r="D950" s="460">
        <v>115</v>
      </c>
      <c r="E950" s="611" t="s">
        <v>948</v>
      </c>
      <c r="F950" s="526" t="s">
        <v>949</v>
      </c>
      <c r="G950" s="612">
        <v>466</v>
      </c>
      <c r="H950" s="612" t="s">
        <v>1</v>
      </c>
      <c r="I950" s="612">
        <v>599</v>
      </c>
      <c r="J950" s="577">
        <v>599</v>
      </c>
      <c r="K950" s="584"/>
      <c r="L950" s="436"/>
      <c r="M950" s="466"/>
      <c r="N950" s="466"/>
      <c r="O950" s="466"/>
      <c r="P950" s="466"/>
      <c r="Q950" s="466"/>
      <c r="R950" s="466"/>
      <c r="S950" s="466"/>
      <c r="T950" s="466"/>
      <c r="U950" s="467">
        <f t="shared" si="108"/>
        <v>0</v>
      </c>
      <c r="V950" s="466"/>
      <c r="W950" s="466"/>
      <c r="X950" s="466"/>
      <c r="Y950" s="466"/>
      <c r="Z950" s="466"/>
      <c r="AA950" s="466"/>
      <c r="AB950" s="466"/>
      <c r="AC950" s="466"/>
      <c r="AD950" s="466"/>
      <c r="AE950" s="466"/>
      <c r="AF950" s="466"/>
      <c r="AG950" s="1420">
        <v>83131601</v>
      </c>
      <c r="AH950" s="1133" t="s">
        <v>956</v>
      </c>
      <c r="AI950" s="1488">
        <v>42856</v>
      </c>
      <c r="AJ950" s="1488">
        <v>43069</v>
      </c>
      <c r="AK950" s="1420" t="s">
        <v>951</v>
      </c>
      <c r="AL950" s="1420" t="s">
        <v>938</v>
      </c>
      <c r="AM950" s="1147">
        <v>12080000</v>
      </c>
      <c r="AN950" s="1147">
        <f t="shared" ref="AN950:AN954" si="125">+AM950</f>
        <v>12080000</v>
      </c>
      <c r="AO950" s="1133" t="s">
        <v>939</v>
      </c>
      <c r="AP950" s="1133" t="s">
        <v>939</v>
      </c>
      <c r="AQ950" s="1133" t="s">
        <v>940</v>
      </c>
      <c r="AR950" s="1133">
        <v>2201160101</v>
      </c>
      <c r="AS950" s="1991"/>
      <c r="AT950" s="1143"/>
      <c r="AU950" s="1992"/>
      <c r="AV950" s="1992"/>
      <c r="AW950" s="1993"/>
      <c r="AX950" s="1993"/>
      <c r="AY950" s="1994"/>
      <c r="AZ950" s="1423"/>
      <c r="BA950" s="1423"/>
      <c r="BB950" s="1423"/>
      <c r="BC950" s="1423"/>
      <c r="BD950" s="1423"/>
      <c r="BE950" s="1419"/>
      <c r="BF950" s="1419"/>
      <c r="BG950" s="1419"/>
      <c r="BH950" s="1419"/>
      <c r="BI950" s="1985"/>
      <c r="BJ950" s="1419"/>
      <c r="BK950" s="1419"/>
      <c r="BL950" s="1986">
        <f t="shared" si="109"/>
        <v>0</v>
      </c>
      <c r="BM950" s="1987"/>
      <c r="BN950" s="1988"/>
      <c r="BO950" s="1988"/>
      <c r="BP950" s="1988"/>
      <c r="BQ950" s="1988"/>
      <c r="BR950" s="1989"/>
      <c r="BS950" s="1990"/>
      <c r="BT950" s="1990"/>
      <c r="BU950" s="1990"/>
      <c r="BV950" s="1990"/>
      <c r="BW950" s="1990"/>
      <c r="BX950" s="1990"/>
      <c r="BY950" s="1990"/>
      <c r="BZ950" s="1990"/>
      <c r="CA950" s="1990"/>
      <c r="CB950" s="1990"/>
      <c r="CC950" s="1990"/>
      <c r="CD950" s="1978" t="s">
        <v>911</v>
      </c>
    </row>
    <row r="951" spans="1:82" ht="25.5" customHeight="1" thickBot="1" x14ac:dyDescent="0.25">
      <c r="A951" s="573" t="s">
        <v>161</v>
      </c>
      <c r="B951" s="574" t="s">
        <v>946</v>
      </c>
      <c r="C951" s="547" t="s">
        <v>947</v>
      </c>
      <c r="D951" s="460">
        <v>115</v>
      </c>
      <c r="E951" s="611" t="s">
        <v>948</v>
      </c>
      <c r="F951" s="526" t="s">
        <v>949</v>
      </c>
      <c r="G951" s="612">
        <v>466</v>
      </c>
      <c r="H951" s="612" t="s">
        <v>1</v>
      </c>
      <c r="I951" s="612">
        <v>599</v>
      </c>
      <c r="J951" s="577">
        <v>599</v>
      </c>
      <c r="K951" s="584"/>
      <c r="L951" s="436"/>
      <c r="M951" s="466"/>
      <c r="N951" s="466"/>
      <c r="O951" s="466"/>
      <c r="P951" s="466"/>
      <c r="Q951" s="466"/>
      <c r="R951" s="466"/>
      <c r="S951" s="466"/>
      <c r="T951" s="466"/>
      <c r="U951" s="467">
        <f t="shared" si="108"/>
        <v>0</v>
      </c>
      <c r="V951" s="466"/>
      <c r="W951" s="466"/>
      <c r="X951" s="466"/>
      <c r="Y951" s="466"/>
      <c r="Z951" s="466"/>
      <c r="AA951" s="466"/>
      <c r="AB951" s="466"/>
      <c r="AC951" s="466"/>
      <c r="AD951" s="466"/>
      <c r="AE951" s="466"/>
      <c r="AF951" s="466"/>
      <c r="AG951" s="1420">
        <v>83131601</v>
      </c>
      <c r="AH951" s="1133" t="s">
        <v>956</v>
      </c>
      <c r="AI951" s="1488">
        <v>42856</v>
      </c>
      <c r="AJ951" s="1488">
        <v>43069</v>
      </c>
      <c r="AK951" s="1420" t="s">
        <v>951</v>
      </c>
      <c r="AL951" s="1420" t="s">
        <v>938</v>
      </c>
      <c r="AM951" s="1147">
        <v>12080000</v>
      </c>
      <c r="AN951" s="1147">
        <f t="shared" si="125"/>
        <v>12080000</v>
      </c>
      <c r="AO951" s="1133" t="s">
        <v>939</v>
      </c>
      <c r="AP951" s="1133" t="s">
        <v>939</v>
      </c>
      <c r="AQ951" s="1133" t="s">
        <v>940</v>
      </c>
      <c r="AR951" s="1133">
        <v>2201160101</v>
      </c>
      <c r="AS951" s="1991"/>
      <c r="AT951" s="1143"/>
      <c r="AU951" s="1992"/>
      <c r="AV951" s="1992"/>
      <c r="AW951" s="1993"/>
      <c r="AX951" s="1993"/>
      <c r="AY951" s="1994"/>
      <c r="AZ951" s="1423"/>
      <c r="BA951" s="1423"/>
      <c r="BB951" s="1423"/>
      <c r="BC951" s="1423"/>
      <c r="BD951" s="1423"/>
      <c r="BE951" s="1419"/>
      <c r="BF951" s="1419"/>
      <c r="BG951" s="1419"/>
      <c r="BH951" s="1419"/>
      <c r="BI951" s="1985"/>
      <c r="BJ951" s="1419"/>
      <c r="BK951" s="1419"/>
      <c r="BL951" s="1986">
        <f t="shared" si="109"/>
        <v>0</v>
      </c>
      <c r="BM951" s="1987"/>
      <c r="BN951" s="1988"/>
      <c r="BO951" s="1988"/>
      <c r="BP951" s="1988"/>
      <c r="BQ951" s="1988"/>
      <c r="BR951" s="1989"/>
      <c r="BS951" s="1990"/>
      <c r="BT951" s="1990"/>
      <c r="BU951" s="1990"/>
      <c r="BV951" s="1990"/>
      <c r="BW951" s="1990"/>
      <c r="BX951" s="1990"/>
      <c r="BY951" s="1990"/>
      <c r="BZ951" s="1990"/>
      <c r="CA951" s="1990"/>
      <c r="CB951" s="1990"/>
      <c r="CC951" s="1990"/>
      <c r="CD951" s="1978" t="s">
        <v>911</v>
      </c>
    </row>
    <row r="952" spans="1:82" ht="25.5" customHeight="1" thickBot="1" x14ac:dyDescent="0.25">
      <c r="A952" s="573" t="s">
        <v>161</v>
      </c>
      <c r="B952" s="574" t="s">
        <v>946</v>
      </c>
      <c r="C952" s="547" t="s">
        <v>947</v>
      </c>
      <c r="D952" s="460">
        <v>115</v>
      </c>
      <c r="E952" s="611" t="s">
        <v>948</v>
      </c>
      <c r="F952" s="526" t="s">
        <v>949</v>
      </c>
      <c r="G952" s="612">
        <v>466</v>
      </c>
      <c r="H952" s="612" t="s">
        <v>1</v>
      </c>
      <c r="I952" s="612">
        <v>599</v>
      </c>
      <c r="J952" s="577">
        <v>599</v>
      </c>
      <c r="K952" s="584"/>
      <c r="L952" s="436"/>
      <c r="M952" s="466"/>
      <c r="N952" s="466"/>
      <c r="O952" s="466"/>
      <c r="P952" s="466"/>
      <c r="Q952" s="466"/>
      <c r="R952" s="466"/>
      <c r="S952" s="466"/>
      <c r="T952" s="466"/>
      <c r="U952" s="467">
        <f t="shared" si="108"/>
        <v>0</v>
      </c>
      <c r="V952" s="466"/>
      <c r="W952" s="466"/>
      <c r="X952" s="466"/>
      <c r="Y952" s="466"/>
      <c r="Z952" s="466"/>
      <c r="AA952" s="466"/>
      <c r="AB952" s="466"/>
      <c r="AC952" s="466"/>
      <c r="AD952" s="466"/>
      <c r="AE952" s="466"/>
      <c r="AF952" s="466"/>
      <c r="AG952" s="1420">
        <v>83131601</v>
      </c>
      <c r="AH952" s="1133" t="s">
        <v>956</v>
      </c>
      <c r="AI952" s="1488">
        <v>42856</v>
      </c>
      <c r="AJ952" s="1488">
        <v>43069</v>
      </c>
      <c r="AK952" s="1420" t="s">
        <v>951</v>
      </c>
      <c r="AL952" s="1420" t="s">
        <v>938</v>
      </c>
      <c r="AM952" s="1147">
        <v>12080000</v>
      </c>
      <c r="AN952" s="1147">
        <f t="shared" si="125"/>
        <v>12080000</v>
      </c>
      <c r="AO952" s="1133" t="s">
        <v>939</v>
      </c>
      <c r="AP952" s="1133" t="s">
        <v>939</v>
      </c>
      <c r="AQ952" s="1133" t="s">
        <v>940</v>
      </c>
      <c r="AR952" s="1133">
        <v>2201160101</v>
      </c>
      <c r="AS952" s="1991"/>
      <c r="AT952" s="1143"/>
      <c r="AU952" s="1992"/>
      <c r="AV952" s="1992"/>
      <c r="AW952" s="1993"/>
      <c r="AX952" s="1993"/>
      <c r="AY952" s="1994"/>
      <c r="AZ952" s="1423"/>
      <c r="BA952" s="1423"/>
      <c r="BB952" s="1423"/>
      <c r="BC952" s="1423"/>
      <c r="BD952" s="1423"/>
      <c r="BE952" s="1419"/>
      <c r="BF952" s="1419"/>
      <c r="BG952" s="1419"/>
      <c r="BH952" s="1419"/>
      <c r="BI952" s="1985"/>
      <c r="BJ952" s="1419"/>
      <c r="BK952" s="1419"/>
      <c r="BL952" s="1986">
        <f t="shared" si="109"/>
        <v>0</v>
      </c>
      <c r="BM952" s="1987"/>
      <c r="BN952" s="1988"/>
      <c r="BO952" s="1988"/>
      <c r="BP952" s="1988"/>
      <c r="BQ952" s="1988"/>
      <c r="BR952" s="1989"/>
      <c r="BS952" s="1990"/>
      <c r="BT952" s="1990"/>
      <c r="BU952" s="1990"/>
      <c r="BV952" s="1990"/>
      <c r="BW952" s="1990"/>
      <c r="BX952" s="1990"/>
      <c r="BY952" s="1990"/>
      <c r="BZ952" s="1990"/>
      <c r="CA952" s="1990"/>
      <c r="CB952" s="1990"/>
      <c r="CC952" s="1990"/>
      <c r="CD952" s="1978" t="s">
        <v>911</v>
      </c>
    </row>
    <row r="953" spans="1:82" ht="25.5" customHeight="1" thickBot="1" x14ac:dyDescent="0.25">
      <c r="A953" s="590" t="s">
        <v>161</v>
      </c>
      <c r="B953" s="591" t="s">
        <v>946</v>
      </c>
      <c r="C953" s="564" t="s">
        <v>947</v>
      </c>
      <c r="D953" s="205">
        <v>115</v>
      </c>
      <c r="E953" s="613" t="s">
        <v>948</v>
      </c>
      <c r="F953" s="100" t="s">
        <v>949</v>
      </c>
      <c r="G953" s="614">
        <v>466</v>
      </c>
      <c r="H953" s="614" t="s">
        <v>1</v>
      </c>
      <c r="I953" s="614">
        <v>599</v>
      </c>
      <c r="J953" s="595">
        <v>599</v>
      </c>
      <c r="K953" s="569"/>
      <c r="L953" s="296"/>
      <c r="M953" s="8"/>
      <c r="N953" s="8"/>
      <c r="O953" s="8"/>
      <c r="P953" s="8"/>
      <c r="Q953" s="8"/>
      <c r="R953" s="8"/>
      <c r="S953" s="8"/>
      <c r="T953" s="8"/>
      <c r="U953" s="467">
        <f t="shared" si="108"/>
        <v>0</v>
      </c>
      <c r="V953" s="8"/>
      <c r="W953" s="8"/>
      <c r="X953" s="8"/>
      <c r="Y953" s="8"/>
      <c r="Z953" s="8"/>
      <c r="AA953" s="8"/>
      <c r="AB953" s="8"/>
      <c r="AC953" s="8"/>
      <c r="AD953" s="8"/>
      <c r="AE953" s="8"/>
      <c r="AF953" s="8"/>
      <c r="AG953" s="1563">
        <v>83131601</v>
      </c>
      <c r="AH953" s="1155" t="s">
        <v>956</v>
      </c>
      <c r="AI953" s="2429">
        <v>42856</v>
      </c>
      <c r="AJ953" s="2429">
        <v>43069</v>
      </c>
      <c r="AK953" s="1563" t="s">
        <v>951</v>
      </c>
      <c r="AL953" s="1563" t="s">
        <v>938</v>
      </c>
      <c r="AM953" s="2144">
        <v>12080000</v>
      </c>
      <c r="AN953" s="2144">
        <f t="shared" si="125"/>
        <v>12080000</v>
      </c>
      <c r="AO953" s="1155" t="s">
        <v>939</v>
      </c>
      <c r="AP953" s="1155" t="s">
        <v>939</v>
      </c>
      <c r="AQ953" s="1155" t="s">
        <v>940</v>
      </c>
      <c r="AR953" s="1155">
        <v>2201160101</v>
      </c>
      <c r="AS953" s="2145"/>
      <c r="AT953" s="2146"/>
      <c r="AU953" s="2147"/>
      <c r="AV953" s="2147"/>
      <c r="AW953" s="2148"/>
      <c r="AX953" s="2148"/>
      <c r="AY953" s="2149"/>
      <c r="AZ953" s="1607"/>
      <c r="BA953" s="1607"/>
      <c r="BB953" s="1607"/>
      <c r="BC953" s="1607"/>
      <c r="BD953" s="1607"/>
      <c r="BE953" s="1605"/>
      <c r="BF953" s="1605"/>
      <c r="BG953" s="1605"/>
      <c r="BH953" s="1605"/>
      <c r="BI953" s="2150"/>
      <c r="BJ953" s="1605"/>
      <c r="BK953" s="1605"/>
      <c r="BL953" s="2151">
        <f t="shared" si="109"/>
        <v>0</v>
      </c>
      <c r="BM953" s="2152"/>
      <c r="BN953" s="2153"/>
      <c r="BO953" s="2153"/>
      <c r="BP953" s="2153"/>
      <c r="BQ953" s="2153"/>
      <c r="BR953" s="2154"/>
      <c r="BS953" s="2155"/>
      <c r="BT953" s="2155"/>
      <c r="BU953" s="2155"/>
      <c r="BV953" s="2155"/>
      <c r="BW953" s="2155"/>
      <c r="BX953" s="2155"/>
      <c r="BY953" s="2155"/>
      <c r="BZ953" s="2155"/>
      <c r="CA953" s="2155"/>
      <c r="CB953" s="2155"/>
      <c r="CC953" s="2155"/>
      <c r="CD953" s="1978" t="s">
        <v>911</v>
      </c>
    </row>
    <row r="954" spans="1:82" ht="25.5" customHeight="1" thickBot="1" x14ac:dyDescent="0.25">
      <c r="A954" s="570" t="s">
        <v>161</v>
      </c>
      <c r="B954" s="571" t="s">
        <v>946</v>
      </c>
      <c r="C954" s="563" t="s">
        <v>947</v>
      </c>
      <c r="D954" s="163">
        <v>116</v>
      </c>
      <c r="E954" s="615" t="s">
        <v>957</v>
      </c>
      <c r="F954" s="67" t="s">
        <v>958</v>
      </c>
      <c r="G954" s="69">
        <v>0</v>
      </c>
      <c r="H954" s="69" t="s">
        <v>0</v>
      </c>
      <c r="I954" s="69">
        <v>1</v>
      </c>
      <c r="J954" s="493">
        <v>0.33</v>
      </c>
      <c r="K954" s="50"/>
      <c r="L954" s="51">
        <f t="shared" si="124"/>
        <v>0</v>
      </c>
      <c r="M954" s="52"/>
      <c r="N954" s="52"/>
      <c r="O954" s="52"/>
      <c r="P954" s="52"/>
      <c r="Q954" s="52"/>
      <c r="R954" s="52"/>
      <c r="S954" s="52"/>
      <c r="T954" s="52"/>
      <c r="U954" s="467">
        <f t="shared" si="108"/>
        <v>0</v>
      </c>
      <c r="V954" s="52"/>
      <c r="W954" s="52"/>
      <c r="X954" s="52"/>
      <c r="Y954" s="52"/>
      <c r="Z954" s="52"/>
      <c r="AA954" s="52"/>
      <c r="AB954" s="52"/>
      <c r="AC954" s="52"/>
      <c r="AD954" s="52"/>
      <c r="AE954" s="52"/>
      <c r="AF954" s="52"/>
      <c r="AG954" s="1462">
        <v>83131601</v>
      </c>
      <c r="AH954" s="1462" t="s">
        <v>956</v>
      </c>
      <c r="AI954" s="1463">
        <v>42856</v>
      </c>
      <c r="AJ954" s="1463">
        <v>43069</v>
      </c>
      <c r="AK954" s="1462" t="s">
        <v>951</v>
      </c>
      <c r="AL954" s="1462" t="s">
        <v>938</v>
      </c>
      <c r="AM954" s="1923">
        <v>10595200</v>
      </c>
      <c r="AN954" s="1923">
        <f t="shared" si="125"/>
        <v>10595200</v>
      </c>
      <c r="AO954" s="1462" t="s">
        <v>939</v>
      </c>
      <c r="AP954" s="1462" t="s">
        <v>939</v>
      </c>
      <c r="AQ954" s="1462" t="s">
        <v>940</v>
      </c>
      <c r="AR954" s="1462">
        <v>2201160101</v>
      </c>
      <c r="AS954" s="2011" t="s">
        <v>5896</v>
      </c>
      <c r="AT954" s="1638" t="s">
        <v>330</v>
      </c>
      <c r="AU954" s="2430">
        <v>100</v>
      </c>
      <c r="AV954" s="2430">
        <v>50</v>
      </c>
      <c r="AW954" s="1970">
        <v>42737</v>
      </c>
      <c r="AX954" s="1970">
        <v>43099</v>
      </c>
      <c r="AY954" s="1971">
        <v>0</v>
      </c>
      <c r="AZ954" s="1459"/>
      <c r="BA954" s="1459"/>
      <c r="BB954" s="1459"/>
      <c r="BC954" s="1459"/>
      <c r="BD954" s="1459"/>
      <c r="BE954" s="1381"/>
      <c r="BF954" s="1381"/>
      <c r="BG954" s="1381"/>
      <c r="BH954" s="1381"/>
      <c r="BI954" s="1972"/>
      <c r="BJ954" s="1381"/>
      <c r="BK954" s="1381"/>
      <c r="BL954" s="1973">
        <f t="shared" si="109"/>
        <v>0</v>
      </c>
      <c r="BM954" s="1973">
        <f>L954-(BI954:BI954)</f>
        <v>0</v>
      </c>
      <c r="BN954" s="1973"/>
      <c r="BO954" s="1973"/>
      <c r="BP954" s="1973"/>
      <c r="BQ954" s="1973"/>
      <c r="BR954" s="1977"/>
      <c r="BS954" s="1977"/>
      <c r="BT954" s="1977"/>
      <c r="BU954" s="1977"/>
      <c r="BV954" s="1977"/>
      <c r="BW954" s="1977"/>
      <c r="BX954" s="1977"/>
      <c r="BY954" s="1977"/>
      <c r="BZ954" s="1977"/>
      <c r="CA954" s="1977"/>
      <c r="CB954" s="1977"/>
      <c r="CC954" s="1977"/>
      <c r="CD954" s="1978" t="s">
        <v>911</v>
      </c>
    </row>
    <row r="955" spans="1:82" ht="25.5" customHeight="1" thickBot="1" x14ac:dyDescent="0.25">
      <c r="A955" s="573" t="s">
        <v>161</v>
      </c>
      <c r="B955" s="574" t="s">
        <v>946</v>
      </c>
      <c r="C955" s="547" t="s">
        <v>947</v>
      </c>
      <c r="D955" s="460">
        <v>116</v>
      </c>
      <c r="E955" s="616" t="s">
        <v>957</v>
      </c>
      <c r="F955" s="608" t="s">
        <v>958</v>
      </c>
      <c r="G955" s="612">
        <v>0</v>
      </c>
      <c r="H955" s="612" t="s">
        <v>0</v>
      </c>
      <c r="I955" s="612">
        <v>1</v>
      </c>
      <c r="J955" s="454">
        <v>0.33</v>
      </c>
      <c r="K955" s="538"/>
      <c r="L955" s="465"/>
      <c r="M955" s="466"/>
      <c r="N955" s="466"/>
      <c r="O955" s="466"/>
      <c r="P955" s="466"/>
      <c r="Q955" s="466"/>
      <c r="R955" s="466"/>
      <c r="S955" s="466"/>
      <c r="T955" s="466"/>
      <c r="U955" s="467">
        <f t="shared" si="108"/>
        <v>0</v>
      </c>
      <c r="V955" s="466"/>
      <c r="W955" s="466"/>
      <c r="X955" s="466"/>
      <c r="Y955" s="466"/>
      <c r="Z955" s="466"/>
      <c r="AA955" s="466"/>
      <c r="AB955" s="466"/>
      <c r="AC955" s="466"/>
      <c r="AD955" s="466"/>
      <c r="AE955" s="466"/>
      <c r="AF955" s="466"/>
      <c r="AG955" s="1133"/>
      <c r="AH955" s="1133"/>
      <c r="AI955" s="1488"/>
      <c r="AJ955" s="1488"/>
      <c r="AK955" s="1133"/>
      <c r="AL955" s="1133"/>
      <c r="AM955" s="1147"/>
      <c r="AN955" s="1147"/>
      <c r="AO955" s="1133"/>
      <c r="AP955" s="1133"/>
      <c r="AQ955" s="1133"/>
      <c r="AR955" s="1133"/>
      <c r="AS955" s="1991"/>
      <c r="AT955" s="1143"/>
      <c r="AU955" s="1992"/>
      <c r="AV955" s="1992"/>
      <c r="AW955" s="1993"/>
      <c r="AX955" s="1993"/>
      <c r="AY955" s="1994"/>
      <c r="AZ955" s="1423"/>
      <c r="BA955" s="1423"/>
      <c r="BB955" s="1423"/>
      <c r="BC955" s="1423"/>
      <c r="BD955" s="1423"/>
      <c r="BE955" s="1419"/>
      <c r="BF955" s="1419"/>
      <c r="BG955" s="1419"/>
      <c r="BH955" s="1419"/>
      <c r="BI955" s="1985"/>
      <c r="BJ955" s="1419"/>
      <c r="BK955" s="1419"/>
      <c r="BL955" s="1986"/>
      <c r="BM955" s="1986"/>
      <c r="BN955" s="1986"/>
      <c r="BO955" s="1986"/>
      <c r="BP955" s="1986"/>
      <c r="BQ955" s="1986"/>
      <c r="BR955" s="1990"/>
      <c r="BS955" s="1990"/>
      <c r="BT955" s="1990"/>
      <c r="BU955" s="1990"/>
      <c r="BV955" s="1990"/>
      <c r="BW955" s="1990"/>
      <c r="BX955" s="1990"/>
      <c r="BY955" s="1990"/>
      <c r="BZ955" s="1990"/>
      <c r="CA955" s="1990"/>
      <c r="CB955" s="1990"/>
      <c r="CC955" s="1990"/>
      <c r="CD955" s="1978" t="s">
        <v>911</v>
      </c>
    </row>
    <row r="956" spans="1:82" ht="25.5" customHeight="1" thickBot="1" x14ac:dyDescent="0.25">
      <c r="A956" s="573" t="s">
        <v>161</v>
      </c>
      <c r="B956" s="574" t="s">
        <v>946</v>
      </c>
      <c r="C956" s="547" t="s">
        <v>947</v>
      </c>
      <c r="D956" s="460">
        <v>116</v>
      </c>
      <c r="E956" s="616" t="s">
        <v>957</v>
      </c>
      <c r="F956" s="608" t="s">
        <v>958</v>
      </c>
      <c r="G956" s="612">
        <v>0</v>
      </c>
      <c r="H956" s="612" t="s">
        <v>0</v>
      </c>
      <c r="I956" s="612">
        <v>1</v>
      </c>
      <c r="J956" s="454">
        <v>0.33</v>
      </c>
      <c r="K956" s="538"/>
      <c r="L956" s="465"/>
      <c r="M956" s="466"/>
      <c r="N956" s="466"/>
      <c r="O956" s="466"/>
      <c r="P956" s="466"/>
      <c r="Q956" s="466"/>
      <c r="R956" s="466"/>
      <c r="S956" s="466"/>
      <c r="T956" s="466"/>
      <c r="U956" s="467">
        <f t="shared" si="108"/>
        <v>0</v>
      </c>
      <c r="V956" s="466"/>
      <c r="W956" s="466"/>
      <c r="X956" s="466"/>
      <c r="Y956" s="466"/>
      <c r="Z956" s="466"/>
      <c r="AA956" s="466"/>
      <c r="AB956" s="466"/>
      <c r="AC956" s="466"/>
      <c r="AD956" s="466"/>
      <c r="AE956" s="466"/>
      <c r="AF956" s="466"/>
      <c r="AG956" s="1133"/>
      <c r="AH956" s="1133"/>
      <c r="AI956" s="1488"/>
      <c r="AJ956" s="1488"/>
      <c r="AK956" s="1133"/>
      <c r="AL956" s="1133"/>
      <c r="AM956" s="1147"/>
      <c r="AN956" s="1147"/>
      <c r="AO956" s="1133"/>
      <c r="AP956" s="1133"/>
      <c r="AQ956" s="1133"/>
      <c r="AR956" s="1133"/>
      <c r="AS956" s="1991"/>
      <c r="AT956" s="1143"/>
      <c r="AU956" s="1992"/>
      <c r="AV956" s="1992"/>
      <c r="AW956" s="1993"/>
      <c r="AX956" s="1993"/>
      <c r="AY956" s="1994"/>
      <c r="AZ956" s="1423"/>
      <c r="BA956" s="1423"/>
      <c r="BB956" s="1423"/>
      <c r="BC956" s="1423"/>
      <c r="BD956" s="1423"/>
      <c r="BE956" s="1419"/>
      <c r="BF956" s="1419"/>
      <c r="BG956" s="1419"/>
      <c r="BH956" s="1419"/>
      <c r="BI956" s="1985"/>
      <c r="BJ956" s="1419"/>
      <c r="BK956" s="1419"/>
      <c r="BL956" s="1986"/>
      <c r="BM956" s="1986"/>
      <c r="BN956" s="1986"/>
      <c r="BO956" s="1986"/>
      <c r="BP956" s="1986"/>
      <c r="BQ956" s="1986"/>
      <c r="BR956" s="1990"/>
      <c r="BS956" s="1990"/>
      <c r="BT956" s="1990"/>
      <c r="BU956" s="1990"/>
      <c r="BV956" s="1990"/>
      <c r="BW956" s="1990"/>
      <c r="BX956" s="1990"/>
      <c r="BY956" s="1990"/>
      <c r="BZ956" s="1990"/>
      <c r="CA956" s="1990"/>
      <c r="CB956" s="1990"/>
      <c r="CC956" s="1990"/>
      <c r="CD956" s="1978" t="s">
        <v>911</v>
      </c>
    </row>
    <row r="957" spans="1:82" ht="25.5" customHeight="1" thickBot="1" x14ac:dyDescent="0.25">
      <c r="A957" s="573" t="s">
        <v>161</v>
      </c>
      <c r="B957" s="574" t="s">
        <v>946</v>
      </c>
      <c r="C957" s="547" t="s">
        <v>947</v>
      </c>
      <c r="D957" s="460">
        <v>116</v>
      </c>
      <c r="E957" s="616" t="s">
        <v>957</v>
      </c>
      <c r="F957" s="608" t="s">
        <v>958</v>
      </c>
      <c r="G957" s="612">
        <v>0</v>
      </c>
      <c r="H957" s="612" t="s">
        <v>0</v>
      </c>
      <c r="I957" s="612">
        <v>1</v>
      </c>
      <c r="J957" s="454">
        <v>0.33</v>
      </c>
      <c r="K957" s="538"/>
      <c r="L957" s="465"/>
      <c r="M957" s="466"/>
      <c r="N957" s="466"/>
      <c r="O957" s="466"/>
      <c r="P957" s="466"/>
      <c r="Q957" s="466"/>
      <c r="R957" s="466"/>
      <c r="S957" s="466"/>
      <c r="T957" s="466"/>
      <c r="U957" s="467">
        <f t="shared" si="108"/>
        <v>0</v>
      </c>
      <c r="V957" s="466"/>
      <c r="W957" s="466"/>
      <c r="X957" s="466"/>
      <c r="Y957" s="466"/>
      <c r="Z957" s="466"/>
      <c r="AA957" s="466"/>
      <c r="AB957" s="466"/>
      <c r="AC957" s="466"/>
      <c r="AD957" s="466"/>
      <c r="AE957" s="466"/>
      <c r="AF957" s="466"/>
      <c r="AG957" s="1133"/>
      <c r="AH957" s="1133"/>
      <c r="AI957" s="1488"/>
      <c r="AJ957" s="1488"/>
      <c r="AK957" s="1133"/>
      <c r="AL957" s="1133"/>
      <c r="AM957" s="1147"/>
      <c r="AN957" s="1147"/>
      <c r="AO957" s="1133"/>
      <c r="AP957" s="1133"/>
      <c r="AQ957" s="1133"/>
      <c r="AR957" s="1133"/>
      <c r="AS957" s="1991"/>
      <c r="AT957" s="1143"/>
      <c r="AU957" s="1992"/>
      <c r="AV957" s="1992"/>
      <c r="AW957" s="1993"/>
      <c r="AX957" s="1993"/>
      <c r="AY957" s="1994"/>
      <c r="AZ957" s="1423"/>
      <c r="BA957" s="1423"/>
      <c r="BB957" s="1423"/>
      <c r="BC957" s="1423"/>
      <c r="BD957" s="1423"/>
      <c r="BE957" s="1419"/>
      <c r="BF957" s="1419"/>
      <c r="BG957" s="1419"/>
      <c r="BH957" s="1419"/>
      <c r="BI957" s="1985"/>
      <c r="BJ957" s="1419"/>
      <c r="BK957" s="1419"/>
      <c r="BL957" s="1986"/>
      <c r="BM957" s="1986"/>
      <c r="BN957" s="1986"/>
      <c r="BO957" s="1986"/>
      <c r="BP957" s="1986"/>
      <c r="BQ957" s="1986"/>
      <c r="BR957" s="1990"/>
      <c r="BS957" s="1990"/>
      <c r="BT957" s="1990"/>
      <c r="BU957" s="1990"/>
      <c r="BV957" s="1990"/>
      <c r="BW957" s="1990"/>
      <c r="BX957" s="1990"/>
      <c r="BY957" s="1990"/>
      <c r="BZ957" s="1990"/>
      <c r="CA957" s="1990"/>
      <c r="CB957" s="1990"/>
      <c r="CC957" s="1990"/>
      <c r="CD957" s="1978" t="s">
        <v>911</v>
      </c>
    </row>
    <row r="958" spans="1:82" ht="25.5" customHeight="1" thickBot="1" x14ac:dyDescent="0.25">
      <c r="A958" s="573" t="s">
        <v>161</v>
      </c>
      <c r="B958" s="574" t="s">
        <v>946</v>
      </c>
      <c r="C958" s="547" t="s">
        <v>947</v>
      </c>
      <c r="D958" s="460">
        <v>116</v>
      </c>
      <c r="E958" s="616" t="s">
        <v>957</v>
      </c>
      <c r="F958" s="608" t="s">
        <v>958</v>
      </c>
      <c r="G958" s="612">
        <v>0</v>
      </c>
      <c r="H958" s="612" t="s">
        <v>0</v>
      </c>
      <c r="I958" s="612">
        <v>1</v>
      </c>
      <c r="J958" s="454">
        <v>0.33</v>
      </c>
      <c r="K958" s="538"/>
      <c r="L958" s="465"/>
      <c r="M958" s="466"/>
      <c r="N958" s="466"/>
      <c r="O958" s="466"/>
      <c r="P958" s="466"/>
      <c r="Q958" s="466"/>
      <c r="R958" s="466"/>
      <c r="S958" s="466"/>
      <c r="T958" s="466"/>
      <c r="U958" s="467">
        <f t="shared" si="108"/>
        <v>0</v>
      </c>
      <c r="V958" s="466"/>
      <c r="W958" s="466"/>
      <c r="X958" s="466"/>
      <c r="Y958" s="466"/>
      <c r="Z958" s="466"/>
      <c r="AA958" s="466"/>
      <c r="AB958" s="466"/>
      <c r="AC958" s="466"/>
      <c r="AD958" s="466"/>
      <c r="AE958" s="466"/>
      <c r="AF958" s="466"/>
      <c r="AG958" s="1133"/>
      <c r="AH958" s="1133"/>
      <c r="AI958" s="1488"/>
      <c r="AJ958" s="1488"/>
      <c r="AK958" s="1133"/>
      <c r="AL958" s="1133"/>
      <c r="AM958" s="1147"/>
      <c r="AN958" s="1147"/>
      <c r="AO958" s="1133"/>
      <c r="AP958" s="1133"/>
      <c r="AQ958" s="1133"/>
      <c r="AR958" s="1133"/>
      <c r="AS958" s="1991"/>
      <c r="AT958" s="1143"/>
      <c r="AU958" s="1992"/>
      <c r="AV958" s="1992"/>
      <c r="AW958" s="1993"/>
      <c r="AX958" s="1993"/>
      <c r="AY958" s="1994"/>
      <c r="AZ958" s="1423"/>
      <c r="BA958" s="1423"/>
      <c r="BB958" s="1423"/>
      <c r="BC958" s="1423"/>
      <c r="BD958" s="1423"/>
      <c r="BE958" s="1419"/>
      <c r="BF958" s="1419"/>
      <c r="BG958" s="1419"/>
      <c r="BH958" s="1419"/>
      <c r="BI958" s="1985"/>
      <c r="BJ958" s="1419"/>
      <c r="BK958" s="1419"/>
      <c r="BL958" s="1986"/>
      <c r="BM958" s="1986"/>
      <c r="BN958" s="1986"/>
      <c r="BO958" s="1986"/>
      <c r="BP958" s="1986"/>
      <c r="BQ958" s="1986"/>
      <c r="BR958" s="1990"/>
      <c r="BS958" s="1990"/>
      <c r="BT958" s="1990"/>
      <c r="BU958" s="1990"/>
      <c r="BV958" s="1990"/>
      <c r="BW958" s="1990"/>
      <c r="BX958" s="1990"/>
      <c r="BY958" s="1990"/>
      <c r="BZ958" s="1990"/>
      <c r="CA958" s="1990"/>
      <c r="CB958" s="1990"/>
      <c r="CC958" s="1990"/>
      <c r="CD958" s="1978" t="s">
        <v>911</v>
      </c>
    </row>
    <row r="959" spans="1:82" ht="25.5" customHeight="1" thickBot="1" x14ac:dyDescent="0.25">
      <c r="A959" s="578" t="s">
        <v>161</v>
      </c>
      <c r="B959" s="579" t="s">
        <v>946</v>
      </c>
      <c r="C959" s="580" t="s">
        <v>947</v>
      </c>
      <c r="D959" s="431">
        <v>116</v>
      </c>
      <c r="E959" s="617" t="s">
        <v>957</v>
      </c>
      <c r="F959" s="609" t="s">
        <v>958</v>
      </c>
      <c r="G959" s="618">
        <v>0</v>
      </c>
      <c r="H959" s="618" t="s">
        <v>0</v>
      </c>
      <c r="I959" s="618">
        <v>1</v>
      </c>
      <c r="J959" s="496">
        <v>0.33</v>
      </c>
      <c r="K959" s="544"/>
      <c r="L959" s="439"/>
      <c r="M959" s="474"/>
      <c r="N959" s="474"/>
      <c r="O959" s="474"/>
      <c r="P959" s="474"/>
      <c r="Q959" s="474"/>
      <c r="R959" s="474"/>
      <c r="S959" s="474"/>
      <c r="T959" s="474"/>
      <c r="U959" s="467">
        <f t="shared" si="108"/>
        <v>0</v>
      </c>
      <c r="V959" s="474"/>
      <c r="W959" s="474"/>
      <c r="X959" s="474"/>
      <c r="Y959" s="474"/>
      <c r="Z959" s="474"/>
      <c r="AA959" s="474"/>
      <c r="AB959" s="474"/>
      <c r="AC959" s="474"/>
      <c r="AD959" s="474"/>
      <c r="AE959" s="474"/>
      <c r="AF959" s="474"/>
      <c r="AG959" s="1505"/>
      <c r="AH959" s="1505"/>
      <c r="AI959" s="1506"/>
      <c r="AJ959" s="1506"/>
      <c r="AK959" s="1505"/>
      <c r="AL959" s="1505"/>
      <c r="AM959" s="1995"/>
      <c r="AN959" s="1995"/>
      <c r="AO959" s="1505"/>
      <c r="AP959" s="1505"/>
      <c r="AQ959" s="1505"/>
      <c r="AR959" s="1505"/>
      <c r="AS959" s="1996"/>
      <c r="AT959" s="1997"/>
      <c r="AU959" s="1998"/>
      <c r="AV959" s="1998"/>
      <c r="AW959" s="1999"/>
      <c r="AX959" s="1999"/>
      <c r="AY959" s="2000"/>
      <c r="AZ959" s="1502"/>
      <c r="BA959" s="1502"/>
      <c r="BB959" s="1502"/>
      <c r="BC959" s="1502"/>
      <c r="BD959" s="1502"/>
      <c r="BE959" s="1498"/>
      <c r="BF959" s="1498"/>
      <c r="BG959" s="1498"/>
      <c r="BH959" s="1498"/>
      <c r="BI959" s="2001"/>
      <c r="BJ959" s="1498"/>
      <c r="BK959" s="1498"/>
      <c r="BL959" s="2002"/>
      <c r="BM959" s="2002"/>
      <c r="BN959" s="2002"/>
      <c r="BO959" s="2002"/>
      <c r="BP959" s="2002"/>
      <c r="BQ959" s="2002"/>
      <c r="BR959" s="2006"/>
      <c r="BS959" s="2006"/>
      <c r="BT959" s="2006"/>
      <c r="BU959" s="2006"/>
      <c r="BV959" s="2006"/>
      <c r="BW959" s="2006"/>
      <c r="BX959" s="2006"/>
      <c r="BY959" s="2006"/>
      <c r="BZ959" s="2006"/>
      <c r="CA959" s="2006"/>
      <c r="CB959" s="2006"/>
      <c r="CC959" s="2006"/>
      <c r="CD959" s="1978" t="s">
        <v>911</v>
      </c>
    </row>
    <row r="960" spans="1:82" ht="25.5" customHeight="1" thickBot="1" x14ac:dyDescent="0.25">
      <c r="A960" s="600" t="s">
        <v>161</v>
      </c>
      <c r="B960" s="619" t="s">
        <v>946</v>
      </c>
      <c r="C960" s="568" t="s">
        <v>947</v>
      </c>
      <c r="D960" s="179" t="s">
        <v>959</v>
      </c>
      <c r="E960" s="4" t="s">
        <v>960</v>
      </c>
      <c r="F960" s="602" t="s">
        <v>961</v>
      </c>
      <c r="G960" s="620">
        <v>20</v>
      </c>
      <c r="H960" s="620" t="s">
        <v>1</v>
      </c>
      <c r="I960" s="620">
        <v>20</v>
      </c>
      <c r="J960" s="604">
        <v>20</v>
      </c>
      <c r="K960" s="584"/>
      <c r="L960" s="354">
        <f t="shared" si="124"/>
        <v>0</v>
      </c>
      <c r="M960" s="481"/>
      <c r="N960" s="481"/>
      <c r="O960" s="481"/>
      <c r="P960" s="481"/>
      <c r="Q960" s="481"/>
      <c r="R960" s="481"/>
      <c r="S960" s="481"/>
      <c r="T960" s="481"/>
      <c r="U960" s="467">
        <f t="shared" si="108"/>
        <v>0</v>
      </c>
      <c r="V960" s="7"/>
      <c r="W960" s="7"/>
      <c r="X960" s="7"/>
      <c r="Y960" s="7"/>
      <c r="Z960" s="7"/>
      <c r="AA960" s="7"/>
      <c r="AB960" s="7"/>
      <c r="AC960" s="7"/>
      <c r="AD960" s="7"/>
      <c r="AE960" s="7"/>
      <c r="AF960" s="7"/>
      <c r="AG960" s="1956">
        <v>60130000</v>
      </c>
      <c r="AH960" s="1956" t="s">
        <v>962</v>
      </c>
      <c r="AI960" s="2293" t="s">
        <v>963</v>
      </c>
      <c r="AJ960" s="2293" t="s">
        <v>410</v>
      </c>
      <c r="AK960" s="1956" t="s">
        <v>562</v>
      </c>
      <c r="AL960" s="1956" t="s">
        <v>964</v>
      </c>
      <c r="AM960" s="1864">
        <v>20000000</v>
      </c>
      <c r="AN960" s="1864">
        <v>20000000</v>
      </c>
      <c r="AO960" s="1956" t="s">
        <v>939</v>
      </c>
      <c r="AP960" s="1956" t="s">
        <v>939</v>
      </c>
      <c r="AQ960" s="1956" t="s">
        <v>940</v>
      </c>
      <c r="AR960" s="1956">
        <v>2201160106</v>
      </c>
      <c r="AS960" s="2431" t="s">
        <v>5897</v>
      </c>
      <c r="AT960" s="2432" t="s">
        <v>383</v>
      </c>
      <c r="AU960" s="2433">
        <v>20</v>
      </c>
      <c r="AV960" s="2433">
        <v>20</v>
      </c>
      <c r="AW960" s="2142">
        <v>42918</v>
      </c>
      <c r="AX960" s="2142">
        <v>43099</v>
      </c>
      <c r="AY960" s="2143">
        <v>20000000</v>
      </c>
      <c r="AZ960" s="1397"/>
      <c r="BA960" s="1397"/>
      <c r="BB960" s="1397"/>
      <c r="BC960" s="1397"/>
      <c r="BD960" s="1397"/>
      <c r="BE960" s="1394"/>
      <c r="BF960" s="1394"/>
      <c r="BG960" s="1394"/>
      <c r="BH960" s="1394"/>
      <c r="BI960" s="2208"/>
      <c r="BJ960" s="1394"/>
      <c r="BK960" s="1394"/>
      <c r="BL960" s="2209">
        <f t="shared" si="109"/>
        <v>0</v>
      </c>
      <c r="BM960" s="2210"/>
      <c r="BN960" s="2211"/>
      <c r="BO960" s="2211"/>
      <c r="BP960" s="2211"/>
      <c r="BQ960" s="2211"/>
      <c r="BR960" s="2212"/>
      <c r="BS960" s="2213"/>
      <c r="BT960" s="2213"/>
      <c r="BU960" s="2213"/>
      <c r="BV960" s="2213"/>
      <c r="BW960" s="2213"/>
      <c r="BX960" s="2213"/>
      <c r="BY960" s="2213"/>
      <c r="BZ960" s="2213"/>
      <c r="CA960" s="2213"/>
      <c r="CB960" s="2213"/>
      <c r="CC960" s="2213"/>
      <c r="CD960" s="1978" t="s">
        <v>911</v>
      </c>
    </row>
    <row r="961" spans="1:82" ht="25.5" customHeight="1" thickBot="1" x14ac:dyDescent="0.25">
      <c r="A961" s="573" t="s">
        <v>161</v>
      </c>
      <c r="B961" s="574" t="s">
        <v>946</v>
      </c>
      <c r="C961" s="547" t="s">
        <v>947</v>
      </c>
      <c r="D961" s="460" t="s">
        <v>959</v>
      </c>
      <c r="E961" s="575" t="s">
        <v>960</v>
      </c>
      <c r="F961" s="608" t="s">
        <v>961</v>
      </c>
      <c r="G961" s="612">
        <v>20</v>
      </c>
      <c r="H961" s="612" t="s">
        <v>1</v>
      </c>
      <c r="I961" s="612">
        <v>20</v>
      </c>
      <c r="J961" s="577">
        <v>20</v>
      </c>
      <c r="K961" s="319"/>
      <c r="L961" s="436"/>
      <c r="M961" s="466"/>
      <c r="N961" s="466"/>
      <c r="O961" s="466"/>
      <c r="P961" s="466"/>
      <c r="Q961" s="466"/>
      <c r="R961" s="466"/>
      <c r="S961" s="466"/>
      <c r="T961" s="466"/>
      <c r="U961" s="467">
        <f t="shared" si="108"/>
        <v>0</v>
      </c>
      <c r="V961" s="466"/>
      <c r="W961" s="466"/>
      <c r="X961" s="466"/>
      <c r="Y961" s="466"/>
      <c r="Z961" s="466"/>
      <c r="AA961" s="466"/>
      <c r="AB961" s="466"/>
      <c r="AC961" s="466"/>
      <c r="AD961" s="466"/>
      <c r="AE961" s="466"/>
      <c r="AF961" s="466"/>
      <c r="AG961" s="1133"/>
      <c r="AH961" s="1133"/>
      <c r="AI961" s="1133"/>
      <c r="AJ961" s="1133"/>
      <c r="AK961" s="1133"/>
      <c r="AL961" s="1133"/>
      <c r="AM961" s="1147"/>
      <c r="AN961" s="1147"/>
      <c r="AO961" s="1133"/>
      <c r="AP961" s="1133"/>
      <c r="AQ961" s="1133"/>
      <c r="AR961" s="1133"/>
      <c r="AS961" s="1991"/>
      <c r="AT961" s="1143"/>
      <c r="AU961" s="1992"/>
      <c r="AV961" s="1992"/>
      <c r="AW961" s="1993"/>
      <c r="AX961" s="1993"/>
      <c r="AY961" s="1994"/>
      <c r="AZ961" s="1423"/>
      <c r="BA961" s="1423"/>
      <c r="BB961" s="1423"/>
      <c r="BC961" s="1423"/>
      <c r="BD961" s="1423"/>
      <c r="BE961" s="1419"/>
      <c r="BF961" s="1419"/>
      <c r="BG961" s="1419"/>
      <c r="BH961" s="1419"/>
      <c r="BI961" s="1985"/>
      <c r="BJ961" s="1419"/>
      <c r="BK961" s="1419"/>
      <c r="BL961" s="1986">
        <f t="shared" si="109"/>
        <v>0</v>
      </c>
      <c r="BM961" s="1987"/>
      <c r="BN961" s="1988"/>
      <c r="BO961" s="1988"/>
      <c r="BP961" s="1988"/>
      <c r="BQ961" s="1988"/>
      <c r="BR961" s="1989"/>
      <c r="BS961" s="1990"/>
      <c r="BT961" s="1990"/>
      <c r="BU961" s="1990"/>
      <c r="BV961" s="1990"/>
      <c r="BW961" s="1990"/>
      <c r="BX961" s="1990"/>
      <c r="BY961" s="1990"/>
      <c r="BZ961" s="1990"/>
      <c r="CA961" s="1990"/>
      <c r="CB961" s="1990"/>
      <c r="CC961" s="1990"/>
      <c r="CD961" s="1978" t="s">
        <v>911</v>
      </c>
    </row>
    <row r="962" spans="1:82" ht="25.5" customHeight="1" thickBot="1" x14ac:dyDescent="0.25">
      <c r="A962" s="573" t="s">
        <v>161</v>
      </c>
      <c r="B962" s="574" t="s">
        <v>946</v>
      </c>
      <c r="C962" s="547" t="s">
        <v>947</v>
      </c>
      <c r="D962" s="460" t="s">
        <v>959</v>
      </c>
      <c r="E962" s="575" t="s">
        <v>960</v>
      </c>
      <c r="F962" s="608" t="s">
        <v>961</v>
      </c>
      <c r="G962" s="612">
        <v>20</v>
      </c>
      <c r="H962" s="612" t="s">
        <v>1</v>
      </c>
      <c r="I962" s="612">
        <v>20</v>
      </c>
      <c r="J962" s="577">
        <v>20</v>
      </c>
      <c r="K962" s="319"/>
      <c r="L962" s="436"/>
      <c r="M962" s="466"/>
      <c r="N962" s="466"/>
      <c r="O962" s="466"/>
      <c r="P962" s="466"/>
      <c r="Q962" s="466"/>
      <c r="R962" s="466"/>
      <c r="S962" s="466"/>
      <c r="T962" s="466"/>
      <c r="U962" s="467">
        <f t="shared" si="108"/>
        <v>0</v>
      </c>
      <c r="V962" s="466"/>
      <c r="W962" s="466"/>
      <c r="X962" s="466"/>
      <c r="Y962" s="466"/>
      <c r="Z962" s="466"/>
      <c r="AA962" s="466"/>
      <c r="AB962" s="466"/>
      <c r="AC962" s="466"/>
      <c r="AD962" s="466"/>
      <c r="AE962" s="466"/>
      <c r="AF962" s="466"/>
      <c r="AG962" s="1133"/>
      <c r="AH962" s="1133"/>
      <c r="AI962" s="1133"/>
      <c r="AJ962" s="1133"/>
      <c r="AK962" s="1133"/>
      <c r="AL962" s="1133"/>
      <c r="AM962" s="1147"/>
      <c r="AN962" s="1147"/>
      <c r="AO962" s="1133"/>
      <c r="AP962" s="1133"/>
      <c r="AQ962" s="1133"/>
      <c r="AR962" s="1133"/>
      <c r="AS962" s="1991"/>
      <c r="AT962" s="1143"/>
      <c r="AU962" s="1992"/>
      <c r="AV962" s="1992"/>
      <c r="AW962" s="1993"/>
      <c r="AX962" s="1993"/>
      <c r="AY962" s="1994"/>
      <c r="AZ962" s="1423"/>
      <c r="BA962" s="1423"/>
      <c r="BB962" s="1423"/>
      <c r="BC962" s="1423"/>
      <c r="BD962" s="1423"/>
      <c r="BE962" s="1419"/>
      <c r="BF962" s="1419"/>
      <c r="BG962" s="1419"/>
      <c r="BH962" s="1419"/>
      <c r="BI962" s="1985"/>
      <c r="BJ962" s="1419"/>
      <c r="BK962" s="1419"/>
      <c r="BL962" s="1986">
        <f t="shared" si="109"/>
        <v>0</v>
      </c>
      <c r="BM962" s="1987"/>
      <c r="BN962" s="1988"/>
      <c r="BO962" s="1988"/>
      <c r="BP962" s="1988"/>
      <c r="BQ962" s="1988"/>
      <c r="BR962" s="1989"/>
      <c r="BS962" s="1990"/>
      <c r="BT962" s="1990"/>
      <c r="BU962" s="1990"/>
      <c r="BV962" s="1990"/>
      <c r="BW962" s="1990"/>
      <c r="BX962" s="1990"/>
      <c r="BY962" s="1990"/>
      <c r="BZ962" s="1990"/>
      <c r="CA962" s="1990"/>
      <c r="CB962" s="1990"/>
      <c r="CC962" s="1990"/>
      <c r="CD962" s="1978" t="s">
        <v>911</v>
      </c>
    </row>
    <row r="963" spans="1:82" ht="25.5" customHeight="1" thickBot="1" x14ac:dyDescent="0.25">
      <c r="A963" s="573" t="s">
        <v>161</v>
      </c>
      <c r="B963" s="574" t="s">
        <v>946</v>
      </c>
      <c r="C963" s="547" t="s">
        <v>947</v>
      </c>
      <c r="D963" s="460" t="s">
        <v>959</v>
      </c>
      <c r="E963" s="575" t="s">
        <v>960</v>
      </c>
      <c r="F963" s="608" t="s">
        <v>961</v>
      </c>
      <c r="G963" s="612">
        <v>20</v>
      </c>
      <c r="H963" s="612" t="s">
        <v>1</v>
      </c>
      <c r="I963" s="612">
        <v>20</v>
      </c>
      <c r="J963" s="577">
        <v>20</v>
      </c>
      <c r="K963" s="319"/>
      <c r="L963" s="436"/>
      <c r="M963" s="466"/>
      <c r="N963" s="466"/>
      <c r="O963" s="466"/>
      <c r="P963" s="466"/>
      <c r="Q963" s="466"/>
      <c r="R963" s="466"/>
      <c r="S963" s="466"/>
      <c r="T963" s="466"/>
      <c r="U963" s="467">
        <f t="shared" si="108"/>
        <v>0</v>
      </c>
      <c r="V963" s="466"/>
      <c r="W963" s="466"/>
      <c r="X963" s="466"/>
      <c r="Y963" s="466"/>
      <c r="Z963" s="466"/>
      <c r="AA963" s="466"/>
      <c r="AB963" s="466"/>
      <c r="AC963" s="466"/>
      <c r="AD963" s="466"/>
      <c r="AE963" s="466"/>
      <c r="AF963" s="466"/>
      <c r="AG963" s="1133"/>
      <c r="AH963" s="1133"/>
      <c r="AI963" s="1133"/>
      <c r="AJ963" s="1133"/>
      <c r="AK963" s="1133"/>
      <c r="AL963" s="1133"/>
      <c r="AM963" s="1147"/>
      <c r="AN963" s="1147"/>
      <c r="AO963" s="1133"/>
      <c r="AP963" s="1133"/>
      <c r="AQ963" s="1133"/>
      <c r="AR963" s="1133"/>
      <c r="AS963" s="1991"/>
      <c r="AT963" s="1143"/>
      <c r="AU963" s="1992"/>
      <c r="AV963" s="1992"/>
      <c r="AW963" s="1993"/>
      <c r="AX963" s="1993"/>
      <c r="AY963" s="1994"/>
      <c r="AZ963" s="1423"/>
      <c r="BA963" s="1423"/>
      <c r="BB963" s="1423"/>
      <c r="BC963" s="1423"/>
      <c r="BD963" s="1423"/>
      <c r="BE963" s="1419"/>
      <c r="BF963" s="1419"/>
      <c r="BG963" s="1419"/>
      <c r="BH963" s="1419"/>
      <c r="BI963" s="1985"/>
      <c r="BJ963" s="1419"/>
      <c r="BK963" s="1419"/>
      <c r="BL963" s="1986">
        <f t="shared" si="109"/>
        <v>0</v>
      </c>
      <c r="BM963" s="1987"/>
      <c r="BN963" s="1988"/>
      <c r="BO963" s="1988"/>
      <c r="BP963" s="1988"/>
      <c r="BQ963" s="1988"/>
      <c r="BR963" s="1989"/>
      <c r="BS963" s="1990"/>
      <c r="BT963" s="1990"/>
      <c r="BU963" s="1990"/>
      <c r="BV963" s="1990"/>
      <c r="BW963" s="1990"/>
      <c r="BX963" s="1990"/>
      <c r="BY963" s="1990"/>
      <c r="BZ963" s="1990"/>
      <c r="CA963" s="1990"/>
      <c r="CB963" s="1990"/>
      <c r="CC963" s="1990"/>
      <c r="CD963" s="1978" t="s">
        <v>911</v>
      </c>
    </row>
    <row r="964" spans="1:82" ht="25.5" customHeight="1" thickBot="1" x14ac:dyDescent="0.25">
      <c r="A964" s="573" t="s">
        <v>161</v>
      </c>
      <c r="B964" s="574" t="s">
        <v>946</v>
      </c>
      <c r="C964" s="547" t="s">
        <v>947</v>
      </c>
      <c r="D964" s="460" t="s">
        <v>965</v>
      </c>
      <c r="E964" s="575" t="s">
        <v>966</v>
      </c>
      <c r="F964" s="608" t="s">
        <v>967</v>
      </c>
      <c r="G964" s="612">
        <v>0</v>
      </c>
      <c r="H964" s="612" t="s">
        <v>0</v>
      </c>
      <c r="I964" s="612">
        <v>2</v>
      </c>
      <c r="J964" s="577">
        <v>1</v>
      </c>
      <c r="K964" s="319"/>
      <c r="L964" s="436">
        <f t="shared" si="124"/>
        <v>0</v>
      </c>
      <c r="M964" s="466"/>
      <c r="N964" s="466"/>
      <c r="O964" s="466"/>
      <c r="P964" s="466"/>
      <c r="Q964" s="466"/>
      <c r="R964" s="466"/>
      <c r="S964" s="466"/>
      <c r="T964" s="466"/>
      <c r="U964" s="467">
        <f t="shared" si="108"/>
        <v>0</v>
      </c>
      <c r="V964" s="466"/>
      <c r="W964" s="466"/>
      <c r="X964" s="466"/>
      <c r="Y964" s="466"/>
      <c r="Z964" s="466"/>
      <c r="AA964" s="466"/>
      <c r="AB964" s="466"/>
      <c r="AC964" s="466"/>
      <c r="AD964" s="466"/>
      <c r="AE964" s="466"/>
      <c r="AF964" s="466"/>
      <c r="AG964" s="1133"/>
      <c r="AH964" s="1133"/>
      <c r="AI964" s="1133"/>
      <c r="AJ964" s="1133"/>
      <c r="AK964" s="1133"/>
      <c r="AL964" s="1133"/>
      <c r="AM964" s="1147"/>
      <c r="AN964" s="1147"/>
      <c r="AO964" s="1133"/>
      <c r="AP964" s="1133"/>
      <c r="AQ964" s="1133"/>
      <c r="AR964" s="1133"/>
      <c r="AS964" s="1991"/>
      <c r="AT964" s="1143"/>
      <c r="AU964" s="1992"/>
      <c r="AV964" s="1992"/>
      <c r="AW964" s="1993"/>
      <c r="AX964" s="1993"/>
      <c r="AY964" s="1994"/>
      <c r="AZ964" s="1423"/>
      <c r="BA964" s="1423"/>
      <c r="BB964" s="1423"/>
      <c r="BC964" s="1423"/>
      <c r="BD964" s="1423"/>
      <c r="BE964" s="1419"/>
      <c r="BF964" s="1419"/>
      <c r="BG964" s="1419"/>
      <c r="BH964" s="1419"/>
      <c r="BI964" s="1985"/>
      <c r="BJ964" s="1419"/>
      <c r="BK964" s="1419"/>
      <c r="BL964" s="1986">
        <f t="shared" si="109"/>
        <v>0</v>
      </c>
      <c r="BM964" s="1987"/>
      <c r="BN964" s="1988"/>
      <c r="BO964" s="1988"/>
      <c r="BP964" s="1988"/>
      <c r="BQ964" s="1988"/>
      <c r="BR964" s="1989"/>
      <c r="BS964" s="1990"/>
      <c r="BT964" s="1990"/>
      <c r="BU964" s="1990"/>
      <c r="BV964" s="1990"/>
      <c r="BW964" s="1990"/>
      <c r="BX964" s="1990"/>
      <c r="BY964" s="1990"/>
      <c r="BZ964" s="1990"/>
      <c r="CA964" s="1990"/>
      <c r="CB964" s="1990"/>
      <c r="CC964" s="1990"/>
      <c r="CD964" s="1978" t="s">
        <v>911</v>
      </c>
    </row>
    <row r="965" spans="1:82" ht="25.5" customHeight="1" thickBot="1" x14ac:dyDescent="0.25">
      <c r="A965" s="573" t="s">
        <v>161</v>
      </c>
      <c r="B965" s="574" t="s">
        <v>946</v>
      </c>
      <c r="C965" s="547" t="s">
        <v>947</v>
      </c>
      <c r="D965" s="460" t="s">
        <v>965</v>
      </c>
      <c r="E965" s="575" t="s">
        <v>966</v>
      </c>
      <c r="F965" s="608" t="s">
        <v>967</v>
      </c>
      <c r="G965" s="612">
        <v>0</v>
      </c>
      <c r="H965" s="612" t="s">
        <v>0</v>
      </c>
      <c r="I965" s="612">
        <v>2</v>
      </c>
      <c r="J965" s="577">
        <v>1</v>
      </c>
      <c r="K965" s="584"/>
      <c r="L965" s="436"/>
      <c r="M965" s="466"/>
      <c r="N965" s="466"/>
      <c r="O965" s="466"/>
      <c r="P965" s="466"/>
      <c r="Q965" s="466"/>
      <c r="R965" s="466"/>
      <c r="S965" s="466"/>
      <c r="T965" s="466"/>
      <c r="U965" s="467">
        <f t="shared" si="108"/>
        <v>0</v>
      </c>
      <c r="V965" s="466"/>
      <c r="W965" s="466"/>
      <c r="X965" s="466"/>
      <c r="Y965" s="466"/>
      <c r="Z965" s="466"/>
      <c r="AA965" s="466"/>
      <c r="AB965" s="466"/>
      <c r="AC965" s="466"/>
      <c r="AD965" s="466"/>
      <c r="AE965" s="466"/>
      <c r="AF965" s="466"/>
      <c r="AG965" s="1147"/>
      <c r="AH965" s="1133"/>
      <c r="AI965" s="1133"/>
      <c r="AJ965" s="1133"/>
      <c r="AK965" s="1133"/>
      <c r="AL965" s="1133"/>
      <c r="AM965" s="1147"/>
      <c r="AN965" s="1147"/>
      <c r="AO965" s="1133"/>
      <c r="AP965" s="1133"/>
      <c r="AQ965" s="1133"/>
      <c r="AR965" s="1133"/>
      <c r="AS965" s="1991"/>
      <c r="AT965" s="1143"/>
      <c r="AU965" s="1992"/>
      <c r="AV965" s="1992"/>
      <c r="AW965" s="1993"/>
      <c r="AX965" s="1993"/>
      <c r="AY965" s="1994"/>
      <c r="AZ965" s="1423"/>
      <c r="BA965" s="1423"/>
      <c r="BB965" s="1423"/>
      <c r="BC965" s="1423"/>
      <c r="BD965" s="1423"/>
      <c r="BE965" s="1419"/>
      <c r="BF965" s="1419"/>
      <c r="BG965" s="1419"/>
      <c r="BH965" s="1419"/>
      <c r="BI965" s="1985"/>
      <c r="BJ965" s="1419"/>
      <c r="BK965" s="1419"/>
      <c r="BL965" s="1986">
        <f t="shared" si="109"/>
        <v>0</v>
      </c>
      <c r="BM965" s="1987"/>
      <c r="BN965" s="1988"/>
      <c r="BO965" s="1988"/>
      <c r="BP965" s="1988"/>
      <c r="BQ965" s="1988"/>
      <c r="BR965" s="1989"/>
      <c r="BS965" s="1990"/>
      <c r="BT965" s="1990"/>
      <c r="BU965" s="1990"/>
      <c r="BV965" s="1990"/>
      <c r="BW965" s="1990"/>
      <c r="BX965" s="1990"/>
      <c r="BY965" s="1990"/>
      <c r="BZ965" s="1990"/>
      <c r="CA965" s="1990"/>
      <c r="CB965" s="1990"/>
      <c r="CC965" s="1990"/>
      <c r="CD965" s="1978" t="s">
        <v>911</v>
      </c>
    </row>
    <row r="966" spans="1:82" ht="25.5" customHeight="1" thickBot="1" x14ac:dyDescent="0.25">
      <c r="A966" s="590" t="s">
        <v>161</v>
      </c>
      <c r="B966" s="591" t="s">
        <v>946</v>
      </c>
      <c r="C966" s="564" t="s">
        <v>947</v>
      </c>
      <c r="D966" s="205" t="s">
        <v>965</v>
      </c>
      <c r="E966" s="593" t="s">
        <v>966</v>
      </c>
      <c r="F966" s="621" t="s">
        <v>967</v>
      </c>
      <c r="G966" s="614">
        <v>0</v>
      </c>
      <c r="H966" s="614" t="s">
        <v>0</v>
      </c>
      <c r="I966" s="614">
        <v>2</v>
      </c>
      <c r="J966" s="595">
        <v>1</v>
      </c>
      <c r="K966" s="569"/>
      <c r="L966" s="296"/>
      <c r="M966" s="8"/>
      <c r="N966" s="8"/>
      <c r="O966" s="8"/>
      <c r="P966" s="8"/>
      <c r="Q966" s="8"/>
      <c r="R966" s="8"/>
      <c r="S966" s="8"/>
      <c r="T966" s="8"/>
      <c r="U966" s="467">
        <f t="shared" si="108"/>
        <v>0</v>
      </c>
      <c r="V966" s="8"/>
      <c r="W966" s="8"/>
      <c r="X966" s="8"/>
      <c r="Y966" s="8"/>
      <c r="Z966" s="8"/>
      <c r="AA966" s="8"/>
      <c r="AB966" s="8"/>
      <c r="AC966" s="8"/>
      <c r="AD966" s="8"/>
      <c r="AE966" s="8"/>
      <c r="AF966" s="8"/>
      <c r="AG966" s="2144"/>
      <c r="AH966" s="1155"/>
      <c r="AI966" s="1155"/>
      <c r="AJ966" s="1155"/>
      <c r="AK966" s="1155"/>
      <c r="AL966" s="1155"/>
      <c r="AM966" s="2144"/>
      <c r="AN966" s="2144"/>
      <c r="AO966" s="1155"/>
      <c r="AP966" s="1155"/>
      <c r="AQ966" s="1155"/>
      <c r="AR966" s="1155"/>
      <c r="AS966" s="2145"/>
      <c r="AT966" s="2146"/>
      <c r="AU966" s="2147"/>
      <c r="AV966" s="2147"/>
      <c r="AW966" s="2148"/>
      <c r="AX966" s="2148"/>
      <c r="AY966" s="2149"/>
      <c r="AZ966" s="1607"/>
      <c r="BA966" s="1607"/>
      <c r="BB966" s="1607"/>
      <c r="BC966" s="1607"/>
      <c r="BD966" s="1607"/>
      <c r="BE966" s="1605"/>
      <c r="BF966" s="1605"/>
      <c r="BG966" s="1605"/>
      <c r="BH966" s="1605"/>
      <c r="BI966" s="2150"/>
      <c r="BJ966" s="1605"/>
      <c r="BK966" s="1605"/>
      <c r="BL966" s="2151">
        <f t="shared" si="109"/>
        <v>0</v>
      </c>
      <c r="BM966" s="2152"/>
      <c r="BN966" s="2153"/>
      <c r="BO966" s="2153"/>
      <c r="BP966" s="2153"/>
      <c r="BQ966" s="2153"/>
      <c r="BR966" s="2154"/>
      <c r="BS966" s="2155"/>
      <c r="BT966" s="2155"/>
      <c r="BU966" s="2155"/>
      <c r="BV966" s="2155"/>
      <c r="BW966" s="2155"/>
      <c r="BX966" s="2155"/>
      <c r="BY966" s="2155"/>
      <c r="BZ966" s="2155"/>
      <c r="CA966" s="2155"/>
      <c r="CB966" s="2155"/>
      <c r="CC966" s="2155"/>
      <c r="CD966" s="1978" t="s">
        <v>911</v>
      </c>
    </row>
    <row r="967" spans="1:82" ht="25.5" customHeight="1" thickBot="1" x14ac:dyDescent="0.25">
      <c r="A967" s="622" t="s">
        <v>161</v>
      </c>
      <c r="B967" s="623" t="s">
        <v>946</v>
      </c>
      <c r="C967" s="624" t="s">
        <v>947</v>
      </c>
      <c r="D967" s="625">
        <v>118</v>
      </c>
      <c r="E967" s="626" t="s">
        <v>968</v>
      </c>
      <c r="F967" s="627" t="s">
        <v>969</v>
      </c>
      <c r="G967" s="628">
        <v>0</v>
      </c>
      <c r="H967" s="628" t="s">
        <v>0</v>
      </c>
      <c r="I967" s="628">
        <v>1</v>
      </c>
      <c r="J967" s="629">
        <v>0.25</v>
      </c>
      <c r="K967" s="630"/>
      <c r="L967" s="376">
        <f t="shared" si="124"/>
        <v>0</v>
      </c>
      <c r="M967" s="74"/>
      <c r="N967" s="74"/>
      <c r="O967" s="74"/>
      <c r="P967" s="74"/>
      <c r="Q967" s="74"/>
      <c r="R967" s="74"/>
      <c r="S967" s="74"/>
      <c r="T967" s="74"/>
      <c r="U967" s="467">
        <f t="shared" si="108"/>
        <v>0</v>
      </c>
      <c r="V967" s="74"/>
      <c r="W967" s="74"/>
      <c r="X967" s="74"/>
      <c r="Y967" s="74"/>
      <c r="Z967" s="74"/>
      <c r="AA967" s="74"/>
      <c r="AB967" s="74"/>
      <c r="AC967" s="74"/>
      <c r="AD967" s="74"/>
      <c r="AE967" s="74"/>
      <c r="AF967" s="74"/>
      <c r="AG967" s="1924">
        <v>86101705</v>
      </c>
      <c r="AH967" s="1924" t="s">
        <v>970</v>
      </c>
      <c r="AI967" s="1924" t="s">
        <v>971</v>
      </c>
      <c r="AJ967" s="1924" t="s">
        <v>972</v>
      </c>
      <c r="AK967" s="1924" t="s">
        <v>231</v>
      </c>
      <c r="AL967" s="1924" t="s">
        <v>248</v>
      </c>
      <c r="AM967" s="4076">
        <v>2000000</v>
      </c>
      <c r="AN967" s="4076">
        <v>2000000</v>
      </c>
      <c r="AO967" s="1924" t="s">
        <v>939</v>
      </c>
      <c r="AP967" s="1924" t="s">
        <v>939</v>
      </c>
      <c r="AQ967" s="5144" t="s">
        <v>940</v>
      </c>
      <c r="AR967" s="1924">
        <v>2201160103</v>
      </c>
      <c r="AS967" s="3761" t="s">
        <v>5898</v>
      </c>
      <c r="AT967" s="2434" t="s">
        <v>383</v>
      </c>
      <c r="AU967" s="2435">
        <v>22</v>
      </c>
      <c r="AV967" s="2435">
        <v>0</v>
      </c>
      <c r="AW967" s="2138">
        <v>43009</v>
      </c>
      <c r="AX967" s="2138">
        <v>43099</v>
      </c>
      <c r="AY967" s="2140">
        <v>0</v>
      </c>
      <c r="AZ967" s="1929"/>
      <c r="BA967" s="1929"/>
      <c r="BB967" s="1929"/>
      <c r="BC967" s="1929"/>
      <c r="BD967" s="1929"/>
      <c r="BE967" s="1932"/>
      <c r="BF967" s="1932"/>
      <c r="BG967" s="1932"/>
      <c r="BH967" s="1932"/>
      <c r="BI967" s="2436"/>
      <c r="BJ967" s="1932"/>
      <c r="BK967" s="1932"/>
      <c r="BL967" s="2437">
        <f t="shared" si="109"/>
        <v>0</v>
      </c>
      <c r="BM967" s="2438">
        <f>L967-(BI967:BI972)</f>
        <v>0</v>
      </c>
      <c r="BN967" s="2439"/>
      <c r="BO967" s="2439"/>
      <c r="BP967" s="2439"/>
      <c r="BQ967" s="2439"/>
      <c r="BR967" s="2440"/>
      <c r="BS967" s="2441"/>
      <c r="BT967" s="2441"/>
      <c r="BU967" s="2441"/>
      <c r="BV967" s="2441"/>
      <c r="BW967" s="2441"/>
      <c r="BX967" s="2441"/>
      <c r="BY967" s="2441"/>
      <c r="BZ967" s="2441"/>
      <c r="CA967" s="2441"/>
      <c r="CB967" s="2441"/>
      <c r="CC967" s="2441"/>
      <c r="CD967" s="1978" t="s">
        <v>911</v>
      </c>
    </row>
    <row r="968" spans="1:82" ht="25.5" customHeight="1" thickBot="1" x14ac:dyDescent="0.25">
      <c r="A968" s="631" t="s">
        <v>161</v>
      </c>
      <c r="B968" s="574" t="s">
        <v>946</v>
      </c>
      <c r="C968" s="547" t="s">
        <v>947</v>
      </c>
      <c r="D968" s="460">
        <v>118</v>
      </c>
      <c r="E968" s="611" t="s">
        <v>968</v>
      </c>
      <c r="F968" s="526" t="s">
        <v>969</v>
      </c>
      <c r="G968" s="612">
        <v>0</v>
      </c>
      <c r="H968" s="612" t="s">
        <v>0</v>
      </c>
      <c r="I968" s="612">
        <v>1</v>
      </c>
      <c r="J968" s="454">
        <v>0.25</v>
      </c>
      <c r="K968" s="538"/>
      <c r="L968" s="465"/>
      <c r="M968" s="466"/>
      <c r="N968" s="466"/>
      <c r="O968" s="466"/>
      <c r="P968" s="466"/>
      <c r="Q968" s="466"/>
      <c r="R968" s="466"/>
      <c r="S968" s="466"/>
      <c r="T968" s="466"/>
      <c r="U968" s="467">
        <f t="shared" si="108"/>
        <v>0</v>
      </c>
      <c r="V968" s="466"/>
      <c r="W968" s="466"/>
      <c r="X968" s="466"/>
      <c r="Y968" s="466"/>
      <c r="Z968" s="466"/>
      <c r="AA968" s="466"/>
      <c r="AB968" s="466"/>
      <c r="AC968" s="466"/>
      <c r="AD968" s="466"/>
      <c r="AE968" s="466"/>
      <c r="AF968" s="466"/>
      <c r="AG968" s="1147"/>
      <c r="AH968" s="1133"/>
      <c r="AI968" s="1133"/>
      <c r="AJ968" s="1133"/>
      <c r="AK968" s="1133"/>
      <c r="AL968" s="1133"/>
      <c r="AM968" s="1147"/>
      <c r="AN968" s="1147"/>
      <c r="AO968" s="1133"/>
      <c r="AP968" s="1133"/>
      <c r="AQ968" s="1133"/>
      <c r="AR968" s="1133"/>
      <c r="AS968" s="1980" t="s">
        <v>5899</v>
      </c>
      <c r="AT968" s="1981" t="s">
        <v>383</v>
      </c>
      <c r="AU968" s="1982">
        <v>1</v>
      </c>
      <c r="AV968" s="1982">
        <v>0.5</v>
      </c>
      <c r="AW968" s="1983">
        <v>42767</v>
      </c>
      <c r="AX968" s="1983">
        <v>43100</v>
      </c>
      <c r="AY968" s="1984">
        <v>0</v>
      </c>
      <c r="AZ968" s="1423"/>
      <c r="BA968" s="1423"/>
      <c r="BB968" s="1423"/>
      <c r="BC968" s="1423"/>
      <c r="BD968" s="1423"/>
      <c r="BE968" s="1419"/>
      <c r="BF968" s="1419"/>
      <c r="BG968" s="1419"/>
      <c r="BH968" s="1419"/>
      <c r="BI968" s="1985"/>
      <c r="BJ968" s="1419"/>
      <c r="BK968" s="1419"/>
      <c r="BL968" s="1986">
        <f t="shared" si="109"/>
        <v>0</v>
      </c>
      <c r="BM968" s="2442"/>
      <c r="BN968" s="2442"/>
      <c r="BO968" s="2442"/>
      <c r="BP968" s="2442"/>
      <c r="BQ968" s="2442"/>
      <c r="BR968" s="1990"/>
      <c r="BS968" s="1990"/>
      <c r="BT968" s="1990"/>
      <c r="BU968" s="1990"/>
      <c r="BV968" s="1990"/>
      <c r="BW968" s="1990"/>
      <c r="BX968" s="1990"/>
      <c r="BY968" s="1990"/>
      <c r="BZ968" s="1990"/>
      <c r="CA968" s="1990"/>
      <c r="CB968" s="1990"/>
      <c r="CC968" s="1990"/>
      <c r="CD968" s="1978" t="s">
        <v>911</v>
      </c>
    </row>
    <row r="969" spans="1:82" ht="25.5" customHeight="1" thickBot="1" x14ac:dyDescent="0.25">
      <c r="A969" s="631" t="s">
        <v>161</v>
      </c>
      <c r="B969" s="574" t="s">
        <v>946</v>
      </c>
      <c r="C969" s="547" t="s">
        <v>947</v>
      </c>
      <c r="D969" s="460">
        <v>118</v>
      </c>
      <c r="E969" s="611" t="s">
        <v>968</v>
      </c>
      <c r="F969" s="526" t="s">
        <v>969</v>
      </c>
      <c r="G969" s="612">
        <v>0</v>
      </c>
      <c r="H969" s="612" t="s">
        <v>0</v>
      </c>
      <c r="I969" s="612">
        <v>1</v>
      </c>
      <c r="J969" s="454">
        <v>0.25</v>
      </c>
      <c r="K969" s="538"/>
      <c r="L969" s="465"/>
      <c r="M969" s="466"/>
      <c r="N969" s="466"/>
      <c r="O969" s="466"/>
      <c r="P969" s="466"/>
      <c r="Q969" s="466"/>
      <c r="R969" s="466"/>
      <c r="S969" s="466"/>
      <c r="T969" s="466"/>
      <c r="U969" s="467">
        <f t="shared" si="108"/>
        <v>0</v>
      </c>
      <c r="V969" s="466"/>
      <c r="W969" s="466"/>
      <c r="X969" s="466"/>
      <c r="Y969" s="466"/>
      <c r="Z969" s="466"/>
      <c r="AA969" s="466"/>
      <c r="AB969" s="466"/>
      <c r="AC969" s="466"/>
      <c r="AD969" s="466"/>
      <c r="AE969" s="466"/>
      <c r="AF969" s="466"/>
      <c r="AG969" s="1147"/>
      <c r="AH969" s="1133"/>
      <c r="AI969" s="1133"/>
      <c r="AJ969" s="1133"/>
      <c r="AK969" s="1133"/>
      <c r="AL969" s="1133"/>
      <c r="AM969" s="1147"/>
      <c r="AN969" s="1147"/>
      <c r="AO969" s="1133"/>
      <c r="AP969" s="1133"/>
      <c r="AQ969" s="1133"/>
      <c r="AR969" s="1133"/>
      <c r="AS969" s="1991"/>
      <c r="AT969" s="1143"/>
      <c r="AU969" s="1992"/>
      <c r="AV969" s="1992"/>
      <c r="AW969" s="1993"/>
      <c r="AX969" s="1993"/>
      <c r="AY969" s="1994"/>
      <c r="AZ969" s="1423"/>
      <c r="BA969" s="1423"/>
      <c r="BB969" s="1423"/>
      <c r="BC969" s="1423"/>
      <c r="BD969" s="1423"/>
      <c r="BE969" s="1419"/>
      <c r="BF969" s="1419"/>
      <c r="BG969" s="1419"/>
      <c r="BH969" s="1419"/>
      <c r="BI969" s="1985"/>
      <c r="BJ969" s="1419"/>
      <c r="BK969" s="1419"/>
      <c r="BL969" s="1986">
        <f t="shared" si="109"/>
        <v>0</v>
      </c>
      <c r="BM969" s="2442"/>
      <c r="BN969" s="2442"/>
      <c r="BO969" s="2442"/>
      <c r="BP969" s="2442"/>
      <c r="BQ969" s="2442"/>
      <c r="BR969" s="1990"/>
      <c r="BS969" s="1990"/>
      <c r="BT969" s="1990"/>
      <c r="BU969" s="1990"/>
      <c r="BV969" s="1990"/>
      <c r="BW969" s="1990"/>
      <c r="BX969" s="1990"/>
      <c r="BY969" s="1990"/>
      <c r="BZ969" s="1990"/>
      <c r="CA969" s="1990"/>
      <c r="CB969" s="1990"/>
      <c r="CC969" s="1990"/>
      <c r="CD969" s="1978" t="s">
        <v>911</v>
      </c>
    </row>
    <row r="970" spans="1:82" ht="25.5" customHeight="1" thickBot="1" x14ac:dyDescent="0.25">
      <c r="A970" s="573" t="s">
        <v>161</v>
      </c>
      <c r="B970" s="574" t="s">
        <v>946</v>
      </c>
      <c r="C970" s="547" t="s">
        <v>947</v>
      </c>
      <c r="D970" s="460">
        <v>118</v>
      </c>
      <c r="E970" s="611" t="s">
        <v>968</v>
      </c>
      <c r="F970" s="526" t="s">
        <v>969</v>
      </c>
      <c r="G970" s="612">
        <v>0</v>
      </c>
      <c r="H970" s="612" t="s">
        <v>0</v>
      </c>
      <c r="I970" s="612">
        <v>1</v>
      </c>
      <c r="J970" s="577">
        <v>0.25</v>
      </c>
      <c r="K970" s="584"/>
      <c r="L970" s="436"/>
      <c r="M970" s="466"/>
      <c r="N970" s="466"/>
      <c r="O970" s="466"/>
      <c r="P970" s="466"/>
      <c r="Q970" s="466"/>
      <c r="R970" s="466"/>
      <c r="S970" s="466"/>
      <c r="T970" s="466"/>
      <c r="U970" s="467">
        <f t="shared" si="108"/>
        <v>0</v>
      </c>
      <c r="V970" s="466"/>
      <c r="W970" s="466"/>
      <c r="X970" s="466"/>
      <c r="Y970" s="466"/>
      <c r="Z970" s="466"/>
      <c r="AA970" s="466"/>
      <c r="AB970" s="466"/>
      <c r="AC970" s="466"/>
      <c r="AD970" s="466"/>
      <c r="AE970" s="466"/>
      <c r="AF970" s="466"/>
      <c r="AG970" s="1147"/>
      <c r="AH970" s="1133"/>
      <c r="AI970" s="1133"/>
      <c r="AJ970" s="1133"/>
      <c r="AK970" s="1133"/>
      <c r="AL970" s="1133"/>
      <c r="AM970" s="1147"/>
      <c r="AN970" s="1147"/>
      <c r="AO970" s="1133"/>
      <c r="AP970" s="1133"/>
      <c r="AQ970" s="1133"/>
      <c r="AR970" s="1133"/>
      <c r="AS970" s="1991"/>
      <c r="AT970" s="1143"/>
      <c r="AU970" s="1992"/>
      <c r="AV970" s="1992"/>
      <c r="AW970" s="1993"/>
      <c r="AX970" s="1993"/>
      <c r="AY970" s="1994"/>
      <c r="AZ970" s="1423"/>
      <c r="BA970" s="1423"/>
      <c r="BB970" s="1423"/>
      <c r="BC970" s="1423"/>
      <c r="BD970" s="1423"/>
      <c r="BE970" s="1419"/>
      <c r="BF970" s="1419"/>
      <c r="BG970" s="1419"/>
      <c r="BH970" s="1419"/>
      <c r="BI970" s="1985"/>
      <c r="BJ970" s="1419"/>
      <c r="BK970" s="1419"/>
      <c r="BL970" s="1986">
        <f t="shared" si="109"/>
        <v>0</v>
      </c>
      <c r="BM970" s="1987"/>
      <c r="BN970" s="1988"/>
      <c r="BO970" s="1988"/>
      <c r="BP970" s="1988"/>
      <c r="BQ970" s="1988"/>
      <c r="BR970" s="1989"/>
      <c r="BS970" s="1990"/>
      <c r="BT970" s="1990"/>
      <c r="BU970" s="1990"/>
      <c r="BV970" s="1990"/>
      <c r="BW970" s="1990"/>
      <c r="BX970" s="1990"/>
      <c r="BY970" s="1990"/>
      <c r="BZ970" s="1990"/>
      <c r="CA970" s="1990"/>
      <c r="CB970" s="1990"/>
      <c r="CC970" s="1990"/>
      <c r="CD970" s="1978" t="s">
        <v>911</v>
      </c>
    </row>
    <row r="971" spans="1:82" ht="25.5" customHeight="1" thickBot="1" x14ac:dyDescent="0.25">
      <c r="A971" s="573" t="s">
        <v>161</v>
      </c>
      <c r="B971" s="574" t="s">
        <v>946</v>
      </c>
      <c r="C971" s="547" t="s">
        <v>947</v>
      </c>
      <c r="D971" s="460">
        <v>118</v>
      </c>
      <c r="E971" s="611" t="s">
        <v>968</v>
      </c>
      <c r="F971" s="526" t="s">
        <v>969</v>
      </c>
      <c r="G971" s="612">
        <v>0</v>
      </c>
      <c r="H971" s="612" t="s">
        <v>0</v>
      </c>
      <c r="I971" s="612">
        <v>1</v>
      </c>
      <c r="J971" s="577">
        <v>0.25</v>
      </c>
      <c r="K971" s="584"/>
      <c r="L971" s="436"/>
      <c r="M971" s="466"/>
      <c r="N971" s="466"/>
      <c r="O971" s="466"/>
      <c r="P971" s="466"/>
      <c r="Q971" s="466"/>
      <c r="R971" s="466"/>
      <c r="S971" s="466"/>
      <c r="T971" s="466"/>
      <c r="U971" s="467">
        <f t="shared" si="108"/>
        <v>0</v>
      </c>
      <c r="V971" s="466"/>
      <c r="W971" s="466"/>
      <c r="X971" s="466"/>
      <c r="Y971" s="466"/>
      <c r="Z971" s="466"/>
      <c r="AA971" s="466"/>
      <c r="AB971" s="466"/>
      <c r="AC971" s="466"/>
      <c r="AD971" s="466"/>
      <c r="AE971" s="466"/>
      <c r="AF971" s="466"/>
      <c r="AG971" s="1147"/>
      <c r="AH971" s="1133"/>
      <c r="AI971" s="1133"/>
      <c r="AJ971" s="1133"/>
      <c r="AK971" s="1133"/>
      <c r="AL971" s="1133"/>
      <c r="AM971" s="1147"/>
      <c r="AN971" s="1147"/>
      <c r="AO971" s="1133"/>
      <c r="AP971" s="1133"/>
      <c r="AQ971" s="1133"/>
      <c r="AR971" s="1133"/>
      <c r="AS971" s="1991"/>
      <c r="AT971" s="1143"/>
      <c r="AU971" s="1992"/>
      <c r="AV971" s="1992"/>
      <c r="AW971" s="1993"/>
      <c r="AX971" s="1993"/>
      <c r="AY971" s="1994"/>
      <c r="AZ971" s="1423"/>
      <c r="BA971" s="1423"/>
      <c r="BB971" s="1423"/>
      <c r="BC971" s="1423"/>
      <c r="BD971" s="1423"/>
      <c r="BE971" s="1419"/>
      <c r="BF971" s="1419"/>
      <c r="BG971" s="1419"/>
      <c r="BH971" s="1419"/>
      <c r="BI971" s="1985"/>
      <c r="BJ971" s="1419"/>
      <c r="BK971" s="1419"/>
      <c r="BL971" s="1986">
        <f t="shared" si="109"/>
        <v>0</v>
      </c>
      <c r="BM971" s="1987"/>
      <c r="BN971" s="1988"/>
      <c r="BO971" s="1988"/>
      <c r="BP971" s="1988"/>
      <c r="BQ971" s="1988"/>
      <c r="BR971" s="1989"/>
      <c r="BS971" s="1990"/>
      <c r="BT971" s="1990"/>
      <c r="BU971" s="1990"/>
      <c r="BV971" s="1990"/>
      <c r="BW971" s="1990"/>
      <c r="BX971" s="1990"/>
      <c r="BY971" s="1990"/>
      <c r="BZ971" s="1990"/>
      <c r="CA971" s="1990"/>
      <c r="CB971" s="1990"/>
      <c r="CC971" s="1990"/>
      <c r="CD971" s="1978" t="s">
        <v>911</v>
      </c>
    </row>
    <row r="972" spans="1:82" ht="25.5" customHeight="1" thickBot="1" x14ac:dyDescent="0.25">
      <c r="A972" s="590" t="s">
        <v>161</v>
      </c>
      <c r="B972" s="591" t="s">
        <v>946</v>
      </c>
      <c r="C972" s="564" t="s">
        <v>947</v>
      </c>
      <c r="D972" s="205">
        <v>118</v>
      </c>
      <c r="E972" s="613" t="s">
        <v>968</v>
      </c>
      <c r="F972" s="100" t="s">
        <v>969</v>
      </c>
      <c r="G972" s="614">
        <v>0</v>
      </c>
      <c r="H972" s="614" t="s">
        <v>0</v>
      </c>
      <c r="I972" s="614">
        <v>1</v>
      </c>
      <c r="J972" s="595">
        <v>0.25</v>
      </c>
      <c r="K972" s="569"/>
      <c r="L972" s="296"/>
      <c r="M972" s="8"/>
      <c r="N972" s="8"/>
      <c r="O972" s="8"/>
      <c r="P972" s="8"/>
      <c r="Q972" s="8"/>
      <c r="R972" s="8"/>
      <c r="S972" s="8"/>
      <c r="T972" s="8"/>
      <c r="U972" s="467">
        <f t="shared" si="108"/>
        <v>0</v>
      </c>
      <c r="V972" s="8"/>
      <c r="W972" s="8"/>
      <c r="X972" s="8"/>
      <c r="Y972" s="8"/>
      <c r="Z972" s="8"/>
      <c r="AA972" s="8"/>
      <c r="AB972" s="8"/>
      <c r="AC972" s="8"/>
      <c r="AD972" s="8"/>
      <c r="AE972" s="8"/>
      <c r="AF972" s="8"/>
      <c r="AG972" s="2144"/>
      <c r="AH972" s="1155"/>
      <c r="AI972" s="1155"/>
      <c r="AJ972" s="1155"/>
      <c r="AK972" s="1155"/>
      <c r="AL972" s="1155"/>
      <c r="AM972" s="2144"/>
      <c r="AN972" s="2144"/>
      <c r="AO972" s="1155"/>
      <c r="AP972" s="1155"/>
      <c r="AQ972" s="1155"/>
      <c r="AR972" s="1155"/>
      <c r="AS972" s="2145"/>
      <c r="AT972" s="2146"/>
      <c r="AU972" s="2147"/>
      <c r="AV972" s="2147"/>
      <c r="AW972" s="2148"/>
      <c r="AX972" s="2148"/>
      <c r="AY972" s="2149"/>
      <c r="AZ972" s="1607"/>
      <c r="BA972" s="1607"/>
      <c r="BB972" s="1607"/>
      <c r="BC972" s="1607"/>
      <c r="BD972" s="1607"/>
      <c r="BE972" s="1605"/>
      <c r="BF972" s="1605"/>
      <c r="BG972" s="1605"/>
      <c r="BH972" s="1605"/>
      <c r="BI972" s="2150"/>
      <c r="BJ972" s="1605"/>
      <c r="BK972" s="1605"/>
      <c r="BL972" s="2151">
        <f t="shared" si="109"/>
        <v>0</v>
      </c>
      <c r="BM972" s="2152"/>
      <c r="BN972" s="2153"/>
      <c r="BO972" s="2153"/>
      <c r="BP972" s="2153"/>
      <c r="BQ972" s="2153"/>
      <c r="BR972" s="2154"/>
      <c r="BS972" s="2155"/>
      <c r="BT972" s="2155"/>
      <c r="BU972" s="2155"/>
      <c r="BV972" s="2155"/>
      <c r="BW972" s="2155"/>
      <c r="BX972" s="2155"/>
      <c r="BY972" s="2155"/>
      <c r="BZ972" s="2155"/>
      <c r="CA972" s="2155"/>
      <c r="CB972" s="2155"/>
      <c r="CC972" s="2155"/>
      <c r="CD972" s="1978" t="s">
        <v>911</v>
      </c>
    </row>
    <row r="973" spans="1:82" ht="25.5" customHeight="1" thickBot="1" x14ac:dyDescent="0.25">
      <c r="A973" s="570" t="s">
        <v>161</v>
      </c>
      <c r="B973" s="571" t="s">
        <v>946</v>
      </c>
      <c r="C973" s="563" t="s">
        <v>947</v>
      </c>
      <c r="D973" s="163">
        <v>119</v>
      </c>
      <c r="E973" s="610" t="s">
        <v>973</v>
      </c>
      <c r="F973" s="48" t="s">
        <v>974</v>
      </c>
      <c r="G973" s="69">
        <v>58</v>
      </c>
      <c r="H973" s="69" t="s">
        <v>1</v>
      </c>
      <c r="I973" s="69">
        <v>90</v>
      </c>
      <c r="J973" s="493">
        <v>90</v>
      </c>
      <c r="K973" s="50"/>
      <c r="L973" s="51">
        <f t="shared" si="124"/>
        <v>1000000000</v>
      </c>
      <c r="M973" s="345">
        <v>1000000000</v>
      </c>
      <c r="N973" s="345"/>
      <c r="O973" s="345"/>
      <c r="P973" s="345"/>
      <c r="Q973" s="345"/>
      <c r="R973" s="345"/>
      <c r="S973" s="345"/>
      <c r="T973" s="345"/>
      <c r="U973" s="467">
        <f t="shared" si="108"/>
        <v>1000000000</v>
      </c>
      <c r="V973" s="495">
        <v>1000000000</v>
      </c>
      <c r="W973" s="495"/>
      <c r="X973" s="495"/>
      <c r="Y973" s="495"/>
      <c r="Z973" s="495"/>
      <c r="AA973" s="495"/>
      <c r="AB973" s="495"/>
      <c r="AC973" s="495"/>
      <c r="AD973" s="52">
        <v>200000000</v>
      </c>
      <c r="AE973" s="52"/>
      <c r="AF973" s="52"/>
      <c r="AG973" s="1462">
        <v>83131601</v>
      </c>
      <c r="AH973" s="1462" t="s">
        <v>975</v>
      </c>
      <c r="AI973" s="1463">
        <v>42745</v>
      </c>
      <c r="AJ973" s="5145">
        <v>43098</v>
      </c>
      <c r="AK973" s="2443" t="s">
        <v>296</v>
      </c>
      <c r="AL973" s="1462" t="s">
        <v>938</v>
      </c>
      <c r="AM973" s="1923">
        <f>+BF973</f>
        <v>35000000</v>
      </c>
      <c r="AN973" s="1923">
        <v>35000000</v>
      </c>
      <c r="AO973" s="1462" t="s">
        <v>939</v>
      </c>
      <c r="AP973" s="1462" t="s">
        <v>939</v>
      </c>
      <c r="AQ973" s="1462" t="s">
        <v>940</v>
      </c>
      <c r="AR973" s="1462" t="s">
        <v>976</v>
      </c>
      <c r="AS973" s="2011" t="s">
        <v>5900</v>
      </c>
      <c r="AT973" s="1638" t="s">
        <v>330</v>
      </c>
      <c r="AU973" s="2430">
        <v>100</v>
      </c>
      <c r="AV973" s="2430">
        <v>100</v>
      </c>
      <c r="AW973" s="1970">
        <v>42737</v>
      </c>
      <c r="AX973" s="1970">
        <v>43099</v>
      </c>
      <c r="AY973" s="1971">
        <v>1000000000</v>
      </c>
      <c r="AZ973" s="5146" t="s">
        <v>978</v>
      </c>
      <c r="BA973" s="1459" t="s">
        <v>296</v>
      </c>
      <c r="BB973" s="4711" t="s">
        <v>979</v>
      </c>
      <c r="BC973" s="5147" t="s">
        <v>980</v>
      </c>
      <c r="BD973" s="1381">
        <v>10</v>
      </c>
      <c r="BE973" s="5148">
        <v>42745</v>
      </c>
      <c r="BF973" s="5149">
        <v>35000000</v>
      </c>
      <c r="BG973" s="1381">
        <v>9</v>
      </c>
      <c r="BH973" s="5148">
        <v>42745</v>
      </c>
      <c r="BI973" s="5150">
        <f>+BF973</f>
        <v>35000000</v>
      </c>
      <c r="BJ973" s="5148">
        <v>42745</v>
      </c>
      <c r="BK973" s="5148">
        <v>43099</v>
      </c>
      <c r="BL973" s="1973">
        <f>BF973-BI973</f>
        <v>0</v>
      </c>
      <c r="BM973" s="1973">
        <f>L973-(BI973:BI1045)</f>
        <v>965000000</v>
      </c>
      <c r="BN973" s="1973"/>
      <c r="BO973" s="1973"/>
      <c r="BP973" s="1973"/>
      <c r="BQ973" s="1973"/>
      <c r="BR973" s="1977"/>
      <c r="BS973" s="1977"/>
      <c r="BT973" s="1977"/>
      <c r="BU973" s="1977"/>
      <c r="BV973" s="1977"/>
      <c r="BW973" s="1977"/>
      <c r="BX973" s="1977"/>
      <c r="BY973" s="1977"/>
      <c r="BZ973" s="1977"/>
      <c r="CA973" s="1977"/>
      <c r="CB973" s="1977"/>
      <c r="CC973" s="1977"/>
      <c r="CD973" s="1978" t="s">
        <v>911</v>
      </c>
    </row>
    <row r="974" spans="1:82" ht="25.5" customHeight="1" thickBot="1" x14ac:dyDescent="0.25">
      <c r="A974" s="573" t="s">
        <v>161</v>
      </c>
      <c r="B974" s="574" t="s">
        <v>946</v>
      </c>
      <c r="C974" s="547" t="s">
        <v>947</v>
      </c>
      <c r="D974" s="460">
        <v>119</v>
      </c>
      <c r="E974" s="611" t="s">
        <v>973</v>
      </c>
      <c r="F974" s="526" t="s">
        <v>974</v>
      </c>
      <c r="G974" s="612">
        <v>58</v>
      </c>
      <c r="H974" s="612" t="s">
        <v>1</v>
      </c>
      <c r="I974" s="612">
        <v>90</v>
      </c>
      <c r="J974" s="454">
        <v>90</v>
      </c>
      <c r="K974" s="538"/>
      <c r="L974" s="465"/>
      <c r="M974" s="466"/>
      <c r="N974" s="466"/>
      <c r="O974" s="466"/>
      <c r="P974" s="466"/>
      <c r="Q974" s="466"/>
      <c r="R974" s="466"/>
      <c r="S974" s="466"/>
      <c r="T974" s="466"/>
      <c r="U974" s="467">
        <f t="shared" si="108"/>
        <v>0</v>
      </c>
      <c r="V974" s="466"/>
      <c r="W974" s="466"/>
      <c r="X974" s="466"/>
      <c r="Y974" s="466"/>
      <c r="Z974" s="466"/>
      <c r="AA974" s="466"/>
      <c r="AB974" s="466"/>
      <c r="AC974" s="466"/>
      <c r="AD974" s="466"/>
      <c r="AE974" s="466"/>
      <c r="AF974" s="466"/>
      <c r="AG974" s="1420">
        <v>83131601</v>
      </c>
      <c r="AH974" s="1420" t="s">
        <v>981</v>
      </c>
      <c r="AI974" s="1454">
        <v>42745</v>
      </c>
      <c r="AJ974" s="1454">
        <v>43098</v>
      </c>
      <c r="AK974" s="1423" t="s">
        <v>296</v>
      </c>
      <c r="AL974" s="1420" t="s">
        <v>938</v>
      </c>
      <c r="AM974" s="1147">
        <f t="shared" ref="AM974:AM1027" si="126">+BF974</f>
        <v>46700000</v>
      </c>
      <c r="AN974" s="1147" t="s">
        <v>939</v>
      </c>
      <c r="AO974" s="1133" t="s">
        <v>939</v>
      </c>
      <c r="AP974" s="1133" t="s">
        <v>939</v>
      </c>
      <c r="AQ974" s="1133" t="s">
        <v>940</v>
      </c>
      <c r="AR974" s="1133" t="s">
        <v>976</v>
      </c>
      <c r="AS974" s="1991"/>
      <c r="AT974" s="1143"/>
      <c r="AU974" s="1992"/>
      <c r="AV974" s="1992"/>
      <c r="AW974" s="1993"/>
      <c r="AX974" s="1993"/>
      <c r="AY974" s="1994"/>
      <c r="AZ974" s="5151" t="s">
        <v>982</v>
      </c>
      <c r="BA974" s="1423" t="s">
        <v>296</v>
      </c>
      <c r="BB974" s="4026" t="s">
        <v>983</v>
      </c>
      <c r="BC974" s="5152" t="s">
        <v>984</v>
      </c>
      <c r="BD974" s="1419">
        <v>11</v>
      </c>
      <c r="BE974" s="5153">
        <v>42745</v>
      </c>
      <c r="BF974" s="5154">
        <v>46700000</v>
      </c>
      <c r="BG974" s="1419">
        <v>10</v>
      </c>
      <c r="BH974" s="5153">
        <v>42745</v>
      </c>
      <c r="BI974" s="5155">
        <f t="shared" ref="BI974:BI1037" si="127">+BF974</f>
        <v>46700000</v>
      </c>
      <c r="BJ974" s="5153">
        <v>42745</v>
      </c>
      <c r="BK974" s="5153">
        <v>43099</v>
      </c>
      <c r="BL974" s="1986">
        <f t="shared" ref="BL974:BL1027" si="128">BF974-BI974</f>
        <v>0</v>
      </c>
      <c r="BM974" s="2442"/>
      <c r="BN974" s="2442"/>
      <c r="BO974" s="2442"/>
      <c r="BP974" s="2442"/>
      <c r="BQ974" s="2442"/>
      <c r="BR974" s="1990"/>
      <c r="BS974" s="1990"/>
      <c r="BT974" s="1990"/>
      <c r="BU974" s="1990"/>
      <c r="BV974" s="1990"/>
      <c r="BW974" s="1990"/>
      <c r="BX974" s="1990"/>
      <c r="BY974" s="1990"/>
      <c r="BZ974" s="1990"/>
      <c r="CA974" s="1990"/>
      <c r="CB974" s="1990"/>
      <c r="CC974" s="1990"/>
      <c r="CD974" s="1978" t="s">
        <v>911</v>
      </c>
    </row>
    <row r="975" spans="1:82" ht="25.5" customHeight="1" thickBot="1" x14ac:dyDescent="0.25">
      <c r="A975" s="573" t="s">
        <v>161</v>
      </c>
      <c r="B975" s="574" t="s">
        <v>946</v>
      </c>
      <c r="C975" s="547" t="s">
        <v>947</v>
      </c>
      <c r="D975" s="460">
        <v>119</v>
      </c>
      <c r="E975" s="611" t="s">
        <v>973</v>
      </c>
      <c r="F975" s="526" t="s">
        <v>974</v>
      </c>
      <c r="G975" s="612">
        <v>58</v>
      </c>
      <c r="H975" s="612" t="s">
        <v>1</v>
      </c>
      <c r="I975" s="612">
        <v>90</v>
      </c>
      <c r="J975" s="454">
        <v>90</v>
      </c>
      <c r="K975" s="538"/>
      <c r="L975" s="465"/>
      <c r="M975" s="466"/>
      <c r="N975" s="466"/>
      <c r="O975" s="466"/>
      <c r="P975" s="466"/>
      <c r="Q975" s="466"/>
      <c r="R975" s="466"/>
      <c r="S975" s="466"/>
      <c r="T975" s="466"/>
      <c r="U975" s="467">
        <f t="shared" si="108"/>
        <v>0</v>
      </c>
      <c r="V975" s="466"/>
      <c r="W975" s="466"/>
      <c r="X975" s="466"/>
      <c r="Y975" s="466"/>
      <c r="Z975" s="466"/>
      <c r="AA975" s="466"/>
      <c r="AB975" s="466"/>
      <c r="AC975" s="466"/>
      <c r="AD975" s="466"/>
      <c r="AE975" s="466"/>
      <c r="AF975" s="466"/>
      <c r="AG975" s="1420">
        <v>83131601</v>
      </c>
      <c r="AH975" s="1420" t="s">
        <v>985</v>
      </c>
      <c r="AI975" s="1454">
        <v>42751</v>
      </c>
      <c r="AJ975" s="1454">
        <v>43092</v>
      </c>
      <c r="AK975" s="1423" t="s">
        <v>296</v>
      </c>
      <c r="AL975" s="1420" t="s">
        <v>938</v>
      </c>
      <c r="AM975" s="1147">
        <f t="shared" si="126"/>
        <v>28308000</v>
      </c>
      <c r="AN975" s="1147" t="s">
        <v>939</v>
      </c>
      <c r="AO975" s="1133" t="s">
        <v>939</v>
      </c>
      <c r="AP975" s="1133" t="s">
        <v>939</v>
      </c>
      <c r="AQ975" s="1133" t="s">
        <v>940</v>
      </c>
      <c r="AR975" s="1133" t="s">
        <v>976</v>
      </c>
      <c r="AS975" s="1991"/>
      <c r="AT975" s="1143"/>
      <c r="AU975" s="1992"/>
      <c r="AV975" s="1992"/>
      <c r="AW975" s="1993"/>
      <c r="AX975" s="1993"/>
      <c r="AY975" s="1994"/>
      <c r="AZ975" s="5151" t="s">
        <v>986</v>
      </c>
      <c r="BA975" s="1423" t="s">
        <v>296</v>
      </c>
      <c r="BB975" s="4026" t="s">
        <v>987</v>
      </c>
      <c r="BC975" s="5152" t="s">
        <v>988</v>
      </c>
      <c r="BD975" s="1419">
        <v>16</v>
      </c>
      <c r="BE975" s="5153">
        <v>42751</v>
      </c>
      <c r="BF975" s="5154">
        <v>28308000</v>
      </c>
      <c r="BG975" s="1419">
        <v>14</v>
      </c>
      <c r="BH975" s="5153">
        <v>42751</v>
      </c>
      <c r="BI975" s="5155">
        <f t="shared" si="127"/>
        <v>28308000</v>
      </c>
      <c r="BJ975" s="5153">
        <v>42751</v>
      </c>
      <c r="BK975" s="5153">
        <v>43091</v>
      </c>
      <c r="BL975" s="1986">
        <f t="shared" si="128"/>
        <v>0</v>
      </c>
      <c r="BM975" s="2442"/>
      <c r="BN975" s="2442"/>
      <c r="BO975" s="2442"/>
      <c r="BP975" s="2442"/>
      <c r="BQ975" s="2442"/>
      <c r="BR975" s="1990"/>
      <c r="BS975" s="1990"/>
      <c r="BT975" s="1990"/>
      <c r="BU975" s="1990"/>
      <c r="BV975" s="1990"/>
      <c r="BW975" s="1990"/>
      <c r="BX975" s="1990"/>
      <c r="BY975" s="1990"/>
      <c r="BZ975" s="1990"/>
      <c r="CA975" s="1990"/>
      <c r="CB975" s="1990"/>
      <c r="CC975" s="1990"/>
      <c r="CD975" s="1978" t="s">
        <v>911</v>
      </c>
    </row>
    <row r="976" spans="1:82" ht="25.5" customHeight="1" thickBot="1" x14ac:dyDescent="0.25">
      <c r="A976" s="573" t="s">
        <v>161</v>
      </c>
      <c r="B976" s="574" t="s">
        <v>946</v>
      </c>
      <c r="C976" s="547" t="s">
        <v>947</v>
      </c>
      <c r="D976" s="460">
        <v>119</v>
      </c>
      <c r="E976" s="611" t="s">
        <v>973</v>
      </c>
      <c r="F976" s="526" t="s">
        <v>974</v>
      </c>
      <c r="G976" s="612">
        <v>58</v>
      </c>
      <c r="H976" s="612" t="s">
        <v>1</v>
      </c>
      <c r="I976" s="612">
        <v>90</v>
      </c>
      <c r="J976" s="454">
        <v>90</v>
      </c>
      <c r="K976" s="538"/>
      <c r="L976" s="465"/>
      <c r="M976" s="466"/>
      <c r="N976" s="466"/>
      <c r="O976" s="466"/>
      <c r="P976" s="466"/>
      <c r="Q976" s="466"/>
      <c r="R976" s="466"/>
      <c r="S976" s="466"/>
      <c r="T976" s="466"/>
      <c r="U976" s="467">
        <f t="shared" si="108"/>
        <v>0</v>
      </c>
      <c r="V976" s="466"/>
      <c r="W976" s="466"/>
      <c r="X976" s="466"/>
      <c r="Y976" s="466"/>
      <c r="Z976" s="466"/>
      <c r="AA976" s="466"/>
      <c r="AB976" s="466"/>
      <c r="AC976" s="466"/>
      <c r="AD976" s="466"/>
      <c r="AE976" s="466"/>
      <c r="AF976" s="466"/>
      <c r="AG976" s="1420">
        <v>83131601</v>
      </c>
      <c r="AH976" s="1420" t="s">
        <v>989</v>
      </c>
      <c r="AI976" s="1454">
        <v>42758</v>
      </c>
      <c r="AJ976" s="1454">
        <v>43091</v>
      </c>
      <c r="AK976" s="1423" t="s">
        <v>296</v>
      </c>
      <c r="AL976" s="1420" t="s">
        <v>938</v>
      </c>
      <c r="AM976" s="1147">
        <f t="shared" si="126"/>
        <v>28645000</v>
      </c>
      <c r="AN976" s="1147" t="s">
        <v>939</v>
      </c>
      <c r="AO976" s="1133" t="s">
        <v>939</v>
      </c>
      <c r="AP976" s="1133" t="s">
        <v>939</v>
      </c>
      <c r="AQ976" s="1133" t="s">
        <v>940</v>
      </c>
      <c r="AR976" s="1133" t="s">
        <v>976</v>
      </c>
      <c r="AS976" s="1991"/>
      <c r="AT976" s="1143"/>
      <c r="AU976" s="1992"/>
      <c r="AV976" s="1992"/>
      <c r="AW976" s="1993"/>
      <c r="AX976" s="1993"/>
      <c r="AY976" s="1994"/>
      <c r="AZ976" s="5151" t="s">
        <v>990</v>
      </c>
      <c r="BA976" s="1423" t="s">
        <v>296</v>
      </c>
      <c r="BB976" s="4026" t="s">
        <v>991</v>
      </c>
      <c r="BC976" s="5152" t="s">
        <v>992</v>
      </c>
      <c r="BD976" s="1419">
        <v>16</v>
      </c>
      <c r="BE976" s="5153">
        <v>42751</v>
      </c>
      <c r="BF976" s="5154">
        <v>28645000</v>
      </c>
      <c r="BG976" s="1419">
        <v>15</v>
      </c>
      <c r="BH976" s="5153">
        <v>42751</v>
      </c>
      <c r="BI976" s="5155">
        <f t="shared" si="127"/>
        <v>28645000</v>
      </c>
      <c r="BJ976" s="5153">
        <v>42751</v>
      </c>
      <c r="BK976" s="5153">
        <v>43091</v>
      </c>
      <c r="BL976" s="1986">
        <f t="shared" si="128"/>
        <v>0</v>
      </c>
      <c r="BM976" s="2442"/>
      <c r="BN976" s="2442"/>
      <c r="BO976" s="2442"/>
      <c r="BP976" s="2442"/>
      <c r="BQ976" s="2442"/>
      <c r="BR976" s="1990"/>
      <c r="BS976" s="1990"/>
      <c r="BT976" s="1990"/>
      <c r="BU976" s="1990"/>
      <c r="BV976" s="1990"/>
      <c r="BW976" s="1990"/>
      <c r="BX976" s="1990"/>
      <c r="BY976" s="1990"/>
      <c r="BZ976" s="1990"/>
      <c r="CA976" s="1990"/>
      <c r="CB976" s="1990"/>
      <c r="CC976" s="1990"/>
      <c r="CD976" s="1978" t="s">
        <v>911</v>
      </c>
    </row>
    <row r="977" spans="1:82" ht="25.5" customHeight="1" thickBot="1" x14ac:dyDescent="0.25">
      <c r="A977" s="573" t="s">
        <v>161</v>
      </c>
      <c r="B977" s="574" t="s">
        <v>946</v>
      </c>
      <c r="C977" s="547" t="s">
        <v>947</v>
      </c>
      <c r="D977" s="460">
        <v>119</v>
      </c>
      <c r="E977" s="611" t="s">
        <v>973</v>
      </c>
      <c r="F977" s="526" t="s">
        <v>974</v>
      </c>
      <c r="G977" s="612">
        <v>58</v>
      </c>
      <c r="H977" s="612" t="s">
        <v>1</v>
      </c>
      <c r="I977" s="612">
        <v>90</v>
      </c>
      <c r="J977" s="454">
        <v>90</v>
      </c>
      <c r="K977" s="538"/>
      <c r="L977" s="465"/>
      <c r="M977" s="466"/>
      <c r="N977" s="466"/>
      <c r="O977" s="466"/>
      <c r="P977" s="466"/>
      <c r="Q977" s="466"/>
      <c r="R977" s="466"/>
      <c r="S977" s="466"/>
      <c r="T977" s="466"/>
      <c r="U977" s="467">
        <f t="shared" si="108"/>
        <v>0</v>
      </c>
      <c r="V977" s="466"/>
      <c r="W977" s="466"/>
      <c r="X977" s="466"/>
      <c r="Y977" s="466"/>
      <c r="Z977" s="466"/>
      <c r="AA977" s="466"/>
      <c r="AB977" s="466"/>
      <c r="AC977" s="466"/>
      <c r="AD977" s="466"/>
      <c r="AE977" s="466"/>
      <c r="AF977" s="466"/>
      <c r="AG977" s="1420">
        <v>83131601</v>
      </c>
      <c r="AH977" s="1420" t="s">
        <v>993</v>
      </c>
      <c r="AI977" s="1454">
        <v>42751</v>
      </c>
      <c r="AJ977" s="1454">
        <v>43098</v>
      </c>
      <c r="AK977" s="1423" t="s">
        <v>296</v>
      </c>
      <c r="AL977" s="1420" t="s">
        <v>938</v>
      </c>
      <c r="AM977" s="1147">
        <f t="shared" si="126"/>
        <v>28645000</v>
      </c>
      <c r="AN977" s="1147" t="s">
        <v>939</v>
      </c>
      <c r="AO977" s="1133" t="s">
        <v>939</v>
      </c>
      <c r="AP977" s="1133" t="s">
        <v>939</v>
      </c>
      <c r="AQ977" s="1133" t="s">
        <v>940</v>
      </c>
      <c r="AR977" s="1133" t="s">
        <v>976</v>
      </c>
      <c r="AS977" s="1991"/>
      <c r="AT977" s="1143"/>
      <c r="AU977" s="1992"/>
      <c r="AV977" s="1992"/>
      <c r="AW977" s="1993"/>
      <c r="AX977" s="1993"/>
      <c r="AY977" s="1994"/>
      <c r="AZ977" s="5151" t="s">
        <v>994</v>
      </c>
      <c r="BA977" s="1423" t="s">
        <v>296</v>
      </c>
      <c r="BB977" s="4026" t="s">
        <v>995</v>
      </c>
      <c r="BC977" s="5152" t="s">
        <v>996</v>
      </c>
      <c r="BD977" s="1419">
        <v>17</v>
      </c>
      <c r="BE977" s="5153">
        <v>42751</v>
      </c>
      <c r="BF977" s="5154">
        <v>28645000</v>
      </c>
      <c r="BG977" s="1419">
        <v>16</v>
      </c>
      <c r="BH977" s="5153">
        <v>42751</v>
      </c>
      <c r="BI977" s="5155">
        <f t="shared" si="127"/>
        <v>28645000</v>
      </c>
      <c r="BJ977" s="5153">
        <v>42751</v>
      </c>
      <c r="BK977" s="5153">
        <v>43091</v>
      </c>
      <c r="BL977" s="1986">
        <f t="shared" si="128"/>
        <v>0</v>
      </c>
      <c r="BM977" s="2442"/>
      <c r="BN977" s="2442"/>
      <c r="BO977" s="2442"/>
      <c r="BP977" s="2442"/>
      <c r="BQ977" s="2442"/>
      <c r="BR977" s="1990"/>
      <c r="BS977" s="1990"/>
      <c r="BT977" s="1990"/>
      <c r="BU977" s="1990"/>
      <c r="BV977" s="1990"/>
      <c r="BW977" s="1990"/>
      <c r="BX977" s="1990"/>
      <c r="BY977" s="1990"/>
      <c r="BZ977" s="1990"/>
      <c r="CA977" s="1990"/>
      <c r="CB977" s="1990"/>
      <c r="CC977" s="1990"/>
      <c r="CD977" s="1978" t="s">
        <v>911</v>
      </c>
    </row>
    <row r="978" spans="1:82" ht="25.5" customHeight="1" thickBot="1" x14ac:dyDescent="0.25">
      <c r="A978" s="573" t="s">
        <v>161</v>
      </c>
      <c r="B978" s="574" t="s">
        <v>946</v>
      </c>
      <c r="C978" s="547" t="s">
        <v>947</v>
      </c>
      <c r="D978" s="460">
        <v>119</v>
      </c>
      <c r="E978" s="611" t="s">
        <v>973</v>
      </c>
      <c r="F978" s="526" t="s">
        <v>974</v>
      </c>
      <c r="G978" s="612">
        <v>58</v>
      </c>
      <c r="H978" s="612" t="s">
        <v>1</v>
      </c>
      <c r="I978" s="612">
        <v>90</v>
      </c>
      <c r="J978" s="454">
        <v>90</v>
      </c>
      <c r="K978" s="538"/>
      <c r="L978" s="465"/>
      <c r="M978" s="466"/>
      <c r="N978" s="466"/>
      <c r="O978" s="466"/>
      <c r="P978" s="466"/>
      <c r="Q978" s="466"/>
      <c r="R978" s="466"/>
      <c r="S978" s="466"/>
      <c r="T978" s="466"/>
      <c r="U978" s="467">
        <f t="shared" si="108"/>
        <v>0</v>
      </c>
      <c r="V978" s="466"/>
      <c r="W978" s="466"/>
      <c r="X978" s="466"/>
      <c r="Y978" s="466"/>
      <c r="Z978" s="466"/>
      <c r="AA978" s="466"/>
      <c r="AB978" s="466"/>
      <c r="AC978" s="466"/>
      <c r="AD978" s="466"/>
      <c r="AE978" s="466"/>
      <c r="AF978" s="466"/>
      <c r="AG978" s="1420">
        <v>83131601</v>
      </c>
      <c r="AH978" s="1420" t="s">
        <v>997</v>
      </c>
      <c r="AI978" s="1454">
        <v>42751</v>
      </c>
      <c r="AJ978" s="1454">
        <v>43092</v>
      </c>
      <c r="AK978" s="1423" t="s">
        <v>296</v>
      </c>
      <c r="AL978" s="1420" t="s">
        <v>938</v>
      </c>
      <c r="AM978" s="1147">
        <f t="shared" si="126"/>
        <v>28645000</v>
      </c>
      <c r="AN978" s="1147" t="s">
        <v>939</v>
      </c>
      <c r="AO978" s="1133" t="s">
        <v>939</v>
      </c>
      <c r="AP978" s="1133" t="s">
        <v>939</v>
      </c>
      <c r="AQ978" s="1133" t="s">
        <v>940</v>
      </c>
      <c r="AR978" s="1133" t="s">
        <v>976</v>
      </c>
      <c r="AS978" s="1991"/>
      <c r="AT978" s="1143"/>
      <c r="AU978" s="1992"/>
      <c r="AV978" s="1992"/>
      <c r="AW978" s="1993"/>
      <c r="AX978" s="1993"/>
      <c r="AY978" s="1994"/>
      <c r="AZ978" s="5151" t="s">
        <v>998</v>
      </c>
      <c r="BA978" s="1423" t="s">
        <v>296</v>
      </c>
      <c r="BB978" s="4026" t="s">
        <v>999</v>
      </c>
      <c r="BC978" s="5152" t="s">
        <v>1000</v>
      </c>
      <c r="BD978" s="1419">
        <v>19</v>
      </c>
      <c r="BE978" s="1455">
        <v>42751</v>
      </c>
      <c r="BF978" s="5154">
        <v>28645000</v>
      </c>
      <c r="BG978" s="1419">
        <v>16</v>
      </c>
      <c r="BH978" s="1455">
        <v>42751</v>
      </c>
      <c r="BI978" s="5155">
        <f t="shared" si="127"/>
        <v>28645000</v>
      </c>
      <c r="BJ978" s="1455">
        <v>42751</v>
      </c>
      <c r="BK978" s="5153">
        <v>43091</v>
      </c>
      <c r="BL978" s="1986">
        <f t="shared" si="128"/>
        <v>0</v>
      </c>
      <c r="BM978" s="2442"/>
      <c r="BN978" s="2442"/>
      <c r="BO978" s="2442"/>
      <c r="BP978" s="2442"/>
      <c r="BQ978" s="2442"/>
      <c r="BR978" s="1990"/>
      <c r="BS978" s="1990"/>
      <c r="BT978" s="1990"/>
      <c r="BU978" s="1990"/>
      <c r="BV978" s="1990"/>
      <c r="BW978" s="1990"/>
      <c r="BX978" s="1990"/>
      <c r="BY978" s="1990"/>
      <c r="BZ978" s="1990"/>
      <c r="CA978" s="1990"/>
      <c r="CB978" s="1990"/>
      <c r="CC978" s="1990"/>
      <c r="CD978" s="1978" t="s">
        <v>911</v>
      </c>
    </row>
    <row r="979" spans="1:82" ht="25.5" customHeight="1" thickBot="1" x14ac:dyDescent="0.25">
      <c r="A979" s="573" t="s">
        <v>161</v>
      </c>
      <c r="B979" s="574" t="s">
        <v>946</v>
      </c>
      <c r="C979" s="547" t="s">
        <v>947</v>
      </c>
      <c r="D979" s="460">
        <v>119</v>
      </c>
      <c r="E979" s="611" t="s">
        <v>973</v>
      </c>
      <c r="F979" s="526" t="s">
        <v>974</v>
      </c>
      <c r="G979" s="612">
        <v>58</v>
      </c>
      <c r="H979" s="612" t="s">
        <v>1</v>
      </c>
      <c r="I979" s="612">
        <v>90</v>
      </c>
      <c r="J979" s="454">
        <v>90</v>
      </c>
      <c r="K979" s="538"/>
      <c r="L979" s="465"/>
      <c r="M979" s="466"/>
      <c r="N979" s="466"/>
      <c r="O979" s="466"/>
      <c r="P979" s="466"/>
      <c r="Q979" s="466"/>
      <c r="R979" s="466"/>
      <c r="S979" s="466"/>
      <c r="T979" s="466"/>
      <c r="U979" s="467">
        <f t="shared" si="108"/>
        <v>0</v>
      </c>
      <c r="V979" s="466"/>
      <c r="W979" s="466"/>
      <c r="X979" s="466"/>
      <c r="Y979" s="466"/>
      <c r="Z979" s="466"/>
      <c r="AA979" s="466"/>
      <c r="AB979" s="466"/>
      <c r="AC979" s="466"/>
      <c r="AD979" s="466"/>
      <c r="AE979" s="466"/>
      <c r="AF979" s="466"/>
      <c r="AG979" s="5156">
        <v>83131601</v>
      </c>
      <c r="AH979" s="5156" t="s">
        <v>1001</v>
      </c>
      <c r="AI979" s="5157">
        <v>42751</v>
      </c>
      <c r="AJ979" s="5157">
        <v>43092</v>
      </c>
      <c r="AK979" s="2200" t="s">
        <v>296</v>
      </c>
      <c r="AL979" s="5156" t="s">
        <v>938</v>
      </c>
      <c r="AM979" s="2652">
        <f t="shared" si="126"/>
        <v>28645000</v>
      </c>
      <c r="AN979" s="2652" t="s">
        <v>939</v>
      </c>
      <c r="AO979" s="2018" t="s">
        <v>939</v>
      </c>
      <c r="AP979" s="2018" t="s">
        <v>939</v>
      </c>
      <c r="AQ979" s="2018" t="s">
        <v>940</v>
      </c>
      <c r="AR979" s="2018" t="s">
        <v>976</v>
      </c>
      <c r="AS979" s="1991"/>
      <c r="AT979" s="2020"/>
      <c r="AU979" s="2021"/>
      <c r="AV979" s="2021"/>
      <c r="AW979" s="2444"/>
      <c r="AX979" s="2444"/>
      <c r="AY979" s="2022"/>
      <c r="AZ979" s="5151" t="s">
        <v>1002</v>
      </c>
      <c r="BA979" s="1423" t="s">
        <v>296</v>
      </c>
      <c r="BB979" s="4026" t="s">
        <v>1003</v>
      </c>
      <c r="BC979" s="5152" t="s">
        <v>1004</v>
      </c>
      <c r="BD979" s="1419">
        <v>20</v>
      </c>
      <c r="BE979" s="5153">
        <v>42751</v>
      </c>
      <c r="BF979" s="5154">
        <v>28645000</v>
      </c>
      <c r="BG979" s="1419">
        <v>19</v>
      </c>
      <c r="BH979" s="5153">
        <v>42751</v>
      </c>
      <c r="BI979" s="5155">
        <f t="shared" si="127"/>
        <v>28645000</v>
      </c>
      <c r="BJ979" s="5153">
        <v>42751</v>
      </c>
      <c r="BK979" s="5153">
        <v>43091</v>
      </c>
      <c r="BL979" s="2024">
        <f t="shared" si="128"/>
        <v>0</v>
      </c>
      <c r="BM979" s="2169"/>
      <c r="BN979" s="2169"/>
      <c r="BO979" s="2169"/>
      <c r="BP979" s="2169"/>
      <c r="BQ979" s="2169"/>
      <c r="BR979" s="2106"/>
      <c r="BS979" s="2106"/>
      <c r="BT979" s="2106"/>
      <c r="BU979" s="2106"/>
      <c r="BV979" s="2106"/>
      <c r="BW979" s="2106"/>
      <c r="BX979" s="2106"/>
      <c r="BY979" s="2106"/>
      <c r="BZ979" s="2106"/>
      <c r="CA979" s="2106"/>
      <c r="CB979" s="2106"/>
      <c r="CC979" s="2106"/>
      <c r="CD979" s="1978" t="s">
        <v>911</v>
      </c>
    </row>
    <row r="980" spans="1:82" ht="25.5" customHeight="1" thickBot="1" x14ac:dyDescent="0.25">
      <c r="A980" s="573" t="s">
        <v>161</v>
      </c>
      <c r="B980" s="574" t="s">
        <v>946</v>
      </c>
      <c r="C980" s="547" t="s">
        <v>947</v>
      </c>
      <c r="D980" s="460">
        <v>119</v>
      </c>
      <c r="E980" s="611" t="s">
        <v>973</v>
      </c>
      <c r="F980" s="526" t="s">
        <v>974</v>
      </c>
      <c r="G980" s="612">
        <v>58</v>
      </c>
      <c r="H980" s="612" t="s">
        <v>1</v>
      </c>
      <c r="I980" s="612">
        <v>90</v>
      </c>
      <c r="J980" s="454">
        <v>90</v>
      </c>
      <c r="K980" s="538"/>
      <c r="L980" s="465"/>
      <c r="M980" s="466"/>
      <c r="N980" s="466"/>
      <c r="O980" s="466"/>
      <c r="P980" s="466"/>
      <c r="Q980" s="466"/>
      <c r="R980" s="466"/>
      <c r="S980" s="466"/>
      <c r="T980" s="466"/>
      <c r="U980" s="467">
        <f t="shared" si="108"/>
        <v>0</v>
      </c>
      <c r="V980" s="466"/>
      <c r="W980" s="466"/>
      <c r="X980" s="466"/>
      <c r="Y980" s="466"/>
      <c r="Z980" s="466"/>
      <c r="AA980" s="466"/>
      <c r="AB980" s="466"/>
      <c r="AC980" s="466"/>
      <c r="AD980" s="466"/>
      <c r="AE980" s="466"/>
      <c r="AF980" s="466"/>
      <c r="AG980" s="5156">
        <v>83131601</v>
      </c>
      <c r="AH980" s="5156" t="s">
        <v>1005</v>
      </c>
      <c r="AI980" s="5157">
        <v>42751</v>
      </c>
      <c r="AJ980" s="5157">
        <v>43092</v>
      </c>
      <c r="AK980" s="2200" t="s">
        <v>296</v>
      </c>
      <c r="AL980" s="5156" t="s">
        <v>938</v>
      </c>
      <c r="AM980" s="2652">
        <f t="shared" si="126"/>
        <v>25300000</v>
      </c>
      <c r="AN980" s="2652" t="s">
        <v>939</v>
      </c>
      <c r="AO980" s="2018" t="s">
        <v>939</v>
      </c>
      <c r="AP980" s="2018" t="s">
        <v>939</v>
      </c>
      <c r="AQ980" s="2018" t="s">
        <v>940</v>
      </c>
      <c r="AR980" s="2018" t="s">
        <v>976</v>
      </c>
      <c r="AS980" s="1991"/>
      <c r="AT980" s="2020"/>
      <c r="AU980" s="2021"/>
      <c r="AV980" s="2021"/>
      <c r="AW980" s="2444"/>
      <c r="AX980" s="2444"/>
      <c r="AY980" s="2022"/>
      <c r="AZ980" s="5151" t="s">
        <v>1006</v>
      </c>
      <c r="BA980" s="1423" t="s">
        <v>296</v>
      </c>
      <c r="BB980" s="4026" t="s">
        <v>1007</v>
      </c>
      <c r="BC980" s="5152" t="s">
        <v>1008</v>
      </c>
      <c r="BD980" s="1419">
        <v>21</v>
      </c>
      <c r="BE980" s="1455">
        <v>42751</v>
      </c>
      <c r="BF980" s="5154">
        <v>25300000</v>
      </c>
      <c r="BG980" s="1419">
        <v>20</v>
      </c>
      <c r="BH980" s="1455">
        <v>42751</v>
      </c>
      <c r="BI980" s="5155">
        <f t="shared" si="127"/>
        <v>25300000</v>
      </c>
      <c r="BJ980" s="1455">
        <v>42751</v>
      </c>
      <c r="BK980" s="5153">
        <v>43099</v>
      </c>
      <c r="BL980" s="2024">
        <f t="shared" si="128"/>
        <v>0</v>
      </c>
      <c r="BM980" s="2169"/>
      <c r="BN980" s="2169"/>
      <c r="BO980" s="2169"/>
      <c r="BP980" s="2169"/>
      <c r="BQ980" s="2169"/>
      <c r="BR980" s="2106"/>
      <c r="BS980" s="2106"/>
      <c r="BT980" s="2106"/>
      <c r="BU980" s="2106"/>
      <c r="BV980" s="2106"/>
      <c r="BW980" s="2106"/>
      <c r="BX980" s="2106"/>
      <c r="BY980" s="2106"/>
      <c r="BZ980" s="2106"/>
      <c r="CA980" s="2106"/>
      <c r="CB980" s="2106"/>
      <c r="CC980" s="2106"/>
      <c r="CD980" s="1978" t="s">
        <v>911</v>
      </c>
    </row>
    <row r="981" spans="1:82" ht="25.5" customHeight="1" thickBot="1" x14ac:dyDescent="0.25">
      <c r="A981" s="573" t="s">
        <v>161</v>
      </c>
      <c r="B981" s="574" t="s">
        <v>946</v>
      </c>
      <c r="C981" s="547" t="s">
        <v>947</v>
      </c>
      <c r="D981" s="460">
        <v>119</v>
      </c>
      <c r="E981" s="611" t="s">
        <v>973</v>
      </c>
      <c r="F981" s="526" t="s">
        <v>974</v>
      </c>
      <c r="G981" s="612">
        <v>58</v>
      </c>
      <c r="H981" s="612" t="s">
        <v>1</v>
      </c>
      <c r="I981" s="612">
        <v>90</v>
      </c>
      <c r="J981" s="454">
        <v>90</v>
      </c>
      <c r="K981" s="538"/>
      <c r="L981" s="465"/>
      <c r="M981" s="466"/>
      <c r="N981" s="466"/>
      <c r="O981" s="466"/>
      <c r="P981" s="466"/>
      <c r="Q981" s="466"/>
      <c r="R981" s="466"/>
      <c r="S981" s="466"/>
      <c r="T981" s="466"/>
      <c r="U981" s="467">
        <f t="shared" si="108"/>
        <v>0</v>
      </c>
      <c r="V981" s="466"/>
      <c r="W981" s="466"/>
      <c r="X981" s="466"/>
      <c r="Y981" s="466"/>
      <c r="Z981" s="466"/>
      <c r="AA981" s="466"/>
      <c r="AB981" s="466"/>
      <c r="AC981" s="466"/>
      <c r="AD981" s="466"/>
      <c r="AE981" s="466"/>
      <c r="AF981" s="466"/>
      <c r="AG981" s="5156">
        <v>83131601</v>
      </c>
      <c r="AH981" s="5156" t="s">
        <v>1009</v>
      </c>
      <c r="AI981" s="5157">
        <v>42751</v>
      </c>
      <c r="AJ981" s="5157">
        <v>43092</v>
      </c>
      <c r="AK981" s="2200" t="s">
        <v>296</v>
      </c>
      <c r="AL981" s="5156" t="s">
        <v>938</v>
      </c>
      <c r="AM981" s="2652">
        <f t="shared" si="126"/>
        <v>28645000</v>
      </c>
      <c r="AN981" s="2652" t="s">
        <v>939</v>
      </c>
      <c r="AO981" s="2018" t="s">
        <v>939</v>
      </c>
      <c r="AP981" s="2018" t="s">
        <v>939</v>
      </c>
      <c r="AQ981" s="2018" t="s">
        <v>940</v>
      </c>
      <c r="AR981" s="2018" t="s">
        <v>976</v>
      </c>
      <c r="AS981" s="1991"/>
      <c r="AT981" s="2020"/>
      <c r="AU981" s="2021"/>
      <c r="AV981" s="2021"/>
      <c r="AW981" s="2444"/>
      <c r="AX981" s="2444"/>
      <c r="AY981" s="2022"/>
      <c r="AZ981" s="5151" t="s">
        <v>1010</v>
      </c>
      <c r="BA981" s="1423" t="s">
        <v>296</v>
      </c>
      <c r="BB981" s="4026" t="s">
        <v>1011</v>
      </c>
      <c r="BC981" s="5152" t="s">
        <v>1012</v>
      </c>
      <c r="BD981" s="1419">
        <v>22</v>
      </c>
      <c r="BE981" s="5153">
        <v>42751</v>
      </c>
      <c r="BF981" s="5154">
        <v>28645000</v>
      </c>
      <c r="BG981" s="1419">
        <v>21</v>
      </c>
      <c r="BH981" s="5153">
        <v>42751</v>
      </c>
      <c r="BI981" s="5155">
        <f t="shared" si="127"/>
        <v>28645000</v>
      </c>
      <c r="BJ981" s="5153">
        <v>42751</v>
      </c>
      <c r="BK981" s="5153">
        <v>43091</v>
      </c>
      <c r="BL981" s="2024">
        <f t="shared" si="128"/>
        <v>0</v>
      </c>
      <c r="BM981" s="2169"/>
      <c r="BN981" s="2169"/>
      <c r="BO981" s="2169"/>
      <c r="BP981" s="2169"/>
      <c r="BQ981" s="2169"/>
      <c r="BR981" s="2106"/>
      <c r="BS981" s="2106"/>
      <c r="BT981" s="2106"/>
      <c r="BU981" s="2106"/>
      <c r="BV981" s="2106"/>
      <c r="BW981" s="2106"/>
      <c r="BX981" s="2106"/>
      <c r="BY981" s="2106"/>
      <c r="BZ981" s="2106"/>
      <c r="CA981" s="2106"/>
      <c r="CB981" s="2106"/>
      <c r="CC981" s="2106"/>
      <c r="CD981" s="1978" t="s">
        <v>911</v>
      </c>
    </row>
    <row r="982" spans="1:82" ht="25.5" customHeight="1" thickBot="1" x14ac:dyDescent="0.25">
      <c r="A982" s="573" t="s">
        <v>161</v>
      </c>
      <c r="B982" s="574" t="s">
        <v>946</v>
      </c>
      <c r="C982" s="547" t="s">
        <v>947</v>
      </c>
      <c r="D982" s="460">
        <v>119</v>
      </c>
      <c r="E982" s="611" t="s">
        <v>973</v>
      </c>
      <c r="F982" s="526" t="s">
        <v>974</v>
      </c>
      <c r="G982" s="612">
        <v>58</v>
      </c>
      <c r="H982" s="612" t="s">
        <v>1</v>
      </c>
      <c r="I982" s="612">
        <v>90</v>
      </c>
      <c r="J982" s="454">
        <v>90</v>
      </c>
      <c r="K982" s="538"/>
      <c r="L982" s="465"/>
      <c r="M982" s="466"/>
      <c r="N982" s="466"/>
      <c r="O982" s="466"/>
      <c r="P982" s="466"/>
      <c r="Q982" s="466"/>
      <c r="R982" s="466"/>
      <c r="S982" s="466"/>
      <c r="T982" s="466"/>
      <c r="U982" s="467">
        <f t="shared" si="108"/>
        <v>0</v>
      </c>
      <c r="V982" s="466"/>
      <c r="W982" s="466"/>
      <c r="X982" s="466"/>
      <c r="Y982" s="466"/>
      <c r="Z982" s="466"/>
      <c r="AA982" s="466"/>
      <c r="AB982" s="466"/>
      <c r="AC982" s="466"/>
      <c r="AD982" s="466"/>
      <c r="AE982" s="466"/>
      <c r="AF982" s="466"/>
      <c r="AG982" s="5156">
        <v>83131601</v>
      </c>
      <c r="AH982" s="5156" t="s">
        <v>1013</v>
      </c>
      <c r="AI982" s="5157">
        <v>42751</v>
      </c>
      <c r="AJ982" s="5157">
        <v>43091</v>
      </c>
      <c r="AK982" s="2200" t="s">
        <v>296</v>
      </c>
      <c r="AL982" s="5156" t="s">
        <v>938</v>
      </c>
      <c r="AM982" s="2652">
        <f t="shared" si="126"/>
        <v>28645000</v>
      </c>
      <c r="AN982" s="2652" t="s">
        <v>939</v>
      </c>
      <c r="AO982" s="2018" t="s">
        <v>939</v>
      </c>
      <c r="AP982" s="2018" t="s">
        <v>939</v>
      </c>
      <c r="AQ982" s="2018" t="s">
        <v>940</v>
      </c>
      <c r="AR982" s="2018" t="s">
        <v>976</v>
      </c>
      <c r="AS982" s="1991"/>
      <c r="AT982" s="2020"/>
      <c r="AU982" s="2021"/>
      <c r="AV982" s="2021"/>
      <c r="AW982" s="2444"/>
      <c r="AX982" s="2444"/>
      <c r="AY982" s="2022"/>
      <c r="AZ982" s="5151" t="s">
        <v>1014</v>
      </c>
      <c r="BA982" s="1423" t="s">
        <v>296</v>
      </c>
      <c r="BB982" s="4026" t="s">
        <v>1015</v>
      </c>
      <c r="BC982" s="5152" t="s">
        <v>1016</v>
      </c>
      <c r="BD982" s="1419">
        <v>23</v>
      </c>
      <c r="BE982" s="5153">
        <v>42751</v>
      </c>
      <c r="BF982" s="5154">
        <v>28645000</v>
      </c>
      <c r="BG982" s="1419">
        <v>22</v>
      </c>
      <c r="BH982" s="5153">
        <v>42751</v>
      </c>
      <c r="BI982" s="5155">
        <f t="shared" si="127"/>
        <v>28645000</v>
      </c>
      <c r="BJ982" s="5153">
        <v>42751</v>
      </c>
      <c r="BK982" s="5153">
        <v>43091</v>
      </c>
      <c r="BL982" s="2024">
        <f t="shared" si="128"/>
        <v>0</v>
      </c>
      <c r="BM982" s="2169"/>
      <c r="BN982" s="2169"/>
      <c r="BO982" s="2169"/>
      <c r="BP982" s="2169"/>
      <c r="BQ982" s="2169"/>
      <c r="BR982" s="2106"/>
      <c r="BS982" s="2106"/>
      <c r="BT982" s="2106"/>
      <c r="BU982" s="2106"/>
      <c r="BV982" s="2106"/>
      <c r="BW982" s="2106"/>
      <c r="BX982" s="2106"/>
      <c r="BY982" s="2106"/>
      <c r="BZ982" s="2106"/>
      <c r="CA982" s="2106"/>
      <c r="CB982" s="2106"/>
      <c r="CC982" s="2106"/>
      <c r="CD982" s="1978" t="s">
        <v>911</v>
      </c>
    </row>
    <row r="983" spans="1:82" ht="25.5" customHeight="1" thickBot="1" x14ac:dyDescent="0.25">
      <c r="A983" s="573" t="s">
        <v>161</v>
      </c>
      <c r="B983" s="574" t="s">
        <v>946</v>
      </c>
      <c r="C983" s="547" t="s">
        <v>947</v>
      </c>
      <c r="D983" s="460">
        <v>119</v>
      </c>
      <c r="E983" s="611" t="s">
        <v>973</v>
      </c>
      <c r="F983" s="526" t="s">
        <v>974</v>
      </c>
      <c r="G983" s="612">
        <v>58</v>
      </c>
      <c r="H983" s="612" t="s">
        <v>1</v>
      </c>
      <c r="I983" s="612">
        <v>90</v>
      </c>
      <c r="J983" s="454">
        <v>90</v>
      </c>
      <c r="K983" s="538"/>
      <c r="L983" s="465"/>
      <c r="M983" s="466"/>
      <c r="N983" s="466"/>
      <c r="O983" s="466"/>
      <c r="P983" s="466"/>
      <c r="Q983" s="466"/>
      <c r="R983" s="466"/>
      <c r="S983" s="466"/>
      <c r="T983" s="466"/>
      <c r="U983" s="467">
        <f t="shared" si="108"/>
        <v>0</v>
      </c>
      <c r="V983" s="466"/>
      <c r="W983" s="466"/>
      <c r="X983" s="466"/>
      <c r="Y983" s="466"/>
      <c r="Z983" s="466"/>
      <c r="AA983" s="466"/>
      <c r="AB983" s="466"/>
      <c r="AC983" s="466"/>
      <c r="AD983" s="466"/>
      <c r="AE983" s="466"/>
      <c r="AF983" s="466"/>
      <c r="AG983" s="5156">
        <v>83131601</v>
      </c>
      <c r="AH983" s="5156" t="s">
        <v>1017</v>
      </c>
      <c r="AI983" s="5157">
        <v>42767</v>
      </c>
      <c r="AJ983" s="5157">
        <v>43069</v>
      </c>
      <c r="AK983" s="2200" t="s">
        <v>296</v>
      </c>
      <c r="AL983" s="5156" t="s">
        <v>938</v>
      </c>
      <c r="AM983" s="2652">
        <f t="shared" si="126"/>
        <v>27965000</v>
      </c>
      <c r="AN983" s="2652" t="s">
        <v>939</v>
      </c>
      <c r="AO983" s="2018" t="s">
        <v>939</v>
      </c>
      <c r="AP983" s="2018" t="s">
        <v>939</v>
      </c>
      <c r="AQ983" s="2018" t="s">
        <v>940</v>
      </c>
      <c r="AR983" s="2018" t="s">
        <v>976</v>
      </c>
      <c r="AS983" s="1991"/>
      <c r="AT983" s="2020"/>
      <c r="AU983" s="2021"/>
      <c r="AV983" s="2021"/>
      <c r="AW983" s="2444"/>
      <c r="AX983" s="2444"/>
      <c r="AY983" s="2022"/>
      <c r="AZ983" s="5151" t="s">
        <v>1018</v>
      </c>
      <c r="BA983" s="1423" t="s">
        <v>296</v>
      </c>
      <c r="BB983" s="4026" t="s">
        <v>1019</v>
      </c>
      <c r="BC983" s="5152" t="s">
        <v>1020</v>
      </c>
      <c r="BD983" s="1419">
        <v>29</v>
      </c>
      <c r="BE983" s="5153">
        <v>42758</v>
      </c>
      <c r="BF983" s="5158">
        <v>27965000</v>
      </c>
      <c r="BG983" s="1419">
        <v>28</v>
      </c>
      <c r="BH983" s="5153">
        <v>42758</v>
      </c>
      <c r="BI983" s="5155">
        <f t="shared" si="127"/>
        <v>27965000</v>
      </c>
      <c r="BJ983" s="5153">
        <v>42758</v>
      </c>
      <c r="BK983" s="5153">
        <v>43091</v>
      </c>
      <c r="BL983" s="2024">
        <f t="shared" si="128"/>
        <v>0</v>
      </c>
      <c r="BM983" s="2169"/>
      <c r="BN983" s="2169"/>
      <c r="BO983" s="2169"/>
      <c r="BP983" s="2169"/>
      <c r="BQ983" s="2169"/>
      <c r="BR983" s="2106"/>
      <c r="BS983" s="2106"/>
      <c r="BT983" s="2106"/>
      <c r="BU983" s="2106"/>
      <c r="BV983" s="2106"/>
      <c r="BW983" s="2106"/>
      <c r="BX983" s="2106"/>
      <c r="BY983" s="2106"/>
      <c r="BZ983" s="2106"/>
      <c r="CA983" s="2106"/>
      <c r="CB983" s="2106"/>
      <c r="CC983" s="2106"/>
      <c r="CD983" s="1978" t="s">
        <v>911</v>
      </c>
    </row>
    <row r="984" spans="1:82" ht="25.5" customHeight="1" thickBot="1" x14ac:dyDescent="0.25">
      <c r="A984" s="573" t="s">
        <v>161</v>
      </c>
      <c r="B984" s="574" t="s">
        <v>946</v>
      </c>
      <c r="C984" s="547" t="s">
        <v>947</v>
      </c>
      <c r="D984" s="460">
        <v>119</v>
      </c>
      <c r="E984" s="611" t="s">
        <v>973</v>
      </c>
      <c r="F984" s="526" t="s">
        <v>974</v>
      </c>
      <c r="G984" s="612">
        <v>58</v>
      </c>
      <c r="H984" s="612" t="s">
        <v>1</v>
      </c>
      <c r="I984" s="612">
        <v>90</v>
      </c>
      <c r="J984" s="454">
        <v>90</v>
      </c>
      <c r="K984" s="538"/>
      <c r="L984" s="465"/>
      <c r="M984" s="466"/>
      <c r="N984" s="466"/>
      <c r="O984" s="466"/>
      <c r="P984" s="466"/>
      <c r="Q984" s="466"/>
      <c r="R984" s="466"/>
      <c r="S984" s="466"/>
      <c r="T984" s="466"/>
      <c r="U984" s="467">
        <f t="shared" si="108"/>
        <v>0</v>
      </c>
      <c r="V984" s="466"/>
      <c r="W984" s="466"/>
      <c r="X984" s="466"/>
      <c r="Y984" s="466"/>
      <c r="Z984" s="466"/>
      <c r="AA984" s="466"/>
      <c r="AB984" s="466"/>
      <c r="AC984" s="466"/>
      <c r="AD984" s="466"/>
      <c r="AE984" s="466"/>
      <c r="AF984" s="466"/>
      <c r="AG984" s="5156">
        <v>83131601</v>
      </c>
      <c r="AH984" s="5156" t="s">
        <v>1017</v>
      </c>
      <c r="AI984" s="5157">
        <v>42767</v>
      </c>
      <c r="AJ984" s="5157">
        <v>43069</v>
      </c>
      <c r="AK984" s="2200" t="s">
        <v>296</v>
      </c>
      <c r="AL984" s="5156" t="s">
        <v>938</v>
      </c>
      <c r="AM984" s="2652">
        <f t="shared" si="126"/>
        <v>12600000</v>
      </c>
      <c r="AN984" s="2652" t="s">
        <v>939</v>
      </c>
      <c r="AO984" s="2018" t="s">
        <v>939</v>
      </c>
      <c r="AP984" s="2018" t="s">
        <v>939</v>
      </c>
      <c r="AQ984" s="2018" t="s">
        <v>940</v>
      </c>
      <c r="AR984" s="2018" t="s">
        <v>976</v>
      </c>
      <c r="AS984" s="1991"/>
      <c r="AT984" s="2020"/>
      <c r="AU984" s="2021"/>
      <c r="AV984" s="2021"/>
      <c r="AW984" s="2444"/>
      <c r="AX984" s="2444"/>
      <c r="AY984" s="2022"/>
      <c r="AZ984" s="5151" t="s">
        <v>1021</v>
      </c>
      <c r="BA984" s="1423" t="s">
        <v>296</v>
      </c>
      <c r="BB984" s="4026" t="s">
        <v>1022</v>
      </c>
      <c r="BC984" s="2390" t="s">
        <v>1023</v>
      </c>
      <c r="BD984" s="1419">
        <v>36</v>
      </c>
      <c r="BE984" s="5153">
        <v>42767</v>
      </c>
      <c r="BF984" s="5159">
        <v>12600000</v>
      </c>
      <c r="BG984" s="1419">
        <v>35</v>
      </c>
      <c r="BH984" s="5153">
        <v>42767</v>
      </c>
      <c r="BI984" s="5155">
        <f t="shared" si="127"/>
        <v>12600000</v>
      </c>
      <c r="BJ984" s="5153">
        <v>42767</v>
      </c>
      <c r="BK984" s="5153">
        <v>43069</v>
      </c>
      <c r="BL984" s="2024">
        <f t="shared" si="128"/>
        <v>0</v>
      </c>
      <c r="BM984" s="2169"/>
      <c r="BN984" s="2169"/>
      <c r="BO984" s="2169"/>
      <c r="BP984" s="2169"/>
      <c r="BQ984" s="2169"/>
      <c r="BR984" s="2106"/>
      <c r="BS984" s="2106"/>
      <c r="BT984" s="2106"/>
      <c r="BU984" s="2106"/>
      <c r="BV984" s="2106"/>
      <c r="BW984" s="2106"/>
      <c r="BX984" s="2106"/>
      <c r="BY984" s="2106"/>
      <c r="BZ984" s="2106"/>
      <c r="CA984" s="2106"/>
      <c r="CB984" s="2106"/>
      <c r="CC984" s="2106"/>
      <c r="CD984" s="1978" t="s">
        <v>911</v>
      </c>
    </row>
    <row r="985" spans="1:82" ht="25.5" customHeight="1" thickBot="1" x14ac:dyDescent="0.25">
      <c r="A985" s="573" t="s">
        <v>161</v>
      </c>
      <c r="B985" s="574" t="s">
        <v>946</v>
      </c>
      <c r="C985" s="547" t="s">
        <v>947</v>
      </c>
      <c r="D985" s="460">
        <v>119</v>
      </c>
      <c r="E985" s="611" t="s">
        <v>973</v>
      </c>
      <c r="F985" s="526" t="s">
        <v>974</v>
      </c>
      <c r="G985" s="612">
        <v>58</v>
      </c>
      <c r="H985" s="612" t="s">
        <v>1</v>
      </c>
      <c r="I985" s="612">
        <v>90</v>
      </c>
      <c r="J985" s="454">
        <v>90</v>
      </c>
      <c r="K985" s="538"/>
      <c r="L985" s="465"/>
      <c r="M985" s="466"/>
      <c r="N985" s="466"/>
      <c r="O985" s="466"/>
      <c r="P985" s="466"/>
      <c r="Q985" s="466"/>
      <c r="R985" s="466"/>
      <c r="S985" s="466"/>
      <c r="T985" s="466"/>
      <c r="U985" s="467">
        <f t="shared" si="108"/>
        <v>0</v>
      </c>
      <c r="V985" s="466"/>
      <c r="W985" s="466"/>
      <c r="X985" s="466"/>
      <c r="Y985" s="466"/>
      <c r="Z985" s="466"/>
      <c r="AA985" s="466"/>
      <c r="AB985" s="466"/>
      <c r="AC985" s="466"/>
      <c r="AD985" s="466"/>
      <c r="AE985" s="466"/>
      <c r="AF985" s="466"/>
      <c r="AG985" s="5156">
        <v>83131601</v>
      </c>
      <c r="AH985" s="5156" t="s">
        <v>1017</v>
      </c>
      <c r="AI985" s="5157">
        <v>42767</v>
      </c>
      <c r="AJ985" s="5157">
        <v>43069</v>
      </c>
      <c r="AK985" s="2200" t="s">
        <v>296</v>
      </c>
      <c r="AL985" s="5156" t="s">
        <v>938</v>
      </c>
      <c r="AM985" s="2652">
        <f t="shared" si="126"/>
        <v>12600000</v>
      </c>
      <c r="AN985" s="2652" t="s">
        <v>939</v>
      </c>
      <c r="AO985" s="2018" t="s">
        <v>939</v>
      </c>
      <c r="AP985" s="2018" t="s">
        <v>939</v>
      </c>
      <c r="AQ985" s="2018" t="s">
        <v>940</v>
      </c>
      <c r="AR985" s="2018" t="s">
        <v>976</v>
      </c>
      <c r="AS985" s="1991"/>
      <c r="AT985" s="2020"/>
      <c r="AU985" s="2021"/>
      <c r="AV985" s="2021"/>
      <c r="AW985" s="2444"/>
      <c r="AX985" s="2444"/>
      <c r="AY985" s="2022"/>
      <c r="AZ985" s="5151" t="s">
        <v>1024</v>
      </c>
      <c r="BA985" s="1423" t="s">
        <v>296</v>
      </c>
      <c r="BB985" s="4026" t="s">
        <v>1025</v>
      </c>
      <c r="BC985" s="2390" t="s">
        <v>1026</v>
      </c>
      <c r="BD985" s="1419">
        <v>37</v>
      </c>
      <c r="BE985" s="5153">
        <v>42767</v>
      </c>
      <c r="BF985" s="5159">
        <v>12600000</v>
      </c>
      <c r="BG985" s="1419">
        <v>36</v>
      </c>
      <c r="BH985" s="5153">
        <v>42767</v>
      </c>
      <c r="BI985" s="5155">
        <f t="shared" si="127"/>
        <v>12600000</v>
      </c>
      <c r="BJ985" s="5153">
        <v>42767</v>
      </c>
      <c r="BK985" s="5153">
        <v>43069</v>
      </c>
      <c r="BL985" s="2024">
        <f t="shared" si="128"/>
        <v>0</v>
      </c>
      <c r="BM985" s="2169"/>
      <c r="BN985" s="2169"/>
      <c r="BO985" s="2169"/>
      <c r="BP985" s="2169"/>
      <c r="BQ985" s="2169"/>
      <c r="BR985" s="2106"/>
      <c r="BS985" s="2106"/>
      <c r="BT985" s="2106"/>
      <c r="BU985" s="2106"/>
      <c r="BV985" s="2106"/>
      <c r="BW985" s="2106"/>
      <c r="BX985" s="2106"/>
      <c r="BY985" s="2106"/>
      <c r="BZ985" s="2106"/>
      <c r="CA985" s="2106"/>
      <c r="CB985" s="2106"/>
      <c r="CC985" s="2106"/>
      <c r="CD985" s="1978" t="s">
        <v>911</v>
      </c>
    </row>
    <row r="986" spans="1:82" ht="25.5" customHeight="1" thickBot="1" x14ac:dyDescent="0.25">
      <c r="A986" s="573" t="s">
        <v>161</v>
      </c>
      <c r="B986" s="574" t="s">
        <v>946</v>
      </c>
      <c r="C986" s="547" t="s">
        <v>947</v>
      </c>
      <c r="D986" s="460">
        <v>119</v>
      </c>
      <c r="E986" s="611" t="s">
        <v>973</v>
      </c>
      <c r="F986" s="526" t="s">
        <v>974</v>
      </c>
      <c r="G986" s="612">
        <v>58</v>
      </c>
      <c r="H986" s="612" t="s">
        <v>1</v>
      </c>
      <c r="I986" s="612">
        <v>90</v>
      </c>
      <c r="J986" s="454">
        <v>90</v>
      </c>
      <c r="K986" s="538"/>
      <c r="L986" s="465"/>
      <c r="M986" s="466"/>
      <c r="N986" s="466"/>
      <c r="O986" s="466"/>
      <c r="P986" s="466"/>
      <c r="Q986" s="466"/>
      <c r="R986" s="466"/>
      <c r="S986" s="466"/>
      <c r="T986" s="466"/>
      <c r="U986" s="467">
        <f t="shared" si="108"/>
        <v>0</v>
      </c>
      <c r="V986" s="466"/>
      <c r="W986" s="466"/>
      <c r="X986" s="466"/>
      <c r="Y986" s="466"/>
      <c r="Z986" s="466"/>
      <c r="AA986" s="466"/>
      <c r="AB986" s="466"/>
      <c r="AC986" s="466"/>
      <c r="AD986" s="466"/>
      <c r="AE986" s="466"/>
      <c r="AF986" s="466"/>
      <c r="AG986" s="5156">
        <v>83131601</v>
      </c>
      <c r="AH986" s="5156" t="s">
        <v>1017</v>
      </c>
      <c r="AI986" s="5157">
        <v>42767</v>
      </c>
      <c r="AJ986" s="5157">
        <v>43069</v>
      </c>
      <c r="AK986" s="2200" t="s">
        <v>296</v>
      </c>
      <c r="AL986" s="5156" t="s">
        <v>938</v>
      </c>
      <c r="AM986" s="2652">
        <f t="shared" si="126"/>
        <v>12600000</v>
      </c>
      <c r="AN986" s="2652" t="s">
        <v>939</v>
      </c>
      <c r="AO986" s="2018" t="s">
        <v>939</v>
      </c>
      <c r="AP986" s="2018" t="s">
        <v>939</v>
      </c>
      <c r="AQ986" s="2018" t="s">
        <v>940</v>
      </c>
      <c r="AR986" s="2018" t="s">
        <v>976</v>
      </c>
      <c r="AS986" s="1991"/>
      <c r="AT986" s="2020"/>
      <c r="AU986" s="2021"/>
      <c r="AV986" s="2021"/>
      <c r="AW986" s="2444"/>
      <c r="AX986" s="2444"/>
      <c r="AY986" s="2022"/>
      <c r="AZ986" s="5151" t="s">
        <v>1027</v>
      </c>
      <c r="BA986" s="1423" t="s">
        <v>296</v>
      </c>
      <c r="BB986" s="4026" t="s">
        <v>1028</v>
      </c>
      <c r="BC986" s="2390" t="s">
        <v>1029</v>
      </c>
      <c r="BD986" s="1419">
        <v>38</v>
      </c>
      <c r="BE986" s="5153">
        <v>42767</v>
      </c>
      <c r="BF986" s="5159">
        <v>12600000</v>
      </c>
      <c r="BG986" s="1419">
        <v>37</v>
      </c>
      <c r="BH986" s="5153">
        <v>42767</v>
      </c>
      <c r="BI986" s="5155">
        <f t="shared" si="127"/>
        <v>12600000</v>
      </c>
      <c r="BJ986" s="5153">
        <v>42767</v>
      </c>
      <c r="BK986" s="5153">
        <v>43069</v>
      </c>
      <c r="BL986" s="2024">
        <f t="shared" si="128"/>
        <v>0</v>
      </c>
      <c r="BM986" s="2169"/>
      <c r="BN986" s="2169"/>
      <c r="BO986" s="2169"/>
      <c r="BP986" s="2169"/>
      <c r="BQ986" s="2169"/>
      <c r="BR986" s="2106"/>
      <c r="BS986" s="2106"/>
      <c r="BT986" s="2106"/>
      <c r="BU986" s="2106"/>
      <c r="BV986" s="2106"/>
      <c r="BW986" s="2106"/>
      <c r="BX986" s="2106"/>
      <c r="BY986" s="2106"/>
      <c r="BZ986" s="2106"/>
      <c r="CA986" s="2106"/>
      <c r="CB986" s="2106"/>
      <c r="CC986" s="2106"/>
      <c r="CD986" s="1978" t="s">
        <v>911</v>
      </c>
    </row>
    <row r="987" spans="1:82" ht="25.5" customHeight="1" thickBot="1" x14ac:dyDescent="0.25">
      <c r="A987" s="573" t="s">
        <v>161</v>
      </c>
      <c r="B987" s="574" t="s">
        <v>946</v>
      </c>
      <c r="C987" s="547" t="s">
        <v>947</v>
      </c>
      <c r="D987" s="460">
        <v>119</v>
      </c>
      <c r="E987" s="611" t="s">
        <v>973</v>
      </c>
      <c r="F987" s="526" t="s">
        <v>974</v>
      </c>
      <c r="G987" s="612">
        <v>58</v>
      </c>
      <c r="H987" s="612" t="s">
        <v>1</v>
      </c>
      <c r="I987" s="612">
        <v>90</v>
      </c>
      <c r="J987" s="454">
        <v>90</v>
      </c>
      <c r="K987" s="538"/>
      <c r="L987" s="465"/>
      <c r="M987" s="466"/>
      <c r="N987" s="466"/>
      <c r="O987" s="466"/>
      <c r="P987" s="466"/>
      <c r="Q987" s="466"/>
      <c r="R987" s="466"/>
      <c r="S987" s="466"/>
      <c r="T987" s="466"/>
      <c r="U987" s="467">
        <f t="shared" si="108"/>
        <v>0</v>
      </c>
      <c r="V987" s="466"/>
      <c r="W987" s="466"/>
      <c r="X987" s="466"/>
      <c r="Y987" s="466"/>
      <c r="Z987" s="466"/>
      <c r="AA987" s="466"/>
      <c r="AB987" s="466"/>
      <c r="AC987" s="466"/>
      <c r="AD987" s="466"/>
      <c r="AE987" s="466"/>
      <c r="AF987" s="466"/>
      <c r="AG987" s="5156">
        <v>83131601</v>
      </c>
      <c r="AH987" s="5156" t="s">
        <v>1017</v>
      </c>
      <c r="AI987" s="5157">
        <v>42767</v>
      </c>
      <c r="AJ987" s="5157">
        <v>43069</v>
      </c>
      <c r="AK987" s="2200" t="s">
        <v>296</v>
      </c>
      <c r="AL987" s="5156" t="s">
        <v>938</v>
      </c>
      <c r="AM987" s="2652">
        <f t="shared" si="126"/>
        <v>12600000</v>
      </c>
      <c r="AN987" s="2652" t="s">
        <v>939</v>
      </c>
      <c r="AO987" s="2018" t="s">
        <v>939</v>
      </c>
      <c r="AP987" s="2018" t="s">
        <v>939</v>
      </c>
      <c r="AQ987" s="2018" t="s">
        <v>940</v>
      </c>
      <c r="AR987" s="2018" t="s">
        <v>976</v>
      </c>
      <c r="AS987" s="1991"/>
      <c r="AT987" s="2020"/>
      <c r="AU987" s="2021"/>
      <c r="AV987" s="2021"/>
      <c r="AW987" s="2444"/>
      <c r="AX987" s="2444"/>
      <c r="AY987" s="2022"/>
      <c r="AZ987" s="5151" t="s">
        <v>1030</v>
      </c>
      <c r="BA987" s="1423" t="s">
        <v>296</v>
      </c>
      <c r="BB987" s="4026" t="s">
        <v>1031</v>
      </c>
      <c r="BC987" s="2390" t="s">
        <v>1029</v>
      </c>
      <c r="BD987" s="1419">
        <v>39</v>
      </c>
      <c r="BE987" s="5153">
        <v>42767</v>
      </c>
      <c r="BF987" s="5159">
        <v>12600000</v>
      </c>
      <c r="BG987" s="1419">
        <v>38</v>
      </c>
      <c r="BH987" s="5153">
        <v>42767</v>
      </c>
      <c r="BI987" s="5155">
        <f t="shared" si="127"/>
        <v>12600000</v>
      </c>
      <c r="BJ987" s="5153">
        <v>42767</v>
      </c>
      <c r="BK987" s="5153">
        <v>43069</v>
      </c>
      <c r="BL987" s="2024">
        <f t="shared" si="128"/>
        <v>0</v>
      </c>
      <c r="BM987" s="2169"/>
      <c r="BN987" s="2169"/>
      <c r="BO987" s="2169"/>
      <c r="BP987" s="2169"/>
      <c r="BQ987" s="2169"/>
      <c r="BR987" s="2106"/>
      <c r="BS987" s="2106"/>
      <c r="BT987" s="2106"/>
      <c r="BU987" s="2106"/>
      <c r="BV987" s="2106"/>
      <c r="BW987" s="2106"/>
      <c r="BX987" s="2106"/>
      <c r="BY987" s="2106"/>
      <c r="BZ987" s="2106"/>
      <c r="CA987" s="2106"/>
      <c r="CB987" s="2106"/>
      <c r="CC987" s="2106"/>
      <c r="CD987" s="1978" t="s">
        <v>911</v>
      </c>
    </row>
    <row r="988" spans="1:82" ht="25.5" customHeight="1" thickBot="1" x14ac:dyDescent="0.25">
      <c r="A988" s="573" t="s">
        <v>161</v>
      </c>
      <c r="B988" s="574" t="s">
        <v>946</v>
      </c>
      <c r="C988" s="547" t="s">
        <v>947</v>
      </c>
      <c r="D988" s="460">
        <v>119</v>
      </c>
      <c r="E988" s="611" t="s">
        <v>973</v>
      </c>
      <c r="F988" s="526" t="s">
        <v>974</v>
      </c>
      <c r="G988" s="612">
        <v>58</v>
      </c>
      <c r="H988" s="612" t="s">
        <v>1</v>
      </c>
      <c r="I988" s="612">
        <v>90</v>
      </c>
      <c r="J988" s="454">
        <v>90</v>
      </c>
      <c r="K988" s="538"/>
      <c r="L988" s="465"/>
      <c r="M988" s="466"/>
      <c r="N988" s="466"/>
      <c r="O988" s="466"/>
      <c r="P988" s="466"/>
      <c r="Q988" s="466"/>
      <c r="R988" s="466"/>
      <c r="S988" s="466"/>
      <c r="T988" s="466"/>
      <c r="U988" s="467">
        <f t="shared" si="108"/>
        <v>0</v>
      </c>
      <c r="V988" s="466"/>
      <c r="W988" s="466"/>
      <c r="X988" s="466"/>
      <c r="Y988" s="466"/>
      <c r="Z988" s="466"/>
      <c r="AA988" s="466"/>
      <c r="AB988" s="466"/>
      <c r="AC988" s="466"/>
      <c r="AD988" s="466"/>
      <c r="AE988" s="466"/>
      <c r="AF988" s="466"/>
      <c r="AG988" s="5156">
        <v>83131601</v>
      </c>
      <c r="AH988" s="5156" t="s">
        <v>1017</v>
      </c>
      <c r="AI988" s="5157">
        <v>42767</v>
      </c>
      <c r="AJ988" s="5157">
        <v>43069</v>
      </c>
      <c r="AK988" s="2200" t="s">
        <v>296</v>
      </c>
      <c r="AL988" s="5156" t="s">
        <v>938</v>
      </c>
      <c r="AM988" s="2652">
        <f t="shared" si="126"/>
        <v>12600000</v>
      </c>
      <c r="AN988" s="2652" t="s">
        <v>939</v>
      </c>
      <c r="AO988" s="2018" t="s">
        <v>939</v>
      </c>
      <c r="AP988" s="2018" t="s">
        <v>939</v>
      </c>
      <c r="AQ988" s="2018" t="s">
        <v>940</v>
      </c>
      <c r="AR988" s="2018" t="s">
        <v>976</v>
      </c>
      <c r="AS988" s="1991"/>
      <c r="AT988" s="2020"/>
      <c r="AU988" s="2021"/>
      <c r="AV988" s="2021"/>
      <c r="AW988" s="2444"/>
      <c r="AX988" s="2444"/>
      <c r="AY988" s="2022"/>
      <c r="AZ988" s="5151" t="s">
        <v>1032</v>
      </c>
      <c r="BA988" s="1423" t="s">
        <v>296</v>
      </c>
      <c r="BB988" s="4026" t="s">
        <v>1033</v>
      </c>
      <c r="BC988" s="2390" t="s">
        <v>1034</v>
      </c>
      <c r="BD988" s="1419">
        <v>40</v>
      </c>
      <c r="BE988" s="5153">
        <v>42767</v>
      </c>
      <c r="BF988" s="5159">
        <v>12600000</v>
      </c>
      <c r="BG988" s="1419">
        <v>39</v>
      </c>
      <c r="BH988" s="5153">
        <v>42767</v>
      </c>
      <c r="BI988" s="5155">
        <f t="shared" si="127"/>
        <v>12600000</v>
      </c>
      <c r="BJ988" s="5153">
        <v>42767</v>
      </c>
      <c r="BK988" s="5153">
        <v>43069</v>
      </c>
      <c r="BL988" s="2024">
        <f t="shared" si="128"/>
        <v>0</v>
      </c>
      <c r="BM988" s="2169"/>
      <c r="BN988" s="2169"/>
      <c r="BO988" s="2169"/>
      <c r="BP988" s="2169"/>
      <c r="BQ988" s="2169"/>
      <c r="BR988" s="2106"/>
      <c r="BS988" s="2106"/>
      <c r="BT988" s="2106"/>
      <c r="BU988" s="2106"/>
      <c r="BV988" s="2106"/>
      <c r="BW988" s="2106"/>
      <c r="BX988" s="2106"/>
      <c r="BY988" s="2106"/>
      <c r="BZ988" s="2106"/>
      <c r="CA988" s="2106"/>
      <c r="CB988" s="2106"/>
      <c r="CC988" s="2106"/>
      <c r="CD988" s="1978" t="s">
        <v>911</v>
      </c>
    </row>
    <row r="989" spans="1:82" ht="25.5" customHeight="1" thickBot="1" x14ac:dyDescent="0.25">
      <c r="A989" s="573" t="s">
        <v>161</v>
      </c>
      <c r="B989" s="574" t="s">
        <v>946</v>
      </c>
      <c r="C989" s="547" t="s">
        <v>947</v>
      </c>
      <c r="D989" s="460">
        <v>119</v>
      </c>
      <c r="E989" s="611" t="s">
        <v>973</v>
      </c>
      <c r="F989" s="526" t="s">
        <v>974</v>
      </c>
      <c r="G989" s="612">
        <v>58</v>
      </c>
      <c r="H989" s="612" t="s">
        <v>1</v>
      </c>
      <c r="I989" s="612">
        <v>90</v>
      </c>
      <c r="J989" s="454">
        <v>90</v>
      </c>
      <c r="K989" s="538"/>
      <c r="L989" s="465"/>
      <c r="M989" s="466"/>
      <c r="N989" s="466"/>
      <c r="O989" s="466"/>
      <c r="P989" s="466"/>
      <c r="Q989" s="466"/>
      <c r="R989" s="466"/>
      <c r="S989" s="466"/>
      <c r="T989" s="466"/>
      <c r="U989" s="467">
        <f t="shared" si="108"/>
        <v>0</v>
      </c>
      <c r="V989" s="466"/>
      <c r="W989" s="466"/>
      <c r="X989" s="466"/>
      <c r="Y989" s="466"/>
      <c r="Z989" s="466"/>
      <c r="AA989" s="466"/>
      <c r="AB989" s="466"/>
      <c r="AC989" s="466"/>
      <c r="AD989" s="466"/>
      <c r="AE989" s="466"/>
      <c r="AF989" s="466"/>
      <c r="AG989" s="5156">
        <v>83131601</v>
      </c>
      <c r="AH989" s="5156" t="s">
        <v>1035</v>
      </c>
      <c r="AI989" s="5157">
        <v>42767</v>
      </c>
      <c r="AJ989" s="5157">
        <v>43069</v>
      </c>
      <c r="AK989" s="2200" t="s">
        <v>296</v>
      </c>
      <c r="AL989" s="5156" t="s">
        <v>938</v>
      </c>
      <c r="AM989" s="2652">
        <f t="shared" si="126"/>
        <v>12600000</v>
      </c>
      <c r="AN989" s="2652" t="s">
        <v>939</v>
      </c>
      <c r="AO989" s="2018" t="s">
        <v>939</v>
      </c>
      <c r="AP989" s="2018" t="s">
        <v>939</v>
      </c>
      <c r="AQ989" s="2018" t="s">
        <v>940</v>
      </c>
      <c r="AR989" s="2018" t="s">
        <v>976</v>
      </c>
      <c r="AS989" s="1991"/>
      <c r="AT989" s="2020"/>
      <c r="AU989" s="2021"/>
      <c r="AV989" s="2021"/>
      <c r="AW989" s="2444"/>
      <c r="AX989" s="2444"/>
      <c r="AY989" s="2022"/>
      <c r="AZ989" s="5151" t="s">
        <v>1036</v>
      </c>
      <c r="BA989" s="1423" t="s">
        <v>296</v>
      </c>
      <c r="BB989" s="4026" t="s">
        <v>1037</v>
      </c>
      <c r="BC989" s="2390" t="s">
        <v>1038</v>
      </c>
      <c r="BD989" s="1419">
        <v>41</v>
      </c>
      <c r="BE989" s="5153">
        <v>42767</v>
      </c>
      <c r="BF989" s="5159">
        <v>12600000</v>
      </c>
      <c r="BG989" s="1419">
        <v>40</v>
      </c>
      <c r="BH989" s="5153">
        <v>42767</v>
      </c>
      <c r="BI989" s="5155">
        <f t="shared" si="127"/>
        <v>12600000</v>
      </c>
      <c r="BJ989" s="5153">
        <v>42767</v>
      </c>
      <c r="BK989" s="5153">
        <v>43069</v>
      </c>
      <c r="BL989" s="2024">
        <f t="shared" si="128"/>
        <v>0</v>
      </c>
      <c r="BM989" s="2169"/>
      <c r="BN989" s="2169"/>
      <c r="BO989" s="2169"/>
      <c r="BP989" s="2169"/>
      <c r="BQ989" s="2169"/>
      <c r="BR989" s="2106"/>
      <c r="BS989" s="2106"/>
      <c r="BT989" s="2106"/>
      <c r="BU989" s="2106"/>
      <c r="BV989" s="2106"/>
      <c r="BW989" s="2106"/>
      <c r="BX989" s="2106"/>
      <c r="BY989" s="2106"/>
      <c r="BZ989" s="2106"/>
      <c r="CA989" s="2106"/>
      <c r="CB989" s="2106"/>
      <c r="CC989" s="2106"/>
      <c r="CD989" s="1978" t="s">
        <v>911</v>
      </c>
    </row>
    <row r="990" spans="1:82" ht="25.5" customHeight="1" thickBot="1" x14ac:dyDescent="0.25">
      <c r="A990" s="573" t="s">
        <v>161</v>
      </c>
      <c r="B990" s="574" t="s">
        <v>946</v>
      </c>
      <c r="C990" s="547" t="s">
        <v>947</v>
      </c>
      <c r="D990" s="460">
        <v>119</v>
      </c>
      <c r="E990" s="611" t="s">
        <v>973</v>
      </c>
      <c r="F990" s="526" t="s">
        <v>974</v>
      </c>
      <c r="G990" s="612">
        <v>58</v>
      </c>
      <c r="H990" s="612" t="s">
        <v>1</v>
      </c>
      <c r="I990" s="612">
        <v>90</v>
      </c>
      <c r="J990" s="454">
        <v>90</v>
      </c>
      <c r="K990" s="538"/>
      <c r="L990" s="465"/>
      <c r="M990" s="466"/>
      <c r="N990" s="466"/>
      <c r="O990" s="466"/>
      <c r="P990" s="466"/>
      <c r="Q990" s="466"/>
      <c r="R990" s="466"/>
      <c r="S990" s="466"/>
      <c r="T990" s="466"/>
      <c r="U990" s="467">
        <f t="shared" si="108"/>
        <v>0</v>
      </c>
      <c r="V990" s="466"/>
      <c r="W990" s="466"/>
      <c r="X990" s="466"/>
      <c r="Y990" s="466"/>
      <c r="Z990" s="466"/>
      <c r="AA990" s="466"/>
      <c r="AB990" s="466"/>
      <c r="AC990" s="466"/>
      <c r="AD990" s="466"/>
      <c r="AE990" s="466"/>
      <c r="AF990" s="466"/>
      <c r="AG990" s="5156">
        <v>83131601</v>
      </c>
      <c r="AH990" s="5156" t="s">
        <v>1035</v>
      </c>
      <c r="AI990" s="5157">
        <v>42767</v>
      </c>
      <c r="AJ990" s="5157">
        <v>43069</v>
      </c>
      <c r="AK990" s="2200" t="s">
        <v>296</v>
      </c>
      <c r="AL990" s="5156" t="s">
        <v>938</v>
      </c>
      <c r="AM990" s="2652">
        <f t="shared" si="126"/>
        <v>15100000</v>
      </c>
      <c r="AN990" s="2652" t="s">
        <v>939</v>
      </c>
      <c r="AO990" s="2018" t="s">
        <v>939</v>
      </c>
      <c r="AP990" s="2018" t="s">
        <v>939</v>
      </c>
      <c r="AQ990" s="2018" t="s">
        <v>940</v>
      </c>
      <c r="AR990" s="2018" t="s">
        <v>976</v>
      </c>
      <c r="AS990" s="1991"/>
      <c r="AT990" s="2020"/>
      <c r="AU990" s="2021"/>
      <c r="AV990" s="2021"/>
      <c r="AW990" s="2444"/>
      <c r="AX990" s="2444"/>
      <c r="AY990" s="2022"/>
      <c r="AZ990" s="5151" t="s">
        <v>1039</v>
      </c>
      <c r="BA990" s="1423" t="s">
        <v>296</v>
      </c>
      <c r="BB990" s="4026" t="s">
        <v>1040</v>
      </c>
      <c r="BC990" s="2390" t="s">
        <v>1041</v>
      </c>
      <c r="BD990" s="1419">
        <v>42</v>
      </c>
      <c r="BE990" s="5153">
        <v>42767</v>
      </c>
      <c r="BF990" s="5159">
        <v>15100000</v>
      </c>
      <c r="BG990" s="1419">
        <v>41</v>
      </c>
      <c r="BH990" s="5153">
        <v>42767</v>
      </c>
      <c r="BI990" s="5155">
        <f t="shared" si="127"/>
        <v>15100000</v>
      </c>
      <c r="BJ990" s="5153">
        <v>42767</v>
      </c>
      <c r="BK990" s="5153">
        <v>43069</v>
      </c>
      <c r="BL990" s="2024">
        <f t="shared" si="128"/>
        <v>0</v>
      </c>
      <c r="BM990" s="2169"/>
      <c r="BN990" s="2169"/>
      <c r="BO990" s="2169"/>
      <c r="BP990" s="2169"/>
      <c r="BQ990" s="2169"/>
      <c r="BR990" s="2106"/>
      <c r="BS990" s="2106"/>
      <c r="BT990" s="2106"/>
      <c r="BU990" s="2106"/>
      <c r="BV990" s="2106"/>
      <c r="BW990" s="2106"/>
      <c r="BX990" s="2106"/>
      <c r="BY990" s="2106"/>
      <c r="BZ990" s="2106"/>
      <c r="CA990" s="2106"/>
      <c r="CB990" s="2106"/>
      <c r="CC990" s="2106"/>
      <c r="CD990" s="1978" t="s">
        <v>911</v>
      </c>
    </row>
    <row r="991" spans="1:82" ht="25.5" customHeight="1" thickBot="1" x14ac:dyDescent="0.25">
      <c r="A991" s="573" t="s">
        <v>161</v>
      </c>
      <c r="B991" s="574" t="s">
        <v>946</v>
      </c>
      <c r="C991" s="547" t="s">
        <v>947</v>
      </c>
      <c r="D991" s="460">
        <v>119</v>
      </c>
      <c r="E991" s="611" t="s">
        <v>973</v>
      </c>
      <c r="F991" s="526" t="s">
        <v>974</v>
      </c>
      <c r="G991" s="612">
        <v>58</v>
      </c>
      <c r="H991" s="612" t="s">
        <v>1</v>
      </c>
      <c r="I991" s="612">
        <v>90</v>
      </c>
      <c r="J991" s="454">
        <v>90</v>
      </c>
      <c r="K991" s="538"/>
      <c r="L991" s="465"/>
      <c r="M991" s="466"/>
      <c r="N991" s="466"/>
      <c r="O991" s="466"/>
      <c r="P991" s="466"/>
      <c r="Q991" s="466"/>
      <c r="R991" s="466"/>
      <c r="S991" s="466"/>
      <c r="T991" s="466"/>
      <c r="U991" s="467">
        <f t="shared" si="108"/>
        <v>0</v>
      </c>
      <c r="V991" s="466"/>
      <c r="W991" s="466"/>
      <c r="X991" s="466"/>
      <c r="Y991" s="466"/>
      <c r="Z991" s="466"/>
      <c r="AA991" s="466"/>
      <c r="AB991" s="466"/>
      <c r="AC991" s="466"/>
      <c r="AD991" s="466"/>
      <c r="AE991" s="466"/>
      <c r="AF991" s="466"/>
      <c r="AG991" s="5156">
        <v>83131601</v>
      </c>
      <c r="AH991" s="5156" t="s">
        <v>1035</v>
      </c>
      <c r="AI991" s="5157">
        <v>42767</v>
      </c>
      <c r="AJ991" s="5157">
        <v>43069</v>
      </c>
      <c r="AK991" s="2200" t="s">
        <v>296</v>
      </c>
      <c r="AL991" s="5156" t="s">
        <v>938</v>
      </c>
      <c r="AM991" s="2652">
        <f t="shared" si="126"/>
        <v>15100000</v>
      </c>
      <c r="AN991" s="2652" t="s">
        <v>939</v>
      </c>
      <c r="AO991" s="2018" t="s">
        <v>939</v>
      </c>
      <c r="AP991" s="2018" t="s">
        <v>939</v>
      </c>
      <c r="AQ991" s="2018" t="s">
        <v>940</v>
      </c>
      <c r="AR991" s="2018" t="s">
        <v>976</v>
      </c>
      <c r="AS991" s="1991"/>
      <c r="AT991" s="2020"/>
      <c r="AU991" s="2021"/>
      <c r="AV991" s="2021"/>
      <c r="AW991" s="2444"/>
      <c r="AX991" s="2444"/>
      <c r="AY991" s="2022"/>
      <c r="AZ991" s="5151" t="s">
        <v>1042</v>
      </c>
      <c r="BA991" s="1423" t="s">
        <v>296</v>
      </c>
      <c r="BB991" s="4026" t="s">
        <v>1043</v>
      </c>
      <c r="BC991" s="2390" t="s">
        <v>1041</v>
      </c>
      <c r="BD991" s="1419">
        <v>43</v>
      </c>
      <c r="BE991" s="5153">
        <v>42767</v>
      </c>
      <c r="BF991" s="5159">
        <v>15100000</v>
      </c>
      <c r="BG991" s="1419">
        <v>42</v>
      </c>
      <c r="BH991" s="5153">
        <v>42767</v>
      </c>
      <c r="BI991" s="5155">
        <f t="shared" si="127"/>
        <v>15100000</v>
      </c>
      <c r="BJ991" s="5153">
        <v>42767</v>
      </c>
      <c r="BK991" s="5153">
        <v>43069</v>
      </c>
      <c r="BL991" s="2024">
        <f t="shared" si="128"/>
        <v>0</v>
      </c>
      <c r="BM991" s="2169"/>
      <c r="BN991" s="2169"/>
      <c r="BO991" s="2169"/>
      <c r="BP991" s="2169"/>
      <c r="BQ991" s="2169"/>
      <c r="BR991" s="2106"/>
      <c r="BS991" s="2106"/>
      <c r="BT991" s="2106"/>
      <c r="BU991" s="2106"/>
      <c r="BV991" s="2106"/>
      <c r="BW991" s="2106"/>
      <c r="BX991" s="2106"/>
      <c r="BY991" s="2106"/>
      <c r="BZ991" s="2106"/>
      <c r="CA991" s="2106"/>
      <c r="CB991" s="2106"/>
      <c r="CC991" s="2106"/>
      <c r="CD991" s="1978" t="s">
        <v>911</v>
      </c>
    </row>
    <row r="992" spans="1:82" ht="25.5" customHeight="1" thickBot="1" x14ac:dyDescent="0.25">
      <c r="A992" s="573" t="s">
        <v>161</v>
      </c>
      <c r="B992" s="574" t="s">
        <v>946</v>
      </c>
      <c r="C992" s="547" t="s">
        <v>947</v>
      </c>
      <c r="D992" s="460">
        <v>119</v>
      </c>
      <c r="E992" s="611" t="s">
        <v>973</v>
      </c>
      <c r="F992" s="526" t="s">
        <v>974</v>
      </c>
      <c r="G992" s="612">
        <v>58</v>
      </c>
      <c r="H992" s="612" t="s">
        <v>1</v>
      </c>
      <c r="I992" s="612">
        <v>90</v>
      </c>
      <c r="J992" s="454">
        <v>90</v>
      </c>
      <c r="K992" s="538"/>
      <c r="L992" s="465"/>
      <c r="M992" s="466"/>
      <c r="N992" s="466"/>
      <c r="O992" s="466"/>
      <c r="P992" s="466"/>
      <c r="Q992" s="466"/>
      <c r="R992" s="466"/>
      <c r="S992" s="466"/>
      <c r="T992" s="466"/>
      <c r="U992" s="467">
        <f t="shared" si="108"/>
        <v>0</v>
      </c>
      <c r="V992" s="466"/>
      <c r="W992" s="466"/>
      <c r="X992" s="466"/>
      <c r="Y992" s="466"/>
      <c r="Z992" s="466"/>
      <c r="AA992" s="466"/>
      <c r="AB992" s="466"/>
      <c r="AC992" s="466"/>
      <c r="AD992" s="466"/>
      <c r="AE992" s="466"/>
      <c r="AF992" s="466"/>
      <c r="AG992" s="5156">
        <v>83131601</v>
      </c>
      <c r="AH992" s="5156" t="s">
        <v>1044</v>
      </c>
      <c r="AI992" s="5157">
        <v>42767</v>
      </c>
      <c r="AJ992" s="5157">
        <v>43091</v>
      </c>
      <c r="AK992" s="2200" t="s">
        <v>296</v>
      </c>
      <c r="AL992" s="5156" t="s">
        <v>938</v>
      </c>
      <c r="AM992" s="2652">
        <f t="shared" si="126"/>
        <v>10819200</v>
      </c>
      <c r="AN992" s="2652" t="s">
        <v>939</v>
      </c>
      <c r="AO992" s="2018" t="s">
        <v>939</v>
      </c>
      <c r="AP992" s="2018" t="s">
        <v>939</v>
      </c>
      <c r="AQ992" s="2018" t="s">
        <v>940</v>
      </c>
      <c r="AR992" s="2018" t="s">
        <v>976</v>
      </c>
      <c r="AS992" s="1991"/>
      <c r="AT992" s="2020"/>
      <c r="AU992" s="2021"/>
      <c r="AV992" s="2021"/>
      <c r="AW992" s="2444"/>
      <c r="AX992" s="2444"/>
      <c r="AY992" s="2022"/>
      <c r="AZ992" s="5151" t="s">
        <v>1045</v>
      </c>
      <c r="BA992" s="1423" t="s">
        <v>296</v>
      </c>
      <c r="BB992" s="4026" t="s">
        <v>1046</v>
      </c>
      <c r="BC992" s="5152" t="s">
        <v>1047</v>
      </c>
      <c r="BD992" s="1419">
        <v>44</v>
      </c>
      <c r="BE992" s="5153">
        <v>42767</v>
      </c>
      <c r="BF992" s="5158">
        <v>10819200</v>
      </c>
      <c r="BG992" s="1419">
        <v>43</v>
      </c>
      <c r="BH992" s="5153">
        <v>42767</v>
      </c>
      <c r="BI992" s="5155">
        <f t="shared" si="127"/>
        <v>10819200</v>
      </c>
      <c r="BJ992" s="5153">
        <v>42767</v>
      </c>
      <c r="BK992" s="5153">
        <v>43091</v>
      </c>
      <c r="BL992" s="2024">
        <f t="shared" si="128"/>
        <v>0</v>
      </c>
      <c r="BM992" s="2169"/>
      <c r="BN992" s="2169"/>
      <c r="BO992" s="2169"/>
      <c r="BP992" s="2169"/>
      <c r="BQ992" s="2169"/>
      <c r="BR992" s="2106"/>
      <c r="BS992" s="2106"/>
      <c r="BT992" s="2106"/>
      <c r="BU992" s="2106"/>
      <c r="BV992" s="2106"/>
      <c r="BW992" s="2106"/>
      <c r="BX992" s="2106"/>
      <c r="BY992" s="2106"/>
      <c r="BZ992" s="2106"/>
      <c r="CA992" s="2106"/>
      <c r="CB992" s="2106"/>
      <c r="CC992" s="2106"/>
      <c r="CD992" s="1978" t="s">
        <v>911</v>
      </c>
    </row>
    <row r="993" spans="1:82" ht="25.5" customHeight="1" thickBot="1" x14ac:dyDescent="0.25">
      <c r="A993" s="573" t="s">
        <v>161</v>
      </c>
      <c r="B993" s="574" t="s">
        <v>946</v>
      </c>
      <c r="C993" s="547" t="s">
        <v>947</v>
      </c>
      <c r="D993" s="460">
        <v>119</v>
      </c>
      <c r="E993" s="611" t="s">
        <v>973</v>
      </c>
      <c r="F993" s="526" t="s">
        <v>974</v>
      </c>
      <c r="G993" s="612">
        <v>58</v>
      </c>
      <c r="H993" s="612" t="s">
        <v>1</v>
      </c>
      <c r="I993" s="612">
        <v>90</v>
      </c>
      <c r="J993" s="454">
        <v>90</v>
      </c>
      <c r="K993" s="538"/>
      <c r="L993" s="465"/>
      <c r="M993" s="466"/>
      <c r="N993" s="466"/>
      <c r="O993" s="466"/>
      <c r="P993" s="466"/>
      <c r="Q993" s="466"/>
      <c r="R993" s="466"/>
      <c r="S993" s="466"/>
      <c r="T993" s="466"/>
      <c r="U993" s="467">
        <f t="shared" si="108"/>
        <v>0</v>
      </c>
      <c r="V993" s="466"/>
      <c r="W993" s="466"/>
      <c r="X993" s="466"/>
      <c r="Y993" s="466"/>
      <c r="Z993" s="466"/>
      <c r="AA993" s="466"/>
      <c r="AB993" s="466"/>
      <c r="AC993" s="466"/>
      <c r="AD993" s="466"/>
      <c r="AE993" s="466"/>
      <c r="AF993" s="466"/>
      <c r="AG993" s="5156">
        <v>83131601</v>
      </c>
      <c r="AH993" s="5156" t="s">
        <v>1048</v>
      </c>
      <c r="AI993" s="5157">
        <v>42767</v>
      </c>
      <c r="AJ993" s="5157">
        <v>43091</v>
      </c>
      <c r="AK993" s="2200" t="s">
        <v>296</v>
      </c>
      <c r="AL993" s="5156" t="s">
        <v>938</v>
      </c>
      <c r="AM993" s="2652">
        <f t="shared" si="126"/>
        <v>15855000</v>
      </c>
      <c r="AN993" s="2652" t="s">
        <v>939</v>
      </c>
      <c r="AO993" s="2018" t="s">
        <v>939</v>
      </c>
      <c r="AP993" s="2018" t="s">
        <v>939</v>
      </c>
      <c r="AQ993" s="2018" t="s">
        <v>940</v>
      </c>
      <c r="AR993" s="2018" t="s">
        <v>976</v>
      </c>
      <c r="AS993" s="1991"/>
      <c r="AT993" s="2020"/>
      <c r="AU993" s="2021"/>
      <c r="AV993" s="2021"/>
      <c r="AW993" s="2444"/>
      <c r="AX993" s="2444"/>
      <c r="AY993" s="2022"/>
      <c r="AZ993" s="5151" t="s">
        <v>1049</v>
      </c>
      <c r="BA993" s="1423" t="s">
        <v>296</v>
      </c>
      <c r="BB993" s="4026" t="s">
        <v>1050</v>
      </c>
      <c r="BC993" s="5152" t="s">
        <v>1051</v>
      </c>
      <c r="BD993" s="1419">
        <v>45</v>
      </c>
      <c r="BE993" s="5153">
        <v>42767</v>
      </c>
      <c r="BF993" s="5158">
        <v>15855000</v>
      </c>
      <c r="BG993" s="1419">
        <v>44</v>
      </c>
      <c r="BH993" s="5153">
        <v>42767</v>
      </c>
      <c r="BI993" s="5155">
        <f t="shared" si="127"/>
        <v>15855000</v>
      </c>
      <c r="BJ993" s="5153">
        <v>42767</v>
      </c>
      <c r="BK993" s="5153">
        <v>43084</v>
      </c>
      <c r="BL993" s="2024">
        <f t="shared" si="128"/>
        <v>0</v>
      </c>
      <c r="BM993" s="2169"/>
      <c r="BN993" s="2169"/>
      <c r="BO993" s="2169"/>
      <c r="BP993" s="2169"/>
      <c r="BQ993" s="2169"/>
      <c r="BR993" s="2106"/>
      <c r="BS993" s="2106"/>
      <c r="BT993" s="2106"/>
      <c r="BU993" s="2106"/>
      <c r="BV993" s="2106"/>
      <c r="BW993" s="2106"/>
      <c r="BX993" s="2106"/>
      <c r="BY993" s="2106"/>
      <c r="BZ993" s="2106"/>
      <c r="CA993" s="2106"/>
      <c r="CB993" s="2106"/>
      <c r="CC993" s="2106"/>
      <c r="CD993" s="1978" t="s">
        <v>911</v>
      </c>
    </row>
    <row r="994" spans="1:82" ht="25.5" customHeight="1" thickBot="1" x14ac:dyDescent="0.25">
      <c r="A994" s="573" t="s">
        <v>161</v>
      </c>
      <c r="B994" s="574" t="s">
        <v>946</v>
      </c>
      <c r="C994" s="547" t="s">
        <v>947</v>
      </c>
      <c r="D994" s="460">
        <v>119</v>
      </c>
      <c r="E994" s="611" t="s">
        <v>973</v>
      </c>
      <c r="F994" s="526" t="s">
        <v>974</v>
      </c>
      <c r="G994" s="612">
        <v>58</v>
      </c>
      <c r="H994" s="612" t="s">
        <v>1</v>
      </c>
      <c r="I994" s="612">
        <v>90</v>
      </c>
      <c r="J994" s="454">
        <v>90</v>
      </c>
      <c r="K994" s="538"/>
      <c r="L994" s="465"/>
      <c r="M994" s="466"/>
      <c r="N994" s="466"/>
      <c r="O994" s="466"/>
      <c r="P994" s="466"/>
      <c r="Q994" s="466"/>
      <c r="R994" s="466"/>
      <c r="S994" s="466"/>
      <c r="T994" s="466"/>
      <c r="U994" s="467">
        <f t="shared" si="108"/>
        <v>0</v>
      </c>
      <c r="V994" s="466"/>
      <c r="W994" s="466"/>
      <c r="X994" s="466"/>
      <c r="Y994" s="466"/>
      <c r="Z994" s="466"/>
      <c r="AA994" s="466"/>
      <c r="AB994" s="466"/>
      <c r="AC994" s="466"/>
      <c r="AD994" s="466"/>
      <c r="AE994" s="466"/>
      <c r="AF994" s="466"/>
      <c r="AG994" s="5156">
        <v>83131601</v>
      </c>
      <c r="AH994" s="5156" t="s">
        <v>1052</v>
      </c>
      <c r="AI994" s="5157">
        <v>42767</v>
      </c>
      <c r="AJ994" s="5157">
        <v>43069</v>
      </c>
      <c r="AK994" s="2200" t="s">
        <v>296</v>
      </c>
      <c r="AL994" s="5156" t="s">
        <v>938</v>
      </c>
      <c r="AM994" s="2652">
        <f t="shared" si="126"/>
        <v>16000000</v>
      </c>
      <c r="AN994" s="2652" t="s">
        <v>939</v>
      </c>
      <c r="AO994" s="2018" t="s">
        <v>939</v>
      </c>
      <c r="AP994" s="2018" t="s">
        <v>939</v>
      </c>
      <c r="AQ994" s="2018" t="s">
        <v>940</v>
      </c>
      <c r="AR994" s="2018" t="s">
        <v>976</v>
      </c>
      <c r="AS994" s="1991"/>
      <c r="AT994" s="2020"/>
      <c r="AU994" s="2021"/>
      <c r="AV994" s="2021"/>
      <c r="AW994" s="2444"/>
      <c r="AX994" s="2444"/>
      <c r="AY994" s="2022"/>
      <c r="AZ994" s="5151" t="s">
        <v>1053</v>
      </c>
      <c r="BA994" s="1423" t="s">
        <v>296</v>
      </c>
      <c r="BB994" s="4026" t="s">
        <v>1054</v>
      </c>
      <c r="BC994" s="5152" t="s">
        <v>1055</v>
      </c>
      <c r="BD994" s="1419">
        <v>46</v>
      </c>
      <c r="BE994" s="5153">
        <v>42767</v>
      </c>
      <c r="BF994" s="5158">
        <v>16000000</v>
      </c>
      <c r="BG994" s="1419">
        <v>45</v>
      </c>
      <c r="BH994" s="5153">
        <v>42767</v>
      </c>
      <c r="BI994" s="5155">
        <f t="shared" si="127"/>
        <v>16000000</v>
      </c>
      <c r="BJ994" s="5153">
        <v>42767</v>
      </c>
      <c r="BK994" s="5153">
        <v>43069</v>
      </c>
      <c r="BL994" s="2024">
        <f t="shared" si="128"/>
        <v>0</v>
      </c>
      <c r="BM994" s="2169"/>
      <c r="BN994" s="2169"/>
      <c r="BO994" s="2169"/>
      <c r="BP994" s="2169"/>
      <c r="BQ994" s="2169"/>
      <c r="BR994" s="2106"/>
      <c r="BS994" s="2106"/>
      <c r="BT994" s="2106"/>
      <c r="BU994" s="2106"/>
      <c r="BV994" s="2106"/>
      <c r="BW994" s="2106"/>
      <c r="BX994" s="2106"/>
      <c r="BY994" s="2106"/>
      <c r="BZ994" s="2106"/>
      <c r="CA994" s="2106"/>
      <c r="CB994" s="2106"/>
      <c r="CC994" s="2106"/>
      <c r="CD994" s="1978" t="s">
        <v>911</v>
      </c>
    </row>
    <row r="995" spans="1:82" ht="25.5" customHeight="1" thickBot="1" x14ac:dyDescent="0.25">
      <c r="A995" s="573" t="s">
        <v>161</v>
      </c>
      <c r="B995" s="574" t="s">
        <v>946</v>
      </c>
      <c r="C995" s="547" t="s">
        <v>947</v>
      </c>
      <c r="D995" s="460">
        <v>119</v>
      </c>
      <c r="E995" s="611" t="s">
        <v>973</v>
      </c>
      <c r="F995" s="526" t="s">
        <v>974</v>
      </c>
      <c r="G995" s="612">
        <v>58</v>
      </c>
      <c r="H995" s="612" t="s">
        <v>1</v>
      </c>
      <c r="I995" s="612">
        <v>90</v>
      </c>
      <c r="J995" s="454">
        <v>90</v>
      </c>
      <c r="K995" s="538"/>
      <c r="L995" s="465"/>
      <c r="M995" s="466"/>
      <c r="N995" s="466"/>
      <c r="O995" s="466"/>
      <c r="P995" s="466"/>
      <c r="Q995" s="466"/>
      <c r="R995" s="466"/>
      <c r="S995" s="466"/>
      <c r="T995" s="466"/>
      <c r="U995" s="467">
        <f t="shared" si="108"/>
        <v>0</v>
      </c>
      <c r="V995" s="466"/>
      <c r="W995" s="466"/>
      <c r="X995" s="466"/>
      <c r="Y995" s="466"/>
      <c r="Z995" s="466"/>
      <c r="AA995" s="466"/>
      <c r="AB995" s="466"/>
      <c r="AC995" s="466"/>
      <c r="AD995" s="466"/>
      <c r="AE995" s="466"/>
      <c r="AF995" s="466"/>
      <c r="AG995" s="5156">
        <v>83131601</v>
      </c>
      <c r="AH995" s="5156" t="s">
        <v>1056</v>
      </c>
      <c r="AI995" s="5157">
        <v>42767</v>
      </c>
      <c r="AJ995" s="5157">
        <v>43069</v>
      </c>
      <c r="AK995" s="2200" t="s">
        <v>296</v>
      </c>
      <c r="AL995" s="5156" t="s">
        <v>938</v>
      </c>
      <c r="AM995" s="2652">
        <f t="shared" si="126"/>
        <v>18500000</v>
      </c>
      <c r="AN995" s="2652" t="s">
        <v>939</v>
      </c>
      <c r="AO995" s="2018" t="s">
        <v>939</v>
      </c>
      <c r="AP995" s="2018" t="s">
        <v>939</v>
      </c>
      <c r="AQ995" s="2018" t="s">
        <v>940</v>
      </c>
      <c r="AR995" s="2018" t="s">
        <v>976</v>
      </c>
      <c r="AS995" s="1991"/>
      <c r="AT995" s="2020"/>
      <c r="AU995" s="2021"/>
      <c r="AV995" s="2021"/>
      <c r="AW995" s="2444"/>
      <c r="AX995" s="2444"/>
      <c r="AY995" s="2022"/>
      <c r="AZ995" s="5151" t="s">
        <v>1057</v>
      </c>
      <c r="BA995" s="1423" t="s">
        <v>296</v>
      </c>
      <c r="BB995" s="4026" t="s">
        <v>1058</v>
      </c>
      <c r="BC995" s="5152" t="s">
        <v>1059</v>
      </c>
      <c r="BD995" s="1419">
        <v>47</v>
      </c>
      <c r="BE995" s="5153">
        <v>42767</v>
      </c>
      <c r="BF995" s="5158">
        <v>18500000</v>
      </c>
      <c r="BG995" s="1419">
        <v>46</v>
      </c>
      <c r="BH995" s="5153">
        <v>42767</v>
      </c>
      <c r="BI995" s="5155">
        <f t="shared" si="127"/>
        <v>18500000</v>
      </c>
      <c r="BJ995" s="5153">
        <v>42767</v>
      </c>
      <c r="BK995" s="5153">
        <v>43069</v>
      </c>
      <c r="BL995" s="2024">
        <f t="shared" si="128"/>
        <v>0</v>
      </c>
      <c r="BM995" s="2169"/>
      <c r="BN995" s="2169"/>
      <c r="BO995" s="2169"/>
      <c r="BP995" s="2169"/>
      <c r="BQ995" s="2169"/>
      <c r="BR995" s="2106"/>
      <c r="BS995" s="2106"/>
      <c r="BT995" s="2106"/>
      <c r="BU995" s="2106"/>
      <c r="BV995" s="2106"/>
      <c r="BW995" s="2106"/>
      <c r="BX995" s="2106"/>
      <c r="BY995" s="2106"/>
      <c r="BZ995" s="2106"/>
      <c r="CA995" s="2106"/>
      <c r="CB995" s="2106"/>
      <c r="CC995" s="2106"/>
      <c r="CD995" s="1978" t="s">
        <v>911</v>
      </c>
    </row>
    <row r="996" spans="1:82" ht="25.5" customHeight="1" thickBot="1" x14ac:dyDescent="0.25">
      <c r="A996" s="573" t="s">
        <v>161</v>
      </c>
      <c r="B996" s="574" t="s">
        <v>946</v>
      </c>
      <c r="C996" s="547" t="s">
        <v>947</v>
      </c>
      <c r="D996" s="460">
        <v>119</v>
      </c>
      <c r="E996" s="611" t="s">
        <v>973</v>
      </c>
      <c r="F996" s="526" t="s">
        <v>974</v>
      </c>
      <c r="G996" s="612">
        <v>58</v>
      </c>
      <c r="H996" s="612" t="s">
        <v>1</v>
      </c>
      <c r="I996" s="612">
        <v>90</v>
      </c>
      <c r="J996" s="454">
        <v>90</v>
      </c>
      <c r="K996" s="538"/>
      <c r="L996" s="465"/>
      <c r="M996" s="466"/>
      <c r="N996" s="466"/>
      <c r="O996" s="466"/>
      <c r="P996" s="466"/>
      <c r="Q996" s="466"/>
      <c r="R996" s="466"/>
      <c r="S996" s="466"/>
      <c r="T996" s="466"/>
      <c r="U996" s="467">
        <f t="shared" si="108"/>
        <v>0</v>
      </c>
      <c r="V996" s="466"/>
      <c r="W996" s="466"/>
      <c r="X996" s="466"/>
      <c r="Y996" s="466"/>
      <c r="Z996" s="466"/>
      <c r="AA996" s="466"/>
      <c r="AB996" s="466"/>
      <c r="AC996" s="466"/>
      <c r="AD996" s="466"/>
      <c r="AE996" s="466"/>
      <c r="AF996" s="466"/>
      <c r="AG996" s="5156">
        <v>83131601</v>
      </c>
      <c r="AH996" s="5156" t="s">
        <v>1060</v>
      </c>
      <c r="AI996" s="5157">
        <v>42767</v>
      </c>
      <c r="AJ996" s="5157">
        <v>43069</v>
      </c>
      <c r="AK996" s="2200" t="s">
        <v>296</v>
      </c>
      <c r="AL996" s="5156" t="s">
        <v>938</v>
      </c>
      <c r="AM996" s="2652">
        <f t="shared" si="126"/>
        <v>15100000</v>
      </c>
      <c r="AN996" s="2652" t="s">
        <v>939</v>
      </c>
      <c r="AO996" s="2018" t="s">
        <v>939</v>
      </c>
      <c r="AP996" s="2018" t="s">
        <v>939</v>
      </c>
      <c r="AQ996" s="2018" t="s">
        <v>940</v>
      </c>
      <c r="AR996" s="2018" t="s">
        <v>976</v>
      </c>
      <c r="AS996" s="1991"/>
      <c r="AT996" s="2020"/>
      <c r="AU996" s="2021"/>
      <c r="AV996" s="2021"/>
      <c r="AW996" s="2444"/>
      <c r="AX996" s="2444"/>
      <c r="AY996" s="2022"/>
      <c r="AZ996" s="5151" t="s">
        <v>1061</v>
      </c>
      <c r="BA996" s="1423" t="s">
        <v>296</v>
      </c>
      <c r="BB996" s="4026" t="s">
        <v>1062</v>
      </c>
      <c r="BC996" s="5152" t="s">
        <v>1063</v>
      </c>
      <c r="BD996" s="1419">
        <v>48</v>
      </c>
      <c r="BE996" s="5153">
        <v>42767</v>
      </c>
      <c r="BF996" s="5158">
        <v>15100000</v>
      </c>
      <c r="BG996" s="1419">
        <v>47</v>
      </c>
      <c r="BH996" s="5153">
        <v>42767</v>
      </c>
      <c r="BI996" s="5155">
        <f t="shared" si="127"/>
        <v>15100000</v>
      </c>
      <c r="BJ996" s="5153">
        <v>42767</v>
      </c>
      <c r="BK996" s="5153">
        <v>43069</v>
      </c>
      <c r="BL996" s="2024">
        <f t="shared" si="128"/>
        <v>0</v>
      </c>
      <c r="BM996" s="2169"/>
      <c r="BN996" s="2169"/>
      <c r="BO996" s="2169"/>
      <c r="BP996" s="2169"/>
      <c r="BQ996" s="2169"/>
      <c r="BR996" s="2106"/>
      <c r="BS996" s="2106"/>
      <c r="BT996" s="2106"/>
      <c r="BU996" s="2106"/>
      <c r="BV996" s="2106"/>
      <c r="BW996" s="2106"/>
      <c r="BX996" s="2106"/>
      <c r="BY996" s="2106"/>
      <c r="BZ996" s="2106"/>
      <c r="CA996" s="2106"/>
      <c r="CB996" s="2106"/>
      <c r="CC996" s="2106"/>
      <c r="CD996" s="1978" t="s">
        <v>911</v>
      </c>
    </row>
    <row r="997" spans="1:82" ht="25.5" customHeight="1" thickBot="1" x14ac:dyDescent="0.25">
      <c r="A997" s="573" t="s">
        <v>161</v>
      </c>
      <c r="B997" s="574" t="s">
        <v>946</v>
      </c>
      <c r="C997" s="547" t="s">
        <v>947</v>
      </c>
      <c r="D997" s="460">
        <v>119</v>
      </c>
      <c r="E997" s="611" t="s">
        <v>973</v>
      </c>
      <c r="F997" s="526" t="s">
        <v>974</v>
      </c>
      <c r="G997" s="612">
        <v>58</v>
      </c>
      <c r="H997" s="612" t="s">
        <v>1</v>
      </c>
      <c r="I997" s="612">
        <v>90</v>
      </c>
      <c r="J997" s="454">
        <v>90</v>
      </c>
      <c r="K997" s="538"/>
      <c r="L997" s="465"/>
      <c r="M997" s="466"/>
      <c r="N997" s="466"/>
      <c r="O997" s="466"/>
      <c r="P997" s="466"/>
      <c r="Q997" s="466"/>
      <c r="R997" s="466"/>
      <c r="S997" s="466"/>
      <c r="T997" s="466"/>
      <c r="U997" s="467">
        <f t="shared" si="108"/>
        <v>0</v>
      </c>
      <c r="V997" s="466"/>
      <c r="W997" s="466"/>
      <c r="X997" s="466"/>
      <c r="Y997" s="466"/>
      <c r="Z997" s="466"/>
      <c r="AA997" s="466"/>
      <c r="AB997" s="466"/>
      <c r="AC997" s="466"/>
      <c r="AD997" s="466"/>
      <c r="AE997" s="466"/>
      <c r="AF997" s="466"/>
      <c r="AG997" s="5156">
        <v>83131601</v>
      </c>
      <c r="AH997" s="5156" t="s">
        <v>1064</v>
      </c>
      <c r="AI997" s="5157">
        <v>42767</v>
      </c>
      <c r="AJ997" s="5157">
        <v>43069</v>
      </c>
      <c r="AK997" s="2200" t="s">
        <v>296</v>
      </c>
      <c r="AL997" s="5156" t="s">
        <v>938</v>
      </c>
      <c r="AM997" s="2652">
        <f t="shared" si="126"/>
        <v>10080000</v>
      </c>
      <c r="AN997" s="2652" t="s">
        <v>939</v>
      </c>
      <c r="AO997" s="2018" t="s">
        <v>939</v>
      </c>
      <c r="AP997" s="2018" t="s">
        <v>939</v>
      </c>
      <c r="AQ997" s="2018" t="s">
        <v>940</v>
      </c>
      <c r="AR997" s="2018" t="s">
        <v>976</v>
      </c>
      <c r="AS997" s="1991"/>
      <c r="AT997" s="2020"/>
      <c r="AU997" s="2021"/>
      <c r="AV997" s="2021"/>
      <c r="AW997" s="2444"/>
      <c r="AX997" s="2444"/>
      <c r="AY997" s="2022"/>
      <c r="AZ997" s="5151" t="s">
        <v>1065</v>
      </c>
      <c r="BA997" s="1423" t="s">
        <v>296</v>
      </c>
      <c r="BB997" s="4026" t="s">
        <v>1066</v>
      </c>
      <c r="BC997" s="5152" t="s">
        <v>1067</v>
      </c>
      <c r="BD997" s="1419">
        <v>49</v>
      </c>
      <c r="BE997" s="5153">
        <v>42767</v>
      </c>
      <c r="BF997" s="5158">
        <v>10080000</v>
      </c>
      <c r="BG997" s="1419">
        <v>48</v>
      </c>
      <c r="BH997" s="5153">
        <v>42767</v>
      </c>
      <c r="BI997" s="5155">
        <f t="shared" si="127"/>
        <v>10080000</v>
      </c>
      <c r="BJ997" s="5153">
        <v>42767</v>
      </c>
      <c r="BK997" s="5153">
        <v>43069</v>
      </c>
      <c r="BL997" s="2024">
        <f t="shared" si="128"/>
        <v>0</v>
      </c>
      <c r="BM997" s="2169"/>
      <c r="BN997" s="2169"/>
      <c r="BO997" s="2169"/>
      <c r="BP997" s="2169"/>
      <c r="BQ997" s="2169"/>
      <c r="BR997" s="2106"/>
      <c r="BS997" s="2106"/>
      <c r="BT997" s="2106"/>
      <c r="BU997" s="2106"/>
      <c r="BV997" s="2106"/>
      <c r="BW997" s="2106"/>
      <c r="BX997" s="2106"/>
      <c r="BY997" s="2106"/>
      <c r="BZ997" s="2106"/>
      <c r="CA997" s="2106"/>
      <c r="CB997" s="2106"/>
      <c r="CC997" s="2106"/>
      <c r="CD997" s="1978" t="s">
        <v>911</v>
      </c>
    </row>
    <row r="998" spans="1:82" ht="25.5" customHeight="1" thickBot="1" x14ac:dyDescent="0.25">
      <c r="A998" s="573" t="s">
        <v>161</v>
      </c>
      <c r="B998" s="574" t="s">
        <v>946</v>
      </c>
      <c r="C998" s="547" t="s">
        <v>947</v>
      </c>
      <c r="D998" s="460">
        <v>119</v>
      </c>
      <c r="E998" s="611" t="s">
        <v>973</v>
      </c>
      <c r="F998" s="526" t="s">
        <v>974</v>
      </c>
      <c r="G998" s="612">
        <v>58</v>
      </c>
      <c r="H998" s="612" t="s">
        <v>1</v>
      </c>
      <c r="I998" s="612">
        <v>90</v>
      </c>
      <c r="J998" s="454">
        <v>90</v>
      </c>
      <c r="K998" s="538"/>
      <c r="L998" s="465"/>
      <c r="M998" s="466"/>
      <c r="N998" s="466"/>
      <c r="O998" s="466"/>
      <c r="P998" s="466"/>
      <c r="Q998" s="466"/>
      <c r="R998" s="466"/>
      <c r="S998" s="466"/>
      <c r="T998" s="466"/>
      <c r="U998" s="467">
        <f t="shared" si="108"/>
        <v>0</v>
      </c>
      <c r="V998" s="466"/>
      <c r="W998" s="466"/>
      <c r="X998" s="466"/>
      <c r="Y998" s="466"/>
      <c r="Z998" s="466"/>
      <c r="AA998" s="466"/>
      <c r="AB998" s="466"/>
      <c r="AC998" s="466"/>
      <c r="AD998" s="466"/>
      <c r="AE998" s="466"/>
      <c r="AF998" s="466"/>
      <c r="AG998" s="5156">
        <v>83131601</v>
      </c>
      <c r="AH998" s="5156" t="s">
        <v>1068</v>
      </c>
      <c r="AI998" s="5157">
        <v>42767</v>
      </c>
      <c r="AJ998" s="5157">
        <v>43069</v>
      </c>
      <c r="AK998" s="2200" t="s">
        <v>296</v>
      </c>
      <c r="AL998" s="5156" t="s">
        <v>938</v>
      </c>
      <c r="AM998" s="2652">
        <f t="shared" si="126"/>
        <v>18500000</v>
      </c>
      <c r="AN998" s="2652" t="s">
        <v>939</v>
      </c>
      <c r="AO998" s="2018" t="s">
        <v>939</v>
      </c>
      <c r="AP998" s="2018" t="s">
        <v>939</v>
      </c>
      <c r="AQ998" s="2018" t="s">
        <v>940</v>
      </c>
      <c r="AR998" s="2018" t="s">
        <v>976</v>
      </c>
      <c r="AS998" s="1991"/>
      <c r="AT998" s="2020"/>
      <c r="AU998" s="2021"/>
      <c r="AV998" s="2021"/>
      <c r="AW998" s="2444"/>
      <c r="AX998" s="2444"/>
      <c r="AY998" s="2022"/>
      <c r="AZ998" s="5151" t="s">
        <v>1069</v>
      </c>
      <c r="BA998" s="1423" t="s">
        <v>296</v>
      </c>
      <c r="BB998" s="4026" t="s">
        <v>1070</v>
      </c>
      <c r="BC998" s="5152" t="s">
        <v>1071</v>
      </c>
      <c r="BD998" s="1419">
        <v>50</v>
      </c>
      <c r="BE998" s="5153">
        <v>42767</v>
      </c>
      <c r="BF998" s="5158">
        <v>18500000</v>
      </c>
      <c r="BG998" s="1419">
        <v>49</v>
      </c>
      <c r="BH998" s="5153">
        <v>42767</v>
      </c>
      <c r="BI998" s="5155">
        <f t="shared" si="127"/>
        <v>18500000</v>
      </c>
      <c r="BJ998" s="5153">
        <v>42767</v>
      </c>
      <c r="BK998" s="5153">
        <v>43069</v>
      </c>
      <c r="BL998" s="2024">
        <f t="shared" si="128"/>
        <v>0</v>
      </c>
      <c r="BM998" s="2169"/>
      <c r="BN998" s="2169"/>
      <c r="BO998" s="2169"/>
      <c r="BP998" s="2169"/>
      <c r="BQ998" s="2169"/>
      <c r="BR998" s="2106"/>
      <c r="BS998" s="2106"/>
      <c r="BT998" s="2106"/>
      <c r="BU998" s="2106"/>
      <c r="BV998" s="2106"/>
      <c r="BW998" s="2106"/>
      <c r="BX998" s="2106"/>
      <c r="BY998" s="2106"/>
      <c r="BZ998" s="2106"/>
      <c r="CA998" s="2106"/>
      <c r="CB998" s="2106"/>
      <c r="CC998" s="2106"/>
      <c r="CD998" s="1978" t="s">
        <v>911</v>
      </c>
    </row>
    <row r="999" spans="1:82" ht="25.5" customHeight="1" thickBot="1" x14ac:dyDescent="0.25">
      <c r="A999" s="573" t="s">
        <v>161</v>
      </c>
      <c r="B999" s="574" t="s">
        <v>946</v>
      </c>
      <c r="C999" s="547" t="s">
        <v>947</v>
      </c>
      <c r="D999" s="460">
        <v>119</v>
      </c>
      <c r="E999" s="611" t="s">
        <v>973</v>
      </c>
      <c r="F999" s="526" t="s">
        <v>974</v>
      </c>
      <c r="G999" s="612">
        <v>58</v>
      </c>
      <c r="H999" s="612" t="s">
        <v>1</v>
      </c>
      <c r="I999" s="612">
        <v>90</v>
      </c>
      <c r="J999" s="454">
        <v>90</v>
      </c>
      <c r="K999" s="538"/>
      <c r="L999" s="465"/>
      <c r="M999" s="466"/>
      <c r="N999" s="466"/>
      <c r="O999" s="466"/>
      <c r="P999" s="466"/>
      <c r="Q999" s="466"/>
      <c r="R999" s="466"/>
      <c r="S999" s="466"/>
      <c r="T999" s="466"/>
      <c r="U999" s="467">
        <f t="shared" si="108"/>
        <v>0</v>
      </c>
      <c r="V999" s="466"/>
      <c r="W999" s="466"/>
      <c r="X999" s="466"/>
      <c r="Y999" s="466"/>
      <c r="Z999" s="466"/>
      <c r="AA999" s="466"/>
      <c r="AB999" s="466"/>
      <c r="AC999" s="466"/>
      <c r="AD999" s="466"/>
      <c r="AE999" s="466"/>
      <c r="AF999" s="466"/>
      <c r="AG999" s="5156">
        <v>83131601</v>
      </c>
      <c r="AH999" s="5156" t="s">
        <v>1068</v>
      </c>
      <c r="AI999" s="5157">
        <v>42767</v>
      </c>
      <c r="AJ999" s="5157">
        <v>43069</v>
      </c>
      <c r="AK999" s="2200" t="s">
        <v>296</v>
      </c>
      <c r="AL999" s="5156" t="s">
        <v>938</v>
      </c>
      <c r="AM999" s="2652">
        <f t="shared" si="126"/>
        <v>10080000</v>
      </c>
      <c r="AN999" s="2652" t="s">
        <v>939</v>
      </c>
      <c r="AO999" s="2018" t="s">
        <v>939</v>
      </c>
      <c r="AP999" s="2018" t="s">
        <v>939</v>
      </c>
      <c r="AQ999" s="2018" t="s">
        <v>940</v>
      </c>
      <c r="AR999" s="2018" t="s">
        <v>976</v>
      </c>
      <c r="AS999" s="1991"/>
      <c r="AT999" s="2020"/>
      <c r="AU999" s="2021"/>
      <c r="AV999" s="2021"/>
      <c r="AW999" s="2444"/>
      <c r="AX999" s="2444"/>
      <c r="AY999" s="2022"/>
      <c r="AZ999" s="5151" t="s">
        <v>1072</v>
      </c>
      <c r="BA999" s="1423" t="s">
        <v>296</v>
      </c>
      <c r="BB999" s="4026" t="s">
        <v>1073</v>
      </c>
      <c r="BC999" s="5152" t="s">
        <v>1074</v>
      </c>
      <c r="BD999" s="1419">
        <v>51</v>
      </c>
      <c r="BE999" s="5153">
        <v>42767</v>
      </c>
      <c r="BF999" s="5158">
        <v>10080000</v>
      </c>
      <c r="BG999" s="1419">
        <v>50</v>
      </c>
      <c r="BH999" s="5153">
        <v>42767</v>
      </c>
      <c r="BI999" s="5155">
        <f t="shared" si="127"/>
        <v>10080000</v>
      </c>
      <c r="BJ999" s="5153">
        <v>42767</v>
      </c>
      <c r="BK999" s="5153">
        <v>43069</v>
      </c>
      <c r="BL999" s="2024">
        <f t="shared" si="128"/>
        <v>0</v>
      </c>
      <c r="BM999" s="2169"/>
      <c r="BN999" s="2169"/>
      <c r="BO999" s="2169"/>
      <c r="BP999" s="2169"/>
      <c r="BQ999" s="2169"/>
      <c r="BR999" s="2106"/>
      <c r="BS999" s="2106"/>
      <c r="BT999" s="2106"/>
      <c r="BU999" s="2106"/>
      <c r="BV999" s="2106"/>
      <c r="BW999" s="2106"/>
      <c r="BX999" s="2106"/>
      <c r="BY999" s="2106"/>
      <c r="BZ999" s="2106"/>
      <c r="CA999" s="2106"/>
      <c r="CB999" s="2106"/>
      <c r="CC999" s="2106"/>
      <c r="CD999" s="1978" t="s">
        <v>911</v>
      </c>
    </row>
    <row r="1000" spans="1:82" ht="25.5" customHeight="1" thickBot="1" x14ac:dyDescent="0.25">
      <c r="A1000" s="573" t="s">
        <v>161</v>
      </c>
      <c r="B1000" s="574" t="s">
        <v>946</v>
      </c>
      <c r="C1000" s="547" t="s">
        <v>947</v>
      </c>
      <c r="D1000" s="460">
        <v>119</v>
      </c>
      <c r="E1000" s="611" t="s">
        <v>973</v>
      </c>
      <c r="F1000" s="526" t="s">
        <v>974</v>
      </c>
      <c r="G1000" s="612">
        <v>58</v>
      </c>
      <c r="H1000" s="612" t="s">
        <v>1</v>
      </c>
      <c r="I1000" s="612">
        <v>90</v>
      </c>
      <c r="J1000" s="454">
        <v>90</v>
      </c>
      <c r="K1000" s="538"/>
      <c r="L1000" s="465"/>
      <c r="M1000" s="466"/>
      <c r="N1000" s="466"/>
      <c r="O1000" s="466"/>
      <c r="P1000" s="466"/>
      <c r="Q1000" s="466"/>
      <c r="R1000" s="466"/>
      <c r="S1000" s="466"/>
      <c r="T1000" s="466"/>
      <c r="U1000" s="467">
        <f t="shared" si="108"/>
        <v>0</v>
      </c>
      <c r="V1000" s="466"/>
      <c r="W1000" s="466"/>
      <c r="X1000" s="466"/>
      <c r="Y1000" s="466"/>
      <c r="Z1000" s="466"/>
      <c r="AA1000" s="466"/>
      <c r="AB1000" s="466"/>
      <c r="AC1000" s="466"/>
      <c r="AD1000" s="466"/>
      <c r="AE1000" s="466"/>
      <c r="AF1000" s="466"/>
      <c r="AG1000" s="5156">
        <v>83131601</v>
      </c>
      <c r="AH1000" s="5156" t="s">
        <v>950</v>
      </c>
      <c r="AI1000" s="5157">
        <v>42767</v>
      </c>
      <c r="AJ1000" s="5157">
        <v>43069</v>
      </c>
      <c r="AK1000" s="2200" t="s">
        <v>296</v>
      </c>
      <c r="AL1000" s="5156" t="s">
        <v>938</v>
      </c>
      <c r="AM1000" s="2652">
        <f t="shared" si="126"/>
        <v>15100000</v>
      </c>
      <c r="AN1000" s="2652" t="s">
        <v>939</v>
      </c>
      <c r="AO1000" s="2018" t="s">
        <v>939</v>
      </c>
      <c r="AP1000" s="2018" t="s">
        <v>939</v>
      </c>
      <c r="AQ1000" s="2018" t="s">
        <v>940</v>
      </c>
      <c r="AR1000" s="2018" t="s">
        <v>976</v>
      </c>
      <c r="AS1000" s="1991"/>
      <c r="AT1000" s="2020"/>
      <c r="AU1000" s="2021"/>
      <c r="AV1000" s="2021"/>
      <c r="AW1000" s="2444"/>
      <c r="AX1000" s="2444"/>
      <c r="AY1000" s="2022"/>
      <c r="AZ1000" s="5151" t="s">
        <v>1075</v>
      </c>
      <c r="BA1000" s="1423" t="s">
        <v>296</v>
      </c>
      <c r="BB1000" s="4026" t="s">
        <v>1076</v>
      </c>
      <c r="BC1000" s="5152" t="s">
        <v>1077</v>
      </c>
      <c r="BD1000" s="1419">
        <v>52</v>
      </c>
      <c r="BE1000" s="5153">
        <v>42767</v>
      </c>
      <c r="BF1000" s="5158">
        <v>15100000</v>
      </c>
      <c r="BG1000" s="1419">
        <v>51</v>
      </c>
      <c r="BH1000" s="5153">
        <v>42767</v>
      </c>
      <c r="BI1000" s="5155">
        <f t="shared" si="127"/>
        <v>15100000</v>
      </c>
      <c r="BJ1000" s="5153">
        <v>42767</v>
      </c>
      <c r="BK1000" s="5153">
        <v>43069</v>
      </c>
      <c r="BL1000" s="2024">
        <f t="shared" si="128"/>
        <v>0</v>
      </c>
      <c r="BM1000" s="2169"/>
      <c r="BN1000" s="2169"/>
      <c r="BO1000" s="2169"/>
      <c r="BP1000" s="2169"/>
      <c r="BQ1000" s="2169"/>
      <c r="BR1000" s="2106"/>
      <c r="BS1000" s="2106"/>
      <c r="BT1000" s="2106"/>
      <c r="BU1000" s="2106"/>
      <c r="BV1000" s="2106"/>
      <c r="BW1000" s="2106"/>
      <c r="BX1000" s="2106"/>
      <c r="BY1000" s="2106"/>
      <c r="BZ1000" s="2106"/>
      <c r="CA1000" s="2106"/>
      <c r="CB1000" s="2106"/>
      <c r="CC1000" s="2106"/>
      <c r="CD1000" s="1978" t="s">
        <v>911</v>
      </c>
    </row>
    <row r="1001" spans="1:82" ht="25.5" customHeight="1" thickBot="1" x14ac:dyDescent="0.25">
      <c r="A1001" s="573" t="s">
        <v>161</v>
      </c>
      <c r="B1001" s="574" t="s">
        <v>946</v>
      </c>
      <c r="C1001" s="547" t="s">
        <v>947</v>
      </c>
      <c r="D1001" s="460">
        <v>119</v>
      </c>
      <c r="E1001" s="611" t="s">
        <v>973</v>
      </c>
      <c r="F1001" s="526" t="s">
        <v>974</v>
      </c>
      <c r="G1001" s="612">
        <v>58</v>
      </c>
      <c r="H1001" s="612" t="s">
        <v>1</v>
      </c>
      <c r="I1001" s="612">
        <v>90</v>
      </c>
      <c r="J1001" s="454">
        <v>90</v>
      </c>
      <c r="K1001" s="538"/>
      <c r="L1001" s="465"/>
      <c r="M1001" s="466"/>
      <c r="N1001" s="466"/>
      <c r="O1001" s="466"/>
      <c r="P1001" s="466"/>
      <c r="Q1001" s="466"/>
      <c r="R1001" s="466"/>
      <c r="S1001" s="466"/>
      <c r="T1001" s="466"/>
      <c r="U1001" s="467">
        <f t="shared" si="108"/>
        <v>0</v>
      </c>
      <c r="V1001" s="466"/>
      <c r="W1001" s="466"/>
      <c r="X1001" s="466"/>
      <c r="Y1001" s="466"/>
      <c r="Z1001" s="466"/>
      <c r="AA1001" s="466"/>
      <c r="AB1001" s="466"/>
      <c r="AC1001" s="466"/>
      <c r="AD1001" s="466"/>
      <c r="AE1001" s="466"/>
      <c r="AF1001" s="466"/>
      <c r="AG1001" s="5156">
        <v>83131601</v>
      </c>
      <c r="AH1001" s="5156" t="s">
        <v>1078</v>
      </c>
      <c r="AI1001" s="5157">
        <v>42767</v>
      </c>
      <c r="AJ1001" s="5157">
        <v>43069</v>
      </c>
      <c r="AK1001" s="2200" t="s">
        <v>296</v>
      </c>
      <c r="AL1001" s="5156" t="s">
        <v>938</v>
      </c>
      <c r="AM1001" s="2652">
        <f t="shared" si="126"/>
        <v>6000000</v>
      </c>
      <c r="AN1001" s="2652" t="s">
        <v>939</v>
      </c>
      <c r="AO1001" s="2018" t="s">
        <v>939</v>
      </c>
      <c r="AP1001" s="2018" t="s">
        <v>939</v>
      </c>
      <c r="AQ1001" s="2018" t="s">
        <v>940</v>
      </c>
      <c r="AR1001" s="2018" t="s">
        <v>976</v>
      </c>
      <c r="AS1001" s="1991"/>
      <c r="AT1001" s="2020"/>
      <c r="AU1001" s="2021"/>
      <c r="AV1001" s="2021"/>
      <c r="AW1001" s="2444"/>
      <c r="AX1001" s="2444"/>
      <c r="AY1001" s="2022"/>
      <c r="AZ1001" s="5151" t="s">
        <v>1079</v>
      </c>
      <c r="BA1001" s="1423" t="s">
        <v>296</v>
      </c>
      <c r="BB1001" s="4026" t="s">
        <v>1080</v>
      </c>
      <c r="BC1001" s="5152" t="s">
        <v>1081</v>
      </c>
      <c r="BD1001" s="1419">
        <v>53</v>
      </c>
      <c r="BE1001" s="5153">
        <v>42767</v>
      </c>
      <c r="BF1001" s="5158">
        <v>6000000</v>
      </c>
      <c r="BG1001" s="1419">
        <v>54</v>
      </c>
      <c r="BH1001" s="5153">
        <v>42767</v>
      </c>
      <c r="BI1001" s="5155">
        <f t="shared" si="127"/>
        <v>6000000</v>
      </c>
      <c r="BJ1001" s="5153">
        <v>42767</v>
      </c>
      <c r="BK1001" s="5153">
        <v>43069</v>
      </c>
      <c r="BL1001" s="2024">
        <f t="shared" si="128"/>
        <v>0</v>
      </c>
      <c r="BM1001" s="2169"/>
      <c r="BN1001" s="2169"/>
      <c r="BO1001" s="2169"/>
      <c r="BP1001" s="2169"/>
      <c r="BQ1001" s="2169"/>
      <c r="BR1001" s="2106"/>
      <c r="BS1001" s="2106"/>
      <c r="BT1001" s="2106"/>
      <c r="BU1001" s="2106"/>
      <c r="BV1001" s="2106"/>
      <c r="BW1001" s="2106"/>
      <c r="BX1001" s="2106"/>
      <c r="BY1001" s="2106"/>
      <c r="BZ1001" s="2106"/>
      <c r="CA1001" s="2106"/>
      <c r="CB1001" s="2106"/>
      <c r="CC1001" s="2106"/>
      <c r="CD1001" s="1978" t="s">
        <v>911</v>
      </c>
    </row>
    <row r="1002" spans="1:82" ht="25.5" customHeight="1" thickBot="1" x14ac:dyDescent="0.25">
      <c r="A1002" s="573" t="s">
        <v>161</v>
      </c>
      <c r="B1002" s="574" t="s">
        <v>946</v>
      </c>
      <c r="C1002" s="547" t="s">
        <v>947</v>
      </c>
      <c r="D1002" s="460">
        <v>119</v>
      </c>
      <c r="E1002" s="611" t="s">
        <v>973</v>
      </c>
      <c r="F1002" s="526" t="s">
        <v>974</v>
      </c>
      <c r="G1002" s="612">
        <v>58</v>
      </c>
      <c r="H1002" s="612" t="s">
        <v>1</v>
      </c>
      <c r="I1002" s="612">
        <v>90</v>
      </c>
      <c r="J1002" s="454">
        <v>90</v>
      </c>
      <c r="K1002" s="538"/>
      <c r="L1002" s="465"/>
      <c r="M1002" s="466"/>
      <c r="N1002" s="466"/>
      <c r="O1002" s="466"/>
      <c r="P1002" s="466"/>
      <c r="Q1002" s="466"/>
      <c r="R1002" s="466"/>
      <c r="S1002" s="466"/>
      <c r="T1002" s="466"/>
      <c r="U1002" s="467">
        <f t="shared" si="108"/>
        <v>0</v>
      </c>
      <c r="V1002" s="466"/>
      <c r="W1002" s="466"/>
      <c r="X1002" s="466"/>
      <c r="Y1002" s="466"/>
      <c r="Z1002" s="466"/>
      <c r="AA1002" s="466"/>
      <c r="AB1002" s="466"/>
      <c r="AC1002" s="466"/>
      <c r="AD1002" s="466"/>
      <c r="AE1002" s="466"/>
      <c r="AF1002" s="466"/>
      <c r="AG1002" s="5156">
        <v>83131601</v>
      </c>
      <c r="AH1002" s="5156" t="s">
        <v>1082</v>
      </c>
      <c r="AI1002" s="5157">
        <v>42767</v>
      </c>
      <c r="AJ1002" s="5157">
        <v>43069</v>
      </c>
      <c r="AK1002" s="2200" t="s">
        <v>296</v>
      </c>
      <c r="AL1002" s="5156" t="s">
        <v>938</v>
      </c>
      <c r="AM1002" s="2652">
        <f t="shared" si="126"/>
        <v>15100000</v>
      </c>
      <c r="AN1002" s="2652" t="s">
        <v>939</v>
      </c>
      <c r="AO1002" s="2018" t="s">
        <v>939</v>
      </c>
      <c r="AP1002" s="2018" t="s">
        <v>939</v>
      </c>
      <c r="AQ1002" s="2018" t="s">
        <v>940</v>
      </c>
      <c r="AR1002" s="2018" t="s">
        <v>976</v>
      </c>
      <c r="AS1002" s="1991"/>
      <c r="AT1002" s="2020"/>
      <c r="AU1002" s="2021"/>
      <c r="AV1002" s="2021"/>
      <c r="AW1002" s="2444"/>
      <c r="AX1002" s="2444"/>
      <c r="AY1002" s="2022"/>
      <c r="AZ1002" s="5151" t="s">
        <v>1083</v>
      </c>
      <c r="BA1002" s="1423" t="s">
        <v>296</v>
      </c>
      <c r="BB1002" s="4026" t="s">
        <v>1084</v>
      </c>
      <c r="BC1002" s="5152" t="s">
        <v>1085</v>
      </c>
      <c r="BD1002" s="1419">
        <v>53</v>
      </c>
      <c r="BE1002" s="5153">
        <v>42767</v>
      </c>
      <c r="BF1002" s="5158">
        <v>15100000</v>
      </c>
      <c r="BG1002" s="1419">
        <v>52</v>
      </c>
      <c r="BH1002" s="5153">
        <v>42767</v>
      </c>
      <c r="BI1002" s="5155">
        <f t="shared" si="127"/>
        <v>15100000</v>
      </c>
      <c r="BJ1002" s="5153">
        <v>42767</v>
      </c>
      <c r="BK1002" s="5153">
        <v>43069</v>
      </c>
      <c r="BL1002" s="2024">
        <f t="shared" si="128"/>
        <v>0</v>
      </c>
      <c r="BM1002" s="2169"/>
      <c r="BN1002" s="2169"/>
      <c r="BO1002" s="2169"/>
      <c r="BP1002" s="2169"/>
      <c r="BQ1002" s="2169"/>
      <c r="BR1002" s="2106"/>
      <c r="BS1002" s="2106"/>
      <c r="BT1002" s="2106"/>
      <c r="BU1002" s="2106"/>
      <c r="BV1002" s="2106"/>
      <c r="BW1002" s="2106"/>
      <c r="BX1002" s="2106"/>
      <c r="BY1002" s="2106"/>
      <c r="BZ1002" s="2106"/>
      <c r="CA1002" s="2106"/>
      <c r="CB1002" s="2106"/>
      <c r="CC1002" s="2106"/>
      <c r="CD1002" s="1978" t="s">
        <v>911</v>
      </c>
    </row>
    <row r="1003" spans="1:82" ht="25.5" customHeight="1" thickBot="1" x14ac:dyDescent="0.25">
      <c r="A1003" s="573" t="s">
        <v>161</v>
      </c>
      <c r="B1003" s="574" t="s">
        <v>946</v>
      </c>
      <c r="C1003" s="547" t="s">
        <v>947</v>
      </c>
      <c r="D1003" s="460">
        <v>119</v>
      </c>
      <c r="E1003" s="611" t="s">
        <v>973</v>
      </c>
      <c r="F1003" s="526" t="s">
        <v>974</v>
      </c>
      <c r="G1003" s="612">
        <v>58</v>
      </c>
      <c r="H1003" s="612" t="s">
        <v>1</v>
      </c>
      <c r="I1003" s="612">
        <v>90</v>
      </c>
      <c r="J1003" s="454">
        <v>90</v>
      </c>
      <c r="K1003" s="538"/>
      <c r="L1003" s="465"/>
      <c r="M1003" s="466"/>
      <c r="N1003" s="466"/>
      <c r="O1003" s="466"/>
      <c r="P1003" s="466"/>
      <c r="Q1003" s="466"/>
      <c r="R1003" s="466"/>
      <c r="S1003" s="466"/>
      <c r="T1003" s="466"/>
      <c r="U1003" s="467">
        <f t="shared" si="108"/>
        <v>0</v>
      </c>
      <c r="V1003" s="466"/>
      <c r="W1003" s="466"/>
      <c r="X1003" s="466"/>
      <c r="Y1003" s="466"/>
      <c r="Z1003" s="466"/>
      <c r="AA1003" s="466"/>
      <c r="AB1003" s="466"/>
      <c r="AC1003" s="466"/>
      <c r="AD1003" s="466"/>
      <c r="AE1003" s="466"/>
      <c r="AF1003" s="466"/>
      <c r="AG1003" s="5156">
        <v>83131601</v>
      </c>
      <c r="AH1003" s="5156" t="s">
        <v>1086</v>
      </c>
      <c r="AI1003" s="5157">
        <v>42767</v>
      </c>
      <c r="AJ1003" s="5157">
        <v>43069</v>
      </c>
      <c r="AK1003" s="2200" t="s">
        <v>296</v>
      </c>
      <c r="AL1003" s="5156" t="s">
        <v>938</v>
      </c>
      <c r="AM1003" s="2652">
        <f t="shared" si="126"/>
        <v>10080000</v>
      </c>
      <c r="AN1003" s="2652" t="s">
        <v>939</v>
      </c>
      <c r="AO1003" s="2018" t="s">
        <v>939</v>
      </c>
      <c r="AP1003" s="2018" t="s">
        <v>939</v>
      </c>
      <c r="AQ1003" s="2018" t="s">
        <v>940</v>
      </c>
      <c r="AR1003" s="2018" t="s">
        <v>976</v>
      </c>
      <c r="AS1003" s="1991"/>
      <c r="AT1003" s="2020"/>
      <c r="AU1003" s="2021"/>
      <c r="AV1003" s="2021"/>
      <c r="AW1003" s="2444"/>
      <c r="AX1003" s="2444"/>
      <c r="AY1003" s="2022"/>
      <c r="AZ1003" s="5151" t="s">
        <v>1087</v>
      </c>
      <c r="BA1003" s="1423" t="s">
        <v>296</v>
      </c>
      <c r="BB1003" s="4026" t="s">
        <v>1088</v>
      </c>
      <c r="BC1003" s="5152" t="s">
        <v>1089</v>
      </c>
      <c r="BD1003" s="1419">
        <v>54</v>
      </c>
      <c r="BE1003" s="5153">
        <v>42767</v>
      </c>
      <c r="BF1003" s="5158">
        <v>10080000</v>
      </c>
      <c r="BG1003" s="1419">
        <v>53</v>
      </c>
      <c r="BH1003" s="5153">
        <v>42767</v>
      </c>
      <c r="BI1003" s="5155">
        <f t="shared" si="127"/>
        <v>10080000</v>
      </c>
      <c r="BJ1003" s="5153">
        <v>42767</v>
      </c>
      <c r="BK1003" s="5153">
        <v>43069</v>
      </c>
      <c r="BL1003" s="2024">
        <f t="shared" si="128"/>
        <v>0</v>
      </c>
      <c r="BM1003" s="2169"/>
      <c r="BN1003" s="2169"/>
      <c r="BO1003" s="2169"/>
      <c r="BP1003" s="2169"/>
      <c r="BQ1003" s="2169"/>
      <c r="BR1003" s="2106"/>
      <c r="BS1003" s="2106"/>
      <c r="BT1003" s="2106"/>
      <c r="BU1003" s="2106"/>
      <c r="BV1003" s="2106"/>
      <c r="BW1003" s="2106"/>
      <c r="BX1003" s="2106"/>
      <c r="BY1003" s="2106"/>
      <c r="BZ1003" s="2106"/>
      <c r="CA1003" s="2106"/>
      <c r="CB1003" s="2106"/>
      <c r="CC1003" s="2106"/>
      <c r="CD1003" s="1978" t="s">
        <v>911</v>
      </c>
    </row>
    <row r="1004" spans="1:82" ht="25.5" customHeight="1" thickBot="1" x14ac:dyDescent="0.25">
      <c r="A1004" s="573" t="s">
        <v>161</v>
      </c>
      <c r="B1004" s="574" t="s">
        <v>946</v>
      </c>
      <c r="C1004" s="547" t="s">
        <v>947</v>
      </c>
      <c r="D1004" s="460">
        <v>119</v>
      </c>
      <c r="E1004" s="611" t="s">
        <v>973</v>
      </c>
      <c r="F1004" s="526" t="s">
        <v>974</v>
      </c>
      <c r="G1004" s="612">
        <v>58</v>
      </c>
      <c r="H1004" s="612" t="s">
        <v>1</v>
      </c>
      <c r="I1004" s="612">
        <v>90</v>
      </c>
      <c r="J1004" s="454">
        <v>90</v>
      </c>
      <c r="K1004" s="538"/>
      <c r="L1004" s="465"/>
      <c r="M1004" s="466"/>
      <c r="N1004" s="466"/>
      <c r="O1004" s="466"/>
      <c r="P1004" s="466"/>
      <c r="Q1004" s="466"/>
      <c r="R1004" s="466"/>
      <c r="S1004" s="466"/>
      <c r="T1004" s="466"/>
      <c r="U1004" s="467">
        <f t="shared" si="108"/>
        <v>0</v>
      </c>
      <c r="V1004" s="466"/>
      <c r="W1004" s="466"/>
      <c r="X1004" s="466"/>
      <c r="Y1004" s="466"/>
      <c r="Z1004" s="466"/>
      <c r="AA1004" s="466"/>
      <c r="AB1004" s="466"/>
      <c r="AC1004" s="466"/>
      <c r="AD1004" s="466"/>
      <c r="AE1004" s="466"/>
      <c r="AF1004" s="466"/>
      <c r="AG1004" s="5156">
        <v>83131601</v>
      </c>
      <c r="AH1004" s="5156" t="s">
        <v>1090</v>
      </c>
      <c r="AI1004" s="5157">
        <v>42767</v>
      </c>
      <c r="AJ1004" s="5157">
        <v>43069</v>
      </c>
      <c r="AK1004" s="2200" t="s">
        <v>296</v>
      </c>
      <c r="AL1004" s="5156" t="s">
        <v>938</v>
      </c>
      <c r="AM1004" s="2652">
        <f t="shared" si="126"/>
        <v>21525000</v>
      </c>
      <c r="AN1004" s="2652" t="s">
        <v>939</v>
      </c>
      <c r="AO1004" s="2018" t="s">
        <v>939</v>
      </c>
      <c r="AP1004" s="2018" t="s">
        <v>939</v>
      </c>
      <c r="AQ1004" s="2018" t="s">
        <v>940</v>
      </c>
      <c r="AR1004" s="2018" t="s">
        <v>976</v>
      </c>
      <c r="AS1004" s="1991"/>
      <c r="AT1004" s="2020"/>
      <c r="AU1004" s="2021"/>
      <c r="AV1004" s="2021"/>
      <c r="AW1004" s="2444"/>
      <c r="AX1004" s="2444"/>
      <c r="AY1004" s="2022"/>
      <c r="AZ1004" s="5151" t="s">
        <v>1091</v>
      </c>
      <c r="BA1004" s="1423" t="s">
        <v>296</v>
      </c>
      <c r="BB1004" s="4026" t="s">
        <v>1092</v>
      </c>
      <c r="BC1004" s="5152" t="s">
        <v>1093</v>
      </c>
      <c r="BD1004" s="1419">
        <v>56</v>
      </c>
      <c r="BE1004" s="5153">
        <v>42767</v>
      </c>
      <c r="BF1004" s="5158">
        <v>21525000</v>
      </c>
      <c r="BG1004" s="1419">
        <v>55</v>
      </c>
      <c r="BH1004" s="5153">
        <v>42767</v>
      </c>
      <c r="BI1004" s="5155">
        <f t="shared" si="127"/>
        <v>21525000</v>
      </c>
      <c r="BJ1004" s="5153">
        <v>42767</v>
      </c>
      <c r="BK1004" s="5153">
        <v>43084</v>
      </c>
      <c r="BL1004" s="2024">
        <f t="shared" si="128"/>
        <v>0</v>
      </c>
      <c r="BM1004" s="2169"/>
      <c r="BN1004" s="2169"/>
      <c r="BO1004" s="2169"/>
      <c r="BP1004" s="2169"/>
      <c r="BQ1004" s="2169"/>
      <c r="BR1004" s="2106"/>
      <c r="BS1004" s="2106"/>
      <c r="BT1004" s="2106"/>
      <c r="BU1004" s="2106"/>
      <c r="BV1004" s="2106"/>
      <c r="BW1004" s="2106"/>
      <c r="BX1004" s="2106"/>
      <c r="BY1004" s="2106"/>
      <c r="BZ1004" s="2106"/>
      <c r="CA1004" s="2106"/>
      <c r="CB1004" s="2106"/>
      <c r="CC1004" s="2106"/>
      <c r="CD1004" s="1978" t="s">
        <v>911</v>
      </c>
    </row>
    <row r="1005" spans="1:82" ht="25.5" customHeight="1" thickBot="1" x14ac:dyDescent="0.25">
      <c r="A1005" s="573" t="s">
        <v>161</v>
      </c>
      <c r="B1005" s="574" t="s">
        <v>946</v>
      </c>
      <c r="C1005" s="547" t="s">
        <v>947</v>
      </c>
      <c r="D1005" s="460">
        <v>119</v>
      </c>
      <c r="E1005" s="611" t="s">
        <v>973</v>
      </c>
      <c r="F1005" s="526" t="s">
        <v>974</v>
      </c>
      <c r="G1005" s="612">
        <v>58</v>
      </c>
      <c r="H1005" s="612" t="s">
        <v>1</v>
      </c>
      <c r="I1005" s="612">
        <v>90</v>
      </c>
      <c r="J1005" s="454">
        <v>90</v>
      </c>
      <c r="K1005" s="538"/>
      <c r="L1005" s="465"/>
      <c r="M1005" s="466"/>
      <c r="N1005" s="466"/>
      <c r="O1005" s="466"/>
      <c r="P1005" s="466"/>
      <c r="Q1005" s="466"/>
      <c r="R1005" s="466"/>
      <c r="S1005" s="466"/>
      <c r="T1005" s="466"/>
      <c r="U1005" s="467">
        <f t="shared" si="108"/>
        <v>0</v>
      </c>
      <c r="V1005" s="466"/>
      <c r="W1005" s="466"/>
      <c r="X1005" s="466"/>
      <c r="Y1005" s="466"/>
      <c r="Z1005" s="466"/>
      <c r="AA1005" s="466"/>
      <c r="AB1005" s="466"/>
      <c r="AC1005" s="466"/>
      <c r="AD1005" s="466"/>
      <c r="AE1005" s="466"/>
      <c r="AF1005" s="466"/>
      <c r="AG1005" s="5156">
        <v>83131601</v>
      </c>
      <c r="AH1005" s="5156" t="s">
        <v>1094</v>
      </c>
      <c r="AI1005" s="5157">
        <v>42767</v>
      </c>
      <c r="AJ1005" s="5157">
        <v>43069</v>
      </c>
      <c r="AK1005" s="2200" t="s">
        <v>296</v>
      </c>
      <c r="AL1005" s="5156" t="s">
        <v>938</v>
      </c>
      <c r="AM1005" s="2652">
        <f t="shared" si="126"/>
        <v>10080000</v>
      </c>
      <c r="AN1005" s="2652" t="s">
        <v>939</v>
      </c>
      <c r="AO1005" s="2018" t="s">
        <v>939</v>
      </c>
      <c r="AP1005" s="2018" t="s">
        <v>939</v>
      </c>
      <c r="AQ1005" s="2018" t="s">
        <v>940</v>
      </c>
      <c r="AR1005" s="2018" t="s">
        <v>976</v>
      </c>
      <c r="AS1005" s="1991"/>
      <c r="AT1005" s="2020"/>
      <c r="AU1005" s="2021"/>
      <c r="AV1005" s="2021"/>
      <c r="AW1005" s="2444"/>
      <c r="AX1005" s="2444"/>
      <c r="AY1005" s="2022"/>
      <c r="AZ1005" s="5151" t="s">
        <v>1095</v>
      </c>
      <c r="BA1005" s="1423" t="s">
        <v>296</v>
      </c>
      <c r="BB1005" s="5160" t="s">
        <v>1096</v>
      </c>
      <c r="BC1005" s="5152" t="s">
        <v>1097</v>
      </c>
      <c r="BD1005" s="1419">
        <v>57</v>
      </c>
      <c r="BE1005" s="5153">
        <v>42767</v>
      </c>
      <c r="BF1005" s="5158">
        <v>10080000</v>
      </c>
      <c r="BG1005" s="1419">
        <v>56</v>
      </c>
      <c r="BH1005" s="5153">
        <v>42767</v>
      </c>
      <c r="BI1005" s="5155">
        <f t="shared" si="127"/>
        <v>10080000</v>
      </c>
      <c r="BJ1005" s="5153">
        <v>42767</v>
      </c>
      <c r="BK1005" s="5153">
        <v>43069</v>
      </c>
      <c r="BL1005" s="2024">
        <f t="shared" si="128"/>
        <v>0</v>
      </c>
      <c r="BM1005" s="2169"/>
      <c r="BN1005" s="2169"/>
      <c r="BO1005" s="2169"/>
      <c r="BP1005" s="2169"/>
      <c r="BQ1005" s="2169"/>
      <c r="BR1005" s="2106"/>
      <c r="BS1005" s="2106"/>
      <c r="BT1005" s="2106"/>
      <c r="BU1005" s="2106"/>
      <c r="BV1005" s="2106"/>
      <c r="BW1005" s="2106"/>
      <c r="BX1005" s="2106"/>
      <c r="BY1005" s="2106"/>
      <c r="BZ1005" s="2106"/>
      <c r="CA1005" s="2106"/>
      <c r="CB1005" s="2106"/>
      <c r="CC1005" s="2106"/>
      <c r="CD1005" s="1978" t="s">
        <v>911</v>
      </c>
    </row>
    <row r="1006" spans="1:82" ht="25.5" customHeight="1" thickBot="1" x14ac:dyDescent="0.25">
      <c r="A1006" s="573" t="s">
        <v>161</v>
      </c>
      <c r="B1006" s="574" t="s">
        <v>946</v>
      </c>
      <c r="C1006" s="547" t="s">
        <v>947</v>
      </c>
      <c r="D1006" s="460">
        <v>119</v>
      </c>
      <c r="E1006" s="611" t="s">
        <v>973</v>
      </c>
      <c r="F1006" s="526" t="s">
        <v>974</v>
      </c>
      <c r="G1006" s="612">
        <v>58</v>
      </c>
      <c r="H1006" s="612" t="s">
        <v>1</v>
      </c>
      <c r="I1006" s="612">
        <v>90</v>
      </c>
      <c r="J1006" s="454">
        <v>90</v>
      </c>
      <c r="K1006" s="538"/>
      <c r="L1006" s="465"/>
      <c r="M1006" s="466"/>
      <c r="N1006" s="466"/>
      <c r="O1006" s="466"/>
      <c r="P1006" s="466"/>
      <c r="Q1006" s="466"/>
      <c r="R1006" s="466"/>
      <c r="S1006" s="466"/>
      <c r="T1006" s="466"/>
      <c r="U1006" s="467">
        <f t="shared" ref="U1006:U1069" si="129">SUBTOTAL(9,V1006:AC1006)</f>
        <v>0</v>
      </c>
      <c r="V1006" s="466"/>
      <c r="W1006" s="466"/>
      <c r="X1006" s="466"/>
      <c r="Y1006" s="466"/>
      <c r="Z1006" s="466"/>
      <c r="AA1006" s="466"/>
      <c r="AB1006" s="466"/>
      <c r="AC1006" s="466"/>
      <c r="AD1006" s="466"/>
      <c r="AE1006" s="466"/>
      <c r="AF1006" s="466"/>
      <c r="AG1006" s="5156">
        <v>83131601</v>
      </c>
      <c r="AH1006" s="5156" t="s">
        <v>1098</v>
      </c>
      <c r="AI1006" s="5157">
        <v>42767</v>
      </c>
      <c r="AJ1006" s="5157">
        <v>43069</v>
      </c>
      <c r="AK1006" s="2200" t="s">
        <v>296</v>
      </c>
      <c r="AL1006" s="5156" t="s">
        <v>938</v>
      </c>
      <c r="AM1006" s="2652">
        <f t="shared" si="126"/>
        <v>15100000</v>
      </c>
      <c r="AN1006" s="2652" t="s">
        <v>939</v>
      </c>
      <c r="AO1006" s="2018" t="s">
        <v>939</v>
      </c>
      <c r="AP1006" s="2018" t="s">
        <v>939</v>
      </c>
      <c r="AQ1006" s="2018" t="s">
        <v>940</v>
      </c>
      <c r="AR1006" s="2018" t="s">
        <v>976</v>
      </c>
      <c r="AS1006" s="1991"/>
      <c r="AT1006" s="2020"/>
      <c r="AU1006" s="2021"/>
      <c r="AV1006" s="2021"/>
      <c r="AW1006" s="2444"/>
      <c r="AX1006" s="2444"/>
      <c r="AY1006" s="2022"/>
      <c r="AZ1006" s="5151" t="s">
        <v>1099</v>
      </c>
      <c r="BA1006" s="1423" t="s">
        <v>296</v>
      </c>
      <c r="BB1006" s="4026" t="s">
        <v>1100</v>
      </c>
      <c r="BC1006" s="5152" t="s">
        <v>1101</v>
      </c>
      <c r="BD1006" s="1419">
        <v>58</v>
      </c>
      <c r="BE1006" s="5153">
        <v>42767</v>
      </c>
      <c r="BF1006" s="5158">
        <v>15100000</v>
      </c>
      <c r="BG1006" s="1419">
        <v>57</v>
      </c>
      <c r="BH1006" s="5153">
        <v>42767</v>
      </c>
      <c r="BI1006" s="5155">
        <f t="shared" si="127"/>
        <v>15100000</v>
      </c>
      <c r="BJ1006" s="5153">
        <v>42767</v>
      </c>
      <c r="BK1006" s="5153">
        <v>43069</v>
      </c>
      <c r="BL1006" s="2024">
        <f t="shared" si="128"/>
        <v>0</v>
      </c>
      <c r="BM1006" s="2169"/>
      <c r="BN1006" s="2169"/>
      <c r="BO1006" s="2169"/>
      <c r="BP1006" s="2169"/>
      <c r="BQ1006" s="2169"/>
      <c r="BR1006" s="2106"/>
      <c r="BS1006" s="2106"/>
      <c r="BT1006" s="2106"/>
      <c r="BU1006" s="2106"/>
      <c r="BV1006" s="2106"/>
      <c r="BW1006" s="2106"/>
      <c r="BX1006" s="2106"/>
      <c r="BY1006" s="2106"/>
      <c r="BZ1006" s="2106"/>
      <c r="CA1006" s="2106"/>
      <c r="CB1006" s="2106"/>
      <c r="CC1006" s="2106"/>
      <c r="CD1006" s="1978" t="s">
        <v>911</v>
      </c>
    </row>
    <row r="1007" spans="1:82" ht="25.5" customHeight="1" thickBot="1" x14ac:dyDescent="0.25">
      <c r="A1007" s="573" t="s">
        <v>161</v>
      </c>
      <c r="B1007" s="574" t="s">
        <v>946</v>
      </c>
      <c r="C1007" s="547" t="s">
        <v>947</v>
      </c>
      <c r="D1007" s="460">
        <v>119</v>
      </c>
      <c r="E1007" s="611" t="s">
        <v>973</v>
      </c>
      <c r="F1007" s="526" t="s">
        <v>974</v>
      </c>
      <c r="G1007" s="612">
        <v>58</v>
      </c>
      <c r="H1007" s="612" t="s">
        <v>1</v>
      </c>
      <c r="I1007" s="612">
        <v>90</v>
      </c>
      <c r="J1007" s="454">
        <v>90</v>
      </c>
      <c r="K1007" s="538"/>
      <c r="L1007" s="465"/>
      <c r="M1007" s="466"/>
      <c r="N1007" s="466"/>
      <c r="O1007" s="466"/>
      <c r="P1007" s="466"/>
      <c r="Q1007" s="466"/>
      <c r="R1007" s="466"/>
      <c r="S1007" s="466"/>
      <c r="T1007" s="466"/>
      <c r="U1007" s="467">
        <f t="shared" si="129"/>
        <v>0</v>
      </c>
      <c r="V1007" s="466"/>
      <c r="W1007" s="466"/>
      <c r="X1007" s="466"/>
      <c r="Y1007" s="466"/>
      <c r="Z1007" s="466"/>
      <c r="AA1007" s="466"/>
      <c r="AB1007" s="466"/>
      <c r="AC1007" s="466"/>
      <c r="AD1007" s="466"/>
      <c r="AE1007" s="466"/>
      <c r="AF1007" s="466"/>
      <c r="AG1007" s="5156">
        <v>83131601</v>
      </c>
      <c r="AH1007" s="5156" t="s">
        <v>1102</v>
      </c>
      <c r="AI1007" s="5157">
        <v>42767</v>
      </c>
      <c r="AJ1007" s="5157">
        <v>43069</v>
      </c>
      <c r="AK1007" s="2200" t="s">
        <v>296</v>
      </c>
      <c r="AL1007" s="5156" t="s">
        <v>938</v>
      </c>
      <c r="AM1007" s="2652">
        <f t="shared" si="126"/>
        <v>10080000</v>
      </c>
      <c r="AN1007" s="2652" t="s">
        <v>939</v>
      </c>
      <c r="AO1007" s="2018" t="s">
        <v>939</v>
      </c>
      <c r="AP1007" s="2018" t="s">
        <v>939</v>
      </c>
      <c r="AQ1007" s="2018" t="s">
        <v>940</v>
      </c>
      <c r="AR1007" s="2018" t="s">
        <v>976</v>
      </c>
      <c r="AS1007" s="1991"/>
      <c r="AT1007" s="2020"/>
      <c r="AU1007" s="2021"/>
      <c r="AV1007" s="2021"/>
      <c r="AW1007" s="2444"/>
      <c r="AX1007" s="2444"/>
      <c r="AY1007" s="2022"/>
      <c r="AZ1007" s="5151" t="s">
        <v>1103</v>
      </c>
      <c r="BA1007" s="1423" t="s">
        <v>296</v>
      </c>
      <c r="BB1007" s="4026" t="s">
        <v>1104</v>
      </c>
      <c r="BC1007" s="5152" t="s">
        <v>1105</v>
      </c>
      <c r="BD1007" s="1419">
        <v>59</v>
      </c>
      <c r="BE1007" s="5153">
        <v>42767</v>
      </c>
      <c r="BF1007" s="5158">
        <v>10080000</v>
      </c>
      <c r="BG1007" s="1419">
        <v>58</v>
      </c>
      <c r="BH1007" s="5153">
        <v>42767</v>
      </c>
      <c r="BI1007" s="5155">
        <f t="shared" si="127"/>
        <v>10080000</v>
      </c>
      <c r="BJ1007" s="5153">
        <v>42767</v>
      </c>
      <c r="BK1007" s="5153">
        <v>43069</v>
      </c>
      <c r="BL1007" s="2024">
        <f t="shared" si="128"/>
        <v>0</v>
      </c>
      <c r="BM1007" s="2169"/>
      <c r="BN1007" s="2169"/>
      <c r="BO1007" s="2169"/>
      <c r="BP1007" s="2169"/>
      <c r="BQ1007" s="2169"/>
      <c r="BR1007" s="2106"/>
      <c r="BS1007" s="2106"/>
      <c r="BT1007" s="2106"/>
      <c r="BU1007" s="2106"/>
      <c r="BV1007" s="2106"/>
      <c r="BW1007" s="2106"/>
      <c r="BX1007" s="2106"/>
      <c r="BY1007" s="2106"/>
      <c r="BZ1007" s="2106"/>
      <c r="CA1007" s="2106"/>
      <c r="CB1007" s="2106"/>
      <c r="CC1007" s="2106"/>
      <c r="CD1007" s="1978" t="s">
        <v>911</v>
      </c>
    </row>
    <row r="1008" spans="1:82" ht="25.5" customHeight="1" thickBot="1" x14ac:dyDescent="0.25">
      <c r="A1008" s="573" t="s">
        <v>161</v>
      </c>
      <c r="B1008" s="574" t="s">
        <v>946</v>
      </c>
      <c r="C1008" s="547" t="s">
        <v>947</v>
      </c>
      <c r="D1008" s="460">
        <v>119</v>
      </c>
      <c r="E1008" s="611" t="s">
        <v>973</v>
      </c>
      <c r="F1008" s="526" t="s">
        <v>974</v>
      </c>
      <c r="G1008" s="612">
        <v>58</v>
      </c>
      <c r="H1008" s="612" t="s">
        <v>1</v>
      </c>
      <c r="I1008" s="612">
        <v>90</v>
      </c>
      <c r="J1008" s="454">
        <v>90</v>
      </c>
      <c r="K1008" s="538"/>
      <c r="L1008" s="465"/>
      <c r="M1008" s="466"/>
      <c r="N1008" s="466"/>
      <c r="O1008" s="466"/>
      <c r="P1008" s="466"/>
      <c r="Q1008" s="466"/>
      <c r="R1008" s="466"/>
      <c r="S1008" s="466"/>
      <c r="T1008" s="466"/>
      <c r="U1008" s="467">
        <f t="shared" si="129"/>
        <v>0</v>
      </c>
      <c r="V1008" s="466"/>
      <c r="W1008" s="466"/>
      <c r="X1008" s="466"/>
      <c r="Y1008" s="466"/>
      <c r="Z1008" s="466"/>
      <c r="AA1008" s="466"/>
      <c r="AB1008" s="466"/>
      <c r="AC1008" s="466"/>
      <c r="AD1008" s="466"/>
      <c r="AE1008" s="466"/>
      <c r="AF1008" s="466"/>
      <c r="AG1008" s="5156">
        <v>83131601</v>
      </c>
      <c r="AH1008" s="5156" t="s">
        <v>1106</v>
      </c>
      <c r="AI1008" s="5157">
        <v>42767</v>
      </c>
      <c r="AJ1008" s="5157">
        <v>43069</v>
      </c>
      <c r="AK1008" s="2200" t="s">
        <v>296</v>
      </c>
      <c r="AL1008" s="5156" t="s">
        <v>938</v>
      </c>
      <c r="AM1008" s="2652">
        <f t="shared" si="126"/>
        <v>10819200</v>
      </c>
      <c r="AN1008" s="2652" t="s">
        <v>939</v>
      </c>
      <c r="AO1008" s="2018" t="s">
        <v>939</v>
      </c>
      <c r="AP1008" s="2018" t="s">
        <v>939</v>
      </c>
      <c r="AQ1008" s="2018" t="s">
        <v>940</v>
      </c>
      <c r="AR1008" s="2018" t="s">
        <v>976</v>
      </c>
      <c r="AS1008" s="1991"/>
      <c r="AT1008" s="2020"/>
      <c r="AU1008" s="2021"/>
      <c r="AV1008" s="2021"/>
      <c r="AW1008" s="2444"/>
      <c r="AX1008" s="2444"/>
      <c r="AY1008" s="2022"/>
      <c r="AZ1008" s="5151" t="s">
        <v>1107</v>
      </c>
      <c r="BA1008" s="1423" t="s">
        <v>296</v>
      </c>
      <c r="BB1008" s="4026" t="s">
        <v>1108</v>
      </c>
      <c r="BC1008" s="5152" t="s">
        <v>1109</v>
      </c>
      <c r="BD1008" s="1419">
        <v>60</v>
      </c>
      <c r="BE1008" s="5153">
        <v>42767</v>
      </c>
      <c r="BF1008" s="5158">
        <v>10819200</v>
      </c>
      <c r="BG1008" s="1419">
        <v>59</v>
      </c>
      <c r="BH1008" s="5153">
        <v>42767</v>
      </c>
      <c r="BI1008" s="5155">
        <f t="shared" si="127"/>
        <v>10819200</v>
      </c>
      <c r="BJ1008" s="5153">
        <v>42767</v>
      </c>
      <c r="BK1008" s="5153">
        <v>43091</v>
      </c>
      <c r="BL1008" s="2024">
        <f t="shared" si="128"/>
        <v>0</v>
      </c>
      <c r="BM1008" s="2169"/>
      <c r="BN1008" s="2169"/>
      <c r="BO1008" s="2169"/>
      <c r="BP1008" s="2169"/>
      <c r="BQ1008" s="2169"/>
      <c r="BR1008" s="2106"/>
      <c r="BS1008" s="2106"/>
      <c r="BT1008" s="2106"/>
      <c r="BU1008" s="2106"/>
      <c r="BV1008" s="2106"/>
      <c r="BW1008" s="2106"/>
      <c r="BX1008" s="2106"/>
      <c r="BY1008" s="2106"/>
      <c r="BZ1008" s="2106"/>
      <c r="CA1008" s="2106"/>
      <c r="CB1008" s="2106"/>
      <c r="CC1008" s="2106"/>
      <c r="CD1008" s="1978" t="s">
        <v>911</v>
      </c>
    </row>
    <row r="1009" spans="1:82" ht="25.5" customHeight="1" thickBot="1" x14ac:dyDescent="0.25">
      <c r="A1009" s="573" t="s">
        <v>161</v>
      </c>
      <c r="B1009" s="574" t="s">
        <v>946</v>
      </c>
      <c r="C1009" s="547" t="s">
        <v>947</v>
      </c>
      <c r="D1009" s="460">
        <v>119</v>
      </c>
      <c r="E1009" s="611" t="s">
        <v>973</v>
      </c>
      <c r="F1009" s="526" t="s">
        <v>974</v>
      </c>
      <c r="G1009" s="612">
        <v>58</v>
      </c>
      <c r="H1009" s="612" t="s">
        <v>1</v>
      </c>
      <c r="I1009" s="612">
        <v>90</v>
      </c>
      <c r="J1009" s="454">
        <v>90</v>
      </c>
      <c r="K1009" s="538"/>
      <c r="L1009" s="465"/>
      <c r="M1009" s="466"/>
      <c r="N1009" s="466"/>
      <c r="O1009" s="466"/>
      <c r="P1009" s="466"/>
      <c r="Q1009" s="466"/>
      <c r="R1009" s="466"/>
      <c r="S1009" s="466"/>
      <c r="T1009" s="466"/>
      <c r="U1009" s="467">
        <f t="shared" si="129"/>
        <v>0</v>
      </c>
      <c r="V1009" s="466"/>
      <c r="W1009" s="466"/>
      <c r="X1009" s="466"/>
      <c r="Y1009" s="466"/>
      <c r="Z1009" s="466"/>
      <c r="AA1009" s="466"/>
      <c r="AB1009" s="466"/>
      <c r="AC1009" s="466"/>
      <c r="AD1009" s="466"/>
      <c r="AE1009" s="466"/>
      <c r="AF1009" s="466"/>
      <c r="AG1009" s="5156">
        <v>83131601</v>
      </c>
      <c r="AH1009" s="5156" t="s">
        <v>1110</v>
      </c>
      <c r="AI1009" s="5157">
        <v>42767</v>
      </c>
      <c r="AJ1009" s="5157">
        <v>43069</v>
      </c>
      <c r="AK1009" s="2200" t="s">
        <v>296</v>
      </c>
      <c r="AL1009" s="5156" t="s">
        <v>938</v>
      </c>
      <c r="AM1009" s="2652">
        <f t="shared" si="126"/>
        <v>16610000</v>
      </c>
      <c r="AN1009" s="2652" t="s">
        <v>939</v>
      </c>
      <c r="AO1009" s="2018" t="s">
        <v>939</v>
      </c>
      <c r="AP1009" s="2018" t="s">
        <v>939</v>
      </c>
      <c r="AQ1009" s="2018" t="s">
        <v>940</v>
      </c>
      <c r="AR1009" s="2018" t="s">
        <v>976</v>
      </c>
      <c r="AS1009" s="1991"/>
      <c r="AT1009" s="2020"/>
      <c r="AU1009" s="2021"/>
      <c r="AV1009" s="2021"/>
      <c r="AW1009" s="2444"/>
      <c r="AX1009" s="2444"/>
      <c r="AY1009" s="2022"/>
      <c r="AZ1009" s="5151" t="s">
        <v>1111</v>
      </c>
      <c r="BA1009" s="1423" t="s">
        <v>296</v>
      </c>
      <c r="BB1009" s="4026" t="s">
        <v>1112</v>
      </c>
      <c r="BC1009" s="5152" t="s">
        <v>1113</v>
      </c>
      <c r="BD1009" s="1419">
        <v>61</v>
      </c>
      <c r="BE1009" s="5153">
        <v>42767</v>
      </c>
      <c r="BF1009" s="5159">
        <v>16610000</v>
      </c>
      <c r="BG1009" s="1419">
        <v>60</v>
      </c>
      <c r="BH1009" s="5153">
        <v>42767</v>
      </c>
      <c r="BI1009" s="5155">
        <f t="shared" si="127"/>
        <v>16610000</v>
      </c>
      <c r="BJ1009" s="5153">
        <v>42767</v>
      </c>
      <c r="BK1009" s="5153">
        <v>43099</v>
      </c>
      <c r="BL1009" s="2024">
        <f t="shared" si="128"/>
        <v>0</v>
      </c>
      <c r="BM1009" s="2169"/>
      <c r="BN1009" s="2169"/>
      <c r="BO1009" s="2169"/>
      <c r="BP1009" s="2169"/>
      <c r="BQ1009" s="2169"/>
      <c r="BR1009" s="2106"/>
      <c r="BS1009" s="2106"/>
      <c r="BT1009" s="2106"/>
      <c r="BU1009" s="2106"/>
      <c r="BV1009" s="2106"/>
      <c r="BW1009" s="2106"/>
      <c r="BX1009" s="2106"/>
      <c r="BY1009" s="2106"/>
      <c r="BZ1009" s="2106"/>
      <c r="CA1009" s="2106"/>
      <c r="CB1009" s="2106"/>
      <c r="CC1009" s="2106"/>
      <c r="CD1009" s="1978" t="s">
        <v>911</v>
      </c>
    </row>
    <row r="1010" spans="1:82" ht="25.5" customHeight="1" thickBot="1" x14ac:dyDescent="0.25">
      <c r="A1010" s="573" t="s">
        <v>161</v>
      </c>
      <c r="B1010" s="574" t="s">
        <v>946</v>
      </c>
      <c r="C1010" s="547" t="s">
        <v>947</v>
      </c>
      <c r="D1010" s="460">
        <v>119</v>
      </c>
      <c r="E1010" s="611" t="s">
        <v>973</v>
      </c>
      <c r="F1010" s="526" t="s">
        <v>974</v>
      </c>
      <c r="G1010" s="612">
        <v>58</v>
      </c>
      <c r="H1010" s="612" t="s">
        <v>1</v>
      </c>
      <c r="I1010" s="612">
        <v>90</v>
      </c>
      <c r="J1010" s="454">
        <v>90</v>
      </c>
      <c r="K1010" s="538"/>
      <c r="L1010" s="465"/>
      <c r="M1010" s="466"/>
      <c r="N1010" s="466"/>
      <c r="O1010" s="466"/>
      <c r="P1010" s="466"/>
      <c r="Q1010" s="466"/>
      <c r="R1010" s="466"/>
      <c r="S1010" s="466"/>
      <c r="T1010" s="466"/>
      <c r="U1010" s="467">
        <f t="shared" si="129"/>
        <v>0</v>
      </c>
      <c r="V1010" s="466"/>
      <c r="W1010" s="466"/>
      <c r="X1010" s="466"/>
      <c r="Y1010" s="466"/>
      <c r="Z1010" s="466"/>
      <c r="AA1010" s="466"/>
      <c r="AB1010" s="466"/>
      <c r="AC1010" s="466"/>
      <c r="AD1010" s="466"/>
      <c r="AE1010" s="466"/>
      <c r="AF1010" s="466"/>
      <c r="AG1010" s="5156">
        <v>83131601</v>
      </c>
      <c r="AH1010" s="5156" t="s">
        <v>1110</v>
      </c>
      <c r="AI1010" s="5157">
        <v>42767</v>
      </c>
      <c r="AJ1010" s="5157">
        <v>43069</v>
      </c>
      <c r="AK1010" s="2200" t="s">
        <v>296</v>
      </c>
      <c r="AL1010" s="5156" t="s">
        <v>938</v>
      </c>
      <c r="AM1010" s="2652">
        <f t="shared" si="126"/>
        <v>19425000</v>
      </c>
      <c r="AN1010" s="2652" t="s">
        <v>939</v>
      </c>
      <c r="AO1010" s="2018" t="s">
        <v>939</v>
      </c>
      <c r="AP1010" s="2018" t="s">
        <v>939</v>
      </c>
      <c r="AQ1010" s="2018" t="s">
        <v>940</v>
      </c>
      <c r="AR1010" s="2018" t="s">
        <v>976</v>
      </c>
      <c r="AS1010" s="1991"/>
      <c r="AT1010" s="2020"/>
      <c r="AU1010" s="2021"/>
      <c r="AV1010" s="2021"/>
      <c r="AW1010" s="2444"/>
      <c r="AX1010" s="2444"/>
      <c r="AY1010" s="2022"/>
      <c r="AZ1010" s="5151" t="s">
        <v>1114</v>
      </c>
      <c r="BA1010" s="1423" t="s">
        <v>296</v>
      </c>
      <c r="BB1010" s="4026" t="s">
        <v>1115</v>
      </c>
      <c r="BC1010" s="5152" t="s">
        <v>1116</v>
      </c>
      <c r="BD1010" s="1419">
        <v>62</v>
      </c>
      <c r="BE1010" s="5153">
        <v>42767</v>
      </c>
      <c r="BF1010" s="5159">
        <v>19425000</v>
      </c>
      <c r="BG1010" s="1419">
        <v>61</v>
      </c>
      <c r="BH1010" s="5153">
        <v>42767</v>
      </c>
      <c r="BI1010" s="5155">
        <f t="shared" si="127"/>
        <v>19425000</v>
      </c>
      <c r="BJ1010" s="5153">
        <v>42767</v>
      </c>
      <c r="BK1010" s="5153">
        <v>43084</v>
      </c>
      <c r="BL1010" s="2024">
        <f t="shared" si="128"/>
        <v>0</v>
      </c>
      <c r="BM1010" s="2169"/>
      <c r="BN1010" s="2169"/>
      <c r="BO1010" s="2169"/>
      <c r="BP1010" s="2169"/>
      <c r="BQ1010" s="2169"/>
      <c r="BR1010" s="2106"/>
      <c r="BS1010" s="2106"/>
      <c r="BT1010" s="2106"/>
      <c r="BU1010" s="2106"/>
      <c r="BV1010" s="2106"/>
      <c r="BW1010" s="2106"/>
      <c r="BX1010" s="2106"/>
      <c r="BY1010" s="2106"/>
      <c r="BZ1010" s="2106"/>
      <c r="CA1010" s="2106"/>
      <c r="CB1010" s="2106"/>
      <c r="CC1010" s="2106"/>
      <c r="CD1010" s="1978" t="s">
        <v>911</v>
      </c>
    </row>
    <row r="1011" spans="1:82" ht="25.5" customHeight="1" thickBot="1" x14ac:dyDescent="0.25">
      <c r="A1011" s="573" t="s">
        <v>161</v>
      </c>
      <c r="B1011" s="574" t="s">
        <v>946</v>
      </c>
      <c r="C1011" s="547" t="s">
        <v>947</v>
      </c>
      <c r="D1011" s="460">
        <v>119</v>
      </c>
      <c r="E1011" s="611" t="s">
        <v>973</v>
      </c>
      <c r="F1011" s="526" t="s">
        <v>974</v>
      </c>
      <c r="G1011" s="612">
        <v>58</v>
      </c>
      <c r="H1011" s="612" t="s">
        <v>1</v>
      </c>
      <c r="I1011" s="612">
        <v>90</v>
      </c>
      <c r="J1011" s="454">
        <v>90</v>
      </c>
      <c r="K1011" s="538"/>
      <c r="L1011" s="465"/>
      <c r="M1011" s="466"/>
      <c r="N1011" s="466"/>
      <c r="O1011" s="466"/>
      <c r="P1011" s="466"/>
      <c r="Q1011" s="466"/>
      <c r="R1011" s="466"/>
      <c r="S1011" s="466"/>
      <c r="T1011" s="466"/>
      <c r="U1011" s="467">
        <f t="shared" si="129"/>
        <v>0</v>
      </c>
      <c r="V1011" s="466"/>
      <c r="W1011" s="466"/>
      <c r="X1011" s="466"/>
      <c r="Y1011" s="466"/>
      <c r="Z1011" s="466"/>
      <c r="AA1011" s="466"/>
      <c r="AB1011" s="466"/>
      <c r="AC1011" s="466"/>
      <c r="AD1011" s="466"/>
      <c r="AE1011" s="466"/>
      <c r="AF1011" s="466"/>
      <c r="AG1011" s="5156">
        <v>83131601</v>
      </c>
      <c r="AH1011" s="5156" t="s">
        <v>1117</v>
      </c>
      <c r="AI1011" s="5157">
        <v>42767</v>
      </c>
      <c r="AJ1011" s="5157">
        <v>43069</v>
      </c>
      <c r="AK1011" s="2200" t="s">
        <v>296</v>
      </c>
      <c r="AL1011" s="5156" t="s">
        <v>938</v>
      </c>
      <c r="AM1011" s="2652">
        <f t="shared" si="126"/>
        <v>15100000</v>
      </c>
      <c r="AN1011" s="2652" t="s">
        <v>939</v>
      </c>
      <c r="AO1011" s="2018" t="s">
        <v>939</v>
      </c>
      <c r="AP1011" s="2018" t="s">
        <v>939</v>
      </c>
      <c r="AQ1011" s="2018" t="s">
        <v>940</v>
      </c>
      <c r="AR1011" s="2018" t="s">
        <v>976</v>
      </c>
      <c r="AS1011" s="1991"/>
      <c r="AT1011" s="2020"/>
      <c r="AU1011" s="2021"/>
      <c r="AV1011" s="2021"/>
      <c r="AW1011" s="2444"/>
      <c r="AX1011" s="2444"/>
      <c r="AY1011" s="2022"/>
      <c r="AZ1011" s="5151" t="s">
        <v>1118</v>
      </c>
      <c r="BA1011" s="1423" t="s">
        <v>296</v>
      </c>
      <c r="BB1011" s="4026" t="s">
        <v>1119</v>
      </c>
      <c r="BC1011" s="5152" t="s">
        <v>1120</v>
      </c>
      <c r="BD1011" s="1419">
        <v>63</v>
      </c>
      <c r="BE1011" s="5153">
        <v>42767</v>
      </c>
      <c r="BF1011" s="5158">
        <v>15100000</v>
      </c>
      <c r="BG1011" s="1419">
        <v>62</v>
      </c>
      <c r="BH1011" s="5153">
        <v>42767</v>
      </c>
      <c r="BI1011" s="5155">
        <f t="shared" si="127"/>
        <v>15100000</v>
      </c>
      <c r="BJ1011" s="5153">
        <v>42767</v>
      </c>
      <c r="BK1011" s="5153">
        <v>43069</v>
      </c>
      <c r="BL1011" s="2024">
        <f t="shared" si="128"/>
        <v>0</v>
      </c>
      <c r="BM1011" s="2169"/>
      <c r="BN1011" s="2169"/>
      <c r="BO1011" s="2169"/>
      <c r="BP1011" s="2169"/>
      <c r="BQ1011" s="2169"/>
      <c r="BR1011" s="2106"/>
      <c r="BS1011" s="2106"/>
      <c r="BT1011" s="2106"/>
      <c r="BU1011" s="2106"/>
      <c r="BV1011" s="2106"/>
      <c r="BW1011" s="2106"/>
      <c r="BX1011" s="2106"/>
      <c r="BY1011" s="2106"/>
      <c r="BZ1011" s="2106"/>
      <c r="CA1011" s="2106"/>
      <c r="CB1011" s="2106"/>
      <c r="CC1011" s="2106"/>
      <c r="CD1011" s="1978" t="s">
        <v>911</v>
      </c>
    </row>
    <row r="1012" spans="1:82" ht="25.5" customHeight="1" thickBot="1" x14ac:dyDescent="0.25">
      <c r="A1012" s="573" t="s">
        <v>161</v>
      </c>
      <c r="B1012" s="574" t="s">
        <v>946</v>
      </c>
      <c r="C1012" s="547" t="s">
        <v>947</v>
      </c>
      <c r="D1012" s="460">
        <v>119</v>
      </c>
      <c r="E1012" s="611" t="s">
        <v>973</v>
      </c>
      <c r="F1012" s="526" t="s">
        <v>974</v>
      </c>
      <c r="G1012" s="612">
        <v>58</v>
      </c>
      <c r="H1012" s="612" t="s">
        <v>1</v>
      </c>
      <c r="I1012" s="612">
        <v>90</v>
      </c>
      <c r="J1012" s="454">
        <v>90</v>
      </c>
      <c r="K1012" s="538"/>
      <c r="L1012" s="465"/>
      <c r="M1012" s="466"/>
      <c r="N1012" s="466"/>
      <c r="O1012" s="466"/>
      <c r="P1012" s="466"/>
      <c r="Q1012" s="466"/>
      <c r="R1012" s="466"/>
      <c r="S1012" s="466"/>
      <c r="T1012" s="466"/>
      <c r="U1012" s="467">
        <f t="shared" si="129"/>
        <v>0</v>
      </c>
      <c r="V1012" s="466"/>
      <c r="W1012" s="466"/>
      <c r="X1012" s="466"/>
      <c r="Y1012" s="466"/>
      <c r="Z1012" s="466"/>
      <c r="AA1012" s="466"/>
      <c r="AB1012" s="466"/>
      <c r="AC1012" s="466"/>
      <c r="AD1012" s="466"/>
      <c r="AE1012" s="466"/>
      <c r="AF1012" s="466"/>
      <c r="AG1012" s="5156">
        <v>83131601</v>
      </c>
      <c r="AH1012" s="5156" t="s">
        <v>1121</v>
      </c>
      <c r="AI1012" s="5157">
        <v>42767</v>
      </c>
      <c r="AJ1012" s="5157">
        <v>43069</v>
      </c>
      <c r="AK1012" s="2200" t="s">
        <v>296</v>
      </c>
      <c r="AL1012" s="5156" t="s">
        <v>938</v>
      </c>
      <c r="AM1012" s="2652">
        <f t="shared" si="126"/>
        <v>20930000</v>
      </c>
      <c r="AN1012" s="2652" t="s">
        <v>939</v>
      </c>
      <c r="AO1012" s="2018" t="s">
        <v>939</v>
      </c>
      <c r="AP1012" s="2018" t="s">
        <v>939</v>
      </c>
      <c r="AQ1012" s="2018" t="s">
        <v>940</v>
      </c>
      <c r="AR1012" s="2018" t="s">
        <v>976</v>
      </c>
      <c r="AS1012" s="1991"/>
      <c r="AT1012" s="2020"/>
      <c r="AU1012" s="2021"/>
      <c r="AV1012" s="2021"/>
      <c r="AW1012" s="2444"/>
      <c r="AX1012" s="2444"/>
      <c r="AY1012" s="2022"/>
      <c r="AZ1012" s="5151" t="s">
        <v>1122</v>
      </c>
      <c r="BA1012" s="1423" t="s">
        <v>296</v>
      </c>
      <c r="BB1012" s="4026" t="s">
        <v>1123</v>
      </c>
      <c r="BC1012" s="5152" t="s">
        <v>1124</v>
      </c>
      <c r="BD1012" s="1419">
        <v>64</v>
      </c>
      <c r="BE1012" s="5153">
        <v>42767</v>
      </c>
      <c r="BF1012" s="5159">
        <v>20930000</v>
      </c>
      <c r="BG1012" s="1419">
        <v>63</v>
      </c>
      <c r="BH1012" s="5153">
        <v>42767</v>
      </c>
      <c r="BI1012" s="5155">
        <f t="shared" si="127"/>
        <v>20930000</v>
      </c>
      <c r="BJ1012" s="5153">
        <v>42767</v>
      </c>
      <c r="BK1012" s="5153">
        <v>43091</v>
      </c>
      <c r="BL1012" s="2024">
        <f t="shared" si="128"/>
        <v>0</v>
      </c>
      <c r="BM1012" s="2169"/>
      <c r="BN1012" s="2169"/>
      <c r="BO1012" s="2169"/>
      <c r="BP1012" s="2169"/>
      <c r="BQ1012" s="2169"/>
      <c r="BR1012" s="2106"/>
      <c r="BS1012" s="2106"/>
      <c r="BT1012" s="2106"/>
      <c r="BU1012" s="2106"/>
      <c r="BV1012" s="2106"/>
      <c r="BW1012" s="2106"/>
      <c r="BX1012" s="2106"/>
      <c r="BY1012" s="2106"/>
      <c r="BZ1012" s="2106"/>
      <c r="CA1012" s="2106"/>
      <c r="CB1012" s="2106"/>
      <c r="CC1012" s="2106"/>
      <c r="CD1012" s="1978" t="s">
        <v>911</v>
      </c>
    </row>
    <row r="1013" spans="1:82" ht="25.5" customHeight="1" thickBot="1" x14ac:dyDescent="0.25">
      <c r="A1013" s="573" t="s">
        <v>161</v>
      </c>
      <c r="B1013" s="574" t="s">
        <v>946</v>
      </c>
      <c r="C1013" s="547" t="s">
        <v>947</v>
      </c>
      <c r="D1013" s="460">
        <v>119</v>
      </c>
      <c r="E1013" s="611" t="s">
        <v>973</v>
      </c>
      <c r="F1013" s="526" t="s">
        <v>974</v>
      </c>
      <c r="G1013" s="612">
        <v>58</v>
      </c>
      <c r="H1013" s="612" t="s">
        <v>1</v>
      </c>
      <c r="I1013" s="612">
        <v>90</v>
      </c>
      <c r="J1013" s="454">
        <v>90</v>
      </c>
      <c r="K1013" s="538"/>
      <c r="L1013" s="465"/>
      <c r="M1013" s="466"/>
      <c r="N1013" s="466"/>
      <c r="O1013" s="466"/>
      <c r="P1013" s="466"/>
      <c r="Q1013" s="466"/>
      <c r="R1013" s="466"/>
      <c r="S1013" s="466"/>
      <c r="T1013" s="466"/>
      <c r="U1013" s="467">
        <f t="shared" si="129"/>
        <v>0</v>
      </c>
      <c r="V1013" s="466"/>
      <c r="W1013" s="466"/>
      <c r="X1013" s="466"/>
      <c r="Y1013" s="466"/>
      <c r="Z1013" s="466"/>
      <c r="AA1013" s="466"/>
      <c r="AB1013" s="466"/>
      <c r="AC1013" s="466"/>
      <c r="AD1013" s="466"/>
      <c r="AE1013" s="466"/>
      <c r="AF1013" s="466"/>
      <c r="AG1013" s="5156">
        <v>83131601</v>
      </c>
      <c r="AH1013" s="5156" t="s">
        <v>1125</v>
      </c>
      <c r="AI1013" s="5157">
        <v>42767</v>
      </c>
      <c r="AJ1013" s="5157">
        <v>43069</v>
      </c>
      <c r="AK1013" s="2200" t="s">
        <v>296</v>
      </c>
      <c r="AL1013" s="5156" t="s">
        <v>938</v>
      </c>
      <c r="AM1013" s="2652">
        <f t="shared" si="126"/>
        <v>10080000</v>
      </c>
      <c r="AN1013" s="2652" t="s">
        <v>939</v>
      </c>
      <c r="AO1013" s="2018" t="s">
        <v>939</v>
      </c>
      <c r="AP1013" s="2018" t="s">
        <v>939</v>
      </c>
      <c r="AQ1013" s="2018" t="s">
        <v>940</v>
      </c>
      <c r="AR1013" s="2018" t="s">
        <v>976</v>
      </c>
      <c r="AS1013" s="1991"/>
      <c r="AT1013" s="2020"/>
      <c r="AU1013" s="2021"/>
      <c r="AV1013" s="2021"/>
      <c r="AW1013" s="2444"/>
      <c r="AX1013" s="2444"/>
      <c r="AY1013" s="2022"/>
      <c r="AZ1013" s="5151" t="s">
        <v>1126</v>
      </c>
      <c r="BA1013" s="1423" t="s">
        <v>296</v>
      </c>
      <c r="BB1013" s="4026" t="s">
        <v>1127</v>
      </c>
      <c r="BC1013" s="5152" t="s">
        <v>1128</v>
      </c>
      <c r="BD1013" s="1419">
        <v>65</v>
      </c>
      <c r="BE1013" s="5153">
        <v>42767</v>
      </c>
      <c r="BF1013" s="5158">
        <v>10080000</v>
      </c>
      <c r="BG1013" s="1419">
        <v>64</v>
      </c>
      <c r="BH1013" s="5153">
        <v>42767</v>
      </c>
      <c r="BI1013" s="5155">
        <f t="shared" si="127"/>
        <v>10080000</v>
      </c>
      <c r="BJ1013" s="5153">
        <v>42767</v>
      </c>
      <c r="BK1013" s="5153">
        <v>43069</v>
      </c>
      <c r="BL1013" s="2024">
        <f t="shared" si="128"/>
        <v>0</v>
      </c>
      <c r="BM1013" s="2169"/>
      <c r="BN1013" s="2169"/>
      <c r="BO1013" s="2169"/>
      <c r="BP1013" s="2169"/>
      <c r="BQ1013" s="2169"/>
      <c r="BR1013" s="2106"/>
      <c r="BS1013" s="2106"/>
      <c r="BT1013" s="2106"/>
      <c r="BU1013" s="2106"/>
      <c r="BV1013" s="2106"/>
      <c r="BW1013" s="2106"/>
      <c r="BX1013" s="2106"/>
      <c r="BY1013" s="2106"/>
      <c r="BZ1013" s="2106"/>
      <c r="CA1013" s="2106"/>
      <c r="CB1013" s="2106"/>
      <c r="CC1013" s="2106"/>
      <c r="CD1013" s="1978" t="s">
        <v>911</v>
      </c>
    </row>
    <row r="1014" spans="1:82" ht="25.5" customHeight="1" thickBot="1" x14ac:dyDescent="0.25">
      <c r="A1014" s="573" t="s">
        <v>161</v>
      </c>
      <c r="B1014" s="574" t="s">
        <v>946</v>
      </c>
      <c r="C1014" s="547" t="s">
        <v>947</v>
      </c>
      <c r="D1014" s="460">
        <v>119</v>
      </c>
      <c r="E1014" s="611" t="s">
        <v>973</v>
      </c>
      <c r="F1014" s="526" t="s">
        <v>974</v>
      </c>
      <c r="G1014" s="612">
        <v>58</v>
      </c>
      <c r="H1014" s="612" t="s">
        <v>1</v>
      </c>
      <c r="I1014" s="612">
        <v>90</v>
      </c>
      <c r="J1014" s="454">
        <v>90</v>
      </c>
      <c r="K1014" s="538"/>
      <c r="L1014" s="465"/>
      <c r="M1014" s="466"/>
      <c r="N1014" s="466"/>
      <c r="O1014" s="466"/>
      <c r="P1014" s="466"/>
      <c r="Q1014" s="466"/>
      <c r="R1014" s="466"/>
      <c r="S1014" s="466"/>
      <c r="T1014" s="466"/>
      <c r="U1014" s="467">
        <f t="shared" si="129"/>
        <v>0</v>
      </c>
      <c r="V1014" s="466"/>
      <c r="W1014" s="466"/>
      <c r="X1014" s="466"/>
      <c r="Y1014" s="466"/>
      <c r="Z1014" s="466"/>
      <c r="AA1014" s="466"/>
      <c r="AB1014" s="466"/>
      <c r="AC1014" s="466"/>
      <c r="AD1014" s="466"/>
      <c r="AE1014" s="466"/>
      <c r="AF1014" s="466"/>
      <c r="AG1014" s="5156">
        <v>83131601</v>
      </c>
      <c r="AH1014" s="5156" t="s">
        <v>1129</v>
      </c>
      <c r="AI1014" s="5157">
        <v>42767</v>
      </c>
      <c r="AJ1014" s="5157">
        <v>43069</v>
      </c>
      <c r="AK1014" s="2200" t="s">
        <v>296</v>
      </c>
      <c r="AL1014" s="5156" t="s">
        <v>938</v>
      </c>
      <c r="AM1014" s="2652">
        <f t="shared" si="126"/>
        <v>10080000</v>
      </c>
      <c r="AN1014" s="2652" t="s">
        <v>939</v>
      </c>
      <c r="AO1014" s="2018" t="s">
        <v>939</v>
      </c>
      <c r="AP1014" s="2018" t="s">
        <v>939</v>
      </c>
      <c r="AQ1014" s="2018" t="s">
        <v>940</v>
      </c>
      <c r="AR1014" s="2018" t="s">
        <v>976</v>
      </c>
      <c r="AS1014" s="1991"/>
      <c r="AT1014" s="2020"/>
      <c r="AU1014" s="2021"/>
      <c r="AV1014" s="2021"/>
      <c r="AW1014" s="2444"/>
      <c r="AX1014" s="2444"/>
      <c r="AY1014" s="2022"/>
      <c r="AZ1014" s="5151" t="s">
        <v>1130</v>
      </c>
      <c r="BA1014" s="1423" t="s">
        <v>296</v>
      </c>
      <c r="BB1014" s="4026" t="s">
        <v>1131</v>
      </c>
      <c r="BC1014" s="5152" t="s">
        <v>1132</v>
      </c>
      <c r="BD1014" s="1419">
        <v>66</v>
      </c>
      <c r="BE1014" s="5153">
        <v>42767</v>
      </c>
      <c r="BF1014" s="5158">
        <v>10080000</v>
      </c>
      <c r="BG1014" s="1419">
        <v>65</v>
      </c>
      <c r="BH1014" s="5153">
        <v>42767</v>
      </c>
      <c r="BI1014" s="5155">
        <f t="shared" si="127"/>
        <v>10080000</v>
      </c>
      <c r="BJ1014" s="5153">
        <v>42767</v>
      </c>
      <c r="BK1014" s="5153">
        <v>43069</v>
      </c>
      <c r="BL1014" s="2024">
        <f t="shared" si="128"/>
        <v>0</v>
      </c>
      <c r="BM1014" s="2169"/>
      <c r="BN1014" s="2169"/>
      <c r="BO1014" s="2169"/>
      <c r="BP1014" s="2169"/>
      <c r="BQ1014" s="2169"/>
      <c r="BR1014" s="2106"/>
      <c r="BS1014" s="2106"/>
      <c r="BT1014" s="2106"/>
      <c r="BU1014" s="2106"/>
      <c r="BV1014" s="2106"/>
      <c r="BW1014" s="2106"/>
      <c r="BX1014" s="2106"/>
      <c r="BY1014" s="2106"/>
      <c r="BZ1014" s="2106"/>
      <c r="CA1014" s="2106"/>
      <c r="CB1014" s="2106"/>
      <c r="CC1014" s="2106"/>
      <c r="CD1014" s="1978" t="s">
        <v>911</v>
      </c>
    </row>
    <row r="1015" spans="1:82" ht="25.5" customHeight="1" thickBot="1" x14ac:dyDescent="0.25">
      <c r="A1015" s="573" t="s">
        <v>161</v>
      </c>
      <c r="B1015" s="574" t="s">
        <v>946</v>
      </c>
      <c r="C1015" s="547" t="s">
        <v>947</v>
      </c>
      <c r="D1015" s="460">
        <v>119</v>
      </c>
      <c r="E1015" s="611" t="s">
        <v>973</v>
      </c>
      <c r="F1015" s="526" t="s">
        <v>974</v>
      </c>
      <c r="G1015" s="612">
        <v>58</v>
      </c>
      <c r="H1015" s="612" t="s">
        <v>1</v>
      </c>
      <c r="I1015" s="612">
        <v>90</v>
      </c>
      <c r="J1015" s="454">
        <v>90</v>
      </c>
      <c r="K1015" s="538"/>
      <c r="L1015" s="465"/>
      <c r="M1015" s="466"/>
      <c r="N1015" s="466"/>
      <c r="O1015" s="466"/>
      <c r="P1015" s="466"/>
      <c r="Q1015" s="466"/>
      <c r="R1015" s="466"/>
      <c r="S1015" s="466"/>
      <c r="T1015" s="466"/>
      <c r="U1015" s="467">
        <f t="shared" si="129"/>
        <v>0</v>
      </c>
      <c r="V1015" s="466"/>
      <c r="W1015" s="466"/>
      <c r="X1015" s="466"/>
      <c r="Y1015" s="466"/>
      <c r="Z1015" s="466"/>
      <c r="AA1015" s="466"/>
      <c r="AB1015" s="466"/>
      <c r="AC1015" s="466"/>
      <c r="AD1015" s="466"/>
      <c r="AE1015" s="466"/>
      <c r="AF1015" s="466"/>
      <c r="AG1015" s="5156">
        <v>83131601</v>
      </c>
      <c r="AH1015" s="5156" t="s">
        <v>1133</v>
      </c>
      <c r="AI1015" s="5157">
        <v>42767</v>
      </c>
      <c r="AJ1015" s="5157">
        <v>43069</v>
      </c>
      <c r="AK1015" s="2200" t="s">
        <v>296</v>
      </c>
      <c r="AL1015" s="5156" t="s">
        <v>938</v>
      </c>
      <c r="AM1015" s="2652">
        <f t="shared" si="126"/>
        <v>19856667</v>
      </c>
      <c r="AN1015" s="2652" t="s">
        <v>939</v>
      </c>
      <c r="AO1015" s="2018" t="s">
        <v>939</v>
      </c>
      <c r="AP1015" s="2018" t="s">
        <v>939</v>
      </c>
      <c r="AQ1015" s="2018" t="s">
        <v>940</v>
      </c>
      <c r="AR1015" s="2018" t="s">
        <v>976</v>
      </c>
      <c r="AS1015" s="1991"/>
      <c r="AT1015" s="2020"/>
      <c r="AU1015" s="2021"/>
      <c r="AV1015" s="2021"/>
      <c r="AW1015" s="2444"/>
      <c r="AX1015" s="2444"/>
      <c r="AY1015" s="2022"/>
      <c r="AZ1015" s="5151" t="s">
        <v>1134</v>
      </c>
      <c r="BA1015" s="1423" t="s">
        <v>296</v>
      </c>
      <c r="BB1015" s="4026" t="s">
        <v>1135</v>
      </c>
      <c r="BC1015" s="5152" t="s">
        <v>1136</v>
      </c>
      <c r="BD1015" s="1419">
        <v>67</v>
      </c>
      <c r="BE1015" s="5153">
        <v>42767</v>
      </c>
      <c r="BF1015" s="5159">
        <v>19856667</v>
      </c>
      <c r="BG1015" s="1419">
        <v>66</v>
      </c>
      <c r="BH1015" s="5153">
        <v>42767</v>
      </c>
      <c r="BI1015" s="5155">
        <f t="shared" si="127"/>
        <v>19856667</v>
      </c>
      <c r="BJ1015" s="5153">
        <v>42767</v>
      </c>
      <c r="BK1015" s="5153">
        <v>43091</v>
      </c>
      <c r="BL1015" s="2024">
        <f t="shared" si="128"/>
        <v>0</v>
      </c>
      <c r="BM1015" s="2169"/>
      <c r="BN1015" s="2169"/>
      <c r="BO1015" s="2169"/>
      <c r="BP1015" s="2169"/>
      <c r="BQ1015" s="2169"/>
      <c r="BR1015" s="2106"/>
      <c r="BS1015" s="2106"/>
      <c r="BT1015" s="2106"/>
      <c r="BU1015" s="2106"/>
      <c r="BV1015" s="2106"/>
      <c r="BW1015" s="2106"/>
      <c r="BX1015" s="2106"/>
      <c r="BY1015" s="2106"/>
      <c r="BZ1015" s="2106"/>
      <c r="CA1015" s="2106"/>
      <c r="CB1015" s="2106"/>
      <c r="CC1015" s="2106"/>
      <c r="CD1015" s="1978" t="s">
        <v>911</v>
      </c>
    </row>
    <row r="1016" spans="1:82" ht="25.5" customHeight="1" thickBot="1" x14ac:dyDescent="0.25">
      <c r="A1016" s="573" t="s">
        <v>161</v>
      </c>
      <c r="B1016" s="574" t="s">
        <v>946</v>
      </c>
      <c r="C1016" s="547" t="s">
        <v>947</v>
      </c>
      <c r="D1016" s="460">
        <v>119</v>
      </c>
      <c r="E1016" s="611" t="s">
        <v>973</v>
      </c>
      <c r="F1016" s="526" t="s">
        <v>974</v>
      </c>
      <c r="G1016" s="612">
        <v>58</v>
      </c>
      <c r="H1016" s="612" t="s">
        <v>1</v>
      </c>
      <c r="I1016" s="612">
        <v>90</v>
      </c>
      <c r="J1016" s="454">
        <v>90</v>
      </c>
      <c r="K1016" s="538"/>
      <c r="L1016" s="465"/>
      <c r="M1016" s="466"/>
      <c r="N1016" s="466"/>
      <c r="O1016" s="466"/>
      <c r="P1016" s="466"/>
      <c r="Q1016" s="466"/>
      <c r="R1016" s="466"/>
      <c r="S1016" s="466"/>
      <c r="T1016" s="466"/>
      <c r="U1016" s="467">
        <f t="shared" si="129"/>
        <v>0</v>
      </c>
      <c r="V1016" s="466"/>
      <c r="W1016" s="466"/>
      <c r="X1016" s="466"/>
      <c r="Y1016" s="466"/>
      <c r="Z1016" s="466"/>
      <c r="AA1016" s="466"/>
      <c r="AB1016" s="466"/>
      <c r="AC1016" s="466"/>
      <c r="AD1016" s="466"/>
      <c r="AE1016" s="466"/>
      <c r="AF1016" s="466"/>
      <c r="AG1016" s="5156">
        <v>83131601</v>
      </c>
      <c r="AH1016" s="5156" t="s">
        <v>1137</v>
      </c>
      <c r="AI1016" s="5157">
        <v>42767</v>
      </c>
      <c r="AJ1016" s="5157">
        <v>43069</v>
      </c>
      <c r="AK1016" s="2200" t="s">
        <v>296</v>
      </c>
      <c r="AL1016" s="5156" t="s">
        <v>938</v>
      </c>
      <c r="AM1016" s="2652">
        <f t="shared" si="126"/>
        <v>19856667</v>
      </c>
      <c r="AN1016" s="2652" t="s">
        <v>939</v>
      </c>
      <c r="AO1016" s="2018" t="s">
        <v>939</v>
      </c>
      <c r="AP1016" s="2018" t="s">
        <v>939</v>
      </c>
      <c r="AQ1016" s="2018" t="s">
        <v>940</v>
      </c>
      <c r="AR1016" s="2018" t="s">
        <v>976</v>
      </c>
      <c r="AS1016" s="1991"/>
      <c r="AT1016" s="2020"/>
      <c r="AU1016" s="2021"/>
      <c r="AV1016" s="2021"/>
      <c r="AW1016" s="2444"/>
      <c r="AX1016" s="2444"/>
      <c r="AY1016" s="2022"/>
      <c r="AZ1016" s="5151" t="s">
        <v>1138</v>
      </c>
      <c r="BA1016" s="1423" t="s">
        <v>296</v>
      </c>
      <c r="BB1016" s="4026" t="s">
        <v>1139</v>
      </c>
      <c r="BC1016" s="5152" t="s">
        <v>1136</v>
      </c>
      <c r="BD1016" s="1419">
        <v>68</v>
      </c>
      <c r="BE1016" s="5153">
        <v>42767</v>
      </c>
      <c r="BF1016" s="5158">
        <v>19856667</v>
      </c>
      <c r="BG1016" s="1419">
        <v>67</v>
      </c>
      <c r="BH1016" s="5153">
        <v>42767</v>
      </c>
      <c r="BI1016" s="5155">
        <f t="shared" si="127"/>
        <v>19856667</v>
      </c>
      <c r="BJ1016" s="5153">
        <v>42767</v>
      </c>
      <c r="BK1016" s="5153">
        <v>43091</v>
      </c>
      <c r="BL1016" s="2024">
        <f t="shared" si="128"/>
        <v>0</v>
      </c>
      <c r="BM1016" s="2169"/>
      <c r="BN1016" s="2169"/>
      <c r="BO1016" s="2169"/>
      <c r="BP1016" s="2169"/>
      <c r="BQ1016" s="2169"/>
      <c r="BR1016" s="2106"/>
      <c r="BS1016" s="2106"/>
      <c r="BT1016" s="2106"/>
      <c r="BU1016" s="2106"/>
      <c r="BV1016" s="2106"/>
      <c r="BW1016" s="2106"/>
      <c r="BX1016" s="2106"/>
      <c r="BY1016" s="2106"/>
      <c r="BZ1016" s="2106"/>
      <c r="CA1016" s="2106"/>
      <c r="CB1016" s="2106"/>
      <c r="CC1016" s="2106"/>
      <c r="CD1016" s="1978" t="s">
        <v>911</v>
      </c>
    </row>
    <row r="1017" spans="1:82" ht="25.5" customHeight="1" thickBot="1" x14ac:dyDescent="0.25">
      <c r="A1017" s="573" t="s">
        <v>161</v>
      </c>
      <c r="B1017" s="574" t="s">
        <v>946</v>
      </c>
      <c r="C1017" s="547" t="s">
        <v>947</v>
      </c>
      <c r="D1017" s="460">
        <v>119</v>
      </c>
      <c r="E1017" s="611" t="s">
        <v>973</v>
      </c>
      <c r="F1017" s="526" t="s">
        <v>974</v>
      </c>
      <c r="G1017" s="612">
        <v>58</v>
      </c>
      <c r="H1017" s="612" t="s">
        <v>1</v>
      </c>
      <c r="I1017" s="612">
        <v>90</v>
      </c>
      <c r="J1017" s="454">
        <v>90</v>
      </c>
      <c r="K1017" s="538"/>
      <c r="L1017" s="465"/>
      <c r="M1017" s="466"/>
      <c r="N1017" s="466"/>
      <c r="O1017" s="466"/>
      <c r="P1017" s="466"/>
      <c r="Q1017" s="466"/>
      <c r="R1017" s="466"/>
      <c r="S1017" s="466"/>
      <c r="T1017" s="466"/>
      <c r="U1017" s="467">
        <f t="shared" si="129"/>
        <v>0</v>
      </c>
      <c r="V1017" s="466"/>
      <c r="W1017" s="466"/>
      <c r="X1017" s="466"/>
      <c r="Y1017" s="466"/>
      <c r="Z1017" s="466"/>
      <c r="AA1017" s="466"/>
      <c r="AB1017" s="466"/>
      <c r="AC1017" s="466"/>
      <c r="AD1017" s="466"/>
      <c r="AE1017" s="466"/>
      <c r="AF1017" s="466"/>
      <c r="AG1017" s="5156">
        <v>83131601</v>
      </c>
      <c r="AH1017" s="5156" t="s">
        <v>1140</v>
      </c>
      <c r="AI1017" s="5157">
        <v>42767</v>
      </c>
      <c r="AJ1017" s="5157">
        <v>43069</v>
      </c>
      <c r="AK1017" s="2200" t="s">
        <v>296</v>
      </c>
      <c r="AL1017" s="5156" t="s">
        <v>938</v>
      </c>
      <c r="AM1017" s="2652">
        <f t="shared" si="126"/>
        <v>19425000</v>
      </c>
      <c r="AN1017" s="2652" t="s">
        <v>939</v>
      </c>
      <c r="AO1017" s="2018" t="s">
        <v>939</v>
      </c>
      <c r="AP1017" s="2018" t="s">
        <v>939</v>
      </c>
      <c r="AQ1017" s="2018" t="s">
        <v>940</v>
      </c>
      <c r="AR1017" s="2018" t="s">
        <v>976</v>
      </c>
      <c r="AS1017" s="1991"/>
      <c r="AT1017" s="2020"/>
      <c r="AU1017" s="2021"/>
      <c r="AV1017" s="2021"/>
      <c r="AW1017" s="2444"/>
      <c r="AX1017" s="2444"/>
      <c r="AY1017" s="2022"/>
      <c r="AZ1017" s="5151" t="s">
        <v>1141</v>
      </c>
      <c r="BA1017" s="1423" t="s">
        <v>296</v>
      </c>
      <c r="BB1017" s="4026" t="s">
        <v>1142</v>
      </c>
      <c r="BC1017" s="5152" t="s">
        <v>1143</v>
      </c>
      <c r="BD1017" s="1419">
        <v>69</v>
      </c>
      <c r="BE1017" s="5153">
        <v>42767</v>
      </c>
      <c r="BF1017" s="5158">
        <v>19425000</v>
      </c>
      <c r="BG1017" s="1419">
        <v>68</v>
      </c>
      <c r="BH1017" s="5153">
        <v>42767</v>
      </c>
      <c r="BI1017" s="5155">
        <f t="shared" si="127"/>
        <v>19425000</v>
      </c>
      <c r="BJ1017" s="5153">
        <v>42767</v>
      </c>
      <c r="BK1017" s="5153">
        <v>43084</v>
      </c>
      <c r="BL1017" s="2024">
        <f t="shared" si="128"/>
        <v>0</v>
      </c>
      <c r="BM1017" s="2169"/>
      <c r="BN1017" s="2169"/>
      <c r="BO1017" s="2169"/>
      <c r="BP1017" s="2169"/>
      <c r="BQ1017" s="2169"/>
      <c r="BR1017" s="2106"/>
      <c r="BS1017" s="2106"/>
      <c r="BT1017" s="2106"/>
      <c r="BU1017" s="2106"/>
      <c r="BV1017" s="2106"/>
      <c r="BW1017" s="2106"/>
      <c r="BX1017" s="2106"/>
      <c r="BY1017" s="2106"/>
      <c r="BZ1017" s="2106"/>
      <c r="CA1017" s="2106"/>
      <c r="CB1017" s="2106"/>
      <c r="CC1017" s="2106"/>
      <c r="CD1017" s="1978" t="s">
        <v>911</v>
      </c>
    </row>
    <row r="1018" spans="1:82" ht="25.5" customHeight="1" thickBot="1" x14ac:dyDescent="0.25">
      <c r="A1018" s="573" t="s">
        <v>161</v>
      </c>
      <c r="B1018" s="574" t="s">
        <v>946</v>
      </c>
      <c r="C1018" s="547" t="s">
        <v>947</v>
      </c>
      <c r="D1018" s="460">
        <v>119</v>
      </c>
      <c r="E1018" s="611" t="s">
        <v>973</v>
      </c>
      <c r="F1018" s="526" t="s">
        <v>974</v>
      </c>
      <c r="G1018" s="612">
        <v>58</v>
      </c>
      <c r="H1018" s="612" t="s">
        <v>1</v>
      </c>
      <c r="I1018" s="612">
        <v>90</v>
      </c>
      <c r="J1018" s="454">
        <v>90</v>
      </c>
      <c r="K1018" s="538"/>
      <c r="L1018" s="465"/>
      <c r="M1018" s="466"/>
      <c r="N1018" s="466"/>
      <c r="O1018" s="466"/>
      <c r="P1018" s="466"/>
      <c r="Q1018" s="466"/>
      <c r="R1018" s="466"/>
      <c r="S1018" s="466"/>
      <c r="T1018" s="466"/>
      <c r="U1018" s="467">
        <f t="shared" si="129"/>
        <v>0</v>
      </c>
      <c r="V1018" s="466"/>
      <c r="W1018" s="466"/>
      <c r="X1018" s="466"/>
      <c r="Y1018" s="466"/>
      <c r="Z1018" s="466"/>
      <c r="AA1018" s="466"/>
      <c r="AB1018" s="466"/>
      <c r="AC1018" s="466"/>
      <c r="AD1018" s="466"/>
      <c r="AE1018" s="466"/>
      <c r="AF1018" s="466"/>
      <c r="AG1018" s="5156">
        <v>83131601</v>
      </c>
      <c r="AH1018" s="5156" t="s">
        <v>1144</v>
      </c>
      <c r="AI1018" s="5157">
        <v>42767</v>
      </c>
      <c r="AJ1018" s="5157">
        <v>43069</v>
      </c>
      <c r="AK1018" s="2200" t="s">
        <v>296</v>
      </c>
      <c r="AL1018" s="5156" t="s">
        <v>938</v>
      </c>
      <c r="AM1018" s="2652">
        <f t="shared" si="126"/>
        <v>15100000</v>
      </c>
      <c r="AN1018" s="2652" t="s">
        <v>939</v>
      </c>
      <c r="AO1018" s="2018" t="s">
        <v>939</v>
      </c>
      <c r="AP1018" s="2018" t="s">
        <v>939</v>
      </c>
      <c r="AQ1018" s="2018" t="s">
        <v>940</v>
      </c>
      <c r="AR1018" s="2018" t="s">
        <v>976</v>
      </c>
      <c r="AS1018" s="1991"/>
      <c r="AT1018" s="2020"/>
      <c r="AU1018" s="2021"/>
      <c r="AV1018" s="2021"/>
      <c r="AW1018" s="2444"/>
      <c r="AX1018" s="2444"/>
      <c r="AY1018" s="2022"/>
      <c r="AZ1018" s="5151" t="s">
        <v>1145</v>
      </c>
      <c r="BA1018" s="1423" t="s">
        <v>296</v>
      </c>
      <c r="BB1018" s="4026" t="s">
        <v>1146</v>
      </c>
      <c r="BC1018" s="5152" t="s">
        <v>1147</v>
      </c>
      <c r="BD1018" s="1419">
        <v>71</v>
      </c>
      <c r="BE1018" s="5153">
        <v>42767</v>
      </c>
      <c r="BF1018" s="5158">
        <v>15100000</v>
      </c>
      <c r="BG1018" s="1419">
        <v>70</v>
      </c>
      <c r="BH1018" s="5153">
        <v>42767</v>
      </c>
      <c r="BI1018" s="5155">
        <f t="shared" si="127"/>
        <v>15100000</v>
      </c>
      <c r="BJ1018" s="5153">
        <v>42767</v>
      </c>
      <c r="BK1018" s="5153">
        <v>43069</v>
      </c>
      <c r="BL1018" s="2024">
        <f t="shared" si="128"/>
        <v>0</v>
      </c>
      <c r="BM1018" s="2169"/>
      <c r="BN1018" s="2169"/>
      <c r="BO1018" s="2169"/>
      <c r="BP1018" s="2169"/>
      <c r="BQ1018" s="2169"/>
      <c r="BR1018" s="2106"/>
      <c r="BS1018" s="2106"/>
      <c r="BT1018" s="2106"/>
      <c r="BU1018" s="2106"/>
      <c r="BV1018" s="2106"/>
      <c r="BW1018" s="2106"/>
      <c r="BX1018" s="2106"/>
      <c r="BY1018" s="2106"/>
      <c r="BZ1018" s="2106"/>
      <c r="CA1018" s="2106"/>
      <c r="CB1018" s="2106"/>
      <c r="CC1018" s="2106"/>
      <c r="CD1018" s="1978" t="s">
        <v>911</v>
      </c>
    </row>
    <row r="1019" spans="1:82" ht="25.5" customHeight="1" thickBot="1" x14ac:dyDescent="0.25">
      <c r="A1019" s="573" t="s">
        <v>161</v>
      </c>
      <c r="B1019" s="574" t="s">
        <v>946</v>
      </c>
      <c r="C1019" s="547" t="s">
        <v>947</v>
      </c>
      <c r="D1019" s="460">
        <v>119</v>
      </c>
      <c r="E1019" s="611" t="s">
        <v>973</v>
      </c>
      <c r="F1019" s="526" t="s">
        <v>974</v>
      </c>
      <c r="G1019" s="612">
        <v>58</v>
      </c>
      <c r="H1019" s="612" t="s">
        <v>1</v>
      </c>
      <c r="I1019" s="612">
        <v>90</v>
      </c>
      <c r="J1019" s="454">
        <v>90</v>
      </c>
      <c r="K1019" s="538"/>
      <c r="L1019" s="465"/>
      <c r="M1019" s="466"/>
      <c r="N1019" s="466"/>
      <c r="O1019" s="466"/>
      <c r="P1019" s="466"/>
      <c r="Q1019" s="466"/>
      <c r="R1019" s="466"/>
      <c r="S1019" s="466"/>
      <c r="T1019" s="466"/>
      <c r="U1019" s="467">
        <f t="shared" si="129"/>
        <v>0</v>
      </c>
      <c r="V1019" s="466"/>
      <c r="W1019" s="466"/>
      <c r="X1019" s="466"/>
      <c r="Y1019" s="466"/>
      <c r="Z1019" s="466"/>
      <c r="AA1019" s="466"/>
      <c r="AB1019" s="466"/>
      <c r="AC1019" s="466"/>
      <c r="AD1019" s="466"/>
      <c r="AE1019" s="466"/>
      <c r="AF1019" s="466"/>
      <c r="AG1019" s="5156">
        <v>83131601</v>
      </c>
      <c r="AH1019" s="5156" t="s">
        <v>1148</v>
      </c>
      <c r="AI1019" s="5157">
        <v>42767</v>
      </c>
      <c r="AJ1019" s="5157">
        <v>43069</v>
      </c>
      <c r="AK1019" s="2200" t="s">
        <v>296</v>
      </c>
      <c r="AL1019" s="5156" t="s">
        <v>938</v>
      </c>
      <c r="AM1019" s="2652">
        <f t="shared" si="126"/>
        <v>15100000</v>
      </c>
      <c r="AN1019" s="2652" t="s">
        <v>939</v>
      </c>
      <c r="AO1019" s="2018" t="s">
        <v>939</v>
      </c>
      <c r="AP1019" s="2018" t="s">
        <v>939</v>
      </c>
      <c r="AQ1019" s="2018" t="s">
        <v>940</v>
      </c>
      <c r="AR1019" s="2018" t="s">
        <v>976</v>
      </c>
      <c r="AS1019" s="1991"/>
      <c r="AT1019" s="2020"/>
      <c r="AU1019" s="2021"/>
      <c r="AV1019" s="2021"/>
      <c r="AW1019" s="2444"/>
      <c r="AX1019" s="2444"/>
      <c r="AY1019" s="2022"/>
      <c r="AZ1019" s="5151" t="s">
        <v>1149</v>
      </c>
      <c r="BA1019" s="1423" t="s">
        <v>296</v>
      </c>
      <c r="BB1019" s="4026" t="s">
        <v>1150</v>
      </c>
      <c r="BC1019" s="5152" t="s">
        <v>1147</v>
      </c>
      <c r="BD1019" s="1419">
        <v>72</v>
      </c>
      <c r="BE1019" s="5153">
        <v>42767</v>
      </c>
      <c r="BF1019" s="5158">
        <v>15100000</v>
      </c>
      <c r="BG1019" s="1419">
        <v>71</v>
      </c>
      <c r="BH1019" s="5153">
        <v>42767</v>
      </c>
      <c r="BI1019" s="5155">
        <f t="shared" si="127"/>
        <v>15100000</v>
      </c>
      <c r="BJ1019" s="5153">
        <v>42767</v>
      </c>
      <c r="BK1019" s="5153">
        <v>43069</v>
      </c>
      <c r="BL1019" s="2024">
        <f t="shared" si="128"/>
        <v>0</v>
      </c>
      <c r="BM1019" s="2169"/>
      <c r="BN1019" s="2169"/>
      <c r="BO1019" s="2169"/>
      <c r="BP1019" s="2169"/>
      <c r="BQ1019" s="2169"/>
      <c r="BR1019" s="2106"/>
      <c r="BS1019" s="2106"/>
      <c r="BT1019" s="2106"/>
      <c r="BU1019" s="2106"/>
      <c r="BV1019" s="2106"/>
      <c r="BW1019" s="2106"/>
      <c r="BX1019" s="2106"/>
      <c r="BY1019" s="2106"/>
      <c r="BZ1019" s="2106"/>
      <c r="CA1019" s="2106"/>
      <c r="CB1019" s="2106"/>
      <c r="CC1019" s="2106"/>
      <c r="CD1019" s="1978" t="s">
        <v>911</v>
      </c>
    </row>
    <row r="1020" spans="1:82" ht="25.5" customHeight="1" thickBot="1" x14ac:dyDescent="0.25">
      <c r="A1020" s="573" t="s">
        <v>161</v>
      </c>
      <c r="B1020" s="574" t="s">
        <v>946</v>
      </c>
      <c r="C1020" s="547" t="s">
        <v>947</v>
      </c>
      <c r="D1020" s="460">
        <v>119</v>
      </c>
      <c r="E1020" s="611" t="s">
        <v>973</v>
      </c>
      <c r="F1020" s="526" t="s">
        <v>974</v>
      </c>
      <c r="G1020" s="612">
        <v>58</v>
      </c>
      <c r="H1020" s="612" t="s">
        <v>1</v>
      </c>
      <c r="I1020" s="612">
        <v>90</v>
      </c>
      <c r="J1020" s="454">
        <v>90</v>
      </c>
      <c r="K1020" s="538"/>
      <c r="L1020" s="465"/>
      <c r="M1020" s="466"/>
      <c r="N1020" s="466"/>
      <c r="O1020" s="466"/>
      <c r="P1020" s="466"/>
      <c r="Q1020" s="466"/>
      <c r="R1020" s="466"/>
      <c r="S1020" s="466"/>
      <c r="T1020" s="466"/>
      <c r="U1020" s="467">
        <f t="shared" si="129"/>
        <v>0</v>
      </c>
      <c r="V1020" s="466"/>
      <c r="W1020" s="466"/>
      <c r="X1020" s="466"/>
      <c r="Y1020" s="466"/>
      <c r="Z1020" s="466"/>
      <c r="AA1020" s="466"/>
      <c r="AB1020" s="466"/>
      <c r="AC1020" s="466"/>
      <c r="AD1020" s="466"/>
      <c r="AE1020" s="466"/>
      <c r="AF1020" s="466"/>
      <c r="AG1020" s="5156">
        <v>83131601</v>
      </c>
      <c r="AH1020" s="5156" t="s">
        <v>1151</v>
      </c>
      <c r="AI1020" s="5157">
        <v>42767</v>
      </c>
      <c r="AJ1020" s="5157">
        <v>43069</v>
      </c>
      <c r="AK1020" s="2200" t="s">
        <v>296</v>
      </c>
      <c r="AL1020" s="5156" t="s">
        <v>938</v>
      </c>
      <c r="AM1020" s="2652">
        <f t="shared" si="126"/>
        <v>15100000</v>
      </c>
      <c r="AN1020" s="2652" t="s">
        <v>939</v>
      </c>
      <c r="AO1020" s="2018" t="s">
        <v>939</v>
      </c>
      <c r="AP1020" s="2018" t="s">
        <v>939</v>
      </c>
      <c r="AQ1020" s="2018" t="s">
        <v>940</v>
      </c>
      <c r="AR1020" s="2018" t="s">
        <v>976</v>
      </c>
      <c r="AS1020" s="1991"/>
      <c r="AT1020" s="2020"/>
      <c r="AU1020" s="2021"/>
      <c r="AV1020" s="2021"/>
      <c r="AW1020" s="2444"/>
      <c r="AX1020" s="2444"/>
      <c r="AY1020" s="2022"/>
      <c r="AZ1020" s="5151" t="s">
        <v>1152</v>
      </c>
      <c r="BA1020" s="1423" t="s">
        <v>296</v>
      </c>
      <c r="BB1020" s="4026" t="s">
        <v>1153</v>
      </c>
      <c r="BC1020" s="5152" t="s">
        <v>1154</v>
      </c>
      <c r="BD1020" s="1419">
        <v>73</v>
      </c>
      <c r="BE1020" s="5153">
        <v>42767</v>
      </c>
      <c r="BF1020" s="5158">
        <v>15100000</v>
      </c>
      <c r="BG1020" s="1419">
        <v>72</v>
      </c>
      <c r="BH1020" s="5153">
        <v>42767</v>
      </c>
      <c r="BI1020" s="5155">
        <f t="shared" si="127"/>
        <v>15100000</v>
      </c>
      <c r="BJ1020" s="5153">
        <v>42767</v>
      </c>
      <c r="BK1020" s="5153">
        <v>43069</v>
      </c>
      <c r="BL1020" s="2024">
        <f t="shared" si="128"/>
        <v>0</v>
      </c>
      <c r="BM1020" s="2169"/>
      <c r="BN1020" s="2169"/>
      <c r="BO1020" s="2169"/>
      <c r="BP1020" s="2169"/>
      <c r="BQ1020" s="2169"/>
      <c r="BR1020" s="2106"/>
      <c r="BS1020" s="2106"/>
      <c r="BT1020" s="2106"/>
      <c r="BU1020" s="2106"/>
      <c r="BV1020" s="2106"/>
      <c r="BW1020" s="2106"/>
      <c r="BX1020" s="2106"/>
      <c r="BY1020" s="2106"/>
      <c r="BZ1020" s="2106"/>
      <c r="CA1020" s="2106"/>
      <c r="CB1020" s="2106"/>
      <c r="CC1020" s="2106"/>
      <c r="CD1020" s="1978" t="s">
        <v>911</v>
      </c>
    </row>
    <row r="1021" spans="1:82" ht="25.5" customHeight="1" thickBot="1" x14ac:dyDescent="0.25">
      <c r="A1021" s="573" t="s">
        <v>161</v>
      </c>
      <c r="B1021" s="574" t="s">
        <v>946</v>
      </c>
      <c r="C1021" s="547" t="s">
        <v>947</v>
      </c>
      <c r="D1021" s="460">
        <v>119</v>
      </c>
      <c r="E1021" s="611" t="s">
        <v>973</v>
      </c>
      <c r="F1021" s="526" t="s">
        <v>974</v>
      </c>
      <c r="G1021" s="612">
        <v>58</v>
      </c>
      <c r="H1021" s="612" t="s">
        <v>1</v>
      </c>
      <c r="I1021" s="612">
        <v>90</v>
      </c>
      <c r="J1021" s="454">
        <v>90</v>
      </c>
      <c r="K1021" s="538"/>
      <c r="L1021" s="465"/>
      <c r="M1021" s="466"/>
      <c r="N1021" s="466"/>
      <c r="O1021" s="466"/>
      <c r="P1021" s="466"/>
      <c r="Q1021" s="466"/>
      <c r="R1021" s="466"/>
      <c r="S1021" s="466"/>
      <c r="T1021" s="466"/>
      <c r="U1021" s="467">
        <f t="shared" si="129"/>
        <v>0</v>
      </c>
      <c r="V1021" s="466"/>
      <c r="W1021" s="466"/>
      <c r="X1021" s="466"/>
      <c r="Y1021" s="466"/>
      <c r="Z1021" s="466"/>
      <c r="AA1021" s="466"/>
      <c r="AB1021" s="466"/>
      <c r="AC1021" s="466"/>
      <c r="AD1021" s="466"/>
      <c r="AE1021" s="466"/>
      <c r="AF1021" s="466"/>
      <c r="AG1021" s="5156">
        <v>83131601</v>
      </c>
      <c r="AH1021" s="5156" t="s">
        <v>1155</v>
      </c>
      <c r="AI1021" s="5157">
        <v>42767</v>
      </c>
      <c r="AJ1021" s="5157">
        <v>43069</v>
      </c>
      <c r="AK1021" s="2200" t="s">
        <v>296</v>
      </c>
      <c r="AL1021" s="5156" t="s">
        <v>938</v>
      </c>
      <c r="AM1021" s="2652">
        <f t="shared" si="126"/>
        <v>15100000</v>
      </c>
      <c r="AN1021" s="2652" t="s">
        <v>939</v>
      </c>
      <c r="AO1021" s="2018" t="s">
        <v>939</v>
      </c>
      <c r="AP1021" s="2018" t="s">
        <v>939</v>
      </c>
      <c r="AQ1021" s="2018" t="s">
        <v>940</v>
      </c>
      <c r="AR1021" s="2018" t="s">
        <v>976</v>
      </c>
      <c r="AS1021" s="1991"/>
      <c r="AT1021" s="2020"/>
      <c r="AU1021" s="2021"/>
      <c r="AV1021" s="2021"/>
      <c r="AW1021" s="2444"/>
      <c r="AX1021" s="2444"/>
      <c r="AY1021" s="2022"/>
      <c r="AZ1021" s="5151" t="s">
        <v>1156</v>
      </c>
      <c r="BA1021" s="1423" t="s">
        <v>296</v>
      </c>
      <c r="BB1021" s="4026" t="s">
        <v>1157</v>
      </c>
      <c r="BC1021" s="5161" t="s">
        <v>1158</v>
      </c>
      <c r="BD1021" s="1419">
        <v>74</v>
      </c>
      <c r="BE1021" s="5153">
        <v>42767</v>
      </c>
      <c r="BF1021" s="5158">
        <v>15100000</v>
      </c>
      <c r="BG1021" s="1419">
        <v>73</v>
      </c>
      <c r="BH1021" s="5153">
        <v>42767</v>
      </c>
      <c r="BI1021" s="5155">
        <f t="shared" si="127"/>
        <v>15100000</v>
      </c>
      <c r="BJ1021" s="5153">
        <v>42767</v>
      </c>
      <c r="BK1021" s="5153">
        <v>43069</v>
      </c>
      <c r="BL1021" s="2024">
        <f t="shared" si="128"/>
        <v>0</v>
      </c>
      <c r="BM1021" s="2169"/>
      <c r="BN1021" s="2169"/>
      <c r="BO1021" s="2169"/>
      <c r="BP1021" s="2169"/>
      <c r="BQ1021" s="2169"/>
      <c r="BR1021" s="2106"/>
      <c r="BS1021" s="2106"/>
      <c r="BT1021" s="2106"/>
      <c r="BU1021" s="2106"/>
      <c r="BV1021" s="2106"/>
      <c r="BW1021" s="2106"/>
      <c r="BX1021" s="2106"/>
      <c r="BY1021" s="2106"/>
      <c r="BZ1021" s="2106"/>
      <c r="CA1021" s="2106"/>
      <c r="CB1021" s="2106"/>
      <c r="CC1021" s="2106"/>
      <c r="CD1021" s="1978" t="s">
        <v>911</v>
      </c>
    </row>
    <row r="1022" spans="1:82" ht="25.5" customHeight="1" thickBot="1" x14ac:dyDescent="0.25">
      <c r="A1022" s="573" t="s">
        <v>161</v>
      </c>
      <c r="B1022" s="574" t="s">
        <v>946</v>
      </c>
      <c r="C1022" s="547" t="s">
        <v>947</v>
      </c>
      <c r="D1022" s="460">
        <v>119</v>
      </c>
      <c r="E1022" s="611" t="s">
        <v>973</v>
      </c>
      <c r="F1022" s="526" t="s">
        <v>974</v>
      </c>
      <c r="G1022" s="612">
        <v>58</v>
      </c>
      <c r="H1022" s="612" t="s">
        <v>1</v>
      </c>
      <c r="I1022" s="612">
        <v>90</v>
      </c>
      <c r="J1022" s="454">
        <v>90</v>
      </c>
      <c r="K1022" s="538"/>
      <c r="L1022" s="465"/>
      <c r="M1022" s="466"/>
      <c r="N1022" s="466"/>
      <c r="O1022" s="466"/>
      <c r="P1022" s="466"/>
      <c r="Q1022" s="466"/>
      <c r="R1022" s="466"/>
      <c r="S1022" s="466"/>
      <c r="T1022" s="466"/>
      <c r="U1022" s="467">
        <f t="shared" si="129"/>
        <v>0</v>
      </c>
      <c r="V1022" s="466"/>
      <c r="W1022" s="466"/>
      <c r="X1022" s="466"/>
      <c r="Y1022" s="466"/>
      <c r="Z1022" s="466"/>
      <c r="AA1022" s="466"/>
      <c r="AB1022" s="466"/>
      <c r="AC1022" s="466"/>
      <c r="AD1022" s="466"/>
      <c r="AE1022" s="466"/>
      <c r="AF1022" s="466"/>
      <c r="AG1022" s="5156">
        <v>83131601</v>
      </c>
      <c r="AH1022" s="5156" t="s">
        <v>1159</v>
      </c>
      <c r="AI1022" s="5157">
        <v>42767</v>
      </c>
      <c r="AJ1022" s="5157">
        <v>43069</v>
      </c>
      <c r="AK1022" s="2200" t="s">
        <v>296</v>
      </c>
      <c r="AL1022" s="5156" t="s">
        <v>938</v>
      </c>
      <c r="AM1022" s="2652">
        <f t="shared" si="126"/>
        <v>15100000</v>
      </c>
      <c r="AN1022" s="2652" t="s">
        <v>939</v>
      </c>
      <c r="AO1022" s="2018" t="s">
        <v>939</v>
      </c>
      <c r="AP1022" s="2018" t="s">
        <v>939</v>
      </c>
      <c r="AQ1022" s="2018" t="s">
        <v>940</v>
      </c>
      <c r="AR1022" s="2018" t="s">
        <v>976</v>
      </c>
      <c r="AS1022" s="1991"/>
      <c r="AT1022" s="2020"/>
      <c r="AU1022" s="2021"/>
      <c r="AV1022" s="2021"/>
      <c r="AW1022" s="2444"/>
      <c r="AX1022" s="2444"/>
      <c r="AY1022" s="2022"/>
      <c r="AZ1022" s="5151" t="s">
        <v>1160</v>
      </c>
      <c r="BA1022" s="1423" t="s">
        <v>296</v>
      </c>
      <c r="BB1022" s="4026" t="s">
        <v>1161</v>
      </c>
      <c r="BC1022" s="5152" t="s">
        <v>1162</v>
      </c>
      <c r="BD1022" s="1419">
        <v>75</v>
      </c>
      <c r="BE1022" s="5153">
        <v>42767</v>
      </c>
      <c r="BF1022" s="5158">
        <v>15100000</v>
      </c>
      <c r="BG1022" s="1419">
        <v>74</v>
      </c>
      <c r="BH1022" s="5153">
        <v>42767</v>
      </c>
      <c r="BI1022" s="5155">
        <f t="shared" si="127"/>
        <v>15100000</v>
      </c>
      <c r="BJ1022" s="5153">
        <v>42767</v>
      </c>
      <c r="BK1022" s="5153">
        <v>43069</v>
      </c>
      <c r="BL1022" s="2024">
        <f t="shared" si="128"/>
        <v>0</v>
      </c>
      <c r="BM1022" s="2169"/>
      <c r="BN1022" s="2169"/>
      <c r="BO1022" s="2169"/>
      <c r="BP1022" s="2169"/>
      <c r="BQ1022" s="2169"/>
      <c r="BR1022" s="2106"/>
      <c r="BS1022" s="2106"/>
      <c r="BT1022" s="2106"/>
      <c r="BU1022" s="2106"/>
      <c r="BV1022" s="2106"/>
      <c r="BW1022" s="2106"/>
      <c r="BX1022" s="2106"/>
      <c r="BY1022" s="2106"/>
      <c r="BZ1022" s="2106"/>
      <c r="CA1022" s="2106"/>
      <c r="CB1022" s="2106"/>
      <c r="CC1022" s="2106"/>
      <c r="CD1022" s="1978" t="s">
        <v>911</v>
      </c>
    </row>
    <row r="1023" spans="1:82" ht="25.5" customHeight="1" thickBot="1" x14ac:dyDescent="0.25">
      <c r="A1023" s="573" t="s">
        <v>161</v>
      </c>
      <c r="B1023" s="574" t="s">
        <v>946</v>
      </c>
      <c r="C1023" s="547" t="s">
        <v>947</v>
      </c>
      <c r="D1023" s="460">
        <v>119</v>
      </c>
      <c r="E1023" s="611" t="s">
        <v>973</v>
      </c>
      <c r="F1023" s="526" t="s">
        <v>974</v>
      </c>
      <c r="G1023" s="612">
        <v>58</v>
      </c>
      <c r="H1023" s="612" t="s">
        <v>1</v>
      </c>
      <c r="I1023" s="612">
        <v>90</v>
      </c>
      <c r="J1023" s="454">
        <v>90</v>
      </c>
      <c r="K1023" s="538"/>
      <c r="L1023" s="465"/>
      <c r="M1023" s="466"/>
      <c r="N1023" s="466"/>
      <c r="O1023" s="466"/>
      <c r="P1023" s="466"/>
      <c r="Q1023" s="466"/>
      <c r="R1023" s="466"/>
      <c r="S1023" s="466"/>
      <c r="T1023" s="466"/>
      <c r="U1023" s="467">
        <f t="shared" si="129"/>
        <v>0</v>
      </c>
      <c r="V1023" s="466"/>
      <c r="W1023" s="466"/>
      <c r="X1023" s="466"/>
      <c r="Y1023" s="466"/>
      <c r="Z1023" s="466"/>
      <c r="AA1023" s="466"/>
      <c r="AB1023" s="466"/>
      <c r="AC1023" s="466"/>
      <c r="AD1023" s="466"/>
      <c r="AE1023" s="466"/>
      <c r="AF1023" s="466"/>
      <c r="AG1023" s="5156">
        <v>83131601</v>
      </c>
      <c r="AH1023" s="5156" t="s">
        <v>1163</v>
      </c>
      <c r="AI1023" s="5157">
        <v>42767</v>
      </c>
      <c r="AJ1023" s="5157">
        <v>43069</v>
      </c>
      <c r="AK1023" s="2200" t="s">
        <v>296</v>
      </c>
      <c r="AL1023" s="5156" t="s">
        <v>938</v>
      </c>
      <c r="AM1023" s="2652">
        <f t="shared" si="126"/>
        <v>16610000</v>
      </c>
      <c r="AN1023" s="2652" t="s">
        <v>939</v>
      </c>
      <c r="AO1023" s="2018" t="s">
        <v>939</v>
      </c>
      <c r="AP1023" s="2018" t="s">
        <v>939</v>
      </c>
      <c r="AQ1023" s="2018" t="s">
        <v>940</v>
      </c>
      <c r="AR1023" s="2018" t="s">
        <v>976</v>
      </c>
      <c r="AS1023" s="1991"/>
      <c r="AT1023" s="2020"/>
      <c r="AU1023" s="2021"/>
      <c r="AV1023" s="2021"/>
      <c r="AW1023" s="2444"/>
      <c r="AX1023" s="2444"/>
      <c r="AY1023" s="2022"/>
      <c r="AZ1023" s="5151" t="s">
        <v>1164</v>
      </c>
      <c r="BA1023" s="1423" t="s">
        <v>296</v>
      </c>
      <c r="BB1023" s="4026" t="s">
        <v>1165</v>
      </c>
      <c r="BC1023" s="5161" t="s">
        <v>1166</v>
      </c>
      <c r="BD1023" s="1419">
        <v>76</v>
      </c>
      <c r="BE1023" s="5153">
        <v>42767</v>
      </c>
      <c r="BF1023" s="5158">
        <v>16610000</v>
      </c>
      <c r="BG1023" s="1419">
        <v>75</v>
      </c>
      <c r="BH1023" s="5153">
        <v>42767</v>
      </c>
      <c r="BI1023" s="5155">
        <f t="shared" si="127"/>
        <v>16610000</v>
      </c>
      <c r="BJ1023" s="5153">
        <v>42767</v>
      </c>
      <c r="BK1023" s="5153">
        <v>43099</v>
      </c>
      <c r="BL1023" s="2024">
        <f t="shared" si="128"/>
        <v>0</v>
      </c>
      <c r="BM1023" s="2169"/>
      <c r="BN1023" s="2169"/>
      <c r="BO1023" s="2169"/>
      <c r="BP1023" s="2169"/>
      <c r="BQ1023" s="2169"/>
      <c r="BR1023" s="2106"/>
      <c r="BS1023" s="2106"/>
      <c r="BT1023" s="2106"/>
      <c r="BU1023" s="2106"/>
      <c r="BV1023" s="2106"/>
      <c r="BW1023" s="2106"/>
      <c r="BX1023" s="2106"/>
      <c r="BY1023" s="2106"/>
      <c r="BZ1023" s="2106"/>
      <c r="CA1023" s="2106"/>
      <c r="CB1023" s="2106"/>
      <c r="CC1023" s="2106"/>
      <c r="CD1023" s="1978" t="s">
        <v>911</v>
      </c>
    </row>
    <row r="1024" spans="1:82" ht="25.5" customHeight="1" thickBot="1" x14ac:dyDescent="0.25">
      <c r="A1024" s="573" t="s">
        <v>161</v>
      </c>
      <c r="B1024" s="574" t="s">
        <v>946</v>
      </c>
      <c r="C1024" s="547" t="s">
        <v>947</v>
      </c>
      <c r="D1024" s="460">
        <v>119</v>
      </c>
      <c r="E1024" s="611" t="s">
        <v>973</v>
      </c>
      <c r="F1024" s="526" t="s">
        <v>974</v>
      </c>
      <c r="G1024" s="612">
        <v>58</v>
      </c>
      <c r="H1024" s="612" t="s">
        <v>1</v>
      </c>
      <c r="I1024" s="612">
        <v>90</v>
      </c>
      <c r="J1024" s="454">
        <v>90</v>
      </c>
      <c r="K1024" s="538"/>
      <c r="L1024" s="465"/>
      <c r="M1024" s="466"/>
      <c r="N1024" s="466"/>
      <c r="O1024" s="466"/>
      <c r="P1024" s="466"/>
      <c r="Q1024" s="466"/>
      <c r="R1024" s="466"/>
      <c r="S1024" s="466"/>
      <c r="T1024" s="466"/>
      <c r="U1024" s="467">
        <f t="shared" si="129"/>
        <v>0</v>
      </c>
      <c r="V1024" s="466"/>
      <c r="W1024" s="466"/>
      <c r="X1024" s="466"/>
      <c r="Y1024" s="466"/>
      <c r="Z1024" s="466"/>
      <c r="AA1024" s="466"/>
      <c r="AB1024" s="466"/>
      <c r="AC1024" s="466"/>
      <c r="AD1024" s="466"/>
      <c r="AE1024" s="466"/>
      <c r="AF1024" s="466"/>
      <c r="AG1024" s="5156">
        <v>83131601</v>
      </c>
      <c r="AH1024" s="5156" t="s">
        <v>1167</v>
      </c>
      <c r="AI1024" s="5157">
        <v>42767</v>
      </c>
      <c r="AJ1024" s="5157">
        <v>43069</v>
      </c>
      <c r="AK1024" s="2200" t="s">
        <v>296</v>
      </c>
      <c r="AL1024" s="5156" t="s">
        <v>938</v>
      </c>
      <c r="AM1024" s="2652">
        <f t="shared" si="126"/>
        <v>15100000</v>
      </c>
      <c r="AN1024" s="2652" t="s">
        <v>939</v>
      </c>
      <c r="AO1024" s="2018" t="s">
        <v>939</v>
      </c>
      <c r="AP1024" s="2018" t="s">
        <v>939</v>
      </c>
      <c r="AQ1024" s="2018" t="s">
        <v>940</v>
      </c>
      <c r="AR1024" s="2018" t="s">
        <v>976</v>
      </c>
      <c r="AS1024" s="1991"/>
      <c r="AT1024" s="2020"/>
      <c r="AU1024" s="2021"/>
      <c r="AV1024" s="2021"/>
      <c r="AW1024" s="2444"/>
      <c r="AX1024" s="2444"/>
      <c r="AY1024" s="2022"/>
      <c r="AZ1024" s="5151" t="s">
        <v>1168</v>
      </c>
      <c r="BA1024" s="1423" t="s">
        <v>296</v>
      </c>
      <c r="BB1024" s="4026" t="s">
        <v>1169</v>
      </c>
      <c r="BC1024" s="5152" t="s">
        <v>1170</v>
      </c>
      <c r="BD1024" s="1419">
        <v>77</v>
      </c>
      <c r="BE1024" s="5153">
        <v>42767</v>
      </c>
      <c r="BF1024" s="5158">
        <v>15100000</v>
      </c>
      <c r="BG1024" s="1419">
        <v>76</v>
      </c>
      <c r="BH1024" s="5153">
        <v>42767</v>
      </c>
      <c r="BI1024" s="5155">
        <f t="shared" si="127"/>
        <v>15100000</v>
      </c>
      <c r="BJ1024" s="5153">
        <v>42767</v>
      </c>
      <c r="BK1024" s="5153">
        <v>43069</v>
      </c>
      <c r="BL1024" s="2024">
        <f t="shared" si="128"/>
        <v>0</v>
      </c>
      <c r="BM1024" s="2169"/>
      <c r="BN1024" s="2169"/>
      <c r="BO1024" s="2169"/>
      <c r="BP1024" s="2169"/>
      <c r="BQ1024" s="2169"/>
      <c r="BR1024" s="2106"/>
      <c r="BS1024" s="2106"/>
      <c r="BT1024" s="2106"/>
      <c r="BU1024" s="2106"/>
      <c r="BV1024" s="2106"/>
      <c r="BW1024" s="2106"/>
      <c r="BX1024" s="2106"/>
      <c r="BY1024" s="2106"/>
      <c r="BZ1024" s="2106"/>
      <c r="CA1024" s="2106"/>
      <c r="CB1024" s="2106"/>
      <c r="CC1024" s="2106"/>
      <c r="CD1024" s="1978" t="s">
        <v>911</v>
      </c>
    </row>
    <row r="1025" spans="1:82" ht="25.5" customHeight="1" thickBot="1" x14ac:dyDescent="0.25">
      <c r="A1025" s="573" t="s">
        <v>161</v>
      </c>
      <c r="B1025" s="574" t="s">
        <v>946</v>
      </c>
      <c r="C1025" s="547" t="s">
        <v>947</v>
      </c>
      <c r="D1025" s="460">
        <v>119</v>
      </c>
      <c r="E1025" s="611" t="s">
        <v>973</v>
      </c>
      <c r="F1025" s="526" t="s">
        <v>974</v>
      </c>
      <c r="G1025" s="612">
        <v>58</v>
      </c>
      <c r="H1025" s="612" t="s">
        <v>1</v>
      </c>
      <c r="I1025" s="612">
        <v>90</v>
      </c>
      <c r="J1025" s="454">
        <v>90</v>
      </c>
      <c r="K1025" s="538"/>
      <c r="L1025" s="465"/>
      <c r="M1025" s="466"/>
      <c r="N1025" s="466"/>
      <c r="O1025" s="466"/>
      <c r="P1025" s="466"/>
      <c r="Q1025" s="466"/>
      <c r="R1025" s="466"/>
      <c r="S1025" s="466"/>
      <c r="T1025" s="466"/>
      <c r="U1025" s="467">
        <f t="shared" si="129"/>
        <v>0</v>
      </c>
      <c r="V1025" s="466"/>
      <c r="W1025" s="466"/>
      <c r="X1025" s="466"/>
      <c r="Y1025" s="466"/>
      <c r="Z1025" s="466"/>
      <c r="AA1025" s="466"/>
      <c r="AB1025" s="466"/>
      <c r="AC1025" s="466"/>
      <c r="AD1025" s="466"/>
      <c r="AE1025" s="466"/>
      <c r="AF1025" s="466"/>
      <c r="AG1025" s="5156">
        <v>83131601</v>
      </c>
      <c r="AH1025" s="5156" t="s">
        <v>1171</v>
      </c>
      <c r="AI1025" s="5157">
        <v>42767</v>
      </c>
      <c r="AJ1025" s="5157">
        <v>43069</v>
      </c>
      <c r="AK1025" s="2200" t="s">
        <v>296</v>
      </c>
      <c r="AL1025" s="5156" t="s">
        <v>938</v>
      </c>
      <c r="AM1025" s="2652">
        <f t="shared" si="126"/>
        <v>15100000</v>
      </c>
      <c r="AN1025" s="2652" t="s">
        <v>939</v>
      </c>
      <c r="AO1025" s="2018" t="s">
        <v>939</v>
      </c>
      <c r="AP1025" s="2018" t="s">
        <v>939</v>
      </c>
      <c r="AQ1025" s="2018" t="s">
        <v>940</v>
      </c>
      <c r="AR1025" s="2018" t="s">
        <v>976</v>
      </c>
      <c r="AS1025" s="1991"/>
      <c r="AT1025" s="2020"/>
      <c r="AU1025" s="2021"/>
      <c r="AV1025" s="2021"/>
      <c r="AW1025" s="2444"/>
      <c r="AX1025" s="2444"/>
      <c r="AY1025" s="2022"/>
      <c r="AZ1025" s="5151" t="s">
        <v>1172</v>
      </c>
      <c r="BA1025" s="1423" t="s">
        <v>296</v>
      </c>
      <c r="BB1025" s="4026" t="s">
        <v>1173</v>
      </c>
      <c r="BC1025" s="5152" t="s">
        <v>1174</v>
      </c>
      <c r="BD1025" s="1419">
        <v>78</v>
      </c>
      <c r="BE1025" s="5153">
        <v>42767</v>
      </c>
      <c r="BF1025" s="5158">
        <v>15100000</v>
      </c>
      <c r="BG1025" s="1419">
        <v>77</v>
      </c>
      <c r="BH1025" s="5153">
        <v>42767</v>
      </c>
      <c r="BI1025" s="5155">
        <f t="shared" si="127"/>
        <v>15100000</v>
      </c>
      <c r="BJ1025" s="5153">
        <v>42767</v>
      </c>
      <c r="BK1025" s="5153">
        <v>43069</v>
      </c>
      <c r="BL1025" s="2024">
        <f t="shared" si="128"/>
        <v>0</v>
      </c>
      <c r="BM1025" s="2169"/>
      <c r="BN1025" s="2169"/>
      <c r="BO1025" s="2169"/>
      <c r="BP1025" s="2169"/>
      <c r="BQ1025" s="2169"/>
      <c r="BR1025" s="2106"/>
      <c r="BS1025" s="2106"/>
      <c r="BT1025" s="2106"/>
      <c r="BU1025" s="2106"/>
      <c r="BV1025" s="2106"/>
      <c r="BW1025" s="2106"/>
      <c r="BX1025" s="2106"/>
      <c r="BY1025" s="2106"/>
      <c r="BZ1025" s="2106"/>
      <c r="CA1025" s="2106"/>
      <c r="CB1025" s="2106"/>
      <c r="CC1025" s="2106"/>
      <c r="CD1025" s="1978" t="s">
        <v>911</v>
      </c>
    </row>
    <row r="1026" spans="1:82" ht="25.5" customHeight="1" thickBot="1" x14ac:dyDescent="0.25">
      <c r="A1026" s="573" t="s">
        <v>161</v>
      </c>
      <c r="B1026" s="574" t="s">
        <v>946</v>
      </c>
      <c r="C1026" s="547" t="s">
        <v>947</v>
      </c>
      <c r="D1026" s="460">
        <v>119</v>
      </c>
      <c r="E1026" s="611" t="s">
        <v>973</v>
      </c>
      <c r="F1026" s="526" t="s">
        <v>974</v>
      </c>
      <c r="G1026" s="612">
        <v>58</v>
      </c>
      <c r="H1026" s="612" t="s">
        <v>1</v>
      </c>
      <c r="I1026" s="612">
        <v>90</v>
      </c>
      <c r="J1026" s="454">
        <v>90</v>
      </c>
      <c r="K1026" s="538"/>
      <c r="L1026" s="465"/>
      <c r="M1026" s="466"/>
      <c r="N1026" s="466"/>
      <c r="O1026" s="466"/>
      <c r="P1026" s="466"/>
      <c r="Q1026" s="466"/>
      <c r="R1026" s="466"/>
      <c r="S1026" s="466"/>
      <c r="T1026" s="466"/>
      <c r="U1026" s="467">
        <f t="shared" si="129"/>
        <v>0</v>
      </c>
      <c r="V1026" s="466"/>
      <c r="W1026" s="466"/>
      <c r="X1026" s="466"/>
      <c r="Y1026" s="466"/>
      <c r="Z1026" s="466"/>
      <c r="AA1026" s="466"/>
      <c r="AB1026" s="466"/>
      <c r="AC1026" s="466"/>
      <c r="AD1026" s="466"/>
      <c r="AE1026" s="466"/>
      <c r="AF1026" s="466"/>
      <c r="AG1026" s="5156">
        <v>83131601</v>
      </c>
      <c r="AH1026" s="5156" t="s">
        <v>1175</v>
      </c>
      <c r="AI1026" s="5157">
        <v>42767</v>
      </c>
      <c r="AJ1026" s="5157">
        <v>43069</v>
      </c>
      <c r="AK1026" s="2200" t="s">
        <v>296</v>
      </c>
      <c r="AL1026" s="5156" t="s">
        <v>938</v>
      </c>
      <c r="AM1026" s="2652">
        <f t="shared" si="126"/>
        <v>16610000</v>
      </c>
      <c r="AN1026" s="2652" t="s">
        <v>939</v>
      </c>
      <c r="AO1026" s="2018" t="s">
        <v>939</v>
      </c>
      <c r="AP1026" s="2018" t="s">
        <v>939</v>
      </c>
      <c r="AQ1026" s="2018" t="s">
        <v>940</v>
      </c>
      <c r="AR1026" s="2018" t="s">
        <v>976</v>
      </c>
      <c r="AS1026" s="1991"/>
      <c r="AT1026" s="2020"/>
      <c r="AU1026" s="2021"/>
      <c r="AV1026" s="2021"/>
      <c r="AW1026" s="2444"/>
      <c r="AX1026" s="2444"/>
      <c r="AY1026" s="2022"/>
      <c r="AZ1026" s="5151" t="s">
        <v>1176</v>
      </c>
      <c r="BA1026" s="1423" t="s">
        <v>296</v>
      </c>
      <c r="BB1026" s="4026" t="s">
        <v>1177</v>
      </c>
      <c r="BC1026" s="5152" t="s">
        <v>1178</v>
      </c>
      <c r="BD1026" s="1419">
        <v>79</v>
      </c>
      <c r="BE1026" s="5153">
        <v>42767</v>
      </c>
      <c r="BF1026" s="5158">
        <v>16610000</v>
      </c>
      <c r="BG1026" s="1419">
        <v>69</v>
      </c>
      <c r="BH1026" s="5153">
        <v>42767</v>
      </c>
      <c r="BI1026" s="5155">
        <f t="shared" si="127"/>
        <v>16610000</v>
      </c>
      <c r="BJ1026" s="5153">
        <v>42767</v>
      </c>
      <c r="BK1026" s="5153">
        <v>43099</v>
      </c>
      <c r="BL1026" s="2024">
        <f t="shared" si="128"/>
        <v>0</v>
      </c>
      <c r="BM1026" s="2169"/>
      <c r="BN1026" s="2169"/>
      <c r="BO1026" s="2169"/>
      <c r="BP1026" s="2169"/>
      <c r="BQ1026" s="2169"/>
      <c r="BR1026" s="2106"/>
      <c r="BS1026" s="2106"/>
      <c r="BT1026" s="2106"/>
      <c r="BU1026" s="2106"/>
      <c r="BV1026" s="2106"/>
      <c r="BW1026" s="2106"/>
      <c r="BX1026" s="2106"/>
      <c r="BY1026" s="2106"/>
      <c r="BZ1026" s="2106"/>
      <c r="CA1026" s="2106"/>
      <c r="CB1026" s="2106"/>
      <c r="CC1026" s="2106"/>
      <c r="CD1026" s="1978" t="s">
        <v>911</v>
      </c>
    </row>
    <row r="1027" spans="1:82" ht="25.5" customHeight="1" thickBot="1" x14ac:dyDescent="0.25">
      <c r="A1027" s="573" t="s">
        <v>161</v>
      </c>
      <c r="B1027" s="574" t="s">
        <v>946</v>
      </c>
      <c r="C1027" s="547" t="s">
        <v>947</v>
      </c>
      <c r="D1027" s="460">
        <v>119</v>
      </c>
      <c r="E1027" s="611" t="s">
        <v>973</v>
      </c>
      <c r="F1027" s="526" t="s">
        <v>974</v>
      </c>
      <c r="G1027" s="612">
        <v>58</v>
      </c>
      <c r="H1027" s="612" t="s">
        <v>1</v>
      </c>
      <c r="I1027" s="612">
        <v>90</v>
      </c>
      <c r="J1027" s="454">
        <v>90</v>
      </c>
      <c r="K1027" s="538"/>
      <c r="L1027" s="465"/>
      <c r="M1027" s="466"/>
      <c r="N1027" s="466"/>
      <c r="O1027" s="466"/>
      <c r="P1027" s="466"/>
      <c r="Q1027" s="466"/>
      <c r="R1027" s="466"/>
      <c r="S1027" s="466"/>
      <c r="T1027" s="466"/>
      <c r="U1027" s="467">
        <f t="shared" si="129"/>
        <v>0</v>
      </c>
      <c r="V1027" s="466"/>
      <c r="W1027" s="466"/>
      <c r="X1027" s="466"/>
      <c r="Y1027" s="466"/>
      <c r="Z1027" s="466"/>
      <c r="AA1027" s="466"/>
      <c r="AB1027" s="466"/>
      <c r="AC1027" s="466"/>
      <c r="AD1027" s="466"/>
      <c r="AE1027" s="466"/>
      <c r="AF1027" s="466"/>
      <c r="AG1027" s="5156">
        <v>83131601</v>
      </c>
      <c r="AH1027" s="5156" t="s">
        <v>1179</v>
      </c>
      <c r="AI1027" s="5157">
        <v>42767</v>
      </c>
      <c r="AJ1027" s="5157">
        <v>43069</v>
      </c>
      <c r="AK1027" s="2200" t="s">
        <v>296</v>
      </c>
      <c r="AL1027" s="5156" t="s">
        <v>938</v>
      </c>
      <c r="AM1027" s="2652">
        <f t="shared" si="126"/>
        <v>15100000</v>
      </c>
      <c r="AN1027" s="2652" t="s">
        <v>939</v>
      </c>
      <c r="AO1027" s="2018" t="s">
        <v>939</v>
      </c>
      <c r="AP1027" s="2018" t="s">
        <v>939</v>
      </c>
      <c r="AQ1027" s="2018" t="s">
        <v>940</v>
      </c>
      <c r="AR1027" s="2018" t="s">
        <v>976</v>
      </c>
      <c r="AS1027" s="1991"/>
      <c r="AT1027" s="2020"/>
      <c r="AU1027" s="2021"/>
      <c r="AV1027" s="2021"/>
      <c r="AW1027" s="2444"/>
      <c r="AX1027" s="2444"/>
      <c r="AY1027" s="2022"/>
      <c r="AZ1027" s="5151" t="s">
        <v>1180</v>
      </c>
      <c r="BA1027" s="1423" t="s">
        <v>296</v>
      </c>
      <c r="BB1027" s="4026" t="s">
        <v>1181</v>
      </c>
      <c r="BC1027" s="5152" t="s">
        <v>1182</v>
      </c>
      <c r="BD1027" s="1419">
        <v>80</v>
      </c>
      <c r="BE1027" s="5153">
        <v>42767</v>
      </c>
      <c r="BF1027" s="5158">
        <v>15100000</v>
      </c>
      <c r="BG1027" s="1419">
        <v>79</v>
      </c>
      <c r="BH1027" s="5153">
        <v>42767</v>
      </c>
      <c r="BI1027" s="5155">
        <f t="shared" si="127"/>
        <v>15100000</v>
      </c>
      <c r="BJ1027" s="5153">
        <v>42767</v>
      </c>
      <c r="BK1027" s="5153">
        <v>43069</v>
      </c>
      <c r="BL1027" s="2024">
        <f t="shared" si="128"/>
        <v>0</v>
      </c>
      <c r="BM1027" s="2169"/>
      <c r="BN1027" s="2169"/>
      <c r="BO1027" s="2169"/>
      <c r="BP1027" s="2169"/>
      <c r="BQ1027" s="2169"/>
      <c r="BR1027" s="2106"/>
      <c r="BS1027" s="2106"/>
      <c r="BT1027" s="2106"/>
      <c r="BU1027" s="2106"/>
      <c r="BV1027" s="2106"/>
      <c r="BW1027" s="2106"/>
      <c r="BX1027" s="2106"/>
      <c r="BY1027" s="2106"/>
      <c r="BZ1027" s="2106"/>
      <c r="CA1027" s="2106"/>
      <c r="CB1027" s="2106"/>
      <c r="CC1027" s="2106"/>
      <c r="CD1027" s="1978" t="s">
        <v>911</v>
      </c>
    </row>
    <row r="1028" spans="1:82" ht="25.5" customHeight="1" thickBot="1" x14ac:dyDescent="0.25">
      <c r="A1028" s="573" t="s">
        <v>161</v>
      </c>
      <c r="B1028" s="574" t="s">
        <v>946</v>
      </c>
      <c r="C1028" s="547" t="s">
        <v>947</v>
      </c>
      <c r="D1028" s="460">
        <v>119</v>
      </c>
      <c r="E1028" s="611" t="s">
        <v>973</v>
      </c>
      <c r="F1028" s="526" t="s">
        <v>974</v>
      </c>
      <c r="G1028" s="612">
        <v>58</v>
      </c>
      <c r="H1028" s="612" t="s">
        <v>1</v>
      </c>
      <c r="I1028" s="612">
        <v>90</v>
      </c>
      <c r="J1028" s="454">
        <v>90</v>
      </c>
      <c r="K1028" s="538"/>
      <c r="L1028" s="465"/>
      <c r="M1028" s="466"/>
      <c r="N1028" s="466"/>
      <c r="O1028" s="466"/>
      <c r="P1028" s="466"/>
      <c r="Q1028" s="466"/>
      <c r="R1028" s="466"/>
      <c r="S1028" s="466"/>
      <c r="T1028" s="466"/>
      <c r="U1028" s="467">
        <f t="shared" si="129"/>
        <v>0</v>
      </c>
      <c r="V1028" s="466"/>
      <c r="W1028" s="466"/>
      <c r="X1028" s="466"/>
      <c r="Y1028" s="466"/>
      <c r="Z1028" s="466"/>
      <c r="AA1028" s="466"/>
      <c r="AB1028" s="466"/>
      <c r="AC1028" s="466"/>
      <c r="AD1028" s="466"/>
      <c r="AE1028" s="466"/>
      <c r="AF1028" s="466"/>
      <c r="AG1028" s="5156"/>
      <c r="AH1028" s="5156"/>
      <c r="AI1028" s="5157"/>
      <c r="AJ1028" s="5157"/>
      <c r="AK1028" s="2200"/>
      <c r="AL1028" s="5156"/>
      <c r="AM1028" s="2652"/>
      <c r="AN1028" s="2652"/>
      <c r="AO1028" s="2018"/>
      <c r="AP1028" s="2018"/>
      <c r="AQ1028" s="2018"/>
      <c r="AR1028" s="2018"/>
      <c r="AS1028" s="1991"/>
      <c r="AT1028" s="2020"/>
      <c r="AU1028" s="2021"/>
      <c r="AV1028" s="2021"/>
      <c r="AW1028" s="2444"/>
      <c r="AX1028" s="2444"/>
      <c r="AY1028" s="2022"/>
      <c r="AZ1028" s="5151" t="s">
        <v>1183</v>
      </c>
      <c r="BA1028" s="1423" t="s">
        <v>296</v>
      </c>
      <c r="BB1028" s="4026" t="s">
        <v>1184</v>
      </c>
      <c r="BC1028" s="5152" t="s">
        <v>1185</v>
      </c>
      <c r="BD1028" s="1419">
        <v>81</v>
      </c>
      <c r="BE1028" s="5153">
        <v>42767</v>
      </c>
      <c r="BF1028" s="5158">
        <v>15100000</v>
      </c>
      <c r="BG1028" s="1419">
        <v>80</v>
      </c>
      <c r="BH1028" s="5153">
        <v>42767</v>
      </c>
      <c r="BI1028" s="5155">
        <f t="shared" si="127"/>
        <v>15100000</v>
      </c>
      <c r="BJ1028" s="5153">
        <v>42767</v>
      </c>
      <c r="BK1028" s="5153">
        <v>43069</v>
      </c>
      <c r="BL1028" s="2024"/>
      <c r="BM1028" s="2169"/>
      <c r="BN1028" s="2169"/>
      <c r="BO1028" s="2169"/>
      <c r="BP1028" s="2169"/>
      <c r="BQ1028" s="2169"/>
      <c r="BR1028" s="2106"/>
      <c r="BS1028" s="2106"/>
      <c r="BT1028" s="2106"/>
      <c r="BU1028" s="2106"/>
      <c r="BV1028" s="2106"/>
      <c r="BW1028" s="2106"/>
      <c r="BX1028" s="2106"/>
      <c r="BY1028" s="2106"/>
      <c r="BZ1028" s="2106"/>
      <c r="CA1028" s="2106"/>
      <c r="CB1028" s="2106"/>
      <c r="CC1028" s="2106"/>
      <c r="CD1028" s="1978" t="s">
        <v>911</v>
      </c>
    </row>
    <row r="1029" spans="1:82" ht="25.5" customHeight="1" thickBot="1" x14ac:dyDescent="0.25">
      <c r="A1029" s="573" t="s">
        <v>161</v>
      </c>
      <c r="B1029" s="574" t="s">
        <v>946</v>
      </c>
      <c r="C1029" s="547" t="s">
        <v>947</v>
      </c>
      <c r="D1029" s="460">
        <v>119</v>
      </c>
      <c r="E1029" s="611" t="s">
        <v>973</v>
      </c>
      <c r="F1029" s="526" t="s">
        <v>974</v>
      </c>
      <c r="G1029" s="612">
        <v>58</v>
      </c>
      <c r="H1029" s="612" t="s">
        <v>1</v>
      </c>
      <c r="I1029" s="612">
        <v>90</v>
      </c>
      <c r="J1029" s="454">
        <v>90</v>
      </c>
      <c r="K1029" s="538"/>
      <c r="L1029" s="465"/>
      <c r="M1029" s="466"/>
      <c r="N1029" s="466"/>
      <c r="O1029" s="466"/>
      <c r="P1029" s="466"/>
      <c r="Q1029" s="466"/>
      <c r="R1029" s="466"/>
      <c r="S1029" s="466"/>
      <c r="T1029" s="466"/>
      <c r="U1029" s="467">
        <f t="shared" si="129"/>
        <v>0</v>
      </c>
      <c r="V1029" s="466"/>
      <c r="W1029" s="466"/>
      <c r="X1029" s="466"/>
      <c r="Y1029" s="466"/>
      <c r="Z1029" s="466"/>
      <c r="AA1029" s="466"/>
      <c r="AB1029" s="466"/>
      <c r="AC1029" s="466"/>
      <c r="AD1029" s="466"/>
      <c r="AE1029" s="466"/>
      <c r="AF1029" s="466"/>
      <c r="AG1029" s="5156"/>
      <c r="AH1029" s="5156"/>
      <c r="AI1029" s="5157"/>
      <c r="AJ1029" s="5157"/>
      <c r="AK1029" s="2200"/>
      <c r="AL1029" s="5156"/>
      <c r="AM1029" s="2652"/>
      <c r="AN1029" s="2652"/>
      <c r="AO1029" s="2018"/>
      <c r="AP1029" s="2018"/>
      <c r="AQ1029" s="2018"/>
      <c r="AR1029" s="2018"/>
      <c r="AS1029" s="1991"/>
      <c r="AT1029" s="2020"/>
      <c r="AU1029" s="2021"/>
      <c r="AV1029" s="2021"/>
      <c r="AW1029" s="2444"/>
      <c r="AX1029" s="2444"/>
      <c r="AY1029" s="2022"/>
      <c r="AZ1029" s="5151" t="s">
        <v>1186</v>
      </c>
      <c r="BA1029" s="1423" t="s">
        <v>296</v>
      </c>
      <c r="BB1029" s="4026" t="s">
        <v>1187</v>
      </c>
      <c r="BC1029" s="5152" t="s">
        <v>1188</v>
      </c>
      <c r="BD1029" s="1419">
        <v>82</v>
      </c>
      <c r="BE1029" s="5153">
        <v>42767</v>
      </c>
      <c r="BF1029" s="5158">
        <v>15100000</v>
      </c>
      <c r="BG1029" s="1419">
        <v>81</v>
      </c>
      <c r="BH1029" s="5153">
        <v>42767</v>
      </c>
      <c r="BI1029" s="5155">
        <f t="shared" si="127"/>
        <v>15100000</v>
      </c>
      <c r="BJ1029" s="5153">
        <v>42767</v>
      </c>
      <c r="BK1029" s="5153">
        <v>43069</v>
      </c>
      <c r="BL1029" s="2024"/>
      <c r="BM1029" s="2169"/>
      <c r="BN1029" s="2169"/>
      <c r="BO1029" s="2169"/>
      <c r="BP1029" s="2169"/>
      <c r="BQ1029" s="2169"/>
      <c r="BR1029" s="2106"/>
      <c r="BS1029" s="2106"/>
      <c r="BT1029" s="2106"/>
      <c r="BU1029" s="2106"/>
      <c r="BV1029" s="2106"/>
      <c r="BW1029" s="2106"/>
      <c r="BX1029" s="2106"/>
      <c r="BY1029" s="2106"/>
      <c r="BZ1029" s="2106"/>
      <c r="CA1029" s="2106"/>
      <c r="CB1029" s="2106"/>
      <c r="CC1029" s="2106"/>
      <c r="CD1029" s="1978" t="s">
        <v>911</v>
      </c>
    </row>
    <row r="1030" spans="1:82" ht="25.5" customHeight="1" thickBot="1" x14ac:dyDescent="0.25">
      <c r="A1030" s="573" t="s">
        <v>161</v>
      </c>
      <c r="B1030" s="574" t="s">
        <v>946</v>
      </c>
      <c r="C1030" s="547" t="s">
        <v>947</v>
      </c>
      <c r="D1030" s="460">
        <v>119</v>
      </c>
      <c r="E1030" s="611" t="s">
        <v>973</v>
      </c>
      <c r="F1030" s="526" t="s">
        <v>974</v>
      </c>
      <c r="G1030" s="612">
        <v>58</v>
      </c>
      <c r="H1030" s="612" t="s">
        <v>1</v>
      </c>
      <c r="I1030" s="612">
        <v>90</v>
      </c>
      <c r="J1030" s="454">
        <v>90</v>
      </c>
      <c r="K1030" s="538"/>
      <c r="L1030" s="465"/>
      <c r="M1030" s="466"/>
      <c r="N1030" s="466"/>
      <c r="O1030" s="466"/>
      <c r="P1030" s="466"/>
      <c r="Q1030" s="466"/>
      <c r="R1030" s="466"/>
      <c r="S1030" s="466"/>
      <c r="T1030" s="466"/>
      <c r="U1030" s="467">
        <f t="shared" si="129"/>
        <v>0</v>
      </c>
      <c r="V1030" s="466"/>
      <c r="W1030" s="466"/>
      <c r="X1030" s="466"/>
      <c r="Y1030" s="466"/>
      <c r="Z1030" s="466"/>
      <c r="AA1030" s="466"/>
      <c r="AB1030" s="466"/>
      <c r="AC1030" s="466"/>
      <c r="AD1030" s="466"/>
      <c r="AE1030" s="466"/>
      <c r="AF1030" s="466"/>
      <c r="AG1030" s="5156"/>
      <c r="AH1030" s="5156"/>
      <c r="AI1030" s="5157"/>
      <c r="AJ1030" s="5157"/>
      <c r="AK1030" s="2200"/>
      <c r="AL1030" s="5156"/>
      <c r="AM1030" s="2652"/>
      <c r="AN1030" s="2652"/>
      <c r="AO1030" s="2018"/>
      <c r="AP1030" s="2018"/>
      <c r="AQ1030" s="2018"/>
      <c r="AR1030" s="2018"/>
      <c r="AS1030" s="1991"/>
      <c r="AT1030" s="2020"/>
      <c r="AU1030" s="2021"/>
      <c r="AV1030" s="2021"/>
      <c r="AW1030" s="2444"/>
      <c r="AX1030" s="2444"/>
      <c r="AY1030" s="2022"/>
      <c r="AZ1030" s="5151" t="s">
        <v>1189</v>
      </c>
      <c r="BA1030" s="1423" t="s">
        <v>296</v>
      </c>
      <c r="BB1030" s="4026" t="s">
        <v>1190</v>
      </c>
      <c r="BC1030" s="5152" t="s">
        <v>1191</v>
      </c>
      <c r="BD1030" s="1419">
        <v>83</v>
      </c>
      <c r="BE1030" s="5153">
        <v>42767</v>
      </c>
      <c r="BF1030" s="5158">
        <v>16610000</v>
      </c>
      <c r="BG1030" s="1419">
        <v>82</v>
      </c>
      <c r="BH1030" s="5153">
        <v>42767</v>
      </c>
      <c r="BI1030" s="5155">
        <f t="shared" si="127"/>
        <v>16610000</v>
      </c>
      <c r="BJ1030" s="5153">
        <v>42767</v>
      </c>
      <c r="BK1030" s="5153">
        <v>43099</v>
      </c>
      <c r="BL1030" s="2024"/>
      <c r="BM1030" s="2169"/>
      <c r="BN1030" s="2169"/>
      <c r="BO1030" s="2169"/>
      <c r="BP1030" s="2169"/>
      <c r="BQ1030" s="2169"/>
      <c r="BR1030" s="2106"/>
      <c r="BS1030" s="2106"/>
      <c r="BT1030" s="2106"/>
      <c r="BU1030" s="2106"/>
      <c r="BV1030" s="2106"/>
      <c r="BW1030" s="2106"/>
      <c r="BX1030" s="2106"/>
      <c r="BY1030" s="2106"/>
      <c r="BZ1030" s="2106"/>
      <c r="CA1030" s="2106"/>
      <c r="CB1030" s="2106"/>
      <c r="CC1030" s="2106"/>
      <c r="CD1030" s="1978" t="s">
        <v>911</v>
      </c>
    </row>
    <row r="1031" spans="1:82" ht="25.5" customHeight="1" thickBot="1" x14ac:dyDescent="0.25">
      <c r="A1031" s="573" t="s">
        <v>161</v>
      </c>
      <c r="B1031" s="574" t="s">
        <v>946</v>
      </c>
      <c r="C1031" s="547" t="s">
        <v>947</v>
      </c>
      <c r="D1031" s="460">
        <v>119</v>
      </c>
      <c r="E1031" s="611" t="s">
        <v>973</v>
      </c>
      <c r="F1031" s="526" t="s">
        <v>974</v>
      </c>
      <c r="G1031" s="612">
        <v>58</v>
      </c>
      <c r="H1031" s="612" t="s">
        <v>1</v>
      </c>
      <c r="I1031" s="612">
        <v>90</v>
      </c>
      <c r="J1031" s="454">
        <v>90</v>
      </c>
      <c r="K1031" s="538"/>
      <c r="L1031" s="465"/>
      <c r="M1031" s="466"/>
      <c r="N1031" s="466"/>
      <c r="O1031" s="466"/>
      <c r="P1031" s="466"/>
      <c r="Q1031" s="466"/>
      <c r="R1031" s="466"/>
      <c r="S1031" s="466"/>
      <c r="T1031" s="466"/>
      <c r="U1031" s="467">
        <f t="shared" si="129"/>
        <v>0</v>
      </c>
      <c r="V1031" s="466"/>
      <c r="W1031" s="466"/>
      <c r="X1031" s="466"/>
      <c r="Y1031" s="466"/>
      <c r="Z1031" s="466"/>
      <c r="AA1031" s="466"/>
      <c r="AB1031" s="466"/>
      <c r="AC1031" s="466"/>
      <c r="AD1031" s="466"/>
      <c r="AE1031" s="466"/>
      <c r="AF1031" s="466"/>
      <c r="AG1031" s="5156"/>
      <c r="AH1031" s="5156"/>
      <c r="AI1031" s="5157"/>
      <c r="AJ1031" s="5157"/>
      <c r="AK1031" s="2200"/>
      <c r="AL1031" s="5156"/>
      <c r="AM1031" s="2652"/>
      <c r="AN1031" s="2652"/>
      <c r="AO1031" s="2018"/>
      <c r="AP1031" s="2018"/>
      <c r="AQ1031" s="2018"/>
      <c r="AR1031" s="2018"/>
      <c r="AS1031" s="1991"/>
      <c r="AT1031" s="2020"/>
      <c r="AU1031" s="2021"/>
      <c r="AV1031" s="2021"/>
      <c r="AW1031" s="2444"/>
      <c r="AX1031" s="2444"/>
      <c r="AY1031" s="2022"/>
      <c r="AZ1031" s="5151" t="s">
        <v>1192</v>
      </c>
      <c r="BA1031" s="1423" t="s">
        <v>296</v>
      </c>
      <c r="BB1031" s="4026" t="s">
        <v>1193</v>
      </c>
      <c r="BC1031" s="5152" t="s">
        <v>1194</v>
      </c>
      <c r="BD1031" s="1419">
        <v>89</v>
      </c>
      <c r="BE1031" s="5153">
        <v>42772</v>
      </c>
      <c r="BF1031" s="5158">
        <v>19600000</v>
      </c>
      <c r="BG1031" s="1419">
        <v>89</v>
      </c>
      <c r="BH1031" s="5153">
        <v>42772</v>
      </c>
      <c r="BI1031" s="5155">
        <f t="shared" si="127"/>
        <v>19600000</v>
      </c>
      <c r="BJ1031" s="5153">
        <v>42772</v>
      </c>
      <c r="BK1031" s="5153">
        <v>43069</v>
      </c>
      <c r="BL1031" s="2024"/>
      <c r="BM1031" s="2169"/>
      <c r="BN1031" s="2169"/>
      <c r="BO1031" s="2169"/>
      <c r="BP1031" s="2169"/>
      <c r="BQ1031" s="2169"/>
      <c r="BR1031" s="2106"/>
      <c r="BS1031" s="2106"/>
      <c r="BT1031" s="2106"/>
      <c r="BU1031" s="2106"/>
      <c r="BV1031" s="2106"/>
      <c r="BW1031" s="2106"/>
      <c r="BX1031" s="2106"/>
      <c r="BY1031" s="2106"/>
      <c r="BZ1031" s="2106"/>
      <c r="CA1031" s="2106"/>
      <c r="CB1031" s="2106"/>
      <c r="CC1031" s="2106"/>
      <c r="CD1031" s="1978" t="s">
        <v>911</v>
      </c>
    </row>
    <row r="1032" spans="1:82" ht="25.5" customHeight="1" thickBot="1" x14ac:dyDescent="0.25">
      <c r="A1032" s="573" t="s">
        <v>161</v>
      </c>
      <c r="B1032" s="574" t="s">
        <v>946</v>
      </c>
      <c r="C1032" s="547" t="s">
        <v>947</v>
      </c>
      <c r="D1032" s="460">
        <v>119</v>
      </c>
      <c r="E1032" s="611" t="s">
        <v>973</v>
      </c>
      <c r="F1032" s="526" t="s">
        <v>974</v>
      </c>
      <c r="G1032" s="612">
        <v>58</v>
      </c>
      <c r="H1032" s="612" t="s">
        <v>1</v>
      </c>
      <c r="I1032" s="612">
        <v>90</v>
      </c>
      <c r="J1032" s="454">
        <v>90</v>
      </c>
      <c r="K1032" s="538"/>
      <c r="L1032" s="465"/>
      <c r="M1032" s="466"/>
      <c r="N1032" s="466"/>
      <c r="O1032" s="466"/>
      <c r="P1032" s="466"/>
      <c r="Q1032" s="466"/>
      <c r="R1032" s="466"/>
      <c r="S1032" s="466"/>
      <c r="T1032" s="466"/>
      <c r="U1032" s="467">
        <f t="shared" si="129"/>
        <v>0</v>
      </c>
      <c r="V1032" s="466"/>
      <c r="W1032" s="466"/>
      <c r="X1032" s="466"/>
      <c r="Y1032" s="466"/>
      <c r="Z1032" s="466"/>
      <c r="AA1032" s="466"/>
      <c r="AB1032" s="466"/>
      <c r="AC1032" s="466"/>
      <c r="AD1032" s="466"/>
      <c r="AE1032" s="466"/>
      <c r="AF1032" s="466"/>
      <c r="AG1032" s="5156"/>
      <c r="AH1032" s="5156"/>
      <c r="AI1032" s="5157"/>
      <c r="AJ1032" s="5157"/>
      <c r="AK1032" s="2200"/>
      <c r="AL1032" s="5156"/>
      <c r="AM1032" s="2652"/>
      <c r="AN1032" s="2652"/>
      <c r="AO1032" s="2018"/>
      <c r="AP1032" s="2018"/>
      <c r="AQ1032" s="2018"/>
      <c r="AR1032" s="2018"/>
      <c r="AS1032" s="1991"/>
      <c r="AT1032" s="2020"/>
      <c r="AU1032" s="2021"/>
      <c r="AV1032" s="2021"/>
      <c r="AW1032" s="2444"/>
      <c r="AX1032" s="2444"/>
      <c r="AY1032" s="2022"/>
      <c r="AZ1032" s="5151" t="s">
        <v>1195</v>
      </c>
      <c r="BA1032" s="1423" t="s">
        <v>296</v>
      </c>
      <c r="BB1032" s="4026" t="s">
        <v>1196</v>
      </c>
      <c r="BC1032" s="5152" t="s">
        <v>1197</v>
      </c>
      <c r="BD1032" s="1419">
        <v>90</v>
      </c>
      <c r="BE1032" s="5153">
        <v>42772</v>
      </c>
      <c r="BF1032" s="5158">
        <v>9878400</v>
      </c>
      <c r="BG1032" s="1419">
        <v>90</v>
      </c>
      <c r="BH1032" s="5153">
        <v>42772</v>
      </c>
      <c r="BI1032" s="5155">
        <f t="shared" si="127"/>
        <v>9878400</v>
      </c>
      <c r="BJ1032" s="5153">
        <v>42772</v>
      </c>
      <c r="BK1032" s="5153">
        <v>43069</v>
      </c>
      <c r="BL1032" s="2024"/>
      <c r="BM1032" s="2169"/>
      <c r="BN1032" s="2169"/>
      <c r="BO1032" s="2169"/>
      <c r="BP1032" s="2169"/>
      <c r="BQ1032" s="2169"/>
      <c r="BR1032" s="2106"/>
      <c r="BS1032" s="2106"/>
      <c r="BT1032" s="2106"/>
      <c r="BU1032" s="2106"/>
      <c r="BV1032" s="2106"/>
      <c r="BW1032" s="2106"/>
      <c r="BX1032" s="2106"/>
      <c r="BY1032" s="2106"/>
      <c r="BZ1032" s="2106"/>
      <c r="CA1032" s="2106"/>
      <c r="CB1032" s="2106"/>
      <c r="CC1032" s="2106"/>
      <c r="CD1032" s="1978" t="s">
        <v>911</v>
      </c>
    </row>
    <row r="1033" spans="1:82" ht="25.5" customHeight="1" thickBot="1" x14ac:dyDescent="0.25">
      <c r="A1033" s="573" t="s">
        <v>161</v>
      </c>
      <c r="B1033" s="574" t="s">
        <v>946</v>
      </c>
      <c r="C1033" s="547" t="s">
        <v>947</v>
      </c>
      <c r="D1033" s="460">
        <v>119</v>
      </c>
      <c r="E1033" s="611" t="s">
        <v>973</v>
      </c>
      <c r="F1033" s="526" t="s">
        <v>974</v>
      </c>
      <c r="G1033" s="612">
        <v>58</v>
      </c>
      <c r="H1033" s="612" t="s">
        <v>1</v>
      </c>
      <c r="I1033" s="612">
        <v>90</v>
      </c>
      <c r="J1033" s="454">
        <v>90</v>
      </c>
      <c r="K1033" s="538"/>
      <c r="L1033" s="465"/>
      <c r="M1033" s="466"/>
      <c r="N1033" s="466"/>
      <c r="O1033" s="466"/>
      <c r="P1033" s="466"/>
      <c r="Q1033" s="466"/>
      <c r="R1033" s="466"/>
      <c r="S1033" s="466"/>
      <c r="T1033" s="466"/>
      <c r="U1033" s="467">
        <f t="shared" si="129"/>
        <v>0</v>
      </c>
      <c r="V1033" s="466"/>
      <c r="W1033" s="466"/>
      <c r="X1033" s="466"/>
      <c r="Y1033" s="466"/>
      <c r="Z1033" s="466"/>
      <c r="AA1033" s="466"/>
      <c r="AB1033" s="466"/>
      <c r="AC1033" s="466"/>
      <c r="AD1033" s="466"/>
      <c r="AE1033" s="466"/>
      <c r="AF1033" s="466"/>
      <c r="AG1033" s="5156"/>
      <c r="AH1033" s="5156"/>
      <c r="AI1033" s="5157"/>
      <c r="AJ1033" s="5157"/>
      <c r="AK1033" s="2200"/>
      <c r="AL1033" s="5156"/>
      <c r="AM1033" s="2652"/>
      <c r="AN1033" s="2652"/>
      <c r="AO1033" s="2018"/>
      <c r="AP1033" s="2018"/>
      <c r="AQ1033" s="2018"/>
      <c r="AR1033" s="2018"/>
      <c r="AS1033" s="1991"/>
      <c r="AT1033" s="2020"/>
      <c r="AU1033" s="2021"/>
      <c r="AV1033" s="2021"/>
      <c r="AW1033" s="2444"/>
      <c r="AX1033" s="2444"/>
      <c r="AY1033" s="2022"/>
      <c r="AZ1033" s="5151" t="s">
        <v>1198</v>
      </c>
      <c r="BA1033" s="1423" t="s">
        <v>296</v>
      </c>
      <c r="BB1033" s="4026" t="s">
        <v>1199</v>
      </c>
      <c r="BC1033" s="5152" t="s">
        <v>1200</v>
      </c>
      <c r="BD1033" s="1419">
        <v>91</v>
      </c>
      <c r="BE1033" s="5153">
        <v>42772</v>
      </c>
      <c r="BF1033" s="5158">
        <v>5880000</v>
      </c>
      <c r="BG1033" s="1419">
        <v>91</v>
      </c>
      <c r="BH1033" s="5153">
        <v>42772</v>
      </c>
      <c r="BI1033" s="5155">
        <f t="shared" si="127"/>
        <v>5880000</v>
      </c>
      <c r="BJ1033" s="5153">
        <v>42772</v>
      </c>
      <c r="BK1033" s="5153">
        <v>43069</v>
      </c>
      <c r="BL1033" s="2024"/>
      <c r="BM1033" s="2169"/>
      <c r="BN1033" s="2169"/>
      <c r="BO1033" s="2169"/>
      <c r="BP1033" s="2169"/>
      <c r="BQ1033" s="2169"/>
      <c r="BR1033" s="2106"/>
      <c r="BS1033" s="2106"/>
      <c r="BT1033" s="2106"/>
      <c r="BU1033" s="2106"/>
      <c r="BV1033" s="2106"/>
      <c r="BW1033" s="2106"/>
      <c r="BX1033" s="2106"/>
      <c r="BY1033" s="2106"/>
      <c r="BZ1033" s="2106"/>
      <c r="CA1033" s="2106"/>
      <c r="CB1033" s="2106"/>
      <c r="CC1033" s="2106"/>
      <c r="CD1033" s="1978" t="s">
        <v>911</v>
      </c>
    </row>
    <row r="1034" spans="1:82" ht="25.5" customHeight="1" thickBot="1" x14ac:dyDescent="0.25">
      <c r="A1034" s="573" t="s">
        <v>161</v>
      </c>
      <c r="B1034" s="574" t="s">
        <v>946</v>
      </c>
      <c r="C1034" s="547" t="s">
        <v>947</v>
      </c>
      <c r="D1034" s="460">
        <v>119</v>
      </c>
      <c r="E1034" s="611" t="s">
        <v>973</v>
      </c>
      <c r="F1034" s="526" t="s">
        <v>974</v>
      </c>
      <c r="G1034" s="612">
        <v>58</v>
      </c>
      <c r="H1034" s="612" t="s">
        <v>1</v>
      </c>
      <c r="I1034" s="612">
        <v>90</v>
      </c>
      <c r="J1034" s="454">
        <v>90</v>
      </c>
      <c r="K1034" s="538"/>
      <c r="L1034" s="465"/>
      <c r="M1034" s="466"/>
      <c r="N1034" s="466"/>
      <c r="O1034" s="466"/>
      <c r="P1034" s="466"/>
      <c r="Q1034" s="466"/>
      <c r="R1034" s="466"/>
      <c r="S1034" s="466"/>
      <c r="T1034" s="466"/>
      <c r="U1034" s="467">
        <f t="shared" si="129"/>
        <v>0</v>
      </c>
      <c r="V1034" s="466"/>
      <c r="W1034" s="466"/>
      <c r="X1034" s="466"/>
      <c r="Y1034" s="466"/>
      <c r="Z1034" s="466"/>
      <c r="AA1034" s="466"/>
      <c r="AB1034" s="466"/>
      <c r="AC1034" s="466"/>
      <c r="AD1034" s="466"/>
      <c r="AE1034" s="466"/>
      <c r="AF1034" s="466"/>
      <c r="AG1034" s="5156"/>
      <c r="AH1034" s="5156"/>
      <c r="AI1034" s="5157"/>
      <c r="AJ1034" s="5157"/>
      <c r="AK1034" s="2200"/>
      <c r="AL1034" s="5156"/>
      <c r="AM1034" s="2652"/>
      <c r="AN1034" s="2652"/>
      <c r="AO1034" s="2018"/>
      <c r="AP1034" s="2018"/>
      <c r="AQ1034" s="2018"/>
      <c r="AR1034" s="2018"/>
      <c r="AS1034" s="1991"/>
      <c r="AT1034" s="2020"/>
      <c r="AU1034" s="2021"/>
      <c r="AV1034" s="2021"/>
      <c r="AW1034" s="2444"/>
      <c r="AX1034" s="2444"/>
      <c r="AY1034" s="2022"/>
      <c r="AZ1034" s="5151" t="s">
        <v>1201</v>
      </c>
      <c r="BA1034" s="1423" t="s">
        <v>296</v>
      </c>
      <c r="BB1034" s="4026" t="s">
        <v>1202</v>
      </c>
      <c r="BC1034" s="5152" t="s">
        <v>1203</v>
      </c>
      <c r="BD1034" s="1419">
        <v>92</v>
      </c>
      <c r="BE1034" s="5153">
        <v>42772</v>
      </c>
      <c r="BF1034" s="5158">
        <v>9878400</v>
      </c>
      <c r="BG1034" s="1419">
        <v>92</v>
      </c>
      <c r="BH1034" s="5153">
        <v>42772</v>
      </c>
      <c r="BI1034" s="5155">
        <f t="shared" si="127"/>
        <v>9878400</v>
      </c>
      <c r="BJ1034" s="5153">
        <v>42772</v>
      </c>
      <c r="BK1034" s="5153">
        <v>43069</v>
      </c>
      <c r="BL1034" s="2024"/>
      <c r="BM1034" s="2169"/>
      <c r="BN1034" s="2169"/>
      <c r="BO1034" s="2169"/>
      <c r="BP1034" s="2169"/>
      <c r="BQ1034" s="2169"/>
      <c r="BR1034" s="2106"/>
      <c r="BS1034" s="2106"/>
      <c r="BT1034" s="2106"/>
      <c r="BU1034" s="2106"/>
      <c r="BV1034" s="2106"/>
      <c r="BW1034" s="2106"/>
      <c r="BX1034" s="2106"/>
      <c r="BY1034" s="2106"/>
      <c r="BZ1034" s="2106"/>
      <c r="CA1034" s="2106"/>
      <c r="CB1034" s="2106"/>
      <c r="CC1034" s="2106"/>
      <c r="CD1034" s="1978" t="s">
        <v>911</v>
      </c>
    </row>
    <row r="1035" spans="1:82" ht="25.5" customHeight="1" thickBot="1" x14ac:dyDescent="0.25">
      <c r="A1035" s="573" t="s">
        <v>161</v>
      </c>
      <c r="B1035" s="574" t="s">
        <v>946</v>
      </c>
      <c r="C1035" s="547" t="s">
        <v>947</v>
      </c>
      <c r="D1035" s="460">
        <v>119</v>
      </c>
      <c r="E1035" s="611" t="s">
        <v>973</v>
      </c>
      <c r="F1035" s="526" t="s">
        <v>974</v>
      </c>
      <c r="G1035" s="612">
        <v>58</v>
      </c>
      <c r="H1035" s="612" t="s">
        <v>1</v>
      </c>
      <c r="I1035" s="612">
        <v>90</v>
      </c>
      <c r="J1035" s="454">
        <v>90</v>
      </c>
      <c r="K1035" s="538"/>
      <c r="L1035" s="465"/>
      <c r="M1035" s="466"/>
      <c r="N1035" s="466"/>
      <c r="O1035" s="466"/>
      <c r="P1035" s="466"/>
      <c r="Q1035" s="466"/>
      <c r="R1035" s="466"/>
      <c r="S1035" s="466"/>
      <c r="T1035" s="466"/>
      <c r="U1035" s="467">
        <f t="shared" si="129"/>
        <v>0</v>
      </c>
      <c r="V1035" s="466"/>
      <c r="W1035" s="466"/>
      <c r="X1035" s="466"/>
      <c r="Y1035" s="466"/>
      <c r="Z1035" s="466"/>
      <c r="AA1035" s="466"/>
      <c r="AB1035" s="466"/>
      <c r="AC1035" s="466"/>
      <c r="AD1035" s="466"/>
      <c r="AE1035" s="466"/>
      <c r="AF1035" s="466"/>
      <c r="AG1035" s="5156"/>
      <c r="AH1035" s="5156"/>
      <c r="AI1035" s="5157"/>
      <c r="AJ1035" s="5157"/>
      <c r="AK1035" s="2200"/>
      <c r="AL1035" s="5156"/>
      <c r="AM1035" s="2652"/>
      <c r="AN1035" s="2652"/>
      <c r="AO1035" s="2018"/>
      <c r="AP1035" s="2018"/>
      <c r="AQ1035" s="2018"/>
      <c r="AR1035" s="2018"/>
      <c r="AS1035" s="1991"/>
      <c r="AT1035" s="2020"/>
      <c r="AU1035" s="2021"/>
      <c r="AV1035" s="2021"/>
      <c r="AW1035" s="2444"/>
      <c r="AX1035" s="2444"/>
      <c r="AY1035" s="2022"/>
      <c r="AZ1035" s="5151" t="s">
        <v>1204</v>
      </c>
      <c r="BA1035" s="1423" t="s">
        <v>296</v>
      </c>
      <c r="BB1035" s="4026" t="s">
        <v>1205</v>
      </c>
      <c r="BC1035" s="5152" t="s">
        <v>1206</v>
      </c>
      <c r="BD1035" s="1419">
        <v>95</v>
      </c>
      <c r="BE1035" s="5153">
        <v>42773</v>
      </c>
      <c r="BF1035" s="5158">
        <v>9811200</v>
      </c>
      <c r="BG1035" s="1419">
        <v>95</v>
      </c>
      <c r="BH1035" s="5153">
        <v>42773</v>
      </c>
      <c r="BI1035" s="5155">
        <f t="shared" si="127"/>
        <v>9811200</v>
      </c>
      <c r="BJ1035" s="5153">
        <v>42773</v>
      </c>
      <c r="BK1035" s="5153">
        <v>43069</v>
      </c>
      <c r="BL1035" s="2024"/>
      <c r="BM1035" s="2169"/>
      <c r="BN1035" s="2169"/>
      <c r="BO1035" s="2169"/>
      <c r="BP1035" s="2169"/>
      <c r="BQ1035" s="2169"/>
      <c r="BR1035" s="2106"/>
      <c r="BS1035" s="2106"/>
      <c r="BT1035" s="2106"/>
      <c r="BU1035" s="2106"/>
      <c r="BV1035" s="2106"/>
      <c r="BW1035" s="2106"/>
      <c r="BX1035" s="2106"/>
      <c r="BY1035" s="2106"/>
      <c r="BZ1035" s="2106"/>
      <c r="CA1035" s="2106"/>
      <c r="CB1035" s="2106"/>
      <c r="CC1035" s="2106"/>
      <c r="CD1035" s="1978" t="s">
        <v>911</v>
      </c>
    </row>
    <row r="1036" spans="1:82" ht="25.5" customHeight="1" thickBot="1" x14ac:dyDescent="0.25">
      <c r="A1036" s="573" t="s">
        <v>161</v>
      </c>
      <c r="B1036" s="574" t="s">
        <v>946</v>
      </c>
      <c r="C1036" s="547" t="s">
        <v>947</v>
      </c>
      <c r="D1036" s="460">
        <v>119</v>
      </c>
      <c r="E1036" s="611" t="s">
        <v>973</v>
      </c>
      <c r="F1036" s="526" t="s">
        <v>974</v>
      </c>
      <c r="G1036" s="612">
        <v>58</v>
      </c>
      <c r="H1036" s="612" t="s">
        <v>1</v>
      </c>
      <c r="I1036" s="612">
        <v>90</v>
      </c>
      <c r="J1036" s="454">
        <v>90</v>
      </c>
      <c r="K1036" s="538"/>
      <c r="L1036" s="465"/>
      <c r="M1036" s="466"/>
      <c r="N1036" s="466"/>
      <c r="O1036" s="466"/>
      <c r="P1036" s="466"/>
      <c r="Q1036" s="466"/>
      <c r="R1036" s="466"/>
      <c r="S1036" s="466"/>
      <c r="T1036" s="466"/>
      <c r="U1036" s="467">
        <f t="shared" si="129"/>
        <v>0</v>
      </c>
      <c r="V1036" s="466"/>
      <c r="W1036" s="466"/>
      <c r="X1036" s="466"/>
      <c r="Y1036" s="466"/>
      <c r="Z1036" s="466"/>
      <c r="AA1036" s="466"/>
      <c r="AB1036" s="466"/>
      <c r="AC1036" s="466"/>
      <c r="AD1036" s="466"/>
      <c r="AE1036" s="466"/>
      <c r="AF1036" s="466"/>
      <c r="AG1036" s="5156"/>
      <c r="AH1036" s="5156"/>
      <c r="AI1036" s="5157"/>
      <c r="AJ1036" s="5157"/>
      <c r="AK1036" s="2200"/>
      <c r="AL1036" s="5156"/>
      <c r="AM1036" s="2652"/>
      <c r="AN1036" s="2652"/>
      <c r="AO1036" s="2018"/>
      <c r="AP1036" s="2018"/>
      <c r="AQ1036" s="2018"/>
      <c r="AR1036" s="2018"/>
      <c r="AS1036" s="1991"/>
      <c r="AT1036" s="2020"/>
      <c r="AU1036" s="2021"/>
      <c r="AV1036" s="2021"/>
      <c r="AW1036" s="2444"/>
      <c r="AX1036" s="2444"/>
      <c r="AY1036" s="2022"/>
      <c r="AZ1036" s="5151" t="s">
        <v>1207</v>
      </c>
      <c r="BA1036" s="1423" t="s">
        <v>296</v>
      </c>
      <c r="BB1036" s="4026" t="s">
        <v>1208</v>
      </c>
      <c r="BC1036" s="5152" t="s">
        <v>1209</v>
      </c>
      <c r="BD1036" s="1419">
        <v>96</v>
      </c>
      <c r="BE1036" s="5153">
        <v>42773</v>
      </c>
      <c r="BF1036" s="5162">
        <v>14697333</v>
      </c>
      <c r="BG1036" s="1419">
        <v>96</v>
      </c>
      <c r="BH1036" s="5153">
        <v>42773</v>
      </c>
      <c r="BI1036" s="5155">
        <f t="shared" si="127"/>
        <v>14697333</v>
      </c>
      <c r="BJ1036" s="5153">
        <v>42773</v>
      </c>
      <c r="BK1036" s="5153">
        <v>43069</v>
      </c>
      <c r="BL1036" s="2024"/>
      <c r="BM1036" s="2169"/>
      <c r="BN1036" s="2169"/>
      <c r="BO1036" s="2169"/>
      <c r="BP1036" s="2169"/>
      <c r="BQ1036" s="2169"/>
      <c r="BR1036" s="2106"/>
      <c r="BS1036" s="2106"/>
      <c r="BT1036" s="2106"/>
      <c r="BU1036" s="2106"/>
      <c r="BV1036" s="2106"/>
      <c r="BW1036" s="2106"/>
      <c r="BX1036" s="2106"/>
      <c r="BY1036" s="2106"/>
      <c r="BZ1036" s="2106"/>
      <c r="CA1036" s="2106"/>
      <c r="CB1036" s="2106"/>
      <c r="CC1036" s="2106"/>
      <c r="CD1036" s="1978" t="s">
        <v>911</v>
      </c>
    </row>
    <row r="1037" spans="1:82" ht="25.5" customHeight="1" thickBot="1" x14ac:dyDescent="0.25">
      <c r="A1037" s="573" t="s">
        <v>161</v>
      </c>
      <c r="B1037" s="574" t="s">
        <v>946</v>
      </c>
      <c r="C1037" s="547" t="s">
        <v>947</v>
      </c>
      <c r="D1037" s="460">
        <v>119</v>
      </c>
      <c r="E1037" s="611" t="s">
        <v>973</v>
      </c>
      <c r="F1037" s="526" t="s">
        <v>974</v>
      </c>
      <c r="G1037" s="612">
        <v>58</v>
      </c>
      <c r="H1037" s="612" t="s">
        <v>1</v>
      </c>
      <c r="I1037" s="612">
        <v>90</v>
      </c>
      <c r="J1037" s="454">
        <v>90</v>
      </c>
      <c r="K1037" s="538"/>
      <c r="L1037" s="465"/>
      <c r="M1037" s="466"/>
      <c r="N1037" s="466"/>
      <c r="O1037" s="466"/>
      <c r="P1037" s="466"/>
      <c r="Q1037" s="466"/>
      <c r="R1037" s="466"/>
      <c r="S1037" s="466"/>
      <c r="T1037" s="466"/>
      <c r="U1037" s="467">
        <f t="shared" si="129"/>
        <v>0</v>
      </c>
      <c r="V1037" s="466"/>
      <c r="W1037" s="466"/>
      <c r="X1037" s="466"/>
      <c r="Y1037" s="466"/>
      <c r="Z1037" s="466"/>
      <c r="AA1037" s="466"/>
      <c r="AB1037" s="466"/>
      <c r="AC1037" s="466"/>
      <c r="AD1037" s="466"/>
      <c r="AE1037" s="466"/>
      <c r="AF1037" s="466"/>
      <c r="AG1037" s="5156"/>
      <c r="AH1037" s="5156"/>
      <c r="AI1037" s="5157"/>
      <c r="AJ1037" s="5157"/>
      <c r="AK1037" s="2200"/>
      <c r="AL1037" s="5156"/>
      <c r="AM1037" s="2652"/>
      <c r="AN1037" s="2652"/>
      <c r="AO1037" s="2018"/>
      <c r="AP1037" s="2018"/>
      <c r="AQ1037" s="2018"/>
      <c r="AR1037" s="2018"/>
      <c r="AS1037" s="1991"/>
      <c r="AT1037" s="2020"/>
      <c r="AU1037" s="2021"/>
      <c r="AV1037" s="2021"/>
      <c r="AW1037" s="2444"/>
      <c r="AX1037" s="2444"/>
      <c r="AY1037" s="2022"/>
      <c r="AZ1037" s="5151" t="s">
        <v>1210</v>
      </c>
      <c r="BA1037" s="1423" t="s">
        <v>296</v>
      </c>
      <c r="BB1037" s="4026" t="s">
        <v>1211</v>
      </c>
      <c r="BC1037" s="5152" t="s">
        <v>1212</v>
      </c>
      <c r="BD1037" s="1419">
        <v>98</v>
      </c>
      <c r="BE1037" s="5153">
        <v>42773</v>
      </c>
      <c r="BF1037" s="5158">
        <v>14697333</v>
      </c>
      <c r="BG1037" s="1419">
        <v>98</v>
      </c>
      <c r="BH1037" s="5153">
        <v>42773</v>
      </c>
      <c r="BI1037" s="5155">
        <f t="shared" si="127"/>
        <v>14697333</v>
      </c>
      <c r="BJ1037" s="5153">
        <v>42773</v>
      </c>
      <c r="BK1037" s="5153">
        <v>43069</v>
      </c>
      <c r="BL1037" s="2024"/>
      <c r="BM1037" s="2169"/>
      <c r="BN1037" s="2169"/>
      <c r="BO1037" s="2169"/>
      <c r="BP1037" s="2169"/>
      <c r="BQ1037" s="2169"/>
      <c r="BR1037" s="2106"/>
      <c r="BS1037" s="2106"/>
      <c r="BT1037" s="2106"/>
      <c r="BU1037" s="2106"/>
      <c r="BV1037" s="2106"/>
      <c r="BW1037" s="2106"/>
      <c r="BX1037" s="2106"/>
      <c r="BY1037" s="2106"/>
      <c r="BZ1037" s="2106"/>
      <c r="CA1037" s="2106"/>
      <c r="CB1037" s="2106"/>
      <c r="CC1037" s="2106"/>
      <c r="CD1037" s="1978" t="s">
        <v>911</v>
      </c>
    </row>
    <row r="1038" spans="1:82" ht="25.5" customHeight="1" thickBot="1" x14ac:dyDescent="0.25">
      <c r="A1038" s="573" t="s">
        <v>161</v>
      </c>
      <c r="B1038" s="574" t="s">
        <v>946</v>
      </c>
      <c r="C1038" s="547" t="s">
        <v>947</v>
      </c>
      <c r="D1038" s="460">
        <v>119</v>
      </c>
      <c r="E1038" s="611" t="s">
        <v>973</v>
      </c>
      <c r="F1038" s="526" t="s">
        <v>974</v>
      </c>
      <c r="G1038" s="612">
        <v>58</v>
      </c>
      <c r="H1038" s="612" t="s">
        <v>1</v>
      </c>
      <c r="I1038" s="612">
        <v>90</v>
      </c>
      <c r="J1038" s="454">
        <v>90</v>
      </c>
      <c r="K1038" s="538"/>
      <c r="L1038" s="465"/>
      <c r="M1038" s="466"/>
      <c r="N1038" s="466"/>
      <c r="O1038" s="466"/>
      <c r="P1038" s="466"/>
      <c r="Q1038" s="466"/>
      <c r="R1038" s="466"/>
      <c r="S1038" s="466"/>
      <c r="T1038" s="466"/>
      <c r="U1038" s="467">
        <f t="shared" si="129"/>
        <v>0</v>
      </c>
      <c r="V1038" s="466"/>
      <c r="W1038" s="466"/>
      <c r="X1038" s="466"/>
      <c r="Y1038" s="466"/>
      <c r="Z1038" s="466"/>
      <c r="AA1038" s="466"/>
      <c r="AB1038" s="466"/>
      <c r="AC1038" s="466"/>
      <c r="AD1038" s="466"/>
      <c r="AE1038" s="466"/>
      <c r="AF1038" s="466"/>
      <c r="AG1038" s="5156"/>
      <c r="AH1038" s="5156"/>
      <c r="AI1038" s="5157"/>
      <c r="AJ1038" s="5157"/>
      <c r="AK1038" s="2200"/>
      <c r="AL1038" s="5156"/>
      <c r="AM1038" s="2652"/>
      <c r="AN1038" s="2652"/>
      <c r="AO1038" s="2018"/>
      <c r="AP1038" s="2018"/>
      <c r="AQ1038" s="2018"/>
      <c r="AR1038" s="2018"/>
      <c r="AS1038" s="1991"/>
      <c r="AT1038" s="2020"/>
      <c r="AU1038" s="2021"/>
      <c r="AV1038" s="2021"/>
      <c r="AW1038" s="2444"/>
      <c r="AX1038" s="2444"/>
      <c r="AY1038" s="2022"/>
      <c r="AZ1038" s="5151" t="s">
        <v>1213</v>
      </c>
      <c r="BA1038" s="1423" t="s">
        <v>296</v>
      </c>
      <c r="BB1038" s="4026" t="s">
        <v>1214</v>
      </c>
      <c r="BC1038" s="5152" t="s">
        <v>1215</v>
      </c>
      <c r="BD1038" s="1419">
        <v>99</v>
      </c>
      <c r="BE1038" s="5153">
        <v>42773</v>
      </c>
      <c r="BF1038" s="5158">
        <v>9811200</v>
      </c>
      <c r="BG1038" s="1419">
        <v>99</v>
      </c>
      <c r="BH1038" s="5153">
        <v>42773</v>
      </c>
      <c r="BI1038" s="5155">
        <f t="shared" ref="BI1038:BI1045" si="130">+BF1038</f>
        <v>9811200</v>
      </c>
      <c r="BJ1038" s="5153">
        <v>42773</v>
      </c>
      <c r="BK1038" s="5153">
        <v>43069</v>
      </c>
      <c r="BL1038" s="2024"/>
      <c r="BM1038" s="2169"/>
      <c r="BN1038" s="2169"/>
      <c r="BO1038" s="2169"/>
      <c r="BP1038" s="2169"/>
      <c r="BQ1038" s="2169"/>
      <c r="BR1038" s="2106"/>
      <c r="BS1038" s="2106"/>
      <c r="BT1038" s="2106"/>
      <c r="BU1038" s="2106"/>
      <c r="BV1038" s="2106"/>
      <c r="BW1038" s="2106"/>
      <c r="BX1038" s="2106"/>
      <c r="BY1038" s="2106"/>
      <c r="BZ1038" s="2106"/>
      <c r="CA1038" s="2106"/>
      <c r="CB1038" s="2106"/>
      <c r="CC1038" s="2106"/>
      <c r="CD1038" s="1978" t="s">
        <v>911</v>
      </c>
    </row>
    <row r="1039" spans="1:82" ht="25.5" customHeight="1" thickBot="1" x14ac:dyDescent="0.25">
      <c r="A1039" s="573" t="s">
        <v>161</v>
      </c>
      <c r="B1039" s="574" t="s">
        <v>946</v>
      </c>
      <c r="C1039" s="547" t="s">
        <v>947</v>
      </c>
      <c r="D1039" s="460">
        <v>119</v>
      </c>
      <c r="E1039" s="611" t="s">
        <v>973</v>
      </c>
      <c r="F1039" s="526" t="s">
        <v>974</v>
      </c>
      <c r="G1039" s="612">
        <v>58</v>
      </c>
      <c r="H1039" s="612" t="s">
        <v>1</v>
      </c>
      <c r="I1039" s="612">
        <v>90</v>
      </c>
      <c r="J1039" s="454">
        <v>90</v>
      </c>
      <c r="K1039" s="538"/>
      <c r="L1039" s="465"/>
      <c r="M1039" s="466"/>
      <c r="N1039" s="466"/>
      <c r="O1039" s="466"/>
      <c r="P1039" s="466"/>
      <c r="Q1039" s="466"/>
      <c r="R1039" s="466"/>
      <c r="S1039" s="466"/>
      <c r="T1039" s="466"/>
      <c r="U1039" s="467">
        <f t="shared" si="129"/>
        <v>0</v>
      </c>
      <c r="V1039" s="466"/>
      <c r="W1039" s="466"/>
      <c r="X1039" s="466"/>
      <c r="Y1039" s="466"/>
      <c r="Z1039" s="466"/>
      <c r="AA1039" s="466"/>
      <c r="AB1039" s="466"/>
      <c r="AC1039" s="466"/>
      <c r="AD1039" s="466"/>
      <c r="AE1039" s="466"/>
      <c r="AF1039" s="466"/>
      <c r="AG1039" s="5156"/>
      <c r="AH1039" s="5156"/>
      <c r="AI1039" s="5157"/>
      <c r="AJ1039" s="5157"/>
      <c r="AK1039" s="2200"/>
      <c r="AL1039" s="5156"/>
      <c r="AM1039" s="2652"/>
      <c r="AN1039" s="2652"/>
      <c r="AO1039" s="2018"/>
      <c r="AP1039" s="2018"/>
      <c r="AQ1039" s="2018"/>
      <c r="AR1039" s="2018"/>
      <c r="AS1039" s="1991"/>
      <c r="AT1039" s="2020"/>
      <c r="AU1039" s="2021"/>
      <c r="AV1039" s="2021"/>
      <c r="AW1039" s="2444"/>
      <c r="AX1039" s="2444"/>
      <c r="AY1039" s="2022"/>
      <c r="AZ1039" s="5151" t="s">
        <v>1216</v>
      </c>
      <c r="BA1039" s="1423" t="s">
        <v>296</v>
      </c>
      <c r="BB1039" s="4026" t="s">
        <v>1217</v>
      </c>
      <c r="BC1039" s="5152" t="s">
        <v>1218</v>
      </c>
      <c r="BD1039" s="1419">
        <v>100</v>
      </c>
      <c r="BE1039" s="5153">
        <v>42773</v>
      </c>
      <c r="BF1039" s="5158">
        <v>9811200</v>
      </c>
      <c r="BG1039" s="1419">
        <v>100</v>
      </c>
      <c r="BH1039" s="5153">
        <v>42773</v>
      </c>
      <c r="BI1039" s="5155">
        <f t="shared" si="130"/>
        <v>9811200</v>
      </c>
      <c r="BJ1039" s="5153">
        <v>42773</v>
      </c>
      <c r="BK1039" s="5153">
        <v>43069</v>
      </c>
      <c r="BL1039" s="2024"/>
      <c r="BM1039" s="2169"/>
      <c r="BN1039" s="2169"/>
      <c r="BO1039" s="2169"/>
      <c r="BP1039" s="2169"/>
      <c r="BQ1039" s="2169"/>
      <c r="BR1039" s="2106"/>
      <c r="BS1039" s="2106"/>
      <c r="BT1039" s="2106"/>
      <c r="BU1039" s="2106"/>
      <c r="BV1039" s="2106"/>
      <c r="BW1039" s="2106"/>
      <c r="BX1039" s="2106"/>
      <c r="BY1039" s="2106"/>
      <c r="BZ1039" s="2106"/>
      <c r="CA1039" s="2106"/>
      <c r="CB1039" s="2106"/>
      <c r="CC1039" s="2106"/>
      <c r="CD1039" s="1978" t="s">
        <v>911</v>
      </c>
    </row>
    <row r="1040" spans="1:82" ht="25.5" customHeight="1" thickBot="1" x14ac:dyDescent="0.25">
      <c r="A1040" s="573" t="s">
        <v>161</v>
      </c>
      <c r="B1040" s="574" t="s">
        <v>946</v>
      </c>
      <c r="C1040" s="547" t="s">
        <v>947</v>
      </c>
      <c r="D1040" s="460">
        <v>119</v>
      </c>
      <c r="E1040" s="611" t="s">
        <v>973</v>
      </c>
      <c r="F1040" s="526" t="s">
        <v>974</v>
      </c>
      <c r="G1040" s="612">
        <v>58</v>
      </c>
      <c r="H1040" s="612" t="s">
        <v>1</v>
      </c>
      <c r="I1040" s="612">
        <v>90</v>
      </c>
      <c r="J1040" s="454">
        <v>90</v>
      </c>
      <c r="K1040" s="538"/>
      <c r="L1040" s="465"/>
      <c r="M1040" s="466"/>
      <c r="N1040" s="466"/>
      <c r="O1040" s="466"/>
      <c r="P1040" s="466"/>
      <c r="Q1040" s="466"/>
      <c r="R1040" s="466"/>
      <c r="S1040" s="466"/>
      <c r="T1040" s="466"/>
      <c r="U1040" s="467">
        <f t="shared" si="129"/>
        <v>0</v>
      </c>
      <c r="V1040" s="466"/>
      <c r="W1040" s="466"/>
      <c r="X1040" s="466"/>
      <c r="Y1040" s="466"/>
      <c r="Z1040" s="466"/>
      <c r="AA1040" s="466"/>
      <c r="AB1040" s="466"/>
      <c r="AC1040" s="466"/>
      <c r="AD1040" s="466"/>
      <c r="AE1040" s="466"/>
      <c r="AF1040" s="466"/>
      <c r="AG1040" s="5156"/>
      <c r="AH1040" s="5156"/>
      <c r="AI1040" s="5157"/>
      <c r="AJ1040" s="5157"/>
      <c r="AK1040" s="2200"/>
      <c r="AL1040" s="5156"/>
      <c r="AM1040" s="2652"/>
      <c r="AN1040" s="2652"/>
      <c r="AO1040" s="2018"/>
      <c r="AP1040" s="2018"/>
      <c r="AQ1040" s="2018"/>
      <c r="AR1040" s="2018"/>
      <c r="AS1040" s="1991"/>
      <c r="AT1040" s="2020"/>
      <c r="AU1040" s="2021"/>
      <c r="AV1040" s="2021"/>
      <c r="AW1040" s="2444"/>
      <c r="AX1040" s="2444"/>
      <c r="AY1040" s="2022"/>
      <c r="AZ1040" s="5151" t="s">
        <v>1219</v>
      </c>
      <c r="BA1040" s="1423" t="s">
        <v>296</v>
      </c>
      <c r="BB1040" s="4026" t="s">
        <v>1220</v>
      </c>
      <c r="BC1040" s="5152" t="s">
        <v>1221</v>
      </c>
      <c r="BD1040" s="1419">
        <v>100</v>
      </c>
      <c r="BE1040" s="5153">
        <v>42773</v>
      </c>
      <c r="BF1040" s="5158">
        <v>9811200</v>
      </c>
      <c r="BG1040" s="1419">
        <v>100</v>
      </c>
      <c r="BH1040" s="5153">
        <v>42773</v>
      </c>
      <c r="BI1040" s="5155">
        <f t="shared" si="130"/>
        <v>9811200</v>
      </c>
      <c r="BJ1040" s="5153">
        <v>42773</v>
      </c>
      <c r="BK1040" s="5153">
        <v>43069</v>
      </c>
      <c r="BL1040" s="2024"/>
      <c r="BM1040" s="2169"/>
      <c r="BN1040" s="2169"/>
      <c r="BO1040" s="2169"/>
      <c r="BP1040" s="2169"/>
      <c r="BQ1040" s="2169"/>
      <c r="BR1040" s="2106"/>
      <c r="BS1040" s="2106"/>
      <c r="BT1040" s="2106"/>
      <c r="BU1040" s="2106"/>
      <c r="BV1040" s="2106"/>
      <c r="BW1040" s="2106"/>
      <c r="BX1040" s="2106"/>
      <c r="BY1040" s="2106"/>
      <c r="BZ1040" s="2106"/>
      <c r="CA1040" s="2106"/>
      <c r="CB1040" s="2106"/>
      <c r="CC1040" s="2106"/>
      <c r="CD1040" s="1978" t="s">
        <v>911</v>
      </c>
    </row>
    <row r="1041" spans="1:82" ht="25.5" customHeight="1" thickBot="1" x14ac:dyDescent="0.25">
      <c r="A1041" s="573" t="s">
        <v>161</v>
      </c>
      <c r="B1041" s="574" t="s">
        <v>946</v>
      </c>
      <c r="C1041" s="547" t="s">
        <v>947</v>
      </c>
      <c r="D1041" s="460">
        <v>119</v>
      </c>
      <c r="E1041" s="611" t="s">
        <v>973</v>
      </c>
      <c r="F1041" s="526" t="s">
        <v>974</v>
      </c>
      <c r="G1041" s="612">
        <v>58</v>
      </c>
      <c r="H1041" s="612" t="s">
        <v>1</v>
      </c>
      <c r="I1041" s="612">
        <v>90</v>
      </c>
      <c r="J1041" s="454">
        <v>90</v>
      </c>
      <c r="K1041" s="538"/>
      <c r="L1041" s="465"/>
      <c r="M1041" s="466"/>
      <c r="N1041" s="466"/>
      <c r="O1041" s="466"/>
      <c r="P1041" s="466"/>
      <c r="Q1041" s="466"/>
      <c r="R1041" s="466"/>
      <c r="S1041" s="466"/>
      <c r="T1041" s="466"/>
      <c r="U1041" s="467">
        <f t="shared" si="129"/>
        <v>0</v>
      </c>
      <c r="V1041" s="466"/>
      <c r="W1041" s="466"/>
      <c r="X1041" s="466"/>
      <c r="Y1041" s="466"/>
      <c r="Z1041" s="466"/>
      <c r="AA1041" s="466"/>
      <c r="AB1041" s="466"/>
      <c r="AC1041" s="466"/>
      <c r="AD1041" s="466"/>
      <c r="AE1041" s="466"/>
      <c r="AF1041" s="466"/>
      <c r="AG1041" s="5156"/>
      <c r="AH1041" s="5156"/>
      <c r="AI1041" s="5157"/>
      <c r="AJ1041" s="5157"/>
      <c r="AK1041" s="2200"/>
      <c r="AL1041" s="5156"/>
      <c r="AM1041" s="2652"/>
      <c r="AN1041" s="2652"/>
      <c r="AO1041" s="2018"/>
      <c r="AP1041" s="2018"/>
      <c r="AQ1041" s="2018"/>
      <c r="AR1041" s="2018"/>
      <c r="AS1041" s="1991"/>
      <c r="AT1041" s="2020"/>
      <c r="AU1041" s="2021"/>
      <c r="AV1041" s="2021"/>
      <c r="AW1041" s="2444"/>
      <c r="AX1041" s="2444"/>
      <c r="AY1041" s="2022"/>
      <c r="AZ1041" s="5151" t="s">
        <v>1222</v>
      </c>
      <c r="BA1041" s="1423" t="s">
        <v>296</v>
      </c>
      <c r="BB1041" s="4026" t="s">
        <v>1223</v>
      </c>
      <c r="BC1041" s="5152" t="s">
        <v>1224</v>
      </c>
      <c r="BD1041" s="1419">
        <v>101</v>
      </c>
      <c r="BE1041" s="5153">
        <v>42773</v>
      </c>
      <c r="BF1041" s="5158">
        <v>14697333</v>
      </c>
      <c r="BG1041" s="1419">
        <v>101</v>
      </c>
      <c r="BH1041" s="5153">
        <v>42773</v>
      </c>
      <c r="BI1041" s="5155">
        <f t="shared" si="130"/>
        <v>14697333</v>
      </c>
      <c r="BJ1041" s="5153">
        <v>42773</v>
      </c>
      <c r="BK1041" s="5153">
        <v>43069</v>
      </c>
      <c r="BL1041" s="2024"/>
      <c r="BM1041" s="2169"/>
      <c r="BN1041" s="2169"/>
      <c r="BO1041" s="2169"/>
      <c r="BP1041" s="2169"/>
      <c r="BQ1041" s="2169"/>
      <c r="BR1041" s="2106"/>
      <c r="BS1041" s="2106"/>
      <c r="BT1041" s="2106"/>
      <c r="BU1041" s="2106"/>
      <c r="BV1041" s="2106"/>
      <c r="BW1041" s="2106"/>
      <c r="BX1041" s="2106"/>
      <c r="BY1041" s="2106"/>
      <c r="BZ1041" s="2106"/>
      <c r="CA1041" s="2106"/>
      <c r="CB1041" s="2106"/>
      <c r="CC1041" s="2106"/>
      <c r="CD1041" s="1978" t="s">
        <v>911</v>
      </c>
    </row>
    <row r="1042" spans="1:82" ht="25.5" customHeight="1" thickBot="1" x14ac:dyDescent="0.25">
      <c r="A1042" s="573" t="s">
        <v>161</v>
      </c>
      <c r="B1042" s="574" t="s">
        <v>946</v>
      </c>
      <c r="C1042" s="547" t="s">
        <v>947</v>
      </c>
      <c r="D1042" s="460">
        <v>119</v>
      </c>
      <c r="E1042" s="611" t="s">
        <v>973</v>
      </c>
      <c r="F1042" s="526" t="s">
        <v>974</v>
      </c>
      <c r="G1042" s="612">
        <v>58</v>
      </c>
      <c r="H1042" s="612" t="s">
        <v>1</v>
      </c>
      <c r="I1042" s="612">
        <v>90</v>
      </c>
      <c r="J1042" s="454">
        <v>90</v>
      </c>
      <c r="K1042" s="538"/>
      <c r="L1042" s="465"/>
      <c r="M1042" s="466"/>
      <c r="N1042" s="466"/>
      <c r="O1042" s="466"/>
      <c r="P1042" s="466"/>
      <c r="Q1042" s="466"/>
      <c r="R1042" s="466"/>
      <c r="S1042" s="466"/>
      <c r="T1042" s="466"/>
      <c r="U1042" s="467">
        <f t="shared" si="129"/>
        <v>0</v>
      </c>
      <c r="V1042" s="466"/>
      <c r="W1042" s="466"/>
      <c r="X1042" s="466"/>
      <c r="Y1042" s="466"/>
      <c r="Z1042" s="466"/>
      <c r="AA1042" s="466"/>
      <c r="AB1042" s="466"/>
      <c r="AC1042" s="466"/>
      <c r="AD1042" s="466"/>
      <c r="AE1042" s="466"/>
      <c r="AF1042" s="466"/>
      <c r="AG1042" s="5156"/>
      <c r="AH1042" s="5156"/>
      <c r="AI1042" s="5157"/>
      <c r="AJ1042" s="5157"/>
      <c r="AK1042" s="2200"/>
      <c r="AL1042" s="5156"/>
      <c r="AM1042" s="2652"/>
      <c r="AN1042" s="2652"/>
      <c r="AO1042" s="2018"/>
      <c r="AP1042" s="2018"/>
      <c r="AQ1042" s="2018"/>
      <c r="AR1042" s="2018"/>
      <c r="AS1042" s="1991"/>
      <c r="AT1042" s="2020"/>
      <c r="AU1042" s="2021"/>
      <c r="AV1042" s="2021"/>
      <c r="AW1042" s="2444"/>
      <c r="AX1042" s="2444"/>
      <c r="AY1042" s="2022"/>
      <c r="AZ1042" s="5151" t="s">
        <v>1225</v>
      </c>
      <c r="BA1042" s="1423" t="s">
        <v>296</v>
      </c>
      <c r="BB1042" s="4026" t="s">
        <v>1226</v>
      </c>
      <c r="BC1042" s="5152" t="s">
        <v>1227</v>
      </c>
      <c r="BD1042" s="1419">
        <v>108</v>
      </c>
      <c r="BE1042" s="5153">
        <v>42781</v>
      </c>
      <c r="BF1042" s="5158">
        <v>14345000</v>
      </c>
      <c r="BG1042" s="1419">
        <v>108</v>
      </c>
      <c r="BH1042" s="5153">
        <v>42781</v>
      </c>
      <c r="BI1042" s="5155">
        <f t="shared" si="130"/>
        <v>14345000</v>
      </c>
      <c r="BJ1042" s="5153">
        <v>42781</v>
      </c>
      <c r="BK1042" s="5153">
        <v>43069</v>
      </c>
      <c r="BL1042" s="2024"/>
      <c r="BM1042" s="2169"/>
      <c r="BN1042" s="2169"/>
      <c r="BO1042" s="2169"/>
      <c r="BP1042" s="2169"/>
      <c r="BQ1042" s="2169"/>
      <c r="BR1042" s="2106"/>
      <c r="BS1042" s="2106"/>
      <c r="BT1042" s="2106"/>
      <c r="BU1042" s="2106"/>
      <c r="BV1042" s="2106"/>
      <c r="BW1042" s="2106"/>
      <c r="BX1042" s="2106"/>
      <c r="BY1042" s="2106"/>
      <c r="BZ1042" s="2106"/>
      <c r="CA1042" s="2106"/>
      <c r="CB1042" s="2106"/>
      <c r="CC1042" s="2106"/>
      <c r="CD1042" s="1978" t="s">
        <v>911</v>
      </c>
    </row>
    <row r="1043" spans="1:82" ht="25.5" customHeight="1" thickBot="1" x14ac:dyDescent="0.25">
      <c r="A1043" s="573" t="s">
        <v>161</v>
      </c>
      <c r="B1043" s="574" t="s">
        <v>946</v>
      </c>
      <c r="C1043" s="547" t="s">
        <v>947</v>
      </c>
      <c r="D1043" s="460">
        <v>119</v>
      </c>
      <c r="E1043" s="611" t="s">
        <v>973</v>
      </c>
      <c r="F1043" s="526" t="s">
        <v>974</v>
      </c>
      <c r="G1043" s="612">
        <v>58</v>
      </c>
      <c r="H1043" s="612" t="s">
        <v>1</v>
      </c>
      <c r="I1043" s="612">
        <v>90</v>
      </c>
      <c r="J1043" s="454">
        <v>90</v>
      </c>
      <c r="K1043" s="538"/>
      <c r="L1043" s="465"/>
      <c r="M1043" s="466"/>
      <c r="N1043" s="466"/>
      <c r="O1043" s="466"/>
      <c r="P1043" s="466"/>
      <c r="Q1043" s="466"/>
      <c r="R1043" s="466"/>
      <c r="S1043" s="466"/>
      <c r="T1043" s="466"/>
      <c r="U1043" s="467">
        <f t="shared" si="129"/>
        <v>0</v>
      </c>
      <c r="V1043" s="466"/>
      <c r="W1043" s="466"/>
      <c r="X1043" s="466"/>
      <c r="Y1043" s="466"/>
      <c r="Z1043" s="466"/>
      <c r="AA1043" s="466"/>
      <c r="AB1043" s="466"/>
      <c r="AC1043" s="466"/>
      <c r="AD1043" s="466"/>
      <c r="AE1043" s="466"/>
      <c r="AF1043" s="466"/>
      <c r="AG1043" s="5156"/>
      <c r="AH1043" s="5156"/>
      <c r="AI1043" s="5157"/>
      <c r="AJ1043" s="5157"/>
      <c r="AK1043" s="2200"/>
      <c r="AL1043" s="5156"/>
      <c r="AM1043" s="2652"/>
      <c r="AN1043" s="2652"/>
      <c r="AO1043" s="2018"/>
      <c r="AP1043" s="2018"/>
      <c r="AQ1043" s="2018"/>
      <c r="AR1043" s="2018"/>
      <c r="AS1043" s="1991"/>
      <c r="AT1043" s="2020"/>
      <c r="AU1043" s="2021"/>
      <c r="AV1043" s="2021"/>
      <c r="AW1043" s="2444"/>
      <c r="AX1043" s="2444"/>
      <c r="AY1043" s="2022"/>
      <c r="AZ1043" s="5151" t="s">
        <v>1228</v>
      </c>
      <c r="BA1043" s="1423" t="s">
        <v>296</v>
      </c>
      <c r="BB1043" s="4026" t="s">
        <v>1229</v>
      </c>
      <c r="BC1043" s="5152" t="s">
        <v>1230</v>
      </c>
      <c r="BD1043" s="1419">
        <v>110</v>
      </c>
      <c r="BE1043" s="5153">
        <v>42786</v>
      </c>
      <c r="BF1043" s="5158">
        <v>13992667</v>
      </c>
      <c r="BG1043" s="1419">
        <v>110</v>
      </c>
      <c r="BH1043" s="5153">
        <v>42786</v>
      </c>
      <c r="BI1043" s="5155">
        <f t="shared" si="130"/>
        <v>13992667</v>
      </c>
      <c r="BJ1043" s="5153">
        <v>42786</v>
      </c>
      <c r="BK1043" s="5153">
        <v>43069</v>
      </c>
      <c r="BL1043" s="2024"/>
      <c r="BM1043" s="2169"/>
      <c r="BN1043" s="2169"/>
      <c r="BO1043" s="2169"/>
      <c r="BP1043" s="2169"/>
      <c r="BQ1043" s="2169"/>
      <c r="BR1043" s="2106"/>
      <c r="BS1043" s="2106"/>
      <c r="BT1043" s="2106"/>
      <c r="BU1043" s="2106"/>
      <c r="BV1043" s="2106"/>
      <c r="BW1043" s="2106"/>
      <c r="BX1043" s="2106"/>
      <c r="BY1043" s="2106"/>
      <c r="BZ1043" s="2106"/>
      <c r="CA1043" s="2106"/>
      <c r="CB1043" s="2106"/>
      <c r="CC1043" s="2106"/>
      <c r="CD1043" s="1978" t="s">
        <v>911</v>
      </c>
    </row>
    <row r="1044" spans="1:82" ht="25.5" customHeight="1" thickBot="1" x14ac:dyDescent="0.25">
      <c r="A1044" s="573" t="s">
        <v>161</v>
      </c>
      <c r="B1044" s="574" t="s">
        <v>946</v>
      </c>
      <c r="C1044" s="547" t="s">
        <v>947</v>
      </c>
      <c r="D1044" s="460">
        <v>119</v>
      </c>
      <c r="E1044" s="611" t="s">
        <v>973</v>
      </c>
      <c r="F1044" s="526" t="s">
        <v>974</v>
      </c>
      <c r="G1044" s="612">
        <v>58</v>
      </c>
      <c r="H1044" s="612" t="s">
        <v>1</v>
      </c>
      <c r="I1044" s="612">
        <v>90</v>
      </c>
      <c r="J1044" s="454">
        <v>90</v>
      </c>
      <c r="K1044" s="538"/>
      <c r="L1044" s="465"/>
      <c r="M1044" s="466"/>
      <c r="N1044" s="466"/>
      <c r="O1044" s="466"/>
      <c r="P1044" s="466"/>
      <c r="Q1044" s="466"/>
      <c r="R1044" s="466"/>
      <c r="S1044" s="466"/>
      <c r="T1044" s="466"/>
      <c r="U1044" s="467">
        <f t="shared" si="129"/>
        <v>0</v>
      </c>
      <c r="V1044" s="466"/>
      <c r="W1044" s="466"/>
      <c r="X1044" s="466"/>
      <c r="Y1044" s="466"/>
      <c r="Z1044" s="466"/>
      <c r="AA1044" s="466"/>
      <c r="AB1044" s="466"/>
      <c r="AC1044" s="466"/>
      <c r="AD1044" s="466"/>
      <c r="AE1044" s="466"/>
      <c r="AF1044" s="466"/>
      <c r="AG1044" s="5156"/>
      <c r="AH1044" s="5156"/>
      <c r="AI1044" s="5157"/>
      <c r="AJ1044" s="5157"/>
      <c r="AK1044" s="2200"/>
      <c r="AL1044" s="5156"/>
      <c r="AM1044" s="2652"/>
      <c r="AN1044" s="2652"/>
      <c r="AO1044" s="2018"/>
      <c r="AP1044" s="2018"/>
      <c r="AQ1044" s="2018"/>
      <c r="AR1044" s="2018"/>
      <c r="AS1044" s="1991"/>
      <c r="AT1044" s="2020"/>
      <c r="AU1044" s="2021"/>
      <c r="AV1044" s="2021"/>
      <c r="AW1044" s="2444"/>
      <c r="AX1044" s="2444"/>
      <c r="AY1044" s="2022"/>
      <c r="AZ1044" s="5151" t="s">
        <v>1231</v>
      </c>
      <c r="BA1044" s="1423" t="s">
        <v>296</v>
      </c>
      <c r="BB1044" s="4026" t="s">
        <v>1232</v>
      </c>
      <c r="BC1044" s="5152" t="s">
        <v>1233</v>
      </c>
      <c r="BD1044" s="1419">
        <v>112</v>
      </c>
      <c r="BE1044" s="5153">
        <v>42786</v>
      </c>
      <c r="BF1044" s="5158">
        <v>10080000</v>
      </c>
      <c r="BG1044" s="1419">
        <v>112</v>
      </c>
      <c r="BH1044" s="5153">
        <v>42786</v>
      </c>
      <c r="BI1044" s="5155">
        <f t="shared" si="130"/>
        <v>10080000</v>
      </c>
      <c r="BJ1044" s="5153">
        <v>42786</v>
      </c>
      <c r="BK1044" s="5153">
        <v>43091</v>
      </c>
      <c r="BL1044" s="2024"/>
      <c r="BM1044" s="2169"/>
      <c r="BN1044" s="2169"/>
      <c r="BO1044" s="2169"/>
      <c r="BP1044" s="2169"/>
      <c r="BQ1044" s="2169"/>
      <c r="BR1044" s="2106"/>
      <c r="BS1044" s="2106"/>
      <c r="BT1044" s="2106"/>
      <c r="BU1044" s="2106"/>
      <c r="BV1044" s="2106"/>
      <c r="BW1044" s="2106"/>
      <c r="BX1044" s="2106"/>
      <c r="BY1044" s="2106"/>
      <c r="BZ1044" s="2106"/>
      <c r="CA1044" s="2106"/>
      <c r="CB1044" s="2106"/>
      <c r="CC1044" s="2106"/>
      <c r="CD1044" s="1978" t="s">
        <v>911</v>
      </c>
    </row>
    <row r="1045" spans="1:82" ht="25.5" customHeight="1" thickBot="1" x14ac:dyDescent="0.25">
      <c r="A1045" s="573" t="s">
        <v>161</v>
      </c>
      <c r="B1045" s="574" t="s">
        <v>946</v>
      </c>
      <c r="C1045" s="547" t="s">
        <v>947</v>
      </c>
      <c r="D1045" s="460">
        <v>119</v>
      </c>
      <c r="E1045" s="632" t="s">
        <v>973</v>
      </c>
      <c r="F1045" s="433" t="s">
        <v>974</v>
      </c>
      <c r="G1045" s="618">
        <v>58</v>
      </c>
      <c r="H1045" s="618" t="s">
        <v>1</v>
      </c>
      <c r="I1045" s="618">
        <v>90</v>
      </c>
      <c r="J1045" s="496">
        <v>90</v>
      </c>
      <c r="K1045" s="544"/>
      <c r="L1045" s="439"/>
      <c r="M1045" s="474"/>
      <c r="N1045" s="474"/>
      <c r="O1045" s="474"/>
      <c r="P1045" s="474"/>
      <c r="Q1045" s="474"/>
      <c r="R1045" s="474"/>
      <c r="S1045" s="474"/>
      <c r="T1045" s="474"/>
      <c r="U1045" s="467">
        <f t="shared" si="129"/>
        <v>0</v>
      </c>
      <c r="V1045" s="474"/>
      <c r="W1045" s="474"/>
      <c r="X1045" s="474"/>
      <c r="Y1045" s="474"/>
      <c r="Z1045" s="474"/>
      <c r="AA1045" s="474"/>
      <c r="AB1045" s="474"/>
      <c r="AC1045" s="474"/>
      <c r="AD1045" s="474"/>
      <c r="AE1045" s="474"/>
      <c r="AF1045" s="474"/>
      <c r="AG1045" s="5163"/>
      <c r="AH1045" s="5163"/>
      <c r="AI1045" s="5164"/>
      <c r="AJ1045" s="5164"/>
      <c r="AK1045" s="2445"/>
      <c r="AL1045" s="5163"/>
      <c r="AM1045" s="4077"/>
      <c r="AN1045" s="4077"/>
      <c r="AO1045" s="2030"/>
      <c r="AP1045" s="2030"/>
      <c r="AQ1045" s="2030"/>
      <c r="AR1045" s="2030"/>
      <c r="AS1045" s="1996"/>
      <c r="AT1045" s="2032"/>
      <c r="AU1045" s="2033"/>
      <c r="AV1045" s="2033"/>
      <c r="AW1045" s="2446"/>
      <c r="AX1045" s="2446"/>
      <c r="AY1045" s="2034"/>
      <c r="AZ1045" s="5165" t="s">
        <v>1234</v>
      </c>
      <c r="BA1045" s="1502" t="s">
        <v>296</v>
      </c>
      <c r="BB1045" s="5166" t="s">
        <v>1235</v>
      </c>
      <c r="BC1045" s="5167" t="s">
        <v>1236</v>
      </c>
      <c r="BD1045" s="1498">
        <v>113</v>
      </c>
      <c r="BE1045" s="5168">
        <v>42787</v>
      </c>
      <c r="BF1045" s="5169">
        <v>6315013</v>
      </c>
      <c r="BG1045" s="1498">
        <v>113</v>
      </c>
      <c r="BH1045" s="5168">
        <v>42787</v>
      </c>
      <c r="BI1045" s="5170">
        <f t="shared" si="130"/>
        <v>6315013</v>
      </c>
      <c r="BJ1045" s="5168">
        <v>42787</v>
      </c>
      <c r="BK1045" s="5168">
        <v>43069</v>
      </c>
      <c r="BL1045" s="1911"/>
      <c r="BM1045" s="1912"/>
      <c r="BN1045" s="1912"/>
      <c r="BO1045" s="1912"/>
      <c r="BP1045" s="1912"/>
      <c r="BQ1045" s="1912"/>
      <c r="BR1045" s="1913"/>
      <c r="BS1045" s="1913"/>
      <c r="BT1045" s="1913"/>
      <c r="BU1045" s="1913"/>
      <c r="BV1045" s="1913"/>
      <c r="BW1045" s="1913"/>
      <c r="BX1045" s="1913"/>
      <c r="BY1045" s="1913"/>
      <c r="BZ1045" s="1913"/>
      <c r="CA1045" s="1913"/>
      <c r="CB1045" s="1913"/>
      <c r="CC1045" s="1913"/>
      <c r="CD1045" s="1978" t="s">
        <v>911</v>
      </c>
    </row>
    <row r="1046" spans="1:82" ht="25.5" customHeight="1" thickBot="1" x14ac:dyDescent="0.25">
      <c r="A1046" s="600" t="s">
        <v>161</v>
      </c>
      <c r="B1046" s="619" t="s">
        <v>946</v>
      </c>
      <c r="C1046" s="568" t="s">
        <v>947</v>
      </c>
      <c r="D1046" s="179">
        <v>120</v>
      </c>
      <c r="E1046" s="633" t="s">
        <v>1237</v>
      </c>
      <c r="F1046" s="5" t="s">
        <v>1238</v>
      </c>
      <c r="G1046" s="620">
        <v>20</v>
      </c>
      <c r="H1046" s="620" t="s">
        <v>1</v>
      </c>
      <c r="I1046" s="620">
        <v>22</v>
      </c>
      <c r="J1046" s="604">
        <v>22</v>
      </c>
      <c r="K1046" s="584"/>
      <c r="L1046" s="354">
        <f>+M1046+N1046+O1046+P1046+Q1046+R1046+S1046+T1046</f>
        <v>183350719</v>
      </c>
      <c r="M1046" s="455"/>
      <c r="N1046" s="455">
        <v>183350719</v>
      </c>
      <c r="O1046" s="634"/>
      <c r="P1046" s="455"/>
      <c r="Q1046" s="455"/>
      <c r="R1046" s="455"/>
      <c r="S1046" s="455"/>
      <c r="T1046" s="455"/>
      <c r="U1046" s="467">
        <f t="shared" si="129"/>
        <v>152411336</v>
      </c>
      <c r="V1046" s="495"/>
      <c r="W1046" s="495">
        <v>152411336</v>
      </c>
      <c r="X1046" s="495"/>
      <c r="Y1046" s="495"/>
      <c r="Z1046" s="495"/>
      <c r="AA1046" s="495"/>
      <c r="AB1046" s="495"/>
      <c r="AC1046" s="495"/>
      <c r="AD1046" s="7"/>
      <c r="AE1046" s="7"/>
      <c r="AF1046" s="7"/>
      <c r="AG1046" s="1956">
        <v>30151900</v>
      </c>
      <c r="AH1046" s="1956" t="s">
        <v>1239</v>
      </c>
      <c r="AI1046" s="2293">
        <v>42857</v>
      </c>
      <c r="AJ1046" s="2293">
        <v>42870</v>
      </c>
      <c r="AK1046" s="1956" t="s">
        <v>1240</v>
      </c>
      <c r="AL1046" s="1956" t="s">
        <v>938</v>
      </c>
      <c r="AM1046" s="1864">
        <v>16800000</v>
      </c>
      <c r="AN1046" s="1864">
        <v>16800000</v>
      </c>
      <c r="AO1046" s="1956" t="s">
        <v>939</v>
      </c>
      <c r="AP1046" s="1956" t="s">
        <v>939</v>
      </c>
      <c r="AQ1046" s="1956" t="s">
        <v>940</v>
      </c>
      <c r="AR1046" s="1956">
        <v>2201160106</v>
      </c>
      <c r="AS1046" s="2204" t="s">
        <v>5901</v>
      </c>
      <c r="AT1046" s="2432" t="s">
        <v>383</v>
      </c>
      <c r="AU1046" s="2433">
        <v>22</v>
      </c>
      <c r="AV1046" s="2433">
        <v>0</v>
      </c>
      <c r="AW1046" s="2142">
        <v>42937</v>
      </c>
      <c r="AX1046" s="2142">
        <v>43099</v>
      </c>
      <c r="AY1046" s="2143">
        <v>183350719</v>
      </c>
      <c r="AZ1046" s="1397" t="s">
        <v>1241</v>
      </c>
      <c r="BA1046" s="1397" t="s">
        <v>1240</v>
      </c>
      <c r="BB1046" s="1397" t="s">
        <v>1242</v>
      </c>
      <c r="BC1046" s="1397" t="s">
        <v>1243</v>
      </c>
      <c r="BD1046" s="1397" t="s">
        <v>1244</v>
      </c>
      <c r="BE1046" s="1831" t="s">
        <v>1245</v>
      </c>
      <c r="BF1046" s="1394">
        <v>16800000</v>
      </c>
      <c r="BG1046" s="1394" t="s">
        <v>1246</v>
      </c>
      <c r="BH1046" s="1394" t="s">
        <v>1247</v>
      </c>
      <c r="BI1046" s="2208">
        <v>16800000</v>
      </c>
      <c r="BJ1046" s="1831">
        <v>42867</v>
      </c>
      <c r="BK1046" s="1831">
        <v>42877</v>
      </c>
      <c r="BL1046" s="2209">
        <f t="shared" ref="BL1046:BL1156" si="131">BF1046-BI1046</f>
        <v>0</v>
      </c>
      <c r="BM1046" s="2447">
        <f>L1046-(BI1046:BI1052)</f>
        <v>166550719</v>
      </c>
      <c r="BN1046" s="2448"/>
      <c r="BO1046" s="2448"/>
      <c r="BP1046" s="2448"/>
      <c r="BQ1046" s="2448"/>
      <c r="BR1046" s="2212"/>
      <c r="BS1046" s="2213"/>
      <c r="BT1046" s="2213"/>
      <c r="BU1046" s="2213"/>
      <c r="BV1046" s="2213"/>
      <c r="BW1046" s="2213"/>
      <c r="BX1046" s="2213"/>
      <c r="BY1046" s="2213"/>
      <c r="BZ1046" s="2213"/>
      <c r="CA1046" s="2213"/>
      <c r="CB1046" s="2213"/>
      <c r="CC1046" s="2213"/>
      <c r="CD1046" s="1978" t="s">
        <v>911</v>
      </c>
    </row>
    <row r="1047" spans="1:82" ht="25.5" customHeight="1" thickBot="1" x14ac:dyDescent="0.25">
      <c r="A1047" s="573" t="s">
        <v>161</v>
      </c>
      <c r="B1047" s="574" t="s">
        <v>946</v>
      </c>
      <c r="C1047" s="547" t="s">
        <v>947</v>
      </c>
      <c r="D1047" s="460">
        <v>120</v>
      </c>
      <c r="E1047" s="611" t="s">
        <v>1237</v>
      </c>
      <c r="F1047" s="526" t="s">
        <v>1238</v>
      </c>
      <c r="G1047" s="612">
        <v>20</v>
      </c>
      <c r="H1047" s="612" t="s">
        <v>1</v>
      </c>
      <c r="I1047" s="612">
        <v>22</v>
      </c>
      <c r="J1047" s="577">
        <v>22</v>
      </c>
      <c r="K1047" s="584"/>
      <c r="L1047" s="436"/>
      <c r="M1047" s="466"/>
      <c r="N1047" s="466"/>
      <c r="O1047" s="466"/>
      <c r="P1047" s="466"/>
      <c r="Q1047" s="466"/>
      <c r="R1047" s="466"/>
      <c r="S1047" s="466"/>
      <c r="T1047" s="466"/>
      <c r="U1047" s="467">
        <f t="shared" si="129"/>
        <v>0</v>
      </c>
      <c r="V1047" s="466"/>
      <c r="W1047" s="466"/>
      <c r="X1047" s="466"/>
      <c r="Y1047" s="466"/>
      <c r="Z1047" s="466"/>
      <c r="AA1047" s="466"/>
      <c r="AB1047" s="466"/>
      <c r="AC1047" s="466"/>
      <c r="AD1047" s="466"/>
      <c r="AE1047" s="466"/>
      <c r="AF1047" s="466"/>
      <c r="AG1047" s="1133">
        <v>60130000</v>
      </c>
      <c r="AH1047" s="1133" t="s">
        <v>1248</v>
      </c>
      <c r="AI1047" s="1488">
        <v>42931</v>
      </c>
      <c r="AJ1047" s="1488">
        <v>42946</v>
      </c>
      <c r="AK1047" s="1133" t="s">
        <v>1240</v>
      </c>
      <c r="AL1047" s="1133" t="s">
        <v>938</v>
      </c>
      <c r="AM1047" s="1147">
        <v>55000000</v>
      </c>
      <c r="AN1047" s="1147" t="s">
        <v>939</v>
      </c>
      <c r="AO1047" s="1133" t="s">
        <v>939</v>
      </c>
      <c r="AP1047" s="1133" t="s">
        <v>939</v>
      </c>
      <c r="AQ1047" s="1133" t="s">
        <v>940</v>
      </c>
      <c r="AR1047" s="1133">
        <v>2201160106</v>
      </c>
      <c r="AS1047" s="1991"/>
      <c r="AT1047" s="1143"/>
      <c r="AU1047" s="1992"/>
      <c r="AV1047" s="1992"/>
      <c r="AW1047" s="1993"/>
      <c r="AX1047" s="1993"/>
      <c r="AY1047" s="1994"/>
      <c r="AZ1047" s="5171" t="s">
        <v>1249</v>
      </c>
      <c r="BA1047" s="1929" t="s">
        <v>1240</v>
      </c>
      <c r="BB1047" s="5171" t="s">
        <v>1250</v>
      </c>
      <c r="BC1047" s="5172" t="s">
        <v>1251</v>
      </c>
      <c r="BD1047" s="5173">
        <v>188196</v>
      </c>
      <c r="BE1047" s="1455"/>
      <c r="BF1047" s="5154">
        <v>20541000</v>
      </c>
      <c r="BG1047" s="2419" t="s">
        <v>1252</v>
      </c>
      <c r="BH1047" s="1419"/>
      <c r="BI1047" s="5154">
        <v>20541000</v>
      </c>
      <c r="BJ1047" s="5174">
        <v>42940</v>
      </c>
      <c r="BK1047" s="2420">
        <v>42949</v>
      </c>
      <c r="BL1047" s="1986">
        <f t="shared" si="131"/>
        <v>0</v>
      </c>
      <c r="BM1047" s="2449"/>
      <c r="BN1047" s="2450"/>
      <c r="BO1047" s="2450"/>
      <c r="BP1047" s="2450"/>
      <c r="BQ1047" s="2450"/>
      <c r="BR1047" s="1989"/>
      <c r="BS1047" s="1990"/>
      <c r="BT1047" s="1990"/>
      <c r="BU1047" s="1990"/>
      <c r="BV1047" s="1990"/>
      <c r="BW1047" s="1990"/>
      <c r="BX1047" s="1990"/>
      <c r="BY1047" s="1990"/>
      <c r="BZ1047" s="1990"/>
      <c r="CA1047" s="1990"/>
      <c r="CB1047" s="1990"/>
      <c r="CC1047" s="1990"/>
      <c r="CD1047" s="1978" t="s">
        <v>911</v>
      </c>
    </row>
    <row r="1048" spans="1:82" ht="25.5" customHeight="1" thickBot="1" x14ac:dyDescent="0.25">
      <c r="A1048" s="573" t="s">
        <v>161</v>
      </c>
      <c r="B1048" s="574" t="s">
        <v>946</v>
      </c>
      <c r="C1048" s="547" t="s">
        <v>947</v>
      </c>
      <c r="D1048" s="460">
        <v>120</v>
      </c>
      <c r="E1048" s="611" t="s">
        <v>1237</v>
      </c>
      <c r="F1048" s="526" t="s">
        <v>1238</v>
      </c>
      <c r="G1048" s="612">
        <v>20</v>
      </c>
      <c r="H1048" s="612" t="s">
        <v>1</v>
      </c>
      <c r="I1048" s="612">
        <v>22</v>
      </c>
      <c r="J1048" s="577">
        <v>22</v>
      </c>
      <c r="K1048" s="584"/>
      <c r="L1048" s="436"/>
      <c r="M1048" s="466"/>
      <c r="N1048" s="466"/>
      <c r="O1048" s="466"/>
      <c r="P1048" s="466"/>
      <c r="Q1048" s="466"/>
      <c r="R1048" s="466"/>
      <c r="S1048" s="466"/>
      <c r="T1048" s="466"/>
      <c r="U1048" s="467">
        <f t="shared" si="129"/>
        <v>0</v>
      </c>
      <c r="V1048" s="466"/>
      <c r="W1048" s="466"/>
      <c r="X1048" s="466"/>
      <c r="Y1048" s="466"/>
      <c r="Z1048" s="466"/>
      <c r="AA1048" s="466"/>
      <c r="AB1048" s="466"/>
      <c r="AC1048" s="466"/>
      <c r="AD1048" s="466"/>
      <c r="AE1048" s="466"/>
      <c r="AF1048" s="466"/>
      <c r="AG1048" s="1133">
        <v>60130000</v>
      </c>
      <c r="AH1048" s="1133" t="s">
        <v>1253</v>
      </c>
      <c r="AI1048" s="1488">
        <v>42931</v>
      </c>
      <c r="AJ1048" s="1488">
        <v>42946</v>
      </c>
      <c r="AK1048" s="1133" t="s">
        <v>1240</v>
      </c>
      <c r="AL1048" s="1133" t="s">
        <v>938</v>
      </c>
      <c r="AM1048" s="1147">
        <v>20000000</v>
      </c>
      <c r="AN1048" s="1147" t="s">
        <v>939</v>
      </c>
      <c r="AO1048" s="1133" t="s">
        <v>939</v>
      </c>
      <c r="AP1048" s="1133" t="s">
        <v>939</v>
      </c>
      <c r="AQ1048" s="1133" t="s">
        <v>940</v>
      </c>
      <c r="AR1048" s="1133">
        <v>2201160106</v>
      </c>
      <c r="AS1048" s="1991"/>
      <c r="AT1048" s="1143"/>
      <c r="AU1048" s="1992"/>
      <c r="AV1048" s="1992"/>
      <c r="AW1048" s="1993"/>
      <c r="AX1048" s="1993"/>
      <c r="AY1048" s="1994"/>
      <c r="AZ1048" s="5135" t="s">
        <v>1254</v>
      </c>
      <c r="BA1048" s="1423" t="s">
        <v>1240</v>
      </c>
      <c r="BB1048" s="5171" t="s">
        <v>1255</v>
      </c>
      <c r="BC1048" s="5172" t="s">
        <v>1256</v>
      </c>
      <c r="BD1048" s="2419">
        <v>187</v>
      </c>
      <c r="BE1048" s="1455"/>
      <c r="BF1048" s="5154">
        <v>16861500</v>
      </c>
      <c r="BG1048" s="2419">
        <v>201</v>
      </c>
      <c r="BH1048" s="1419"/>
      <c r="BI1048" s="5154">
        <v>16861500</v>
      </c>
      <c r="BJ1048" s="5174">
        <v>42941</v>
      </c>
      <c r="BK1048" s="2420">
        <v>42950</v>
      </c>
      <c r="BL1048" s="1986">
        <f t="shared" si="131"/>
        <v>0</v>
      </c>
      <c r="BM1048" s="1987"/>
      <c r="BN1048" s="1988"/>
      <c r="BO1048" s="1988"/>
      <c r="BP1048" s="1988"/>
      <c r="BQ1048" s="1988"/>
      <c r="BR1048" s="1989"/>
      <c r="BS1048" s="1990"/>
      <c r="BT1048" s="1990"/>
      <c r="BU1048" s="1990"/>
      <c r="BV1048" s="1990"/>
      <c r="BW1048" s="1990"/>
      <c r="BX1048" s="1990"/>
      <c r="BY1048" s="1990"/>
      <c r="BZ1048" s="1990"/>
      <c r="CA1048" s="1990"/>
      <c r="CB1048" s="1990"/>
      <c r="CC1048" s="1990"/>
      <c r="CD1048" s="1978" t="s">
        <v>911</v>
      </c>
    </row>
    <row r="1049" spans="1:82" ht="25.5" customHeight="1" thickBot="1" x14ac:dyDescent="0.25">
      <c r="A1049" s="573" t="s">
        <v>161</v>
      </c>
      <c r="B1049" s="574" t="s">
        <v>946</v>
      </c>
      <c r="C1049" s="547" t="s">
        <v>947</v>
      </c>
      <c r="D1049" s="460">
        <v>120</v>
      </c>
      <c r="E1049" s="611" t="s">
        <v>1237</v>
      </c>
      <c r="F1049" s="526" t="s">
        <v>1238</v>
      </c>
      <c r="G1049" s="612">
        <v>20</v>
      </c>
      <c r="H1049" s="612" t="s">
        <v>1</v>
      </c>
      <c r="I1049" s="612">
        <v>22</v>
      </c>
      <c r="J1049" s="577">
        <v>22</v>
      </c>
      <c r="K1049" s="584"/>
      <c r="L1049" s="436"/>
      <c r="M1049" s="466"/>
      <c r="N1049" s="466"/>
      <c r="O1049" s="466"/>
      <c r="P1049" s="466"/>
      <c r="Q1049" s="466"/>
      <c r="R1049" s="466"/>
      <c r="S1049" s="466"/>
      <c r="T1049" s="466"/>
      <c r="U1049" s="467">
        <f t="shared" si="129"/>
        <v>0</v>
      </c>
      <c r="V1049" s="466"/>
      <c r="W1049" s="466"/>
      <c r="X1049" s="466"/>
      <c r="Y1049" s="466"/>
      <c r="Z1049" s="466"/>
      <c r="AA1049" s="466"/>
      <c r="AB1049" s="466"/>
      <c r="AC1049" s="466"/>
      <c r="AD1049" s="466"/>
      <c r="AE1049" s="466"/>
      <c r="AF1049" s="466"/>
      <c r="AG1049" s="1133">
        <v>53102710</v>
      </c>
      <c r="AH1049" s="1133" t="s">
        <v>1257</v>
      </c>
      <c r="AI1049" s="1488">
        <v>42901</v>
      </c>
      <c r="AJ1049" s="1488">
        <v>42946</v>
      </c>
      <c r="AK1049" s="1133" t="s">
        <v>1240</v>
      </c>
      <c r="AL1049" s="1133" t="s">
        <v>938</v>
      </c>
      <c r="AM1049" s="1147">
        <v>60000000</v>
      </c>
      <c r="AN1049" s="1147" t="s">
        <v>939</v>
      </c>
      <c r="AO1049" s="1133" t="s">
        <v>939</v>
      </c>
      <c r="AP1049" s="1133" t="s">
        <v>939</v>
      </c>
      <c r="AQ1049" s="1133" t="s">
        <v>940</v>
      </c>
      <c r="AR1049" s="1133">
        <v>2201160106</v>
      </c>
      <c r="AS1049" s="1991"/>
      <c r="AT1049" s="1143"/>
      <c r="AU1049" s="1992"/>
      <c r="AV1049" s="1992"/>
      <c r="AW1049" s="1993"/>
      <c r="AX1049" s="1993"/>
      <c r="AY1049" s="1994"/>
      <c r="AZ1049" s="5135" t="s">
        <v>1258</v>
      </c>
      <c r="BA1049" s="1423" t="s">
        <v>1240</v>
      </c>
      <c r="BB1049" s="5135" t="s">
        <v>1259</v>
      </c>
      <c r="BC1049" s="5172" t="s">
        <v>1260</v>
      </c>
      <c r="BD1049" s="2419">
        <v>195</v>
      </c>
      <c r="BE1049" s="1455"/>
      <c r="BF1049" s="5154">
        <v>40000000</v>
      </c>
      <c r="BG1049" s="2419">
        <v>208</v>
      </c>
      <c r="BH1049" s="1419"/>
      <c r="BI1049" s="5154">
        <v>40000000</v>
      </c>
      <c r="BJ1049" s="5175">
        <v>42948</v>
      </c>
      <c r="BK1049" s="5176">
        <v>43098</v>
      </c>
      <c r="BL1049" s="1986">
        <f t="shared" si="131"/>
        <v>0</v>
      </c>
      <c r="BM1049" s="1987"/>
      <c r="BN1049" s="1988"/>
      <c r="BO1049" s="1988"/>
      <c r="BP1049" s="1988"/>
      <c r="BQ1049" s="1988"/>
      <c r="BR1049" s="1989"/>
      <c r="BS1049" s="1990"/>
      <c r="BT1049" s="1990"/>
      <c r="BU1049" s="1990"/>
      <c r="BV1049" s="1990"/>
      <c r="BW1049" s="1990"/>
      <c r="BX1049" s="1990"/>
      <c r="BY1049" s="1990"/>
      <c r="BZ1049" s="1990"/>
      <c r="CA1049" s="1990"/>
      <c r="CB1049" s="1990"/>
      <c r="CC1049" s="1990"/>
      <c r="CD1049" s="1978" t="s">
        <v>911</v>
      </c>
    </row>
    <row r="1050" spans="1:82" ht="25.5" customHeight="1" thickBot="1" x14ac:dyDescent="0.25">
      <c r="A1050" s="573" t="s">
        <v>161</v>
      </c>
      <c r="B1050" s="574" t="s">
        <v>946</v>
      </c>
      <c r="C1050" s="547" t="s">
        <v>947</v>
      </c>
      <c r="D1050" s="460">
        <v>120</v>
      </c>
      <c r="E1050" s="611" t="s">
        <v>1237</v>
      </c>
      <c r="F1050" s="526" t="s">
        <v>1238</v>
      </c>
      <c r="G1050" s="612">
        <v>20</v>
      </c>
      <c r="H1050" s="612" t="s">
        <v>1</v>
      </c>
      <c r="I1050" s="612">
        <v>22</v>
      </c>
      <c r="J1050" s="577">
        <v>22</v>
      </c>
      <c r="K1050" s="584"/>
      <c r="L1050" s="436"/>
      <c r="M1050" s="466"/>
      <c r="N1050" s="466"/>
      <c r="O1050" s="466"/>
      <c r="P1050" s="466"/>
      <c r="Q1050" s="466"/>
      <c r="R1050" s="466"/>
      <c r="S1050" s="466"/>
      <c r="T1050" s="466"/>
      <c r="U1050" s="467">
        <f t="shared" si="129"/>
        <v>0</v>
      </c>
      <c r="V1050" s="466"/>
      <c r="W1050" s="466"/>
      <c r="X1050" s="466"/>
      <c r="Y1050" s="466"/>
      <c r="Z1050" s="466"/>
      <c r="AA1050" s="466"/>
      <c r="AB1050" s="466"/>
      <c r="AC1050" s="466"/>
      <c r="AD1050" s="466"/>
      <c r="AE1050" s="466"/>
      <c r="AF1050" s="466"/>
      <c r="AG1050" s="1133">
        <v>53102710</v>
      </c>
      <c r="AH1050" s="1133" t="s">
        <v>1261</v>
      </c>
      <c r="AI1050" s="1488">
        <v>42901</v>
      </c>
      <c r="AJ1050" s="1488">
        <v>42946</v>
      </c>
      <c r="AK1050" s="1133" t="s">
        <v>1240</v>
      </c>
      <c r="AL1050" s="1133" t="s">
        <v>938</v>
      </c>
      <c r="AM1050" s="1147">
        <v>25000000</v>
      </c>
      <c r="AN1050" s="1147" t="s">
        <v>939</v>
      </c>
      <c r="AO1050" s="1133" t="s">
        <v>939</v>
      </c>
      <c r="AP1050" s="1133" t="s">
        <v>939</v>
      </c>
      <c r="AQ1050" s="1133" t="s">
        <v>940</v>
      </c>
      <c r="AR1050" s="1133">
        <v>2201160106</v>
      </c>
      <c r="AS1050" s="1991"/>
      <c r="AT1050" s="1143"/>
      <c r="AU1050" s="1992"/>
      <c r="AV1050" s="1992"/>
      <c r="AW1050" s="1993"/>
      <c r="AX1050" s="1993"/>
      <c r="AY1050" s="1994"/>
      <c r="AZ1050" s="5171" t="s">
        <v>1262</v>
      </c>
      <c r="BA1050" s="1423" t="s">
        <v>1240</v>
      </c>
      <c r="BB1050" s="5171" t="s">
        <v>1263</v>
      </c>
      <c r="BC1050" s="5177" t="s">
        <v>1264</v>
      </c>
      <c r="BD1050" s="2419">
        <v>224</v>
      </c>
      <c r="BE1050" s="1455"/>
      <c r="BF1050" s="5154">
        <v>19583300</v>
      </c>
      <c r="BG1050" s="2419">
        <v>245</v>
      </c>
      <c r="BH1050" s="1419"/>
      <c r="BI1050" s="5154">
        <v>19583300</v>
      </c>
      <c r="BJ1050" s="5175">
        <v>42999</v>
      </c>
      <c r="BK1050" s="2420">
        <v>43029</v>
      </c>
      <c r="BL1050" s="1986">
        <f t="shared" si="131"/>
        <v>0</v>
      </c>
      <c r="BM1050" s="1987"/>
      <c r="BN1050" s="1988"/>
      <c r="BO1050" s="1988"/>
      <c r="BP1050" s="1988"/>
      <c r="BQ1050" s="1988"/>
      <c r="BR1050" s="1989"/>
      <c r="BS1050" s="1990"/>
      <c r="BT1050" s="1990"/>
      <c r="BU1050" s="1990"/>
      <c r="BV1050" s="1990"/>
      <c r="BW1050" s="1990"/>
      <c r="BX1050" s="1990"/>
      <c r="BY1050" s="1990"/>
      <c r="BZ1050" s="1990"/>
      <c r="CA1050" s="1990"/>
      <c r="CB1050" s="1990"/>
      <c r="CC1050" s="1990"/>
      <c r="CD1050" s="1978" t="s">
        <v>911</v>
      </c>
    </row>
    <row r="1051" spans="1:82" ht="25.5" customHeight="1" thickBot="1" x14ac:dyDescent="0.25">
      <c r="A1051" s="573" t="s">
        <v>161</v>
      </c>
      <c r="B1051" s="574" t="s">
        <v>946</v>
      </c>
      <c r="C1051" s="547" t="s">
        <v>947</v>
      </c>
      <c r="D1051" s="460">
        <v>120</v>
      </c>
      <c r="E1051" s="611" t="s">
        <v>1237</v>
      </c>
      <c r="F1051" s="526" t="s">
        <v>1238</v>
      </c>
      <c r="G1051" s="612">
        <v>20</v>
      </c>
      <c r="H1051" s="612" t="s">
        <v>1</v>
      </c>
      <c r="I1051" s="612">
        <v>22</v>
      </c>
      <c r="J1051" s="577">
        <v>22</v>
      </c>
      <c r="K1051" s="584"/>
      <c r="L1051" s="296"/>
      <c r="M1051" s="8"/>
      <c r="N1051" s="8"/>
      <c r="O1051" s="8"/>
      <c r="P1051" s="8"/>
      <c r="Q1051" s="8"/>
      <c r="R1051" s="8"/>
      <c r="S1051" s="8"/>
      <c r="T1051" s="8"/>
      <c r="U1051" s="467">
        <f t="shared" si="129"/>
        <v>0</v>
      </c>
      <c r="V1051" s="8"/>
      <c r="W1051" s="8"/>
      <c r="X1051" s="8"/>
      <c r="Y1051" s="8"/>
      <c r="Z1051" s="8"/>
      <c r="AA1051" s="8"/>
      <c r="AB1051" s="8"/>
      <c r="AC1051" s="8"/>
      <c r="AD1051" s="8"/>
      <c r="AE1051" s="8"/>
      <c r="AF1051" s="8"/>
      <c r="AG1051" s="1133">
        <v>53102710</v>
      </c>
      <c r="AH1051" s="1133" t="s">
        <v>1261</v>
      </c>
      <c r="AI1051" s="1488">
        <v>42901</v>
      </c>
      <c r="AJ1051" s="1488">
        <v>42946</v>
      </c>
      <c r="AK1051" s="1133" t="s">
        <v>1240</v>
      </c>
      <c r="AL1051" s="1133" t="s">
        <v>938</v>
      </c>
      <c r="AM1051" s="1147">
        <v>25000000</v>
      </c>
      <c r="AN1051" s="1147" t="s">
        <v>939</v>
      </c>
      <c r="AO1051" s="1133" t="s">
        <v>939</v>
      </c>
      <c r="AP1051" s="1133" t="s">
        <v>939</v>
      </c>
      <c r="AQ1051" s="1133" t="s">
        <v>940</v>
      </c>
      <c r="AR1051" s="1133">
        <v>2201160106</v>
      </c>
      <c r="AS1051" s="2145"/>
      <c r="AT1051" s="2146"/>
      <c r="AU1051" s="2147"/>
      <c r="AV1051" s="2147"/>
      <c r="AW1051" s="2148"/>
      <c r="AX1051" s="2148"/>
      <c r="AY1051" s="2149"/>
      <c r="AZ1051" s="5171" t="s">
        <v>1265</v>
      </c>
      <c r="BA1051" s="1423" t="s">
        <v>1240</v>
      </c>
      <c r="BB1051" s="5171" t="s">
        <v>1263</v>
      </c>
      <c r="BC1051" s="5177" t="s">
        <v>1266</v>
      </c>
      <c r="BD1051" s="2419">
        <v>245</v>
      </c>
      <c r="BE1051" s="1455">
        <v>43025</v>
      </c>
      <c r="BF1051" s="5154">
        <v>19750000</v>
      </c>
      <c r="BG1051" s="2419">
        <v>263</v>
      </c>
      <c r="BH1051" s="1455">
        <v>43031</v>
      </c>
      <c r="BI1051" s="5154">
        <v>19750000</v>
      </c>
      <c r="BJ1051" s="5175"/>
      <c r="BK1051" s="2420"/>
      <c r="BL1051" s="2151">
        <f t="shared" si="131"/>
        <v>0</v>
      </c>
      <c r="BM1051" s="2152"/>
      <c r="BN1051" s="2153"/>
      <c r="BO1051" s="2153"/>
      <c r="BP1051" s="2153"/>
      <c r="BQ1051" s="2153"/>
      <c r="BR1051" s="2154"/>
      <c r="BS1051" s="2155"/>
      <c r="BT1051" s="2155"/>
      <c r="BU1051" s="2155"/>
      <c r="BV1051" s="2155"/>
      <c r="BW1051" s="2155"/>
      <c r="BX1051" s="2155"/>
      <c r="BY1051" s="2155"/>
      <c r="BZ1051" s="2155"/>
      <c r="CA1051" s="2155"/>
      <c r="CB1051" s="2155"/>
      <c r="CC1051" s="2155"/>
      <c r="CD1051" s="1978" t="s">
        <v>911</v>
      </c>
    </row>
    <row r="1052" spans="1:82" ht="25.5" customHeight="1" thickBot="1" x14ac:dyDescent="0.25">
      <c r="A1052" s="590" t="s">
        <v>161</v>
      </c>
      <c r="B1052" s="591" t="s">
        <v>946</v>
      </c>
      <c r="C1052" s="564" t="s">
        <v>947</v>
      </c>
      <c r="D1052" s="205">
        <v>120</v>
      </c>
      <c r="E1052" s="613" t="s">
        <v>1237</v>
      </c>
      <c r="F1052" s="100" t="s">
        <v>1238</v>
      </c>
      <c r="G1052" s="614">
        <v>20</v>
      </c>
      <c r="H1052" s="614" t="s">
        <v>1</v>
      </c>
      <c r="I1052" s="614">
        <v>22</v>
      </c>
      <c r="J1052" s="595">
        <v>22</v>
      </c>
      <c r="K1052" s="584"/>
      <c r="L1052" s="296"/>
      <c r="M1052" s="8"/>
      <c r="N1052" s="8"/>
      <c r="O1052" s="8"/>
      <c r="P1052" s="8"/>
      <c r="Q1052" s="8"/>
      <c r="R1052" s="8"/>
      <c r="S1052" s="8"/>
      <c r="T1052" s="8"/>
      <c r="U1052" s="467">
        <f t="shared" si="129"/>
        <v>0</v>
      </c>
      <c r="V1052" s="8"/>
      <c r="W1052" s="8"/>
      <c r="X1052" s="8"/>
      <c r="Y1052" s="8"/>
      <c r="Z1052" s="8"/>
      <c r="AA1052" s="8"/>
      <c r="AB1052" s="8"/>
      <c r="AC1052" s="8"/>
      <c r="AD1052" s="8"/>
      <c r="AE1052" s="8"/>
      <c r="AF1052" s="8"/>
      <c r="AG1052" s="1133">
        <v>53102710</v>
      </c>
      <c r="AH1052" s="1133" t="s">
        <v>1261</v>
      </c>
      <c r="AI1052" s="1488">
        <v>42901</v>
      </c>
      <c r="AJ1052" s="1488">
        <v>42946</v>
      </c>
      <c r="AK1052" s="1133" t="s">
        <v>1240</v>
      </c>
      <c r="AL1052" s="1133" t="s">
        <v>938</v>
      </c>
      <c r="AM1052" s="1147">
        <v>25000000</v>
      </c>
      <c r="AN1052" s="1147" t="s">
        <v>939</v>
      </c>
      <c r="AO1052" s="1133" t="s">
        <v>939</v>
      </c>
      <c r="AP1052" s="1133" t="s">
        <v>939</v>
      </c>
      <c r="AQ1052" s="1133" t="s">
        <v>940</v>
      </c>
      <c r="AR1052" s="1133">
        <v>2201160106</v>
      </c>
      <c r="AS1052" s="2145"/>
      <c r="AT1052" s="2146"/>
      <c r="AU1052" s="2147"/>
      <c r="AV1052" s="2147"/>
      <c r="AW1052" s="2148"/>
      <c r="AX1052" s="2148"/>
      <c r="AY1052" s="2149"/>
      <c r="AZ1052" s="5171" t="s">
        <v>1267</v>
      </c>
      <c r="BA1052" s="1397" t="s">
        <v>1240</v>
      </c>
      <c r="BB1052" s="5171" t="s">
        <v>1263</v>
      </c>
      <c r="BC1052" s="5177" t="s">
        <v>1268</v>
      </c>
      <c r="BD1052" s="2419">
        <v>246</v>
      </c>
      <c r="BE1052" s="1455">
        <v>43025</v>
      </c>
      <c r="BF1052" s="5154">
        <v>19860000</v>
      </c>
      <c r="BG1052" s="2419">
        <v>264</v>
      </c>
      <c r="BH1052" s="1419" t="s">
        <v>1269</v>
      </c>
      <c r="BI1052" s="5154">
        <v>19860000</v>
      </c>
      <c r="BJ1052" s="5175"/>
      <c r="BK1052" s="2420"/>
      <c r="BL1052" s="2151">
        <f>BF1052-BI1052</f>
        <v>0</v>
      </c>
      <c r="BM1052" s="2152"/>
      <c r="BN1052" s="2153"/>
      <c r="BO1052" s="2153"/>
      <c r="BP1052" s="2153"/>
      <c r="BQ1052" s="2153"/>
      <c r="BR1052" s="2154"/>
      <c r="BS1052" s="2155"/>
      <c r="BT1052" s="2155"/>
      <c r="BU1052" s="2155"/>
      <c r="BV1052" s="2155"/>
      <c r="BW1052" s="2155"/>
      <c r="BX1052" s="2155"/>
      <c r="BY1052" s="2155"/>
      <c r="BZ1052" s="2155"/>
      <c r="CA1052" s="2155"/>
      <c r="CB1052" s="2155"/>
      <c r="CC1052" s="2155"/>
      <c r="CD1052" s="1978" t="s">
        <v>911</v>
      </c>
    </row>
    <row r="1053" spans="1:82" ht="25.5" customHeight="1" thickBot="1" x14ac:dyDescent="0.25">
      <c r="A1053" s="570" t="s">
        <v>161</v>
      </c>
      <c r="B1053" s="571" t="s">
        <v>946</v>
      </c>
      <c r="C1053" s="563" t="s">
        <v>947</v>
      </c>
      <c r="D1053" s="163">
        <v>121</v>
      </c>
      <c r="E1053" s="615" t="s">
        <v>1270</v>
      </c>
      <c r="F1053" s="67" t="s">
        <v>1271</v>
      </c>
      <c r="G1053" s="69">
        <v>1</v>
      </c>
      <c r="H1053" s="69" t="s">
        <v>0</v>
      </c>
      <c r="I1053" s="69">
        <v>2</v>
      </c>
      <c r="J1053" s="572">
        <v>1</v>
      </c>
      <c r="K1053" s="319"/>
      <c r="L1053" s="293"/>
      <c r="M1053" s="52"/>
      <c r="N1053" s="52"/>
      <c r="O1053" s="52"/>
      <c r="P1053" s="52"/>
      <c r="Q1053" s="52"/>
      <c r="R1053" s="52"/>
      <c r="S1053" s="52"/>
      <c r="T1053" s="52"/>
      <c r="U1053" s="467">
        <f t="shared" si="129"/>
        <v>0</v>
      </c>
      <c r="V1053" s="635"/>
      <c r="W1053" s="635"/>
      <c r="X1053" s="635"/>
      <c r="Y1053" s="635"/>
      <c r="Z1053" s="635"/>
      <c r="AA1053" s="635"/>
      <c r="AB1053" s="635"/>
      <c r="AC1053" s="52"/>
      <c r="AD1053" s="52"/>
      <c r="AE1053" s="52"/>
      <c r="AF1053" s="52"/>
      <c r="AG1053" s="1462"/>
      <c r="AH1053" s="1462"/>
      <c r="AI1053" s="1462"/>
      <c r="AJ1053" s="1462"/>
      <c r="AK1053" s="1462"/>
      <c r="AL1053" s="1462"/>
      <c r="AM1053" s="1923"/>
      <c r="AN1053" s="1923"/>
      <c r="AO1053" s="1462"/>
      <c r="AP1053" s="1462"/>
      <c r="AQ1053" s="1462"/>
      <c r="AR1053" s="1462"/>
      <c r="AS1053" s="1991"/>
      <c r="AT1053" s="1638"/>
      <c r="AU1053" s="1969"/>
      <c r="AV1053" s="1969"/>
      <c r="AW1053" s="1970"/>
      <c r="AX1053" s="1970"/>
      <c r="AY1053" s="1971"/>
      <c r="AZ1053" s="1459"/>
      <c r="BA1053" s="1459"/>
      <c r="BB1053" s="1459"/>
      <c r="BC1053" s="1459"/>
      <c r="BD1053" s="1459"/>
      <c r="BE1053" s="1659"/>
      <c r="BF1053" s="1381"/>
      <c r="BG1053" s="1381"/>
      <c r="BH1053" s="1381"/>
      <c r="BI1053" s="1972"/>
      <c r="BJ1053" s="1381"/>
      <c r="BK1053" s="1381"/>
      <c r="BL1053" s="1973">
        <f t="shared" si="131"/>
        <v>0</v>
      </c>
      <c r="BM1053" s="1974">
        <f>L1053-(BI1053:BI1058)</f>
        <v>0</v>
      </c>
      <c r="BN1053" s="1975"/>
      <c r="BO1053" s="1975"/>
      <c r="BP1053" s="1975"/>
      <c r="BQ1053" s="1975"/>
      <c r="BR1053" s="1976"/>
      <c r="BS1053" s="1977"/>
      <c r="BT1053" s="1977"/>
      <c r="BU1053" s="1977"/>
      <c r="BV1053" s="1977"/>
      <c r="BW1053" s="1977"/>
      <c r="BX1053" s="1977"/>
      <c r="BY1053" s="1977"/>
      <c r="BZ1053" s="1977"/>
      <c r="CA1053" s="1977"/>
      <c r="CB1053" s="1977"/>
      <c r="CC1053" s="1977"/>
      <c r="CD1053" s="1978" t="s">
        <v>911</v>
      </c>
    </row>
    <row r="1054" spans="1:82" ht="25.5" customHeight="1" thickBot="1" x14ac:dyDescent="0.25">
      <c r="A1054" s="573" t="s">
        <v>161</v>
      </c>
      <c r="B1054" s="574" t="s">
        <v>946</v>
      </c>
      <c r="C1054" s="547" t="s">
        <v>947</v>
      </c>
      <c r="D1054" s="460">
        <v>121</v>
      </c>
      <c r="E1054" s="616" t="s">
        <v>1270</v>
      </c>
      <c r="F1054" s="608" t="s">
        <v>1271</v>
      </c>
      <c r="G1054" s="612">
        <v>1</v>
      </c>
      <c r="H1054" s="612" t="s">
        <v>0</v>
      </c>
      <c r="I1054" s="612">
        <v>2</v>
      </c>
      <c r="J1054" s="577">
        <v>1</v>
      </c>
      <c r="K1054" s="584"/>
      <c r="L1054" s="436"/>
      <c r="M1054" s="466"/>
      <c r="N1054" s="466"/>
      <c r="O1054" s="466"/>
      <c r="P1054" s="466"/>
      <c r="Q1054" s="466"/>
      <c r="R1054" s="466"/>
      <c r="S1054" s="466"/>
      <c r="T1054" s="466"/>
      <c r="U1054" s="467">
        <f t="shared" si="129"/>
        <v>0</v>
      </c>
      <c r="V1054" s="466"/>
      <c r="W1054" s="466"/>
      <c r="X1054" s="466"/>
      <c r="Y1054" s="466"/>
      <c r="Z1054" s="466"/>
      <c r="AA1054" s="466"/>
      <c r="AB1054" s="466"/>
      <c r="AC1054" s="466"/>
      <c r="AD1054" s="466"/>
      <c r="AE1054" s="466"/>
      <c r="AF1054" s="466"/>
      <c r="AG1054" s="1147"/>
      <c r="AH1054" s="1133"/>
      <c r="AI1054" s="1133"/>
      <c r="AJ1054" s="1133"/>
      <c r="AK1054" s="1133"/>
      <c r="AL1054" s="1133"/>
      <c r="AM1054" s="1147"/>
      <c r="AN1054" s="1147"/>
      <c r="AO1054" s="1133"/>
      <c r="AP1054" s="1133"/>
      <c r="AQ1054" s="1133"/>
      <c r="AR1054" s="1133"/>
      <c r="AS1054" s="1991"/>
      <c r="AT1054" s="1143"/>
      <c r="AU1054" s="1992"/>
      <c r="AV1054" s="1992"/>
      <c r="AW1054" s="1993"/>
      <c r="AX1054" s="1993"/>
      <c r="AY1054" s="1994"/>
      <c r="AZ1054" s="1423"/>
      <c r="BA1054" s="1423"/>
      <c r="BB1054" s="1423"/>
      <c r="BC1054" s="1423"/>
      <c r="BD1054" s="1423"/>
      <c r="BE1054" s="1455"/>
      <c r="BF1054" s="1419"/>
      <c r="BG1054" s="1419"/>
      <c r="BH1054" s="1419"/>
      <c r="BI1054" s="1985"/>
      <c r="BJ1054" s="1419"/>
      <c r="BK1054" s="1419"/>
      <c r="BL1054" s="1986">
        <f t="shared" si="131"/>
        <v>0</v>
      </c>
      <c r="BM1054" s="1987"/>
      <c r="BN1054" s="1988"/>
      <c r="BO1054" s="1988"/>
      <c r="BP1054" s="1988"/>
      <c r="BQ1054" s="1988"/>
      <c r="BR1054" s="1989"/>
      <c r="BS1054" s="1990"/>
      <c r="BT1054" s="1990"/>
      <c r="BU1054" s="1990"/>
      <c r="BV1054" s="1990"/>
      <c r="BW1054" s="1990"/>
      <c r="BX1054" s="1990"/>
      <c r="BY1054" s="1990"/>
      <c r="BZ1054" s="1990"/>
      <c r="CA1054" s="1990"/>
      <c r="CB1054" s="1990"/>
      <c r="CC1054" s="1990"/>
      <c r="CD1054" s="1978" t="s">
        <v>911</v>
      </c>
    </row>
    <row r="1055" spans="1:82" ht="25.5" customHeight="1" thickBot="1" x14ac:dyDescent="0.25">
      <c r="A1055" s="573" t="s">
        <v>161</v>
      </c>
      <c r="B1055" s="574" t="s">
        <v>946</v>
      </c>
      <c r="C1055" s="547" t="s">
        <v>947</v>
      </c>
      <c r="D1055" s="460">
        <v>121</v>
      </c>
      <c r="E1055" s="616" t="s">
        <v>1270</v>
      </c>
      <c r="F1055" s="608" t="s">
        <v>1271</v>
      </c>
      <c r="G1055" s="612">
        <v>1</v>
      </c>
      <c r="H1055" s="612" t="s">
        <v>0</v>
      </c>
      <c r="I1055" s="612">
        <v>2</v>
      </c>
      <c r="J1055" s="577">
        <v>1</v>
      </c>
      <c r="K1055" s="584"/>
      <c r="L1055" s="436"/>
      <c r="M1055" s="466"/>
      <c r="N1055" s="466"/>
      <c r="O1055" s="466"/>
      <c r="P1055" s="466"/>
      <c r="Q1055" s="466"/>
      <c r="R1055" s="466"/>
      <c r="S1055" s="466"/>
      <c r="T1055" s="466"/>
      <c r="U1055" s="467">
        <f t="shared" si="129"/>
        <v>0</v>
      </c>
      <c r="V1055" s="466"/>
      <c r="W1055" s="466"/>
      <c r="X1055" s="466"/>
      <c r="Y1055" s="466"/>
      <c r="Z1055" s="466"/>
      <c r="AA1055" s="466"/>
      <c r="AB1055" s="466"/>
      <c r="AC1055" s="466"/>
      <c r="AD1055" s="466"/>
      <c r="AE1055" s="466"/>
      <c r="AF1055" s="466"/>
      <c r="AG1055" s="1147"/>
      <c r="AH1055" s="1133"/>
      <c r="AI1055" s="1133"/>
      <c r="AJ1055" s="1133"/>
      <c r="AK1055" s="1133"/>
      <c r="AL1055" s="1133"/>
      <c r="AM1055" s="1147"/>
      <c r="AN1055" s="1147"/>
      <c r="AO1055" s="1133"/>
      <c r="AP1055" s="1133"/>
      <c r="AQ1055" s="1133"/>
      <c r="AR1055" s="1133"/>
      <c r="AS1055" s="1991"/>
      <c r="AT1055" s="1143"/>
      <c r="AU1055" s="1992"/>
      <c r="AV1055" s="1992"/>
      <c r="AW1055" s="1993"/>
      <c r="AX1055" s="1993"/>
      <c r="AY1055" s="1994"/>
      <c r="AZ1055" s="1423"/>
      <c r="BA1055" s="1423"/>
      <c r="BB1055" s="1423"/>
      <c r="BC1055" s="1423"/>
      <c r="BD1055" s="1423"/>
      <c r="BE1055" s="1455"/>
      <c r="BF1055" s="1419"/>
      <c r="BG1055" s="1419"/>
      <c r="BH1055" s="1419"/>
      <c r="BI1055" s="1985"/>
      <c r="BJ1055" s="1419"/>
      <c r="BK1055" s="1419"/>
      <c r="BL1055" s="1986">
        <f t="shared" si="131"/>
        <v>0</v>
      </c>
      <c r="BM1055" s="1987"/>
      <c r="BN1055" s="1988"/>
      <c r="BO1055" s="1988"/>
      <c r="BP1055" s="1988"/>
      <c r="BQ1055" s="1988"/>
      <c r="BR1055" s="1989"/>
      <c r="BS1055" s="1990"/>
      <c r="BT1055" s="1990"/>
      <c r="BU1055" s="1990"/>
      <c r="BV1055" s="1990"/>
      <c r="BW1055" s="1990"/>
      <c r="BX1055" s="1990"/>
      <c r="BY1055" s="1990"/>
      <c r="BZ1055" s="1990"/>
      <c r="CA1055" s="1990"/>
      <c r="CB1055" s="1990"/>
      <c r="CC1055" s="1990"/>
      <c r="CD1055" s="1978" t="s">
        <v>911</v>
      </c>
    </row>
    <row r="1056" spans="1:82" ht="25.5" customHeight="1" thickBot="1" x14ac:dyDescent="0.25">
      <c r="A1056" s="573" t="s">
        <v>161</v>
      </c>
      <c r="B1056" s="574" t="s">
        <v>946</v>
      </c>
      <c r="C1056" s="547" t="s">
        <v>947</v>
      </c>
      <c r="D1056" s="460">
        <v>121</v>
      </c>
      <c r="E1056" s="616" t="s">
        <v>1270</v>
      </c>
      <c r="F1056" s="608" t="s">
        <v>1271</v>
      </c>
      <c r="G1056" s="612">
        <v>1</v>
      </c>
      <c r="H1056" s="612" t="s">
        <v>0</v>
      </c>
      <c r="I1056" s="612">
        <v>2</v>
      </c>
      <c r="J1056" s="577">
        <v>1</v>
      </c>
      <c r="K1056" s="584"/>
      <c r="L1056" s="436"/>
      <c r="M1056" s="466"/>
      <c r="N1056" s="466"/>
      <c r="O1056" s="466"/>
      <c r="P1056" s="466"/>
      <c r="Q1056" s="466"/>
      <c r="R1056" s="466"/>
      <c r="S1056" s="466"/>
      <c r="T1056" s="466"/>
      <c r="U1056" s="467">
        <f t="shared" si="129"/>
        <v>0</v>
      </c>
      <c r="V1056" s="466"/>
      <c r="W1056" s="466"/>
      <c r="X1056" s="466"/>
      <c r="Y1056" s="466"/>
      <c r="Z1056" s="466"/>
      <c r="AA1056" s="466"/>
      <c r="AB1056" s="466"/>
      <c r="AC1056" s="466"/>
      <c r="AD1056" s="466"/>
      <c r="AE1056" s="466"/>
      <c r="AF1056" s="466"/>
      <c r="AG1056" s="1147"/>
      <c r="AH1056" s="1133"/>
      <c r="AI1056" s="1133"/>
      <c r="AJ1056" s="1133"/>
      <c r="AK1056" s="1133"/>
      <c r="AL1056" s="1133"/>
      <c r="AM1056" s="1147"/>
      <c r="AN1056" s="1147"/>
      <c r="AO1056" s="1133"/>
      <c r="AP1056" s="1133"/>
      <c r="AQ1056" s="1133"/>
      <c r="AR1056" s="1133"/>
      <c r="AS1056" s="1991"/>
      <c r="AT1056" s="1143"/>
      <c r="AU1056" s="1992"/>
      <c r="AV1056" s="1992"/>
      <c r="AW1056" s="1993"/>
      <c r="AX1056" s="1993"/>
      <c r="AY1056" s="1994"/>
      <c r="AZ1056" s="1423"/>
      <c r="BA1056" s="1423"/>
      <c r="BB1056" s="1423"/>
      <c r="BC1056" s="1423"/>
      <c r="BD1056" s="1423"/>
      <c r="BE1056" s="1455"/>
      <c r="BF1056" s="1419"/>
      <c r="BG1056" s="1419"/>
      <c r="BH1056" s="1419"/>
      <c r="BI1056" s="1985"/>
      <c r="BJ1056" s="1419"/>
      <c r="BK1056" s="1419"/>
      <c r="BL1056" s="1986">
        <f t="shared" si="131"/>
        <v>0</v>
      </c>
      <c r="BM1056" s="1987"/>
      <c r="BN1056" s="1988"/>
      <c r="BO1056" s="1988"/>
      <c r="BP1056" s="1988"/>
      <c r="BQ1056" s="1988"/>
      <c r="BR1056" s="1989"/>
      <c r="BS1056" s="1990"/>
      <c r="BT1056" s="1990"/>
      <c r="BU1056" s="1990"/>
      <c r="BV1056" s="1990"/>
      <c r="BW1056" s="1990"/>
      <c r="BX1056" s="1990"/>
      <c r="BY1056" s="1990"/>
      <c r="BZ1056" s="1990"/>
      <c r="CA1056" s="1990"/>
      <c r="CB1056" s="1990"/>
      <c r="CC1056" s="1990"/>
      <c r="CD1056" s="1978" t="s">
        <v>911</v>
      </c>
    </row>
    <row r="1057" spans="1:82" ht="25.5" customHeight="1" thickBot="1" x14ac:dyDescent="0.25">
      <c r="A1057" s="573" t="s">
        <v>161</v>
      </c>
      <c r="B1057" s="574" t="s">
        <v>946</v>
      </c>
      <c r="C1057" s="547" t="s">
        <v>947</v>
      </c>
      <c r="D1057" s="460">
        <v>121</v>
      </c>
      <c r="E1057" s="616" t="s">
        <v>1270</v>
      </c>
      <c r="F1057" s="608" t="s">
        <v>1271</v>
      </c>
      <c r="G1057" s="612">
        <v>1</v>
      </c>
      <c r="H1057" s="612" t="s">
        <v>0</v>
      </c>
      <c r="I1057" s="612">
        <v>2</v>
      </c>
      <c r="J1057" s="577">
        <v>1</v>
      </c>
      <c r="K1057" s="584"/>
      <c r="L1057" s="436"/>
      <c r="M1057" s="466"/>
      <c r="N1057" s="466"/>
      <c r="O1057" s="466"/>
      <c r="P1057" s="466"/>
      <c r="Q1057" s="466"/>
      <c r="R1057" s="466"/>
      <c r="S1057" s="466"/>
      <c r="T1057" s="466"/>
      <c r="U1057" s="467">
        <f t="shared" si="129"/>
        <v>0</v>
      </c>
      <c r="V1057" s="466"/>
      <c r="W1057" s="466"/>
      <c r="X1057" s="466"/>
      <c r="Y1057" s="466"/>
      <c r="Z1057" s="466"/>
      <c r="AA1057" s="466"/>
      <c r="AB1057" s="466"/>
      <c r="AC1057" s="466"/>
      <c r="AD1057" s="466"/>
      <c r="AE1057" s="466"/>
      <c r="AF1057" s="466"/>
      <c r="AG1057" s="1147"/>
      <c r="AH1057" s="1133"/>
      <c r="AI1057" s="1133"/>
      <c r="AJ1057" s="1133"/>
      <c r="AK1057" s="1133"/>
      <c r="AL1057" s="1133"/>
      <c r="AM1057" s="1147"/>
      <c r="AN1057" s="1147"/>
      <c r="AO1057" s="1133"/>
      <c r="AP1057" s="1133"/>
      <c r="AQ1057" s="1133"/>
      <c r="AR1057" s="1133"/>
      <c r="AS1057" s="1991"/>
      <c r="AT1057" s="1143"/>
      <c r="AU1057" s="1992"/>
      <c r="AV1057" s="1992"/>
      <c r="AW1057" s="1993"/>
      <c r="AX1057" s="1993"/>
      <c r="AY1057" s="1994"/>
      <c r="AZ1057" s="1423"/>
      <c r="BA1057" s="1423"/>
      <c r="BB1057" s="1423"/>
      <c r="BC1057" s="1423"/>
      <c r="BD1057" s="1423"/>
      <c r="BE1057" s="1455"/>
      <c r="BF1057" s="1419"/>
      <c r="BG1057" s="1419"/>
      <c r="BH1057" s="1419"/>
      <c r="BI1057" s="1985"/>
      <c r="BJ1057" s="1419"/>
      <c r="BK1057" s="1419"/>
      <c r="BL1057" s="1986">
        <f t="shared" si="131"/>
        <v>0</v>
      </c>
      <c r="BM1057" s="1987"/>
      <c r="BN1057" s="1988"/>
      <c r="BO1057" s="1988"/>
      <c r="BP1057" s="1988"/>
      <c r="BQ1057" s="1988"/>
      <c r="BR1057" s="1989"/>
      <c r="BS1057" s="1990"/>
      <c r="BT1057" s="1990"/>
      <c r="BU1057" s="1990"/>
      <c r="BV1057" s="1990"/>
      <c r="BW1057" s="1990"/>
      <c r="BX1057" s="1990"/>
      <c r="BY1057" s="1990"/>
      <c r="BZ1057" s="1990"/>
      <c r="CA1057" s="1990"/>
      <c r="CB1057" s="1990"/>
      <c r="CC1057" s="1990"/>
      <c r="CD1057" s="1978" t="s">
        <v>911</v>
      </c>
    </row>
    <row r="1058" spans="1:82" ht="25.5" customHeight="1" thickBot="1" x14ac:dyDescent="0.25">
      <c r="A1058" s="578" t="s">
        <v>161</v>
      </c>
      <c r="B1058" s="579" t="s">
        <v>946</v>
      </c>
      <c r="C1058" s="580" t="s">
        <v>947</v>
      </c>
      <c r="D1058" s="431">
        <v>121</v>
      </c>
      <c r="E1058" s="617" t="s">
        <v>1270</v>
      </c>
      <c r="F1058" s="609" t="s">
        <v>1271</v>
      </c>
      <c r="G1058" s="618">
        <v>1</v>
      </c>
      <c r="H1058" s="618" t="s">
        <v>0</v>
      </c>
      <c r="I1058" s="618">
        <v>2</v>
      </c>
      <c r="J1058" s="583">
        <v>1</v>
      </c>
      <c r="K1058" s="584"/>
      <c r="L1058" s="437"/>
      <c r="M1058" s="474"/>
      <c r="N1058" s="474"/>
      <c r="O1058" s="474"/>
      <c r="P1058" s="474"/>
      <c r="Q1058" s="474"/>
      <c r="R1058" s="474"/>
      <c r="S1058" s="474"/>
      <c r="T1058" s="474"/>
      <c r="U1058" s="467">
        <f t="shared" si="129"/>
        <v>0</v>
      </c>
      <c r="V1058" s="474"/>
      <c r="W1058" s="474"/>
      <c r="X1058" s="474"/>
      <c r="Y1058" s="474"/>
      <c r="Z1058" s="474"/>
      <c r="AA1058" s="474"/>
      <c r="AB1058" s="474"/>
      <c r="AC1058" s="474"/>
      <c r="AD1058" s="474"/>
      <c r="AE1058" s="474"/>
      <c r="AF1058" s="474"/>
      <c r="AG1058" s="1995"/>
      <c r="AH1058" s="1505"/>
      <c r="AI1058" s="1505"/>
      <c r="AJ1058" s="1505"/>
      <c r="AK1058" s="1505"/>
      <c r="AL1058" s="1505"/>
      <c r="AM1058" s="1995"/>
      <c r="AN1058" s="1995"/>
      <c r="AO1058" s="1505"/>
      <c r="AP1058" s="1505"/>
      <c r="AQ1058" s="1505"/>
      <c r="AR1058" s="1505"/>
      <c r="AS1058" s="1996"/>
      <c r="AT1058" s="1997"/>
      <c r="AU1058" s="1998"/>
      <c r="AV1058" s="1998"/>
      <c r="AW1058" s="1999"/>
      <c r="AX1058" s="1999"/>
      <c r="AY1058" s="2000"/>
      <c r="AZ1058" s="1502"/>
      <c r="BA1058" s="1502"/>
      <c r="BB1058" s="1502"/>
      <c r="BC1058" s="1502"/>
      <c r="BD1058" s="1502"/>
      <c r="BE1058" s="1684"/>
      <c r="BF1058" s="1498"/>
      <c r="BG1058" s="1498"/>
      <c r="BH1058" s="1498"/>
      <c r="BI1058" s="2001"/>
      <c r="BJ1058" s="1498"/>
      <c r="BK1058" s="1498"/>
      <c r="BL1058" s="2002">
        <f t="shared" si="131"/>
        <v>0</v>
      </c>
      <c r="BM1058" s="2003"/>
      <c r="BN1058" s="2004"/>
      <c r="BO1058" s="2004"/>
      <c r="BP1058" s="2004"/>
      <c r="BQ1058" s="2004"/>
      <c r="BR1058" s="2005"/>
      <c r="BS1058" s="2006"/>
      <c r="BT1058" s="2006"/>
      <c r="BU1058" s="2006"/>
      <c r="BV1058" s="2006"/>
      <c r="BW1058" s="2006"/>
      <c r="BX1058" s="2006"/>
      <c r="BY1058" s="2006"/>
      <c r="BZ1058" s="2006"/>
      <c r="CA1058" s="2006"/>
      <c r="CB1058" s="2006"/>
      <c r="CC1058" s="2006"/>
      <c r="CD1058" s="1978" t="s">
        <v>911</v>
      </c>
    </row>
    <row r="1059" spans="1:82" ht="25.5" customHeight="1" thickBot="1" x14ac:dyDescent="0.25">
      <c r="A1059" s="600" t="s">
        <v>161</v>
      </c>
      <c r="B1059" s="619" t="s">
        <v>946</v>
      </c>
      <c r="C1059" s="568" t="s">
        <v>947</v>
      </c>
      <c r="D1059" s="179">
        <v>122</v>
      </c>
      <c r="E1059" s="636" t="s">
        <v>1272</v>
      </c>
      <c r="F1059" s="602" t="s">
        <v>1273</v>
      </c>
      <c r="G1059" s="620">
        <v>526</v>
      </c>
      <c r="H1059" s="620" t="s">
        <v>1</v>
      </c>
      <c r="I1059" s="620">
        <v>779</v>
      </c>
      <c r="J1059" s="604">
        <v>779</v>
      </c>
      <c r="K1059" s="319"/>
      <c r="L1059" s="354">
        <f t="shared" si="124"/>
        <v>1260000</v>
      </c>
      <c r="M1059" s="455">
        <v>1260000</v>
      </c>
      <c r="N1059" s="455"/>
      <c r="O1059" s="455"/>
      <c r="P1059" s="455"/>
      <c r="Q1059" s="455"/>
      <c r="R1059" s="455"/>
      <c r="S1059" s="455"/>
      <c r="T1059" s="455"/>
      <c r="U1059" s="467">
        <f t="shared" si="129"/>
        <v>1260000</v>
      </c>
      <c r="V1059" s="495">
        <v>1260000</v>
      </c>
      <c r="W1059" s="495"/>
      <c r="X1059" s="495"/>
      <c r="Y1059" s="495"/>
      <c r="Z1059" s="495"/>
      <c r="AA1059" s="495"/>
      <c r="AB1059" s="495"/>
      <c r="AC1059" s="495"/>
      <c r="AD1059" s="7"/>
      <c r="AE1059" s="7"/>
      <c r="AF1059" s="7"/>
      <c r="AG1059" s="1956">
        <v>83131601</v>
      </c>
      <c r="AH1059" s="1956" t="s">
        <v>1155</v>
      </c>
      <c r="AI1059" s="2293">
        <v>42751</v>
      </c>
      <c r="AJ1059" s="2293">
        <v>43091</v>
      </c>
      <c r="AK1059" s="1956" t="s">
        <v>951</v>
      </c>
      <c r="AL1059" s="1956" t="s">
        <v>938</v>
      </c>
      <c r="AM1059" s="1864">
        <v>29568000</v>
      </c>
      <c r="AN1059" s="1864">
        <v>29568000</v>
      </c>
      <c r="AO1059" s="1956" t="s">
        <v>939</v>
      </c>
      <c r="AP1059" s="1956" t="s">
        <v>939</v>
      </c>
      <c r="AQ1059" s="1956" t="s">
        <v>940</v>
      </c>
      <c r="AR1059" s="1956">
        <v>2201160108</v>
      </c>
      <c r="AS1059" s="1980" t="s">
        <v>5902</v>
      </c>
      <c r="AT1059" s="1143" t="s">
        <v>383</v>
      </c>
      <c r="AU1059" s="1992">
        <v>779</v>
      </c>
      <c r="AV1059" s="1992">
        <v>1067</v>
      </c>
      <c r="AW1059" s="1970">
        <v>42736</v>
      </c>
      <c r="AX1059" s="1970">
        <v>43100</v>
      </c>
      <c r="AY1059" s="1971"/>
      <c r="AZ1059" s="5178"/>
      <c r="BA1059" s="1397"/>
      <c r="BB1059" s="5179"/>
      <c r="BC1059" s="5179"/>
      <c r="BD1059" s="1397"/>
      <c r="BE1059" s="1831"/>
      <c r="BF1059" s="5180"/>
      <c r="BG1059" s="1394"/>
      <c r="BH1059" s="1831"/>
      <c r="BI1059" s="2208"/>
      <c r="BJ1059" s="5181"/>
      <c r="BK1059" s="5181"/>
      <c r="BL1059" s="2209">
        <f t="shared" si="131"/>
        <v>0</v>
      </c>
      <c r="BM1059" s="2447">
        <f>L1059-(BI1059:BI1064)</f>
        <v>1260000</v>
      </c>
      <c r="BN1059" s="2448"/>
      <c r="BO1059" s="2448"/>
      <c r="BP1059" s="2448"/>
      <c r="BQ1059" s="2448"/>
      <c r="BR1059" s="2212"/>
      <c r="BS1059" s="2213"/>
      <c r="BT1059" s="2213"/>
      <c r="BU1059" s="2213"/>
      <c r="BV1059" s="2213"/>
      <c r="BW1059" s="2213"/>
      <c r="BX1059" s="2213"/>
      <c r="BY1059" s="2213"/>
      <c r="BZ1059" s="2213"/>
      <c r="CA1059" s="2213"/>
      <c r="CB1059" s="2213"/>
      <c r="CC1059" s="2213"/>
      <c r="CD1059" s="1978" t="s">
        <v>911</v>
      </c>
    </row>
    <row r="1060" spans="1:82" ht="25.5" customHeight="1" thickBot="1" x14ac:dyDescent="0.25">
      <c r="A1060" s="573" t="s">
        <v>161</v>
      </c>
      <c r="B1060" s="574" t="s">
        <v>946</v>
      </c>
      <c r="C1060" s="547" t="s">
        <v>947</v>
      </c>
      <c r="D1060" s="460">
        <v>122</v>
      </c>
      <c r="E1060" s="616" t="s">
        <v>1272</v>
      </c>
      <c r="F1060" s="608" t="s">
        <v>1273</v>
      </c>
      <c r="G1060" s="612">
        <v>526</v>
      </c>
      <c r="H1060" s="612" t="s">
        <v>1</v>
      </c>
      <c r="I1060" s="612">
        <v>779</v>
      </c>
      <c r="J1060" s="577">
        <v>779</v>
      </c>
      <c r="K1060" s="584"/>
      <c r="L1060" s="436"/>
      <c r="M1060" s="466"/>
      <c r="N1060" s="466"/>
      <c r="O1060" s="466"/>
      <c r="P1060" s="466"/>
      <c r="Q1060" s="466"/>
      <c r="R1060" s="466"/>
      <c r="S1060" s="466"/>
      <c r="T1060" s="466"/>
      <c r="U1060" s="467">
        <f t="shared" si="129"/>
        <v>0</v>
      </c>
      <c r="V1060" s="466"/>
      <c r="W1060" s="466"/>
      <c r="X1060" s="466"/>
      <c r="Y1060" s="466"/>
      <c r="Z1060" s="466"/>
      <c r="AA1060" s="466"/>
      <c r="AB1060" s="466"/>
      <c r="AC1060" s="466"/>
      <c r="AD1060" s="466"/>
      <c r="AE1060" s="466"/>
      <c r="AF1060" s="466"/>
      <c r="AG1060" s="1147"/>
      <c r="AH1060" s="1133"/>
      <c r="AI1060" s="1133"/>
      <c r="AJ1060" s="1133"/>
      <c r="AK1060" s="1133"/>
      <c r="AL1060" s="1133"/>
      <c r="AM1060" s="1147"/>
      <c r="AN1060" s="1147"/>
      <c r="AO1060" s="1133"/>
      <c r="AP1060" s="1133"/>
      <c r="AQ1060" s="1133"/>
      <c r="AR1060" s="1133"/>
      <c r="AS1060" s="1991"/>
      <c r="AT1060" s="1143"/>
      <c r="AU1060" s="1992"/>
      <c r="AV1060" s="1992"/>
      <c r="AW1060" s="1993"/>
      <c r="AX1060" s="1993"/>
      <c r="AY1060" s="1994"/>
      <c r="AZ1060" s="1423"/>
      <c r="BA1060" s="1423"/>
      <c r="BB1060" s="1423"/>
      <c r="BC1060" s="1423"/>
      <c r="BD1060" s="1423"/>
      <c r="BE1060" s="1455"/>
      <c r="BF1060" s="1419"/>
      <c r="BG1060" s="1419"/>
      <c r="BH1060" s="1419"/>
      <c r="BI1060" s="1985"/>
      <c r="BJ1060" s="1419"/>
      <c r="BK1060" s="1419"/>
      <c r="BL1060" s="1986">
        <f t="shared" si="131"/>
        <v>0</v>
      </c>
      <c r="BM1060" s="1987"/>
      <c r="BN1060" s="1988"/>
      <c r="BO1060" s="1988"/>
      <c r="BP1060" s="1988"/>
      <c r="BQ1060" s="1988"/>
      <c r="BR1060" s="1989"/>
      <c r="BS1060" s="1990"/>
      <c r="BT1060" s="1990"/>
      <c r="BU1060" s="1990"/>
      <c r="BV1060" s="1990"/>
      <c r="BW1060" s="1990"/>
      <c r="BX1060" s="1990"/>
      <c r="BY1060" s="1990"/>
      <c r="BZ1060" s="1990"/>
      <c r="CA1060" s="1990"/>
      <c r="CB1060" s="1990"/>
      <c r="CC1060" s="1990"/>
      <c r="CD1060" s="1978" t="s">
        <v>911</v>
      </c>
    </row>
    <row r="1061" spans="1:82" ht="25.5" customHeight="1" thickBot="1" x14ac:dyDescent="0.25">
      <c r="A1061" s="573" t="s">
        <v>161</v>
      </c>
      <c r="B1061" s="574" t="s">
        <v>946</v>
      </c>
      <c r="C1061" s="547" t="s">
        <v>947</v>
      </c>
      <c r="D1061" s="460">
        <v>122</v>
      </c>
      <c r="E1061" s="616" t="s">
        <v>1272</v>
      </c>
      <c r="F1061" s="608" t="s">
        <v>1273</v>
      </c>
      <c r="G1061" s="612">
        <v>526</v>
      </c>
      <c r="H1061" s="612" t="s">
        <v>1</v>
      </c>
      <c r="I1061" s="612">
        <v>779</v>
      </c>
      <c r="J1061" s="577">
        <v>779</v>
      </c>
      <c r="K1061" s="584"/>
      <c r="L1061" s="436"/>
      <c r="M1061" s="466"/>
      <c r="N1061" s="466"/>
      <c r="O1061" s="466"/>
      <c r="P1061" s="466"/>
      <c r="Q1061" s="466"/>
      <c r="R1061" s="466"/>
      <c r="S1061" s="466"/>
      <c r="T1061" s="466"/>
      <c r="U1061" s="467">
        <f t="shared" si="129"/>
        <v>0</v>
      </c>
      <c r="V1061" s="466"/>
      <c r="W1061" s="466"/>
      <c r="X1061" s="466"/>
      <c r="Y1061" s="466"/>
      <c r="Z1061" s="466"/>
      <c r="AA1061" s="466"/>
      <c r="AB1061" s="466"/>
      <c r="AC1061" s="466"/>
      <c r="AD1061" s="466"/>
      <c r="AE1061" s="466"/>
      <c r="AF1061" s="466"/>
      <c r="AG1061" s="1147"/>
      <c r="AH1061" s="1133"/>
      <c r="AI1061" s="1133"/>
      <c r="AJ1061" s="1133"/>
      <c r="AK1061" s="1133"/>
      <c r="AL1061" s="1133"/>
      <c r="AM1061" s="1147"/>
      <c r="AN1061" s="1147"/>
      <c r="AO1061" s="1133"/>
      <c r="AP1061" s="1133"/>
      <c r="AQ1061" s="1133"/>
      <c r="AR1061" s="1133"/>
      <c r="AS1061" s="1991"/>
      <c r="AT1061" s="1143"/>
      <c r="AU1061" s="1992"/>
      <c r="AV1061" s="1992"/>
      <c r="AW1061" s="1993"/>
      <c r="AX1061" s="1993"/>
      <c r="AY1061" s="1994"/>
      <c r="AZ1061" s="1423"/>
      <c r="BA1061" s="1423"/>
      <c r="BB1061" s="1423"/>
      <c r="BC1061" s="1423"/>
      <c r="BD1061" s="1423"/>
      <c r="BE1061" s="1455"/>
      <c r="BF1061" s="1419"/>
      <c r="BG1061" s="1419"/>
      <c r="BH1061" s="1419"/>
      <c r="BI1061" s="1985"/>
      <c r="BJ1061" s="1419"/>
      <c r="BK1061" s="1419"/>
      <c r="BL1061" s="1986">
        <f t="shared" si="131"/>
        <v>0</v>
      </c>
      <c r="BM1061" s="1987"/>
      <c r="BN1061" s="1988"/>
      <c r="BO1061" s="1988"/>
      <c r="BP1061" s="1988"/>
      <c r="BQ1061" s="1988"/>
      <c r="BR1061" s="1989"/>
      <c r="BS1061" s="1990"/>
      <c r="BT1061" s="1990"/>
      <c r="BU1061" s="1990"/>
      <c r="BV1061" s="1990"/>
      <c r="BW1061" s="1990"/>
      <c r="BX1061" s="1990"/>
      <c r="BY1061" s="1990"/>
      <c r="BZ1061" s="1990"/>
      <c r="CA1061" s="1990"/>
      <c r="CB1061" s="1990"/>
      <c r="CC1061" s="1990"/>
      <c r="CD1061" s="1978" t="s">
        <v>911</v>
      </c>
    </row>
    <row r="1062" spans="1:82" ht="25.5" customHeight="1" thickBot="1" x14ac:dyDescent="0.25">
      <c r="A1062" s="573" t="s">
        <v>161</v>
      </c>
      <c r="B1062" s="574" t="s">
        <v>946</v>
      </c>
      <c r="C1062" s="547" t="s">
        <v>947</v>
      </c>
      <c r="D1062" s="460">
        <v>122</v>
      </c>
      <c r="E1062" s="616" t="s">
        <v>1272</v>
      </c>
      <c r="F1062" s="608" t="s">
        <v>1273</v>
      </c>
      <c r="G1062" s="612">
        <v>526</v>
      </c>
      <c r="H1062" s="612" t="s">
        <v>1</v>
      </c>
      <c r="I1062" s="612">
        <v>779</v>
      </c>
      <c r="J1062" s="577">
        <v>779</v>
      </c>
      <c r="K1062" s="584"/>
      <c r="L1062" s="436"/>
      <c r="M1062" s="466"/>
      <c r="N1062" s="466"/>
      <c r="O1062" s="466"/>
      <c r="P1062" s="466"/>
      <c r="Q1062" s="466"/>
      <c r="R1062" s="466"/>
      <c r="S1062" s="466"/>
      <c r="T1062" s="466"/>
      <c r="U1062" s="467">
        <f t="shared" si="129"/>
        <v>0</v>
      </c>
      <c r="V1062" s="466"/>
      <c r="W1062" s="466"/>
      <c r="X1062" s="466"/>
      <c r="Y1062" s="466"/>
      <c r="Z1062" s="466"/>
      <c r="AA1062" s="466"/>
      <c r="AB1062" s="466"/>
      <c r="AC1062" s="466"/>
      <c r="AD1062" s="466"/>
      <c r="AE1062" s="466"/>
      <c r="AF1062" s="466"/>
      <c r="AG1062" s="1147"/>
      <c r="AH1062" s="1133"/>
      <c r="AI1062" s="1133"/>
      <c r="AJ1062" s="1133"/>
      <c r="AK1062" s="1133"/>
      <c r="AL1062" s="1133"/>
      <c r="AM1062" s="1147"/>
      <c r="AN1062" s="1147"/>
      <c r="AO1062" s="1133"/>
      <c r="AP1062" s="1133"/>
      <c r="AQ1062" s="1133"/>
      <c r="AR1062" s="1133"/>
      <c r="AS1062" s="1991"/>
      <c r="AT1062" s="1143"/>
      <c r="AU1062" s="1992"/>
      <c r="AV1062" s="1992"/>
      <c r="AW1062" s="1993"/>
      <c r="AX1062" s="1993"/>
      <c r="AY1062" s="1994"/>
      <c r="AZ1062" s="1423"/>
      <c r="BA1062" s="1423"/>
      <c r="BB1062" s="1423"/>
      <c r="BC1062" s="1423"/>
      <c r="BD1062" s="1423"/>
      <c r="BE1062" s="1455"/>
      <c r="BF1062" s="1419"/>
      <c r="BG1062" s="1419"/>
      <c r="BH1062" s="1419"/>
      <c r="BI1062" s="1985"/>
      <c r="BJ1062" s="1419"/>
      <c r="BK1062" s="1419"/>
      <c r="BL1062" s="1986">
        <f t="shared" si="131"/>
        <v>0</v>
      </c>
      <c r="BM1062" s="1987"/>
      <c r="BN1062" s="1988"/>
      <c r="BO1062" s="1988"/>
      <c r="BP1062" s="1988"/>
      <c r="BQ1062" s="1988"/>
      <c r="BR1062" s="1989"/>
      <c r="BS1062" s="1990"/>
      <c r="BT1062" s="1990"/>
      <c r="BU1062" s="1990"/>
      <c r="BV1062" s="1990"/>
      <c r="BW1062" s="1990"/>
      <c r="BX1062" s="1990"/>
      <c r="BY1062" s="1990"/>
      <c r="BZ1062" s="1990"/>
      <c r="CA1062" s="1990"/>
      <c r="CB1062" s="1990"/>
      <c r="CC1062" s="1990"/>
      <c r="CD1062" s="1978" t="s">
        <v>911</v>
      </c>
    </row>
    <row r="1063" spans="1:82" ht="25.5" customHeight="1" thickBot="1" x14ac:dyDescent="0.25">
      <c r="A1063" s="573" t="s">
        <v>161</v>
      </c>
      <c r="B1063" s="574" t="s">
        <v>946</v>
      </c>
      <c r="C1063" s="547" t="s">
        <v>947</v>
      </c>
      <c r="D1063" s="460">
        <v>122</v>
      </c>
      <c r="E1063" s="616" t="s">
        <v>1272</v>
      </c>
      <c r="F1063" s="608" t="s">
        <v>1273</v>
      </c>
      <c r="G1063" s="612">
        <v>526</v>
      </c>
      <c r="H1063" s="612" t="s">
        <v>1</v>
      </c>
      <c r="I1063" s="612">
        <v>779</v>
      </c>
      <c r="J1063" s="577">
        <v>779</v>
      </c>
      <c r="K1063" s="584"/>
      <c r="L1063" s="436"/>
      <c r="M1063" s="466"/>
      <c r="N1063" s="466"/>
      <c r="O1063" s="466"/>
      <c r="P1063" s="466"/>
      <c r="Q1063" s="466"/>
      <c r="R1063" s="466"/>
      <c r="S1063" s="466"/>
      <c r="T1063" s="466"/>
      <c r="U1063" s="467">
        <f t="shared" si="129"/>
        <v>0</v>
      </c>
      <c r="V1063" s="466"/>
      <c r="W1063" s="466"/>
      <c r="X1063" s="466"/>
      <c r="Y1063" s="466"/>
      <c r="Z1063" s="466"/>
      <c r="AA1063" s="466"/>
      <c r="AB1063" s="466"/>
      <c r="AC1063" s="466"/>
      <c r="AD1063" s="466"/>
      <c r="AE1063" s="466"/>
      <c r="AF1063" s="466"/>
      <c r="AG1063" s="1147"/>
      <c r="AH1063" s="1133"/>
      <c r="AI1063" s="1133"/>
      <c r="AJ1063" s="1133"/>
      <c r="AK1063" s="1133"/>
      <c r="AL1063" s="1133"/>
      <c r="AM1063" s="1147"/>
      <c r="AN1063" s="1147"/>
      <c r="AO1063" s="1133"/>
      <c r="AP1063" s="1133"/>
      <c r="AQ1063" s="1133"/>
      <c r="AR1063" s="1133"/>
      <c r="AS1063" s="1991"/>
      <c r="AT1063" s="1143"/>
      <c r="AU1063" s="1992"/>
      <c r="AV1063" s="1992"/>
      <c r="AW1063" s="1993"/>
      <c r="AX1063" s="1993"/>
      <c r="AY1063" s="1994"/>
      <c r="AZ1063" s="1423"/>
      <c r="BA1063" s="1423"/>
      <c r="BB1063" s="1423"/>
      <c r="BC1063" s="1423"/>
      <c r="BD1063" s="1423"/>
      <c r="BE1063" s="1455"/>
      <c r="BF1063" s="1419"/>
      <c r="BG1063" s="1419"/>
      <c r="BH1063" s="1419"/>
      <c r="BI1063" s="1985"/>
      <c r="BJ1063" s="1419"/>
      <c r="BK1063" s="1419"/>
      <c r="BL1063" s="1986">
        <f t="shared" si="131"/>
        <v>0</v>
      </c>
      <c r="BM1063" s="1987"/>
      <c r="BN1063" s="1988"/>
      <c r="BO1063" s="1988"/>
      <c r="BP1063" s="1988"/>
      <c r="BQ1063" s="1988"/>
      <c r="BR1063" s="1989"/>
      <c r="BS1063" s="1990"/>
      <c r="BT1063" s="1990"/>
      <c r="BU1063" s="1990"/>
      <c r="BV1063" s="1990"/>
      <c r="BW1063" s="1990"/>
      <c r="BX1063" s="1990"/>
      <c r="BY1063" s="1990"/>
      <c r="BZ1063" s="1990"/>
      <c r="CA1063" s="1990"/>
      <c r="CB1063" s="1990"/>
      <c r="CC1063" s="1990"/>
      <c r="CD1063" s="1978" t="s">
        <v>911</v>
      </c>
    </row>
    <row r="1064" spans="1:82" ht="25.5" customHeight="1" thickBot="1" x14ac:dyDescent="0.25">
      <c r="A1064" s="590" t="s">
        <v>161</v>
      </c>
      <c r="B1064" s="591" t="s">
        <v>946</v>
      </c>
      <c r="C1064" s="564" t="s">
        <v>947</v>
      </c>
      <c r="D1064" s="205">
        <v>122</v>
      </c>
      <c r="E1064" s="637" t="s">
        <v>1272</v>
      </c>
      <c r="F1064" s="621" t="s">
        <v>1273</v>
      </c>
      <c r="G1064" s="614">
        <v>526</v>
      </c>
      <c r="H1064" s="614" t="s">
        <v>1</v>
      </c>
      <c r="I1064" s="614">
        <v>779</v>
      </c>
      <c r="J1064" s="595">
        <v>779</v>
      </c>
      <c r="K1064" s="584"/>
      <c r="L1064" s="296"/>
      <c r="M1064" s="8"/>
      <c r="N1064" s="8"/>
      <c r="O1064" s="8"/>
      <c r="P1064" s="8"/>
      <c r="Q1064" s="8"/>
      <c r="R1064" s="8"/>
      <c r="S1064" s="8"/>
      <c r="T1064" s="8"/>
      <c r="U1064" s="467">
        <f t="shared" si="129"/>
        <v>0</v>
      </c>
      <c r="V1064" s="8"/>
      <c r="W1064" s="8"/>
      <c r="X1064" s="8"/>
      <c r="Y1064" s="8"/>
      <c r="Z1064" s="8"/>
      <c r="AA1064" s="8"/>
      <c r="AB1064" s="8"/>
      <c r="AC1064" s="8"/>
      <c r="AD1064" s="8"/>
      <c r="AE1064" s="8"/>
      <c r="AF1064" s="8"/>
      <c r="AG1064" s="2144"/>
      <c r="AH1064" s="1155"/>
      <c r="AI1064" s="1155"/>
      <c r="AJ1064" s="1155"/>
      <c r="AK1064" s="1155"/>
      <c r="AL1064" s="1155"/>
      <c r="AM1064" s="2144"/>
      <c r="AN1064" s="2144"/>
      <c r="AO1064" s="1155"/>
      <c r="AP1064" s="1155"/>
      <c r="AQ1064" s="1155"/>
      <c r="AR1064" s="1155"/>
      <c r="AS1064" s="2145"/>
      <c r="AT1064" s="2146"/>
      <c r="AU1064" s="2147"/>
      <c r="AV1064" s="2147"/>
      <c r="AW1064" s="2148"/>
      <c r="AX1064" s="2148"/>
      <c r="AY1064" s="2149"/>
      <c r="AZ1064" s="1607"/>
      <c r="BA1064" s="1607"/>
      <c r="BB1064" s="1607"/>
      <c r="BC1064" s="1607"/>
      <c r="BD1064" s="1607"/>
      <c r="BE1064" s="1679"/>
      <c r="BF1064" s="1605"/>
      <c r="BG1064" s="1605"/>
      <c r="BH1064" s="1605"/>
      <c r="BI1064" s="2150"/>
      <c r="BJ1064" s="1605"/>
      <c r="BK1064" s="1605"/>
      <c r="BL1064" s="2151">
        <f t="shared" si="131"/>
        <v>0</v>
      </c>
      <c r="BM1064" s="2152"/>
      <c r="BN1064" s="2153"/>
      <c r="BO1064" s="2153"/>
      <c r="BP1064" s="2153"/>
      <c r="BQ1064" s="2153"/>
      <c r="BR1064" s="2154"/>
      <c r="BS1064" s="2155"/>
      <c r="BT1064" s="2155"/>
      <c r="BU1064" s="2155"/>
      <c r="BV1064" s="2155"/>
      <c r="BW1064" s="2155"/>
      <c r="BX1064" s="2155"/>
      <c r="BY1064" s="2155"/>
      <c r="BZ1064" s="2155"/>
      <c r="CA1064" s="2155"/>
      <c r="CB1064" s="2155"/>
      <c r="CC1064" s="2155"/>
      <c r="CD1064" s="1978" t="s">
        <v>911</v>
      </c>
    </row>
    <row r="1065" spans="1:82" ht="25.5" customHeight="1" thickBot="1" x14ac:dyDescent="0.25">
      <c r="A1065" s="570" t="s">
        <v>161</v>
      </c>
      <c r="B1065" s="571" t="s">
        <v>946</v>
      </c>
      <c r="C1065" s="563" t="s">
        <v>947</v>
      </c>
      <c r="D1065" s="163">
        <v>123</v>
      </c>
      <c r="E1065" s="615" t="s">
        <v>1274</v>
      </c>
      <c r="F1065" s="67" t="s">
        <v>1275</v>
      </c>
      <c r="G1065" s="69">
        <v>91</v>
      </c>
      <c r="H1065" s="69" t="s">
        <v>1</v>
      </c>
      <c r="I1065" s="69">
        <v>200</v>
      </c>
      <c r="J1065" s="572">
        <v>200</v>
      </c>
      <c r="K1065" s="319"/>
      <c r="L1065" s="293">
        <f t="shared" si="124"/>
        <v>4000000</v>
      </c>
      <c r="M1065" s="455">
        <v>4000000</v>
      </c>
      <c r="N1065" s="455"/>
      <c r="O1065" s="455"/>
      <c r="P1065" s="455"/>
      <c r="Q1065" s="455"/>
      <c r="R1065" s="455"/>
      <c r="S1065" s="455"/>
      <c r="T1065" s="455"/>
      <c r="U1065" s="467">
        <f t="shared" si="129"/>
        <v>4000000</v>
      </c>
      <c r="V1065" s="495">
        <v>4000000</v>
      </c>
      <c r="W1065" s="495"/>
      <c r="X1065" s="495"/>
      <c r="Y1065" s="495"/>
      <c r="Z1065" s="495"/>
      <c r="AA1065" s="495"/>
      <c r="AB1065" s="495"/>
      <c r="AC1065" s="495"/>
      <c r="AD1065" s="52"/>
      <c r="AE1065" s="52"/>
      <c r="AF1065" s="52"/>
      <c r="AG1065" s="1462">
        <v>83131601</v>
      </c>
      <c r="AH1065" s="1462" t="s">
        <v>819</v>
      </c>
      <c r="AI1065" s="1463">
        <v>42901</v>
      </c>
      <c r="AJ1065" s="1463">
        <v>43069</v>
      </c>
      <c r="AK1065" s="1462" t="s">
        <v>951</v>
      </c>
      <c r="AL1065" s="1462" t="s">
        <v>938</v>
      </c>
      <c r="AM1065" s="1923"/>
      <c r="AN1065" s="1923"/>
      <c r="AO1065" s="1462" t="s">
        <v>939</v>
      </c>
      <c r="AP1065" s="1462" t="s">
        <v>939</v>
      </c>
      <c r="AQ1065" s="1462" t="s">
        <v>940</v>
      </c>
      <c r="AR1065" s="1462">
        <v>2201160109</v>
      </c>
      <c r="AS1065" s="1980" t="s">
        <v>5903</v>
      </c>
      <c r="AT1065" s="1143" t="s">
        <v>383</v>
      </c>
      <c r="AU1065" s="1992">
        <v>200</v>
      </c>
      <c r="AV1065" s="1992">
        <v>200</v>
      </c>
      <c r="AW1065" s="1970">
        <v>42736</v>
      </c>
      <c r="AX1065" s="1970">
        <v>43100</v>
      </c>
      <c r="AY1065" s="1971"/>
      <c r="AZ1065" s="1459">
        <v>113</v>
      </c>
      <c r="BA1065" s="1459" t="s">
        <v>296</v>
      </c>
      <c r="BB1065" s="1459" t="s">
        <v>1276</v>
      </c>
      <c r="BC1065" s="2451" t="s">
        <v>1277</v>
      </c>
      <c r="BD1065" s="1459">
        <v>148</v>
      </c>
      <c r="BE1065" s="1659">
        <v>42845</v>
      </c>
      <c r="BF1065" s="1381">
        <v>2000000</v>
      </c>
      <c r="BG1065" s="1381">
        <v>157</v>
      </c>
      <c r="BH1065" s="1659">
        <v>42853</v>
      </c>
      <c r="BI1065" s="1972">
        <v>2000000</v>
      </c>
      <c r="BJ1065" s="1659">
        <v>42853</v>
      </c>
      <c r="BK1065" s="1659">
        <v>42853</v>
      </c>
      <c r="BL1065" s="1973">
        <f t="shared" si="131"/>
        <v>0</v>
      </c>
      <c r="BM1065" s="1974">
        <f>L1065-(BI1065:BI1070)</f>
        <v>2000000</v>
      </c>
      <c r="BN1065" s="1975"/>
      <c r="BO1065" s="1975"/>
      <c r="BP1065" s="1975"/>
      <c r="BQ1065" s="1975"/>
      <c r="BR1065" s="1976"/>
      <c r="BS1065" s="1977"/>
      <c r="BT1065" s="1977"/>
      <c r="BU1065" s="1977"/>
      <c r="BV1065" s="1977"/>
      <c r="BW1065" s="1977"/>
      <c r="BX1065" s="1977"/>
      <c r="BY1065" s="1977"/>
      <c r="BZ1065" s="1977"/>
      <c r="CA1065" s="1977"/>
      <c r="CB1065" s="1977"/>
      <c r="CC1065" s="1977"/>
      <c r="CD1065" s="1978" t="s">
        <v>911</v>
      </c>
    </row>
    <row r="1066" spans="1:82" ht="25.5" customHeight="1" thickBot="1" x14ac:dyDescent="0.25">
      <c r="A1066" s="573" t="s">
        <v>161</v>
      </c>
      <c r="B1066" s="574" t="s">
        <v>946</v>
      </c>
      <c r="C1066" s="547" t="s">
        <v>947</v>
      </c>
      <c r="D1066" s="460">
        <v>123</v>
      </c>
      <c r="E1066" s="616" t="s">
        <v>1274</v>
      </c>
      <c r="F1066" s="608" t="s">
        <v>1275</v>
      </c>
      <c r="G1066" s="612">
        <v>91</v>
      </c>
      <c r="H1066" s="612" t="s">
        <v>1</v>
      </c>
      <c r="I1066" s="612">
        <v>200</v>
      </c>
      <c r="J1066" s="577">
        <v>200</v>
      </c>
      <c r="K1066" s="584"/>
      <c r="L1066" s="436"/>
      <c r="M1066" s="466"/>
      <c r="N1066" s="466"/>
      <c r="O1066" s="466"/>
      <c r="P1066" s="466"/>
      <c r="Q1066" s="466"/>
      <c r="R1066" s="466"/>
      <c r="S1066" s="466"/>
      <c r="T1066" s="466"/>
      <c r="U1066" s="467">
        <f t="shared" si="129"/>
        <v>0</v>
      </c>
      <c r="V1066" s="466"/>
      <c r="W1066" s="466"/>
      <c r="X1066" s="466"/>
      <c r="Y1066" s="466"/>
      <c r="Z1066" s="466"/>
      <c r="AA1066" s="466"/>
      <c r="AB1066" s="466"/>
      <c r="AC1066" s="466"/>
      <c r="AD1066" s="466"/>
      <c r="AE1066" s="466"/>
      <c r="AF1066" s="466"/>
      <c r="AG1066" s="1147"/>
      <c r="AH1066" s="1133"/>
      <c r="AI1066" s="1133"/>
      <c r="AJ1066" s="1133"/>
      <c r="AK1066" s="1133"/>
      <c r="AL1066" s="1133"/>
      <c r="AM1066" s="1147"/>
      <c r="AN1066" s="1147"/>
      <c r="AO1066" s="1133"/>
      <c r="AP1066" s="1133"/>
      <c r="AQ1066" s="1133"/>
      <c r="AR1066" s="1133"/>
      <c r="AS1066" s="1991"/>
      <c r="AT1066" s="1143"/>
      <c r="AU1066" s="1992"/>
      <c r="AV1066" s="1992"/>
      <c r="AW1066" s="1993"/>
      <c r="AX1066" s="1993"/>
      <c r="AY1066" s="1994"/>
      <c r="AZ1066" s="1423"/>
      <c r="BA1066" s="1423"/>
      <c r="BB1066" s="1423"/>
      <c r="BC1066" s="1423"/>
      <c r="BD1066" s="1423"/>
      <c r="BE1066" s="1455"/>
      <c r="BF1066" s="1419"/>
      <c r="BG1066" s="1419"/>
      <c r="BH1066" s="1419"/>
      <c r="BI1066" s="1985"/>
      <c r="BJ1066" s="1419"/>
      <c r="BK1066" s="1419"/>
      <c r="BL1066" s="1986">
        <f t="shared" si="131"/>
        <v>0</v>
      </c>
      <c r="BM1066" s="1987"/>
      <c r="BN1066" s="1988"/>
      <c r="BO1066" s="1988"/>
      <c r="BP1066" s="1988"/>
      <c r="BQ1066" s="1988"/>
      <c r="BR1066" s="1989"/>
      <c r="BS1066" s="1990"/>
      <c r="BT1066" s="1990"/>
      <c r="BU1066" s="1990"/>
      <c r="BV1066" s="1990"/>
      <c r="BW1066" s="1990"/>
      <c r="BX1066" s="1990"/>
      <c r="BY1066" s="1990"/>
      <c r="BZ1066" s="1990"/>
      <c r="CA1066" s="1990"/>
      <c r="CB1066" s="1990"/>
      <c r="CC1066" s="1990"/>
      <c r="CD1066" s="1978" t="s">
        <v>911</v>
      </c>
    </row>
    <row r="1067" spans="1:82" ht="25.5" customHeight="1" thickBot="1" x14ac:dyDescent="0.25">
      <c r="A1067" s="573" t="s">
        <v>161</v>
      </c>
      <c r="B1067" s="574" t="s">
        <v>946</v>
      </c>
      <c r="C1067" s="547" t="s">
        <v>947</v>
      </c>
      <c r="D1067" s="460">
        <v>123</v>
      </c>
      <c r="E1067" s="616" t="s">
        <v>1274</v>
      </c>
      <c r="F1067" s="608" t="s">
        <v>1275</v>
      </c>
      <c r="G1067" s="612">
        <v>91</v>
      </c>
      <c r="H1067" s="612" t="s">
        <v>1</v>
      </c>
      <c r="I1067" s="612">
        <v>200</v>
      </c>
      <c r="J1067" s="577">
        <v>200</v>
      </c>
      <c r="K1067" s="584"/>
      <c r="L1067" s="436"/>
      <c r="M1067" s="466"/>
      <c r="N1067" s="466"/>
      <c r="O1067" s="466"/>
      <c r="P1067" s="466"/>
      <c r="Q1067" s="466"/>
      <c r="R1067" s="466"/>
      <c r="S1067" s="466"/>
      <c r="T1067" s="466"/>
      <c r="U1067" s="467">
        <f t="shared" si="129"/>
        <v>0</v>
      </c>
      <c r="V1067" s="466"/>
      <c r="W1067" s="466"/>
      <c r="X1067" s="466"/>
      <c r="Y1067" s="466"/>
      <c r="Z1067" s="466"/>
      <c r="AA1067" s="466"/>
      <c r="AB1067" s="466"/>
      <c r="AC1067" s="466"/>
      <c r="AD1067" s="466"/>
      <c r="AE1067" s="466"/>
      <c r="AF1067" s="466"/>
      <c r="AG1067" s="1147"/>
      <c r="AH1067" s="1133"/>
      <c r="AI1067" s="1133"/>
      <c r="AJ1067" s="1133"/>
      <c r="AK1067" s="1133"/>
      <c r="AL1067" s="1133"/>
      <c r="AM1067" s="1147"/>
      <c r="AN1067" s="1147"/>
      <c r="AO1067" s="1133"/>
      <c r="AP1067" s="1133"/>
      <c r="AQ1067" s="1133"/>
      <c r="AR1067" s="1133"/>
      <c r="AS1067" s="1991"/>
      <c r="AT1067" s="1143"/>
      <c r="AU1067" s="1992"/>
      <c r="AV1067" s="1992"/>
      <c r="AW1067" s="1993"/>
      <c r="AX1067" s="1993"/>
      <c r="AY1067" s="1994"/>
      <c r="AZ1067" s="1423"/>
      <c r="BA1067" s="1423"/>
      <c r="BB1067" s="1423"/>
      <c r="BC1067" s="1423"/>
      <c r="BD1067" s="1423"/>
      <c r="BE1067" s="1455"/>
      <c r="BF1067" s="1419"/>
      <c r="BG1067" s="1419"/>
      <c r="BH1067" s="1419"/>
      <c r="BI1067" s="1985"/>
      <c r="BJ1067" s="1419"/>
      <c r="BK1067" s="1419"/>
      <c r="BL1067" s="1986">
        <f t="shared" si="131"/>
        <v>0</v>
      </c>
      <c r="BM1067" s="1987"/>
      <c r="BN1067" s="1988"/>
      <c r="BO1067" s="1988"/>
      <c r="BP1067" s="1988"/>
      <c r="BQ1067" s="1988"/>
      <c r="BR1067" s="1989"/>
      <c r="BS1067" s="1990"/>
      <c r="BT1067" s="1990"/>
      <c r="BU1067" s="1990"/>
      <c r="BV1067" s="1990"/>
      <c r="BW1067" s="1990"/>
      <c r="BX1067" s="1990"/>
      <c r="BY1067" s="1990"/>
      <c r="BZ1067" s="1990"/>
      <c r="CA1067" s="1990"/>
      <c r="CB1067" s="1990"/>
      <c r="CC1067" s="1990"/>
      <c r="CD1067" s="1978" t="s">
        <v>911</v>
      </c>
    </row>
    <row r="1068" spans="1:82" ht="25.5" customHeight="1" thickBot="1" x14ac:dyDescent="0.25">
      <c r="A1068" s="573" t="s">
        <v>161</v>
      </c>
      <c r="B1068" s="574" t="s">
        <v>946</v>
      </c>
      <c r="C1068" s="547" t="s">
        <v>947</v>
      </c>
      <c r="D1068" s="460">
        <v>123</v>
      </c>
      <c r="E1068" s="616" t="s">
        <v>1274</v>
      </c>
      <c r="F1068" s="608" t="s">
        <v>1275</v>
      </c>
      <c r="G1068" s="612">
        <v>91</v>
      </c>
      <c r="H1068" s="612" t="s">
        <v>1</v>
      </c>
      <c r="I1068" s="612">
        <v>200</v>
      </c>
      <c r="J1068" s="577">
        <v>200</v>
      </c>
      <c r="K1068" s="584"/>
      <c r="L1068" s="436"/>
      <c r="M1068" s="466"/>
      <c r="N1068" s="466"/>
      <c r="O1068" s="466"/>
      <c r="P1068" s="466"/>
      <c r="Q1068" s="466"/>
      <c r="R1068" s="466"/>
      <c r="S1068" s="466"/>
      <c r="T1068" s="466"/>
      <c r="U1068" s="467">
        <f t="shared" si="129"/>
        <v>0</v>
      </c>
      <c r="V1068" s="466"/>
      <c r="W1068" s="466"/>
      <c r="X1068" s="466"/>
      <c r="Y1068" s="466"/>
      <c r="Z1068" s="466"/>
      <c r="AA1068" s="466"/>
      <c r="AB1068" s="466"/>
      <c r="AC1068" s="466"/>
      <c r="AD1068" s="466"/>
      <c r="AE1068" s="466"/>
      <c r="AF1068" s="466"/>
      <c r="AG1068" s="1147"/>
      <c r="AH1068" s="1133"/>
      <c r="AI1068" s="1133"/>
      <c r="AJ1068" s="1133"/>
      <c r="AK1068" s="1133"/>
      <c r="AL1068" s="1133"/>
      <c r="AM1068" s="1147"/>
      <c r="AN1068" s="1147"/>
      <c r="AO1068" s="1133"/>
      <c r="AP1068" s="1133"/>
      <c r="AQ1068" s="1133"/>
      <c r="AR1068" s="1133"/>
      <c r="AS1068" s="1991"/>
      <c r="AT1068" s="1143"/>
      <c r="AU1068" s="1992"/>
      <c r="AV1068" s="1992"/>
      <c r="AW1068" s="1993"/>
      <c r="AX1068" s="1993"/>
      <c r="AY1068" s="1994"/>
      <c r="AZ1068" s="1423"/>
      <c r="BA1068" s="1423"/>
      <c r="BB1068" s="1423"/>
      <c r="BC1068" s="1423"/>
      <c r="BD1068" s="1423"/>
      <c r="BE1068" s="1455"/>
      <c r="BF1068" s="1419"/>
      <c r="BG1068" s="1419"/>
      <c r="BH1068" s="1419"/>
      <c r="BI1068" s="1985"/>
      <c r="BJ1068" s="1419"/>
      <c r="BK1068" s="1419"/>
      <c r="BL1068" s="1986">
        <f t="shared" si="131"/>
        <v>0</v>
      </c>
      <c r="BM1068" s="1987"/>
      <c r="BN1068" s="1988"/>
      <c r="BO1068" s="1988"/>
      <c r="BP1068" s="1988"/>
      <c r="BQ1068" s="1988"/>
      <c r="BR1068" s="1989"/>
      <c r="BS1068" s="1990"/>
      <c r="BT1068" s="1990"/>
      <c r="BU1068" s="1990"/>
      <c r="BV1068" s="1990"/>
      <c r="BW1068" s="1990"/>
      <c r="BX1068" s="1990"/>
      <c r="BY1068" s="1990"/>
      <c r="BZ1068" s="1990"/>
      <c r="CA1068" s="1990"/>
      <c r="CB1068" s="1990"/>
      <c r="CC1068" s="1990"/>
      <c r="CD1068" s="1978" t="s">
        <v>911</v>
      </c>
    </row>
    <row r="1069" spans="1:82" ht="25.5" customHeight="1" thickBot="1" x14ac:dyDescent="0.25">
      <c r="A1069" s="573" t="s">
        <v>161</v>
      </c>
      <c r="B1069" s="574" t="s">
        <v>946</v>
      </c>
      <c r="C1069" s="547" t="s">
        <v>947</v>
      </c>
      <c r="D1069" s="460">
        <v>123</v>
      </c>
      <c r="E1069" s="616" t="s">
        <v>1274</v>
      </c>
      <c r="F1069" s="608" t="s">
        <v>1275</v>
      </c>
      <c r="G1069" s="612">
        <v>91</v>
      </c>
      <c r="H1069" s="612" t="s">
        <v>1</v>
      </c>
      <c r="I1069" s="612">
        <v>200</v>
      </c>
      <c r="J1069" s="577">
        <v>200</v>
      </c>
      <c r="K1069" s="584"/>
      <c r="L1069" s="436"/>
      <c r="M1069" s="466"/>
      <c r="N1069" s="466"/>
      <c r="O1069" s="466"/>
      <c r="P1069" s="466"/>
      <c r="Q1069" s="466"/>
      <c r="R1069" s="466"/>
      <c r="S1069" s="466"/>
      <c r="T1069" s="466"/>
      <c r="U1069" s="467">
        <f t="shared" si="129"/>
        <v>0</v>
      </c>
      <c r="V1069" s="466"/>
      <c r="W1069" s="466"/>
      <c r="X1069" s="466"/>
      <c r="Y1069" s="466"/>
      <c r="Z1069" s="466"/>
      <c r="AA1069" s="466"/>
      <c r="AB1069" s="466"/>
      <c r="AC1069" s="466"/>
      <c r="AD1069" s="466"/>
      <c r="AE1069" s="466"/>
      <c r="AF1069" s="466"/>
      <c r="AG1069" s="1147"/>
      <c r="AH1069" s="1133"/>
      <c r="AI1069" s="1133"/>
      <c r="AJ1069" s="1133"/>
      <c r="AK1069" s="1133"/>
      <c r="AL1069" s="1133"/>
      <c r="AM1069" s="1147"/>
      <c r="AN1069" s="1147"/>
      <c r="AO1069" s="1133"/>
      <c r="AP1069" s="1133"/>
      <c r="AQ1069" s="1133"/>
      <c r="AR1069" s="1133"/>
      <c r="AS1069" s="1991"/>
      <c r="AT1069" s="1143"/>
      <c r="AU1069" s="1992"/>
      <c r="AV1069" s="1992"/>
      <c r="AW1069" s="1993"/>
      <c r="AX1069" s="1993"/>
      <c r="AY1069" s="1994"/>
      <c r="AZ1069" s="1423"/>
      <c r="BA1069" s="1423"/>
      <c r="BB1069" s="1423"/>
      <c r="BC1069" s="1423"/>
      <c r="BD1069" s="1423"/>
      <c r="BE1069" s="1455"/>
      <c r="BF1069" s="1419"/>
      <c r="BG1069" s="1419"/>
      <c r="BH1069" s="1419"/>
      <c r="BI1069" s="1985"/>
      <c r="BJ1069" s="1419"/>
      <c r="BK1069" s="1419"/>
      <c r="BL1069" s="1986">
        <f t="shared" si="131"/>
        <v>0</v>
      </c>
      <c r="BM1069" s="1987"/>
      <c r="BN1069" s="1988"/>
      <c r="BO1069" s="1988"/>
      <c r="BP1069" s="1988"/>
      <c r="BQ1069" s="1988"/>
      <c r="BR1069" s="1989"/>
      <c r="BS1069" s="1990"/>
      <c r="BT1069" s="1990"/>
      <c r="BU1069" s="1990"/>
      <c r="BV1069" s="1990"/>
      <c r="BW1069" s="1990"/>
      <c r="BX1069" s="1990"/>
      <c r="BY1069" s="1990"/>
      <c r="BZ1069" s="1990"/>
      <c r="CA1069" s="1990"/>
      <c r="CB1069" s="1990"/>
      <c r="CC1069" s="1990"/>
      <c r="CD1069" s="1978" t="s">
        <v>911</v>
      </c>
    </row>
    <row r="1070" spans="1:82" ht="25.5" customHeight="1" thickBot="1" x14ac:dyDescent="0.25">
      <c r="A1070" s="578" t="s">
        <v>161</v>
      </c>
      <c r="B1070" s="579" t="s">
        <v>946</v>
      </c>
      <c r="C1070" s="580" t="s">
        <v>947</v>
      </c>
      <c r="D1070" s="431">
        <v>123</v>
      </c>
      <c r="E1070" s="617" t="s">
        <v>1274</v>
      </c>
      <c r="F1070" s="609" t="s">
        <v>1275</v>
      </c>
      <c r="G1070" s="618">
        <v>91</v>
      </c>
      <c r="H1070" s="618" t="s">
        <v>1</v>
      </c>
      <c r="I1070" s="618">
        <v>200</v>
      </c>
      <c r="J1070" s="583">
        <v>200</v>
      </c>
      <c r="K1070" s="584"/>
      <c r="L1070" s="437"/>
      <c r="M1070" s="474"/>
      <c r="N1070" s="474"/>
      <c r="O1070" s="474"/>
      <c r="P1070" s="474"/>
      <c r="Q1070" s="474"/>
      <c r="R1070" s="474"/>
      <c r="S1070" s="474"/>
      <c r="T1070" s="474"/>
      <c r="U1070" s="467">
        <f t="shared" ref="U1070:U1133" si="132">SUBTOTAL(9,V1070:AC1070)</f>
        <v>0</v>
      </c>
      <c r="V1070" s="474"/>
      <c r="W1070" s="474"/>
      <c r="X1070" s="474"/>
      <c r="Y1070" s="474"/>
      <c r="Z1070" s="474"/>
      <c r="AA1070" s="474"/>
      <c r="AB1070" s="474"/>
      <c r="AC1070" s="474"/>
      <c r="AD1070" s="474"/>
      <c r="AE1070" s="474"/>
      <c r="AF1070" s="474"/>
      <c r="AG1070" s="1995"/>
      <c r="AH1070" s="1505"/>
      <c r="AI1070" s="1505"/>
      <c r="AJ1070" s="1505"/>
      <c r="AK1070" s="1505"/>
      <c r="AL1070" s="1505"/>
      <c r="AM1070" s="1995"/>
      <c r="AN1070" s="1995"/>
      <c r="AO1070" s="1505"/>
      <c r="AP1070" s="1505"/>
      <c r="AQ1070" s="1505"/>
      <c r="AR1070" s="1505"/>
      <c r="AS1070" s="1996"/>
      <c r="AT1070" s="1997"/>
      <c r="AU1070" s="1998"/>
      <c r="AV1070" s="1998"/>
      <c r="AW1070" s="1999"/>
      <c r="AX1070" s="1999"/>
      <c r="AY1070" s="2000"/>
      <c r="AZ1070" s="1502"/>
      <c r="BA1070" s="1502"/>
      <c r="BB1070" s="1502"/>
      <c r="BC1070" s="1502"/>
      <c r="BD1070" s="1502"/>
      <c r="BE1070" s="1684"/>
      <c r="BF1070" s="1498"/>
      <c r="BG1070" s="1498"/>
      <c r="BH1070" s="1498"/>
      <c r="BI1070" s="2001"/>
      <c r="BJ1070" s="1498"/>
      <c r="BK1070" s="1498"/>
      <c r="BL1070" s="2002">
        <f t="shared" si="131"/>
        <v>0</v>
      </c>
      <c r="BM1070" s="2003"/>
      <c r="BN1070" s="2004"/>
      <c r="BO1070" s="2004"/>
      <c r="BP1070" s="2004"/>
      <c r="BQ1070" s="2004"/>
      <c r="BR1070" s="2005"/>
      <c r="BS1070" s="2006"/>
      <c r="BT1070" s="2006"/>
      <c r="BU1070" s="2006"/>
      <c r="BV1070" s="2006"/>
      <c r="BW1070" s="2006"/>
      <c r="BX1070" s="2006"/>
      <c r="BY1070" s="2006"/>
      <c r="BZ1070" s="2006"/>
      <c r="CA1070" s="2006"/>
      <c r="CB1070" s="2006"/>
      <c r="CC1070" s="2006"/>
      <c r="CD1070" s="1978" t="s">
        <v>911</v>
      </c>
    </row>
    <row r="1071" spans="1:82" ht="25.5" customHeight="1" thickBot="1" x14ac:dyDescent="0.25">
      <c r="A1071" s="600" t="s">
        <v>161</v>
      </c>
      <c r="B1071" s="619" t="s">
        <v>946</v>
      </c>
      <c r="C1071" s="568" t="s">
        <v>947</v>
      </c>
      <c r="D1071" s="179">
        <v>124</v>
      </c>
      <c r="E1071" s="638" t="s">
        <v>1278</v>
      </c>
      <c r="F1071" s="5" t="s">
        <v>1279</v>
      </c>
      <c r="G1071" s="603">
        <v>4</v>
      </c>
      <c r="H1071" s="603" t="s">
        <v>0</v>
      </c>
      <c r="I1071" s="603">
        <v>16</v>
      </c>
      <c r="J1071" s="604">
        <v>4</v>
      </c>
      <c r="K1071" s="319"/>
      <c r="L1071" s="354">
        <f t="shared" si="124"/>
        <v>0</v>
      </c>
      <c r="M1071" s="7"/>
      <c r="N1071" s="7"/>
      <c r="O1071" s="7"/>
      <c r="P1071" s="7"/>
      <c r="Q1071" s="7"/>
      <c r="R1071" s="7"/>
      <c r="S1071" s="7"/>
      <c r="T1071" s="7"/>
      <c r="U1071" s="467">
        <f t="shared" si="132"/>
        <v>0</v>
      </c>
      <c r="V1071" s="7"/>
      <c r="W1071" s="7"/>
      <c r="X1071" s="7"/>
      <c r="Y1071" s="7"/>
      <c r="Z1071" s="7"/>
      <c r="AA1071" s="7"/>
      <c r="AB1071" s="7"/>
      <c r="AC1071" s="7"/>
      <c r="AD1071" s="7"/>
      <c r="AE1071" s="7"/>
      <c r="AF1071" s="7"/>
      <c r="AG1071" s="1956"/>
      <c r="AH1071" s="1956"/>
      <c r="AI1071" s="1956"/>
      <c r="AJ1071" s="1956"/>
      <c r="AK1071" s="1956"/>
      <c r="AL1071" s="1956"/>
      <c r="AM1071" s="1864"/>
      <c r="AN1071" s="1864"/>
      <c r="AO1071" s="1956"/>
      <c r="AP1071" s="1956"/>
      <c r="AQ1071" s="1956"/>
      <c r="AR1071" s="1956"/>
      <c r="AS1071" s="2432"/>
      <c r="AT1071" s="2432"/>
      <c r="AU1071" s="2452"/>
      <c r="AV1071" s="2452"/>
      <c r="AW1071" s="2142"/>
      <c r="AX1071" s="2142"/>
      <c r="AY1071" s="2143"/>
      <c r="AZ1071" s="1397"/>
      <c r="BA1071" s="1397"/>
      <c r="BB1071" s="1397"/>
      <c r="BC1071" s="1397"/>
      <c r="BD1071" s="1397"/>
      <c r="BE1071" s="1831"/>
      <c r="BF1071" s="1394"/>
      <c r="BG1071" s="1394"/>
      <c r="BH1071" s="1394"/>
      <c r="BI1071" s="2208"/>
      <c r="BJ1071" s="1394"/>
      <c r="BK1071" s="1394"/>
      <c r="BL1071" s="2209">
        <f t="shared" si="131"/>
        <v>0</v>
      </c>
      <c r="BM1071" s="2447">
        <f>L1071-(BI1071:BI1076)</f>
        <v>0</v>
      </c>
      <c r="BN1071" s="2448"/>
      <c r="BO1071" s="2448"/>
      <c r="BP1071" s="2448"/>
      <c r="BQ1071" s="2448"/>
      <c r="BR1071" s="2212"/>
      <c r="BS1071" s="2213"/>
      <c r="BT1071" s="2213"/>
      <c r="BU1071" s="2213"/>
      <c r="BV1071" s="2213"/>
      <c r="BW1071" s="2213"/>
      <c r="BX1071" s="2213"/>
      <c r="BY1071" s="2213"/>
      <c r="BZ1071" s="2213"/>
      <c r="CA1071" s="2213"/>
      <c r="CB1071" s="2213"/>
      <c r="CC1071" s="2213"/>
      <c r="CD1071" s="1978" t="s">
        <v>911</v>
      </c>
    </row>
    <row r="1072" spans="1:82" ht="25.5" customHeight="1" thickBot="1" x14ac:dyDescent="0.25">
      <c r="A1072" s="573" t="s">
        <v>161</v>
      </c>
      <c r="B1072" s="574" t="s">
        <v>946</v>
      </c>
      <c r="C1072" s="547" t="s">
        <v>947</v>
      </c>
      <c r="D1072" s="460">
        <v>124</v>
      </c>
      <c r="E1072" s="531" t="s">
        <v>1278</v>
      </c>
      <c r="F1072" s="526" t="s">
        <v>1279</v>
      </c>
      <c r="G1072" s="576">
        <v>4</v>
      </c>
      <c r="H1072" s="576" t="s">
        <v>0</v>
      </c>
      <c r="I1072" s="576">
        <v>16</v>
      </c>
      <c r="J1072" s="577">
        <v>4</v>
      </c>
      <c r="K1072" s="584"/>
      <c r="L1072" s="436"/>
      <c r="M1072" s="466"/>
      <c r="N1072" s="466"/>
      <c r="O1072" s="466"/>
      <c r="P1072" s="466"/>
      <c r="Q1072" s="466"/>
      <c r="R1072" s="466"/>
      <c r="S1072" s="466"/>
      <c r="T1072" s="466"/>
      <c r="U1072" s="467">
        <f t="shared" si="132"/>
        <v>0</v>
      </c>
      <c r="V1072" s="466"/>
      <c r="W1072" s="466"/>
      <c r="X1072" s="466"/>
      <c r="Y1072" s="466"/>
      <c r="Z1072" s="466"/>
      <c r="AA1072" s="466"/>
      <c r="AB1072" s="466"/>
      <c r="AC1072" s="466"/>
      <c r="AD1072" s="466"/>
      <c r="AE1072" s="466"/>
      <c r="AF1072" s="466"/>
      <c r="AG1072" s="1147"/>
      <c r="AH1072" s="1133"/>
      <c r="AI1072" s="1133"/>
      <c r="AJ1072" s="1133"/>
      <c r="AK1072" s="1133"/>
      <c r="AL1072" s="1133"/>
      <c r="AM1072" s="1147"/>
      <c r="AN1072" s="1147"/>
      <c r="AO1072" s="1133"/>
      <c r="AP1072" s="1133"/>
      <c r="AQ1072" s="1133"/>
      <c r="AR1072" s="1133"/>
      <c r="AS1072" s="1991"/>
      <c r="AT1072" s="1143"/>
      <c r="AU1072" s="1992"/>
      <c r="AV1072" s="1992"/>
      <c r="AW1072" s="1993"/>
      <c r="AX1072" s="1993"/>
      <c r="AY1072" s="1994"/>
      <c r="AZ1072" s="1423"/>
      <c r="BA1072" s="1423"/>
      <c r="BB1072" s="1423"/>
      <c r="BC1072" s="1423"/>
      <c r="BD1072" s="1423"/>
      <c r="BE1072" s="1455"/>
      <c r="BF1072" s="1419"/>
      <c r="BG1072" s="1419"/>
      <c r="BH1072" s="1419"/>
      <c r="BI1072" s="1985"/>
      <c r="BJ1072" s="1419"/>
      <c r="BK1072" s="1419"/>
      <c r="BL1072" s="1986">
        <f t="shared" si="131"/>
        <v>0</v>
      </c>
      <c r="BM1072" s="1987"/>
      <c r="BN1072" s="1988"/>
      <c r="BO1072" s="1988"/>
      <c r="BP1072" s="1988"/>
      <c r="BQ1072" s="1988"/>
      <c r="BR1072" s="1989"/>
      <c r="BS1072" s="1990"/>
      <c r="BT1072" s="1990"/>
      <c r="BU1072" s="1990"/>
      <c r="BV1072" s="1990"/>
      <c r="BW1072" s="1990"/>
      <c r="BX1072" s="1990"/>
      <c r="BY1072" s="1990"/>
      <c r="BZ1072" s="1990"/>
      <c r="CA1072" s="1990"/>
      <c r="CB1072" s="1990"/>
      <c r="CC1072" s="1990"/>
      <c r="CD1072" s="1978" t="s">
        <v>911</v>
      </c>
    </row>
    <row r="1073" spans="1:82" ht="25.5" customHeight="1" thickBot="1" x14ac:dyDescent="0.25">
      <c r="A1073" s="573" t="s">
        <v>161</v>
      </c>
      <c r="B1073" s="574" t="s">
        <v>946</v>
      </c>
      <c r="C1073" s="547" t="s">
        <v>947</v>
      </c>
      <c r="D1073" s="460">
        <v>124</v>
      </c>
      <c r="E1073" s="531" t="s">
        <v>1278</v>
      </c>
      <c r="F1073" s="526" t="s">
        <v>1279</v>
      </c>
      <c r="G1073" s="576">
        <v>4</v>
      </c>
      <c r="H1073" s="576" t="s">
        <v>0</v>
      </c>
      <c r="I1073" s="576">
        <v>16</v>
      </c>
      <c r="J1073" s="577">
        <v>4</v>
      </c>
      <c r="K1073" s="584"/>
      <c r="L1073" s="436"/>
      <c r="M1073" s="466"/>
      <c r="N1073" s="466"/>
      <c r="O1073" s="466"/>
      <c r="P1073" s="466"/>
      <c r="Q1073" s="466"/>
      <c r="R1073" s="466"/>
      <c r="S1073" s="466"/>
      <c r="T1073" s="466"/>
      <c r="U1073" s="467">
        <f t="shared" si="132"/>
        <v>0</v>
      </c>
      <c r="V1073" s="466"/>
      <c r="W1073" s="466"/>
      <c r="X1073" s="466"/>
      <c r="Y1073" s="466"/>
      <c r="Z1073" s="466"/>
      <c r="AA1073" s="466"/>
      <c r="AB1073" s="466"/>
      <c r="AC1073" s="466"/>
      <c r="AD1073" s="466"/>
      <c r="AE1073" s="466"/>
      <c r="AF1073" s="466"/>
      <c r="AG1073" s="1147"/>
      <c r="AH1073" s="1133"/>
      <c r="AI1073" s="1133"/>
      <c r="AJ1073" s="1133"/>
      <c r="AK1073" s="1133"/>
      <c r="AL1073" s="1133"/>
      <c r="AM1073" s="1147"/>
      <c r="AN1073" s="1147"/>
      <c r="AO1073" s="1133"/>
      <c r="AP1073" s="1133"/>
      <c r="AQ1073" s="1133"/>
      <c r="AR1073" s="1133"/>
      <c r="AS1073" s="1991"/>
      <c r="AT1073" s="1143"/>
      <c r="AU1073" s="1992"/>
      <c r="AV1073" s="1992"/>
      <c r="AW1073" s="1993"/>
      <c r="AX1073" s="1993"/>
      <c r="AY1073" s="1994"/>
      <c r="AZ1073" s="1423"/>
      <c r="BA1073" s="1423"/>
      <c r="BB1073" s="1423"/>
      <c r="BC1073" s="1423"/>
      <c r="BD1073" s="1423"/>
      <c r="BE1073" s="1455"/>
      <c r="BF1073" s="1419"/>
      <c r="BG1073" s="1419"/>
      <c r="BH1073" s="1419"/>
      <c r="BI1073" s="1985"/>
      <c r="BJ1073" s="1419"/>
      <c r="BK1073" s="1419"/>
      <c r="BL1073" s="1986">
        <f t="shared" si="131"/>
        <v>0</v>
      </c>
      <c r="BM1073" s="1987"/>
      <c r="BN1073" s="1988"/>
      <c r="BO1073" s="1988"/>
      <c r="BP1073" s="1988"/>
      <c r="BQ1073" s="1988"/>
      <c r="BR1073" s="1989"/>
      <c r="BS1073" s="1990"/>
      <c r="BT1073" s="1990"/>
      <c r="BU1073" s="1990"/>
      <c r="BV1073" s="1990"/>
      <c r="BW1073" s="1990"/>
      <c r="BX1073" s="1990"/>
      <c r="BY1073" s="1990"/>
      <c r="BZ1073" s="1990"/>
      <c r="CA1073" s="1990"/>
      <c r="CB1073" s="1990"/>
      <c r="CC1073" s="1990"/>
      <c r="CD1073" s="1978" t="s">
        <v>911</v>
      </c>
    </row>
    <row r="1074" spans="1:82" ht="25.5" customHeight="1" thickBot="1" x14ac:dyDescent="0.25">
      <c r="A1074" s="573" t="s">
        <v>161</v>
      </c>
      <c r="B1074" s="574" t="s">
        <v>946</v>
      </c>
      <c r="C1074" s="547" t="s">
        <v>947</v>
      </c>
      <c r="D1074" s="460">
        <v>124</v>
      </c>
      <c r="E1074" s="531" t="s">
        <v>1278</v>
      </c>
      <c r="F1074" s="526" t="s">
        <v>1279</v>
      </c>
      <c r="G1074" s="576">
        <v>4</v>
      </c>
      <c r="H1074" s="576" t="s">
        <v>0</v>
      </c>
      <c r="I1074" s="576">
        <v>16</v>
      </c>
      <c r="J1074" s="577">
        <v>4</v>
      </c>
      <c r="K1074" s="584"/>
      <c r="L1074" s="436"/>
      <c r="M1074" s="466"/>
      <c r="N1074" s="466"/>
      <c r="O1074" s="466"/>
      <c r="P1074" s="466"/>
      <c r="Q1074" s="466"/>
      <c r="R1074" s="466"/>
      <c r="S1074" s="466"/>
      <c r="T1074" s="466"/>
      <c r="U1074" s="467">
        <f t="shared" si="132"/>
        <v>0</v>
      </c>
      <c r="V1074" s="466"/>
      <c r="W1074" s="466"/>
      <c r="X1074" s="466"/>
      <c r="Y1074" s="466"/>
      <c r="Z1074" s="466"/>
      <c r="AA1074" s="466"/>
      <c r="AB1074" s="466"/>
      <c r="AC1074" s="466"/>
      <c r="AD1074" s="466"/>
      <c r="AE1074" s="466"/>
      <c r="AF1074" s="466"/>
      <c r="AG1074" s="1147"/>
      <c r="AH1074" s="1133"/>
      <c r="AI1074" s="1133"/>
      <c r="AJ1074" s="1133"/>
      <c r="AK1074" s="1133"/>
      <c r="AL1074" s="1133"/>
      <c r="AM1074" s="1147"/>
      <c r="AN1074" s="1147"/>
      <c r="AO1074" s="1133"/>
      <c r="AP1074" s="1133"/>
      <c r="AQ1074" s="1133"/>
      <c r="AR1074" s="1133"/>
      <c r="AS1074" s="1991"/>
      <c r="AT1074" s="1143"/>
      <c r="AU1074" s="1992"/>
      <c r="AV1074" s="1992"/>
      <c r="AW1074" s="1993"/>
      <c r="AX1074" s="1993"/>
      <c r="AY1074" s="1994"/>
      <c r="AZ1074" s="1423"/>
      <c r="BA1074" s="1423"/>
      <c r="BB1074" s="1423"/>
      <c r="BC1074" s="1423"/>
      <c r="BD1074" s="1423"/>
      <c r="BE1074" s="1455"/>
      <c r="BF1074" s="1419"/>
      <c r="BG1074" s="1419"/>
      <c r="BH1074" s="1419"/>
      <c r="BI1074" s="1985"/>
      <c r="BJ1074" s="1419"/>
      <c r="BK1074" s="1419"/>
      <c r="BL1074" s="1986">
        <f t="shared" si="131"/>
        <v>0</v>
      </c>
      <c r="BM1074" s="1987"/>
      <c r="BN1074" s="1988"/>
      <c r="BO1074" s="1988"/>
      <c r="BP1074" s="1988"/>
      <c r="BQ1074" s="1988"/>
      <c r="BR1074" s="1989"/>
      <c r="BS1074" s="1990"/>
      <c r="BT1074" s="1990"/>
      <c r="BU1074" s="1990"/>
      <c r="BV1074" s="1990"/>
      <c r="BW1074" s="1990"/>
      <c r="BX1074" s="1990"/>
      <c r="BY1074" s="1990"/>
      <c r="BZ1074" s="1990"/>
      <c r="CA1074" s="1990"/>
      <c r="CB1074" s="1990"/>
      <c r="CC1074" s="1990"/>
      <c r="CD1074" s="1978" t="s">
        <v>911</v>
      </c>
    </row>
    <row r="1075" spans="1:82" ht="25.5" customHeight="1" thickBot="1" x14ac:dyDescent="0.25">
      <c r="A1075" s="573" t="s">
        <v>161</v>
      </c>
      <c r="B1075" s="574" t="s">
        <v>946</v>
      </c>
      <c r="C1075" s="547" t="s">
        <v>947</v>
      </c>
      <c r="D1075" s="460">
        <v>124</v>
      </c>
      <c r="E1075" s="531" t="s">
        <v>1278</v>
      </c>
      <c r="F1075" s="526" t="s">
        <v>1279</v>
      </c>
      <c r="G1075" s="576">
        <v>4</v>
      </c>
      <c r="H1075" s="576" t="s">
        <v>0</v>
      </c>
      <c r="I1075" s="576">
        <v>16</v>
      </c>
      <c r="J1075" s="577">
        <v>4</v>
      </c>
      <c r="K1075" s="584"/>
      <c r="L1075" s="436"/>
      <c r="M1075" s="466"/>
      <c r="N1075" s="466"/>
      <c r="O1075" s="466"/>
      <c r="P1075" s="466"/>
      <c r="Q1075" s="466"/>
      <c r="R1075" s="466"/>
      <c r="S1075" s="466"/>
      <c r="T1075" s="466"/>
      <c r="U1075" s="467">
        <f t="shared" si="132"/>
        <v>0</v>
      </c>
      <c r="V1075" s="466"/>
      <c r="W1075" s="466"/>
      <c r="X1075" s="466"/>
      <c r="Y1075" s="466"/>
      <c r="Z1075" s="466"/>
      <c r="AA1075" s="466"/>
      <c r="AB1075" s="466"/>
      <c r="AC1075" s="466"/>
      <c r="AD1075" s="466"/>
      <c r="AE1075" s="466"/>
      <c r="AF1075" s="466"/>
      <c r="AG1075" s="1147"/>
      <c r="AH1075" s="1133"/>
      <c r="AI1075" s="1133"/>
      <c r="AJ1075" s="1133"/>
      <c r="AK1075" s="1133"/>
      <c r="AL1075" s="1133"/>
      <c r="AM1075" s="1147"/>
      <c r="AN1075" s="1147"/>
      <c r="AO1075" s="1133"/>
      <c r="AP1075" s="1133"/>
      <c r="AQ1075" s="1133"/>
      <c r="AR1075" s="1133"/>
      <c r="AS1075" s="1991"/>
      <c r="AT1075" s="1143"/>
      <c r="AU1075" s="1992"/>
      <c r="AV1075" s="1992"/>
      <c r="AW1075" s="1993"/>
      <c r="AX1075" s="1993"/>
      <c r="AY1075" s="1994"/>
      <c r="AZ1075" s="1423"/>
      <c r="BA1075" s="1423"/>
      <c r="BB1075" s="1423"/>
      <c r="BC1075" s="1423"/>
      <c r="BD1075" s="1423"/>
      <c r="BE1075" s="1455"/>
      <c r="BF1075" s="1419"/>
      <c r="BG1075" s="1419"/>
      <c r="BH1075" s="1419"/>
      <c r="BI1075" s="1985"/>
      <c r="BJ1075" s="1419"/>
      <c r="BK1075" s="1419"/>
      <c r="BL1075" s="1986">
        <f t="shared" si="131"/>
        <v>0</v>
      </c>
      <c r="BM1075" s="1987"/>
      <c r="BN1075" s="1988"/>
      <c r="BO1075" s="1988"/>
      <c r="BP1075" s="1988"/>
      <c r="BQ1075" s="1988"/>
      <c r="BR1075" s="1989"/>
      <c r="BS1075" s="1990"/>
      <c r="BT1075" s="1990"/>
      <c r="BU1075" s="1990"/>
      <c r="BV1075" s="1990"/>
      <c r="BW1075" s="1990"/>
      <c r="BX1075" s="1990"/>
      <c r="BY1075" s="1990"/>
      <c r="BZ1075" s="1990"/>
      <c r="CA1075" s="1990"/>
      <c r="CB1075" s="1990"/>
      <c r="CC1075" s="1990"/>
      <c r="CD1075" s="1978" t="s">
        <v>911</v>
      </c>
    </row>
    <row r="1076" spans="1:82" ht="25.5" customHeight="1" thickBot="1" x14ac:dyDescent="0.25">
      <c r="A1076" s="590" t="s">
        <v>161</v>
      </c>
      <c r="B1076" s="591" t="s">
        <v>946</v>
      </c>
      <c r="C1076" s="564" t="s">
        <v>947</v>
      </c>
      <c r="D1076" s="205">
        <v>124</v>
      </c>
      <c r="E1076" s="639" t="s">
        <v>1278</v>
      </c>
      <c r="F1076" s="100" t="s">
        <v>1279</v>
      </c>
      <c r="G1076" s="594">
        <v>4</v>
      </c>
      <c r="H1076" s="594" t="s">
        <v>0</v>
      </c>
      <c r="I1076" s="594">
        <v>16</v>
      </c>
      <c r="J1076" s="595">
        <v>4</v>
      </c>
      <c r="K1076" s="569"/>
      <c r="L1076" s="296"/>
      <c r="M1076" s="8"/>
      <c r="N1076" s="8"/>
      <c r="O1076" s="8"/>
      <c r="P1076" s="8"/>
      <c r="Q1076" s="8"/>
      <c r="R1076" s="8"/>
      <c r="S1076" s="8"/>
      <c r="T1076" s="8"/>
      <c r="U1076" s="467">
        <f t="shared" si="132"/>
        <v>0</v>
      </c>
      <c r="V1076" s="8"/>
      <c r="W1076" s="8"/>
      <c r="X1076" s="8"/>
      <c r="Y1076" s="8"/>
      <c r="Z1076" s="8"/>
      <c r="AA1076" s="8"/>
      <c r="AB1076" s="8"/>
      <c r="AC1076" s="8"/>
      <c r="AD1076" s="8"/>
      <c r="AE1076" s="8"/>
      <c r="AF1076" s="8"/>
      <c r="AG1076" s="2144"/>
      <c r="AH1076" s="1155"/>
      <c r="AI1076" s="1155"/>
      <c r="AJ1076" s="1155"/>
      <c r="AK1076" s="1155"/>
      <c r="AL1076" s="1155"/>
      <c r="AM1076" s="2144"/>
      <c r="AN1076" s="2144"/>
      <c r="AO1076" s="1155"/>
      <c r="AP1076" s="1155"/>
      <c r="AQ1076" s="1155"/>
      <c r="AR1076" s="1155"/>
      <c r="AS1076" s="2145"/>
      <c r="AT1076" s="2146"/>
      <c r="AU1076" s="2147"/>
      <c r="AV1076" s="2147"/>
      <c r="AW1076" s="2148"/>
      <c r="AX1076" s="2148"/>
      <c r="AY1076" s="2149"/>
      <c r="AZ1076" s="1607"/>
      <c r="BA1076" s="1607"/>
      <c r="BB1076" s="1607"/>
      <c r="BC1076" s="1607"/>
      <c r="BD1076" s="1607"/>
      <c r="BE1076" s="1679"/>
      <c r="BF1076" s="1605"/>
      <c r="BG1076" s="1605"/>
      <c r="BH1076" s="1605"/>
      <c r="BI1076" s="2150"/>
      <c r="BJ1076" s="1605"/>
      <c r="BK1076" s="1605"/>
      <c r="BL1076" s="2151">
        <f t="shared" si="131"/>
        <v>0</v>
      </c>
      <c r="BM1076" s="2152"/>
      <c r="BN1076" s="2153"/>
      <c r="BO1076" s="2153"/>
      <c r="BP1076" s="2153"/>
      <c r="BQ1076" s="2153"/>
      <c r="BR1076" s="2154"/>
      <c r="BS1076" s="2155"/>
      <c r="BT1076" s="2155"/>
      <c r="BU1076" s="2155"/>
      <c r="BV1076" s="2155"/>
      <c r="BW1076" s="2155"/>
      <c r="BX1076" s="2155"/>
      <c r="BY1076" s="2155"/>
      <c r="BZ1076" s="2155"/>
      <c r="CA1076" s="2155"/>
      <c r="CB1076" s="2155"/>
      <c r="CC1076" s="2155"/>
      <c r="CD1076" s="1978" t="s">
        <v>911</v>
      </c>
    </row>
    <row r="1077" spans="1:82" ht="25.5" customHeight="1" thickBot="1" x14ac:dyDescent="0.25">
      <c r="A1077" s="570" t="s">
        <v>161</v>
      </c>
      <c r="B1077" s="571" t="s">
        <v>946</v>
      </c>
      <c r="C1077" s="563" t="s">
        <v>947</v>
      </c>
      <c r="D1077" s="625">
        <v>125</v>
      </c>
      <c r="E1077" s="615" t="s">
        <v>1280</v>
      </c>
      <c r="F1077" s="67" t="s">
        <v>1281</v>
      </c>
      <c r="G1077" s="69">
        <v>262</v>
      </c>
      <c r="H1077" s="69" t="s">
        <v>1</v>
      </c>
      <c r="I1077" s="69">
        <v>350</v>
      </c>
      <c r="J1077" s="493">
        <v>350</v>
      </c>
      <c r="K1077" s="50"/>
      <c r="L1077" s="51">
        <f t="shared" si="124"/>
        <v>1110057546</v>
      </c>
      <c r="M1077" s="345">
        <v>1110057546</v>
      </c>
      <c r="N1077" s="345"/>
      <c r="O1077" s="345"/>
      <c r="P1077" s="345"/>
      <c r="Q1077" s="345"/>
      <c r="R1077" s="345"/>
      <c r="S1077" s="345"/>
      <c r="T1077" s="345"/>
      <c r="U1077" s="467">
        <f t="shared" si="132"/>
        <v>1110057546</v>
      </c>
      <c r="V1077" s="495">
        <v>1110057546</v>
      </c>
      <c r="W1077" s="495"/>
      <c r="X1077" s="495"/>
      <c r="Y1077" s="495"/>
      <c r="Z1077" s="495"/>
      <c r="AA1077" s="495"/>
      <c r="AB1077" s="495"/>
      <c r="AC1077" s="495"/>
      <c r="AD1077" s="52"/>
      <c r="AE1077" s="52">
        <v>100000000</v>
      </c>
      <c r="AF1077" s="52" t="s">
        <v>1282</v>
      </c>
      <c r="AG1077" s="1462">
        <v>78111502</v>
      </c>
      <c r="AH1077" s="1462" t="s">
        <v>1283</v>
      </c>
      <c r="AI1077" s="1463">
        <v>42901</v>
      </c>
      <c r="AJ1077" s="1463">
        <v>42962</v>
      </c>
      <c r="AK1077" s="1462" t="s">
        <v>1284</v>
      </c>
      <c r="AL1077" s="1462" t="s">
        <v>938</v>
      </c>
      <c r="AM1077" s="1923">
        <v>600000000</v>
      </c>
      <c r="AN1077" s="1923">
        <v>600000000</v>
      </c>
      <c r="AO1077" s="1462" t="s">
        <v>939</v>
      </c>
      <c r="AP1077" s="1462" t="s">
        <v>939</v>
      </c>
      <c r="AQ1077" s="1462" t="s">
        <v>940</v>
      </c>
      <c r="AR1077" s="1462">
        <v>2201160111</v>
      </c>
      <c r="AS1077" s="1849" t="s">
        <v>5904</v>
      </c>
      <c r="AT1077" s="1638" t="s">
        <v>383</v>
      </c>
      <c r="AU1077" s="2430">
        <v>350</v>
      </c>
      <c r="AV1077" s="2430">
        <v>61</v>
      </c>
      <c r="AW1077" s="1970" t="s">
        <v>1285</v>
      </c>
      <c r="AX1077" s="1970">
        <v>43100</v>
      </c>
      <c r="AY1077" s="1971">
        <v>600000000</v>
      </c>
      <c r="AZ1077" s="5135" t="s">
        <v>1286</v>
      </c>
      <c r="BA1077" s="1459"/>
      <c r="BB1077" s="5135" t="s">
        <v>1287</v>
      </c>
      <c r="BC1077" s="5172" t="s">
        <v>1288</v>
      </c>
      <c r="BD1077" s="2419">
        <v>129</v>
      </c>
      <c r="BE1077" s="2419"/>
      <c r="BF1077" s="5154">
        <v>20608446</v>
      </c>
      <c r="BG1077" s="2419">
        <v>135</v>
      </c>
      <c r="BH1077" s="1659"/>
      <c r="BI1077" s="5154">
        <v>20608446</v>
      </c>
      <c r="BJ1077" s="5175">
        <v>42828</v>
      </c>
      <c r="BK1077" s="5176">
        <v>43044</v>
      </c>
      <c r="BL1077" s="1973">
        <f>BF1077-BI1077</f>
        <v>0</v>
      </c>
      <c r="BM1077" s="1973">
        <f>+L1077-(BI1077:BI1082)</f>
        <v>1089449100</v>
      </c>
      <c r="BN1077" s="1973"/>
      <c r="BO1077" s="1973"/>
      <c r="BP1077" s="1973"/>
      <c r="BQ1077" s="1973"/>
      <c r="BR1077" s="1977"/>
      <c r="BS1077" s="1977"/>
      <c r="BT1077" s="1977"/>
      <c r="BU1077" s="1977"/>
      <c r="BV1077" s="1977"/>
      <c r="BW1077" s="1977"/>
      <c r="BX1077" s="1977"/>
      <c r="BY1077" s="1977"/>
      <c r="BZ1077" s="1977"/>
      <c r="CA1077" s="1977"/>
      <c r="CB1077" s="1977"/>
      <c r="CC1077" s="1977"/>
      <c r="CD1077" s="1978" t="s">
        <v>911</v>
      </c>
    </row>
    <row r="1078" spans="1:82" ht="25.5" customHeight="1" thickBot="1" x14ac:dyDescent="0.25">
      <c r="A1078" s="573" t="s">
        <v>161</v>
      </c>
      <c r="B1078" s="574" t="s">
        <v>946</v>
      </c>
      <c r="C1078" s="547" t="s">
        <v>947</v>
      </c>
      <c r="D1078" s="460">
        <v>125</v>
      </c>
      <c r="E1078" s="616" t="s">
        <v>1280</v>
      </c>
      <c r="F1078" s="608" t="s">
        <v>1281</v>
      </c>
      <c r="G1078" s="612">
        <v>262</v>
      </c>
      <c r="H1078" s="612" t="s">
        <v>1</v>
      </c>
      <c r="I1078" s="612">
        <v>350</v>
      </c>
      <c r="J1078" s="454">
        <v>350</v>
      </c>
      <c r="K1078" s="538"/>
      <c r="L1078" s="465"/>
      <c r="M1078" s="466"/>
      <c r="N1078" s="466"/>
      <c r="O1078" s="466"/>
      <c r="P1078" s="466"/>
      <c r="Q1078" s="466"/>
      <c r="R1078" s="466"/>
      <c r="S1078" s="466"/>
      <c r="T1078" s="466"/>
      <c r="U1078" s="467">
        <f t="shared" si="132"/>
        <v>0</v>
      </c>
      <c r="V1078" s="466"/>
      <c r="W1078" s="466"/>
      <c r="X1078" s="466"/>
      <c r="Y1078" s="466"/>
      <c r="Z1078" s="466"/>
      <c r="AA1078" s="466"/>
      <c r="AB1078" s="466"/>
      <c r="AC1078" s="466"/>
      <c r="AD1078" s="466"/>
      <c r="AE1078" s="466">
        <v>100000000</v>
      </c>
      <c r="AF1078" s="466" t="s">
        <v>1289</v>
      </c>
      <c r="AG1078" s="1147"/>
      <c r="AH1078" s="1133"/>
      <c r="AI1078" s="1133"/>
      <c r="AJ1078" s="1133"/>
      <c r="AK1078" s="1133"/>
      <c r="AL1078" s="1133"/>
      <c r="AM1078" s="1147"/>
      <c r="AN1078" s="1147"/>
      <c r="AO1078" s="1133"/>
      <c r="AP1078" s="1133"/>
      <c r="AQ1078" s="1133"/>
      <c r="AR1078" s="1133"/>
      <c r="AS1078" s="1991"/>
      <c r="AT1078" s="1143"/>
      <c r="AU1078" s="1992"/>
      <c r="AV1078" s="1992"/>
      <c r="AW1078" s="1993"/>
      <c r="AX1078" s="1993"/>
      <c r="AY1078" s="1994"/>
      <c r="AZ1078" s="5135" t="s">
        <v>1290</v>
      </c>
      <c r="BA1078" s="1423"/>
      <c r="BB1078" s="5135" t="s">
        <v>1291</v>
      </c>
      <c r="BC1078" s="4011" t="s">
        <v>1292</v>
      </c>
      <c r="BD1078" s="2419">
        <v>142</v>
      </c>
      <c r="BE1078" s="1419"/>
      <c r="BF1078" s="5154">
        <v>24600000</v>
      </c>
      <c r="BG1078" s="2419">
        <v>136</v>
      </c>
      <c r="BH1078" s="1455"/>
      <c r="BI1078" s="5154">
        <v>24600000</v>
      </c>
      <c r="BJ1078" s="5174">
        <v>42830</v>
      </c>
      <c r="BK1078" s="2420">
        <v>42842</v>
      </c>
      <c r="BL1078" s="1986">
        <f t="shared" si="131"/>
        <v>0</v>
      </c>
      <c r="BM1078" s="2442"/>
      <c r="BN1078" s="2442"/>
      <c r="BO1078" s="2442"/>
      <c r="BP1078" s="2442"/>
      <c r="BQ1078" s="2442"/>
      <c r="BR1078" s="1990"/>
      <c r="BS1078" s="1990"/>
      <c r="BT1078" s="1990"/>
      <c r="BU1078" s="1990"/>
      <c r="BV1078" s="1990"/>
      <c r="BW1078" s="1990"/>
      <c r="BX1078" s="1990"/>
      <c r="BY1078" s="1990"/>
      <c r="BZ1078" s="1990"/>
      <c r="CA1078" s="1990"/>
      <c r="CB1078" s="1990"/>
      <c r="CC1078" s="1990"/>
      <c r="CD1078" s="1978" t="s">
        <v>911</v>
      </c>
    </row>
    <row r="1079" spans="1:82" ht="25.5" customHeight="1" thickBot="1" x14ac:dyDescent="0.25">
      <c r="A1079" s="573" t="s">
        <v>161</v>
      </c>
      <c r="B1079" s="574" t="s">
        <v>946</v>
      </c>
      <c r="C1079" s="547" t="s">
        <v>947</v>
      </c>
      <c r="D1079" s="460">
        <v>125</v>
      </c>
      <c r="E1079" s="616" t="s">
        <v>1280</v>
      </c>
      <c r="F1079" s="608" t="s">
        <v>1281</v>
      </c>
      <c r="G1079" s="612">
        <v>262</v>
      </c>
      <c r="H1079" s="612" t="s">
        <v>1</v>
      </c>
      <c r="I1079" s="612">
        <v>350</v>
      </c>
      <c r="J1079" s="454">
        <v>350</v>
      </c>
      <c r="K1079" s="538"/>
      <c r="L1079" s="465"/>
      <c r="M1079" s="466"/>
      <c r="N1079" s="466"/>
      <c r="O1079" s="466"/>
      <c r="P1079" s="466"/>
      <c r="Q1079" s="466"/>
      <c r="R1079" s="466"/>
      <c r="S1079" s="466"/>
      <c r="T1079" s="466"/>
      <c r="U1079" s="467">
        <f t="shared" si="132"/>
        <v>0</v>
      </c>
      <c r="V1079" s="466"/>
      <c r="W1079" s="466"/>
      <c r="X1079" s="466"/>
      <c r="Y1079" s="466"/>
      <c r="Z1079" s="466"/>
      <c r="AA1079" s="466"/>
      <c r="AB1079" s="466"/>
      <c r="AC1079" s="466"/>
      <c r="AD1079" s="466"/>
      <c r="AE1079" s="466"/>
      <c r="AF1079" s="466"/>
      <c r="AG1079" s="1147"/>
      <c r="AH1079" s="1133"/>
      <c r="AI1079" s="1133"/>
      <c r="AJ1079" s="1133"/>
      <c r="AK1079" s="1133"/>
      <c r="AL1079" s="1133"/>
      <c r="AM1079" s="1147"/>
      <c r="AN1079" s="1147"/>
      <c r="AO1079" s="1133"/>
      <c r="AP1079" s="1133"/>
      <c r="AQ1079" s="1133"/>
      <c r="AR1079" s="1133"/>
      <c r="AS1079" s="1991"/>
      <c r="AT1079" s="1143"/>
      <c r="AU1079" s="1992"/>
      <c r="AV1079" s="1992"/>
      <c r="AW1079" s="1993"/>
      <c r="AX1079" s="1993"/>
      <c r="AY1079" s="1994"/>
      <c r="AZ1079" s="5135" t="s">
        <v>1293</v>
      </c>
      <c r="BA1079" s="1423"/>
      <c r="BB1079" s="5135" t="s">
        <v>1294</v>
      </c>
      <c r="BC1079" s="5172" t="s">
        <v>1295</v>
      </c>
      <c r="BD1079" s="2419">
        <v>141</v>
      </c>
      <c r="BE1079" s="2419"/>
      <c r="BF1079" s="5154">
        <v>20440000</v>
      </c>
      <c r="BG1079" s="2419">
        <v>147</v>
      </c>
      <c r="BH1079" s="1455"/>
      <c r="BI1079" s="5154">
        <v>20440000</v>
      </c>
      <c r="BJ1079" s="5175">
        <v>42845</v>
      </c>
      <c r="BK1079" s="5176">
        <v>43093</v>
      </c>
      <c r="BL1079" s="1986">
        <f t="shared" si="131"/>
        <v>0</v>
      </c>
      <c r="BM1079" s="2442"/>
      <c r="BN1079" s="2442"/>
      <c r="BO1079" s="2442"/>
      <c r="BP1079" s="2442"/>
      <c r="BQ1079" s="2442"/>
      <c r="BR1079" s="1990"/>
      <c r="BS1079" s="1990"/>
      <c r="BT1079" s="1990"/>
      <c r="BU1079" s="1990"/>
      <c r="BV1079" s="1990"/>
      <c r="BW1079" s="1990"/>
      <c r="BX1079" s="1990"/>
      <c r="BY1079" s="1990"/>
      <c r="BZ1079" s="1990"/>
      <c r="CA1079" s="1990"/>
      <c r="CB1079" s="1990"/>
      <c r="CC1079" s="1990"/>
      <c r="CD1079" s="1978" t="s">
        <v>911</v>
      </c>
    </row>
    <row r="1080" spans="1:82" ht="25.5" customHeight="1" thickBot="1" x14ac:dyDescent="0.25">
      <c r="A1080" s="573" t="s">
        <v>161</v>
      </c>
      <c r="B1080" s="574" t="s">
        <v>946</v>
      </c>
      <c r="C1080" s="547" t="s">
        <v>947</v>
      </c>
      <c r="D1080" s="460">
        <v>125</v>
      </c>
      <c r="E1080" s="616" t="s">
        <v>1280</v>
      </c>
      <c r="F1080" s="608" t="s">
        <v>1281</v>
      </c>
      <c r="G1080" s="612">
        <v>262</v>
      </c>
      <c r="H1080" s="612" t="s">
        <v>1</v>
      </c>
      <c r="I1080" s="612">
        <v>350</v>
      </c>
      <c r="J1080" s="454">
        <v>350</v>
      </c>
      <c r="K1080" s="538"/>
      <c r="L1080" s="465"/>
      <c r="M1080" s="466"/>
      <c r="N1080" s="466"/>
      <c r="O1080" s="466"/>
      <c r="P1080" s="466"/>
      <c r="Q1080" s="466"/>
      <c r="R1080" s="466"/>
      <c r="S1080" s="466"/>
      <c r="T1080" s="466"/>
      <c r="U1080" s="467">
        <f t="shared" si="132"/>
        <v>0</v>
      </c>
      <c r="V1080" s="466"/>
      <c r="W1080" s="466"/>
      <c r="X1080" s="466"/>
      <c r="Y1080" s="466"/>
      <c r="Z1080" s="466"/>
      <c r="AA1080" s="466"/>
      <c r="AB1080" s="466"/>
      <c r="AC1080" s="466"/>
      <c r="AD1080" s="466"/>
      <c r="AE1080" s="466"/>
      <c r="AF1080" s="466"/>
      <c r="AG1080" s="1147"/>
      <c r="AH1080" s="1133"/>
      <c r="AI1080" s="1133"/>
      <c r="AJ1080" s="1133"/>
      <c r="AK1080" s="1133"/>
      <c r="AL1080" s="1133"/>
      <c r="AM1080" s="1147"/>
      <c r="AN1080" s="1147"/>
      <c r="AO1080" s="1133"/>
      <c r="AP1080" s="1133"/>
      <c r="AQ1080" s="1133"/>
      <c r="AR1080" s="1133"/>
      <c r="AS1080" s="1991"/>
      <c r="AT1080" s="1143"/>
      <c r="AU1080" s="1992"/>
      <c r="AV1080" s="1992"/>
      <c r="AW1080" s="1993"/>
      <c r="AX1080" s="1993"/>
      <c r="AY1080" s="1994"/>
      <c r="AZ1080" s="5135" t="s">
        <v>1296</v>
      </c>
      <c r="BA1080" s="1423"/>
      <c r="BB1080" s="5135" t="s">
        <v>1297</v>
      </c>
      <c r="BC1080" s="5172" t="s">
        <v>1298</v>
      </c>
      <c r="BD1080" s="2419" t="s">
        <v>1299</v>
      </c>
      <c r="BE1080" s="2419"/>
      <c r="BF1080" s="5154">
        <v>26656000</v>
      </c>
      <c r="BG1080" s="2419" t="s">
        <v>1300</v>
      </c>
      <c r="BH1080" s="1455"/>
      <c r="BI1080" s="5154">
        <v>26656000</v>
      </c>
      <c r="BJ1080" s="5175">
        <v>42849</v>
      </c>
      <c r="BK1080" s="5176">
        <v>43063</v>
      </c>
      <c r="BL1080" s="1986">
        <f t="shared" si="131"/>
        <v>0</v>
      </c>
      <c r="BM1080" s="2442"/>
      <c r="BN1080" s="2442"/>
      <c r="BO1080" s="2442"/>
      <c r="BP1080" s="2442"/>
      <c r="BQ1080" s="2442"/>
      <c r="BR1080" s="1990"/>
      <c r="BS1080" s="1990"/>
      <c r="BT1080" s="1990"/>
      <c r="BU1080" s="1990"/>
      <c r="BV1080" s="1990"/>
      <c r="BW1080" s="1990"/>
      <c r="BX1080" s="1990"/>
      <c r="BY1080" s="1990"/>
      <c r="BZ1080" s="1990"/>
      <c r="CA1080" s="1990"/>
      <c r="CB1080" s="1990"/>
      <c r="CC1080" s="1990"/>
      <c r="CD1080" s="1978" t="s">
        <v>911</v>
      </c>
    </row>
    <row r="1081" spans="1:82" ht="25.5" customHeight="1" thickBot="1" x14ac:dyDescent="0.25">
      <c r="A1081" s="573" t="s">
        <v>161</v>
      </c>
      <c r="B1081" s="574" t="s">
        <v>946</v>
      </c>
      <c r="C1081" s="547" t="s">
        <v>947</v>
      </c>
      <c r="D1081" s="460">
        <v>125</v>
      </c>
      <c r="E1081" s="616" t="s">
        <v>1280</v>
      </c>
      <c r="F1081" s="608" t="s">
        <v>1281</v>
      </c>
      <c r="G1081" s="612">
        <v>262</v>
      </c>
      <c r="H1081" s="612" t="s">
        <v>1</v>
      </c>
      <c r="I1081" s="612">
        <v>350</v>
      </c>
      <c r="J1081" s="454">
        <v>350</v>
      </c>
      <c r="K1081" s="538"/>
      <c r="L1081" s="465"/>
      <c r="M1081" s="466"/>
      <c r="N1081" s="466"/>
      <c r="O1081" s="466"/>
      <c r="P1081" s="466"/>
      <c r="Q1081" s="466"/>
      <c r="R1081" s="466"/>
      <c r="S1081" s="466"/>
      <c r="T1081" s="466"/>
      <c r="U1081" s="467">
        <f t="shared" si="132"/>
        <v>0</v>
      </c>
      <c r="V1081" s="466"/>
      <c r="W1081" s="466"/>
      <c r="X1081" s="466"/>
      <c r="Y1081" s="466"/>
      <c r="Z1081" s="466"/>
      <c r="AA1081" s="466"/>
      <c r="AB1081" s="466"/>
      <c r="AC1081" s="466"/>
      <c r="AD1081" s="466"/>
      <c r="AE1081" s="466"/>
      <c r="AF1081" s="466"/>
      <c r="AG1081" s="1147"/>
      <c r="AH1081" s="1133"/>
      <c r="AI1081" s="1133"/>
      <c r="AJ1081" s="1133"/>
      <c r="AK1081" s="1133"/>
      <c r="AL1081" s="1133"/>
      <c r="AM1081" s="1147"/>
      <c r="AN1081" s="1147"/>
      <c r="AO1081" s="1133"/>
      <c r="AP1081" s="1133"/>
      <c r="AQ1081" s="1133"/>
      <c r="AR1081" s="1133"/>
      <c r="AS1081" s="1991"/>
      <c r="AT1081" s="1143"/>
      <c r="AU1081" s="1992"/>
      <c r="AV1081" s="1992"/>
      <c r="AW1081" s="1993"/>
      <c r="AX1081" s="1993"/>
      <c r="AY1081" s="1994"/>
      <c r="AZ1081" s="5135" t="s">
        <v>1301</v>
      </c>
      <c r="BA1081" s="1423"/>
      <c r="BB1081" s="5135" t="s">
        <v>1287</v>
      </c>
      <c r="BC1081" s="5172" t="s">
        <v>1302</v>
      </c>
      <c r="BD1081" s="2419">
        <v>139</v>
      </c>
      <c r="BE1081" s="2419"/>
      <c r="BF1081" s="5154">
        <v>19000000</v>
      </c>
      <c r="BG1081" s="2419">
        <v>148</v>
      </c>
      <c r="BH1081" s="1455"/>
      <c r="BI1081" s="5154">
        <v>19000000</v>
      </c>
      <c r="BJ1081" s="5175">
        <v>42849</v>
      </c>
      <c r="BK1081" s="5176">
        <v>43063</v>
      </c>
      <c r="BL1081" s="1986">
        <f t="shared" si="131"/>
        <v>0</v>
      </c>
      <c r="BM1081" s="2442"/>
      <c r="BN1081" s="2442"/>
      <c r="BO1081" s="2442"/>
      <c r="BP1081" s="2442"/>
      <c r="BQ1081" s="2442"/>
      <c r="BR1081" s="1990"/>
      <c r="BS1081" s="1990"/>
      <c r="BT1081" s="1990"/>
      <c r="BU1081" s="1990"/>
      <c r="BV1081" s="1990"/>
      <c r="BW1081" s="1990"/>
      <c r="BX1081" s="1990"/>
      <c r="BY1081" s="1990"/>
      <c r="BZ1081" s="1990"/>
      <c r="CA1081" s="1990"/>
      <c r="CB1081" s="1990"/>
      <c r="CC1081" s="1990"/>
      <c r="CD1081" s="1978" t="s">
        <v>911</v>
      </c>
    </row>
    <row r="1082" spans="1:82" ht="25.5" customHeight="1" thickBot="1" x14ac:dyDescent="0.25">
      <c r="A1082" s="573" t="s">
        <v>161</v>
      </c>
      <c r="B1082" s="574" t="s">
        <v>946</v>
      </c>
      <c r="C1082" s="547" t="s">
        <v>947</v>
      </c>
      <c r="D1082" s="460">
        <v>125</v>
      </c>
      <c r="E1082" s="616" t="s">
        <v>1280</v>
      </c>
      <c r="F1082" s="608" t="s">
        <v>1281</v>
      </c>
      <c r="G1082" s="612">
        <v>262</v>
      </c>
      <c r="H1082" s="612" t="s">
        <v>1</v>
      </c>
      <c r="I1082" s="612">
        <v>350</v>
      </c>
      <c r="J1082" s="454">
        <v>350</v>
      </c>
      <c r="K1082" s="538"/>
      <c r="L1082" s="465"/>
      <c r="M1082" s="466"/>
      <c r="N1082" s="466"/>
      <c r="O1082" s="466"/>
      <c r="P1082" s="466"/>
      <c r="Q1082" s="466"/>
      <c r="R1082" s="466"/>
      <c r="S1082" s="466"/>
      <c r="T1082" s="466"/>
      <c r="U1082" s="467">
        <f t="shared" si="132"/>
        <v>0</v>
      </c>
      <c r="V1082" s="466"/>
      <c r="W1082" s="466"/>
      <c r="X1082" s="466"/>
      <c r="Y1082" s="466"/>
      <c r="Z1082" s="466"/>
      <c r="AA1082" s="466"/>
      <c r="AB1082" s="466"/>
      <c r="AC1082" s="466"/>
      <c r="AD1082" s="466"/>
      <c r="AE1082" s="466"/>
      <c r="AF1082" s="466"/>
      <c r="AG1082" s="1147"/>
      <c r="AH1082" s="1133"/>
      <c r="AI1082" s="1133"/>
      <c r="AJ1082" s="1133"/>
      <c r="AK1082" s="1133"/>
      <c r="AL1082" s="1133"/>
      <c r="AM1082" s="1147"/>
      <c r="AN1082" s="1147"/>
      <c r="AO1082" s="1133"/>
      <c r="AP1082" s="1133"/>
      <c r="AQ1082" s="1133"/>
      <c r="AR1082" s="1133"/>
      <c r="AS1082" s="1991"/>
      <c r="AT1082" s="1143"/>
      <c r="AU1082" s="1992"/>
      <c r="AV1082" s="1992"/>
      <c r="AW1082" s="1993"/>
      <c r="AX1082" s="1993"/>
      <c r="AY1082" s="1994"/>
      <c r="AZ1082" s="5160" t="s">
        <v>1303</v>
      </c>
      <c r="BA1082" s="1423"/>
      <c r="BB1082" s="4011" t="s">
        <v>1304</v>
      </c>
      <c r="BC1082" s="5172" t="s">
        <v>1305</v>
      </c>
      <c r="BD1082" s="2419">
        <v>160</v>
      </c>
      <c r="BE1082" s="2419"/>
      <c r="BF1082" s="5154">
        <v>133156000</v>
      </c>
      <c r="BG1082" s="2419">
        <v>168</v>
      </c>
      <c r="BH1082" s="1455"/>
      <c r="BI1082" s="5154">
        <v>133156000</v>
      </c>
      <c r="BJ1082" s="5175">
        <v>42870</v>
      </c>
      <c r="BK1082" s="5176">
        <v>42877</v>
      </c>
      <c r="BL1082" s="1986"/>
      <c r="BM1082" s="2442"/>
      <c r="BN1082" s="2442"/>
      <c r="BO1082" s="2442"/>
      <c r="BP1082" s="2442"/>
      <c r="BQ1082" s="2442"/>
      <c r="BR1082" s="1990"/>
      <c r="BS1082" s="1990"/>
      <c r="BT1082" s="1990"/>
      <c r="BU1082" s="1990"/>
      <c r="BV1082" s="1990"/>
      <c r="BW1082" s="1990"/>
      <c r="BX1082" s="1990"/>
      <c r="BY1082" s="1990"/>
      <c r="BZ1082" s="1990"/>
      <c r="CA1082" s="1990"/>
      <c r="CB1082" s="1990"/>
      <c r="CC1082" s="1990"/>
      <c r="CD1082" s="1978" t="s">
        <v>911</v>
      </c>
    </row>
    <row r="1083" spans="1:82" ht="25.5" customHeight="1" thickBot="1" x14ac:dyDescent="0.25">
      <c r="A1083" s="573" t="s">
        <v>161</v>
      </c>
      <c r="B1083" s="574" t="s">
        <v>946</v>
      </c>
      <c r="C1083" s="547" t="s">
        <v>947</v>
      </c>
      <c r="D1083" s="460">
        <v>125</v>
      </c>
      <c r="E1083" s="616" t="s">
        <v>1280</v>
      </c>
      <c r="F1083" s="608" t="s">
        <v>1281</v>
      </c>
      <c r="G1083" s="612">
        <v>262</v>
      </c>
      <c r="H1083" s="612" t="s">
        <v>1</v>
      </c>
      <c r="I1083" s="612">
        <v>350</v>
      </c>
      <c r="J1083" s="454">
        <v>350</v>
      </c>
      <c r="K1083" s="538"/>
      <c r="L1083" s="465"/>
      <c r="M1083" s="455"/>
      <c r="N1083" s="455"/>
      <c r="O1083" s="455"/>
      <c r="P1083" s="455"/>
      <c r="Q1083" s="455"/>
      <c r="R1083" s="455"/>
      <c r="S1083" s="455"/>
      <c r="T1083" s="455"/>
      <c r="U1083" s="467">
        <f t="shared" si="132"/>
        <v>0</v>
      </c>
      <c r="V1083" s="495"/>
      <c r="W1083" s="495"/>
      <c r="X1083" s="495"/>
      <c r="Y1083" s="495"/>
      <c r="Z1083" s="495"/>
      <c r="AA1083" s="495"/>
      <c r="AB1083" s="495"/>
      <c r="AC1083" s="495"/>
      <c r="AD1083" s="466"/>
      <c r="AE1083" s="466"/>
      <c r="AF1083" s="466"/>
      <c r="AG1083" s="1133">
        <v>78111502</v>
      </c>
      <c r="AH1083" s="1133" t="s">
        <v>1283</v>
      </c>
      <c r="AI1083" s="1488">
        <v>42901</v>
      </c>
      <c r="AJ1083" s="1488">
        <v>42962</v>
      </c>
      <c r="AK1083" s="1133" t="s">
        <v>1284</v>
      </c>
      <c r="AL1083" s="1133" t="s">
        <v>938</v>
      </c>
      <c r="AM1083" s="1147">
        <v>600000000</v>
      </c>
      <c r="AN1083" s="1147">
        <v>600000000</v>
      </c>
      <c r="AO1083" s="1133" t="s">
        <v>939</v>
      </c>
      <c r="AP1083" s="1133" t="s">
        <v>939</v>
      </c>
      <c r="AQ1083" s="1133" t="s">
        <v>940</v>
      </c>
      <c r="AR1083" s="1133">
        <v>2201160111</v>
      </c>
      <c r="AS1083" s="2198" t="s">
        <v>5904</v>
      </c>
      <c r="AT1083" s="1143" t="s">
        <v>383</v>
      </c>
      <c r="AU1083" s="2453">
        <v>350</v>
      </c>
      <c r="AV1083" s="2453">
        <v>61</v>
      </c>
      <c r="AW1083" s="1993" t="s">
        <v>1285</v>
      </c>
      <c r="AX1083" s="1993">
        <v>43100</v>
      </c>
      <c r="AY1083" s="1994">
        <v>600000000</v>
      </c>
      <c r="AZ1083" s="5151" t="s">
        <v>1306</v>
      </c>
      <c r="BA1083" s="1423"/>
      <c r="BB1083" s="4026" t="s">
        <v>1307</v>
      </c>
      <c r="BC1083" s="5152" t="s">
        <v>1308</v>
      </c>
      <c r="BD1083" s="1419">
        <v>162</v>
      </c>
      <c r="BE1083" s="2419"/>
      <c r="BF1083" s="5154">
        <v>839640097</v>
      </c>
      <c r="BG1083" s="1419">
        <v>170</v>
      </c>
      <c r="BH1083" s="1455"/>
      <c r="BI1083" s="5154">
        <v>839640097</v>
      </c>
      <c r="BJ1083" s="5182">
        <v>42899</v>
      </c>
      <c r="BK1083" s="5153">
        <v>42991</v>
      </c>
      <c r="BL1083" s="1986">
        <f t="shared" ref="BL1083:BL1094" si="133">BF1083-BI1083</f>
        <v>0</v>
      </c>
      <c r="BM1083" s="1986">
        <f>+L1083-(BI1083:BI1098)</f>
        <v>-839640097</v>
      </c>
      <c r="BN1083" s="1986"/>
      <c r="BO1083" s="1986"/>
      <c r="BP1083" s="1986"/>
      <c r="BQ1083" s="1986"/>
      <c r="BR1083" s="1990"/>
      <c r="BS1083" s="1990"/>
      <c r="BT1083" s="1990"/>
      <c r="BU1083" s="1990"/>
      <c r="BV1083" s="1990"/>
      <c r="BW1083" s="1990"/>
      <c r="BX1083" s="1990"/>
      <c r="BY1083" s="1990"/>
      <c r="BZ1083" s="1990"/>
      <c r="CA1083" s="1990"/>
      <c r="CB1083" s="1990"/>
      <c r="CC1083" s="1990"/>
      <c r="CD1083" s="1978" t="s">
        <v>911</v>
      </c>
    </row>
    <row r="1084" spans="1:82" ht="25.5" customHeight="1" thickBot="1" x14ac:dyDescent="0.25">
      <c r="A1084" s="573" t="s">
        <v>161</v>
      </c>
      <c r="B1084" s="574" t="s">
        <v>946</v>
      </c>
      <c r="C1084" s="547" t="s">
        <v>947</v>
      </c>
      <c r="D1084" s="460">
        <v>125</v>
      </c>
      <c r="E1084" s="616" t="s">
        <v>1309</v>
      </c>
      <c r="F1084" s="608" t="s">
        <v>1281</v>
      </c>
      <c r="G1084" s="612">
        <v>263</v>
      </c>
      <c r="H1084" s="612" t="s">
        <v>1</v>
      </c>
      <c r="I1084" s="612">
        <v>350</v>
      </c>
      <c r="J1084" s="454">
        <v>350</v>
      </c>
      <c r="K1084" s="538"/>
      <c r="L1084" s="465"/>
      <c r="M1084" s="455"/>
      <c r="N1084" s="455"/>
      <c r="O1084" s="455"/>
      <c r="P1084" s="455"/>
      <c r="Q1084" s="455"/>
      <c r="R1084" s="455"/>
      <c r="S1084" s="455"/>
      <c r="T1084" s="455"/>
      <c r="U1084" s="467">
        <f t="shared" si="132"/>
        <v>0</v>
      </c>
      <c r="V1084" s="495"/>
      <c r="W1084" s="495"/>
      <c r="X1084" s="495"/>
      <c r="Y1084" s="495"/>
      <c r="Z1084" s="495"/>
      <c r="AA1084" s="495"/>
      <c r="AB1084" s="495"/>
      <c r="AC1084" s="495"/>
      <c r="AD1084" s="466"/>
      <c r="AE1084" s="466"/>
      <c r="AF1084" s="466"/>
      <c r="AG1084" s="1133"/>
      <c r="AH1084" s="1133"/>
      <c r="AI1084" s="1488"/>
      <c r="AJ1084" s="1488"/>
      <c r="AK1084" s="1133"/>
      <c r="AL1084" s="1133"/>
      <c r="AM1084" s="1147"/>
      <c r="AN1084" s="1147"/>
      <c r="AO1084" s="1133"/>
      <c r="AP1084" s="1133"/>
      <c r="AQ1084" s="1133"/>
      <c r="AR1084" s="1133"/>
      <c r="AS1084" s="2198"/>
      <c r="AT1084" s="1143"/>
      <c r="AU1084" s="2453"/>
      <c r="AV1084" s="2453"/>
      <c r="AW1084" s="1993"/>
      <c r="AX1084" s="1993"/>
      <c r="AY1084" s="1994"/>
      <c r="AZ1084" s="5135" t="s">
        <v>1310</v>
      </c>
      <c r="BA1084" s="1423"/>
      <c r="BB1084" s="5135" t="s">
        <v>1287</v>
      </c>
      <c r="BC1084" s="5172" t="s">
        <v>1311</v>
      </c>
      <c r="BD1084" s="2419">
        <v>193</v>
      </c>
      <c r="BE1084" s="2419"/>
      <c r="BF1084" s="5154">
        <v>20500000</v>
      </c>
      <c r="BG1084" s="2419">
        <v>135</v>
      </c>
      <c r="BH1084" s="1455"/>
      <c r="BI1084" s="5154">
        <v>20500000</v>
      </c>
      <c r="BJ1084" s="5175">
        <v>42951</v>
      </c>
      <c r="BK1084" s="5176">
        <v>42957</v>
      </c>
      <c r="BL1084" s="1986"/>
      <c r="BM1084" s="1986"/>
      <c r="BN1084" s="1986"/>
      <c r="BO1084" s="1986"/>
      <c r="BP1084" s="1986"/>
      <c r="BQ1084" s="1986"/>
      <c r="BR1084" s="1990"/>
      <c r="BS1084" s="1990"/>
      <c r="BT1084" s="1990"/>
      <c r="BU1084" s="1990"/>
      <c r="BV1084" s="1990"/>
      <c r="BW1084" s="1990"/>
      <c r="BX1084" s="1990"/>
      <c r="BY1084" s="1990"/>
      <c r="BZ1084" s="1990"/>
      <c r="CA1084" s="1990"/>
      <c r="CB1084" s="1990"/>
      <c r="CC1084" s="1990"/>
      <c r="CD1084" s="1978" t="s">
        <v>911</v>
      </c>
    </row>
    <row r="1085" spans="1:82" ht="25.5" customHeight="1" thickBot="1" x14ac:dyDescent="0.25">
      <c r="A1085" s="573" t="s">
        <v>161</v>
      </c>
      <c r="B1085" s="574" t="s">
        <v>946</v>
      </c>
      <c r="C1085" s="547" t="s">
        <v>947</v>
      </c>
      <c r="D1085" s="460">
        <v>125</v>
      </c>
      <c r="E1085" s="616" t="s">
        <v>1312</v>
      </c>
      <c r="F1085" s="608" t="s">
        <v>1281</v>
      </c>
      <c r="G1085" s="612">
        <v>264</v>
      </c>
      <c r="H1085" s="612" t="s">
        <v>1</v>
      </c>
      <c r="I1085" s="612">
        <v>350</v>
      </c>
      <c r="J1085" s="454">
        <v>350</v>
      </c>
      <c r="K1085" s="538"/>
      <c r="L1085" s="465"/>
      <c r="M1085" s="455"/>
      <c r="N1085" s="455"/>
      <c r="O1085" s="455"/>
      <c r="P1085" s="455"/>
      <c r="Q1085" s="455"/>
      <c r="R1085" s="455"/>
      <c r="S1085" s="455"/>
      <c r="T1085" s="455"/>
      <c r="U1085" s="467">
        <f t="shared" si="132"/>
        <v>0</v>
      </c>
      <c r="V1085" s="495"/>
      <c r="W1085" s="495"/>
      <c r="X1085" s="495"/>
      <c r="Y1085" s="495"/>
      <c r="Z1085" s="495"/>
      <c r="AA1085" s="495"/>
      <c r="AB1085" s="495"/>
      <c r="AC1085" s="495"/>
      <c r="AD1085" s="466"/>
      <c r="AE1085" s="466"/>
      <c r="AF1085" s="466"/>
      <c r="AG1085" s="1133"/>
      <c r="AH1085" s="1133"/>
      <c r="AI1085" s="1488"/>
      <c r="AJ1085" s="1488"/>
      <c r="AK1085" s="1133"/>
      <c r="AL1085" s="1133"/>
      <c r="AM1085" s="1147"/>
      <c r="AN1085" s="1147"/>
      <c r="AO1085" s="1133"/>
      <c r="AP1085" s="1133"/>
      <c r="AQ1085" s="1133"/>
      <c r="AR1085" s="1133"/>
      <c r="AS1085" s="2198"/>
      <c r="AT1085" s="1143"/>
      <c r="AU1085" s="2453"/>
      <c r="AV1085" s="2453"/>
      <c r="AW1085" s="1993"/>
      <c r="AX1085" s="1993"/>
      <c r="AY1085" s="1994"/>
      <c r="AZ1085" s="5135" t="s">
        <v>1313</v>
      </c>
      <c r="BA1085" s="1423"/>
      <c r="BB1085" s="5135" t="s">
        <v>1314</v>
      </c>
      <c r="BC1085" s="5172" t="s">
        <v>1315</v>
      </c>
      <c r="BD1085" s="2419">
        <v>206</v>
      </c>
      <c r="BE1085" s="2419"/>
      <c r="BF1085" s="5154">
        <v>10000000</v>
      </c>
      <c r="BG1085" s="2419">
        <v>218</v>
      </c>
      <c r="BH1085" s="1455"/>
      <c r="BI1085" s="5154">
        <v>10000000</v>
      </c>
      <c r="BJ1085" s="5175">
        <v>42957</v>
      </c>
      <c r="BK1085" s="5176">
        <v>42988</v>
      </c>
      <c r="BL1085" s="1986"/>
      <c r="BM1085" s="1986"/>
      <c r="BN1085" s="1986"/>
      <c r="BO1085" s="1986"/>
      <c r="BP1085" s="1986"/>
      <c r="BQ1085" s="1986"/>
      <c r="BR1085" s="1990"/>
      <c r="BS1085" s="1990"/>
      <c r="BT1085" s="1990"/>
      <c r="BU1085" s="1990"/>
      <c r="BV1085" s="1990"/>
      <c r="BW1085" s="1990"/>
      <c r="BX1085" s="1990"/>
      <c r="BY1085" s="1990"/>
      <c r="BZ1085" s="1990"/>
      <c r="CA1085" s="1990"/>
      <c r="CB1085" s="1990"/>
      <c r="CC1085" s="1990"/>
      <c r="CD1085" s="1978" t="s">
        <v>911</v>
      </c>
    </row>
    <row r="1086" spans="1:82" ht="25.5" customHeight="1" thickBot="1" x14ac:dyDescent="0.25">
      <c r="A1086" s="573" t="s">
        <v>161</v>
      </c>
      <c r="B1086" s="574" t="s">
        <v>946</v>
      </c>
      <c r="C1086" s="547" t="s">
        <v>947</v>
      </c>
      <c r="D1086" s="460">
        <v>125</v>
      </c>
      <c r="E1086" s="616" t="s">
        <v>1316</v>
      </c>
      <c r="F1086" s="608" t="s">
        <v>1281</v>
      </c>
      <c r="G1086" s="612">
        <v>265</v>
      </c>
      <c r="H1086" s="612" t="s">
        <v>1</v>
      </c>
      <c r="I1086" s="612">
        <v>350</v>
      </c>
      <c r="J1086" s="454">
        <v>350</v>
      </c>
      <c r="K1086" s="538"/>
      <c r="L1086" s="465"/>
      <c r="M1086" s="455"/>
      <c r="N1086" s="455"/>
      <c r="O1086" s="455"/>
      <c r="P1086" s="455"/>
      <c r="Q1086" s="455"/>
      <c r="R1086" s="455"/>
      <c r="S1086" s="455"/>
      <c r="T1086" s="455"/>
      <c r="U1086" s="467">
        <f t="shared" si="132"/>
        <v>0</v>
      </c>
      <c r="V1086" s="495"/>
      <c r="W1086" s="495"/>
      <c r="X1086" s="495"/>
      <c r="Y1086" s="495"/>
      <c r="Z1086" s="495"/>
      <c r="AA1086" s="495"/>
      <c r="AB1086" s="495"/>
      <c r="AC1086" s="495"/>
      <c r="AD1086" s="466"/>
      <c r="AE1086" s="466"/>
      <c r="AF1086" s="466"/>
      <c r="AG1086" s="1133"/>
      <c r="AH1086" s="1133"/>
      <c r="AI1086" s="1488"/>
      <c r="AJ1086" s="1488"/>
      <c r="AK1086" s="1133"/>
      <c r="AL1086" s="1133"/>
      <c r="AM1086" s="1147"/>
      <c r="AN1086" s="1147"/>
      <c r="AO1086" s="1133"/>
      <c r="AP1086" s="1133"/>
      <c r="AQ1086" s="1133"/>
      <c r="AR1086" s="1133"/>
      <c r="AS1086" s="2198"/>
      <c r="AT1086" s="1143"/>
      <c r="AU1086" s="2453"/>
      <c r="AV1086" s="2453"/>
      <c r="AW1086" s="1993"/>
      <c r="AX1086" s="1993"/>
      <c r="AY1086" s="1994"/>
      <c r="AZ1086" s="5135" t="s">
        <v>1317</v>
      </c>
      <c r="BA1086" s="1423"/>
      <c r="BB1086" s="5135" t="s">
        <v>1318</v>
      </c>
      <c r="BC1086" s="5172" t="s">
        <v>1319</v>
      </c>
      <c r="BD1086" s="2419">
        <v>207</v>
      </c>
      <c r="BE1086" s="2419"/>
      <c r="BF1086" s="5154">
        <v>13200000</v>
      </c>
      <c r="BG1086" s="2419">
        <v>219</v>
      </c>
      <c r="BH1086" s="1455"/>
      <c r="BI1086" s="5154">
        <v>13200000</v>
      </c>
      <c r="BJ1086" s="5175">
        <v>42965</v>
      </c>
      <c r="BK1086" s="5176">
        <v>42978</v>
      </c>
      <c r="BL1086" s="1986"/>
      <c r="BM1086" s="1986"/>
      <c r="BN1086" s="1986"/>
      <c r="BO1086" s="1986"/>
      <c r="BP1086" s="1986"/>
      <c r="BQ1086" s="1986"/>
      <c r="BR1086" s="1990"/>
      <c r="BS1086" s="1990"/>
      <c r="BT1086" s="1990"/>
      <c r="BU1086" s="1990"/>
      <c r="BV1086" s="1990"/>
      <c r="BW1086" s="1990"/>
      <c r="BX1086" s="1990"/>
      <c r="BY1086" s="1990"/>
      <c r="BZ1086" s="1990"/>
      <c r="CA1086" s="1990"/>
      <c r="CB1086" s="1990"/>
      <c r="CC1086" s="1990"/>
      <c r="CD1086" s="1978" t="s">
        <v>911</v>
      </c>
    </row>
    <row r="1087" spans="1:82" ht="25.5" customHeight="1" thickBot="1" x14ac:dyDescent="0.25">
      <c r="A1087" s="573" t="s">
        <v>161</v>
      </c>
      <c r="B1087" s="574" t="s">
        <v>946</v>
      </c>
      <c r="C1087" s="547" t="s">
        <v>947</v>
      </c>
      <c r="D1087" s="179">
        <v>125</v>
      </c>
      <c r="E1087" s="616" t="s">
        <v>1320</v>
      </c>
      <c r="F1087" s="608" t="s">
        <v>1281</v>
      </c>
      <c r="G1087" s="612">
        <v>266</v>
      </c>
      <c r="H1087" s="612" t="s">
        <v>1</v>
      </c>
      <c r="I1087" s="612">
        <v>350</v>
      </c>
      <c r="J1087" s="454">
        <v>350</v>
      </c>
      <c r="K1087" s="538"/>
      <c r="L1087" s="465"/>
      <c r="M1087" s="455"/>
      <c r="N1087" s="455"/>
      <c r="O1087" s="455"/>
      <c r="P1087" s="455"/>
      <c r="Q1087" s="455"/>
      <c r="R1087" s="455"/>
      <c r="S1087" s="455"/>
      <c r="T1087" s="455"/>
      <c r="U1087" s="467">
        <f t="shared" si="132"/>
        <v>0</v>
      </c>
      <c r="V1087" s="495"/>
      <c r="W1087" s="495"/>
      <c r="X1087" s="495"/>
      <c r="Y1087" s="495"/>
      <c r="Z1087" s="495"/>
      <c r="AA1087" s="495"/>
      <c r="AB1087" s="495"/>
      <c r="AC1087" s="495"/>
      <c r="AD1087" s="466"/>
      <c r="AE1087" s="466"/>
      <c r="AF1087" s="466"/>
      <c r="AG1087" s="1133"/>
      <c r="AH1087" s="1133"/>
      <c r="AI1087" s="1488"/>
      <c r="AJ1087" s="1488"/>
      <c r="AK1087" s="1133"/>
      <c r="AL1087" s="1133"/>
      <c r="AM1087" s="1147"/>
      <c r="AN1087" s="1147"/>
      <c r="AO1087" s="1133"/>
      <c r="AP1087" s="1133"/>
      <c r="AQ1087" s="1133"/>
      <c r="AR1087" s="1133"/>
      <c r="AS1087" s="2198"/>
      <c r="AT1087" s="1143"/>
      <c r="AU1087" s="2453"/>
      <c r="AV1087" s="2453"/>
      <c r="AW1087" s="1993"/>
      <c r="AX1087" s="1993"/>
      <c r="AY1087" s="1994"/>
      <c r="AZ1087" s="5135" t="s">
        <v>1321</v>
      </c>
      <c r="BA1087" s="1423"/>
      <c r="BB1087" s="5135" t="s">
        <v>1287</v>
      </c>
      <c r="BC1087" s="5172" t="s">
        <v>1288</v>
      </c>
      <c r="BD1087" s="2419">
        <v>204</v>
      </c>
      <c r="BE1087" s="2419"/>
      <c r="BF1087" s="5154">
        <v>18633000</v>
      </c>
      <c r="BG1087" s="2419">
        <v>221</v>
      </c>
      <c r="BH1087" s="1455"/>
      <c r="BI1087" s="5154">
        <v>18633000</v>
      </c>
      <c r="BJ1087" s="5175">
        <v>42969</v>
      </c>
      <c r="BK1087" s="5176">
        <v>43091</v>
      </c>
      <c r="BL1087" s="1986"/>
      <c r="BM1087" s="1986"/>
      <c r="BN1087" s="1986"/>
      <c r="BO1087" s="1986"/>
      <c r="BP1087" s="1986"/>
      <c r="BQ1087" s="1986"/>
      <c r="BR1087" s="1990"/>
      <c r="BS1087" s="1990"/>
      <c r="BT1087" s="1990"/>
      <c r="BU1087" s="1990"/>
      <c r="BV1087" s="1990"/>
      <c r="BW1087" s="1990"/>
      <c r="BX1087" s="1990"/>
      <c r="BY1087" s="1990"/>
      <c r="BZ1087" s="1990"/>
      <c r="CA1087" s="1990"/>
      <c r="CB1087" s="1990"/>
      <c r="CC1087" s="1990"/>
      <c r="CD1087" s="1978" t="s">
        <v>911</v>
      </c>
    </row>
    <row r="1088" spans="1:82" ht="25.5" customHeight="1" thickBot="1" x14ac:dyDescent="0.25">
      <c r="A1088" s="573" t="s">
        <v>161</v>
      </c>
      <c r="B1088" s="574" t="s">
        <v>946</v>
      </c>
      <c r="C1088" s="547" t="s">
        <v>947</v>
      </c>
      <c r="D1088" s="163">
        <v>125</v>
      </c>
      <c r="E1088" s="616" t="s">
        <v>1322</v>
      </c>
      <c r="F1088" s="608" t="s">
        <v>1281</v>
      </c>
      <c r="G1088" s="612">
        <v>267</v>
      </c>
      <c r="H1088" s="612" t="s">
        <v>1</v>
      </c>
      <c r="I1088" s="612">
        <v>350</v>
      </c>
      <c r="J1088" s="454">
        <v>350</v>
      </c>
      <c r="K1088" s="538"/>
      <c r="L1088" s="465"/>
      <c r="M1088" s="455"/>
      <c r="N1088" s="455"/>
      <c r="O1088" s="455"/>
      <c r="P1088" s="455"/>
      <c r="Q1088" s="455"/>
      <c r="R1088" s="455"/>
      <c r="S1088" s="455"/>
      <c r="T1088" s="455"/>
      <c r="U1088" s="467">
        <f t="shared" si="132"/>
        <v>0</v>
      </c>
      <c r="V1088" s="495"/>
      <c r="W1088" s="495"/>
      <c r="X1088" s="495"/>
      <c r="Y1088" s="495"/>
      <c r="Z1088" s="495"/>
      <c r="AA1088" s="495"/>
      <c r="AB1088" s="495"/>
      <c r="AC1088" s="495"/>
      <c r="AD1088" s="466"/>
      <c r="AE1088" s="466"/>
      <c r="AF1088" s="466"/>
      <c r="AG1088" s="1133"/>
      <c r="AH1088" s="1133"/>
      <c r="AI1088" s="1488"/>
      <c r="AJ1088" s="1488"/>
      <c r="AK1088" s="1133"/>
      <c r="AL1088" s="1133"/>
      <c r="AM1088" s="1147"/>
      <c r="AN1088" s="1147"/>
      <c r="AO1088" s="1133"/>
      <c r="AP1088" s="1133"/>
      <c r="AQ1088" s="1133"/>
      <c r="AR1088" s="1133"/>
      <c r="AS1088" s="2198"/>
      <c r="AT1088" s="1143"/>
      <c r="AU1088" s="2453"/>
      <c r="AV1088" s="2453"/>
      <c r="AW1088" s="1993"/>
      <c r="AX1088" s="1993"/>
      <c r="AY1088" s="1994"/>
      <c r="AZ1088" s="5135" t="s">
        <v>1323</v>
      </c>
      <c r="BA1088" s="1423"/>
      <c r="BB1088" s="5135" t="s">
        <v>1324</v>
      </c>
      <c r="BC1088" s="5172" t="s">
        <v>1325</v>
      </c>
      <c r="BD1088" s="2419">
        <v>210</v>
      </c>
      <c r="BE1088" s="2419"/>
      <c r="BF1088" s="5154">
        <v>17493000</v>
      </c>
      <c r="BG1088" s="2419">
        <v>224</v>
      </c>
      <c r="BH1088" s="1455"/>
      <c r="BI1088" s="5154">
        <v>17493000</v>
      </c>
      <c r="BJ1088" s="5175">
        <v>42969</v>
      </c>
      <c r="BK1088" s="5176">
        <v>42974</v>
      </c>
      <c r="BL1088" s="1986"/>
      <c r="BM1088" s="1986"/>
      <c r="BN1088" s="1986"/>
      <c r="BO1088" s="1986"/>
      <c r="BP1088" s="1986"/>
      <c r="BQ1088" s="1986"/>
      <c r="BR1088" s="1990"/>
      <c r="BS1088" s="1990"/>
      <c r="BT1088" s="1990"/>
      <c r="BU1088" s="1990"/>
      <c r="BV1088" s="1990"/>
      <c r="BW1088" s="1990"/>
      <c r="BX1088" s="1990"/>
      <c r="BY1088" s="1990"/>
      <c r="BZ1088" s="1990"/>
      <c r="CA1088" s="1990"/>
      <c r="CB1088" s="1990"/>
      <c r="CC1088" s="1990"/>
      <c r="CD1088" s="1978" t="s">
        <v>911</v>
      </c>
    </row>
    <row r="1089" spans="1:82" ht="25.5" customHeight="1" thickBot="1" x14ac:dyDescent="0.25">
      <c r="A1089" s="573" t="s">
        <v>161</v>
      </c>
      <c r="B1089" s="574" t="s">
        <v>946</v>
      </c>
      <c r="C1089" s="547" t="s">
        <v>947</v>
      </c>
      <c r="D1089" s="163">
        <v>125</v>
      </c>
      <c r="E1089" s="616" t="s">
        <v>1326</v>
      </c>
      <c r="F1089" s="608" t="s">
        <v>1281</v>
      </c>
      <c r="G1089" s="612">
        <v>268</v>
      </c>
      <c r="H1089" s="612" t="s">
        <v>1</v>
      </c>
      <c r="I1089" s="612">
        <v>350</v>
      </c>
      <c r="J1089" s="454">
        <v>350</v>
      </c>
      <c r="K1089" s="538"/>
      <c r="L1089" s="465"/>
      <c r="M1089" s="455"/>
      <c r="N1089" s="455"/>
      <c r="O1089" s="455"/>
      <c r="P1089" s="455"/>
      <c r="Q1089" s="455"/>
      <c r="R1089" s="455"/>
      <c r="S1089" s="455"/>
      <c r="T1089" s="455"/>
      <c r="U1089" s="467">
        <f t="shared" si="132"/>
        <v>0</v>
      </c>
      <c r="V1089" s="495"/>
      <c r="W1089" s="495"/>
      <c r="X1089" s="495"/>
      <c r="Y1089" s="495"/>
      <c r="Z1089" s="495"/>
      <c r="AA1089" s="495"/>
      <c r="AB1089" s="495"/>
      <c r="AC1089" s="495"/>
      <c r="AD1089" s="466"/>
      <c r="AE1089" s="466"/>
      <c r="AF1089" s="466"/>
      <c r="AG1089" s="1133"/>
      <c r="AH1089" s="1133"/>
      <c r="AI1089" s="1488"/>
      <c r="AJ1089" s="1488"/>
      <c r="AK1089" s="1133"/>
      <c r="AL1089" s="1133"/>
      <c r="AM1089" s="1147"/>
      <c r="AN1089" s="1147"/>
      <c r="AO1089" s="1133"/>
      <c r="AP1089" s="1133"/>
      <c r="AQ1089" s="1133"/>
      <c r="AR1089" s="1133"/>
      <c r="AS1089" s="2198"/>
      <c r="AT1089" s="1143"/>
      <c r="AU1089" s="2453"/>
      <c r="AV1089" s="2453"/>
      <c r="AW1089" s="1993"/>
      <c r="AX1089" s="1993"/>
      <c r="AY1089" s="1994"/>
      <c r="AZ1089" s="5135" t="s">
        <v>1327</v>
      </c>
      <c r="BA1089" s="1423"/>
      <c r="BB1089" s="5135" t="s">
        <v>1328</v>
      </c>
      <c r="BC1089" s="5172" t="s">
        <v>1329</v>
      </c>
      <c r="BD1089" s="2419">
        <v>212</v>
      </c>
      <c r="BE1089" s="2419"/>
      <c r="BF1089" s="5154">
        <v>1626900</v>
      </c>
      <c r="BG1089" s="2419">
        <v>225</v>
      </c>
      <c r="BH1089" s="1455"/>
      <c r="BI1089" s="5154">
        <v>1626900</v>
      </c>
      <c r="BJ1089" s="5175">
        <v>42971</v>
      </c>
      <c r="BK1089" s="5176">
        <v>42978</v>
      </c>
      <c r="BL1089" s="1986"/>
      <c r="BM1089" s="1986"/>
      <c r="BN1089" s="1986"/>
      <c r="BO1089" s="1986"/>
      <c r="BP1089" s="1986"/>
      <c r="BQ1089" s="1986"/>
      <c r="BR1089" s="1990"/>
      <c r="BS1089" s="1990"/>
      <c r="BT1089" s="1990"/>
      <c r="BU1089" s="1990"/>
      <c r="BV1089" s="1990"/>
      <c r="BW1089" s="1990"/>
      <c r="BX1089" s="1990"/>
      <c r="BY1089" s="1990"/>
      <c r="BZ1089" s="1990"/>
      <c r="CA1089" s="1990"/>
      <c r="CB1089" s="1990"/>
      <c r="CC1089" s="1990"/>
      <c r="CD1089" s="1978" t="s">
        <v>911</v>
      </c>
    </row>
    <row r="1090" spans="1:82" ht="25.5" customHeight="1" thickBot="1" x14ac:dyDescent="0.25">
      <c r="A1090" s="573" t="s">
        <v>161</v>
      </c>
      <c r="B1090" s="574" t="s">
        <v>946</v>
      </c>
      <c r="C1090" s="547" t="s">
        <v>947</v>
      </c>
      <c r="D1090" s="163">
        <v>125</v>
      </c>
      <c r="E1090" s="616" t="s">
        <v>1330</v>
      </c>
      <c r="F1090" s="608" t="s">
        <v>1281</v>
      </c>
      <c r="G1090" s="612">
        <v>269</v>
      </c>
      <c r="H1090" s="612" t="s">
        <v>1</v>
      </c>
      <c r="I1090" s="612">
        <v>350</v>
      </c>
      <c r="J1090" s="454">
        <v>350</v>
      </c>
      <c r="K1090" s="538"/>
      <c r="L1090" s="465"/>
      <c r="M1090" s="455"/>
      <c r="N1090" s="455"/>
      <c r="O1090" s="455"/>
      <c r="P1090" s="455"/>
      <c r="Q1090" s="455"/>
      <c r="R1090" s="455"/>
      <c r="S1090" s="455"/>
      <c r="T1090" s="455"/>
      <c r="U1090" s="467">
        <f t="shared" si="132"/>
        <v>0</v>
      </c>
      <c r="V1090" s="495"/>
      <c r="W1090" s="495"/>
      <c r="X1090" s="495"/>
      <c r="Y1090" s="495"/>
      <c r="Z1090" s="495"/>
      <c r="AA1090" s="495"/>
      <c r="AB1090" s="495"/>
      <c r="AC1090" s="495"/>
      <c r="AD1090" s="466"/>
      <c r="AE1090" s="466"/>
      <c r="AF1090" s="466"/>
      <c r="AG1090" s="1133"/>
      <c r="AH1090" s="1133"/>
      <c r="AI1090" s="1488"/>
      <c r="AJ1090" s="1488"/>
      <c r="AK1090" s="1133"/>
      <c r="AL1090" s="1133"/>
      <c r="AM1090" s="1147"/>
      <c r="AN1090" s="1147"/>
      <c r="AO1090" s="1133"/>
      <c r="AP1090" s="1133"/>
      <c r="AQ1090" s="1133"/>
      <c r="AR1090" s="1133"/>
      <c r="AS1090" s="2198"/>
      <c r="AT1090" s="1143"/>
      <c r="AU1090" s="2453"/>
      <c r="AV1090" s="2453"/>
      <c r="AW1090" s="1993"/>
      <c r="AX1090" s="1993"/>
      <c r="AY1090" s="1994"/>
      <c r="AZ1090" s="5171" t="s">
        <v>1331</v>
      </c>
      <c r="BA1090" s="1423"/>
      <c r="BB1090" s="5171" t="s">
        <v>1332</v>
      </c>
      <c r="BC1090" s="5172" t="s">
        <v>1333</v>
      </c>
      <c r="BD1090" s="2419">
        <v>205</v>
      </c>
      <c r="BE1090" s="2419"/>
      <c r="BF1090" s="5154">
        <v>16114951</v>
      </c>
      <c r="BG1090" s="2419">
        <v>222</v>
      </c>
      <c r="BH1090" s="1455"/>
      <c r="BI1090" s="5154">
        <v>16114951</v>
      </c>
      <c r="BJ1090" s="5174">
        <v>42971</v>
      </c>
      <c r="BK1090" s="2420">
        <v>42980</v>
      </c>
      <c r="BL1090" s="1986"/>
      <c r="BM1090" s="1986"/>
      <c r="BN1090" s="1986"/>
      <c r="BO1090" s="1986"/>
      <c r="BP1090" s="1986"/>
      <c r="BQ1090" s="1986"/>
      <c r="BR1090" s="1990"/>
      <c r="BS1090" s="1990"/>
      <c r="BT1090" s="1990"/>
      <c r="BU1090" s="1990"/>
      <c r="BV1090" s="1990"/>
      <c r="BW1090" s="1990"/>
      <c r="BX1090" s="1990"/>
      <c r="BY1090" s="1990"/>
      <c r="BZ1090" s="1990"/>
      <c r="CA1090" s="1990"/>
      <c r="CB1090" s="1990"/>
      <c r="CC1090" s="1990"/>
      <c r="CD1090" s="1978" t="s">
        <v>911</v>
      </c>
    </row>
    <row r="1091" spans="1:82" ht="25.5" customHeight="1" thickBot="1" x14ac:dyDescent="0.25">
      <c r="A1091" s="573" t="s">
        <v>161</v>
      </c>
      <c r="B1091" s="574" t="s">
        <v>946</v>
      </c>
      <c r="C1091" s="547" t="s">
        <v>947</v>
      </c>
      <c r="D1091" s="163">
        <v>125</v>
      </c>
      <c r="E1091" s="616" t="s">
        <v>1334</v>
      </c>
      <c r="F1091" s="608" t="s">
        <v>1281</v>
      </c>
      <c r="G1091" s="612">
        <v>270</v>
      </c>
      <c r="H1091" s="612" t="s">
        <v>1</v>
      </c>
      <c r="I1091" s="612">
        <v>350</v>
      </c>
      <c r="J1091" s="454">
        <v>350</v>
      </c>
      <c r="K1091" s="538"/>
      <c r="L1091" s="465"/>
      <c r="M1091" s="455"/>
      <c r="N1091" s="455"/>
      <c r="O1091" s="455"/>
      <c r="P1091" s="455"/>
      <c r="Q1091" s="455"/>
      <c r="R1091" s="455"/>
      <c r="S1091" s="455"/>
      <c r="T1091" s="455"/>
      <c r="U1091" s="467">
        <f t="shared" si="132"/>
        <v>0</v>
      </c>
      <c r="V1091" s="495"/>
      <c r="W1091" s="495"/>
      <c r="X1091" s="495"/>
      <c r="Y1091" s="495"/>
      <c r="Z1091" s="495"/>
      <c r="AA1091" s="495"/>
      <c r="AB1091" s="495"/>
      <c r="AC1091" s="495"/>
      <c r="AD1091" s="466"/>
      <c r="AE1091" s="466"/>
      <c r="AF1091" s="466"/>
      <c r="AG1091" s="1133"/>
      <c r="AH1091" s="1133"/>
      <c r="AI1091" s="1488"/>
      <c r="AJ1091" s="1488"/>
      <c r="AK1091" s="1133"/>
      <c r="AL1091" s="1133"/>
      <c r="AM1091" s="1147"/>
      <c r="AN1091" s="1147"/>
      <c r="AO1091" s="1133"/>
      <c r="AP1091" s="1133"/>
      <c r="AQ1091" s="1133"/>
      <c r="AR1091" s="1133"/>
      <c r="AS1091" s="2198"/>
      <c r="AT1091" s="1143"/>
      <c r="AU1091" s="2453"/>
      <c r="AV1091" s="2453"/>
      <c r="AW1091" s="1993"/>
      <c r="AX1091" s="1993"/>
      <c r="AY1091" s="1994"/>
      <c r="AZ1091" s="5135" t="s">
        <v>1335</v>
      </c>
      <c r="BA1091" s="1423"/>
      <c r="BB1091" s="5135" t="s">
        <v>1297</v>
      </c>
      <c r="BC1091" s="5172" t="s">
        <v>1298</v>
      </c>
      <c r="BD1091" s="2419">
        <v>211</v>
      </c>
      <c r="BE1091" s="2419"/>
      <c r="BF1091" s="5154">
        <v>26256000</v>
      </c>
      <c r="BG1091" s="2419">
        <v>226</v>
      </c>
      <c r="BH1091" s="1455"/>
      <c r="BI1091" s="5154">
        <v>26256000</v>
      </c>
      <c r="BJ1091" s="5175">
        <v>42972</v>
      </c>
      <c r="BK1091" s="5176">
        <v>43094</v>
      </c>
      <c r="BL1091" s="1986"/>
      <c r="BM1091" s="1986"/>
      <c r="BN1091" s="1986"/>
      <c r="BO1091" s="1986"/>
      <c r="BP1091" s="1986"/>
      <c r="BQ1091" s="1986"/>
      <c r="BR1091" s="1990"/>
      <c r="BS1091" s="1990"/>
      <c r="BT1091" s="1990"/>
      <c r="BU1091" s="1990"/>
      <c r="BV1091" s="1990"/>
      <c r="BW1091" s="1990"/>
      <c r="BX1091" s="1990"/>
      <c r="BY1091" s="1990"/>
      <c r="BZ1091" s="1990"/>
      <c r="CA1091" s="1990"/>
      <c r="CB1091" s="1990"/>
      <c r="CC1091" s="1990"/>
      <c r="CD1091" s="1978" t="s">
        <v>911</v>
      </c>
    </row>
    <row r="1092" spans="1:82" ht="25.5" customHeight="1" thickBot="1" x14ac:dyDescent="0.25">
      <c r="A1092" s="573" t="s">
        <v>161</v>
      </c>
      <c r="B1092" s="574" t="s">
        <v>946</v>
      </c>
      <c r="C1092" s="547" t="s">
        <v>947</v>
      </c>
      <c r="D1092" s="163">
        <v>125</v>
      </c>
      <c r="E1092" s="616" t="s">
        <v>1336</v>
      </c>
      <c r="F1092" s="608" t="s">
        <v>1281</v>
      </c>
      <c r="G1092" s="612">
        <v>271</v>
      </c>
      <c r="H1092" s="612" t="s">
        <v>1</v>
      </c>
      <c r="I1092" s="612">
        <v>350</v>
      </c>
      <c r="J1092" s="454">
        <v>350</v>
      </c>
      <c r="K1092" s="538"/>
      <c r="L1092" s="465"/>
      <c r="M1092" s="455"/>
      <c r="N1092" s="455"/>
      <c r="O1092" s="455"/>
      <c r="P1092" s="455"/>
      <c r="Q1092" s="455"/>
      <c r="R1092" s="455"/>
      <c r="S1092" s="455"/>
      <c r="T1092" s="455"/>
      <c r="U1092" s="467">
        <f t="shared" si="132"/>
        <v>0</v>
      </c>
      <c r="V1092" s="495"/>
      <c r="W1092" s="495"/>
      <c r="X1092" s="495"/>
      <c r="Y1092" s="495"/>
      <c r="Z1092" s="495"/>
      <c r="AA1092" s="495"/>
      <c r="AB1092" s="495"/>
      <c r="AC1092" s="495"/>
      <c r="AD1092" s="466"/>
      <c r="AE1092" s="466"/>
      <c r="AF1092" s="466"/>
      <c r="AG1092" s="1133"/>
      <c r="AH1092" s="1133"/>
      <c r="AI1092" s="1488"/>
      <c r="AJ1092" s="1488"/>
      <c r="AK1092" s="1133"/>
      <c r="AL1092" s="1133"/>
      <c r="AM1092" s="1147"/>
      <c r="AN1092" s="1147"/>
      <c r="AO1092" s="1133"/>
      <c r="AP1092" s="1133"/>
      <c r="AQ1092" s="1133"/>
      <c r="AR1092" s="1133"/>
      <c r="AS1092" s="2198"/>
      <c r="AT1092" s="1143"/>
      <c r="AU1092" s="2453"/>
      <c r="AV1092" s="2453"/>
      <c r="AW1092" s="1993"/>
      <c r="AX1092" s="1993"/>
      <c r="AY1092" s="1994"/>
      <c r="AZ1092" s="5135" t="s">
        <v>1337</v>
      </c>
      <c r="BA1092" s="1423"/>
      <c r="BB1092" s="5135" t="s">
        <v>1338</v>
      </c>
      <c r="BC1092" s="5172" t="s">
        <v>1325</v>
      </c>
      <c r="BD1092" s="2419">
        <v>209</v>
      </c>
      <c r="BE1092" s="2419"/>
      <c r="BF1092" s="5154">
        <v>14940000</v>
      </c>
      <c r="BG1092" s="2419">
        <v>223</v>
      </c>
      <c r="BH1092" s="1455"/>
      <c r="BI1092" s="5154">
        <v>14940000</v>
      </c>
      <c r="BJ1092" s="5175">
        <v>42974</v>
      </c>
      <c r="BK1092" s="5176">
        <v>42975</v>
      </c>
      <c r="BL1092" s="1986"/>
      <c r="BM1092" s="1986"/>
      <c r="BN1092" s="1986"/>
      <c r="BO1092" s="1986"/>
      <c r="BP1092" s="1986"/>
      <c r="BQ1092" s="1986"/>
      <c r="BR1092" s="1990"/>
      <c r="BS1092" s="1990"/>
      <c r="BT1092" s="1990"/>
      <c r="BU1092" s="1990"/>
      <c r="BV1092" s="1990"/>
      <c r="BW1092" s="1990"/>
      <c r="BX1092" s="1990"/>
      <c r="BY1092" s="1990"/>
      <c r="BZ1092" s="1990"/>
      <c r="CA1092" s="1990"/>
      <c r="CB1092" s="1990"/>
      <c r="CC1092" s="1990"/>
      <c r="CD1092" s="1978" t="s">
        <v>911</v>
      </c>
    </row>
    <row r="1093" spans="1:82" ht="25.5" customHeight="1" thickBot="1" x14ac:dyDescent="0.25">
      <c r="A1093" s="573" t="s">
        <v>161</v>
      </c>
      <c r="B1093" s="574" t="s">
        <v>946</v>
      </c>
      <c r="C1093" s="547" t="s">
        <v>947</v>
      </c>
      <c r="D1093" s="163">
        <v>125</v>
      </c>
      <c r="E1093" s="616" t="s">
        <v>1339</v>
      </c>
      <c r="F1093" s="608" t="s">
        <v>1281</v>
      </c>
      <c r="G1093" s="612">
        <v>272</v>
      </c>
      <c r="H1093" s="612" t="s">
        <v>1</v>
      </c>
      <c r="I1093" s="612">
        <v>350</v>
      </c>
      <c r="J1093" s="454">
        <v>350</v>
      </c>
      <c r="K1093" s="538"/>
      <c r="L1093" s="465"/>
      <c r="M1093" s="455"/>
      <c r="N1093" s="455"/>
      <c r="O1093" s="455"/>
      <c r="P1093" s="455"/>
      <c r="Q1093" s="455"/>
      <c r="R1093" s="455"/>
      <c r="S1093" s="455"/>
      <c r="T1093" s="455"/>
      <c r="U1093" s="467">
        <f t="shared" si="132"/>
        <v>0</v>
      </c>
      <c r="V1093" s="495"/>
      <c r="W1093" s="495"/>
      <c r="X1093" s="495"/>
      <c r="Y1093" s="495"/>
      <c r="Z1093" s="495"/>
      <c r="AA1093" s="495"/>
      <c r="AB1093" s="495"/>
      <c r="AC1093" s="495"/>
      <c r="AD1093" s="466"/>
      <c r="AE1093" s="466"/>
      <c r="AF1093" s="466"/>
      <c r="AG1093" s="1133"/>
      <c r="AH1093" s="1133"/>
      <c r="AI1093" s="1488"/>
      <c r="AJ1093" s="1488"/>
      <c r="AK1093" s="1133"/>
      <c r="AL1093" s="1133"/>
      <c r="AM1093" s="1147"/>
      <c r="AN1093" s="1147"/>
      <c r="AO1093" s="1133"/>
      <c r="AP1093" s="1133"/>
      <c r="AQ1093" s="1133"/>
      <c r="AR1093" s="1133"/>
      <c r="AS1093" s="2198"/>
      <c r="AT1093" s="1143"/>
      <c r="AU1093" s="2453"/>
      <c r="AV1093" s="2453"/>
      <c r="AW1093" s="1993"/>
      <c r="AX1093" s="1993"/>
      <c r="AY1093" s="1994"/>
      <c r="AZ1093" s="5171" t="s">
        <v>1340</v>
      </c>
      <c r="BA1093" s="1423"/>
      <c r="BB1093" s="5171" t="s">
        <v>1332</v>
      </c>
      <c r="BC1093" s="5172" t="s">
        <v>1341</v>
      </c>
      <c r="BD1093" s="2419">
        <v>213</v>
      </c>
      <c r="BE1093" s="2419"/>
      <c r="BF1093" s="5154">
        <v>26446160</v>
      </c>
      <c r="BG1093" s="2419">
        <v>155</v>
      </c>
      <c r="BH1093" s="1455"/>
      <c r="BI1093" s="5154">
        <v>26446160</v>
      </c>
      <c r="BJ1093" s="5175">
        <v>42976</v>
      </c>
      <c r="BK1093" s="2420">
        <v>43040</v>
      </c>
      <c r="BL1093" s="1986"/>
      <c r="BM1093" s="1986"/>
      <c r="BN1093" s="1986"/>
      <c r="BO1093" s="1986"/>
      <c r="BP1093" s="1986"/>
      <c r="BQ1093" s="1986"/>
      <c r="BR1093" s="1990"/>
      <c r="BS1093" s="1990"/>
      <c r="BT1093" s="1990"/>
      <c r="BU1093" s="1990"/>
      <c r="BV1093" s="1990"/>
      <c r="BW1093" s="1990"/>
      <c r="BX1093" s="1990"/>
      <c r="BY1093" s="1990"/>
      <c r="BZ1093" s="1990"/>
      <c r="CA1093" s="1990"/>
      <c r="CB1093" s="1990"/>
      <c r="CC1093" s="1990"/>
      <c r="CD1093" s="1978" t="s">
        <v>911</v>
      </c>
    </row>
    <row r="1094" spans="1:82" ht="25.5" customHeight="1" thickBot="1" x14ac:dyDescent="0.25">
      <c r="A1094" s="590" t="s">
        <v>161</v>
      </c>
      <c r="B1094" s="591" t="s">
        <v>946</v>
      </c>
      <c r="C1094" s="564" t="s">
        <v>947</v>
      </c>
      <c r="D1094" s="625">
        <v>125</v>
      </c>
      <c r="E1094" s="637" t="s">
        <v>1342</v>
      </c>
      <c r="F1094" s="621" t="s">
        <v>1281</v>
      </c>
      <c r="G1094" s="614">
        <v>273</v>
      </c>
      <c r="H1094" s="614" t="s">
        <v>1</v>
      </c>
      <c r="I1094" s="614">
        <v>350</v>
      </c>
      <c r="J1094" s="491">
        <v>350</v>
      </c>
      <c r="K1094" s="513"/>
      <c r="L1094" s="206"/>
      <c r="M1094" s="641"/>
      <c r="N1094" s="641"/>
      <c r="O1094" s="641"/>
      <c r="P1094" s="641"/>
      <c r="Q1094" s="641"/>
      <c r="R1094" s="641"/>
      <c r="S1094" s="641"/>
      <c r="T1094" s="641"/>
      <c r="U1094" s="467">
        <f t="shared" si="132"/>
        <v>0</v>
      </c>
      <c r="V1094" s="642"/>
      <c r="W1094" s="642"/>
      <c r="X1094" s="642"/>
      <c r="Y1094" s="642"/>
      <c r="Z1094" s="642"/>
      <c r="AA1094" s="642"/>
      <c r="AB1094" s="642"/>
      <c r="AC1094" s="642"/>
      <c r="AD1094" s="8"/>
      <c r="AE1094" s="8"/>
      <c r="AF1094" s="8"/>
      <c r="AG1094" s="1155">
        <v>78111502</v>
      </c>
      <c r="AH1094" s="1155" t="s">
        <v>1283</v>
      </c>
      <c r="AI1094" s="2429">
        <v>42901</v>
      </c>
      <c r="AJ1094" s="2429">
        <v>42962</v>
      </c>
      <c r="AK1094" s="1155" t="s">
        <v>1284</v>
      </c>
      <c r="AL1094" s="1155" t="s">
        <v>938</v>
      </c>
      <c r="AM1094" s="2144">
        <v>600000000</v>
      </c>
      <c r="AN1094" s="2144">
        <v>600000000</v>
      </c>
      <c r="AO1094" s="1155" t="s">
        <v>939</v>
      </c>
      <c r="AP1094" s="1155" t="s">
        <v>939</v>
      </c>
      <c r="AQ1094" s="1155" t="s">
        <v>940</v>
      </c>
      <c r="AR1094" s="1155">
        <v>2201160111</v>
      </c>
      <c r="AS1094" s="2454" t="s">
        <v>5904</v>
      </c>
      <c r="AT1094" s="2146" t="s">
        <v>383</v>
      </c>
      <c r="AU1094" s="2455">
        <v>350</v>
      </c>
      <c r="AV1094" s="2455">
        <v>61</v>
      </c>
      <c r="AW1094" s="2148" t="s">
        <v>1285</v>
      </c>
      <c r="AX1094" s="2148">
        <v>43100</v>
      </c>
      <c r="AY1094" s="2149">
        <v>600000000</v>
      </c>
      <c r="AZ1094" s="5183" t="s">
        <v>1343</v>
      </c>
      <c r="BA1094" s="1607"/>
      <c r="BB1094" s="5183" t="s">
        <v>1344</v>
      </c>
      <c r="BC1094" s="5184" t="s">
        <v>1345</v>
      </c>
      <c r="BD1094" s="5185">
        <v>237</v>
      </c>
      <c r="BE1094" s="5185"/>
      <c r="BF1094" s="5186">
        <v>4500000</v>
      </c>
      <c r="BG1094" s="5185">
        <v>253</v>
      </c>
      <c r="BH1094" s="1679"/>
      <c r="BI1094" s="5186">
        <v>4500000</v>
      </c>
      <c r="BJ1094" s="5187">
        <v>43013</v>
      </c>
      <c r="BK1094" s="5188">
        <v>43017</v>
      </c>
      <c r="BL1094" s="2151">
        <f t="shared" si="133"/>
        <v>0</v>
      </c>
      <c r="BM1094" s="2151">
        <f t="shared" ref="BM1094" si="134">+L1094-(BI1094:BI1099)</f>
        <v>-4500000</v>
      </c>
      <c r="BN1094" s="2151"/>
      <c r="BO1094" s="2151"/>
      <c r="BP1094" s="2151"/>
      <c r="BQ1094" s="2151"/>
      <c r="BR1094" s="2155"/>
      <c r="BS1094" s="2155"/>
      <c r="BT1094" s="2155"/>
      <c r="BU1094" s="2155"/>
      <c r="BV1094" s="2155"/>
      <c r="BW1094" s="2155"/>
      <c r="BX1094" s="2155"/>
      <c r="BY1094" s="2155"/>
      <c r="BZ1094" s="2155"/>
      <c r="CA1094" s="2155"/>
      <c r="CB1094" s="2155"/>
      <c r="CC1094" s="2155"/>
      <c r="CD1094" s="1978" t="s">
        <v>911</v>
      </c>
    </row>
    <row r="1095" spans="1:82" ht="25.5" customHeight="1" thickBot="1" x14ac:dyDescent="0.25">
      <c r="A1095" s="570" t="s">
        <v>161</v>
      </c>
      <c r="B1095" s="571" t="s">
        <v>946</v>
      </c>
      <c r="C1095" s="563" t="s">
        <v>947</v>
      </c>
      <c r="D1095" s="163">
        <v>126</v>
      </c>
      <c r="E1095" s="643" t="s">
        <v>1346</v>
      </c>
      <c r="F1095" s="644" t="s">
        <v>1347</v>
      </c>
      <c r="G1095" s="69">
        <v>3</v>
      </c>
      <c r="H1095" s="69" t="s">
        <v>0</v>
      </c>
      <c r="I1095" s="69">
        <v>2</v>
      </c>
      <c r="J1095" s="493">
        <v>0.9</v>
      </c>
      <c r="K1095" s="50"/>
      <c r="L1095" s="51">
        <f>+M1095+N1095+O1095+P1095+Q1095+R1095+S1095+T1095</f>
        <v>66000000</v>
      </c>
      <c r="M1095" s="345">
        <v>66000000</v>
      </c>
      <c r="N1095" s="345"/>
      <c r="O1095" s="345"/>
      <c r="P1095" s="345"/>
      <c r="Q1095" s="345"/>
      <c r="R1095" s="345"/>
      <c r="S1095" s="345"/>
      <c r="T1095" s="345"/>
      <c r="U1095" s="467">
        <f t="shared" si="132"/>
        <v>10000000</v>
      </c>
      <c r="V1095" s="514">
        <v>10000000</v>
      </c>
      <c r="W1095" s="514"/>
      <c r="X1095" s="514"/>
      <c r="Y1095" s="514"/>
      <c r="Z1095" s="514"/>
      <c r="AA1095" s="514"/>
      <c r="AB1095" s="514"/>
      <c r="AC1095" s="514"/>
      <c r="AD1095" s="52"/>
      <c r="AE1095" s="52"/>
      <c r="AF1095" s="52"/>
      <c r="AG1095" s="1155">
        <v>55111512</v>
      </c>
      <c r="AH1095" s="1462" t="s">
        <v>1348</v>
      </c>
      <c r="AI1095" s="1463">
        <v>43054</v>
      </c>
      <c r="AJ1095" s="1463">
        <v>43070</v>
      </c>
      <c r="AK1095" s="1462" t="s">
        <v>1349</v>
      </c>
      <c r="AL1095" s="1462" t="s">
        <v>938</v>
      </c>
      <c r="AM1095" s="1923">
        <v>66000000</v>
      </c>
      <c r="AN1095" s="1923">
        <v>66000000</v>
      </c>
      <c r="AO1095" s="1462" t="s">
        <v>939</v>
      </c>
      <c r="AP1095" s="1462" t="s">
        <v>939</v>
      </c>
      <c r="AQ1095" s="1462" t="s">
        <v>940</v>
      </c>
      <c r="AR1095" s="1462">
        <v>2201160112</v>
      </c>
      <c r="AS1095" s="1687" t="s">
        <v>1350</v>
      </c>
      <c r="AT1095" s="1638" t="s">
        <v>383</v>
      </c>
      <c r="AU1095" s="1969">
        <v>2</v>
      </c>
      <c r="AV1095" s="1969">
        <v>1</v>
      </c>
      <c r="AW1095" s="1970">
        <v>43040</v>
      </c>
      <c r="AX1095" s="1970">
        <v>43099</v>
      </c>
      <c r="AY1095" s="1971">
        <v>66000000</v>
      </c>
      <c r="AZ1095" s="1459" t="s">
        <v>1351</v>
      </c>
      <c r="BA1095" s="1459"/>
      <c r="BB1095" s="1459" t="s">
        <v>1352</v>
      </c>
      <c r="BC1095" s="1459" t="s">
        <v>1353</v>
      </c>
      <c r="BD1095" s="1459">
        <v>276</v>
      </c>
      <c r="BE1095" s="1659">
        <v>43070</v>
      </c>
      <c r="BF1095" s="1381">
        <v>66000000</v>
      </c>
      <c r="BG1095" s="1381">
        <v>298</v>
      </c>
      <c r="BH1095" s="1659">
        <v>43070</v>
      </c>
      <c r="BI1095" s="1972">
        <v>66000000</v>
      </c>
      <c r="BJ1095" s="1659">
        <v>43070</v>
      </c>
      <c r="BK1095" s="1659">
        <v>43089</v>
      </c>
      <c r="BL1095" s="1973">
        <f t="shared" si="131"/>
        <v>0</v>
      </c>
      <c r="BM1095" s="2456"/>
      <c r="BN1095" s="2456"/>
      <c r="BO1095" s="2456"/>
      <c r="BP1095" s="2456"/>
      <c r="BQ1095" s="2456"/>
      <c r="BR1095" s="1977"/>
      <c r="BS1095" s="1977"/>
      <c r="BT1095" s="1977"/>
      <c r="BU1095" s="1977"/>
      <c r="BV1095" s="1977"/>
      <c r="BW1095" s="1977"/>
      <c r="BX1095" s="1977"/>
      <c r="BY1095" s="1977"/>
      <c r="BZ1095" s="1977"/>
      <c r="CA1095" s="1977"/>
      <c r="CB1095" s="1977"/>
      <c r="CC1095" s="1977"/>
      <c r="CD1095" s="1978" t="s">
        <v>911</v>
      </c>
    </row>
    <row r="1096" spans="1:82" ht="25.5" customHeight="1" thickBot="1" x14ac:dyDescent="0.25">
      <c r="A1096" s="573" t="s">
        <v>161</v>
      </c>
      <c r="B1096" s="574" t="s">
        <v>946</v>
      </c>
      <c r="C1096" s="547" t="s">
        <v>947</v>
      </c>
      <c r="D1096" s="460">
        <v>126</v>
      </c>
      <c r="E1096" s="645" t="s">
        <v>1346</v>
      </c>
      <c r="F1096" s="646" t="s">
        <v>1347</v>
      </c>
      <c r="G1096" s="612">
        <v>3</v>
      </c>
      <c r="H1096" s="612" t="s">
        <v>0</v>
      </c>
      <c r="I1096" s="612">
        <v>2</v>
      </c>
      <c r="J1096" s="454">
        <v>0.9</v>
      </c>
      <c r="K1096" s="538"/>
      <c r="L1096" s="465"/>
      <c r="M1096" s="466"/>
      <c r="N1096" s="466"/>
      <c r="O1096" s="466"/>
      <c r="P1096" s="466"/>
      <c r="Q1096" s="466"/>
      <c r="R1096" s="466"/>
      <c r="S1096" s="466"/>
      <c r="T1096" s="466"/>
      <c r="U1096" s="467">
        <f t="shared" si="132"/>
        <v>0</v>
      </c>
      <c r="V1096" s="466"/>
      <c r="W1096" s="466"/>
      <c r="X1096" s="466"/>
      <c r="Y1096" s="466"/>
      <c r="Z1096" s="466"/>
      <c r="AA1096" s="466"/>
      <c r="AB1096" s="466"/>
      <c r="AC1096" s="466"/>
      <c r="AD1096" s="466"/>
      <c r="AE1096" s="466"/>
      <c r="AF1096" s="466"/>
      <c r="AG1096" s="1147"/>
      <c r="AH1096" s="1133"/>
      <c r="AI1096" s="1133"/>
      <c r="AJ1096" s="1133"/>
      <c r="AK1096" s="1133"/>
      <c r="AL1096" s="1133"/>
      <c r="AM1096" s="1147"/>
      <c r="AN1096" s="1147"/>
      <c r="AO1096" s="1133"/>
      <c r="AP1096" s="1133"/>
      <c r="AQ1096" s="1133"/>
      <c r="AR1096" s="1133"/>
      <c r="AS1096" s="1991"/>
      <c r="AT1096" s="1143"/>
      <c r="AU1096" s="1992"/>
      <c r="AV1096" s="1992"/>
      <c r="AW1096" s="1993"/>
      <c r="AX1096" s="1993"/>
      <c r="AY1096" s="1994"/>
      <c r="AZ1096" s="1423"/>
      <c r="BA1096" s="1423"/>
      <c r="BB1096" s="1423"/>
      <c r="BC1096" s="1423"/>
      <c r="BD1096" s="1423"/>
      <c r="BE1096" s="1455"/>
      <c r="BF1096" s="1419"/>
      <c r="BG1096" s="1419"/>
      <c r="BH1096" s="1419"/>
      <c r="BI1096" s="1985"/>
      <c r="BJ1096" s="1419"/>
      <c r="BK1096" s="1419"/>
      <c r="BL1096" s="1986">
        <f t="shared" si="131"/>
        <v>0</v>
      </c>
      <c r="BM1096" s="2442"/>
      <c r="BN1096" s="2442"/>
      <c r="BO1096" s="2442"/>
      <c r="BP1096" s="2442"/>
      <c r="BQ1096" s="2442"/>
      <c r="BR1096" s="1990"/>
      <c r="BS1096" s="1990"/>
      <c r="BT1096" s="1990"/>
      <c r="BU1096" s="1990"/>
      <c r="BV1096" s="1990"/>
      <c r="BW1096" s="1990"/>
      <c r="BX1096" s="1990"/>
      <c r="BY1096" s="1990"/>
      <c r="BZ1096" s="1990"/>
      <c r="CA1096" s="1990"/>
      <c r="CB1096" s="1990"/>
      <c r="CC1096" s="1990"/>
      <c r="CD1096" s="1978" t="s">
        <v>911</v>
      </c>
    </row>
    <row r="1097" spans="1:82" s="599" customFormat="1" ht="25.5" customHeight="1" thickBot="1" x14ac:dyDescent="0.25">
      <c r="A1097" s="573" t="s">
        <v>161</v>
      </c>
      <c r="B1097" s="574" t="s">
        <v>946</v>
      </c>
      <c r="C1097" s="547" t="s">
        <v>947</v>
      </c>
      <c r="D1097" s="460">
        <v>126</v>
      </c>
      <c r="E1097" s="645" t="s">
        <v>1346</v>
      </c>
      <c r="F1097" s="646" t="s">
        <v>1347</v>
      </c>
      <c r="G1097" s="612">
        <v>3</v>
      </c>
      <c r="H1097" s="612" t="s">
        <v>0</v>
      </c>
      <c r="I1097" s="612">
        <v>2</v>
      </c>
      <c r="J1097" s="454">
        <v>0.9</v>
      </c>
      <c r="K1097" s="538"/>
      <c r="L1097" s="465"/>
      <c r="M1097" s="466"/>
      <c r="N1097" s="466"/>
      <c r="O1097" s="466"/>
      <c r="P1097" s="466"/>
      <c r="Q1097" s="466"/>
      <c r="R1097" s="466"/>
      <c r="S1097" s="466"/>
      <c r="T1097" s="466"/>
      <c r="U1097" s="467">
        <f t="shared" si="132"/>
        <v>0</v>
      </c>
      <c r="V1097" s="466"/>
      <c r="W1097" s="466"/>
      <c r="X1097" s="466"/>
      <c r="Y1097" s="466"/>
      <c r="Z1097" s="466"/>
      <c r="AA1097" s="466"/>
      <c r="AB1097" s="466"/>
      <c r="AC1097" s="466"/>
      <c r="AD1097" s="466"/>
      <c r="AE1097" s="466"/>
      <c r="AF1097" s="466"/>
      <c r="AG1097" s="1147"/>
      <c r="AH1097" s="1133"/>
      <c r="AI1097" s="1133"/>
      <c r="AJ1097" s="1133"/>
      <c r="AK1097" s="1133"/>
      <c r="AL1097" s="1133"/>
      <c r="AM1097" s="1147"/>
      <c r="AN1097" s="1147"/>
      <c r="AO1097" s="1133"/>
      <c r="AP1097" s="1133"/>
      <c r="AQ1097" s="1133"/>
      <c r="AR1097" s="1133"/>
      <c r="AS1097" s="1991"/>
      <c r="AT1097" s="1143"/>
      <c r="AU1097" s="1992"/>
      <c r="AV1097" s="1992"/>
      <c r="AW1097" s="1993"/>
      <c r="AX1097" s="1993"/>
      <c r="AY1097" s="1994"/>
      <c r="AZ1097" s="1423"/>
      <c r="BA1097" s="1423"/>
      <c r="BB1097" s="1423"/>
      <c r="BC1097" s="1423"/>
      <c r="BD1097" s="1423"/>
      <c r="BE1097" s="1455"/>
      <c r="BF1097" s="1419"/>
      <c r="BG1097" s="1419"/>
      <c r="BH1097" s="1419"/>
      <c r="BI1097" s="1985"/>
      <c r="BJ1097" s="1419"/>
      <c r="BK1097" s="1419"/>
      <c r="BL1097" s="1986">
        <f t="shared" si="131"/>
        <v>0</v>
      </c>
      <c r="BM1097" s="2442"/>
      <c r="BN1097" s="2442"/>
      <c r="BO1097" s="2442"/>
      <c r="BP1097" s="2442"/>
      <c r="BQ1097" s="2442"/>
      <c r="BR1097" s="1990"/>
      <c r="BS1097" s="1990"/>
      <c r="BT1097" s="1990"/>
      <c r="BU1097" s="1990"/>
      <c r="BV1097" s="1990"/>
      <c r="BW1097" s="1990"/>
      <c r="BX1097" s="1990"/>
      <c r="BY1097" s="1990"/>
      <c r="BZ1097" s="1990"/>
      <c r="CA1097" s="1990"/>
      <c r="CB1097" s="1990"/>
      <c r="CC1097" s="1990"/>
      <c r="CD1097" s="1978" t="s">
        <v>911</v>
      </c>
    </row>
    <row r="1098" spans="1:82" ht="25.5" customHeight="1" thickBot="1" x14ac:dyDescent="0.25">
      <c r="A1098" s="573" t="s">
        <v>161</v>
      </c>
      <c r="B1098" s="574" t="s">
        <v>946</v>
      </c>
      <c r="C1098" s="547" t="s">
        <v>947</v>
      </c>
      <c r="D1098" s="460">
        <v>126</v>
      </c>
      <c r="E1098" s="645" t="s">
        <v>1346</v>
      </c>
      <c r="F1098" s="646" t="s">
        <v>1347</v>
      </c>
      <c r="G1098" s="612">
        <v>3</v>
      </c>
      <c r="H1098" s="612" t="s">
        <v>0</v>
      </c>
      <c r="I1098" s="612">
        <v>2</v>
      </c>
      <c r="J1098" s="454">
        <v>0.9</v>
      </c>
      <c r="K1098" s="538"/>
      <c r="L1098" s="465"/>
      <c r="M1098" s="466"/>
      <c r="N1098" s="466"/>
      <c r="O1098" s="466"/>
      <c r="P1098" s="466"/>
      <c r="Q1098" s="466"/>
      <c r="R1098" s="466"/>
      <c r="S1098" s="466"/>
      <c r="T1098" s="466"/>
      <c r="U1098" s="467">
        <f t="shared" si="132"/>
        <v>0</v>
      </c>
      <c r="V1098" s="466"/>
      <c r="W1098" s="466"/>
      <c r="X1098" s="466"/>
      <c r="Y1098" s="466"/>
      <c r="Z1098" s="466"/>
      <c r="AA1098" s="466"/>
      <c r="AB1098" s="466"/>
      <c r="AC1098" s="466"/>
      <c r="AD1098" s="466"/>
      <c r="AE1098" s="466"/>
      <c r="AF1098" s="466"/>
      <c r="AG1098" s="1147"/>
      <c r="AH1098" s="1133"/>
      <c r="AI1098" s="1133"/>
      <c r="AJ1098" s="1133"/>
      <c r="AK1098" s="1133"/>
      <c r="AL1098" s="1133"/>
      <c r="AM1098" s="1147"/>
      <c r="AN1098" s="1147"/>
      <c r="AO1098" s="1133"/>
      <c r="AP1098" s="1133"/>
      <c r="AQ1098" s="1133"/>
      <c r="AR1098" s="1133"/>
      <c r="AS1098" s="1991"/>
      <c r="AT1098" s="1143"/>
      <c r="AU1098" s="1992"/>
      <c r="AV1098" s="1992"/>
      <c r="AW1098" s="1993"/>
      <c r="AX1098" s="1993"/>
      <c r="AY1098" s="1994"/>
      <c r="AZ1098" s="1423"/>
      <c r="BA1098" s="1423"/>
      <c r="BB1098" s="1423"/>
      <c r="BC1098" s="1423"/>
      <c r="BD1098" s="1423"/>
      <c r="BE1098" s="1455"/>
      <c r="BF1098" s="1419"/>
      <c r="BG1098" s="1419"/>
      <c r="BH1098" s="1419"/>
      <c r="BI1098" s="1985"/>
      <c r="BJ1098" s="1419"/>
      <c r="BK1098" s="1419"/>
      <c r="BL1098" s="1986">
        <f t="shared" si="131"/>
        <v>0</v>
      </c>
      <c r="BM1098" s="2442"/>
      <c r="BN1098" s="2442"/>
      <c r="BO1098" s="2442"/>
      <c r="BP1098" s="2442"/>
      <c r="BQ1098" s="2442"/>
      <c r="BR1098" s="1990"/>
      <c r="BS1098" s="1990"/>
      <c r="BT1098" s="1990"/>
      <c r="BU1098" s="1990"/>
      <c r="BV1098" s="1990"/>
      <c r="BW1098" s="1990"/>
      <c r="BX1098" s="1990"/>
      <c r="BY1098" s="1990"/>
      <c r="BZ1098" s="1990"/>
      <c r="CA1098" s="1990"/>
      <c r="CB1098" s="1990"/>
      <c r="CC1098" s="1990"/>
      <c r="CD1098" s="1978" t="s">
        <v>911</v>
      </c>
    </row>
    <row r="1099" spans="1:82" ht="25.5" customHeight="1" thickBot="1" x14ac:dyDescent="0.25">
      <c r="A1099" s="578" t="s">
        <v>161</v>
      </c>
      <c r="B1099" s="579" t="s">
        <v>946</v>
      </c>
      <c r="C1099" s="580" t="s">
        <v>947</v>
      </c>
      <c r="D1099" s="431">
        <v>126</v>
      </c>
      <c r="E1099" s="647" t="s">
        <v>1346</v>
      </c>
      <c r="F1099" s="648" t="s">
        <v>1347</v>
      </c>
      <c r="G1099" s="618">
        <v>3</v>
      </c>
      <c r="H1099" s="618" t="s">
        <v>0</v>
      </c>
      <c r="I1099" s="618">
        <v>2</v>
      </c>
      <c r="J1099" s="496">
        <v>0.9</v>
      </c>
      <c r="K1099" s="544"/>
      <c r="L1099" s="439"/>
      <c r="M1099" s="474"/>
      <c r="N1099" s="474"/>
      <c r="O1099" s="474"/>
      <c r="P1099" s="474"/>
      <c r="Q1099" s="474"/>
      <c r="R1099" s="474"/>
      <c r="S1099" s="474"/>
      <c r="T1099" s="474"/>
      <c r="U1099" s="467">
        <f t="shared" si="132"/>
        <v>0</v>
      </c>
      <c r="V1099" s="474"/>
      <c r="W1099" s="474"/>
      <c r="X1099" s="474"/>
      <c r="Y1099" s="474"/>
      <c r="Z1099" s="474"/>
      <c r="AA1099" s="474"/>
      <c r="AB1099" s="474"/>
      <c r="AC1099" s="474"/>
      <c r="AD1099" s="474"/>
      <c r="AE1099" s="474"/>
      <c r="AF1099" s="474"/>
      <c r="AG1099" s="1995"/>
      <c r="AH1099" s="1505"/>
      <c r="AI1099" s="1505"/>
      <c r="AJ1099" s="1505"/>
      <c r="AK1099" s="1505"/>
      <c r="AL1099" s="1505"/>
      <c r="AM1099" s="1995"/>
      <c r="AN1099" s="1995"/>
      <c r="AO1099" s="1505"/>
      <c r="AP1099" s="1505"/>
      <c r="AQ1099" s="1505"/>
      <c r="AR1099" s="1505"/>
      <c r="AS1099" s="1996"/>
      <c r="AT1099" s="1997"/>
      <c r="AU1099" s="1998"/>
      <c r="AV1099" s="1998"/>
      <c r="AW1099" s="1999"/>
      <c r="AX1099" s="1999"/>
      <c r="AY1099" s="2000"/>
      <c r="AZ1099" s="1502"/>
      <c r="BA1099" s="1502"/>
      <c r="BB1099" s="1502"/>
      <c r="BC1099" s="1502"/>
      <c r="BD1099" s="1502"/>
      <c r="BE1099" s="1684"/>
      <c r="BF1099" s="1498"/>
      <c r="BG1099" s="1498"/>
      <c r="BH1099" s="1498"/>
      <c r="BI1099" s="2001"/>
      <c r="BJ1099" s="1498"/>
      <c r="BK1099" s="1498"/>
      <c r="BL1099" s="2002">
        <f t="shared" si="131"/>
        <v>0</v>
      </c>
      <c r="BM1099" s="2457"/>
      <c r="BN1099" s="2457"/>
      <c r="BO1099" s="2457"/>
      <c r="BP1099" s="2457"/>
      <c r="BQ1099" s="2457"/>
      <c r="BR1099" s="2006"/>
      <c r="BS1099" s="2006"/>
      <c r="BT1099" s="2006"/>
      <c r="BU1099" s="2006"/>
      <c r="BV1099" s="2006"/>
      <c r="BW1099" s="2006"/>
      <c r="BX1099" s="2006"/>
      <c r="BY1099" s="2006"/>
      <c r="BZ1099" s="2006"/>
      <c r="CA1099" s="2006"/>
      <c r="CB1099" s="2006"/>
      <c r="CC1099" s="2006"/>
      <c r="CD1099" s="1978" t="s">
        <v>911</v>
      </c>
    </row>
    <row r="1100" spans="1:82" ht="25.5" customHeight="1" thickBot="1" x14ac:dyDescent="0.25">
      <c r="A1100" s="600" t="s">
        <v>161</v>
      </c>
      <c r="B1100" s="619" t="s">
        <v>946</v>
      </c>
      <c r="C1100" s="568" t="s">
        <v>947</v>
      </c>
      <c r="D1100" s="179">
        <v>127</v>
      </c>
      <c r="E1100" s="649" t="s">
        <v>1354</v>
      </c>
      <c r="F1100" s="650" t="s">
        <v>1355</v>
      </c>
      <c r="G1100" s="620">
        <v>0</v>
      </c>
      <c r="H1100" s="620" t="s">
        <v>0</v>
      </c>
      <c r="I1100" s="620">
        <v>1</v>
      </c>
      <c r="J1100" s="604">
        <v>0.25</v>
      </c>
      <c r="K1100" s="584"/>
      <c r="L1100" s="354">
        <f t="shared" si="124"/>
        <v>0</v>
      </c>
      <c r="M1100" s="7"/>
      <c r="N1100" s="7"/>
      <c r="O1100" s="7"/>
      <c r="P1100" s="7"/>
      <c r="Q1100" s="7"/>
      <c r="R1100" s="7"/>
      <c r="S1100" s="7"/>
      <c r="T1100" s="7"/>
      <c r="U1100" s="467">
        <f t="shared" si="132"/>
        <v>0</v>
      </c>
      <c r="V1100" s="7"/>
      <c r="W1100" s="7"/>
      <c r="X1100" s="7"/>
      <c r="Y1100" s="7"/>
      <c r="Z1100" s="7"/>
      <c r="AA1100" s="7"/>
      <c r="AB1100" s="7"/>
      <c r="AC1100" s="7"/>
      <c r="AD1100" s="7"/>
      <c r="AE1100" s="7"/>
      <c r="AF1100" s="7"/>
      <c r="AG1100" s="1956"/>
      <c r="AH1100" s="1956"/>
      <c r="AI1100" s="1956"/>
      <c r="AJ1100" s="1956"/>
      <c r="AK1100" s="1956"/>
      <c r="AL1100" s="1956"/>
      <c r="AM1100" s="1864"/>
      <c r="AN1100" s="1864"/>
      <c r="AO1100" s="1956"/>
      <c r="AP1100" s="1956"/>
      <c r="AQ1100" s="1956"/>
      <c r="AR1100" s="1956"/>
      <c r="AS1100" s="2431" t="s">
        <v>5905</v>
      </c>
      <c r="AT1100" s="2432" t="s">
        <v>383</v>
      </c>
      <c r="AU1100" s="2452">
        <v>1</v>
      </c>
      <c r="AV1100" s="2452">
        <v>1</v>
      </c>
      <c r="AW1100" s="2142">
        <v>42917</v>
      </c>
      <c r="AX1100" s="2142">
        <v>42946</v>
      </c>
      <c r="AY1100" s="2143">
        <v>0</v>
      </c>
      <c r="AZ1100" s="1397"/>
      <c r="BA1100" s="1397"/>
      <c r="BB1100" s="1397"/>
      <c r="BC1100" s="1397"/>
      <c r="BD1100" s="1397"/>
      <c r="BE1100" s="1831"/>
      <c r="BF1100" s="1394"/>
      <c r="BG1100" s="1394"/>
      <c r="BH1100" s="1394"/>
      <c r="BI1100" s="2208"/>
      <c r="BJ1100" s="1394"/>
      <c r="BK1100" s="1394"/>
      <c r="BL1100" s="2209">
        <f t="shared" si="131"/>
        <v>0</v>
      </c>
      <c r="BM1100" s="2447">
        <f>L1100-(BI1100:BI1105)</f>
        <v>0</v>
      </c>
      <c r="BN1100" s="2448"/>
      <c r="BO1100" s="2448"/>
      <c r="BP1100" s="2448"/>
      <c r="BQ1100" s="2448"/>
      <c r="BR1100" s="2212"/>
      <c r="BS1100" s="2213"/>
      <c r="BT1100" s="2213"/>
      <c r="BU1100" s="2213"/>
      <c r="BV1100" s="2213"/>
      <c r="BW1100" s="2213"/>
      <c r="BX1100" s="2213"/>
      <c r="BY1100" s="2213"/>
      <c r="BZ1100" s="2213"/>
      <c r="CA1100" s="2213"/>
      <c r="CB1100" s="2213"/>
      <c r="CC1100" s="2213"/>
      <c r="CD1100" s="1978" t="s">
        <v>911</v>
      </c>
    </row>
    <row r="1101" spans="1:82" ht="25.5" customHeight="1" thickBot="1" x14ac:dyDescent="0.25">
      <c r="A1101" s="573" t="s">
        <v>161</v>
      </c>
      <c r="B1101" s="574" t="s">
        <v>946</v>
      </c>
      <c r="C1101" s="547" t="s">
        <v>947</v>
      </c>
      <c r="D1101" s="460">
        <v>127</v>
      </c>
      <c r="E1101" s="651" t="s">
        <v>1354</v>
      </c>
      <c r="F1101" s="652" t="s">
        <v>1355</v>
      </c>
      <c r="G1101" s="612">
        <v>0</v>
      </c>
      <c r="H1101" s="612" t="s">
        <v>0</v>
      </c>
      <c r="I1101" s="612">
        <v>1</v>
      </c>
      <c r="J1101" s="577">
        <v>0.25</v>
      </c>
      <c r="K1101" s="584"/>
      <c r="L1101" s="436"/>
      <c r="M1101" s="466"/>
      <c r="N1101" s="466"/>
      <c r="O1101" s="466"/>
      <c r="P1101" s="466"/>
      <c r="Q1101" s="466"/>
      <c r="R1101" s="466"/>
      <c r="S1101" s="466"/>
      <c r="T1101" s="466"/>
      <c r="U1101" s="467">
        <f t="shared" si="132"/>
        <v>0</v>
      </c>
      <c r="V1101" s="466"/>
      <c r="W1101" s="466"/>
      <c r="X1101" s="466"/>
      <c r="Y1101" s="466"/>
      <c r="Z1101" s="466"/>
      <c r="AA1101" s="466"/>
      <c r="AB1101" s="466"/>
      <c r="AC1101" s="466"/>
      <c r="AD1101" s="466"/>
      <c r="AE1101" s="466"/>
      <c r="AF1101" s="466"/>
      <c r="AG1101" s="1147"/>
      <c r="AH1101" s="1133"/>
      <c r="AI1101" s="1133"/>
      <c r="AJ1101" s="1133"/>
      <c r="AK1101" s="1133"/>
      <c r="AL1101" s="1133"/>
      <c r="AM1101" s="1147"/>
      <c r="AN1101" s="1147"/>
      <c r="AO1101" s="1133"/>
      <c r="AP1101" s="1133"/>
      <c r="AQ1101" s="1133"/>
      <c r="AR1101" s="1133"/>
      <c r="AS1101" s="1980" t="s">
        <v>5906</v>
      </c>
      <c r="AT1101" s="1981" t="s">
        <v>383</v>
      </c>
      <c r="AU1101" s="1982">
        <v>1</v>
      </c>
      <c r="AV1101" s="1982">
        <v>1</v>
      </c>
      <c r="AW1101" s="1983">
        <v>42767</v>
      </c>
      <c r="AX1101" s="1983">
        <v>42946</v>
      </c>
      <c r="AY1101" s="1984">
        <v>0</v>
      </c>
      <c r="AZ1101" s="1423"/>
      <c r="BA1101" s="1423"/>
      <c r="BB1101" s="1423"/>
      <c r="BC1101" s="1423"/>
      <c r="BD1101" s="1423"/>
      <c r="BE1101" s="1455"/>
      <c r="BF1101" s="1419"/>
      <c r="BG1101" s="1419"/>
      <c r="BH1101" s="1419"/>
      <c r="BI1101" s="1985"/>
      <c r="BJ1101" s="1419"/>
      <c r="BK1101" s="1419"/>
      <c r="BL1101" s="1986">
        <f t="shared" si="131"/>
        <v>0</v>
      </c>
      <c r="BM1101" s="1987"/>
      <c r="BN1101" s="1988"/>
      <c r="BO1101" s="1988"/>
      <c r="BP1101" s="1988"/>
      <c r="BQ1101" s="1988"/>
      <c r="BR1101" s="1989"/>
      <c r="BS1101" s="1990"/>
      <c r="BT1101" s="1990"/>
      <c r="BU1101" s="1990"/>
      <c r="BV1101" s="1990"/>
      <c r="BW1101" s="1990"/>
      <c r="BX1101" s="1990"/>
      <c r="BY1101" s="1990"/>
      <c r="BZ1101" s="1990"/>
      <c r="CA1101" s="1990"/>
      <c r="CB1101" s="1990"/>
      <c r="CC1101" s="1990"/>
      <c r="CD1101" s="1978" t="s">
        <v>911</v>
      </c>
    </row>
    <row r="1102" spans="1:82" ht="25.5" customHeight="1" thickBot="1" x14ac:dyDescent="0.25">
      <c r="A1102" s="573" t="s">
        <v>161</v>
      </c>
      <c r="B1102" s="574" t="s">
        <v>946</v>
      </c>
      <c r="C1102" s="547" t="s">
        <v>947</v>
      </c>
      <c r="D1102" s="460">
        <v>127</v>
      </c>
      <c r="E1102" s="651" t="s">
        <v>1354</v>
      </c>
      <c r="F1102" s="652" t="s">
        <v>1355</v>
      </c>
      <c r="G1102" s="612">
        <v>0</v>
      </c>
      <c r="H1102" s="612" t="s">
        <v>0</v>
      </c>
      <c r="I1102" s="612">
        <v>1</v>
      </c>
      <c r="J1102" s="577">
        <v>0.25</v>
      </c>
      <c r="K1102" s="584"/>
      <c r="L1102" s="436"/>
      <c r="M1102" s="466"/>
      <c r="N1102" s="466"/>
      <c r="O1102" s="466"/>
      <c r="P1102" s="466"/>
      <c r="Q1102" s="466"/>
      <c r="R1102" s="466"/>
      <c r="S1102" s="466"/>
      <c r="T1102" s="466"/>
      <c r="U1102" s="467">
        <f t="shared" si="132"/>
        <v>0</v>
      </c>
      <c r="V1102" s="466"/>
      <c r="W1102" s="466"/>
      <c r="X1102" s="466"/>
      <c r="Y1102" s="466"/>
      <c r="Z1102" s="466"/>
      <c r="AA1102" s="466"/>
      <c r="AB1102" s="466"/>
      <c r="AC1102" s="466"/>
      <c r="AD1102" s="466"/>
      <c r="AE1102" s="466"/>
      <c r="AF1102" s="466"/>
      <c r="AG1102" s="1147"/>
      <c r="AH1102" s="1133"/>
      <c r="AI1102" s="1133"/>
      <c r="AJ1102" s="1133"/>
      <c r="AK1102" s="1133"/>
      <c r="AL1102" s="1133"/>
      <c r="AM1102" s="1147"/>
      <c r="AN1102" s="1147"/>
      <c r="AO1102" s="1133"/>
      <c r="AP1102" s="1133"/>
      <c r="AQ1102" s="1133"/>
      <c r="AR1102" s="1133"/>
      <c r="AS1102" s="1991"/>
      <c r="AT1102" s="1143"/>
      <c r="AU1102" s="1992"/>
      <c r="AV1102" s="1992"/>
      <c r="AW1102" s="1993"/>
      <c r="AX1102" s="1993"/>
      <c r="AY1102" s="1994"/>
      <c r="AZ1102" s="1423"/>
      <c r="BA1102" s="1423"/>
      <c r="BB1102" s="1423"/>
      <c r="BC1102" s="1423"/>
      <c r="BD1102" s="1423"/>
      <c r="BE1102" s="1455"/>
      <c r="BF1102" s="1419"/>
      <c r="BG1102" s="1419"/>
      <c r="BH1102" s="1419"/>
      <c r="BI1102" s="1985"/>
      <c r="BJ1102" s="1419"/>
      <c r="BK1102" s="1419"/>
      <c r="BL1102" s="1986">
        <f t="shared" si="131"/>
        <v>0</v>
      </c>
      <c r="BM1102" s="1987"/>
      <c r="BN1102" s="1988"/>
      <c r="BO1102" s="1988"/>
      <c r="BP1102" s="1988"/>
      <c r="BQ1102" s="1988"/>
      <c r="BR1102" s="1989"/>
      <c r="BS1102" s="1990"/>
      <c r="BT1102" s="1990"/>
      <c r="BU1102" s="1990"/>
      <c r="BV1102" s="1990"/>
      <c r="BW1102" s="1990"/>
      <c r="BX1102" s="1990"/>
      <c r="BY1102" s="1990"/>
      <c r="BZ1102" s="1990"/>
      <c r="CA1102" s="1990"/>
      <c r="CB1102" s="1990"/>
      <c r="CC1102" s="1990"/>
      <c r="CD1102" s="1978" t="s">
        <v>911</v>
      </c>
    </row>
    <row r="1103" spans="1:82" ht="25.5" customHeight="1" thickBot="1" x14ac:dyDescent="0.25">
      <c r="A1103" s="573" t="s">
        <v>161</v>
      </c>
      <c r="B1103" s="574" t="s">
        <v>946</v>
      </c>
      <c r="C1103" s="547" t="s">
        <v>947</v>
      </c>
      <c r="D1103" s="460">
        <v>127</v>
      </c>
      <c r="E1103" s="651" t="s">
        <v>1354</v>
      </c>
      <c r="F1103" s="652" t="s">
        <v>1355</v>
      </c>
      <c r="G1103" s="612">
        <v>0</v>
      </c>
      <c r="H1103" s="612" t="s">
        <v>0</v>
      </c>
      <c r="I1103" s="612">
        <v>1</v>
      </c>
      <c r="J1103" s="577">
        <v>0.25</v>
      </c>
      <c r="K1103" s="584"/>
      <c r="L1103" s="436"/>
      <c r="M1103" s="466"/>
      <c r="N1103" s="466"/>
      <c r="O1103" s="466"/>
      <c r="P1103" s="466"/>
      <c r="Q1103" s="466"/>
      <c r="R1103" s="466"/>
      <c r="S1103" s="466"/>
      <c r="T1103" s="466"/>
      <c r="U1103" s="467">
        <f t="shared" si="132"/>
        <v>0</v>
      </c>
      <c r="V1103" s="466"/>
      <c r="W1103" s="466"/>
      <c r="X1103" s="466"/>
      <c r="Y1103" s="466"/>
      <c r="Z1103" s="466"/>
      <c r="AA1103" s="466"/>
      <c r="AB1103" s="466"/>
      <c r="AC1103" s="466"/>
      <c r="AD1103" s="466"/>
      <c r="AE1103" s="466"/>
      <c r="AF1103" s="466"/>
      <c r="AG1103" s="1147"/>
      <c r="AH1103" s="1133"/>
      <c r="AI1103" s="1133"/>
      <c r="AJ1103" s="1133"/>
      <c r="AK1103" s="1133"/>
      <c r="AL1103" s="1133"/>
      <c r="AM1103" s="1147"/>
      <c r="AN1103" s="1147"/>
      <c r="AO1103" s="1133"/>
      <c r="AP1103" s="1133"/>
      <c r="AQ1103" s="1133"/>
      <c r="AR1103" s="1133"/>
      <c r="AS1103" s="1991"/>
      <c r="AT1103" s="1143"/>
      <c r="AU1103" s="1992"/>
      <c r="AV1103" s="1992"/>
      <c r="AW1103" s="1993"/>
      <c r="AX1103" s="1993"/>
      <c r="AY1103" s="1994"/>
      <c r="AZ1103" s="1423"/>
      <c r="BA1103" s="1423"/>
      <c r="BB1103" s="1423"/>
      <c r="BC1103" s="1423"/>
      <c r="BD1103" s="1423"/>
      <c r="BE1103" s="1455"/>
      <c r="BF1103" s="1419"/>
      <c r="BG1103" s="1419"/>
      <c r="BH1103" s="1419"/>
      <c r="BI1103" s="1985"/>
      <c r="BJ1103" s="1419"/>
      <c r="BK1103" s="1419"/>
      <c r="BL1103" s="1986">
        <f t="shared" si="131"/>
        <v>0</v>
      </c>
      <c r="BM1103" s="1987"/>
      <c r="BN1103" s="1988"/>
      <c r="BO1103" s="1988"/>
      <c r="BP1103" s="1988"/>
      <c r="BQ1103" s="1988"/>
      <c r="BR1103" s="1989"/>
      <c r="BS1103" s="1990"/>
      <c r="BT1103" s="1990"/>
      <c r="BU1103" s="1990"/>
      <c r="BV1103" s="1990"/>
      <c r="BW1103" s="1990"/>
      <c r="BX1103" s="1990"/>
      <c r="BY1103" s="1990"/>
      <c r="BZ1103" s="1990"/>
      <c r="CA1103" s="1990"/>
      <c r="CB1103" s="1990"/>
      <c r="CC1103" s="1990"/>
      <c r="CD1103" s="1978" t="s">
        <v>911</v>
      </c>
    </row>
    <row r="1104" spans="1:82" ht="25.5" customHeight="1" thickBot="1" x14ac:dyDescent="0.25">
      <c r="A1104" s="573" t="s">
        <v>161</v>
      </c>
      <c r="B1104" s="574" t="s">
        <v>946</v>
      </c>
      <c r="C1104" s="547" t="s">
        <v>947</v>
      </c>
      <c r="D1104" s="460">
        <v>127</v>
      </c>
      <c r="E1104" s="651" t="s">
        <v>1354</v>
      </c>
      <c r="F1104" s="652" t="s">
        <v>1355</v>
      </c>
      <c r="G1104" s="612">
        <v>0</v>
      </c>
      <c r="H1104" s="612" t="s">
        <v>0</v>
      </c>
      <c r="I1104" s="612">
        <v>1</v>
      </c>
      <c r="J1104" s="577">
        <v>0.25</v>
      </c>
      <c r="K1104" s="584"/>
      <c r="L1104" s="436"/>
      <c r="M1104" s="466"/>
      <c r="N1104" s="466"/>
      <c r="O1104" s="466"/>
      <c r="P1104" s="466"/>
      <c r="Q1104" s="466"/>
      <c r="R1104" s="466"/>
      <c r="S1104" s="466"/>
      <c r="T1104" s="466"/>
      <c r="U1104" s="467">
        <f t="shared" si="132"/>
        <v>0</v>
      </c>
      <c r="V1104" s="466"/>
      <c r="W1104" s="466"/>
      <c r="X1104" s="466"/>
      <c r="Y1104" s="466"/>
      <c r="Z1104" s="466"/>
      <c r="AA1104" s="466"/>
      <c r="AB1104" s="466"/>
      <c r="AC1104" s="466"/>
      <c r="AD1104" s="466"/>
      <c r="AE1104" s="466"/>
      <c r="AF1104" s="466"/>
      <c r="AG1104" s="1147"/>
      <c r="AH1104" s="1133"/>
      <c r="AI1104" s="1133"/>
      <c r="AJ1104" s="1133"/>
      <c r="AK1104" s="1133"/>
      <c r="AL1104" s="1133"/>
      <c r="AM1104" s="1147"/>
      <c r="AN1104" s="1147"/>
      <c r="AO1104" s="1133"/>
      <c r="AP1104" s="1133"/>
      <c r="AQ1104" s="1133"/>
      <c r="AR1104" s="1133"/>
      <c r="AS1104" s="1991"/>
      <c r="AT1104" s="1143"/>
      <c r="AU1104" s="1992"/>
      <c r="AV1104" s="1992"/>
      <c r="AW1104" s="1993"/>
      <c r="AX1104" s="1993"/>
      <c r="AY1104" s="1994"/>
      <c r="AZ1104" s="1423"/>
      <c r="BA1104" s="1423"/>
      <c r="BB1104" s="1423"/>
      <c r="BC1104" s="1423"/>
      <c r="BD1104" s="1423"/>
      <c r="BE1104" s="1455"/>
      <c r="BF1104" s="1419"/>
      <c r="BG1104" s="1419"/>
      <c r="BH1104" s="1419"/>
      <c r="BI1104" s="1985"/>
      <c r="BJ1104" s="1419"/>
      <c r="BK1104" s="1419"/>
      <c r="BL1104" s="1986">
        <f t="shared" si="131"/>
        <v>0</v>
      </c>
      <c r="BM1104" s="1987"/>
      <c r="BN1104" s="1988"/>
      <c r="BO1104" s="1988"/>
      <c r="BP1104" s="1988"/>
      <c r="BQ1104" s="1988"/>
      <c r="BR1104" s="1989"/>
      <c r="BS1104" s="1990"/>
      <c r="BT1104" s="1990"/>
      <c r="BU1104" s="1990"/>
      <c r="BV1104" s="1990"/>
      <c r="BW1104" s="1990"/>
      <c r="BX1104" s="1990"/>
      <c r="BY1104" s="1990"/>
      <c r="BZ1104" s="1990"/>
      <c r="CA1104" s="1990"/>
      <c r="CB1104" s="1990"/>
      <c r="CC1104" s="1990"/>
      <c r="CD1104" s="1978" t="s">
        <v>911</v>
      </c>
    </row>
    <row r="1105" spans="1:82" ht="25.5" customHeight="1" thickBot="1" x14ac:dyDescent="0.25">
      <c r="A1105" s="578" t="s">
        <v>161</v>
      </c>
      <c r="B1105" s="579" t="s">
        <v>946</v>
      </c>
      <c r="C1105" s="580" t="s">
        <v>947</v>
      </c>
      <c r="D1105" s="431">
        <v>127</v>
      </c>
      <c r="E1105" s="653" t="s">
        <v>1354</v>
      </c>
      <c r="F1105" s="654" t="s">
        <v>1355</v>
      </c>
      <c r="G1105" s="618">
        <v>0</v>
      </c>
      <c r="H1105" s="618" t="s">
        <v>0</v>
      </c>
      <c r="I1105" s="618">
        <v>1</v>
      </c>
      <c r="J1105" s="583">
        <v>0.25</v>
      </c>
      <c r="K1105" s="584"/>
      <c r="L1105" s="437"/>
      <c r="M1105" s="474"/>
      <c r="N1105" s="474"/>
      <c r="O1105" s="474"/>
      <c r="P1105" s="474"/>
      <c r="Q1105" s="474"/>
      <c r="R1105" s="474"/>
      <c r="S1105" s="474"/>
      <c r="T1105" s="474"/>
      <c r="U1105" s="467">
        <f t="shared" si="132"/>
        <v>0</v>
      </c>
      <c r="V1105" s="474"/>
      <c r="W1105" s="474"/>
      <c r="X1105" s="474"/>
      <c r="Y1105" s="474"/>
      <c r="Z1105" s="474"/>
      <c r="AA1105" s="474"/>
      <c r="AB1105" s="474"/>
      <c r="AC1105" s="474"/>
      <c r="AD1105" s="474"/>
      <c r="AE1105" s="474"/>
      <c r="AF1105" s="474"/>
      <c r="AG1105" s="1995"/>
      <c r="AH1105" s="1505"/>
      <c r="AI1105" s="1505"/>
      <c r="AJ1105" s="1505"/>
      <c r="AK1105" s="1505"/>
      <c r="AL1105" s="1505"/>
      <c r="AM1105" s="1995"/>
      <c r="AN1105" s="1995"/>
      <c r="AO1105" s="1505"/>
      <c r="AP1105" s="1505"/>
      <c r="AQ1105" s="1505"/>
      <c r="AR1105" s="1505"/>
      <c r="AS1105" s="1996"/>
      <c r="AT1105" s="1997"/>
      <c r="AU1105" s="1998"/>
      <c r="AV1105" s="1998"/>
      <c r="AW1105" s="1999"/>
      <c r="AX1105" s="1999"/>
      <c r="AY1105" s="2000"/>
      <c r="AZ1105" s="1502"/>
      <c r="BA1105" s="1502"/>
      <c r="BB1105" s="1502"/>
      <c r="BC1105" s="1502"/>
      <c r="BD1105" s="1502"/>
      <c r="BE1105" s="1684"/>
      <c r="BF1105" s="1498"/>
      <c r="BG1105" s="1498"/>
      <c r="BH1105" s="1498"/>
      <c r="BI1105" s="2001"/>
      <c r="BJ1105" s="1498"/>
      <c r="BK1105" s="1498"/>
      <c r="BL1105" s="2002">
        <f t="shared" si="131"/>
        <v>0</v>
      </c>
      <c r="BM1105" s="2003"/>
      <c r="BN1105" s="2004"/>
      <c r="BO1105" s="2004"/>
      <c r="BP1105" s="2004"/>
      <c r="BQ1105" s="2004"/>
      <c r="BR1105" s="2005"/>
      <c r="BS1105" s="2006"/>
      <c r="BT1105" s="2006"/>
      <c r="BU1105" s="2006"/>
      <c r="BV1105" s="2006"/>
      <c r="BW1105" s="2006"/>
      <c r="BX1105" s="2006"/>
      <c r="BY1105" s="2006"/>
      <c r="BZ1105" s="2006"/>
      <c r="CA1105" s="2006"/>
      <c r="CB1105" s="2006"/>
      <c r="CC1105" s="2006"/>
      <c r="CD1105" s="1978" t="s">
        <v>911</v>
      </c>
    </row>
    <row r="1106" spans="1:82" ht="25.5" customHeight="1" thickBot="1" x14ac:dyDescent="0.25">
      <c r="A1106" s="600" t="s">
        <v>161</v>
      </c>
      <c r="B1106" s="619" t="s">
        <v>946</v>
      </c>
      <c r="C1106" s="568" t="s">
        <v>947</v>
      </c>
      <c r="D1106" s="179">
        <v>128</v>
      </c>
      <c r="E1106" s="655" t="s">
        <v>1356</v>
      </c>
      <c r="F1106" s="650" t="s">
        <v>1357</v>
      </c>
      <c r="G1106" s="603">
        <v>0</v>
      </c>
      <c r="H1106" s="603" t="s">
        <v>0</v>
      </c>
      <c r="I1106" s="603">
        <v>10</v>
      </c>
      <c r="J1106" s="604">
        <v>3</v>
      </c>
      <c r="K1106" s="319"/>
      <c r="L1106" s="354">
        <f t="shared" si="124"/>
        <v>20000000</v>
      </c>
      <c r="M1106" s="455">
        <v>20000000</v>
      </c>
      <c r="N1106" s="455"/>
      <c r="O1106" s="455"/>
      <c r="P1106" s="455"/>
      <c r="Q1106" s="455"/>
      <c r="R1106" s="455"/>
      <c r="S1106" s="455"/>
      <c r="T1106" s="455"/>
      <c r="U1106" s="467">
        <f t="shared" si="132"/>
        <v>20000000</v>
      </c>
      <c r="V1106" s="495">
        <v>20000000</v>
      </c>
      <c r="W1106" s="495"/>
      <c r="X1106" s="495"/>
      <c r="Y1106" s="495"/>
      <c r="Z1106" s="495"/>
      <c r="AA1106" s="495"/>
      <c r="AB1106" s="495"/>
      <c r="AC1106" s="495"/>
      <c r="AD1106" s="7"/>
      <c r="AE1106" s="7"/>
      <c r="AF1106" s="7"/>
      <c r="AG1106" s="1956">
        <v>93141702</v>
      </c>
      <c r="AH1106" s="1956" t="s">
        <v>6313</v>
      </c>
      <c r="AI1106" s="2293">
        <v>42931</v>
      </c>
      <c r="AJ1106" s="2293">
        <v>43099</v>
      </c>
      <c r="AK1106" s="1956" t="s">
        <v>1349</v>
      </c>
      <c r="AL1106" s="1956" t="s">
        <v>938</v>
      </c>
      <c r="AM1106" s="1864">
        <v>20000000</v>
      </c>
      <c r="AN1106" s="1864">
        <v>20000000</v>
      </c>
      <c r="AO1106" s="1956" t="s">
        <v>939</v>
      </c>
      <c r="AP1106" s="1956" t="s">
        <v>939</v>
      </c>
      <c r="AQ1106" s="1956" t="s">
        <v>940</v>
      </c>
      <c r="AR1106" s="1956">
        <v>2201160112</v>
      </c>
      <c r="AS1106" s="2458"/>
      <c r="AT1106" s="2432"/>
      <c r="AU1106" s="2452"/>
      <c r="AV1106" s="2452"/>
      <c r="AW1106" s="2142"/>
      <c r="AX1106" s="2142"/>
      <c r="AY1106" s="1971"/>
      <c r="AZ1106" s="1397"/>
      <c r="BA1106" s="1397"/>
      <c r="BB1106" s="1397"/>
      <c r="BC1106" s="1397"/>
      <c r="BD1106" s="1397"/>
      <c r="BE1106" s="1831"/>
      <c r="BF1106" s="1394"/>
      <c r="BG1106" s="1394"/>
      <c r="BH1106" s="1394"/>
      <c r="BI1106" s="2208"/>
      <c r="BJ1106" s="1394"/>
      <c r="BK1106" s="1394"/>
      <c r="BL1106" s="2209">
        <f t="shared" si="131"/>
        <v>0</v>
      </c>
      <c r="BM1106" s="2447">
        <f>L1106-(BI1106:BI1111)</f>
        <v>20000000</v>
      </c>
      <c r="BN1106" s="2448"/>
      <c r="BO1106" s="2448"/>
      <c r="BP1106" s="2448"/>
      <c r="BQ1106" s="2448"/>
      <c r="BR1106" s="2212"/>
      <c r="BS1106" s="2213"/>
      <c r="BT1106" s="2213"/>
      <c r="BU1106" s="2213"/>
      <c r="BV1106" s="2213"/>
      <c r="BW1106" s="2213"/>
      <c r="BX1106" s="2213"/>
      <c r="BY1106" s="2213"/>
      <c r="BZ1106" s="2213"/>
      <c r="CA1106" s="2213"/>
      <c r="CB1106" s="2213"/>
      <c r="CC1106" s="2213"/>
      <c r="CD1106" s="1978" t="s">
        <v>911</v>
      </c>
    </row>
    <row r="1107" spans="1:82" ht="25.5" customHeight="1" thickBot="1" x14ac:dyDescent="0.25">
      <c r="A1107" s="573" t="s">
        <v>161</v>
      </c>
      <c r="B1107" s="574" t="s">
        <v>946</v>
      </c>
      <c r="C1107" s="547" t="s">
        <v>947</v>
      </c>
      <c r="D1107" s="460">
        <v>128</v>
      </c>
      <c r="E1107" s="656" t="s">
        <v>1356</v>
      </c>
      <c r="F1107" s="652" t="s">
        <v>1357</v>
      </c>
      <c r="G1107" s="576">
        <v>0</v>
      </c>
      <c r="H1107" s="576" t="s">
        <v>0</v>
      </c>
      <c r="I1107" s="576">
        <v>10</v>
      </c>
      <c r="J1107" s="577">
        <v>3</v>
      </c>
      <c r="K1107" s="584"/>
      <c r="L1107" s="436"/>
      <c r="M1107" s="466"/>
      <c r="N1107" s="466"/>
      <c r="O1107" s="466"/>
      <c r="P1107" s="466"/>
      <c r="Q1107" s="466"/>
      <c r="R1107" s="466"/>
      <c r="S1107" s="466"/>
      <c r="T1107" s="466"/>
      <c r="U1107" s="467">
        <f t="shared" si="132"/>
        <v>0</v>
      </c>
      <c r="V1107" s="466"/>
      <c r="W1107" s="466"/>
      <c r="X1107" s="466"/>
      <c r="Y1107" s="466"/>
      <c r="Z1107" s="466"/>
      <c r="AA1107" s="466"/>
      <c r="AB1107" s="466"/>
      <c r="AC1107" s="466"/>
      <c r="AD1107" s="466"/>
      <c r="AE1107" s="466"/>
      <c r="AF1107" s="466"/>
      <c r="AG1107" s="1147"/>
      <c r="AH1107" s="1133"/>
      <c r="AI1107" s="1133"/>
      <c r="AJ1107" s="1133"/>
      <c r="AK1107" s="1133"/>
      <c r="AL1107" s="1133"/>
      <c r="AM1107" s="1147"/>
      <c r="AN1107" s="1147"/>
      <c r="AO1107" s="1133"/>
      <c r="AP1107" s="1133"/>
      <c r="AQ1107" s="1133"/>
      <c r="AR1107" s="1133"/>
      <c r="AS1107" s="1991"/>
      <c r="AT1107" s="1143"/>
      <c r="AU1107" s="1992"/>
      <c r="AV1107" s="1992"/>
      <c r="AW1107" s="1993"/>
      <c r="AX1107" s="1993"/>
      <c r="AY1107" s="1994"/>
      <c r="AZ1107" s="1423"/>
      <c r="BA1107" s="1423"/>
      <c r="BB1107" s="1423"/>
      <c r="BC1107" s="1423"/>
      <c r="BD1107" s="1423"/>
      <c r="BE1107" s="1455"/>
      <c r="BF1107" s="1419"/>
      <c r="BG1107" s="1419"/>
      <c r="BH1107" s="1419"/>
      <c r="BI1107" s="1985"/>
      <c r="BJ1107" s="1419"/>
      <c r="BK1107" s="1419"/>
      <c r="BL1107" s="1986">
        <f t="shared" si="131"/>
        <v>0</v>
      </c>
      <c r="BM1107" s="1987"/>
      <c r="BN1107" s="1988"/>
      <c r="BO1107" s="1988"/>
      <c r="BP1107" s="1988"/>
      <c r="BQ1107" s="1988"/>
      <c r="BR1107" s="1989"/>
      <c r="BS1107" s="1990"/>
      <c r="BT1107" s="1990"/>
      <c r="BU1107" s="1990"/>
      <c r="BV1107" s="1990"/>
      <c r="BW1107" s="1990"/>
      <c r="BX1107" s="1990"/>
      <c r="BY1107" s="1990"/>
      <c r="BZ1107" s="1990"/>
      <c r="CA1107" s="1990"/>
      <c r="CB1107" s="1990"/>
      <c r="CC1107" s="1990"/>
      <c r="CD1107" s="1978" t="s">
        <v>911</v>
      </c>
    </row>
    <row r="1108" spans="1:82" ht="25.5" customHeight="1" thickBot="1" x14ac:dyDescent="0.25">
      <c r="A1108" s="573" t="s">
        <v>161</v>
      </c>
      <c r="B1108" s="574" t="s">
        <v>946</v>
      </c>
      <c r="C1108" s="547" t="s">
        <v>947</v>
      </c>
      <c r="D1108" s="460">
        <v>128</v>
      </c>
      <c r="E1108" s="656" t="s">
        <v>1356</v>
      </c>
      <c r="F1108" s="652" t="s">
        <v>1357</v>
      </c>
      <c r="G1108" s="576">
        <v>0</v>
      </c>
      <c r="H1108" s="576" t="s">
        <v>0</v>
      </c>
      <c r="I1108" s="576">
        <v>10</v>
      </c>
      <c r="J1108" s="577">
        <v>3</v>
      </c>
      <c r="K1108" s="584"/>
      <c r="L1108" s="436"/>
      <c r="M1108" s="466"/>
      <c r="N1108" s="466"/>
      <c r="O1108" s="466"/>
      <c r="P1108" s="466"/>
      <c r="Q1108" s="466"/>
      <c r="R1108" s="466"/>
      <c r="S1108" s="466"/>
      <c r="T1108" s="466"/>
      <c r="U1108" s="467">
        <f t="shared" si="132"/>
        <v>0</v>
      </c>
      <c r="V1108" s="466"/>
      <c r="W1108" s="466"/>
      <c r="X1108" s="466"/>
      <c r="Y1108" s="466"/>
      <c r="Z1108" s="466"/>
      <c r="AA1108" s="466"/>
      <c r="AB1108" s="466"/>
      <c r="AC1108" s="466"/>
      <c r="AD1108" s="466"/>
      <c r="AE1108" s="466"/>
      <c r="AF1108" s="466"/>
      <c r="AG1108" s="1147"/>
      <c r="AH1108" s="1133"/>
      <c r="AI1108" s="1133"/>
      <c r="AJ1108" s="1133"/>
      <c r="AK1108" s="1133"/>
      <c r="AL1108" s="1133"/>
      <c r="AM1108" s="1147"/>
      <c r="AN1108" s="1147"/>
      <c r="AO1108" s="1133"/>
      <c r="AP1108" s="1133"/>
      <c r="AQ1108" s="1133"/>
      <c r="AR1108" s="1133"/>
      <c r="AS1108" s="1991"/>
      <c r="AT1108" s="1143"/>
      <c r="AU1108" s="1992"/>
      <c r="AV1108" s="1992"/>
      <c r="AW1108" s="1993"/>
      <c r="AX1108" s="1993"/>
      <c r="AY1108" s="1994"/>
      <c r="AZ1108" s="1423"/>
      <c r="BA1108" s="1423"/>
      <c r="BB1108" s="1423"/>
      <c r="BC1108" s="1423"/>
      <c r="BD1108" s="1423"/>
      <c r="BE1108" s="1455"/>
      <c r="BF1108" s="1419"/>
      <c r="BG1108" s="1419"/>
      <c r="BH1108" s="1419"/>
      <c r="BI1108" s="1985"/>
      <c r="BJ1108" s="1419"/>
      <c r="BK1108" s="1419"/>
      <c r="BL1108" s="1986">
        <f t="shared" si="131"/>
        <v>0</v>
      </c>
      <c r="BM1108" s="1987"/>
      <c r="BN1108" s="1988"/>
      <c r="BO1108" s="1988"/>
      <c r="BP1108" s="1988"/>
      <c r="BQ1108" s="1988"/>
      <c r="BR1108" s="1989"/>
      <c r="BS1108" s="1990"/>
      <c r="BT1108" s="1990"/>
      <c r="BU1108" s="1990"/>
      <c r="BV1108" s="1990"/>
      <c r="BW1108" s="1990"/>
      <c r="BX1108" s="1990"/>
      <c r="BY1108" s="1990"/>
      <c r="BZ1108" s="1990"/>
      <c r="CA1108" s="1990"/>
      <c r="CB1108" s="1990"/>
      <c r="CC1108" s="1990"/>
      <c r="CD1108" s="1978" t="s">
        <v>911</v>
      </c>
    </row>
    <row r="1109" spans="1:82" ht="25.5" customHeight="1" thickBot="1" x14ac:dyDescent="0.25">
      <c r="A1109" s="573" t="s">
        <v>161</v>
      </c>
      <c r="B1109" s="574" t="s">
        <v>946</v>
      </c>
      <c r="C1109" s="547" t="s">
        <v>947</v>
      </c>
      <c r="D1109" s="460">
        <v>128</v>
      </c>
      <c r="E1109" s="656" t="s">
        <v>1356</v>
      </c>
      <c r="F1109" s="652" t="s">
        <v>1357</v>
      </c>
      <c r="G1109" s="576">
        <v>0</v>
      </c>
      <c r="H1109" s="576" t="s">
        <v>0</v>
      </c>
      <c r="I1109" s="576">
        <v>10</v>
      </c>
      <c r="J1109" s="577">
        <v>3</v>
      </c>
      <c r="K1109" s="584"/>
      <c r="L1109" s="436"/>
      <c r="M1109" s="466"/>
      <c r="N1109" s="466"/>
      <c r="O1109" s="466"/>
      <c r="P1109" s="466"/>
      <c r="Q1109" s="466"/>
      <c r="R1109" s="466"/>
      <c r="S1109" s="466"/>
      <c r="T1109" s="466"/>
      <c r="U1109" s="467">
        <f t="shared" si="132"/>
        <v>0</v>
      </c>
      <c r="V1109" s="466"/>
      <c r="W1109" s="466"/>
      <c r="X1109" s="466"/>
      <c r="Y1109" s="466"/>
      <c r="Z1109" s="466"/>
      <c r="AA1109" s="466"/>
      <c r="AB1109" s="466"/>
      <c r="AC1109" s="466"/>
      <c r="AD1109" s="466"/>
      <c r="AE1109" s="466"/>
      <c r="AF1109" s="466"/>
      <c r="AG1109" s="1147"/>
      <c r="AH1109" s="1133"/>
      <c r="AI1109" s="1133"/>
      <c r="AJ1109" s="1133"/>
      <c r="AK1109" s="1133"/>
      <c r="AL1109" s="1133"/>
      <c r="AM1109" s="1147"/>
      <c r="AN1109" s="1147"/>
      <c r="AO1109" s="1133"/>
      <c r="AP1109" s="1133"/>
      <c r="AQ1109" s="1133"/>
      <c r="AR1109" s="1133"/>
      <c r="AS1109" s="1991"/>
      <c r="AT1109" s="1143"/>
      <c r="AU1109" s="1992"/>
      <c r="AV1109" s="1992"/>
      <c r="AW1109" s="1993"/>
      <c r="AX1109" s="1993"/>
      <c r="AY1109" s="1994"/>
      <c r="AZ1109" s="1423"/>
      <c r="BA1109" s="1423"/>
      <c r="BB1109" s="1423"/>
      <c r="BC1109" s="1423"/>
      <c r="BD1109" s="1423"/>
      <c r="BE1109" s="1455"/>
      <c r="BF1109" s="1419"/>
      <c r="BG1109" s="1419"/>
      <c r="BH1109" s="1419"/>
      <c r="BI1109" s="1985"/>
      <c r="BJ1109" s="1419"/>
      <c r="BK1109" s="1419"/>
      <c r="BL1109" s="1986">
        <f t="shared" si="131"/>
        <v>0</v>
      </c>
      <c r="BM1109" s="1987"/>
      <c r="BN1109" s="1988"/>
      <c r="BO1109" s="1988"/>
      <c r="BP1109" s="1988"/>
      <c r="BQ1109" s="1988"/>
      <c r="BR1109" s="1989"/>
      <c r="BS1109" s="1990"/>
      <c r="BT1109" s="1990"/>
      <c r="BU1109" s="1990"/>
      <c r="BV1109" s="1990"/>
      <c r="BW1109" s="1990"/>
      <c r="BX1109" s="1990"/>
      <c r="BY1109" s="1990"/>
      <c r="BZ1109" s="1990"/>
      <c r="CA1109" s="1990"/>
      <c r="CB1109" s="1990"/>
      <c r="CC1109" s="1990"/>
      <c r="CD1109" s="1978" t="s">
        <v>911</v>
      </c>
    </row>
    <row r="1110" spans="1:82" ht="25.5" customHeight="1" thickBot="1" x14ac:dyDescent="0.25">
      <c r="A1110" s="573" t="s">
        <v>161</v>
      </c>
      <c r="B1110" s="574" t="s">
        <v>946</v>
      </c>
      <c r="C1110" s="547" t="s">
        <v>947</v>
      </c>
      <c r="D1110" s="460">
        <v>128</v>
      </c>
      <c r="E1110" s="656" t="s">
        <v>1356</v>
      </c>
      <c r="F1110" s="652" t="s">
        <v>1357</v>
      </c>
      <c r="G1110" s="576">
        <v>0</v>
      </c>
      <c r="H1110" s="576" t="s">
        <v>0</v>
      </c>
      <c r="I1110" s="576">
        <v>10</v>
      </c>
      <c r="J1110" s="577">
        <v>3</v>
      </c>
      <c r="K1110" s="584"/>
      <c r="L1110" s="436"/>
      <c r="M1110" s="466"/>
      <c r="N1110" s="466"/>
      <c r="O1110" s="466"/>
      <c r="P1110" s="466"/>
      <c r="Q1110" s="466"/>
      <c r="R1110" s="466"/>
      <c r="S1110" s="466"/>
      <c r="T1110" s="466"/>
      <c r="U1110" s="467">
        <f t="shared" si="132"/>
        <v>0</v>
      </c>
      <c r="V1110" s="466"/>
      <c r="W1110" s="466"/>
      <c r="X1110" s="466"/>
      <c r="Y1110" s="466"/>
      <c r="Z1110" s="466"/>
      <c r="AA1110" s="466"/>
      <c r="AB1110" s="466"/>
      <c r="AC1110" s="466"/>
      <c r="AD1110" s="466"/>
      <c r="AE1110" s="466"/>
      <c r="AF1110" s="466"/>
      <c r="AG1110" s="1147"/>
      <c r="AH1110" s="1133"/>
      <c r="AI1110" s="1133"/>
      <c r="AJ1110" s="1133"/>
      <c r="AK1110" s="1133"/>
      <c r="AL1110" s="1133"/>
      <c r="AM1110" s="1147"/>
      <c r="AN1110" s="1147"/>
      <c r="AO1110" s="1133"/>
      <c r="AP1110" s="1133"/>
      <c r="AQ1110" s="1133"/>
      <c r="AR1110" s="1133"/>
      <c r="AS1110" s="1991"/>
      <c r="AT1110" s="1143"/>
      <c r="AU1110" s="1992"/>
      <c r="AV1110" s="1992"/>
      <c r="AW1110" s="1993"/>
      <c r="AX1110" s="1993"/>
      <c r="AY1110" s="1994"/>
      <c r="AZ1110" s="1423"/>
      <c r="BA1110" s="1423"/>
      <c r="BB1110" s="1423"/>
      <c r="BC1110" s="1423"/>
      <c r="BD1110" s="1423"/>
      <c r="BE1110" s="1455"/>
      <c r="BF1110" s="1419"/>
      <c r="BG1110" s="1419"/>
      <c r="BH1110" s="1419"/>
      <c r="BI1110" s="1985"/>
      <c r="BJ1110" s="1419"/>
      <c r="BK1110" s="1419"/>
      <c r="BL1110" s="1986">
        <f t="shared" si="131"/>
        <v>0</v>
      </c>
      <c r="BM1110" s="1987"/>
      <c r="BN1110" s="1988"/>
      <c r="BO1110" s="1988"/>
      <c r="BP1110" s="1988"/>
      <c r="BQ1110" s="1988"/>
      <c r="BR1110" s="1989"/>
      <c r="BS1110" s="1990"/>
      <c r="BT1110" s="1990"/>
      <c r="BU1110" s="1990"/>
      <c r="BV1110" s="1990"/>
      <c r="BW1110" s="1990"/>
      <c r="BX1110" s="1990"/>
      <c r="BY1110" s="1990"/>
      <c r="BZ1110" s="1990"/>
      <c r="CA1110" s="1990"/>
      <c r="CB1110" s="1990"/>
      <c r="CC1110" s="1990"/>
      <c r="CD1110" s="1978" t="s">
        <v>911</v>
      </c>
    </row>
    <row r="1111" spans="1:82" ht="25.5" customHeight="1" thickBot="1" x14ac:dyDescent="0.25">
      <c r="A1111" s="590" t="s">
        <v>161</v>
      </c>
      <c r="B1111" s="591" t="s">
        <v>946</v>
      </c>
      <c r="C1111" s="564" t="s">
        <v>947</v>
      </c>
      <c r="D1111" s="205">
        <v>128</v>
      </c>
      <c r="E1111" s="657" t="s">
        <v>1356</v>
      </c>
      <c r="F1111" s="658" t="s">
        <v>1357</v>
      </c>
      <c r="G1111" s="594">
        <v>0</v>
      </c>
      <c r="H1111" s="594" t="s">
        <v>0</v>
      </c>
      <c r="I1111" s="594">
        <v>10</v>
      </c>
      <c r="J1111" s="595">
        <v>3</v>
      </c>
      <c r="K1111" s="569"/>
      <c r="L1111" s="296"/>
      <c r="M1111" s="8"/>
      <c r="N1111" s="8"/>
      <c r="O1111" s="8"/>
      <c r="P1111" s="8"/>
      <c r="Q1111" s="8"/>
      <c r="R1111" s="8"/>
      <c r="S1111" s="8"/>
      <c r="T1111" s="8"/>
      <c r="U1111" s="467">
        <f t="shared" si="132"/>
        <v>0</v>
      </c>
      <c r="V1111" s="8"/>
      <c r="W1111" s="8"/>
      <c r="X1111" s="8"/>
      <c r="Y1111" s="8"/>
      <c r="Z1111" s="8"/>
      <c r="AA1111" s="8"/>
      <c r="AB1111" s="8"/>
      <c r="AC1111" s="8"/>
      <c r="AD1111" s="8"/>
      <c r="AE1111" s="8"/>
      <c r="AF1111" s="8"/>
      <c r="AG1111" s="2144"/>
      <c r="AH1111" s="1155"/>
      <c r="AI1111" s="1155"/>
      <c r="AJ1111" s="1155"/>
      <c r="AK1111" s="1155"/>
      <c r="AL1111" s="1155"/>
      <c r="AM1111" s="2144"/>
      <c r="AN1111" s="2144"/>
      <c r="AO1111" s="1155"/>
      <c r="AP1111" s="1155"/>
      <c r="AQ1111" s="1155"/>
      <c r="AR1111" s="1155"/>
      <c r="AS1111" s="2145"/>
      <c r="AT1111" s="2146"/>
      <c r="AU1111" s="2147"/>
      <c r="AV1111" s="2147"/>
      <c r="AW1111" s="2148"/>
      <c r="AX1111" s="2148"/>
      <c r="AY1111" s="2149"/>
      <c r="AZ1111" s="1607"/>
      <c r="BA1111" s="1607"/>
      <c r="BB1111" s="1607"/>
      <c r="BC1111" s="1607"/>
      <c r="BD1111" s="1607"/>
      <c r="BE1111" s="1679"/>
      <c r="BF1111" s="1605"/>
      <c r="BG1111" s="1605"/>
      <c r="BH1111" s="1605"/>
      <c r="BI1111" s="2150"/>
      <c r="BJ1111" s="1605"/>
      <c r="BK1111" s="1605"/>
      <c r="BL1111" s="2151">
        <f t="shared" si="131"/>
        <v>0</v>
      </c>
      <c r="BM1111" s="2152"/>
      <c r="BN1111" s="2153"/>
      <c r="BO1111" s="2153"/>
      <c r="BP1111" s="2153"/>
      <c r="BQ1111" s="2153"/>
      <c r="BR1111" s="2154"/>
      <c r="BS1111" s="2155"/>
      <c r="BT1111" s="2155"/>
      <c r="BU1111" s="2155"/>
      <c r="BV1111" s="2155"/>
      <c r="BW1111" s="2155"/>
      <c r="BX1111" s="2155"/>
      <c r="BY1111" s="2155"/>
      <c r="BZ1111" s="2155"/>
      <c r="CA1111" s="2155"/>
      <c r="CB1111" s="2155"/>
      <c r="CC1111" s="2155"/>
      <c r="CD1111" s="1978" t="s">
        <v>911</v>
      </c>
    </row>
    <row r="1112" spans="1:82" ht="25.5" customHeight="1" thickBot="1" x14ac:dyDescent="0.25">
      <c r="A1112" s="570" t="s">
        <v>161</v>
      </c>
      <c r="B1112" s="571" t="s">
        <v>946</v>
      </c>
      <c r="C1112" s="563" t="s">
        <v>947</v>
      </c>
      <c r="D1112" s="163">
        <v>129</v>
      </c>
      <c r="E1112" s="178" t="s">
        <v>1358</v>
      </c>
      <c r="F1112" s="48" t="s">
        <v>1359</v>
      </c>
      <c r="G1112" s="49">
        <v>0</v>
      </c>
      <c r="H1112" s="49" t="s">
        <v>1</v>
      </c>
      <c r="I1112" s="49">
        <v>1</v>
      </c>
      <c r="J1112" s="493">
        <v>1</v>
      </c>
      <c r="K1112" s="50"/>
      <c r="L1112" s="51">
        <f t="shared" si="124"/>
        <v>20000000</v>
      </c>
      <c r="M1112" s="345">
        <v>20000000</v>
      </c>
      <c r="N1112" s="345"/>
      <c r="O1112" s="345"/>
      <c r="P1112" s="345"/>
      <c r="Q1112" s="345"/>
      <c r="R1112" s="345"/>
      <c r="S1112" s="345"/>
      <c r="T1112" s="345"/>
      <c r="U1112" s="467">
        <f t="shared" si="132"/>
        <v>20000000</v>
      </c>
      <c r="V1112" s="514">
        <v>20000000</v>
      </c>
      <c r="W1112" s="514"/>
      <c r="X1112" s="514"/>
      <c r="Y1112" s="514"/>
      <c r="Z1112" s="514"/>
      <c r="AA1112" s="514"/>
      <c r="AB1112" s="514"/>
      <c r="AC1112" s="514"/>
      <c r="AD1112" s="52"/>
      <c r="AE1112" s="52"/>
      <c r="AF1112" s="52"/>
      <c r="AG1112" s="1462">
        <v>93141702</v>
      </c>
      <c r="AH1112" s="1462" t="s">
        <v>1360</v>
      </c>
      <c r="AI1112" s="1462" t="s">
        <v>560</v>
      </c>
      <c r="AJ1112" s="1462" t="s">
        <v>775</v>
      </c>
      <c r="AK1112" s="1462" t="s">
        <v>1349</v>
      </c>
      <c r="AL1112" s="1462" t="s">
        <v>938</v>
      </c>
      <c r="AM1112" s="1923">
        <v>20000000</v>
      </c>
      <c r="AN1112" s="1923">
        <v>20000000</v>
      </c>
      <c r="AO1112" s="1462" t="s">
        <v>939</v>
      </c>
      <c r="AP1112" s="1462" t="s">
        <v>939</v>
      </c>
      <c r="AQ1112" s="1462" t="s">
        <v>940</v>
      </c>
      <c r="AR1112" s="1462">
        <v>2201170101</v>
      </c>
      <c r="AS1112" s="2011" t="s">
        <v>1361</v>
      </c>
      <c r="AT1112" s="1638" t="s">
        <v>383</v>
      </c>
      <c r="AU1112" s="2430">
        <v>1</v>
      </c>
      <c r="AV1112" s="2430">
        <v>1</v>
      </c>
      <c r="AW1112" s="1970">
        <v>42826</v>
      </c>
      <c r="AX1112" s="1970">
        <v>42855</v>
      </c>
      <c r="AY1112" s="1971">
        <v>20000000</v>
      </c>
      <c r="AZ1112" s="1459" t="s">
        <v>1362</v>
      </c>
      <c r="BA1112" s="1459" t="s">
        <v>1363</v>
      </c>
      <c r="BB1112" s="1459" t="s">
        <v>1364</v>
      </c>
      <c r="BC1112" s="2175" t="s">
        <v>1365</v>
      </c>
      <c r="BD1112" s="4036">
        <v>2017000124</v>
      </c>
      <c r="BE1112" s="1659">
        <v>42818</v>
      </c>
      <c r="BF1112" s="1381">
        <v>20000000</v>
      </c>
      <c r="BG1112" s="1381">
        <v>2017000128</v>
      </c>
      <c r="BH1112" s="1659">
        <v>42821</v>
      </c>
      <c r="BI1112" s="1972">
        <v>20000000</v>
      </c>
      <c r="BJ1112" s="1659">
        <v>42823</v>
      </c>
      <c r="BK1112" s="1659">
        <v>42870</v>
      </c>
      <c r="BL1112" s="1973">
        <f t="shared" si="131"/>
        <v>0</v>
      </c>
      <c r="BM1112" s="1973">
        <f>L1112-(BI1112:BI1117)</f>
        <v>0</v>
      </c>
      <c r="BN1112" s="1973"/>
      <c r="BO1112" s="1973"/>
      <c r="BP1112" s="1973"/>
      <c r="BQ1112" s="1973"/>
      <c r="BR1112" s="1977"/>
      <c r="BS1112" s="1977"/>
      <c r="BT1112" s="1977"/>
      <c r="BU1112" s="1977"/>
      <c r="BV1112" s="1977"/>
      <c r="BW1112" s="1977"/>
      <c r="BX1112" s="1977"/>
      <c r="BY1112" s="1977"/>
      <c r="BZ1112" s="1977"/>
      <c r="CA1112" s="1977"/>
      <c r="CB1112" s="1977"/>
      <c r="CC1112" s="1977"/>
      <c r="CD1112" s="1978" t="s">
        <v>911</v>
      </c>
    </row>
    <row r="1113" spans="1:82" ht="25.5" customHeight="1" thickBot="1" x14ac:dyDescent="0.25">
      <c r="A1113" s="573" t="s">
        <v>161</v>
      </c>
      <c r="B1113" s="574" t="s">
        <v>946</v>
      </c>
      <c r="C1113" s="547" t="s">
        <v>947</v>
      </c>
      <c r="D1113" s="460">
        <v>129</v>
      </c>
      <c r="E1113" s="531" t="s">
        <v>1358</v>
      </c>
      <c r="F1113" s="526" t="s">
        <v>1359</v>
      </c>
      <c r="G1113" s="576">
        <v>0</v>
      </c>
      <c r="H1113" s="576" t="s">
        <v>1</v>
      </c>
      <c r="I1113" s="576">
        <v>1</v>
      </c>
      <c r="J1113" s="454">
        <v>1</v>
      </c>
      <c r="K1113" s="538"/>
      <c r="L1113" s="465"/>
      <c r="M1113" s="466"/>
      <c r="N1113" s="466"/>
      <c r="O1113" s="466"/>
      <c r="P1113" s="466"/>
      <c r="Q1113" s="466"/>
      <c r="R1113" s="466"/>
      <c r="S1113" s="466"/>
      <c r="T1113" s="466"/>
      <c r="U1113" s="467">
        <f t="shared" si="132"/>
        <v>0</v>
      </c>
      <c r="V1113" s="466"/>
      <c r="W1113" s="466"/>
      <c r="X1113" s="466"/>
      <c r="Y1113" s="466"/>
      <c r="Z1113" s="466"/>
      <c r="AA1113" s="466"/>
      <c r="AB1113" s="466"/>
      <c r="AC1113" s="466"/>
      <c r="AD1113" s="466"/>
      <c r="AE1113" s="466"/>
      <c r="AF1113" s="466"/>
      <c r="AG1113" s="1147"/>
      <c r="AH1113" s="1133"/>
      <c r="AI1113" s="1133"/>
      <c r="AJ1113" s="1133"/>
      <c r="AK1113" s="1133"/>
      <c r="AL1113" s="1133"/>
      <c r="AM1113" s="1147"/>
      <c r="AN1113" s="1147"/>
      <c r="AO1113" s="1133"/>
      <c r="AP1113" s="1133"/>
      <c r="AQ1113" s="1133"/>
      <c r="AR1113" s="1133"/>
      <c r="AS1113" s="1423"/>
      <c r="AT1113" s="1143"/>
      <c r="AU1113" s="1992"/>
      <c r="AV1113" s="1992"/>
      <c r="AW1113" s="1993"/>
      <c r="AX1113" s="1993"/>
      <c r="AY1113" s="1994"/>
      <c r="AZ1113" s="1423"/>
      <c r="BA1113" s="1423"/>
      <c r="BB1113" s="1423"/>
      <c r="BC1113" s="1423"/>
      <c r="BD1113" s="1423"/>
      <c r="BE1113" s="1455"/>
      <c r="BF1113" s="1419"/>
      <c r="BG1113" s="1419"/>
      <c r="BH1113" s="1419"/>
      <c r="BI1113" s="1985"/>
      <c r="BJ1113" s="1419"/>
      <c r="BK1113" s="1419"/>
      <c r="BL1113" s="1986">
        <f t="shared" si="131"/>
        <v>0</v>
      </c>
      <c r="BM1113" s="2442"/>
      <c r="BN1113" s="2442"/>
      <c r="BO1113" s="2442"/>
      <c r="BP1113" s="2442"/>
      <c r="BQ1113" s="2442"/>
      <c r="BR1113" s="1990"/>
      <c r="BS1113" s="1990"/>
      <c r="BT1113" s="1990"/>
      <c r="BU1113" s="1990"/>
      <c r="BV1113" s="1990"/>
      <c r="BW1113" s="1990"/>
      <c r="BX1113" s="1990"/>
      <c r="BY1113" s="1990"/>
      <c r="BZ1113" s="1990"/>
      <c r="CA1113" s="1990"/>
      <c r="CB1113" s="1990"/>
      <c r="CC1113" s="1990"/>
      <c r="CD1113" s="1978" t="s">
        <v>911</v>
      </c>
    </row>
    <row r="1114" spans="1:82" ht="25.5" customHeight="1" thickBot="1" x14ac:dyDescent="0.25">
      <c r="A1114" s="573" t="s">
        <v>161</v>
      </c>
      <c r="B1114" s="574" t="s">
        <v>946</v>
      </c>
      <c r="C1114" s="547" t="s">
        <v>947</v>
      </c>
      <c r="D1114" s="460">
        <v>129</v>
      </c>
      <c r="E1114" s="531" t="s">
        <v>1358</v>
      </c>
      <c r="F1114" s="526" t="s">
        <v>1359</v>
      </c>
      <c r="G1114" s="576">
        <v>0</v>
      </c>
      <c r="H1114" s="576" t="s">
        <v>1</v>
      </c>
      <c r="I1114" s="576">
        <v>1</v>
      </c>
      <c r="J1114" s="454">
        <v>1</v>
      </c>
      <c r="K1114" s="538"/>
      <c r="L1114" s="465"/>
      <c r="M1114" s="466"/>
      <c r="N1114" s="466"/>
      <c r="O1114" s="466"/>
      <c r="P1114" s="466"/>
      <c r="Q1114" s="466"/>
      <c r="R1114" s="466"/>
      <c r="S1114" s="466"/>
      <c r="T1114" s="466"/>
      <c r="U1114" s="467">
        <f t="shared" si="132"/>
        <v>0</v>
      </c>
      <c r="V1114" s="466"/>
      <c r="W1114" s="466"/>
      <c r="X1114" s="466"/>
      <c r="Y1114" s="466"/>
      <c r="Z1114" s="466"/>
      <c r="AA1114" s="466"/>
      <c r="AB1114" s="466"/>
      <c r="AC1114" s="466"/>
      <c r="AD1114" s="466"/>
      <c r="AE1114" s="466"/>
      <c r="AF1114" s="466"/>
      <c r="AG1114" s="1147"/>
      <c r="AH1114" s="1133"/>
      <c r="AI1114" s="1133"/>
      <c r="AJ1114" s="1133"/>
      <c r="AK1114" s="1133"/>
      <c r="AL1114" s="1133"/>
      <c r="AM1114" s="1147"/>
      <c r="AN1114" s="1147"/>
      <c r="AO1114" s="1133"/>
      <c r="AP1114" s="1133"/>
      <c r="AQ1114" s="1133"/>
      <c r="AR1114" s="1133"/>
      <c r="AS1114" s="1991"/>
      <c r="AT1114" s="1143"/>
      <c r="AU1114" s="1992"/>
      <c r="AV1114" s="1992"/>
      <c r="AW1114" s="1993"/>
      <c r="AX1114" s="1993"/>
      <c r="AY1114" s="1994"/>
      <c r="AZ1114" s="1423"/>
      <c r="BA1114" s="1423"/>
      <c r="BB1114" s="1423"/>
      <c r="BC1114" s="1423"/>
      <c r="BD1114" s="1423"/>
      <c r="BE1114" s="1455"/>
      <c r="BF1114" s="1419"/>
      <c r="BG1114" s="1419"/>
      <c r="BH1114" s="1419"/>
      <c r="BI1114" s="1985"/>
      <c r="BJ1114" s="1419"/>
      <c r="BK1114" s="1419"/>
      <c r="BL1114" s="1986">
        <f t="shared" si="131"/>
        <v>0</v>
      </c>
      <c r="BM1114" s="2442"/>
      <c r="BN1114" s="2442"/>
      <c r="BO1114" s="2442"/>
      <c r="BP1114" s="2442"/>
      <c r="BQ1114" s="2442"/>
      <c r="BR1114" s="1990"/>
      <c r="BS1114" s="1990"/>
      <c r="BT1114" s="1990"/>
      <c r="BU1114" s="1990"/>
      <c r="BV1114" s="1990"/>
      <c r="BW1114" s="1990"/>
      <c r="BX1114" s="1990"/>
      <c r="BY1114" s="1990"/>
      <c r="BZ1114" s="1990"/>
      <c r="CA1114" s="1990"/>
      <c r="CB1114" s="1990"/>
      <c r="CC1114" s="1990"/>
      <c r="CD1114" s="1978" t="s">
        <v>911</v>
      </c>
    </row>
    <row r="1115" spans="1:82" ht="25.5" customHeight="1" thickBot="1" x14ac:dyDescent="0.25">
      <c r="A1115" s="573" t="s">
        <v>161</v>
      </c>
      <c r="B1115" s="574" t="s">
        <v>946</v>
      </c>
      <c r="C1115" s="547" t="s">
        <v>947</v>
      </c>
      <c r="D1115" s="460">
        <v>129</v>
      </c>
      <c r="E1115" s="531" t="s">
        <v>1358</v>
      </c>
      <c r="F1115" s="526" t="s">
        <v>1359</v>
      </c>
      <c r="G1115" s="576">
        <v>0</v>
      </c>
      <c r="H1115" s="576" t="s">
        <v>1</v>
      </c>
      <c r="I1115" s="576">
        <v>1</v>
      </c>
      <c r="J1115" s="454">
        <v>1</v>
      </c>
      <c r="K1115" s="538"/>
      <c r="L1115" s="465"/>
      <c r="M1115" s="466"/>
      <c r="N1115" s="466"/>
      <c r="O1115" s="466"/>
      <c r="P1115" s="466"/>
      <c r="Q1115" s="466"/>
      <c r="R1115" s="466"/>
      <c r="S1115" s="466"/>
      <c r="T1115" s="466"/>
      <c r="U1115" s="467">
        <f t="shared" si="132"/>
        <v>0</v>
      </c>
      <c r="V1115" s="466"/>
      <c r="W1115" s="466"/>
      <c r="X1115" s="466"/>
      <c r="Y1115" s="466"/>
      <c r="Z1115" s="466"/>
      <c r="AA1115" s="466"/>
      <c r="AB1115" s="466"/>
      <c r="AC1115" s="466"/>
      <c r="AD1115" s="466"/>
      <c r="AE1115" s="466"/>
      <c r="AF1115" s="466"/>
      <c r="AG1115" s="1147"/>
      <c r="AH1115" s="1133"/>
      <c r="AI1115" s="1133"/>
      <c r="AJ1115" s="1133"/>
      <c r="AK1115" s="1133"/>
      <c r="AL1115" s="1133"/>
      <c r="AM1115" s="1147"/>
      <c r="AN1115" s="1147"/>
      <c r="AO1115" s="1133"/>
      <c r="AP1115" s="1133"/>
      <c r="AQ1115" s="1133"/>
      <c r="AR1115" s="1133"/>
      <c r="AS1115" s="1991"/>
      <c r="AT1115" s="1143"/>
      <c r="AU1115" s="1992"/>
      <c r="AV1115" s="1992"/>
      <c r="AW1115" s="1993"/>
      <c r="AX1115" s="1993"/>
      <c r="AY1115" s="1994"/>
      <c r="AZ1115" s="1423"/>
      <c r="BA1115" s="1423"/>
      <c r="BB1115" s="1423"/>
      <c r="BC1115" s="1423"/>
      <c r="BD1115" s="1423"/>
      <c r="BE1115" s="1455"/>
      <c r="BF1115" s="1419"/>
      <c r="BG1115" s="1419"/>
      <c r="BH1115" s="1419"/>
      <c r="BI1115" s="1985"/>
      <c r="BJ1115" s="1419"/>
      <c r="BK1115" s="1419"/>
      <c r="BL1115" s="1986">
        <f t="shared" si="131"/>
        <v>0</v>
      </c>
      <c r="BM1115" s="2442"/>
      <c r="BN1115" s="2442"/>
      <c r="BO1115" s="2442"/>
      <c r="BP1115" s="2442"/>
      <c r="BQ1115" s="2442"/>
      <c r="BR1115" s="1990"/>
      <c r="BS1115" s="1990"/>
      <c r="BT1115" s="1990"/>
      <c r="BU1115" s="1990"/>
      <c r="BV1115" s="1990"/>
      <c r="BW1115" s="1990"/>
      <c r="BX1115" s="1990"/>
      <c r="BY1115" s="1990"/>
      <c r="BZ1115" s="1990"/>
      <c r="CA1115" s="1990"/>
      <c r="CB1115" s="1990"/>
      <c r="CC1115" s="1990"/>
      <c r="CD1115" s="1978" t="s">
        <v>911</v>
      </c>
    </row>
    <row r="1116" spans="1:82" ht="25.5" customHeight="1" thickBot="1" x14ac:dyDescent="0.25">
      <c r="A1116" s="573" t="s">
        <v>161</v>
      </c>
      <c r="B1116" s="574" t="s">
        <v>946</v>
      </c>
      <c r="C1116" s="547" t="s">
        <v>947</v>
      </c>
      <c r="D1116" s="460">
        <v>129</v>
      </c>
      <c r="E1116" s="531" t="s">
        <v>1358</v>
      </c>
      <c r="F1116" s="526" t="s">
        <v>1359</v>
      </c>
      <c r="G1116" s="576">
        <v>0</v>
      </c>
      <c r="H1116" s="576" t="s">
        <v>1</v>
      </c>
      <c r="I1116" s="576">
        <v>1</v>
      </c>
      <c r="J1116" s="454">
        <v>1</v>
      </c>
      <c r="K1116" s="538"/>
      <c r="L1116" s="465"/>
      <c r="M1116" s="466"/>
      <c r="N1116" s="466"/>
      <c r="O1116" s="466"/>
      <c r="P1116" s="466"/>
      <c r="Q1116" s="466"/>
      <c r="R1116" s="466"/>
      <c r="S1116" s="466"/>
      <c r="T1116" s="466"/>
      <c r="U1116" s="467">
        <f t="shared" si="132"/>
        <v>0</v>
      </c>
      <c r="V1116" s="466"/>
      <c r="W1116" s="466"/>
      <c r="X1116" s="466"/>
      <c r="Y1116" s="466"/>
      <c r="Z1116" s="466"/>
      <c r="AA1116" s="466"/>
      <c r="AB1116" s="466"/>
      <c r="AC1116" s="466"/>
      <c r="AD1116" s="466"/>
      <c r="AE1116" s="466"/>
      <c r="AF1116" s="466"/>
      <c r="AG1116" s="1147"/>
      <c r="AH1116" s="1133"/>
      <c r="AI1116" s="1133"/>
      <c r="AJ1116" s="1133"/>
      <c r="AK1116" s="1133"/>
      <c r="AL1116" s="1133"/>
      <c r="AM1116" s="1147"/>
      <c r="AN1116" s="1147"/>
      <c r="AO1116" s="1133"/>
      <c r="AP1116" s="1133"/>
      <c r="AQ1116" s="1133"/>
      <c r="AR1116" s="1133"/>
      <c r="AS1116" s="1991"/>
      <c r="AT1116" s="1143"/>
      <c r="AU1116" s="1992"/>
      <c r="AV1116" s="1992"/>
      <c r="AW1116" s="1993"/>
      <c r="AX1116" s="1993"/>
      <c r="AY1116" s="1994"/>
      <c r="AZ1116" s="1423"/>
      <c r="BA1116" s="1423"/>
      <c r="BB1116" s="1423"/>
      <c r="BC1116" s="1423"/>
      <c r="BD1116" s="1423"/>
      <c r="BE1116" s="1455"/>
      <c r="BF1116" s="1419"/>
      <c r="BG1116" s="1419"/>
      <c r="BH1116" s="1419"/>
      <c r="BI1116" s="1985"/>
      <c r="BJ1116" s="1419"/>
      <c r="BK1116" s="1419"/>
      <c r="BL1116" s="1986">
        <f t="shared" si="131"/>
        <v>0</v>
      </c>
      <c r="BM1116" s="2442"/>
      <c r="BN1116" s="2442"/>
      <c r="BO1116" s="2442"/>
      <c r="BP1116" s="2442"/>
      <c r="BQ1116" s="2442"/>
      <c r="BR1116" s="1990"/>
      <c r="BS1116" s="1990"/>
      <c r="BT1116" s="1990"/>
      <c r="BU1116" s="1990"/>
      <c r="BV1116" s="1990"/>
      <c r="BW1116" s="1990"/>
      <c r="BX1116" s="1990"/>
      <c r="BY1116" s="1990"/>
      <c r="BZ1116" s="1990"/>
      <c r="CA1116" s="1990"/>
      <c r="CB1116" s="1990"/>
      <c r="CC1116" s="1990"/>
      <c r="CD1116" s="1978" t="s">
        <v>911</v>
      </c>
    </row>
    <row r="1117" spans="1:82" ht="25.5" customHeight="1" thickBot="1" x14ac:dyDescent="0.25">
      <c r="A1117" s="578" t="s">
        <v>161</v>
      </c>
      <c r="B1117" s="579" t="s">
        <v>946</v>
      </c>
      <c r="C1117" s="580" t="s">
        <v>947</v>
      </c>
      <c r="D1117" s="431">
        <v>129</v>
      </c>
      <c r="E1117" s="532" t="s">
        <v>1358</v>
      </c>
      <c r="F1117" s="433" t="s">
        <v>1359</v>
      </c>
      <c r="G1117" s="582">
        <v>0</v>
      </c>
      <c r="H1117" s="582" t="s">
        <v>1</v>
      </c>
      <c r="I1117" s="582">
        <v>1</v>
      </c>
      <c r="J1117" s="496">
        <v>1</v>
      </c>
      <c r="K1117" s="544"/>
      <c r="L1117" s="439"/>
      <c r="M1117" s="474"/>
      <c r="N1117" s="474"/>
      <c r="O1117" s="474"/>
      <c r="P1117" s="474"/>
      <c r="Q1117" s="474"/>
      <c r="R1117" s="474"/>
      <c r="S1117" s="474"/>
      <c r="T1117" s="474"/>
      <c r="U1117" s="467">
        <f t="shared" si="132"/>
        <v>0</v>
      </c>
      <c r="V1117" s="474"/>
      <c r="W1117" s="474"/>
      <c r="X1117" s="474"/>
      <c r="Y1117" s="474"/>
      <c r="Z1117" s="474"/>
      <c r="AA1117" s="474"/>
      <c r="AB1117" s="474"/>
      <c r="AC1117" s="474"/>
      <c r="AD1117" s="474"/>
      <c r="AE1117" s="474"/>
      <c r="AF1117" s="474"/>
      <c r="AG1117" s="1995"/>
      <c r="AH1117" s="1505"/>
      <c r="AI1117" s="1505"/>
      <c r="AJ1117" s="1505"/>
      <c r="AK1117" s="1505"/>
      <c r="AL1117" s="1505"/>
      <c r="AM1117" s="1995"/>
      <c r="AN1117" s="1995"/>
      <c r="AO1117" s="1505"/>
      <c r="AP1117" s="1505"/>
      <c r="AQ1117" s="1505"/>
      <c r="AR1117" s="1505"/>
      <c r="AS1117" s="1996"/>
      <c r="AT1117" s="1997"/>
      <c r="AU1117" s="1998"/>
      <c r="AV1117" s="1998"/>
      <c r="AW1117" s="1999"/>
      <c r="AX1117" s="1999"/>
      <c r="AY1117" s="2000"/>
      <c r="AZ1117" s="1502"/>
      <c r="BA1117" s="1502"/>
      <c r="BB1117" s="1502"/>
      <c r="BC1117" s="1502"/>
      <c r="BD1117" s="1502"/>
      <c r="BE1117" s="1684"/>
      <c r="BF1117" s="1498"/>
      <c r="BG1117" s="1498"/>
      <c r="BH1117" s="1498"/>
      <c r="BI1117" s="2001"/>
      <c r="BJ1117" s="1498"/>
      <c r="BK1117" s="1498"/>
      <c r="BL1117" s="2002">
        <f t="shared" si="131"/>
        <v>0</v>
      </c>
      <c r="BM1117" s="2457"/>
      <c r="BN1117" s="2457"/>
      <c r="BO1117" s="2457"/>
      <c r="BP1117" s="2457"/>
      <c r="BQ1117" s="2457"/>
      <c r="BR1117" s="2006"/>
      <c r="BS1117" s="2006"/>
      <c r="BT1117" s="2006"/>
      <c r="BU1117" s="2006"/>
      <c r="BV1117" s="2006"/>
      <c r="BW1117" s="2006"/>
      <c r="BX1117" s="2006"/>
      <c r="BY1117" s="2006"/>
      <c r="BZ1117" s="2006"/>
      <c r="CA1117" s="2006"/>
      <c r="CB1117" s="2006"/>
      <c r="CC1117" s="2006"/>
      <c r="CD1117" s="1978" t="s">
        <v>911</v>
      </c>
    </row>
    <row r="1118" spans="1:82" ht="25.5" customHeight="1" thickBot="1" x14ac:dyDescent="0.25">
      <c r="A1118" s="600" t="s">
        <v>161</v>
      </c>
      <c r="B1118" s="619" t="s">
        <v>946</v>
      </c>
      <c r="C1118" s="659" t="s">
        <v>1366</v>
      </c>
      <c r="D1118" s="179">
        <v>130</v>
      </c>
      <c r="E1118" s="638" t="s">
        <v>1367</v>
      </c>
      <c r="F1118" s="5" t="s">
        <v>1368</v>
      </c>
      <c r="G1118" s="603">
        <v>0</v>
      </c>
      <c r="H1118" s="603" t="s">
        <v>0</v>
      </c>
      <c r="I1118" s="603">
        <v>1</v>
      </c>
      <c r="J1118" s="604">
        <v>0.25</v>
      </c>
      <c r="K1118" s="584"/>
      <c r="L1118" s="354">
        <f t="shared" si="124"/>
        <v>1851350474</v>
      </c>
      <c r="M1118" s="481">
        <v>1851350474</v>
      </c>
      <c r="N1118" s="481"/>
      <c r="O1118" s="660"/>
      <c r="P1118" s="481"/>
      <c r="Q1118" s="481"/>
      <c r="R1118" s="481"/>
      <c r="S1118" s="481"/>
      <c r="T1118" s="481"/>
      <c r="U1118" s="467">
        <f t="shared" si="132"/>
        <v>430331889</v>
      </c>
      <c r="V1118" s="414">
        <v>430331889</v>
      </c>
      <c r="W1118" s="414"/>
      <c r="X1118" s="414"/>
      <c r="Y1118" s="414"/>
      <c r="Z1118" s="414"/>
      <c r="AA1118" s="414"/>
      <c r="AB1118" s="414"/>
      <c r="AC1118" s="414"/>
      <c r="AD1118" s="7"/>
      <c r="AE1118" s="7"/>
      <c r="AF1118" s="7"/>
      <c r="AG1118" s="1956">
        <v>82151704</v>
      </c>
      <c r="AH1118" s="1956" t="s">
        <v>1369</v>
      </c>
      <c r="AI1118" s="1956" t="s">
        <v>971</v>
      </c>
      <c r="AJ1118" s="1956" t="s">
        <v>971</v>
      </c>
      <c r="AK1118" s="1956" t="s">
        <v>1349</v>
      </c>
      <c r="AL1118" s="1956" t="s">
        <v>938</v>
      </c>
      <c r="AM1118" s="1864">
        <v>8000000</v>
      </c>
      <c r="AN1118" s="1864">
        <v>8000000</v>
      </c>
      <c r="AO1118" s="1956" t="s">
        <v>939</v>
      </c>
      <c r="AP1118" s="1956" t="s">
        <v>939</v>
      </c>
      <c r="AQ1118" s="1956" t="s">
        <v>940</v>
      </c>
      <c r="AR1118" s="1956">
        <v>2201160114</v>
      </c>
      <c r="AS1118" s="2459" t="s">
        <v>1370</v>
      </c>
      <c r="AT1118" s="2432" t="s">
        <v>383</v>
      </c>
      <c r="AU1118" s="2433">
        <v>1</v>
      </c>
      <c r="AV1118" s="2433">
        <v>1</v>
      </c>
      <c r="AW1118" s="2142">
        <v>42808</v>
      </c>
      <c r="AX1118" s="2142"/>
      <c r="AY1118" s="2143">
        <v>4400000</v>
      </c>
      <c r="AZ1118" s="5178" t="s">
        <v>1371</v>
      </c>
      <c r="BA1118" s="1397" t="s">
        <v>1372</v>
      </c>
      <c r="BB1118" s="5179" t="s">
        <v>1373</v>
      </c>
      <c r="BC1118" s="5179" t="s">
        <v>1374</v>
      </c>
      <c r="BD1118" s="5179">
        <v>20170001449</v>
      </c>
      <c r="BE1118" s="1831">
        <v>42808</v>
      </c>
      <c r="BF1118" s="5180">
        <v>4400000</v>
      </c>
      <c r="BG1118" s="5179">
        <v>2017000125</v>
      </c>
      <c r="BH1118" s="5189">
        <v>42808</v>
      </c>
      <c r="BI1118" s="5190">
        <v>4400000</v>
      </c>
      <c r="BJ1118" s="5191">
        <v>42811</v>
      </c>
      <c r="BK1118" s="5191">
        <v>42815</v>
      </c>
      <c r="BL1118" s="2209">
        <f t="shared" si="131"/>
        <v>0</v>
      </c>
      <c r="BM1118" s="2447">
        <f>L1118-(BI1118:BI1123)</f>
        <v>1846950474</v>
      </c>
      <c r="BN1118" s="2448"/>
      <c r="BO1118" s="2448"/>
      <c r="BP1118" s="2448"/>
      <c r="BQ1118" s="2448"/>
      <c r="BR1118" s="2212"/>
      <c r="BS1118" s="2213"/>
      <c r="BT1118" s="2213"/>
      <c r="BU1118" s="2213"/>
      <c r="BV1118" s="2213"/>
      <c r="BW1118" s="2213"/>
      <c r="BX1118" s="2213"/>
      <c r="BY1118" s="2213"/>
      <c r="BZ1118" s="2213"/>
      <c r="CA1118" s="2213"/>
      <c r="CB1118" s="2213"/>
      <c r="CC1118" s="2213"/>
      <c r="CD1118" s="1978" t="s">
        <v>911</v>
      </c>
    </row>
    <row r="1119" spans="1:82" ht="25.5" customHeight="1" thickBot="1" x14ac:dyDescent="0.25">
      <c r="A1119" s="573" t="s">
        <v>161</v>
      </c>
      <c r="B1119" s="574" t="s">
        <v>946</v>
      </c>
      <c r="C1119" s="588" t="s">
        <v>1366</v>
      </c>
      <c r="D1119" s="460">
        <v>130</v>
      </c>
      <c r="E1119" s="531" t="s">
        <v>1367</v>
      </c>
      <c r="F1119" s="526" t="s">
        <v>1368</v>
      </c>
      <c r="G1119" s="576">
        <v>0</v>
      </c>
      <c r="H1119" s="576" t="s">
        <v>0</v>
      </c>
      <c r="I1119" s="576">
        <v>1</v>
      </c>
      <c r="J1119" s="577">
        <v>0.25</v>
      </c>
      <c r="K1119" s="584"/>
      <c r="L1119" s="436"/>
      <c r="M1119" s="466"/>
      <c r="N1119" s="466"/>
      <c r="O1119" s="466"/>
      <c r="P1119" s="466"/>
      <c r="Q1119" s="466"/>
      <c r="R1119" s="466"/>
      <c r="S1119" s="466"/>
      <c r="T1119" s="466"/>
      <c r="U1119" s="467">
        <f t="shared" si="132"/>
        <v>0</v>
      </c>
      <c r="V1119" s="466"/>
      <c r="W1119" s="466"/>
      <c r="X1119" s="466"/>
      <c r="Y1119" s="466"/>
      <c r="Z1119" s="466"/>
      <c r="AA1119" s="466"/>
      <c r="AB1119" s="466"/>
      <c r="AC1119" s="466"/>
      <c r="AD1119" s="466"/>
      <c r="AE1119" s="466"/>
      <c r="AF1119" s="466"/>
      <c r="AG1119" s="1147"/>
      <c r="AH1119" s="1133"/>
      <c r="AI1119" s="1133"/>
      <c r="AJ1119" s="1133"/>
      <c r="AK1119" s="1133"/>
      <c r="AL1119" s="1133"/>
      <c r="AM1119" s="1147"/>
      <c r="AN1119" s="1147"/>
      <c r="AO1119" s="1133"/>
      <c r="AP1119" s="1133"/>
      <c r="AQ1119" s="1133"/>
      <c r="AR1119" s="1133"/>
      <c r="AS1119" s="2204" t="s">
        <v>5907</v>
      </c>
      <c r="AT1119" s="2432" t="s">
        <v>383</v>
      </c>
      <c r="AU1119" s="2433">
        <v>1</v>
      </c>
      <c r="AV1119" s="2433">
        <v>0</v>
      </c>
      <c r="AW1119" s="2142">
        <v>43009</v>
      </c>
      <c r="AX1119" s="2142">
        <v>43039</v>
      </c>
      <c r="AY1119" s="2143">
        <v>320000000</v>
      </c>
      <c r="AZ1119" s="1423"/>
      <c r="BA1119" s="1423"/>
      <c r="BB1119" s="1423"/>
      <c r="BC1119" s="1423"/>
      <c r="BD1119" s="1423"/>
      <c r="BE1119" s="1419"/>
      <c r="BF1119" s="1419"/>
      <c r="BG1119" s="1419"/>
      <c r="BH1119" s="1419"/>
      <c r="BI1119" s="1985"/>
      <c r="BJ1119" s="1419"/>
      <c r="BK1119" s="1419"/>
      <c r="BL1119" s="1986">
        <f t="shared" si="131"/>
        <v>0</v>
      </c>
      <c r="BM1119" s="1987"/>
      <c r="BN1119" s="1988"/>
      <c r="BO1119" s="1988"/>
      <c r="BP1119" s="1988"/>
      <c r="BQ1119" s="1988"/>
      <c r="BR1119" s="1989"/>
      <c r="BS1119" s="1990"/>
      <c r="BT1119" s="1990"/>
      <c r="BU1119" s="1990"/>
      <c r="BV1119" s="1990"/>
      <c r="BW1119" s="1990"/>
      <c r="BX1119" s="1990"/>
      <c r="BY1119" s="1990"/>
      <c r="BZ1119" s="1990"/>
      <c r="CA1119" s="1990"/>
      <c r="CB1119" s="1990"/>
      <c r="CC1119" s="1990"/>
      <c r="CD1119" s="1978" t="s">
        <v>911</v>
      </c>
    </row>
    <row r="1120" spans="1:82" ht="25.5" customHeight="1" thickBot="1" x14ac:dyDescent="0.25">
      <c r="A1120" s="573" t="s">
        <v>161</v>
      </c>
      <c r="B1120" s="574" t="s">
        <v>946</v>
      </c>
      <c r="C1120" s="588" t="s">
        <v>1366</v>
      </c>
      <c r="D1120" s="460">
        <v>130</v>
      </c>
      <c r="E1120" s="531" t="s">
        <v>1367</v>
      </c>
      <c r="F1120" s="526" t="s">
        <v>1368</v>
      </c>
      <c r="G1120" s="576">
        <v>0</v>
      </c>
      <c r="H1120" s="576" t="s">
        <v>0</v>
      </c>
      <c r="I1120" s="576">
        <v>1</v>
      </c>
      <c r="J1120" s="577">
        <v>0.25</v>
      </c>
      <c r="K1120" s="584"/>
      <c r="L1120" s="436"/>
      <c r="M1120" s="466"/>
      <c r="N1120" s="466"/>
      <c r="O1120" s="466"/>
      <c r="P1120" s="466"/>
      <c r="Q1120" s="466"/>
      <c r="R1120" s="466"/>
      <c r="S1120" s="466"/>
      <c r="T1120" s="466"/>
      <c r="U1120" s="467">
        <f t="shared" si="132"/>
        <v>0</v>
      </c>
      <c r="V1120" s="466"/>
      <c r="W1120" s="466"/>
      <c r="X1120" s="466"/>
      <c r="Y1120" s="466"/>
      <c r="Z1120" s="466"/>
      <c r="AA1120" s="466"/>
      <c r="AB1120" s="466"/>
      <c r="AC1120" s="466"/>
      <c r="AD1120" s="466"/>
      <c r="AE1120" s="466"/>
      <c r="AF1120" s="466"/>
      <c r="AG1120" s="1147"/>
      <c r="AH1120" s="1133"/>
      <c r="AI1120" s="1133"/>
      <c r="AJ1120" s="1133"/>
      <c r="AK1120" s="1133"/>
      <c r="AL1120" s="1133"/>
      <c r="AM1120" s="1147"/>
      <c r="AN1120" s="1147"/>
      <c r="AO1120" s="1133"/>
      <c r="AP1120" s="1133"/>
      <c r="AQ1120" s="1133"/>
      <c r="AR1120" s="1133"/>
      <c r="AS1120" s="5192" t="s">
        <v>1375</v>
      </c>
      <c r="AT1120" s="2432" t="s">
        <v>383</v>
      </c>
      <c r="AU1120" s="1992">
        <v>1</v>
      </c>
      <c r="AV1120" s="1992">
        <v>0</v>
      </c>
      <c r="AW1120" s="1993"/>
      <c r="AX1120" s="1993"/>
      <c r="AY1120" s="1994">
        <v>1420000000</v>
      </c>
      <c r="AZ1120" s="1423"/>
      <c r="BA1120" s="1423"/>
      <c r="BB1120" s="1423"/>
      <c r="BC1120" s="1423"/>
      <c r="BD1120" s="1423"/>
      <c r="BE1120" s="1419"/>
      <c r="BF1120" s="1419"/>
      <c r="BG1120" s="1419"/>
      <c r="BH1120" s="1419"/>
      <c r="BI1120" s="1985"/>
      <c r="BJ1120" s="1419"/>
      <c r="BK1120" s="1419"/>
      <c r="BL1120" s="1986">
        <f t="shared" si="131"/>
        <v>0</v>
      </c>
      <c r="BM1120" s="1987"/>
      <c r="BN1120" s="1988"/>
      <c r="BO1120" s="1988"/>
      <c r="BP1120" s="1988"/>
      <c r="BQ1120" s="1988"/>
      <c r="BR1120" s="1989"/>
      <c r="BS1120" s="1990"/>
      <c r="BT1120" s="1990"/>
      <c r="BU1120" s="1990"/>
      <c r="BV1120" s="1990"/>
      <c r="BW1120" s="1990"/>
      <c r="BX1120" s="1990"/>
      <c r="BY1120" s="1990"/>
      <c r="BZ1120" s="1990"/>
      <c r="CA1120" s="1990"/>
      <c r="CB1120" s="1990"/>
      <c r="CC1120" s="1990"/>
      <c r="CD1120" s="1978" t="s">
        <v>911</v>
      </c>
    </row>
    <row r="1121" spans="1:82" ht="25.5" customHeight="1" thickBot="1" x14ac:dyDescent="0.25">
      <c r="A1121" s="573" t="s">
        <v>161</v>
      </c>
      <c r="B1121" s="574" t="s">
        <v>946</v>
      </c>
      <c r="C1121" s="588" t="s">
        <v>1366</v>
      </c>
      <c r="D1121" s="460">
        <v>130</v>
      </c>
      <c r="E1121" s="531" t="s">
        <v>1367</v>
      </c>
      <c r="F1121" s="526" t="s">
        <v>1368</v>
      </c>
      <c r="G1121" s="576">
        <v>0</v>
      </c>
      <c r="H1121" s="576" t="s">
        <v>0</v>
      </c>
      <c r="I1121" s="576">
        <v>1</v>
      </c>
      <c r="J1121" s="577">
        <v>0.25</v>
      </c>
      <c r="K1121" s="584"/>
      <c r="L1121" s="436"/>
      <c r="M1121" s="466"/>
      <c r="N1121" s="466"/>
      <c r="O1121" s="466"/>
      <c r="P1121" s="466"/>
      <c r="Q1121" s="466"/>
      <c r="R1121" s="466"/>
      <c r="S1121" s="466"/>
      <c r="T1121" s="466"/>
      <c r="U1121" s="467">
        <f t="shared" si="132"/>
        <v>0</v>
      </c>
      <c r="V1121" s="466"/>
      <c r="W1121" s="466"/>
      <c r="X1121" s="466"/>
      <c r="Y1121" s="466"/>
      <c r="Z1121" s="466"/>
      <c r="AA1121" s="466"/>
      <c r="AB1121" s="466"/>
      <c r="AC1121" s="466"/>
      <c r="AD1121" s="466"/>
      <c r="AE1121" s="466"/>
      <c r="AF1121" s="466"/>
      <c r="AG1121" s="1147"/>
      <c r="AH1121" s="1133"/>
      <c r="AI1121" s="1133"/>
      <c r="AJ1121" s="1133"/>
      <c r="AK1121" s="1133"/>
      <c r="AL1121" s="1133"/>
      <c r="AM1121" s="1147"/>
      <c r="AN1121" s="1147"/>
      <c r="AO1121" s="1133"/>
      <c r="AP1121" s="1133"/>
      <c r="AQ1121" s="1133"/>
      <c r="AR1121" s="1133"/>
      <c r="AS1121" s="1991" t="s">
        <v>5908</v>
      </c>
      <c r="AT1121" s="2432" t="s">
        <v>383</v>
      </c>
      <c r="AU1121" s="1992">
        <v>1</v>
      </c>
      <c r="AV1121" s="1992">
        <v>0</v>
      </c>
      <c r="AW1121" s="1993"/>
      <c r="AX1121" s="1993"/>
      <c r="AY1121" s="1994">
        <v>8000000</v>
      </c>
      <c r="AZ1121" s="1423"/>
      <c r="BA1121" s="1423"/>
      <c r="BB1121" s="1423"/>
      <c r="BC1121" s="1423"/>
      <c r="BD1121" s="1423"/>
      <c r="BE1121" s="1419"/>
      <c r="BF1121" s="1419"/>
      <c r="BG1121" s="1419"/>
      <c r="BH1121" s="1419"/>
      <c r="BI1121" s="1985"/>
      <c r="BJ1121" s="1419"/>
      <c r="BK1121" s="1419"/>
      <c r="BL1121" s="1986">
        <f t="shared" si="131"/>
        <v>0</v>
      </c>
      <c r="BM1121" s="1987"/>
      <c r="BN1121" s="1988"/>
      <c r="BO1121" s="1988"/>
      <c r="BP1121" s="1988"/>
      <c r="BQ1121" s="1988"/>
      <c r="BR1121" s="1989"/>
      <c r="BS1121" s="1990"/>
      <c r="BT1121" s="1990"/>
      <c r="BU1121" s="1990"/>
      <c r="BV1121" s="1990"/>
      <c r="BW1121" s="1990"/>
      <c r="BX1121" s="1990"/>
      <c r="BY1121" s="1990"/>
      <c r="BZ1121" s="1990"/>
      <c r="CA1121" s="1990"/>
      <c r="CB1121" s="1990"/>
      <c r="CC1121" s="1990"/>
      <c r="CD1121" s="1978" t="s">
        <v>911</v>
      </c>
    </row>
    <row r="1122" spans="1:82" ht="25.5" customHeight="1" thickBot="1" x14ac:dyDescent="0.25">
      <c r="A1122" s="573" t="s">
        <v>161</v>
      </c>
      <c r="B1122" s="574" t="s">
        <v>946</v>
      </c>
      <c r="C1122" s="588" t="s">
        <v>1366</v>
      </c>
      <c r="D1122" s="460">
        <v>130</v>
      </c>
      <c r="E1122" s="531" t="s">
        <v>1367</v>
      </c>
      <c r="F1122" s="526" t="s">
        <v>1368</v>
      </c>
      <c r="G1122" s="576">
        <v>0</v>
      </c>
      <c r="H1122" s="576" t="s">
        <v>0</v>
      </c>
      <c r="I1122" s="576">
        <v>1</v>
      </c>
      <c r="J1122" s="577">
        <v>0.25</v>
      </c>
      <c r="K1122" s="584"/>
      <c r="L1122" s="436"/>
      <c r="M1122" s="466"/>
      <c r="N1122" s="466"/>
      <c r="O1122" s="466"/>
      <c r="P1122" s="466"/>
      <c r="Q1122" s="466"/>
      <c r="R1122" s="466"/>
      <c r="S1122" s="466"/>
      <c r="T1122" s="466"/>
      <c r="U1122" s="467">
        <f t="shared" si="132"/>
        <v>0</v>
      </c>
      <c r="V1122" s="466"/>
      <c r="W1122" s="466"/>
      <c r="X1122" s="466"/>
      <c r="Y1122" s="466"/>
      <c r="Z1122" s="466"/>
      <c r="AA1122" s="466"/>
      <c r="AB1122" s="466"/>
      <c r="AC1122" s="466"/>
      <c r="AD1122" s="466"/>
      <c r="AE1122" s="466"/>
      <c r="AF1122" s="466"/>
      <c r="AG1122" s="1147"/>
      <c r="AH1122" s="1133"/>
      <c r="AI1122" s="1133"/>
      <c r="AJ1122" s="1133"/>
      <c r="AK1122" s="1133"/>
      <c r="AL1122" s="1133"/>
      <c r="AM1122" s="1147"/>
      <c r="AN1122" s="1147"/>
      <c r="AO1122" s="1133"/>
      <c r="AP1122" s="1133"/>
      <c r="AQ1122" s="1133"/>
      <c r="AR1122" s="1133"/>
      <c r="AS1122" s="1991"/>
      <c r="AT1122" s="1143"/>
      <c r="AU1122" s="1992"/>
      <c r="AV1122" s="1992"/>
      <c r="AW1122" s="1993"/>
      <c r="AX1122" s="1993"/>
      <c r="AY1122" s="1994"/>
      <c r="AZ1122" s="1423"/>
      <c r="BA1122" s="1423"/>
      <c r="BB1122" s="1423"/>
      <c r="BC1122" s="1423"/>
      <c r="BD1122" s="1423"/>
      <c r="BE1122" s="1419"/>
      <c r="BF1122" s="1419"/>
      <c r="BG1122" s="1419"/>
      <c r="BH1122" s="1419"/>
      <c r="BI1122" s="1985"/>
      <c r="BJ1122" s="1419"/>
      <c r="BK1122" s="1419"/>
      <c r="BL1122" s="1986">
        <f t="shared" si="131"/>
        <v>0</v>
      </c>
      <c r="BM1122" s="1987"/>
      <c r="BN1122" s="1988"/>
      <c r="BO1122" s="1988"/>
      <c r="BP1122" s="1988"/>
      <c r="BQ1122" s="1988"/>
      <c r="BR1122" s="1989"/>
      <c r="BS1122" s="1990"/>
      <c r="BT1122" s="1990"/>
      <c r="BU1122" s="1990"/>
      <c r="BV1122" s="1990"/>
      <c r="BW1122" s="1990"/>
      <c r="BX1122" s="1990"/>
      <c r="BY1122" s="1990"/>
      <c r="BZ1122" s="1990"/>
      <c r="CA1122" s="1990"/>
      <c r="CB1122" s="1990"/>
      <c r="CC1122" s="1990"/>
      <c r="CD1122" s="1978" t="s">
        <v>911</v>
      </c>
    </row>
    <row r="1123" spans="1:82" ht="25.5" customHeight="1" thickBot="1" x14ac:dyDescent="0.25">
      <c r="A1123" s="590" t="s">
        <v>161</v>
      </c>
      <c r="B1123" s="591" t="s">
        <v>946</v>
      </c>
      <c r="C1123" s="592" t="s">
        <v>1366</v>
      </c>
      <c r="D1123" s="205">
        <v>130</v>
      </c>
      <c r="E1123" s="639" t="s">
        <v>1367</v>
      </c>
      <c r="F1123" s="100" t="s">
        <v>1368</v>
      </c>
      <c r="G1123" s="594">
        <v>0</v>
      </c>
      <c r="H1123" s="594" t="s">
        <v>0</v>
      </c>
      <c r="I1123" s="594">
        <v>1</v>
      </c>
      <c r="J1123" s="595">
        <v>0.25</v>
      </c>
      <c r="K1123" s="584"/>
      <c r="L1123" s="296"/>
      <c r="M1123" s="8"/>
      <c r="N1123" s="8"/>
      <c r="O1123" s="8"/>
      <c r="P1123" s="8"/>
      <c r="Q1123" s="8"/>
      <c r="R1123" s="8"/>
      <c r="S1123" s="8"/>
      <c r="T1123" s="8"/>
      <c r="U1123" s="467">
        <f t="shared" si="132"/>
        <v>0</v>
      </c>
      <c r="V1123" s="8"/>
      <c r="W1123" s="8"/>
      <c r="X1123" s="8"/>
      <c r="Y1123" s="8"/>
      <c r="Z1123" s="8"/>
      <c r="AA1123" s="8"/>
      <c r="AB1123" s="8"/>
      <c r="AC1123" s="8"/>
      <c r="AD1123" s="8"/>
      <c r="AE1123" s="8"/>
      <c r="AF1123" s="8"/>
      <c r="AG1123" s="2144"/>
      <c r="AH1123" s="1155"/>
      <c r="AI1123" s="1155"/>
      <c r="AJ1123" s="1155"/>
      <c r="AK1123" s="1155"/>
      <c r="AL1123" s="1155"/>
      <c r="AM1123" s="2144"/>
      <c r="AN1123" s="2144"/>
      <c r="AO1123" s="1155"/>
      <c r="AP1123" s="1155"/>
      <c r="AQ1123" s="1155"/>
      <c r="AR1123" s="1155"/>
      <c r="AS1123" s="2145"/>
      <c r="AT1123" s="2146"/>
      <c r="AU1123" s="2147"/>
      <c r="AV1123" s="2147"/>
      <c r="AW1123" s="2148"/>
      <c r="AX1123" s="2148"/>
      <c r="AY1123" s="2149"/>
      <c r="AZ1123" s="1607"/>
      <c r="BA1123" s="1607"/>
      <c r="BB1123" s="1607"/>
      <c r="BC1123" s="1607"/>
      <c r="BD1123" s="1607"/>
      <c r="BE1123" s="1605"/>
      <c r="BF1123" s="1605"/>
      <c r="BG1123" s="1605"/>
      <c r="BH1123" s="1605"/>
      <c r="BI1123" s="2150"/>
      <c r="BJ1123" s="1605"/>
      <c r="BK1123" s="1605"/>
      <c r="BL1123" s="2151">
        <f t="shared" si="131"/>
        <v>0</v>
      </c>
      <c r="BM1123" s="2152"/>
      <c r="BN1123" s="2153"/>
      <c r="BO1123" s="2153"/>
      <c r="BP1123" s="2153"/>
      <c r="BQ1123" s="2153"/>
      <c r="BR1123" s="2154"/>
      <c r="BS1123" s="2155"/>
      <c r="BT1123" s="2155"/>
      <c r="BU1123" s="2155"/>
      <c r="BV1123" s="2155"/>
      <c r="BW1123" s="2155"/>
      <c r="BX1123" s="2155"/>
      <c r="BY1123" s="2155"/>
      <c r="BZ1123" s="2155"/>
      <c r="CA1123" s="2155"/>
      <c r="CB1123" s="2155"/>
      <c r="CC1123" s="2155"/>
      <c r="CD1123" s="1978" t="s">
        <v>911</v>
      </c>
    </row>
    <row r="1124" spans="1:82" ht="25.5" customHeight="1" thickBot="1" x14ac:dyDescent="0.25">
      <c r="A1124" s="570" t="s">
        <v>161</v>
      </c>
      <c r="B1124" s="571" t="s">
        <v>946</v>
      </c>
      <c r="C1124" s="563" t="s">
        <v>1376</v>
      </c>
      <c r="D1124" s="163">
        <v>131</v>
      </c>
      <c r="E1124" s="47" t="s">
        <v>1377</v>
      </c>
      <c r="F1124" s="67" t="s">
        <v>1378</v>
      </c>
      <c r="G1124" s="49">
        <v>2</v>
      </c>
      <c r="H1124" s="49" t="s">
        <v>1</v>
      </c>
      <c r="I1124" s="49">
        <v>2</v>
      </c>
      <c r="J1124" s="572">
        <v>2</v>
      </c>
      <c r="K1124" s="319"/>
      <c r="L1124" s="293">
        <f>+M1124+N1124+O1124+P1124+Q1124+R1124+S1124+T1124</f>
        <v>20000000</v>
      </c>
      <c r="M1124" s="455">
        <f>20000000</f>
        <v>20000000</v>
      </c>
      <c r="N1124" s="455"/>
      <c r="O1124" s="455"/>
      <c r="P1124" s="455"/>
      <c r="Q1124" s="455"/>
      <c r="R1124" s="455"/>
      <c r="S1124" s="455"/>
      <c r="T1124" s="455"/>
      <c r="U1124" s="467">
        <f>+L1124</f>
        <v>20000000</v>
      </c>
      <c r="V1124" s="495">
        <v>20000000</v>
      </c>
      <c r="W1124" s="495"/>
      <c r="X1124" s="495"/>
      <c r="Y1124" s="495"/>
      <c r="Z1124" s="495"/>
      <c r="AA1124" s="495"/>
      <c r="AB1124" s="495"/>
      <c r="AC1124" s="495"/>
      <c r="AD1124" s="52"/>
      <c r="AE1124" s="52"/>
      <c r="AF1124" s="52"/>
      <c r="AG1124" s="1462"/>
      <c r="AH1124" s="1462"/>
      <c r="AI1124" s="1462"/>
      <c r="AJ1124" s="1462"/>
      <c r="AK1124" s="1462"/>
      <c r="AL1124" s="1956"/>
      <c r="AM1124" s="1864"/>
      <c r="AN1124" s="1864"/>
      <c r="AO1124" s="1956"/>
      <c r="AP1124" s="1956"/>
      <c r="AQ1124" s="1956"/>
      <c r="AR1124" s="1956"/>
      <c r="AS1124" s="2431" t="s">
        <v>1379</v>
      </c>
      <c r="AT1124" s="2432" t="s">
        <v>330</v>
      </c>
      <c r="AU1124" s="2452">
        <v>100</v>
      </c>
      <c r="AV1124" s="2452">
        <v>50</v>
      </c>
      <c r="AW1124" s="2142">
        <v>42736</v>
      </c>
      <c r="AX1124" s="2142">
        <v>43100</v>
      </c>
      <c r="AY1124" s="2143"/>
      <c r="AZ1124" s="1459"/>
      <c r="BA1124" s="1459"/>
      <c r="BB1124" s="1459"/>
      <c r="BC1124" s="1459"/>
      <c r="BD1124" s="1459"/>
      <c r="BE1124" s="1381"/>
      <c r="BF1124" s="1381"/>
      <c r="BG1124" s="1381"/>
      <c r="BH1124" s="1381"/>
      <c r="BI1124" s="1972"/>
      <c r="BJ1124" s="1381"/>
      <c r="BK1124" s="1381"/>
      <c r="BL1124" s="1973">
        <f t="shared" si="131"/>
        <v>0</v>
      </c>
      <c r="BM1124" s="1974">
        <f>L1124-(BI1124:BI1129)</f>
        <v>20000000</v>
      </c>
      <c r="BN1124" s="1975"/>
      <c r="BO1124" s="1975"/>
      <c r="BP1124" s="1975"/>
      <c r="BQ1124" s="1975"/>
      <c r="BR1124" s="1976"/>
      <c r="BS1124" s="1977"/>
      <c r="BT1124" s="1977"/>
      <c r="BU1124" s="1977"/>
      <c r="BV1124" s="1977"/>
      <c r="BW1124" s="1977"/>
      <c r="BX1124" s="1977"/>
      <c r="BY1124" s="1977"/>
      <c r="BZ1124" s="1977"/>
      <c r="CA1124" s="1977"/>
      <c r="CB1124" s="1977"/>
      <c r="CC1124" s="1977"/>
      <c r="CD1124" s="1978" t="s">
        <v>911</v>
      </c>
    </row>
    <row r="1125" spans="1:82" ht="25.5" customHeight="1" thickBot="1" x14ac:dyDescent="0.25">
      <c r="A1125" s="573" t="s">
        <v>161</v>
      </c>
      <c r="B1125" s="574" t="s">
        <v>946</v>
      </c>
      <c r="C1125" s="547" t="s">
        <v>1376</v>
      </c>
      <c r="D1125" s="460">
        <v>131</v>
      </c>
      <c r="E1125" s="575" t="s">
        <v>1377</v>
      </c>
      <c r="F1125" s="608" t="s">
        <v>1378</v>
      </c>
      <c r="G1125" s="576">
        <v>2</v>
      </c>
      <c r="H1125" s="576" t="s">
        <v>1</v>
      </c>
      <c r="I1125" s="576">
        <v>2</v>
      </c>
      <c r="J1125" s="577">
        <v>2</v>
      </c>
      <c r="K1125" s="584"/>
      <c r="L1125" s="436"/>
      <c r="M1125" s="466"/>
      <c r="N1125" s="466"/>
      <c r="O1125" s="466"/>
      <c r="P1125" s="466"/>
      <c r="Q1125" s="466"/>
      <c r="R1125" s="466"/>
      <c r="S1125" s="466"/>
      <c r="T1125" s="466"/>
      <c r="U1125" s="467">
        <f t="shared" si="132"/>
        <v>0</v>
      </c>
      <c r="V1125" s="466"/>
      <c r="W1125" s="466"/>
      <c r="X1125" s="466"/>
      <c r="Y1125" s="466"/>
      <c r="Z1125" s="466"/>
      <c r="AA1125" s="466"/>
      <c r="AB1125" s="466"/>
      <c r="AC1125" s="466"/>
      <c r="AD1125" s="466"/>
      <c r="AE1125" s="466"/>
      <c r="AF1125" s="466"/>
      <c r="AG1125" s="1147"/>
      <c r="AH1125" s="1133"/>
      <c r="AI1125" s="1133"/>
      <c r="AJ1125" s="1133"/>
      <c r="AK1125" s="1133"/>
      <c r="AL1125" s="1133"/>
      <c r="AM1125" s="1147"/>
      <c r="AN1125" s="1147"/>
      <c r="AO1125" s="1133"/>
      <c r="AP1125" s="1133"/>
      <c r="AQ1125" s="1133"/>
      <c r="AR1125" s="1133"/>
      <c r="AS1125" s="1980" t="s">
        <v>1380</v>
      </c>
      <c r="AT1125" s="1981" t="s">
        <v>329</v>
      </c>
      <c r="AU1125" s="1982">
        <v>100</v>
      </c>
      <c r="AV1125" s="1982">
        <v>50</v>
      </c>
      <c r="AW1125" s="1983">
        <v>42736</v>
      </c>
      <c r="AX1125" s="1983">
        <v>43100</v>
      </c>
      <c r="AY1125" s="1984">
        <v>20000000</v>
      </c>
      <c r="AZ1125" s="1423"/>
      <c r="BA1125" s="1423"/>
      <c r="BB1125" s="1423"/>
      <c r="BC1125" s="1423"/>
      <c r="BD1125" s="1423"/>
      <c r="BE1125" s="1419"/>
      <c r="BF1125" s="1419"/>
      <c r="BG1125" s="1419"/>
      <c r="BH1125" s="1419"/>
      <c r="BI1125" s="1985"/>
      <c r="BJ1125" s="1419"/>
      <c r="BK1125" s="1419"/>
      <c r="BL1125" s="1986">
        <f t="shared" si="131"/>
        <v>0</v>
      </c>
      <c r="BM1125" s="1987"/>
      <c r="BN1125" s="1988"/>
      <c r="BO1125" s="1988"/>
      <c r="BP1125" s="1988"/>
      <c r="BQ1125" s="1988"/>
      <c r="BR1125" s="1989"/>
      <c r="BS1125" s="1990"/>
      <c r="BT1125" s="1990"/>
      <c r="BU1125" s="1990"/>
      <c r="BV1125" s="1990"/>
      <c r="BW1125" s="1990"/>
      <c r="BX1125" s="1990"/>
      <c r="BY1125" s="1990"/>
      <c r="BZ1125" s="1990"/>
      <c r="CA1125" s="1990"/>
      <c r="CB1125" s="1990"/>
      <c r="CC1125" s="1990"/>
      <c r="CD1125" s="1978" t="s">
        <v>911</v>
      </c>
    </row>
    <row r="1126" spans="1:82" ht="25.5" customHeight="1" thickBot="1" x14ac:dyDescent="0.25">
      <c r="A1126" s="573" t="s">
        <v>161</v>
      </c>
      <c r="B1126" s="574" t="s">
        <v>946</v>
      </c>
      <c r="C1126" s="547" t="s">
        <v>1376</v>
      </c>
      <c r="D1126" s="460">
        <v>131</v>
      </c>
      <c r="E1126" s="575" t="s">
        <v>1381</v>
      </c>
      <c r="F1126" s="608" t="s">
        <v>1382</v>
      </c>
      <c r="G1126" s="576">
        <v>2</v>
      </c>
      <c r="H1126" s="576" t="s">
        <v>1</v>
      </c>
      <c r="I1126" s="576">
        <v>2</v>
      </c>
      <c r="J1126" s="577">
        <v>2</v>
      </c>
      <c r="K1126" s="584"/>
      <c r="L1126" s="436"/>
      <c r="M1126" s="466"/>
      <c r="N1126" s="466"/>
      <c r="O1126" s="466"/>
      <c r="P1126" s="466"/>
      <c r="Q1126" s="466"/>
      <c r="R1126" s="466"/>
      <c r="S1126" s="466"/>
      <c r="T1126" s="466"/>
      <c r="U1126" s="467">
        <f t="shared" si="132"/>
        <v>0</v>
      </c>
      <c r="V1126" s="466"/>
      <c r="W1126" s="466"/>
      <c r="X1126" s="466"/>
      <c r="Y1126" s="466"/>
      <c r="Z1126" s="466"/>
      <c r="AA1126" s="466"/>
      <c r="AB1126" s="466"/>
      <c r="AC1126" s="466"/>
      <c r="AD1126" s="466"/>
      <c r="AE1126" s="466"/>
      <c r="AF1126" s="466"/>
      <c r="AG1126" s="1147"/>
      <c r="AH1126" s="1133"/>
      <c r="AI1126" s="1133"/>
      <c r="AJ1126" s="1133"/>
      <c r="AK1126" s="1133"/>
      <c r="AL1126" s="1133"/>
      <c r="AM1126" s="1147"/>
      <c r="AN1126" s="1147"/>
      <c r="AO1126" s="1133"/>
      <c r="AP1126" s="1133"/>
      <c r="AQ1126" s="1133"/>
      <c r="AR1126" s="1133"/>
      <c r="AS1126" s="1991"/>
      <c r="AT1126" s="1143"/>
      <c r="AU1126" s="1992"/>
      <c r="AV1126" s="1992"/>
      <c r="AW1126" s="1993"/>
      <c r="AX1126" s="1993"/>
      <c r="AY1126" s="1994"/>
      <c r="AZ1126" s="1423"/>
      <c r="BA1126" s="1423"/>
      <c r="BB1126" s="1423"/>
      <c r="BC1126" s="1423"/>
      <c r="BD1126" s="1423"/>
      <c r="BE1126" s="1419"/>
      <c r="BF1126" s="1419"/>
      <c r="BG1126" s="1419"/>
      <c r="BH1126" s="1419"/>
      <c r="BI1126" s="1985"/>
      <c r="BJ1126" s="1419"/>
      <c r="BK1126" s="1419"/>
      <c r="BL1126" s="1986">
        <f t="shared" si="131"/>
        <v>0</v>
      </c>
      <c r="BM1126" s="1987"/>
      <c r="BN1126" s="1988"/>
      <c r="BO1126" s="1988"/>
      <c r="BP1126" s="1988"/>
      <c r="BQ1126" s="1988"/>
      <c r="BR1126" s="1989"/>
      <c r="BS1126" s="1990"/>
      <c r="BT1126" s="1990"/>
      <c r="BU1126" s="1990"/>
      <c r="BV1126" s="1990"/>
      <c r="BW1126" s="1990"/>
      <c r="BX1126" s="1990"/>
      <c r="BY1126" s="1990"/>
      <c r="BZ1126" s="1990"/>
      <c r="CA1126" s="1990"/>
      <c r="CB1126" s="1990"/>
      <c r="CC1126" s="1990"/>
      <c r="CD1126" s="1978" t="s">
        <v>911</v>
      </c>
    </row>
    <row r="1127" spans="1:82" ht="25.5" customHeight="1" thickBot="1" x14ac:dyDescent="0.25">
      <c r="A1127" s="573" t="s">
        <v>161</v>
      </c>
      <c r="B1127" s="574" t="s">
        <v>946</v>
      </c>
      <c r="C1127" s="547" t="s">
        <v>1376</v>
      </c>
      <c r="D1127" s="460">
        <v>131</v>
      </c>
      <c r="E1127" s="575" t="s">
        <v>1381</v>
      </c>
      <c r="F1127" s="608" t="s">
        <v>1382</v>
      </c>
      <c r="G1127" s="576">
        <v>2</v>
      </c>
      <c r="H1127" s="576" t="s">
        <v>1</v>
      </c>
      <c r="I1127" s="576">
        <v>2</v>
      </c>
      <c r="J1127" s="577">
        <v>2</v>
      </c>
      <c r="K1127" s="584"/>
      <c r="L1127" s="436"/>
      <c r="M1127" s="466"/>
      <c r="N1127" s="466"/>
      <c r="O1127" s="466"/>
      <c r="P1127" s="466"/>
      <c r="Q1127" s="466"/>
      <c r="R1127" s="466"/>
      <c r="S1127" s="466"/>
      <c r="T1127" s="466"/>
      <c r="U1127" s="467">
        <f t="shared" si="132"/>
        <v>0</v>
      </c>
      <c r="V1127" s="466"/>
      <c r="W1127" s="466"/>
      <c r="X1127" s="466"/>
      <c r="Y1127" s="466"/>
      <c r="Z1127" s="466"/>
      <c r="AA1127" s="466"/>
      <c r="AB1127" s="466"/>
      <c r="AC1127" s="466"/>
      <c r="AD1127" s="466"/>
      <c r="AE1127" s="466"/>
      <c r="AF1127" s="466"/>
      <c r="AG1127" s="1147"/>
      <c r="AH1127" s="1133"/>
      <c r="AI1127" s="1133"/>
      <c r="AJ1127" s="1133"/>
      <c r="AK1127" s="1133"/>
      <c r="AL1127" s="1133"/>
      <c r="AM1127" s="1147"/>
      <c r="AN1127" s="1147"/>
      <c r="AO1127" s="1133"/>
      <c r="AP1127" s="1133"/>
      <c r="AQ1127" s="1133"/>
      <c r="AR1127" s="1133"/>
      <c r="AS1127" s="1991"/>
      <c r="AT1127" s="1143"/>
      <c r="AU1127" s="1992"/>
      <c r="AV1127" s="1992"/>
      <c r="AW1127" s="1993"/>
      <c r="AX1127" s="1993"/>
      <c r="AY1127" s="1994"/>
      <c r="AZ1127" s="1423"/>
      <c r="BA1127" s="1423"/>
      <c r="BB1127" s="1423"/>
      <c r="BC1127" s="1423"/>
      <c r="BD1127" s="1423"/>
      <c r="BE1127" s="1419"/>
      <c r="BF1127" s="1419"/>
      <c r="BG1127" s="1419"/>
      <c r="BH1127" s="1419"/>
      <c r="BI1127" s="1985"/>
      <c r="BJ1127" s="1419"/>
      <c r="BK1127" s="1419"/>
      <c r="BL1127" s="1986">
        <f t="shared" si="131"/>
        <v>0</v>
      </c>
      <c r="BM1127" s="1987"/>
      <c r="BN1127" s="1988"/>
      <c r="BO1127" s="1988"/>
      <c r="BP1127" s="1988"/>
      <c r="BQ1127" s="1988"/>
      <c r="BR1127" s="1989"/>
      <c r="BS1127" s="1990"/>
      <c r="BT1127" s="1990"/>
      <c r="BU1127" s="1990"/>
      <c r="BV1127" s="1990"/>
      <c r="BW1127" s="1990"/>
      <c r="BX1127" s="1990"/>
      <c r="BY1127" s="1990"/>
      <c r="BZ1127" s="1990"/>
      <c r="CA1127" s="1990"/>
      <c r="CB1127" s="1990"/>
      <c r="CC1127" s="1990"/>
      <c r="CD1127" s="1978" t="s">
        <v>911</v>
      </c>
    </row>
    <row r="1128" spans="1:82" ht="25.5" customHeight="1" thickBot="1" x14ac:dyDescent="0.25">
      <c r="A1128" s="573" t="s">
        <v>161</v>
      </c>
      <c r="B1128" s="574" t="s">
        <v>946</v>
      </c>
      <c r="C1128" s="547" t="s">
        <v>1376</v>
      </c>
      <c r="D1128" s="460">
        <v>131</v>
      </c>
      <c r="E1128" s="575" t="s">
        <v>1381</v>
      </c>
      <c r="F1128" s="608" t="s">
        <v>1382</v>
      </c>
      <c r="G1128" s="576">
        <v>2</v>
      </c>
      <c r="H1128" s="576" t="s">
        <v>1</v>
      </c>
      <c r="I1128" s="576">
        <v>2</v>
      </c>
      <c r="J1128" s="577">
        <v>2</v>
      </c>
      <c r="K1128" s="584"/>
      <c r="L1128" s="436"/>
      <c r="M1128" s="466"/>
      <c r="N1128" s="466"/>
      <c r="O1128" s="466"/>
      <c r="P1128" s="466"/>
      <c r="Q1128" s="466"/>
      <c r="R1128" s="466"/>
      <c r="S1128" s="466"/>
      <c r="T1128" s="466"/>
      <c r="U1128" s="467">
        <f t="shared" si="132"/>
        <v>0</v>
      </c>
      <c r="V1128" s="466"/>
      <c r="W1128" s="466"/>
      <c r="X1128" s="466"/>
      <c r="Y1128" s="466"/>
      <c r="Z1128" s="466"/>
      <c r="AA1128" s="466"/>
      <c r="AB1128" s="466"/>
      <c r="AC1128" s="466"/>
      <c r="AD1128" s="466"/>
      <c r="AE1128" s="466"/>
      <c r="AF1128" s="466"/>
      <c r="AG1128" s="1147"/>
      <c r="AH1128" s="1133"/>
      <c r="AI1128" s="1133"/>
      <c r="AJ1128" s="1133"/>
      <c r="AK1128" s="1133"/>
      <c r="AL1128" s="1133"/>
      <c r="AM1128" s="1147"/>
      <c r="AN1128" s="1147"/>
      <c r="AO1128" s="1133"/>
      <c r="AP1128" s="1133"/>
      <c r="AQ1128" s="1133"/>
      <c r="AR1128" s="1133"/>
      <c r="AS1128" s="1991"/>
      <c r="AT1128" s="1143"/>
      <c r="AU1128" s="1992"/>
      <c r="AV1128" s="1992"/>
      <c r="AW1128" s="1993"/>
      <c r="AX1128" s="1993"/>
      <c r="AY1128" s="1994"/>
      <c r="AZ1128" s="1423"/>
      <c r="BA1128" s="1423"/>
      <c r="BB1128" s="1423"/>
      <c r="BC1128" s="1423"/>
      <c r="BD1128" s="1423"/>
      <c r="BE1128" s="1419"/>
      <c r="BF1128" s="1419"/>
      <c r="BG1128" s="1419"/>
      <c r="BH1128" s="1419"/>
      <c r="BI1128" s="1985"/>
      <c r="BJ1128" s="1419"/>
      <c r="BK1128" s="1419"/>
      <c r="BL1128" s="1986">
        <f t="shared" si="131"/>
        <v>0</v>
      </c>
      <c r="BM1128" s="1987"/>
      <c r="BN1128" s="1988"/>
      <c r="BO1128" s="1988"/>
      <c r="BP1128" s="1988"/>
      <c r="BQ1128" s="1988"/>
      <c r="BR1128" s="1989"/>
      <c r="BS1128" s="1990"/>
      <c r="BT1128" s="1990"/>
      <c r="BU1128" s="1990"/>
      <c r="BV1128" s="1990"/>
      <c r="BW1128" s="1990"/>
      <c r="BX1128" s="1990"/>
      <c r="BY1128" s="1990"/>
      <c r="BZ1128" s="1990"/>
      <c r="CA1128" s="1990"/>
      <c r="CB1128" s="1990"/>
      <c r="CC1128" s="1990"/>
      <c r="CD1128" s="1978" t="s">
        <v>911</v>
      </c>
    </row>
    <row r="1129" spans="1:82" ht="25.5" customHeight="1" thickBot="1" x14ac:dyDescent="0.25">
      <c r="A1129" s="578" t="s">
        <v>161</v>
      </c>
      <c r="B1129" s="579" t="s">
        <v>946</v>
      </c>
      <c r="C1129" s="580" t="s">
        <v>1376</v>
      </c>
      <c r="D1129" s="431">
        <v>131</v>
      </c>
      <c r="E1129" s="581" t="s">
        <v>1381</v>
      </c>
      <c r="F1129" s="609" t="s">
        <v>1382</v>
      </c>
      <c r="G1129" s="582">
        <v>2</v>
      </c>
      <c r="H1129" s="582" t="s">
        <v>1</v>
      </c>
      <c r="I1129" s="582">
        <v>2</v>
      </c>
      <c r="J1129" s="583">
        <v>2</v>
      </c>
      <c r="K1129" s="584"/>
      <c r="L1129" s="437"/>
      <c r="M1129" s="474"/>
      <c r="N1129" s="474"/>
      <c r="O1129" s="474"/>
      <c r="P1129" s="474"/>
      <c r="Q1129" s="474"/>
      <c r="R1129" s="474"/>
      <c r="S1129" s="474"/>
      <c r="T1129" s="474"/>
      <c r="U1129" s="467">
        <f t="shared" si="132"/>
        <v>0</v>
      </c>
      <c r="V1129" s="474"/>
      <c r="W1129" s="474"/>
      <c r="X1129" s="474"/>
      <c r="Y1129" s="474"/>
      <c r="Z1129" s="474"/>
      <c r="AA1129" s="474"/>
      <c r="AB1129" s="474"/>
      <c r="AC1129" s="474"/>
      <c r="AD1129" s="474"/>
      <c r="AE1129" s="474"/>
      <c r="AF1129" s="474"/>
      <c r="AG1129" s="1995"/>
      <c r="AH1129" s="1505"/>
      <c r="AI1129" s="1505"/>
      <c r="AJ1129" s="1505"/>
      <c r="AK1129" s="1505"/>
      <c r="AL1129" s="1505"/>
      <c r="AM1129" s="1995"/>
      <c r="AN1129" s="1995"/>
      <c r="AO1129" s="1505"/>
      <c r="AP1129" s="1505"/>
      <c r="AQ1129" s="1505"/>
      <c r="AR1129" s="1505"/>
      <c r="AS1129" s="1996"/>
      <c r="AT1129" s="1997"/>
      <c r="AU1129" s="1998"/>
      <c r="AV1129" s="1998"/>
      <c r="AW1129" s="1999"/>
      <c r="AX1129" s="1999"/>
      <c r="AY1129" s="2000"/>
      <c r="AZ1129" s="1502"/>
      <c r="BA1129" s="1502"/>
      <c r="BB1129" s="1502"/>
      <c r="BC1129" s="1502"/>
      <c r="BD1129" s="1502"/>
      <c r="BE1129" s="1498"/>
      <c r="BF1129" s="1498"/>
      <c r="BG1129" s="1498"/>
      <c r="BH1129" s="1498"/>
      <c r="BI1129" s="2001"/>
      <c r="BJ1129" s="1498"/>
      <c r="BK1129" s="1498"/>
      <c r="BL1129" s="2002">
        <f t="shared" si="131"/>
        <v>0</v>
      </c>
      <c r="BM1129" s="2003"/>
      <c r="BN1129" s="2004"/>
      <c r="BO1129" s="2004"/>
      <c r="BP1129" s="2004"/>
      <c r="BQ1129" s="2004"/>
      <c r="BR1129" s="2005"/>
      <c r="BS1129" s="2006"/>
      <c r="BT1129" s="2006"/>
      <c r="BU1129" s="2006"/>
      <c r="BV1129" s="2006"/>
      <c r="BW1129" s="2006"/>
      <c r="BX1129" s="2006"/>
      <c r="BY1129" s="2006"/>
      <c r="BZ1129" s="2006"/>
      <c r="CA1129" s="2006"/>
      <c r="CB1129" s="2006"/>
      <c r="CC1129" s="2006"/>
      <c r="CD1129" s="1978" t="s">
        <v>911</v>
      </c>
    </row>
    <row r="1130" spans="1:82" ht="25.5" customHeight="1" thickBot="1" x14ac:dyDescent="0.25">
      <c r="A1130" s="570" t="s">
        <v>161</v>
      </c>
      <c r="B1130" s="571" t="s">
        <v>946</v>
      </c>
      <c r="C1130" s="563" t="s">
        <v>1376</v>
      </c>
      <c r="D1130" s="163">
        <v>132</v>
      </c>
      <c r="E1130" s="615" t="s">
        <v>1383</v>
      </c>
      <c r="F1130" s="67" t="s">
        <v>1384</v>
      </c>
      <c r="G1130" s="69">
        <v>3</v>
      </c>
      <c r="H1130" s="69" t="s">
        <v>0</v>
      </c>
      <c r="I1130" s="69">
        <v>6</v>
      </c>
      <c r="J1130" s="572"/>
      <c r="K1130" s="319"/>
      <c r="L1130" s="293">
        <f t="shared" si="124"/>
        <v>0</v>
      </c>
      <c r="M1130" s="52"/>
      <c r="N1130" s="52"/>
      <c r="O1130" s="52"/>
      <c r="P1130" s="52"/>
      <c r="Q1130" s="52"/>
      <c r="R1130" s="52"/>
      <c r="S1130" s="52"/>
      <c r="T1130" s="52"/>
      <c r="U1130" s="467">
        <f t="shared" si="132"/>
        <v>0</v>
      </c>
      <c r="V1130" s="52"/>
      <c r="W1130" s="52"/>
      <c r="X1130" s="52"/>
      <c r="Y1130" s="52"/>
      <c r="Z1130" s="52"/>
      <c r="AA1130" s="52"/>
      <c r="AB1130" s="52"/>
      <c r="AC1130" s="52"/>
      <c r="AD1130" s="52"/>
      <c r="AE1130" s="52"/>
      <c r="AF1130" s="52"/>
      <c r="AG1130" s="1462"/>
      <c r="AH1130" s="1462"/>
      <c r="AI1130" s="1462"/>
      <c r="AJ1130" s="1462"/>
      <c r="AK1130" s="1462"/>
      <c r="AL1130" s="1462"/>
      <c r="AM1130" s="1923"/>
      <c r="AN1130" s="1923"/>
      <c r="AO1130" s="1462"/>
      <c r="AP1130" s="1462"/>
      <c r="AQ1130" s="1462"/>
      <c r="AR1130" s="1462"/>
      <c r="AS1130" s="1687"/>
      <c r="AT1130" s="1638"/>
      <c r="AU1130" s="1969"/>
      <c r="AV1130" s="1969"/>
      <c r="AW1130" s="1970"/>
      <c r="AX1130" s="1970"/>
      <c r="AY1130" s="1971"/>
      <c r="AZ1130" s="1459"/>
      <c r="BA1130" s="1459"/>
      <c r="BB1130" s="1459"/>
      <c r="BC1130" s="1459"/>
      <c r="BD1130" s="1459"/>
      <c r="BE1130" s="1381"/>
      <c r="BF1130" s="1381"/>
      <c r="BG1130" s="1381"/>
      <c r="BH1130" s="1381"/>
      <c r="BI1130" s="1972"/>
      <c r="BJ1130" s="1381"/>
      <c r="BK1130" s="1381"/>
      <c r="BL1130" s="1973">
        <f t="shared" si="131"/>
        <v>0</v>
      </c>
      <c r="BM1130" s="1974">
        <f>L1130-(BI1130:BI1135)</f>
        <v>0</v>
      </c>
      <c r="BN1130" s="1975"/>
      <c r="BO1130" s="1975"/>
      <c r="BP1130" s="1975"/>
      <c r="BQ1130" s="1975"/>
      <c r="BR1130" s="1976"/>
      <c r="BS1130" s="1977"/>
      <c r="BT1130" s="1977"/>
      <c r="BU1130" s="1977"/>
      <c r="BV1130" s="1977"/>
      <c r="BW1130" s="1977"/>
      <c r="BX1130" s="1977"/>
      <c r="BY1130" s="1977"/>
      <c r="BZ1130" s="1977"/>
      <c r="CA1130" s="1977"/>
      <c r="CB1130" s="1977"/>
      <c r="CC1130" s="1977"/>
      <c r="CD1130" s="1978" t="s">
        <v>911</v>
      </c>
    </row>
    <row r="1131" spans="1:82" ht="25.5" customHeight="1" thickBot="1" x14ac:dyDescent="0.25">
      <c r="A1131" s="573" t="s">
        <v>161</v>
      </c>
      <c r="B1131" s="574" t="s">
        <v>946</v>
      </c>
      <c r="C1131" s="547" t="s">
        <v>1376</v>
      </c>
      <c r="D1131" s="460" t="s">
        <v>1385</v>
      </c>
      <c r="E1131" s="575" t="s">
        <v>1386</v>
      </c>
      <c r="F1131" s="608" t="s">
        <v>1387</v>
      </c>
      <c r="G1131" s="576">
        <v>3</v>
      </c>
      <c r="H1131" s="576" t="s">
        <v>1</v>
      </c>
      <c r="I1131" s="576">
        <v>3</v>
      </c>
      <c r="J1131" s="577">
        <v>3</v>
      </c>
      <c r="K1131" s="319"/>
      <c r="L1131" s="436">
        <f t="shared" si="124"/>
        <v>0</v>
      </c>
      <c r="M1131" s="466"/>
      <c r="N1131" s="466"/>
      <c r="O1131" s="466"/>
      <c r="P1131" s="466"/>
      <c r="Q1131" s="466"/>
      <c r="R1131" s="466"/>
      <c r="S1131" s="466"/>
      <c r="T1131" s="466"/>
      <c r="U1131" s="467">
        <f t="shared" si="132"/>
        <v>0</v>
      </c>
      <c r="V1131" s="495"/>
      <c r="W1131" s="495"/>
      <c r="X1131" s="495"/>
      <c r="Y1131" s="495"/>
      <c r="Z1131" s="495"/>
      <c r="AA1131" s="495"/>
      <c r="AB1131" s="495"/>
      <c r="AC1131" s="495"/>
      <c r="AD1131" s="466"/>
      <c r="AE1131" s="466"/>
      <c r="AF1131" s="466"/>
      <c r="AG1131" s="1462"/>
      <c r="AH1131" s="1133"/>
      <c r="AI1131" s="1462"/>
      <c r="AJ1131" s="1462"/>
      <c r="AK1131" s="1462"/>
      <c r="AL1131" s="1956"/>
      <c r="AM1131" s="1864"/>
      <c r="AN1131" s="1864"/>
      <c r="AO1131" s="1956"/>
      <c r="AP1131" s="1956"/>
      <c r="AQ1131" s="1956"/>
      <c r="AR1131" s="1956"/>
      <c r="AS1131" s="2198" t="s">
        <v>5909</v>
      </c>
      <c r="AT1131" s="1143" t="s">
        <v>383</v>
      </c>
      <c r="AU1131" s="1992">
        <v>2</v>
      </c>
      <c r="AV1131" s="2452">
        <v>0</v>
      </c>
      <c r="AW1131" s="2142">
        <v>42948</v>
      </c>
      <c r="AX1131" s="2142">
        <v>43100</v>
      </c>
      <c r="AY1131" s="2143">
        <v>80000000</v>
      </c>
      <c r="AZ1131" s="1423" t="s">
        <v>1388</v>
      </c>
      <c r="BA1131" s="1423" t="s">
        <v>1240</v>
      </c>
      <c r="BB1131" s="1423" t="s">
        <v>1389</v>
      </c>
      <c r="BC1131" s="1423" t="s">
        <v>1390</v>
      </c>
      <c r="BD1131" s="1423">
        <v>214</v>
      </c>
      <c r="BE1131" s="1455">
        <v>42963</v>
      </c>
      <c r="BF1131" s="1419">
        <v>90424000</v>
      </c>
      <c r="BG1131" s="1455">
        <v>265</v>
      </c>
      <c r="BH1131" s="1455">
        <v>43031</v>
      </c>
      <c r="BI1131" s="1985">
        <v>90424424</v>
      </c>
      <c r="BJ1131" s="1419"/>
      <c r="BK1131" s="1419"/>
      <c r="BL1131" s="1986">
        <f t="shared" si="131"/>
        <v>-424</v>
      </c>
      <c r="BM1131" s="1987"/>
      <c r="BN1131" s="1988"/>
      <c r="BO1131" s="1988"/>
      <c r="BP1131" s="1988"/>
      <c r="BQ1131" s="1988"/>
      <c r="BR1131" s="1989"/>
      <c r="BS1131" s="1990"/>
      <c r="BT1131" s="1990"/>
      <c r="BU1131" s="1990"/>
      <c r="BV1131" s="1990"/>
      <c r="BW1131" s="1990"/>
      <c r="BX1131" s="1990"/>
      <c r="BY1131" s="1990"/>
      <c r="BZ1131" s="1990"/>
      <c r="CA1131" s="1990"/>
      <c r="CB1131" s="1990"/>
      <c r="CC1131" s="1990"/>
      <c r="CD1131" s="1978" t="s">
        <v>911</v>
      </c>
    </row>
    <row r="1132" spans="1:82" ht="25.5" customHeight="1" thickBot="1" x14ac:dyDescent="0.25">
      <c r="A1132" s="573" t="s">
        <v>161</v>
      </c>
      <c r="B1132" s="574" t="s">
        <v>946</v>
      </c>
      <c r="C1132" s="547" t="s">
        <v>1376</v>
      </c>
      <c r="D1132" s="460" t="s">
        <v>1385</v>
      </c>
      <c r="E1132" s="575" t="s">
        <v>1386</v>
      </c>
      <c r="F1132" s="608" t="s">
        <v>1387</v>
      </c>
      <c r="G1132" s="576">
        <v>3</v>
      </c>
      <c r="H1132" s="576" t="s">
        <v>1</v>
      </c>
      <c r="I1132" s="576">
        <v>3</v>
      </c>
      <c r="J1132" s="577">
        <v>3</v>
      </c>
      <c r="K1132" s="319"/>
      <c r="L1132" s="436"/>
      <c r="M1132" s="466"/>
      <c r="N1132" s="466"/>
      <c r="O1132" s="466"/>
      <c r="P1132" s="466"/>
      <c r="Q1132" s="466"/>
      <c r="R1132" s="466"/>
      <c r="S1132" s="466"/>
      <c r="T1132" s="466"/>
      <c r="U1132" s="467">
        <f t="shared" si="132"/>
        <v>0</v>
      </c>
      <c r="V1132" s="466"/>
      <c r="W1132" s="466"/>
      <c r="X1132" s="466"/>
      <c r="Y1132" s="466"/>
      <c r="Z1132" s="466"/>
      <c r="AA1132" s="466"/>
      <c r="AB1132" s="466"/>
      <c r="AC1132" s="466"/>
      <c r="AD1132" s="466"/>
      <c r="AE1132" s="466"/>
      <c r="AF1132" s="466"/>
      <c r="AG1132" s="1133"/>
      <c r="AH1132" s="1133"/>
      <c r="AI1132" s="1133"/>
      <c r="AJ1132" s="1133"/>
      <c r="AK1132" s="1133"/>
      <c r="AL1132" s="1133"/>
      <c r="AM1132" s="1147"/>
      <c r="AN1132" s="1147"/>
      <c r="AO1132" s="1133"/>
      <c r="AP1132" s="1133"/>
      <c r="AQ1132" s="1133"/>
      <c r="AR1132" s="1133"/>
      <c r="AS1132" s="1991"/>
      <c r="AT1132" s="1143"/>
      <c r="AU1132" s="1992"/>
      <c r="AV1132" s="2460"/>
      <c r="AW1132" s="2461"/>
      <c r="AX1132" s="2461"/>
      <c r="AY1132" s="2462"/>
      <c r="AZ1132" s="1423"/>
      <c r="BA1132" s="1423"/>
      <c r="BB1132" s="1423"/>
      <c r="BC1132" s="1423"/>
      <c r="BD1132" s="1423"/>
      <c r="BE1132" s="1419"/>
      <c r="BF1132" s="1419"/>
      <c r="BG1132" s="1419"/>
      <c r="BH1132" s="1419"/>
      <c r="BI1132" s="1985"/>
      <c r="BJ1132" s="1419"/>
      <c r="BK1132" s="1419"/>
      <c r="BL1132" s="1986">
        <f t="shared" si="131"/>
        <v>0</v>
      </c>
      <c r="BM1132" s="1987"/>
      <c r="BN1132" s="1988"/>
      <c r="BO1132" s="1988"/>
      <c r="BP1132" s="1988"/>
      <c r="BQ1132" s="1988"/>
      <c r="BR1132" s="1989"/>
      <c r="BS1132" s="1990"/>
      <c r="BT1132" s="1990"/>
      <c r="BU1132" s="1990"/>
      <c r="BV1132" s="1990"/>
      <c r="BW1132" s="1990"/>
      <c r="BX1132" s="1990"/>
      <c r="BY1132" s="1990"/>
      <c r="BZ1132" s="1990"/>
      <c r="CA1132" s="1990"/>
      <c r="CB1132" s="1990"/>
      <c r="CC1132" s="1990"/>
      <c r="CD1132" s="1978" t="s">
        <v>911</v>
      </c>
    </row>
    <row r="1133" spans="1:82" ht="25.5" customHeight="1" thickBot="1" x14ac:dyDescent="0.25">
      <c r="A1133" s="573" t="s">
        <v>161</v>
      </c>
      <c r="B1133" s="574" t="s">
        <v>946</v>
      </c>
      <c r="C1133" s="547" t="s">
        <v>1376</v>
      </c>
      <c r="D1133" s="460" t="s">
        <v>1385</v>
      </c>
      <c r="E1133" s="575" t="s">
        <v>1386</v>
      </c>
      <c r="F1133" s="608" t="s">
        <v>1387</v>
      </c>
      <c r="G1133" s="576">
        <v>3</v>
      </c>
      <c r="H1133" s="576" t="s">
        <v>1</v>
      </c>
      <c r="I1133" s="576">
        <v>3</v>
      </c>
      <c r="J1133" s="577">
        <v>3</v>
      </c>
      <c r="K1133" s="319"/>
      <c r="L1133" s="436"/>
      <c r="M1133" s="466"/>
      <c r="N1133" s="466"/>
      <c r="O1133" s="466"/>
      <c r="P1133" s="466"/>
      <c r="Q1133" s="466"/>
      <c r="R1133" s="466"/>
      <c r="S1133" s="466"/>
      <c r="T1133" s="466"/>
      <c r="U1133" s="467">
        <f t="shared" si="132"/>
        <v>0</v>
      </c>
      <c r="V1133" s="466"/>
      <c r="W1133" s="466"/>
      <c r="X1133" s="466"/>
      <c r="Y1133" s="466"/>
      <c r="Z1133" s="466"/>
      <c r="AA1133" s="466"/>
      <c r="AB1133" s="466"/>
      <c r="AC1133" s="466"/>
      <c r="AD1133" s="466"/>
      <c r="AE1133" s="466"/>
      <c r="AF1133" s="466"/>
      <c r="AG1133" s="1133"/>
      <c r="AH1133" s="1133"/>
      <c r="AI1133" s="1133"/>
      <c r="AJ1133" s="1133"/>
      <c r="AK1133" s="1133"/>
      <c r="AL1133" s="1133"/>
      <c r="AM1133" s="1147"/>
      <c r="AN1133" s="1147"/>
      <c r="AO1133" s="1133"/>
      <c r="AP1133" s="1133"/>
      <c r="AQ1133" s="1133"/>
      <c r="AR1133" s="1133"/>
      <c r="AS1133" s="1991"/>
      <c r="AT1133" s="1143"/>
      <c r="AU1133" s="1992"/>
      <c r="AV1133" s="1992"/>
      <c r="AW1133" s="1993"/>
      <c r="AX1133" s="1993"/>
      <c r="AY1133" s="1994"/>
      <c r="AZ1133" s="1423"/>
      <c r="BA1133" s="1423"/>
      <c r="BB1133" s="1423"/>
      <c r="BC1133" s="1423"/>
      <c r="BD1133" s="1423"/>
      <c r="BE1133" s="1419"/>
      <c r="BF1133" s="1419"/>
      <c r="BG1133" s="1419"/>
      <c r="BH1133" s="1419"/>
      <c r="BI1133" s="1985"/>
      <c r="BJ1133" s="1419"/>
      <c r="BK1133" s="1419"/>
      <c r="BL1133" s="1986">
        <f t="shared" si="131"/>
        <v>0</v>
      </c>
      <c r="BM1133" s="1987"/>
      <c r="BN1133" s="1988"/>
      <c r="BO1133" s="1988"/>
      <c r="BP1133" s="1988"/>
      <c r="BQ1133" s="1988"/>
      <c r="BR1133" s="1989"/>
      <c r="BS1133" s="1990"/>
      <c r="BT1133" s="1990"/>
      <c r="BU1133" s="1990"/>
      <c r="BV1133" s="1990"/>
      <c r="BW1133" s="1990"/>
      <c r="BX1133" s="1990"/>
      <c r="BY1133" s="1990"/>
      <c r="BZ1133" s="1990"/>
      <c r="CA1133" s="1990"/>
      <c r="CB1133" s="1990"/>
      <c r="CC1133" s="1990"/>
      <c r="CD1133" s="1978" t="s">
        <v>911</v>
      </c>
    </row>
    <row r="1134" spans="1:82" ht="25.5" customHeight="1" thickBot="1" x14ac:dyDescent="0.25">
      <c r="A1134" s="573" t="s">
        <v>161</v>
      </c>
      <c r="B1134" s="574" t="s">
        <v>946</v>
      </c>
      <c r="C1134" s="547" t="s">
        <v>1376</v>
      </c>
      <c r="D1134" s="460" t="s">
        <v>1385</v>
      </c>
      <c r="E1134" s="575" t="s">
        <v>1386</v>
      </c>
      <c r="F1134" s="608" t="s">
        <v>1387</v>
      </c>
      <c r="G1134" s="576">
        <v>3</v>
      </c>
      <c r="H1134" s="576" t="s">
        <v>1</v>
      </c>
      <c r="I1134" s="576">
        <v>3</v>
      </c>
      <c r="J1134" s="577">
        <v>3</v>
      </c>
      <c r="K1134" s="319"/>
      <c r="L1134" s="436"/>
      <c r="M1134" s="466"/>
      <c r="N1134" s="466"/>
      <c r="O1134" s="466"/>
      <c r="P1134" s="466"/>
      <c r="Q1134" s="466"/>
      <c r="R1134" s="466"/>
      <c r="S1134" s="466"/>
      <c r="T1134" s="466"/>
      <c r="U1134" s="467">
        <f t="shared" ref="U1134:U1156" si="135">SUBTOTAL(9,V1134:AC1134)</f>
        <v>0</v>
      </c>
      <c r="V1134" s="466"/>
      <c r="W1134" s="466"/>
      <c r="X1134" s="466"/>
      <c r="Y1134" s="466"/>
      <c r="Z1134" s="466"/>
      <c r="AA1134" s="466"/>
      <c r="AB1134" s="466"/>
      <c r="AC1134" s="466"/>
      <c r="AD1134" s="466"/>
      <c r="AE1134" s="466"/>
      <c r="AF1134" s="466"/>
      <c r="AG1134" s="1133"/>
      <c r="AH1134" s="1133"/>
      <c r="AI1134" s="1133"/>
      <c r="AJ1134" s="1133"/>
      <c r="AK1134" s="1133"/>
      <c r="AL1134" s="1133"/>
      <c r="AM1134" s="1147"/>
      <c r="AN1134" s="1147"/>
      <c r="AO1134" s="1133"/>
      <c r="AP1134" s="1133"/>
      <c r="AQ1134" s="1133"/>
      <c r="AR1134" s="1133"/>
      <c r="AS1134" s="1991"/>
      <c r="AT1134" s="1143"/>
      <c r="AU1134" s="1992"/>
      <c r="AV1134" s="1992"/>
      <c r="AW1134" s="1993"/>
      <c r="AX1134" s="1993"/>
      <c r="AY1134" s="1994"/>
      <c r="AZ1134" s="1423"/>
      <c r="BA1134" s="1423"/>
      <c r="BB1134" s="1423"/>
      <c r="BC1134" s="1423"/>
      <c r="BD1134" s="1423"/>
      <c r="BE1134" s="1419"/>
      <c r="BF1134" s="1419"/>
      <c r="BG1134" s="1419"/>
      <c r="BH1134" s="1419"/>
      <c r="BI1134" s="1985"/>
      <c r="BJ1134" s="1419"/>
      <c r="BK1134" s="1419"/>
      <c r="BL1134" s="1986">
        <f t="shared" si="131"/>
        <v>0</v>
      </c>
      <c r="BM1134" s="1987"/>
      <c r="BN1134" s="1988"/>
      <c r="BO1134" s="1988"/>
      <c r="BP1134" s="1988"/>
      <c r="BQ1134" s="1988"/>
      <c r="BR1134" s="1989"/>
      <c r="BS1134" s="1990"/>
      <c r="BT1134" s="1990"/>
      <c r="BU1134" s="1990"/>
      <c r="BV1134" s="1990"/>
      <c r="BW1134" s="1990"/>
      <c r="BX1134" s="1990"/>
      <c r="BY1134" s="1990"/>
      <c r="BZ1134" s="1990"/>
      <c r="CA1134" s="1990"/>
      <c r="CB1134" s="1990"/>
      <c r="CC1134" s="1990"/>
      <c r="CD1134" s="1978" t="s">
        <v>911</v>
      </c>
    </row>
    <row r="1135" spans="1:82" ht="25.5" customHeight="1" thickBot="1" x14ac:dyDescent="0.25">
      <c r="A1135" s="573" t="s">
        <v>161</v>
      </c>
      <c r="B1135" s="574" t="s">
        <v>946</v>
      </c>
      <c r="C1135" s="547" t="s">
        <v>1376</v>
      </c>
      <c r="D1135" s="460" t="s">
        <v>1385</v>
      </c>
      <c r="E1135" s="575" t="s">
        <v>1386</v>
      </c>
      <c r="F1135" s="608" t="s">
        <v>1387</v>
      </c>
      <c r="G1135" s="576">
        <v>3</v>
      </c>
      <c r="H1135" s="576" t="s">
        <v>1</v>
      </c>
      <c r="I1135" s="576">
        <v>3</v>
      </c>
      <c r="J1135" s="577">
        <v>3</v>
      </c>
      <c r="K1135" s="319"/>
      <c r="L1135" s="436"/>
      <c r="M1135" s="466"/>
      <c r="N1135" s="466"/>
      <c r="O1135" s="466"/>
      <c r="P1135" s="466"/>
      <c r="Q1135" s="466"/>
      <c r="R1135" s="466"/>
      <c r="S1135" s="466"/>
      <c r="T1135" s="466"/>
      <c r="U1135" s="467">
        <f t="shared" si="135"/>
        <v>0</v>
      </c>
      <c r="V1135" s="466"/>
      <c r="W1135" s="466"/>
      <c r="X1135" s="466"/>
      <c r="Y1135" s="466"/>
      <c r="Z1135" s="466"/>
      <c r="AA1135" s="466"/>
      <c r="AB1135" s="466"/>
      <c r="AC1135" s="466"/>
      <c r="AD1135" s="466"/>
      <c r="AE1135" s="466"/>
      <c r="AF1135" s="466"/>
      <c r="AG1135" s="1133"/>
      <c r="AH1135" s="1133"/>
      <c r="AI1135" s="1133"/>
      <c r="AJ1135" s="1133"/>
      <c r="AK1135" s="1133"/>
      <c r="AL1135" s="1133"/>
      <c r="AM1135" s="1147"/>
      <c r="AN1135" s="1147"/>
      <c r="AO1135" s="1133"/>
      <c r="AP1135" s="1133"/>
      <c r="AQ1135" s="1133"/>
      <c r="AR1135" s="1133"/>
      <c r="AS1135" s="1991"/>
      <c r="AT1135" s="1143"/>
      <c r="AU1135" s="1992"/>
      <c r="AV1135" s="1992"/>
      <c r="AW1135" s="1993"/>
      <c r="AX1135" s="1993"/>
      <c r="AY1135" s="1994"/>
      <c r="AZ1135" s="1423"/>
      <c r="BA1135" s="1423"/>
      <c r="BB1135" s="1423"/>
      <c r="BC1135" s="1423"/>
      <c r="BD1135" s="1423"/>
      <c r="BE1135" s="1419"/>
      <c r="BF1135" s="1419"/>
      <c r="BG1135" s="1419"/>
      <c r="BH1135" s="1419"/>
      <c r="BI1135" s="1985"/>
      <c r="BJ1135" s="1419"/>
      <c r="BK1135" s="1419"/>
      <c r="BL1135" s="1986">
        <f t="shared" si="131"/>
        <v>0</v>
      </c>
      <c r="BM1135" s="1987"/>
      <c r="BN1135" s="1988"/>
      <c r="BO1135" s="1988"/>
      <c r="BP1135" s="1988"/>
      <c r="BQ1135" s="1988"/>
      <c r="BR1135" s="1989"/>
      <c r="BS1135" s="1990"/>
      <c r="BT1135" s="1990"/>
      <c r="BU1135" s="1990"/>
      <c r="BV1135" s="1990"/>
      <c r="BW1135" s="1990"/>
      <c r="BX1135" s="1990"/>
      <c r="BY1135" s="1990"/>
      <c r="BZ1135" s="1990"/>
      <c r="CA1135" s="1990"/>
      <c r="CB1135" s="1990"/>
      <c r="CC1135" s="1990"/>
      <c r="CD1135" s="1978" t="s">
        <v>911</v>
      </c>
    </row>
    <row r="1136" spans="1:82" ht="25.5" customHeight="1" thickBot="1" x14ac:dyDescent="0.25">
      <c r="A1136" s="573" t="s">
        <v>161</v>
      </c>
      <c r="B1136" s="574" t="s">
        <v>946</v>
      </c>
      <c r="C1136" s="547" t="s">
        <v>1376</v>
      </c>
      <c r="D1136" s="460" t="s">
        <v>1385</v>
      </c>
      <c r="E1136" s="575" t="s">
        <v>1386</v>
      </c>
      <c r="F1136" s="608" t="s">
        <v>1387</v>
      </c>
      <c r="G1136" s="576">
        <v>3</v>
      </c>
      <c r="H1136" s="576" t="s">
        <v>1</v>
      </c>
      <c r="I1136" s="576">
        <v>3</v>
      </c>
      <c r="J1136" s="577">
        <v>3</v>
      </c>
      <c r="K1136" s="319"/>
      <c r="L1136" s="436"/>
      <c r="M1136" s="466"/>
      <c r="N1136" s="466"/>
      <c r="O1136" s="466"/>
      <c r="P1136" s="466"/>
      <c r="Q1136" s="466"/>
      <c r="R1136" s="466"/>
      <c r="S1136" s="466"/>
      <c r="T1136" s="466"/>
      <c r="U1136" s="467">
        <f t="shared" si="135"/>
        <v>0</v>
      </c>
      <c r="V1136" s="466"/>
      <c r="W1136" s="466"/>
      <c r="X1136" s="466"/>
      <c r="Y1136" s="466"/>
      <c r="Z1136" s="466"/>
      <c r="AA1136" s="466"/>
      <c r="AB1136" s="466"/>
      <c r="AC1136" s="466"/>
      <c r="AD1136" s="466"/>
      <c r="AE1136" s="466"/>
      <c r="AF1136" s="466"/>
      <c r="AG1136" s="1133"/>
      <c r="AH1136" s="1133"/>
      <c r="AI1136" s="1133"/>
      <c r="AJ1136" s="1133"/>
      <c r="AK1136" s="1133"/>
      <c r="AL1136" s="1133"/>
      <c r="AM1136" s="1147"/>
      <c r="AN1136" s="1147"/>
      <c r="AO1136" s="1133"/>
      <c r="AP1136" s="1133"/>
      <c r="AQ1136" s="1133"/>
      <c r="AR1136" s="1133"/>
      <c r="AS1136" s="1991"/>
      <c r="AT1136" s="1143"/>
      <c r="AU1136" s="1992"/>
      <c r="AV1136" s="1992"/>
      <c r="AW1136" s="1993"/>
      <c r="AX1136" s="1993"/>
      <c r="AY1136" s="1994"/>
      <c r="AZ1136" s="1423"/>
      <c r="BA1136" s="1423"/>
      <c r="BB1136" s="1423"/>
      <c r="BC1136" s="1423"/>
      <c r="BD1136" s="1423"/>
      <c r="BE1136" s="1419"/>
      <c r="BF1136" s="1419"/>
      <c r="BG1136" s="1419"/>
      <c r="BH1136" s="1419"/>
      <c r="BI1136" s="1985"/>
      <c r="BJ1136" s="1419"/>
      <c r="BK1136" s="1419"/>
      <c r="BL1136" s="1986">
        <f t="shared" si="131"/>
        <v>0</v>
      </c>
      <c r="BM1136" s="1987"/>
      <c r="BN1136" s="1988"/>
      <c r="BO1136" s="1988"/>
      <c r="BP1136" s="1988"/>
      <c r="BQ1136" s="1988"/>
      <c r="BR1136" s="1989"/>
      <c r="BS1136" s="1990"/>
      <c r="BT1136" s="1990"/>
      <c r="BU1136" s="1990"/>
      <c r="BV1136" s="1990"/>
      <c r="BW1136" s="1990"/>
      <c r="BX1136" s="1990"/>
      <c r="BY1136" s="1990"/>
      <c r="BZ1136" s="1990"/>
      <c r="CA1136" s="1990"/>
      <c r="CB1136" s="1990"/>
      <c r="CC1136" s="1990"/>
      <c r="CD1136" s="1978" t="s">
        <v>911</v>
      </c>
    </row>
    <row r="1137" spans="1:82" ht="25.5" customHeight="1" thickBot="1" x14ac:dyDescent="0.25">
      <c r="A1137" s="573" t="s">
        <v>161</v>
      </c>
      <c r="B1137" s="574" t="s">
        <v>946</v>
      </c>
      <c r="C1137" s="547" t="s">
        <v>1376</v>
      </c>
      <c r="D1137" s="460" t="s">
        <v>1391</v>
      </c>
      <c r="E1137" s="575" t="s">
        <v>1392</v>
      </c>
      <c r="F1137" s="608" t="s">
        <v>1393</v>
      </c>
      <c r="G1137" s="576">
        <v>3</v>
      </c>
      <c r="H1137" s="576" t="s">
        <v>0</v>
      </c>
      <c r="I1137" s="576">
        <v>3</v>
      </c>
      <c r="J1137" s="577">
        <v>1</v>
      </c>
      <c r="K1137" s="319"/>
      <c r="L1137" s="436">
        <f t="shared" si="124"/>
        <v>40000000</v>
      </c>
      <c r="M1137" s="455">
        <v>40000000</v>
      </c>
      <c r="N1137" s="455"/>
      <c r="O1137" s="455"/>
      <c r="P1137" s="455"/>
      <c r="Q1137" s="455"/>
      <c r="R1137" s="455"/>
      <c r="S1137" s="455"/>
      <c r="T1137" s="455"/>
      <c r="U1137" s="467">
        <f t="shared" si="135"/>
        <v>40000000</v>
      </c>
      <c r="V1137" s="495">
        <v>40000000</v>
      </c>
      <c r="W1137" s="495"/>
      <c r="X1137" s="495"/>
      <c r="Y1137" s="495"/>
      <c r="Z1137" s="495"/>
      <c r="AA1137" s="495"/>
      <c r="AB1137" s="495"/>
      <c r="AC1137" s="495"/>
      <c r="AD1137" s="466"/>
      <c r="AE1137" s="466">
        <v>50424424</v>
      </c>
      <c r="AF1137" s="466" t="s">
        <v>1394</v>
      </c>
      <c r="AG1137" s="1462">
        <v>14111807</v>
      </c>
      <c r="AH1137" s="1133" t="s">
        <v>1395</v>
      </c>
      <c r="AI1137" s="1462" t="s">
        <v>1396</v>
      </c>
      <c r="AJ1137" s="1462" t="s">
        <v>1396</v>
      </c>
      <c r="AK1137" s="1462" t="s">
        <v>1397</v>
      </c>
      <c r="AL1137" s="1956" t="s">
        <v>938</v>
      </c>
      <c r="AM1137" s="1864">
        <v>40000000</v>
      </c>
      <c r="AN1137" s="1864">
        <v>40000000</v>
      </c>
      <c r="AO1137" s="1956" t="s">
        <v>939</v>
      </c>
      <c r="AP1137" s="1956" t="s">
        <v>939</v>
      </c>
      <c r="AQ1137" s="1956" t="s">
        <v>940</v>
      </c>
      <c r="AR1137" s="1956">
        <v>2201180102</v>
      </c>
      <c r="AS1137" s="2198" t="s">
        <v>1390</v>
      </c>
      <c r="AT1137" s="1143" t="s">
        <v>375</v>
      </c>
      <c r="AU1137" s="1992">
        <v>1</v>
      </c>
      <c r="AV1137" s="1992">
        <v>1</v>
      </c>
      <c r="AW1137" s="1993"/>
      <c r="AX1137" s="1993"/>
      <c r="AY1137" s="1994"/>
      <c r="AZ1137" s="1423"/>
      <c r="BA1137" s="1423"/>
      <c r="BB1137" s="1423"/>
      <c r="BC1137" s="1423"/>
      <c r="BD1137" s="1423"/>
      <c r="BE1137" s="1419"/>
      <c r="BF1137" s="1419"/>
      <c r="BG1137" s="1419"/>
      <c r="BH1137" s="1419"/>
      <c r="BI1137" s="1985"/>
      <c r="BJ1137" s="1419"/>
      <c r="BK1137" s="1419"/>
      <c r="BL1137" s="1986">
        <f t="shared" si="131"/>
        <v>0</v>
      </c>
      <c r="BM1137" s="1987"/>
      <c r="BN1137" s="1988"/>
      <c r="BO1137" s="1988"/>
      <c r="BP1137" s="1988"/>
      <c r="BQ1137" s="1988"/>
      <c r="BR1137" s="1989"/>
      <c r="BS1137" s="1990"/>
      <c r="BT1137" s="1990"/>
      <c r="BU1137" s="1990"/>
      <c r="BV1137" s="1990"/>
      <c r="BW1137" s="1990"/>
      <c r="BX1137" s="1990"/>
      <c r="BY1137" s="1990"/>
      <c r="BZ1137" s="1990"/>
      <c r="CA1137" s="1990"/>
      <c r="CB1137" s="1990"/>
      <c r="CC1137" s="1990"/>
      <c r="CD1137" s="1978" t="s">
        <v>911</v>
      </c>
    </row>
    <row r="1138" spans="1:82" ht="25.5" customHeight="1" thickBot="1" x14ac:dyDescent="0.25">
      <c r="A1138" s="573" t="s">
        <v>161</v>
      </c>
      <c r="B1138" s="574" t="s">
        <v>946</v>
      </c>
      <c r="C1138" s="547" t="s">
        <v>1376</v>
      </c>
      <c r="D1138" s="460" t="s">
        <v>1391</v>
      </c>
      <c r="E1138" s="575" t="s">
        <v>1392</v>
      </c>
      <c r="F1138" s="608" t="s">
        <v>1393</v>
      </c>
      <c r="G1138" s="576">
        <v>3</v>
      </c>
      <c r="H1138" s="576" t="s">
        <v>0</v>
      </c>
      <c r="I1138" s="576">
        <v>3</v>
      </c>
      <c r="J1138" s="577">
        <v>1</v>
      </c>
      <c r="K1138" s="584"/>
      <c r="L1138" s="436"/>
      <c r="M1138" s="466"/>
      <c r="N1138" s="466"/>
      <c r="O1138" s="466"/>
      <c r="P1138" s="466"/>
      <c r="Q1138" s="466"/>
      <c r="R1138" s="466"/>
      <c r="S1138" s="466"/>
      <c r="T1138" s="466"/>
      <c r="U1138" s="467">
        <f t="shared" si="135"/>
        <v>0</v>
      </c>
      <c r="V1138" s="466"/>
      <c r="W1138" s="466"/>
      <c r="X1138" s="466"/>
      <c r="Y1138" s="466"/>
      <c r="Z1138" s="466"/>
      <c r="AA1138" s="466"/>
      <c r="AB1138" s="466"/>
      <c r="AC1138" s="466"/>
      <c r="AD1138" s="466"/>
      <c r="AE1138" s="466"/>
      <c r="AF1138" s="466"/>
      <c r="AG1138" s="1147"/>
      <c r="AH1138" s="1133"/>
      <c r="AI1138" s="1133"/>
      <c r="AJ1138" s="1133"/>
      <c r="AK1138" s="1133"/>
      <c r="AL1138" s="1133"/>
      <c r="AM1138" s="1147"/>
      <c r="AN1138" s="1147"/>
      <c r="AO1138" s="1133"/>
      <c r="AP1138" s="1133"/>
      <c r="AQ1138" s="1133"/>
      <c r="AR1138" s="1133"/>
      <c r="AS1138" s="1991"/>
      <c r="AT1138" s="1143"/>
      <c r="AU1138" s="1992"/>
      <c r="AV1138" s="1992"/>
      <c r="AW1138" s="1993"/>
      <c r="AX1138" s="1993"/>
      <c r="AY1138" s="1994"/>
      <c r="AZ1138" s="1423"/>
      <c r="BA1138" s="1423"/>
      <c r="BB1138" s="1423"/>
      <c r="BC1138" s="1423"/>
      <c r="BD1138" s="1423"/>
      <c r="BE1138" s="1419"/>
      <c r="BF1138" s="1419"/>
      <c r="BG1138" s="1419"/>
      <c r="BH1138" s="1419"/>
      <c r="BI1138" s="1985"/>
      <c r="BJ1138" s="1419"/>
      <c r="BK1138" s="1419"/>
      <c r="BL1138" s="1986">
        <f t="shared" si="131"/>
        <v>0</v>
      </c>
      <c r="BM1138" s="1987"/>
      <c r="BN1138" s="1988"/>
      <c r="BO1138" s="1988"/>
      <c r="BP1138" s="1988"/>
      <c r="BQ1138" s="1988"/>
      <c r="BR1138" s="1989"/>
      <c r="BS1138" s="1990"/>
      <c r="BT1138" s="1990"/>
      <c r="BU1138" s="1990"/>
      <c r="BV1138" s="1990"/>
      <c r="BW1138" s="1990"/>
      <c r="BX1138" s="1990"/>
      <c r="BY1138" s="1990"/>
      <c r="BZ1138" s="1990"/>
      <c r="CA1138" s="1990"/>
      <c r="CB1138" s="1990"/>
      <c r="CC1138" s="1990"/>
      <c r="CD1138" s="1978" t="s">
        <v>911</v>
      </c>
    </row>
    <row r="1139" spans="1:82" ht="25.5" customHeight="1" thickBot="1" x14ac:dyDescent="0.25">
      <c r="A1139" s="573" t="s">
        <v>161</v>
      </c>
      <c r="B1139" s="574" t="s">
        <v>946</v>
      </c>
      <c r="C1139" s="547" t="s">
        <v>1376</v>
      </c>
      <c r="D1139" s="460" t="s">
        <v>1391</v>
      </c>
      <c r="E1139" s="575" t="s">
        <v>1392</v>
      </c>
      <c r="F1139" s="608" t="s">
        <v>1393</v>
      </c>
      <c r="G1139" s="576">
        <v>3</v>
      </c>
      <c r="H1139" s="576" t="s">
        <v>0</v>
      </c>
      <c r="I1139" s="576">
        <v>3</v>
      </c>
      <c r="J1139" s="577">
        <v>1</v>
      </c>
      <c r="K1139" s="584"/>
      <c r="L1139" s="436"/>
      <c r="M1139" s="466"/>
      <c r="N1139" s="466"/>
      <c r="O1139" s="466"/>
      <c r="P1139" s="466"/>
      <c r="Q1139" s="466"/>
      <c r="R1139" s="466"/>
      <c r="S1139" s="466"/>
      <c r="T1139" s="466"/>
      <c r="U1139" s="467">
        <f t="shared" si="135"/>
        <v>0</v>
      </c>
      <c r="V1139" s="466"/>
      <c r="W1139" s="466"/>
      <c r="X1139" s="466"/>
      <c r="Y1139" s="466"/>
      <c r="Z1139" s="466"/>
      <c r="AA1139" s="466"/>
      <c r="AB1139" s="466"/>
      <c r="AC1139" s="466"/>
      <c r="AD1139" s="466"/>
      <c r="AE1139" s="466"/>
      <c r="AF1139" s="466"/>
      <c r="AG1139" s="1147"/>
      <c r="AH1139" s="1133"/>
      <c r="AI1139" s="1133"/>
      <c r="AJ1139" s="1133"/>
      <c r="AK1139" s="1133"/>
      <c r="AL1139" s="1133"/>
      <c r="AM1139" s="1147"/>
      <c r="AN1139" s="1147"/>
      <c r="AO1139" s="1133"/>
      <c r="AP1139" s="1133"/>
      <c r="AQ1139" s="1133"/>
      <c r="AR1139" s="1133"/>
      <c r="AS1139" s="1991"/>
      <c r="AT1139" s="1143"/>
      <c r="AU1139" s="1992"/>
      <c r="AV1139" s="1992"/>
      <c r="AW1139" s="1993"/>
      <c r="AX1139" s="1993"/>
      <c r="AY1139" s="1994"/>
      <c r="AZ1139" s="1423"/>
      <c r="BA1139" s="1423"/>
      <c r="BB1139" s="1423"/>
      <c r="BC1139" s="1423"/>
      <c r="BD1139" s="1423"/>
      <c r="BE1139" s="1419"/>
      <c r="BF1139" s="1419"/>
      <c r="BG1139" s="1419"/>
      <c r="BH1139" s="1419"/>
      <c r="BI1139" s="1985"/>
      <c r="BJ1139" s="1419"/>
      <c r="BK1139" s="1419"/>
      <c r="BL1139" s="1986">
        <f t="shared" si="131"/>
        <v>0</v>
      </c>
      <c r="BM1139" s="1987"/>
      <c r="BN1139" s="1988"/>
      <c r="BO1139" s="1988"/>
      <c r="BP1139" s="1988"/>
      <c r="BQ1139" s="1988"/>
      <c r="BR1139" s="1989"/>
      <c r="BS1139" s="1990"/>
      <c r="BT1139" s="1990"/>
      <c r="BU1139" s="1990"/>
      <c r="BV1139" s="1990"/>
      <c r="BW1139" s="1990"/>
      <c r="BX1139" s="1990"/>
      <c r="BY1139" s="1990"/>
      <c r="BZ1139" s="1990"/>
      <c r="CA1139" s="1990"/>
      <c r="CB1139" s="1990"/>
      <c r="CC1139" s="1990"/>
      <c r="CD1139" s="1978" t="s">
        <v>911</v>
      </c>
    </row>
    <row r="1140" spans="1:82" ht="25.5" customHeight="1" thickBot="1" x14ac:dyDescent="0.25">
      <c r="A1140" s="573" t="s">
        <v>161</v>
      </c>
      <c r="B1140" s="574" t="s">
        <v>946</v>
      </c>
      <c r="C1140" s="547" t="s">
        <v>1376</v>
      </c>
      <c r="D1140" s="460" t="s">
        <v>1391</v>
      </c>
      <c r="E1140" s="575" t="s">
        <v>1392</v>
      </c>
      <c r="F1140" s="608" t="s">
        <v>1393</v>
      </c>
      <c r="G1140" s="576">
        <v>3</v>
      </c>
      <c r="H1140" s="576" t="s">
        <v>0</v>
      </c>
      <c r="I1140" s="576">
        <v>3</v>
      </c>
      <c r="J1140" s="577">
        <v>1</v>
      </c>
      <c r="K1140" s="584"/>
      <c r="L1140" s="436"/>
      <c r="M1140" s="466"/>
      <c r="N1140" s="466"/>
      <c r="O1140" s="466"/>
      <c r="P1140" s="466"/>
      <c r="Q1140" s="466"/>
      <c r="R1140" s="466"/>
      <c r="S1140" s="466"/>
      <c r="T1140" s="466"/>
      <c r="U1140" s="467">
        <f t="shared" si="135"/>
        <v>0</v>
      </c>
      <c r="V1140" s="466"/>
      <c r="W1140" s="466"/>
      <c r="X1140" s="466"/>
      <c r="Y1140" s="466"/>
      <c r="Z1140" s="466"/>
      <c r="AA1140" s="466"/>
      <c r="AB1140" s="466"/>
      <c r="AC1140" s="466"/>
      <c r="AD1140" s="466"/>
      <c r="AE1140" s="466"/>
      <c r="AF1140" s="466"/>
      <c r="AG1140" s="1147"/>
      <c r="AH1140" s="1133"/>
      <c r="AI1140" s="1133"/>
      <c r="AJ1140" s="1133"/>
      <c r="AK1140" s="1133"/>
      <c r="AL1140" s="1133"/>
      <c r="AM1140" s="1147"/>
      <c r="AN1140" s="1147"/>
      <c r="AO1140" s="1133"/>
      <c r="AP1140" s="1133"/>
      <c r="AQ1140" s="1133"/>
      <c r="AR1140" s="1133"/>
      <c r="AS1140" s="1991"/>
      <c r="AT1140" s="1143"/>
      <c r="AU1140" s="1992"/>
      <c r="AV1140" s="1992"/>
      <c r="AW1140" s="1993"/>
      <c r="AX1140" s="1993"/>
      <c r="AY1140" s="1994"/>
      <c r="AZ1140" s="1423"/>
      <c r="BA1140" s="1423"/>
      <c r="BB1140" s="1423"/>
      <c r="BC1140" s="1423"/>
      <c r="BD1140" s="1423"/>
      <c r="BE1140" s="1419"/>
      <c r="BF1140" s="1419"/>
      <c r="BG1140" s="1419"/>
      <c r="BH1140" s="1419"/>
      <c r="BI1140" s="1985"/>
      <c r="BJ1140" s="1419"/>
      <c r="BK1140" s="1419"/>
      <c r="BL1140" s="1986">
        <f t="shared" si="131"/>
        <v>0</v>
      </c>
      <c r="BM1140" s="1987"/>
      <c r="BN1140" s="1988"/>
      <c r="BO1140" s="1988"/>
      <c r="BP1140" s="1988"/>
      <c r="BQ1140" s="1988"/>
      <c r="BR1140" s="1989"/>
      <c r="BS1140" s="1990"/>
      <c r="BT1140" s="1990"/>
      <c r="BU1140" s="1990"/>
      <c r="BV1140" s="1990"/>
      <c r="BW1140" s="1990"/>
      <c r="BX1140" s="1990"/>
      <c r="BY1140" s="1990"/>
      <c r="BZ1140" s="1990"/>
      <c r="CA1140" s="1990"/>
      <c r="CB1140" s="1990"/>
      <c r="CC1140" s="1990"/>
      <c r="CD1140" s="1978" t="s">
        <v>911</v>
      </c>
    </row>
    <row r="1141" spans="1:82" ht="25.5" customHeight="1" thickBot="1" x14ac:dyDescent="0.25">
      <c r="A1141" s="573" t="s">
        <v>161</v>
      </c>
      <c r="B1141" s="574" t="s">
        <v>946</v>
      </c>
      <c r="C1141" s="547" t="s">
        <v>1376</v>
      </c>
      <c r="D1141" s="460" t="s">
        <v>1391</v>
      </c>
      <c r="E1141" s="575" t="s">
        <v>1392</v>
      </c>
      <c r="F1141" s="608" t="s">
        <v>1393</v>
      </c>
      <c r="G1141" s="576">
        <v>3</v>
      </c>
      <c r="H1141" s="576" t="s">
        <v>0</v>
      </c>
      <c r="I1141" s="576">
        <v>3</v>
      </c>
      <c r="J1141" s="577">
        <v>1</v>
      </c>
      <c r="K1141" s="584"/>
      <c r="L1141" s="436"/>
      <c r="M1141" s="466"/>
      <c r="N1141" s="466"/>
      <c r="O1141" s="466"/>
      <c r="P1141" s="466"/>
      <c r="Q1141" s="466"/>
      <c r="R1141" s="466"/>
      <c r="S1141" s="466"/>
      <c r="T1141" s="466"/>
      <c r="U1141" s="467">
        <f t="shared" si="135"/>
        <v>0</v>
      </c>
      <c r="V1141" s="466"/>
      <c r="W1141" s="466"/>
      <c r="X1141" s="466"/>
      <c r="Y1141" s="466"/>
      <c r="Z1141" s="466"/>
      <c r="AA1141" s="466"/>
      <c r="AB1141" s="466"/>
      <c r="AC1141" s="466"/>
      <c r="AD1141" s="466"/>
      <c r="AE1141" s="466"/>
      <c r="AF1141" s="466"/>
      <c r="AG1141" s="1147"/>
      <c r="AH1141" s="1133"/>
      <c r="AI1141" s="1133"/>
      <c r="AJ1141" s="1133"/>
      <c r="AK1141" s="1133"/>
      <c r="AL1141" s="1133"/>
      <c r="AM1141" s="1147"/>
      <c r="AN1141" s="1147"/>
      <c r="AO1141" s="1133"/>
      <c r="AP1141" s="1133"/>
      <c r="AQ1141" s="1133"/>
      <c r="AR1141" s="1133"/>
      <c r="AS1141" s="1991"/>
      <c r="AT1141" s="1143"/>
      <c r="AU1141" s="1992"/>
      <c r="AV1141" s="1992"/>
      <c r="AW1141" s="1993"/>
      <c r="AX1141" s="1993"/>
      <c r="AY1141" s="1994"/>
      <c r="AZ1141" s="1423"/>
      <c r="BA1141" s="1423"/>
      <c r="BB1141" s="1423"/>
      <c r="BC1141" s="1423"/>
      <c r="BD1141" s="1423"/>
      <c r="BE1141" s="1419"/>
      <c r="BF1141" s="1419"/>
      <c r="BG1141" s="1419"/>
      <c r="BH1141" s="1419"/>
      <c r="BI1141" s="1985"/>
      <c r="BJ1141" s="1419"/>
      <c r="BK1141" s="1419"/>
      <c r="BL1141" s="1986">
        <f t="shared" si="131"/>
        <v>0</v>
      </c>
      <c r="BM1141" s="1987"/>
      <c r="BN1141" s="1988"/>
      <c r="BO1141" s="1988"/>
      <c r="BP1141" s="1988"/>
      <c r="BQ1141" s="1988"/>
      <c r="BR1141" s="1989"/>
      <c r="BS1141" s="1990"/>
      <c r="BT1141" s="1990"/>
      <c r="BU1141" s="1990"/>
      <c r="BV1141" s="1990"/>
      <c r="BW1141" s="1990"/>
      <c r="BX1141" s="1990"/>
      <c r="BY1141" s="1990"/>
      <c r="BZ1141" s="1990"/>
      <c r="CA1141" s="1990"/>
      <c r="CB1141" s="1990"/>
      <c r="CC1141" s="1990"/>
      <c r="CD1141" s="1978" t="s">
        <v>911</v>
      </c>
    </row>
    <row r="1142" spans="1:82" ht="25.5" customHeight="1" thickBot="1" x14ac:dyDescent="0.25">
      <c r="A1142" s="578" t="s">
        <v>161</v>
      </c>
      <c r="B1142" s="579" t="s">
        <v>946</v>
      </c>
      <c r="C1142" s="580" t="s">
        <v>1376</v>
      </c>
      <c r="D1142" s="431" t="s">
        <v>1391</v>
      </c>
      <c r="E1142" s="581" t="s">
        <v>1392</v>
      </c>
      <c r="F1142" s="609" t="s">
        <v>1393</v>
      </c>
      <c r="G1142" s="582">
        <v>3</v>
      </c>
      <c r="H1142" s="582" t="s">
        <v>0</v>
      </c>
      <c r="I1142" s="582">
        <v>3</v>
      </c>
      <c r="J1142" s="583">
        <v>1</v>
      </c>
      <c r="K1142" s="584"/>
      <c r="L1142" s="437"/>
      <c r="M1142" s="474"/>
      <c r="N1142" s="474"/>
      <c r="O1142" s="474"/>
      <c r="P1142" s="474"/>
      <c r="Q1142" s="474"/>
      <c r="R1142" s="474"/>
      <c r="S1142" s="474"/>
      <c r="T1142" s="474"/>
      <c r="U1142" s="467">
        <f t="shared" si="135"/>
        <v>0</v>
      </c>
      <c r="V1142" s="474"/>
      <c r="W1142" s="474"/>
      <c r="X1142" s="474"/>
      <c r="Y1142" s="474"/>
      <c r="Z1142" s="474"/>
      <c r="AA1142" s="474"/>
      <c r="AB1142" s="474"/>
      <c r="AC1142" s="474"/>
      <c r="AD1142" s="474"/>
      <c r="AE1142" s="474"/>
      <c r="AF1142" s="474"/>
      <c r="AG1142" s="1995"/>
      <c r="AH1142" s="1505"/>
      <c r="AI1142" s="1505"/>
      <c r="AJ1142" s="1505"/>
      <c r="AK1142" s="1505"/>
      <c r="AL1142" s="1505"/>
      <c r="AM1142" s="1995"/>
      <c r="AN1142" s="1995"/>
      <c r="AO1142" s="1505"/>
      <c r="AP1142" s="1505"/>
      <c r="AQ1142" s="1505"/>
      <c r="AR1142" s="1505"/>
      <c r="AS1142" s="1996"/>
      <c r="AT1142" s="1997"/>
      <c r="AU1142" s="1998"/>
      <c r="AV1142" s="1998"/>
      <c r="AW1142" s="1999"/>
      <c r="AX1142" s="1999"/>
      <c r="AY1142" s="2000"/>
      <c r="AZ1142" s="1502"/>
      <c r="BA1142" s="1502"/>
      <c r="BB1142" s="1502"/>
      <c r="BC1142" s="1502"/>
      <c r="BD1142" s="1502"/>
      <c r="BE1142" s="1498"/>
      <c r="BF1142" s="1498"/>
      <c r="BG1142" s="1498"/>
      <c r="BH1142" s="1498"/>
      <c r="BI1142" s="2001"/>
      <c r="BJ1142" s="1498"/>
      <c r="BK1142" s="1498"/>
      <c r="BL1142" s="2002">
        <f t="shared" si="131"/>
        <v>0</v>
      </c>
      <c r="BM1142" s="2003"/>
      <c r="BN1142" s="2004"/>
      <c r="BO1142" s="2004"/>
      <c r="BP1142" s="2004"/>
      <c r="BQ1142" s="2004"/>
      <c r="BR1142" s="2005"/>
      <c r="BS1142" s="2006"/>
      <c r="BT1142" s="2006"/>
      <c r="BU1142" s="2006"/>
      <c r="BV1142" s="2006"/>
      <c r="BW1142" s="2006"/>
      <c r="BX1142" s="2006"/>
      <c r="BY1142" s="2006"/>
      <c r="BZ1142" s="2006"/>
      <c r="CA1142" s="2006"/>
      <c r="CB1142" s="2006"/>
      <c r="CC1142" s="2006"/>
      <c r="CD1142" s="1978" t="s">
        <v>911</v>
      </c>
    </row>
    <row r="1143" spans="1:82" ht="25.5" customHeight="1" thickBot="1" x14ac:dyDescent="0.25">
      <c r="A1143" s="600" t="s">
        <v>161</v>
      </c>
      <c r="B1143" s="619" t="s">
        <v>946</v>
      </c>
      <c r="C1143" s="568" t="s">
        <v>1376</v>
      </c>
      <c r="D1143" s="179">
        <v>133</v>
      </c>
      <c r="E1143" s="636" t="s">
        <v>1398</v>
      </c>
      <c r="F1143" s="602" t="s">
        <v>1399</v>
      </c>
      <c r="G1143" s="620">
        <v>1</v>
      </c>
      <c r="H1143" s="620" t="s">
        <v>1</v>
      </c>
      <c r="I1143" s="620">
        <v>2</v>
      </c>
      <c r="J1143" s="604">
        <v>2</v>
      </c>
      <c r="K1143" s="319"/>
      <c r="L1143" s="354">
        <f t="shared" si="124"/>
        <v>0</v>
      </c>
      <c r="M1143" s="7"/>
      <c r="N1143" s="7"/>
      <c r="O1143" s="7"/>
      <c r="P1143" s="7"/>
      <c r="Q1143" s="7"/>
      <c r="R1143" s="7"/>
      <c r="S1143" s="7"/>
      <c r="T1143" s="7"/>
      <c r="U1143" s="467">
        <f t="shared" si="135"/>
        <v>0</v>
      </c>
      <c r="V1143" s="7"/>
      <c r="W1143" s="7"/>
      <c r="X1143" s="7"/>
      <c r="Y1143" s="7"/>
      <c r="Z1143" s="7"/>
      <c r="AA1143" s="7"/>
      <c r="AB1143" s="7"/>
      <c r="AC1143" s="7"/>
      <c r="AD1143" s="7"/>
      <c r="AE1143" s="7"/>
      <c r="AF1143" s="7"/>
      <c r="AG1143" s="1956"/>
      <c r="AH1143" s="1956"/>
      <c r="AI1143" s="1956"/>
      <c r="AJ1143" s="1956"/>
      <c r="AK1143" s="1956"/>
      <c r="AL1143" s="1956"/>
      <c r="AM1143" s="1864"/>
      <c r="AN1143" s="1864"/>
      <c r="AO1143" s="1956"/>
      <c r="AP1143" s="1956"/>
      <c r="AQ1143" s="1956"/>
      <c r="AR1143" s="1956"/>
      <c r="AS1143" s="1996"/>
      <c r="AT1143" s="2432"/>
      <c r="AU1143" s="2452"/>
      <c r="AV1143" s="2452"/>
      <c r="AW1143" s="2142"/>
      <c r="AX1143" s="2142"/>
      <c r="AY1143" s="2143">
        <v>2000000</v>
      </c>
      <c r="AZ1143" s="1397"/>
      <c r="BA1143" s="1397"/>
      <c r="BB1143" s="1397"/>
      <c r="BC1143" s="1397"/>
      <c r="BD1143" s="1397"/>
      <c r="BE1143" s="1394"/>
      <c r="BF1143" s="1394"/>
      <c r="BG1143" s="1394"/>
      <c r="BH1143" s="1394"/>
      <c r="BI1143" s="2208"/>
      <c r="BJ1143" s="1394"/>
      <c r="BK1143" s="1394"/>
      <c r="BL1143" s="2209">
        <f t="shared" si="131"/>
        <v>0</v>
      </c>
      <c r="BM1143" s="2447">
        <f>L1143-(BI1143:BI1148)</f>
        <v>0</v>
      </c>
      <c r="BN1143" s="2448"/>
      <c r="BO1143" s="2448"/>
      <c r="BP1143" s="2448"/>
      <c r="BQ1143" s="2448"/>
      <c r="BR1143" s="2212"/>
      <c r="BS1143" s="2213"/>
      <c r="BT1143" s="2213"/>
      <c r="BU1143" s="2213"/>
      <c r="BV1143" s="2213"/>
      <c r="BW1143" s="2213"/>
      <c r="BX1143" s="2213"/>
      <c r="BY1143" s="2213"/>
      <c r="BZ1143" s="2213"/>
      <c r="CA1143" s="2213"/>
      <c r="CB1143" s="2213"/>
      <c r="CC1143" s="2213"/>
      <c r="CD1143" s="1978" t="s">
        <v>911</v>
      </c>
    </row>
    <row r="1144" spans="1:82" ht="25.5" customHeight="1" thickBot="1" x14ac:dyDescent="0.25">
      <c r="A1144" s="573" t="s">
        <v>161</v>
      </c>
      <c r="B1144" s="574" t="s">
        <v>946</v>
      </c>
      <c r="C1144" s="547" t="s">
        <v>1376</v>
      </c>
      <c r="D1144" s="460">
        <v>133</v>
      </c>
      <c r="E1144" s="616" t="s">
        <v>1398</v>
      </c>
      <c r="F1144" s="608" t="s">
        <v>1399</v>
      </c>
      <c r="G1144" s="612">
        <v>1</v>
      </c>
      <c r="H1144" s="612" t="s">
        <v>1</v>
      </c>
      <c r="I1144" s="612">
        <v>2</v>
      </c>
      <c r="J1144" s="577">
        <v>2</v>
      </c>
      <c r="K1144" s="584"/>
      <c r="L1144" s="436"/>
      <c r="M1144" s="466"/>
      <c r="N1144" s="466"/>
      <c r="O1144" s="466"/>
      <c r="P1144" s="466"/>
      <c r="Q1144" s="466"/>
      <c r="R1144" s="466"/>
      <c r="S1144" s="466"/>
      <c r="T1144" s="466"/>
      <c r="U1144" s="467">
        <f t="shared" si="135"/>
        <v>0</v>
      </c>
      <c r="V1144" s="466"/>
      <c r="W1144" s="466"/>
      <c r="X1144" s="466"/>
      <c r="Y1144" s="466"/>
      <c r="Z1144" s="466"/>
      <c r="AA1144" s="466"/>
      <c r="AB1144" s="466"/>
      <c r="AC1144" s="466"/>
      <c r="AD1144" s="466"/>
      <c r="AE1144" s="466"/>
      <c r="AF1144" s="466"/>
      <c r="AG1144" s="1147"/>
      <c r="AH1144" s="1133"/>
      <c r="AI1144" s="1133"/>
      <c r="AJ1144" s="1133"/>
      <c r="AK1144" s="1133"/>
      <c r="AL1144" s="1133"/>
      <c r="AM1144" s="1147"/>
      <c r="AN1144" s="1147"/>
      <c r="AO1144" s="1133"/>
      <c r="AP1144" s="1133"/>
      <c r="AQ1144" s="1133"/>
      <c r="AR1144" s="1133"/>
      <c r="AS1144" s="1991"/>
      <c r="AT1144" s="1143"/>
      <c r="AU1144" s="1992"/>
      <c r="AV1144" s="1992"/>
      <c r="AW1144" s="1993"/>
      <c r="AX1144" s="1993"/>
      <c r="AY1144" s="1994"/>
      <c r="AZ1144" s="1423"/>
      <c r="BA1144" s="1423"/>
      <c r="BB1144" s="1423"/>
      <c r="BC1144" s="1423"/>
      <c r="BD1144" s="1423"/>
      <c r="BE1144" s="1419"/>
      <c r="BF1144" s="1419"/>
      <c r="BG1144" s="1419"/>
      <c r="BH1144" s="1419"/>
      <c r="BI1144" s="1985"/>
      <c r="BJ1144" s="1419"/>
      <c r="BK1144" s="1419"/>
      <c r="BL1144" s="1986">
        <f t="shared" si="131"/>
        <v>0</v>
      </c>
      <c r="BM1144" s="1987"/>
      <c r="BN1144" s="1988"/>
      <c r="BO1144" s="1988"/>
      <c r="BP1144" s="1988"/>
      <c r="BQ1144" s="1988"/>
      <c r="BR1144" s="1989"/>
      <c r="BS1144" s="1990"/>
      <c r="BT1144" s="1990"/>
      <c r="BU1144" s="1990"/>
      <c r="BV1144" s="1990"/>
      <c r="BW1144" s="1990"/>
      <c r="BX1144" s="1990"/>
      <c r="BY1144" s="1990"/>
      <c r="BZ1144" s="1990"/>
      <c r="CA1144" s="1990"/>
      <c r="CB1144" s="1990"/>
      <c r="CC1144" s="1990"/>
      <c r="CD1144" s="1978" t="s">
        <v>911</v>
      </c>
    </row>
    <row r="1145" spans="1:82" ht="25.5" customHeight="1" thickBot="1" x14ac:dyDescent="0.25">
      <c r="A1145" s="573" t="s">
        <v>161</v>
      </c>
      <c r="B1145" s="574" t="s">
        <v>946</v>
      </c>
      <c r="C1145" s="547" t="s">
        <v>1376</v>
      </c>
      <c r="D1145" s="460">
        <v>133</v>
      </c>
      <c r="E1145" s="616" t="s">
        <v>1398</v>
      </c>
      <c r="F1145" s="608" t="s">
        <v>1399</v>
      </c>
      <c r="G1145" s="612">
        <v>1</v>
      </c>
      <c r="H1145" s="612" t="s">
        <v>1</v>
      </c>
      <c r="I1145" s="612">
        <v>2</v>
      </c>
      <c r="J1145" s="577">
        <v>2</v>
      </c>
      <c r="K1145" s="584"/>
      <c r="L1145" s="436"/>
      <c r="M1145" s="466"/>
      <c r="N1145" s="466"/>
      <c r="O1145" s="466"/>
      <c r="P1145" s="466"/>
      <c r="Q1145" s="466"/>
      <c r="R1145" s="466"/>
      <c r="S1145" s="466"/>
      <c r="T1145" s="466"/>
      <c r="U1145" s="467">
        <f t="shared" si="135"/>
        <v>0</v>
      </c>
      <c r="V1145" s="466"/>
      <c r="W1145" s="466"/>
      <c r="X1145" s="466"/>
      <c r="Y1145" s="466"/>
      <c r="Z1145" s="466"/>
      <c r="AA1145" s="466"/>
      <c r="AB1145" s="466"/>
      <c r="AC1145" s="466"/>
      <c r="AD1145" s="466"/>
      <c r="AE1145" s="466"/>
      <c r="AF1145" s="466"/>
      <c r="AG1145" s="1147"/>
      <c r="AH1145" s="1133"/>
      <c r="AI1145" s="1133"/>
      <c r="AJ1145" s="1133"/>
      <c r="AK1145" s="1133"/>
      <c r="AL1145" s="1133"/>
      <c r="AM1145" s="1147"/>
      <c r="AN1145" s="1147"/>
      <c r="AO1145" s="1133"/>
      <c r="AP1145" s="1133"/>
      <c r="AQ1145" s="1133"/>
      <c r="AR1145" s="1133"/>
      <c r="AS1145" s="1991"/>
      <c r="AT1145" s="1143"/>
      <c r="AU1145" s="1992"/>
      <c r="AV1145" s="1992"/>
      <c r="AW1145" s="1993"/>
      <c r="AX1145" s="1993"/>
      <c r="AY1145" s="1994"/>
      <c r="AZ1145" s="1423"/>
      <c r="BA1145" s="1423"/>
      <c r="BB1145" s="1423"/>
      <c r="BC1145" s="1423"/>
      <c r="BD1145" s="1423"/>
      <c r="BE1145" s="1419"/>
      <c r="BF1145" s="1419"/>
      <c r="BG1145" s="1419"/>
      <c r="BH1145" s="1419"/>
      <c r="BI1145" s="1985"/>
      <c r="BJ1145" s="1419"/>
      <c r="BK1145" s="1419"/>
      <c r="BL1145" s="1986">
        <f t="shared" si="131"/>
        <v>0</v>
      </c>
      <c r="BM1145" s="1987"/>
      <c r="BN1145" s="1988"/>
      <c r="BO1145" s="1988"/>
      <c r="BP1145" s="1988"/>
      <c r="BQ1145" s="1988"/>
      <c r="BR1145" s="1989"/>
      <c r="BS1145" s="1990"/>
      <c r="BT1145" s="1990"/>
      <c r="BU1145" s="1990"/>
      <c r="BV1145" s="1990"/>
      <c r="BW1145" s="1990"/>
      <c r="BX1145" s="1990"/>
      <c r="BY1145" s="1990"/>
      <c r="BZ1145" s="1990"/>
      <c r="CA1145" s="1990"/>
      <c r="CB1145" s="1990"/>
      <c r="CC1145" s="1990"/>
      <c r="CD1145" s="1978" t="s">
        <v>911</v>
      </c>
    </row>
    <row r="1146" spans="1:82" ht="25.5" customHeight="1" thickBot="1" x14ac:dyDescent="0.25">
      <c r="A1146" s="573" t="s">
        <v>161</v>
      </c>
      <c r="B1146" s="574" t="s">
        <v>946</v>
      </c>
      <c r="C1146" s="547" t="s">
        <v>1376</v>
      </c>
      <c r="D1146" s="460">
        <v>133</v>
      </c>
      <c r="E1146" s="616" t="s">
        <v>1398</v>
      </c>
      <c r="F1146" s="608" t="s">
        <v>1399</v>
      </c>
      <c r="G1146" s="612">
        <v>1</v>
      </c>
      <c r="H1146" s="612" t="s">
        <v>1</v>
      </c>
      <c r="I1146" s="612">
        <v>2</v>
      </c>
      <c r="J1146" s="577">
        <v>2</v>
      </c>
      <c r="K1146" s="584"/>
      <c r="L1146" s="436"/>
      <c r="M1146" s="466"/>
      <c r="N1146" s="466"/>
      <c r="O1146" s="466"/>
      <c r="P1146" s="466"/>
      <c r="Q1146" s="466"/>
      <c r="R1146" s="466"/>
      <c r="S1146" s="466"/>
      <c r="T1146" s="466"/>
      <c r="U1146" s="467">
        <f t="shared" si="135"/>
        <v>0</v>
      </c>
      <c r="V1146" s="466"/>
      <c r="W1146" s="466"/>
      <c r="X1146" s="466"/>
      <c r="Y1146" s="466"/>
      <c r="Z1146" s="466"/>
      <c r="AA1146" s="466"/>
      <c r="AB1146" s="466"/>
      <c r="AC1146" s="466"/>
      <c r="AD1146" s="466"/>
      <c r="AE1146" s="466"/>
      <c r="AF1146" s="466"/>
      <c r="AG1146" s="1147"/>
      <c r="AH1146" s="1133"/>
      <c r="AI1146" s="1133"/>
      <c r="AJ1146" s="1133"/>
      <c r="AK1146" s="1133"/>
      <c r="AL1146" s="1133"/>
      <c r="AM1146" s="1147"/>
      <c r="AN1146" s="1147"/>
      <c r="AO1146" s="1133"/>
      <c r="AP1146" s="1133"/>
      <c r="AQ1146" s="1133"/>
      <c r="AR1146" s="1133"/>
      <c r="AS1146" s="1991"/>
      <c r="AT1146" s="1143"/>
      <c r="AU1146" s="1992"/>
      <c r="AV1146" s="1992"/>
      <c r="AW1146" s="1993"/>
      <c r="AX1146" s="1993"/>
      <c r="AY1146" s="1994"/>
      <c r="AZ1146" s="1423"/>
      <c r="BA1146" s="1423"/>
      <c r="BB1146" s="1423"/>
      <c r="BC1146" s="1423"/>
      <c r="BD1146" s="1423"/>
      <c r="BE1146" s="1419"/>
      <c r="BF1146" s="1419"/>
      <c r="BG1146" s="1419"/>
      <c r="BH1146" s="1419"/>
      <c r="BI1146" s="1985"/>
      <c r="BJ1146" s="1419"/>
      <c r="BK1146" s="1419"/>
      <c r="BL1146" s="1986">
        <f t="shared" si="131"/>
        <v>0</v>
      </c>
      <c r="BM1146" s="1987"/>
      <c r="BN1146" s="1988"/>
      <c r="BO1146" s="1988"/>
      <c r="BP1146" s="1988"/>
      <c r="BQ1146" s="1988"/>
      <c r="BR1146" s="1989"/>
      <c r="BS1146" s="1990"/>
      <c r="BT1146" s="1990"/>
      <c r="BU1146" s="1990"/>
      <c r="BV1146" s="1990"/>
      <c r="BW1146" s="1990"/>
      <c r="BX1146" s="1990"/>
      <c r="BY1146" s="1990"/>
      <c r="BZ1146" s="1990"/>
      <c r="CA1146" s="1990"/>
      <c r="CB1146" s="1990"/>
      <c r="CC1146" s="1990"/>
      <c r="CD1146" s="1978" t="s">
        <v>911</v>
      </c>
    </row>
    <row r="1147" spans="1:82" ht="25.5" customHeight="1" thickBot="1" x14ac:dyDescent="0.25">
      <c r="A1147" s="573" t="s">
        <v>161</v>
      </c>
      <c r="B1147" s="574" t="s">
        <v>946</v>
      </c>
      <c r="C1147" s="547" t="s">
        <v>1376</v>
      </c>
      <c r="D1147" s="460">
        <v>133</v>
      </c>
      <c r="E1147" s="616" t="s">
        <v>1398</v>
      </c>
      <c r="F1147" s="608" t="s">
        <v>1399</v>
      </c>
      <c r="G1147" s="612">
        <v>1</v>
      </c>
      <c r="H1147" s="612" t="s">
        <v>1</v>
      </c>
      <c r="I1147" s="612">
        <v>2</v>
      </c>
      <c r="J1147" s="577">
        <v>2</v>
      </c>
      <c r="K1147" s="584"/>
      <c r="L1147" s="436"/>
      <c r="M1147" s="466"/>
      <c r="N1147" s="466"/>
      <c r="O1147" s="466"/>
      <c r="P1147" s="466"/>
      <c r="Q1147" s="466"/>
      <c r="R1147" s="466"/>
      <c r="S1147" s="466"/>
      <c r="T1147" s="466"/>
      <c r="U1147" s="467">
        <f t="shared" si="135"/>
        <v>0</v>
      </c>
      <c r="V1147" s="466"/>
      <c r="W1147" s="466"/>
      <c r="X1147" s="466"/>
      <c r="Y1147" s="466"/>
      <c r="Z1147" s="466"/>
      <c r="AA1147" s="466"/>
      <c r="AB1147" s="466"/>
      <c r="AC1147" s="466"/>
      <c r="AD1147" s="466"/>
      <c r="AE1147" s="466"/>
      <c r="AF1147" s="466"/>
      <c r="AG1147" s="1147"/>
      <c r="AH1147" s="1133"/>
      <c r="AI1147" s="1133"/>
      <c r="AJ1147" s="1133"/>
      <c r="AK1147" s="1133"/>
      <c r="AL1147" s="1133"/>
      <c r="AM1147" s="1147"/>
      <c r="AN1147" s="1147"/>
      <c r="AO1147" s="1133"/>
      <c r="AP1147" s="1133"/>
      <c r="AQ1147" s="1133"/>
      <c r="AR1147" s="1133"/>
      <c r="AS1147" s="1991"/>
      <c r="AT1147" s="1143"/>
      <c r="AU1147" s="1992"/>
      <c r="AV1147" s="1992"/>
      <c r="AW1147" s="1993"/>
      <c r="AX1147" s="1993"/>
      <c r="AY1147" s="1994"/>
      <c r="AZ1147" s="1423"/>
      <c r="BA1147" s="1423"/>
      <c r="BB1147" s="1423"/>
      <c r="BC1147" s="1423"/>
      <c r="BD1147" s="1423"/>
      <c r="BE1147" s="1419"/>
      <c r="BF1147" s="1419"/>
      <c r="BG1147" s="1419"/>
      <c r="BH1147" s="1419"/>
      <c r="BI1147" s="1985"/>
      <c r="BJ1147" s="1419"/>
      <c r="BK1147" s="1419"/>
      <c r="BL1147" s="1986">
        <f t="shared" si="131"/>
        <v>0</v>
      </c>
      <c r="BM1147" s="1987"/>
      <c r="BN1147" s="1988"/>
      <c r="BO1147" s="1988"/>
      <c r="BP1147" s="1988"/>
      <c r="BQ1147" s="1988"/>
      <c r="BR1147" s="1989"/>
      <c r="BS1147" s="1990"/>
      <c r="BT1147" s="1990"/>
      <c r="BU1147" s="1990"/>
      <c r="BV1147" s="1990"/>
      <c r="BW1147" s="1990"/>
      <c r="BX1147" s="1990"/>
      <c r="BY1147" s="1990"/>
      <c r="BZ1147" s="1990"/>
      <c r="CA1147" s="1990"/>
      <c r="CB1147" s="1990"/>
      <c r="CC1147" s="1990"/>
      <c r="CD1147" s="1978" t="s">
        <v>911</v>
      </c>
    </row>
    <row r="1148" spans="1:82" ht="25.5" customHeight="1" thickBot="1" x14ac:dyDescent="0.25">
      <c r="A1148" s="590" t="s">
        <v>161</v>
      </c>
      <c r="B1148" s="591" t="s">
        <v>946</v>
      </c>
      <c r="C1148" s="564" t="s">
        <v>1376</v>
      </c>
      <c r="D1148" s="205">
        <v>133</v>
      </c>
      <c r="E1148" s="637" t="s">
        <v>1398</v>
      </c>
      <c r="F1148" s="621" t="s">
        <v>1399</v>
      </c>
      <c r="G1148" s="614">
        <v>1</v>
      </c>
      <c r="H1148" s="614" t="s">
        <v>1</v>
      </c>
      <c r="I1148" s="614">
        <v>2</v>
      </c>
      <c r="J1148" s="595">
        <v>2</v>
      </c>
      <c r="K1148" s="584"/>
      <c r="L1148" s="296"/>
      <c r="M1148" s="8"/>
      <c r="N1148" s="8"/>
      <c r="O1148" s="8"/>
      <c r="P1148" s="8"/>
      <c r="Q1148" s="8"/>
      <c r="R1148" s="8"/>
      <c r="S1148" s="8"/>
      <c r="T1148" s="8"/>
      <c r="U1148" s="467">
        <f t="shared" si="135"/>
        <v>0</v>
      </c>
      <c r="V1148" s="8"/>
      <c r="W1148" s="8"/>
      <c r="X1148" s="8"/>
      <c r="Y1148" s="8"/>
      <c r="Z1148" s="8"/>
      <c r="AA1148" s="8"/>
      <c r="AB1148" s="8"/>
      <c r="AC1148" s="8"/>
      <c r="AD1148" s="8"/>
      <c r="AE1148" s="8"/>
      <c r="AF1148" s="8"/>
      <c r="AG1148" s="2144"/>
      <c r="AH1148" s="1155"/>
      <c r="AI1148" s="1155"/>
      <c r="AJ1148" s="1155"/>
      <c r="AK1148" s="1155"/>
      <c r="AL1148" s="1155"/>
      <c r="AM1148" s="2144"/>
      <c r="AN1148" s="2144"/>
      <c r="AO1148" s="1155"/>
      <c r="AP1148" s="1155"/>
      <c r="AQ1148" s="1155"/>
      <c r="AR1148" s="1155"/>
      <c r="AS1148" s="2145"/>
      <c r="AT1148" s="2146"/>
      <c r="AU1148" s="2147"/>
      <c r="AV1148" s="2147"/>
      <c r="AW1148" s="2148"/>
      <c r="AX1148" s="2148"/>
      <c r="AY1148" s="2149"/>
      <c r="AZ1148" s="1607"/>
      <c r="BA1148" s="1607"/>
      <c r="BB1148" s="1607"/>
      <c r="BC1148" s="1607"/>
      <c r="BD1148" s="1607"/>
      <c r="BE1148" s="1605"/>
      <c r="BF1148" s="1605"/>
      <c r="BG1148" s="1605"/>
      <c r="BH1148" s="1605"/>
      <c r="BI1148" s="2150"/>
      <c r="BJ1148" s="1605"/>
      <c r="BK1148" s="1605"/>
      <c r="BL1148" s="2151">
        <f t="shared" si="131"/>
        <v>0</v>
      </c>
      <c r="BM1148" s="2152"/>
      <c r="BN1148" s="2153"/>
      <c r="BO1148" s="2153"/>
      <c r="BP1148" s="2153"/>
      <c r="BQ1148" s="2153"/>
      <c r="BR1148" s="2154"/>
      <c r="BS1148" s="2155"/>
      <c r="BT1148" s="2155"/>
      <c r="BU1148" s="2155"/>
      <c r="BV1148" s="2155"/>
      <c r="BW1148" s="2155"/>
      <c r="BX1148" s="2155"/>
      <c r="BY1148" s="2155"/>
      <c r="BZ1148" s="2155"/>
      <c r="CA1148" s="2155"/>
      <c r="CB1148" s="2155"/>
      <c r="CC1148" s="2155"/>
      <c r="CD1148" s="1978" t="s">
        <v>911</v>
      </c>
    </row>
    <row r="1149" spans="1:82" ht="25.5" customHeight="1" thickBot="1" x14ac:dyDescent="0.25">
      <c r="A1149" s="570" t="s">
        <v>161</v>
      </c>
      <c r="B1149" s="571" t="s">
        <v>946</v>
      </c>
      <c r="C1149" s="563" t="s">
        <v>1376</v>
      </c>
      <c r="D1149" s="163">
        <v>134</v>
      </c>
      <c r="E1149" s="615" t="s">
        <v>1400</v>
      </c>
      <c r="F1149" s="67" t="s">
        <v>1401</v>
      </c>
      <c r="G1149" s="69">
        <v>13</v>
      </c>
      <c r="H1149" s="69" t="s">
        <v>0</v>
      </c>
      <c r="I1149" s="69">
        <v>16</v>
      </c>
      <c r="J1149" s="572"/>
      <c r="K1149" s="319"/>
      <c r="L1149" s="293">
        <f t="shared" si="124"/>
        <v>0</v>
      </c>
      <c r="M1149" s="52"/>
      <c r="N1149" s="52"/>
      <c r="O1149" s="52"/>
      <c r="P1149" s="52"/>
      <c r="Q1149" s="52"/>
      <c r="R1149" s="52"/>
      <c r="S1149" s="52"/>
      <c r="T1149" s="52"/>
      <c r="U1149" s="467">
        <f t="shared" si="135"/>
        <v>0</v>
      </c>
      <c r="V1149" s="52"/>
      <c r="W1149" s="52"/>
      <c r="X1149" s="52"/>
      <c r="Y1149" s="52"/>
      <c r="Z1149" s="52"/>
      <c r="AA1149" s="52"/>
      <c r="AB1149" s="52"/>
      <c r="AC1149" s="52"/>
      <c r="AD1149" s="52"/>
      <c r="AE1149" s="52"/>
      <c r="AF1149" s="52"/>
      <c r="AG1149" s="1462"/>
      <c r="AH1149" s="1462"/>
      <c r="AI1149" s="1462"/>
      <c r="AJ1149" s="1462"/>
      <c r="AK1149" s="1462"/>
      <c r="AL1149" s="1462"/>
      <c r="AM1149" s="1923"/>
      <c r="AN1149" s="1923"/>
      <c r="AO1149" s="1462"/>
      <c r="AP1149" s="1462"/>
      <c r="AQ1149" s="1462"/>
      <c r="AR1149" s="1462"/>
      <c r="AS1149" s="1459"/>
      <c r="AT1149" s="1638"/>
      <c r="AU1149" s="1969"/>
      <c r="AV1149" s="1969"/>
      <c r="AW1149" s="1970"/>
      <c r="AX1149" s="1970"/>
      <c r="AY1149" s="1971"/>
      <c r="AZ1149" s="1459"/>
      <c r="BA1149" s="1459"/>
      <c r="BB1149" s="1459"/>
      <c r="BC1149" s="1459"/>
      <c r="BD1149" s="1459"/>
      <c r="BE1149" s="1381"/>
      <c r="BF1149" s="1381"/>
      <c r="BG1149" s="1381"/>
      <c r="BH1149" s="1381"/>
      <c r="BI1149" s="1972"/>
      <c r="BJ1149" s="1381"/>
      <c r="BK1149" s="1381"/>
      <c r="BL1149" s="1973">
        <f t="shared" si="131"/>
        <v>0</v>
      </c>
      <c r="BM1149" s="1974">
        <f>L1149-(BI1149:BI1154)</f>
        <v>0</v>
      </c>
      <c r="BN1149" s="1975"/>
      <c r="BO1149" s="1975"/>
      <c r="BP1149" s="1975"/>
      <c r="BQ1149" s="1975"/>
      <c r="BR1149" s="1976"/>
      <c r="BS1149" s="1977"/>
      <c r="BT1149" s="1977"/>
      <c r="BU1149" s="1977"/>
      <c r="BV1149" s="1977"/>
      <c r="BW1149" s="1977"/>
      <c r="BX1149" s="1977"/>
      <c r="BY1149" s="1977"/>
      <c r="BZ1149" s="1977"/>
      <c r="CA1149" s="1977"/>
      <c r="CB1149" s="1977"/>
      <c r="CC1149" s="1977"/>
      <c r="CD1149" s="1978" t="s">
        <v>911</v>
      </c>
    </row>
    <row r="1150" spans="1:82" ht="25.5" customHeight="1" thickBot="1" x14ac:dyDescent="0.25">
      <c r="A1150" s="573" t="s">
        <v>161</v>
      </c>
      <c r="B1150" s="574" t="s">
        <v>946</v>
      </c>
      <c r="C1150" s="547" t="s">
        <v>1376</v>
      </c>
      <c r="D1150" s="460" t="s">
        <v>1402</v>
      </c>
      <c r="E1150" s="575" t="s">
        <v>1403</v>
      </c>
      <c r="F1150" s="608" t="s">
        <v>1401</v>
      </c>
      <c r="G1150" s="576">
        <v>13</v>
      </c>
      <c r="H1150" s="576" t="s">
        <v>1</v>
      </c>
      <c r="I1150" s="576">
        <v>13</v>
      </c>
      <c r="J1150" s="577">
        <v>13</v>
      </c>
      <c r="K1150" s="319"/>
      <c r="L1150" s="436">
        <f t="shared" si="124"/>
        <v>10000000</v>
      </c>
      <c r="M1150" s="455">
        <v>10000000</v>
      </c>
      <c r="N1150" s="455"/>
      <c r="O1150" s="455"/>
      <c r="P1150" s="455"/>
      <c r="Q1150" s="455"/>
      <c r="R1150" s="455"/>
      <c r="S1150" s="455"/>
      <c r="T1150" s="455"/>
      <c r="U1150" s="467">
        <f t="shared" si="135"/>
        <v>10000000</v>
      </c>
      <c r="V1150" s="495">
        <v>10000000</v>
      </c>
      <c r="W1150" s="495"/>
      <c r="X1150" s="495"/>
      <c r="Y1150" s="495"/>
      <c r="Z1150" s="495"/>
      <c r="AA1150" s="495"/>
      <c r="AB1150" s="495"/>
      <c r="AC1150" s="495"/>
      <c r="AD1150" s="466"/>
      <c r="AE1150" s="466"/>
      <c r="AF1150" s="466"/>
      <c r="AG1150" s="1133"/>
      <c r="AH1150" s="1133"/>
      <c r="AI1150" s="1133"/>
      <c r="AJ1150" s="1133"/>
      <c r="AK1150" s="1133"/>
      <c r="AL1150" s="1133"/>
      <c r="AM1150" s="1147"/>
      <c r="AN1150" s="1147"/>
      <c r="AO1150" s="1133"/>
      <c r="AP1150" s="1133"/>
      <c r="AQ1150" s="1133"/>
      <c r="AR1150" s="1133"/>
      <c r="AS1150" s="2463"/>
      <c r="AT1150" s="1143" t="s">
        <v>383</v>
      </c>
      <c r="AU1150" s="1992">
        <v>2</v>
      </c>
      <c r="AV1150" s="2452">
        <v>0</v>
      </c>
      <c r="AW1150" s="2142">
        <v>42948</v>
      </c>
      <c r="AX1150" s="2142">
        <v>43070</v>
      </c>
      <c r="AY1150" s="2143">
        <v>20000000</v>
      </c>
      <c r="AZ1150" s="1423"/>
      <c r="BA1150" s="1423"/>
      <c r="BB1150" s="1423"/>
      <c r="BC1150" s="1423"/>
      <c r="BD1150" s="1423"/>
      <c r="BE1150" s="1419"/>
      <c r="BF1150" s="1419"/>
      <c r="BG1150" s="1419"/>
      <c r="BH1150" s="1419"/>
      <c r="BI1150" s="1985"/>
      <c r="BJ1150" s="1419"/>
      <c r="BK1150" s="1419"/>
      <c r="BL1150" s="1986">
        <f t="shared" si="131"/>
        <v>0</v>
      </c>
      <c r="BM1150" s="1987"/>
      <c r="BN1150" s="1988"/>
      <c r="BO1150" s="1988"/>
      <c r="BP1150" s="1988"/>
      <c r="BQ1150" s="1988"/>
      <c r="BR1150" s="1989"/>
      <c r="BS1150" s="1990"/>
      <c r="BT1150" s="1990"/>
      <c r="BU1150" s="1990"/>
      <c r="BV1150" s="1990"/>
      <c r="BW1150" s="1990"/>
      <c r="BX1150" s="1990"/>
      <c r="BY1150" s="1990"/>
      <c r="BZ1150" s="1990"/>
      <c r="CA1150" s="1990"/>
      <c r="CB1150" s="1990"/>
      <c r="CC1150" s="1990"/>
      <c r="CD1150" s="1978" t="s">
        <v>911</v>
      </c>
    </row>
    <row r="1151" spans="1:82" ht="25.5" customHeight="1" thickBot="1" x14ac:dyDescent="0.25">
      <c r="A1151" s="573" t="s">
        <v>161</v>
      </c>
      <c r="B1151" s="574" t="s">
        <v>946</v>
      </c>
      <c r="C1151" s="547" t="s">
        <v>1376</v>
      </c>
      <c r="D1151" s="460" t="s">
        <v>1404</v>
      </c>
      <c r="E1151" s="575" t="s">
        <v>1405</v>
      </c>
      <c r="F1151" s="608" t="s">
        <v>1406</v>
      </c>
      <c r="G1151" s="576">
        <v>0</v>
      </c>
      <c r="H1151" s="576" t="s">
        <v>0</v>
      </c>
      <c r="I1151" s="576">
        <v>3</v>
      </c>
      <c r="J1151" s="577">
        <v>1</v>
      </c>
      <c r="K1151" s="319"/>
      <c r="L1151" s="436">
        <f t="shared" si="124"/>
        <v>0</v>
      </c>
      <c r="M1151" s="466"/>
      <c r="N1151" s="466"/>
      <c r="O1151" s="466"/>
      <c r="P1151" s="466"/>
      <c r="Q1151" s="466"/>
      <c r="R1151" s="466"/>
      <c r="S1151" s="466"/>
      <c r="T1151" s="466"/>
      <c r="U1151" s="467">
        <f t="shared" si="135"/>
        <v>0</v>
      </c>
      <c r="V1151" s="466"/>
      <c r="W1151" s="466"/>
      <c r="X1151" s="466"/>
      <c r="Y1151" s="466"/>
      <c r="Z1151" s="466"/>
      <c r="AA1151" s="466"/>
      <c r="AB1151" s="466"/>
      <c r="AC1151" s="466"/>
      <c r="AD1151" s="466"/>
      <c r="AE1151" s="466"/>
      <c r="AF1151" s="466"/>
      <c r="AG1151" s="1133"/>
      <c r="AH1151" s="1133"/>
      <c r="AI1151" s="1133"/>
      <c r="AJ1151" s="1133"/>
      <c r="AK1151" s="1133"/>
      <c r="AL1151" s="1133"/>
      <c r="AM1151" s="1147"/>
      <c r="AN1151" s="1147"/>
      <c r="AO1151" s="1133"/>
      <c r="AP1151" s="1133"/>
      <c r="AQ1151" s="1133"/>
      <c r="AR1151" s="1133"/>
      <c r="AS1151" s="1991"/>
      <c r="AT1151" s="1143"/>
      <c r="AU1151" s="1992"/>
      <c r="AV1151" s="1992"/>
      <c r="AW1151" s="1993"/>
      <c r="AX1151" s="1993"/>
      <c r="AY1151" s="1994"/>
      <c r="AZ1151" s="1423"/>
      <c r="BA1151" s="1423"/>
      <c r="BB1151" s="1423"/>
      <c r="BC1151" s="1423"/>
      <c r="BD1151" s="1423"/>
      <c r="BE1151" s="1419"/>
      <c r="BF1151" s="1419"/>
      <c r="BG1151" s="1419"/>
      <c r="BH1151" s="1419"/>
      <c r="BI1151" s="1985"/>
      <c r="BJ1151" s="1419"/>
      <c r="BK1151" s="1419"/>
      <c r="BL1151" s="1986">
        <f t="shared" si="131"/>
        <v>0</v>
      </c>
      <c r="BM1151" s="1987"/>
      <c r="BN1151" s="1988"/>
      <c r="BO1151" s="1988"/>
      <c r="BP1151" s="1988"/>
      <c r="BQ1151" s="1988"/>
      <c r="BR1151" s="1989"/>
      <c r="BS1151" s="1990"/>
      <c r="BT1151" s="1990"/>
      <c r="BU1151" s="1990"/>
      <c r="BV1151" s="1990"/>
      <c r="BW1151" s="1990"/>
      <c r="BX1151" s="1990"/>
      <c r="BY1151" s="1990"/>
      <c r="BZ1151" s="1990"/>
      <c r="CA1151" s="1990"/>
      <c r="CB1151" s="1990"/>
      <c r="CC1151" s="1990"/>
      <c r="CD1151" s="1978" t="s">
        <v>911</v>
      </c>
    </row>
    <row r="1152" spans="1:82" ht="25.5" customHeight="1" thickBot="1" x14ac:dyDescent="0.25">
      <c r="A1152" s="573" t="s">
        <v>161</v>
      </c>
      <c r="B1152" s="574" t="s">
        <v>946</v>
      </c>
      <c r="C1152" s="547" t="s">
        <v>1376</v>
      </c>
      <c r="D1152" s="460" t="s">
        <v>1404</v>
      </c>
      <c r="E1152" s="575" t="s">
        <v>1405</v>
      </c>
      <c r="F1152" s="608" t="s">
        <v>1406</v>
      </c>
      <c r="G1152" s="576">
        <v>0</v>
      </c>
      <c r="H1152" s="576" t="s">
        <v>0</v>
      </c>
      <c r="I1152" s="576">
        <v>3</v>
      </c>
      <c r="J1152" s="577">
        <v>1</v>
      </c>
      <c r="K1152" s="584"/>
      <c r="L1152" s="436"/>
      <c r="M1152" s="466"/>
      <c r="N1152" s="466"/>
      <c r="O1152" s="466"/>
      <c r="P1152" s="466"/>
      <c r="Q1152" s="466"/>
      <c r="R1152" s="466"/>
      <c r="S1152" s="466"/>
      <c r="T1152" s="466"/>
      <c r="U1152" s="467">
        <f t="shared" si="135"/>
        <v>0</v>
      </c>
      <c r="V1152" s="466"/>
      <c r="W1152" s="466"/>
      <c r="X1152" s="466"/>
      <c r="Y1152" s="466"/>
      <c r="Z1152" s="466"/>
      <c r="AA1152" s="466"/>
      <c r="AB1152" s="466"/>
      <c r="AC1152" s="466"/>
      <c r="AD1152" s="466"/>
      <c r="AE1152" s="466"/>
      <c r="AF1152" s="466"/>
      <c r="AG1152" s="1147"/>
      <c r="AH1152" s="1133"/>
      <c r="AI1152" s="1133"/>
      <c r="AJ1152" s="1133"/>
      <c r="AK1152" s="1133"/>
      <c r="AL1152" s="1133"/>
      <c r="AM1152" s="1147"/>
      <c r="AN1152" s="1147"/>
      <c r="AO1152" s="1133"/>
      <c r="AP1152" s="1133"/>
      <c r="AQ1152" s="1133"/>
      <c r="AR1152" s="1133"/>
      <c r="AS1152" s="1991"/>
      <c r="AT1152" s="1143"/>
      <c r="AU1152" s="1992"/>
      <c r="AV1152" s="1992"/>
      <c r="AW1152" s="1993"/>
      <c r="AX1152" s="1993"/>
      <c r="AY1152" s="1994"/>
      <c r="AZ1152" s="1423"/>
      <c r="BA1152" s="1423"/>
      <c r="BB1152" s="1423"/>
      <c r="BC1152" s="1423"/>
      <c r="BD1152" s="1423"/>
      <c r="BE1152" s="1419"/>
      <c r="BF1152" s="1419"/>
      <c r="BG1152" s="1419"/>
      <c r="BH1152" s="1419"/>
      <c r="BI1152" s="1985"/>
      <c r="BJ1152" s="1419"/>
      <c r="BK1152" s="1419"/>
      <c r="BL1152" s="1986">
        <f t="shared" si="131"/>
        <v>0</v>
      </c>
      <c r="BM1152" s="1987"/>
      <c r="BN1152" s="1988"/>
      <c r="BO1152" s="1988"/>
      <c r="BP1152" s="1988"/>
      <c r="BQ1152" s="1988"/>
      <c r="BR1152" s="1989"/>
      <c r="BS1152" s="1990"/>
      <c r="BT1152" s="1990"/>
      <c r="BU1152" s="1990"/>
      <c r="BV1152" s="1990"/>
      <c r="BW1152" s="1990"/>
      <c r="BX1152" s="1990"/>
      <c r="BY1152" s="1990"/>
      <c r="BZ1152" s="1990"/>
      <c r="CA1152" s="1990"/>
      <c r="CB1152" s="1990"/>
      <c r="CC1152" s="1990"/>
      <c r="CD1152" s="1978" t="s">
        <v>911</v>
      </c>
    </row>
    <row r="1153" spans="1:83" ht="25.5" customHeight="1" thickBot="1" x14ac:dyDescent="0.25">
      <c r="A1153" s="573" t="s">
        <v>161</v>
      </c>
      <c r="B1153" s="574" t="s">
        <v>946</v>
      </c>
      <c r="C1153" s="547" t="s">
        <v>1376</v>
      </c>
      <c r="D1153" s="460" t="s">
        <v>1404</v>
      </c>
      <c r="E1153" s="575" t="s">
        <v>1405</v>
      </c>
      <c r="F1153" s="608" t="s">
        <v>1406</v>
      </c>
      <c r="G1153" s="576">
        <v>0</v>
      </c>
      <c r="H1153" s="576" t="s">
        <v>0</v>
      </c>
      <c r="I1153" s="576">
        <v>3</v>
      </c>
      <c r="J1153" s="577">
        <v>1</v>
      </c>
      <c r="K1153" s="584"/>
      <c r="L1153" s="436"/>
      <c r="M1153" s="466"/>
      <c r="N1153" s="466"/>
      <c r="O1153" s="466"/>
      <c r="P1153" s="466"/>
      <c r="Q1153" s="466"/>
      <c r="R1153" s="466"/>
      <c r="S1153" s="466"/>
      <c r="T1153" s="466"/>
      <c r="U1153" s="467">
        <f t="shared" si="135"/>
        <v>0</v>
      </c>
      <c r="V1153" s="466"/>
      <c r="W1153" s="466"/>
      <c r="X1153" s="466"/>
      <c r="Y1153" s="466"/>
      <c r="Z1153" s="466"/>
      <c r="AA1153" s="466"/>
      <c r="AB1153" s="466"/>
      <c r="AC1153" s="466"/>
      <c r="AD1153" s="466"/>
      <c r="AE1153" s="466"/>
      <c r="AF1153" s="466"/>
      <c r="AG1153" s="1147"/>
      <c r="AH1153" s="1133"/>
      <c r="AI1153" s="1133"/>
      <c r="AJ1153" s="1133"/>
      <c r="AK1153" s="1133"/>
      <c r="AL1153" s="1133"/>
      <c r="AM1153" s="1147"/>
      <c r="AN1153" s="1147"/>
      <c r="AO1153" s="1133"/>
      <c r="AP1153" s="1133"/>
      <c r="AQ1153" s="1133"/>
      <c r="AR1153" s="1133"/>
      <c r="AS1153" s="1991"/>
      <c r="AT1153" s="1143"/>
      <c r="AU1153" s="1992"/>
      <c r="AV1153" s="1992"/>
      <c r="AW1153" s="1993"/>
      <c r="AX1153" s="1993"/>
      <c r="AY1153" s="1994"/>
      <c r="AZ1153" s="1423"/>
      <c r="BA1153" s="1423"/>
      <c r="BB1153" s="1423"/>
      <c r="BC1153" s="1423"/>
      <c r="BD1153" s="1423"/>
      <c r="BE1153" s="1419"/>
      <c r="BF1153" s="1419"/>
      <c r="BG1153" s="1419"/>
      <c r="BH1153" s="1419"/>
      <c r="BI1153" s="1985"/>
      <c r="BJ1153" s="1419"/>
      <c r="BK1153" s="1419"/>
      <c r="BL1153" s="1986">
        <f t="shared" si="131"/>
        <v>0</v>
      </c>
      <c r="BM1153" s="1987"/>
      <c r="BN1153" s="1988"/>
      <c r="BO1153" s="1988"/>
      <c r="BP1153" s="1988"/>
      <c r="BQ1153" s="1988"/>
      <c r="BR1153" s="1989"/>
      <c r="BS1153" s="1990"/>
      <c r="BT1153" s="1990"/>
      <c r="BU1153" s="1990"/>
      <c r="BV1153" s="1990"/>
      <c r="BW1153" s="1990"/>
      <c r="BX1153" s="1990"/>
      <c r="BY1153" s="1990"/>
      <c r="BZ1153" s="1990"/>
      <c r="CA1153" s="1990"/>
      <c r="CB1153" s="1990"/>
      <c r="CC1153" s="1990"/>
      <c r="CD1153" s="1978" t="s">
        <v>911</v>
      </c>
    </row>
    <row r="1154" spans="1:83" ht="25.5" customHeight="1" thickBot="1" x14ac:dyDescent="0.25">
      <c r="A1154" s="573" t="s">
        <v>161</v>
      </c>
      <c r="B1154" s="574" t="s">
        <v>946</v>
      </c>
      <c r="C1154" s="547" t="s">
        <v>1376</v>
      </c>
      <c r="D1154" s="460" t="s">
        <v>1404</v>
      </c>
      <c r="E1154" s="575" t="s">
        <v>1405</v>
      </c>
      <c r="F1154" s="608" t="s">
        <v>1406</v>
      </c>
      <c r="G1154" s="576">
        <v>0</v>
      </c>
      <c r="H1154" s="576" t="s">
        <v>0</v>
      </c>
      <c r="I1154" s="576">
        <v>3</v>
      </c>
      <c r="J1154" s="577">
        <v>1</v>
      </c>
      <c r="K1154" s="584"/>
      <c r="L1154" s="436"/>
      <c r="M1154" s="466"/>
      <c r="N1154" s="466"/>
      <c r="O1154" s="466"/>
      <c r="P1154" s="466"/>
      <c r="Q1154" s="466"/>
      <c r="R1154" s="466"/>
      <c r="S1154" s="466"/>
      <c r="T1154" s="466"/>
      <c r="U1154" s="467">
        <f t="shared" si="135"/>
        <v>0</v>
      </c>
      <c r="V1154" s="466"/>
      <c r="W1154" s="466"/>
      <c r="X1154" s="466"/>
      <c r="Y1154" s="466"/>
      <c r="Z1154" s="466"/>
      <c r="AA1154" s="466"/>
      <c r="AB1154" s="466"/>
      <c r="AC1154" s="466"/>
      <c r="AD1154" s="466"/>
      <c r="AE1154" s="466"/>
      <c r="AF1154" s="466"/>
      <c r="AG1154" s="1147"/>
      <c r="AH1154" s="1133"/>
      <c r="AI1154" s="1133"/>
      <c r="AJ1154" s="1133"/>
      <c r="AK1154" s="1133"/>
      <c r="AL1154" s="1133"/>
      <c r="AM1154" s="1147"/>
      <c r="AN1154" s="1147"/>
      <c r="AO1154" s="1133"/>
      <c r="AP1154" s="1133"/>
      <c r="AQ1154" s="1133"/>
      <c r="AR1154" s="1133"/>
      <c r="AS1154" s="1991"/>
      <c r="AT1154" s="1143"/>
      <c r="AU1154" s="1992"/>
      <c r="AV1154" s="1992"/>
      <c r="AW1154" s="1993"/>
      <c r="AX1154" s="1993"/>
      <c r="AY1154" s="1994"/>
      <c r="AZ1154" s="1423"/>
      <c r="BA1154" s="1423"/>
      <c r="BB1154" s="1423"/>
      <c r="BC1154" s="1423"/>
      <c r="BD1154" s="1423"/>
      <c r="BE1154" s="1419"/>
      <c r="BF1154" s="1419"/>
      <c r="BG1154" s="1419"/>
      <c r="BH1154" s="1419"/>
      <c r="BI1154" s="1985"/>
      <c r="BJ1154" s="1419"/>
      <c r="BK1154" s="1419"/>
      <c r="BL1154" s="1986">
        <f t="shared" si="131"/>
        <v>0</v>
      </c>
      <c r="BM1154" s="1987"/>
      <c r="BN1154" s="1988"/>
      <c r="BO1154" s="1988"/>
      <c r="BP1154" s="1988"/>
      <c r="BQ1154" s="1988"/>
      <c r="BR1154" s="1989"/>
      <c r="BS1154" s="1990"/>
      <c r="BT1154" s="1990"/>
      <c r="BU1154" s="1990"/>
      <c r="BV1154" s="1990"/>
      <c r="BW1154" s="1990"/>
      <c r="BX1154" s="1990"/>
      <c r="BY1154" s="1990"/>
      <c r="BZ1154" s="1990"/>
      <c r="CA1154" s="1990"/>
      <c r="CB1154" s="1990"/>
      <c r="CC1154" s="1990"/>
      <c r="CD1154" s="1978" t="s">
        <v>911</v>
      </c>
    </row>
    <row r="1155" spans="1:83" ht="25.5" customHeight="1" thickBot="1" x14ac:dyDescent="0.25">
      <c r="A1155" s="573" t="s">
        <v>161</v>
      </c>
      <c r="B1155" s="574" t="s">
        <v>946</v>
      </c>
      <c r="C1155" s="547" t="s">
        <v>1376</v>
      </c>
      <c r="D1155" s="460" t="s">
        <v>1404</v>
      </c>
      <c r="E1155" s="575" t="s">
        <v>1405</v>
      </c>
      <c r="F1155" s="608" t="s">
        <v>1406</v>
      </c>
      <c r="G1155" s="576">
        <v>0</v>
      </c>
      <c r="H1155" s="576" t="s">
        <v>0</v>
      </c>
      <c r="I1155" s="576">
        <v>3</v>
      </c>
      <c r="J1155" s="577">
        <v>1</v>
      </c>
      <c r="K1155" s="584"/>
      <c r="L1155" s="436"/>
      <c r="M1155" s="466"/>
      <c r="N1155" s="466"/>
      <c r="O1155" s="466"/>
      <c r="P1155" s="466"/>
      <c r="Q1155" s="466"/>
      <c r="R1155" s="466"/>
      <c r="S1155" s="466"/>
      <c r="T1155" s="466"/>
      <c r="U1155" s="467">
        <f t="shared" si="135"/>
        <v>0</v>
      </c>
      <c r="V1155" s="466"/>
      <c r="W1155" s="466"/>
      <c r="X1155" s="466"/>
      <c r="Y1155" s="466"/>
      <c r="Z1155" s="466"/>
      <c r="AA1155" s="466"/>
      <c r="AB1155" s="466"/>
      <c r="AC1155" s="466"/>
      <c r="AD1155" s="466"/>
      <c r="AE1155" s="466"/>
      <c r="AF1155" s="466"/>
      <c r="AG1155" s="1147"/>
      <c r="AH1155" s="1133"/>
      <c r="AI1155" s="1133"/>
      <c r="AJ1155" s="1133"/>
      <c r="AK1155" s="1133"/>
      <c r="AL1155" s="1133"/>
      <c r="AM1155" s="1147"/>
      <c r="AN1155" s="1147"/>
      <c r="AO1155" s="1133"/>
      <c r="AP1155" s="1133"/>
      <c r="AQ1155" s="1133"/>
      <c r="AR1155" s="1133"/>
      <c r="AS1155" s="1991"/>
      <c r="AT1155" s="1143"/>
      <c r="AU1155" s="1992"/>
      <c r="AV1155" s="1992"/>
      <c r="AW1155" s="1993"/>
      <c r="AX1155" s="1993"/>
      <c r="AY1155" s="1994"/>
      <c r="AZ1155" s="1423"/>
      <c r="BA1155" s="1423"/>
      <c r="BB1155" s="1423"/>
      <c r="BC1155" s="1423"/>
      <c r="BD1155" s="1423"/>
      <c r="BE1155" s="1419"/>
      <c r="BF1155" s="1419"/>
      <c r="BG1155" s="1419"/>
      <c r="BH1155" s="1419"/>
      <c r="BI1155" s="1985"/>
      <c r="BJ1155" s="1419"/>
      <c r="BK1155" s="1419"/>
      <c r="BL1155" s="1986">
        <f t="shared" si="131"/>
        <v>0</v>
      </c>
      <c r="BM1155" s="1987"/>
      <c r="BN1155" s="1988"/>
      <c r="BO1155" s="1988"/>
      <c r="BP1155" s="1988"/>
      <c r="BQ1155" s="1988"/>
      <c r="BR1155" s="1989"/>
      <c r="BS1155" s="1990"/>
      <c r="BT1155" s="1990"/>
      <c r="BU1155" s="1990"/>
      <c r="BV1155" s="1990"/>
      <c r="BW1155" s="1990"/>
      <c r="BX1155" s="1990"/>
      <c r="BY1155" s="1990"/>
      <c r="BZ1155" s="1990"/>
      <c r="CA1155" s="1990"/>
      <c r="CB1155" s="1990"/>
      <c r="CC1155" s="1990"/>
      <c r="CD1155" s="1978" t="s">
        <v>911</v>
      </c>
    </row>
    <row r="1156" spans="1:83" ht="25.5" customHeight="1" thickBot="1" x14ac:dyDescent="0.25">
      <c r="A1156" s="578" t="s">
        <v>161</v>
      </c>
      <c r="B1156" s="579" t="s">
        <v>946</v>
      </c>
      <c r="C1156" s="580" t="s">
        <v>1376</v>
      </c>
      <c r="D1156" s="431" t="s">
        <v>1404</v>
      </c>
      <c r="E1156" s="581" t="s">
        <v>1405</v>
      </c>
      <c r="F1156" s="609" t="s">
        <v>1406</v>
      </c>
      <c r="G1156" s="582">
        <v>0</v>
      </c>
      <c r="H1156" s="582" t="s">
        <v>0</v>
      </c>
      <c r="I1156" s="582">
        <v>3</v>
      </c>
      <c r="J1156" s="583">
        <v>1</v>
      </c>
      <c r="K1156" s="584"/>
      <c r="L1156" s="437"/>
      <c r="M1156" s="474"/>
      <c r="N1156" s="474"/>
      <c r="O1156" s="474"/>
      <c r="P1156" s="474"/>
      <c r="Q1156" s="474"/>
      <c r="R1156" s="474"/>
      <c r="S1156" s="474"/>
      <c r="T1156" s="474"/>
      <c r="U1156" s="467">
        <f t="shared" si="135"/>
        <v>0</v>
      </c>
      <c r="V1156" s="474"/>
      <c r="W1156" s="474"/>
      <c r="X1156" s="474"/>
      <c r="Y1156" s="474"/>
      <c r="Z1156" s="474"/>
      <c r="AA1156" s="474"/>
      <c r="AB1156" s="474"/>
      <c r="AC1156" s="474"/>
      <c r="AD1156" s="474"/>
      <c r="AE1156" s="474"/>
      <c r="AF1156" s="474"/>
      <c r="AG1156" s="1995"/>
      <c r="AH1156" s="1505"/>
      <c r="AI1156" s="1505"/>
      <c r="AJ1156" s="1505"/>
      <c r="AK1156" s="1505"/>
      <c r="AL1156" s="1505"/>
      <c r="AM1156" s="1995"/>
      <c r="AN1156" s="1995"/>
      <c r="AO1156" s="1505"/>
      <c r="AP1156" s="1505"/>
      <c r="AQ1156" s="1505"/>
      <c r="AR1156" s="1505"/>
      <c r="AS1156" s="1996"/>
      <c r="AT1156" s="1997"/>
      <c r="AU1156" s="1998"/>
      <c r="AV1156" s="1998"/>
      <c r="AW1156" s="1999"/>
      <c r="AX1156" s="1999"/>
      <c r="AY1156" s="2000"/>
      <c r="AZ1156" s="1502"/>
      <c r="BA1156" s="1502"/>
      <c r="BB1156" s="1502"/>
      <c r="BC1156" s="1502"/>
      <c r="BD1156" s="1502"/>
      <c r="BE1156" s="1498"/>
      <c r="BF1156" s="1498"/>
      <c r="BG1156" s="1498"/>
      <c r="BH1156" s="1498"/>
      <c r="BI1156" s="2001"/>
      <c r="BJ1156" s="1498"/>
      <c r="BK1156" s="1498"/>
      <c r="BL1156" s="2002">
        <f t="shared" si="131"/>
        <v>0</v>
      </c>
      <c r="BM1156" s="2003"/>
      <c r="BN1156" s="2004"/>
      <c r="BO1156" s="2004"/>
      <c r="BP1156" s="2004"/>
      <c r="BQ1156" s="2004"/>
      <c r="BR1156" s="2005"/>
      <c r="BS1156" s="2006"/>
      <c r="BT1156" s="2006"/>
      <c r="BU1156" s="2006"/>
      <c r="BV1156" s="2006"/>
      <c r="BW1156" s="2006"/>
      <c r="BX1156" s="2006"/>
      <c r="BY1156" s="2006"/>
      <c r="BZ1156" s="2006"/>
      <c r="CA1156" s="2006"/>
      <c r="CB1156" s="2006"/>
      <c r="CC1156" s="2006"/>
      <c r="CD1156" s="1978" t="s">
        <v>911</v>
      </c>
    </row>
    <row r="1157" spans="1:83" s="19" customFormat="1" ht="64.5" customHeight="1" thickBot="1" x14ac:dyDescent="0.25">
      <c r="A1157" s="570" t="s">
        <v>161</v>
      </c>
      <c r="B1157" s="1346" t="s">
        <v>5473</v>
      </c>
      <c r="C1157" s="587" t="s">
        <v>5474</v>
      </c>
      <c r="D1157" s="163">
        <v>135</v>
      </c>
      <c r="E1157" s="67" t="s">
        <v>5475</v>
      </c>
      <c r="F1157" s="67" t="s">
        <v>5476</v>
      </c>
      <c r="G1157" s="69">
        <v>1</v>
      </c>
      <c r="H1157" s="69" t="s">
        <v>1</v>
      </c>
      <c r="I1157" s="69">
        <v>1</v>
      </c>
      <c r="J1157" s="493">
        <v>1</v>
      </c>
      <c r="K1157" s="210"/>
      <c r="L1157" s="1764">
        <f t="shared" ref="L1157:L1288" si="136">+M1157+N1157+O1157+P1157+Q1157+R1157+S1157+T1157</f>
        <v>7244259799.5900002</v>
      </c>
      <c r="M1157" s="1747">
        <v>3850000</v>
      </c>
      <c r="N1157" s="1747">
        <v>6865591458.5900002</v>
      </c>
      <c r="O1157" s="1747"/>
      <c r="P1157" s="1747"/>
      <c r="Q1157" s="1747"/>
      <c r="R1157" s="1747"/>
      <c r="S1157" s="1747"/>
      <c r="T1157" s="1747">
        <v>374818341</v>
      </c>
      <c r="U1157" s="1765">
        <f>V1157+W1157+X1157+Y1157+Z1157+AA1157+AB1157+AC1157+AD1157+AE1157+AF1157</f>
        <v>5515657801.4800005</v>
      </c>
      <c r="V1157" s="1738">
        <v>3850000</v>
      </c>
      <c r="W1157" s="1738">
        <v>5248509160.4800005</v>
      </c>
      <c r="X1157" s="1738"/>
      <c r="Y1157" s="1738"/>
      <c r="Z1157" s="1738"/>
      <c r="AA1157" s="1738"/>
      <c r="AB1157" s="1738"/>
      <c r="AC1157" s="1738">
        <v>263298641</v>
      </c>
      <c r="AD1157" s="1766"/>
      <c r="AE1157" s="1766"/>
      <c r="AF1157" s="1767"/>
      <c r="AG1157" s="3762">
        <v>93151611</v>
      </c>
      <c r="AH1157" s="1520" t="s">
        <v>5477</v>
      </c>
      <c r="AI1157" s="1521">
        <v>42736</v>
      </c>
      <c r="AJ1157" s="1521">
        <v>43099</v>
      </c>
      <c r="AK1157" s="1520" t="s">
        <v>5478</v>
      </c>
      <c r="AL1157" s="1520" t="s">
        <v>964</v>
      </c>
      <c r="AM1157" s="1522">
        <v>8115078059.5699997</v>
      </c>
      <c r="AN1157" s="1522">
        <v>8115078059.5699997</v>
      </c>
      <c r="AO1157" s="1520" t="s">
        <v>476</v>
      </c>
      <c r="AP1157" s="1520" t="s">
        <v>476</v>
      </c>
      <c r="AQ1157" s="1520" t="s">
        <v>5479</v>
      </c>
      <c r="AR1157" s="1520">
        <v>2301020101</v>
      </c>
      <c r="AS1157" s="1527" t="s">
        <v>5910</v>
      </c>
      <c r="AT1157" s="1520" t="s">
        <v>5480</v>
      </c>
      <c r="AU1157" s="2464">
        <v>12</v>
      </c>
      <c r="AV1157" s="2464">
        <v>12</v>
      </c>
      <c r="AW1157" s="1521">
        <v>42736</v>
      </c>
      <c r="AX1157" s="1521">
        <v>43100</v>
      </c>
      <c r="AY1157" s="2465">
        <v>8115078059.5699997</v>
      </c>
      <c r="AZ1157" s="2466" t="s">
        <v>5481</v>
      </c>
      <c r="BA1157" s="2466" t="s">
        <v>5482</v>
      </c>
      <c r="BB1157" s="2466" t="s">
        <v>5483</v>
      </c>
      <c r="BC1157" s="2466" t="s">
        <v>5484</v>
      </c>
      <c r="BD1157" s="2467">
        <v>2017000222</v>
      </c>
      <c r="BE1157" s="2468">
        <v>42736</v>
      </c>
      <c r="BF1157" s="2465">
        <v>8115078059.5699997</v>
      </c>
      <c r="BG1157" s="2469" t="s">
        <v>5485</v>
      </c>
      <c r="BH1157" s="2469" t="s">
        <v>5486</v>
      </c>
      <c r="BI1157" s="2465">
        <v>8115078059.5699997</v>
      </c>
      <c r="BJ1157" s="2468">
        <v>42736</v>
      </c>
      <c r="BK1157" s="2468">
        <v>43099</v>
      </c>
      <c r="BL1157" s="2470">
        <f>BF1157-BI1157</f>
        <v>0</v>
      </c>
      <c r="BM1157" s="2470">
        <f>L1157-(BI1157:BI1162)</f>
        <v>-870818259.97999954</v>
      </c>
      <c r="BN1157" s="1471"/>
      <c r="BO1157" s="1471"/>
      <c r="BP1157" s="1471"/>
      <c r="BQ1157" s="1471"/>
      <c r="BR1157" s="2471">
        <v>598061077.54999995</v>
      </c>
      <c r="BS1157" s="2471">
        <v>625921894.82999992</v>
      </c>
      <c r="BT1157" s="2471">
        <v>630142815.19999993</v>
      </c>
      <c r="BU1157" s="2471">
        <v>598013376.60000002</v>
      </c>
      <c r="BV1157" s="2471">
        <v>598537589</v>
      </c>
      <c r="BW1157" s="2472">
        <v>605765101</v>
      </c>
      <c r="BX1157" s="2472">
        <v>626951353</v>
      </c>
      <c r="BY1157" s="2472">
        <v>650144162.19000006</v>
      </c>
      <c r="BZ1157" s="2471">
        <v>610488040.69000006</v>
      </c>
      <c r="CA1157" s="2471">
        <v>633486594</v>
      </c>
      <c r="CB1157" s="2471">
        <v>641000190</v>
      </c>
      <c r="CC1157" s="2471">
        <v>855429304.16999996</v>
      </c>
      <c r="CD1157" s="1978" t="s">
        <v>5487</v>
      </c>
      <c r="CE1157" s="1768"/>
    </row>
    <row r="1158" spans="1:83" s="19" customFormat="1" ht="24.75" customHeight="1" x14ac:dyDescent="0.25">
      <c r="A1158" s="1769" t="s">
        <v>161</v>
      </c>
      <c r="B1158" s="1770" t="s">
        <v>5473</v>
      </c>
      <c r="C1158" s="1771" t="s">
        <v>5474</v>
      </c>
      <c r="D1158" s="1742">
        <v>135</v>
      </c>
      <c r="E1158" s="1744" t="s">
        <v>5475</v>
      </c>
      <c r="F1158" s="1744" t="s">
        <v>5476</v>
      </c>
      <c r="G1158" s="1772">
        <v>1</v>
      </c>
      <c r="H1158" s="1772" t="s">
        <v>1</v>
      </c>
      <c r="I1158" s="1772">
        <v>1</v>
      </c>
      <c r="J1158" s="1745">
        <v>1</v>
      </c>
      <c r="K1158" s="1746"/>
      <c r="L1158" s="1756">
        <f t="shared" si="136"/>
        <v>0</v>
      </c>
      <c r="M1158" s="1747"/>
      <c r="N1158" s="1747"/>
      <c r="O1158" s="1747"/>
      <c r="P1158" s="1747"/>
      <c r="Q1158" s="1747"/>
      <c r="R1158" s="1747"/>
      <c r="S1158" s="1747"/>
      <c r="T1158" s="1747"/>
      <c r="U1158" s="1737">
        <f t="shared" ref="U1158:U1221" si="137">V1158+W1158+X1158+Y1158+Z1158+AA1158+AB1158+AC1158+AD1158+AE1158+AF1158</f>
        <v>0</v>
      </c>
      <c r="V1158" s="1747"/>
      <c r="W1158" s="1747"/>
      <c r="X1158" s="1747"/>
      <c r="Y1158" s="1747"/>
      <c r="Z1158" s="1747"/>
      <c r="AA1158" s="1747"/>
      <c r="AB1158" s="1747"/>
      <c r="AC1158" s="1747"/>
      <c r="AD1158" s="1747"/>
      <c r="AE1158" s="1747"/>
      <c r="AF1158" s="1747"/>
      <c r="AG1158" s="2473"/>
      <c r="AH1158" s="2474"/>
      <c r="AI1158" s="2474"/>
      <c r="AJ1158" s="2474"/>
      <c r="AK1158" s="2474"/>
      <c r="AL1158" s="2474"/>
      <c r="AM1158" s="4078"/>
      <c r="AN1158" s="4078"/>
      <c r="AO1158" s="2474"/>
      <c r="AP1158" s="2474"/>
      <c r="AQ1158" s="2474"/>
      <c r="AR1158" s="2474"/>
      <c r="AS1158" s="2475" t="s">
        <v>5911</v>
      </c>
      <c r="AT1158" s="2476" t="s">
        <v>5488</v>
      </c>
      <c r="AU1158" s="2477">
        <v>1</v>
      </c>
      <c r="AV1158" s="2477"/>
      <c r="AW1158" s="2478">
        <v>42809</v>
      </c>
      <c r="AX1158" s="2478">
        <v>43100</v>
      </c>
      <c r="AY1158" s="2479">
        <v>3850000</v>
      </c>
      <c r="AZ1158" s="2469">
        <v>209</v>
      </c>
      <c r="BA1158" s="2480" t="s">
        <v>5489</v>
      </c>
      <c r="BB1158" s="2480" t="s">
        <v>5490</v>
      </c>
      <c r="BC1158" s="2480" t="s">
        <v>5491</v>
      </c>
      <c r="BD1158" s="2481">
        <v>2017000374</v>
      </c>
      <c r="BE1158" s="2468">
        <v>42781</v>
      </c>
      <c r="BF1158" s="2479">
        <v>3850000</v>
      </c>
      <c r="BG1158" s="2482">
        <v>2017000811</v>
      </c>
      <c r="BH1158" s="2483">
        <v>42885</v>
      </c>
      <c r="BI1158" s="2479">
        <v>3850000</v>
      </c>
      <c r="BJ1158" s="2483">
        <v>42885</v>
      </c>
      <c r="BK1158" s="2483">
        <v>43099</v>
      </c>
      <c r="BL1158" s="2484">
        <f>BF1158-BI1158</f>
        <v>0</v>
      </c>
      <c r="BM1158" s="2482"/>
      <c r="BN1158" s="2485"/>
      <c r="BO1158" s="2485"/>
      <c r="BP1158" s="2485"/>
      <c r="BQ1158" s="2485"/>
      <c r="BR1158" s="2486">
        <v>0</v>
      </c>
      <c r="BS1158" s="2486">
        <v>0</v>
      </c>
      <c r="BT1158" s="2486">
        <v>0</v>
      </c>
      <c r="BU1158" s="2486">
        <v>0</v>
      </c>
      <c r="BV1158" s="2486">
        <v>0</v>
      </c>
      <c r="BW1158" s="2486">
        <v>550000</v>
      </c>
      <c r="BX1158" s="2486">
        <v>550000</v>
      </c>
      <c r="BY1158" s="2486">
        <v>550000</v>
      </c>
      <c r="BZ1158" s="2486">
        <v>550000</v>
      </c>
      <c r="CA1158" s="2486">
        <v>550000</v>
      </c>
      <c r="CB1158" s="2486">
        <v>550000</v>
      </c>
      <c r="CC1158" s="2487">
        <v>550000</v>
      </c>
      <c r="CD1158" s="2488" t="s">
        <v>5487</v>
      </c>
    </row>
    <row r="1159" spans="1:83" s="19" customFormat="1" ht="24.75" customHeight="1" x14ac:dyDescent="0.25">
      <c r="A1159" s="1769" t="s">
        <v>161</v>
      </c>
      <c r="B1159" s="1770" t="s">
        <v>5473</v>
      </c>
      <c r="C1159" s="1771" t="s">
        <v>5474</v>
      </c>
      <c r="D1159" s="1742">
        <v>135</v>
      </c>
      <c r="E1159" s="1744" t="s">
        <v>5475</v>
      </c>
      <c r="F1159" s="1744" t="s">
        <v>5476</v>
      </c>
      <c r="G1159" s="1772">
        <v>1</v>
      </c>
      <c r="H1159" s="1772" t="s">
        <v>1</v>
      </c>
      <c r="I1159" s="1772">
        <v>1</v>
      </c>
      <c r="J1159" s="1745">
        <v>1</v>
      </c>
      <c r="K1159" s="1746"/>
      <c r="L1159" s="1756">
        <f t="shared" si="136"/>
        <v>0</v>
      </c>
      <c r="M1159" s="1747"/>
      <c r="N1159" s="1747"/>
      <c r="O1159" s="1747"/>
      <c r="P1159" s="1747"/>
      <c r="Q1159" s="1747"/>
      <c r="R1159" s="1747"/>
      <c r="S1159" s="1747"/>
      <c r="T1159" s="1747"/>
      <c r="U1159" s="1737">
        <f t="shared" si="137"/>
        <v>0</v>
      </c>
      <c r="V1159" s="1747"/>
      <c r="W1159" s="1747"/>
      <c r="X1159" s="1747"/>
      <c r="Y1159" s="1747"/>
      <c r="Z1159" s="1747"/>
      <c r="AA1159" s="1747"/>
      <c r="AB1159" s="1747"/>
      <c r="AC1159" s="1747"/>
      <c r="AD1159" s="1747"/>
      <c r="AE1159" s="1747"/>
      <c r="AF1159" s="1747"/>
      <c r="AG1159" s="2473"/>
      <c r="AH1159" s="2474"/>
      <c r="AI1159" s="2474"/>
      <c r="AJ1159" s="2474"/>
      <c r="AK1159" s="2474"/>
      <c r="AL1159" s="2474"/>
      <c r="AM1159" s="4078"/>
      <c r="AN1159" s="4078"/>
      <c r="AO1159" s="2474"/>
      <c r="AP1159" s="2474"/>
      <c r="AQ1159" s="2474"/>
      <c r="AR1159" s="2474"/>
      <c r="AS1159" s="2489"/>
      <c r="AT1159" s="2490"/>
      <c r="AU1159" s="2491"/>
      <c r="AV1159" s="2491"/>
      <c r="AW1159" s="2489"/>
      <c r="AX1159" s="2489"/>
      <c r="AY1159" s="2492"/>
      <c r="AZ1159" s="2493"/>
      <c r="BA1159" s="2493"/>
      <c r="BB1159" s="2493"/>
      <c r="BC1159" s="2493"/>
      <c r="BD1159" s="2494"/>
      <c r="BE1159" s="2495"/>
      <c r="BF1159" s="2496"/>
      <c r="BG1159" s="2495"/>
      <c r="BH1159" s="2495"/>
      <c r="BI1159" s="2496"/>
      <c r="BJ1159" s="2495"/>
      <c r="BK1159" s="2495"/>
      <c r="BL1159" s="2497">
        <f t="shared" ref="BL1159:BL1222" si="138">BF1159-BI1159</f>
        <v>0</v>
      </c>
      <c r="BM1159" s="2495"/>
      <c r="BN1159" s="2498"/>
      <c r="BO1159" s="2498"/>
      <c r="BP1159" s="2498"/>
      <c r="BQ1159" s="2498"/>
      <c r="BR1159" s="2499"/>
      <c r="BS1159" s="2499"/>
      <c r="BT1159" s="2499"/>
      <c r="BU1159" s="2499"/>
      <c r="BV1159" s="2499"/>
      <c r="BW1159" s="2499"/>
      <c r="BX1159" s="2499"/>
      <c r="BY1159" s="2499"/>
      <c r="BZ1159" s="2499"/>
      <c r="CA1159" s="2499"/>
      <c r="CB1159" s="2499"/>
      <c r="CC1159" s="2499"/>
      <c r="CD1159" s="2488" t="s">
        <v>5487</v>
      </c>
    </row>
    <row r="1160" spans="1:83" s="19" customFormat="1" ht="24.75" customHeight="1" x14ac:dyDescent="0.25">
      <c r="A1160" s="1769" t="s">
        <v>161</v>
      </c>
      <c r="B1160" s="1770" t="s">
        <v>5473</v>
      </c>
      <c r="C1160" s="1771" t="s">
        <v>5474</v>
      </c>
      <c r="D1160" s="1742">
        <v>135</v>
      </c>
      <c r="E1160" s="1744" t="s">
        <v>5475</v>
      </c>
      <c r="F1160" s="1744" t="s">
        <v>5476</v>
      </c>
      <c r="G1160" s="1772">
        <v>1</v>
      </c>
      <c r="H1160" s="1772" t="s">
        <v>1</v>
      </c>
      <c r="I1160" s="1772">
        <v>1</v>
      </c>
      <c r="J1160" s="1745">
        <v>1</v>
      </c>
      <c r="K1160" s="1746"/>
      <c r="L1160" s="1756">
        <f t="shared" si="136"/>
        <v>0</v>
      </c>
      <c r="M1160" s="1747"/>
      <c r="N1160" s="1747"/>
      <c r="O1160" s="1747"/>
      <c r="P1160" s="1747"/>
      <c r="Q1160" s="1747"/>
      <c r="R1160" s="1747"/>
      <c r="S1160" s="1747"/>
      <c r="T1160" s="1747"/>
      <c r="U1160" s="1737">
        <f t="shared" si="137"/>
        <v>0</v>
      </c>
      <c r="V1160" s="1747"/>
      <c r="W1160" s="1747"/>
      <c r="X1160" s="1747"/>
      <c r="Y1160" s="1747"/>
      <c r="Z1160" s="1747"/>
      <c r="AA1160" s="1747"/>
      <c r="AB1160" s="1747"/>
      <c r="AC1160" s="1747"/>
      <c r="AD1160" s="1747"/>
      <c r="AE1160" s="1747"/>
      <c r="AF1160" s="1747"/>
      <c r="AG1160" s="2473"/>
      <c r="AH1160" s="2474"/>
      <c r="AI1160" s="2474"/>
      <c r="AJ1160" s="2474"/>
      <c r="AK1160" s="2474"/>
      <c r="AL1160" s="2474"/>
      <c r="AM1160" s="4078"/>
      <c r="AN1160" s="4078"/>
      <c r="AO1160" s="2474"/>
      <c r="AP1160" s="2474"/>
      <c r="AQ1160" s="2474"/>
      <c r="AR1160" s="2474"/>
      <c r="AS1160" s="2489"/>
      <c r="AT1160" s="2490"/>
      <c r="AU1160" s="2491"/>
      <c r="AV1160" s="2491"/>
      <c r="AW1160" s="2489"/>
      <c r="AX1160" s="2489"/>
      <c r="AY1160" s="2492"/>
      <c r="AZ1160" s="2493"/>
      <c r="BA1160" s="2493"/>
      <c r="BB1160" s="2493"/>
      <c r="BC1160" s="2493"/>
      <c r="BD1160" s="2494"/>
      <c r="BE1160" s="2495"/>
      <c r="BF1160" s="2496"/>
      <c r="BG1160" s="2495"/>
      <c r="BH1160" s="2495"/>
      <c r="BI1160" s="2496"/>
      <c r="BJ1160" s="2495"/>
      <c r="BK1160" s="2495"/>
      <c r="BL1160" s="2497">
        <f t="shared" si="138"/>
        <v>0</v>
      </c>
      <c r="BM1160" s="2495"/>
      <c r="BN1160" s="2498"/>
      <c r="BO1160" s="2498"/>
      <c r="BP1160" s="2498"/>
      <c r="BQ1160" s="2498"/>
      <c r="BR1160" s="2499"/>
      <c r="BS1160" s="2499"/>
      <c r="BT1160" s="2499"/>
      <c r="BU1160" s="2499"/>
      <c r="BV1160" s="2499"/>
      <c r="BW1160" s="2499"/>
      <c r="BX1160" s="2499"/>
      <c r="BY1160" s="2499"/>
      <c r="BZ1160" s="2499"/>
      <c r="CA1160" s="2499"/>
      <c r="CB1160" s="2499"/>
      <c r="CC1160" s="2499"/>
      <c r="CD1160" s="2488" t="s">
        <v>5487</v>
      </c>
    </row>
    <row r="1161" spans="1:83" s="19" customFormat="1" ht="24.75" customHeight="1" x14ac:dyDescent="0.25">
      <c r="A1161" s="1769" t="s">
        <v>161</v>
      </c>
      <c r="B1161" s="1770" t="s">
        <v>5473</v>
      </c>
      <c r="C1161" s="1771" t="s">
        <v>5474</v>
      </c>
      <c r="D1161" s="1742">
        <v>135</v>
      </c>
      <c r="E1161" s="1744" t="s">
        <v>5475</v>
      </c>
      <c r="F1161" s="1744" t="s">
        <v>5476</v>
      </c>
      <c r="G1161" s="1772">
        <v>1</v>
      </c>
      <c r="H1161" s="1772" t="s">
        <v>1</v>
      </c>
      <c r="I1161" s="1772">
        <v>1</v>
      </c>
      <c r="J1161" s="1745">
        <v>1</v>
      </c>
      <c r="K1161" s="1746"/>
      <c r="L1161" s="1756">
        <f t="shared" si="136"/>
        <v>0</v>
      </c>
      <c r="M1161" s="1747"/>
      <c r="N1161" s="1747"/>
      <c r="O1161" s="1747"/>
      <c r="P1161" s="1747"/>
      <c r="Q1161" s="1747"/>
      <c r="R1161" s="1747"/>
      <c r="S1161" s="1747"/>
      <c r="T1161" s="1747"/>
      <c r="U1161" s="1737">
        <f t="shared" si="137"/>
        <v>0</v>
      </c>
      <c r="V1161" s="1747"/>
      <c r="W1161" s="1747"/>
      <c r="X1161" s="1747"/>
      <c r="Y1161" s="1747"/>
      <c r="Z1161" s="1747"/>
      <c r="AA1161" s="1747"/>
      <c r="AB1161" s="1747"/>
      <c r="AC1161" s="1747"/>
      <c r="AD1161" s="1747"/>
      <c r="AE1161" s="1747"/>
      <c r="AF1161" s="1747"/>
      <c r="AG1161" s="2473"/>
      <c r="AH1161" s="2474"/>
      <c r="AI1161" s="2474"/>
      <c r="AJ1161" s="2474"/>
      <c r="AK1161" s="2474"/>
      <c r="AL1161" s="2474"/>
      <c r="AM1161" s="4078"/>
      <c r="AN1161" s="4078"/>
      <c r="AO1161" s="2474"/>
      <c r="AP1161" s="2474"/>
      <c r="AQ1161" s="2474"/>
      <c r="AR1161" s="2474"/>
      <c r="AS1161" s="2489"/>
      <c r="AT1161" s="2490"/>
      <c r="AU1161" s="2491"/>
      <c r="AV1161" s="2491"/>
      <c r="AW1161" s="2489"/>
      <c r="AX1161" s="2489"/>
      <c r="AY1161" s="2492"/>
      <c r="AZ1161" s="2493"/>
      <c r="BA1161" s="2493"/>
      <c r="BB1161" s="2493"/>
      <c r="BC1161" s="2493"/>
      <c r="BD1161" s="2494"/>
      <c r="BE1161" s="2495"/>
      <c r="BF1161" s="2496"/>
      <c r="BG1161" s="2495"/>
      <c r="BH1161" s="2495"/>
      <c r="BI1161" s="2496"/>
      <c r="BJ1161" s="2495"/>
      <c r="BK1161" s="2495"/>
      <c r="BL1161" s="2497">
        <f t="shared" si="138"/>
        <v>0</v>
      </c>
      <c r="BM1161" s="2495"/>
      <c r="BN1161" s="2498"/>
      <c r="BO1161" s="2498"/>
      <c r="BP1161" s="2498"/>
      <c r="BQ1161" s="2498"/>
      <c r="BR1161" s="2499"/>
      <c r="BS1161" s="2499"/>
      <c r="BT1161" s="2499"/>
      <c r="BU1161" s="2499"/>
      <c r="BV1161" s="2499"/>
      <c r="BW1161" s="2499"/>
      <c r="BX1161" s="2499"/>
      <c r="BY1161" s="2499"/>
      <c r="BZ1161" s="2499"/>
      <c r="CA1161" s="2499"/>
      <c r="CB1161" s="2499"/>
      <c r="CC1161" s="2499"/>
      <c r="CD1161" s="2488" t="s">
        <v>5487</v>
      </c>
    </row>
    <row r="1162" spans="1:83" s="19" customFormat="1" ht="24.75" customHeight="1" thickBot="1" x14ac:dyDescent="0.3">
      <c r="A1162" s="1773" t="s">
        <v>161</v>
      </c>
      <c r="B1162" s="1774" t="s">
        <v>5473</v>
      </c>
      <c r="C1162" s="1722" t="s">
        <v>5474</v>
      </c>
      <c r="D1162" s="1700">
        <v>135</v>
      </c>
      <c r="E1162" s="1702" t="s">
        <v>5475</v>
      </c>
      <c r="F1162" s="1702" t="s">
        <v>5476</v>
      </c>
      <c r="G1162" s="1775">
        <v>1</v>
      </c>
      <c r="H1162" s="1775" t="s">
        <v>1</v>
      </c>
      <c r="I1162" s="1775">
        <v>1</v>
      </c>
      <c r="J1162" s="1705">
        <v>1</v>
      </c>
      <c r="K1162" s="1706"/>
      <c r="L1162" s="1707">
        <f t="shared" si="136"/>
        <v>0</v>
      </c>
      <c r="M1162" s="1708"/>
      <c r="N1162" s="1708"/>
      <c r="O1162" s="1708"/>
      <c r="P1162" s="1708"/>
      <c r="Q1162" s="1708"/>
      <c r="R1162" s="1708"/>
      <c r="S1162" s="1708"/>
      <c r="T1162" s="1708"/>
      <c r="U1162" s="1709">
        <f t="shared" si="137"/>
        <v>0</v>
      </c>
      <c r="V1162" s="1708"/>
      <c r="W1162" s="1708"/>
      <c r="X1162" s="1708"/>
      <c r="Y1162" s="1708"/>
      <c r="Z1162" s="1708"/>
      <c r="AA1162" s="1708"/>
      <c r="AB1162" s="1708"/>
      <c r="AC1162" s="1708"/>
      <c r="AD1162" s="1708"/>
      <c r="AE1162" s="1708"/>
      <c r="AF1162" s="1708"/>
      <c r="AG1162" s="1958"/>
      <c r="AH1162" s="1942"/>
      <c r="AI1162" s="1942"/>
      <c r="AJ1162" s="1942"/>
      <c r="AK1162" s="1942"/>
      <c r="AL1162" s="1942"/>
      <c r="AM1162" s="4061"/>
      <c r="AN1162" s="4061"/>
      <c r="AO1162" s="1942"/>
      <c r="AP1162" s="1942"/>
      <c r="AQ1162" s="1942"/>
      <c r="AR1162" s="1942"/>
      <c r="AS1162" s="2500"/>
      <c r="AT1162" s="2501"/>
      <c r="AU1162" s="2502"/>
      <c r="AV1162" s="2502"/>
      <c r="AW1162" s="2500"/>
      <c r="AX1162" s="2500"/>
      <c r="AY1162" s="2503"/>
      <c r="AZ1162" s="2504"/>
      <c r="BA1162" s="2504"/>
      <c r="BB1162" s="2504"/>
      <c r="BC1162" s="2504"/>
      <c r="BD1162" s="2505"/>
      <c r="BE1162" s="1948"/>
      <c r="BF1162" s="2506"/>
      <c r="BG1162" s="1948"/>
      <c r="BH1162" s="1948"/>
      <c r="BI1162" s="2506"/>
      <c r="BJ1162" s="1948"/>
      <c r="BK1162" s="1948"/>
      <c r="BL1162" s="2507">
        <f t="shared" si="138"/>
        <v>0</v>
      </c>
      <c r="BM1162" s="1948"/>
      <c r="BN1162" s="1950"/>
      <c r="BO1162" s="1950"/>
      <c r="BP1162" s="1950"/>
      <c r="BQ1162" s="1950"/>
      <c r="BR1162" s="2508"/>
      <c r="BS1162" s="2508"/>
      <c r="BT1162" s="2508"/>
      <c r="BU1162" s="2508"/>
      <c r="BV1162" s="2508"/>
      <c r="BW1162" s="2508"/>
      <c r="BX1162" s="2508"/>
      <c r="BY1162" s="2508"/>
      <c r="BZ1162" s="2508"/>
      <c r="CA1162" s="2508"/>
      <c r="CB1162" s="2508"/>
      <c r="CC1162" s="2508"/>
      <c r="CD1162" s="2509" t="s">
        <v>5487</v>
      </c>
    </row>
    <row r="1163" spans="1:83" s="19" customFormat="1" ht="75.75" customHeight="1" x14ac:dyDescent="0.25">
      <c r="A1163" s="570" t="s">
        <v>161</v>
      </c>
      <c r="B1163" s="1346" t="s">
        <v>5473</v>
      </c>
      <c r="C1163" s="587" t="s">
        <v>5474</v>
      </c>
      <c r="D1163" s="163">
        <v>136</v>
      </c>
      <c r="E1163" s="1122" t="s">
        <v>5492</v>
      </c>
      <c r="F1163" s="67" t="s">
        <v>5493</v>
      </c>
      <c r="G1163" s="69">
        <v>2</v>
      </c>
      <c r="H1163" s="69" t="s">
        <v>0</v>
      </c>
      <c r="I1163" s="786">
        <v>8</v>
      </c>
      <c r="J1163" s="493">
        <v>2</v>
      </c>
      <c r="K1163" s="210"/>
      <c r="L1163" s="1776">
        <f t="shared" si="136"/>
        <v>0</v>
      </c>
      <c r="M1163" s="52"/>
      <c r="N1163" s="52"/>
      <c r="O1163" s="52"/>
      <c r="P1163" s="52"/>
      <c r="Q1163" s="52"/>
      <c r="R1163" s="52"/>
      <c r="S1163" s="52"/>
      <c r="T1163" s="52"/>
      <c r="U1163" s="168">
        <f>V1163+W1163+X1163+Y1163+Z1163+AA1163+AB1163+AC1163</f>
        <v>0</v>
      </c>
      <c r="V1163" s="52"/>
      <c r="W1163" s="52"/>
      <c r="X1163" s="52"/>
      <c r="Y1163" s="52"/>
      <c r="Z1163" s="52"/>
      <c r="AA1163" s="52"/>
      <c r="AB1163" s="52"/>
      <c r="AC1163" s="52"/>
      <c r="AD1163" s="52"/>
      <c r="AE1163" s="52"/>
      <c r="AF1163" s="52"/>
      <c r="AG1163" s="3763"/>
      <c r="AH1163" s="1462"/>
      <c r="AI1163" s="1463"/>
      <c r="AJ1163" s="1463"/>
      <c r="AK1163" s="1462"/>
      <c r="AL1163" s="1462"/>
      <c r="AM1163" s="1464"/>
      <c r="AN1163" s="1464"/>
      <c r="AO1163" s="1462"/>
      <c r="AP1163" s="1462"/>
      <c r="AQ1163" s="1462"/>
      <c r="AR1163" s="2510"/>
      <c r="AS1163" s="2511" t="s">
        <v>5912</v>
      </c>
      <c r="AT1163" s="2512" t="s">
        <v>4723</v>
      </c>
      <c r="AU1163" s="2477">
        <v>2</v>
      </c>
      <c r="AV1163" s="2477">
        <v>4</v>
      </c>
      <c r="AW1163" s="1521">
        <v>42736</v>
      </c>
      <c r="AX1163" s="1521">
        <v>43100</v>
      </c>
      <c r="AY1163" s="2513">
        <v>0</v>
      </c>
      <c r="AZ1163" s="1854"/>
      <c r="BA1163" s="1854"/>
      <c r="BB1163" s="1854"/>
      <c r="BC1163" s="1854"/>
      <c r="BD1163" s="1855"/>
      <c r="BE1163" s="1857"/>
      <c r="BF1163" s="2221"/>
      <c r="BG1163" s="1858"/>
      <c r="BH1163" s="1858"/>
      <c r="BI1163" s="2221"/>
      <c r="BJ1163" s="1857"/>
      <c r="BK1163" s="1857"/>
      <c r="BL1163" s="2514"/>
      <c r="BM1163" s="2514"/>
      <c r="BN1163" s="1471"/>
      <c r="BO1163" s="1471"/>
      <c r="BP1163" s="1471"/>
      <c r="BQ1163" s="1471"/>
      <c r="BR1163" s="1538"/>
      <c r="BS1163" s="1538"/>
      <c r="BT1163" s="1538"/>
      <c r="BU1163" s="1538"/>
      <c r="BV1163" s="1538"/>
      <c r="BW1163" s="1538"/>
      <c r="BX1163" s="1538"/>
      <c r="BY1163" s="1538"/>
      <c r="BZ1163" s="1538"/>
      <c r="CA1163" s="1538"/>
      <c r="CB1163" s="1538"/>
      <c r="CC1163" s="2515"/>
      <c r="CD1163" s="1978" t="s">
        <v>5487</v>
      </c>
    </row>
    <row r="1164" spans="1:83" s="19" customFormat="1" ht="24.75" customHeight="1" x14ac:dyDescent="0.25">
      <c r="A1164" s="600" t="s">
        <v>161</v>
      </c>
      <c r="B1164" s="601" t="s">
        <v>5473</v>
      </c>
      <c r="C1164" s="659" t="s">
        <v>5474</v>
      </c>
      <c r="D1164" s="1742">
        <v>136</v>
      </c>
      <c r="E1164" s="1743" t="s">
        <v>5492</v>
      </c>
      <c r="F1164" s="1744" t="s">
        <v>5493</v>
      </c>
      <c r="G1164" s="1772">
        <v>2</v>
      </c>
      <c r="H1164" s="1772" t="s">
        <v>0</v>
      </c>
      <c r="I1164" s="789">
        <v>8</v>
      </c>
      <c r="J1164" s="1745">
        <v>2</v>
      </c>
      <c r="K1164" s="110"/>
      <c r="L1164" s="6">
        <f t="shared" si="136"/>
        <v>0</v>
      </c>
      <c r="M1164" s="7"/>
      <c r="N1164" s="7"/>
      <c r="O1164" s="7"/>
      <c r="P1164" s="7"/>
      <c r="Q1164" s="7"/>
      <c r="R1164" s="7"/>
      <c r="S1164" s="7"/>
      <c r="T1164" s="7"/>
      <c r="U1164" s="1737">
        <f t="shared" si="137"/>
        <v>0</v>
      </c>
      <c r="V1164" s="7"/>
      <c r="W1164" s="7"/>
      <c r="X1164" s="7"/>
      <c r="Y1164" s="7"/>
      <c r="Z1164" s="7"/>
      <c r="AA1164" s="7"/>
      <c r="AB1164" s="7"/>
      <c r="AC1164" s="7"/>
      <c r="AD1164" s="7"/>
      <c r="AE1164" s="7"/>
      <c r="AF1164" s="7"/>
      <c r="AG1164" s="1864"/>
      <c r="AH1164" s="1956"/>
      <c r="AI1164" s="1956"/>
      <c r="AJ1164" s="1956"/>
      <c r="AK1164" s="1956"/>
      <c r="AL1164" s="1956"/>
      <c r="AM1164" s="4062"/>
      <c r="AN1164" s="4062"/>
      <c r="AO1164" s="1956"/>
      <c r="AP1164" s="1956"/>
      <c r="AQ1164" s="1956"/>
      <c r="AR1164" s="1954"/>
      <c r="AS1164" s="2516"/>
      <c r="AT1164" s="2516"/>
      <c r="AU1164" s="2517"/>
      <c r="AV1164" s="2517"/>
      <c r="AW1164" s="2518"/>
      <c r="AX1164" s="2518"/>
      <c r="AY1164" s="2519"/>
      <c r="AZ1164" s="1872"/>
      <c r="BA1164" s="1872"/>
      <c r="BB1164" s="1872"/>
      <c r="BC1164" s="1872"/>
      <c r="BD1164" s="2100"/>
      <c r="BE1164" s="1874"/>
      <c r="BF1164" s="2520"/>
      <c r="BG1164" s="1874"/>
      <c r="BH1164" s="1874"/>
      <c r="BI1164" s="2520"/>
      <c r="BJ1164" s="1874"/>
      <c r="BK1164" s="1874"/>
      <c r="BL1164" s="2521">
        <f t="shared" si="138"/>
        <v>0</v>
      </c>
      <c r="BM1164" s="1874"/>
      <c r="BN1164" s="1413"/>
      <c r="BO1164" s="1413"/>
      <c r="BP1164" s="1413"/>
      <c r="BQ1164" s="1413"/>
      <c r="BR1164" s="2499"/>
      <c r="BS1164" s="2499"/>
      <c r="BT1164" s="2499"/>
      <c r="BU1164" s="2499"/>
      <c r="BV1164" s="2499"/>
      <c r="BW1164" s="2499"/>
      <c r="BX1164" s="2499"/>
      <c r="BY1164" s="2499"/>
      <c r="BZ1164" s="2499"/>
      <c r="CA1164" s="2499"/>
      <c r="CB1164" s="2499"/>
      <c r="CC1164" s="2522"/>
      <c r="CD1164" s="2488" t="s">
        <v>5487</v>
      </c>
    </row>
    <row r="1165" spans="1:83" s="19" customFormat="1" ht="24.75" customHeight="1" x14ac:dyDescent="0.25">
      <c r="A1165" s="600" t="s">
        <v>161</v>
      </c>
      <c r="B1165" s="601" t="s">
        <v>5473</v>
      </c>
      <c r="C1165" s="659" t="s">
        <v>5474</v>
      </c>
      <c r="D1165" s="1742">
        <v>136</v>
      </c>
      <c r="E1165" s="1743" t="s">
        <v>5492</v>
      </c>
      <c r="F1165" s="1744" t="s">
        <v>5493</v>
      </c>
      <c r="G1165" s="1772">
        <v>2</v>
      </c>
      <c r="H1165" s="1772" t="s">
        <v>0</v>
      </c>
      <c r="I1165" s="789">
        <v>8</v>
      </c>
      <c r="J1165" s="1745">
        <v>2</v>
      </c>
      <c r="K1165" s="110"/>
      <c r="L1165" s="6">
        <f t="shared" si="136"/>
        <v>0</v>
      </c>
      <c r="M1165" s="7"/>
      <c r="N1165" s="7"/>
      <c r="O1165" s="7"/>
      <c r="P1165" s="7"/>
      <c r="Q1165" s="7"/>
      <c r="R1165" s="7"/>
      <c r="S1165" s="7"/>
      <c r="T1165" s="7"/>
      <c r="U1165" s="1737">
        <f t="shared" si="137"/>
        <v>0</v>
      </c>
      <c r="V1165" s="7"/>
      <c r="W1165" s="7"/>
      <c r="X1165" s="7"/>
      <c r="Y1165" s="7"/>
      <c r="Z1165" s="7"/>
      <c r="AA1165" s="7"/>
      <c r="AB1165" s="7"/>
      <c r="AC1165" s="7"/>
      <c r="AD1165" s="7"/>
      <c r="AE1165" s="7"/>
      <c r="AF1165" s="7"/>
      <c r="AG1165" s="1864"/>
      <c r="AH1165" s="1956"/>
      <c r="AI1165" s="1956"/>
      <c r="AJ1165" s="1956"/>
      <c r="AK1165" s="1956"/>
      <c r="AL1165" s="1956"/>
      <c r="AM1165" s="4062"/>
      <c r="AN1165" s="4062"/>
      <c r="AO1165" s="1956"/>
      <c r="AP1165" s="1956"/>
      <c r="AQ1165" s="1956"/>
      <c r="AR1165" s="1954"/>
      <c r="AS1165" s="1867"/>
      <c r="AT1165" s="2432"/>
      <c r="AU1165" s="2523"/>
      <c r="AV1165" s="2523"/>
      <c r="AW1165" s="1867"/>
      <c r="AX1165" s="1867"/>
      <c r="AY1165" s="2524"/>
      <c r="AZ1165" s="1872"/>
      <c r="BA1165" s="1872"/>
      <c r="BB1165" s="1872"/>
      <c r="BC1165" s="1872"/>
      <c r="BD1165" s="2100"/>
      <c r="BE1165" s="1874"/>
      <c r="BF1165" s="2520"/>
      <c r="BG1165" s="1874"/>
      <c r="BH1165" s="1874"/>
      <c r="BI1165" s="2520"/>
      <c r="BJ1165" s="1874"/>
      <c r="BK1165" s="1874"/>
      <c r="BL1165" s="2521">
        <f t="shared" si="138"/>
        <v>0</v>
      </c>
      <c r="BM1165" s="1874"/>
      <c r="BN1165" s="1413"/>
      <c r="BO1165" s="1413"/>
      <c r="BP1165" s="1413"/>
      <c r="BQ1165" s="1413"/>
      <c r="BR1165" s="2499"/>
      <c r="BS1165" s="2499"/>
      <c r="BT1165" s="2499"/>
      <c r="BU1165" s="2499"/>
      <c r="BV1165" s="2499"/>
      <c r="BW1165" s="2499"/>
      <c r="BX1165" s="2499"/>
      <c r="BY1165" s="2499"/>
      <c r="BZ1165" s="2499"/>
      <c r="CA1165" s="2499"/>
      <c r="CB1165" s="2499"/>
      <c r="CC1165" s="2522"/>
      <c r="CD1165" s="2488" t="s">
        <v>5487</v>
      </c>
    </row>
    <row r="1166" spans="1:83" s="19" customFormat="1" ht="24.75" customHeight="1" x14ac:dyDescent="0.25">
      <c r="A1166" s="600" t="s">
        <v>161</v>
      </c>
      <c r="B1166" s="601" t="s">
        <v>5473</v>
      </c>
      <c r="C1166" s="659" t="s">
        <v>5474</v>
      </c>
      <c r="D1166" s="1742">
        <v>136</v>
      </c>
      <c r="E1166" s="1743" t="s">
        <v>5492</v>
      </c>
      <c r="F1166" s="1744" t="s">
        <v>5493</v>
      </c>
      <c r="G1166" s="1772">
        <v>2</v>
      </c>
      <c r="H1166" s="1772" t="s">
        <v>0</v>
      </c>
      <c r="I1166" s="789">
        <v>8</v>
      </c>
      <c r="J1166" s="1745">
        <v>2</v>
      </c>
      <c r="K1166" s="110"/>
      <c r="L1166" s="6">
        <f t="shared" si="136"/>
        <v>0</v>
      </c>
      <c r="M1166" s="7"/>
      <c r="N1166" s="7"/>
      <c r="O1166" s="7"/>
      <c r="P1166" s="7"/>
      <c r="Q1166" s="7"/>
      <c r="R1166" s="7"/>
      <c r="S1166" s="7"/>
      <c r="T1166" s="7"/>
      <c r="U1166" s="1737">
        <f t="shared" si="137"/>
        <v>0</v>
      </c>
      <c r="V1166" s="7"/>
      <c r="W1166" s="7"/>
      <c r="X1166" s="7"/>
      <c r="Y1166" s="7"/>
      <c r="Z1166" s="7"/>
      <c r="AA1166" s="7"/>
      <c r="AB1166" s="7"/>
      <c r="AC1166" s="7"/>
      <c r="AD1166" s="7"/>
      <c r="AE1166" s="7"/>
      <c r="AF1166" s="7"/>
      <c r="AG1166" s="1864"/>
      <c r="AH1166" s="1956"/>
      <c r="AI1166" s="1956"/>
      <c r="AJ1166" s="1956"/>
      <c r="AK1166" s="1956"/>
      <c r="AL1166" s="1956"/>
      <c r="AM1166" s="4062"/>
      <c r="AN1166" s="4062"/>
      <c r="AO1166" s="1956"/>
      <c r="AP1166" s="1956"/>
      <c r="AQ1166" s="1956"/>
      <c r="AR1166" s="1954"/>
      <c r="AS1166" s="1867"/>
      <c r="AT1166" s="2432"/>
      <c r="AU1166" s="2523"/>
      <c r="AV1166" s="2523"/>
      <c r="AW1166" s="1867"/>
      <c r="AX1166" s="1867"/>
      <c r="AY1166" s="2524"/>
      <c r="AZ1166" s="1872"/>
      <c r="BA1166" s="1872"/>
      <c r="BB1166" s="1872"/>
      <c r="BC1166" s="1872"/>
      <c r="BD1166" s="2100"/>
      <c r="BE1166" s="1874"/>
      <c r="BF1166" s="2520"/>
      <c r="BG1166" s="1874"/>
      <c r="BH1166" s="1874"/>
      <c r="BI1166" s="2520"/>
      <c r="BJ1166" s="1874"/>
      <c r="BK1166" s="1874"/>
      <c r="BL1166" s="2521">
        <f t="shared" si="138"/>
        <v>0</v>
      </c>
      <c r="BM1166" s="1874"/>
      <c r="BN1166" s="1413"/>
      <c r="BO1166" s="1413"/>
      <c r="BP1166" s="1413"/>
      <c r="BQ1166" s="1413"/>
      <c r="BR1166" s="2499"/>
      <c r="BS1166" s="2499"/>
      <c r="BT1166" s="2499"/>
      <c r="BU1166" s="2499"/>
      <c r="BV1166" s="2499"/>
      <c r="BW1166" s="2499"/>
      <c r="BX1166" s="2499"/>
      <c r="BY1166" s="2499"/>
      <c r="BZ1166" s="2499"/>
      <c r="CA1166" s="2499"/>
      <c r="CB1166" s="2499"/>
      <c r="CC1166" s="2522"/>
      <c r="CD1166" s="2488" t="s">
        <v>5487</v>
      </c>
    </row>
    <row r="1167" spans="1:83" s="19" customFormat="1" ht="24.75" customHeight="1" x14ac:dyDescent="0.25">
      <c r="A1167" s="600" t="s">
        <v>161</v>
      </c>
      <c r="B1167" s="601" t="s">
        <v>5473</v>
      </c>
      <c r="C1167" s="659" t="s">
        <v>5474</v>
      </c>
      <c r="D1167" s="1742">
        <v>136</v>
      </c>
      <c r="E1167" s="1743" t="s">
        <v>5492</v>
      </c>
      <c r="F1167" s="1744" t="s">
        <v>5493</v>
      </c>
      <c r="G1167" s="1772">
        <v>2</v>
      </c>
      <c r="H1167" s="1772" t="s">
        <v>0</v>
      </c>
      <c r="I1167" s="789">
        <v>8</v>
      </c>
      <c r="J1167" s="1745">
        <v>2</v>
      </c>
      <c r="K1167" s="110"/>
      <c r="L1167" s="6">
        <f t="shared" si="136"/>
        <v>0</v>
      </c>
      <c r="M1167" s="7"/>
      <c r="N1167" s="7"/>
      <c r="O1167" s="7"/>
      <c r="P1167" s="7"/>
      <c r="Q1167" s="7"/>
      <c r="R1167" s="7"/>
      <c r="S1167" s="7"/>
      <c r="T1167" s="7"/>
      <c r="U1167" s="1737">
        <f t="shared" si="137"/>
        <v>0</v>
      </c>
      <c r="V1167" s="7"/>
      <c r="W1167" s="7"/>
      <c r="X1167" s="7"/>
      <c r="Y1167" s="7"/>
      <c r="Z1167" s="7"/>
      <c r="AA1167" s="7"/>
      <c r="AB1167" s="7"/>
      <c r="AC1167" s="7"/>
      <c r="AD1167" s="7"/>
      <c r="AE1167" s="7"/>
      <c r="AF1167" s="7"/>
      <c r="AG1167" s="1864"/>
      <c r="AH1167" s="1956"/>
      <c r="AI1167" s="1956"/>
      <c r="AJ1167" s="1956"/>
      <c r="AK1167" s="1956"/>
      <c r="AL1167" s="1956"/>
      <c r="AM1167" s="4062"/>
      <c r="AN1167" s="4062"/>
      <c r="AO1167" s="1956"/>
      <c r="AP1167" s="1956"/>
      <c r="AQ1167" s="1956"/>
      <c r="AR1167" s="1954"/>
      <c r="AS1167" s="1867"/>
      <c r="AT1167" s="2432"/>
      <c r="AU1167" s="2523"/>
      <c r="AV1167" s="2523"/>
      <c r="AW1167" s="1867"/>
      <c r="AX1167" s="1867"/>
      <c r="AY1167" s="2524"/>
      <c r="AZ1167" s="1872"/>
      <c r="BA1167" s="1872"/>
      <c r="BB1167" s="1872"/>
      <c r="BC1167" s="1872"/>
      <c r="BD1167" s="2100"/>
      <c r="BE1167" s="1874"/>
      <c r="BF1167" s="2520"/>
      <c r="BG1167" s="1874"/>
      <c r="BH1167" s="1874"/>
      <c r="BI1167" s="2520"/>
      <c r="BJ1167" s="1874"/>
      <c r="BK1167" s="1874"/>
      <c r="BL1167" s="2521">
        <f t="shared" si="138"/>
        <v>0</v>
      </c>
      <c r="BM1167" s="1874"/>
      <c r="BN1167" s="1413"/>
      <c r="BO1167" s="1413"/>
      <c r="BP1167" s="1413"/>
      <c r="BQ1167" s="1413"/>
      <c r="BR1167" s="2499"/>
      <c r="BS1167" s="2499"/>
      <c r="BT1167" s="2499"/>
      <c r="BU1167" s="2499"/>
      <c r="BV1167" s="2499"/>
      <c r="BW1167" s="2499"/>
      <c r="BX1167" s="2499"/>
      <c r="BY1167" s="2499"/>
      <c r="BZ1167" s="2499"/>
      <c r="CA1167" s="2499"/>
      <c r="CB1167" s="2499"/>
      <c r="CC1167" s="2522"/>
      <c r="CD1167" s="2488" t="s">
        <v>5487</v>
      </c>
    </row>
    <row r="1168" spans="1:83" s="19" customFormat="1" ht="24.75" customHeight="1" thickBot="1" x14ac:dyDescent="0.3">
      <c r="A1168" s="1777" t="s">
        <v>161</v>
      </c>
      <c r="B1168" s="1778" t="s">
        <v>5473</v>
      </c>
      <c r="C1168" s="1779" t="s">
        <v>5474</v>
      </c>
      <c r="D1168" s="1700">
        <v>136</v>
      </c>
      <c r="E1168" s="1701" t="s">
        <v>5492</v>
      </c>
      <c r="F1168" s="1702" t="s">
        <v>5493</v>
      </c>
      <c r="G1168" s="1775">
        <v>2</v>
      </c>
      <c r="H1168" s="1775" t="s">
        <v>0</v>
      </c>
      <c r="I1168" s="1780">
        <v>8</v>
      </c>
      <c r="J1168" s="1705">
        <v>2</v>
      </c>
      <c r="K1168" s="374"/>
      <c r="L1168" s="57">
        <f t="shared" si="136"/>
        <v>0</v>
      </c>
      <c r="M1168" s="58"/>
      <c r="N1168" s="58"/>
      <c r="O1168" s="58"/>
      <c r="P1168" s="58"/>
      <c r="Q1168" s="58"/>
      <c r="R1168" s="58"/>
      <c r="S1168" s="58"/>
      <c r="T1168" s="58"/>
      <c r="U1168" s="1709">
        <f t="shared" si="137"/>
        <v>0</v>
      </c>
      <c r="V1168" s="58"/>
      <c r="W1168" s="58"/>
      <c r="X1168" s="58"/>
      <c r="Y1168" s="58"/>
      <c r="Z1168" s="58"/>
      <c r="AA1168" s="58"/>
      <c r="AB1168" s="58"/>
      <c r="AC1168" s="58"/>
      <c r="AD1168" s="58"/>
      <c r="AE1168" s="58"/>
      <c r="AF1168" s="58"/>
      <c r="AG1168" s="1881"/>
      <c r="AH1168" s="1959"/>
      <c r="AI1168" s="1959"/>
      <c r="AJ1168" s="1959"/>
      <c r="AK1168" s="1959"/>
      <c r="AL1168" s="1959"/>
      <c r="AM1168" s="4063"/>
      <c r="AN1168" s="4063"/>
      <c r="AO1168" s="1959"/>
      <c r="AP1168" s="1959"/>
      <c r="AQ1168" s="1959"/>
      <c r="AR1168" s="1960"/>
      <c r="AS1168" s="1884"/>
      <c r="AT1168" s="2525"/>
      <c r="AU1168" s="2526"/>
      <c r="AV1168" s="2526"/>
      <c r="AW1168" s="1884"/>
      <c r="AX1168" s="1884"/>
      <c r="AY1168" s="2527"/>
      <c r="AZ1168" s="1889"/>
      <c r="BA1168" s="1889"/>
      <c r="BB1168" s="1889"/>
      <c r="BC1168" s="1889"/>
      <c r="BD1168" s="2115"/>
      <c r="BE1168" s="1892"/>
      <c r="BF1168" s="2528"/>
      <c r="BG1168" s="1892"/>
      <c r="BH1168" s="1892"/>
      <c r="BI1168" s="2528"/>
      <c r="BJ1168" s="1892"/>
      <c r="BK1168" s="1892"/>
      <c r="BL1168" s="2529">
        <f t="shared" si="138"/>
        <v>0</v>
      </c>
      <c r="BM1168" s="1892"/>
      <c r="BN1168" s="1949"/>
      <c r="BO1168" s="1949"/>
      <c r="BP1168" s="1949"/>
      <c r="BQ1168" s="1949"/>
      <c r="BR1168" s="2508"/>
      <c r="BS1168" s="2508"/>
      <c r="BT1168" s="2508"/>
      <c r="BU1168" s="2508"/>
      <c r="BV1168" s="2508"/>
      <c r="BW1168" s="2508"/>
      <c r="BX1168" s="2508"/>
      <c r="BY1168" s="2508"/>
      <c r="BZ1168" s="2508"/>
      <c r="CA1168" s="2508"/>
      <c r="CB1168" s="2508"/>
      <c r="CC1168" s="2530"/>
      <c r="CD1168" s="2509" t="s">
        <v>5487</v>
      </c>
    </row>
    <row r="1169" spans="1:82" s="19" customFormat="1" ht="46.5" customHeight="1" x14ac:dyDescent="0.25">
      <c r="A1169" s="570" t="s">
        <v>161</v>
      </c>
      <c r="B1169" s="1346" t="s">
        <v>5473</v>
      </c>
      <c r="C1169" s="587" t="s">
        <v>5474</v>
      </c>
      <c r="D1169" s="163">
        <v>137</v>
      </c>
      <c r="E1169" s="1781" t="s">
        <v>5494</v>
      </c>
      <c r="F1169" s="67" t="s">
        <v>5495</v>
      </c>
      <c r="G1169" s="49">
        <v>1</v>
      </c>
      <c r="H1169" s="49" t="s">
        <v>1</v>
      </c>
      <c r="I1169" s="939">
        <v>1</v>
      </c>
      <c r="J1169" s="493">
        <v>1</v>
      </c>
      <c r="K1169" s="210"/>
      <c r="L1169" s="51">
        <f t="shared" si="136"/>
        <v>0</v>
      </c>
      <c r="M1169" s="52"/>
      <c r="N1169" s="52"/>
      <c r="O1169" s="52"/>
      <c r="P1169" s="52"/>
      <c r="Q1169" s="52"/>
      <c r="R1169" s="52"/>
      <c r="S1169" s="52"/>
      <c r="T1169" s="52"/>
      <c r="U1169" s="168">
        <f>V1169+W1169+X1169+Y1169+Z1169+AA1169+AB1169+AC1169+AD1169+AE1169+AF1169</f>
        <v>0</v>
      </c>
      <c r="V1169" s="52"/>
      <c r="W1169" s="52"/>
      <c r="X1169" s="52"/>
      <c r="Y1169" s="52"/>
      <c r="Z1169" s="52"/>
      <c r="AA1169" s="52"/>
      <c r="AB1169" s="52"/>
      <c r="AC1169" s="52"/>
      <c r="AD1169" s="52"/>
      <c r="AE1169" s="52"/>
      <c r="AF1169" s="52"/>
      <c r="AG1169" s="2171"/>
      <c r="AH1169" s="1462"/>
      <c r="AI1169" s="1463"/>
      <c r="AJ1169" s="1463"/>
      <c r="AK1169" s="1462"/>
      <c r="AL1169" s="1462"/>
      <c r="AM1169" s="1464"/>
      <c r="AN1169" s="1464"/>
      <c r="AO1169" s="1462"/>
      <c r="AP1169" s="1462"/>
      <c r="AQ1169" s="1462"/>
      <c r="AR1169" s="2510"/>
      <c r="AS1169" s="1527" t="s">
        <v>5913</v>
      </c>
      <c r="AT1169" s="1520" t="s">
        <v>5496</v>
      </c>
      <c r="AU1169" s="2464">
        <v>3</v>
      </c>
      <c r="AV1169" s="2464">
        <v>3</v>
      </c>
      <c r="AW1169" s="1521">
        <v>42870</v>
      </c>
      <c r="AX1169" s="1521">
        <v>43100</v>
      </c>
      <c r="AY1169" s="2465" t="s">
        <v>5497</v>
      </c>
      <c r="AZ1169" s="2531"/>
      <c r="BA1169" s="1854"/>
      <c r="BB1169" s="1854"/>
      <c r="BC1169" s="1854"/>
      <c r="BD1169" s="1855"/>
      <c r="BE1169" s="1857"/>
      <c r="BF1169" s="2221"/>
      <c r="BG1169" s="1858"/>
      <c r="BH1169" s="1858"/>
      <c r="BI1169" s="2221"/>
      <c r="BJ1169" s="1857"/>
      <c r="BK1169" s="1857"/>
      <c r="BL1169" s="2514">
        <f>BF1169-BI1169</f>
        <v>0</v>
      </c>
      <c r="BM1169" s="2514">
        <f>L1169-(BI1169+BI1170+BI1171+BI1172+BI1173+BI1174)</f>
        <v>0</v>
      </c>
      <c r="BN1169" s="1471"/>
      <c r="BO1169" s="1471"/>
      <c r="BP1169" s="1471"/>
      <c r="BQ1169" s="1471"/>
      <c r="BR1169" s="1538"/>
      <c r="BS1169" s="1538"/>
      <c r="BT1169" s="1538"/>
      <c r="BU1169" s="1538"/>
      <c r="BV1169" s="1538"/>
      <c r="BW1169" s="1538"/>
      <c r="BX1169" s="1538"/>
      <c r="BY1169" s="1538"/>
      <c r="BZ1169" s="1538"/>
      <c r="CA1169" s="1538"/>
      <c r="CB1169" s="1538"/>
      <c r="CC1169" s="2515"/>
      <c r="CD1169" s="1978" t="s">
        <v>5487</v>
      </c>
    </row>
    <row r="1170" spans="1:82" s="19" customFormat="1" ht="24.75" customHeight="1" x14ac:dyDescent="0.25">
      <c r="A1170" s="600" t="s">
        <v>161</v>
      </c>
      <c r="B1170" s="601" t="s">
        <v>5473</v>
      </c>
      <c r="C1170" s="659" t="s">
        <v>5474</v>
      </c>
      <c r="D1170" s="1742">
        <v>137</v>
      </c>
      <c r="E1170" s="1743" t="s">
        <v>5494</v>
      </c>
      <c r="F1170" s="1744" t="s">
        <v>5495</v>
      </c>
      <c r="G1170" s="1782">
        <v>1</v>
      </c>
      <c r="H1170" s="1782" t="s">
        <v>1</v>
      </c>
      <c r="I1170" s="941">
        <v>1</v>
      </c>
      <c r="J1170" s="1745">
        <v>1</v>
      </c>
      <c r="K1170" s="110"/>
      <c r="L1170" s="6"/>
      <c r="M1170" s="7"/>
      <c r="N1170" s="7"/>
      <c r="O1170" s="7"/>
      <c r="P1170" s="7"/>
      <c r="Q1170" s="7"/>
      <c r="R1170" s="7"/>
      <c r="S1170" s="7"/>
      <c r="T1170" s="7"/>
      <c r="U1170" s="1783">
        <f t="shared" si="137"/>
        <v>0</v>
      </c>
      <c r="V1170" s="7"/>
      <c r="W1170" s="7"/>
      <c r="X1170" s="7"/>
      <c r="Y1170" s="7"/>
      <c r="Z1170" s="7"/>
      <c r="AA1170" s="7"/>
      <c r="AB1170" s="7"/>
      <c r="AC1170" s="7"/>
      <c r="AD1170" s="7"/>
      <c r="AE1170" s="7"/>
      <c r="AF1170" s="7"/>
      <c r="AG1170" s="1864"/>
      <c r="AH1170" s="1956"/>
      <c r="AI1170" s="1956"/>
      <c r="AJ1170" s="1956"/>
      <c r="AK1170" s="1956"/>
      <c r="AL1170" s="1956"/>
      <c r="AM1170" s="4062"/>
      <c r="AN1170" s="4062"/>
      <c r="AO1170" s="1956"/>
      <c r="AP1170" s="1956"/>
      <c r="AQ1170" s="1956"/>
      <c r="AR1170" s="1954"/>
      <c r="AS1170" s="1867"/>
      <c r="AT1170" s="2432"/>
      <c r="AU1170" s="2523"/>
      <c r="AV1170" s="2523"/>
      <c r="AW1170" s="1867"/>
      <c r="AX1170" s="1867"/>
      <c r="AY1170" s="2524"/>
      <c r="AZ1170" s="1872"/>
      <c r="BA1170" s="1872"/>
      <c r="BB1170" s="1872"/>
      <c r="BC1170" s="1872"/>
      <c r="BD1170" s="2100"/>
      <c r="BE1170" s="1874"/>
      <c r="BF1170" s="2520"/>
      <c r="BG1170" s="1874"/>
      <c r="BH1170" s="1874"/>
      <c r="BI1170" s="2520"/>
      <c r="BJ1170" s="1874"/>
      <c r="BK1170" s="1874"/>
      <c r="BL1170" s="2521">
        <f t="shared" ref="BL1170:BL1174" si="139">BF1170-BI1170</f>
        <v>0</v>
      </c>
      <c r="BM1170" s="1874"/>
      <c r="BN1170" s="1413"/>
      <c r="BO1170" s="1413"/>
      <c r="BP1170" s="1413"/>
      <c r="BQ1170" s="1413"/>
      <c r="BR1170" s="2499"/>
      <c r="BS1170" s="2499"/>
      <c r="BT1170" s="2499"/>
      <c r="BU1170" s="2499"/>
      <c r="BV1170" s="2499"/>
      <c r="BW1170" s="2499"/>
      <c r="BX1170" s="2499"/>
      <c r="BY1170" s="2499"/>
      <c r="BZ1170" s="2499"/>
      <c r="CA1170" s="2499"/>
      <c r="CB1170" s="2499"/>
      <c r="CC1170" s="2522"/>
      <c r="CD1170" s="2488" t="s">
        <v>5487</v>
      </c>
    </row>
    <row r="1171" spans="1:82" s="19" customFormat="1" ht="24.75" customHeight="1" x14ac:dyDescent="0.25">
      <c r="A1171" s="600" t="s">
        <v>161</v>
      </c>
      <c r="B1171" s="601" t="s">
        <v>5473</v>
      </c>
      <c r="C1171" s="659" t="s">
        <v>5474</v>
      </c>
      <c r="D1171" s="1742">
        <v>137</v>
      </c>
      <c r="E1171" s="1743" t="s">
        <v>5494</v>
      </c>
      <c r="F1171" s="1744" t="s">
        <v>5495</v>
      </c>
      <c r="G1171" s="1782">
        <v>1</v>
      </c>
      <c r="H1171" s="1782" t="s">
        <v>1</v>
      </c>
      <c r="I1171" s="941">
        <v>1</v>
      </c>
      <c r="J1171" s="1745">
        <v>1</v>
      </c>
      <c r="K1171" s="110"/>
      <c r="L1171" s="6"/>
      <c r="M1171" s="7"/>
      <c r="N1171" s="7"/>
      <c r="O1171" s="7"/>
      <c r="P1171" s="7"/>
      <c r="Q1171" s="7"/>
      <c r="R1171" s="7"/>
      <c r="S1171" s="7"/>
      <c r="T1171" s="7"/>
      <c r="U1171" s="1783">
        <f t="shared" si="137"/>
        <v>0</v>
      </c>
      <c r="V1171" s="7"/>
      <c r="W1171" s="7"/>
      <c r="X1171" s="7"/>
      <c r="Y1171" s="7"/>
      <c r="Z1171" s="7"/>
      <c r="AA1171" s="7"/>
      <c r="AB1171" s="7"/>
      <c r="AC1171" s="7"/>
      <c r="AD1171" s="7"/>
      <c r="AE1171" s="7"/>
      <c r="AF1171" s="7"/>
      <c r="AG1171" s="1864"/>
      <c r="AH1171" s="1956"/>
      <c r="AI1171" s="1956"/>
      <c r="AJ1171" s="1956"/>
      <c r="AK1171" s="1956"/>
      <c r="AL1171" s="1956"/>
      <c r="AM1171" s="4062"/>
      <c r="AN1171" s="4062"/>
      <c r="AO1171" s="1956"/>
      <c r="AP1171" s="1956"/>
      <c r="AQ1171" s="1956"/>
      <c r="AR1171" s="1954"/>
      <c r="AS1171" s="1867"/>
      <c r="AT1171" s="2432"/>
      <c r="AU1171" s="2523"/>
      <c r="AV1171" s="2523"/>
      <c r="AW1171" s="1867"/>
      <c r="AX1171" s="1867"/>
      <c r="AY1171" s="2524"/>
      <c r="AZ1171" s="1872"/>
      <c r="BA1171" s="1872"/>
      <c r="BB1171" s="1872"/>
      <c r="BC1171" s="1872"/>
      <c r="BD1171" s="2100"/>
      <c r="BE1171" s="1874"/>
      <c r="BF1171" s="2520"/>
      <c r="BG1171" s="1874"/>
      <c r="BH1171" s="1874"/>
      <c r="BI1171" s="2520"/>
      <c r="BJ1171" s="1874"/>
      <c r="BK1171" s="1874"/>
      <c r="BL1171" s="2521">
        <f t="shared" si="139"/>
        <v>0</v>
      </c>
      <c r="BM1171" s="1874"/>
      <c r="BN1171" s="1413"/>
      <c r="BO1171" s="1413"/>
      <c r="BP1171" s="1413"/>
      <c r="BQ1171" s="1413"/>
      <c r="BR1171" s="2499"/>
      <c r="BS1171" s="2499"/>
      <c r="BT1171" s="2499"/>
      <c r="BU1171" s="2499"/>
      <c r="BV1171" s="2499"/>
      <c r="BW1171" s="2499"/>
      <c r="BX1171" s="2499"/>
      <c r="BY1171" s="2499"/>
      <c r="BZ1171" s="2499"/>
      <c r="CA1171" s="2499"/>
      <c r="CB1171" s="2499"/>
      <c r="CC1171" s="2522"/>
      <c r="CD1171" s="2488" t="s">
        <v>5487</v>
      </c>
    </row>
    <row r="1172" spans="1:82" s="19" customFormat="1" ht="24.75" customHeight="1" x14ac:dyDescent="0.25">
      <c r="A1172" s="600" t="s">
        <v>161</v>
      </c>
      <c r="B1172" s="601" t="s">
        <v>5473</v>
      </c>
      <c r="C1172" s="659" t="s">
        <v>5474</v>
      </c>
      <c r="D1172" s="1742">
        <v>137</v>
      </c>
      <c r="E1172" s="1743" t="s">
        <v>5494</v>
      </c>
      <c r="F1172" s="1744" t="s">
        <v>5495</v>
      </c>
      <c r="G1172" s="1782">
        <v>1</v>
      </c>
      <c r="H1172" s="1782" t="s">
        <v>1</v>
      </c>
      <c r="I1172" s="941">
        <v>1</v>
      </c>
      <c r="J1172" s="1745">
        <v>1</v>
      </c>
      <c r="K1172" s="110"/>
      <c r="L1172" s="6"/>
      <c r="M1172" s="7"/>
      <c r="N1172" s="7"/>
      <c r="O1172" s="7"/>
      <c r="P1172" s="7"/>
      <c r="Q1172" s="7"/>
      <c r="R1172" s="7"/>
      <c r="S1172" s="7"/>
      <c r="T1172" s="7"/>
      <c r="U1172" s="1783">
        <f t="shared" si="137"/>
        <v>0</v>
      </c>
      <c r="V1172" s="7"/>
      <c r="W1172" s="7"/>
      <c r="X1172" s="7"/>
      <c r="Y1172" s="7"/>
      <c r="Z1172" s="7"/>
      <c r="AA1172" s="7"/>
      <c r="AB1172" s="7"/>
      <c r="AC1172" s="7"/>
      <c r="AD1172" s="7"/>
      <c r="AE1172" s="7"/>
      <c r="AF1172" s="7"/>
      <c r="AG1172" s="1864"/>
      <c r="AH1172" s="1956"/>
      <c r="AI1172" s="1956"/>
      <c r="AJ1172" s="1956"/>
      <c r="AK1172" s="1956"/>
      <c r="AL1172" s="1956"/>
      <c r="AM1172" s="4062"/>
      <c r="AN1172" s="4062"/>
      <c r="AO1172" s="1956"/>
      <c r="AP1172" s="1956"/>
      <c r="AQ1172" s="1956"/>
      <c r="AR1172" s="1954"/>
      <c r="AS1172" s="1867"/>
      <c r="AT1172" s="2432"/>
      <c r="AU1172" s="2523"/>
      <c r="AV1172" s="2523"/>
      <c r="AW1172" s="1867"/>
      <c r="AX1172" s="1867"/>
      <c r="AY1172" s="2524"/>
      <c r="AZ1172" s="1872"/>
      <c r="BA1172" s="1872"/>
      <c r="BB1172" s="1872"/>
      <c r="BC1172" s="1872"/>
      <c r="BD1172" s="2100"/>
      <c r="BE1172" s="1874"/>
      <c r="BF1172" s="2520"/>
      <c r="BG1172" s="1874"/>
      <c r="BH1172" s="1874"/>
      <c r="BI1172" s="2520"/>
      <c r="BJ1172" s="1874"/>
      <c r="BK1172" s="1874"/>
      <c r="BL1172" s="2521">
        <f t="shared" si="139"/>
        <v>0</v>
      </c>
      <c r="BM1172" s="1874"/>
      <c r="BN1172" s="1413"/>
      <c r="BO1172" s="1413"/>
      <c r="BP1172" s="1413"/>
      <c r="BQ1172" s="1413"/>
      <c r="BR1172" s="2499"/>
      <c r="BS1172" s="2499"/>
      <c r="BT1172" s="2499"/>
      <c r="BU1172" s="2499"/>
      <c r="BV1172" s="2499"/>
      <c r="BW1172" s="2499"/>
      <c r="BX1172" s="2499"/>
      <c r="BY1172" s="2499"/>
      <c r="BZ1172" s="2499"/>
      <c r="CA1172" s="2499"/>
      <c r="CB1172" s="2499"/>
      <c r="CC1172" s="2522"/>
      <c r="CD1172" s="2488" t="s">
        <v>5487</v>
      </c>
    </row>
    <row r="1173" spans="1:82" s="19" customFormat="1" ht="24.75" customHeight="1" x14ac:dyDescent="0.25">
      <c r="A1173" s="600" t="s">
        <v>161</v>
      </c>
      <c r="B1173" s="601" t="s">
        <v>5473</v>
      </c>
      <c r="C1173" s="659" t="s">
        <v>5474</v>
      </c>
      <c r="D1173" s="1742">
        <v>137</v>
      </c>
      <c r="E1173" s="1743" t="s">
        <v>5494</v>
      </c>
      <c r="F1173" s="1744" t="s">
        <v>5495</v>
      </c>
      <c r="G1173" s="1782">
        <v>1</v>
      </c>
      <c r="H1173" s="1782" t="s">
        <v>1</v>
      </c>
      <c r="I1173" s="941">
        <v>1</v>
      </c>
      <c r="J1173" s="1745">
        <v>1</v>
      </c>
      <c r="K1173" s="110"/>
      <c r="L1173" s="6"/>
      <c r="M1173" s="7"/>
      <c r="N1173" s="7"/>
      <c r="O1173" s="7"/>
      <c r="P1173" s="7"/>
      <c r="Q1173" s="7"/>
      <c r="R1173" s="7"/>
      <c r="S1173" s="7"/>
      <c r="T1173" s="7"/>
      <c r="U1173" s="1783">
        <f t="shared" si="137"/>
        <v>0</v>
      </c>
      <c r="V1173" s="7"/>
      <c r="W1173" s="7"/>
      <c r="X1173" s="7"/>
      <c r="Y1173" s="7"/>
      <c r="Z1173" s="7"/>
      <c r="AA1173" s="7"/>
      <c r="AB1173" s="7"/>
      <c r="AC1173" s="7"/>
      <c r="AD1173" s="7"/>
      <c r="AE1173" s="7"/>
      <c r="AF1173" s="7"/>
      <c r="AG1173" s="1864"/>
      <c r="AH1173" s="1956"/>
      <c r="AI1173" s="1956"/>
      <c r="AJ1173" s="1956"/>
      <c r="AK1173" s="1956"/>
      <c r="AL1173" s="1956"/>
      <c r="AM1173" s="4062"/>
      <c r="AN1173" s="4062"/>
      <c r="AO1173" s="1956"/>
      <c r="AP1173" s="1956"/>
      <c r="AQ1173" s="1956"/>
      <c r="AR1173" s="1954"/>
      <c r="AS1173" s="1867"/>
      <c r="AT1173" s="2432"/>
      <c r="AU1173" s="2523"/>
      <c r="AV1173" s="2523"/>
      <c r="AW1173" s="1867"/>
      <c r="AX1173" s="1867"/>
      <c r="AY1173" s="2524"/>
      <c r="AZ1173" s="1872"/>
      <c r="BA1173" s="1872"/>
      <c r="BB1173" s="1872"/>
      <c r="BC1173" s="1872"/>
      <c r="BD1173" s="2100"/>
      <c r="BE1173" s="1874"/>
      <c r="BF1173" s="2520"/>
      <c r="BG1173" s="1874"/>
      <c r="BH1173" s="1874"/>
      <c r="BI1173" s="2520"/>
      <c r="BJ1173" s="1874"/>
      <c r="BK1173" s="1874"/>
      <c r="BL1173" s="2521">
        <f t="shared" si="139"/>
        <v>0</v>
      </c>
      <c r="BM1173" s="1874"/>
      <c r="BN1173" s="1413"/>
      <c r="BO1173" s="1413"/>
      <c r="BP1173" s="1413"/>
      <c r="BQ1173" s="1413"/>
      <c r="BR1173" s="2499"/>
      <c r="BS1173" s="2499"/>
      <c r="BT1173" s="2499"/>
      <c r="BU1173" s="2499"/>
      <c r="BV1173" s="2499"/>
      <c r="BW1173" s="2499"/>
      <c r="BX1173" s="2499"/>
      <c r="BY1173" s="2499"/>
      <c r="BZ1173" s="2499"/>
      <c r="CA1173" s="2499"/>
      <c r="CB1173" s="2499"/>
      <c r="CC1173" s="2522"/>
      <c r="CD1173" s="2488" t="s">
        <v>5487</v>
      </c>
    </row>
    <row r="1174" spans="1:82" s="19" customFormat="1" ht="50.25" customHeight="1" thickBot="1" x14ac:dyDescent="0.3">
      <c r="A1174" s="1777" t="s">
        <v>161</v>
      </c>
      <c r="B1174" s="1778" t="s">
        <v>5473</v>
      </c>
      <c r="C1174" s="1779" t="s">
        <v>5474</v>
      </c>
      <c r="D1174" s="1700">
        <v>137</v>
      </c>
      <c r="E1174" s="1701" t="s">
        <v>5494</v>
      </c>
      <c r="F1174" s="1702" t="s">
        <v>5495</v>
      </c>
      <c r="G1174" s="1784">
        <v>1</v>
      </c>
      <c r="H1174" s="1784" t="s">
        <v>1</v>
      </c>
      <c r="I1174" s="1785">
        <v>1</v>
      </c>
      <c r="J1174" s="1705">
        <v>1</v>
      </c>
      <c r="K1174" s="374"/>
      <c r="L1174" s="57"/>
      <c r="M1174" s="58"/>
      <c r="N1174" s="58"/>
      <c r="O1174" s="58"/>
      <c r="P1174" s="58"/>
      <c r="Q1174" s="58"/>
      <c r="R1174" s="58"/>
      <c r="S1174" s="58"/>
      <c r="T1174" s="58"/>
      <c r="U1174" s="1786">
        <f t="shared" si="137"/>
        <v>0</v>
      </c>
      <c r="V1174" s="58"/>
      <c r="W1174" s="58"/>
      <c r="X1174" s="58"/>
      <c r="Y1174" s="58"/>
      <c r="Z1174" s="58"/>
      <c r="AA1174" s="58"/>
      <c r="AB1174" s="58"/>
      <c r="AC1174" s="58"/>
      <c r="AD1174" s="58"/>
      <c r="AE1174" s="58"/>
      <c r="AF1174" s="58"/>
      <c r="AG1174" s="1881"/>
      <c r="AH1174" s="1959"/>
      <c r="AI1174" s="1959"/>
      <c r="AJ1174" s="1959"/>
      <c r="AK1174" s="1959"/>
      <c r="AL1174" s="1959"/>
      <c r="AM1174" s="4063"/>
      <c r="AN1174" s="4063"/>
      <c r="AO1174" s="1959"/>
      <c r="AP1174" s="1959"/>
      <c r="AQ1174" s="1959"/>
      <c r="AR1174" s="1960"/>
      <c r="AS1174" s="1884"/>
      <c r="AT1174" s="2525"/>
      <c r="AU1174" s="2526"/>
      <c r="AV1174" s="2526"/>
      <c r="AW1174" s="1884"/>
      <c r="AX1174" s="1884"/>
      <c r="AY1174" s="2527"/>
      <c r="AZ1174" s="1889"/>
      <c r="BA1174" s="1889"/>
      <c r="BB1174" s="1889"/>
      <c r="BC1174" s="1889"/>
      <c r="BD1174" s="2115"/>
      <c r="BE1174" s="1892"/>
      <c r="BF1174" s="2528"/>
      <c r="BG1174" s="1892"/>
      <c r="BH1174" s="1892"/>
      <c r="BI1174" s="2528"/>
      <c r="BJ1174" s="1892"/>
      <c r="BK1174" s="1892"/>
      <c r="BL1174" s="2529">
        <f t="shared" si="139"/>
        <v>0</v>
      </c>
      <c r="BM1174" s="1892"/>
      <c r="BN1174" s="1949"/>
      <c r="BO1174" s="1949"/>
      <c r="BP1174" s="1949"/>
      <c r="BQ1174" s="1949"/>
      <c r="BR1174" s="2508"/>
      <c r="BS1174" s="2508"/>
      <c r="BT1174" s="2508"/>
      <c r="BU1174" s="2508"/>
      <c r="BV1174" s="2508"/>
      <c r="BW1174" s="2508"/>
      <c r="BX1174" s="2508"/>
      <c r="BY1174" s="2508"/>
      <c r="BZ1174" s="2508"/>
      <c r="CA1174" s="2508"/>
      <c r="CB1174" s="2508"/>
      <c r="CC1174" s="2530"/>
      <c r="CD1174" s="2509" t="s">
        <v>5487</v>
      </c>
    </row>
    <row r="1175" spans="1:82" s="19" customFormat="1" ht="69.75" customHeight="1" thickBot="1" x14ac:dyDescent="0.3">
      <c r="A1175" s="570" t="s">
        <v>161</v>
      </c>
      <c r="B1175" s="1346" t="s">
        <v>5473</v>
      </c>
      <c r="C1175" s="587" t="s">
        <v>5474</v>
      </c>
      <c r="D1175" s="163">
        <v>138</v>
      </c>
      <c r="E1175" s="1122" t="s">
        <v>5498</v>
      </c>
      <c r="F1175" s="67" t="s">
        <v>5499</v>
      </c>
      <c r="G1175" s="69">
        <v>2</v>
      </c>
      <c r="H1175" s="69" t="s">
        <v>0</v>
      </c>
      <c r="I1175" s="786">
        <v>16</v>
      </c>
      <c r="J1175" s="493">
        <v>4</v>
      </c>
      <c r="K1175" s="210"/>
      <c r="L1175" s="51">
        <f t="shared" si="136"/>
        <v>0</v>
      </c>
      <c r="M1175" s="52"/>
      <c r="N1175" s="52"/>
      <c r="O1175" s="52"/>
      <c r="P1175" s="52"/>
      <c r="Q1175" s="52"/>
      <c r="R1175" s="52"/>
      <c r="S1175" s="52"/>
      <c r="T1175" s="52"/>
      <c r="U1175" s="168">
        <f t="shared" si="137"/>
        <v>0</v>
      </c>
      <c r="V1175" s="52"/>
      <c r="W1175" s="52"/>
      <c r="X1175" s="52"/>
      <c r="Y1175" s="52"/>
      <c r="Z1175" s="52"/>
      <c r="AA1175" s="52"/>
      <c r="AB1175" s="52"/>
      <c r="AC1175" s="52"/>
      <c r="AD1175" s="52"/>
      <c r="AE1175" s="52"/>
      <c r="AF1175" s="52"/>
      <c r="AG1175" s="1462"/>
      <c r="AH1175" s="1462"/>
      <c r="AI1175" s="1462"/>
      <c r="AJ1175" s="1462"/>
      <c r="AK1175" s="1462"/>
      <c r="AL1175" s="1462"/>
      <c r="AM1175" s="1464"/>
      <c r="AN1175" s="1464"/>
      <c r="AO1175" s="1462"/>
      <c r="AP1175" s="1462"/>
      <c r="AQ1175" s="1462"/>
      <c r="AR1175" s="2510"/>
      <c r="AS1175" s="2511" t="s">
        <v>5914</v>
      </c>
      <c r="AT1175" s="2512" t="s">
        <v>5500</v>
      </c>
      <c r="AU1175" s="2477">
        <v>4</v>
      </c>
      <c r="AV1175" s="2477">
        <v>4</v>
      </c>
      <c r="AW1175" s="1521">
        <v>42736</v>
      </c>
      <c r="AX1175" s="1521">
        <v>43100</v>
      </c>
      <c r="AY1175" s="2513">
        <v>0</v>
      </c>
      <c r="AZ1175" s="1854"/>
      <c r="BA1175" s="1854"/>
      <c r="BB1175" s="1854"/>
      <c r="BC1175" s="1854"/>
      <c r="BD1175" s="1855"/>
      <c r="BE1175" s="1858"/>
      <c r="BF1175" s="2221"/>
      <c r="BG1175" s="1858"/>
      <c r="BH1175" s="1858"/>
      <c r="BI1175" s="2221"/>
      <c r="BJ1175" s="1858"/>
      <c r="BK1175" s="1858"/>
      <c r="BL1175" s="2514">
        <f t="shared" si="138"/>
        <v>0</v>
      </c>
      <c r="BM1175" s="2514">
        <f>L1175-(BI1175:BI1180)</f>
        <v>0</v>
      </c>
      <c r="BN1175" s="1471"/>
      <c r="BO1175" s="1471"/>
      <c r="BP1175" s="1471"/>
      <c r="BQ1175" s="1471"/>
      <c r="BR1175" s="1538"/>
      <c r="BS1175" s="1538"/>
      <c r="BT1175" s="1538"/>
      <c r="BU1175" s="1538"/>
      <c r="BV1175" s="1538"/>
      <c r="BW1175" s="1538"/>
      <c r="BX1175" s="1538"/>
      <c r="BY1175" s="1538"/>
      <c r="BZ1175" s="1538"/>
      <c r="CA1175" s="1538"/>
      <c r="CB1175" s="1538"/>
      <c r="CC1175" s="2515"/>
      <c r="CD1175" s="1978" t="s">
        <v>5487</v>
      </c>
    </row>
    <row r="1176" spans="1:82" s="19" customFormat="1" ht="74.25" customHeight="1" x14ac:dyDescent="0.25">
      <c r="A1176" s="600" t="s">
        <v>161</v>
      </c>
      <c r="B1176" s="601" t="s">
        <v>5473</v>
      </c>
      <c r="C1176" s="659" t="s">
        <v>5474</v>
      </c>
      <c r="D1176" s="1742">
        <v>138</v>
      </c>
      <c r="E1176" s="1743" t="s">
        <v>5498</v>
      </c>
      <c r="F1176" s="1744" t="s">
        <v>5499</v>
      </c>
      <c r="G1176" s="1772">
        <v>2</v>
      </c>
      <c r="H1176" s="1772" t="s">
        <v>0</v>
      </c>
      <c r="I1176" s="789">
        <v>16</v>
      </c>
      <c r="J1176" s="1745">
        <v>4</v>
      </c>
      <c r="K1176" s="110"/>
      <c r="L1176" s="6"/>
      <c r="M1176" s="7"/>
      <c r="N1176" s="7"/>
      <c r="O1176" s="7"/>
      <c r="P1176" s="7"/>
      <c r="Q1176" s="7"/>
      <c r="R1176" s="7"/>
      <c r="S1176" s="7"/>
      <c r="T1176" s="7"/>
      <c r="U1176" s="1783">
        <f t="shared" si="137"/>
        <v>0</v>
      </c>
      <c r="V1176" s="7"/>
      <c r="W1176" s="7"/>
      <c r="X1176" s="7"/>
      <c r="Y1176" s="7"/>
      <c r="Z1176" s="7"/>
      <c r="AA1176" s="7"/>
      <c r="AB1176" s="7"/>
      <c r="AC1176" s="7"/>
      <c r="AD1176" s="7"/>
      <c r="AE1176" s="7"/>
      <c r="AF1176" s="7"/>
      <c r="AG1176" s="1864"/>
      <c r="AH1176" s="1956"/>
      <c r="AI1176" s="1956"/>
      <c r="AJ1176" s="1956"/>
      <c r="AK1176" s="1956"/>
      <c r="AL1176" s="1956"/>
      <c r="AM1176" s="4062"/>
      <c r="AN1176" s="4062"/>
      <c r="AO1176" s="1956"/>
      <c r="AP1176" s="1956"/>
      <c r="AQ1176" s="1956"/>
      <c r="AR1176" s="1954"/>
      <c r="AS1176" s="2432"/>
      <c r="AT1176" s="2432"/>
      <c r="AU1176" s="2523"/>
      <c r="AV1176" s="2523"/>
      <c r="AW1176" s="1539"/>
      <c r="AX1176" s="1539"/>
      <c r="AY1176" s="2524"/>
      <c r="AZ1176" s="1872"/>
      <c r="BA1176" s="1872"/>
      <c r="BB1176" s="1872"/>
      <c r="BC1176" s="1872"/>
      <c r="BD1176" s="2100"/>
      <c r="BE1176" s="1874"/>
      <c r="BF1176" s="2520"/>
      <c r="BG1176" s="1874"/>
      <c r="BH1176" s="1874"/>
      <c r="BI1176" s="2520"/>
      <c r="BJ1176" s="1874"/>
      <c r="BK1176" s="1874"/>
      <c r="BL1176" s="2521">
        <f t="shared" si="138"/>
        <v>0</v>
      </c>
      <c r="BM1176" s="1874"/>
      <c r="BN1176" s="1413"/>
      <c r="BO1176" s="1413"/>
      <c r="BP1176" s="1413"/>
      <c r="BQ1176" s="1413"/>
      <c r="BR1176" s="2499"/>
      <c r="BS1176" s="2499"/>
      <c r="BT1176" s="2499"/>
      <c r="BU1176" s="2499"/>
      <c r="BV1176" s="2499"/>
      <c r="BW1176" s="2499"/>
      <c r="BX1176" s="2499"/>
      <c r="BY1176" s="2499"/>
      <c r="BZ1176" s="2499"/>
      <c r="CA1176" s="2499"/>
      <c r="CB1176" s="2499"/>
      <c r="CC1176" s="2522"/>
      <c r="CD1176" s="2488" t="s">
        <v>5487</v>
      </c>
    </row>
    <row r="1177" spans="1:82" s="19" customFormat="1" ht="24.75" customHeight="1" x14ac:dyDescent="0.25">
      <c r="A1177" s="600" t="s">
        <v>161</v>
      </c>
      <c r="B1177" s="601" t="s">
        <v>5473</v>
      </c>
      <c r="C1177" s="659" t="s">
        <v>5474</v>
      </c>
      <c r="D1177" s="1742">
        <v>138</v>
      </c>
      <c r="E1177" s="1743" t="s">
        <v>5498</v>
      </c>
      <c r="F1177" s="1744" t="s">
        <v>5499</v>
      </c>
      <c r="G1177" s="1772">
        <v>2</v>
      </c>
      <c r="H1177" s="1772" t="s">
        <v>0</v>
      </c>
      <c r="I1177" s="789">
        <v>16</v>
      </c>
      <c r="J1177" s="1745">
        <v>4</v>
      </c>
      <c r="K1177" s="110"/>
      <c r="L1177" s="6"/>
      <c r="M1177" s="7"/>
      <c r="N1177" s="7"/>
      <c r="O1177" s="7"/>
      <c r="P1177" s="7"/>
      <c r="Q1177" s="7"/>
      <c r="R1177" s="7"/>
      <c r="S1177" s="7"/>
      <c r="T1177" s="7"/>
      <c r="U1177" s="1783">
        <f t="shared" si="137"/>
        <v>0</v>
      </c>
      <c r="V1177" s="7"/>
      <c r="W1177" s="7"/>
      <c r="X1177" s="7"/>
      <c r="Y1177" s="7"/>
      <c r="Z1177" s="7"/>
      <c r="AA1177" s="7"/>
      <c r="AB1177" s="7"/>
      <c r="AC1177" s="7"/>
      <c r="AD1177" s="7"/>
      <c r="AE1177" s="7"/>
      <c r="AF1177" s="7"/>
      <c r="AG1177" s="1864"/>
      <c r="AH1177" s="1956"/>
      <c r="AI1177" s="1956"/>
      <c r="AJ1177" s="1956"/>
      <c r="AK1177" s="1956"/>
      <c r="AL1177" s="1956"/>
      <c r="AM1177" s="4062"/>
      <c r="AN1177" s="4062"/>
      <c r="AO1177" s="1956"/>
      <c r="AP1177" s="1956"/>
      <c r="AQ1177" s="1956"/>
      <c r="AR1177" s="1954"/>
      <c r="AS1177" s="1867"/>
      <c r="AT1177" s="2432"/>
      <c r="AU1177" s="2523"/>
      <c r="AV1177" s="2523"/>
      <c r="AW1177" s="1867"/>
      <c r="AX1177" s="1867"/>
      <c r="AY1177" s="2524"/>
      <c r="AZ1177" s="1872"/>
      <c r="BA1177" s="1872"/>
      <c r="BB1177" s="1872"/>
      <c r="BC1177" s="1872"/>
      <c r="BD1177" s="2100"/>
      <c r="BE1177" s="1874"/>
      <c r="BF1177" s="2520"/>
      <c r="BG1177" s="1874"/>
      <c r="BH1177" s="1874"/>
      <c r="BI1177" s="2520"/>
      <c r="BJ1177" s="1874"/>
      <c r="BK1177" s="1874"/>
      <c r="BL1177" s="2521">
        <f t="shared" si="138"/>
        <v>0</v>
      </c>
      <c r="BM1177" s="1874"/>
      <c r="BN1177" s="1413"/>
      <c r="BO1177" s="1413"/>
      <c r="BP1177" s="1413"/>
      <c r="BQ1177" s="1413"/>
      <c r="BR1177" s="2499"/>
      <c r="BS1177" s="2499"/>
      <c r="BT1177" s="2499"/>
      <c r="BU1177" s="2499"/>
      <c r="BV1177" s="2499"/>
      <c r="BW1177" s="2499"/>
      <c r="BX1177" s="2499"/>
      <c r="BY1177" s="2499"/>
      <c r="BZ1177" s="2499"/>
      <c r="CA1177" s="2499"/>
      <c r="CB1177" s="2499"/>
      <c r="CC1177" s="2522"/>
      <c r="CD1177" s="2488" t="s">
        <v>5487</v>
      </c>
    </row>
    <row r="1178" spans="1:82" s="19" customFormat="1" ht="24.75" customHeight="1" x14ac:dyDescent="0.25">
      <c r="A1178" s="600" t="s">
        <v>161</v>
      </c>
      <c r="B1178" s="601" t="s">
        <v>5473</v>
      </c>
      <c r="C1178" s="659" t="s">
        <v>5474</v>
      </c>
      <c r="D1178" s="1742">
        <v>138</v>
      </c>
      <c r="E1178" s="1743" t="s">
        <v>5498</v>
      </c>
      <c r="F1178" s="1744" t="s">
        <v>5499</v>
      </c>
      <c r="G1178" s="1772">
        <v>2</v>
      </c>
      <c r="H1178" s="1772" t="s">
        <v>0</v>
      </c>
      <c r="I1178" s="789">
        <v>16</v>
      </c>
      <c r="J1178" s="1745">
        <v>4</v>
      </c>
      <c r="K1178" s="110"/>
      <c r="L1178" s="6"/>
      <c r="M1178" s="7"/>
      <c r="N1178" s="7"/>
      <c r="O1178" s="7"/>
      <c r="P1178" s="7"/>
      <c r="Q1178" s="7"/>
      <c r="R1178" s="7"/>
      <c r="S1178" s="7"/>
      <c r="T1178" s="7"/>
      <c r="U1178" s="1783">
        <f t="shared" si="137"/>
        <v>0</v>
      </c>
      <c r="V1178" s="7"/>
      <c r="W1178" s="7"/>
      <c r="X1178" s="7"/>
      <c r="Y1178" s="7"/>
      <c r="Z1178" s="7"/>
      <c r="AA1178" s="7"/>
      <c r="AB1178" s="7"/>
      <c r="AC1178" s="7"/>
      <c r="AD1178" s="7"/>
      <c r="AE1178" s="7"/>
      <c r="AF1178" s="7"/>
      <c r="AG1178" s="1864"/>
      <c r="AH1178" s="1956"/>
      <c r="AI1178" s="1956"/>
      <c r="AJ1178" s="1956"/>
      <c r="AK1178" s="1956"/>
      <c r="AL1178" s="1956"/>
      <c r="AM1178" s="4062"/>
      <c r="AN1178" s="4062"/>
      <c r="AO1178" s="1956"/>
      <c r="AP1178" s="1956"/>
      <c r="AQ1178" s="1956"/>
      <c r="AR1178" s="1954"/>
      <c r="AS1178" s="1867"/>
      <c r="AT1178" s="2432"/>
      <c r="AU1178" s="2523"/>
      <c r="AV1178" s="2523"/>
      <c r="AW1178" s="1867"/>
      <c r="AX1178" s="1867"/>
      <c r="AY1178" s="2524"/>
      <c r="AZ1178" s="1872"/>
      <c r="BA1178" s="1872"/>
      <c r="BB1178" s="1872"/>
      <c r="BC1178" s="1872"/>
      <c r="BD1178" s="2100"/>
      <c r="BE1178" s="1874"/>
      <c r="BF1178" s="2520"/>
      <c r="BG1178" s="1874"/>
      <c r="BH1178" s="1874"/>
      <c r="BI1178" s="2520"/>
      <c r="BJ1178" s="1874"/>
      <c r="BK1178" s="1874"/>
      <c r="BL1178" s="2521">
        <f t="shared" si="138"/>
        <v>0</v>
      </c>
      <c r="BM1178" s="1874"/>
      <c r="BN1178" s="1413"/>
      <c r="BO1178" s="1413"/>
      <c r="BP1178" s="1413"/>
      <c r="BQ1178" s="1413"/>
      <c r="BR1178" s="2499"/>
      <c r="BS1178" s="2499"/>
      <c r="BT1178" s="2499"/>
      <c r="BU1178" s="2499"/>
      <c r="BV1178" s="2499"/>
      <c r="BW1178" s="2499"/>
      <c r="BX1178" s="2499"/>
      <c r="BY1178" s="2499"/>
      <c r="BZ1178" s="2499"/>
      <c r="CA1178" s="2499"/>
      <c r="CB1178" s="2499"/>
      <c r="CC1178" s="2522"/>
      <c r="CD1178" s="2488" t="s">
        <v>5487</v>
      </c>
    </row>
    <row r="1179" spans="1:82" s="19" customFormat="1" ht="24.75" customHeight="1" x14ac:dyDescent="0.25">
      <c r="A1179" s="600" t="s">
        <v>161</v>
      </c>
      <c r="B1179" s="601" t="s">
        <v>5473</v>
      </c>
      <c r="C1179" s="659" t="s">
        <v>5474</v>
      </c>
      <c r="D1179" s="1742">
        <v>138</v>
      </c>
      <c r="E1179" s="1743" t="s">
        <v>5498</v>
      </c>
      <c r="F1179" s="1744" t="s">
        <v>5499</v>
      </c>
      <c r="G1179" s="1772">
        <v>2</v>
      </c>
      <c r="H1179" s="1772" t="s">
        <v>0</v>
      </c>
      <c r="I1179" s="789">
        <v>16</v>
      </c>
      <c r="J1179" s="1745">
        <v>4</v>
      </c>
      <c r="K1179" s="110"/>
      <c r="L1179" s="6"/>
      <c r="M1179" s="7"/>
      <c r="N1179" s="7"/>
      <c r="O1179" s="7"/>
      <c r="P1179" s="7"/>
      <c r="Q1179" s="7"/>
      <c r="R1179" s="7"/>
      <c r="S1179" s="7"/>
      <c r="T1179" s="7"/>
      <c r="U1179" s="1783">
        <f t="shared" si="137"/>
        <v>0</v>
      </c>
      <c r="V1179" s="7"/>
      <c r="W1179" s="7"/>
      <c r="X1179" s="7"/>
      <c r="Y1179" s="7"/>
      <c r="Z1179" s="7"/>
      <c r="AA1179" s="7"/>
      <c r="AB1179" s="7"/>
      <c r="AC1179" s="7"/>
      <c r="AD1179" s="7"/>
      <c r="AE1179" s="7"/>
      <c r="AF1179" s="7"/>
      <c r="AG1179" s="1864"/>
      <c r="AH1179" s="1956"/>
      <c r="AI1179" s="1956"/>
      <c r="AJ1179" s="1956"/>
      <c r="AK1179" s="1956"/>
      <c r="AL1179" s="1956"/>
      <c r="AM1179" s="4062"/>
      <c r="AN1179" s="4062"/>
      <c r="AO1179" s="1956"/>
      <c r="AP1179" s="1956"/>
      <c r="AQ1179" s="1956"/>
      <c r="AR1179" s="1954"/>
      <c r="AS1179" s="1867"/>
      <c r="AT1179" s="2432"/>
      <c r="AU1179" s="2523"/>
      <c r="AV1179" s="2523"/>
      <c r="AW1179" s="1867"/>
      <c r="AX1179" s="1867"/>
      <c r="AY1179" s="2524"/>
      <c r="AZ1179" s="1872"/>
      <c r="BA1179" s="1872"/>
      <c r="BB1179" s="1872"/>
      <c r="BC1179" s="1872"/>
      <c r="BD1179" s="2100"/>
      <c r="BE1179" s="1874"/>
      <c r="BF1179" s="2520"/>
      <c r="BG1179" s="1874"/>
      <c r="BH1179" s="1874"/>
      <c r="BI1179" s="2520"/>
      <c r="BJ1179" s="1874"/>
      <c r="BK1179" s="1874"/>
      <c r="BL1179" s="2521">
        <f t="shared" si="138"/>
        <v>0</v>
      </c>
      <c r="BM1179" s="1874"/>
      <c r="BN1179" s="1413"/>
      <c r="BO1179" s="1413"/>
      <c r="BP1179" s="1413"/>
      <c r="BQ1179" s="1413"/>
      <c r="BR1179" s="2499"/>
      <c r="BS1179" s="2499"/>
      <c r="BT1179" s="2499"/>
      <c r="BU1179" s="2499"/>
      <c r="BV1179" s="2499"/>
      <c r="BW1179" s="2499"/>
      <c r="BX1179" s="2499"/>
      <c r="BY1179" s="2499"/>
      <c r="BZ1179" s="2499"/>
      <c r="CA1179" s="2499"/>
      <c r="CB1179" s="2499"/>
      <c r="CC1179" s="2522"/>
      <c r="CD1179" s="2488" t="s">
        <v>5487</v>
      </c>
    </row>
    <row r="1180" spans="1:82" s="19" customFormat="1" ht="24.75" customHeight="1" thickBot="1" x14ac:dyDescent="0.3">
      <c r="A1180" s="1777" t="s">
        <v>161</v>
      </c>
      <c r="B1180" s="1778" t="s">
        <v>5473</v>
      </c>
      <c r="C1180" s="1779" t="s">
        <v>5474</v>
      </c>
      <c r="D1180" s="1700">
        <v>138</v>
      </c>
      <c r="E1180" s="1701" t="s">
        <v>5498</v>
      </c>
      <c r="F1180" s="1702" t="s">
        <v>5499</v>
      </c>
      <c r="G1180" s="1775">
        <v>2</v>
      </c>
      <c r="H1180" s="1775" t="s">
        <v>0</v>
      </c>
      <c r="I1180" s="1780">
        <v>16</v>
      </c>
      <c r="J1180" s="1705">
        <v>4</v>
      </c>
      <c r="K1180" s="374"/>
      <c r="L1180" s="57"/>
      <c r="M1180" s="58"/>
      <c r="N1180" s="58"/>
      <c r="O1180" s="58"/>
      <c r="P1180" s="58"/>
      <c r="Q1180" s="58"/>
      <c r="R1180" s="58"/>
      <c r="S1180" s="58"/>
      <c r="T1180" s="58"/>
      <c r="U1180" s="1786">
        <f t="shared" si="137"/>
        <v>0</v>
      </c>
      <c r="V1180" s="58"/>
      <c r="W1180" s="58"/>
      <c r="X1180" s="58"/>
      <c r="Y1180" s="58"/>
      <c r="Z1180" s="58"/>
      <c r="AA1180" s="58"/>
      <c r="AB1180" s="58"/>
      <c r="AC1180" s="58"/>
      <c r="AD1180" s="58"/>
      <c r="AE1180" s="58"/>
      <c r="AF1180" s="58"/>
      <c r="AG1180" s="1881"/>
      <c r="AH1180" s="1959"/>
      <c r="AI1180" s="1959"/>
      <c r="AJ1180" s="1959"/>
      <c r="AK1180" s="1959"/>
      <c r="AL1180" s="1959"/>
      <c r="AM1180" s="4063"/>
      <c r="AN1180" s="4063"/>
      <c r="AO1180" s="1959"/>
      <c r="AP1180" s="1959"/>
      <c r="AQ1180" s="1959"/>
      <c r="AR1180" s="1960"/>
      <c r="AS1180" s="1884"/>
      <c r="AT1180" s="2525"/>
      <c r="AU1180" s="2526"/>
      <c r="AV1180" s="2526"/>
      <c r="AW1180" s="1884"/>
      <c r="AX1180" s="1884"/>
      <c r="AY1180" s="2527"/>
      <c r="AZ1180" s="1889"/>
      <c r="BA1180" s="1889"/>
      <c r="BB1180" s="1889"/>
      <c r="BC1180" s="1889"/>
      <c r="BD1180" s="2115"/>
      <c r="BE1180" s="1892"/>
      <c r="BF1180" s="2528"/>
      <c r="BG1180" s="1892"/>
      <c r="BH1180" s="1892"/>
      <c r="BI1180" s="2528"/>
      <c r="BJ1180" s="1892"/>
      <c r="BK1180" s="1892"/>
      <c r="BL1180" s="2529">
        <f t="shared" si="138"/>
        <v>0</v>
      </c>
      <c r="BM1180" s="1892"/>
      <c r="BN1180" s="1949"/>
      <c r="BO1180" s="1949"/>
      <c r="BP1180" s="1949"/>
      <c r="BQ1180" s="1949"/>
      <c r="BR1180" s="2508"/>
      <c r="BS1180" s="2508"/>
      <c r="BT1180" s="2508"/>
      <c r="BU1180" s="2508"/>
      <c r="BV1180" s="2508"/>
      <c r="BW1180" s="2508"/>
      <c r="BX1180" s="2508"/>
      <c r="BY1180" s="2508"/>
      <c r="BZ1180" s="2508"/>
      <c r="CA1180" s="2508"/>
      <c r="CB1180" s="2508"/>
      <c r="CC1180" s="2530"/>
      <c r="CD1180" s="2509" t="s">
        <v>5487</v>
      </c>
    </row>
    <row r="1181" spans="1:82" s="19" customFormat="1" ht="98.25" customHeight="1" x14ac:dyDescent="0.2">
      <c r="A1181" s="570" t="s">
        <v>161</v>
      </c>
      <c r="B1181" s="1346" t="s">
        <v>5473</v>
      </c>
      <c r="C1181" s="587" t="s">
        <v>5474</v>
      </c>
      <c r="D1181" s="163">
        <v>139</v>
      </c>
      <c r="E1181" s="1122" t="s">
        <v>5501</v>
      </c>
      <c r="F1181" s="67" t="s">
        <v>5502</v>
      </c>
      <c r="G1181" s="69">
        <v>120</v>
      </c>
      <c r="H1181" s="69" t="s">
        <v>0</v>
      </c>
      <c r="I1181" s="786">
        <v>360</v>
      </c>
      <c r="J1181" s="493">
        <v>90</v>
      </c>
      <c r="K1181" s="210"/>
      <c r="L1181" s="1787">
        <f>M1181+N1181+O1181+P1181+Q1181+R1181+S1181+T1181</f>
        <v>7732000</v>
      </c>
      <c r="M1181" s="1747"/>
      <c r="N1181" s="1747"/>
      <c r="O1181" s="1747">
        <v>7732000</v>
      </c>
      <c r="P1181" s="1747"/>
      <c r="Q1181" s="1747"/>
      <c r="R1181" s="1747"/>
      <c r="S1181" s="1747"/>
      <c r="T1181" s="1747"/>
      <c r="U1181" s="1765">
        <f t="shared" si="137"/>
        <v>7732000</v>
      </c>
      <c r="V1181" s="1766"/>
      <c r="W1181" s="1766">
        <v>7732000</v>
      </c>
      <c r="X1181" s="1766"/>
      <c r="Y1181" s="1766"/>
      <c r="Z1181" s="1766"/>
      <c r="AA1181" s="1766"/>
      <c r="AB1181" s="1766"/>
      <c r="AC1181" s="1766"/>
      <c r="AD1181" s="52"/>
      <c r="AE1181" s="52"/>
      <c r="AF1181" s="52"/>
      <c r="AG1181" s="1520">
        <v>85101706</v>
      </c>
      <c r="AH1181" s="1520" t="s">
        <v>6314</v>
      </c>
      <c r="AI1181" s="1521" t="s">
        <v>5503</v>
      </c>
      <c r="AJ1181" s="1521" t="s">
        <v>465</v>
      </c>
      <c r="AK1181" s="1520" t="s">
        <v>5504</v>
      </c>
      <c r="AL1181" s="1520">
        <v>100</v>
      </c>
      <c r="AM1181" s="1522">
        <v>7732000</v>
      </c>
      <c r="AN1181" s="1522">
        <v>7732000</v>
      </c>
      <c r="AO1181" s="1520" t="s">
        <v>476</v>
      </c>
      <c r="AP1181" s="1520" t="s">
        <v>476</v>
      </c>
      <c r="AQ1181" s="1520" t="s">
        <v>5479</v>
      </c>
      <c r="AR1181" s="2535">
        <v>2301020111</v>
      </c>
      <c r="AS1181" s="2511" t="s">
        <v>5915</v>
      </c>
      <c r="AT1181" s="2512" t="s">
        <v>5505</v>
      </c>
      <c r="AU1181" s="2477">
        <v>90</v>
      </c>
      <c r="AV1181" s="2477">
        <v>90</v>
      </c>
      <c r="AW1181" s="1521">
        <v>42845</v>
      </c>
      <c r="AX1181" s="1521">
        <v>43069</v>
      </c>
      <c r="AY1181" s="2513">
        <v>7732000</v>
      </c>
      <c r="AZ1181" s="2466">
        <v>175</v>
      </c>
      <c r="BA1181" s="2466" t="s">
        <v>5506</v>
      </c>
      <c r="BB1181" s="2466" t="s">
        <v>5507</v>
      </c>
      <c r="BC1181" s="2467" t="s">
        <v>5508</v>
      </c>
      <c r="BD1181" s="2467">
        <v>2017000351</v>
      </c>
      <c r="BE1181" s="2468">
        <v>42781</v>
      </c>
      <c r="BF1181" s="2465">
        <v>7732000</v>
      </c>
      <c r="BG1181" s="2467">
        <v>2017000614</v>
      </c>
      <c r="BH1181" s="2468">
        <v>42845</v>
      </c>
      <c r="BI1181" s="2465">
        <v>7732000</v>
      </c>
      <c r="BJ1181" s="2468">
        <v>42846</v>
      </c>
      <c r="BK1181" s="2468">
        <v>43069</v>
      </c>
      <c r="BL1181" s="2470">
        <f t="shared" si="138"/>
        <v>0</v>
      </c>
      <c r="BM1181" s="2470">
        <f>L1181-(BI1181:BI1186)</f>
        <v>0</v>
      </c>
      <c r="BN1181" s="2532"/>
      <c r="BO1181" s="2532"/>
      <c r="BP1181" s="2532"/>
      <c r="BQ1181" s="2532"/>
      <c r="BR1181" s="2471">
        <v>0</v>
      </c>
      <c r="BS1181" s="2471">
        <v>0</v>
      </c>
      <c r="BT1181" s="2471">
        <v>0</v>
      </c>
      <c r="BU1181" s="2471">
        <v>859111</v>
      </c>
      <c r="BV1181" s="2471">
        <v>1718220</v>
      </c>
      <c r="BW1181" s="2471">
        <v>1116843</v>
      </c>
      <c r="BX1181" s="2471">
        <v>945021</v>
      </c>
      <c r="BY1181" s="2471">
        <v>859110</v>
      </c>
      <c r="BZ1181" s="2471">
        <v>687288</v>
      </c>
      <c r="CA1181" s="2471">
        <v>687288</v>
      </c>
      <c r="CB1181" s="2471">
        <v>859119</v>
      </c>
      <c r="CC1181" s="2533"/>
      <c r="CD1181" s="1978" t="s">
        <v>5487</v>
      </c>
    </row>
    <row r="1182" spans="1:82" s="19" customFormat="1" ht="24.75" customHeight="1" x14ac:dyDescent="0.25">
      <c r="A1182" s="600" t="s">
        <v>161</v>
      </c>
      <c r="B1182" s="601" t="s">
        <v>5473</v>
      </c>
      <c r="C1182" s="659" t="s">
        <v>5474</v>
      </c>
      <c r="D1182" s="1742">
        <v>139</v>
      </c>
      <c r="E1182" s="1743" t="s">
        <v>5501</v>
      </c>
      <c r="F1182" s="1744" t="s">
        <v>5502</v>
      </c>
      <c r="G1182" s="1772">
        <v>120</v>
      </c>
      <c r="H1182" s="1772" t="s">
        <v>0</v>
      </c>
      <c r="I1182" s="789">
        <v>360</v>
      </c>
      <c r="J1182" s="1745">
        <v>90</v>
      </c>
      <c r="K1182" s="110"/>
      <c r="L1182" s="6"/>
      <c r="M1182" s="7"/>
      <c r="N1182" s="7"/>
      <c r="O1182" s="7"/>
      <c r="P1182" s="7"/>
      <c r="Q1182" s="7"/>
      <c r="R1182" s="7"/>
      <c r="S1182" s="7"/>
      <c r="T1182" s="7"/>
      <c r="U1182" s="1783">
        <f t="shared" si="137"/>
        <v>0</v>
      </c>
      <c r="V1182" s="7"/>
      <c r="W1182" s="7"/>
      <c r="X1182" s="7"/>
      <c r="Y1182" s="7"/>
      <c r="Z1182" s="7"/>
      <c r="AA1182" s="7"/>
      <c r="AB1182" s="7"/>
      <c r="AC1182" s="7"/>
      <c r="AD1182" s="7"/>
      <c r="AE1182" s="7"/>
      <c r="AF1182" s="7"/>
      <c r="AG1182" s="1864"/>
      <c r="AH1182" s="1956"/>
      <c r="AI1182" s="1956"/>
      <c r="AJ1182" s="1956"/>
      <c r="AK1182" s="1956"/>
      <c r="AL1182" s="1956"/>
      <c r="AM1182" s="4062"/>
      <c r="AN1182" s="4062"/>
      <c r="AO1182" s="1956"/>
      <c r="AP1182" s="1956"/>
      <c r="AQ1182" s="1956"/>
      <c r="AR1182" s="1954"/>
      <c r="AS1182" s="1867"/>
      <c r="AT1182" s="2432"/>
      <c r="AU1182" s="2523"/>
      <c r="AV1182" s="2523"/>
      <c r="AW1182" s="1867"/>
      <c r="AX1182" s="1867"/>
      <c r="AY1182" s="2524"/>
      <c r="AZ1182" s="1872"/>
      <c r="BA1182" s="1872"/>
      <c r="BB1182" s="1872"/>
      <c r="BC1182" s="1872"/>
      <c r="BD1182" s="2100"/>
      <c r="BE1182" s="1874"/>
      <c r="BF1182" s="2520"/>
      <c r="BG1182" s="1874"/>
      <c r="BH1182" s="1874"/>
      <c r="BI1182" s="2520"/>
      <c r="BJ1182" s="1874"/>
      <c r="BK1182" s="1874"/>
      <c r="BL1182" s="2521">
        <f t="shared" si="138"/>
        <v>0</v>
      </c>
      <c r="BM1182" s="1874"/>
      <c r="BN1182" s="1413"/>
      <c r="BO1182" s="1413"/>
      <c r="BP1182" s="1413"/>
      <c r="BQ1182" s="1413"/>
      <c r="BR1182" s="2499"/>
      <c r="BS1182" s="2499"/>
      <c r="BT1182" s="2499"/>
      <c r="BU1182" s="2499"/>
      <c r="BV1182" s="2499"/>
      <c r="BW1182" s="2499"/>
      <c r="BX1182" s="2499"/>
      <c r="BY1182" s="2499"/>
      <c r="BZ1182" s="2499"/>
      <c r="CA1182" s="2499"/>
      <c r="CB1182" s="2499"/>
      <c r="CC1182" s="2522"/>
      <c r="CD1182" s="2488" t="s">
        <v>5487</v>
      </c>
    </row>
    <row r="1183" spans="1:82" s="19" customFormat="1" ht="24.75" customHeight="1" x14ac:dyDescent="0.25">
      <c r="A1183" s="600" t="s">
        <v>161</v>
      </c>
      <c r="B1183" s="601" t="s">
        <v>5473</v>
      </c>
      <c r="C1183" s="659" t="s">
        <v>5474</v>
      </c>
      <c r="D1183" s="1742">
        <v>139</v>
      </c>
      <c r="E1183" s="1743" t="s">
        <v>5501</v>
      </c>
      <c r="F1183" s="1744" t="s">
        <v>5502</v>
      </c>
      <c r="G1183" s="1772">
        <v>120</v>
      </c>
      <c r="H1183" s="1772" t="s">
        <v>0</v>
      </c>
      <c r="I1183" s="789">
        <v>360</v>
      </c>
      <c r="J1183" s="1745">
        <v>90</v>
      </c>
      <c r="K1183" s="110"/>
      <c r="L1183" s="6"/>
      <c r="M1183" s="7"/>
      <c r="N1183" s="7"/>
      <c r="O1183" s="7"/>
      <c r="P1183" s="7"/>
      <c r="Q1183" s="7"/>
      <c r="R1183" s="7"/>
      <c r="S1183" s="7"/>
      <c r="T1183" s="7"/>
      <c r="U1183" s="1783">
        <f>V1183+W1183+X1183+Y1183+Z1183+AA1183+AB1183+AC1183+AD1183+AE1183+AG1183</f>
        <v>0</v>
      </c>
      <c r="V1183" s="7"/>
      <c r="W1183" s="7"/>
      <c r="X1183" s="7"/>
      <c r="Y1183" s="7"/>
      <c r="Z1183" s="7"/>
      <c r="AA1183" s="7"/>
      <c r="AB1183" s="7"/>
      <c r="AC1183" s="7"/>
      <c r="AD1183" s="7"/>
      <c r="AE1183" s="7"/>
      <c r="AG1183" s="1397">
        <f>+U1181-AM1181</f>
        <v>0</v>
      </c>
      <c r="AH1183" s="2534"/>
      <c r="AI1183" s="1956"/>
      <c r="AJ1183" s="1956"/>
      <c r="AK1183" s="1956"/>
      <c r="AL1183" s="1956"/>
      <c r="AM1183" s="4062"/>
      <c r="AN1183" s="4062"/>
      <c r="AO1183" s="1956"/>
      <c r="AP1183" s="1956"/>
      <c r="AQ1183" s="1956"/>
      <c r="AR1183" s="1954"/>
      <c r="AS1183" s="1867"/>
      <c r="AT1183" s="2432"/>
      <c r="AU1183" s="2523"/>
      <c r="AV1183" s="2523"/>
      <c r="AW1183" s="1867"/>
      <c r="AX1183" s="1867"/>
      <c r="AY1183" s="2524"/>
      <c r="AZ1183" s="1872"/>
      <c r="BA1183" s="1872"/>
      <c r="BB1183" s="1872"/>
      <c r="BC1183" s="1872"/>
      <c r="BD1183" s="2100"/>
      <c r="BE1183" s="1874"/>
      <c r="BF1183" s="2520"/>
      <c r="BG1183" s="1874"/>
      <c r="BH1183" s="1874"/>
      <c r="BI1183" s="2520"/>
      <c r="BJ1183" s="1874"/>
      <c r="BK1183" s="1874"/>
      <c r="BL1183" s="2521">
        <f t="shared" si="138"/>
        <v>0</v>
      </c>
      <c r="BM1183" s="1874"/>
      <c r="BN1183" s="1413"/>
      <c r="BO1183" s="1413"/>
      <c r="BP1183" s="1413"/>
      <c r="BQ1183" s="1413"/>
      <c r="BR1183" s="2499"/>
      <c r="BS1183" s="2499"/>
      <c r="BT1183" s="2499"/>
      <c r="BU1183" s="2499"/>
      <c r="BV1183" s="2499"/>
      <c r="BW1183" s="2499"/>
      <c r="BX1183" s="2499"/>
      <c r="BY1183" s="2499"/>
      <c r="BZ1183" s="2499"/>
      <c r="CA1183" s="2499"/>
      <c r="CB1183" s="2499"/>
      <c r="CC1183" s="2522"/>
      <c r="CD1183" s="2488" t="s">
        <v>5487</v>
      </c>
    </row>
    <row r="1184" spans="1:82" s="19" customFormat="1" ht="24.75" customHeight="1" x14ac:dyDescent="0.25">
      <c r="A1184" s="600" t="s">
        <v>161</v>
      </c>
      <c r="B1184" s="601" t="s">
        <v>5473</v>
      </c>
      <c r="C1184" s="659" t="s">
        <v>5474</v>
      </c>
      <c r="D1184" s="1742">
        <v>139</v>
      </c>
      <c r="E1184" s="1743" t="s">
        <v>5501</v>
      </c>
      <c r="F1184" s="1744" t="s">
        <v>5502</v>
      </c>
      <c r="G1184" s="1772">
        <v>120</v>
      </c>
      <c r="H1184" s="1772" t="s">
        <v>0</v>
      </c>
      <c r="I1184" s="789">
        <v>360</v>
      </c>
      <c r="J1184" s="1745">
        <v>90</v>
      </c>
      <c r="K1184" s="110"/>
      <c r="L1184" s="6"/>
      <c r="M1184" s="7"/>
      <c r="N1184" s="7"/>
      <c r="O1184" s="7"/>
      <c r="P1184" s="7"/>
      <c r="Q1184" s="7"/>
      <c r="R1184" s="7"/>
      <c r="S1184" s="7"/>
      <c r="T1184" s="7"/>
      <c r="U1184" s="1783">
        <f t="shared" si="137"/>
        <v>0</v>
      </c>
      <c r="V1184" s="7"/>
      <c r="W1184" s="7"/>
      <c r="X1184" s="7"/>
      <c r="Y1184" s="7"/>
      <c r="Z1184" s="7"/>
      <c r="AA1184" s="7"/>
      <c r="AB1184" s="7"/>
      <c r="AC1184" s="7"/>
      <c r="AD1184" s="7"/>
      <c r="AE1184" s="7"/>
      <c r="AF1184" s="7"/>
      <c r="AG1184" s="1864"/>
      <c r="AH1184" s="1956"/>
      <c r="AI1184" s="1956"/>
      <c r="AJ1184" s="1956"/>
      <c r="AK1184" s="1956"/>
      <c r="AL1184" s="1956"/>
      <c r="AM1184" s="4062"/>
      <c r="AN1184" s="4062"/>
      <c r="AO1184" s="1956"/>
      <c r="AP1184" s="1956"/>
      <c r="AQ1184" s="1956"/>
      <c r="AR1184" s="1954"/>
      <c r="AS1184" s="1867"/>
      <c r="AT1184" s="2432"/>
      <c r="AU1184" s="2523"/>
      <c r="AV1184" s="2523"/>
      <c r="AW1184" s="1867"/>
      <c r="AX1184" s="1867"/>
      <c r="AY1184" s="2524"/>
      <c r="AZ1184" s="1872"/>
      <c r="BA1184" s="1872"/>
      <c r="BB1184" s="1872"/>
      <c r="BC1184" s="1872"/>
      <c r="BD1184" s="2100"/>
      <c r="BE1184" s="1874"/>
      <c r="BF1184" s="2520"/>
      <c r="BG1184" s="1874"/>
      <c r="BH1184" s="1874"/>
      <c r="BI1184" s="2520"/>
      <c r="BJ1184" s="1874"/>
      <c r="BK1184" s="1874"/>
      <c r="BL1184" s="2521">
        <f t="shared" si="138"/>
        <v>0</v>
      </c>
      <c r="BM1184" s="1874"/>
      <c r="BN1184" s="1413"/>
      <c r="BO1184" s="1413"/>
      <c r="BP1184" s="1413"/>
      <c r="BQ1184" s="1413"/>
      <c r="BR1184" s="2499"/>
      <c r="BS1184" s="2499"/>
      <c r="BT1184" s="2499"/>
      <c r="BU1184" s="2499"/>
      <c r="BV1184" s="2499"/>
      <c r="BW1184" s="2499"/>
      <c r="BX1184" s="2499"/>
      <c r="BY1184" s="2499"/>
      <c r="BZ1184" s="2499"/>
      <c r="CA1184" s="2499"/>
      <c r="CB1184" s="2499"/>
      <c r="CC1184" s="2522"/>
      <c r="CD1184" s="2488" t="s">
        <v>5487</v>
      </c>
    </row>
    <row r="1185" spans="1:82" s="19" customFormat="1" ht="24.75" customHeight="1" x14ac:dyDescent="0.25">
      <c r="A1185" s="600" t="s">
        <v>161</v>
      </c>
      <c r="B1185" s="601" t="s">
        <v>5473</v>
      </c>
      <c r="C1185" s="659" t="s">
        <v>5474</v>
      </c>
      <c r="D1185" s="1742">
        <v>139</v>
      </c>
      <c r="E1185" s="1743" t="s">
        <v>5501</v>
      </c>
      <c r="F1185" s="1744" t="s">
        <v>5502</v>
      </c>
      <c r="G1185" s="1772">
        <v>120</v>
      </c>
      <c r="H1185" s="1772" t="s">
        <v>0</v>
      </c>
      <c r="I1185" s="789">
        <v>360</v>
      </c>
      <c r="J1185" s="1745">
        <v>90</v>
      </c>
      <c r="K1185" s="110"/>
      <c r="L1185" s="6"/>
      <c r="M1185" s="7"/>
      <c r="N1185" s="7"/>
      <c r="O1185" s="7"/>
      <c r="P1185" s="7"/>
      <c r="Q1185" s="7"/>
      <c r="R1185" s="7"/>
      <c r="S1185" s="7"/>
      <c r="T1185" s="7"/>
      <c r="U1185" s="1783">
        <f t="shared" si="137"/>
        <v>0</v>
      </c>
      <c r="V1185" s="7"/>
      <c r="W1185" s="7"/>
      <c r="X1185" s="7"/>
      <c r="Y1185" s="7"/>
      <c r="Z1185" s="7"/>
      <c r="AA1185" s="7"/>
      <c r="AB1185" s="7"/>
      <c r="AC1185" s="7"/>
      <c r="AD1185" s="7"/>
      <c r="AE1185" s="7"/>
      <c r="AF1185" s="7"/>
      <c r="AG1185" s="1864"/>
      <c r="AH1185" s="1956"/>
      <c r="AI1185" s="1956"/>
      <c r="AJ1185" s="1956"/>
      <c r="AK1185" s="1956"/>
      <c r="AL1185" s="1956"/>
      <c r="AM1185" s="4062"/>
      <c r="AN1185" s="4062"/>
      <c r="AO1185" s="1956"/>
      <c r="AP1185" s="1956"/>
      <c r="AQ1185" s="1956"/>
      <c r="AR1185" s="1954"/>
      <c r="AS1185" s="1867"/>
      <c r="AT1185" s="2432"/>
      <c r="AU1185" s="2523"/>
      <c r="AV1185" s="2523"/>
      <c r="AW1185" s="1867"/>
      <c r="AX1185" s="1867"/>
      <c r="AY1185" s="2524"/>
      <c r="AZ1185" s="1872"/>
      <c r="BA1185" s="1872"/>
      <c r="BB1185" s="1872"/>
      <c r="BC1185" s="1872"/>
      <c r="BD1185" s="2100"/>
      <c r="BE1185" s="1874"/>
      <c r="BF1185" s="2520"/>
      <c r="BG1185" s="1874"/>
      <c r="BH1185" s="1874"/>
      <c r="BI1185" s="2520"/>
      <c r="BJ1185" s="1874"/>
      <c r="BK1185" s="1874"/>
      <c r="BL1185" s="2521">
        <f t="shared" si="138"/>
        <v>0</v>
      </c>
      <c r="BM1185" s="1874"/>
      <c r="BN1185" s="1413"/>
      <c r="BO1185" s="1413"/>
      <c r="BP1185" s="1413"/>
      <c r="BQ1185" s="1413"/>
      <c r="BR1185" s="2499"/>
      <c r="BS1185" s="2499"/>
      <c r="BT1185" s="2499"/>
      <c r="BU1185" s="2499"/>
      <c r="BV1185" s="2499"/>
      <c r="BW1185" s="2499"/>
      <c r="BX1185" s="2499"/>
      <c r="BY1185" s="2499"/>
      <c r="BZ1185" s="2499"/>
      <c r="CA1185" s="2499"/>
      <c r="CB1185" s="2499"/>
      <c r="CC1185" s="2522"/>
      <c r="CD1185" s="2488" t="s">
        <v>5487</v>
      </c>
    </row>
    <row r="1186" spans="1:82" s="19" customFormat="1" ht="24.75" customHeight="1" thickBot="1" x14ac:dyDescent="0.3">
      <c r="A1186" s="1777" t="s">
        <v>161</v>
      </c>
      <c r="B1186" s="1778" t="s">
        <v>5473</v>
      </c>
      <c r="C1186" s="1779" t="s">
        <v>5474</v>
      </c>
      <c r="D1186" s="1700">
        <v>139</v>
      </c>
      <c r="E1186" s="1701" t="s">
        <v>5501</v>
      </c>
      <c r="F1186" s="1702" t="s">
        <v>5502</v>
      </c>
      <c r="G1186" s="1775">
        <v>120</v>
      </c>
      <c r="H1186" s="1775" t="s">
        <v>0</v>
      </c>
      <c r="I1186" s="1780">
        <v>360</v>
      </c>
      <c r="J1186" s="1705">
        <v>90</v>
      </c>
      <c r="K1186" s="374"/>
      <c r="L1186" s="57"/>
      <c r="M1186" s="58"/>
      <c r="N1186" s="58"/>
      <c r="O1186" s="58"/>
      <c r="P1186" s="58"/>
      <c r="Q1186" s="58"/>
      <c r="R1186" s="58"/>
      <c r="S1186" s="58"/>
      <c r="T1186" s="58"/>
      <c r="U1186" s="1786">
        <f t="shared" si="137"/>
        <v>0</v>
      </c>
      <c r="V1186" s="58"/>
      <c r="W1186" s="58"/>
      <c r="X1186" s="58"/>
      <c r="Y1186" s="58"/>
      <c r="Z1186" s="58"/>
      <c r="AA1186" s="58"/>
      <c r="AB1186" s="58"/>
      <c r="AC1186" s="58"/>
      <c r="AD1186" s="58"/>
      <c r="AE1186" s="58"/>
      <c r="AF1186" s="58"/>
      <c r="AG1186" s="1881"/>
      <c r="AH1186" s="1959"/>
      <c r="AI1186" s="1959"/>
      <c r="AJ1186" s="1959"/>
      <c r="AK1186" s="1959"/>
      <c r="AL1186" s="1959"/>
      <c r="AM1186" s="4063"/>
      <c r="AN1186" s="4063"/>
      <c r="AO1186" s="1959"/>
      <c r="AP1186" s="1959"/>
      <c r="AQ1186" s="1959"/>
      <c r="AR1186" s="1960"/>
      <c r="AS1186" s="1884"/>
      <c r="AT1186" s="2525"/>
      <c r="AU1186" s="2526"/>
      <c r="AV1186" s="2526"/>
      <c r="AW1186" s="1884"/>
      <c r="AX1186" s="1884"/>
      <c r="AY1186" s="2527"/>
      <c r="AZ1186" s="1889"/>
      <c r="BA1186" s="1889"/>
      <c r="BB1186" s="1889"/>
      <c r="BC1186" s="1889"/>
      <c r="BD1186" s="2115"/>
      <c r="BE1186" s="1892"/>
      <c r="BF1186" s="2528"/>
      <c r="BG1186" s="1892"/>
      <c r="BH1186" s="1892"/>
      <c r="BI1186" s="2528"/>
      <c r="BJ1186" s="1892"/>
      <c r="BK1186" s="1892"/>
      <c r="BL1186" s="2529">
        <f t="shared" si="138"/>
        <v>0</v>
      </c>
      <c r="BM1186" s="1892"/>
      <c r="BN1186" s="1949"/>
      <c r="BO1186" s="1949"/>
      <c r="BP1186" s="1949"/>
      <c r="BQ1186" s="1949"/>
      <c r="BR1186" s="2508"/>
      <c r="BS1186" s="2508"/>
      <c r="BT1186" s="2508"/>
      <c r="BU1186" s="2508"/>
      <c r="BV1186" s="2508"/>
      <c r="BW1186" s="2508"/>
      <c r="BX1186" s="2508"/>
      <c r="BY1186" s="2508"/>
      <c r="BZ1186" s="2508"/>
      <c r="CA1186" s="2508"/>
      <c r="CB1186" s="2508"/>
      <c r="CC1186" s="2530"/>
      <c r="CD1186" s="2509" t="s">
        <v>5487</v>
      </c>
    </row>
    <row r="1187" spans="1:82" s="19" customFormat="1" ht="48.75" customHeight="1" x14ac:dyDescent="0.25">
      <c r="A1187" s="570" t="s">
        <v>161</v>
      </c>
      <c r="B1187" s="1346" t="s">
        <v>5473</v>
      </c>
      <c r="C1187" s="587" t="s">
        <v>5474</v>
      </c>
      <c r="D1187" s="163">
        <v>140</v>
      </c>
      <c r="E1187" s="1122" t="s">
        <v>5509</v>
      </c>
      <c r="F1187" s="67" t="s">
        <v>5510</v>
      </c>
      <c r="G1187" s="49">
        <v>1</v>
      </c>
      <c r="H1187" s="49" t="s">
        <v>1</v>
      </c>
      <c r="I1187" s="939">
        <v>1</v>
      </c>
      <c r="J1187" s="493">
        <v>1</v>
      </c>
      <c r="K1187" s="210"/>
      <c r="L1187" s="51">
        <f t="shared" si="136"/>
        <v>0</v>
      </c>
      <c r="M1187" s="52"/>
      <c r="N1187" s="52"/>
      <c r="O1187" s="52"/>
      <c r="P1187" s="52"/>
      <c r="Q1187" s="52"/>
      <c r="R1187" s="52"/>
      <c r="S1187" s="52"/>
      <c r="T1187" s="52"/>
      <c r="U1187" s="168">
        <f t="shared" si="137"/>
        <v>0</v>
      </c>
      <c r="V1187" s="52"/>
      <c r="W1187" s="52"/>
      <c r="X1187" s="52"/>
      <c r="Y1187" s="52"/>
      <c r="Z1187" s="52"/>
      <c r="AA1187" s="52"/>
      <c r="AB1187" s="52"/>
      <c r="AC1187" s="52"/>
      <c r="AD1187" s="52"/>
      <c r="AE1187" s="52"/>
      <c r="AF1187" s="52"/>
      <c r="AG1187" s="1520"/>
      <c r="AH1187" s="1520"/>
      <c r="AI1187" s="1521"/>
      <c r="AJ1187" s="1521"/>
      <c r="AK1187" s="1520"/>
      <c r="AL1187" s="1520"/>
      <c r="AM1187" s="1522"/>
      <c r="AN1187" s="1522"/>
      <c r="AO1187" s="1520"/>
      <c r="AP1187" s="1520"/>
      <c r="AQ1187" s="1520"/>
      <c r="AR1187" s="2535"/>
      <c r="AS1187" s="1527" t="s">
        <v>5916</v>
      </c>
      <c r="AT1187" s="1520" t="s">
        <v>5511</v>
      </c>
      <c r="AU1187" s="2464">
        <v>1</v>
      </c>
      <c r="AV1187" s="2536">
        <v>1</v>
      </c>
      <c r="AW1187" s="1521">
        <v>42870</v>
      </c>
      <c r="AX1187" s="1521">
        <v>43100</v>
      </c>
      <c r="AY1187" s="2465">
        <v>0</v>
      </c>
      <c r="AZ1187" s="1854"/>
      <c r="BA1187" s="1854"/>
      <c r="BB1187" s="1854"/>
      <c r="BC1187" s="1854"/>
      <c r="BD1187" s="1855"/>
      <c r="BE1187" s="1857"/>
      <c r="BF1187" s="2221"/>
      <c r="BG1187" s="1858"/>
      <c r="BH1187" s="1858"/>
      <c r="BI1187" s="2221"/>
      <c r="BJ1187" s="1857"/>
      <c r="BK1187" s="1857"/>
      <c r="BL1187" s="2514"/>
      <c r="BM1187" s="2514"/>
      <c r="BN1187" s="1471"/>
      <c r="BO1187" s="1471"/>
      <c r="BP1187" s="1471"/>
      <c r="BQ1187" s="1471"/>
      <c r="BR1187" s="1538"/>
      <c r="BS1187" s="1538"/>
      <c r="BT1187" s="1538"/>
      <c r="BU1187" s="1538"/>
      <c r="BV1187" s="1538"/>
      <c r="BW1187" s="1538"/>
      <c r="BX1187" s="1538"/>
      <c r="BY1187" s="1538"/>
      <c r="BZ1187" s="1538"/>
      <c r="CA1187" s="1538"/>
      <c r="CB1187" s="1538"/>
      <c r="CC1187" s="2515"/>
      <c r="CD1187" s="1978" t="s">
        <v>5487</v>
      </c>
    </row>
    <row r="1188" spans="1:82" s="19" customFormat="1" ht="24.75" customHeight="1" x14ac:dyDescent="0.25">
      <c r="A1188" s="600" t="s">
        <v>161</v>
      </c>
      <c r="B1188" s="601" t="s">
        <v>5473</v>
      </c>
      <c r="C1188" s="659" t="s">
        <v>5474</v>
      </c>
      <c r="D1188" s="1742">
        <v>140</v>
      </c>
      <c r="E1188" s="1743" t="s">
        <v>5509</v>
      </c>
      <c r="F1188" s="1744" t="s">
        <v>5510</v>
      </c>
      <c r="G1188" s="1782">
        <v>1</v>
      </c>
      <c r="H1188" s="1782" t="s">
        <v>1</v>
      </c>
      <c r="I1188" s="941">
        <v>1</v>
      </c>
      <c r="J1188" s="1745">
        <v>1</v>
      </c>
      <c r="K1188" s="110"/>
      <c r="L1188" s="6"/>
      <c r="M1188" s="7"/>
      <c r="N1188" s="7"/>
      <c r="O1188" s="7"/>
      <c r="P1188" s="7"/>
      <c r="Q1188" s="7"/>
      <c r="R1188" s="7"/>
      <c r="S1188" s="7"/>
      <c r="T1188" s="7"/>
      <c r="U1188" s="1783">
        <f t="shared" si="137"/>
        <v>0</v>
      </c>
      <c r="V1188" s="7"/>
      <c r="W1188" s="7"/>
      <c r="X1188" s="7"/>
      <c r="Y1188" s="7"/>
      <c r="Z1188" s="7"/>
      <c r="AA1188" s="7"/>
      <c r="AB1188" s="7"/>
      <c r="AC1188" s="7"/>
      <c r="AD1188" s="7"/>
      <c r="AE1188" s="7"/>
      <c r="AF1188" s="7"/>
      <c r="AG1188" s="1864"/>
      <c r="AH1188" s="1956"/>
      <c r="AI1188" s="1956"/>
      <c r="AJ1188" s="1956"/>
      <c r="AK1188" s="1956"/>
      <c r="AL1188" s="1956"/>
      <c r="AM1188" s="4062"/>
      <c r="AN1188" s="4062"/>
      <c r="AO1188" s="1956"/>
      <c r="AP1188" s="1956"/>
      <c r="AQ1188" s="1956"/>
      <c r="AR1188" s="1954"/>
      <c r="AS1188" s="1867"/>
      <c r="AT1188" s="2432"/>
      <c r="AU1188" s="2523"/>
      <c r="AV1188" s="2523"/>
      <c r="AW1188" s="1867"/>
      <c r="AX1188" s="1867"/>
      <c r="AY1188" s="2524"/>
      <c r="AZ1188" s="1872"/>
      <c r="BA1188" s="1872"/>
      <c r="BB1188" s="1872"/>
      <c r="BC1188" s="1872"/>
      <c r="BD1188" s="2100"/>
      <c r="BE1188" s="1874"/>
      <c r="BF1188" s="2520"/>
      <c r="BG1188" s="1874"/>
      <c r="BH1188" s="1874"/>
      <c r="BI1188" s="2520"/>
      <c r="BJ1188" s="1874"/>
      <c r="BK1188" s="1874"/>
      <c r="BL1188" s="2521">
        <f t="shared" si="138"/>
        <v>0</v>
      </c>
      <c r="BM1188" s="1874"/>
      <c r="BN1188" s="1413"/>
      <c r="BO1188" s="1413"/>
      <c r="BP1188" s="1413"/>
      <c r="BQ1188" s="1413"/>
      <c r="BR1188" s="2499"/>
      <c r="BS1188" s="2499"/>
      <c r="BT1188" s="2499"/>
      <c r="BU1188" s="2499"/>
      <c r="BV1188" s="2499"/>
      <c r="BW1188" s="2499"/>
      <c r="BX1188" s="2499"/>
      <c r="BY1188" s="2499"/>
      <c r="BZ1188" s="2499"/>
      <c r="CA1188" s="2499"/>
      <c r="CB1188" s="2499"/>
      <c r="CC1188" s="2522"/>
      <c r="CD1188" s="2488" t="s">
        <v>5487</v>
      </c>
    </row>
    <row r="1189" spans="1:82" s="19" customFormat="1" ht="24.75" customHeight="1" x14ac:dyDescent="0.25">
      <c r="A1189" s="600" t="s">
        <v>161</v>
      </c>
      <c r="B1189" s="601" t="s">
        <v>5473</v>
      </c>
      <c r="C1189" s="659" t="s">
        <v>5474</v>
      </c>
      <c r="D1189" s="1742">
        <v>140</v>
      </c>
      <c r="E1189" s="1743" t="s">
        <v>5509</v>
      </c>
      <c r="F1189" s="1744" t="s">
        <v>5510</v>
      </c>
      <c r="G1189" s="1782">
        <v>1</v>
      </c>
      <c r="H1189" s="1782" t="s">
        <v>1</v>
      </c>
      <c r="I1189" s="941">
        <v>1</v>
      </c>
      <c r="J1189" s="1745">
        <v>1</v>
      </c>
      <c r="K1189" s="110"/>
      <c r="L1189" s="6"/>
      <c r="M1189" s="7"/>
      <c r="N1189" s="7"/>
      <c r="O1189" s="7"/>
      <c r="P1189" s="7"/>
      <c r="Q1189" s="7"/>
      <c r="R1189" s="7"/>
      <c r="S1189" s="7"/>
      <c r="T1189" s="7"/>
      <c r="U1189" s="1783">
        <f t="shared" si="137"/>
        <v>0</v>
      </c>
      <c r="V1189" s="7"/>
      <c r="W1189" s="7"/>
      <c r="X1189" s="7"/>
      <c r="Y1189" s="7"/>
      <c r="Z1189" s="7"/>
      <c r="AA1189" s="7"/>
      <c r="AB1189" s="7"/>
      <c r="AC1189" s="7"/>
      <c r="AD1189" s="7"/>
      <c r="AE1189" s="7"/>
      <c r="AF1189" s="7"/>
      <c r="AG1189" s="1864"/>
      <c r="AH1189" s="1956"/>
      <c r="AI1189" s="1956"/>
      <c r="AJ1189" s="1956"/>
      <c r="AK1189" s="1956"/>
      <c r="AL1189" s="1956"/>
      <c r="AM1189" s="4062"/>
      <c r="AN1189" s="4062"/>
      <c r="AO1189" s="1956"/>
      <c r="AP1189" s="1956"/>
      <c r="AQ1189" s="1956"/>
      <c r="AR1189" s="1954"/>
      <c r="AS1189" s="1867"/>
      <c r="AT1189" s="2432"/>
      <c r="AU1189" s="2523"/>
      <c r="AV1189" s="2523"/>
      <c r="AW1189" s="1867"/>
      <c r="AX1189" s="1867"/>
      <c r="AY1189" s="2524"/>
      <c r="AZ1189" s="1872"/>
      <c r="BA1189" s="1872"/>
      <c r="BB1189" s="1872"/>
      <c r="BC1189" s="1872"/>
      <c r="BD1189" s="2100"/>
      <c r="BE1189" s="1874"/>
      <c r="BF1189" s="2520"/>
      <c r="BG1189" s="1874"/>
      <c r="BH1189" s="1874"/>
      <c r="BI1189" s="2520"/>
      <c r="BJ1189" s="1874"/>
      <c r="BK1189" s="1874"/>
      <c r="BL1189" s="2521">
        <f t="shared" si="138"/>
        <v>0</v>
      </c>
      <c r="BM1189" s="1874"/>
      <c r="BN1189" s="1413"/>
      <c r="BO1189" s="1413"/>
      <c r="BP1189" s="1413"/>
      <c r="BQ1189" s="1413"/>
      <c r="BR1189" s="2499"/>
      <c r="BS1189" s="2499"/>
      <c r="BT1189" s="2499"/>
      <c r="BU1189" s="2499"/>
      <c r="BV1189" s="2499"/>
      <c r="BW1189" s="2499"/>
      <c r="BX1189" s="2499"/>
      <c r="BY1189" s="2499"/>
      <c r="BZ1189" s="2499"/>
      <c r="CA1189" s="2499"/>
      <c r="CB1189" s="2499"/>
      <c r="CC1189" s="2522"/>
      <c r="CD1189" s="2488" t="s">
        <v>5487</v>
      </c>
    </row>
    <row r="1190" spans="1:82" s="19" customFormat="1" ht="24.75" customHeight="1" x14ac:dyDescent="0.25">
      <c r="A1190" s="600" t="s">
        <v>161</v>
      </c>
      <c r="B1190" s="601" t="s">
        <v>5473</v>
      </c>
      <c r="C1190" s="659" t="s">
        <v>5474</v>
      </c>
      <c r="D1190" s="1742">
        <v>140</v>
      </c>
      <c r="E1190" s="1743" t="s">
        <v>5509</v>
      </c>
      <c r="F1190" s="1744" t="s">
        <v>5510</v>
      </c>
      <c r="G1190" s="1782">
        <v>1</v>
      </c>
      <c r="H1190" s="1782" t="s">
        <v>1</v>
      </c>
      <c r="I1190" s="941">
        <v>1</v>
      </c>
      <c r="J1190" s="1745">
        <v>1</v>
      </c>
      <c r="K1190" s="110"/>
      <c r="L1190" s="6"/>
      <c r="M1190" s="7"/>
      <c r="N1190" s="7"/>
      <c r="O1190" s="7"/>
      <c r="P1190" s="7"/>
      <c r="Q1190" s="7"/>
      <c r="R1190" s="7"/>
      <c r="S1190" s="7"/>
      <c r="T1190" s="7"/>
      <c r="U1190" s="1783">
        <f t="shared" si="137"/>
        <v>0</v>
      </c>
      <c r="V1190" s="7"/>
      <c r="W1190" s="7"/>
      <c r="X1190" s="7"/>
      <c r="Y1190" s="7"/>
      <c r="Z1190" s="7"/>
      <c r="AA1190" s="7"/>
      <c r="AB1190" s="7"/>
      <c r="AC1190" s="7"/>
      <c r="AD1190" s="7"/>
      <c r="AE1190" s="7"/>
      <c r="AF1190" s="7"/>
      <c r="AG1190" s="1864"/>
      <c r="AH1190" s="1956"/>
      <c r="AI1190" s="1956"/>
      <c r="AJ1190" s="1956"/>
      <c r="AK1190" s="1956"/>
      <c r="AL1190" s="1956"/>
      <c r="AM1190" s="4062"/>
      <c r="AN1190" s="4062"/>
      <c r="AO1190" s="1956"/>
      <c r="AP1190" s="1956"/>
      <c r="AQ1190" s="1956"/>
      <c r="AR1190" s="1954"/>
      <c r="AS1190" s="1867"/>
      <c r="AT1190" s="2432"/>
      <c r="AU1190" s="2523"/>
      <c r="AV1190" s="2523"/>
      <c r="AW1190" s="1867"/>
      <c r="AX1190" s="1867"/>
      <c r="AY1190" s="2524"/>
      <c r="AZ1190" s="1872"/>
      <c r="BA1190" s="1872"/>
      <c r="BB1190" s="1872"/>
      <c r="BC1190" s="1872"/>
      <c r="BD1190" s="2100"/>
      <c r="BE1190" s="1874"/>
      <c r="BF1190" s="2520"/>
      <c r="BG1190" s="1874"/>
      <c r="BH1190" s="1874"/>
      <c r="BI1190" s="2520"/>
      <c r="BJ1190" s="1874"/>
      <c r="BK1190" s="1874"/>
      <c r="BL1190" s="2521">
        <f t="shared" si="138"/>
        <v>0</v>
      </c>
      <c r="BM1190" s="1874"/>
      <c r="BN1190" s="1413"/>
      <c r="BO1190" s="1413"/>
      <c r="BP1190" s="1413"/>
      <c r="BQ1190" s="1413"/>
      <c r="BR1190" s="2499"/>
      <c r="BS1190" s="2499"/>
      <c r="BT1190" s="2499"/>
      <c r="BU1190" s="2499"/>
      <c r="BV1190" s="2499"/>
      <c r="BW1190" s="2499"/>
      <c r="BX1190" s="2499"/>
      <c r="BY1190" s="2499"/>
      <c r="BZ1190" s="2499"/>
      <c r="CA1190" s="2499"/>
      <c r="CB1190" s="2499"/>
      <c r="CC1190" s="2522"/>
      <c r="CD1190" s="2488" t="s">
        <v>5487</v>
      </c>
    </row>
    <row r="1191" spans="1:82" s="19" customFormat="1" ht="24.75" customHeight="1" x14ac:dyDescent="0.25">
      <c r="A1191" s="600" t="s">
        <v>161</v>
      </c>
      <c r="B1191" s="601" t="s">
        <v>5473</v>
      </c>
      <c r="C1191" s="659" t="s">
        <v>5474</v>
      </c>
      <c r="D1191" s="1742">
        <v>140</v>
      </c>
      <c r="E1191" s="1743" t="s">
        <v>5509</v>
      </c>
      <c r="F1191" s="1744" t="s">
        <v>5510</v>
      </c>
      <c r="G1191" s="1782">
        <v>1</v>
      </c>
      <c r="H1191" s="1782" t="s">
        <v>1</v>
      </c>
      <c r="I1191" s="941">
        <v>1</v>
      </c>
      <c r="J1191" s="1745">
        <v>1</v>
      </c>
      <c r="K1191" s="110"/>
      <c r="L1191" s="6"/>
      <c r="M1191" s="7"/>
      <c r="N1191" s="7"/>
      <c r="O1191" s="7"/>
      <c r="P1191" s="7"/>
      <c r="Q1191" s="7"/>
      <c r="R1191" s="7"/>
      <c r="S1191" s="7"/>
      <c r="T1191" s="7"/>
      <c r="U1191" s="1783">
        <f t="shared" si="137"/>
        <v>0</v>
      </c>
      <c r="V1191" s="7"/>
      <c r="W1191" s="7"/>
      <c r="X1191" s="7"/>
      <c r="Y1191" s="7"/>
      <c r="Z1191" s="7"/>
      <c r="AA1191" s="7"/>
      <c r="AB1191" s="7"/>
      <c r="AC1191" s="7"/>
      <c r="AD1191" s="7"/>
      <c r="AE1191" s="7"/>
      <c r="AF1191" s="7"/>
      <c r="AG1191" s="1864"/>
      <c r="AH1191" s="1956"/>
      <c r="AI1191" s="1956"/>
      <c r="AJ1191" s="1956"/>
      <c r="AK1191" s="1956"/>
      <c r="AL1191" s="1956"/>
      <c r="AM1191" s="4062"/>
      <c r="AN1191" s="4062"/>
      <c r="AO1191" s="1956"/>
      <c r="AP1191" s="1956"/>
      <c r="AQ1191" s="1956"/>
      <c r="AR1191" s="1954"/>
      <c r="AS1191" s="1867"/>
      <c r="AT1191" s="2432"/>
      <c r="AU1191" s="2523"/>
      <c r="AV1191" s="2523"/>
      <c r="AW1191" s="1867"/>
      <c r="AX1191" s="1867"/>
      <c r="AY1191" s="2524"/>
      <c r="AZ1191" s="1872"/>
      <c r="BA1191" s="1872"/>
      <c r="BB1191" s="1872"/>
      <c r="BC1191" s="1872"/>
      <c r="BD1191" s="2100"/>
      <c r="BE1191" s="1874"/>
      <c r="BF1191" s="2520"/>
      <c r="BG1191" s="1874"/>
      <c r="BH1191" s="1874"/>
      <c r="BI1191" s="2520"/>
      <c r="BJ1191" s="1874"/>
      <c r="BK1191" s="1874"/>
      <c r="BL1191" s="2521">
        <f t="shared" si="138"/>
        <v>0</v>
      </c>
      <c r="BM1191" s="1874"/>
      <c r="BN1191" s="1413"/>
      <c r="BO1191" s="1413"/>
      <c r="BP1191" s="1413"/>
      <c r="BQ1191" s="1413"/>
      <c r="BR1191" s="2499"/>
      <c r="BS1191" s="2499"/>
      <c r="BT1191" s="2499"/>
      <c r="BU1191" s="2499"/>
      <c r="BV1191" s="2499"/>
      <c r="BW1191" s="2499"/>
      <c r="BX1191" s="2499"/>
      <c r="BY1191" s="2499"/>
      <c r="BZ1191" s="2499"/>
      <c r="CA1191" s="2499"/>
      <c r="CB1191" s="2499"/>
      <c r="CC1191" s="2522"/>
      <c r="CD1191" s="2488" t="s">
        <v>5487</v>
      </c>
    </row>
    <row r="1192" spans="1:82" s="19" customFormat="1" ht="24.75" customHeight="1" thickBot="1" x14ac:dyDescent="0.3">
      <c r="A1192" s="1777" t="s">
        <v>161</v>
      </c>
      <c r="B1192" s="1778" t="s">
        <v>5473</v>
      </c>
      <c r="C1192" s="1779" t="s">
        <v>5474</v>
      </c>
      <c r="D1192" s="1700">
        <v>140</v>
      </c>
      <c r="E1192" s="1701" t="s">
        <v>5509</v>
      </c>
      <c r="F1192" s="1702" t="s">
        <v>5510</v>
      </c>
      <c r="G1192" s="1784">
        <v>1</v>
      </c>
      <c r="H1192" s="1784" t="s">
        <v>1</v>
      </c>
      <c r="I1192" s="1785">
        <v>1</v>
      </c>
      <c r="J1192" s="1705">
        <v>1</v>
      </c>
      <c r="K1192" s="374"/>
      <c r="L1192" s="57"/>
      <c r="M1192" s="58"/>
      <c r="N1192" s="58"/>
      <c r="O1192" s="58"/>
      <c r="P1192" s="58"/>
      <c r="Q1192" s="58"/>
      <c r="R1192" s="58"/>
      <c r="S1192" s="58"/>
      <c r="T1192" s="58"/>
      <c r="U1192" s="1786">
        <f t="shared" si="137"/>
        <v>0</v>
      </c>
      <c r="V1192" s="58"/>
      <c r="W1192" s="58"/>
      <c r="X1192" s="58"/>
      <c r="Y1192" s="58"/>
      <c r="Z1192" s="58"/>
      <c r="AA1192" s="58"/>
      <c r="AB1192" s="58"/>
      <c r="AC1192" s="58"/>
      <c r="AD1192" s="58"/>
      <c r="AE1192" s="58"/>
      <c r="AF1192" s="58"/>
      <c r="AG1192" s="1881"/>
      <c r="AH1192" s="1959"/>
      <c r="AI1192" s="1959"/>
      <c r="AJ1192" s="1959"/>
      <c r="AK1192" s="1959"/>
      <c r="AL1192" s="1959"/>
      <c r="AM1192" s="4063"/>
      <c r="AN1192" s="4063"/>
      <c r="AO1192" s="1959"/>
      <c r="AP1192" s="1959"/>
      <c r="AQ1192" s="1959"/>
      <c r="AR1192" s="1960"/>
      <c r="AS1192" s="1884"/>
      <c r="AT1192" s="2525"/>
      <c r="AU1192" s="2526"/>
      <c r="AV1192" s="2526"/>
      <c r="AW1192" s="1884"/>
      <c r="AX1192" s="1884"/>
      <c r="AY1192" s="2527"/>
      <c r="AZ1192" s="2537"/>
      <c r="BA1192" s="2537"/>
      <c r="BB1192" s="2537"/>
      <c r="BC1192" s="2537"/>
      <c r="BD1192" s="2538"/>
      <c r="BE1192" s="2229"/>
      <c r="BF1192" s="2539"/>
      <c r="BG1192" s="2229"/>
      <c r="BH1192" s="2229"/>
      <c r="BI1192" s="2539"/>
      <c r="BJ1192" s="2229"/>
      <c r="BK1192" s="2229"/>
      <c r="BL1192" s="2529">
        <f t="shared" si="138"/>
        <v>0</v>
      </c>
      <c r="BM1192" s="1892"/>
      <c r="BN1192" s="1949"/>
      <c r="BO1192" s="1949"/>
      <c r="BP1192" s="1949"/>
      <c r="BQ1192" s="1949"/>
      <c r="BR1192" s="2508"/>
      <c r="BS1192" s="2508"/>
      <c r="BT1192" s="2508"/>
      <c r="BU1192" s="2508"/>
      <c r="BV1192" s="2508"/>
      <c r="BW1192" s="2508"/>
      <c r="BX1192" s="2508"/>
      <c r="BY1192" s="2508"/>
      <c r="BZ1192" s="2508"/>
      <c r="CA1192" s="2508"/>
      <c r="CB1192" s="2508"/>
      <c r="CC1192" s="2530"/>
      <c r="CD1192" s="2509" t="s">
        <v>5487</v>
      </c>
    </row>
    <row r="1193" spans="1:82" s="19" customFormat="1" ht="92.25" customHeight="1" thickBot="1" x14ac:dyDescent="0.25">
      <c r="A1193" s="570" t="s">
        <v>161</v>
      </c>
      <c r="B1193" s="1346" t="s">
        <v>5473</v>
      </c>
      <c r="C1193" s="587" t="s">
        <v>5474</v>
      </c>
      <c r="D1193" s="163">
        <v>141</v>
      </c>
      <c r="E1193" s="1122" t="s">
        <v>5512</v>
      </c>
      <c r="F1193" s="67" t="s">
        <v>5513</v>
      </c>
      <c r="G1193" s="49">
        <v>1</v>
      </c>
      <c r="H1193" s="49" t="s">
        <v>1</v>
      </c>
      <c r="I1193" s="939">
        <v>1</v>
      </c>
      <c r="J1193" s="493">
        <v>1</v>
      </c>
      <c r="K1193" s="210"/>
      <c r="L1193" s="1787">
        <f t="shared" si="136"/>
        <v>223302967</v>
      </c>
      <c r="M1193" s="1747">
        <v>15791534</v>
      </c>
      <c r="N1193" s="1747">
        <v>207511433</v>
      </c>
      <c r="O1193" s="1747"/>
      <c r="P1193" s="1747"/>
      <c r="Q1193" s="1747"/>
      <c r="R1193" s="1747"/>
      <c r="S1193" s="1747"/>
      <c r="T1193" s="1747"/>
      <c r="U1193" s="168">
        <f>V1193+W1193+X1193+Y1193+Z1193+AA1193+AB1193+AC1193+AD1193+AE1193+AF1193</f>
        <v>208768539</v>
      </c>
      <c r="V1193" s="1738">
        <v>1257106</v>
      </c>
      <c r="W1193" s="1738">
        <v>207511433</v>
      </c>
      <c r="X1193" s="52"/>
      <c r="Y1193" s="52"/>
      <c r="Z1193" s="52"/>
      <c r="AA1193" s="52"/>
      <c r="AB1193" s="52"/>
      <c r="AC1193" s="52"/>
      <c r="AD1193" s="52"/>
      <c r="AE1193" s="52"/>
      <c r="AF1193" s="52"/>
      <c r="AG1193" s="3762">
        <v>93151611</v>
      </c>
      <c r="AH1193" s="1520" t="s">
        <v>6315</v>
      </c>
      <c r="AI1193" s="1521">
        <v>42751</v>
      </c>
      <c r="AJ1193" s="1521">
        <v>42931</v>
      </c>
      <c r="AK1193" s="1520" t="s">
        <v>5514</v>
      </c>
      <c r="AL1193" s="1520" t="s">
        <v>5515</v>
      </c>
      <c r="AM1193" s="1522">
        <v>223302967</v>
      </c>
      <c r="AN1193" s="1522">
        <v>223302967</v>
      </c>
      <c r="AO1193" s="1520" t="s">
        <v>476</v>
      </c>
      <c r="AP1193" s="1520" t="s">
        <v>476</v>
      </c>
      <c r="AQ1193" s="1520" t="s">
        <v>5479</v>
      </c>
      <c r="AR1193" s="2535">
        <v>2301020104</v>
      </c>
      <c r="AS1193" s="1527" t="s">
        <v>5917</v>
      </c>
      <c r="AT1193" s="1520" t="s">
        <v>5516</v>
      </c>
      <c r="AU1193" s="2541">
        <v>1</v>
      </c>
      <c r="AV1193" s="2541">
        <v>1</v>
      </c>
      <c r="AW1193" s="1521">
        <v>42751</v>
      </c>
      <c r="AX1193" s="1521">
        <v>42931</v>
      </c>
      <c r="AY1193" s="2540">
        <v>223302967</v>
      </c>
      <c r="AZ1193" s="2480">
        <v>2</v>
      </c>
      <c r="BA1193" s="2480" t="s">
        <v>5517</v>
      </c>
      <c r="BB1193" s="2482" t="s">
        <v>5518</v>
      </c>
      <c r="BC1193" s="2482" t="s">
        <v>5519</v>
      </c>
      <c r="BD1193" s="2481">
        <v>2017000182</v>
      </c>
      <c r="BE1193" s="2483">
        <v>42762</v>
      </c>
      <c r="BF1193" s="2542">
        <v>5508706</v>
      </c>
      <c r="BG1193" s="2482">
        <v>2017000153</v>
      </c>
      <c r="BH1193" s="2483">
        <v>42767</v>
      </c>
      <c r="BI1193" s="2542">
        <v>5508706</v>
      </c>
      <c r="BJ1193" s="2483">
        <v>42736</v>
      </c>
      <c r="BK1193" s="2483">
        <v>42826</v>
      </c>
      <c r="BL1193" s="2514">
        <f t="shared" si="138"/>
        <v>0</v>
      </c>
      <c r="BM1193" s="2514">
        <f>L1193-(BI1193+BI1194+BI1195+BI1196)</f>
        <v>14534429</v>
      </c>
      <c r="BN1193" s="1471"/>
      <c r="BO1193" s="1471"/>
      <c r="BP1193" s="1471"/>
      <c r="BQ1193" s="1471"/>
      <c r="BR1193" s="1538">
        <v>0</v>
      </c>
      <c r="BS1193" s="1538">
        <v>0</v>
      </c>
      <c r="BT1193" s="1538">
        <v>0</v>
      </c>
      <c r="BU1193" s="1538">
        <v>0</v>
      </c>
      <c r="BV1193" s="1538">
        <v>0</v>
      </c>
      <c r="BW1193" s="1538">
        <v>0</v>
      </c>
      <c r="BX1193" s="1538"/>
      <c r="BY1193" s="1538"/>
      <c r="BZ1193" s="1538"/>
      <c r="CA1193" s="1538"/>
      <c r="CB1193" s="1538"/>
      <c r="CC1193" s="2515"/>
      <c r="CD1193" s="1978" t="s">
        <v>5487</v>
      </c>
    </row>
    <row r="1194" spans="1:82" s="19" customFormat="1" ht="24.75" customHeight="1" thickBot="1" x14ac:dyDescent="0.3">
      <c r="A1194" s="600" t="s">
        <v>161</v>
      </c>
      <c r="B1194" s="601" t="s">
        <v>5473</v>
      </c>
      <c r="C1194" s="659" t="s">
        <v>5474</v>
      </c>
      <c r="D1194" s="1742">
        <v>141</v>
      </c>
      <c r="E1194" s="1743" t="s">
        <v>5512</v>
      </c>
      <c r="F1194" s="1744" t="s">
        <v>5513</v>
      </c>
      <c r="G1194" s="1782">
        <v>1</v>
      </c>
      <c r="H1194" s="1782" t="s">
        <v>1</v>
      </c>
      <c r="I1194" s="941">
        <v>1</v>
      </c>
      <c r="J1194" s="1745">
        <v>1</v>
      </c>
      <c r="K1194" s="110"/>
      <c r="L1194" s="6"/>
      <c r="M1194" s="7"/>
      <c r="N1194" s="7"/>
      <c r="O1194" s="7"/>
      <c r="P1194" s="7"/>
      <c r="Q1194" s="7"/>
      <c r="R1194" s="7"/>
      <c r="S1194" s="7"/>
      <c r="T1194" s="7"/>
      <c r="U1194" s="1783">
        <f t="shared" si="137"/>
        <v>0</v>
      </c>
      <c r="V1194" s="7"/>
      <c r="W1194" s="7"/>
      <c r="X1194" s="7"/>
      <c r="Y1194" s="7"/>
      <c r="Z1194" s="7"/>
      <c r="AA1194" s="7"/>
      <c r="AB1194" s="7"/>
      <c r="AC1194" s="7"/>
      <c r="AD1194" s="7"/>
      <c r="AE1194" s="7"/>
      <c r="AF1194" s="7"/>
      <c r="AG1194" s="1956"/>
      <c r="AH1194" s="1956"/>
      <c r="AI1194" s="1956"/>
      <c r="AJ1194" s="1956"/>
      <c r="AK1194" s="1956"/>
      <c r="AL1194" s="1956"/>
      <c r="AM1194" s="4062"/>
      <c r="AN1194" s="4062"/>
      <c r="AO1194" s="1956"/>
      <c r="AP1194" s="1956"/>
      <c r="AQ1194" s="1956"/>
      <c r="AR1194" s="1956"/>
      <c r="AS1194" s="1867"/>
      <c r="AT1194" s="1867"/>
      <c r="AU1194" s="1867"/>
      <c r="AV1194" s="1867"/>
      <c r="AW1194" s="1867"/>
      <c r="AX1194" s="1867"/>
      <c r="AY1194" s="2524"/>
      <c r="AZ1194" s="2480">
        <v>2</v>
      </c>
      <c r="BA1194" s="2480" t="s">
        <v>5517</v>
      </c>
      <c r="BB1194" s="2482" t="s">
        <v>5518</v>
      </c>
      <c r="BC1194" s="2482" t="s">
        <v>5519</v>
      </c>
      <c r="BD1194" s="2543">
        <v>2017000085</v>
      </c>
      <c r="BE1194" s="2478">
        <v>42745</v>
      </c>
      <c r="BF1194" s="2542">
        <v>5609237</v>
      </c>
      <c r="BG1194" s="2476">
        <v>201700060</v>
      </c>
      <c r="BH1194" s="2478">
        <v>42748</v>
      </c>
      <c r="BI1194" s="2542">
        <v>5609237</v>
      </c>
      <c r="BJ1194" s="2483">
        <v>42736</v>
      </c>
      <c r="BK1194" s="2483">
        <v>42826</v>
      </c>
      <c r="BL1194" s="2514">
        <f t="shared" si="138"/>
        <v>0</v>
      </c>
      <c r="BM1194" s="2514"/>
      <c r="BN1194" s="1413"/>
      <c r="BO1194" s="1413"/>
      <c r="BP1194" s="1413"/>
      <c r="BQ1194" s="1413"/>
      <c r="BR1194" s="2499">
        <v>0</v>
      </c>
      <c r="BS1194" s="2499">
        <v>0</v>
      </c>
      <c r="BT1194" s="2499">
        <v>0</v>
      </c>
      <c r="BU1194" s="2499">
        <v>0</v>
      </c>
      <c r="BV1194" s="2499"/>
      <c r="BW1194" s="2499"/>
      <c r="BX1194" s="2499"/>
      <c r="BY1194" s="2499"/>
      <c r="BZ1194" s="2499"/>
      <c r="CA1194" s="2499"/>
      <c r="CB1194" s="2499"/>
      <c r="CC1194" s="2522"/>
      <c r="CD1194" s="2488" t="s">
        <v>5487</v>
      </c>
    </row>
    <row r="1195" spans="1:82" s="19" customFormat="1" ht="24.75" customHeight="1" thickBot="1" x14ac:dyDescent="0.3">
      <c r="A1195" s="600" t="s">
        <v>161</v>
      </c>
      <c r="B1195" s="601" t="s">
        <v>5473</v>
      </c>
      <c r="C1195" s="659" t="s">
        <v>5474</v>
      </c>
      <c r="D1195" s="1742">
        <v>141</v>
      </c>
      <c r="E1195" s="1743" t="s">
        <v>5512</v>
      </c>
      <c r="F1195" s="1744" t="s">
        <v>5513</v>
      </c>
      <c r="G1195" s="1782">
        <v>1</v>
      </c>
      <c r="H1195" s="1782" t="s">
        <v>1</v>
      </c>
      <c r="I1195" s="941">
        <v>1</v>
      </c>
      <c r="J1195" s="1745">
        <v>1</v>
      </c>
      <c r="K1195" s="110"/>
      <c r="L1195" s="6"/>
      <c r="M1195" s="7"/>
      <c r="N1195" s="7"/>
      <c r="O1195" s="7"/>
      <c r="P1195" s="7"/>
      <c r="Q1195" s="7"/>
      <c r="R1195" s="7"/>
      <c r="S1195" s="7"/>
      <c r="T1195" s="7"/>
      <c r="U1195" s="1783">
        <f t="shared" si="137"/>
        <v>0</v>
      </c>
      <c r="V1195" s="7"/>
      <c r="W1195" s="7"/>
      <c r="X1195" s="7"/>
      <c r="Y1195" s="7"/>
      <c r="Z1195" s="7"/>
      <c r="AA1195" s="7"/>
      <c r="AB1195" s="7"/>
      <c r="AC1195" s="7"/>
      <c r="AD1195" s="7"/>
      <c r="AE1195" s="7"/>
      <c r="AF1195" s="7"/>
      <c r="AG1195" s="1864"/>
      <c r="AH1195" s="1956"/>
      <c r="AI1195" s="1956"/>
      <c r="AJ1195" s="1956"/>
      <c r="AK1195" s="1956"/>
      <c r="AL1195" s="1956"/>
      <c r="AM1195" s="4062"/>
      <c r="AN1195" s="4062"/>
      <c r="AO1195" s="1956"/>
      <c r="AP1195" s="1956"/>
      <c r="AQ1195" s="1956"/>
      <c r="AR1195" s="1954"/>
      <c r="AS1195" s="1867"/>
      <c r="AT1195" s="2432"/>
      <c r="AU1195" s="2523"/>
      <c r="AV1195" s="2523"/>
      <c r="AW1195" s="1867"/>
      <c r="AX1195" s="1867"/>
      <c r="AY1195" s="2524"/>
      <c r="AZ1195" s="2480">
        <v>2</v>
      </c>
      <c r="BA1195" s="2480" t="s">
        <v>5520</v>
      </c>
      <c r="BB1195" s="2482" t="s">
        <v>5518</v>
      </c>
      <c r="BC1195" s="2482" t="s">
        <v>5519</v>
      </c>
      <c r="BD1195" s="2543">
        <v>2017000879</v>
      </c>
      <c r="BE1195" s="2478">
        <v>42892</v>
      </c>
      <c r="BF1195" s="2542">
        <v>89841180</v>
      </c>
      <c r="BG1195" s="2476">
        <v>2017000898</v>
      </c>
      <c r="BH1195" s="2478">
        <v>42902</v>
      </c>
      <c r="BI1195" s="2542">
        <v>89841180</v>
      </c>
      <c r="BJ1195" s="2478">
        <v>42870</v>
      </c>
      <c r="BK1195" s="2478">
        <v>42931</v>
      </c>
      <c r="BL1195" s="2514">
        <f t="shared" si="138"/>
        <v>0</v>
      </c>
      <c r="BM1195" s="1874"/>
      <c r="BN1195" s="1413"/>
      <c r="BO1195" s="1413"/>
      <c r="BP1195" s="1413"/>
      <c r="BQ1195" s="1413"/>
      <c r="BR1195" s="2499"/>
      <c r="BS1195" s="2499"/>
      <c r="BT1195" s="2499"/>
      <c r="BU1195" s="2499"/>
      <c r="BV1195" s="2499"/>
      <c r="BW1195" s="2499"/>
      <c r="BX1195" s="2499"/>
      <c r="BY1195" s="2499"/>
      <c r="BZ1195" s="2499"/>
      <c r="CA1195" s="2499"/>
      <c r="CB1195" s="2499"/>
      <c r="CC1195" s="2522"/>
      <c r="CD1195" s="2488" t="s">
        <v>5487</v>
      </c>
    </row>
    <row r="1196" spans="1:82" s="19" customFormat="1" ht="24.75" customHeight="1" thickBot="1" x14ac:dyDescent="0.3">
      <c r="A1196" s="1777" t="s">
        <v>161</v>
      </c>
      <c r="B1196" s="1778" t="s">
        <v>5473</v>
      </c>
      <c r="C1196" s="1779" t="s">
        <v>5474</v>
      </c>
      <c r="D1196" s="1700">
        <v>141</v>
      </c>
      <c r="E1196" s="1701" t="s">
        <v>5512</v>
      </c>
      <c r="F1196" s="1702" t="s">
        <v>5513</v>
      </c>
      <c r="G1196" s="1784">
        <v>1</v>
      </c>
      <c r="H1196" s="1784" t="s">
        <v>1</v>
      </c>
      <c r="I1196" s="1785">
        <v>1</v>
      </c>
      <c r="J1196" s="1705">
        <v>1</v>
      </c>
      <c r="K1196" s="1788"/>
      <c r="L1196" s="57"/>
      <c r="M1196" s="58"/>
      <c r="N1196" s="58"/>
      <c r="O1196" s="58"/>
      <c r="P1196" s="58"/>
      <c r="Q1196" s="58"/>
      <c r="R1196" s="58"/>
      <c r="S1196" s="58"/>
      <c r="T1196" s="58"/>
      <c r="U1196" s="1786">
        <f t="shared" si="137"/>
        <v>0</v>
      </c>
      <c r="V1196" s="58"/>
      <c r="W1196" s="58"/>
      <c r="X1196" s="58"/>
      <c r="Y1196" s="58"/>
      <c r="Z1196" s="58"/>
      <c r="AA1196" s="58"/>
      <c r="AB1196" s="58"/>
      <c r="AC1196" s="58"/>
      <c r="AD1196" s="58"/>
      <c r="AE1196" s="58"/>
      <c r="AF1196" s="58"/>
      <c r="AG1196" s="1881"/>
      <c r="AH1196" s="1959"/>
      <c r="AI1196" s="1959"/>
      <c r="AJ1196" s="1959"/>
      <c r="AK1196" s="1959"/>
      <c r="AL1196" s="1959"/>
      <c r="AM1196" s="4063"/>
      <c r="AN1196" s="4063"/>
      <c r="AO1196" s="1959"/>
      <c r="AP1196" s="1959"/>
      <c r="AQ1196" s="1959"/>
      <c r="AR1196" s="1960"/>
      <c r="AS1196" s="1884"/>
      <c r="AT1196" s="2525"/>
      <c r="AU1196" s="2526"/>
      <c r="AV1196" s="2526"/>
      <c r="AW1196" s="1884"/>
      <c r="AX1196" s="1884"/>
      <c r="AY1196" s="2527"/>
      <c r="AZ1196" s="2476">
        <v>7</v>
      </c>
      <c r="BA1196" s="2476" t="s">
        <v>5517</v>
      </c>
      <c r="BB1196" s="2482" t="s">
        <v>5518</v>
      </c>
      <c r="BC1196" s="2482" t="s">
        <v>5519</v>
      </c>
      <c r="BD1196" s="2543">
        <v>2017000879</v>
      </c>
      <c r="BE1196" s="2478">
        <v>42892</v>
      </c>
      <c r="BF1196" s="2542">
        <v>107809415</v>
      </c>
      <c r="BG1196" s="2544"/>
      <c r="BH1196" s="2544"/>
      <c r="BI1196" s="2542">
        <v>107809415</v>
      </c>
      <c r="BJ1196" s="2478">
        <v>42931</v>
      </c>
      <c r="BK1196" s="2478">
        <v>43100</v>
      </c>
      <c r="BL1196" s="2514">
        <f t="shared" si="138"/>
        <v>0</v>
      </c>
      <c r="BM1196" s="1892"/>
      <c r="BN1196" s="1949"/>
      <c r="BO1196" s="1949"/>
      <c r="BP1196" s="1949"/>
      <c r="BQ1196" s="1949"/>
      <c r="BR1196" s="2508"/>
      <c r="BS1196" s="2508"/>
      <c r="BT1196" s="2508"/>
      <c r="BU1196" s="2508"/>
      <c r="BV1196" s="2508"/>
      <c r="BW1196" s="2508"/>
      <c r="BX1196" s="2508"/>
      <c r="BY1196" s="2508"/>
      <c r="BZ1196" s="2508"/>
      <c r="CA1196" s="2508"/>
      <c r="CB1196" s="2508"/>
      <c r="CC1196" s="2530"/>
      <c r="CD1196" s="2509" t="s">
        <v>5487</v>
      </c>
    </row>
    <row r="1197" spans="1:82" s="19" customFormat="1" ht="87.75" customHeight="1" thickBot="1" x14ac:dyDescent="0.25">
      <c r="A1197" s="570" t="s">
        <v>161</v>
      </c>
      <c r="B1197" s="1346" t="s">
        <v>5473</v>
      </c>
      <c r="C1197" s="563" t="s">
        <v>5521</v>
      </c>
      <c r="D1197" s="163">
        <v>142</v>
      </c>
      <c r="E1197" s="1122" t="s">
        <v>5522</v>
      </c>
      <c r="F1197" s="67" t="s">
        <v>5523</v>
      </c>
      <c r="G1197" s="49">
        <v>0</v>
      </c>
      <c r="H1197" s="69" t="s">
        <v>0</v>
      </c>
      <c r="I1197" s="786">
        <v>1</v>
      </c>
      <c r="J1197" s="493">
        <v>0.25</v>
      </c>
      <c r="K1197" s="210"/>
      <c r="L1197" s="51">
        <f t="shared" si="136"/>
        <v>41000000</v>
      </c>
      <c r="M1197" s="52">
        <v>41000000</v>
      </c>
      <c r="N1197" s="52"/>
      <c r="O1197" s="52"/>
      <c r="P1197" s="52"/>
      <c r="Q1197" s="52"/>
      <c r="R1197" s="52"/>
      <c r="S1197" s="52"/>
      <c r="T1197" s="52"/>
      <c r="U1197" s="1765">
        <f t="shared" si="137"/>
        <v>41000000</v>
      </c>
      <c r="V1197" s="1766">
        <v>41000000</v>
      </c>
      <c r="W1197" s="1766"/>
      <c r="X1197" s="1766"/>
      <c r="Y1197" s="1766"/>
      <c r="Z1197" s="1766"/>
      <c r="AA1197" s="1766"/>
      <c r="AB1197" s="1766"/>
      <c r="AC1197" s="1766"/>
      <c r="AD1197" s="52"/>
      <c r="AE1197" s="52"/>
      <c r="AF1197" s="52"/>
      <c r="AG1197" s="1520">
        <v>85101707</v>
      </c>
      <c r="AH1197" s="1520" t="s">
        <v>6314</v>
      </c>
      <c r="AI1197" s="1521">
        <v>42826</v>
      </c>
      <c r="AJ1197" s="1520" t="s">
        <v>410</v>
      </c>
      <c r="AK1197" s="1520" t="s">
        <v>5504</v>
      </c>
      <c r="AL1197" s="1520" t="s">
        <v>1558</v>
      </c>
      <c r="AM1197" s="1522">
        <v>41000000</v>
      </c>
      <c r="AN1197" s="1522">
        <v>41000000</v>
      </c>
      <c r="AO1197" s="1520" t="s">
        <v>476</v>
      </c>
      <c r="AP1197" s="1520" t="s">
        <v>476</v>
      </c>
      <c r="AQ1197" s="1520" t="s">
        <v>5479</v>
      </c>
      <c r="AR1197" s="2535">
        <v>2301030108</v>
      </c>
      <c r="AS1197" s="1527" t="s">
        <v>5524</v>
      </c>
      <c r="AT1197" s="1520" t="s">
        <v>5525</v>
      </c>
      <c r="AU1197" s="2464">
        <v>12</v>
      </c>
      <c r="AV1197" s="2464">
        <v>12</v>
      </c>
      <c r="AW1197" s="1521">
        <v>42829</v>
      </c>
      <c r="AX1197" s="1521">
        <v>43084</v>
      </c>
      <c r="AY1197" s="2465">
        <v>41000000</v>
      </c>
      <c r="AZ1197" s="2545">
        <v>166</v>
      </c>
      <c r="BA1197" s="2545" t="s">
        <v>5506</v>
      </c>
      <c r="BB1197" s="2545" t="s">
        <v>5526</v>
      </c>
      <c r="BC1197" s="2546" t="s">
        <v>5527</v>
      </c>
      <c r="BD1197" s="2546">
        <v>2017000352</v>
      </c>
      <c r="BE1197" s="2547">
        <v>42781</v>
      </c>
      <c r="BF1197" s="2513">
        <v>5000000</v>
      </c>
      <c r="BG1197" s="2548">
        <v>2017000573</v>
      </c>
      <c r="BH1197" s="2547">
        <v>42829</v>
      </c>
      <c r="BI1197" s="2513">
        <v>5000000</v>
      </c>
      <c r="BJ1197" s="2547">
        <v>42829</v>
      </c>
      <c r="BK1197" s="2547">
        <v>43099</v>
      </c>
      <c r="BL1197" s="2470">
        <f t="shared" si="138"/>
        <v>0</v>
      </c>
      <c r="BM1197" s="2470">
        <f>L1197-(BI1197+BI1198+BI1199+BI1200+BI1201+BI1202)</f>
        <v>0</v>
      </c>
      <c r="BN1197" s="2532"/>
      <c r="BO1197" s="2532"/>
      <c r="BP1197" s="2532"/>
      <c r="BQ1197" s="2532"/>
      <c r="BR1197" s="2471">
        <v>0</v>
      </c>
      <c r="BS1197" s="2471">
        <v>0</v>
      </c>
      <c r="BT1197" s="2471">
        <v>0</v>
      </c>
      <c r="BU1197" s="2471">
        <v>555556</v>
      </c>
      <c r="BV1197" s="2471">
        <v>555556</v>
      </c>
      <c r="BW1197" s="2471">
        <v>555556</v>
      </c>
      <c r="BX1197" s="2471">
        <v>555556</v>
      </c>
      <c r="BY1197" s="2471">
        <v>555556</v>
      </c>
      <c r="BZ1197" s="2471">
        <v>555556</v>
      </c>
      <c r="CA1197" s="2471">
        <v>555556</v>
      </c>
      <c r="CB1197" s="2471">
        <v>555556</v>
      </c>
      <c r="CC1197" s="2515"/>
      <c r="CD1197" s="1978" t="s">
        <v>5487</v>
      </c>
    </row>
    <row r="1198" spans="1:82" s="19" customFormat="1" ht="24.75" customHeight="1" x14ac:dyDescent="0.25">
      <c r="A1198" s="600" t="s">
        <v>161</v>
      </c>
      <c r="B1198" s="601" t="s">
        <v>5473</v>
      </c>
      <c r="C1198" s="568" t="s">
        <v>5521</v>
      </c>
      <c r="D1198" s="1742">
        <v>142</v>
      </c>
      <c r="E1198" s="1743" t="s">
        <v>5522</v>
      </c>
      <c r="F1198" s="1744" t="s">
        <v>5523</v>
      </c>
      <c r="G1198" s="1782">
        <v>0</v>
      </c>
      <c r="H1198" s="1772" t="s">
        <v>0</v>
      </c>
      <c r="I1198" s="789">
        <v>1</v>
      </c>
      <c r="J1198" s="1745">
        <v>0.25</v>
      </c>
      <c r="K1198" s="110"/>
      <c r="L1198" s="6"/>
      <c r="M1198" s="7"/>
      <c r="N1198" s="7"/>
      <c r="O1198" s="7"/>
      <c r="P1198" s="7"/>
      <c r="Q1198" s="7"/>
      <c r="R1198" s="7"/>
      <c r="S1198" s="7"/>
      <c r="T1198" s="7"/>
      <c r="U1198" s="1783">
        <f t="shared" si="137"/>
        <v>0</v>
      </c>
      <c r="V1198" s="7"/>
      <c r="W1198" s="7"/>
      <c r="X1198" s="7"/>
      <c r="Y1198" s="7"/>
      <c r="Z1198" s="7"/>
      <c r="AA1198" s="7"/>
      <c r="AB1198" s="7"/>
      <c r="AC1198" s="7"/>
      <c r="AD1198" s="7"/>
      <c r="AE1198" s="7"/>
      <c r="AF1198" s="7"/>
      <c r="AG1198" s="2549"/>
      <c r="AH1198" s="2512"/>
      <c r="AI1198" s="2512"/>
      <c r="AJ1198" s="2512"/>
      <c r="AK1198" s="2512"/>
      <c r="AL1198" s="2512"/>
      <c r="AM1198" s="2570"/>
      <c r="AN1198" s="2570"/>
      <c r="AO1198" s="2512"/>
      <c r="AP1198" s="2512"/>
      <c r="AQ1198" s="2512"/>
      <c r="AR1198" s="2550"/>
      <c r="AS1198" s="2511"/>
      <c r="AT1198" s="2512"/>
      <c r="AU1198" s="2477"/>
      <c r="AV1198" s="2477"/>
      <c r="AW1198" s="2511"/>
      <c r="AX1198" s="2511"/>
      <c r="AY1198" s="2513"/>
      <c r="AZ1198" s="2545">
        <v>167</v>
      </c>
      <c r="BA1198" s="2545" t="s">
        <v>5506</v>
      </c>
      <c r="BB1198" s="2545" t="s">
        <v>5528</v>
      </c>
      <c r="BC1198" s="2546" t="s">
        <v>5529</v>
      </c>
      <c r="BD1198" s="2467">
        <v>2017000375</v>
      </c>
      <c r="BE1198" s="2468">
        <v>42781</v>
      </c>
      <c r="BF1198" s="2513">
        <v>36000000</v>
      </c>
      <c r="BG1198" s="2469">
        <v>2017000572</v>
      </c>
      <c r="BH1198" s="2547">
        <v>42829</v>
      </c>
      <c r="BI1198" s="2513">
        <v>36000000</v>
      </c>
      <c r="BJ1198" s="2468">
        <v>42829</v>
      </c>
      <c r="BK1198" s="2468">
        <v>42739</v>
      </c>
      <c r="BL1198" s="2484">
        <f t="shared" si="138"/>
        <v>0</v>
      </c>
      <c r="BM1198" s="2548"/>
      <c r="BN1198" s="2485"/>
      <c r="BO1198" s="2485"/>
      <c r="BP1198" s="2485"/>
      <c r="BQ1198" s="2485"/>
      <c r="BR1198" s="2486">
        <v>0</v>
      </c>
      <c r="BS1198" s="2486">
        <v>0</v>
      </c>
      <c r="BT1198" s="2486">
        <v>0</v>
      </c>
      <c r="BU1198" s="2486">
        <v>4000000</v>
      </c>
      <c r="BV1198" s="2486">
        <v>4000000</v>
      </c>
      <c r="BW1198" s="2486">
        <v>4000000</v>
      </c>
      <c r="BX1198" s="2486">
        <v>4000000</v>
      </c>
      <c r="BY1198" s="2486">
        <v>4000000</v>
      </c>
      <c r="BZ1198" s="2486">
        <v>4000000</v>
      </c>
      <c r="CA1198" s="2486">
        <v>4000000</v>
      </c>
      <c r="CB1198" s="2486">
        <v>4000000</v>
      </c>
      <c r="CC1198" s="2551">
        <v>3066667</v>
      </c>
      <c r="CD1198" s="2488" t="s">
        <v>5487</v>
      </c>
    </row>
    <row r="1199" spans="1:82" s="19" customFormat="1" ht="24.75" customHeight="1" x14ac:dyDescent="0.25">
      <c r="A1199" s="600" t="s">
        <v>161</v>
      </c>
      <c r="B1199" s="601" t="s">
        <v>5473</v>
      </c>
      <c r="C1199" s="568" t="s">
        <v>5521</v>
      </c>
      <c r="D1199" s="1742">
        <v>142</v>
      </c>
      <c r="E1199" s="1743" t="s">
        <v>5522</v>
      </c>
      <c r="F1199" s="1744" t="s">
        <v>5523</v>
      </c>
      <c r="G1199" s="1782">
        <v>0</v>
      </c>
      <c r="H1199" s="1772" t="s">
        <v>0</v>
      </c>
      <c r="I1199" s="789">
        <v>1</v>
      </c>
      <c r="J1199" s="1745">
        <v>0.25</v>
      </c>
      <c r="K1199" s="110"/>
      <c r="L1199" s="6"/>
      <c r="M1199" s="7"/>
      <c r="N1199" s="7"/>
      <c r="O1199" s="7"/>
      <c r="P1199" s="7"/>
      <c r="Q1199" s="7"/>
      <c r="R1199" s="7"/>
      <c r="S1199" s="7"/>
      <c r="T1199" s="7"/>
      <c r="U1199" s="1783">
        <f t="shared" si="137"/>
        <v>0</v>
      </c>
      <c r="V1199" s="7"/>
      <c r="W1199" s="7"/>
      <c r="X1199" s="7"/>
      <c r="Y1199" s="7"/>
      <c r="Z1199" s="7"/>
      <c r="AA1199" s="7"/>
      <c r="AB1199" s="7"/>
      <c r="AC1199" s="7"/>
      <c r="AD1199" s="7"/>
      <c r="AE1199" s="7"/>
      <c r="AF1199" s="7"/>
      <c r="AG1199" s="1864"/>
      <c r="AH1199" s="1956"/>
      <c r="AI1199" s="1956"/>
      <c r="AJ1199" s="1956"/>
      <c r="AK1199" s="1956"/>
      <c r="AL1199" s="1956"/>
      <c r="AM1199" s="4062"/>
      <c r="AN1199" s="4062"/>
      <c r="AO1199" s="1956"/>
      <c r="AP1199" s="1956"/>
      <c r="AQ1199" s="1956"/>
      <c r="AR1199" s="1954"/>
      <c r="AS1199" s="1867"/>
      <c r="AT1199" s="2432"/>
      <c r="AU1199" s="2523"/>
      <c r="AV1199" s="2523"/>
      <c r="AW1199" s="1867"/>
      <c r="AX1199" s="1867"/>
      <c r="AY1199" s="2524"/>
      <c r="AZ1199" s="1872"/>
      <c r="BA1199" s="1872"/>
      <c r="BB1199" s="1872"/>
      <c r="BC1199" s="1872"/>
      <c r="BD1199" s="2100"/>
      <c r="BE1199" s="1874"/>
      <c r="BF1199" s="2520"/>
      <c r="BG1199" s="1874"/>
      <c r="BH1199" s="1874"/>
      <c r="BI1199" s="2520"/>
      <c r="BJ1199" s="1874"/>
      <c r="BK1199" s="1874"/>
      <c r="BL1199" s="2521">
        <f t="shared" si="138"/>
        <v>0</v>
      </c>
      <c r="BM1199" s="1874"/>
      <c r="BN1199" s="1413"/>
      <c r="BO1199" s="1413"/>
      <c r="BP1199" s="1413"/>
      <c r="BQ1199" s="1413"/>
      <c r="BR1199" s="2499"/>
      <c r="BS1199" s="2499"/>
      <c r="BT1199" s="2499"/>
      <c r="BU1199" s="2499"/>
      <c r="BV1199" s="2499"/>
      <c r="BW1199" s="2499"/>
      <c r="BX1199" s="2499"/>
      <c r="BY1199" s="2499"/>
      <c r="BZ1199" s="2499"/>
      <c r="CA1199" s="2499"/>
      <c r="CB1199" s="2499"/>
      <c r="CC1199" s="2522"/>
      <c r="CD1199" s="2488" t="s">
        <v>5487</v>
      </c>
    </row>
    <row r="1200" spans="1:82" s="19" customFormat="1" ht="24.75" customHeight="1" x14ac:dyDescent="0.25">
      <c r="A1200" s="600" t="s">
        <v>161</v>
      </c>
      <c r="B1200" s="601" t="s">
        <v>5473</v>
      </c>
      <c r="C1200" s="568" t="s">
        <v>5521</v>
      </c>
      <c r="D1200" s="1742">
        <v>142</v>
      </c>
      <c r="E1200" s="1743" t="s">
        <v>5522</v>
      </c>
      <c r="F1200" s="1744" t="s">
        <v>5523</v>
      </c>
      <c r="G1200" s="1782">
        <v>0</v>
      </c>
      <c r="H1200" s="1772" t="s">
        <v>0</v>
      </c>
      <c r="I1200" s="789">
        <v>1</v>
      </c>
      <c r="J1200" s="1745">
        <v>0.25</v>
      </c>
      <c r="K1200" s="110"/>
      <c r="L1200" s="6"/>
      <c r="M1200" s="7"/>
      <c r="N1200" s="7"/>
      <c r="O1200" s="7"/>
      <c r="P1200" s="7"/>
      <c r="Q1200" s="7"/>
      <c r="R1200" s="7"/>
      <c r="S1200" s="7"/>
      <c r="T1200" s="7"/>
      <c r="U1200" s="1783">
        <f t="shared" si="137"/>
        <v>0</v>
      </c>
      <c r="V1200" s="7"/>
      <c r="W1200" s="7"/>
      <c r="X1200" s="7"/>
      <c r="Y1200" s="7"/>
      <c r="Z1200" s="7"/>
      <c r="AA1200" s="7"/>
      <c r="AB1200" s="7"/>
      <c r="AC1200" s="7"/>
      <c r="AD1200" s="7"/>
      <c r="AE1200" s="7"/>
      <c r="AF1200" s="7"/>
      <c r="AG1200" s="1864"/>
      <c r="AH1200" s="1956"/>
      <c r="AI1200" s="1956"/>
      <c r="AJ1200" s="1956"/>
      <c r="AK1200" s="1956"/>
      <c r="AL1200" s="1956"/>
      <c r="AM1200" s="4062"/>
      <c r="AN1200" s="4062"/>
      <c r="AO1200" s="1956"/>
      <c r="AP1200" s="1956"/>
      <c r="AQ1200" s="1956"/>
      <c r="AR1200" s="1954"/>
      <c r="AS1200" s="1867"/>
      <c r="AT1200" s="2432"/>
      <c r="AU1200" s="2523"/>
      <c r="AV1200" s="2523"/>
      <c r="AW1200" s="1867"/>
      <c r="AX1200" s="1867"/>
      <c r="AY1200" s="2524"/>
      <c r="AZ1200" s="1872"/>
      <c r="BA1200" s="1872"/>
      <c r="BB1200" s="1872"/>
      <c r="BC1200" s="1872"/>
      <c r="BD1200" s="2100"/>
      <c r="BE1200" s="1874"/>
      <c r="BF1200" s="2520"/>
      <c r="BG1200" s="1874"/>
      <c r="BH1200" s="1874"/>
      <c r="BI1200" s="2520"/>
      <c r="BJ1200" s="1874"/>
      <c r="BK1200" s="1874"/>
      <c r="BL1200" s="2521">
        <f t="shared" si="138"/>
        <v>0</v>
      </c>
      <c r="BM1200" s="1874"/>
      <c r="BN1200" s="1413"/>
      <c r="BO1200" s="1413"/>
      <c r="BP1200" s="1413"/>
      <c r="BQ1200" s="1413"/>
      <c r="BR1200" s="2499"/>
      <c r="BS1200" s="2499"/>
      <c r="BT1200" s="2499"/>
      <c r="BU1200" s="2499"/>
      <c r="BV1200" s="2499"/>
      <c r="BW1200" s="2499"/>
      <c r="BX1200" s="2499"/>
      <c r="BY1200" s="2499"/>
      <c r="BZ1200" s="2499"/>
      <c r="CA1200" s="2499"/>
      <c r="CB1200" s="2499"/>
      <c r="CC1200" s="2522"/>
      <c r="CD1200" s="2488" t="s">
        <v>5487</v>
      </c>
    </row>
    <row r="1201" spans="1:82" s="19" customFormat="1" ht="24.75" customHeight="1" x14ac:dyDescent="0.25">
      <c r="A1201" s="600" t="s">
        <v>161</v>
      </c>
      <c r="B1201" s="601" t="s">
        <v>5473</v>
      </c>
      <c r="C1201" s="568" t="s">
        <v>5521</v>
      </c>
      <c r="D1201" s="1742">
        <v>142</v>
      </c>
      <c r="E1201" s="1743" t="s">
        <v>5522</v>
      </c>
      <c r="F1201" s="1744" t="s">
        <v>5523</v>
      </c>
      <c r="G1201" s="1782">
        <v>0</v>
      </c>
      <c r="H1201" s="1772" t="s">
        <v>0</v>
      </c>
      <c r="I1201" s="789">
        <v>1</v>
      </c>
      <c r="J1201" s="1745">
        <v>0.25</v>
      </c>
      <c r="K1201" s="110"/>
      <c r="L1201" s="6"/>
      <c r="M1201" s="7"/>
      <c r="N1201" s="7"/>
      <c r="O1201" s="7"/>
      <c r="P1201" s="7"/>
      <c r="Q1201" s="7"/>
      <c r="R1201" s="7"/>
      <c r="S1201" s="7"/>
      <c r="T1201" s="7"/>
      <c r="U1201" s="1783">
        <f t="shared" si="137"/>
        <v>0</v>
      </c>
      <c r="V1201" s="7"/>
      <c r="W1201" s="7"/>
      <c r="X1201" s="7"/>
      <c r="Y1201" s="7"/>
      <c r="Z1201" s="7"/>
      <c r="AA1201" s="7"/>
      <c r="AB1201" s="7"/>
      <c r="AC1201" s="7"/>
      <c r="AD1201" s="7"/>
      <c r="AE1201" s="7"/>
      <c r="AF1201" s="7"/>
      <c r="AG1201" s="1864"/>
      <c r="AH1201" s="1956"/>
      <c r="AI1201" s="1956"/>
      <c r="AJ1201" s="1956"/>
      <c r="AK1201" s="1956"/>
      <c r="AL1201" s="1956"/>
      <c r="AM1201" s="4062"/>
      <c r="AN1201" s="4062"/>
      <c r="AO1201" s="1956"/>
      <c r="AP1201" s="1956"/>
      <c r="AQ1201" s="1956"/>
      <c r="AR1201" s="1954"/>
      <c r="AS1201" s="1867"/>
      <c r="AT1201" s="2432"/>
      <c r="AU1201" s="2523"/>
      <c r="AV1201" s="2523"/>
      <c r="AW1201" s="1867"/>
      <c r="AX1201" s="1867"/>
      <c r="AY1201" s="2524"/>
      <c r="AZ1201" s="1872"/>
      <c r="BA1201" s="1872"/>
      <c r="BB1201" s="1872"/>
      <c r="BC1201" s="1872"/>
      <c r="BD1201" s="2100"/>
      <c r="BE1201" s="1874"/>
      <c r="BF1201" s="2520"/>
      <c r="BG1201" s="1874"/>
      <c r="BH1201" s="1874"/>
      <c r="BI1201" s="2520"/>
      <c r="BJ1201" s="1874"/>
      <c r="BK1201" s="1874"/>
      <c r="BL1201" s="2521">
        <f t="shared" si="138"/>
        <v>0</v>
      </c>
      <c r="BM1201" s="1874"/>
      <c r="BN1201" s="1413"/>
      <c r="BO1201" s="1413"/>
      <c r="BP1201" s="1413"/>
      <c r="BQ1201" s="1413"/>
      <c r="BR1201" s="2499"/>
      <c r="BS1201" s="2499"/>
      <c r="BT1201" s="2499"/>
      <c r="BU1201" s="2499"/>
      <c r="BV1201" s="2499"/>
      <c r="BW1201" s="2499"/>
      <c r="BX1201" s="2499"/>
      <c r="BY1201" s="2499"/>
      <c r="BZ1201" s="2499"/>
      <c r="CA1201" s="2499"/>
      <c r="CB1201" s="2499"/>
      <c r="CC1201" s="2522"/>
      <c r="CD1201" s="2488" t="s">
        <v>5487</v>
      </c>
    </row>
    <row r="1202" spans="1:82" s="19" customFormat="1" ht="24.75" customHeight="1" thickBot="1" x14ac:dyDescent="0.3">
      <c r="A1202" s="1777" t="s">
        <v>161</v>
      </c>
      <c r="B1202" s="1778" t="s">
        <v>5473</v>
      </c>
      <c r="C1202" s="1699" t="s">
        <v>5521</v>
      </c>
      <c r="D1202" s="1700">
        <v>142</v>
      </c>
      <c r="E1202" s="1701" t="s">
        <v>5522</v>
      </c>
      <c r="F1202" s="1702" t="s">
        <v>5523</v>
      </c>
      <c r="G1202" s="1784">
        <v>0</v>
      </c>
      <c r="H1202" s="1775" t="s">
        <v>0</v>
      </c>
      <c r="I1202" s="1780">
        <v>1</v>
      </c>
      <c r="J1202" s="1705">
        <v>0.25</v>
      </c>
      <c r="K1202" s="374"/>
      <c r="L1202" s="57"/>
      <c r="M1202" s="58"/>
      <c r="N1202" s="58"/>
      <c r="O1202" s="58"/>
      <c r="P1202" s="58"/>
      <c r="Q1202" s="58"/>
      <c r="R1202" s="58"/>
      <c r="S1202" s="58"/>
      <c r="T1202" s="58"/>
      <c r="U1202" s="1786">
        <f t="shared" si="137"/>
        <v>0</v>
      </c>
      <c r="V1202" s="58"/>
      <c r="W1202" s="58"/>
      <c r="X1202" s="58"/>
      <c r="Y1202" s="58"/>
      <c r="Z1202" s="58"/>
      <c r="AA1202" s="58"/>
      <c r="AB1202" s="58"/>
      <c r="AC1202" s="58"/>
      <c r="AD1202" s="58"/>
      <c r="AE1202" s="58"/>
      <c r="AF1202" s="58"/>
      <c r="AG1202" s="1881"/>
      <c r="AH1202" s="1959"/>
      <c r="AI1202" s="1959"/>
      <c r="AJ1202" s="1959"/>
      <c r="AK1202" s="1959"/>
      <c r="AL1202" s="1959"/>
      <c r="AM1202" s="4063"/>
      <c r="AN1202" s="4063"/>
      <c r="AO1202" s="1959"/>
      <c r="AP1202" s="1959"/>
      <c r="AQ1202" s="1959"/>
      <c r="AR1202" s="1960"/>
      <c r="AS1202" s="1884"/>
      <c r="AT1202" s="2525"/>
      <c r="AU1202" s="2526"/>
      <c r="AV1202" s="2526"/>
      <c r="AW1202" s="1884"/>
      <c r="AX1202" s="1884"/>
      <c r="AY1202" s="2527"/>
      <c r="AZ1202" s="1889"/>
      <c r="BA1202" s="1889"/>
      <c r="BB1202" s="1889"/>
      <c r="BC1202" s="1889"/>
      <c r="BD1202" s="2115"/>
      <c r="BE1202" s="1892"/>
      <c r="BF1202" s="2528"/>
      <c r="BG1202" s="1892"/>
      <c r="BH1202" s="1892"/>
      <c r="BI1202" s="2528"/>
      <c r="BJ1202" s="1892"/>
      <c r="BK1202" s="1892"/>
      <c r="BL1202" s="2529">
        <f t="shared" si="138"/>
        <v>0</v>
      </c>
      <c r="BM1202" s="1892"/>
      <c r="BN1202" s="1949"/>
      <c r="BO1202" s="1949"/>
      <c r="BP1202" s="1949"/>
      <c r="BQ1202" s="1949"/>
      <c r="BR1202" s="2508"/>
      <c r="BS1202" s="2508"/>
      <c r="BT1202" s="2508"/>
      <c r="BU1202" s="2508"/>
      <c r="BV1202" s="2508"/>
      <c r="BW1202" s="2508"/>
      <c r="BX1202" s="2508"/>
      <c r="BY1202" s="2508"/>
      <c r="BZ1202" s="2508"/>
      <c r="CA1202" s="2508"/>
      <c r="CB1202" s="2508"/>
      <c r="CC1202" s="2530"/>
      <c r="CD1202" s="2509" t="s">
        <v>5487</v>
      </c>
    </row>
    <row r="1203" spans="1:82" s="19" customFormat="1" ht="70.5" customHeight="1" thickBot="1" x14ac:dyDescent="0.3">
      <c r="A1203" s="570" t="s">
        <v>161</v>
      </c>
      <c r="B1203" s="1346" t="s">
        <v>5473</v>
      </c>
      <c r="C1203" s="563" t="s">
        <v>5521</v>
      </c>
      <c r="D1203" s="163">
        <v>143</v>
      </c>
      <c r="E1203" s="1122" t="s">
        <v>5530</v>
      </c>
      <c r="F1203" s="67" t="s">
        <v>5531</v>
      </c>
      <c r="G1203" s="49">
        <v>1</v>
      </c>
      <c r="H1203" s="69" t="s">
        <v>1</v>
      </c>
      <c r="I1203" s="786">
        <v>1</v>
      </c>
      <c r="J1203" s="493">
        <v>1</v>
      </c>
      <c r="K1203" s="210"/>
      <c r="L1203" s="1787">
        <f t="shared" si="136"/>
        <v>20000000</v>
      </c>
      <c r="M1203" s="1747"/>
      <c r="N1203" s="1747"/>
      <c r="O1203" s="1747"/>
      <c r="P1203" s="1747"/>
      <c r="Q1203" s="1747"/>
      <c r="R1203" s="1747"/>
      <c r="S1203" s="1747"/>
      <c r="T1203" s="1747">
        <v>20000000</v>
      </c>
      <c r="U1203" s="168">
        <f t="shared" si="137"/>
        <v>18200000</v>
      </c>
      <c r="V1203" s="52"/>
      <c r="W1203" s="52"/>
      <c r="X1203" s="52"/>
      <c r="Y1203" s="52"/>
      <c r="Z1203" s="52"/>
      <c r="AA1203" s="52"/>
      <c r="AB1203" s="52"/>
      <c r="AC1203" s="52">
        <v>18200000</v>
      </c>
      <c r="AD1203" s="52"/>
      <c r="AE1203" s="52"/>
      <c r="AF1203" s="52"/>
      <c r="AG1203" s="1520">
        <v>85161500</v>
      </c>
      <c r="AH1203" s="1520" t="s">
        <v>6316</v>
      </c>
      <c r="AI1203" s="1521">
        <v>42870</v>
      </c>
      <c r="AJ1203" s="1520" t="s">
        <v>1627</v>
      </c>
      <c r="AK1203" s="1520" t="s">
        <v>5504</v>
      </c>
      <c r="AL1203" s="1520" t="s">
        <v>1558</v>
      </c>
      <c r="AM1203" s="1522">
        <v>18200000</v>
      </c>
      <c r="AN1203" s="1522">
        <v>18200000</v>
      </c>
      <c r="AO1203" s="1520" t="s">
        <v>476</v>
      </c>
      <c r="AP1203" s="1520" t="s">
        <v>476</v>
      </c>
      <c r="AQ1203" s="1520" t="s">
        <v>5479</v>
      </c>
      <c r="AR1203" s="2535">
        <v>2301030102</v>
      </c>
      <c r="AS1203" s="1527" t="s">
        <v>5532</v>
      </c>
      <c r="AT1203" s="1520" t="s">
        <v>5533</v>
      </c>
      <c r="AU1203" s="2464">
        <v>8</v>
      </c>
      <c r="AV1203" s="2464">
        <v>8</v>
      </c>
      <c r="AW1203" s="1521">
        <v>42878</v>
      </c>
      <c r="AX1203" s="1521">
        <v>43099</v>
      </c>
      <c r="AY1203" s="2465">
        <v>18200000</v>
      </c>
      <c r="AZ1203" s="2466">
        <v>199</v>
      </c>
      <c r="BA1203" s="2466" t="s">
        <v>5506</v>
      </c>
      <c r="BB1203" s="2466" t="s">
        <v>5534</v>
      </c>
      <c r="BC1203" s="2466" t="s">
        <v>5535</v>
      </c>
      <c r="BD1203" s="2467">
        <v>2017000733</v>
      </c>
      <c r="BE1203" s="2468">
        <v>42859</v>
      </c>
      <c r="BF1203" s="2540">
        <v>20000000</v>
      </c>
      <c r="BG1203" s="2469">
        <v>2017000759</v>
      </c>
      <c r="BH1203" s="2468">
        <v>42873</v>
      </c>
      <c r="BI1203" s="2540">
        <v>18200000</v>
      </c>
      <c r="BJ1203" s="2468">
        <v>42878</v>
      </c>
      <c r="BK1203" s="2468">
        <v>43092</v>
      </c>
      <c r="BL1203" s="2514">
        <f t="shared" si="138"/>
        <v>1800000</v>
      </c>
      <c r="BM1203" s="2514">
        <f>L1203-(BI1203:BI1208)</f>
        <v>1800000</v>
      </c>
      <c r="BN1203" s="1471"/>
      <c r="BO1203" s="1471"/>
      <c r="BP1203" s="1471"/>
      <c r="BQ1203" s="1471"/>
      <c r="BR1203" s="1538">
        <v>0</v>
      </c>
      <c r="BS1203" s="1538">
        <v>0</v>
      </c>
      <c r="BT1203" s="1538">
        <v>0</v>
      </c>
      <c r="BU1203" s="1538">
        <v>0</v>
      </c>
      <c r="BV1203" s="1538">
        <v>0</v>
      </c>
      <c r="BW1203" s="2471">
        <v>2600000</v>
      </c>
      <c r="BX1203" s="2471">
        <v>2600000</v>
      </c>
      <c r="BY1203" s="2471">
        <v>2600000</v>
      </c>
      <c r="BZ1203" s="2471">
        <v>2600000</v>
      </c>
      <c r="CA1203" s="2471">
        <v>2600000</v>
      </c>
      <c r="CB1203" s="2471">
        <v>2600000</v>
      </c>
      <c r="CC1203" s="2533">
        <v>2600000</v>
      </c>
      <c r="CD1203" s="1978" t="s">
        <v>5487</v>
      </c>
    </row>
    <row r="1204" spans="1:82" s="19" customFormat="1" ht="83.25" customHeight="1" x14ac:dyDescent="0.25">
      <c r="A1204" s="600" t="s">
        <v>161</v>
      </c>
      <c r="B1204" s="601" t="s">
        <v>5473</v>
      </c>
      <c r="C1204" s="568" t="s">
        <v>5521</v>
      </c>
      <c r="D1204" s="1742">
        <v>143</v>
      </c>
      <c r="E1204" s="1743" t="s">
        <v>5530</v>
      </c>
      <c r="F1204" s="1744" t="s">
        <v>5531</v>
      </c>
      <c r="G1204" s="1782">
        <v>1</v>
      </c>
      <c r="H1204" s="1772" t="s">
        <v>1</v>
      </c>
      <c r="I1204" s="789">
        <v>1</v>
      </c>
      <c r="J1204" s="1745">
        <v>1</v>
      </c>
      <c r="K1204" s="110"/>
      <c r="L1204" s="6"/>
      <c r="M1204" s="7"/>
      <c r="N1204" s="7"/>
      <c r="O1204" s="7"/>
      <c r="P1204" s="7"/>
      <c r="Q1204" s="7"/>
      <c r="R1204" s="7"/>
      <c r="S1204" s="7"/>
      <c r="T1204" s="7"/>
      <c r="U1204" s="1783">
        <f t="shared" si="137"/>
        <v>0</v>
      </c>
      <c r="V1204" s="7"/>
      <c r="W1204" s="7"/>
      <c r="X1204" s="7"/>
      <c r="Y1204" s="7"/>
      <c r="Z1204" s="7"/>
      <c r="AA1204" s="7"/>
      <c r="AB1204" s="7"/>
      <c r="AC1204" s="7"/>
      <c r="AD1204" s="7"/>
      <c r="AE1204" s="7"/>
      <c r="AF1204" s="7"/>
      <c r="AG1204" s="1382"/>
      <c r="AH1204" s="1382"/>
      <c r="AI1204" s="1539"/>
      <c r="AJ1204" s="1382"/>
      <c r="AK1204" s="1382"/>
      <c r="AL1204" s="1382"/>
      <c r="AM1204" s="1540"/>
      <c r="AN1204" s="1540"/>
      <c r="AO1204" s="1382"/>
      <c r="AP1204" s="1382"/>
      <c r="AQ1204" s="1382"/>
      <c r="AR1204" s="2552"/>
      <c r="AS1204" s="1516"/>
      <c r="AT1204" s="1584"/>
      <c r="AU1204" s="2553"/>
      <c r="AV1204" s="2553"/>
      <c r="AW1204" s="1539"/>
      <c r="AX1204" s="1539"/>
      <c r="AY1204" s="1518"/>
      <c r="AZ1204" s="2554"/>
      <c r="BA1204" s="2554"/>
      <c r="BB1204" s="2554"/>
      <c r="BC1204" s="2554"/>
      <c r="BD1204" s="2555"/>
      <c r="BE1204" s="2556"/>
      <c r="BF1204" s="2557"/>
      <c r="BG1204" s="2556"/>
      <c r="BH1204" s="2556"/>
      <c r="BI1204" s="2557"/>
      <c r="BJ1204" s="2556"/>
      <c r="BK1204" s="2556"/>
      <c r="BL1204" s="2521">
        <f t="shared" si="138"/>
        <v>0</v>
      </c>
      <c r="BM1204" s="1874"/>
      <c r="BN1204" s="1413"/>
      <c r="BO1204" s="1413"/>
      <c r="BP1204" s="1413"/>
      <c r="BQ1204" s="1413"/>
      <c r="BR1204" s="2499"/>
      <c r="BS1204" s="2499"/>
      <c r="BT1204" s="2499"/>
      <c r="BU1204" s="2499"/>
      <c r="BV1204" s="2499"/>
      <c r="BW1204" s="2499"/>
      <c r="BX1204" s="2499"/>
      <c r="BY1204" s="2499"/>
      <c r="BZ1204" s="2499"/>
      <c r="CA1204" s="2499"/>
      <c r="CB1204" s="2499"/>
      <c r="CC1204" s="2522"/>
      <c r="CD1204" s="2488" t="s">
        <v>5487</v>
      </c>
    </row>
    <row r="1205" spans="1:82" s="19" customFormat="1" ht="24.75" customHeight="1" x14ac:dyDescent="0.25">
      <c r="A1205" s="600" t="s">
        <v>161</v>
      </c>
      <c r="B1205" s="601" t="s">
        <v>5473</v>
      </c>
      <c r="C1205" s="568" t="s">
        <v>5521</v>
      </c>
      <c r="D1205" s="1742">
        <v>143</v>
      </c>
      <c r="E1205" s="1743" t="s">
        <v>5536</v>
      </c>
      <c r="F1205" s="1744" t="s">
        <v>5531</v>
      </c>
      <c r="G1205" s="1782">
        <v>1</v>
      </c>
      <c r="H1205" s="1772" t="s">
        <v>1</v>
      </c>
      <c r="I1205" s="789">
        <v>1</v>
      </c>
      <c r="J1205" s="1745">
        <v>1</v>
      </c>
      <c r="K1205" s="110"/>
      <c r="L1205" s="6"/>
      <c r="M1205" s="7"/>
      <c r="N1205" s="7"/>
      <c r="O1205" s="7"/>
      <c r="P1205" s="7"/>
      <c r="Q1205" s="7"/>
      <c r="R1205" s="7"/>
      <c r="S1205" s="7"/>
      <c r="T1205" s="7"/>
      <c r="U1205" s="1783">
        <f t="shared" si="137"/>
        <v>0</v>
      </c>
      <c r="V1205" s="7"/>
      <c r="W1205" s="7"/>
      <c r="X1205" s="7"/>
      <c r="Y1205" s="7"/>
      <c r="Z1205" s="7"/>
      <c r="AA1205" s="7"/>
      <c r="AB1205" s="7"/>
      <c r="AC1205" s="7"/>
      <c r="AD1205" s="7"/>
      <c r="AE1205" s="7"/>
      <c r="AF1205" s="7"/>
      <c r="AG1205" s="1864"/>
      <c r="AH1205" s="1956"/>
      <c r="AI1205" s="1956"/>
      <c r="AJ1205" s="1956"/>
      <c r="AK1205" s="1956"/>
      <c r="AL1205" s="1956"/>
      <c r="AM1205" s="4062"/>
      <c r="AN1205" s="4062"/>
      <c r="AO1205" s="1956"/>
      <c r="AP1205" s="1956"/>
      <c r="AQ1205" s="1956"/>
      <c r="AR1205" s="1954"/>
      <c r="AS1205" s="1867"/>
      <c r="AT1205" s="2432"/>
      <c r="AU1205" s="2523"/>
      <c r="AV1205" s="2523"/>
      <c r="AW1205" s="1867"/>
      <c r="AX1205" s="1867"/>
      <c r="AY1205" s="2524"/>
      <c r="AZ1205" s="1872"/>
      <c r="BA1205" s="1872"/>
      <c r="BB1205" s="1872"/>
      <c r="BC1205" s="1872"/>
      <c r="BD1205" s="2100"/>
      <c r="BE1205" s="1874"/>
      <c r="BF1205" s="2520"/>
      <c r="BG1205" s="1874"/>
      <c r="BH1205" s="1874"/>
      <c r="BI1205" s="2520"/>
      <c r="BJ1205" s="1874"/>
      <c r="BK1205" s="1874"/>
      <c r="BL1205" s="2521">
        <f t="shared" si="138"/>
        <v>0</v>
      </c>
      <c r="BM1205" s="1874"/>
      <c r="BN1205" s="1413"/>
      <c r="BO1205" s="1413"/>
      <c r="BP1205" s="1413"/>
      <c r="BQ1205" s="1413"/>
      <c r="BR1205" s="2499"/>
      <c r="BS1205" s="2499"/>
      <c r="BT1205" s="2499"/>
      <c r="BU1205" s="2499"/>
      <c r="BV1205" s="2499"/>
      <c r="BW1205" s="2499"/>
      <c r="BX1205" s="2499"/>
      <c r="BY1205" s="2499"/>
      <c r="BZ1205" s="2499"/>
      <c r="CA1205" s="2499"/>
      <c r="CB1205" s="2499"/>
      <c r="CC1205" s="2522"/>
      <c r="CD1205" s="2488" t="s">
        <v>5487</v>
      </c>
    </row>
    <row r="1206" spans="1:82" s="19" customFormat="1" ht="24.75" customHeight="1" x14ac:dyDescent="0.25">
      <c r="A1206" s="600" t="s">
        <v>161</v>
      </c>
      <c r="B1206" s="601" t="s">
        <v>5473</v>
      </c>
      <c r="C1206" s="568" t="s">
        <v>5521</v>
      </c>
      <c r="D1206" s="1742">
        <v>143</v>
      </c>
      <c r="E1206" s="1743" t="s">
        <v>5536</v>
      </c>
      <c r="F1206" s="1744" t="s">
        <v>5531</v>
      </c>
      <c r="G1206" s="1782">
        <v>1</v>
      </c>
      <c r="H1206" s="1772" t="s">
        <v>1</v>
      </c>
      <c r="I1206" s="789">
        <v>1</v>
      </c>
      <c r="J1206" s="1745">
        <v>1</v>
      </c>
      <c r="K1206" s="110"/>
      <c r="L1206" s="6"/>
      <c r="M1206" s="7"/>
      <c r="N1206" s="7"/>
      <c r="O1206" s="7"/>
      <c r="P1206" s="7"/>
      <c r="Q1206" s="7"/>
      <c r="R1206" s="7"/>
      <c r="S1206" s="7"/>
      <c r="T1206" s="7"/>
      <c r="U1206" s="1783">
        <f t="shared" si="137"/>
        <v>0</v>
      </c>
      <c r="V1206" s="7"/>
      <c r="W1206" s="7"/>
      <c r="X1206" s="7"/>
      <c r="Y1206" s="7"/>
      <c r="Z1206" s="7"/>
      <c r="AA1206" s="7"/>
      <c r="AB1206" s="7"/>
      <c r="AC1206" s="7"/>
      <c r="AD1206" s="7"/>
      <c r="AE1206" s="7"/>
      <c r="AF1206" s="7"/>
      <c r="AG1206" s="1864"/>
      <c r="AH1206" s="1956"/>
      <c r="AI1206" s="1956"/>
      <c r="AJ1206" s="1956"/>
      <c r="AK1206" s="1956"/>
      <c r="AL1206" s="1956"/>
      <c r="AM1206" s="4062"/>
      <c r="AN1206" s="4062"/>
      <c r="AO1206" s="1956"/>
      <c r="AP1206" s="1956"/>
      <c r="AQ1206" s="1956"/>
      <c r="AR1206" s="1954"/>
      <c r="AS1206" s="1867"/>
      <c r="AT1206" s="2432"/>
      <c r="AU1206" s="2523"/>
      <c r="AV1206" s="2523"/>
      <c r="AW1206" s="1867"/>
      <c r="AX1206" s="1867"/>
      <c r="AY1206" s="2524"/>
      <c r="AZ1206" s="1872"/>
      <c r="BA1206" s="1872"/>
      <c r="BB1206" s="1872"/>
      <c r="BC1206" s="1872"/>
      <c r="BD1206" s="2100"/>
      <c r="BE1206" s="1874"/>
      <c r="BF1206" s="2520"/>
      <c r="BG1206" s="1874"/>
      <c r="BH1206" s="1874"/>
      <c r="BI1206" s="2520"/>
      <c r="BJ1206" s="1874"/>
      <c r="BK1206" s="1874"/>
      <c r="BL1206" s="2521">
        <f t="shared" si="138"/>
        <v>0</v>
      </c>
      <c r="BM1206" s="1874"/>
      <c r="BN1206" s="1413"/>
      <c r="BO1206" s="1413"/>
      <c r="BP1206" s="1413"/>
      <c r="BQ1206" s="1413"/>
      <c r="BR1206" s="2499"/>
      <c r="BS1206" s="2499"/>
      <c r="BT1206" s="2499"/>
      <c r="BU1206" s="2499"/>
      <c r="BV1206" s="2499"/>
      <c r="BW1206" s="2499"/>
      <c r="BX1206" s="2499"/>
      <c r="BY1206" s="2499"/>
      <c r="BZ1206" s="2499"/>
      <c r="CA1206" s="2499"/>
      <c r="CB1206" s="2499"/>
      <c r="CC1206" s="2522"/>
      <c r="CD1206" s="2488" t="s">
        <v>5487</v>
      </c>
    </row>
    <row r="1207" spans="1:82" s="19" customFormat="1" ht="24.75" customHeight="1" x14ac:dyDescent="0.25">
      <c r="A1207" s="600" t="s">
        <v>161</v>
      </c>
      <c r="B1207" s="601" t="s">
        <v>5473</v>
      </c>
      <c r="C1207" s="568" t="s">
        <v>5521</v>
      </c>
      <c r="D1207" s="1742">
        <v>143</v>
      </c>
      <c r="E1207" s="1743" t="s">
        <v>5536</v>
      </c>
      <c r="F1207" s="1744" t="s">
        <v>5531</v>
      </c>
      <c r="G1207" s="1782">
        <v>1</v>
      </c>
      <c r="H1207" s="1772" t="s">
        <v>1</v>
      </c>
      <c r="I1207" s="789">
        <v>1</v>
      </c>
      <c r="J1207" s="1745">
        <v>1</v>
      </c>
      <c r="K1207" s="110"/>
      <c r="L1207" s="6"/>
      <c r="M1207" s="7"/>
      <c r="N1207" s="7"/>
      <c r="O1207" s="7"/>
      <c r="P1207" s="7"/>
      <c r="Q1207" s="7"/>
      <c r="R1207" s="7"/>
      <c r="S1207" s="7"/>
      <c r="T1207" s="7"/>
      <c r="U1207" s="1783">
        <f t="shared" si="137"/>
        <v>0</v>
      </c>
      <c r="V1207" s="7"/>
      <c r="W1207" s="7"/>
      <c r="X1207" s="7"/>
      <c r="Y1207" s="7"/>
      <c r="Z1207" s="7"/>
      <c r="AA1207" s="7"/>
      <c r="AB1207" s="7"/>
      <c r="AC1207" s="7"/>
      <c r="AD1207" s="7"/>
      <c r="AE1207" s="7"/>
      <c r="AF1207" s="7"/>
      <c r="AG1207" s="1864"/>
      <c r="AH1207" s="1956"/>
      <c r="AI1207" s="1956"/>
      <c r="AJ1207" s="1956"/>
      <c r="AK1207" s="1956"/>
      <c r="AL1207" s="1956"/>
      <c r="AM1207" s="4062"/>
      <c r="AN1207" s="4062"/>
      <c r="AO1207" s="1956"/>
      <c r="AP1207" s="1956"/>
      <c r="AQ1207" s="1956"/>
      <c r="AR1207" s="1954"/>
      <c r="AS1207" s="1867"/>
      <c r="AT1207" s="2432"/>
      <c r="AU1207" s="2523"/>
      <c r="AV1207" s="2523"/>
      <c r="AW1207" s="1867"/>
      <c r="AX1207" s="1867"/>
      <c r="AY1207" s="2524"/>
      <c r="AZ1207" s="1872"/>
      <c r="BA1207" s="1872"/>
      <c r="BB1207" s="1872"/>
      <c r="BC1207" s="1872"/>
      <c r="BD1207" s="2100"/>
      <c r="BE1207" s="1874"/>
      <c r="BF1207" s="2520"/>
      <c r="BG1207" s="1874"/>
      <c r="BH1207" s="1874"/>
      <c r="BI1207" s="2520"/>
      <c r="BJ1207" s="1874"/>
      <c r="BK1207" s="1874"/>
      <c r="BL1207" s="2521">
        <f t="shared" si="138"/>
        <v>0</v>
      </c>
      <c r="BM1207" s="1874"/>
      <c r="BN1207" s="1413"/>
      <c r="BO1207" s="1413"/>
      <c r="BP1207" s="1413"/>
      <c r="BQ1207" s="1413"/>
      <c r="BR1207" s="2499"/>
      <c r="BS1207" s="2499"/>
      <c r="BT1207" s="2499"/>
      <c r="BU1207" s="2499"/>
      <c r="BV1207" s="2499"/>
      <c r="BW1207" s="2499"/>
      <c r="BX1207" s="2499"/>
      <c r="BY1207" s="2499"/>
      <c r="BZ1207" s="2499"/>
      <c r="CA1207" s="2499"/>
      <c r="CB1207" s="2499"/>
      <c r="CC1207" s="2522"/>
      <c r="CD1207" s="2488" t="s">
        <v>5487</v>
      </c>
    </row>
    <row r="1208" spans="1:82" s="19" customFormat="1" ht="24.75" customHeight="1" thickBot="1" x14ac:dyDescent="0.3">
      <c r="A1208" s="1777" t="s">
        <v>161</v>
      </c>
      <c r="B1208" s="1778" t="s">
        <v>5473</v>
      </c>
      <c r="C1208" s="1699" t="s">
        <v>5521</v>
      </c>
      <c r="D1208" s="1700">
        <v>143</v>
      </c>
      <c r="E1208" s="1701" t="s">
        <v>5536</v>
      </c>
      <c r="F1208" s="1702" t="s">
        <v>5531</v>
      </c>
      <c r="G1208" s="1784">
        <v>1</v>
      </c>
      <c r="H1208" s="1775" t="s">
        <v>1</v>
      </c>
      <c r="I1208" s="1780">
        <v>1</v>
      </c>
      <c r="J1208" s="1705">
        <v>1</v>
      </c>
      <c r="K1208" s="374"/>
      <c r="L1208" s="57"/>
      <c r="M1208" s="58"/>
      <c r="N1208" s="58"/>
      <c r="O1208" s="58"/>
      <c r="P1208" s="58"/>
      <c r="Q1208" s="58"/>
      <c r="R1208" s="58"/>
      <c r="S1208" s="58"/>
      <c r="T1208" s="58"/>
      <c r="U1208" s="1786">
        <f t="shared" si="137"/>
        <v>0</v>
      </c>
      <c r="V1208" s="58"/>
      <c r="W1208" s="58"/>
      <c r="X1208" s="58"/>
      <c r="Y1208" s="58"/>
      <c r="Z1208" s="58"/>
      <c r="AA1208" s="58"/>
      <c r="AB1208" s="58"/>
      <c r="AC1208" s="58"/>
      <c r="AD1208" s="58"/>
      <c r="AE1208" s="58"/>
      <c r="AF1208" s="58"/>
      <c r="AG1208" s="1881"/>
      <c r="AH1208" s="1959"/>
      <c r="AI1208" s="1959"/>
      <c r="AJ1208" s="1959"/>
      <c r="AK1208" s="1959"/>
      <c r="AL1208" s="1959"/>
      <c r="AM1208" s="4063"/>
      <c r="AN1208" s="4063"/>
      <c r="AO1208" s="1959"/>
      <c r="AP1208" s="1959"/>
      <c r="AQ1208" s="1959"/>
      <c r="AR1208" s="1960"/>
      <c r="AS1208" s="1884"/>
      <c r="AT1208" s="2525"/>
      <c r="AU1208" s="2526"/>
      <c r="AV1208" s="2526"/>
      <c r="AW1208" s="1884"/>
      <c r="AX1208" s="1884"/>
      <c r="AY1208" s="2527"/>
      <c r="AZ1208" s="1889"/>
      <c r="BA1208" s="1889"/>
      <c r="BB1208" s="1889"/>
      <c r="BC1208" s="1889"/>
      <c r="BD1208" s="2115"/>
      <c r="BE1208" s="1892"/>
      <c r="BF1208" s="2528"/>
      <c r="BG1208" s="1892"/>
      <c r="BH1208" s="1892"/>
      <c r="BI1208" s="2528"/>
      <c r="BJ1208" s="1892"/>
      <c r="BK1208" s="1892"/>
      <c r="BL1208" s="2529">
        <f t="shared" si="138"/>
        <v>0</v>
      </c>
      <c r="BM1208" s="1892"/>
      <c r="BN1208" s="1949"/>
      <c r="BO1208" s="1949"/>
      <c r="BP1208" s="1949"/>
      <c r="BQ1208" s="1949"/>
      <c r="BR1208" s="2508"/>
      <c r="BS1208" s="2508"/>
      <c r="BT1208" s="2508"/>
      <c r="BU1208" s="2508"/>
      <c r="BV1208" s="2508"/>
      <c r="BW1208" s="2508"/>
      <c r="BX1208" s="2508"/>
      <c r="BY1208" s="2508"/>
      <c r="BZ1208" s="2508"/>
      <c r="CA1208" s="2508"/>
      <c r="CB1208" s="2508"/>
      <c r="CC1208" s="2530"/>
      <c r="CD1208" s="2509" t="s">
        <v>5487</v>
      </c>
    </row>
    <row r="1209" spans="1:82" s="19" customFormat="1" ht="94.5" customHeight="1" thickBot="1" x14ac:dyDescent="0.25">
      <c r="A1209" s="570" t="s">
        <v>161</v>
      </c>
      <c r="B1209" s="1346" t="s">
        <v>5473</v>
      </c>
      <c r="C1209" s="563" t="s">
        <v>5521</v>
      </c>
      <c r="D1209" s="163">
        <v>144</v>
      </c>
      <c r="E1209" s="1122" t="s">
        <v>5537</v>
      </c>
      <c r="F1209" s="67" t="s">
        <v>5538</v>
      </c>
      <c r="G1209" s="49">
        <v>12</v>
      </c>
      <c r="H1209" s="69" t="s">
        <v>0</v>
      </c>
      <c r="I1209" s="786">
        <v>120</v>
      </c>
      <c r="J1209" s="493">
        <v>30</v>
      </c>
      <c r="K1209" s="210"/>
      <c r="L1209" s="51">
        <v>1500000</v>
      </c>
      <c r="M1209" s="52">
        <v>1500000</v>
      </c>
      <c r="N1209" s="52"/>
      <c r="O1209" s="52"/>
      <c r="P1209" s="52"/>
      <c r="Q1209" s="52"/>
      <c r="R1209" s="52"/>
      <c r="S1209" s="52"/>
      <c r="T1209" s="52"/>
      <c r="U1209" s="1765">
        <f t="shared" si="137"/>
        <v>1500000</v>
      </c>
      <c r="V1209" s="1766">
        <v>1500000</v>
      </c>
      <c r="W1209" s="1766"/>
      <c r="X1209" s="1766"/>
      <c r="Y1209" s="1766"/>
      <c r="Z1209" s="1766"/>
      <c r="AA1209" s="1766"/>
      <c r="AB1209" s="1766"/>
      <c r="AC1209" s="1766"/>
      <c r="AD1209" s="52"/>
      <c r="AE1209" s="52"/>
      <c r="AF1209" s="52"/>
      <c r="AG1209" s="1520">
        <v>93141808</v>
      </c>
      <c r="AH1209" s="1520" t="s">
        <v>5539</v>
      </c>
      <c r="AI1209" s="1521">
        <v>42826</v>
      </c>
      <c r="AJ1209" s="1520" t="s">
        <v>410</v>
      </c>
      <c r="AK1209" s="1520" t="s">
        <v>5504</v>
      </c>
      <c r="AL1209" s="3764" t="s">
        <v>1558</v>
      </c>
      <c r="AM1209" s="1522">
        <v>1500000</v>
      </c>
      <c r="AN1209" s="1522">
        <v>1500000</v>
      </c>
      <c r="AO1209" s="1520" t="s">
        <v>476</v>
      </c>
      <c r="AP1209" s="1520" t="s">
        <v>476</v>
      </c>
      <c r="AQ1209" s="1520" t="s">
        <v>5479</v>
      </c>
      <c r="AR1209" s="2535">
        <v>2301030105</v>
      </c>
      <c r="AS1209" s="1520" t="s">
        <v>5918</v>
      </c>
      <c r="AT1209" s="1520" t="s">
        <v>5540</v>
      </c>
      <c r="AU1209" s="2464">
        <v>30</v>
      </c>
      <c r="AV1209" s="2464"/>
      <c r="AW1209" s="1521">
        <v>42845</v>
      </c>
      <c r="AX1209" s="1521">
        <v>43069</v>
      </c>
      <c r="AY1209" s="2465">
        <v>1500000</v>
      </c>
      <c r="AZ1209" s="2466">
        <v>175</v>
      </c>
      <c r="BA1209" s="2466" t="s">
        <v>5506</v>
      </c>
      <c r="BB1209" s="2466" t="s">
        <v>5507</v>
      </c>
      <c r="BC1209" s="2467" t="s">
        <v>5508</v>
      </c>
      <c r="BD1209" s="2467">
        <v>2017000351</v>
      </c>
      <c r="BE1209" s="2468">
        <v>42781</v>
      </c>
      <c r="BF1209" s="2465">
        <v>1500000</v>
      </c>
      <c r="BG1209" s="2467">
        <v>2017000614</v>
      </c>
      <c r="BH1209" s="2547">
        <v>42845</v>
      </c>
      <c r="BI1209" s="2465">
        <v>1500000</v>
      </c>
      <c r="BJ1209" s="2468">
        <v>42846</v>
      </c>
      <c r="BK1209" s="2468">
        <v>43069</v>
      </c>
      <c r="BL1209" s="2558">
        <f t="shared" si="138"/>
        <v>0</v>
      </c>
      <c r="BM1209" s="2470"/>
      <c r="BN1209" s="2532"/>
      <c r="BO1209" s="2532"/>
      <c r="BP1209" s="2532"/>
      <c r="BQ1209" s="2532"/>
      <c r="BR1209" s="2471">
        <v>0</v>
      </c>
      <c r="BS1209" s="2471">
        <v>0</v>
      </c>
      <c r="BT1209" s="2471">
        <v>0</v>
      </c>
      <c r="BU1209" s="2471">
        <v>0</v>
      </c>
      <c r="BV1209" s="2471">
        <v>600000</v>
      </c>
      <c r="BW1209" s="2471">
        <v>0</v>
      </c>
      <c r="BX1209" s="2471">
        <v>250000</v>
      </c>
      <c r="BY1209" s="2471">
        <v>250000</v>
      </c>
      <c r="BZ1209" s="2471">
        <v>150000</v>
      </c>
      <c r="CA1209" s="2471">
        <v>100000</v>
      </c>
      <c r="CB1209" s="2471">
        <v>150000</v>
      </c>
      <c r="CC1209" s="2533"/>
      <c r="CD1209" s="1978" t="s">
        <v>5487</v>
      </c>
    </row>
    <row r="1210" spans="1:82" s="19" customFormat="1" ht="24.75" customHeight="1" x14ac:dyDescent="0.25">
      <c r="A1210" s="600" t="s">
        <v>161</v>
      </c>
      <c r="B1210" s="601" t="s">
        <v>5473</v>
      </c>
      <c r="C1210" s="568" t="s">
        <v>5521</v>
      </c>
      <c r="D1210" s="1742">
        <v>144</v>
      </c>
      <c r="E1210" s="1743" t="s">
        <v>5537</v>
      </c>
      <c r="F1210" s="1744" t="s">
        <v>5538</v>
      </c>
      <c r="G1210" s="1782">
        <v>12</v>
      </c>
      <c r="H1210" s="1772" t="s">
        <v>0</v>
      </c>
      <c r="I1210" s="789">
        <v>120</v>
      </c>
      <c r="J1210" s="1745">
        <v>30</v>
      </c>
      <c r="K1210" s="110"/>
      <c r="L1210" s="6"/>
      <c r="M1210" s="7"/>
      <c r="N1210" s="7"/>
      <c r="O1210" s="7"/>
      <c r="P1210" s="7"/>
      <c r="Q1210" s="7"/>
      <c r="R1210" s="7"/>
      <c r="S1210" s="7"/>
      <c r="T1210" s="7"/>
      <c r="U1210" s="1783">
        <f t="shared" si="137"/>
        <v>0</v>
      </c>
      <c r="V1210" s="7"/>
      <c r="W1210" s="7"/>
      <c r="X1210" s="7"/>
      <c r="Y1210" s="7"/>
      <c r="Z1210" s="7"/>
      <c r="AA1210" s="7"/>
      <c r="AB1210" s="7"/>
      <c r="AC1210" s="7"/>
      <c r="AD1210" s="7"/>
      <c r="AE1210" s="7"/>
      <c r="AF1210" s="7"/>
      <c r="AG1210" s="1864"/>
      <c r="AH1210" s="1956"/>
      <c r="AI1210" s="1956"/>
      <c r="AJ1210" s="1956"/>
      <c r="AK1210" s="1956"/>
      <c r="AL1210" s="1956"/>
      <c r="AM1210" s="4062"/>
      <c r="AN1210" s="4062"/>
      <c r="AO1210" s="1956"/>
      <c r="AP1210" s="1956"/>
      <c r="AQ1210" s="1956"/>
      <c r="AR1210" s="1954"/>
      <c r="AS1210" s="1867"/>
      <c r="AT1210" s="2432"/>
      <c r="AU1210" s="2523"/>
      <c r="AV1210" s="2523"/>
      <c r="AW1210" s="1867"/>
      <c r="AX1210" s="1867"/>
      <c r="AY1210" s="2524"/>
      <c r="AZ1210" s="1872"/>
      <c r="BA1210" s="1872"/>
      <c r="BB1210" s="1872"/>
      <c r="BC1210" s="1872"/>
      <c r="BD1210" s="2100"/>
      <c r="BE1210" s="1874"/>
      <c r="BF1210" s="2520"/>
      <c r="BG1210" s="1874"/>
      <c r="BH1210" s="1874"/>
      <c r="BI1210" s="2520"/>
      <c r="BJ1210" s="1874"/>
      <c r="BK1210" s="1874"/>
      <c r="BL1210" s="2521">
        <f t="shared" si="138"/>
        <v>0</v>
      </c>
      <c r="BM1210" s="1874"/>
      <c r="BN1210" s="1413"/>
      <c r="BO1210" s="1413"/>
      <c r="BP1210" s="1413"/>
      <c r="BQ1210" s="1413"/>
      <c r="BR1210" s="2499"/>
      <c r="BS1210" s="2499"/>
      <c r="BT1210" s="2499"/>
      <c r="BU1210" s="2499"/>
      <c r="BV1210" s="2499"/>
      <c r="BW1210" s="2499"/>
      <c r="BX1210" s="2499"/>
      <c r="BY1210" s="2499"/>
      <c r="BZ1210" s="2499"/>
      <c r="CA1210" s="2499"/>
      <c r="CB1210" s="2499"/>
      <c r="CC1210" s="2522"/>
      <c r="CD1210" s="2488" t="s">
        <v>5487</v>
      </c>
    </row>
    <row r="1211" spans="1:82" s="19" customFormat="1" ht="24.75" customHeight="1" x14ac:dyDescent="0.25">
      <c r="A1211" s="600" t="s">
        <v>161</v>
      </c>
      <c r="B1211" s="601" t="s">
        <v>5473</v>
      </c>
      <c r="C1211" s="568" t="s">
        <v>5521</v>
      </c>
      <c r="D1211" s="1742">
        <v>144</v>
      </c>
      <c r="E1211" s="1743" t="s">
        <v>5537</v>
      </c>
      <c r="F1211" s="1744" t="s">
        <v>5538</v>
      </c>
      <c r="G1211" s="1782">
        <v>12</v>
      </c>
      <c r="H1211" s="1772" t="s">
        <v>0</v>
      </c>
      <c r="I1211" s="789">
        <v>120</v>
      </c>
      <c r="J1211" s="1745">
        <v>30</v>
      </c>
      <c r="K1211" s="110"/>
      <c r="L1211" s="6"/>
      <c r="M1211" s="7"/>
      <c r="N1211" s="7"/>
      <c r="O1211" s="7"/>
      <c r="P1211" s="7"/>
      <c r="Q1211" s="7"/>
      <c r="R1211" s="7"/>
      <c r="S1211" s="7"/>
      <c r="T1211" s="7"/>
      <c r="U1211" s="1783">
        <f t="shared" si="137"/>
        <v>0</v>
      </c>
      <c r="V1211" s="7"/>
      <c r="W1211" s="7"/>
      <c r="X1211" s="7"/>
      <c r="Y1211" s="7"/>
      <c r="Z1211" s="7"/>
      <c r="AA1211" s="7"/>
      <c r="AB1211" s="7"/>
      <c r="AC1211" s="7"/>
      <c r="AD1211" s="7"/>
      <c r="AE1211" s="7"/>
      <c r="AF1211" s="7"/>
      <c r="AG1211" s="1864"/>
      <c r="AH1211" s="1956"/>
      <c r="AI1211" s="1956"/>
      <c r="AJ1211" s="1956"/>
      <c r="AK1211" s="1956"/>
      <c r="AL1211" s="1956"/>
      <c r="AM1211" s="4062"/>
      <c r="AN1211" s="4062"/>
      <c r="AO1211" s="1956"/>
      <c r="AP1211" s="1956"/>
      <c r="AQ1211" s="1956"/>
      <c r="AR1211" s="1954"/>
      <c r="AS1211" s="1867"/>
      <c r="AT1211" s="2432"/>
      <c r="AU1211" s="2523"/>
      <c r="AV1211" s="2523"/>
      <c r="AW1211" s="1867"/>
      <c r="AX1211" s="1867"/>
      <c r="AY1211" s="2524"/>
      <c r="AZ1211" s="1872"/>
      <c r="BA1211" s="1872"/>
      <c r="BB1211" s="1872"/>
      <c r="BC1211" s="1872"/>
      <c r="BD1211" s="2100"/>
      <c r="BE1211" s="1874"/>
      <c r="BF1211" s="2520"/>
      <c r="BG1211" s="1874"/>
      <c r="BH1211" s="1874"/>
      <c r="BI1211" s="2520"/>
      <c r="BJ1211" s="1874"/>
      <c r="BK1211" s="1874"/>
      <c r="BL1211" s="2521">
        <f t="shared" si="138"/>
        <v>0</v>
      </c>
      <c r="BM1211" s="1874"/>
      <c r="BN1211" s="1413"/>
      <c r="BO1211" s="1413"/>
      <c r="BP1211" s="1413"/>
      <c r="BQ1211" s="1413"/>
      <c r="BR1211" s="2499"/>
      <c r="BS1211" s="2499"/>
      <c r="BT1211" s="2499"/>
      <c r="BU1211" s="2499"/>
      <c r="BV1211" s="2499"/>
      <c r="BW1211" s="2499"/>
      <c r="BX1211" s="2499"/>
      <c r="BY1211" s="2499"/>
      <c r="BZ1211" s="2499"/>
      <c r="CA1211" s="2499"/>
      <c r="CB1211" s="2499"/>
      <c r="CC1211" s="2522"/>
      <c r="CD1211" s="2488" t="s">
        <v>5487</v>
      </c>
    </row>
    <row r="1212" spans="1:82" s="19" customFormat="1" ht="24.75" customHeight="1" x14ac:dyDescent="0.25">
      <c r="A1212" s="600" t="s">
        <v>161</v>
      </c>
      <c r="B1212" s="601" t="s">
        <v>5473</v>
      </c>
      <c r="C1212" s="568" t="s">
        <v>5521</v>
      </c>
      <c r="D1212" s="1742">
        <v>144</v>
      </c>
      <c r="E1212" s="1743" t="s">
        <v>5537</v>
      </c>
      <c r="F1212" s="1744" t="s">
        <v>5538</v>
      </c>
      <c r="G1212" s="1782">
        <v>12</v>
      </c>
      <c r="H1212" s="1772" t="s">
        <v>0</v>
      </c>
      <c r="I1212" s="789">
        <v>120</v>
      </c>
      <c r="J1212" s="1745">
        <v>30</v>
      </c>
      <c r="K1212" s="110"/>
      <c r="L1212" s="6"/>
      <c r="M1212" s="7"/>
      <c r="N1212" s="7"/>
      <c r="O1212" s="7"/>
      <c r="P1212" s="7"/>
      <c r="Q1212" s="7"/>
      <c r="R1212" s="7"/>
      <c r="S1212" s="7"/>
      <c r="T1212" s="7"/>
      <c r="U1212" s="1783">
        <f t="shared" si="137"/>
        <v>0</v>
      </c>
      <c r="V1212" s="7"/>
      <c r="W1212" s="7"/>
      <c r="X1212" s="7"/>
      <c r="Y1212" s="7"/>
      <c r="Z1212" s="7"/>
      <c r="AA1212" s="7"/>
      <c r="AB1212" s="7"/>
      <c r="AC1212" s="7"/>
      <c r="AD1212" s="7"/>
      <c r="AE1212" s="7"/>
      <c r="AF1212" s="7"/>
      <c r="AG1212" s="1864"/>
      <c r="AH1212" s="1956"/>
      <c r="AI1212" s="1956"/>
      <c r="AJ1212" s="1956"/>
      <c r="AK1212" s="1956"/>
      <c r="AL1212" s="1956"/>
      <c r="AM1212" s="4062"/>
      <c r="AN1212" s="4062"/>
      <c r="AO1212" s="1956"/>
      <c r="AP1212" s="1956"/>
      <c r="AQ1212" s="1956"/>
      <c r="AR1212" s="1954"/>
      <c r="AS1212" s="1867"/>
      <c r="AT1212" s="2432"/>
      <c r="AU1212" s="2523"/>
      <c r="AV1212" s="2523"/>
      <c r="AW1212" s="1867"/>
      <c r="AX1212" s="1867"/>
      <c r="AY1212" s="2524"/>
      <c r="AZ1212" s="1872"/>
      <c r="BA1212" s="1872"/>
      <c r="BB1212" s="1872"/>
      <c r="BC1212" s="1872"/>
      <c r="BD1212" s="2100"/>
      <c r="BE1212" s="1874"/>
      <c r="BF1212" s="2520"/>
      <c r="BG1212" s="1874"/>
      <c r="BH1212" s="1874"/>
      <c r="BI1212" s="2520"/>
      <c r="BJ1212" s="1874"/>
      <c r="BK1212" s="1874"/>
      <c r="BL1212" s="2521">
        <f t="shared" si="138"/>
        <v>0</v>
      </c>
      <c r="BM1212" s="1874"/>
      <c r="BN1212" s="1413"/>
      <c r="BO1212" s="1413"/>
      <c r="BP1212" s="1413"/>
      <c r="BQ1212" s="1413"/>
      <c r="BR1212" s="2499"/>
      <c r="BS1212" s="2499"/>
      <c r="BT1212" s="2499"/>
      <c r="BU1212" s="2499"/>
      <c r="BV1212" s="2499"/>
      <c r="BW1212" s="2499"/>
      <c r="BX1212" s="2499"/>
      <c r="BY1212" s="2499"/>
      <c r="BZ1212" s="2499"/>
      <c r="CA1212" s="2499"/>
      <c r="CB1212" s="2499"/>
      <c r="CC1212" s="2522"/>
      <c r="CD1212" s="2488" t="s">
        <v>5487</v>
      </c>
    </row>
    <row r="1213" spans="1:82" s="19" customFormat="1" ht="24.75" customHeight="1" x14ac:dyDescent="0.25">
      <c r="A1213" s="600" t="s">
        <v>161</v>
      </c>
      <c r="B1213" s="601" t="s">
        <v>5473</v>
      </c>
      <c r="C1213" s="568" t="s">
        <v>5521</v>
      </c>
      <c r="D1213" s="1742">
        <v>144</v>
      </c>
      <c r="E1213" s="1743" t="s">
        <v>5537</v>
      </c>
      <c r="F1213" s="1744" t="s">
        <v>5538</v>
      </c>
      <c r="G1213" s="1782">
        <v>12</v>
      </c>
      <c r="H1213" s="1772" t="s">
        <v>0</v>
      </c>
      <c r="I1213" s="789">
        <v>120</v>
      </c>
      <c r="J1213" s="1745">
        <v>30</v>
      </c>
      <c r="K1213" s="110"/>
      <c r="L1213" s="6"/>
      <c r="M1213" s="7"/>
      <c r="N1213" s="7"/>
      <c r="O1213" s="7"/>
      <c r="P1213" s="7"/>
      <c r="Q1213" s="7"/>
      <c r="R1213" s="7"/>
      <c r="S1213" s="7"/>
      <c r="T1213" s="7"/>
      <c r="U1213" s="1783">
        <f t="shared" si="137"/>
        <v>0</v>
      </c>
      <c r="V1213" s="7"/>
      <c r="W1213" s="7"/>
      <c r="X1213" s="7"/>
      <c r="Y1213" s="7"/>
      <c r="Z1213" s="7"/>
      <c r="AA1213" s="7"/>
      <c r="AB1213" s="7"/>
      <c r="AC1213" s="7"/>
      <c r="AD1213" s="7"/>
      <c r="AE1213" s="7"/>
      <c r="AF1213" s="7"/>
      <c r="AG1213" s="1864"/>
      <c r="AH1213" s="1956"/>
      <c r="AI1213" s="1956"/>
      <c r="AJ1213" s="1956"/>
      <c r="AK1213" s="1956"/>
      <c r="AL1213" s="1956"/>
      <c r="AM1213" s="4062"/>
      <c r="AN1213" s="4062"/>
      <c r="AO1213" s="1956"/>
      <c r="AP1213" s="1956"/>
      <c r="AQ1213" s="1956"/>
      <c r="AR1213" s="1954"/>
      <c r="AS1213" s="1867"/>
      <c r="AT1213" s="2432"/>
      <c r="AU1213" s="2523"/>
      <c r="AV1213" s="2523"/>
      <c r="AW1213" s="1867"/>
      <c r="AX1213" s="1867"/>
      <c r="AY1213" s="2524"/>
      <c r="AZ1213" s="1872"/>
      <c r="BA1213" s="1872"/>
      <c r="BB1213" s="1872"/>
      <c r="BC1213" s="1872"/>
      <c r="BD1213" s="2100"/>
      <c r="BE1213" s="1874"/>
      <c r="BF1213" s="2520"/>
      <c r="BG1213" s="1874"/>
      <c r="BH1213" s="1874"/>
      <c r="BI1213" s="2520"/>
      <c r="BJ1213" s="1874"/>
      <c r="BK1213" s="1874"/>
      <c r="BL1213" s="2521">
        <f t="shared" si="138"/>
        <v>0</v>
      </c>
      <c r="BM1213" s="1874"/>
      <c r="BN1213" s="1413"/>
      <c r="BO1213" s="1413"/>
      <c r="BP1213" s="1413"/>
      <c r="BQ1213" s="1413"/>
      <c r="BR1213" s="2499"/>
      <c r="BS1213" s="2499"/>
      <c r="BT1213" s="2499"/>
      <c r="BU1213" s="2499"/>
      <c r="BV1213" s="2499"/>
      <c r="BW1213" s="2499"/>
      <c r="BX1213" s="2499"/>
      <c r="BY1213" s="2499"/>
      <c r="BZ1213" s="2499"/>
      <c r="CA1213" s="2499"/>
      <c r="CB1213" s="2499"/>
      <c r="CC1213" s="2522"/>
      <c r="CD1213" s="2488" t="s">
        <v>5487</v>
      </c>
    </row>
    <row r="1214" spans="1:82" s="19" customFormat="1" ht="24.75" customHeight="1" thickBot="1" x14ac:dyDescent="0.3">
      <c r="A1214" s="1777" t="s">
        <v>161</v>
      </c>
      <c r="B1214" s="1778" t="s">
        <v>5473</v>
      </c>
      <c r="C1214" s="1699" t="s">
        <v>5521</v>
      </c>
      <c r="D1214" s="1700">
        <v>144</v>
      </c>
      <c r="E1214" s="1701" t="s">
        <v>5537</v>
      </c>
      <c r="F1214" s="1702" t="s">
        <v>5538</v>
      </c>
      <c r="G1214" s="1784">
        <v>12</v>
      </c>
      <c r="H1214" s="1775" t="s">
        <v>0</v>
      </c>
      <c r="I1214" s="1780">
        <v>120</v>
      </c>
      <c r="J1214" s="1705">
        <v>30</v>
      </c>
      <c r="K1214" s="374"/>
      <c r="L1214" s="57"/>
      <c r="M1214" s="58"/>
      <c r="N1214" s="58"/>
      <c r="O1214" s="58"/>
      <c r="P1214" s="58"/>
      <c r="Q1214" s="58"/>
      <c r="R1214" s="58"/>
      <c r="S1214" s="58"/>
      <c r="T1214" s="58"/>
      <c r="U1214" s="1786">
        <f t="shared" si="137"/>
        <v>0</v>
      </c>
      <c r="V1214" s="58"/>
      <c r="W1214" s="58"/>
      <c r="X1214" s="58"/>
      <c r="Y1214" s="58"/>
      <c r="Z1214" s="58"/>
      <c r="AA1214" s="58"/>
      <c r="AB1214" s="58"/>
      <c r="AC1214" s="58"/>
      <c r="AD1214" s="58"/>
      <c r="AE1214" s="58"/>
      <c r="AF1214" s="58"/>
      <c r="AG1214" s="1881"/>
      <c r="AH1214" s="1959"/>
      <c r="AI1214" s="1959"/>
      <c r="AJ1214" s="1959"/>
      <c r="AK1214" s="1959"/>
      <c r="AL1214" s="1959"/>
      <c r="AM1214" s="4063"/>
      <c r="AN1214" s="4063"/>
      <c r="AO1214" s="1959"/>
      <c r="AP1214" s="1959"/>
      <c r="AQ1214" s="1959"/>
      <c r="AR1214" s="1960"/>
      <c r="AS1214" s="1884"/>
      <c r="AT1214" s="2525"/>
      <c r="AU1214" s="2526"/>
      <c r="AV1214" s="2526"/>
      <c r="AW1214" s="1884"/>
      <c r="AX1214" s="1884"/>
      <c r="AY1214" s="2527"/>
      <c r="AZ1214" s="1889"/>
      <c r="BA1214" s="1889"/>
      <c r="BB1214" s="1889"/>
      <c r="BC1214" s="1889"/>
      <c r="BD1214" s="2115"/>
      <c r="BE1214" s="1892"/>
      <c r="BF1214" s="2528"/>
      <c r="BG1214" s="1892"/>
      <c r="BH1214" s="1892"/>
      <c r="BI1214" s="2528"/>
      <c r="BJ1214" s="1892"/>
      <c r="BK1214" s="1892"/>
      <c r="BL1214" s="2529">
        <f t="shared" si="138"/>
        <v>0</v>
      </c>
      <c r="BM1214" s="1892"/>
      <c r="BN1214" s="1949"/>
      <c r="BO1214" s="1949"/>
      <c r="BP1214" s="1949"/>
      <c r="BQ1214" s="1949"/>
      <c r="BR1214" s="2508"/>
      <c r="BS1214" s="2508"/>
      <c r="BT1214" s="2508"/>
      <c r="BU1214" s="2508"/>
      <c r="BV1214" s="2508"/>
      <c r="BW1214" s="2508"/>
      <c r="BX1214" s="2508"/>
      <c r="BY1214" s="2508"/>
      <c r="BZ1214" s="2508"/>
      <c r="CA1214" s="2508"/>
      <c r="CB1214" s="2508"/>
      <c r="CC1214" s="2530"/>
      <c r="CD1214" s="2509" t="s">
        <v>5487</v>
      </c>
    </row>
    <row r="1215" spans="1:82" s="19" customFormat="1" ht="99" customHeight="1" x14ac:dyDescent="0.25">
      <c r="A1215" s="570" t="s">
        <v>161</v>
      </c>
      <c r="B1215" s="1346" t="s">
        <v>5473</v>
      </c>
      <c r="C1215" s="563" t="s">
        <v>5521</v>
      </c>
      <c r="D1215" s="163">
        <v>145</v>
      </c>
      <c r="E1215" s="1122" t="s">
        <v>5541</v>
      </c>
      <c r="F1215" s="67" t="s">
        <v>5542</v>
      </c>
      <c r="G1215" s="49">
        <v>56</v>
      </c>
      <c r="H1215" s="69" t="s">
        <v>0</v>
      </c>
      <c r="I1215" s="786">
        <v>332</v>
      </c>
      <c r="J1215" s="493">
        <v>83</v>
      </c>
      <c r="K1215" s="210"/>
      <c r="L1215" s="51">
        <f t="shared" si="136"/>
        <v>21000000</v>
      </c>
      <c r="M1215" s="52">
        <v>21000000</v>
      </c>
      <c r="N1215" s="52"/>
      <c r="O1215" s="52"/>
      <c r="P1215" s="52"/>
      <c r="Q1215" s="52"/>
      <c r="R1215" s="52"/>
      <c r="S1215" s="52"/>
      <c r="T1215" s="52"/>
      <c r="U1215" s="168">
        <f t="shared" si="137"/>
        <v>21000000</v>
      </c>
      <c r="V1215" s="52">
        <v>21000000</v>
      </c>
      <c r="W1215" s="52"/>
      <c r="X1215" s="52"/>
      <c r="Y1215" s="52"/>
      <c r="Z1215" s="52"/>
      <c r="AA1215" s="52"/>
      <c r="AB1215" s="52"/>
      <c r="AC1215" s="52"/>
      <c r="AD1215" s="52"/>
      <c r="AE1215" s="52"/>
      <c r="AF1215" s="52"/>
      <c r="AG1215" s="1520">
        <v>77101501</v>
      </c>
      <c r="AH1215" s="1520" t="s">
        <v>6317</v>
      </c>
      <c r="AI1215" s="1521">
        <v>42781</v>
      </c>
      <c r="AJ1215" s="1520" t="s">
        <v>269</v>
      </c>
      <c r="AK1215" s="1520" t="s">
        <v>1557</v>
      </c>
      <c r="AL1215" s="1520" t="s">
        <v>3932</v>
      </c>
      <c r="AM1215" s="1522">
        <v>21000000</v>
      </c>
      <c r="AN1215" s="1522">
        <v>21000000</v>
      </c>
      <c r="AO1215" s="1520" t="s">
        <v>476</v>
      </c>
      <c r="AP1215" s="1520" t="s">
        <v>476</v>
      </c>
      <c r="AQ1215" s="1520" t="s">
        <v>5479</v>
      </c>
      <c r="AR1215" s="2535">
        <v>2301030106</v>
      </c>
      <c r="AS1215" s="1520" t="s">
        <v>5919</v>
      </c>
      <c r="AT1215" s="1520" t="s">
        <v>5543</v>
      </c>
      <c r="AU1215" s="2464">
        <v>83</v>
      </c>
      <c r="AV1215" s="2464">
        <v>96</v>
      </c>
      <c r="AW1215" s="1521">
        <v>42807</v>
      </c>
      <c r="AX1215" s="1521">
        <v>43069</v>
      </c>
      <c r="AY1215" s="2465">
        <v>21000000</v>
      </c>
      <c r="AZ1215" s="2466">
        <v>136</v>
      </c>
      <c r="BA1215" s="2466" t="s">
        <v>819</v>
      </c>
      <c r="BB1215" s="2466" t="s">
        <v>5544</v>
      </c>
      <c r="BC1215" s="2466" t="s">
        <v>5545</v>
      </c>
      <c r="BD1215" s="2467">
        <v>2017000353</v>
      </c>
      <c r="BE1215" s="2468">
        <v>42781</v>
      </c>
      <c r="BF1215" s="2465">
        <v>21000000</v>
      </c>
      <c r="BG1215" s="2469">
        <v>2017000412</v>
      </c>
      <c r="BH1215" s="2468">
        <v>42804</v>
      </c>
      <c r="BI1215" s="2465">
        <v>21000000</v>
      </c>
      <c r="BJ1215" s="2468">
        <v>42807</v>
      </c>
      <c r="BK1215" s="2468">
        <v>43069</v>
      </c>
      <c r="BL1215" s="2470">
        <f t="shared" si="138"/>
        <v>0</v>
      </c>
      <c r="BM1215" s="2470">
        <f>L1215-(BI1215:BI1220)</f>
        <v>0</v>
      </c>
      <c r="BN1215" s="2532"/>
      <c r="BO1215" s="2532"/>
      <c r="BP1215" s="2532"/>
      <c r="BQ1215" s="2532"/>
      <c r="BR1215" s="2471">
        <v>0</v>
      </c>
      <c r="BS1215" s="2471">
        <v>0</v>
      </c>
      <c r="BT1215" s="2471">
        <v>2650000</v>
      </c>
      <c r="BU1215" s="2471">
        <v>2599000</v>
      </c>
      <c r="BV1215" s="2471">
        <v>2293333</v>
      </c>
      <c r="BW1215" s="2471">
        <v>2340000</v>
      </c>
      <c r="BX1215" s="2471">
        <v>2343333</v>
      </c>
      <c r="BY1215" s="2471">
        <v>2343333</v>
      </c>
      <c r="BZ1215" s="2471">
        <v>2293333</v>
      </c>
      <c r="CA1215" s="2471">
        <v>2243333</v>
      </c>
      <c r="CB1215" s="1538"/>
      <c r="CC1215" s="2515"/>
      <c r="CD1215" s="1978" t="s">
        <v>5487</v>
      </c>
    </row>
    <row r="1216" spans="1:82" s="19" customFormat="1" ht="24.75" customHeight="1" x14ac:dyDescent="0.25">
      <c r="A1216" s="600" t="s">
        <v>161</v>
      </c>
      <c r="B1216" s="601" t="s">
        <v>5473</v>
      </c>
      <c r="C1216" s="568" t="s">
        <v>5521</v>
      </c>
      <c r="D1216" s="1742">
        <v>145</v>
      </c>
      <c r="E1216" s="1743" t="s">
        <v>5541</v>
      </c>
      <c r="F1216" s="1744" t="s">
        <v>5542</v>
      </c>
      <c r="G1216" s="1782">
        <v>56</v>
      </c>
      <c r="H1216" s="1772" t="s">
        <v>0</v>
      </c>
      <c r="I1216" s="789">
        <v>332</v>
      </c>
      <c r="J1216" s="1745">
        <v>83</v>
      </c>
      <c r="K1216" s="110"/>
      <c r="L1216" s="6"/>
      <c r="M1216" s="7"/>
      <c r="N1216" s="7"/>
      <c r="O1216" s="7"/>
      <c r="P1216" s="7"/>
      <c r="Q1216" s="7"/>
      <c r="R1216" s="7"/>
      <c r="S1216" s="7"/>
      <c r="T1216" s="7"/>
      <c r="U1216" s="1783">
        <f t="shared" si="137"/>
        <v>0</v>
      </c>
      <c r="V1216" s="7"/>
      <c r="W1216" s="7"/>
      <c r="X1216" s="7"/>
      <c r="Y1216" s="7"/>
      <c r="Z1216" s="7"/>
      <c r="AA1216" s="7"/>
      <c r="AB1216" s="7"/>
      <c r="AC1216" s="7"/>
      <c r="AD1216" s="7"/>
      <c r="AE1216" s="7"/>
      <c r="AF1216" s="7"/>
      <c r="AG1216" s="1864"/>
      <c r="AH1216" s="1956"/>
      <c r="AI1216" s="1956"/>
      <c r="AJ1216" s="1956"/>
      <c r="AK1216" s="1956"/>
      <c r="AL1216" s="1956"/>
      <c r="AM1216" s="4062"/>
      <c r="AN1216" s="4062"/>
      <c r="AO1216" s="1956"/>
      <c r="AP1216" s="1956"/>
      <c r="AQ1216" s="1956"/>
      <c r="AR1216" s="1954"/>
      <c r="AS1216" s="1867"/>
      <c r="AT1216" s="2432"/>
      <c r="AU1216" s="2523"/>
      <c r="AV1216" s="2523"/>
      <c r="AW1216" s="1867"/>
      <c r="AX1216" s="1867"/>
      <c r="AY1216" s="2524"/>
      <c r="AZ1216" s="1872"/>
      <c r="BA1216" s="1872"/>
      <c r="BB1216" s="1872"/>
      <c r="BC1216" s="1872"/>
      <c r="BD1216" s="2100"/>
      <c r="BE1216" s="1874"/>
      <c r="BF1216" s="2520"/>
      <c r="BG1216" s="1874"/>
      <c r="BH1216" s="1874"/>
      <c r="BI1216" s="2520"/>
      <c r="BJ1216" s="1874"/>
      <c r="BK1216" s="1874"/>
      <c r="BL1216" s="2521">
        <f t="shared" si="138"/>
        <v>0</v>
      </c>
      <c r="BM1216" s="1874"/>
      <c r="BN1216" s="1413"/>
      <c r="BO1216" s="1413"/>
      <c r="BP1216" s="1413"/>
      <c r="BQ1216" s="1413"/>
      <c r="BR1216" s="2499"/>
      <c r="BS1216" s="2499"/>
      <c r="BT1216" s="2499"/>
      <c r="BU1216" s="2499"/>
      <c r="BV1216" s="2499"/>
      <c r="BW1216" s="2499"/>
      <c r="BX1216" s="2499"/>
      <c r="BY1216" s="2499"/>
      <c r="BZ1216" s="2499"/>
      <c r="CA1216" s="2499"/>
      <c r="CB1216" s="2499"/>
      <c r="CC1216" s="2522"/>
      <c r="CD1216" s="2488" t="s">
        <v>5487</v>
      </c>
    </row>
    <row r="1217" spans="1:82" s="19" customFormat="1" ht="24.75" customHeight="1" x14ac:dyDescent="0.25">
      <c r="A1217" s="600" t="s">
        <v>161</v>
      </c>
      <c r="B1217" s="601" t="s">
        <v>5473</v>
      </c>
      <c r="C1217" s="568" t="s">
        <v>5521</v>
      </c>
      <c r="D1217" s="1742">
        <v>145</v>
      </c>
      <c r="E1217" s="1743" t="s">
        <v>5541</v>
      </c>
      <c r="F1217" s="1744" t="s">
        <v>5542</v>
      </c>
      <c r="G1217" s="1782">
        <v>56</v>
      </c>
      <c r="H1217" s="1772" t="s">
        <v>0</v>
      </c>
      <c r="I1217" s="789">
        <v>332</v>
      </c>
      <c r="J1217" s="1745">
        <v>83</v>
      </c>
      <c r="K1217" s="110"/>
      <c r="L1217" s="6"/>
      <c r="M1217" s="7"/>
      <c r="N1217" s="7"/>
      <c r="O1217" s="7"/>
      <c r="P1217" s="7"/>
      <c r="Q1217" s="7"/>
      <c r="R1217" s="7"/>
      <c r="S1217" s="7"/>
      <c r="T1217" s="7"/>
      <c r="U1217" s="1783">
        <f t="shared" si="137"/>
        <v>0</v>
      </c>
      <c r="V1217" s="7"/>
      <c r="W1217" s="7"/>
      <c r="X1217" s="7"/>
      <c r="Y1217" s="7"/>
      <c r="Z1217" s="7"/>
      <c r="AA1217" s="7"/>
      <c r="AB1217" s="7"/>
      <c r="AC1217" s="7"/>
      <c r="AD1217" s="7"/>
      <c r="AE1217" s="7"/>
      <c r="AF1217" s="7"/>
      <c r="AG1217" s="1864"/>
      <c r="AH1217" s="1956"/>
      <c r="AI1217" s="1956"/>
      <c r="AJ1217" s="1956"/>
      <c r="AK1217" s="1956"/>
      <c r="AL1217" s="1956"/>
      <c r="AM1217" s="4062"/>
      <c r="AN1217" s="4062"/>
      <c r="AO1217" s="1956"/>
      <c r="AP1217" s="1956"/>
      <c r="AQ1217" s="1956"/>
      <c r="AR1217" s="1954"/>
      <c r="AS1217" s="1867"/>
      <c r="AT1217" s="2432"/>
      <c r="AU1217" s="2523"/>
      <c r="AV1217" s="2523"/>
      <c r="AW1217" s="1867"/>
      <c r="AX1217" s="1867"/>
      <c r="AY1217" s="2524"/>
      <c r="AZ1217" s="1872"/>
      <c r="BA1217" s="1872"/>
      <c r="BB1217" s="1872"/>
      <c r="BC1217" s="1872"/>
      <c r="BD1217" s="2100"/>
      <c r="BE1217" s="1874"/>
      <c r="BF1217" s="2520"/>
      <c r="BG1217" s="1874"/>
      <c r="BH1217" s="1874"/>
      <c r="BI1217" s="2520"/>
      <c r="BJ1217" s="1874"/>
      <c r="BK1217" s="1874"/>
      <c r="BL1217" s="2521">
        <f t="shared" si="138"/>
        <v>0</v>
      </c>
      <c r="BM1217" s="1874"/>
      <c r="BN1217" s="1413"/>
      <c r="BO1217" s="1413"/>
      <c r="BP1217" s="1413"/>
      <c r="BQ1217" s="1413"/>
      <c r="BR1217" s="2499"/>
      <c r="BS1217" s="2499"/>
      <c r="BT1217" s="2499"/>
      <c r="BU1217" s="2499"/>
      <c r="BV1217" s="2499"/>
      <c r="BW1217" s="2499"/>
      <c r="BX1217" s="2499"/>
      <c r="BY1217" s="2499"/>
      <c r="BZ1217" s="2499"/>
      <c r="CA1217" s="2499"/>
      <c r="CB1217" s="2499"/>
      <c r="CC1217" s="2522"/>
      <c r="CD1217" s="2488" t="s">
        <v>5487</v>
      </c>
    </row>
    <row r="1218" spans="1:82" s="19" customFormat="1" ht="24.75" customHeight="1" x14ac:dyDescent="0.25">
      <c r="A1218" s="600" t="s">
        <v>161</v>
      </c>
      <c r="B1218" s="601" t="s">
        <v>5473</v>
      </c>
      <c r="C1218" s="568" t="s">
        <v>5521</v>
      </c>
      <c r="D1218" s="1742">
        <v>145</v>
      </c>
      <c r="E1218" s="1743" t="s">
        <v>5541</v>
      </c>
      <c r="F1218" s="1744" t="s">
        <v>5542</v>
      </c>
      <c r="G1218" s="1782">
        <v>56</v>
      </c>
      <c r="H1218" s="1772" t="s">
        <v>0</v>
      </c>
      <c r="I1218" s="789">
        <v>332</v>
      </c>
      <c r="J1218" s="1745">
        <v>83</v>
      </c>
      <c r="K1218" s="110"/>
      <c r="L1218" s="6"/>
      <c r="M1218" s="7"/>
      <c r="N1218" s="7"/>
      <c r="O1218" s="7"/>
      <c r="P1218" s="7"/>
      <c r="Q1218" s="7"/>
      <c r="R1218" s="7"/>
      <c r="S1218" s="7"/>
      <c r="T1218" s="7"/>
      <c r="U1218" s="1783">
        <f t="shared" si="137"/>
        <v>0</v>
      </c>
      <c r="V1218" s="7"/>
      <c r="W1218" s="7"/>
      <c r="X1218" s="7"/>
      <c r="Y1218" s="7"/>
      <c r="Z1218" s="7"/>
      <c r="AA1218" s="7"/>
      <c r="AB1218" s="7"/>
      <c r="AC1218" s="7"/>
      <c r="AD1218" s="7"/>
      <c r="AE1218" s="7"/>
      <c r="AF1218" s="7"/>
      <c r="AG1218" s="1864"/>
      <c r="AH1218" s="1956"/>
      <c r="AI1218" s="1956"/>
      <c r="AJ1218" s="1956"/>
      <c r="AK1218" s="1956"/>
      <c r="AL1218" s="1956"/>
      <c r="AM1218" s="4062"/>
      <c r="AN1218" s="4062"/>
      <c r="AO1218" s="1956"/>
      <c r="AP1218" s="1956"/>
      <c r="AQ1218" s="1956"/>
      <c r="AR1218" s="1954"/>
      <c r="AS1218" s="1867"/>
      <c r="AT1218" s="2432"/>
      <c r="AU1218" s="2523"/>
      <c r="AV1218" s="2523"/>
      <c r="AW1218" s="1867"/>
      <c r="AX1218" s="1867"/>
      <c r="AY1218" s="2524"/>
      <c r="AZ1218" s="1872"/>
      <c r="BA1218" s="1872"/>
      <c r="BB1218" s="1872"/>
      <c r="BC1218" s="1872"/>
      <c r="BD1218" s="2100"/>
      <c r="BE1218" s="1874"/>
      <c r="BF1218" s="2520"/>
      <c r="BG1218" s="1874"/>
      <c r="BH1218" s="1874"/>
      <c r="BI1218" s="2520"/>
      <c r="BJ1218" s="1874"/>
      <c r="BK1218" s="1874"/>
      <c r="BL1218" s="2521">
        <f t="shared" si="138"/>
        <v>0</v>
      </c>
      <c r="BM1218" s="1874"/>
      <c r="BN1218" s="1413"/>
      <c r="BO1218" s="1413"/>
      <c r="BP1218" s="1413"/>
      <c r="BQ1218" s="1413"/>
      <c r="BR1218" s="2499"/>
      <c r="BS1218" s="2499"/>
      <c r="BT1218" s="2499"/>
      <c r="BU1218" s="2499"/>
      <c r="BV1218" s="2499"/>
      <c r="BW1218" s="2499"/>
      <c r="BX1218" s="2499"/>
      <c r="BY1218" s="2499"/>
      <c r="BZ1218" s="2499"/>
      <c r="CA1218" s="2499"/>
      <c r="CB1218" s="2499"/>
      <c r="CC1218" s="2522"/>
      <c r="CD1218" s="2488" t="s">
        <v>5487</v>
      </c>
    </row>
    <row r="1219" spans="1:82" s="19" customFormat="1" ht="24.75" customHeight="1" x14ac:dyDescent="0.25">
      <c r="A1219" s="600" t="s">
        <v>161</v>
      </c>
      <c r="B1219" s="601" t="s">
        <v>5473</v>
      </c>
      <c r="C1219" s="568" t="s">
        <v>5521</v>
      </c>
      <c r="D1219" s="1742">
        <v>145</v>
      </c>
      <c r="E1219" s="1743" t="s">
        <v>5541</v>
      </c>
      <c r="F1219" s="1744" t="s">
        <v>5542</v>
      </c>
      <c r="G1219" s="1782">
        <v>56</v>
      </c>
      <c r="H1219" s="1772" t="s">
        <v>0</v>
      </c>
      <c r="I1219" s="789">
        <v>332</v>
      </c>
      <c r="J1219" s="1745">
        <v>83</v>
      </c>
      <c r="K1219" s="110"/>
      <c r="L1219" s="6"/>
      <c r="M1219" s="7"/>
      <c r="N1219" s="7"/>
      <c r="O1219" s="7"/>
      <c r="P1219" s="7"/>
      <c r="Q1219" s="7"/>
      <c r="R1219" s="7"/>
      <c r="S1219" s="7"/>
      <c r="T1219" s="7"/>
      <c r="U1219" s="1783">
        <f t="shared" si="137"/>
        <v>0</v>
      </c>
      <c r="V1219" s="7"/>
      <c r="W1219" s="7"/>
      <c r="X1219" s="7"/>
      <c r="Y1219" s="7"/>
      <c r="Z1219" s="7"/>
      <c r="AA1219" s="7"/>
      <c r="AB1219" s="7"/>
      <c r="AC1219" s="7"/>
      <c r="AD1219" s="7"/>
      <c r="AE1219" s="7"/>
      <c r="AF1219" s="7"/>
      <c r="AG1219" s="1864"/>
      <c r="AH1219" s="1956"/>
      <c r="AI1219" s="1956"/>
      <c r="AJ1219" s="1956"/>
      <c r="AK1219" s="1956"/>
      <c r="AL1219" s="1956"/>
      <c r="AM1219" s="4062"/>
      <c r="AN1219" s="4062"/>
      <c r="AO1219" s="1956"/>
      <c r="AP1219" s="1956"/>
      <c r="AQ1219" s="1956"/>
      <c r="AR1219" s="1954"/>
      <c r="AS1219" s="1867"/>
      <c r="AT1219" s="2432"/>
      <c r="AU1219" s="2523"/>
      <c r="AV1219" s="2523"/>
      <c r="AW1219" s="1867"/>
      <c r="AX1219" s="1867"/>
      <c r="AY1219" s="2524"/>
      <c r="AZ1219" s="1872"/>
      <c r="BA1219" s="1872"/>
      <c r="BB1219" s="1872"/>
      <c r="BC1219" s="1872"/>
      <c r="BD1219" s="2100"/>
      <c r="BE1219" s="1874"/>
      <c r="BF1219" s="2520"/>
      <c r="BG1219" s="1874"/>
      <c r="BH1219" s="1874"/>
      <c r="BI1219" s="2520"/>
      <c r="BJ1219" s="1874"/>
      <c r="BK1219" s="1874"/>
      <c r="BL1219" s="2521">
        <f t="shared" si="138"/>
        <v>0</v>
      </c>
      <c r="BM1219" s="1874"/>
      <c r="BN1219" s="1413"/>
      <c r="BO1219" s="1413"/>
      <c r="BP1219" s="1413"/>
      <c r="BQ1219" s="1413"/>
      <c r="BR1219" s="2499"/>
      <c r="BS1219" s="2499"/>
      <c r="BT1219" s="2499"/>
      <c r="BU1219" s="2499"/>
      <c r="BV1219" s="2499"/>
      <c r="BW1219" s="2499"/>
      <c r="BX1219" s="2499"/>
      <c r="BY1219" s="2499"/>
      <c r="BZ1219" s="2499"/>
      <c r="CA1219" s="2499"/>
      <c r="CB1219" s="2499"/>
      <c r="CC1219" s="2522"/>
      <c r="CD1219" s="2488" t="s">
        <v>5487</v>
      </c>
    </row>
    <row r="1220" spans="1:82" s="19" customFormat="1" ht="24.75" customHeight="1" thickBot="1" x14ac:dyDescent="0.3">
      <c r="A1220" s="1777" t="s">
        <v>161</v>
      </c>
      <c r="B1220" s="1778" t="s">
        <v>5473</v>
      </c>
      <c r="C1220" s="1699" t="s">
        <v>5521</v>
      </c>
      <c r="D1220" s="1700">
        <v>145</v>
      </c>
      <c r="E1220" s="1701" t="s">
        <v>5541</v>
      </c>
      <c r="F1220" s="1702" t="s">
        <v>5542</v>
      </c>
      <c r="G1220" s="1784">
        <v>56</v>
      </c>
      <c r="H1220" s="1775" t="s">
        <v>0</v>
      </c>
      <c r="I1220" s="1780">
        <v>332</v>
      </c>
      <c r="J1220" s="1705">
        <v>83</v>
      </c>
      <c r="K1220" s="374"/>
      <c r="L1220" s="57"/>
      <c r="M1220" s="58"/>
      <c r="N1220" s="58"/>
      <c r="O1220" s="58"/>
      <c r="P1220" s="58"/>
      <c r="Q1220" s="58"/>
      <c r="R1220" s="58"/>
      <c r="S1220" s="58"/>
      <c r="T1220" s="58"/>
      <c r="U1220" s="1786">
        <f t="shared" si="137"/>
        <v>0</v>
      </c>
      <c r="V1220" s="58"/>
      <c r="W1220" s="58"/>
      <c r="X1220" s="58"/>
      <c r="Y1220" s="58"/>
      <c r="Z1220" s="58"/>
      <c r="AA1220" s="58"/>
      <c r="AB1220" s="58"/>
      <c r="AC1220" s="58"/>
      <c r="AD1220" s="58"/>
      <c r="AE1220" s="58"/>
      <c r="AF1220" s="58"/>
      <c r="AG1220" s="1881"/>
      <c r="AH1220" s="1959"/>
      <c r="AI1220" s="1959"/>
      <c r="AJ1220" s="1959"/>
      <c r="AK1220" s="1959"/>
      <c r="AL1220" s="1959"/>
      <c r="AM1220" s="4063"/>
      <c r="AN1220" s="4063"/>
      <c r="AO1220" s="1959"/>
      <c r="AP1220" s="1959"/>
      <c r="AQ1220" s="1959"/>
      <c r="AR1220" s="1960"/>
      <c r="AS1220" s="1884"/>
      <c r="AT1220" s="2525"/>
      <c r="AU1220" s="2526"/>
      <c r="AV1220" s="2526"/>
      <c r="AW1220" s="1884"/>
      <c r="AX1220" s="1884"/>
      <c r="AY1220" s="2527"/>
      <c r="AZ1220" s="1889"/>
      <c r="BA1220" s="1889"/>
      <c r="BB1220" s="1889"/>
      <c r="BC1220" s="1889"/>
      <c r="BD1220" s="2115"/>
      <c r="BE1220" s="1892"/>
      <c r="BF1220" s="2528"/>
      <c r="BG1220" s="1892"/>
      <c r="BH1220" s="1892"/>
      <c r="BI1220" s="2528"/>
      <c r="BJ1220" s="1892"/>
      <c r="BK1220" s="1892"/>
      <c r="BL1220" s="2529">
        <f t="shared" si="138"/>
        <v>0</v>
      </c>
      <c r="BM1220" s="1892"/>
      <c r="BN1220" s="1949"/>
      <c r="BO1220" s="1949"/>
      <c r="BP1220" s="1949"/>
      <c r="BQ1220" s="1949"/>
      <c r="BR1220" s="2508"/>
      <c r="BS1220" s="2508"/>
      <c r="BT1220" s="2508"/>
      <c r="BU1220" s="2508"/>
      <c r="BV1220" s="2508"/>
      <c r="BW1220" s="2508"/>
      <c r="BX1220" s="2508"/>
      <c r="BY1220" s="2508"/>
      <c r="BZ1220" s="2508"/>
      <c r="CA1220" s="2508"/>
      <c r="CB1220" s="2508"/>
      <c r="CC1220" s="2530"/>
      <c r="CD1220" s="2509" t="s">
        <v>5487</v>
      </c>
    </row>
    <row r="1221" spans="1:82" s="19" customFormat="1" ht="128.25" customHeight="1" x14ac:dyDescent="0.2">
      <c r="A1221" s="570" t="s">
        <v>161</v>
      </c>
      <c r="B1221" s="1346" t="s">
        <v>5473</v>
      </c>
      <c r="C1221" s="563" t="s">
        <v>5521</v>
      </c>
      <c r="D1221" s="163">
        <v>146</v>
      </c>
      <c r="E1221" s="1122" t="s">
        <v>5546</v>
      </c>
      <c r="F1221" s="67" t="s">
        <v>5547</v>
      </c>
      <c r="G1221" s="49">
        <v>0</v>
      </c>
      <c r="H1221" s="69" t="s">
        <v>0</v>
      </c>
      <c r="I1221" s="786">
        <v>96</v>
      </c>
      <c r="J1221" s="493">
        <v>24</v>
      </c>
      <c r="K1221" s="210"/>
      <c r="L1221" s="51">
        <f t="shared" si="136"/>
        <v>5000000</v>
      </c>
      <c r="M1221" s="52">
        <v>5000000</v>
      </c>
      <c r="N1221" s="52"/>
      <c r="O1221" s="52"/>
      <c r="P1221" s="52"/>
      <c r="Q1221" s="52"/>
      <c r="R1221" s="52"/>
      <c r="S1221" s="52"/>
      <c r="T1221" s="52"/>
      <c r="U1221" s="1765">
        <f t="shared" si="137"/>
        <v>5000000</v>
      </c>
      <c r="V1221" s="1766">
        <v>5000000</v>
      </c>
      <c r="W1221" s="1766"/>
      <c r="X1221" s="1766"/>
      <c r="Y1221" s="1766"/>
      <c r="Z1221" s="1766"/>
      <c r="AA1221" s="1766"/>
      <c r="AB1221" s="1766"/>
      <c r="AC1221" s="1766"/>
      <c r="AD1221" s="52"/>
      <c r="AE1221" s="52"/>
      <c r="AF1221" s="52"/>
      <c r="AG1221" s="1520">
        <v>85101707</v>
      </c>
      <c r="AH1221" s="1520" t="s">
        <v>6314</v>
      </c>
      <c r="AI1221" s="1521">
        <v>42826</v>
      </c>
      <c r="AJ1221" s="1520" t="s">
        <v>410</v>
      </c>
      <c r="AK1221" s="1520" t="s">
        <v>5504</v>
      </c>
      <c r="AL1221" s="1520" t="s">
        <v>1558</v>
      </c>
      <c r="AM1221" s="1522">
        <v>5000000</v>
      </c>
      <c r="AN1221" s="1522">
        <v>5000000</v>
      </c>
      <c r="AO1221" s="1520" t="s">
        <v>476</v>
      </c>
      <c r="AP1221" s="1520" t="s">
        <v>476</v>
      </c>
      <c r="AQ1221" s="1520" t="s">
        <v>5548</v>
      </c>
      <c r="AR1221" s="2535">
        <v>2301030107</v>
      </c>
      <c r="AS1221" s="1520" t="s">
        <v>5920</v>
      </c>
      <c r="AT1221" s="1520" t="s">
        <v>5543</v>
      </c>
      <c r="AU1221" s="2464">
        <v>24</v>
      </c>
      <c r="AV1221" s="2464">
        <v>24</v>
      </c>
      <c r="AW1221" s="1521">
        <v>42829</v>
      </c>
      <c r="AX1221" s="1521">
        <v>43069</v>
      </c>
      <c r="AY1221" s="2465">
        <v>5000000</v>
      </c>
      <c r="AZ1221" s="2466">
        <v>166</v>
      </c>
      <c r="BA1221" s="2466" t="s">
        <v>5506</v>
      </c>
      <c r="BB1221" s="2466" t="s">
        <v>5526</v>
      </c>
      <c r="BC1221" s="2546" t="s">
        <v>5527</v>
      </c>
      <c r="BD1221" s="2467">
        <v>2017000352</v>
      </c>
      <c r="BE1221" s="2468">
        <v>42781</v>
      </c>
      <c r="BF1221" s="2465">
        <v>5000000</v>
      </c>
      <c r="BG1221" s="2469">
        <v>2017000573</v>
      </c>
      <c r="BH1221" s="2547">
        <v>42829</v>
      </c>
      <c r="BI1221" s="2465">
        <v>5000000</v>
      </c>
      <c r="BJ1221" s="2468">
        <v>42829</v>
      </c>
      <c r="BK1221" s="2468">
        <v>43099</v>
      </c>
      <c r="BL1221" s="2470">
        <f t="shared" si="138"/>
        <v>0</v>
      </c>
      <c r="BM1221" s="2470">
        <f>L1221-(BI1221:BI1226)</f>
        <v>0</v>
      </c>
      <c r="BN1221" s="2532"/>
      <c r="BO1221" s="2532"/>
      <c r="BP1221" s="2532"/>
      <c r="BQ1221" s="2532"/>
      <c r="BR1221" s="2471">
        <v>0</v>
      </c>
      <c r="BS1221" s="2471">
        <v>0</v>
      </c>
      <c r="BT1221" s="2471">
        <v>0</v>
      </c>
      <c r="BU1221" s="2471">
        <v>555556</v>
      </c>
      <c r="BV1221" s="2471">
        <v>555556</v>
      </c>
      <c r="BW1221" s="2471">
        <v>555556</v>
      </c>
      <c r="BX1221" s="2471">
        <v>555556</v>
      </c>
      <c r="BY1221" s="2471">
        <v>555556</v>
      </c>
      <c r="BZ1221" s="2471">
        <v>555556</v>
      </c>
      <c r="CA1221" s="2471">
        <v>555556</v>
      </c>
      <c r="CB1221" s="1538"/>
      <c r="CC1221" s="2515"/>
      <c r="CD1221" s="1978" t="s">
        <v>5487</v>
      </c>
    </row>
    <row r="1222" spans="1:82" s="19" customFormat="1" ht="24.75" customHeight="1" x14ac:dyDescent="0.25">
      <c r="A1222" s="600" t="s">
        <v>161</v>
      </c>
      <c r="B1222" s="601" t="s">
        <v>5473</v>
      </c>
      <c r="C1222" s="568" t="s">
        <v>5521</v>
      </c>
      <c r="D1222" s="1742">
        <v>146</v>
      </c>
      <c r="E1222" s="1743" t="s">
        <v>5546</v>
      </c>
      <c r="F1222" s="1744" t="s">
        <v>5547</v>
      </c>
      <c r="G1222" s="1782">
        <v>0</v>
      </c>
      <c r="H1222" s="1772" t="s">
        <v>0</v>
      </c>
      <c r="I1222" s="789">
        <v>96</v>
      </c>
      <c r="J1222" s="1745">
        <v>24</v>
      </c>
      <c r="K1222" s="110"/>
      <c r="L1222" s="6"/>
      <c r="M1222" s="7"/>
      <c r="N1222" s="7"/>
      <c r="O1222" s="7"/>
      <c r="P1222" s="7"/>
      <c r="Q1222" s="7"/>
      <c r="R1222" s="7"/>
      <c r="S1222" s="7"/>
      <c r="T1222" s="7"/>
      <c r="U1222" s="1783">
        <f t="shared" ref="U1222:U1286" si="140">V1222+W1222+X1222+Y1222+Z1222+AA1222+AB1222+AC1222+AD1222+AE1222+AF1222</f>
        <v>0</v>
      </c>
      <c r="V1222" s="7"/>
      <c r="W1222" s="7"/>
      <c r="X1222" s="7"/>
      <c r="Y1222" s="7"/>
      <c r="Z1222" s="7"/>
      <c r="AA1222" s="7"/>
      <c r="AB1222" s="7"/>
      <c r="AC1222" s="7"/>
      <c r="AD1222" s="7"/>
      <c r="AE1222" s="7"/>
      <c r="AF1222" s="7"/>
      <c r="AG1222" s="1864"/>
      <c r="AH1222" s="1956"/>
      <c r="AI1222" s="1956"/>
      <c r="AJ1222" s="1956"/>
      <c r="AK1222" s="1956"/>
      <c r="AL1222" s="1956"/>
      <c r="AM1222" s="4062"/>
      <c r="AN1222" s="4062"/>
      <c r="AO1222" s="1956"/>
      <c r="AP1222" s="1956"/>
      <c r="AQ1222" s="1956"/>
      <c r="AR1222" s="1954"/>
      <c r="AS1222" s="1867"/>
      <c r="AT1222" s="2432"/>
      <c r="AU1222" s="2523"/>
      <c r="AV1222" s="2523"/>
      <c r="AW1222" s="1867"/>
      <c r="AX1222" s="1867"/>
      <c r="AY1222" s="2524"/>
      <c r="AZ1222" s="1872"/>
      <c r="BA1222" s="1872"/>
      <c r="BB1222" s="1872"/>
      <c r="BC1222" s="1872"/>
      <c r="BD1222" s="2100"/>
      <c r="BE1222" s="1874"/>
      <c r="BF1222" s="2520"/>
      <c r="BG1222" s="1874"/>
      <c r="BH1222" s="1874"/>
      <c r="BI1222" s="2520"/>
      <c r="BJ1222" s="1874"/>
      <c r="BK1222" s="1874"/>
      <c r="BL1222" s="2521">
        <f t="shared" si="138"/>
        <v>0</v>
      </c>
      <c r="BM1222" s="1874"/>
      <c r="BN1222" s="1413"/>
      <c r="BO1222" s="1413"/>
      <c r="BP1222" s="1413"/>
      <c r="BQ1222" s="1413"/>
      <c r="BR1222" s="2499"/>
      <c r="BS1222" s="2499"/>
      <c r="BT1222" s="2499"/>
      <c r="BU1222" s="2499"/>
      <c r="BV1222" s="2499"/>
      <c r="BW1222" s="2499"/>
      <c r="BX1222" s="2499"/>
      <c r="BY1222" s="2499"/>
      <c r="BZ1222" s="2499"/>
      <c r="CA1222" s="2499"/>
      <c r="CB1222" s="2499"/>
      <c r="CC1222" s="2522"/>
      <c r="CD1222" s="2488" t="s">
        <v>5487</v>
      </c>
    </row>
    <row r="1223" spans="1:82" s="19" customFormat="1" ht="24.75" customHeight="1" x14ac:dyDescent="0.25">
      <c r="A1223" s="600" t="s">
        <v>161</v>
      </c>
      <c r="B1223" s="601" t="s">
        <v>5473</v>
      </c>
      <c r="C1223" s="568" t="s">
        <v>5521</v>
      </c>
      <c r="D1223" s="1742">
        <v>146</v>
      </c>
      <c r="E1223" s="1743" t="s">
        <v>5546</v>
      </c>
      <c r="F1223" s="1744" t="s">
        <v>5547</v>
      </c>
      <c r="G1223" s="1782">
        <v>0</v>
      </c>
      <c r="H1223" s="1772" t="s">
        <v>0</v>
      </c>
      <c r="I1223" s="789">
        <v>96</v>
      </c>
      <c r="J1223" s="1745">
        <v>24</v>
      </c>
      <c r="K1223" s="110"/>
      <c r="L1223" s="6"/>
      <c r="M1223" s="7"/>
      <c r="N1223" s="7"/>
      <c r="O1223" s="7"/>
      <c r="P1223" s="7"/>
      <c r="Q1223" s="7"/>
      <c r="R1223" s="7"/>
      <c r="S1223" s="7"/>
      <c r="T1223" s="7"/>
      <c r="U1223" s="1783">
        <f t="shared" si="140"/>
        <v>0</v>
      </c>
      <c r="V1223" s="7"/>
      <c r="W1223" s="7"/>
      <c r="X1223" s="7"/>
      <c r="Y1223" s="7"/>
      <c r="Z1223" s="7"/>
      <c r="AA1223" s="7"/>
      <c r="AB1223" s="7"/>
      <c r="AC1223" s="7"/>
      <c r="AD1223" s="7"/>
      <c r="AE1223" s="7"/>
      <c r="AF1223" s="7"/>
      <c r="AG1223" s="1864"/>
      <c r="AH1223" s="1956"/>
      <c r="AI1223" s="1956"/>
      <c r="AJ1223" s="1956"/>
      <c r="AK1223" s="1956"/>
      <c r="AL1223" s="1956"/>
      <c r="AM1223" s="4062"/>
      <c r="AN1223" s="4062"/>
      <c r="AO1223" s="1956"/>
      <c r="AP1223" s="1956"/>
      <c r="AQ1223" s="1956"/>
      <c r="AR1223" s="1954"/>
      <c r="AS1223" s="1867"/>
      <c r="AT1223" s="2432"/>
      <c r="AU1223" s="2523"/>
      <c r="AV1223" s="2523"/>
      <c r="AW1223" s="1867"/>
      <c r="AX1223" s="1867"/>
      <c r="AY1223" s="2524"/>
      <c r="AZ1223" s="1872"/>
      <c r="BA1223" s="1872"/>
      <c r="BB1223" s="1872"/>
      <c r="BC1223" s="1872"/>
      <c r="BD1223" s="2100"/>
      <c r="BE1223" s="1874"/>
      <c r="BF1223" s="2520"/>
      <c r="BG1223" s="1874"/>
      <c r="BH1223" s="1874"/>
      <c r="BI1223" s="2520"/>
      <c r="BJ1223" s="1874"/>
      <c r="BK1223" s="1874"/>
      <c r="BL1223" s="2521">
        <f t="shared" ref="BL1223:BL1287" si="141">BF1223-BI1223</f>
        <v>0</v>
      </c>
      <c r="BM1223" s="1874"/>
      <c r="BN1223" s="1413"/>
      <c r="BO1223" s="1413"/>
      <c r="BP1223" s="1413"/>
      <c r="BQ1223" s="1413"/>
      <c r="BR1223" s="2499"/>
      <c r="BS1223" s="2499"/>
      <c r="BT1223" s="2499"/>
      <c r="BU1223" s="2499"/>
      <c r="BV1223" s="2499"/>
      <c r="BW1223" s="2499"/>
      <c r="BX1223" s="2499"/>
      <c r="BY1223" s="2499"/>
      <c r="BZ1223" s="2499"/>
      <c r="CA1223" s="2499"/>
      <c r="CB1223" s="2499"/>
      <c r="CC1223" s="2522"/>
      <c r="CD1223" s="2488" t="s">
        <v>5487</v>
      </c>
    </row>
    <row r="1224" spans="1:82" s="19" customFormat="1" ht="24.75" customHeight="1" x14ac:dyDescent="0.25">
      <c r="A1224" s="600" t="s">
        <v>161</v>
      </c>
      <c r="B1224" s="601" t="s">
        <v>5473</v>
      </c>
      <c r="C1224" s="568" t="s">
        <v>5521</v>
      </c>
      <c r="D1224" s="1742">
        <v>146</v>
      </c>
      <c r="E1224" s="1743" t="s">
        <v>5546</v>
      </c>
      <c r="F1224" s="1744" t="s">
        <v>5547</v>
      </c>
      <c r="G1224" s="1782">
        <v>0</v>
      </c>
      <c r="H1224" s="1772" t="s">
        <v>0</v>
      </c>
      <c r="I1224" s="789">
        <v>96</v>
      </c>
      <c r="J1224" s="1745">
        <v>24</v>
      </c>
      <c r="K1224" s="110"/>
      <c r="L1224" s="6"/>
      <c r="M1224" s="7"/>
      <c r="N1224" s="7"/>
      <c r="O1224" s="7"/>
      <c r="P1224" s="7"/>
      <c r="Q1224" s="7"/>
      <c r="R1224" s="7"/>
      <c r="S1224" s="7"/>
      <c r="T1224" s="7"/>
      <c r="U1224" s="1783">
        <f t="shared" si="140"/>
        <v>0</v>
      </c>
      <c r="V1224" s="7"/>
      <c r="W1224" s="7"/>
      <c r="X1224" s="7"/>
      <c r="Y1224" s="7"/>
      <c r="Z1224" s="7"/>
      <c r="AA1224" s="7"/>
      <c r="AB1224" s="7"/>
      <c r="AC1224" s="7"/>
      <c r="AD1224" s="7"/>
      <c r="AE1224" s="7"/>
      <c r="AF1224" s="7"/>
      <c r="AG1224" s="1864"/>
      <c r="AH1224" s="1956"/>
      <c r="AI1224" s="1956"/>
      <c r="AJ1224" s="1956"/>
      <c r="AK1224" s="1956"/>
      <c r="AL1224" s="1956"/>
      <c r="AM1224" s="4062"/>
      <c r="AN1224" s="4062"/>
      <c r="AO1224" s="1956"/>
      <c r="AP1224" s="1956"/>
      <c r="AQ1224" s="1956"/>
      <c r="AR1224" s="1954"/>
      <c r="AS1224" s="1867"/>
      <c r="AT1224" s="2432"/>
      <c r="AU1224" s="2523"/>
      <c r="AV1224" s="2523"/>
      <c r="AW1224" s="1867"/>
      <c r="AX1224" s="1867"/>
      <c r="AY1224" s="2524"/>
      <c r="AZ1224" s="1872"/>
      <c r="BA1224" s="1872"/>
      <c r="BB1224" s="1872"/>
      <c r="BC1224" s="1872"/>
      <c r="BD1224" s="2100"/>
      <c r="BE1224" s="1874"/>
      <c r="BF1224" s="2520"/>
      <c r="BG1224" s="1874"/>
      <c r="BH1224" s="1874"/>
      <c r="BI1224" s="2520"/>
      <c r="BJ1224" s="1874"/>
      <c r="BK1224" s="1874"/>
      <c r="BL1224" s="2521">
        <f t="shared" si="141"/>
        <v>0</v>
      </c>
      <c r="BM1224" s="1874"/>
      <c r="BN1224" s="1413"/>
      <c r="BO1224" s="1413"/>
      <c r="BP1224" s="1413"/>
      <c r="BQ1224" s="1413"/>
      <c r="BR1224" s="2499"/>
      <c r="BS1224" s="2499"/>
      <c r="BT1224" s="2499"/>
      <c r="BU1224" s="2499"/>
      <c r="BV1224" s="2499"/>
      <c r="BW1224" s="2499"/>
      <c r="BX1224" s="2499"/>
      <c r="BY1224" s="2499"/>
      <c r="BZ1224" s="2499"/>
      <c r="CA1224" s="2499"/>
      <c r="CB1224" s="2499"/>
      <c r="CC1224" s="2522"/>
      <c r="CD1224" s="2488" t="s">
        <v>5487</v>
      </c>
    </row>
    <row r="1225" spans="1:82" s="19" customFormat="1" ht="24.75" customHeight="1" x14ac:dyDescent="0.25">
      <c r="A1225" s="600" t="s">
        <v>161</v>
      </c>
      <c r="B1225" s="601" t="s">
        <v>5473</v>
      </c>
      <c r="C1225" s="568" t="s">
        <v>5521</v>
      </c>
      <c r="D1225" s="1742">
        <v>146</v>
      </c>
      <c r="E1225" s="1743" t="s">
        <v>5546</v>
      </c>
      <c r="F1225" s="1744" t="s">
        <v>5547</v>
      </c>
      <c r="G1225" s="1782">
        <v>0</v>
      </c>
      <c r="H1225" s="1772" t="s">
        <v>0</v>
      </c>
      <c r="I1225" s="789">
        <v>96</v>
      </c>
      <c r="J1225" s="1745">
        <v>24</v>
      </c>
      <c r="K1225" s="110"/>
      <c r="L1225" s="6"/>
      <c r="M1225" s="7"/>
      <c r="N1225" s="7"/>
      <c r="O1225" s="7"/>
      <c r="P1225" s="7"/>
      <c r="Q1225" s="7"/>
      <c r="R1225" s="7"/>
      <c r="S1225" s="7"/>
      <c r="T1225" s="7"/>
      <c r="U1225" s="1783">
        <f t="shared" si="140"/>
        <v>0</v>
      </c>
      <c r="V1225" s="7"/>
      <c r="W1225" s="7"/>
      <c r="X1225" s="7"/>
      <c r="Y1225" s="7"/>
      <c r="Z1225" s="7"/>
      <c r="AA1225" s="7"/>
      <c r="AB1225" s="7"/>
      <c r="AC1225" s="7"/>
      <c r="AD1225" s="7"/>
      <c r="AE1225" s="7"/>
      <c r="AF1225" s="7"/>
      <c r="AG1225" s="1864"/>
      <c r="AH1225" s="1956"/>
      <c r="AI1225" s="1956"/>
      <c r="AJ1225" s="1956"/>
      <c r="AK1225" s="1956"/>
      <c r="AL1225" s="1956"/>
      <c r="AM1225" s="4062"/>
      <c r="AN1225" s="4062"/>
      <c r="AO1225" s="1956"/>
      <c r="AP1225" s="1956"/>
      <c r="AQ1225" s="1956"/>
      <c r="AR1225" s="1954"/>
      <c r="AS1225" s="1867"/>
      <c r="AT1225" s="2432"/>
      <c r="AU1225" s="2523"/>
      <c r="AV1225" s="2523"/>
      <c r="AW1225" s="1867"/>
      <c r="AX1225" s="1867"/>
      <c r="AY1225" s="2524"/>
      <c r="AZ1225" s="1872"/>
      <c r="BA1225" s="1872"/>
      <c r="BB1225" s="1872"/>
      <c r="BC1225" s="1872"/>
      <c r="BD1225" s="2100"/>
      <c r="BE1225" s="1874"/>
      <c r="BF1225" s="2520"/>
      <c r="BG1225" s="1874"/>
      <c r="BH1225" s="1874"/>
      <c r="BI1225" s="2520"/>
      <c r="BJ1225" s="1874"/>
      <c r="BK1225" s="1874"/>
      <c r="BL1225" s="2521">
        <f t="shared" si="141"/>
        <v>0</v>
      </c>
      <c r="BM1225" s="1874"/>
      <c r="BN1225" s="1413"/>
      <c r="BO1225" s="1413"/>
      <c r="BP1225" s="1413"/>
      <c r="BQ1225" s="1413"/>
      <c r="BR1225" s="2499"/>
      <c r="BS1225" s="2499"/>
      <c r="BT1225" s="2499"/>
      <c r="BU1225" s="2499"/>
      <c r="BV1225" s="2499"/>
      <c r="BW1225" s="2499"/>
      <c r="BX1225" s="2499"/>
      <c r="BY1225" s="2499"/>
      <c r="BZ1225" s="2499"/>
      <c r="CA1225" s="2499"/>
      <c r="CB1225" s="2499"/>
      <c r="CC1225" s="2522"/>
      <c r="CD1225" s="2488" t="s">
        <v>5487</v>
      </c>
    </row>
    <row r="1226" spans="1:82" s="19" customFormat="1" ht="24.75" customHeight="1" thickBot="1" x14ac:dyDescent="0.3">
      <c r="A1226" s="1777" t="s">
        <v>161</v>
      </c>
      <c r="B1226" s="1778" t="s">
        <v>5473</v>
      </c>
      <c r="C1226" s="1699" t="s">
        <v>5521</v>
      </c>
      <c r="D1226" s="1700">
        <v>146</v>
      </c>
      <c r="E1226" s="1701" t="s">
        <v>5546</v>
      </c>
      <c r="F1226" s="1702" t="s">
        <v>5547</v>
      </c>
      <c r="G1226" s="1784">
        <v>0</v>
      </c>
      <c r="H1226" s="1775" t="s">
        <v>0</v>
      </c>
      <c r="I1226" s="1780">
        <v>96</v>
      </c>
      <c r="J1226" s="1705">
        <v>24</v>
      </c>
      <c r="K1226" s="374"/>
      <c r="L1226" s="57"/>
      <c r="M1226" s="58"/>
      <c r="N1226" s="58"/>
      <c r="O1226" s="58"/>
      <c r="P1226" s="58"/>
      <c r="Q1226" s="58"/>
      <c r="R1226" s="58"/>
      <c r="S1226" s="58"/>
      <c r="T1226" s="58"/>
      <c r="U1226" s="1786">
        <f t="shared" si="140"/>
        <v>0</v>
      </c>
      <c r="V1226" s="58"/>
      <c r="W1226" s="58"/>
      <c r="X1226" s="58"/>
      <c r="Y1226" s="58"/>
      <c r="Z1226" s="58"/>
      <c r="AA1226" s="58"/>
      <c r="AB1226" s="58"/>
      <c r="AC1226" s="58"/>
      <c r="AD1226" s="58"/>
      <c r="AE1226" s="58"/>
      <c r="AF1226" s="58"/>
      <c r="AG1226" s="1881"/>
      <c r="AH1226" s="1959"/>
      <c r="AI1226" s="1959"/>
      <c r="AJ1226" s="1959"/>
      <c r="AK1226" s="1959"/>
      <c r="AL1226" s="1959"/>
      <c r="AM1226" s="4063"/>
      <c r="AN1226" s="4063"/>
      <c r="AO1226" s="1959"/>
      <c r="AP1226" s="1959"/>
      <c r="AQ1226" s="1959"/>
      <c r="AR1226" s="1960"/>
      <c r="AS1226" s="1884"/>
      <c r="AT1226" s="2525"/>
      <c r="AU1226" s="2526"/>
      <c r="AV1226" s="2526"/>
      <c r="AW1226" s="1884"/>
      <c r="AX1226" s="1884"/>
      <c r="AY1226" s="2527"/>
      <c r="AZ1226" s="1889"/>
      <c r="BA1226" s="1889"/>
      <c r="BB1226" s="1889"/>
      <c r="BC1226" s="1889"/>
      <c r="BD1226" s="2115"/>
      <c r="BE1226" s="1892"/>
      <c r="BF1226" s="2528"/>
      <c r="BG1226" s="1892"/>
      <c r="BH1226" s="1892"/>
      <c r="BI1226" s="2528"/>
      <c r="BJ1226" s="1892"/>
      <c r="BK1226" s="1892"/>
      <c r="BL1226" s="2529">
        <f t="shared" si="141"/>
        <v>0</v>
      </c>
      <c r="BM1226" s="1892"/>
      <c r="BN1226" s="1949"/>
      <c r="BO1226" s="1949"/>
      <c r="BP1226" s="1949"/>
      <c r="BQ1226" s="1949"/>
      <c r="BR1226" s="2508"/>
      <c r="BS1226" s="2508"/>
      <c r="BT1226" s="2508"/>
      <c r="BU1226" s="2508"/>
      <c r="BV1226" s="2508"/>
      <c r="BW1226" s="2508"/>
      <c r="BX1226" s="2508"/>
      <c r="BY1226" s="2508"/>
      <c r="BZ1226" s="2508"/>
      <c r="CA1226" s="2508"/>
      <c r="CB1226" s="2508"/>
      <c r="CC1226" s="2530"/>
      <c r="CD1226" s="2509" t="s">
        <v>5487</v>
      </c>
    </row>
    <row r="1227" spans="1:82" s="19" customFormat="1" ht="50.25" customHeight="1" thickBot="1" x14ac:dyDescent="0.3">
      <c r="A1227" s="570" t="s">
        <v>161</v>
      </c>
      <c r="B1227" s="1346" t="s">
        <v>5473</v>
      </c>
      <c r="C1227" s="563" t="s">
        <v>5521</v>
      </c>
      <c r="D1227" s="163">
        <v>147</v>
      </c>
      <c r="E1227" s="67" t="s">
        <v>5549</v>
      </c>
      <c r="F1227" s="67" t="s">
        <v>5550</v>
      </c>
      <c r="G1227" s="69">
        <v>1</v>
      </c>
      <c r="H1227" s="69" t="s">
        <v>1</v>
      </c>
      <c r="I1227" s="786">
        <v>1</v>
      </c>
      <c r="J1227" s="493">
        <v>1</v>
      </c>
      <c r="K1227" s="210"/>
      <c r="L1227" s="51">
        <f t="shared" si="136"/>
        <v>117000000</v>
      </c>
      <c r="M1227" s="52">
        <v>117000000</v>
      </c>
      <c r="N1227" s="52"/>
      <c r="O1227" s="52"/>
      <c r="P1227" s="52"/>
      <c r="Q1227" s="52"/>
      <c r="R1227" s="52"/>
      <c r="S1227" s="52"/>
      <c r="T1227" s="52"/>
      <c r="U1227" s="168">
        <f t="shared" si="140"/>
        <v>49500000</v>
      </c>
      <c r="V1227" s="52">
        <v>49500000</v>
      </c>
      <c r="W1227" s="52"/>
      <c r="X1227" s="52"/>
      <c r="Y1227" s="52"/>
      <c r="Z1227" s="52"/>
      <c r="AA1227" s="52"/>
      <c r="AB1227" s="52"/>
      <c r="AC1227" s="52"/>
      <c r="AD1227" s="52"/>
      <c r="AE1227" s="52"/>
      <c r="AF1227" s="52"/>
      <c r="AG1227" s="1520">
        <v>78111802</v>
      </c>
      <c r="AH1227" s="1520" t="s">
        <v>5551</v>
      </c>
      <c r="AI1227" s="1521">
        <v>42870</v>
      </c>
      <c r="AJ1227" s="1521">
        <v>42977</v>
      </c>
      <c r="AK1227" s="1520" t="s">
        <v>5504</v>
      </c>
      <c r="AL1227" s="1520" t="s">
        <v>1558</v>
      </c>
      <c r="AM1227" s="1522">
        <v>117000000</v>
      </c>
      <c r="AN1227" s="1522">
        <v>117000000</v>
      </c>
      <c r="AO1227" s="1520" t="s">
        <v>550</v>
      </c>
      <c r="AP1227" s="1520" t="s">
        <v>2530</v>
      </c>
      <c r="AQ1227" s="1520" t="s">
        <v>5548</v>
      </c>
      <c r="AR1227" s="2535">
        <v>2301030103</v>
      </c>
      <c r="AS1227" s="1527" t="s">
        <v>5552</v>
      </c>
      <c r="AT1227" s="1520" t="s">
        <v>5921</v>
      </c>
      <c r="AU1227" s="2464">
        <v>100</v>
      </c>
      <c r="AV1227" s="2464">
        <v>100</v>
      </c>
      <c r="AW1227" s="1521">
        <v>42870</v>
      </c>
      <c r="AX1227" s="1521">
        <v>43100</v>
      </c>
      <c r="AY1227" s="2465">
        <v>117000000</v>
      </c>
      <c r="AZ1227" s="2467">
        <v>2017</v>
      </c>
      <c r="BA1227" s="2466" t="s">
        <v>1372</v>
      </c>
      <c r="BB1227" s="2466" t="s">
        <v>5553</v>
      </c>
      <c r="BC1227" s="2466" t="s">
        <v>5554</v>
      </c>
      <c r="BD1227" s="2467">
        <v>2017000195</v>
      </c>
      <c r="BE1227" s="2468">
        <v>42762</v>
      </c>
      <c r="BF1227" s="2465">
        <v>33000000</v>
      </c>
      <c r="BG1227" s="2469">
        <v>2017000812</v>
      </c>
      <c r="BH1227" s="2468">
        <v>42767</v>
      </c>
      <c r="BI1227" s="2465">
        <v>33000000</v>
      </c>
      <c r="BJ1227" s="2468">
        <v>42902</v>
      </c>
      <c r="BK1227" s="2468">
        <v>43024</v>
      </c>
      <c r="BL1227" s="2514">
        <f t="shared" si="141"/>
        <v>0</v>
      </c>
      <c r="BM1227" s="2514">
        <f>L1227-(BI1227:BI1232)</f>
        <v>84000000</v>
      </c>
      <c r="BN1227" s="1471"/>
      <c r="BO1227" s="1471"/>
      <c r="BP1227" s="1471"/>
      <c r="BQ1227" s="1471"/>
      <c r="BR1227" s="1538">
        <v>0</v>
      </c>
      <c r="BS1227" s="1538">
        <v>0</v>
      </c>
      <c r="BT1227" s="1538">
        <v>0</v>
      </c>
      <c r="BU1227" s="1538">
        <v>0</v>
      </c>
      <c r="BV1227" s="1538">
        <v>0</v>
      </c>
      <c r="BW1227" s="1538">
        <v>0</v>
      </c>
      <c r="BX1227" s="2471">
        <v>13435000</v>
      </c>
      <c r="BY1227" s="2471">
        <v>17522500</v>
      </c>
      <c r="BZ1227" s="2471">
        <v>17670000</v>
      </c>
      <c r="CA1227" s="2471">
        <v>872500</v>
      </c>
      <c r="CB1227" s="1538"/>
      <c r="CC1227" s="2515"/>
      <c r="CD1227" s="1978" t="s">
        <v>5487</v>
      </c>
    </row>
    <row r="1228" spans="1:82" s="19" customFormat="1" ht="45.75" customHeight="1" x14ac:dyDescent="0.25">
      <c r="A1228" s="600" t="s">
        <v>161</v>
      </c>
      <c r="B1228" s="601" t="s">
        <v>5473</v>
      </c>
      <c r="C1228" s="568" t="s">
        <v>5521</v>
      </c>
      <c r="D1228" s="1742">
        <v>147</v>
      </c>
      <c r="E1228" s="1744" t="s">
        <v>5549</v>
      </c>
      <c r="F1228" s="1744" t="s">
        <v>5550</v>
      </c>
      <c r="G1228" s="1772">
        <v>1</v>
      </c>
      <c r="H1228" s="1772" t="s">
        <v>1</v>
      </c>
      <c r="I1228" s="789">
        <v>1</v>
      </c>
      <c r="J1228" s="1745">
        <v>1</v>
      </c>
      <c r="K1228" s="110"/>
      <c r="L1228" s="6"/>
      <c r="M1228" s="7"/>
      <c r="N1228" s="7"/>
      <c r="O1228" s="7"/>
      <c r="P1228" s="7"/>
      <c r="Q1228" s="7"/>
      <c r="R1228" s="7"/>
      <c r="S1228" s="7"/>
      <c r="T1228" s="7"/>
      <c r="U1228" s="1783">
        <f t="shared" si="140"/>
        <v>0</v>
      </c>
      <c r="V1228" s="7"/>
      <c r="W1228" s="7"/>
      <c r="X1228" s="7"/>
      <c r="Y1228" s="7"/>
      <c r="Z1228" s="7"/>
      <c r="AA1228" s="7"/>
      <c r="AB1228" s="7"/>
      <c r="AC1228" s="7"/>
      <c r="AD1228" s="7"/>
      <c r="AE1228" s="7"/>
      <c r="AF1228" s="7"/>
      <c r="AG1228" s="1864"/>
      <c r="AH1228" s="1956"/>
      <c r="AI1228" s="1956"/>
      <c r="AJ1228" s="1956"/>
      <c r="AK1228" s="1956"/>
      <c r="AL1228" s="1956"/>
      <c r="AM1228" s="4062"/>
      <c r="AN1228" s="4062"/>
      <c r="AO1228" s="1956"/>
      <c r="AP1228" s="1956"/>
      <c r="AQ1228" s="1956"/>
      <c r="AR1228" s="1954"/>
      <c r="AS1228" s="1867"/>
      <c r="AT1228" s="2432"/>
      <c r="AU1228" s="2523"/>
      <c r="AV1228" s="2523"/>
      <c r="AW1228" s="1867"/>
      <c r="AX1228" s="1867"/>
      <c r="AY1228" s="2524"/>
      <c r="AZ1228" s="1872"/>
      <c r="BA1228" s="1872"/>
      <c r="BB1228" s="2466" t="s">
        <v>5553</v>
      </c>
      <c r="BC1228" s="2466" t="s">
        <v>5554</v>
      </c>
      <c r="BD1228" s="2559"/>
      <c r="BE1228" s="2560"/>
      <c r="BF1228" s="2561">
        <v>16500000</v>
      </c>
      <c r="BG1228" s="2562"/>
      <c r="BH1228" s="2562"/>
      <c r="BI1228" s="2561">
        <v>16500000</v>
      </c>
      <c r="BJ1228" s="2562"/>
      <c r="BK1228" s="2562"/>
      <c r="BL1228" s="2521">
        <f t="shared" si="141"/>
        <v>0</v>
      </c>
      <c r="BM1228" s="1874"/>
      <c r="BN1228" s="1413"/>
      <c r="BO1228" s="1413"/>
      <c r="BP1228" s="1413"/>
      <c r="BQ1228" s="1413"/>
      <c r="BR1228" s="2499"/>
      <c r="BS1228" s="2499"/>
      <c r="BT1228" s="2499"/>
      <c r="BU1228" s="2499"/>
      <c r="BV1228" s="2499"/>
      <c r="BW1228" s="2499"/>
      <c r="BX1228" s="2499"/>
      <c r="BY1228" s="2499"/>
      <c r="BZ1228" s="2499"/>
      <c r="CA1228" s="2499"/>
      <c r="CB1228" s="2499"/>
      <c r="CC1228" s="2522"/>
      <c r="CD1228" s="2488" t="s">
        <v>5487</v>
      </c>
    </row>
    <row r="1229" spans="1:82" s="19" customFormat="1" ht="24.75" customHeight="1" x14ac:dyDescent="0.25">
      <c r="A1229" s="600" t="s">
        <v>161</v>
      </c>
      <c r="B1229" s="601" t="s">
        <v>5473</v>
      </c>
      <c r="C1229" s="568" t="s">
        <v>5521</v>
      </c>
      <c r="D1229" s="1742">
        <v>147</v>
      </c>
      <c r="E1229" s="1744" t="s">
        <v>5549</v>
      </c>
      <c r="F1229" s="1744" t="s">
        <v>5550</v>
      </c>
      <c r="G1229" s="1772">
        <v>1</v>
      </c>
      <c r="H1229" s="1772" t="s">
        <v>1</v>
      </c>
      <c r="I1229" s="789">
        <v>1</v>
      </c>
      <c r="J1229" s="1745">
        <v>1</v>
      </c>
      <c r="K1229" s="110"/>
      <c r="L1229" s="6"/>
      <c r="M1229" s="7"/>
      <c r="N1229" s="7"/>
      <c r="O1229" s="7"/>
      <c r="P1229" s="7"/>
      <c r="Q1229" s="7"/>
      <c r="R1229" s="7"/>
      <c r="S1229" s="7"/>
      <c r="T1229" s="7"/>
      <c r="U1229" s="1783">
        <f t="shared" si="140"/>
        <v>0</v>
      </c>
      <c r="V1229" s="7"/>
      <c r="W1229" s="7"/>
      <c r="X1229" s="7"/>
      <c r="Y1229" s="7"/>
      <c r="Z1229" s="7"/>
      <c r="AA1229" s="7"/>
      <c r="AB1229" s="7"/>
      <c r="AC1229" s="7"/>
      <c r="AD1229" s="7"/>
      <c r="AE1229" s="7"/>
      <c r="AF1229" s="7"/>
      <c r="AG1229" s="1864"/>
      <c r="AH1229" s="1956"/>
      <c r="AI1229" s="1956"/>
      <c r="AJ1229" s="1956"/>
      <c r="AK1229" s="1956"/>
      <c r="AL1229" s="1956"/>
      <c r="AM1229" s="4062"/>
      <c r="AN1229" s="4062"/>
      <c r="AO1229" s="1956"/>
      <c r="AP1229" s="1956"/>
      <c r="AQ1229" s="1956"/>
      <c r="AR1229" s="1954"/>
      <c r="AS1229" s="1867"/>
      <c r="AT1229" s="2432"/>
      <c r="AU1229" s="2523"/>
      <c r="AV1229" s="2523"/>
      <c r="AW1229" s="1867"/>
      <c r="AX1229" s="1867"/>
      <c r="AY1229" s="2524"/>
      <c r="AZ1229" s="1872"/>
      <c r="BA1229" s="1872"/>
      <c r="BB1229" s="1872"/>
      <c r="BC1229" s="1872"/>
      <c r="BD1229" s="2100"/>
      <c r="BE1229" s="1874"/>
      <c r="BF1229" s="2520"/>
      <c r="BG1229" s="1874"/>
      <c r="BH1229" s="1874"/>
      <c r="BI1229" s="2520"/>
      <c r="BJ1229" s="1874"/>
      <c r="BK1229" s="1874"/>
      <c r="BL1229" s="2521">
        <f t="shared" si="141"/>
        <v>0</v>
      </c>
      <c r="BM1229" s="1874"/>
      <c r="BN1229" s="1413"/>
      <c r="BO1229" s="1413"/>
      <c r="BP1229" s="1413"/>
      <c r="BQ1229" s="1413"/>
      <c r="BR1229" s="2499"/>
      <c r="BS1229" s="2499"/>
      <c r="BT1229" s="2499"/>
      <c r="BU1229" s="2499"/>
      <c r="BV1229" s="2499"/>
      <c r="BW1229" s="2499"/>
      <c r="BX1229" s="2499"/>
      <c r="BY1229" s="2499"/>
      <c r="BZ1229" s="2499"/>
      <c r="CA1229" s="2499"/>
      <c r="CB1229" s="2499"/>
      <c r="CC1229" s="2522"/>
      <c r="CD1229" s="2488" t="s">
        <v>5487</v>
      </c>
    </row>
    <row r="1230" spans="1:82" s="19" customFormat="1" ht="24.75" customHeight="1" x14ac:dyDescent="0.25">
      <c r="A1230" s="600" t="s">
        <v>161</v>
      </c>
      <c r="B1230" s="601" t="s">
        <v>5473</v>
      </c>
      <c r="C1230" s="568" t="s">
        <v>5521</v>
      </c>
      <c r="D1230" s="1742">
        <v>147</v>
      </c>
      <c r="E1230" s="1744" t="s">
        <v>5549</v>
      </c>
      <c r="F1230" s="1744" t="s">
        <v>5550</v>
      </c>
      <c r="G1230" s="1772">
        <v>1</v>
      </c>
      <c r="H1230" s="1772" t="s">
        <v>1</v>
      </c>
      <c r="I1230" s="789">
        <v>1</v>
      </c>
      <c r="J1230" s="1745">
        <v>1</v>
      </c>
      <c r="K1230" s="110"/>
      <c r="L1230" s="6"/>
      <c r="M1230" s="7"/>
      <c r="N1230" s="7"/>
      <c r="O1230" s="7"/>
      <c r="P1230" s="7"/>
      <c r="Q1230" s="7"/>
      <c r="R1230" s="7"/>
      <c r="S1230" s="7"/>
      <c r="T1230" s="7"/>
      <c r="U1230" s="1783">
        <f t="shared" si="140"/>
        <v>0</v>
      </c>
      <c r="V1230" s="7"/>
      <c r="W1230" s="7"/>
      <c r="X1230" s="7"/>
      <c r="Y1230" s="7"/>
      <c r="Z1230" s="7"/>
      <c r="AA1230" s="7"/>
      <c r="AB1230" s="7"/>
      <c r="AC1230" s="7"/>
      <c r="AD1230" s="7"/>
      <c r="AE1230" s="7"/>
      <c r="AF1230" s="7"/>
      <c r="AG1230" s="1864"/>
      <c r="AH1230" s="1956"/>
      <c r="AI1230" s="1956"/>
      <c r="AJ1230" s="1956"/>
      <c r="AK1230" s="1956"/>
      <c r="AL1230" s="1956"/>
      <c r="AM1230" s="4062"/>
      <c r="AN1230" s="4062"/>
      <c r="AO1230" s="1956"/>
      <c r="AP1230" s="1956"/>
      <c r="AQ1230" s="1956"/>
      <c r="AR1230" s="1954"/>
      <c r="AS1230" s="1867"/>
      <c r="AT1230" s="2432"/>
      <c r="AU1230" s="2523"/>
      <c r="AV1230" s="2523"/>
      <c r="AW1230" s="1867"/>
      <c r="AX1230" s="1867"/>
      <c r="AY1230" s="2524"/>
      <c r="AZ1230" s="1872"/>
      <c r="BA1230" s="1872"/>
      <c r="BB1230" s="1872"/>
      <c r="BC1230" s="1872"/>
      <c r="BD1230" s="2100"/>
      <c r="BE1230" s="1874"/>
      <c r="BF1230" s="2520"/>
      <c r="BG1230" s="1874"/>
      <c r="BH1230" s="1874"/>
      <c r="BI1230" s="2520"/>
      <c r="BJ1230" s="1874"/>
      <c r="BK1230" s="1874"/>
      <c r="BL1230" s="2521">
        <f t="shared" si="141"/>
        <v>0</v>
      </c>
      <c r="BM1230" s="1874"/>
      <c r="BN1230" s="1413"/>
      <c r="BO1230" s="1413"/>
      <c r="BP1230" s="1413"/>
      <c r="BQ1230" s="1413"/>
      <c r="BR1230" s="2499"/>
      <c r="BS1230" s="2499"/>
      <c r="BT1230" s="2499"/>
      <c r="BU1230" s="2499"/>
      <c r="BV1230" s="2499"/>
      <c r="BW1230" s="2499"/>
      <c r="BX1230" s="2499"/>
      <c r="BY1230" s="2499"/>
      <c r="BZ1230" s="2499"/>
      <c r="CA1230" s="2499"/>
      <c r="CB1230" s="2499"/>
      <c r="CC1230" s="2522"/>
      <c r="CD1230" s="2488" t="s">
        <v>5487</v>
      </c>
    </row>
    <row r="1231" spans="1:82" s="19" customFormat="1" ht="24.75" customHeight="1" x14ac:dyDescent="0.25">
      <c r="A1231" s="600" t="s">
        <v>161</v>
      </c>
      <c r="B1231" s="601" t="s">
        <v>5473</v>
      </c>
      <c r="C1231" s="568" t="s">
        <v>5521</v>
      </c>
      <c r="D1231" s="1742">
        <v>147</v>
      </c>
      <c r="E1231" s="1744" t="s">
        <v>5549</v>
      </c>
      <c r="F1231" s="1744" t="s">
        <v>5550</v>
      </c>
      <c r="G1231" s="1772">
        <v>1</v>
      </c>
      <c r="H1231" s="1772" t="s">
        <v>1</v>
      </c>
      <c r="I1231" s="789">
        <v>1</v>
      </c>
      <c r="J1231" s="1745">
        <v>1</v>
      </c>
      <c r="K1231" s="110"/>
      <c r="L1231" s="6"/>
      <c r="M1231" s="7"/>
      <c r="N1231" s="7"/>
      <c r="O1231" s="7"/>
      <c r="P1231" s="7"/>
      <c r="Q1231" s="7"/>
      <c r="R1231" s="7"/>
      <c r="S1231" s="7"/>
      <c r="T1231" s="7"/>
      <c r="U1231" s="1783">
        <f t="shared" si="140"/>
        <v>0</v>
      </c>
      <c r="V1231" s="7"/>
      <c r="W1231" s="7"/>
      <c r="X1231" s="7"/>
      <c r="Y1231" s="7"/>
      <c r="Z1231" s="7"/>
      <c r="AA1231" s="7"/>
      <c r="AB1231" s="7"/>
      <c r="AC1231" s="7"/>
      <c r="AD1231" s="7"/>
      <c r="AE1231" s="7"/>
      <c r="AF1231" s="7"/>
      <c r="AG1231" s="1864"/>
      <c r="AH1231" s="1956"/>
      <c r="AI1231" s="1956"/>
      <c r="AJ1231" s="1956"/>
      <c r="AK1231" s="1956"/>
      <c r="AL1231" s="1956"/>
      <c r="AM1231" s="4062"/>
      <c r="AN1231" s="4062"/>
      <c r="AO1231" s="1956"/>
      <c r="AP1231" s="1956"/>
      <c r="AQ1231" s="1956"/>
      <c r="AR1231" s="1954"/>
      <c r="AS1231" s="1867"/>
      <c r="AT1231" s="2432"/>
      <c r="AU1231" s="2523"/>
      <c r="AV1231" s="2523"/>
      <c r="AW1231" s="1867"/>
      <c r="AX1231" s="1867"/>
      <c r="AY1231" s="2524"/>
      <c r="AZ1231" s="1872"/>
      <c r="BA1231" s="1872"/>
      <c r="BB1231" s="1872"/>
      <c r="BC1231" s="1872"/>
      <c r="BD1231" s="2100"/>
      <c r="BE1231" s="1874"/>
      <c r="BF1231" s="2520"/>
      <c r="BG1231" s="1874"/>
      <c r="BH1231" s="1874"/>
      <c r="BI1231" s="2520"/>
      <c r="BJ1231" s="1874"/>
      <c r="BK1231" s="1874"/>
      <c r="BL1231" s="2521">
        <f t="shared" si="141"/>
        <v>0</v>
      </c>
      <c r="BM1231" s="1874"/>
      <c r="BN1231" s="1413"/>
      <c r="BO1231" s="1413"/>
      <c r="BP1231" s="1413"/>
      <c r="BQ1231" s="1413"/>
      <c r="BR1231" s="2499"/>
      <c r="BS1231" s="2499"/>
      <c r="BT1231" s="2499"/>
      <c r="BU1231" s="2499"/>
      <c r="BV1231" s="2499"/>
      <c r="BW1231" s="2499"/>
      <c r="BX1231" s="2499"/>
      <c r="BY1231" s="2499"/>
      <c r="BZ1231" s="2499"/>
      <c r="CA1231" s="2499"/>
      <c r="CB1231" s="2499"/>
      <c r="CC1231" s="2522"/>
      <c r="CD1231" s="2488" t="s">
        <v>5487</v>
      </c>
    </row>
    <row r="1232" spans="1:82" s="19" customFormat="1" ht="24.75" customHeight="1" thickBot="1" x14ac:dyDescent="0.3">
      <c r="A1232" s="1777" t="s">
        <v>161</v>
      </c>
      <c r="B1232" s="1778" t="s">
        <v>5473</v>
      </c>
      <c r="C1232" s="1699" t="s">
        <v>5521</v>
      </c>
      <c r="D1232" s="1700">
        <v>147</v>
      </c>
      <c r="E1232" s="1702" t="s">
        <v>5549</v>
      </c>
      <c r="F1232" s="1702" t="s">
        <v>5550</v>
      </c>
      <c r="G1232" s="1775">
        <v>1</v>
      </c>
      <c r="H1232" s="1775" t="s">
        <v>1</v>
      </c>
      <c r="I1232" s="1780">
        <v>1</v>
      </c>
      <c r="J1232" s="1705">
        <v>1</v>
      </c>
      <c r="K1232" s="374"/>
      <c r="L1232" s="57"/>
      <c r="M1232" s="58"/>
      <c r="N1232" s="58"/>
      <c r="O1232" s="58"/>
      <c r="P1232" s="58"/>
      <c r="Q1232" s="58"/>
      <c r="R1232" s="58"/>
      <c r="S1232" s="58"/>
      <c r="T1232" s="58"/>
      <c r="U1232" s="1786">
        <f t="shared" si="140"/>
        <v>0</v>
      </c>
      <c r="V1232" s="58"/>
      <c r="W1232" s="58"/>
      <c r="X1232" s="58"/>
      <c r="Y1232" s="58"/>
      <c r="Z1232" s="58"/>
      <c r="AA1232" s="58"/>
      <c r="AB1232" s="58"/>
      <c r="AC1232" s="58"/>
      <c r="AD1232" s="58"/>
      <c r="AE1232" s="58"/>
      <c r="AF1232" s="58"/>
      <c r="AG1232" s="1881"/>
      <c r="AH1232" s="1959"/>
      <c r="AI1232" s="1959"/>
      <c r="AJ1232" s="1959"/>
      <c r="AK1232" s="1959"/>
      <c r="AL1232" s="1959"/>
      <c r="AM1232" s="4063"/>
      <c r="AN1232" s="4063"/>
      <c r="AO1232" s="1959"/>
      <c r="AP1232" s="1959"/>
      <c r="AQ1232" s="1959"/>
      <c r="AR1232" s="1960"/>
      <c r="AS1232" s="1884"/>
      <c r="AT1232" s="2525"/>
      <c r="AU1232" s="2526"/>
      <c r="AV1232" s="2526"/>
      <c r="AW1232" s="1884"/>
      <c r="AX1232" s="1884"/>
      <c r="AY1232" s="2527"/>
      <c r="AZ1232" s="1889"/>
      <c r="BA1232" s="1889"/>
      <c r="BB1232" s="1889"/>
      <c r="BC1232" s="1889"/>
      <c r="BD1232" s="2115"/>
      <c r="BE1232" s="1892"/>
      <c r="BF1232" s="2528"/>
      <c r="BG1232" s="1892"/>
      <c r="BH1232" s="1892"/>
      <c r="BI1232" s="2528"/>
      <c r="BJ1232" s="1892"/>
      <c r="BK1232" s="1892"/>
      <c r="BL1232" s="2529">
        <f t="shared" si="141"/>
        <v>0</v>
      </c>
      <c r="BM1232" s="1892"/>
      <c r="BN1232" s="1949"/>
      <c r="BO1232" s="1949"/>
      <c r="BP1232" s="1949"/>
      <c r="BQ1232" s="1949"/>
      <c r="BR1232" s="2508"/>
      <c r="BS1232" s="2508"/>
      <c r="BT1232" s="2508"/>
      <c r="BU1232" s="2508"/>
      <c r="BV1232" s="2508"/>
      <c r="BW1232" s="2508"/>
      <c r="BX1232" s="2508"/>
      <c r="BY1232" s="2508"/>
      <c r="BZ1232" s="2508"/>
      <c r="CA1232" s="2508"/>
      <c r="CB1232" s="2508"/>
      <c r="CC1232" s="2530"/>
      <c r="CD1232" s="2509" t="s">
        <v>5487</v>
      </c>
    </row>
    <row r="1233" spans="1:83" s="19" customFormat="1" ht="76.5" customHeight="1" thickBot="1" x14ac:dyDescent="0.3">
      <c r="A1233" s="570" t="s">
        <v>161</v>
      </c>
      <c r="B1233" s="1346" t="s">
        <v>5473</v>
      </c>
      <c r="C1233" s="563" t="s">
        <v>5521</v>
      </c>
      <c r="D1233" s="163">
        <v>148</v>
      </c>
      <c r="E1233" s="1122" t="s">
        <v>5555</v>
      </c>
      <c r="F1233" s="67" t="s">
        <v>5556</v>
      </c>
      <c r="G1233" s="49">
        <v>1</v>
      </c>
      <c r="H1233" s="69" t="s">
        <v>0</v>
      </c>
      <c r="I1233" s="1789">
        <v>4</v>
      </c>
      <c r="J1233" s="493">
        <v>1</v>
      </c>
      <c r="K1233" s="210"/>
      <c r="L1233" s="1787">
        <f t="shared" si="136"/>
        <v>2050000000</v>
      </c>
      <c r="M1233" s="1747">
        <v>500000000</v>
      </c>
      <c r="N1233" s="1747">
        <v>1550000000</v>
      </c>
      <c r="O1233" s="1747"/>
      <c r="P1233" s="1747"/>
      <c r="Q1233" s="1747"/>
      <c r="R1233" s="1747"/>
      <c r="S1233" s="1747"/>
      <c r="T1233" s="1747"/>
      <c r="U1233" s="168">
        <f>V1233+W1233+X1233+Y1233+Z1233+AA1233+AB1233+AC1233</f>
        <v>500000000</v>
      </c>
      <c r="V1233" s="52">
        <v>500000000</v>
      </c>
      <c r="W1233" s="52"/>
      <c r="X1233" s="52"/>
      <c r="Y1233" s="52"/>
      <c r="Z1233" s="52"/>
      <c r="AA1233" s="52"/>
      <c r="AB1233" s="52"/>
      <c r="AC1233" s="52"/>
      <c r="AD1233" s="52"/>
      <c r="AE1233" s="52">
        <v>300000000</v>
      </c>
      <c r="AF1233" s="52" t="s">
        <v>5557</v>
      </c>
      <c r="AG1233" s="1520" t="s">
        <v>6</v>
      </c>
      <c r="AH1233" s="1520" t="s">
        <v>5558</v>
      </c>
      <c r="AI1233" s="1521">
        <v>42870</v>
      </c>
      <c r="AJ1233" s="1521">
        <v>42931</v>
      </c>
      <c r="AK1233" s="1520" t="s">
        <v>5504</v>
      </c>
      <c r="AL1233" s="1520" t="s">
        <v>1558</v>
      </c>
      <c r="AM1233" s="1522">
        <v>500000000</v>
      </c>
      <c r="AN1233" s="1522">
        <v>500000000</v>
      </c>
      <c r="AO1233" s="1520" t="s">
        <v>476</v>
      </c>
      <c r="AP1233" s="1520" t="s">
        <v>476</v>
      </c>
      <c r="AQ1233" s="1520" t="s">
        <v>5548</v>
      </c>
      <c r="AR1233" s="2535">
        <v>2301030104</v>
      </c>
      <c r="AS1233" s="1527" t="s">
        <v>5922</v>
      </c>
      <c r="AT1233" s="1520" t="s">
        <v>5923</v>
      </c>
      <c r="AU1233" s="2464">
        <v>1</v>
      </c>
      <c r="AV1233" s="2464">
        <v>1</v>
      </c>
      <c r="AW1233" s="1521">
        <v>42887</v>
      </c>
      <c r="AX1233" s="1521">
        <v>43100</v>
      </c>
      <c r="AY1233" s="2465">
        <v>500000000</v>
      </c>
      <c r="AZ1233" s="2466">
        <v>4</v>
      </c>
      <c r="BA1233" s="2466" t="s">
        <v>5559</v>
      </c>
      <c r="BB1233" s="2466" t="s">
        <v>5560</v>
      </c>
      <c r="BC1233" s="2467" t="s">
        <v>5561</v>
      </c>
      <c r="BD1233" s="2467">
        <v>2017000698</v>
      </c>
      <c r="BE1233" s="2547">
        <v>42871</v>
      </c>
      <c r="BF1233" s="2465">
        <v>500000000</v>
      </c>
      <c r="BG1233" s="2469">
        <v>2017000750</v>
      </c>
      <c r="BH1233" s="2547">
        <v>42851</v>
      </c>
      <c r="BI1233" s="2465">
        <v>500000000</v>
      </c>
      <c r="BJ1233" s="2468">
        <v>42871</v>
      </c>
      <c r="BK1233" s="2468">
        <v>42932</v>
      </c>
      <c r="BL1233" s="2470">
        <f t="shared" si="141"/>
        <v>0</v>
      </c>
      <c r="BM1233" s="2470">
        <f>L1233-(BI1233:BI1237)</f>
        <v>1550000000</v>
      </c>
      <c r="BN1233" s="2532"/>
      <c r="BO1233" s="2532"/>
      <c r="BP1233" s="2532"/>
      <c r="BQ1233" s="2532"/>
      <c r="BR1233" s="2471">
        <v>0</v>
      </c>
      <c r="BS1233" s="2471">
        <v>0</v>
      </c>
      <c r="BT1233" s="2471">
        <v>0</v>
      </c>
      <c r="BU1233" s="2471">
        <v>0</v>
      </c>
      <c r="BV1233" s="2471">
        <v>500000000</v>
      </c>
      <c r="BW1233" s="2471">
        <v>0</v>
      </c>
      <c r="BX1233" s="2486">
        <v>0</v>
      </c>
      <c r="BY1233" s="2486">
        <v>0</v>
      </c>
      <c r="BZ1233" s="1538"/>
      <c r="CA1233" s="1538"/>
      <c r="CB1233" s="1538"/>
      <c r="CC1233" s="2515"/>
      <c r="CD1233" s="1978" t="s">
        <v>5487</v>
      </c>
    </row>
    <row r="1234" spans="1:83" s="19" customFormat="1" ht="51" customHeight="1" thickBot="1" x14ac:dyDescent="0.25">
      <c r="A1234" s="600" t="s">
        <v>161</v>
      </c>
      <c r="B1234" s="601" t="s">
        <v>5473</v>
      </c>
      <c r="C1234" s="568" t="s">
        <v>5521</v>
      </c>
      <c r="D1234" s="1742">
        <v>148</v>
      </c>
      <c r="E1234" s="1743" t="s">
        <v>5555</v>
      </c>
      <c r="F1234" s="1744" t="s">
        <v>5556</v>
      </c>
      <c r="G1234" s="1782">
        <v>1</v>
      </c>
      <c r="H1234" s="1772" t="s">
        <v>0</v>
      </c>
      <c r="I1234" s="1790">
        <v>4</v>
      </c>
      <c r="J1234" s="1745">
        <v>1</v>
      </c>
      <c r="K1234" s="110"/>
      <c r="L1234" s="6"/>
      <c r="M1234" s="7"/>
      <c r="N1234" s="7"/>
      <c r="O1234" s="7"/>
      <c r="P1234" s="7"/>
      <c r="Q1234" s="7"/>
      <c r="R1234" s="7"/>
      <c r="S1234" s="7"/>
      <c r="T1234" s="7"/>
      <c r="U1234" s="1783">
        <f t="shared" si="140"/>
        <v>0</v>
      </c>
      <c r="V1234" s="7"/>
      <c r="W1234" s="7"/>
      <c r="X1234" s="7"/>
      <c r="Y1234" s="7"/>
      <c r="Z1234" s="7"/>
      <c r="AA1234" s="7"/>
      <c r="AB1234" s="7"/>
      <c r="AC1234" s="7"/>
      <c r="AD1234" s="7"/>
      <c r="AE1234" s="7"/>
      <c r="AF1234" s="7"/>
      <c r="AG1234" s="3765">
        <v>72103301</v>
      </c>
      <c r="AH1234" s="2563" t="s">
        <v>5562</v>
      </c>
      <c r="AI1234" s="2564">
        <v>42917</v>
      </c>
      <c r="AJ1234" s="2564">
        <v>43099</v>
      </c>
      <c r="AK1234" s="1520" t="s">
        <v>5504</v>
      </c>
      <c r="AL1234" s="1520" t="s">
        <v>5563</v>
      </c>
      <c r="AM1234" s="2570">
        <v>300000000</v>
      </c>
      <c r="AN1234" s="2570">
        <v>300000000</v>
      </c>
      <c r="AO1234" s="1520" t="s">
        <v>476</v>
      </c>
      <c r="AP1234" s="1520" t="s">
        <v>476</v>
      </c>
      <c r="AQ1234" s="1520" t="s">
        <v>5548</v>
      </c>
      <c r="AR1234" s="2535">
        <v>2301030104</v>
      </c>
      <c r="AS1234" s="2511" t="s">
        <v>5924</v>
      </c>
      <c r="AT1234" s="2512" t="s">
        <v>5488</v>
      </c>
      <c r="AU1234" s="2477">
        <v>1</v>
      </c>
      <c r="AV1234" s="2477">
        <v>1</v>
      </c>
      <c r="AW1234" s="1521">
        <v>42887</v>
      </c>
      <c r="AX1234" s="1521">
        <v>43100</v>
      </c>
      <c r="AY1234" s="2513">
        <v>300000000</v>
      </c>
      <c r="AZ1234" s="2545">
        <v>16</v>
      </c>
      <c r="BA1234" s="2545" t="s">
        <v>5564</v>
      </c>
      <c r="BB1234" s="2466" t="s">
        <v>5560</v>
      </c>
      <c r="BC1234" s="2565"/>
      <c r="BD1234" s="2566"/>
      <c r="BE1234" s="2567"/>
      <c r="BF1234" s="2513">
        <v>300000000</v>
      </c>
      <c r="BG1234" s="2562"/>
      <c r="BH1234" s="2562"/>
      <c r="BI1234" s="2513">
        <v>300000000</v>
      </c>
      <c r="BJ1234" s="2562"/>
      <c r="BK1234" s="2562"/>
      <c r="BL1234" s="2484">
        <f t="shared" si="141"/>
        <v>0</v>
      </c>
      <c r="BM1234" s="2548"/>
      <c r="BN1234" s="2485"/>
      <c r="BO1234" s="2485"/>
      <c r="BP1234" s="2485"/>
      <c r="BQ1234" s="2485"/>
      <c r="BR1234" s="2486">
        <v>0</v>
      </c>
      <c r="BS1234" s="2486">
        <v>0</v>
      </c>
      <c r="BT1234" s="2486">
        <v>0</v>
      </c>
      <c r="BU1234" s="2486">
        <v>0</v>
      </c>
      <c r="BV1234" s="2486">
        <v>0</v>
      </c>
      <c r="BW1234" s="2486">
        <v>0</v>
      </c>
      <c r="BX1234" s="2486">
        <v>0</v>
      </c>
      <c r="BY1234" s="2486">
        <v>0</v>
      </c>
      <c r="BZ1234" s="2499"/>
      <c r="CA1234" s="2499"/>
      <c r="CB1234" s="2499"/>
      <c r="CC1234" s="2522"/>
      <c r="CD1234" s="2488" t="s">
        <v>5487</v>
      </c>
    </row>
    <row r="1235" spans="1:83" s="19" customFormat="1" ht="45.75" customHeight="1" x14ac:dyDescent="0.25">
      <c r="A1235" s="600" t="s">
        <v>161</v>
      </c>
      <c r="B1235" s="601" t="s">
        <v>5473</v>
      </c>
      <c r="C1235" s="568" t="s">
        <v>5521</v>
      </c>
      <c r="D1235" s="1742">
        <v>148</v>
      </c>
      <c r="E1235" s="1743" t="s">
        <v>5555</v>
      </c>
      <c r="F1235" s="1744" t="s">
        <v>5556</v>
      </c>
      <c r="G1235" s="1782">
        <v>1</v>
      </c>
      <c r="H1235" s="1772" t="s">
        <v>0</v>
      </c>
      <c r="I1235" s="1790">
        <v>4</v>
      </c>
      <c r="J1235" s="1745">
        <v>1</v>
      </c>
      <c r="K1235" s="110"/>
      <c r="L1235" s="6"/>
      <c r="M1235" s="7"/>
      <c r="N1235" s="7"/>
      <c r="O1235" s="7"/>
      <c r="P1235" s="7"/>
      <c r="Q1235" s="7"/>
      <c r="R1235" s="7"/>
      <c r="S1235" s="7"/>
      <c r="T1235" s="7"/>
      <c r="U1235" s="1783">
        <f t="shared" si="140"/>
        <v>0</v>
      </c>
      <c r="V1235" s="7"/>
      <c r="W1235" s="7"/>
      <c r="X1235" s="7"/>
      <c r="Y1235" s="7"/>
      <c r="Z1235" s="7"/>
      <c r="AA1235" s="7"/>
      <c r="AB1235" s="7"/>
      <c r="AC1235" s="7"/>
      <c r="AD1235" s="7"/>
      <c r="AE1235" s="7"/>
      <c r="AF1235" s="7"/>
      <c r="AG1235" s="2476" t="s">
        <v>6</v>
      </c>
      <c r="AH1235" s="2476" t="s">
        <v>6318</v>
      </c>
      <c r="AI1235" s="2564">
        <v>42917</v>
      </c>
      <c r="AJ1235" s="2564">
        <v>43099</v>
      </c>
      <c r="AK1235" s="1520" t="s">
        <v>5504</v>
      </c>
      <c r="AL1235" s="1520" t="s">
        <v>5563</v>
      </c>
      <c r="AM1235" s="2570">
        <v>816600000</v>
      </c>
      <c r="AN1235" s="2570">
        <v>816600000</v>
      </c>
      <c r="AO1235" s="1520" t="s">
        <v>476</v>
      </c>
      <c r="AP1235" s="1520" t="s">
        <v>476</v>
      </c>
      <c r="AQ1235" s="1520" t="s">
        <v>5548</v>
      </c>
      <c r="AR1235" s="2535">
        <v>2301030104</v>
      </c>
      <c r="AS1235" s="2511" t="s">
        <v>5925</v>
      </c>
      <c r="AT1235" s="2512" t="s">
        <v>5565</v>
      </c>
      <c r="AU1235" s="2477">
        <v>1</v>
      </c>
      <c r="AV1235" s="2477">
        <v>1</v>
      </c>
      <c r="AW1235" s="1521">
        <v>42887</v>
      </c>
      <c r="AX1235" s="1521">
        <v>43100</v>
      </c>
      <c r="AY1235" s="2513">
        <v>816600000</v>
      </c>
      <c r="AZ1235" s="2545">
        <v>16</v>
      </c>
      <c r="BA1235" s="2545" t="s">
        <v>5564</v>
      </c>
      <c r="BB1235" s="2466" t="s">
        <v>5560</v>
      </c>
      <c r="BC1235" s="2565"/>
      <c r="BD1235" s="2566"/>
      <c r="BE1235" s="2567"/>
      <c r="BF1235" s="2513">
        <v>816600000</v>
      </c>
      <c r="BG1235" s="2562"/>
      <c r="BH1235" s="2562"/>
      <c r="BI1235" s="2513">
        <v>816600000</v>
      </c>
      <c r="BJ1235" s="2562"/>
      <c r="BK1235" s="2562"/>
      <c r="BL1235" s="2484">
        <f t="shared" si="141"/>
        <v>0</v>
      </c>
      <c r="BM1235" s="2548"/>
      <c r="BN1235" s="2485"/>
      <c r="BO1235" s="2485"/>
      <c r="BP1235" s="2485"/>
      <c r="BQ1235" s="2485"/>
      <c r="BR1235" s="2486">
        <v>0</v>
      </c>
      <c r="BS1235" s="2486">
        <v>0</v>
      </c>
      <c r="BT1235" s="2486">
        <v>0</v>
      </c>
      <c r="BU1235" s="2486">
        <v>0</v>
      </c>
      <c r="BV1235" s="2486">
        <v>0</v>
      </c>
      <c r="BW1235" s="2486">
        <v>0</v>
      </c>
      <c r="BX1235" s="2486">
        <v>0</v>
      </c>
      <c r="BY1235" s="2486">
        <v>0</v>
      </c>
      <c r="BZ1235" s="2499"/>
      <c r="CA1235" s="2499"/>
      <c r="CB1235" s="2499"/>
      <c r="CC1235" s="2522"/>
      <c r="CD1235" s="2488" t="s">
        <v>5487</v>
      </c>
    </row>
    <row r="1236" spans="1:83" s="19" customFormat="1" ht="24.75" customHeight="1" x14ac:dyDescent="0.25">
      <c r="A1236" s="600" t="s">
        <v>161</v>
      </c>
      <c r="B1236" s="601" t="s">
        <v>5473</v>
      </c>
      <c r="C1236" s="568" t="s">
        <v>5521</v>
      </c>
      <c r="D1236" s="1742">
        <v>148</v>
      </c>
      <c r="E1236" s="1743" t="s">
        <v>5555</v>
      </c>
      <c r="F1236" s="1744" t="s">
        <v>5556</v>
      </c>
      <c r="G1236" s="1782">
        <v>1</v>
      </c>
      <c r="H1236" s="1772" t="s">
        <v>0</v>
      </c>
      <c r="I1236" s="1790">
        <v>4</v>
      </c>
      <c r="J1236" s="1745">
        <v>1</v>
      </c>
      <c r="K1236" s="110"/>
      <c r="L1236" s="6"/>
      <c r="M1236" s="7"/>
      <c r="N1236" s="7"/>
      <c r="O1236" s="7"/>
      <c r="P1236" s="7"/>
      <c r="Q1236" s="7"/>
      <c r="R1236" s="7"/>
      <c r="S1236" s="7"/>
      <c r="T1236" s="7"/>
      <c r="U1236" s="1783">
        <f t="shared" si="140"/>
        <v>0</v>
      </c>
      <c r="V1236" s="7"/>
      <c r="W1236" s="7"/>
      <c r="X1236" s="7"/>
      <c r="Y1236" s="7"/>
      <c r="Z1236" s="7"/>
      <c r="AA1236" s="7"/>
      <c r="AB1236" s="7"/>
      <c r="AC1236" s="7"/>
      <c r="AD1236" s="7"/>
      <c r="AE1236" s="7"/>
      <c r="AF1236" s="7"/>
      <c r="AG1236" s="1864"/>
      <c r="AH1236" s="1956"/>
      <c r="AI1236" s="1956"/>
      <c r="AJ1236" s="1956"/>
      <c r="AK1236" s="1956"/>
      <c r="AL1236" s="1956"/>
      <c r="AM1236" s="4062"/>
      <c r="AN1236" s="4062"/>
      <c r="AO1236" s="1956"/>
      <c r="AP1236" s="1956"/>
      <c r="AQ1236" s="1956"/>
      <c r="AR1236" s="1954"/>
      <c r="AS1236" s="1867"/>
      <c r="AT1236" s="2432"/>
      <c r="AU1236" s="2523"/>
      <c r="AV1236" s="2523"/>
      <c r="AW1236" s="1867"/>
      <c r="AX1236" s="1867"/>
      <c r="AY1236" s="2524"/>
      <c r="AZ1236" s="1872"/>
      <c r="BA1236" s="1872"/>
      <c r="BB1236" s="1872"/>
      <c r="BC1236" s="1872"/>
      <c r="BD1236" s="2100"/>
      <c r="BE1236" s="1874"/>
      <c r="BF1236" s="2520"/>
      <c r="BG1236" s="1874"/>
      <c r="BH1236" s="1874"/>
      <c r="BI1236" s="2520"/>
      <c r="BJ1236" s="1874"/>
      <c r="BK1236" s="1874"/>
      <c r="BL1236" s="2521">
        <f t="shared" si="141"/>
        <v>0</v>
      </c>
      <c r="BM1236" s="1874"/>
      <c r="BN1236" s="1413"/>
      <c r="BO1236" s="1413"/>
      <c r="BP1236" s="1413"/>
      <c r="BQ1236" s="1413"/>
      <c r="BR1236" s="2499"/>
      <c r="BS1236" s="2499"/>
      <c r="BT1236" s="2499"/>
      <c r="BU1236" s="2499"/>
      <c r="BV1236" s="2499"/>
      <c r="BW1236" s="2499"/>
      <c r="BX1236" s="2499"/>
      <c r="BY1236" s="2499"/>
      <c r="BZ1236" s="2499"/>
      <c r="CA1236" s="2499"/>
      <c r="CB1236" s="2499"/>
      <c r="CC1236" s="2522"/>
      <c r="CD1236" s="2488" t="s">
        <v>5487</v>
      </c>
    </row>
    <row r="1237" spans="1:83" s="19" customFormat="1" ht="24.75" customHeight="1" thickBot="1" x14ac:dyDescent="0.3">
      <c r="A1237" s="1777" t="s">
        <v>161</v>
      </c>
      <c r="B1237" s="1778" t="s">
        <v>5473</v>
      </c>
      <c r="C1237" s="1699" t="s">
        <v>5521</v>
      </c>
      <c r="D1237" s="1700">
        <v>148</v>
      </c>
      <c r="E1237" s="1701" t="s">
        <v>5555</v>
      </c>
      <c r="F1237" s="1702" t="s">
        <v>5556</v>
      </c>
      <c r="G1237" s="1784">
        <v>1</v>
      </c>
      <c r="H1237" s="1775" t="s">
        <v>0</v>
      </c>
      <c r="I1237" s="1791">
        <v>4</v>
      </c>
      <c r="J1237" s="1705">
        <v>1</v>
      </c>
      <c r="K1237" s="374"/>
      <c r="L1237" s="57"/>
      <c r="M1237" s="58"/>
      <c r="N1237" s="58"/>
      <c r="O1237" s="58"/>
      <c r="P1237" s="58"/>
      <c r="Q1237" s="58"/>
      <c r="R1237" s="58"/>
      <c r="S1237" s="58"/>
      <c r="T1237" s="58"/>
      <c r="U1237" s="1786">
        <f t="shared" si="140"/>
        <v>0</v>
      </c>
      <c r="V1237" s="58"/>
      <c r="W1237" s="58"/>
      <c r="X1237" s="58"/>
      <c r="Y1237" s="58"/>
      <c r="Z1237" s="58"/>
      <c r="AA1237" s="58"/>
      <c r="AB1237" s="58"/>
      <c r="AC1237" s="58"/>
      <c r="AD1237" s="58"/>
      <c r="AE1237" s="58"/>
      <c r="AF1237" s="58"/>
      <c r="AG1237" s="1881"/>
      <c r="AH1237" s="1959"/>
      <c r="AI1237" s="1959"/>
      <c r="AJ1237" s="1959"/>
      <c r="AK1237" s="1959"/>
      <c r="AL1237" s="1959"/>
      <c r="AM1237" s="4063"/>
      <c r="AN1237" s="4063"/>
      <c r="AO1237" s="1959"/>
      <c r="AP1237" s="1959"/>
      <c r="AQ1237" s="1959"/>
      <c r="AR1237" s="1960"/>
      <c r="AS1237" s="1884"/>
      <c r="AT1237" s="2525"/>
      <c r="AU1237" s="2526"/>
      <c r="AV1237" s="2526"/>
      <c r="AW1237" s="1884"/>
      <c r="AX1237" s="1884"/>
      <c r="AY1237" s="2527"/>
      <c r="AZ1237" s="1889"/>
      <c r="BA1237" s="1889"/>
      <c r="BB1237" s="1889"/>
      <c r="BC1237" s="1889"/>
      <c r="BD1237" s="2115"/>
      <c r="BE1237" s="1892"/>
      <c r="BF1237" s="2528"/>
      <c r="BG1237" s="1892"/>
      <c r="BH1237" s="1892"/>
      <c r="BI1237" s="2528"/>
      <c r="BJ1237" s="1892"/>
      <c r="BK1237" s="1892"/>
      <c r="BL1237" s="2529">
        <f t="shared" si="141"/>
        <v>0</v>
      </c>
      <c r="BM1237" s="1892"/>
      <c r="BN1237" s="1949"/>
      <c r="BO1237" s="1949"/>
      <c r="BP1237" s="1949"/>
      <c r="BQ1237" s="1949"/>
      <c r="BR1237" s="2508"/>
      <c r="BS1237" s="2508"/>
      <c r="BT1237" s="2508"/>
      <c r="BU1237" s="2508"/>
      <c r="BV1237" s="2508"/>
      <c r="BW1237" s="2508"/>
      <c r="BX1237" s="2508"/>
      <c r="BY1237" s="2508"/>
      <c r="BZ1237" s="2508"/>
      <c r="CA1237" s="2508"/>
      <c r="CB1237" s="2508"/>
      <c r="CC1237" s="2530"/>
      <c r="CD1237" s="2509" t="s">
        <v>5487</v>
      </c>
    </row>
    <row r="1238" spans="1:83" s="19" customFormat="1" ht="74.25" customHeight="1" thickBot="1" x14ac:dyDescent="0.25">
      <c r="A1238" s="570" t="s">
        <v>161</v>
      </c>
      <c r="B1238" s="1346" t="s">
        <v>5473</v>
      </c>
      <c r="C1238" s="587" t="s">
        <v>5566</v>
      </c>
      <c r="D1238" s="163">
        <v>149</v>
      </c>
      <c r="E1238" s="1122" t="s">
        <v>5567</v>
      </c>
      <c r="F1238" s="67" t="s">
        <v>5568</v>
      </c>
      <c r="G1238" s="49">
        <v>50</v>
      </c>
      <c r="H1238" s="69" t="s">
        <v>0</v>
      </c>
      <c r="I1238" s="786">
        <v>200</v>
      </c>
      <c r="J1238" s="493">
        <v>200</v>
      </c>
      <c r="K1238" s="210"/>
      <c r="L1238" s="51">
        <f>+M1238+N1238+O1238+P1238+Q1238+R1238+S1238+T1238</f>
        <v>46595000</v>
      </c>
      <c r="M1238" s="1752">
        <v>30056000</v>
      </c>
      <c r="N1238" s="1752">
        <v>8942000</v>
      </c>
      <c r="O1238" s="1752">
        <v>7597000</v>
      </c>
      <c r="P1238" s="52"/>
      <c r="Q1238" s="52"/>
      <c r="R1238" s="52"/>
      <c r="S1238" s="52"/>
      <c r="T1238" s="52"/>
      <c r="U1238" s="1765">
        <f t="shared" si="140"/>
        <v>46595000</v>
      </c>
      <c r="V1238" s="1738">
        <v>30056000</v>
      </c>
      <c r="W1238" s="1738">
        <f>4247120+4694880+7597000</f>
        <v>16539000</v>
      </c>
      <c r="X1238" s="1766"/>
      <c r="Y1238" s="1766"/>
      <c r="Z1238" s="1766"/>
      <c r="AA1238" s="1766"/>
      <c r="AB1238" s="1766"/>
      <c r="AC1238" s="1766"/>
      <c r="AD1238" s="52"/>
      <c r="AE1238" s="52"/>
      <c r="AF1238" s="52"/>
      <c r="AG1238" s="1520">
        <v>85101600</v>
      </c>
      <c r="AH1238" s="1520" t="s">
        <v>5569</v>
      </c>
      <c r="AI1238" s="1521">
        <v>42837</v>
      </c>
      <c r="AJ1238" s="1521">
        <v>43069</v>
      </c>
      <c r="AK1238" s="1520" t="s">
        <v>5504</v>
      </c>
      <c r="AL1238" s="1520" t="s">
        <v>5570</v>
      </c>
      <c r="AM1238" s="1522">
        <v>38998000</v>
      </c>
      <c r="AN1238" s="1522">
        <v>38998000</v>
      </c>
      <c r="AO1238" s="1520" t="s">
        <v>476</v>
      </c>
      <c r="AP1238" s="1520" t="s">
        <v>476</v>
      </c>
      <c r="AQ1238" s="1520" t="s">
        <v>5548</v>
      </c>
      <c r="AR1238" s="2535">
        <v>2301010101</v>
      </c>
      <c r="AS1238" s="1527" t="s">
        <v>5926</v>
      </c>
      <c r="AT1238" s="1520" t="s">
        <v>5927</v>
      </c>
      <c r="AU1238" s="2464">
        <v>100</v>
      </c>
      <c r="AV1238" s="2464"/>
      <c r="AW1238" s="1529">
        <v>42826</v>
      </c>
      <c r="AX1238" s="1529">
        <v>43099</v>
      </c>
      <c r="AY1238" s="2465">
        <v>46595000</v>
      </c>
      <c r="AZ1238" s="2466">
        <v>169</v>
      </c>
      <c r="BA1238" s="2466" t="s">
        <v>5506</v>
      </c>
      <c r="BB1238" s="2466" t="s">
        <v>5571</v>
      </c>
      <c r="BC1238" s="2466" t="s">
        <v>5572</v>
      </c>
      <c r="BD1238" s="2467">
        <v>2017000568</v>
      </c>
      <c r="BE1238" s="2468">
        <v>42816</v>
      </c>
      <c r="BF1238" s="2465">
        <v>15418000</v>
      </c>
      <c r="BG1238" s="2469">
        <v>2017000568</v>
      </c>
      <c r="BH1238" s="2547">
        <v>42829</v>
      </c>
      <c r="BI1238" s="2465">
        <v>15418000</v>
      </c>
      <c r="BJ1238" s="2468">
        <v>42830</v>
      </c>
      <c r="BK1238" s="2468">
        <v>43069</v>
      </c>
      <c r="BL1238" s="2514">
        <f t="shared" si="141"/>
        <v>0</v>
      </c>
      <c r="BM1238" s="2514">
        <f>L1238-(BI1238+BI1239+BI1240)</f>
        <v>0</v>
      </c>
      <c r="BN1238" s="1471"/>
      <c r="BO1238" s="1471"/>
      <c r="BP1238" s="1471"/>
      <c r="BQ1238" s="1471"/>
      <c r="BR1238" s="2471">
        <v>0</v>
      </c>
      <c r="BS1238" s="2471">
        <v>0</v>
      </c>
      <c r="BT1238" s="2471">
        <v>0</v>
      </c>
      <c r="BU1238" s="2471">
        <v>2240000</v>
      </c>
      <c r="BV1238" s="2471">
        <v>3195000</v>
      </c>
      <c r="BW1238" s="2471">
        <v>1615000</v>
      </c>
      <c r="BX1238" s="2471">
        <v>1420600</v>
      </c>
      <c r="BY1238" s="2471">
        <v>3025600</v>
      </c>
      <c r="BZ1238" s="2471">
        <v>3025600</v>
      </c>
      <c r="CA1238" s="2471">
        <v>896200</v>
      </c>
      <c r="CB1238" s="2471"/>
      <c r="CC1238" s="2533"/>
      <c r="CD1238" s="1863" t="s">
        <v>5487</v>
      </c>
    </row>
    <row r="1239" spans="1:83" s="19" customFormat="1" ht="24.75" customHeight="1" thickBot="1" x14ac:dyDescent="0.3">
      <c r="A1239" s="600" t="s">
        <v>161</v>
      </c>
      <c r="B1239" s="601" t="s">
        <v>5473</v>
      </c>
      <c r="C1239" s="659" t="s">
        <v>5566</v>
      </c>
      <c r="D1239" s="1742">
        <v>149</v>
      </c>
      <c r="E1239" s="1743" t="s">
        <v>5567</v>
      </c>
      <c r="F1239" s="1744" t="s">
        <v>5568</v>
      </c>
      <c r="G1239" s="1782">
        <v>50</v>
      </c>
      <c r="H1239" s="1772" t="s">
        <v>0</v>
      </c>
      <c r="I1239" s="789">
        <v>200</v>
      </c>
      <c r="J1239" s="1745">
        <v>200</v>
      </c>
      <c r="K1239" s="110"/>
      <c r="L1239" s="6"/>
      <c r="M1239" s="7"/>
      <c r="N1239" s="7"/>
      <c r="O1239" s="7"/>
      <c r="P1239" s="7"/>
      <c r="Q1239" s="7"/>
      <c r="R1239" s="7"/>
      <c r="S1239" s="7"/>
      <c r="T1239" s="7"/>
      <c r="U1239" s="1783">
        <f t="shared" si="140"/>
        <v>0</v>
      </c>
      <c r="V1239" s="7"/>
      <c r="W1239" s="7"/>
      <c r="X1239" s="7"/>
      <c r="Y1239" s="7"/>
      <c r="Z1239" s="7"/>
      <c r="AA1239" s="7"/>
      <c r="AB1239" s="7"/>
      <c r="AC1239" s="7"/>
      <c r="AD1239" s="7"/>
      <c r="AE1239" s="7"/>
      <c r="AF1239" s="7"/>
      <c r="AG1239" s="2476">
        <v>85101600</v>
      </c>
      <c r="AH1239" s="2476" t="s">
        <v>5569</v>
      </c>
      <c r="AI1239" s="2564">
        <v>42887</v>
      </c>
      <c r="AJ1239" s="2478">
        <v>43069</v>
      </c>
      <c r="AK1239" s="2476" t="s">
        <v>5504</v>
      </c>
      <c r="AL1239" s="2512" t="s">
        <v>1558</v>
      </c>
      <c r="AM1239" s="2570">
        <v>7597000</v>
      </c>
      <c r="AN1239" s="2570">
        <v>7597000</v>
      </c>
      <c r="AO1239" s="2512" t="s">
        <v>476</v>
      </c>
      <c r="AP1239" s="2512" t="s">
        <v>476</v>
      </c>
      <c r="AQ1239" s="2512" t="s">
        <v>5573</v>
      </c>
      <c r="AR1239" s="2550">
        <v>2301010101</v>
      </c>
      <c r="AS1239" s="1527"/>
      <c r="AT1239" s="1520"/>
      <c r="AU1239" s="2464"/>
      <c r="AV1239" s="2464"/>
      <c r="AW1239" s="1529"/>
      <c r="AX1239" s="1529"/>
      <c r="AY1239" s="2513"/>
      <c r="AZ1239" s="2545">
        <v>3</v>
      </c>
      <c r="BA1239" s="2545" t="s">
        <v>5559</v>
      </c>
      <c r="BB1239" s="2545" t="s">
        <v>5574</v>
      </c>
      <c r="BC1239" s="2546" t="s">
        <v>5575</v>
      </c>
      <c r="BD1239" s="2467">
        <v>2017000372</v>
      </c>
      <c r="BE1239" s="2547">
        <v>42781</v>
      </c>
      <c r="BF1239" s="2513">
        <v>23524000</v>
      </c>
      <c r="BG1239" s="2548">
        <v>2017000608</v>
      </c>
      <c r="BH1239" s="2547">
        <v>42844</v>
      </c>
      <c r="BI1239" s="2513">
        <v>23524000</v>
      </c>
      <c r="BJ1239" s="2547">
        <v>42864</v>
      </c>
      <c r="BK1239" s="2547">
        <v>43099</v>
      </c>
      <c r="BL1239" s="2521">
        <f t="shared" si="141"/>
        <v>0</v>
      </c>
      <c r="BM1239" s="1874"/>
      <c r="BN1239" s="1413"/>
      <c r="BO1239" s="1413"/>
      <c r="BP1239" s="1413"/>
      <c r="BQ1239" s="1413"/>
      <c r="BR1239" s="2486">
        <v>0</v>
      </c>
      <c r="BS1239" s="2486">
        <v>0</v>
      </c>
      <c r="BT1239" s="2486">
        <v>0</v>
      </c>
      <c r="BU1239" s="2486">
        <v>0</v>
      </c>
      <c r="BV1239" s="2486">
        <v>0</v>
      </c>
      <c r="BW1239" s="2486">
        <v>0</v>
      </c>
      <c r="BX1239" s="2486">
        <v>804000</v>
      </c>
      <c r="BY1239" s="2486">
        <v>1206000</v>
      </c>
      <c r="BZ1239" s="2486">
        <f>2684880+4247120+1242000</f>
        <v>8174000</v>
      </c>
      <c r="CA1239" s="2486">
        <v>8354000</v>
      </c>
      <c r="CB1239" s="2486">
        <v>3914000</v>
      </c>
      <c r="CC1239" s="2522"/>
      <c r="CD1239" s="2108" t="s">
        <v>5487</v>
      </c>
    </row>
    <row r="1240" spans="1:83" s="19" customFormat="1" ht="24.75" customHeight="1" x14ac:dyDescent="0.25">
      <c r="A1240" s="600" t="s">
        <v>161</v>
      </c>
      <c r="B1240" s="601" t="s">
        <v>5473</v>
      </c>
      <c r="C1240" s="659" t="s">
        <v>5566</v>
      </c>
      <c r="D1240" s="1742">
        <v>149</v>
      </c>
      <c r="E1240" s="1743" t="s">
        <v>5567</v>
      </c>
      <c r="F1240" s="1744" t="s">
        <v>5568</v>
      </c>
      <c r="G1240" s="1782">
        <v>50</v>
      </c>
      <c r="H1240" s="1772" t="s">
        <v>0</v>
      </c>
      <c r="I1240" s="789">
        <v>200</v>
      </c>
      <c r="J1240" s="1745">
        <v>200</v>
      </c>
      <c r="K1240" s="110"/>
      <c r="L1240" s="6"/>
      <c r="M1240" s="7"/>
      <c r="N1240" s="7"/>
      <c r="O1240" s="7"/>
      <c r="P1240" s="7"/>
      <c r="Q1240" s="7"/>
      <c r="R1240" s="7"/>
      <c r="S1240" s="7"/>
      <c r="T1240" s="7"/>
      <c r="U1240" s="1783">
        <f t="shared" si="140"/>
        <v>0</v>
      </c>
      <c r="V1240" s="7"/>
      <c r="W1240" s="7"/>
      <c r="X1240" s="7"/>
      <c r="Y1240" s="7"/>
      <c r="Z1240" s="7"/>
      <c r="AA1240" s="7"/>
      <c r="AB1240" s="7"/>
      <c r="AC1240" s="7"/>
      <c r="AD1240" s="7"/>
      <c r="AE1240" s="7"/>
      <c r="AF1240" s="7"/>
      <c r="AG1240" s="2476"/>
      <c r="AH1240" s="2476"/>
      <c r="AI1240" s="2564"/>
      <c r="AJ1240" s="2478"/>
      <c r="AK1240" s="2476"/>
      <c r="AL1240" s="2512"/>
      <c r="AM1240" s="2570"/>
      <c r="AN1240" s="2570"/>
      <c r="AO1240" s="2512"/>
      <c r="AP1240" s="2512"/>
      <c r="AQ1240" s="2512"/>
      <c r="AR1240" s="2550"/>
      <c r="AS1240" s="2511"/>
      <c r="AT1240" s="2512"/>
      <c r="AU1240" s="2477"/>
      <c r="AV1240" s="2477"/>
      <c r="AW1240" s="1529"/>
      <c r="AX1240" s="1529"/>
      <c r="AY1240" s="2513"/>
      <c r="AZ1240" s="2545">
        <v>169</v>
      </c>
      <c r="BA1240" s="2545" t="s">
        <v>1372</v>
      </c>
      <c r="BB1240" s="2466" t="s">
        <v>5571</v>
      </c>
      <c r="BC1240" s="2466" t="s">
        <v>5576</v>
      </c>
      <c r="BD1240" s="2467">
        <v>2017000945</v>
      </c>
      <c r="BE1240" s="2547">
        <v>42901</v>
      </c>
      <c r="BF1240" s="2513">
        <v>7653000</v>
      </c>
      <c r="BG1240" s="2548">
        <v>2017001103</v>
      </c>
      <c r="BH1240" s="2547">
        <v>42885</v>
      </c>
      <c r="BI1240" s="2513">
        <v>7653000</v>
      </c>
      <c r="BJ1240" s="2468">
        <v>42830</v>
      </c>
      <c r="BK1240" s="2468">
        <v>43069</v>
      </c>
      <c r="BL1240" s="2521">
        <f t="shared" si="141"/>
        <v>0</v>
      </c>
      <c r="BM1240" s="1874"/>
      <c r="BN1240" s="1413"/>
      <c r="BO1240" s="1413"/>
      <c r="BP1240" s="1413"/>
      <c r="BQ1240" s="1413"/>
      <c r="BR1240" s="2486">
        <v>0</v>
      </c>
      <c r="BS1240" s="2486">
        <v>0</v>
      </c>
      <c r="BT1240" s="2486">
        <v>0</v>
      </c>
      <c r="BU1240" s="2486">
        <v>0</v>
      </c>
      <c r="BV1240" s="2486">
        <v>0</v>
      </c>
      <c r="BW1240" s="2486">
        <v>0</v>
      </c>
      <c r="BX1240" s="2486">
        <v>0</v>
      </c>
      <c r="BY1240" s="2486">
        <v>0</v>
      </c>
      <c r="BZ1240" s="2486">
        <v>0</v>
      </c>
      <c r="CA1240" s="2486">
        <v>1304400</v>
      </c>
      <c r="CB1240" s="2486">
        <v>4380600</v>
      </c>
      <c r="CC1240" s="2551"/>
      <c r="CD1240" s="2108" t="s">
        <v>5487</v>
      </c>
    </row>
    <row r="1241" spans="1:83" s="19" customFormat="1" ht="24.75" customHeight="1" x14ac:dyDescent="0.25">
      <c r="A1241" s="600" t="s">
        <v>161</v>
      </c>
      <c r="B1241" s="601" t="s">
        <v>5473</v>
      </c>
      <c r="C1241" s="659" t="s">
        <v>5566</v>
      </c>
      <c r="D1241" s="1742">
        <v>149</v>
      </c>
      <c r="E1241" s="1743" t="s">
        <v>5567</v>
      </c>
      <c r="F1241" s="1744" t="s">
        <v>5568</v>
      </c>
      <c r="G1241" s="1782">
        <v>50</v>
      </c>
      <c r="H1241" s="1772" t="s">
        <v>0</v>
      </c>
      <c r="I1241" s="789">
        <v>200</v>
      </c>
      <c r="J1241" s="1745">
        <v>200</v>
      </c>
      <c r="K1241" s="110"/>
      <c r="L1241" s="6"/>
      <c r="M1241" s="7"/>
      <c r="N1241" s="7"/>
      <c r="O1241" s="7"/>
      <c r="P1241" s="7"/>
      <c r="Q1241" s="7"/>
      <c r="R1241" s="7"/>
      <c r="S1241" s="7"/>
      <c r="T1241" s="7"/>
      <c r="U1241" s="1783">
        <f t="shared" si="140"/>
        <v>0</v>
      </c>
      <c r="V1241" s="7"/>
      <c r="W1241" s="7"/>
      <c r="X1241" s="7"/>
      <c r="Y1241" s="7"/>
      <c r="Z1241" s="7"/>
      <c r="AA1241" s="7"/>
      <c r="AB1241" s="7"/>
      <c r="AC1241" s="7"/>
      <c r="AD1241" s="7"/>
      <c r="AE1241" s="7"/>
      <c r="AF1241" s="7"/>
      <c r="AG1241" s="1864"/>
      <c r="AH1241" s="1956"/>
      <c r="AI1241" s="1956"/>
      <c r="AJ1241" s="1956"/>
      <c r="AK1241" s="1956"/>
      <c r="AL1241" s="1956"/>
      <c r="AM1241" s="4062"/>
      <c r="AN1241" s="4062"/>
      <c r="AO1241" s="1956"/>
      <c r="AP1241" s="1956"/>
      <c r="AQ1241" s="1956"/>
      <c r="AR1241" s="1954"/>
      <c r="AS1241" s="1867"/>
      <c r="AT1241" s="2432"/>
      <c r="AU1241" s="2523"/>
      <c r="AV1241" s="2523"/>
      <c r="AW1241" s="1867"/>
      <c r="AX1241" s="1867"/>
      <c r="AY1241" s="2524"/>
      <c r="AZ1241" s="1872"/>
      <c r="BA1241" s="1872"/>
      <c r="BB1241" s="1872"/>
      <c r="BC1241" s="1872"/>
      <c r="BD1241" s="2100"/>
      <c r="BE1241" s="1874"/>
      <c r="BF1241" s="2520"/>
      <c r="BG1241" s="1874"/>
      <c r="BH1241" s="1874"/>
      <c r="BI1241" s="2520"/>
      <c r="BJ1241" s="1874"/>
      <c r="BK1241" s="1874"/>
      <c r="BL1241" s="2521">
        <f t="shared" si="141"/>
        <v>0</v>
      </c>
      <c r="BM1241" s="1874"/>
      <c r="BN1241" s="1413"/>
      <c r="BO1241" s="1413"/>
      <c r="BP1241" s="1413"/>
      <c r="BQ1241" s="1413"/>
      <c r="BR1241" s="2499"/>
      <c r="BS1241" s="2499"/>
      <c r="BT1241" s="2499"/>
      <c r="BU1241" s="2499"/>
      <c r="BV1241" s="2499"/>
      <c r="BW1241" s="2499"/>
      <c r="BX1241" s="2499"/>
      <c r="BY1241" s="2499"/>
      <c r="BZ1241" s="2499"/>
      <c r="CA1241" s="2499"/>
      <c r="CB1241" s="2486"/>
      <c r="CC1241" s="2551">
        <v>0</v>
      </c>
      <c r="CD1241" s="2108" t="s">
        <v>5487</v>
      </c>
    </row>
    <row r="1242" spans="1:83" s="19" customFormat="1" ht="24.75" customHeight="1" x14ac:dyDescent="0.25">
      <c r="A1242" s="600" t="s">
        <v>161</v>
      </c>
      <c r="B1242" s="601" t="s">
        <v>5473</v>
      </c>
      <c r="C1242" s="659" t="s">
        <v>5566</v>
      </c>
      <c r="D1242" s="1742">
        <v>149</v>
      </c>
      <c r="E1242" s="1743" t="s">
        <v>5567</v>
      </c>
      <c r="F1242" s="1744" t="s">
        <v>5568</v>
      </c>
      <c r="G1242" s="1782">
        <v>50</v>
      </c>
      <c r="H1242" s="1772" t="s">
        <v>0</v>
      </c>
      <c r="I1242" s="789">
        <v>200</v>
      </c>
      <c r="J1242" s="1745">
        <v>200</v>
      </c>
      <c r="K1242" s="110"/>
      <c r="L1242" s="6"/>
      <c r="M1242" s="7"/>
      <c r="N1242" s="7"/>
      <c r="O1242" s="7"/>
      <c r="P1242" s="7"/>
      <c r="Q1242" s="7"/>
      <c r="R1242" s="7"/>
      <c r="S1242" s="7"/>
      <c r="T1242" s="7"/>
      <c r="U1242" s="1783">
        <f t="shared" si="140"/>
        <v>0</v>
      </c>
      <c r="V1242" s="7"/>
      <c r="W1242" s="7"/>
      <c r="X1242" s="7"/>
      <c r="Y1242" s="7"/>
      <c r="Z1242" s="7"/>
      <c r="AA1242" s="7"/>
      <c r="AB1242" s="7"/>
      <c r="AC1242" s="7"/>
      <c r="AD1242" s="7"/>
      <c r="AE1242" s="7"/>
      <c r="AF1242" s="7"/>
      <c r="AG1242" s="1864"/>
      <c r="AH1242" s="1956"/>
      <c r="AI1242" s="1956"/>
      <c r="AJ1242" s="1956"/>
      <c r="AK1242" s="1956"/>
      <c r="AL1242" s="1956"/>
      <c r="AM1242" s="4062"/>
      <c r="AN1242" s="4062"/>
      <c r="AO1242" s="1956"/>
      <c r="AP1242" s="1956"/>
      <c r="AQ1242" s="1956"/>
      <c r="AR1242" s="1954"/>
      <c r="AS1242" s="1867"/>
      <c r="AT1242" s="2432"/>
      <c r="AU1242" s="2523"/>
      <c r="AV1242" s="2523"/>
      <c r="AW1242" s="1867"/>
      <c r="AX1242" s="1867"/>
      <c r="AY1242" s="2524"/>
      <c r="AZ1242" s="1872"/>
      <c r="BA1242" s="1872"/>
      <c r="BB1242" s="1872"/>
      <c r="BC1242" s="1872"/>
      <c r="BD1242" s="2100"/>
      <c r="BE1242" s="1874"/>
      <c r="BF1242" s="2520"/>
      <c r="BG1242" s="1874"/>
      <c r="BH1242" s="1874"/>
      <c r="BI1242" s="2520"/>
      <c r="BJ1242" s="1874"/>
      <c r="BK1242" s="1874"/>
      <c r="BL1242" s="2521">
        <f t="shared" si="141"/>
        <v>0</v>
      </c>
      <c r="BM1242" s="1874"/>
      <c r="BN1242" s="1413"/>
      <c r="BO1242" s="1413"/>
      <c r="BP1242" s="1413"/>
      <c r="BQ1242" s="1413"/>
      <c r="BR1242" s="2499"/>
      <c r="BS1242" s="2499"/>
      <c r="BT1242" s="2499"/>
      <c r="BU1242" s="2499"/>
      <c r="BV1242" s="2499"/>
      <c r="BW1242" s="2499"/>
      <c r="BX1242" s="2499"/>
      <c r="BY1242" s="2499"/>
      <c r="BZ1242" s="2499"/>
      <c r="CA1242" s="2499"/>
      <c r="CB1242" s="2499"/>
      <c r="CC1242" s="2522"/>
      <c r="CD1242" s="2108" t="s">
        <v>5487</v>
      </c>
    </row>
    <row r="1243" spans="1:83" s="19" customFormat="1" ht="24.75" customHeight="1" thickBot="1" x14ac:dyDescent="0.3">
      <c r="A1243" s="1777" t="s">
        <v>161</v>
      </c>
      <c r="B1243" s="1778" t="s">
        <v>5473</v>
      </c>
      <c r="C1243" s="1779" t="s">
        <v>5566</v>
      </c>
      <c r="D1243" s="1700">
        <v>149</v>
      </c>
      <c r="E1243" s="1701" t="s">
        <v>5567</v>
      </c>
      <c r="F1243" s="1702" t="s">
        <v>5568</v>
      </c>
      <c r="G1243" s="1784">
        <v>50</v>
      </c>
      <c r="H1243" s="1775" t="s">
        <v>0</v>
      </c>
      <c r="I1243" s="1780">
        <v>200</v>
      </c>
      <c r="J1243" s="1705">
        <v>200</v>
      </c>
      <c r="K1243" s="374"/>
      <c r="L1243" s="57"/>
      <c r="M1243" s="58"/>
      <c r="N1243" s="58"/>
      <c r="O1243" s="58"/>
      <c r="P1243" s="58"/>
      <c r="Q1243" s="58"/>
      <c r="R1243" s="58"/>
      <c r="S1243" s="58"/>
      <c r="T1243" s="58"/>
      <c r="U1243" s="1786">
        <f t="shared" si="140"/>
        <v>0</v>
      </c>
      <c r="V1243" s="58"/>
      <c r="W1243" s="58"/>
      <c r="X1243" s="58"/>
      <c r="Y1243" s="58"/>
      <c r="Z1243" s="58"/>
      <c r="AA1243" s="58"/>
      <c r="AB1243" s="58"/>
      <c r="AC1243" s="58"/>
      <c r="AD1243" s="58"/>
      <c r="AE1243" s="58"/>
      <c r="AF1243" s="58"/>
      <c r="AG1243" s="1881"/>
      <c r="AH1243" s="1959"/>
      <c r="AI1243" s="1959"/>
      <c r="AJ1243" s="1959"/>
      <c r="AK1243" s="1959"/>
      <c r="AL1243" s="1959"/>
      <c r="AM1243" s="4063"/>
      <c r="AN1243" s="4063"/>
      <c r="AO1243" s="1959"/>
      <c r="AP1243" s="1959"/>
      <c r="AQ1243" s="1959"/>
      <c r="AR1243" s="1960"/>
      <c r="AS1243" s="1884"/>
      <c r="AT1243" s="2525"/>
      <c r="AU1243" s="2526"/>
      <c r="AV1243" s="2526"/>
      <c r="AW1243" s="1884"/>
      <c r="AX1243" s="1884"/>
      <c r="AY1243" s="2527"/>
      <c r="AZ1243" s="1889"/>
      <c r="BA1243" s="1889"/>
      <c r="BB1243" s="1889"/>
      <c r="BC1243" s="1889"/>
      <c r="BD1243" s="2115"/>
      <c r="BE1243" s="1892"/>
      <c r="BF1243" s="2528"/>
      <c r="BG1243" s="1892"/>
      <c r="BH1243" s="1892"/>
      <c r="BI1243" s="2528"/>
      <c r="BJ1243" s="1892"/>
      <c r="BK1243" s="1892"/>
      <c r="BL1243" s="2529">
        <f t="shared" si="141"/>
        <v>0</v>
      </c>
      <c r="BM1243" s="1892"/>
      <c r="BN1243" s="1949"/>
      <c r="BO1243" s="1949"/>
      <c r="BP1243" s="1949"/>
      <c r="BQ1243" s="1949"/>
      <c r="BR1243" s="2508"/>
      <c r="BS1243" s="2508"/>
      <c r="BT1243" s="2508"/>
      <c r="BU1243" s="2508"/>
      <c r="BV1243" s="2508"/>
      <c r="BW1243" s="2508"/>
      <c r="BX1243" s="2508"/>
      <c r="BY1243" s="2508"/>
      <c r="BZ1243" s="2508"/>
      <c r="CA1243" s="2508"/>
      <c r="CB1243" s="2508"/>
      <c r="CC1243" s="2530"/>
      <c r="CD1243" s="2568" t="s">
        <v>5487</v>
      </c>
    </row>
    <row r="1244" spans="1:83" s="19" customFormat="1" ht="72" customHeight="1" thickBot="1" x14ac:dyDescent="0.25">
      <c r="A1244" s="570" t="s">
        <v>161</v>
      </c>
      <c r="B1244" s="1346" t="s">
        <v>5473</v>
      </c>
      <c r="C1244" s="587" t="s">
        <v>5566</v>
      </c>
      <c r="D1244" s="163">
        <v>150</v>
      </c>
      <c r="E1244" s="210" t="s">
        <v>5577</v>
      </c>
      <c r="F1244" s="48" t="s">
        <v>5578</v>
      </c>
      <c r="G1244" s="49">
        <v>1</v>
      </c>
      <c r="H1244" s="69" t="s">
        <v>0</v>
      </c>
      <c r="I1244" s="786">
        <v>1</v>
      </c>
      <c r="J1244" s="493">
        <v>0.3</v>
      </c>
      <c r="K1244" s="210"/>
      <c r="L1244" s="51">
        <f t="shared" si="136"/>
        <v>106910000</v>
      </c>
      <c r="M1244" s="1752">
        <v>82910000</v>
      </c>
      <c r="N1244" s="1752">
        <v>24000000</v>
      </c>
      <c r="O1244" s="52"/>
      <c r="P1244" s="52"/>
      <c r="Q1244" s="52"/>
      <c r="R1244" s="52"/>
      <c r="S1244" s="52"/>
      <c r="T1244" s="52"/>
      <c r="U1244" s="1765">
        <f t="shared" si="140"/>
        <v>86910000</v>
      </c>
      <c r="V1244" s="1766">
        <v>62910000</v>
      </c>
      <c r="W1244" s="1766">
        <v>24000000</v>
      </c>
      <c r="X1244" s="52"/>
      <c r="Y1244" s="52"/>
      <c r="Z1244" s="52"/>
      <c r="AA1244" s="52"/>
      <c r="AB1244" s="52"/>
      <c r="AC1244" s="52"/>
      <c r="AD1244" s="52"/>
      <c r="AE1244" s="52"/>
      <c r="AF1244" s="52"/>
      <c r="AG1244" s="1520">
        <v>85101600</v>
      </c>
      <c r="AH1244" s="1520" t="s">
        <v>5569</v>
      </c>
      <c r="AI1244" s="1521" t="s">
        <v>5579</v>
      </c>
      <c r="AJ1244" s="1520" t="s">
        <v>269</v>
      </c>
      <c r="AK1244" s="1520" t="s">
        <v>1557</v>
      </c>
      <c r="AL1244" s="1520" t="s">
        <v>1558</v>
      </c>
      <c r="AM1244" s="1522">
        <v>86910000</v>
      </c>
      <c r="AN1244" s="1522">
        <v>86910000</v>
      </c>
      <c r="AO1244" s="1520" t="s">
        <v>476</v>
      </c>
      <c r="AP1244" s="1520" t="s">
        <v>476</v>
      </c>
      <c r="AQ1244" s="1520" t="s">
        <v>5479</v>
      </c>
      <c r="AR1244" s="2535">
        <v>2301010103</v>
      </c>
      <c r="AS1244" s="1527" t="s">
        <v>5928</v>
      </c>
      <c r="AT1244" s="1520" t="s">
        <v>3505</v>
      </c>
      <c r="AU1244" s="2569">
        <v>500</v>
      </c>
      <c r="AV1244" s="2569">
        <v>500</v>
      </c>
      <c r="AW1244" s="1529">
        <v>42826</v>
      </c>
      <c r="AX1244" s="1529">
        <v>43099</v>
      </c>
      <c r="AY1244" s="2465">
        <v>31968000</v>
      </c>
      <c r="AZ1244" s="2466">
        <v>124</v>
      </c>
      <c r="BA1244" s="2466" t="s">
        <v>811</v>
      </c>
      <c r="BB1244" s="2466" t="s">
        <v>5580</v>
      </c>
      <c r="BC1244" s="2466" t="s">
        <v>5581</v>
      </c>
      <c r="BD1244" s="2467">
        <v>2017000357</v>
      </c>
      <c r="BE1244" s="2468">
        <v>42781</v>
      </c>
      <c r="BF1244" s="2465">
        <v>31968000</v>
      </c>
      <c r="BG1244" s="2469">
        <v>2017000395</v>
      </c>
      <c r="BH1244" s="2468">
        <v>42802</v>
      </c>
      <c r="BI1244" s="2465">
        <v>31968000</v>
      </c>
      <c r="BJ1244" s="2468">
        <v>42803</v>
      </c>
      <c r="BK1244" s="2468">
        <v>43069</v>
      </c>
      <c r="BL1244" s="2470">
        <f t="shared" si="141"/>
        <v>0</v>
      </c>
      <c r="BM1244" s="2470">
        <f>L1244-(BI1244:BI1249)</f>
        <v>74942000</v>
      </c>
      <c r="BN1244" s="1471"/>
      <c r="BO1244" s="1471"/>
      <c r="BP1244" s="1471"/>
      <c r="BQ1244" s="1471"/>
      <c r="BR1244" s="2471">
        <v>0</v>
      </c>
      <c r="BS1244" s="2471">
        <v>0</v>
      </c>
      <c r="BT1244" s="2471">
        <v>2249000</v>
      </c>
      <c r="BU1244" s="2471">
        <v>3979000</v>
      </c>
      <c r="BV1244" s="2471">
        <v>2919000</v>
      </c>
      <c r="BW1244" s="2471">
        <v>3928000</v>
      </c>
      <c r="BX1244" s="2471">
        <v>3529000</v>
      </c>
      <c r="BY1244" s="2471">
        <v>3399000</v>
      </c>
      <c r="BZ1244" s="2471">
        <v>2929000</v>
      </c>
      <c r="CA1244" s="2471">
        <v>4558000</v>
      </c>
      <c r="CB1244" s="2471">
        <v>4478000</v>
      </c>
      <c r="CC1244" s="2533"/>
      <c r="CD1244" s="1863" t="s">
        <v>5487</v>
      </c>
      <c r="CE1244" s="19" t="s">
        <v>5582</v>
      </c>
    </row>
    <row r="1245" spans="1:83" s="19" customFormat="1" ht="50.25" customHeight="1" thickBot="1" x14ac:dyDescent="0.3">
      <c r="A1245" s="600" t="s">
        <v>161</v>
      </c>
      <c r="B1245" s="601" t="s">
        <v>5473</v>
      </c>
      <c r="C1245" s="659" t="s">
        <v>5566</v>
      </c>
      <c r="D1245" s="1742">
        <v>150</v>
      </c>
      <c r="E1245" s="1746" t="s">
        <v>5577</v>
      </c>
      <c r="F1245" s="1753" t="s">
        <v>5578</v>
      </c>
      <c r="G1245" s="1782"/>
      <c r="H1245" s="1772" t="s">
        <v>0</v>
      </c>
      <c r="I1245" s="789">
        <v>1</v>
      </c>
      <c r="J1245" s="1745">
        <v>0.3</v>
      </c>
      <c r="K1245" s="110"/>
      <c r="L1245" s="6"/>
      <c r="M1245" s="7"/>
      <c r="N1245" s="7"/>
      <c r="O1245" s="7"/>
      <c r="P1245" s="7"/>
      <c r="Q1245" s="7"/>
      <c r="R1245" s="7"/>
      <c r="S1245" s="7"/>
      <c r="T1245" s="7"/>
      <c r="U1245" s="1783">
        <f t="shared" si="140"/>
        <v>0</v>
      </c>
      <c r="V1245" s="7"/>
      <c r="W1245" s="7"/>
      <c r="X1245" s="7"/>
      <c r="Y1245" s="7"/>
      <c r="Z1245" s="7"/>
      <c r="AA1245" s="7"/>
      <c r="AB1245" s="7"/>
      <c r="AC1245" s="7"/>
      <c r="AD1245" s="7"/>
      <c r="AE1245" s="7"/>
      <c r="AF1245" s="7"/>
      <c r="AG1245" s="2549"/>
      <c r="AH1245" s="2512"/>
      <c r="AI1245" s="2512"/>
      <c r="AJ1245" s="2512"/>
      <c r="AK1245" s="2512"/>
      <c r="AL1245" s="2512"/>
      <c r="AM1245" s="2570"/>
      <c r="AN1245" s="2570"/>
      <c r="AO1245" s="2512"/>
      <c r="AP1245" s="2512"/>
      <c r="AQ1245" s="2512"/>
      <c r="AR1245" s="2550"/>
      <c r="AS1245" s="2511" t="s">
        <v>5929</v>
      </c>
      <c r="AT1245" s="2512" t="s">
        <v>5930</v>
      </c>
      <c r="AU1245" s="2477">
        <v>100</v>
      </c>
      <c r="AV1245" s="2477">
        <v>10</v>
      </c>
      <c r="AW1245" s="1529">
        <v>42826</v>
      </c>
      <c r="AX1245" s="1529">
        <v>43099</v>
      </c>
      <c r="AY1245" s="2513">
        <v>30000000</v>
      </c>
      <c r="AZ1245" s="2545">
        <v>6</v>
      </c>
      <c r="BA1245" s="2545" t="s">
        <v>5583</v>
      </c>
      <c r="BB1245" s="2545" t="s">
        <v>5584</v>
      </c>
      <c r="BC1245" s="2545" t="s">
        <v>5585</v>
      </c>
      <c r="BD1245" s="2467">
        <v>2017000544</v>
      </c>
      <c r="BE1245" s="2547">
        <v>42811</v>
      </c>
      <c r="BF1245" s="2513">
        <v>30000000</v>
      </c>
      <c r="BG1245" s="2548">
        <v>2017000597</v>
      </c>
      <c r="BH1245" s="2547">
        <v>42843</v>
      </c>
      <c r="BI1245" s="2513">
        <v>30000000</v>
      </c>
      <c r="BJ1245" s="2547">
        <v>42846</v>
      </c>
      <c r="BK1245" s="2547">
        <v>43090</v>
      </c>
      <c r="BL1245" s="2484">
        <f t="shared" si="141"/>
        <v>0</v>
      </c>
      <c r="BM1245" s="2548"/>
      <c r="BN1245" s="1413"/>
      <c r="BO1245" s="1413"/>
      <c r="BP1245" s="1413"/>
      <c r="BQ1245" s="1413"/>
      <c r="BR1245" s="2486">
        <v>0</v>
      </c>
      <c r="BS1245" s="2486">
        <v>0</v>
      </c>
      <c r="BT1245" s="2486">
        <v>0</v>
      </c>
      <c r="BU1245" s="2486">
        <v>0</v>
      </c>
      <c r="BV1245" s="2486">
        <v>0</v>
      </c>
      <c r="BW1245" s="2486">
        <v>6426000</v>
      </c>
      <c r="BX1245" s="2486">
        <v>0</v>
      </c>
      <c r="BY1245" s="2486">
        <v>0</v>
      </c>
      <c r="BZ1245" s="2486">
        <v>0</v>
      </c>
      <c r="CA1245" s="2486">
        <v>0</v>
      </c>
      <c r="CB1245" s="2499"/>
      <c r="CC1245" s="2522"/>
      <c r="CD1245" s="2108" t="s">
        <v>5487</v>
      </c>
    </row>
    <row r="1246" spans="1:83" s="19" customFormat="1" ht="49.5" customHeight="1" x14ac:dyDescent="0.25">
      <c r="A1246" s="600" t="s">
        <v>161</v>
      </c>
      <c r="B1246" s="601" t="s">
        <v>5473</v>
      </c>
      <c r="C1246" s="659" t="s">
        <v>5566</v>
      </c>
      <c r="D1246" s="1742">
        <v>150</v>
      </c>
      <c r="E1246" s="1746" t="s">
        <v>5577</v>
      </c>
      <c r="F1246" s="1753" t="s">
        <v>5578</v>
      </c>
      <c r="G1246" s="1782">
        <v>1</v>
      </c>
      <c r="H1246" s="1772" t="s">
        <v>0</v>
      </c>
      <c r="I1246" s="789">
        <v>1</v>
      </c>
      <c r="J1246" s="1745">
        <v>0.3</v>
      </c>
      <c r="K1246" s="110"/>
      <c r="L1246" s="6"/>
      <c r="M1246" s="7"/>
      <c r="N1246" s="7"/>
      <c r="O1246" s="7"/>
      <c r="P1246" s="7"/>
      <c r="Q1246" s="7"/>
      <c r="R1246" s="7"/>
      <c r="S1246" s="7"/>
      <c r="T1246" s="7"/>
      <c r="U1246" s="1783">
        <f t="shared" si="140"/>
        <v>0</v>
      </c>
      <c r="V1246" s="7"/>
      <c r="W1246" s="7"/>
      <c r="X1246" s="7"/>
      <c r="Y1246" s="7"/>
      <c r="Z1246" s="7"/>
      <c r="AA1246" s="7"/>
      <c r="AB1246" s="7"/>
      <c r="AC1246" s="7"/>
      <c r="AD1246" s="7"/>
      <c r="AE1246" s="7"/>
      <c r="AF1246" s="7"/>
      <c r="AG1246" s="2549"/>
      <c r="AH1246" s="2512"/>
      <c r="AI1246" s="2512"/>
      <c r="AJ1246" s="2512"/>
      <c r="AK1246" s="2512"/>
      <c r="AL1246" s="2512"/>
      <c r="AM1246" s="2570"/>
      <c r="AN1246" s="2570"/>
      <c r="AO1246" s="2512"/>
      <c r="AP1246" s="2512"/>
      <c r="AQ1246" s="2512"/>
      <c r="AR1246" s="2550"/>
      <c r="AS1246" s="2511" t="s">
        <v>5931</v>
      </c>
      <c r="AT1246" s="2512" t="s">
        <v>5586</v>
      </c>
      <c r="AU1246" s="2477">
        <v>100</v>
      </c>
      <c r="AV1246" s="2477">
        <v>100</v>
      </c>
      <c r="AW1246" s="2564">
        <v>42864</v>
      </c>
      <c r="AX1246" s="1529">
        <v>43099</v>
      </c>
      <c r="AY1246" s="2513">
        <v>24942000</v>
      </c>
      <c r="AZ1246" s="2545">
        <v>3</v>
      </c>
      <c r="BA1246" s="2545" t="s">
        <v>5559</v>
      </c>
      <c r="BB1246" s="2545" t="s">
        <v>5574</v>
      </c>
      <c r="BC1246" s="2546" t="s">
        <v>5575</v>
      </c>
      <c r="BD1246" s="2467">
        <v>2017000372</v>
      </c>
      <c r="BE1246" s="2547">
        <v>42781</v>
      </c>
      <c r="BF1246" s="2513">
        <v>24942000</v>
      </c>
      <c r="BG1246" s="2548">
        <v>2017000608</v>
      </c>
      <c r="BH1246" s="2547">
        <v>42844</v>
      </c>
      <c r="BI1246" s="2513">
        <v>24942000</v>
      </c>
      <c r="BJ1246" s="2547">
        <v>42864</v>
      </c>
      <c r="BK1246" s="2547">
        <v>43099</v>
      </c>
      <c r="BL1246" s="2484">
        <f t="shared" si="141"/>
        <v>0</v>
      </c>
      <c r="BM1246" s="2548"/>
      <c r="BN1246" s="1413"/>
      <c r="BO1246" s="1413"/>
      <c r="BP1246" s="1413"/>
      <c r="BQ1246" s="1413"/>
      <c r="BR1246" s="2486">
        <v>0</v>
      </c>
      <c r="BS1246" s="2486">
        <v>0</v>
      </c>
      <c r="BT1246" s="2486">
        <v>0</v>
      </c>
      <c r="BU1246" s="2486">
        <v>0</v>
      </c>
      <c r="BV1246" s="2486">
        <v>0</v>
      </c>
      <c r="BW1246" s="2486">
        <v>0</v>
      </c>
      <c r="BX1246" s="2486">
        <v>0</v>
      </c>
      <c r="BY1246" s="2486">
        <v>0</v>
      </c>
      <c r="BZ1246" s="2486">
        <v>0</v>
      </c>
      <c r="CA1246" s="2486">
        <v>15480000</v>
      </c>
      <c r="CB1246" s="2486">
        <f>8520000+92000</f>
        <v>8612000</v>
      </c>
      <c r="CC1246" s="2522"/>
      <c r="CD1246" s="2108" t="s">
        <v>5487</v>
      </c>
    </row>
    <row r="1247" spans="1:83" s="19" customFormat="1" ht="24.75" customHeight="1" x14ac:dyDescent="0.25">
      <c r="A1247" s="600" t="s">
        <v>161</v>
      </c>
      <c r="B1247" s="601" t="s">
        <v>5473</v>
      </c>
      <c r="C1247" s="659" t="s">
        <v>5566</v>
      </c>
      <c r="D1247" s="1742">
        <v>150</v>
      </c>
      <c r="E1247" s="1746" t="s">
        <v>5577</v>
      </c>
      <c r="F1247" s="1753" t="s">
        <v>5578</v>
      </c>
      <c r="G1247" s="1782">
        <v>1</v>
      </c>
      <c r="H1247" s="1772" t="s">
        <v>0</v>
      </c>
      <c r="I1247" s="789">
        <v>1</v>
      </c>
      <c r="J1247" s="1745">
        <v>0.3</v>
      </c>
      <c r="K1247" s="110"/>
      <c r="L1247" s="6"/>
      <c r="M1247" s="7"/>
      <c r="N1247" s="7"/>
      <c r="O1247" s="7"/>
      <c r="P1247" s="7"/>
      <c r="Q1247" s="7"/>
      <c r="R1247" s="7"/>
      <c r="S1247" s="7"/>
      <c r="T1247" s="7"/>
      <c r="U1247" s="1783">
        <f t="shared" si="140"/>
        <v>0</v>
      </c>
      <c r="V1247" s="7"/>
      <c r="W1247" s="7"/>
      <c r="X1247" s="7"/>
      <c r="Y1247" s="7"/>
      <c r="Z1247" s="7"/>
      <c r="AA1247" s="7"/>
      <c r="AB1247" s="7"/>
      <c r="AC1247" s="7"/>
      <c r="AD1247" s="7"/>
      <c r="AE1247" s="7"/>
      <c r="AF1247" s="7"/>
      <c r="AG1247" s="1864"/>
      <c r="AH1247" s="1956"/>
      <c r="AI1247" s="1956"/>
      <c r="AJ1247" s="1956"/>
      <c r="AK1247" s="1956"/>
      <c r="AL1247" s="1956"/>
      <c r="AM1247" s="4062"/>
      <c r="AN1247" s="4062"/>
      <c r="AO1247" s="1956"/>
      <c r="AP1247" s="1956"/>
      <c r="AQ1247" s="1956"/>
      <c r="AR1247" s="1954"/>
      <c r="AS1247" s="1867"/>
      <c r="AT1247" s="2432"/>
      <c r="AU1247" s="2523"/>
      <c r="AV1247" s="2523"/>
      <c r="AW1247" s="1867"/>
      <c r="AX1247" s="1867"/>
      <c r="AY1247" s="2524"/>
      <c r="AZ1247" s="1872"/>
      <c r="BA1247" s="1872"/>
      <c r="BB1247" s="1872"/>
      <c r="BC1247" s="1872"/>
      <c r="BD1247" s="2100"/>
      <c r="BE1247" s="1874"/>
      <c r="BF1247" s="2520"/>
      <c r="BG1247" s="1874"/>
      <c r="BH1247" s="1874"/>
      <c r="BI1247" s="2520"/>
      <c r="BJ1247" s="1874"/>
      <c r="BK1247" s="1874"/>
      <c r="BL1247" s="2521">
        <f t="shared" si="141"/>
        <v>0</v>
      </c>
      <c r="BM1247" s="1874"/>
      <c r="BN1247" s="1413"/>
      <c r="BO1247" s="1413"/>
      <c r="BP1247" s="1413"/>
      <c r="BQ1247" s="1413"/>
      <c r="BR1247" s="2499"/>
      <c r="BS1247" s="2499"/>
      <c r="BT1247" s="2499"/>
      <c r="BU1247" s="2499"/>
      <c r="BV1247" s="2499"/>
      <c r="BW1247" s="2499"/>
      <c r="BX1247" s="2499"/>
      <c r="BY1247" s="2499"/>
      <c r="BZ1247" s="2499"/>
      <c r="CA1247" s="2499"/>
      <c r="CB1247" s="2499"/>
      <c r="CC1247" s="2522"/>
      <c r="CD1247" s="2108" t="s">
        <v>5487</v>
      </c>
    </row>
    <row r="1248" spans="1:83" s="19" customFormat="1" ht="24.75" customHeight="1" x14ac:dyDescent="0.25">
      <c r="A1248" s="600" t="s">
        <v>161</v>
      </c>
      <c r="B1248" s="601" t="s">
        <v>5473</v>
      </c>
      <c r="C1248" s="659" t="s">
        <v>5566</v>
      </c>
      <c r="D1248" s="1742">
        <v>150</v>
      </c>
      <c r="E1248" s="1746" t="s">
        <v>5577</v>
      </c>
      <c r="F1248" s="1753" t="s">
        <v>5578</v>
      </c>
      <c r="G1248" s="1782">
        <v>1</v>
      </c>
      <c r="H1248" s="1772" t="s">
        <v>0</v>
      </c>
      <c r="I1248" s="789">
        <v>1</v>
      </c>
      <c r="J1248" s="1745">
        <v>0.3</v>
      </c>
      <c r="K1248" s="110"/>
      <c r="L1248" s="6"/>
      <c r="M1248" s="7"/>
      <c r="N1248" s="7"/>
      <c r="O1248" s="7"/>
      <c r="P1248" s="7"/>
      <c r="Q1248" s="7"/>
      <c r="R1248" s="7"/>
      <c r="S1248" s="7"/>
      <c r="T1248" s="7"/>
      <c r="U1248" s="1783">
        <f t="shared" si="140"/>
        <v>0</v>
      </c>
      <c r="V1248" s="7"/>
      <c r="W1248" s="7"/>
      <c r="X1248" s="7"/>
      <c r="Y1248" s="7"/>
      <c r="Z1248" s="7"/>
      <c r="AA1248" s="7"/>
      <c r="AB1248" s="7"/>
      <c r="AC1248" s="7"/>
      <c r="AD1248" s="7"/>
      <c r="AE1248" s="7"/>
      <c r="AF1248" s="7"/>
      <c r="AG1248" s="1864"/>
      <c r="AH1248" s="1956"/>
      <c r="AI1248" s="1956"/>
      <c r="AJ1248" s="1956"/>
      <c r="AK1248" s="1956"/>
      <c r="AL1248" s="1956"/>
      <c r="AM1248" s="4062"/>
      <c r="AN1248" s="4062"/>
      <c r="AO1248" s="1956"/>
      <c r="AP1248" s="1956"/>
      <c r="AQ1248" s="1956"/>
      <c r="AR1248" s="1954"/>
      <c r="AS1248" s="1867"/>
      <c r="AT1248" s="2432"/>
      <c r="AU1248" s="2523"/>
      <c r="AV1248" s="2523"/>
      <c r="AW1248" s="1867"/>
      <c r="AX1248" s="1867"/>
      <c r="AY1248" s="2524"/>
      <c r="AZ1248" s="1872"/>
      <c r="BA1248" s="1872"/>
      <c r="BB1248" s="1872"/>
      <c r="BC1248" s="1872"/>
      <c r="BD1248" s="2100"/>
      <c r="BE1248" s="1874"/>
      <c r="BF1248" s="2520"/>
      <c r="BG1248" s="1874"/>
      <c r="BH1248" s="1874"/>
      <c r="BI1248" s="2520"/>
      <c r="BJ1248" s="1874"/>
      <c r="BK1248" s="1874"/>
      <c r="BL1248" s="2521">
        <f t="shared" si="141"/>
        <v>0</v>
      </c>
      <c r="BM1248" s="1874"/>
      <c r="BN1248" s="1413"/>
      <c r="BO1248" s="1413"/>
      <c r="BP1248" s="1413"/>
      <c r="BQ1248" s="1413"/>
      <c r="BR1248" s="2499"/>
      <c r="BS1248" s="2499"/>
      <c r="BT1248" s="2499"/>
      <c r="BU1248" s="2499"/>
      <c r="BV1248" s="2499"/>
      <c r="BW1248" s="2499"/>
      <c r="BX1248" s="2499"/>
      <c r="BY1248" s="2499"/>
      <c r="BZ1248" s="2499"/>
      <c r="CA1248" s="2499"/>
      <c r="CB1248" s="2499"/>
      <c r="CC1248" s="2522"/>
      <c r="CD1248" s="2108" t="s">
        <v>5487</v>
      </c>
    </row>
    <row r="1249" spans="1:82" s="19" customFormat="1" ht="24.75" customHeight="1" thickBot="1" x14ac:dyDescent="0.3">
      <c r="A1249" s="1777" t="s">
        <v>161</v>
      </c>
      <c r="B1249" s="1778" t="s">
        <v>5473</v>
      </c>
      <c r="C1249" s="1779" t="s">
        <v>5566</v>
      </c>
      <c r="D1249" s="1700">
        <v>150</v>
      </c>
      <c r="E1249" s="1706" t="s">
        <v>5577</v>
      </c>
      <c r="F1249" s="1726" t="s">
        <v>5578</v>
      </c>
      <c r="G1249" s="1784">
        <v>1</v>
      </c>
      <c r="H1249" s="1775" t="s">
        <v>0</v>
      </c>
      <c r="I1249" s="1780">
        <v>1</v>
      </c>
      <c r="J1249" s="1705">
        <v>0.3</v>
      </c>
      <c r="K1249" s="374"/>
      <c r="L1249" s="57"/>
      <c r="M1249" s="58"/>
      <c r="N1249" s="58"/>
      <c r="O1249" s="58"/>
      <c r="P1249" s="58"/>
      <c r="Q1249" s="58"/>
      <c r="R1249" s="58"/>
      <c r="S1249" s="58"/>
      <c r="T1249" s="58"/>
      <c r="U1249" s="1786">
        <f t="shared" si="140"/>
        <v>0</v>
      </c>
      <c r="V1249" s="58"/>
      <c r="W1249" s="58"/>
      <c r="X1249" s="58"/>
      <c r="Y1249" s="58"/>
      <c r="Z1249" s="58"/>
      <c r="AA1249" s="58"/>
      <c r="AB1249" s="58"/>
      <c r="AC1249" s="58"/>
      <c r="AD1249" s="58"/>
      <c r="AE1249" s="58"/>
      <c r="AF1249" s="58"/>
      <c r="AG1249" s="1881"/>
      <c r="AH1249" s="1959"/>
      <c r="AI1249" s="1959"/>
      <c r="AJ1249" s="1959"/>
      <c r="AK1249" s="1959"/>
      <c r="AL1249" s="1959"/>
      <c r="AM1249" s="4063"/>
      <c r="AN1249" s="4063"/>
      <c r="AO1249" s="1959"/>
      <c r="AP1249" s="1959"/>
      <c r="AQ1249" s="1959"/>
      <c r="AR1249" s="1960"/>
      <c r="AS1249" s="1884"/>
      <c r="AT1249" s="2525"/>
      <c r="AU1249" s="2526"/>
      <c r="AV1249" s="2526"/>
      <c r="AW1249" s="1884"/>
      <c r="AX1249" s="1884"/>
      <c r="AY1249" s="2527"/>
      <c r="AZ1249" s="1889"/>
      <c r="BA1249" s="1889"/>
      <c r="BB1249" s="1889"/>
      <c r="BC1249" s="1889"/>
      <c r="BD1249" s="2115"/>
      <c r="BE1249" s="1892"/>
      <c r="BF1249" s="2528"/>
      <c r="BG1249" s="1892"/>
      <c r="BH1249" s="1892"/>
      <c r="BI1249" s="2528"/>
      <c r="BJ1249" s="1892"/>
      <c r="BK1249" s="1892"/>
      <c r="BL1249" s="2529">
        <f t="shared" si="141"/>
        <v>0</v>
      </c>
      <c r="BM1249" s="1892"/>
      <c r="BN1249" s="1949"/>
      <c r="BO1249" s="1949"/>
      <c r="BP1249" s="1949"/>
      <c r="BQ1249" s="1949"/>
      <c r="BR1249" s="2508"/>
      <c r="BS1249" s="2508"/>
      <c r="BT1249" s="2508"/>
      <c r="BU1249" s="2508"/>
      <c r="BV1249" s="2508"/>
      <c r="BW1249" s="2508"/>
      <c r="BX1249" s="2508"/>
      <c r="BY1249" s="2508"/>
      <c r="BZ1249" s="2508"/>
      <c r="CA1249" s="2508"/>
      <c r="CB1249" s="2508"/>
      <c r="CC1249" s="2530"/>
      <c r="CD1249" s="2568" t="s">
        <v>5487</v>
      </c>
    </row>
    <row r="1250" spans="1:82" s="19" customFormat="1" ht="100.5" customHeight="1" thickBot="1" x14ac:dyDescent="0.25">
      <c r="A1250" s="570" t="s">
        <v>161</v>
      </c>
      <c r="B1250" s="1346" t="s">
        <v>5473</v>
      </c>
      <c r="C1250" s="587" t="s">
        <v>5566</v>
      </c>
      <c r="D1250" s="163">
        <v>151</v>
      </c>
      <c r="E1250" s="522" t="s">
        <v>5587</v>
      </c>
      <c r="F1250" s="48" t="s">
        <v>5588</v>
      </c>
      <c r="G1250" s="49">
        <v>0</v>
      </c>
      <c r="H1250" s="49" t="s">
        <v>1</v>
      </c>
      <c r="I1250" s="939">
        <v>100</v>
      </c>
      <c r="J1250" s="493">
        <v>100</v>
      </c>
      <c r="K1250" s="210"/>
      <c r="L1250" s="51">
        <f>+M1250+N1250+O1250+P1250+Q1250+R1250+S1250+T1250</f>
        <v>72272000</v>
      </c>
      <c r="M1250" s="1752">
        <f>6146000+4722000+23201666</f>
        <v>34069666</v>
      </c>
      <c r="N1250" s="1752">
        <f>33202334+3000000</f>
        <v>36202334</v>
      </c>
      <c r="O1250" s="1752">
        <v>2000000</v>
      </c>
      <c r="P1250" s="52"/>
      <c r="Q1250" s="52"/>
      <c r="R1250" s="52"/>
      <c r="S1250" s="52"/>
      <c r="T1250" s="52"/>
      <c r="U1250" s="1765">
        <f t="shared" si="140"/>
        <v>50173666</v>
      </c>
      <c r="V1250" s="1766">
        <f>6146000+4722000+3201666</f>
        <v>14069666</v>
      </c>
      <c r="W1250" s="1766">
        <f>33104000+3000000</f>
        <v>36104000</v>
      </c>
      <c r="X1250" s="52"/>
      <c r="Y1250" s="52"/>
      <c r="Z1250" s="52"/>
      <c r="AA1250" s="52"/>
      <c r="AB1250" s="52"/>
      <c r="AC1250" s="52"/>
      <c r="AD1250" s="52"/>
      <c r="AE1250" s="52"/>
      <c r="AF1250" s="52"/>
      <c r="AG1250" s="1520">
        <v>93131704</v>
      </c>
      <c r="AH1250" s="1520" t="s">
        <v>6319</v>
      </c>
      <c r="AI1250" s="1521">
        <v>42781</v>
      </c>
      <c r="AJ1250" s="1520" t="s">
        <v>269</v>
      </c>
      <c r="AK1250" s="1520" t="s">
        <v>1557</v>
      </c>
      <c r="AL1250" s="1520" t="s">
        <v>5570</v>
      </c>
      <c r="AM1250" s="1522">
        <v>41250000</v>
      </c>
      <c r="AN1250" s="1522">
        <v>41250000</v>
      </c>
      <c r="AO1250" s="1520" t="s">
        <v>476</v>
      </c>
      <c r="AP1250" s="1520" t="s">
        <v>476</v>
      </c>
      <c r="AQ1250" s="1520" t="s">
        <v>5479</v>
      </c>
      <c r="AR1250" s="2535">
        <v>2301010104</v>
      </c>
      <c r="AS1250" s="2480" t="s">
        <v>5932</v>
      </c>
      <c r="AT1250" s="1520" t="s">
        <v>5589</v>
      </c>
      <c r="AU1250" s="1520">
        <v>426</v>
      </c>
      <c r="AV1250" s="1520">
        <v>426</v>
      </c>
      <c r="AW1250" s="1521">
        <v>42815</v>
      </c>
      <c r="AX1250" s="1521">
        <v>43069</v>
      </c>
      <c r="AY1250" s="1522">
        <v>41250000</v>
      </c>
      <c r="AZ1250" s="2466">
        <v>157</v>
      </c>
      <c r="BA1250" s="2466" t="s">
        <v>811</v>
      </c>
      <c r="BB1250" s="2466" t="s">
        <v>5590</v>
      </c>
      <c r="BC1250" s="2467" t="s">
        <v>5591</v>
      </c>
      <c r="BD1250" s="2467">
        <v>2017000356</v>
      </c>
      <c r="BE1250" s="2468">
        <v>42781</v>
      </c>
      <c r="BF1250" s="2465">
        <v>26170000</v>
      </c>
      <c r="BG1250" s="2469">
        <v>2017000450</v>
      </c>
      <c r="BH1250" s="2468">
        <v>42811</v>
      </c>
      <c r="BI1250" s="2465">
        <v>26170000</v>
      </c>
      <c r="BJ1250" s="2468">
        <v>42815</v>
      </c>
      <c r="BK1250" s="2468">
        <v>43069</v>
      </c>
      <c r="BL1250" s="2470">
        <f t="shared" si="141"/>
        <v>0</v>
      </c>
      <c r="BM1250" s="2470">
        <f>L1250-(BI1250+BI1252+BI1253+BI1254+BI1255)</f>
        <v>22150334</v>
      </c>
      <c r="BN1250" s="2532"/>
      <c r="BO1250" s="2532"/>
      <c r="BP1250" s="2532"/>
      <c r="BQ1250" s="2532"/>
      <c r="BR1250" s="2471">
        <v>0</v>
      </c>
      <c r="BS1250" s="2471">
        <v>0</v>
      </c>
      <c r="BT1250" s="2471">
        <v>980000</v>
      </c>
      <c r="BU1250" s="2471">
        <v>3650000</v>
      </c>
      <c r="BV1250" s="2471">
        <v>3730000</v>
      </c>
      <c r="BW1250" s="2471">
        <v>3580000</v>
      </c>
      <c r="BX1250" s="2471">
        <v>2750000</v>
      </c>
      <c r="BY1250" s="2471">
        <v>3650000</v>
      </c>
      <c r="BZ1250" s="2471">
        <v>3010000</v>
      </c>
      <c r="CA1250" s="2471">
        <v>2630000</v>
      </c>
      <c r="CB1250" s="2471">
        <v>2190000</v>
      </c>
      <c r="CC1250" s="2533">
        <v>0</v>
      </c>
      <c r="CD1250" s="1863" t="s">
        <v>5487</v>
      </c>
    </row>
    <row r="1251" spans="1:82" s="19" customFormat="1" ht="100.5" customHeight="1" thickBot="1" x14ac:dyDescent="0.25">
      <c r="A1251" s="570" t="s">
        <v>161</v>
      </c>
      <c r="B1251" s="1346" t="s">
        <v>5473</v>
      </c>
      <c r="C1251" s="587" t="s">
        <v>5566</v>
      </c>
      <c r="D1251" s="163">
        <v>151</v>
      </c>
      <c r="E1251" s="522" t="s">
        <v>5587</v>
      </c>
      <c r="F1251" s="48" t="s">
        <v>5588</v>
      </c>
      <c r="G1251" s="49">
        <v>0</v>
      </c>
      <c r="H1251" s="49"/>
      <c r="I1251" s="939"/>
      <c r="J1251" s="493"/>
      <c r="K1251" s="110"/>
      <c r="L1251" s="6"/>
      <c r="M1251" s="481"/>
      <c r="N1251" s="481"/>
      <c r="O1251" s="481"/>
      <c r="P1251" s="7"/>
      <c r="Q1251" s="7"/>
      <c r="R1251" s="7"/>
      <c r="S1251" s="7"/>
      <c r="T1251" s="7"/>
      <c r="U1251" s="1792"/>
      <c r="V1251" s="1793"/>
      <c r="W1251" s="1793"/>
      <c r="X1251" s="7"/>
      <c r="Y1251" s="7"/>
      <c r="Z1251" s="7"/>
      <c r="AA1251" s="7"/>
      <c r="AB1251" s="7"/>
      <c r="AC1251" s="7"/>
      <c r="AD1251" s="7"/>
      <c r="AE1251" s="7"/>
      <c r="AF1251" s="7"/>
      <c r="AG1251" s="1520"/>
      <c r="AH1251" s="1520"/>
      <c r="AI1251" s="2564"/>
      <c r="AJ1251" s="2512"/>
      <c r="AK1251" s="1520"/>
      <c r="AL1251" s="1520"/>
      <c r="AM1251" s="2570"/>
      <c r="AN1251" s="1522"/>
      <c r="AO1251" s="1520"/>
      <c r="AP1251" s="1520"/>
      <c r="AQ1251" s="1520"/>
      <c r="AR1251" s="2535"/>
      <c r="AS1251" s="2480"/>
      <c r="AT1251" s="1520"/>
      <c r="AU1251" s="2512"/>
      <c r="AV1251" s="2512"/>
      <c r="AW1251" s="2564"/>
      <c r="AX1251" s="1521"/>
      <c r="AY1251" s="2570"/>
      <c r="AZ1251" s="2545">
        <v>157</v>
      </c>
      <c r="BA1251" s="2545" t="s">
        <v>811</v>
      </c>
      <c r="BB1251" s="2466" t="s">
        <v>5590</v>
      </c>
      <c r="BC1251" s="2467" t="s">
        <v>5591</v>
      </c>
      <c r="BD1251" s="2571"/>
      <c r="BE1251" s="2572"/>
      <c r="BF1251" s="2513">
        <v>2098320</v>
      </c>
      <c r="BG1251" s="2562"/>
      <c r="BH1251" s="2572"/>
      <c r="BI1251" s="2513">
        <v>2098320</v>
      </c>
      <c r="BJ1251" s="2547"/>
      <c r="BK1251" s="2547"/>
      <c r="BL1251" s="2470"/>
      <c r="BM1251" s="2470"/>
      <c r="BN1251" s="2485"/>
      <c r="BO1251" s="2485"/>
      <c r="BP1251" s="2485"/>
      <c r="BQ1251" s="2485"/>
      <c r="BR1251" s="2549">
        <v>0</v>
      </c>
      <c r="BS1251" s="2549">
        <v>0</v>
      </c>
      <c r="BT1251" s="2549">
        <v>0</v>
      </c>
      <c r="BU1251" s="2549">
        <v>0</v>
      </c>
      <c r="BV1251" s="2549">
        <v>0</v>
      </c>
      <c r="BW1251" s="2549">
        <v>0</v>
      </c>
      <c r="BX1251" s="2549">
        <v>0</v>
      </c>
      <c r="BY1251" s="2549">
        <v>0</v>
      </c>
      <c r="BZ1251" s="2549">
        <v>0</v>
      </c>
      <c r="CA1251" s="2549">
        <v>0</v>
      </c>
      <c r="CB1251" s="2549">
        <v>2098320</v>
      </c>
      <c r="CC1251" s="2573"/>
      <c r="CD1251" s="2574"/>
    </row>
    <row r="1252" spans="1:82" s="19" customFormat="1" ht="89.25" customHeight="1" thickBot="1" x14ac:dyDescent="0.25">
      <c r="A1252" s="570" t="s">
        <v>161</v>
      </c>
      <c r="B1252" s="1346" t="s">
        <v>5473</v>
      </c>
      <c r="C1252" s="587" t="s">
        <v>5566</v>
      </c>
      <c r="D1252" s="163">
        <v>151</v>
      </c>
      <c r="E1252" s="522" t="s">
        <v>5587</v>
      </c>
      <c r="F1252" s="48" t="s">
        <v>5588</v>
      </c>
      <c r="G1252" s="49">
        <v>0</v>
      </c>
      <c r="H1252" s="49" t="s">
        <v>1</v>
      </c>
      <c r="I1252" s="939">
        <v>100</v>
      </c>
      <c r="J1252" s="493">
        <v>100</v>
      </c>
      <c r="K1252" s="110"/>
      <c r="L1252" s="6"/>
      <c r="M1252" s="7"/>
      <c r="N1252" s="7"/>
      <c r="O1252" s="7"/>
      <c r="P1252" s="7"/>
      <c r="Q1252" s="7"/>
      <c r="R1252" s="7"/>
      <c r="S1252" s="7"/>
      <c r="T1252" s="7"/>
      <c r="U1252" s="1792"/>
      <c r="V1252" s="1793"/>
      <c r="W1252" s="1793"/>
      <c r="X1252" s="7"/>
      <c r="Y1252" s="7"/>
      <c r="Z1252" s="7"/>
      <c r="AA1252" s="7"/>
      <c r="AB1252" s="7"/>
      <c r="AC1252" s="7"/>
      <c r="AD1252" s="7"/>
      <c r="AE1252" s="7"/>
      <c r="AF1252" s="7"/>
      <c r="AG1252" s="2512"/>
      <c r="AH1252" s="2512"/>
      <c r="AI1252" s="2564"/>
      <c r="AJ1252" s="2512"/>
      <c r="AK1252" s="2512"/>
      <c r="AL1252" s="2512"/>
      <c r="AM1252" s="2570"/>
      <c r="AN1252" s="1522"/>
      <c r="AO1252" s="2512"/>
      <c r="AP1252" s="2512"/>
      <c r="AQ1252" s="2512"/>
      <c r="AR1252" s="2550"/>
      <c r="AS1252" s="2480"/>
      <c r="AT1252" s="2512"/>
      <c r="AU1252" s="2512"/>
      <c r="AV1252" s="2512"/>
      <c r="AW1252" s="2564"/>
      <c r="AX1252" s="2564"/>
      <c r="AY1252" s="2513"/>
      <c r="AZ1252" s="2476">
        <v>3</v>
      </c>
      <c r="BA1252" s="2480" t="s">
        <v>5559</v>
      </c>
      <c r="BB1252" s="2480" t="s">
        <v>5574</v>
      </c>
      <c r="BC1252" s="2481" t="s">
        <v>5575</v>
      </c>
      <c r="BD1252" s="2481">
        <v>2017000372</v>
      </c>
      <c r="BE1252" s="2483">
        <v>42781</v>
      </c>
      <c r="BF1252" s="2479">
        <v>13080000</v>
      </c>
      <c r="BG1252" s="2482">
        <v>2017000608</v>
      </c>
      <c r="BH1252" s="2483">
        <v>42844</v>
      </c>
      <c r="BI1252" s="2479">
        <v>13080000</v>
      </c>
      <c r="BJ1252" s="2483">
        <v>42864</v>
      </c>
      <c r="BK1252" s="2483">
        <v>43099</v>
      </c>
      <c r="BL1252" s="2470">
        <f>BF1252-BI1252</f>
        <v>0</v>
      </c>
      <c r="BM1252" s="2470"/>
      <c r="BN1252" s="2476"/>
      <c r="BO1252" s="2476"/>
      <c r="BP1252" s="2476"/>
      <c r="BQ1252" s="2476"/>
      <c r="BR1252" s="2486">
        <v>0</v>
      </c>
      <c r="BS1252" s="2486">
        <v>0</v>
      </c>
      <c r="BT1252" s="2486">
        <v>0</v>
      </c>
      <c r="BU1252" s="2486">
        <v>0</v>
      </c>
      <c r="BV1252" s="2486">
        <v>0</v>
      </c>
      <c r="BW1252" s="2486">
        <v>0</v>
      </c>
      <c r="BX1252" s="2486">
        <v>670000</v>
      </c>
      <c r="BY1252" s="2486">
        <v>1334000</v>
      </c>
      <c r="BZ1252" s="2486">
        <v>8674000</v>
      </c>
      <c r="CA1252" s="2486">
        <v>2402000</v>
      </c>
      <c r="CB1252" s="2486">
        <v>0</v>
      </c>
      <c r="CC1252" s="2486">
        <v>0</v>
      </c>
      <c r="CD1252" s="2516"/>
    </row>
    <row r="1253" spans="1:82" s="19" customFormat="1" ht="87" customHeight="1" thickBot="1" x14ac:dyDescent="0.3">
      <c r="A1253" s="600" t="s">
        <v>161</v>
      </c>
      <c r="B1253" s="601" t="s">
        <v>5473</v>
      </c>
      <c r="C1253" s="659" t="s">
        <v>5566</v>
      </c>
      <c r="D1253" s="1742">
        <v>151</v>
      </c>
      <c r="E1253" s="1746" t="s">
        <v>5587</v>
      </c>
      <c r="F1253" s="1753" t="s">
        <v>5588</v>
      </c>
      <c r="G1253" s="1782">
        <v>0</v>
      </c>
      <c r="H1253" s="1782" t="s">
        <v>1</v>
      </c>
      <c r="I1253" s="941">
        <v>100</v>
      </c>
      <c r="J1253" s="1745">
        <v>100</v>
      </c>
      <c r="K1253" s="110"/>
      <c r="L1253" s="6"/>
      <c r="M1253" s="7"/>
      <c r="N1253" s="7"/>
      <c r="O1253" s="7"/>
      <c r="P1253" s="7"/>
      <c r="Q1253" s="7"/>
      <c r="R1253" s="7"/>
      <c r="S1253" s="7"/>
      <c r="T1253" s="7"/>
      <c r="U1253" s="1783">
        <f t="shared" si="140"/>
        <v>0</v>
      </c>
      <c r="V1253" s="7"/>
      <c r="W1253" s="7"/>
      <c r="X1253" s="7"/>
      <c r="Y1253" s="7"/>
      <c r="Z1253" s="7"/>
      <c r="AA1253" s="7"/>
      <c r="AB1253" s="7"/>
      <c r="AC1253" s="7"/>
      <c r="AD1253" s="7"/>
      <c r="AE1253" s="7"/>
      <c r="AF1253" s="7"/>
      <c r="AG1253" s="2476">
        <v>93131704</v>
      </c>
      <c r="AH1253" s="2476" t="s">
        <v>6320</v>
      </c>
      <c r="AI1253" s="2478">
        <v>42781</v>
      </c>
      <c r="AJ1253" s="2476" t="s">
        <v>269</v>
      </c>
      <c r="AK1253" s="2476" t="s">
        <v>1557</v>
      </c>
      <c r="AL1253" s="2476" t="s">
        <v>5592</v>
      </c>
      <c r="AM1253" s="3067">
        <v>4774000</v>
      </c>
      <c r="AN1253" s="3067">
        <v>4774000</v>
      </c>
      <c r="AO1253" s="2476" t="s">
        <v>476</v>
      </c>
      <c r="AP1253" s="2476" t="s">
        <v>476</v>
      </c>
      <c r="AQ1253" s="2476" t="s">
        <v>5479</v>
      </c>
      <c r="AR1253" s="2476">
        <v>2301010110</v>
      </c>
      <c r="AS1253" s="2480" t="s">
        <v>5933</v>
      </c>
      <c r="AT1253" s="2475" t="s">
        <v>5593</v>
      </c>
      <c r="AU1253" s="2575">
        <v>100</v>
      </c>
      <c r="AV1253" s="2575"/>
      <c r="AW1253" s="2576">
        <v>42810</v>
      </c>
      <c r="AX1253" s="2576">
        <v>43100</v>
      </c>
      <c r="AY1253" s="2479">
        <v>7722000</v>
      </c>
      <c r="AZ1253" s="2476">
        <v>147</v>
      </c>
      <c r="BA1253" s="2482" t="s">
        <v>811</v>
      </c>
      <c r="BB1253" s="2482" t="s">
        <v>5594</v>
      </c>
      <c r="BC1253" s="2476" t="s">
        <v>5595</v>
      </c>
      <c r="BD1253" s="2577">
        <v>2017000360</v>
      </c>
      <c r="BE1253" s="2483">
        <v>42809</v>
      </c>
      <c r="BF1253" s="2479">
        <v>4774000</v>
      </c>
      <c r="BG1253" s="2482">
        <v>2017000439</v>
      </c>
      <c r="BH1253" s="2483">
        <v>42809</v>
      </c>
      <c r="BI1253" s="2479">
        <v>4722000</v>
      </c>
      <c r="BJ1253" s="2483">
        <v>42810</v>
      </c>
      <c r="BK1253" s="2483">
        <v>43069</v>
      </c>
      <c r="BL1253" s="2470">
        <f t="shared" ref="BL1253:BL1257" si="142">BF1253-BI1253</f>
        <v>52000</v>
      </c>
      <c r="BM1253" s="2470"/>
      <c r="BN1253" s="2476"/>
      <c r="BO1253" s="2476"/>
      <c r="BP1253" s="2476"/>
      <c r="BQ1253" s="2476"/>
      <c r="BR1253" s="2486">
        <v>0</v>
      </c>
      <c r="BS1253" s="2486">
        <v>0</v>
      </c>
      <c r="BT1253" s="2486">
        <v>52000</v>
      </c>
      <c r="BU1253" s="2486">
        <v>0</v>
      </c>
      <c r="BV1253" s="2486">
        <v>2100000</v>
      </c>
      <c r="BW1253" s="2486">
        <v>0</v>
      </c>
      <c r="BX1253" s="2486">
        <v>804000</v>
      </c>
      <c r="BY1253" s="2486">
        <v>600000</v>
      </c>
      <c r="BZ1253" s="2486">
        <v>600000</v>
      </c>
      <c r="CA1253" s="2486">
        <v>300000</v>
      </c>
      <c r="CB1253" s="2578">
        <v>318000</v>
      </c>
      <c r="CC1253" s="2578"/>
      <c r="CD1253" s="2579"/>
    </row>
    <row r="1254" spans="1:82" s="19" customFormat="1" ht="45" customHeight="1" thickBot="1" x14ac:dyDescent="0.3">
      <c r="A1254" s="600" t="s">
        <v>161</v>
      </c>
      <c r="B1254" s="601" t="s">
        <v>5473</v>
      </c>
      <c r="C1254" s="659" t="s">
        <v>5566</v>
      </c>
      <c r="D1254" s="1742">
        <v>151</v>
      </c>
      <c r="E1254" s="1746" t="s">
        <v>5587</v>
      </c>
      <c r="F1254" s="1753" t="s">
        <v>5588</v>
      </c>
      <c r="G1254" s="1782">
        <v>0</v>
      </c>
      <c r="H1254" s="1782" t="s">
        <v>1</v>
      </c>
      <c r="I1254" s="941">
        <v>100</v>
      </c>
      <c r="J1254" s="1745">
        <v>100</v>
      </c>
      <c r="K1254" s="110"/>
      <c r="L1254" s="6"/>
      <c r="M1254" s="7"/>
      <c r="N1254" s="7"/>
      <c r="O1254" s="7"/>
      <c r="P1254" s="7"/>
      <c r="Q1254" s="7"/>
      <c r="R1254" s="7"/>
      <c r="S1254" s="7"/>
      <c r="T1254" s="7"/>
      <c r="U1254" s="1783">
        <f t="shared" si="140"/>
        <v>0</v>
      </c>
      <c r="V1254" s="7"/>
      <c r="W1254" s="7"/>
      <c r="X1254" s="7"/>
      <c r="Y1254" s="7"/>
      <c r="Z1254" s="7"/>
      <c r="AA1254" s="7"/>
      <c r="AB1254" s="7"/>
      <c r="AC1254" s="7"/>
      <c r="AD1254" s="7"/>
      <c r="AE1254" s="7"/>
      <c r="AF1254" s="7"/>
      <c r="AG1254" s="2476">
        <v>93131704</v>
      </c>
      <c r="AH1254" s="2476" t="s">
        <v>6320</v>
      </c>
      <c r="AI1254" s="2478">
        <v>42781</v>
      </c>
      <c r="AJ1254" s="2476" t="s">
        <v>1627</v>
      </c>
      <c r="AK1254" s="2476" t="s">
        <v>1557</v>
      </c>
      <c r="AL1254" s="2476" t="s">
        <v>964</v>
      </c>
      <c r="AM1254" s="3067">
        <v>2948000</v>
      </c>
      <c r="AN1254" s="3067">
        <v>2948000</v>
      </c>
      <c r="AO1254" s="2476" t="s">
        <v>476</v>
      </c>
      <c r="AP1254" s="2476" t="s">
        <v>476</v>
      </c>
      <c r="AQ1254" s="2476" t="s">
        <v>5479</v>
      </c>
      <c r="AR1254" s="2476">
        <v>2301010110</v>
      </c>
      <c r="AS1254" s="2480"/>
      <c r="AT1254" s="2475"/>
      <c r="AU1254" s="2580"/>
      <c r="AV1254" s="2580"/>
      <c r="AW1254" s="2576"/>
      <c r="AX1254" s="2576"/>
      <c r="AY1254" s="2479"/>
      <c r="AZ1254" s="2476">
        <v>3</v>
      </c>
      <c r="BA1254" s="2480" t="s">
        <v>5559</v>
      </c>
      <c r="BB1254" s="2480" t="s">
        <v>5574</v>
      </c>
      <c r="BC1254" s="2481" t="s">
        <v>5575</v>
      </c>
      <c r="BD1254" s="2481">
        <v>2017000372</v>
      </c>
      <c r="BE1254" s="2483">
        <v>42781</v>
      </c>
      <c r="BF1254" s="2479">
        <v>2948000</v>
      </c>
      <c r="BG1254" s="2482">
        <v>2017000608</v>
      </c>
      <c r="BH1254" s="2483">
        <v>42844</v>
      </c>
      <c r="BI1254" s="2479">
        <v>2948000</v>
      </c>
      <c r="BJ1254" s="2483">
        <v>42864</v>
      </c>
      <c r="BK1254" s="2483">
        <v>43099</v>
      </c>
      <c r="BL1254" s="2470">
        <f t="shared" si="142"/>
        <v>0</v>
      </c>
      <c r="BM1254" s="2470"/>
      <c r="BN1254" s="2476"/>
      <c r="BO1254" s="2476"/>
      <c r="BP1254" s="2476"/>
      <c r="BQ1254" s="2476"/>
      <c r="BR1254" s="2486">
        <v>0</v>
      </c>
      <c r="BS1254" s="2486">
        <v>0</v>
      </c>
      <c r="BT1254" s="2486">
        <v>0</v>
      </c>
      <c r="BU1254" s="2486">
        <v>0</v>
      </c>
      <c r="BV1254" s="2581">
        <v>0</v>
      </c>
      <c r="BW1254" s="2581">
        <v>0</v>
      </c>
      <c r="BX1254" s="2486">
        <v>0</v>
      </c>
      <c r="BY1254" s="2486">
        <v>1340000</v>
      </c>
      <c r="BZ1254" s="2486">
        <v>670000</v>
      </c>
      <c r="CA1254" s="2486">
        <v>670000</v>
      </c>
      <c r="CB1254" s="2476">
        <v>268000</v>
      </c>
      <c r="CC1254" s="2476">
        <v>0</v>
      </c>
      <c r="CD1254" s="2516"/>
    </row>
    <row r="1255" spans="1:82" s="19" customFormat="1" ht="45.75" customHeight="1" thickBot="1" x14ac:dyDescent="0.3">
      <c r="A1255" s="600" t="s">
        <v>161</v>
      </c>
      <c r="B1255" s="601" t="s">
        <v>5473</v>
      </c>
      <c r="C1255" s="659" t="s">
        <v>5566</v>
      </c>
      <c r="D1255" s="1742">
        <v>151</v>
      </c>
      <c r="E1255" s="1746" t="s">
        <v>5587</v>
      </c>
      <c r="F1255" s="1753" t="s">
        <v>5588</v>
      </c>
      <c r="G1255" s="1782">
        <v>0</v>
      </c>
      <c r="H1255" s="1782" t="s">
        <v>1</v>
      </c>
      <c r="I1255" s="941">
        <v>100</v>
      </c>
      <c r="J1255" s="1745">
        <v>100</v>
      </c>
      <c r="K1255" s="110"/>
      <c r="L1255" s="6"/>
      <c r="M1255" s="7"/>
      <c r="N1255" s="7"/>
      <c r="O1255" s="7"/>
      <c r="P1255" s="7"/>
      <c r="Q1255" s="7"/>
      <c r="R1255" s="7"/>
      <c r="S1255" s="7"/>
      <c r="T1255" s="7"/>
      <c r="U1255" s="1783">
        <f t="shared" si="140"/>
        <v>0</v>
      </c>
      <c r="V1255" s="7"/>
      <c r="W1255" s="7"/>
      <c r="X1255" s="7"/>
      <c r="Y1255" s="7"/>
      <c r="Z1255" s="7"/>
      <c r="AA1255" s="7"/>
      <c r="AB1255" s="7"/>
      <c r="AC1255" s="7"/>
      <c r="AD1255" s="7"/>
      <c r="AE1255" s="7"/>
      <c r="AF1255" s="7"/>
      <c r="AG1255" s="2476">
        <v>85101600</v>
      </c>
      <c r="AH1255" s="2476" t="s">
        <v>6321</v>
      </c>
      <c r="AI1255" s="2478">
        <v>42856</v>
      </c>
      <c r="AJ1255" s="2476" t="s">
        <v>309</v>
      </c>
      <c r="AK1255" s="2476" t="s">
        <v>1557</v>
      </c>
      <c r="AL1255" s="2476" t="s">
        <v>5570</v>
      </c>
      <c r="AM1255" s="3067">
        <v>3201666</v>
      </c>
      <c r="AN1255" s="3067">
        <v>3201666</v>
      </c>
      <c r="AO1255" s="2476" t="s">
        <v>476</v>
      </c>
      <c r="AP1255" s="2476" t="s">
        <v>476</v>
      </c>
      <c r="AQ1255" s="2476" t="s">
        <v>5479</v>
      </c>
      <c r="AR1255" s="2476">
        <v>2301010105</v>
      </c>
      <c r="AS1255" s="2480" t="s">
        <v>5934</v>
      </c>
      <c r="AT1255" s="2475" t="s">
        <v>5596</v>
      </c>
      <c r="AU1255" s="2475">
        <v>2</v>
      </c>
      <c r="AV1255" s="2475">
        <v>2</v>
      </c>
      <c r="AW1255" s="2576">
        <v>42826</v>
      </c>
      <c r="AX1255" s="2576" t="s">
        <v>5597</v>
      </c>
      <c r="AY1255" s="2479">
        <v>5201666</v>
      </c>
      <c r="AZ1255" s="2476">
        <v>194</v>
      </c>
      <c r="BA1255" s="2480" t="s">
        <v>5489</v>
      </c>
      <c r="BB1255" s="2480" t="s">
        <v>5598</v>
      </c>
      <c r="BC1255" s="2481" t="s">
        <v>5599</v>
      </c>
      <c r="BD1255" s="2481">
        <v>2017000562</v>
      </c>
      <c r="BE1255" s="2483">
        <v>42816</v>
      </c>
      <c r="BF1255" s="2479">
        <v>3201666</v>
      </c>
      <c r="BG1255" s="2482">
        <v>2017000724</v>
      </c>
      <c r="BH1255" s="2483">
        <v>42865</v>
      </c>
      <c r="BI1255" s="2479">
        <v>3201666</v>
      </c>
      <c r="BJ1255" s="2483">
        <v>42866</v>
      </c>
      <c r="BK1255" s="2483">
        <v>42927</v>
      </c>
      <c r="BL1255" s="2470">
        <f t="shared" si="142"/>
        <v>0</v>
      </c>
      <c r="BM1255" s="2470"/>
      <c r="BN1255" s="2485"/>
      <c r="BO1255" s="2485"/>
      <c r="BP1255" s="2485"/>
      <c r="BQ1255" s="2485"/>
      <c r="BR1255" s="2486">
        <v>0</v>
      </c>
      <c r="BS1255" s="2486">
        <v>0</v>
      </c>
      <c r="BT1255" s="2486">
        <v>0</v>
      </c>
      <c r="BU1255" s="2486">
        <v>0</v>
      </c>
      <c r="BV1255" s="2486">
        <v>0</v>
      </c>
      <c r="BW1255" s="2486">
        <v>3201666</v>
      </c>
      <c r="BX1255" s="2486">
        <v>0</v>
      </c>
      <c r="BY1255" s="2486">
        <v>0</v>
      </c>
      <c r="BZ1255" s="2486">
        <v>0</v>
      </c>
      <c r="CA1255" s="2486">
        <v>0</v>
      </c>
      <c r="CB1255" s="2549">
        <v>0</v>
      </c>
      <c r="CC1255" s="2573">
        <v>0</v>
      </c>
      <c r="CD1255" s="2131" t="s">
        <v>5487</v>
      </c>
    </row>
    <row r="1256" spans="1:82" s="19" customFormat="1" ht="90" customHeight="1" thickBot="1" x14ac:dyDescent="0.3">
      <c r="A1256" s="600" t="s">
        <v>161</v>
      </c>
      <c r="B1256" s="601" t="s">
        <v>5473</v>
      </c>
      <c r="C1256" s="659" t="s">
        <v>5566</v>
      </c>
      <c r="D1256" s="1742">
        <v>151</v>
      </c>
      <c r="E1256" s="1746" t="s">
        <v>5587</v>
      </c>
      <c r="F1256" s="1753" t="s">
        <v>5588</v>
      </c>
      <c r="G1256" s="1782">
        <v>0</v>
      </c>
      <c r="H1256" s="1782" t="s">
        <v>1</v>
      </c>
      <c r="I1256" s="941">
        <v>100</v>
      </c>
      <c r="J1256" s="1745">
        <v>100</v>
      </c>
      <c r="K1256" s="110"/>
      <c r="L1256" s="6"/>
      <c r="M1256" s="7"/>
      <c r="N1256" s="7"/>
      <c r="O1256" s="7"/>
      <c r="P1256" s="7"/>
      <c r="Q1256" s="7"/>
      <c r="R1256" s="7"/>
      <c r="S1256" s="7"/>
      <c r="T1256" s="7"/>
      <c r="U1256" s="1783">
        <f t="shared" si="140"/>
        <v>0</v>
      </c>
      <c r="V1256" s="7"/>
      <c r="W1256" s="7"/>
      <c r="X1256" s="7"/>
      <c r="Y1256" s="7"/>
      <c r="Z1256" s="7"/>
      <c r="AA1256" s="7"/>
      <c r="AB1256" s="7"/>
      <c r="AC1256" s="7"/>
      <c r="AD1256" s="7"/>
      <c r="AE1256" s="7"/>
      <c r="AF1256" s="7"/>
      <c r="AG1256" s="2476">
        <v>85101600</v>
      </c>
      <c r="AH1256" s="2476" t="s">
        <v>6321</v>
      </c>
      <c r="AI1256" s="2478">
        <v>42901</v>
      </c>
      <c r="AJ1256" s="2476" t="s">
        <v>309</v>
      </c>
      <c r="AK1256" s="2476" t="s">
        <v>1557</v>
      </c>
      <c r="AL1256" s="2476" t="s">
        <v>1558</v>
      </c>
      <c r="AM1256" s="3067">
        <v>2000000</v>
      </c>
      <c r="AN1256" s="3067">
        <v>2000000</v>
      </c>
      <c r="AO1256" s="2476" t="s">
        <v>476</v>
      </c>
      <c r="AP1256" s="2476" t="s">
        <v>476</v>
      </c>
      <c r="AQ1256" s="2476" t="s">
        <v>5479</v>
      </c>
      <c r="AR1256" s="2476">
        <v>2301010105</v>
      </c>
      <c r="AS1256" s="2480"/>
      <c r="AT1256" s="2475"/>
      <c r="AU1256" s="2475"/>
      <c r="AV1256" s="2475"/>
      <c r="AW1256" s="2576"/>
      <c r="AX1256" s="2576"/>
      <c r="AY1256" s="2479"/>
      <c r="AZ1256" s="2476">
        <v>149</v>
      </c>
      <c r="BA1256" s="2480" t="s">
        <v>5506</v>
      </c>
      <c r="BB1256" s="2480" t="s">
        <v>5600</v>
      </c>
      <c r="BC1256" s="2481" t="s">
        <v>5599</v>
      </c>
      <c r="BD1256" s="2582"/>
      <c r="BE1256" s="2583"/>
      <c r="BF1256" s="2479">
        <v>2000000</v>
      </c>
      <c r="BG1256" s="2584"/>
      <c r="BH1256" s="2583"/>
      <c r="BI1256" s="2479">
        <v>2000000</v>
      </c>
      <c r="BJ1256" s="2583"/>
      <c r="BK1256" s="2583"/>
      <c r="BL1256" s="2470">
        <f t="shared" si="142"/>
        <v>0</v>
      </c>
      <c r="BM1256" s="2486">
        <v>0</v>
      </c>
      <c r="BN1256" s="2486">
        <v>0</v>
      </c>
      <c r="BO1256" s="2486">
        <v>0</v>
      </c>
      <c r="BP1256" s="2486">
        <v>0</v>
      </c>
      <c r="BQ1256" s="2486">
        <v>0</v>
      </c>
      <c r="BR1256" s="2486">
        <v>0</v>
      </c>
      <c r="BS1256" s="2486">
        <v>0</v>
      </c>
      <c r="BT1256" s="2486">
        <v>0</v>
      </c>
      <c r="BU1256" s="2486">
        <v>0</v>
      </c>
      <c r="BV1256" s="2486">
        <v>0</v>
      </c>
      <c r="BW1256" s="2486">
        <v>0</v>
      </c>
      <c r="BX1256" s="2486">
        <v>0</v>
      </c>
      <c r="BY1256" s="2486">
        <v>0</v>
      </c>
      <c r="BZ1256" s="2486">
        <v>0</v>
      </c>
      <c r="CA1256" s="2486">
        <v>0</v>
      </c>
      <c r="CB1256" s="2486"/>
      <c r="CC1256" s="2551">
        <v>2000000</v>
      </c>
      <c r="CD1256" s="2108" t="s">
        <v>5487</v>
      </c>
    </row>
    <row r="1257" spans="1:82" s="19" customFormat="1" ht="46.5" customHeight="1" thickBot="1" x14ac:dyDescent="0.25">
      <c r="A1257" s="570" t="s">
        <v>161</v>
      </c>
      <c r="B1257" s="1346" t="s">
        <v>5473</v>
      </c>
      <c r="C1257" s="587" t="s">
        <v>5566</v>
      </c>
      <c r="D1257" s="163">
        <v>152</v>
      </c>
      <c r="E1257" s="210" t="s">
        <v>5601</v>
      </c>
      <c r="F1257" s="48" t="s">
        <v>5602</v>
      </c>
      <c r="G1257" s="69">
        <v>1</v>
      </c>
      <c r="H1257" s="69" t="s">
        <v>0</v>
      </c>
      <c r="I1257" s="786">
        <v>4</v>
      </c>
      <c r="J1257" s="493">
        <v>1</v>
      </c>
      <c r="K1257" s="210"/>
      <c r="L1257" s="6">
        <f>M1257+N1257+O1257+P1257+Q1257+R1257+S1257+T1257</f>
        <v>54638000</v>
      </c>
      <c r="M1257" s="1747">
        <v>30638000</v>
      </c>
      <c r="N1257" s="1747">
        <v>24000000</v>
      </c>
      <c r="O1257" s="1794"/>
      <c r="P1257" s="1747"/>
      <c r="Q1257" s="1747"/>
      <c r="R1257" s="1747"/>
      <c r="S1257" s="1747"/>
      <c r="T1257" s="1747"/>
      <c r="U1257" s="1783">
        <f t="shared" si="140"/>
        <v>54638000</v>
      </c>
      <c r="V1257" s="1766">
        <v>30638000</v>
      </c>
      <c r="W1257" s="1766">
        <v>24000000</v>
      </c>
      <c r="X1257" s="52"/>
      <c r="Y1257" s="52"/>
      <c r="Z1257" s="52"/>
      <c r="AA1257" s="52"/>
      <c r="AB1257" s="52"/>
      <c r="AC1257" s="52"/>
      <c r="AD1257" s="52"/>
      <c r="AE1257" s="52"/>
      <c r="AF1257" s="52"/>
      <c r="AG1257" s="1520">
        <v>85101600</v>
      </c>
      <c r="AH1257" s="3766" t="s">
        <v>5569</v>
      </c>
      <c r="AI1257" s="1521">
        <v>42781</v>
      </c>
      <c r="AJ1257" s="1520" t="s">
        <v>269</v>
      </c>
      <c r="AK1257" s="1520" t="s">
        <v>1557</v>
      </c>
      <c r="AL1257" s="1520" t="s">
        <v>3932</v>
      </c>
      <c r="AM1257" s="1522">
        <v>54638000</v>
      </c>
      <c r="AN1257" s="1522">
        <v>54638000</v>
      </c>
      <c r="AO1257" s="1520" t="s">
        <v>476</v>
      </c>
      <c r="AP1257" s="1520" t="s">
        <v>476</v>
      </c>
      <c r="AQ1257" s="1520" t="s">
        <v>5479</v>
      </c>
      <c r="AR1257" s="2535">
        <v>2301010102</v>
      </c>
      <c r="AS1257" s="1527" t="s">
        <v>5935</v>
      </c>
      <c r="AT1257" s="1520" t="s">
        <v>5936</v>
      </c>
      <c r="AU1257" s="2464">
        <v>4</v>
      </c>
      <c r="AV1257" s="2464">
        <v>4</v>
      </c>
      <c r="AW1257" s="2468">
        <v>42810</v>
      </c>
      <c r="AX1257" s="2468">
        <v>43099</v>
      </c>
      <c r="AY1257" s="2465">
        <v>54638000</v>
      </c>
      <c r="AZ1257" s="2466">
        <v>396</v>
      </c>
      <c r="BA1257" s="2466" t="s">
        <v>811</v>
      </c>
      <c r="BB1257" s="2466" t="s">
        <v>5603</v>
      </c>
      <c r="BC1257" s="2466" t="s">
        <v>5604</v>
      </c>
      <c r="BD1257" s="2467">
        <v>2017000355</v>
      </c>
      <c r="BE1257" s="2468">
        <v>42781</v>
      </c>
      <c r="BF1257" s="2465">
        <v>27568000</v>
      </c>
      <c r="BG1257" s="2469">
        <v>2017000396</v>
      </c>
      <c r="BH1257" s="2585">
        <v>42802</v>
      </c>
      <c r="BI1257" s="2465">
        <v>27568000</v>
      </c>
      <c r="BJ1257" s="2468">
        <v>42810</v>
      </c>
      <c r="BK1257" s="2468">
        <v>43069</v>
      </c>
      <c r="BL1257" s="2470">
        <f t="shared" si="142"/>
        <v>0</v>
      </c>
      <c r="BM1257" s="2470">
        <f>L1257-(BI1257+BI1258)</f>
        <v>0</v>
      </c>
      <c r="BN1257" s="2532"/>
      <c r="BO1257" s="2532"/>
      <c r="BP1257" s="2532"/>
      <c r="BQ1257" s="2532"/>
      <c r="BR1257" s="2471">
        <v>0</v>
      </c>
      <c r="BS1257" s="2471">
        <v>0</v>
      </c>
      <c r="BT1257" s="2471">
        <v>2113000</v>
      </c>
      <c r="BU1257" s="2471">
        <v>3415000</v>
      </c>
      <c r="BV1257" s="2471">
        <v>2697000</v>
      </c>
      <c r="BW1257" s="2471">
        <v>4263000</v>
      </c>
      <c r="BX1257" s="2471">
        <v>3785000</v>
      </c>
      <c r="BY1257" s="2471">
        <v>2434000</v>
      </c>
      <c r="BZ1257" s="2471">
        <v>2723000</v>
      </c>
      <c r="CA1257" s="2471">
        <v>3113000</v>
      </c>
      <c r="CB1257" s="2471">
        <v>3025000</v>
      </c>
      <c r="CC1257" s="2533"/>
      <c r="CD1257" s="1863" t="s">
        <v>5487</v>
      </c>
    </row>
    <row r="1258" spans="1:82" s="19" customFormat="1" ht="112.5" customHeight="1" x14ac:dyDescent="0.25">
      <c r="A1258" s="600" t="s">
        <v>161</v>
      </c>
      <c r="B1258" s="601" t="s">
        <v>5473</v>
      </c>
      <c r="C1258" s="659" t="s">
        <v>5566</v>
      </c>
      <c r="D1258" s="1742">
        <v>152</v>
      </c>
      <c r="E1258" s="1746" t="s">
        <v>5601</v>
      </c>
      <c r="F1258" s="1753" t="s">
        <v>5602</v>
      </c>
      <c r="G1258" s="1772">
        <v>1</v>
      </c>
      <c r="H1258" s="1772" t="s">
        <v>0</v>
      </c>
      <c r="I1258" s="789">
        <v>4</v>
      </c>
      <c r="J1258" s="1745">
        <v>1</v>
      </c>
      <c r="K1258" s="110"/>
      <c r="L1258" s="6"/>
      <c r="M1258" s="7"/>
      <c r="N1258" s="7"/>
      <c r="O1258" s="7"/>
      <c r="P1258" s="7"/>
      <c r="Q1258" s="7"/>
      <c r="R1258" s="7"/>
      <c r="S1258" s="7"/>
      <c r="T1258" s="7"/>
      <c r="U1258" s="1783">
        <f t="shared" si="140"/>
        <v>0</v>
      </c>
      <c r="V1258" s="7"/>
      <c r="W1258" s="7"/>
      <c r="X1258" s="7"/>
      <c r="Y1258" s="7"/>
      <c r="Z1258" s="7"/>
      <c r="AA1258" s="7"/>
      <c r="AB1258" s="7"/>
      <c r="AC1258" s="7"/>
      <c r="AD1258" s="7"/>
      <c r="AE1258" s="7"/>
      <c r="AF1258" s="7"/>
      <c r="AG1258" s="1864"/>
      <c r="AH1258" s="1956"/>
      <c r="AI1258" s="1956"/>
      <c r="AJ1258" s="1956"/>
      <c r="AK1258" s="1956"/>
      <c r="AL1258" s="1956"/>
      <c r="AM1258" s="4062"/>
      <c r="AN1258" s="4062"/>
      <c r="AO1258" s="1956"/>
      <c r="AP1258" s="1956"/>
      <c r="AQ1258" s="1956"/>
      <c r="AR1258" s="1954"/>
      <c r="AS1258" s="2511"/>
      <c r="AT1258" s="2512"/>
      <c r="AU1258" s="2477"/>
      <c r="AV1258" s="2477"/>
      <c r="AW1258" s="2547"/>
      <c r="AX1258" s="2547"/>
      <c r="AY1258" s="2513"/>
      <c r="AZ1258" s="2545">
        <v>3</v>
      </c>
      <c r="BA1258" s="2545" t="s">
        <v>5559</v>
      </c>
      <c r="BB1258" s="2545" t="s">
        <v>5574</v>
      </c>
      <c r="BC1258" s="2546" t="s">
        <v>5575</v>
      </c>
      <c r="BD1258" s="2467">
        <v>2017000372</v>
      </c>
      <c r="BE1258" s="2547">
        <v>42781</v>
      </c>
      <c r="BF1258" s="2513">
        <v>27070000</v>
      </c>
      <c r="BG1258" s="2548">
        <v>2017000608</v>
      </c>
      <c r="BH1258" s="2547">
        <v>42844</v>
      </c>
      <c r="BI1258" s="2513">
        <v>27070000</v>
      </c>
      <c r="BJ1258" s="2547">
        <v>42864</v>
      </c>
      <c r="BK1258" s="2547">
        <v>43099</v>
      </c>
      <c r="BL1258" s="2484">
        <f t="shared" si="141"/>
        <v>0</v>
      </c>
      <c r="BM1258" s="2548"/>
      <c r="BN1258" s="2485"/>
      <c r="BO1258" s="2485"/>
      <c r="BP1258" s="2485"/>
      <c r="BQ1258" s="2485"/>
      <c r="BR1258" s="2486">
        <v>0</v>
      </c>
      <c r="BS1258" s="2486">
        <v>0</v>
      </c>
      <c r="BT1258" s="2486">
        <v>0</v>
      </c>
      <c r="BU1258" s="2486">
        <v>0</v>
      </c>
      <c r="BV1258" s="2486">
        <v>0</v>
      </c>
      <c r="BW1258" s="2486">
        <v>0</v>
      </c>
      <c r="BX1258" s="2486">
        <v>1768000</v>
      </c>
      <c r="BY1258" s="2486">
        <v>3838000</v>
      </c>
      <c r="BZ1258" s="2486">
        <v>7042000</v>
      </c>
      <c r="CA1258" s="2486">
        <f>11352000+1870000</f>
        <v>13222000</v>
      </c>
      <c r="CB1258" s="2499"/>
      <c r="CC1258" s="2522"/>
      <c r="CD1258" s="2108" t="s">
        <v>5487</v>
      </c>
    </row>
    <row r="1259" spans="1:82" s="19" customFormat="1" ht="24.75" customHeight="1" x14ac:dyDescent="0.25">
      <c r="A1259" s="600" t="s">
        <v>161</v>
      </c>
      <c r="B1259" s="601" t="s">
        <v>5473</v>
      </c>
      <c r="C1259" s="659" t="s">
        <v>5566</v>
      </c>
      <c r="D1259" s="1742">
        <v>152</v>
      </c>
      <c r="E1259" s="1746" t="s">
        <v>5601</v>
      </c>
      <c r="F1259" s="1753" t="s">
        <v>5602</v>
      </c>
      <c r="G1259" s="1772">
        <v>1</v>
      </c>
      <c r="H1259" s="1772" t="s">
        <v>0</v>
      </c>
      <c r="I1259" s="789">
        <v>4</v>
      </c>
      <c r="J1259" s="1745">
        <v>1</v>
      </c>
      <c r="K1259" s="110"/>
      <c r="L1259" s="6"/>
      <c r="M1259" s="7"/>
      <c r="N1259" s="7"/>
      <c r="O1259" s="7"/>
      <c r="P1259" s="7"/>
      <c r="Q1259" s="7"/>
      <c r="R1259" s="7"/>
      <c r="S1259" s="7"/>
      <c r="T1259" s="7"/>
      <c r="U1259" s="1783">
        <f t="shared" si="140"/>
        <v>0</v>
      </c>
      <c r="V1259" s="7"/>
      <c r="W1259" s="7"/>
      <c r="X1259" s="7"/>
      <c r="Y1259" s="7"/>
      <c r="Z1259" s="7"/>
      <c r="AA1259" s="7"/>
      <c r="AB1259" s="7"/>
      <c r="AC1259" s="7"/>
      <c r="AD1259" s="7"/>
      <c r="AE1259" s="7"/>
      <c r="AF1259" s="7"/>
      <c r="AG1259" s="1864"/>
      <c r="AH1259" s="1956"/>
      <c r="AI1259" s="1956"/>
      <c r="AJ1259" s="1956"/>
      <c r="AK1259" s="1956"/>
      <c r="AL1259" s="1956"/>
      <c r="AM1259" s="4062"/>
      <c r="AN1259" s="4062"/>
      <c r="AO1259" s="1956"/>
      <c r="AP1259" s="1956"/>
      <c r="AQ1259" s="1956"/>
      <c r="AR1259" s="1954"/>
      <c r="AS1259" s="1867"/>
      <c r="AT1259" s="2432"/>
      <c r="AU1259" s="2523"/>
      <c r="AV1259" s="2523"/>
      <c r="AW1259" s="1867"/>
      <c r="AX1259" s="1867"/>
      <c r="AY1259" s="2524"/>
      <c r="AZ1259" s="1872"/>
      <c r="BA1259" s="1872"/>
      <c r="BB1259" s="1872"/>
      <c r="BC1259" s="1872"/>
      <c r="BD1259" s="2100"/>
      <c r="BE1259" s="1874"/>
      <c r="BF1259" s="2520"/>
      <c r="BG1259" s="1874"/>
      <c r="BH1259" s="1874"/>
      <c r="BI1259" s="2520"/>
      <c r="BJ1259" s="1874"/>
      <c r="BK1259" s="1874"/>
      <c r="BL1259" s="2521">
        <f t="shared" si="141"/>
        <v>0</v>
      </c>
      <c r="BM1259" s="1874"/>
      <c r="BN1259" s="1413"/>
      <c r="BO1259" s="1413"/>
      <c r="BP1259" s="1413"/>
      <c r="BQ1259" s="1413"/>
      <c r="BR1259" s="2499"/>
      <c r="BS1259" s="2499"/>
      <c r="BT1259" s="2499"/>
      <c r="BU1259" s="2499"/>
      <c r="BV1259" s="2499"/>
      <c r="BW1259" s="2499"/>
      <c r="BX1259" s="2499"/>
      <c r="BY1259" s="2499"/>
      <c r="BZ1259" s="2499"/>
      <c r="CA1259" s="2499"/>
      <c r="CB1259" s="2499"/>
      <c r="CC1259" s="2522"/>
      <c r="CD1259" s="2108" t="s">
        <v>5487</v>
      </c>
    </row>
    <row r="1260" spans="1:82" s="19" customFormat="1" ht="24.75" customHeight="1" x14ac:dyDescent="0.25">
      <c r="A1260" s="600" t="s">
        <v>161</v>
      </c>
      <c r="B1260" s="601" t="s">
        <v>5473</v>
      </c>
      <c r="C1260" s="659" t="s">
        <v>5566</v>
      </c>
      <c r="D1260" s="1742">
        <v>152</v>
      </c>
      <c r="E1260" s="1746" t="s">
        <v>5601</v>
      </c>
      <c r="F1260" s="1753" t="s">
        <v>5602</v>
      </c>
      <c r="G1260" s="1772">
        <v>1</v>
      </c>
      <c r="H1260" s="1772" t="s">
        <v>0</v>
      </c>
      <c r="I1260" s="789">
        <v>4</v>
      </c>
      <c r="J1260" s="1745">
        <v>1</v>
      </c>
      <c r="K1260" s="110"/>
      <c r="L1260" s="6"/>
      <c r="M1260" s="7"/>
      <c r="N1260" s="7"/>
      <c r="O1260" s="7"/>
      <c r="P1260" s="7"/>
      <c r="Q1260" s="7"/>
      <c r="R1260" s="7"/>
      <c r="S1260" s="7"/>
      <c r="T1260" s="7"/>
      <c r="U1260" s="1783">
        <f t="shared" si="140"/>
        <v>0</v>
      </c>
      <c r="V1260" s="7"/>
      <c r="W1260" s="7"/>
      <c r="X1260" s="7"/>
      <c r="Y1260" s="7"/>
      <c r="Z1260" s="7"/>
      <c r="AA1260" s="7"/>
      <c r="AB1260" s="7"/>
      <c r="AC1260" s="7"/>
      <c r="AD1260" s="7"/>
      <c r="AE1260" s="7"/>
      <c r="AF1260" s="7"/>
      <c r="AG1260" s="1864"/>
      <c r="AH1260" s="1956"/>
      <c r="AI1260" s="1956"/>
      <c r="AJ1260" s="1956"/>
      <c r="AK1260" s="1956"/>
      <c r="AL1260" s="1956"/>
      <c r="AM1260" s="4062"/>
      <c r="AN1260" s="4062"/>
      <c r="AO1260" s="1956"/>
      <c r="AP1260" s="1956"/>
      <c r="AQ1260" s="1956"/>
      <c r="AR1260" s="1954"/>
      <c r="AS1260" s="1867"/>
      <c r="AT1260" s="2432"/>
      <c r="AU1260" s="2523"/>
      <c r="AV1260" s="2523"/>
      <c r="AW1260" s="1867"/>
      <c r="AX1260" s="1867"/>
      <c r="AY1260" s="2524"/>
      <c r="AZ1260" s="1872"/>
      <c r="BA1260" s="1872"/>
      <c r="BB1260" s="1872"/>
      <c r="BC1260" s="1872"/>
      <c r="BD1260" s="2100"/>
      <c r="BE1260" s="1874"/>
      <c r="BF1260" s="2520"/>
      <c r="BG1260" s="1874"/>
      <c r="BH1260" s="1874"/>
      <c r="BI1260" s="2520"/>
      <c r="BJ1260" s="1874"/>
      <c r="BK1260" s="1874"/>
      <c r="BL1260" s="2521">
        <f t="shared" si="141"/>
        <v>0</v>
      </c>
      <c r="BM1260" s="1874"/>
      <c r="BN1260" s="1413"/>
      <c r="BO1260" s="1413"/>
      <c r="BP1260" s="1413"/>
      <c r="BQ1260" s="1413"/>
      <c r="BR1260" s="2499"/>
      <c r="BS1260" s="2499"/>
      <c r="BT1260" s="2499"/>
      <c r="BU1260" s="2499"/>
      <c r="BV1260" s="2499"/>
      <c r="BW1260" s="2499"/>
      <c r="BX1260" s="2499"/>
      <c r="BY1260" s="2499"/>
      <c r="BZ1260" s="2499"/>
      <c r="CA1260" s="2499"/>
      <c r="CB1260" s="2499"/>
      <c r="CC1260" s="2522"/>
      <c r="CD1260" s="2108" t="s">
        <v>5487</v>
      </c>
    </row>
    <row r="1261" spans="1:82" s="19" customFormat="1" ht="24.75" customHeight="1" x14ac:dyDescent="0.25">
      <c r="A1261" s="600" t="s">
        <v>161</v>
      </c>
      <c r="B1261" s="601" t="s">
        <v>5473</v>
      </c>
      <c r="C1261" s="659" t="s">
        <v>5566</v>
      </c>
      <c r="D1261" s="1742">
        <v>152</v>
      </c>
      <c r="E1261" s="1746" t="s">
        <v>5601</v>
      </c>
      <c r="F1261" s="1753" t="s">
        <v>5602</v>
      </c>
      <c r="G1261" s="1772">
        <v>1</v>
      </c>
      <c r="H1261" s="1772" t="s">
        <v>0</v>
      </c>
      <c r="I1261" s="789">
        <v>4</v>
      </c>
      <c r="J1261" s="1745">
        <v>1</v>
      </c>
      <c r="K1261" s="110"/>
      <c r="L1261" s="6"/>
      <c r="M1261" s="7"/>
      <c r="N1261" s="7"/>
      <c r="O1261" s="7"/>
      <c r="P1261" s="7"/>
      <c r="Q1261" s="7"/>
      <c r="R1261" s="7"/>
      <c r="S1261" s="7"/>
      <c r="T1261" s="7"/>
      <c r="U1261" s="1783">
        <f t="shared" si="140"/>
        <v>0</v>
      </c>
      <c r="V1261" s="7"/>
      <c r="W1261" s="7"/>
      <c r="X1261" s="7"/>
      <c r="Y1261" s="7"/>
      <c r="Z1261" s="7"/>
      <c r="AA1261" s="7"/>
      <c r="AB1261" s="7"/>
      <c r="AC1261" s="7"/>
      <c r="AD1261" s="7"/>
      <c r="AE1261" s="7"/>
      <c r="AF1261" s="7"/>
      <c r="AG1261" s="1864"/>
      <c r="AH1261" s="1956"/>
      <c r="AI1261" s="1956"/>
      <c r="AJ1261" s="1956"/>
      <c r="AK1261" s="1956"/>
      <c r="AL1261" s="1956"/>
      <c r="AM1261" s="4062"/>
      <c r="AN1261" s="4062"/>
      <c r="AO1261" s="1956"/>
      <c r="AP1261" s="1956"/>
      <c r="AQ1261" s="1956"/>
      <c r="AR1261" s="1954"/>
      <c r="AS1261" s="1867"/>
      <c r="AT1261" s="2432"/>
      <c r="AU1261" s="2523"/>
      <c r="AV1261" s="2523"/>
      <c r="AW1261" s="1867"/>
      <c r="AX1261" s="1867"/>
      <c r="AY1261" s="2524"/>
      <c r="AZ1261" s="1872"/>
      <c r="BA1261" s="1872"/>
      <c r="BB1261" s="1872"/>
      <c r="BC1261" s="1872"/>
      <c r="BD1261" s="2100"/>
      <c r="BE1261" s="1874"/>
      <c r="BF1261" s="2520"/>
      <c r="BG1261" s="1874"/>
      <c r="BH1261" s="1874"/>
      <c r="BI1261" s="2520"/>
      <c r="BJ1261" s="1874"/>
      <c r="BK1261" s="1874"/>
      <c r="BL1261" s="2521">
        <f t="shared" si="141"/>
        <v>0</v>
      </c>
      <c r="BM1261" s="1874"/>
      <c r="BN1261" s="1413"/>
      <c r="BO1261" s="1413"/>
      <c r="BP1261" s="1413"/>
      <c r="BQ1261" s="1413"/>
      <c r="BR1261" s="2499"/>
      <c r="BS1261" s="2499"/>
      <c r="BT1261" s="2499"/>
      <c r="BU1261" s="2499"/>
      <c r="BV1261" s="2499"/>
      <c r="BW1261" s="2499"/>
      <c r="BX1261" s="2499"/>
      <c r="BY1261" s="2499"/>
      <c r="BZ1261" s="2499"/>
      <c r="CA1261" s="2499"/>
      <c r="CB1261" s="2499"/>
      <c r="CC1261" s="2522"/>
      <c r="CD1261" s="2108" t="s">
        <v>5487</v>
      </c>
    </row>
    <row r="1262" spans="1:82" s="19" customFormat="1" ht="24.75" customHeight="1" thickBot="1" x14ac:dyDescent="0.3">
      <c r="A1262" s="1777" t="s">
        <v>161</v>
      </c>
      <c r="B1262" s="1778" t="s">
        <v>5473</v>
      </c>
      <c r="C1262" s="1779" t="s">
        <v>5566</v>
      </c>
      <c r="D1262" s="1700">
        <v>152</v>
      </c>
      <c r="E1262" s="1706" t="s">
        <v>5601</v>
      </c>
      <c r="F1262" s="1726" t="s">
        <v>5602</v>
      </c>
      <c r="G1262" s="1775">
        <v>1</v>
      </c>
      <c r="H1262" s="1775" t="s">
        <v>0</v>
      </c>
      <c r="I1262" s="1780">
        <v>4</v>
      </c>
      <c r="J1262" s="1705">
        <v>1</v>
      </c>
      <c r="K1262" s="374"/>
      <c r="L1262" s="57"/>
      <c r="M1262" s="58"/>
      <c r="N1262" s="58"/>
      <c r="O1262" s="58"/>
      <c r="P1262" s="58"/>
      <c r="Q1262" s="58"/>
      <c r="R1262" s="58"/>
      <c r="S1262" s="58"/>
      <c r="T1262" s="58"/>
      <c r="U1262" s="1786">
        <f t="shared" si="140"/>
        <v>0</v>
      </c>
      <c r="V1262" s="58"/>
      <c r="W1262" s="58"/>
      <c r="X1262" s="58"/>
      <c r="Y1262" s="58"/>
      <c r="Z1262" s="58"/>
      <c r="AA1262" s="58"/>
      <c r="AB1262" s="58"/>
      <c r="AC1262" s="58"/>
      <c r="AD1262" s="58"/>
      <c r="AE1262" s="58"/>
      <c r="AF1262" s="58"/>
      <c r="AG1262" s="1881"/>
      <c r="AH1262" s="1959"/>
      <c r="AI1262" s="1959"/>
      <c r="AJ1262" s="1959"/>
      <c r="AK1262" s="1959"/>
      <c r="AL1262" s="1959"/>
      <c r="AM1262" s="4063"/>
      <c r="AN1262" s="4063"/>
      <c r="AO1262" s="1959"/>
      <c r="AP1262" s="1959"/>
      <c r="AQ1262" s="1959"/>
      <c r="AR1262" s="1960"/>
      <c r="AS1262" s="1884"/>
      <c r="AT1262" s="2525"/>
      <c r="AU1262" s="2526"/>
      <c r="AV1262" s="2526"/>
      <c r="AW1262" s="1884"/>
      <c r="AX1262" s="1884"/>
      <c r="AY1262" s="2527"/>
      <c r="AZ1262" s="1889"/>
      <c r="BA1262" s="1889"/>
      <c r="BB1262" s="1889"/>
      <c r="BC1262" s="1889"/>
      <c r="BD1262" s="2115"/>
      <c r="BE1262" s="1892"/>
      <c r="BF1262" s="2528"/>
      <c r="BG1262" s="1892"/>
      <c r="BH1262" s="1892"/>
      <c r="BI1262" s="2528"/>
      <c r="BJ1262" s="1892"/>
      <c r="BK1262" s="1892"/>
      <c r="BL1262" s="2529">
        <f t="shared" si="141"/>
        <v>0</v>
      </c>
      <c r="BM1262" s="1892"/>
      <c r="BN1262" s="1949"/>
      <c r="BO1262" s="1949"/>
      <c r="BP1262" s="1949"/>
      <c r="BQ1262" s="1949"/>
      <c r="BR1262" s="2508"/>
      <c r="BS1262" s="2508"/>
      <c r="BT1262" s="2508"/>
      <c r="BU1262" s="2508"/>
      <c r="BV1262" s="2508"/>
      <c r="BW1262" s="2508"/>
      <c r="BX1262" s="2508"/>
      <c r="BY1262" s="2508"/>
      <c r="BZ1262" s="2508"/>
      <c r="CA1262" s="2508"/>
      <c r="CB1262" s="2508"/>
      <c r="CC1262" s="2530"/>
      <c r="CD1262" s="2568" t="s">
        <v>5487</v>
      </c>
    </row>
    <row r="1263" spans="1:82" s="19" customFormat="1" ht="84" customHeight="1" thickBot="1" x14ac:dyDescent="0.25">
      <c r="A1263" s="570" t="s">
        <v>161</v>
      </c>
      <c r="B1263" s="1346" t="s">
        <v>5473</v>
      </c>
      <c r="C1263" s="587" t="s">
        <v>5566</v>
      </c>
      <c r="D1263" s="163">
        <v>153</v>
      </c>
      <c r="E1263" s="1122" t="s">
        <v>5605</v>
      </c>
      <c r="F1263" s="67" t="s">
        <v>5606</v>
      </c>
      <c r="G1263" s="69">
        <v>12000</v>
      </c>
      <c r="H1263" s="69" t="s">
        <v>0</v>
      </c>
      <c r="I1263" s="786">
        <v>36000</v>
      </c>
      <c r="J1263" s="493">
        <v>9000</v>
      </c>
      <c r="K1263" s="210"/>
      <c r="L1263" s="51">
        <f t="shared" si="136"/>
        <v>254601250</v>
      </c>
      <c r="M1263" s="52">
        <f>110000000+11211668</f>
        <v>121211668</v>
      </c>
      <c r="N1263" s="52">
        <v>133389582</v>
      </c>
      <c r="O1263" s="52"/>
      <c r="P1263" s="52"/>
      <c r="Q1263" s="52"/>
      <c r="R1263" s="52"/>
      <c r="S1263" s="52"/>
      <c r="T1263" s="52"/>
      <c r="U1263" s="1765">
        <f t="shared" si="140"/>
        <v>254601250</v>
      </c>
      <c r="V1263" s="1766">
        <f>110000000+11211668</f>
        <v>121211668</v>
      </c>
      <c r="W1263" s="1766">
        <v>133389582</v>
      </c>
      <c r="X1263" s="52"/>
      <c r="Y1263" s="52"/>
      <c r="Z1263" s="52"/>
      <c r="AA1263" s="52"/>
      <c r="AB1263" s="52"/>
      <c r="AC1263" s="52"/>
      <c r="AD1263" s="52"/>
      <c r="AE1263" s="52"/>
      <c r="AF1263" s="52"/>
      <c r="AG1263" s="1520">
        <v>86101706</v>
      </c>
      <c r="AH1263" s="1520" t="s">
        <v>6322</v>
      </c>
      <c r="AI1263" s="1521">
        <v>42781</v>
      </c>
      <c r="AJ1263" s="1520" t="s">
        <v>269</v>
      </c>
      <c r="AK1263" s="1520" t="s">
        <v>1557</v>
      </c>
      <c r="AL1263" s="1520" t="s">
        <v>1558</v>
      </c>
      <c r="AM1263" s="1522">
        <v>227168900</v>
      </c>
      <c r="AN1263" s="1522">
        <v>243389582</v>
      </c>
      <c r="AO1263" s="1520" t="s">
        <v>476</v>
      </c>
      <c r="AP1263" s="1520" t="s">
        <v>476</v>
      </c>
      <c r="AQ1263" s="1520" t="s">
        <v>5479</v>
      </c>
      <c r="AR1263" s="2535">
        <v>2301010107</v>
      </c>
      <c r="AS1263" s="1527" t="s">
        <v>5937</v>
      </c>
      <c r="AT1263" s="1520" t="s">
        <v>5589</v>
      </c>
      <c r="AU1263" s="2464">
        <v>14226</v>
      </c>
      <c r="AV1263" s="2464"/>
      <c r="AW1263" s="1521">
        <v>42815</v>
      </c>
      <c r="AX1263" s="1521">
        <v>43069</v>
      </c>
      <c r="AY1263" s="2465">
        <v>254601250</v>
      </c>
      <c r="AZ1263" s="2545">
        <v>3</v>
      </c>
      <c r="BA1263" s="2545" t="s">
        <v>5559</v>
      </c>
      <c r="BB1263" s="2545" t="s">
        <v>5574</v>
      </c>
      <c r="BC1263" s="2546" t="s">
        <v>5575</v>
      </c>
      <c r="BD1263" s="2467">
        <v>2017000372</v>
      </c>
      <c r="BE1263" s="2547">
        <v>42781</v>
      </c>
      <c r="BF1263" s="2513">
        <v>227168900</v>
      </c>
      <c r="BG1263" s="2548">
        <v>2017000608</v>
      </c>
      <c r="BH1263" s="2547">
        <v>42844</v>
      </c>
      <c r="BI1263" s="2513">
        <v>227168900</v>
      </c>
      <c r="BJ1263" s="2547">
        <v>42864</v>
      </c>
      <c r="BK1263" s="2547">
        <v>43099</v>
      </c>
      <c r="BL1263" s="2484">
        <f>BF1263-BI1263</f>
        <v>0</v>
      </c>
      <c r="BM1263" s="2484">
        <f>L1263-(BI1263+BI1264+BI1265)</f>
        <v>0</v>
      </c>
      <c r="BN1263" s="2485"/>
      <c r="BO1263" s="2485"/>
      <c r="BP1263" s="2485"/>
      <c r="BQ1263" s="2485"/>
      <c r="BR1263" s="2486">
        <v>0</v>
      </c>
      <c r="BS1263" s="2486">
        <v>0</v>
      </c>
      <c r="BT1263" s="2486">
        <v>0</v>
      </c>
      <c r="BU1263" s="2486">
        <v>0</v>
      </c>
      <c r="BV1263" s="2486">
        <v>0</v>
      </c>
      <c r="BW1263" s="2486">
        <v>0</v>
      </c>
      <c r="BX1263" s="2471">
        <v>17201000</v>
      </c>
      <c r="BY1263" s="2471">
        <v>13785000</v>
      </c>
      <c r="BZ1263" s="2471">
        <f>25167681+2441919</f>
        <v>27609600</v>
      </c>
      <c r="CA1263" s="2586"/>
      <c r="CB1263" s="2471">
        <v>43999200</v>
      </c>
      <c r="CC1263" s="2533">
        <v>10417000</v>
      </c>
      <c r="CD1263" s="2587" t="s">
        <v>5487</v>
      </c>
    </row>
    <row r="1264" spans="1:82" s="19" customFormat="1" ht="24.75" customHeight="1" thickBot="1" x14ac:dyDescent="0.3">
      <c r="A1264" s="600" t="s">
        <v>161</v>
      </c>
      <c r="B1264" s="601" t="s">
        <v>5473</v>
      </c>
      <c r="C1264" s="659" t="s">
        <v>5566</v>
      </c>
      <c r="D1264" s="179">
        <v>153</v>
      </c>
      <c r="E1264" s="825" t="s">
        <v>5605</v>
      </c>
      <c r="F1264" s="602" t="s">
        <v>5606</v>
      </c>
      <c r="G1264" s="620">
        <v>12000</v>
      </c>
      <c r="H1264" s="620" t="s">
        <v>0</v>
      </c>
      <c r="I1264" s="954">
        <v>36000</v>
      </c>
      <c r="J1264" s="480">
        <v>9000</v>
      </c>
      <c r="K1264" s="110"/>
      <c r="L1264" s="6"/>
      <c r="M1264" s="7"/>
      <c r="N1264" s="7"/>
      <c r="O1264" s="7"/>
      <c r="P1264" s="7"/>
      <c r="Q1264" s="7"/>
      <c r="R1264" s="7"/>
      <c r="S1264" s="7"/>
      <c r="T1264" s="7"/>
      <c r="U1264" s="1783"/>
      <c r="V1264" s="7"/>
      <c r="W1264" s="7"/>
      <c r="X1264" s="7"/>
      <c r="Y1264" s="7"/>
      <c r="Z1264" s="7"/>
      <c r="AA1264" s="7"/>
      <c r="AB1264" s="7"/>
      <c r="AC1264" s="7"/>
      <c r="AD1264" s="7"/>
      <c r="AE1264" s="7"/>
      <c r="AF1264" s="7"/>
      <c r="AG1264" s="2476">
        <v>93131704</v>
      </c>
      <c r="AH1264" s="2476" t="s">
        <v>6323</v>
      </c>
      <c r="AI1264" s="2478">
        <v>42781</v>
      </c>
      <c r="AJ1264" s="2476" t="s">
        <v>269</v>
      </c>
      <c r="AK1264" s="2476" t="s">
        <v>1557</v>
      </c>
      <c r="AL1264" s="2476" t="s">
        <v>1558</v>
      </c>
      <c r="AM1264" s="3067">
        <v>16220682</v>
      </c>
      <c r="AN1264" s="3067">
        <v>11211668</v>
      </c>
      <c r="AO1264" s="2476" t="s">
        <v>476</v>
      </c>
      <c r="AP1264" s="2476" t="s">
        <v>476</v>
      </c>
      <c r="AQ1264" s="2476" t="s">
        <v>5479</v>
      </c>
      <c r="AR1264" s="2588">
        <v>2301010107</v>
      </c>
      <c r="AS1264" s="2511"/>
      <c r="AT1264" s="2512"/>
      <c r="AU1264" s="2477"/>
      <c r="AV1264" s="2477"/>
      <c r="AW1264" s="2511"/>
      <c r="AX1264" s="2511"/>
      <c r="AY1264" s="2479"/>
      <c r="AZ1264" s="2480">
        <v>147</v>
      </c>
      <c r="BA1264" s="2480" t="s">
        <v>811</v>
      </c>
      <c r="BB1264" s="2480" t="s">
        <v>5594</v>
      </c>
      <c r="BC1264" s="2480" t="s">
        <v>5607</v>
      </c>
      <c r="BD1264" s="2481">
        <v>2017000360</v>
      </c>
      <c r="BE1264" s="2483">
        <v>42781</v>
      </c>
      <c r="BF1264" s="2479">
        <v>11206000</v>
      </c>
      <c r="BG1264" s="2482">
        <v>2017000439</v>
      </c>
      <c r="BH1264" s="2483">
        <v>42809</v>
      </c>
      <c r="BI1264" s="2479">
        <v>11206000</v>
      </c>
      <c r="BJ1264" s="2483">
        <v>42810</v>
      </c>
      <c r="BK1264" s="2483">
        <v>43069</v>
      </c>
      <c r="BL1264" s="2484">
        <f t="shared" ref="BL1264:BL1269" si="143">BF1264-BI1264</f>
        <v>0</v>
      </c>
      <c r="BM1264" s="2484"/>
      <c r="BN1264" s="2485"/>
      <c r="BO1264" s="2485"/>
      <c r="BP1264" s="2485"/>
      <c r="BQ1264" s="2485"/>
      <c r="BR1264" s="2486">
        <v>0</v>
      </c>
      <c r="BS1264" s="2486">
        <v>0</v>
      </c>
      <c r="BT1264" s="2486">
        <v>882000</v>
      </c>
      <c r="BU1264" s="2486">
        <v>2754000</v>
      </c>
      <c r="BV1264" s="2486">
        <v>0</v>
      </c>
      <c r="BW1264" s="2486">
        <v>0</v>
      </c>
      <c r="BX1264" s="2486">
        <v>1534000</v>
      </c>
      <c r="BY1264" s="2486">
        <v>1234000</v>
      </c>
      <c r="BZ1264" s="2486">
        <v>1634000</v>
      </c>
      <c r="CA1264" s="2486">
        <v>1334000</v>
      </c>
      <c r="CB1264" s="2486">
        <v>1775000</v>
      </c>
      <c r="CC1264" s="2551">
        <v>59000</v>
      </c>
      <c r="CD1264" s="2587" t="s">
        <v>5487</v>
      </c>
    </row>
    <row r="1265" spans="1:82" s="19" customFormat="1" ht="24.75" customHeight="1" x14ac:dyDescent="0.25">
      <c r="A1265" s="600" t="s">
        <v>161</v>
      </c>
      <c r="B1265" s="601" t="s">
        <v>5473</v>
      </c>
      <c r="C1265" s="659" t="s">
        <v>5566</v>
      </c>
      <c r="D1265" s="1742">
        <v>153</v>
      </c>
      <c r="E1265" s="1743" t="s">
        <v>5605</v>
      </c>
      <c r="F1265" s="1744" t="s">
        <v>5606</v>
      </c>
      <c r="G1265" s="1772">
        <v>12000</v>
      </c>
      <c r="H1265" s="1772" t="s">
        <v>0</v>
      </c>
      <c r="I1265" s="789">
        <v>36000</v>
      </c>
      <c r="J1265" s="1745">
        <v>9000</v>
      </c>
      <c r="K1265" s="110"/>
      <c r="L1265" s="6"/>
      <c r="M1265" s="7"/>
      <c r="N1265" s="7"/>
      <c r="O1265" s="7"/>
      <c r="P1265" s="7"/>
      <c r="Q1265" s="7"/>
      <c r="R1265" s="7"/>
      <c r="S1265" s="7"/>
      <c r="T1265" s="7"/>
      <c r="U1265" s="1783"/>
      <c r="V1265" s="7"/>
      <c r="W1265" s="7"/>
      <c r="X1265" s="7"/>
      <c r="Y1265" s="7"/>
      <c r="Z1265" s="7"/>
      <c r="AA1265" s="7"/>
      <c r="AB1265" s="7"/>
      <c r="AC1265" s="7"/>
      <c r="AD1265" s="7"/>
      <c r="AE1265" s="7"/>
      <c r="AF1265" s="7"/>
      <c r="AG1265" s="2512"/>
      <c r="AH1265" s="2512"/>
      <c r="AI1265" s="2564"/>
      <c r="AJ1265" s="2512"/>
      <c r="AK1265" s="2512"/>
      <c r="AL1265" s="2512"/>
      <c r="AM1265" s="2570"/>
      <c r="AN1265" s="2570"/>
      <c r="AO1265" s="2512"/>
      <c r="AP1265" s="2512"/>
      <c r="AQ1265" s="2512"/>
      <c r="AR1265" s="2550"/>
      <c r="AS1265" s="2511"/>
      <c r="AT1265" s="2512"/>
      <c r="AU1265" s="2477"/>
      <c r="AV1265" s="2477"/>
      <c r="AW1265" s="2511"/>
      <c r="AX1265" s="2511"/>
      <c r="AY1265" s="2513"/>
      <c r="AZ1265" s="2466">
        <v>154</v>
      </c>
      <c r="BA1265" s="2466" t="s">
        <v>811</v>
      </c>
      <c r="BB1265" s="2466" t="s">
        <v>5608</v>
      </c>
      <c r="BC1265" s="2466" t="s">
        <v>5609</v>
      </c>
      <c r="BD1265" s="2467">
        <v>2017000361</v>
      </c>
      <c r="BE1265" s="2468">
        <v>42781</v>
      </c>
      <c r="BF1265" s="2465">
        <v>16226350</v>
      </c>
      <c r="BG1265" s="2469">
        <v>2017000448</v>
      </c>
      <c r="BH1265" s="2468">
        <v>42811</v>
      </c>
      <c r="BI1265" s="2465">
        <v>16226350</v>
      </c>
      <c r="BJ1265" s="2468">
        <v>42815</v>
      </c>
      <c r="BK1265" s="2468">
        <v>43069</v>
      </c>
      <c r="BL1265" s="2484">
        <f t="shared" si="143"/>
        <v>0</v>
      </c>
      <c r="BM1265" s="2470"/>
      <c r="BN1265" s="2532"/>
      <c r="BO1265" s="2532"/>
      <c r="BP1265" s="2532"/>
      <c r="BQ1265" s="2532"/>
      <c r="BR1265" s="2471">
        <v>0</v>
      </c>
      <c r="BS1265" s="2471">
        <v>0</v>
      </c>
      <c r="BT1265" s="2471">
        <v>0</v>
      </c>
      <c r="BU1265" s="2471">
        <v>1530785</v>
      </c>
      <c r="BV1265" s="2471">
        <v>1670785</v>
      </c>
      <c r="BW1265" s="2471">
        <v>1697928</v>
      </c>
      <c r="BX1265" s="2486">
        <v>1402928</v>
      </c>
      <c r="BY1265" s="2486">
        <v>1978642</v>
      </c>
      <c r="BZ1265" s="2486">
        <v>1782928</v>
      </c>
      <c r="CA1265" s="2486">
        <v>1685071</v>
      </c>
      <c r="CB1265" s="2499"/>
      <c r="CC1265" s="2522"/>
      <c r="CD1265" s="2587" t="s">
        <v>5487</v>
      </c>
    </row>
    <row r="1266" spans="1:82" s="19" customFormat="1" ht="24.75" customHeight="1" x14ac:dyDescent="0.25">
      <c r="A1266" s="600" t="s">
        <v>161</v>
      </c>
      <c r="B1266" s="601" t="s">
        <v>5473</v>
      </c>
      <c r="C1266" s="659" t="s">
        <v>5566</v>
      </c>
      <c r="D1266" s="1742">
        <v>153</v>
      </c>
      <c r="E1266" s="1743" t="s">
        <v>5605</v>
      </c>
      <c r="F1266" s="1744" t="s">
        <v>5606</v>
      </c>
      <c r="G1266" s="1772">
        <v>12000</v>
      </c>
      <c r="H1266" s="1772" t="s">
        <v>0</v>
      </c>
      <c r="I1266" s="789">
        <v>36000</v>
      </c>
      <c r="J1266" s="1745">
        <v>9000</v>
      </c>
      <c r="K1266" s="110"/>
      <c r="L1266" s="6"/>
      <c r="M1266" s="7"/>
      <c r="N1266" s="7"/>
      <c r="O1266" s="7"/>
      <c r="P1266" s="7"/>
      <c r="Q1266" s="7"/>
      <c r="R1266" s="7"/>
      <c r="S1266" s="7"/>
      <c r="T1266" s="7"/>
      <c r="U1266" s="1783">
        <f t="shared" si="140"/>
        <v>0</v>
      </c>
      <c r="V1266" s="7"/>
      <c r="W1266" s="7"/>
      <c r="X1266" s="7"/>
      <c r="Y1266" s="7"/>
      <c r="Z1266" s="7"/>
      <c r="AA1266" s="7"/>
      <c r="AB1266" s="7"/>
      <c r="AC1266" s="7"/>
      <c r="AD1266" s="7"/>
      <c r="AE1266" s="7"/>
      <c r="AF1266" s="7"/>
      <c r="AG1266" s="2473"/>
      <c r="AH1266" s="2474"/>
      <c r="AI1266" s="2474"/>
      <c r="AJ1266" s="2474"/>
      <c r="AK1266" s="2474"/>
      <c r="AL1266" s="2474"/>
      <c r="AM1266" s="4078"/>
      <c r="AN1266" s="4078"/>
      <c r="AO1266" s="2474"/>
      <c r="AP1266" s="2474"/>
      <c r="AQ1266" s="2474"/>
      <c r="AR1266" s="2474"/>
      <c r="AS1266" s="2489"/>
      <c r="AT1266" s="2490"/>
      <c r="AU1266" s="2491"/>
      <c r="AV1266" s="2491"/>
      <c r="AW1266" s="2489"/>
      <c r="AX1266" s="2489"/>
      <c r="AY1266" s="2492"/>
      <c r="AZ1266" s="2493"/>
      <c r="BA1266" s="2493"/>
      <c r="BB1266" s="2493"/>
      <c r="BC1266" s="2493"/>
      <c r="BD1266" s="2494"/>
      <c r="BE1266" s="2495"/>
      <c r="BF1266" s="2496"/>
      <c r="BG1266" s="2495"/>
      <c r="BH1266" s="2495"/>
      <c r="BI1266" s="2496"/>
      <c r="BJ1266" s="2495"/>
      <c r="BK1266" s="2495"/>
      <c r="BL1266" s="2589">
        <f t="shared" si="143"/>
        <v>0</v>
      </c>
      <c r="BM1266" s="2495"/>
      <c r="BN1266" s="2498"/>
      <c r="BO1266" s="2498"/>
      <c r="BP1266" s="2498"/>
      <c r="BQ1266" s="2498"/>
      <c r="BR1266" s="2499"/>
      <c r="BS1266" s="2499"/>
      <c r="BT1266" s="2499"/>
      <c r="BU1266" s="2499"/>
      <c r="BV1266" s="2499"/>
      <c r="BW1266" s="2499"/>
      <c r="BX1266" s="2499"/>
      <c r="BY1266" s="2499"/>
      <c r="BZ1266" s="2499"/>
      <c r="CA1266" s="2499"/>
      <c r="CB1266" s="2499"/>
      <c r="CC1266" s="2522"/>
      <c r="CD1266" s="2108" t="s">
        <v>5487</v>
      </c>
    </row>
    <row r="1267" spans="1:82" s="19" customFormat="1" ht="24.75" customHeight="1" x14ac:dyDescent="0.25">
      <c r="A1267" s="600" t="s">
        <v>161</v>
      </c>
      <c r="B1267" s="601" t="s">
        <v>5473</v>
      </c>
      <c r="C1267" s="659" t="s">
        <v>5566</v>
      </c>
      <c r="D1267" s="1742">
        <v>153</v>
      </c>
      <c r="E1267" s="1743" t="s">
        <v>5605</v>
      </c>
      <c r="F1267" s="1744" t="s">
        <v>5606</v>
      </c>
      <c r="G1267" s="1772">
        <v>12000</v>
      </c>
      <c r="H1267" s="1772" t="s">
        <v>0</v>
      </c>
      <c r="I1267" s="789">
        <v>36000</v>
      </c>
      <c r="J1267" s="1745">
        <v>9000</v>
      </c>
      <c r="K1267" s="110"/>
      <c r="L1267" s="6"/>
      <c r="M1267" s="7"/>
      <c r="N1267" s="7"/>
      <c r="O1267" s="7"/>
      <c r="P1267" s="7"/>
      <c r="Q1267" s="7"/>
      <c r="R1267" s="7"/>
      <c r="S1267" s="7"/>
      <c r="T1267" s="7"/>
      <c r="U1267" s="1783">
        <f t="shared" si="140"/>
        <v>0</v>
      </c>
      <c r="V1267" s="7"/>
      <c r="W1267" s="7"/>
      <c r="X1267" s="7"/>
      <c r="Y1267" s="7"/>
      <c r="Z1267" s="7"/>
      <c r="AA1267" s="7"/>
      <c r="AB1267" s="7"/>
      <c r="AC1267" s="7"/>
      <c r="AD1267" s="7"/>
      <c r="AE1267" s="7"/>
      <c r="AF1267" s="7"/>
      <c r="AG1267" s="2473"/>
      <c r="AH1267" s="2474"/>
      <c r="AI1267" s="2474"/>
      <c r="AJ1267" s="2474"/>
      <c r="AK1267" s="2474"/>
      <c r="AL1267" s="2474"/>
      <c r="AM1267" s="4078"/>
      <c r="AN1267" s="4078"/>
      <c r="AO1267" s="2474"/>
      <c r="AP1267" s="2474"/>
      <c r="AQ1267" s="2474"/>
      <c r="AR1267" s="2474"/>
      <c r="AS1267" s="2489"/>
      <c r="AT1267" s="2490"/>
      <c r="AU1267" s="2491"/>
      <c r="AV1267" s="2491"/>
      <c r="AW1267" s="2489"/>
      <c r="AX1267" s="2489"/>
      <c r="AY1267" s="2492"/>
      <c r="AZ1267" s="2493"/>
      <c r="BA1267" s="2493"/>
      <c r="BB1267" s="2493"/>
      <c r="BC1267" s="2493"/>
      <c r="BD1267" s="2494"/>
      <c r="BE1267" s="2495"/>
      <c r="BF1267" s="2496"/>
      <c r="BG1267" s="2495"/>
      <c r="BH1267" s="2495"/>
      <c r="BI1267" s="2496"/>
      <c r="BJ1267" s="2495"/>
      <c r="BK1267" s="2495"/>
      <c r="BL1267" s="2589">
        <f t="shared" si="143"/>
        <v>0</v>
      </c>
      <c r="BM1267" s="2495"/>
      <c r="BN1267" s="2498"/>
      <c r="BO1267" s="2498"/>
      <c r="BP1267" s="2498"/>
      <c r="BQ1267" s="2498"/>
      <c r="BR1267" s="2499"/>
      <c r="BS1267" s="2499"/>
      <c r="BT1267" s="2499"/>
      <c r="BU1267" s="2499"/>
      <c r="BV1267" s="2499"/>
      <c r="BW1267" s="2499"/>
      <c r="BX1267" s="2499"/>
      <c r="BY1267" s="2499"/>
      <c r="BZ1267" s="2499"/>
      <c r="CA1267" s="2499"/>
      <c r="CB1267" s="2499"/>
      <c r="CC1267" s="2522"/>
      <c r="CD1267" s="2108" t="s">
        <v>5487</v>
      </c>
    </row>
    <row r="1268" spans="1:82" s="19" customFormat="1" ht="24.75" customHeight="1" x14ac:dyDescent="0.25">
      <c r="A1268" s="600" t="s">
        <v>161</v>
      </c>
      <c r="B1268" s="601" t="s">
        <v>5473</v>
      </c>
      <c r="C1268" s="659" t="s">
        <v>5566</v>
      </c>
      <c r="D1268" s="1742">
        <v>153</v>
      </c>
      <c r="E1268" s="1743" t="s">
        <v>5605</v>
      </c>
      <c r="F1268" s="1744" t="s">
        <v>5606</v>
      </c>
      <c r="G1268" s="1772">
        <v>12000</v>
      </c>
      <c r="H1268" s="1772" t="s">
        <v>0</v>
      </c>
      <c r="I1268" s="789">
        <v>36000</v>
      </c>
      <c r="J1268" s="1745">
        <v>9000</v>
      </c>
      <c r="K1268" s="110"/>
      <c r="L1268" s="6"/>
      <c r="M1268" s="7"/>
      <c r="N1268" s="7"/>
      <c r="O1268" s="7"/>
      <c r="P1268" s="7"/>
      <c r="Q1268" s="7"/>
      <c r="R1268" s="7"/>
      <c r="S1268" s="7"/>
      <c r="T1268" s="7"/>
      <c r="U1268" s="1783">
        <f t="shared" si="140"/>
        <v>0</v>
      </c>
      <c r="V1268" s="7"/>
      <c r="W1268" s="7"/>
      <c r="X1268" s="7"/>
      <c r="Y1268" s="7"/>
      <c r="Z1268" s="7"/>
      <c r="AA1268" s="7"/>
      <c r="AB1268" s="7"/>
      <c r="AC1268" s="7"/>
      <c r="AD1268" s="7"/>
      <c r="AE1268" s="7"/>
      <c r="AF1268" s="7"/>
      <c r="AG1268" s="2473"/>
      <c r="AH1268" s="2474"/>
      <c r="AI1268" s="2474"/>
      <c r="AJ1268" s="2474"/>
      <c r="AK1268" s="2474"/>
      <c r="AL1268" s="2474"/>
      <c r="AM1268" s="4078"/>
      <c r="AN1268" s="4078"/>
      <c r="AO1268" s="2474"/>
      <c r="AP1268" s="2474"/>
      <c r="AQ1268" s="2474"/>
      <c r="AR1268" s="2474"/>
      <c r="AS1268" s="2489"/>
      <c r="AT1268" s="2490"/>
      <c r="AU1268" s="2491"/>
      <c r="AV1268" s="2491"/>
      <c r="AW1268" s="2489"/>
      <c r="AX1268" s="2489"/>
      <c r="AY1268" s="2492"/>
      <c r="AZ1268" s="2516"/>
      <c r="BA1268" s="2516"/>
      <c r="BB1268" s="2516"/>
      <c r="BC1268" s="2516"/>
      <c r="BD1268" s="2590"/>
      <c r="BE1268" s="2516"/>
      <c r="BF1268" s="2519"/>
      <c r="BG1268" s="2516"/>
      <c r="BH1268" s="2516"/>
      <c r="BI1268" s="2519"/>
      <c r="BJ1268" s="2516"/>
      <c r="BK1268" s="2516"/>
      <c r="BL1268" s="2589">
        <f t="shared" si="143"/>
        <v>0</v>
      </c>
      <c r="BM1268" s="2516"/>
      <c r="BN1268" s="2516"/>
      <c r="BO1268" s="2516"/>
      <c r="BP1268" s="2516"/>
      <c r="BQ1268" s="2516"/>
      <c r="BR1268" s="2591"/>
      <c r="BS1268" s="2591"/>
      <c r="BT1268" s="2591"/>
      <c r="BU1268" s="2591"/>
      <c r="BV1268" s="2591"/>
      <c r="BW1268" s="2591"/>
      <c r="BX1268" s="2499"/>
      <c r="BY1268" s="2499"/>
      <c r="BZ1268" s="2499"/>
      <c r="CA1268" s="2499"/>
      <c r="CB1268" s="2499"/>
      <c r="CC1268" s="2522"/>
      <c r="CD1268" s="2108" t="s">
        <v>5487</v>
      </c>
    </row>
    <row r="1269" spans="1:82" s="19" customFormat="1" ht="24.75" customHeight="1" thickBot="1" x14ac:dyDescent="0.3">
      <c r="A1269" s="1777" t="s">
        <v>161</v>
      </c>
      <c r="B1269" s="1778" t="s">
        <v>5473</v>
      </c>
      <c r="C1269" s="1779" t="s">
        <v>5566</v>
      </c>
      <c r="D1269" s="1700">
        <v>153</v>
      </c>
      <c r="E1269" s="1701" t="s">
        <v>5605</v>
      </c>
      <c r="F1269" s="1702" t="s">
        <v>5606</v>
      </c>
      <c r="G1269" s="1775">
        <v>12000</v>
      </c>
      <c r="H1269" s="1775" t="s">
        <v>0</v>
      </c>
      <c r="I1269" s="1780">
        <v>36000</v>
      </c>
      <c r="J1269" s="1705">
        <v>9000</v>
      </c>
      <c r="K1269" s="374"/>
      <c r="L1269" s="57"/>
      <c r="M1269" s="58"/>
      <c r="N1269" s="58"/>
      <c r="O1269" s="58"/>
      <c r="P1269" s="58"/>
      <c r="Q1269" s="58"/>
      <c r="R1269" s="58"/>
      <c r="S1269" s="58"/>
      <c r="T1269" s="58"/>
      <c r="U1269" s="1786">
        <f t="shared" si="140"/>
        <v>0</v>
      </c>
      <c r="V1269" s="58"/>
      <c r="W1269" s="58"/>
      <c r="X1269" s="58"/>
      <c r="Y1269" s="58"/>
      <c r="Z1269" s="58"/>
      <c r="AA1269" s="58"/>
      <c r="AB1269" s="58"/>
      <c r="AC1269" s="58"/>
      <c r="AD1269" s="58"/>
      <c r="AE1269" s="58"/>
      <c r="AF1269" s="58"/>
      <c r="AG1269" s="2473"/>
      <c r="AH1269" s="2474"/>
      <c r="AI1269" s="2474"/>
      <c r="AJ1269" s="2474"/>
      <c r="AK1269" s="2474"/>
      <c r="AL1269" s="2474"/>
      <c r="AM1269" s="4078"/>
      <c r="AN1269" s="4078"/>
      <c r="AO1269" s="2474"/>
      <c r="AP1269" s="2474"/>
      <c r="AQ1269" s="2474"/>
      <c r="AR1269" s="2474"/>
      <c r="AS1269" s="2489"/>
      <c r="AT1269" s="2490"/>
      <c r="AU1269" s="2491"/>
      <c r="AV1269" s="2491"/>
      <c r="AW1269" s="2489"/>
      <c r="AX1269" s="2489"/>
      <c r="AY1269" s="2492"/>
      <c r="AZ1269" s="2493"/>
      <c r="BA1269" s="2493"/>
      <c r="BB1269" s="2493"/>
      <c r="BC1269" s="2493"/>
      <c r="BD1269" s="2494"/>
      <c r="BE1269" s="2495"/>
      <c r="BF1269" s="2496"/>
      <c r="BG1269" s="2495"/>
      <c r="BH1269" s="2495"/>
      <c r="BI1269" s="2496"/>
      <c r="BJ1269" s="2495"/>
      <c r="BK1269" s="2495"/>
      <c r="BL1269" s="2589">
        <f t="shared" si="143"/>
        <v>0</v>
      </c>
      <c r="BM1269" s="2495"/>
      <c r="BN1269" s="2498"/>
      <c r="BO1269" s="2498"/>
      <c r="BP1269" s="2498"/>
      <c r="BQ1269" s="2498"/>
      <c r="BR1269" s="2499"/>
      <c r="BS1269" s="2499"/>
      <c r="BT1269" s="2499"/>
      <c r="BU1269" s="2499"/>
      <c r="BV1269" s="2499"/>
      <c r="BW1269" s="2499"/>
      <c r="BX1269" s="2499"/>
      <c r="BY1269" s="2499"/>
      <c r="BZ1269" s="2499"/>
      <c r="CA1269" s="2499"/>
      <c r="CB1269" s="2508"/>
      <c r="CC1269" s="2530"/>
      <c r="CD1269" s="2568" t="s">
        <v>5487</v>
      </c>
    </row>
    <row r="1270" spans="1:82" s="19" customFormat="1" ht="78.75" customHeight="1" x14ac:dyDescent="0.25">
      <c r="A1270" s="570" t="s">
        <v>161</v>
      </c>
      <c r="B1270" s="1346" t="s">
        <v>5473</v>
      </c>
      <c r="C1270" s="587" t="s">
        <v>5566</v>
      </c>
      <c r="D1270" s="163">
        <v>154</v>
      </c>
      <c r="E1270" s="1122" t="s">
        <v>5610</v>
      </c>
      <c r="F1270" s="67" t="s">
        <v>5611</v>
      </c>
      <c r="G1270" s="49">
        <v>96</v>
      </c>
      <c r="H1270" s="49" t="s">
        <v>0</v>
      </c>
      <c r="I1270" s="939">
        <v>384</v>
      </c>
      <c r="J1270" s="493">
        <v>96</v>
      </c>
      <c r="K1270" s="210"/>
      <c r="L1270" s="51">
        <f t="shared" si="136"/>
        <v>33517000</v>
      </c>
      <c r="M1270" s="52">
        <v>33517000</v>
      </c>
      <c r="N1270" s="52"/>
      <c r="O1270" s="52"/>
      <c r="P1270" s="52"/>
      <c r="Q1270" s="52"/>
      <c r="R1270" s="52"/>
      <c r="S1270" s="52"/>
      <c r="T1270" s="52"/>
      <c r="U1270" s="168">
        <f t="shared" si="140"/>
        <v>33517000</v>
      </c>
      <c r="V1270" s="52">
        <v>33517000</v>
      </c>
      <c r="W1270" s="52"/>
      <c r="X1270" s="52"/>
      <c r="Y1270" s="52"/>
      <c r="Z1270" s="52"/>
      <c r="AA1270" s="52"/>
      <c r="AB1270" s="52"/>
      <c r="AC1270" s="52"/>
      <c r="AD1270" s="52"/>
      <c r="AE1270" s="52"/>
      <c r="AF1270" s="52"/>
      <c r="AG1270" s="2512">
        <v>85131708</v>
      </c>
      <c r="AH1270" s="2512" t="s">
        <v>6324</v>
      </c>
      <c r="AI1270" s="2564">
        <v>42781</v>
      </c>
      <c r="AJ1270" s="2512" t="s">
        <v>277</v>
      </c>
      <c r="AK1270" s="2512" t="s">
        <v>1557</v>
      </c>
      <c r="AL1270" s="2512" t="s">
        <v>1558</v>
      </c>
      <c r="AM1270" s="2570">
        <v>33517000</v>
      </c>
      <c r="AN1270" s="2570">
        <v>33517000</v>
      </c>
      <c r="AO1270" s="2512" t="s">
        <v>550</v>
      </c>
      <c r="AP1270" s="2512" t="s">
        <v>2530</v>
      </c>
      <c r="AQ1270" s="2512" t="s">
        <v>5479</v>
      </c>
      <c r="AR1270" s="2550">
        <v>2301010108</v>
      </c>
      <c r="AS1270" s="2511" t="s">
        <v>5938</v>
      </c>
      <c r="AT1270" s="2512" t="s">
        <v>5589</v>
      </c>
      <c r="AU1270" s="2477">
        <v>12</v>
      </c>
      <c r="AV1270" s="2477">
        <v>12</v>
      </c>
      <c r="AW1270" s="2564">
        <v>42804</v>
      </c>
      <c r="AX1270" s="2564">
        <v>43100</v>
      </c>
      <c r="AY1270" s="2513">
        <v>33517000</v>
      </c>
      <c r="AZ1270" s="2545">
        <v>126</v>
      </c>
      <c r="BA1270" s="2545" t="s">
        <v>811</v>
      </c>
      <c r="BB1270" s="2545" t="s">
        <v>5612</v>
      </c>
      <c r="BC1270" s="2545" t="s">
        <v>5613</v>
      </c>
      <c r="BD1270" s="2546">
        <v>2017000362</v>
      </c>
      <c r="BE1270" s="2547">
        <v>42781</v>
      </c>
      <c r="BF1270" s="2513">
        <v>33517000</v>
      </c>
      <c r="BG1270" s="2548">
        <v>2017000399</v>
      </c>
      <c r="BH1270" s="2547">
        <v>42802</v>
      </c>
      <c r="BI1270" s="2513">
        <v>33517000</v>
      </c>
      <c r="BJ1270" s="2547">
        <v>42805</v>
      </c>
      <c r="BK1270" s="2547">
        <v>43099</v>
      </c>
      <c r="BL1270" s="2484">
        <f t="shared" si="141"/>
        <v>0</v>
      </c>
      <c r="BM1270" s="2484">
        <f>L1270-(BI1270:BI1275)</f>
        <v>0</v>
      </c>
      <c r="BN1270" s="2485"/>
      <c r="BO1270" s="2485"/>
      <c r="BP1270" s="2485"/>
      <c r="BQ1270" s="2485"/>
      <c r="BR1270" s="2549">
        <v>0</v>
      </c>
      <c r="BS1270" s="2549">
        <v>0</v>
      </c>
      <c r="BT1270" s="2549">
        <v>0</v>
      </c>
      <c r="BU1270" s="2549">
        <v>4907000</v>
      </c>
      <c r="BV1270" s="2549">
        <v>0</v>
      </c>
      <c r="BW1270" s="2549">
        <v>4997000</v>
      </c>
      <c r="BX1270" s="2549"/>
      <c r="BY1270" s="2549">
        <v>4999000</v>
      </c>
      <c r="BZ1270" s="2549">
        <v>4481000</v>
      </c>
      <c r="CA1270" s="2592">
        <v>2989000</v>
      </c>
      <c r="CB1270" s="2266">
        <v>4989000</v>
      </c>
      <c r="CC1270" s="2593">
        <v>6155000</v>
      </c>
      <c r="CD1270" s="1863" t="s">
        <v>5487</v>
      </c>
    </row>
    <row r="1271" spans="1:82" s="19" customFormat="1" ht="24.75" customHeight="1" x14ac:dyDescent="0.25">
      <c r="A1271" s="600" t="s">
        <v>161</v>
      </c>
      <c r="B1271" s="601" t="s">
        <v>5473</v>
      </c>
      <c r="C1271" s="659" t="s">
        <v>5566</v>
      </c>
      <c r="D1271" s="1742">
        <v>154</v>
      </c>
      <c r="E1271" s="1743" t="s">
        <v>5610</v>
      </c>
      <c r="F1271" s="1744" t="s">
        <v>5611</v>
      </c>
      <c r="G1271" s="1782">
        <v>96</v>
      </c>
      <c r="H1271" s="1782" t="s">
        <v>0</v>
      </c>
      <c r="I1271" s="941">
        <v>384</v>
      </c>
      <c r="J1271" s="1745">
        <v>96</v>
      </c>
      <c r="K1271" s="110"/>
      <c r="L1271" s="6"/>
      <c r="M1271" s="7"/>
      <c r="N1271" s="7"/>
      <c r="O1271" s="7"/>
      <c r="P1271" s="7"/>
      <c r="Q1271" s="7"/>
      <c r="R1271" s="7"/>
      <c r="S1271" s="7"/>
      <c r="T1271" s="7"/>
      <c r="U1271" s="1783">
        <f t="shared" si="140"/>
        <v>0</v>
      </c>
      <c r="V1271" s="7"/>
      <c r="W1271" s="7"/>
      <c r="X1271" s="7"/>
      <c r="Y1271" s="7"/>
      <c r="Z1271" s="7"/>
      <c r="AA1271" s="7"/>
      <c r="AB1271" s="7"/>
      <c r="AC1271" s="7"/>
      <c r="AD1271" s="7"/>
      <c r="AE1271" s="7"/>
      <c r="AF1271" s="7"/>
      <c r="AG1271" s="1864"/>
      <c r="AH1271" s="1956"/>
      <c r="AI1271" s="1956"/>
      <c r="AJ1271" s="1956"/>
      <c r="AK1271" s="1956"/>
      <c r="AL1271" s="1956"/>
      <c r="AM1271" s="4062"/>
      <c r="AN1271" s="4062"/>
      <c r="AO1271" s="1956"/>
      <c r="AP1271" s="1956"/>
      <c r="AQ1271" s="1956"/>
      <c r="AR1271" s="1954"/>
      <c r="AS1271" s="1867"/>
      <c r="AT1271" s="2432"/>
      <c r="AU1271" s="2523"/>
      <c r="AV1271" s="2523"/>
      <c r="AW1271" s="1867"/>
      <c r="AX1271" s="1867"/>
      <c r="AY1271" s="2524"/>
      <c r="AZ1271" s="1872"/>
      <c r="BA1271" s="1872"/>
      <c r="BB1271" s="1872"/>
      <c r="BC1271" s="1872"/>
      <c r="BD1271" s="2100"/>
      <c r="BE1271" s="1874"/>
      <c r="BF1271" s="2520"/>
      <c r="BG1271" s="1874"/>
      <c r="BH1271" s="1874"/>
      <c r="BI1271" s="2520"/>
      <c r="BJ1271" s="1874"/>
      <c r="BK1271" s="1874"/>
      <c r="BL1271" s="2521">
        <f t="shared" si="141"/>
        <v>0</v>
      </c>
      <c r="BM1271" s="1874"/>
      <c r="BN1271" s="1413"/>
      <c r="BO1271" s="1413"/>
      <c r="BP1271" s="1413"/>
      <c r="BQ1271" s="1413"/>
      <c r="BR1271" s="2499"/>
      <c r="BS1271" s="2499"/>
      <c r="BT1271" s="2499"/>
      <c r="BU1271" s="2499"/>
      <c r="BV1271" s="2499"/>
      <c r="BW1271" s="2499"/>
      <c r="BX1271" s="2499"/>
      <c r="BY1271" s="2499"/>
      <c r="BZ1271" s="2499"/>
      <c r="CA1271" s="2499"/>
      <c r="CB1271" s="2499"/>
      <c r="CC1271" s="2522"/>
      <c r="CD1271" s="2108" t="s">
        <v>5487</v>
      </c>
    </row>
    <row r="1272" spans="1:82" s="19" customFormat="1" ht="24.75" customHeight="1" x14ac:dyDescent="0.25">
      <c r="A1272" s="600" t="s">
        <v>161</v>
      </c>
      <c r="B1272" s="601" t="s">
        <v>5473</v>
      </c>
      <c r="C1272" s="659" t="s">
        <v>5566</v>
      </c>
      <c r="D1272" s="1742">
        <v>154</v>
      </c>
      <c r="E1272" s="1743" t="s">
        <v>5610</v>
      </c>
      <c r="F1272" s="1744" t="s">
        <v>5611</v>
      </c>
      <c r="G1272" s="1782">
        <v>96</v>
      </c>
      <c r="H1272" s="1782" t="s">
        <v>0</v>
      </c>
      <c r="I1272" s="941">
        <v>384</v>
      </c>
      <c r="J1272" s="1745">
        <v>96</v>
      </c>
      <c r="K1272" s="110"/>
      <c r="L1272" s="6"/>
      <c r="M1272" s="7"/>
      <c r="N1272" s="7"/>
      <c r="O1272" s="7"/>
      <c r="P1272" s="7"/>
      <c r="Q1272" s="7"/>
      <c r="R1272" s="7"/>
      <c r="S1272" s="7"/>
      <c r="T1272" s="7"/>
      <c r="U1272" s="1783">
        <f t="shared" si="140"/>
        <v>0</v>
      </c>
      <c r="V1272" s="7"/>
      <c r="W1272" s="7"/>
      <c r="X1272" s="7"/>
      <c r="Y1272" s="7"/>
      <c r="Z1272" s="7"/>
      <c r="AA1272" s="7"/>
      <c r="AB1272" s="7"/>
      <c r="AC1272" s="7"/>
      <c r="AD1272" s="7"/>
      <c r="AE1272" s="7"/>
      <c r="AF1272" s="7"/>
      <c r="AG1272" s="1864"/>
      <c r="AH1272" s="1956"/>
      <c r="AI1272" s="1956"/>
      <c r="AJ1272" s="1956"/>
      <c r="AK1272" s="1956"/>
      <c r="AL1272" s="1956"/>
      <c r="AM1272" s="4062"/>
      <c r="AN1272" s="4062"/>
      <c r="AO1272" s="1956"/>
      <c r="AP1272" s="1956"/>
      <c r="AQ1272" s="1956"/>
      <c r="AR1272" s="1954"/>
      <c r="AS1272" s="1867"/>
      <c r="AT1272" s="2432"/>
      <c r="AU1272" s="2523"/>
      <c r="AV1272" s="2523"/>
      <c r="AW1272" s="1867"/>
      <c r="AX1272" s="1867"/>
      <c r="AY1272" s="2524"/>
      <c r="AZ1272" s="1872"/>
      <c r="BA1272" s="1872"/>
      <c r="BB1272" s="1872"/>
      <c r="BC1272" s="1872"/>
      <c r="BD1272" s="2100"/>
      <c r="BE1272" s="1874"/>
      <c r="BF1272" s="2520"/>
      <c r="BG1272" s="1874"/>
      <c r="BH1272" s="1874"/>
      <c r="BI1272" s="2520"/>
      <c r="BJ1272" s="1874"/>
      <c r="BK1272" s="1874"/>
      <c r="BL1272" s="2521">
        <f t="shared" si="141"/>
        <v>0</v>
      </c>
      <c r="BM1272" s="1874"/>
      <c r="BN1272" s="1413"/>
      <c r="BO1272" s="1413"/>
      <c r="BP1272" s="1413"/>
      <c r="BQ1272" s="1413"/>
      <c r="BR1272" s="2499"/>
      <c r="BS1272" s="2499"/>
      <c r="BT1272" s="2499"/>
      <c r="BU1272" s="2499"/>
      <c r="BV1272" s="2499"/>
      <c r="BW1272" s="2499"/>
      <c r="BX1272" s="2499"/>
      <c r="BY1272" s="2499"/>
      <c r="BZ1272" s="2499"/>
      <c r="CA1272" s="2499"/>
      <c r="CB1272" s="2499"/>
      <c r="CC1272" s="2522"/>
      <c r="CD1272" s="2108" t="s">
        <v>5487</v>
      </c>
    </row>
    <row r="1273" spans="1:82" s="19" customFormat="1" ht="24.75" customHeight="1" x14ac:dyDescent="0.25">
      <c r="A1273" s="600" t="s">
        <v>161</v>
      </c>
      <c r="B1273" s="601" t="s">
        <v>5473</v>
      </c>
      <c r="C1273" s="659" t="s">
        <v>5566</v>
      </c>
      <c r="D1273" s="1742">
        <v>154</v>
      </c>
      <c r="E1273" s="1743" t="s">
        <v>5610</v>
      </c>
      <c r="F1273" s="1744" t="s">
        <v>5611</v>
      </c>
      <c r="G1273" s="1782">
        <v>96</v>
      </c>
      <c r="H1273" s="1782" t="s">
        <v>0</v>
      </c>
      <c r="I1273" s="941">
        <v>384</v>
      </c>
      <c r="J1273" s="1745">
        <v>96</v>
      </c>
      <c r="K1273" s="110"/>
      <c r="L1273" s="6"/>
      <c r="M1273" s="7"/>
      <c r="N1273" s="7"/>
      <c r="O1273" s="7"/>
      <c r="P1273" s="7"/>
      <c r="Q1273" s="7"/>
      <c r="R1273" s="7"/>
      <c r="S1273" s="7"/>
      <c r="T1273" s="7"/>
      <c r="U1273" s="1783">
        <f t="shared" si="140"/>
        <v>0</v>
      </c>
      <c r="V1273" s="7"/>
      <c r="W1273" s="7"/>
      <c r="X1273" s="7"/>
      <c r="Y1273" s="7"/>
      <c r="Z1273" s="7"/>
      <c r="AA1273" s="7"/>
      <c r="AB1273" s="7"/>
      <c r="AC1273" s="7"/>
      <c r="AD1273" s="7"/>
      <c r="AE1273" s="7"/>
      <c r="AF1273" s="7"/>
      <c r="AG1273" s="1864"/>
      <c r="AH1273" s="1956"/>
      <c r="AI1273" s="1956"/>
      <c r="AJ1273" s="1956"/>
      <c r="AK1273" s="1956"/>
      <c r="AL1273" s="1956"/>
      <c r="AM1273" s="4062"/>
      <c r="AN1273" s="4062"/>
      <c r="AO1273" s="1956"/>
      <c r="AP1273" s="1956"/>
      <c r="AQ1273" s="1956"/>
      <c r="AR1273" s="1954"/>
      <c r="AS1273" s="1867"/>
      <c r="AT1273" s="2432"/>
      <c r="AU1273" s="2523"/>
      <c r="AV1273" s="2523"/>
      <c r="AW1273" s="1867"/>
      <c r="AX1273" s="1867"/>
      <c r="AY1273" s="2524"/>
      <c r="AZ1273" s="1872"/>
      <c r="BA1273" s="1872"/>
      <c r="BB1273" s="1872"/>
      <c r="BC1273" s="1872"/>
      <c r="BD1273" s="2100"/>
      <c r="BE1273" s="1874"/>
      <c r="BF1273" s="2520"/>
      <c r="BG1273" s="1874"/>
      <c r="BH1273" s="1874"/>
      <c r="BI1273" s="2520"/>
      <c r="BJ1273" s="1874"/>
      <c r="BK1273" s="1874"/>
      <c r="BL1273" s="2521">
        <f t="shared" si="141"/>
        <v>0</v>
      </c>
      <c r="BM1273" s="1874"/>
      <c r="BN1273" s="1413"/>
      <c r="BO1273" s="1413"/>
      <c r="BP1273" s="1413"/>
      <c r="BQ1273" s="1413"/>
      <c r="BR1273" s="2499"/>
      <c r="BS1273" s="2499"/>
      <c r="BT1273" s="2499"/>
      <c r="BU1273" s="2499"/>
      <c r="BV1273" s="2499"/>
      <c r="BW1273" s="2499"/>
      <c r="BX1273" s="2499"/>
      <c r="BY1273" s="2499"/>
      <c r="BZ1273" s="2499"/>
      <c r="CA1273" s="2499"/>
      <c r="CB1273" s="2499"/>
      <c r="CC1273" s="2522"/>
      <c r="CD1273" s="2108" t="s">
        <v>5487</v>
      </c>
    </row>
    <row r="1274" spans="1:82" s="19" customFormat="1" ht="24.75" customHeight="1" x14ac:dyDescent="0.25">
      <c r="A1274" s="600" t="s">
        <v>161</v>
      </c>
      <c r="B1274" s="601" t="s">
        <v>5473</v>
      </c>
      <c r="C1274" s="659" t="s">
        <v>5566</v>
      </c>
      <c r="D1274" s="1742">
        <v>154</v>
      </c>
      <c r="E1274" s="1743" t="s">
        <v>5610</v>
      </c>
      <c r="F1274" s="1744" t="s">
        <v>5611</v>
      </c>
      <c r="G1274" s="1782">
        <v>96</v>
      </c>
      <c r="H1274" s="1782" t="s">
        <v>0</v>
      </c>
      <c r="I1274" s="941">
        <v>384</v>
      </c>
      <c r="J1274" s="1745">
        <v>96</v>
      </c>
      <c r="K1274" s="110"/>
      <c r="L1274" s="6"/>
      <c r="M1274" s="7"/>
      <c r="N1274" s="7"/>
      <c r="O1274" s="7"/>
      <c r="P1274" s="7"/>
      <c r="Q1274" s="7"/>
      <c r="R1274" s="7"/>
      <c r="S1274" s="7"/>
      <c r="T1274" s="7"/>
      <c r="U1274" s="1783">
        <f t="shared" si="140"/>
        <v>0</v>
      </c>
      <c r="V1274" s="7"/>
      <c r="W1274" s="7"/>
      <c r="X1274" s="7"/>
      <c r="Y1274" s="7"/>
      <c r="Z1274" s="7"/>
      <c r="AA1274" s="7"/>
      <c r="AB1274" s="7"/>
      <c r="AC1274" s="7"/>
      <c r="AD1274" s="7"/>
      <c r="AE1274" s="7"/>
      <c r="AF1274" s="7"/>
      <c r="AG1274" s="1864"/>
      <c r="AH1274" s="1956"/>
      <c r="AI1274" s="1956"/>
      <c r="AJ1274" s="1956"/>
      <c r="AK1274" s="1956"/>
      <c r="AL1274" s="1956"/>
      <c r="AM1274" s="4062"/>
      <c r="AN1274" s="4062"/>
      <c r="AO1274" s="1956"/>
      <c r="AP1274" s="1956"/>
      <c r="AQ1274" s="1956"/>
      <c r="AR1274" s="1954"/>
      <c r="AS1274" s="1867"/>
      <c r="AT1274" s="2432"/>
      <c r="AU1274" s="2523"/>
      <c r="AV1274" s="2523"/>
      <c r="AW1274" s="1867"/>
      <c r="AX1274" s="1867"/>
      <c r="AY1274" s="2524"/>
      <c r="AZ1274" s="1872"/>
      <c r="BA1274" s="1872"/>
      <c r="BB1274" s="1872"/>
      <c r="BC1274" s="1872"/>
      <c r="BD1274" s="2100"/>
      <c r="BE1274" s="1874"/>
      <c r="BF1274" s="2520"/>
      <c r="BG1274" s="1874"/>
      <c r="BH1274" s="1874"/>
      <c r="BI1274" s="2520"/>
      <c r="BJ1274" s="1874"/>
      <c r="BK1274" s="1874"/>
      <c r="BL1274" s="2521">
        <f t="shared" si="141"/>
        <v>0</v>
      </c>
      <c r="BM1274" s="1874"/>
      <c r="BN1274" s="1413"/>
      <c r="BO1274" s="1413"/>
      <c r="BP1274" s="1413"/>
      <c r="BQ1274" s="1413"/>
      <c r="BR1274" s="2499"/>
      <c r="BS1274" s="2499"/>
      <c r="BT1274" s="2499"/>
      <c r="BU1274" s="2499"/>
      <c r="BV1274" s="2499"/>
      <c r="BW1274" s="2499"/>
      <c r="BX1274" s="2499"/>
      <c r="BY1274" s="2499"/>
      <c r="BZ1274" s="2499"/>
      <c r="CA1274" s="2499"/>
      <c r="CB1274" s="2499"/>
      <c r="CC1274" s="2522"/>
      <c r="CD1274" s="2108" t="s">
        <v>5487</v>
      </c>
    </row>
    <row r="1275" spans="1:82" s="19" customFormat="1" ht="24.75" customHeight="1" thickBot="1" x14ac:dyDescent="0.3">
      <c r="A1275" s="1777" t="s">
        <v>161</v>
      </c>
      <c r="B1275" s="1778" t="s">
        <v>5473</v>
      </c>
      <c r="C1275" s="1779" t="s">
        <v>5566</v>
      </c>
      <c r="D1275" s="1700">
        <v>154</v>
      </c>
      <c r="E1275" s="1701" t="s">
        <v>5610</v>
      </c>
      <c r="F1275" s="1702" t="s">
        <v>5611</v>
      </c>
      <c r="G1275" s="1784">
        <v>96</v>
      </c>
      <c r="H1275" s="1784" t="s">
        <v>0</v>
      </c>
      <c r="I1275" s="1785">
        <v>384</v>
      </c>
      <c r="J1275" s="1705">
        <v>96</v>
      </c>
      <c r="K1275" s="374"/>
      <c r="L1275" s="57"/>
      <c r="M1275" s="58"/>
      <c r="N1275" s="58"/>
      <c r="O1275" s="58"/>
      <c r="P1275" s="58"/>
      <c r="Q1275" s="58"/>
      <c r="R1275" s="58"/>
      <c r="S1275" s="58"/>
      <c r="T1275" s="58"/>
      <c r="U1275" s="1786">
        <f t="shared" si="140"/>
        <v>0</v>
      </c>
      <c r="V1275" s="58"/>
      <c r="W1275" s="58"/>
      <c r="X1275" s="58"/>
      <c r="Y1275" s="58"/>
      <c r="Z1275" s="58"/>
      <c r="AA1275" s="58"/>
      <c r="AB1275" s="58"/>
      <c r="AC1275" s="58"/>
      <c r="AD1275" s="58"/>
      <c r="AE1275" s="58"/>
      <c r="AF1275" s="58"/>
      <c r="AG1275" s="1881"/>
      <c r="AH1275" s="1959"/>
      <c r="AI1275" s="1959"/>
      <c r="AJ1275" s="1959"/>
      <c r="AK1275" s="1959"/>
      <c r="AL1275" s="1959"/>
      <c r="AM1275" s="4063"/>
      <c r="AN1275" s="4063"/>
      <c r="AO1275" s="1959"/>
      <c r="AP1275" s="1959"/>
      <c r="AQ1275" s="1959"/>
      <c r="AR1275" s="1960"/>
      <c r="AS1275" s="1884"/>
      <c r="AT1275" s="2525"/>
      <c r="AU1275" s="2526"/>
      <c r="AV1275" s="2526"/>
      <c r="AW1275" s="1884"/>
      <c r="AX1275" s="1884"/>
      <c r="AY1275" s="2527"/>
      <c r="AZ1275" s="1889"/>
      <c r="BA1275" s="1889"/>
      <c r="BB1275" s="1889"/>
      <c r="BC1275" s="1889"/>
      <c r="BD1275" s="2115"/>
      <c r="BE1275" s="1892"/>
      <c r="BF1275" s="2528"/>
      <c r="BG1275" s="1892"/>
      <c r="BH1275" s="1892"/>
      <c r="BI1275" s="2528"/>
      <c r="BJ1275" s="1892"/>
      <c r="BK1275" s="1892"/>
      <c r="BL1275" s="2529">
        <f t="shared" si="141"/>
        <v>0</v>
      </c>
      <c r="BM1275" s="1892"/>
      <c r="BN1275" s="1949"/>
      <c r="BO1275" s="1949"/>
      <c r="BP1275" s="1949"/>
      <c r="BQ1275" s="1949"/>
      <c r="BR1275" s="2508"/>
      <c r="BS1275" s="2508"/>
      <c r="BT1275" s="2508"/>
      <c r="BU1275" s="2508"/>
      <c r="BV1275" s="2508"/>
      <c r="BW1275" s="2508"/>
      <c r="BX1275" s="2508"/>
      <c r="BY1275" s="2508"/>
      <c r="BZ1275" s="2508"/>
      <c r="CA1275" s="2508"/>
      <c r="CB1275" s="2508"/>
      <c r="CC1275" s="2530"/>
      <c r="CD1275" s="2568" t="s">
        <v>5487</v>
      </c>
    </row>
    <row r="1276" spans="1:82" s="19" customFormat="1" ht="104.25" customHeight="1" x14ac:dyDescent="0.25">
      <c r="A1276" s="570" t="s">
        <v>161</v>
      </c>
      <c r="B1276" s="1346" t="s">
        <v>5473</v>
      </c>
      <c r="C1276" s="587" t="s">
        <v>5566</v>
      </c>
      <c r="D1276" s="163">
        <v>155</v>
      </c>
      <c r="E1276" s="1122" t="s">
        <v>5614</v>
      </c>
      <c r="F1276" s="67" t="s">
        <v>5615</v>
      </c>
      <c r="G1276" s="49">
        <v>95</v>
      </c>
      <c r="H1276" s="49" t="s">
        <v>1</v>
      </c>
      <c r="I1276" s="939">
        <v>95</v>
      </c>
      <c r="J1276" s="493">
        <v>95</v>
      </c>
      <c r="K1276" s="210"/>
      <c r="L1276" s="51">
        <f t="shared" si="136"/>
        <v>0</v>
      </c>
      <c r="M1276" s="52"/>
      <c r="N1276" s="52"/>
      <c r="O1276" s="52"/>
      <c r="P1276" s="52"/>
      <c r="Q1276" s="52"/>
      <c r="R1276" s="52"/>
      <c r="S1276" s="52"/>
      <c r="T1276" s="52"/>
      <c r="U1276" s="168">
        <f t="shared" si="140"/>
        <v>0</v>
      </c>
      <c r="V1276" s="52"/>
      <c r="W1276" s="52"/>
      <c r="X1276" s="52"/>
      <c r="Y1276" s="52"/>
      <c r="Z1276" s="52"/>
      <c r="AA1276" s="52"/>
      <c r="AB1276" s="52"/>
      <c r="AC1276" s="52"/>
      <c r="AD1276" s="52"/>
      <c r="AE1276" s="52"/>
      <c r="AF1276" s="52"/>
      <c r="AG1276" s="1462"/>
      <c r="AH1276" s="1462"/>
      <c r="AI1276" s="1462"/>
      <c r="AJ1276" s="1462"/>
      <c r="AK1276" s="1462"/>
      <c r="AL1276" s="1462"/>
      <c r="AM1276" s="1464"/>
      <c r="AN1276" s="1464"/>
      <c r="AO1276" s="1462"/>
      <c r="AP1276" s="1462"/>
      <c r="AQ1276" s="1462"/>
      <c r="AR1276" s="2510"/>
      <c r="AS1276" s="1527" t="s">
        <v>5939</v>
      </c>
      <c r="AT1276" s="1520" t="s">
        <v>5616</v>
      </c>
      <c r="AU1276" s="2464">
        <v>103</v>
      </c>
      <c r="AV1276" s="2464"/>
      <c r="AW1276" s="1521">
        <v>42804</v>
      </c>
      <c r="AX1276" s="1521">
        <v>43100</v>
      </c>
      <c r="AY1276" s="2513">
        <v>0</v>
      </c>
      <c r="AZ1276" s="1854"/>
      <c r="BA1276" s="1854"/>
      <c r="BB1276" s="1854"/>
      <c r="BC1276" s="1854"/>
      <c r="BD1276" s="1855"/>
      <c r="BE1276" s="1858"/>
      <c r="BF1276" s="2221"/>
      <c r="BG1276" s="1858"/>
      <c r="BH1276" s="1858"/>
      <c r="BI1276" s="2221"/>
      <c r="BJ1276" s="1858"/>
      <c r="BK1276" s="1858"/>
      <c r="BL1276" s="2514">
        <f t="shared" si="141"/>
        <v>0</v>
      </c>
      <c r="BM1276" s="2514">
        <f>L1276-(BI1276:BI1281)</f>
        <v>0</v>
      </c>
      <c r="BN1276" s="1471"/>
      <c r="BO1276" s="1471"/>
      <c r="BP1276" s="1471"/>
      <c r="BQ1276" s="1471"/>
      <c r="BR1276" s="1538"/>
      <c r="BS1276" s="1538"/>
      <c r="BT1276" s="1538"/>
      <c r="BU1276" s="1538"/>
      <c r="BV1276" s="1538"/>
      <c r="BW1276" s="1538"/>
      <c r="BX1276" s="1538"/>
      <c r="BY1276" s="1538"/>
      <c r="BZ1276" s="1538"/>
      <c r="CA1276" s="1538"/>
      <c r="CB1276" s="1538"/>
      <c r="CC1276" s="2515"/>
      <c r="CD1276" s="1863" t="s">
        <v>5487</v>
      </c>
    </row>
    <row r="1277" spans="1:82" s="19" customFormat="1" ht="24.75" customHeight="1" x14ac:dyDescent="0.25">
      <c r="A1277" s="600" t="s">
        <v>161</v>
      </c>
      <c r="B1277" s="601" t="s">
        <v>5473</v>
      </c>
      <c r="C1277" s="659" t="s">
        <v>5566</v>
      </c>
      <c r="D1277" s="1742">
        <v>155</v>
      </c>
      <c r="E1277" s="1743" t="s">
        <v>5614</v>
      </c>
      <c r="F1277" s="1744" t="s">
        <v>5615</v>
      </c>
      <c r="G1277" s="1782">
        <v>95</v>
      </c>
      <c r="H1277" s="1782" t="s">
        <v>1</v>
      </c>
      <c r="I1277" s="941">
        <v>95</v>
      </c>
      <c r="J1277" s="1745">
        <v>95</v>
      </c>
      <c r="K1277" s="110"/>
      <c r="L1277" s="6"/>
      <c r="M1277" s="7"/>
      <c r="N1277" s="7"/>
      <c r="O1277" s="7"/>
      <c r="P1277" s="7"/>
      <c r="Q1277" s="7"/>
      <c r="R1277" s="7"/>
      <c r="S1277" s="7"/>
      <c r="T1277" s="7"/>
      <c r="U1277" s="1783">
        <f t="shared" si="140"/>
        <v>0</v>
      </c>
      <c r="V1277" s="7"/>
      <c r="W1277" s="7"/>
      <c r="X1277" s="7"/>
      <c r="Y1277" s="7"/>
      <c r="Z1277" s="7"/>
      <c r="AA1277" s="7"/>
      <c r="AB1277" s="7"/>
      <c r="AC1277" s="7"/>
      <c r="AD1277" s="7"/>
      <c r="AE1277" s="7"/>
      <c r="AF1277" s="7"/>
      <c r="AG1277" s="1864"/>
      <c r="AH1277" s="1956"/>
      <c r="AI1277" s="1956"/>
      <c r="AJ1277" s="1956"/>
      <c r="AK1277" s="1956"/>
      <c r="AL1277" s="1956"/>
      <c r="AM1277" s="4062"/>
      <c r="AN1277" s="4062"/>
      <c r="AO1277" s="1956"/>
      <c r="AP1277" s="1956"/>
      <c r="AQ1277" s="1956"/>
      <c r="AR1277" s="1954"/>
      <c r="AS1277" s="1867"/>
      <c r="AT1277" s="2432"/>
      <c r="AU1277" s="2523"/>
      <c r="AV1277" s="2523"/>
      <c r="AW1277" s="1867"/>
      <c r="AX1277" s="1867"/>
      <c r="AY1277" s="2524"/>
      <c r="AZ1277" s="1872"/>
      <c r="BA1277" s="1872"/>
      <c r="BB1277" s="1872"/>
      <c r="BC1277" s="1872"/>
      <c r="BD1277" s="2100"/>
      <c r="BE1277" s="1874"/>
      <c r="BF1277" s="2520"/>
      <c r="BG1277" s="1874"/>
      <c r="BH1277" s="1874"/>
      <c r="BI1277" s="2520"/>
      <c r="BJ1277" s="1874"/>
      <c r="BK1277" s="1874"/>
      <c r="BL1277" s="2521">
        <f t="shared" si="141"/>
        <v>0</v>
      </c>
      <c r="BM1277" s="1874"/>
      <c r="BN1277" s="1413"/>
      <c r="BO1277" s="1413"/>
      <c r="BP1277" s="1413"/>
      <c r="BQ1277" s="1413"/>
      <c r="BR1277" s="2499"/>
      <c r="BS1277" s="2499"/>
      <c r="BT1277" s="2499"/>
      <c r="BU1277" s="2499"/>
      <c r="BV1277" s="2499"/>
      <c r="BW1277" s="2499"/>
      <c r="BX1277" s="2499"/>
      <c r="BY1277" s="2499"/>
      <c r="BZ1277" s="2499"/>
      <c r="CA1277" s="2499"/>
      <c r="CB1277" s="2499"/>
      <c r="CC1277" s="2522"/>
      <c r="CD1277" s="2108" t="s">
        <v>5487</v>
      </c>
    </row>
    <row r="1278" spans="1:82" s="19" customFormat="1" ht="24.75" customHeight="1" x14ac:dyDescent="0.25">
      <c r="A1278" s="600" t="s">
        <v>161</v>
      </c>
      <c r="B1278" s="601" t="s">
        <v>5473</v>
      </c>
      <c r="C1278" s="659" t="s">
        <v>5566</v>
      </c>
      <c r="D1278" s="1742">
        <v>155</v>
      </c>
      <c r="E1278" s="1743" t="s">
        <v>5614</v>
      </c>
      <c r="F1278" s="1744" t="s">
        <v>5615</v>
      </c>
      <c r="G1278" s="1782">
        <v>95</v>
      </c>
      <c r="H1278" s="1782" t="s">
        <v>1</v>
      </c>
      <c r="I1278" s="941">
        <v>95</v>
      </c>
      <c r="J1278" s="1745">
        <v>95</v>
      </c>
      <c r="K1278" s="110"/>
      <c r="L1278" s="6"/>
      <c r="M1278" s="7"/>
      <c r="N1278" s="7"/>
      <c r="O1278" s="7"/>
      <c r="P1278" s="7"/>
      <c r="Q1278" s="7"/>
      <c r="R1278" s="7"/>
      <c r="S1278" s="7"/>
      <c r="T1278" s="7"/>
      <c r="U1278" s="1783">
        <f t="shared" si="140"/>
        <v>0</v>
      </c>
      <c r="V1278" s="7"/>
      <c r="W1278" s="7"/>
      <c r="X1278" s="7"/>
      <c r="Y1278" s="7"/>
      <c r="Z1278" s="7"/>
      <c r="AA1278" s="7"/>
      <c r="AB1278" s="7"/>
      <c r="AC1278" s="7"/>
      <c r="AD1278" s="7"/>
      <c r="AE1278" s="7"/>
      <c r="AF1278" s="7"/>
      <c r="AG1278" s="1864"/>
      <c r="AH1278" s="1956"/>
      <c r="AI1278" s="1956"/>
      <c r="AJ1278" s="1956"/>
      <c r="AK1278" s="1956"/>
      <c r="AL1278" s="1956"/>
      <c r="AM1278" s="4062"/>
      <c r="AN1278" s="4062"/>
      <c r="AO1278" s="1956"/>
      <c r="AP1278" s="1956"/>
      <c r="AQ1278" s="1956"/>
      <c r="AR1278" s="1954"/>
      <c r="AS1278" s="1867"/>
      <c r="AT1278" s="2432"/>
      <c r="AU1278" s="2523"/>
      <c r="AV1278" s="2523"/>
      <c r="AW1278" s="1867"/>
      <c r="AX1278" s="1867"/>
      <c r="AY1278" s="2524"/>
      <c r="AZ1278" s="1872"/>
      <c r="BA1278" s="1872"/>
      <c r="BB1278" s="1872"/>
      <c r="BC1278" s="1872"/>
      <c r="BD1278" s="2100"/>
      <c r="BE1278" s="1874"/>
      <c r="BF1278" s="2520"/>
      <c r="BG1278" s="1874"/>
      <c r="BH1278" s="1874"/>
      <c r="BI1278" s="2520"/>
      <c r="BJ1278" s="1874"/>
      <c r="BK1278" s="1874"/>
      <c r="BL1278" s="2521">
        <f t="shared" si="141"/>
        <v>0</v>
      </c>
      <c r="BM1278" s="1874"/>
      <c r="BN1278" s="1413"/>
      <c r="BO1278" s="1413"/>
      <c r="BP1278" s="1413"/>
      <c r="BQ1278" s="1413"/>
      <c r="BR1278" s="2499"/>
      <c r="BS1278" s="2499"/>
      <c r="BT1278" s="2499"/>
      <c r="BU1278" s="2499"/>
      <c r="BV1278" s="2499"/>
      <c r="BW1278" s="2499"/>
      <c r="BX1278" s="2499"/>
      <c r="BY1278" s="2499"/>
      <c r="BZ1278" s="2499"/>
      <c r="CA1278" s="2499"/>
      <c r="CB1278" s="2499"/>
      <c r="CC1278" s="2522"/>
      <c r="CD1278" s="2108" t="s">
        <v>5487</v>
      </c>
    </row>
    <row r="1279" spans="1:82" s="19" customFormat="1" ht="24.75" customHeight="1" x14ac:dyDescent="0.25">
      <c r="A1279" s="600" t="s">
        <v>161</v>
      </c>
      <c r="B1279" s="601" t="s">
        <v>5473</v>
      </c>
      <c r="C1279" s="659" t="s">
        <v>5566</v>
      </c>
      <c r="D1279" s="1742">
        <v>155</v>
      </c>
      <c r="E1279" s="1743" t="s">
        <v>5614</v>
      </c>
      <c r="F1279" s="1744" t="s">
        <v>5615</v>
      </c>
      <c r="G1279" s="1782">
        <v>95</v>
      </c>
      <c r="H1279" s="1782" t="s">
        <v>1</v>
      </c>
      <c r="I1279" s="941">
        <v>95</v>
      </c>
      <c r="J1279" s="1745">
        <v>95</v>
      </c>
      <c r="K1279" s="110"/>
      <c r="L1279" s="6"/>
      <c r="M1279" s="7"/>
      <c r="N1279" s="7"/>
      <c r="O1279" s="7"/>
      <c r="P1279" s="7"/>
      <c r="Q1279" s="7"/>
      <c r="R1279" s="7"/>
      <c r="S1279" s="7"/>
      <c r="T1279" s="7"/>
      <c r="U1279" s="1783">
        <f t="shared" si="140"/>
        <v>0</v>
      </c>
      <c r="V1279" s="7"/>
      <c r="W1279" s="7"/>
      <c r="X1279" s="7"/>
      <c r="Y1279" s="7"/>
      <c r="Z1279" s="7"/>
      <c r="AA1279" s="7"/>
      <c r="AB1279" s="7"/>
      <c r="AC1279" s="7"/>
      <c r="AD1279" s="7"/>
      <c r="AE1279" s="7"/>
      <c r="AF1279" s="7"/>
      <c r="AG1279" s="1864"/>
      <c r="AH1279" s="1956"/>
      <c r="AI1279" s="1956"/>
      <c r="AJ1279" s="1956"/>
      <c r="AK1279" s="1956"/>
      <c r="AL1279" s="1956"/>
      <c r="AM1279" s="4062"/>
      <c r="AN1279" s="4062"/>
      <c r="AO1279" s="1956"/>
      <c r="AP1279" s="1956"/>
      <c r="AQ1279" s="1956"/>
      <c r="AR1279" s="1954"/>
      <c r="AS1279" s="1867"/>
      <c r="AT1279" s="2432"/>
      <c r="AU1279" s="2523"/>
      <c r="AV1279" s="2523"/>
      <c r="AW1279" s="1867"/>
      <c r="AX1279" s="1867"/>
      <c r="AY1279" s="2524"/>
      <c r="AZ1279" s="1872"/>
      <c r="BA1279" s="1872"/>
      <c r="BB1279" s="1872"/>
      <c r="BC1279" s="1872"/>
      <c r="BD1279" s="2100"/>
      <c r="BE1279" s="1874"/>
      <c r="BF1279" s="2520"/>
      <c r="BG1279" s="1874"/>
      <c r="BH1279" s="1874"/>
      <c r="BI1279" s="2520"/>
      <c r="BJ1279" s="1874"/>
      <c r="BK1279" s="1874"/>
      <c r="BL1279" s="2521">
        <f t="shared" si="141"/>
        <v>0</v>
      </c>
      <c r="BM1279" s="1874"/>
      <c r="BN1279" s="1413"/>
      <c r="BO1279" s="1413"/>
      <c r="BP1279" s="1413"/>
      <c r="BQ1279" s="1413"/>
      <c r="BR1279" s="2499"/>
      <c r="BS1279" s="2499"/>
      <c r="BT1279" s="2499"/>
      <c r="BU1279" s="2499"/>
      <c r="BV1279" s="2499"/>
      <c r="BW1279" s="2499"/>
      <c r="BX1279" s="2499"/>
      <c r="BY1279" s="2499"/>
      <c r="BZ1279" s="2499"/>
      <c r="CA1279" s="2499"/>
      <c r="CB1279" s="2499"/>
      <c r="CC1279" s="2522"/>
      <c r="CD1279" s="2108" t="s">
        <v>5487</v>
      </c>
    </row>
    <row r="1280" spans="1:82" s="19" customFormat="1" ht="24.75" customHeight="1" x14ac:dyDescent="0.25">
      <c r="A1280" s="600" t="s">
        <v>161</v>
      </c>
      <c r="B1280" s="601" t="s">
        <v>5473</v>
      </c>
      <c r="C1280" s="659" t="s">
        <v>5566</v>
      </c>
      <c r="D1280" s="1742">
        <v>155</v>
      </c>
      <c r="E1280" s="1743" t="s">
        <v>5614</v>
      </c>
      <c r="F1280" s="1744" t="s">
        <v>5615</v>
      </c>
      <c r="G1280" s="1782">
        <v>95</v>
      </c>
      <c r="H1280" s="1782" t="s">
        <v>1</v>
      </c>
      <c r="I1280" s="941">
        <v>95</v>
      </c>
      <c r="J1280" s="1745">
        <v>95</v>
      </c>
      <c r="K1280" s="110"/>
      <c r="L1280" s="6"/>
      <c r="M1280" s="7"/>
      <c r="N1280" s="7"/>
      <c r="O1280" s="7"/>
      <c r="P1280" s="7"/>
      <c r="Q1280" s="7"/>
      <c r="R1280" s="7"/>
      <c r="S1280" s="7"/>
      <c r="T1280" s="7"/>
      <c r="U1280" s="1783">
        <f t="shared" si="140"/>
        <v>0</v>
      </c>
      <c r="V1280" s="7"/>
      <c r="W1280" s="7"/>
      <c r="X1280" s="7"/>
      <c r="Y1280" s="7"/>
      <c r="Z1280" s="7"/>
      <c r="AA1280" s="7"/>
      <c r="AB1280" s="7"/>
      <c r="AC1280" s="7"/>
      <c r="AD1280" s="7"/>
      <c r="AE1280" s="7"/>
      <c r="AF1280" s="7"/>
      <c r="AG1280" s="1864"/>
      <c r="AH1280" s="1956"/>
      <c r="AI1280" s="1956"/>
      <c r="AJ1280" s="1956"/>
      <c r="AK1280" s="1956"/>
      <c r="AL1280" s="1956"/>
      <c r="AM1280" s="4062"/>
      <c r="AN1280" s="4062"/>
      <c r="AO1280" s="1956"/>
      <c r="AP1280" s="1956"/>
      <c r="AQ1280" s="1956"/>
      <c r="AR1280" s="1954"/>
      <c r="AS1280" s="1867"/>
      <c r="AT1280" s="2432"/>
      <c r="AU1280" s="2523"/>
      <c r="AV1280" s="2523"/>
      <c r="AW1280" s="1867"/>
      <c r="AX1280" s="1867"/>
      <c r="AY1280" s="2524"/>
      <c r="AZ1280" s="1872"/>
      <c r="BA1280" s="1872"/>
      <c r="BB1280" s="1872"/>
      <c r="BC1280" s="1872"/>
      <c r="BD1280" s="2100"/>
      <c r="BE1280" s="1874"/>
      <c r="BF1280" s="2520"/>
      <c r="BG1280" s="1874"/>
      <c r="BH1280" s="1874"/>
      <c r="BI1280" s="2520"/>
      <c r="BJ1280" s="1874"/>
      <c r="BK1280" s="1874"/>
      <c r="BL1280" s="2521">
        <f t="shared" si="141"/>
        <v>0</v>
      </c>
      <c r="BM1280" s="1874"/>
      <c r="BN1280" s="1413"/>
      <c r="BO1280" s="1413"/>
      <c r="BP1280" s="1413"/>
      <c r="BQ1280" s="1413"/>
      <c r="BR1280" s="2499"/>
      <c r="BS1280" s="2499"/>
      <c r="BT1280" s="2499"/>
      <c r="BU1280" s="2499"/>
      <c r="BV1280" s="2499"/>
      <c r="BW1280" s="2499"/>
      <c r="BX1280" s="2499"/>
      <c r="BY1280" s="2499"/>
      <c r="BZ1280" s="2499"/>
      <c r="CA1280" s="2499"/>
      <c r="CB1280" s="2499"/>
      <c r="CC1280" s="2522"/>
      <c r="CD1280" s="2108" t="s">
        <v>5487</v>
      </c>
    </row>
    <row r="1281" spans="1:82" s="19" customFormat="1" ht="24.75" customHeight="1" thickBot="1" x14ac:dyDescent="0.3">
      <c r="A1281" s="1777" t="s">
        <v>161</v>
      </c>
      <c r="B1281" s="1778" t="s">
        <v>5473</v>
      </c>
      <c r="C1281" s="1779" t="s">
        <v>5566</v>
      </c>
      <c r="D1281" s="1700">
        <v>155</v>
      </c>
      <c r="E1281" s="1701" t="s">
        <v>5614</v>
      </c>
      <c r="F1281" s="1702" t="s">
        <v>5615</v>
      </c>
      <c r="G1281" s="1784">
        <v>95</v>
      </c>
      <c r="H1281" s="1784" t="s">
        <v>1</v>
      </c>
      <c r="I1281" s="1785">
        <v>95</v>
      </c>
      <c r="J1281" s="1705">
        <v>95</v>
      </c>
      <c r="K1281" s="374"/>
      <c r="L1281" s="57"/>
      <c r="M1281" s="58"/>
      <c r="N1281" s="58"/>
      <c r="O1281" s="58"/>
      <c r="P1281" s="58"/>
      <c r="Q1281" s="58"/>
      <c r="R1281" s="58"/>
      <c r="S1281" s="58"/>
      <c r="T1281" s="58"/>
      <c r="U1281" s="1786">
        <f t="shared" si="140"/>
        <v>0</v>
      </c>
      <c r="V1281" s="58"/>
      <c r="W1281" s="58"/>
      <c r="X1281" s="58"/>
      <c r="Y1281" s="58"/>
      <c r="Z1281" s="58"/>
      <c r="AA1281" s="58"/>
      <c r="AB1281" s="58"/>
      <c r="AC1281" s="58"/>
      <c r="AD1281" s="58"/>
      <c r="AE1281" s="58"/>
      <c r="AF1281" s="58"/>
      <c r="AG1281" s="1881"/>
      <c r="AH1281" s="1959"/>
      <c r="AI1281" s="1959"/>
      <c r="AJ1281" s="1959"/>
      <c r="AK1281" s="1959"/>
      <c r="AL1281" s="1959"/>
      <c r="AM1281" s="4063"/>
      <c r="AN1281" s="4063"/>
      <c r="AO1281" s="1959"/>
      <c r="AP1281" s="1959"/>
      <c r="AQ1281" s="1959"/>
      <c r="AR1281" s="1960"/>
      <c r="AS1281" s="1884"/>
      <c r="AT1281" s="2525"/>
      <c r="AU1281" s="2526"/>
      <c r="AV1281" s="2526"/>
      <c r="AW1281" s="1884"/>
      <c r="AX1281" s="1884"/>
      <c r="AY1281" s="2527"/>
      <c r="AZ1281" s="1889"/>
      <c r="BA1281" s="1889"/>
      <c r="BB1281" s="1889"/>
      <c r="BC1281" s="1889"/>
      <c r="BD1281" s="2115"/>
      <c r="BE1281" s="1892"/>
      <c r="BF1281" s="2528"/>
      <c r="BG1281" s="1892"/>
      <c r="BH1281" s="1892"/>
      <c r="BI1281" s="2528"/>
      <c r="BJ1281" s="1892"/>
      <c r="BK1281" s="1892"/>
      <c r="BL1281" s="2529">
        <f t="shared" si="141"/>
        <v>0</v>
      </c>
      <c r="BM1281" s="1892"/>
      <c r="BN1281" s="1949"/>
      <c r="BO1281" s="1949"/>
      <c r="BP1281" s="1949"/>
      <c r="BQ1281" s="1949"/>
      <c r="BR1281" s="2508"/>
      <c r="BS1281" s="2508"/>
      <c r="BT1281" s="2508"/>
      <c r="BU1281" s="2508"/>
      <c r="BV1281" s="2508"/>
      <c r="BW1281" s="2508"/>
      <c r="BX1281" s="2508"/>
      <c r="BY1281" s="2508"/>
      <c r="BZ1281" s="2508"/>
      <c r="CA1281" s="2508"/>
      <c r="CB1281" s="2508"/>
      <c r="CC1281" s="2530"/>
      <c r="CD1281" s="2568" t="s">
        <v>5487</v>
      </c>
    </row>
    <row r="1282" spans="1:82" s="19" customFormat="1" ht="58.5" customHeight="1" thickBot="1" x14ac:dyDescent="0.3">
      <c r="A1282" s="570" t="s">
        <v>161</v>
      </c>
      <c r="B1282" s="1346" t="s">
        <v>5473</v>
      </c>
      <c r="C1282" s="587" t="s">
        <v>5566</v>
      </c>
      <c r="D1282" s="163">
        <v>156</v>
      </c>
      <c r="E1282" s="1122" t="s">
        <v>5617</v>
      </c>
      <c r="F1282" s="67" t="s">
        <v>5618</v>
      </c>
      <c r="G1282" s="49">
        <v>120</v>
      </c>
      <c r="H1282" s="69" t="s">
        <v>0</v>
      </c>
      <c r="I1282" s="786">
        <v>360</v>
      </c>
      <c r="J1282" s="493">
        <v>90</v>
      </c>
      <c r="K1282" s="210"/>
      <c r="L1282" s="1795">
        <f>+M1282+N1282+O1282+P1282+Q1282+R1282+S1282+T1282</f>
        <v>33276000</v>
      </c>
      <c r="M1282" s="1752">
        <v>13276000</v>
      </c>
      <c r="N1282" s="1752">
        <v>20000000</v>
      </c>
      <c r="O1282" s="52"/>
      <c r="P1282" s="52"/>
      <c r="Q1282" s="52"/>
      <c r="R1282" s="52"/>
      <c r="S1282" s="52"/>
      <c r="T1282" s="52"/>
      <c r="U1282" s="1796">
        <f t="shared" si="140"/>
        <v>33276000</v>
      </c>
      <c r="V1282" s="52">
        <v>13276000</v>
      </c>
      <c r="W1282" s="52">
        <v>20000000</v>
      </c>
      <c r="X1282" s="52"/>
      <c r="Y1282" s="52"/>
      <c r="Z1282" s="52"/>
      <c r="AA1282" s="52"/>
      <c r="AB1282" s="52"/>
      <c r="AC1282" s="52"/>
      <c r="AD1282" s="52"/>
      <c r="AE1282" s="52"/>
      <c r="AF1282" s="52"/>
      <c r="AG1282" s="1520">
        <v>93141808</v>
      </c>
      <c r="AH1282" s="1520" t="s">
        <v>5539</v>
      </c>
      <c r="AI1282" s="1521">
        <v>42781</v>
      </c>
      <c r="AJ1282" s="1520" t="s">
        <v>269</v>
      </c>
      <c r="AK1282" s="1520" t="s">
        <v>1557</v>
      </c>
      <c r="AL1282" s="1520" t="s">
        <v>5570</v>
      </c>
      <c r="AM1282" s="1522">
        <v>30276000</v>
      </c>
      <c r="AN1282" s="1522">
        <v>30276000</v>
      </c>
      <c r="AO1282" s="1520" t="s">
        <v>476</v>
      </c>
      <c r="AP1282" s="1520" t="s">
        <v>476</v>
      </c>
      <c r="AQ1282" s="1520" t="s">
        <v>5479</v>
      </c>
      <c r="AR1282" s="2535">
        <v>2301010106</v>
      </c>
      <c r="AS1282" s="1527" t="s">
        <v>5940</v>
      </c>
      <c r="AT1282" s="1520" t="s">
        <v>5619</v>
      </c>
      <c r="AU1282" s="2464">
        <v>240</v>
      </c>
      <c r="AV1282" s="2464">
        <v>240</v>
      </c>
      <c r="AW1282" s="1521">
        <v>42809</v>
      </c>
      <c r="AX1282" s="1521">
        <v>43069</v>
      </c>
      <c r="AY1282" s="2465">
        <v>30276000</v>
      </c>
      <c r="AZ1282" s="2466">
        <v>142</v>
      </c>
      <c r="BA1282" s="2466" t="s">
        <v>811</v>
      </c>
      <c r="BB1282" s="2466" t="s">
        <v>5620</v>
      </c>
      <c r="BC1282" s="2466" t="s">
        <v>5621</v>
      </c>
      <c r="BD1282" s="2467">
        <v>2017000359</v>
      </c>
      <c r="BE1282" s="2468">
        <v>42781</v>
      </c>
      <c r="BF1282" s="2465">
        <v>30276000</v>
      </c>
      <c r="BG1282" s="2469">
        <v>2017000419</v>
      </c>
      <c r="BH1282" s="2468">
        <v>42804</v>
      </c>
      <c r="BI1282" s="2465">
        <v>30276000</v>
      </c>
      <c r="BJ1282" s="2468">
        <v>42809</v>
      </c>
      <c r="BK1282" s="2468">
        <v>43069</v>
      </c>
      <c r="BL1282" s="2514">
        <f t="shared" si="141"/>
        <v>0</v>
      </c>
      <c r="BM1282" s="2514">
        <f>L1282-(BI1282:BI1287)</f>
        <v>3000000</v>
      </c>
      <c r="BN1282" s="1471"/>
      <c r="BO1282" s="1471"/>
      <c r="BP1282" s="1471"/>
      <c r="BQ1282" s="1471"/>
      <c r="BR1282" s="2471">
        <v>0</v>
      </c>
      <c r="BS1282" s="2471">
        <v>0</v>
      </c>
      <c r="BT1282" s="2471">
        <v>300000</v>
      </c>
      <c r="BU1282" s="2471">
        <v>3061655</v>
      </c>
      <c r="BV1282" s="2471">
        <v>4184317</v>
      </c>
      <c r="BW1282" s="2471">
        <v>4065655</v>
      </c>
      <c r="BX1282" s="2471">
        <v>4077652</v>
      </c>
      <c r="BY1282" s="2471">
        <v>3970655</v>
      </c>
      <c r="BZ1282" s="2471">
        <v>233069</v>
      </c>
      <c r="CA1282" s="2471">
        <v>3911254</v>
      </c>
      <c r="CB1282" s="2471">
        <v>2856999</v>
      </c>
      <c r="CC1282" s="2533">
        <v>3614744</v>
      </c>
      <c r="CD1282" s="1863" t="s">
        <v>5487</v>
      </c>
    </row>
    <row r="1283" spans="1:82" s="19" customFormat="1" ht="60.75" customHeight="1" x14ac:dyDescent="0.25">
      <c r="A1283" s="600" t="s">
        <v>161</v>
      </c>
      <c r="B1283" s="601" t="s">
        <v>5473</v>
      </c>
      <c r="C1283" s="659" t="s">
        <v>5566</v>
      </c>
      <c r="D1283" s="1742">
        <v>156</v>
      </c>
      <c r="E1283" s="1743" t="s">
        <v>5617</v>
      </c>
      <c r="F1283" s="1744" t="s">
        <v>5618</v>
      </c>
      <c r="G1283" s="1782">
        <v>120</v>
      </c>
      <c r="H1283" s="1772" t="s">
        <v>0</v>
      </c>
      <c r="I1283" s="789">
        <v>360</v>
      </c>
      <c r="J1283" s="1745">
        <v>90</v>
      </c>
      <c r="K1283" s="110"/>
      <c r="L1283" s="6"/>
      <c r="M1283" s="7"/>
      <c r="N1283" s="7"/>
      <c r="O1283" s="7"/>
      <c r="P1283" s="7"/>
      <c r="Q1283" s="7"/>
      <c r="R1283" s="7"/>
      <c r="S1283" s="7"/>
      <c r="T1283" s="7"/>
      <c r="U1283" s="1783">
        <f t="shared" si="140"/>
        <v>0</v>
      </c>
      <c r="V1283" s="7"/>
      <c r="W1283" s="7"/>
      <c r="X1283" s="7"/>
      <c r="Y1283" s="7"/>
      <c r="Z1283" s="7"/>
      <c r="AA1283" s="7"/>
      <c r="AB1283" s="7"/>
      <c r="AC1283" s="7"/>
      <c r="AD1283" s="7"/>
      <c r="AE1283" s="7"/>
      <c r="AF1283" s="7"/>
      <c r="AG1283" s="1520">
        <v>93141808</v>
      </c>
      <c r="AH1283" s="1520" t="s">
        <v>5539</v>
      </c>
      <c r="AI1283" s="1521">
        <v>42781</v>
      </c>
      <c r="AJ1283" s="1520" t="s">
        <v>269</v>
      </c>
      <c r="AK1283" s="1520" t="s">
        <v>1557</v>
      </c>
      <c r="AL1283" s="1520" t="s">
        <v>5570</v>
      </c>
      <c r="AM1283" s="2570">
        <v>3000000</v>
      </c>
      <c r="AN1283" s="2570">
        <v>300000</v>
      </c>
      <c r="AO1283" s="2512" t="s">
        <v>476</v>
      </c>
      <c r="AP1283" s="2512" t="s">
        <v>476</v>
      </c>
      <c r="AQ1283" s="1520" t="s">
        <v>5479</v>
      </c>
      <c r="AR1283" s="2535">
        <v>2301010106</v>
      </c>
      <c r="AS1283" s="1527" t="s">
        <v>5941</v>
      </c>
      <c r="AT1283" s="2512" t="s">
        <v>5622</v>
      </c>
      <c r="AU1283" s="2477">
        <v>1</v>
      </c>
      <c r="AV1283" s="2477">
        <v>1</v>
      </c>
      <c r="AW1283" s="2594">
        <v>43009</v>
      </c>
      <c r="AX1283" s="2594">
        <v>43039</v>
      </c>
      <c r="AY1283" s="2513">
        <v>3000000</v>
      </c>
      <c r="AZ1283" s="2545">
        <v>142</v>
      </c>
      <c r="BA1283" s="2545" t="s">
        <v>811</v>
      </c>
      <c r="BB1283" s="2466" t="s">
        <v>5620</v>
      </c>
      <c r="BC1283" s="2466" t="s">
        <v>5621</v>
      </c>
      <c r="BD1283" s="2571"/>
      <c r="BE1283" s="2595"/>
      <c r="BF1283" s="2513">
        <v>3000000</v>
      </c>
      <c r="BG1283" s="2562"/>
      <c r="BH1283" s="2562"/>
      <c r="BI1283" s="2513">
        <v>3000000</v>
      </c>
      <c r="BJ1283" s="2562"/>
      <c r="BK1283" s="2562"/>
      <c r="BL1283" s="2521">
        <f t="shared" si="141"/>
        <v>0</v>
      </c>
      <c r="BM1283" s="2514"/>
      <c r="BN1283" s="1413"/>
      <c r="BO1283" s="1413"/>
      <c r="BP1283" s="1413"/>
      <c r="BQ1283" s="1413"/>
      <c r="BR1283" s="2486">
        <v>0</v>
      </c>
      <c r="BS1283" s="2486">
        <v>0</v>
      </c>
      <c r="BT1283" s="2486">
        <v>0</v>
      </c>
      <c r="BU1283" s="2486">
        <v>0</v>
      </c>
      <c r="BV1283" s="2486">
        <v>0</v>
      </c>
      <c r="BW1283" s="2486">
        <v>0</v>
      </c>
      <c r="BX1283" s="2486">
        <v>0</v>
      </c>
      <c r="BY1283" s="2486">
        <v>0</v>
      </c>
      <c r="BZ1283" s="2486">
        <v>0</v>
      </c>
      <c r="CA1283" s="2486">
        <v>0</v>
      </c>
      <c r="CB1283" s="2486">
        <v>0</v>
      </c>
      <c r="CC1283" s="2551">
        <v>3000000</v>
      </c>
      <c r="CD1283" s="2108" t="s">
        <v>5487</v>
      </c>
    </row>
    <row r="1284" spans="1:82" s="19" customFormat="1" ht="24.75" customHeight="1" x14ac:dyDescent="0.25">
      <c r="A1284" s="600" t="s">
        <v>161</v>
      </c>
      <c r="B1284" s="601" t="s">
        <v>5473</v>
      </c>
      <c r="C1284" s="659" t="s">
        <v>5566</v>
      </c>
      <c r="D1284" s="1742">
        <v>156</v>
      </c>
      <c r="E1284" s="1743" t="s">
        <v>5617</v>
      </c>
      <c r="F1284" s="1744" t="s">
        <v>5618</v>
      </c>
      <c r="G1284" s="1782">
        <v>120</v>
      </c>
      <c r="H1284" s="1772" t="s">
        <v>0</v>
      </c>
      <c r="I1284" s="789">
        <v>360</v>
      </c>
      <c r="J1284" s="1745">
        <v>90</v>
      </c>
      <c r="K1284" s="110"/>
      <c r="L1284" s="6"/>
      <c r="M1284" s="7"/>
      <c r="N1284" s="7"/>
      <c r="O1284" s="7"/>
      <c r="P1284" s="7"/>
      <c r="Q1284" s="7"/>
      <c r="R1284" s="7"/>
      <c r="S1284" s="7"/>
      <c r="T1284" s="7"/>
      <c r="U1284" s="1783">
        <f t="shared" si="140"/>
        <v>0</v>
      </c>
      <c r="V1284" s="7"/>
      <c r="W1284" s="7"/>
      <c r="X1284" s="7"/>
      <c r="Y1284" s="7"/>
      <c r="Z1284" s="7"/>
      <c r="AA1284" s="7"/>
      <c r="AB1284" s="7"/>
      <c r="AC1284" s="7"/>
      <c r="AD1284" s="7"/>
      <c r="AE1284" s="7"/>
      <c r="AF1284" s="7"/>
      <c r="AG1284" s="1864"/>
      <c r="AH1284" s="1956"/>
      <c r="AI1284" s="1956"/>
      <c r="AJ1284" s="1956"/>
      <c r="AK1284" s="1956"/>
      <c r="AL1284" s="1956"/>
      <c r="AM1284" s="4062"/>
      <c r="AN1284" s="4062"/>
      <c r="AO1284" s="1956"/>
      <c r="AP1284" s="1956"/>
      <c r="AQ1284" s="1956"/>
      <c r="AR1284" s="1954"/>
      <c r="AS1284" s="1867"/>
      <c r="AT1284" s="2432"/>
      <c r="AU1284" s="2523"/>
      <c r="AV1284" s="2523"/>
      <c r="AW1284" s="1867"/>
      <c r="AX1284" s="1867"/>
      <c r="AY1284" s="2524"/>
      <c r="AZ1284" s="1872"/>
      <c r="BA1284" s="1872"/>
      <c r="BB1284" s="1872"/>
      <c r="BC1284" s="1872"/>
      <c r="BD1284" s="2100"/>
      <c r="BE1284" s="1874"/>
      <c r="BF1284" s="2520"/>
      <c r="BG1284" s="1874"/>
      <c r="BH1284" s="1874"/>
      <c r="BI1284" s="2520"/>
      <c r="BJ1284" s="1874"/>
      <c r="BK1284" s="1874"/>
      <c r="BL1284" s="2521">
        <f t="shared" si="141"/>
        <v>0</v>
      </c>
      <c r="BM1284" s="1874"/>
      <c r="BN1284" s="1413"/>
      <c r="BO1284" s="1413"/>
      <c r="BP1284" s="1413"/>
      <c r="BQ1284" s="1413"/>
      <c r="BR1284" s="2499"/>
      <c r="BS1284" s="2499"/>
      <c r="BT1284" s="2499"/>
      <c r="BU1284" s="2499"/>
      <c r="BV1284" s="2499"/>
      <c r="BW1284" s="2499"/>
      <c r="BX1284" s="2499"/>
      <c r="BY1284" s="2499"/>
      <c r="BZ1284" s="2499"/>
      <c r="CA1284" s="2499"/>
      <c r="CB1284" s="2499"/>
      <c r="CC1284" s="2522"/>
      <c r="CD1284" s="2108" t="s">
        <v>5487</v>
      </c>
    </row>
    <row r="1285" spans="1:82" s="19" customFormat="1" ht="24.75" customHeight="1" x14ac:dyDescent="0.25">
      <c r="A1285" s="600" t="s">
        <v>161</v>
      </c>
      <c r="B1285" s="601" t="s">
        <v>5473</v>
      </c>
      <c r="C1285" s="659" t="s">
        <v>5566</v>
      </c>
      <c r="D1285" s="1742">
        <v>156</v>
      </c>
      <c r="E1285" s="1743" t="s">
        <v>5617</v>
      </c>
      <c r="F1285" s="1744" t="s">
        <v>5618</v>
      </c>
      <c r="G1285" s="1782">
        <v>120</v>
      </c>
      <c r="H1285" s="1772" t="s">
        <v>0</v>
      </c>
      <c r="I1285" s="789">
        <v>360</v>
      </c>
      <c r="J1285" s="1745">
        <v>90</v>
      </c>
      <c r="K1285" s="110"/>
      <c r="L1285" s="6"/>
      <c r="M1285" s="7"/>
      <c r="N1285" s="7"/>
      <c r="O1285" s="7"/>
      <c r="P1285" s="7"/>
      <c r="Q1285" s="7"/>
      <c r="R1285" s="7"/>
      <c r="S1285" s="7"/>
      <c r="T1285" s="7"/>
      <c r="U1285" s="1783">
        <f t="shared" si="140"/>
        <v>0</v>
      </c>
      <c r="V1285" s="7"/>
      <c r="W1285" s="7"/>
      <c r="X1285" s="7"/>
      <c r="Y1285" s="7"/>
      <c r="Z1285" s="7"/>
      <c r="AA1285" s="7"/>
      <c r="AB1285" s="7"/>
      <c r="AC1285" s="7"/>
      <c r="AD1285" s="7"/>
      <c r="AE1285" s="7"/>
      <c r="AF1285" s="7"/>
      <c r="AG1285" s="1864"/>
      <c r="AH1285" s="1956"/>
      <c r="AI1285" s="1956"/>
      <c r="AJ1285" s="1956"/>
      <c r="AK1285" s="1956"/>
      <c r="AL1285" s="1956"/>
      <c r="AM1285" s="4062"/>
      <c r="AN1285" s="4062"/>
      <c r="AO1285" s="1956"/>
      <c r="AP1285" s="1956"/>
      <c r="AQ1285" s="1956"/>
      <c r="AR1285" s="1954"/>
      <c r="AS1285" s="1867"/>
      <c r="AT1285" s="2432"/>
      <c r="AU1285" s="2523"/>
      <c r="AV1285" s="2523"/>
      <c r="AW1285" s="1867"/>
      <c r="AX1285" s="1867"/>
      <c r="AY1285" s="2524"/>
      <c r="AZ1285" s="1872"/>
      <c r="BA1285" s="1872"/>
      <c r="BB1285" s="1872"/>
      <c r="BC1285" s="1872"/>
      <c r="BD1285" s="2100"/>
      <c r="BE1285" s="1874"/>
      <c r="BF1285" s="2520"/>
      <c r="BG1285" s="1874"/>
      <c r="BH1285" s="1874"/>
      <c r="BI1285" s="2520"/>
      <c r="BJ1285" s="1874"/>
      <c r="BK1285" s="1874"/>
      <c r="BL1285" s="2521">
        <f t="shared" si="141"/>
        <v>0</v>
      </c>
      <c r="BM1285" s="1874"/>
      <c r="BN1285" s="1413"/>
      <c r="BO1285" s="1413"/>
      <c r="BP1285" s="1413"/>
      <c r="BQ1285" s="1413"/>
      <c r="BR1285" s="2499"/>
      <c r="BS1285" s="2499"/>
      <c r="BT1285" s="2499"/>
      <c r="BU1285" s="2499"/>
      <c r="BV1285" s="2499"/>
      <c r="BW1285" s="2499"/>
      <c r="BX1285" s="2499"/>
      <c r="BY1285" s="2499"/>
      <c r="BZ1285" s="2499"/>
      <c r="CA1285" s="2499"/>
      <c r="CB1285" s="2499"/>
      <c r="CC1285" s="2522"/>
      <c r="CD1285" s="2108" t="s">
        <v>5487</v>
      </c>
    </row>
    <row r="1286" spans="1:82" s="19" customFormat="1" ht="24.75" customHeight="1" x14ac:dyDescent="0.25">
      <c r="A1286" s="600" t="s">
        <v>161</v>
      </c>
      <c r="B1286" s="601" t="s">
        <v>5473</v>
      </c>
      <c r="C1286" s="659" t="s">
        <v>5566</v>
      </c>
      <c r="D1286" s="1742">
        <v>156</v>
      </c>
      <c r="E1286" s="1743" t="s">
        <v>5617</v>
      </c>
      <c r="F1286" s="1744" t="s">
        <v>5618</v>
      </c>
      <c r="G1286" s="1782">
        <v>120</v>
      </c>
      <c r="H1286" s="1772" t="s">
        <v>0</v>
      </c>
      <c r="I1286" s="789">
        <v>360</v>
      </c>
      <c r="J1286" s="1745">
        <v>90</v>
      </c>
      <c r="K1286" s="110"/>
      <c r="L1286" s="6"/>
      <c r="M1286" s="7"/>
      <c r="N1286" s="7"/>
      <c r="O1286" s="7"/>
      <c r="P1286" s="7"/>
      <c r="Q1286" s="7"/>
      <c r="R1286" s="7"/>
      <c r="S1286" s="7"/>
      <c r="T1286" s="7"/>
      <c r="U1286" s="1783">
        <f t="shared" si="140"/>
        <v>0</v>
      </c>
      <c r="V1286" s="7"/>
      <c r="W1286" s="7"/>
      <c r="X1286" s="7"/>
      <c r="Y1286" s="7"/>
      <c r="Z1286" s="7"/>
      <c r="AA1286" s="7"/>
      <c r="AB1286" s="7"/>
      <c r="AC1286" s="7"/>
      <c r="AD1286" s="7"/>
      <c r="AE1286" s="7"/>
      <c r="AF1286" s="7"/>
      <c r="AG1286" s="1864"/>
      <c r="AH1286" s="1956"/>
      <c r="AI1286" s="1956"/>
      <c r="AJ1286" s="1956"/>
      <c r="AK1286" s="1956"/>
      <c r="AL1286" s="1956"/>
      <c r="AM1286" s="4062"/>
      <c r="AN1286" s="4062"/>
      <c r="AO1286" s="1956"/>
      <c r="AP1286" s="1956"/>
      <c r="AQ1286" s="1956"/>
      <c r="AR1286" s="1954"/>
      <c r="AS1286" s="1867"/>
      <c r="AT1286" s="2432"/>
      <c r="AU1286" s="2523"/>
      <c r="AV1286" s="2523"/>
      <c r="AW1286" s="1867"/>
      <c r="AX1286" s="1867"/>
      <c r="AY1286" s="2524"/>
      <c r="AZ1286" s="1872"/>
      <c r="BA1286" s="1872"/>
      <c r="BB1286" s="1872"/>
      <c r="BC1286" s="1872"/>
      <c r="BD1286" s="2100"/>
      <c r="BE1286" s="1874"/>
      <c r="BF1286" s="2520"/>
      <c r="BG1286" s="1874"/>
      <c r="BH1286" s="1874"/>
      <c r="BI1286" s="2520"/>
      <c r="BJ1286" s="1874"/>
      <c r="BK1286" s="1874"/>
      <c r="BL1286" s="2521">
        <f t="shared" si="141"/>
        <v>0</v>
      </c>
      <c r="BM1286" s="1874"/>
      <c r="BN1286" s="1413"/>
      <c r="BO1286" s="1413"/>
      <c r="BP1286" s="1413"/>
      <c r="BQ1286" s="1413"/>
      <c r="BR1286" s="2499"/>
      <c r="BS1286" s="2499"/>
      <c r="BT1286" s="2499"/>
      <c r="BU1286" s="2499"/>
      <c r="BV1286" s="2499"/>
      <c r="BW1286" s="2499"/>
      <c r="BX1286" s="2499"/>
      <c r="BY1286" s="2499"/>
      <c r="BZ1286" s="2499"/>
      <c r="CA1286" s="2499"/>
      <c r="CB1286" s="2499"/>
      <c r="CC1286" s="2522"/>
      <c r="CD1286" s="2108" t="s">
        <v>5487</v>
      </c>
    </row>
    <row r="1287" spans="1:82" s="19" customFormat="1" ht="24.75" customHeight="1" thickBot="1" x14ac:dyDescent="0.3">
      <c r="A1287" s="1777" t="s">
        <v>161</v>
      </c>
      <c r="B1287" s="1778" t="s">
        <v>5473</v>
      </c>
      <c r="C1287" s="1779" t="s">
        <v>5566</v>
      </c>
      <c r="D1287" s="1700">
        <v>156</v>
      </c>
      <c r="E1287" s="1701" t="s">
        <v>5617</v>
      </c>
      <c r="F1287" s="1702" t="s">
        <v>5618</v>
      </c>
      <c r="G1287" s="1784">
        <v>120</v>
      </c>
      <c r="H1287" s="1775" t="s">
        <v>0</v>
      </c>
      <c r="I1287" s="1780">
        <v>360</v>
      </c>
      <c r="J1287" s="1705">
        <v>90</v>
      </c>
      <c r="K1287" s="374"/>
      <c r="L1287" s="57"/>
      <c r="M1287" s="58"/>
      <c r="N1287" s="58"/>
      <c r="O1287" s="58"/>
      <c r="P1287" s="58"/>
      <c r="Q1287" s="58"/>
      <c r="R1287" s="58"/>
      <c r="S1287" s="58"/>
      <c r="T1287" s="58"/>
      <c r="U1287" s="1786">
        <f t="shared" ref="U1287:U1294" si="144">V1287+W1287+X1287+Y1287+Z1287+AA1287+AB1287+AC1287+AD1287+AE1287+AF1287</f>
        <v>0</v>
      </c>
      <c r="V1287" s="58"/>
      <c r="W1287" s="58"/>
      <c r="X1287" s="58"/>
      <c r="Y1287" s="58"/>
      <c r="Z1287" s="58"/>
      <c r="AA1287" s="58"/>
      <c r="AB1287" s="58"/>
      <c r="AC1287" s="58"/>
      <c r="AD1287" s="58"/>
      <c r="AE1287" s="58"/>
      <c r="AF1287" s="58"/>
      <c r="AG1287" s="1881"/>
      <c r="AH1287" s="1959"/>
      <c r="AI1287" s="1959"/>
      <c r="AJ1287" s="1959"/>
      <c r="AK1287" s="1959"/>
      <c r="AL1287" s="1959"/>
      <c r="AM1287" s="4063"/>
      <c r="AN1287" s="4063"/>
      <c r="AO1287" s="1959"/>
      <c r="AP1287" s="1959"/>
      <c r="AQ1287" s="1959"/>
      <c r="AR1287" s="1960"/>
      <c r="AS1287" s="1884"/>
      <c r="AT1287" s="2525"/>
      <c r="AU1287" s="2526"/>
      <c r="AV1287" s="2526"/>
      <c r="AW1287" s="1884"/>
      <c r="AX1287" s="1884"/>
      <c r="AY1287" s="2527"/>
      <c r="AZ1287" s="1889"/>
      <c r="BA1287" s="1889"/>
      <c r="BB1287" s="1889"/>
      <c r="BC1287" s="1889"/>
      <c r="BD1287" s="2115"/>
      <c r="BE1287" s="1892"/>
      <c r="BF1287" s="2528"/>
      <c r="BG1287" s="1892"/>
      <c r="BH1287" s="1892"/>
      <c r="BI1287" s="2528"/>
      <c r="BJ1287" s="1892"/>
      <c r="BK1287" s="1892"/>
      <c r="BL1287" s="2529">
        <f t="shared" si="141"/>
        <v>0</v>
      </c>
      <c r="BM1287" s="1892"/>
      <c r="BN1287" s="1949"/>
      <c r="BO1287" s="1949"/>
      <c r="BP1287" s="1949"/>
      <c r="BQ1287" s="1949"/>
      <c r="BR1287" s="2508"/>
      <c r="BS1287" s="2508"/>
      <c r="BT1287" s="2508"/>
      <c r="BU1287" s="2508"/>
      <c r="BV1287" s="2508"/>
      <c r="BW1287" s="2508"/>
      <c r="BX1287" s="2508"/>
      <c r="BY1287" s="2508"/>
      <c r="BZ1287" s="2508"/>
      <c r="CA1287" s="2508"/>
      <c r="CB1287" s="2508"/>
      <c r="CC1287" s="2530"/>
      <c r="CD1287" s="2568" t="s">
        <v>5487</v>
      </c>
    </row>
    <row r="1288" spans="1:82" s="19" customFormat="1" ht="64.5" customHeight="1" thickBot="1" x14ac:dyDescent="0.25">
      <c r="A1288" s="570" t="s">
        <v>161</v>
      </c>
      <c r="B1288" s="1346" t="s">
        <v>5473</v>
      </c>
      <c r="C1288" s="587" t="s">
        <v>5566</v>
      </c>
      <c r="D1288" s="163">
        <v>157</v>
      </c>
      <c r="E1288" s="210" t="s">
        <v>5623</v>
      </c>
      <c r="F1288" s="48" t="s">
        <v>5624</v>
      </c>
      <c r="G1288" s="49">
        <v>182</v>
      </c>
      <c r="H1288" s="49" t="s">
        <v>0</v>
      </c>
      <c r="I1288" s="939">
        <v>800</v>
      </c>
      <c r="J1288" s="493">
        <v>200</v>
      </c>
      <c r="K1288" s="210"/>
      <c r="L1288" s="51">
        <f t="shared" si="136"/>
        <v>55080000</v>
      </c>
      <c r="M1288" s="52">
        <v>45080000</v>
      </c>
      <c r="N1288" s="52">
        <v>10000000</v>
      </c>
      <c r="O1288" s="52"/>
      <c r="P1288" s="52"/>
      <c r="Q1288" s="52"/>
      <c r="R1288" s="52"/>
      <c r="S1288" s="52"/>
      <c r="T1288" s="52"/>
      <c r="U1288" s="1765">
        <f t="shared" si="144"/>
        <v>55080000</v>
      </c>
      <c r="V1288" s="1766">
        <v>45080000</v>
      </c>
      <c r="W1288" s="1766">
        <v>10000000</v>
      </c>
      <c r="X1288" s="52"/>
      <c r="Y1288" s="52"/>
      <c r="Z1288" s="52"/>
      <c r="AA1288" s="52"/>
      <c r="AB1288" s="52"/>
      <c r="AC1288" s="52"/>
      <c r="AD1288" s="52"/>
      <c r="AE1288" s="52"/>
      <c r="AF1288" s="52"/>
      <c r="AG1288" s="1520">
        <v>77101501</v>
      </c>
      <c r="AH1288" s="1520" t="s">
        <v>6320</v>
      </c>
      <c r="AI1288" s="1521">
        <v>42781</v>
      </c>
      <c r="AJ1288" s="1520" t="s">
        <v>269</v>
      </c>
      <c r="AK1288" s="1520" t="s">
        <v>1557</v>
      </c>
      <c r="AL1288" s="1520" t="s">
        <v>3932</v>
      </c>
      <c r="AM1288" s="1522">
        <v>40778000</v>
      </c>
      <c r="AN1288" s="1522">
        <v>40778000</v>
      </c>
      <c r="AO1288" s="1520" t="s">
        <v>476</v>
      </c>
      <c r="AP1288" s="1520" t="s">
        <v>476</v>
      </c>
      <c r="AQ1288" s="1520" t="s">
        <v>5479</v>
      </c>
      <c r="AR1288" s="2535">
        <v>2301010109</v>
      </c>
      <c r="AS1288" s="1527" t="s">
        <v>5625</v>
      </c>
      <c r="AT1288" s="1520" t="s">
        <v>5589</v>
      </c>
      <c r="AU1288" s="2464">
        <v>271</v>
      </c>
      <c r="AV1288" s="2464"/>
      <c r="AW1288" s="1521">
        <v>42807</v>
      </c>
      <c r="AX1288" s="1521">
        <v>43100</v>
      </c>
      <c r="AY1288" s="2465">
        <v>55080000</v>
      </c>
      <c r="AZ1288" s="2466">
        <v>136</v>
      </c>
      <c r="BA1288" s="2466" t="s">
        <v>811</v>
      </c>
      <c r="BB1288" s="2466" t="s">
        <v>5626</v>
      </c>
      <c r="BC1288" s="2466" t="s">
        <v>5545</v>
      </c>
      <c r="BD1288" s="2467">
        <v>2017000353</v>
      </c>
      <c r="BE1288" s="2468">
        <v>42781</v>
      </c>
      <c r="BF1288" s="2465">
        <v>5832000</v>
      </c>
      <c r="BG1288" s="2469">
        <v>2017000412</v>
      </c>
      <c r="BH1288" s="2468">
        <v>42804</v>
      </c>
      <c r="BI1288" s="2465">
        <v>5832000</v>
      </c>
      <c r="BJ1288" s="2468">
        <v>42807</v>
      </c>
      <c r="BK1288" s="2468">
        <v>43069</v>
      </c>
      <c r="BL1288" s="2514">
        <f t="shared" ref="BL1288:BL1294" si="145">BF1288-BI1288</f>
        <v>0</v>
      </c>
      <c r="BM1288" s="2514">
        <f>L1288-(BI1288+BI1289+BI1290+BI1291)</f>
        <v>0</v>
      </c>
      <c r="BN1288" s="1471"/>
      <c r="BO1288" s="1471"/>
      <c r="BP1288" s="1471"/>
      <c r="BQ1288" s="1471"/>
      <c r="BR1288" s="2471">
        <v>0</v>
      </c>
      <c r="BS1288" s="2471">
        <v>0</v>
      </c>
      <c r="BT1288" s="2471">
        <v>488000</v>
      </c>
      <c r="BU1288" s="2471">
        <v>912000</v>
      </c>
      <c r="BV1288" s="2471">
        <v>312000</v>
      </c>
      <c r="BW1288" s="2471">
        <v>422000</v>
      </c>
      <c r="BX1288" s="2471">
        <v>1062000</v>
      </c>
      <c r="BY1288" s="2471">
        <v>312000</v>
      </c>
      <c r="BZ1288" s="2471">
        <v>272000</v>
      </c>
      <c r="CA1288" s="2471">
        <v>1212000</v>
      </c>
      <c r="CB1288" s="2471"/>
      <c r="CC1288" s="2533"/>
      <c r="CD1288" s="2587" t="s">
        <v>5487</v>
      </c>
    </row>
    <row r="1289" spans="1:82" s="19" customFormat="1" ht="24.75" customHeight="1" thickBot="1" x14ac:dyDescent="0.3">
      <c r="A1289" s="600" t="s">
        <v>161</v>
      </c>
      <c r="B1289" s="601" t="s">
        <v>5473</v>
      </c>
      <c r="C1289" s="659" t="s">
        <v>5566</v>
      </c>
      <c r="D1289" s="1742">
        <v>157</v>
      </c>
      <c r="E1289" s="1746" t="s">
        <v>5623</v>
      </c>
      <c r="F1289" s="1753" t="s">
        <v>5624</v>
      </c>
      <c r="G1289" s="1782">
        <v>182</v>
      </c>
      <c r="H1289" s="1782" t="s">
        <v>0</v>
      </c>
      <c r="I1289" s="941">
        <v>800</v>
      </c>
      <c r="J1289" s="1745">
        <v>200</v>
      </c>
      <c r="K1289" s="110"/>
      <c r="L1289" s="6"/>
      <c r="M1289" s="7"/>
      <c r="N1289" s="7"/>
      <c r="O1289" s="7"/>
      <c r="P1289" s="7"/>
      <c r="Q1289" s="7"/>
      <c r="R1289" s="7"/>
      <c r="S1289" s="7"/>
      <c r="T1289" s="7"/>
      <c r="U1289" s="1783"/>
      <c r="V1289" s="7"/>
      <c r="W1289" s="7"/>
      <c r="X1289" s="7"/>
      <c r="Y1289" s="7"/>
      <c r="Z1289" s="7"/>
      <c r="AA1289" s="7"/>
      <c r="AB1289" s="7"/>
      <c r="AC1289" s="7"/>
      <c r="AD1289" s="7"/>
      <c r="AE1289" s="7"/>
      <c r="AF1289" s="7"/>
      <c r="AG1289" s="2476">
        <v>93131704</v>
      </c>
      <c r="AH1289" s="2476" t="s">
        <v>6320</v>
      </c>
      <c r="AI1289" s="2478">
        <v>42781</v>
      </c>
      <c r="AJ1289" s="2476" t="s">
        <v>269</v>
      </c>
      <c r="AK1289" s="2476" t="s">
        <v>1557</v>
      </c>
      <c r="AL1289" s="2476" t="s">
        <v>3932</v>
      </c>
      <c r="AM1289" s="3067">
        <v>14302000</v>
      </c>
      <c r="AN1289" s="3067">
        <v>14302000</v>
      </c>
      <c r="AO1289" s="2476" t="s">
        <v>476</v>
      </c>
      <c r="AP1289" s="2476" t="s">
        <v>476</v>
      </c>
      <c r="AQ1289" s="2476" t="s">
        <v>5479</v>
      </c>
      <c r="AR1289" s="2588">
        <v>2301010109</v>
      </c>
      <c r="AS1289" s="2511"/>
      <c r="AT1289" s="2512"/>
      <c r="AU1289" s="2477"/>
      <c r="AV1289" s="2477"/>
      <c r="AW1289" s="2511"/>
      <c r="AX1289" s="2511"/>
      <c r="AY1289" s="2513"/>
      <c r="AZ1289" s="2480">
        <v>147</v>
      </c>
      <c r="BA1289" s="2480" t="s">
        <v>811</v>
      </c>
      <c r="BB1289" s="2480" t="s">
        <v>5594</v>
      </c>
      <c r="BC1289" s="2480" t="s">
        <v>5607</v>
      </c>
      <c r="BD1289" s="2481">
        <v>2017000360</v>
      </c>
      <c r="BE1289" s="2483">
        <v>42781</v>
      </c>
      <c r="BF1289" s="2479">
        <v>8470000</v>
      </c>
      <c r="BG1289" s="2482">
        <v>2017000439</v>
      </c>
      <c r="BH1289" s="2483">
        <v>42809</v>
      </c>
      <c r="BI1289" s="2479">
        <v>8470000</v>
      </c>
      <c r="BJ1289" s="2483">
        <v>42810</v>
      </c>
      <c r="BK1289" s="2483">
        <v>43069</v>
      </c>
      <c r="BL1289" s="2521"/>
      <c r="BM1289" s="2521"/>
      <c r="BN1289" s="1413"/>
      <c r="BO1289" s="1413"/>
      <c r="BP1289" s="1413"/>
      <c r="BQ1289" s="1413"/>
      <c r="BR1289" s="2486">
        <v>0</v>
      </c>
      <c r="BS1289" s="2486">
        <v>0</v>
      </c>
      <c r="BT1289" s="2486">
        <v>0</v>
      </c>
      <c r="BU1289" s="2486">
        <v>0</v>
      </c>
      <c r="BV1289" s="2486">
        <v>754000</v>
      </c>
      <c r="BW1289" s="2486">
        <v>875000</v>
      </c>
      <c r="BX1289" s="2486">
        <v>2120000</v>
      </c>
      <c r="BY1289" s="2486">
        <v>1550000</v>
      </c>
      <c r="BZ1289" s="2486">
        <v>2070000</v>
      </c>
      <c r="CA1289" s="2486">
        <v>1101000</v>
      </c>
      <c r="CB1289" s="2486"/>
      <c r="CC1289" s="2551"/>
      <c r="CD1289" s="2587" t="s">
        <v>5487</v>
      </c>
    </row>
    <row r="1290" spans="1:82" s="19" customFormat="1" ht="24.75" customHeight="1" thickBot="1" x14ac:dyDescent="0.3">
      <c r="A1290" s="600" t="s">
        <v>161</v>
      </c>
      <c r="B1290" s="601" t="s">
        <v>5473</v>
      </c>
      <c r="C1290" s="659" t="s">
        <v>5566</v>
      </c>
      <c r="D1290" s="1742">
        <v>157</v>
      </c>
      <c r="E1290" s="1746" t="s">
        <v>5623</v>
      </c>
      <c r="F1290" s="1753" t="s">
        <v>5624</v>
      </c>
      <c r="G1290" s="1782">
        <v>182</v>
      </c>
      <c r="H1290" s="1782" t="s">
        <v>0</v>
      </c>
      <c r="I1290" s="941">
        <v>800</v>
      </c>
      <c r="J1290" s="1745">
        <v>200</v>
      </c>
      <c r="K1290" s="110"/>
      <c r="L1290" s="6"/>
      <c r="M1290" s="7"/>
      <c r="N1290" s="7"/>
      <c r="O1290" s="7"/>
      <c r="P1290" s="7"/>
      <c r="Q1290" s="7"/>
      <c r="R1290" s="7"/>
      <c r="S1290" s="7"/>
      <c r="T1290" s="7"/>
      <c r="U1290" s="1783">
        <f t="shared" si="144"/>
        <v>0</v>
      </c>
      <c r="V1290" s="7"/>
      <c r="W1290" s="7"/>
      <c r="X1290" s="7"/>
      <c r="Y1290" s="7"/>
      <c r="Z1290" s="7"/>
      <c r="AA1290" s="7"/>
      <c r="AB1290" s="7"/>
      <c r="AC1290" s="7"/>
      <c r="AD1290" s="7"/>
      <c r="AE1290" s="7"/>
      <c r="AF1290" s="7"/>
      <c r="AG1290" s="1864"/>
      <c r="AH1290" s="1956"/>
      <c r="AI1290" s="1956"/>
      <c r="AJ1290" s="1956"/>
      <c r="AK1290" s="1956"/>
      <c r="AL1290" s="1956"/>
      <c r="AM1290" s="4062"/>
      <c r="AN1290" s="4062"/>
      <c r="AO1290" s="1956"/>
      <c r="AP1290" s="1956"/>
      <c r="AQ1290" s="1956"/>
      <c r="AR1290" s="1954"/>
      <c r="AS1290" s="1867"/>
      <c r="AT1290" s="2432"/>
      <c r="AU1290" s="2523"/>
      <c r="AV1290" s="2523"/>
      <c r="AW1290" s="1867"/>
      <c r="AX1290" s="1867"/>
      <c r="AY1290" s="2524"/>
      <c r="AZ1290" s="2545">
        <v>3</v>
      </c>
      <c r="BA1290" s="2545" t="s">
        <v>5559</v>
      </c>
      <c r="BB1290" s="2545" t="s">
        <v>5574</v>
      </c>
      <c r="BC1290" s="2546" t="s">
        <v>5575</v>
      </c>
      <c r="BD1290" s="2467">
        <v>2017000372</v>
      </c>
      <c r="BE1290" s="2547">
        <v>42781</v>
      </c>
      <c r="BF1290" s="2513">
        <v>25778000</v>
      </c>
      <c r="BG1290" s="2548">
        <v>2017000608</v>
      </c>
      <c r="BH1290" s="2547">
        <v>42844</v>
      </c>
      <c r="BI1290" s="2513">
        <v>25778000</v>
      </c>
      <c r="BJ1290" s="2547">
        <v>42864</v>
      </c>
      <c r="BK1290" s="2547">
        <v>43099</v>
      </c>
      <c r="BL1290" s="2521">
        <f t="shared" si="145"/>
        <v>0</v>
      </c>
      <c r="BM1290" s="1874"/>
      <c r="BN1290" s="1413"/>
      <c r="BO1290" s="1413"/>
      <c r="BP1290" s="1413"/>
      <c r="BQ1290" s="1413"/>
      <c r="BR1290" s="2486">
        <v>0</v>
      </c>
      <c r="BS1290" s="2486">
        <v>0</v>
      </c>
      <c r="BT1290" s="2486">
        <v>0</v>
      </c>
      <c r="BU1290" s="2486">
        <v>0</v>
      </c>
      <c r="BV1290" s="2486">
        <v>0</v>
      </c>
      <c r="BW1290" s="2486">
        <v>0</v>
      </c>
      <c r="BX1290" s="2486">
        <v>0</v>
      </c>
      <c r="BY1290" s="2486">
        <v>0</v>
      </c>
      <c r="BZ1290" s="2486"/>
      <c r="CA1290" s="2486">
        <v>15240000</v>
      </c>
      <c r="CB1290" s="2486">
        <v>10378000</v>
      </c>
      <c r="CC1290" s="2551"/>
      <c r="CD1290" s="2108" t="s">
        <v>5487</v>
      </c>
    </row>
    <row r="1291" spans="1:82" s="19" customFormat="1" ht="24.75" customHeight="1" x14ac:dyDescent="0.25">
      <c r="A1291" s="600" t="s">
        <v>161</v>
      </c>
      <c r="B1291" s="601" t="s">
        <v>5473</v>
      </c>
      <c r="C1291" s="659" t="s">
        <v>5566</v>
      </c>
      <c r="D1291" s="1742">
        <v>157</v>
      </c>
      <c r="E1291" s="1746" t="s">
        <v>5623</v>
      </c>
      <c r="F1291" s="1753" t="s">
        <v>5624</v>
      </c>
      <c r="G1291" s="1782">
        <v>182</v>
      </c>
      <c r="H1291" s="1782" t="s">
        <v>0</v>
      </c>
      <c r="I1291" s="941">
        <v>800</v>
      </c>
      <c r="J1291" s="1745">
        <v>200</v>
      </c>
      <c r="K1291" s="110"/>
      <c r="L1291" s="6"/>
      <c r="M1291" s="7"/>
      <c r="N1291" s="7"/>
      <c r="O1291" s="7"/>
      <c r="P1291" s="7"/>
      <c r="Q1291" s="7"/>
      <c r="R1291" s="7"/>
      <c r="S1291" s="7"/>
      <c r="T1291" s="7"/>
      <c r="U1291" s="1783">
        <f t="shared" si="144"/>
        <v>0</v>
      </c>
      <c r="V1291" s="7"/>
      <c r="W1291" s="7"/>
      <c r="X1291" s="7"/>
      <c r="Y1291" s="7"/>
      <c r="Z1291" s="7"/>
      <c r="AA1291" s="7"/>
      <c r="AB1291" s="7"/>
      <c r="AC1291" s="7"/>
      <c r="AD1291" s="7"/>
      <c r="AE1291" s="7"/>
      <c r="AF1291" s="7"/>
      <c r="AG1291" s="1864"/>
      <c r="AH1291" s="1956"/>
      <c r="AI1291" s="1956"/>
      <c r="AJ1291" s="1956"/>
      <c r="AK1291" s="1956"/>
      <c r="AL1291" s="1956"/>
      <c r="AM1291" s="4062"/>
      <c r="AN1291" s="4062"/>
      <c r="AO1291" s="1956"/>
      <c r="AP1291" s="1956"/>
      <c r="AQ1291" s="1956"/>
      <c r="AR1291" s="1954"/>
      <c r="AS1291" s="1867"/>
      <c r="AT1291" s="2432"/>
      <c r="AU1291" s="2523"/>
      <c r="AV1291" s="2523"/>
      <c r="AW1291" s="1867"/>
      <c r="AX1291" s="1867"/>
      <c r="AY1291" s="2524"/>
      <c r="AZ1291" s="2596"/>
      <c r="BA1291" s="2545" t="s">
        <v>5559</v>
      </c>
      <c r="BB1291" s="2545" t="s">
        <v>5627</v>
      </c>
      <c r="BC1291" s="2545" t="s">
        <v>5628</v>
      </c>
      <c r="BD1291" s="2467">
        <v>2017000550</v>
      </c>
      <c r="BE1291" s="2547">
        <v>42811</v>
      </c>
      <c r="BF1291" s="2513">
        <v>15000000</v>
      </c>
      <c r="BG1291" s="2548">
        <v>2017000807</v>
      </c>
      <c r="BH1291" s="2547">
        <v>42885</v>
      </c>
      <c r="BI1291" s="2513">
        <v>15000000</v>
      </c>
      <c r="BJ1291" s="2547">
        <v>42885</v>
      </c>
      <c r="BK1291" s="2547">
        <v>43069</v>
      </c>
      <c r="BL1291" s="2521">
        <f t="shared" si="145"/>
        <v>0</v>
      </c>
      <c r="BM1291" s="1874"/>
      <c r="BN1291" s="1413"/>
      <c r="BO1291" s="1413"/>
      <c r="BP1291" s="1413"/>
      <c r="BQ1291" s="1413"/>
      <c r="BR1291" s="2486">
        <v>0</v>
      </c>
      <c r="BS1291" s="2486">
        <v>0</v>
      </c>
      <c r="BT1291" s="2486">
        <v>0</v>
      </c>
      <c r="BU1291" s="2486">
        <v>0</v>
      </c>
      <c r="BV1291" s="2486">
        <v>0</v>
      </c>
      <c r="BW1291" s="2486">
        <v>0</v>
      </c>
      <c r="BX1291" s="2486">
        <v>240000</v>
      </c>
      <c r="BY1291" s="2486">
        <v>1590000</v>
      </c>
      <c r="BZ1291" s="2486">
        <v>600000</v>
      </c>
      <c r="CA1291" s="2486">
        <v>6180000</v>
      </c>
      <c r="CB1291" s="2486"/>
      <c r="CC1291" s="2522"/>
      <c r="CD1291" s="2108" t="s">
        <v>5487</v>
      </c>
    </row>
    <row r="1292" spans="1:82" s="19" customFormat="1" ht="24.75" customHeight="1" x14ac:dyDescent="0.25">
      <c r="A1292" s="600" t="s">
        <v>161</v>
      </c>
      <c r="B1292" s="601" t="s">
        <v>5473</v>
      </c>
      <c r="C1292" s="659" t="s">
        <v>5566</v>
      </c>
      <c r="D1292" s="1742">
        <v>157</v>
      </c>
      <c r="E1292" s="1746" t="s">
        <v>5623</v>
      </c>
      <c r="F1292" s="1753" t="s">
        <v>5624</v>
      </c>
      <c r="G1292" s="1782">
        <v>182</v>
      </c>
      <c r="H1292" s="1782" t="s">
        <v>0</v>
      </c>
      <c r="I1292" s="941">
        <v>800</v>
      </c>
      <c r="J1292" s="1745">
        <v>200</v>
      </c>
      <c r="K1292" s="110"/>
      <c r="L1292" s="6"/>
      <c r="M1292" s="7"/>
      <c r="N1292" s="7"/>
      <c r="O1292" s="7"/>
      <c r="P1292" s="7"/>
      <c r="Q1292" s="7"/>
      <c r="R1292" s="7"/>
      <c r="S1292" s="7"/>
      <c r="T1292" s="7"/>
      <c r="U1292" s="1783">
        <f t="shared" si="144"/>
        <v>0</v>
      </c>
      <c r="V1292" s="7"/>
      <c r="W1292" s="7"/>
      <c r="X1292" s="7"/>
      <c r="Y1292" s="7"/>
      <c r="Z1292" s="7"/>
      <c r="AA1292" s="7"/>
      <c r="AB1292" s="7"/>
      <c r="AC1292" s="7"/>
      <c r="AD1292" s="7"/>
      <c r="AE1292" s="7"/>
      <c r="AF1292" s="7"/>
      <c r="AG1292" s="1864"/>
      <c r="AH1292" s="1956"/>
      <c r="AI1292" s="1956"/>
      <c r="AJ1292" s="1956"/>
      <c r="AK1292" s="1956"/>
      <c r="AL1292" s="1956"/>
      <c r="AM1292" s="4062"/>
      <c r="AN1292" s="4062"/>
      <c r="AO1292" s="1956"/>
      <c r="AP1292" s="1956"/>
      <c r="AQ1292" s="1956"/>
      <c r="AR1292" s="1954"/>
      <c r="AS1292" s="1867"/>
      <c r="AT1292" s="2432"/>
      <c r="AU1292" s="2523"/>
      <c r="AV1292" s="2523"/>
      <c r="AW1292" s="1867"/>
      <c r="AX1292" s="1867"/>
      <c r="AY1292" s="2524"/>
      <c r="AZ1292" s="1872"/>
      <c r="BA1292" s="1872"/>
      <c r="BB1292" s="1872"/>
      <c r="BC1292" s="1872"/>
      <c r="BD1292" s="2100"/>
      <c r="BE1292" s="1874"/>
      <c r="BF1292" s="2520"/>
      <c r="BG1292" s="1874"/>
      <c r="BH1292" s="1874"/>
      <c r="BI1292" s="2520"/>
      <c r="BJ1292" s="1874"/>
      <c r="BK1292" s="1874"/>
      <c r="BL1292" s="2521">
        <f t="shared" si="145"/>
        <v>0</v>
      </c>
      <c r="BM1292" s="1874"/>
      <c r="BN1292" s="1413"/>
      <c r="BO1292" s="1413"/>
      <c r="BP1292" s="1413"/>
      <c r="BQ1292" s="1413"/>
      <c r="BR1292" s="2499"/>
      <c r="BS1292" s="2499"/>
      <c r="BT1292" s="2499"/>
      <c r="BU1292" s="2499"/>
      <c r="BV1292" s="2499"/>
      <c r="BW1292" s="2499"/>
      <c r="BX1292" s="2499"/>
      <c r="BY1292" s="2499"/>
      <c r="BZ1292" s="2499"/>
      <c r="CA1292" s="2499"/>
      <c r="CB1292" s="2499"/>
      <c r="CC1292" s="2522"/>
      <c r="CD1292" s="2108" t="s">
        <v>5487</v>
      </c>
    </row>
    <row r="1293" spans="1:82" s="19" customFormat="1" ht="24.75" customHeight="1" x14ac:dyDescent="0.25">
      <c r="A1293" s="600" t="s">
        <v>161</v>
      </c>
      <c r="B1293" s="601" t="s">
        <v>5473</v>
      </c>
      <c r="C1293" s="659" t="s">
        <v>5566</v>
      </c>
      <c r="D1293" s="1742">
        <v>157</v>
      </c>
      <c r="E1293" s="1746" t="s">
        <v>5623</v>
      </c>
      <c r="F1293" s="1753" t="s">
        <v>5624</v>
      </c>
      <c r="G1293" s="1782">
        <v>182</v>
      </c>
      <c r="H1293" s="1782" t="s">
        <v>0</v>
      </c>
      <c r="I1293" s="941">
        <v>800</v>
      </c>
      <c r="J1293" s="1745">
        <v>200</v>
      </c>
      <c r="K1293" s="110"/>
      <c r="L1293" s="6"/>
      <c r="M1293" s="7"/>
      <c r="N1293" s="7"/>
      <c r="O1293" s="7"/>
      <c r="P1293" s="7"/>
      <c r="Q1293" s="7"/>
      <c r="R1293" s="7"/>
      <c r="S1293" s="7"/>
      <c r="T1293" s="7"/>
      <c r="U1293" s="1783">
        <f t="shared" si="144"/>
        <v>0</v>
      </c>
      <c r="V1293" s="7"/>
      <c r="W1293" s="7"/>
      <c r="X1293" s="7"/>
      <c r="Y1293" s="7"/>
      <c r="Z1293" s="7"/>
      <c r="AA1293" s="7"/>
      <c r="AB1293" s="7"/>
      <c r="AC1293" s="7"/>
      <c r="AD1293" s="7"/>
      <c r="AE1293" s="7"/>
      <c r="AF1293" s="7"/>
      <c r="AG1293" s="1864"/>
      <c r="AH1293" s="1956"/>
      <c r="AI1293" s="1956"/>
      <c r="AJ1293" s="1956"/>
      <c r="AK1293" s="1956"/>
      <c r="AL1293" s="1956"/>
      <c r="AM1293" s="4062"/>
      <c r="AN1293" s="4062"/>
      <c r="AO1293" s="1956"/>
      <c r="AP1293" s="1956"/>
      <c r="AQ1293" s="1956"/>
      <c r="AR1293" s="1954"/>
      <c r="AS1293" s="1867"/>
      <c r="AT1293" s="2432"/>
      <c r="AU1293" s="2523"/>
      <c r="AV1293" s="2523"/>
      <c r="AW1293" s="1867"/>
      <c r="AX1293" s="1867"/>
      <c r="AY1293" s="2524"/>
      <c r="AZ1293" s="1872"/>
      <c r="BA1293" s="1872"/>
      <c r="BB1293" s="1872"/>
      <c r="BC1293" s="1872"/>
      <c r="BD1293" s="2100"/>
      <c r="BE1293" s="1874"/>
      <c r="BF1293" s="2520"/>
      <c r="BG1293" s="1874"/>
      <c r="BH1293" s="1874"/>
      <c r="BI1293" s="2520"/>
      <c r="BJ1293" s="1874"/>
      <c r="BK1293" s="1874"/>
      <c r="BL1293" s="2521">
        <f t="shared" si="145"/>
        <v>0</v>
      </c>
      <c r="BM1293" s="1874"/>
      <c r="BN1293" s="1413"/>
      <c r="BO1293" s="1413"/>
      <c r="BP1293" s="1413"/>
      <c r="BQ1293" s="1413"/>
      <c r="BR1293" s="2499"/>
      <c r="BS1293" s="2499"/>
      <c r="BT1293" s="2499"/>
      <c r="BU1293" s="2499"/>
      <c r="BV1293" s="2499"/>
      <c r="BW1293" s="2499"/>
      <c r="BX1293" s="2499"/>
      <c r="BY1293" s="2499"/>
      <c r="BZ1293" s="2499"/>
      <c r="CA1293" s="2499"/>
      <c r="CB1293" s="2499"/>
      <c r="CC1293" s="2522"/>
      <c r="CD1293" s="2108" t="s">
        <v>5487</v>
      </c>
    </row>
    <row r="1294" spans="1:82" s="19" customFormat="1" ht="24.75" customHeight="1" thickBot="1" x14ac:dyDescent="0.3">
      <c r="A1294" s="1777" t="s">
        <v>161</v>
      </c>
      <c r="B1294" s="1778" t="s">
        <v>5473</v>
      </c>
      <c r="C1294" s="1779" t="s">
        <v>5566</v>
      </c>
      <c r="D1294" s="1700">
        <v>157</v>
      </c>
      <c r="E1294" s="1706" t="s">
        <v>5623</v>
      </c>
      <c r="F1294" s="1726" t="s">
        <v>5624</v>
      </c>
      <c r="G1294" s="1784">
        <v>182</v>
      </c>
      <c r="H1294" s="1784" t="s">
        <v>0</v>
      </c>
      <c r="I1294" s="1785">
        <v>800</v>
      </c>
      <c r="J1294" s="1705">
        <v>200</v>
      </c>
      <c r="K1294" s="374"/>
      <c r="L1294" s="57"/>
      <c r="M1294" s="58"/>
      <c r="N1294" s="58"/>
      <c r="O1294" s="58"/>
      <c r="P1294" s="58"/>
      <c r="Q1294" s="58"/>
      <c r="R1294" s="58"/>
      <c r="S1294" s="58"/>
      <c r="T1294" s="58"/>
      <c r="U1294" s="1786">
        <f t="shared" si="144"/>
        <v>0</v>
      </c>
      <c r="V1294" s="58"/>
      <c r="W1294" s="58"/>
      <c r="X1294" s="58"/>
      <c r="Y1294" s="58"/>
      <c r="Z1294" s="58"/>
      <c r="AA1294" s="58"/>
      <c r="AB1294" s="58"/>
      <c r="AC1294" s="58"/>
      <c r="AD1294" s="58"/>
      <c r="AE1294" s="58"/>
      <c r="AF1294" s="58"/>
      <c r="AG1294" s="1881"/>
      <c r="AH1294" s="1959"/>
      <c r="AI1294" s="1959"/>
      <c r="AJ1294" s="1959"/>
      <c r="AK1294" s="1959"/>
      <c r="AL1294" s="1959"/>
      <c r="AM1294" s="4063"/>
      <c r="AN1294" s="4063"/>
      <c r="AO1294" s="1959"/>
      <c r="AP1294" s="1959"/>
      <c r="AQ1294" s="1959"/>
      <c r="AR1294" s="1960"/>
      <c r="AS1294" s="1884"/>
      <c r="AT1294" s="2525"/>
      <c r="AU1294" s="2526"/>
      <c r="AV1294" s="2597"/>
      <c r="AW1294" s="2598"/>
      <c r="AX1294" s="2598"/>
      <c r="AY1294" s="2527"/>
      <c r="AZ1294" s="1889"/>
      <c r="BA1294" s="1889"/>
      <c r="BB1294" s="1889"/>
      <c r="BC1294" s="1889"/>
      <c r="BD1294" s="2115"/>
      <c r="BE1294" s="1892"/>
      <c r="BF1294" s="2528"/>
      <c r="BG1294" s="1892"/>
      <c r="BH1294" s="1892"/>
      <c r="BI1294" s="2528"/>
      <c r="BJ1294" s="1892"/>
      <c r="BK1294" s="1892"/>
      <c r="BL1294" s="2529">
        <f t="shared" si="145"/>
        <v>0</v>
      </c>
      <c r="BM1294" s="1892"/>
      <c r="BN1294" s="1949"/>
      <c r="BO1294" s="1949"/>
      <c r="BP1294" s="1949"/>
      <c r="BQ1294" s="1949"/>
      <c r="BR1294" s="2508"/>
      <c r="BS1294" s="2508"/>
      <c r="BT1294" s="2508"/>
      <c r="BU1294" s="2508"/>
      <c r="BV1294" s="2508"/>
      <c r="BW1294" s="2508"/>
      <c r="BX1294" s="2508"/>
      <c r="BY1294" s="2508"/>
      <c r="BZ1294" s="2508"/>
      <c r="CA1294" s="2508"/>
      <c r="CB1294" s="2508"/>
      <c r="CC1294" s="2530"/>
      <c r="CD1294" s="2568" t="s">
        <v>5487</v>
      </c>
    </row>
    <row r="1295" spans="1:82" s="1241" customFormat="1" ht="60.75" customHeight="1" thickBot="1" x14ac:dyDescent="0.25">
      <c r="A1295" s="1232" t="s">
        <v>161</v>
      </c>
      <c r="B1295" s="1233" t="s">
        <v>3809</v>
      </c>
      <c r="C1295" s="1234" t="s">
        <v>3810</v>
      </c>
      <c r="D1295" s="1235">
        <v>158</v>
      </c>
      <c r="E1295" s="615" t="s">
        <v>3811</v>
      </c>
      <c r="F1295" s="67" t="s">
        <v>3812</v>
      </c>
      <c r="G1295" s="1236">
        <v>0</v>
      </c>
      <c r="H1295" s="1236" t="s">
        <v>0</v>
      </c>
      <c r="I1295" s="1237">
        <v>700</v>
      </c>
      <c r="J1295" s="977">
        <v>300</v>
      </c>
      <c r="K1295" s="978"/>
      <c r="L1295" s="1238">
        <f t="shared" ref="L1295" si="146">+M1295+N1295+O1295+P1295+Q1295+R1295+S1295+T1295</f>
        <v>600000000</v>
      </c>
      <c r="M1295" s="455">
        <v>600000000</v>
      </c>
      <c r="N1295" s="455"/>
      <c r="O1295" s="455"/>
      <c r="P1295" s="455"/>
      <c r="Q1295" s="455"/>
      <c r="R1295" s="455"/>
      <c r="S1295" s="983"/>
      <c r="T1295" s="983"/>
      <c r="U1295" s="1239">
        <f>V1295+W1295+X1295+Y1295+Z1295+AA1295+AB1295+AC1295+AD1295+AE1295+AF1295</f>
        <v>600000000</v>
      </c>
      <c r="V1295" s="495">
        <v>600000000</v>
      </c>
      <c r="W1295" s="495"/>
      <c r="X1295" s="495"/>
      <c r="Y1295" s="495"/>
      <c r="Z1295" s="495"/>
      <c r="AA1295" s="495"/>
      <c r="AB1295" s="982"/>
      <c r="AC1295" s="982"/>
      <c r="AD1295" s="982"/>
      <c r="AE1295" s="982"/>
      <c r="AF1295" s="1240"/>
      <c r="AG1295" s="5193">
        <v>80161500</v>
      </c>
      <c r="AH1295" s="5194" t="s">
        <v>3813</v>
      </c>
      <c r="AI1295" s="5195" t="s">
        <v>1491</v>
      </c>
      <c r="AJ1295" s="5195" t="s">
        <v>3814</v>
      </c>
      <c r="AK1295" s="5195" t="s">
        <v>246</v>
      </c>
      <c r="AL1295" s="5196" t="s">
        <v>248</v>
      </c>
      <c r="AM1295" s="5029">
        <v>11488333</v>
      </c>
      <c r="AN1295" s="5029">
        <v>11488333</v>
      </c>
      <c r="AO1295" s="5197" t="s">
        <v>250</v>
      </c>
      <c r="AP1295" s="3016" t="s">
        <v>6</v>
      </c>
      <c r="AQ1295" s="3016" t="s">
        <v>3815</v>
      </c>
      <c r="AR1295" s="3016">
        <v>2201190101</v>
      </c>
      <c r="AS1295" s="5198" t="s">
        <v>5806</v>
      </c>
      <c r="AT1295" s="5199" t="s">
        <v>3816</v>
      </c>
      <c r="AU1295" s="1953">
        <v>300</v>
      </c>
      <c r="AV1295" s="4561">
        <v>220</v>
      </c>
      <c r="AW1295" s="5200">
        <v>42552</v>
      </c>
      <c r="AX1295" s="5200">
        <v>43069</v>
      </c>
      <c r="AY1295" s="5201">
        <v>636069444</v>
      </c>
      <c r="AZ1295" s="1527">
        <v>1</v>
      </c>
      <c r="BA1295" s="5021" t="s">
        <v>3817</v>
      </c>
      <c r="BB1295" s="1527" t="s">
        <v>3818</v>
      </c>
      <c r="BC1295" s="4688" t="s">
        <v>3813</v>
      </c>
      <c r="BD1295" s="5025">
        <v>2017000003</v>
      </c>
      <c r="BE1295" s="5024">
        <v>42751</v>
      </c>
      <c r="BF1295" s="5023">
        <v>11488333</v>
      </c>
      <c r="BG1295" s="5025">
        <v>2017000003</v>
      </c>
      <c r="BH1295" s="5024">
        <v>42758</v>
      </c>
      <c r="BI1295" s="5202">
        <v>11488333</v>
      </c>
      <c r="BJ1295" s="5024">
        <v>42758</v>
      </c>
      <c r="BK1295" s="5024">
        <v>43100</v>
      </c>
      <c r="BL1295" s="1859">
        <f t="shared" ref="BL1295:BL1358" si="147">BF1295-BI1295</f>
        <v>0</v>
      </c>
      <c r="BM1295" s="3767">
        <f>L1295-(BI1295+BI1296+BI1297+BI1298+BI1299+BI1300+BI1301+BI1302+BI1303+BI1304)</f>
        <v>519413888.66666669</v>
      </c>
      <c r="BN1295" s="1902"/>
      <c r="BO1295" s="1878"/>
      <c r="BP1295" s="1878"/>
      <c r="BQ1295" s="1915"/>
      <c r="BR1295" s="2045"/>
      <c r="BS1295" s="1861"/>
      <c r="BT1295" s="1861"/>
      <c r="BU1295" s="1861"/>
      <c r="BV1295" s="1861"/>
      <c r="BW1295" s="1861"/>
      <c r="BX1295" s="1861"/>
      <c r="BY1295" s="1861"/>
      <c r="BZ1295" s="1861"/>
      <c r="CA1295" s="1861"/>
      <c r="CB1295" s="1900"/>
      <c r="CC1295" s="2106"/>
      <c r="CD1295" s="1863" t="s">
        <v>3819</v>
      </c>
    </row>
    <row r="1296" spans="1:82" ht="60.75" customHeight="1" thickBot="1" x14ac:dyDescent="0.25">
      <c r="A1296" s="62" t="s">
        <v>161</v>
      </c>
      <c r="B1296" s="749" t="s">
        <v>3809</v>
      </c>
      <c r="C1296" s="1079" t="s">
        <v>3810</v>
      </c>
      <c r="D1296" s="460">
        <v>158</v>
      </c>
      <c r="E1296" s="616" t="s">
        <v>3811</v>
      </c>
      <c r="F1296" s="608" t="s">
        <v>3812</v>
      </c>
      <c r="G1296" s="612">
        <v>0</v>
      </c>
      <c r="H1296" s="612" t="s">
        <v>0</v>
      </c>
      <c r="I1296" s="789">
        <v>700</v>
      </c>
      <c r="J1296" s="454">
        <v>300</v>
      </c>
      <c r="K1296" s="25"/>
      <c r="L1296" s="790"/>
      <c r="M1296" s="791"/>
      <c r="N1296" s="791"/>
      <c r="O1296" s="791"/>
      <c r="P1296" s="791"/>
      <c r="Q1296" s="791"/>
      <c r="R1296" s="791"/>
      <c r="S1296" s="791"/>
      <c r="T1296" s="791"/>
      <c r="U1296" s="753">
        <f t="shared" ref="U1296:U1352" si="148">V1296+W1296+X1296+Y1296+Z1296+AA1296+AB1296+AC1296+AD1296+AE1296+AF1296</f>
        <v>0</v>
      </c>
      <c r="V1296" s="7"/>
      <c r="W1296" s="7"/>
      <c r="X1296" s="7"/>
      <c r="Y1296" s="7"/>
      <c r="Z1296" s="7"/>
      <c r="AA1296" s="7"/>
      <c r="AB1296" s="7"/>
      <c r="AC1296" s="7"/>
      <c r="AD1296" s="7"/>
      <c r="AE1296" s="7"/>
      <c r="AF1296" s="497"/>
      <c r="AG1296" s="5203">
        <v>80161500</v>
      </c>
      <c r="AH1296" s="3016" t="s">
        <v>3820</v>
      </c>
      <c r="AI1296" s="5204" t="s">
        <v>1491</v>
      </c>
      <c r="AJ1296" s="5204" t="s">
        <v>3821</v>
      </c>
      <c r="AK1296" s="5204" t="s">
        <v>246</v>
      </c>
      <c r="AL1296" s="5205" t="s">
        <v>248</v>
      </c>
      <c r="AM1296" s="5023">
        <v>11488333</v>
      </c>
      <c r="AN1296" s="5023">
        <v>11488333</v>
      </c>
      <c r="AO1296" s="3016" t="s">
        <v>250</v>
      </c>
      <c r="AP1296" s="3016" t="s">
        <v>6</v>
      </c>
      <c r="AQ1296" s="3016" t="s">
        <v>3815</v>
      </c>
      <c r="AR1296" s="3016">
        <v>2201190101</v>
      </c>
      <c r="AS1296" s="5198" t="s">
        <v>5942</v>
      </c>
      <c r="AT1296" s="5199" t="s">
        <v>3822</v>
      </c>
      <c r="AU1296" s="5206">
        <v>100</v>
      </c>
      <c r="AV1296" s="5207">
        <f>AV1295*100/300</f>
        <v>73.333333333333329</v>
      </c>
      <c r="AW1296" s="5200">
        <v>42736</v>
      </c>
      <c r="AX1296" s="5200">
        <v>43100</v>
      </c>
      <c r="AY1296" s="5201">
        <v>63930550</v>
      </c>
      <c r="AZ1296" s="2511">
        <v>2</v>
      </c>
      <c r="BA1296" s="5021" t="s">
        <v>3817</v>
      </c>
      <c r="BB1296" s="2511" t="s">
        <v>3823</v>
      </c>
      <c r="BC1296" s="4688" t="s">
        <v>3820</v>
      </c>
      <c r="BD1296" s="5025">
        <v>2017000005</v>
      </c>
      <c r="BE1296" s="5024">
        <v>42751</v>
      </c>
      <c r="BF1296" s="5023">
        <v>11488333</v>
      </c>
      <c r="BG1296" s="5025">
        <v>2017000005</v>
      </c>
      <c r="BH1296" s="5024">
        <v>42758</v>
      </c>
      <c r="BI1296" s="5202">
        <v>11488333</v>
      </c>
      <c r="BJ1296" s="5024">
        <v>42758</v>
      </c>
      <c r="BK1296" s="5024">
        <v>43100</v>
      </c>
      <c r="BL1296" s="1859">
        <f t="shared" si="147"/>
        <v>0</v>
      </c>
      <c r="BM1296" s="2104"/>
      <c r="BN1296" s="1902"/>
      <c r="BO1296" s="1878"/>
      <c r="BP1296" s="1878"/>
      <c r="BQ1296" s="1915"/>
      <c r="BR1296" s="2105"/>
      <c r="BS1296" s="2106"/>
      <c r="BT1296" s="2106"/>
      <c r="BU1296" s="2106"/>
      <c r="BV1296" s="2106"/>
      <c r="BW1296" s="2106"/>
      <c r="BX1296" s="2106"/>
      <c r="BY1296" s="2106"/>
      <c r="BZ1296" s="2106"/>
      <c r="CA1296" s="2106"/>
      <c r="CB1296" s="2059"/>
      <c r="CC1296" s="2106"/>
      <c r="CD1296" s="2108" t="s">
        <v>3819</v>
      </c>
    </row>
    <row r="1297" spans="1:82" ht="60.75" customHeight="1" thickBot="1" x14ac:dyDescent="0.25">
      <c r="A1297" s="62" t="s">
        <v>161</v>
      </c>
      <c r="B1297" s="749" t="s">
        <v>3809</v>
      </c>
      <c r="C1297" s="1079" t="s">
        <v>3810</v>
      </c>
      <c r="D1297" s="460">
        <v>158</v>
      </c>
      <c r="E1297" s="616" t="s">
        <v>3811</v>
      </c>
      <c r="F1297" s="608" t="s">
        <v>3812</v>
      </c>
      <c r="G1297" s="612">
        <v>0</v>
      </c>
      <c r="H1297" s="612" t="s">
        <v>0</v>
      </c>
      <c r="I1297" s="789">
        <v>700</v>
      </c>
      <c r="J1297" s="454">
        <v>300</v>
      </c>
      <c r="K1297" s="25"/>
      <c r="L1297" s="790"/>
      <c r="M1297" s="791"/>
      <c r="N1297" s="791"/>
      <c r="O1297" s="791"/>
      <c r="P1297" s="791"/>
      <c r="Q1297" s="791"/>
      <c r="R1297" s="791"/>
      <c r="S1297" s="791"/>
      <c r="T1297" s="791"/>
      <c r="U1297" s="753">
        <f t="shared" si="148"/>
        <v>0</v>
      </c>
      <c r="V1297" s="7"/>
      <c r="W1297" s="7"/>
      <c r="X1297" s="7"/>
      <c r="Y1297" s="7"/>
      <c r="Z1297" s="7"/>
      <c r="AA1297" s="7"/>
      <c r="AB1297" s="7"/>
      <c r="AC1297" s="7"/>
      <c r="AD1297" s="7"/>
      <c r="AE1297" s="7"/>
      <c r="AF1297" s="497"/>
      <c r="AG1297" s="5203">
        <v>80161500</v>
      </c>
      <c r="AH1297" s="4688" t="s">
        <v>3824</v>
      </c>
      <c r="AI1297" s="5204" t="s">
        <v>1491</v>
      </c>
      <c r="AJ1297" s="5204" t="s">
        <v>3821</v>
      </c>
      <c r="AK1297" s="5204" t="s">
        <v>246</v>
      </c>
      <c r="AL1297" s="5205" t="s">
        <v>248</v>
      </c>
      <c r="AM1297" s="5023">
        <v>6026667</v>
      </c>
      <c r="AN1297" s="5023">
        <v>6026667</v>
      </c>
      <c r="AO1297" s="3016" t="s">
        <v>250</v>
      </c>
      <c r="AP1297" s="3016" t="s">
        <v>6</v>
      </c>
      <c r="AQ1297" s="3016" t="s">
        <v>3815</v>
      </c>
      <c r="AR1297" s="3016">
        <v>2201190101</v>
      </c>
      <c r="AS1297" s="5198"/>
      <c r="AT1297" s="5199"/>
      <c r="AU1297" s="5206"/>
      <c r="AV1297" s="2206"/>
      <c r="AW1297" s="2616"/>
      <c r="AX1297" s="2616"/>
      <c r="AY1297" s="5201"/>
      <c r="AZ1297" s="2511">
        <v>3</v>
      </c>
      <c r="BA1297" s="5021" t="s">
        <v>3817</v>
      </c>
      <c r="BB1297" s="2511" t="s">
        <v>3825</v>
      </c>
      <c r="BC1297" s="4688" t="s">
        <v>3824</v>
      </c>
      <c r="BD1297" s="5025">
        <v>2017000004</v>
      </c>
      <c r="BE1297" s="5024">
        <v>42751</v>
      </c>
      <c r="BF1297" s="5023">
        <v>6026667</v>
      </c>
      <c r="BG1297" s="5025">
        <v>2017000004</v>
      </c>
      <c r="BH1297" s="5024">
        <v>42758</v>
      </c>
      <c r="BI1297" s="5202">
        <v>6026667</v>
      </c>
      <c r="BJ1297" s="5024">
        <v>42758</v>
      </c>
      <c r="BK1297" s="5024">
        <v>43100</v>
      </c>
      <c r="BL1297" s="1859">
        <f t="shared" si="147"/>
        <v>0</v>
      </c>
      <c r="BM1297" s="2104"/>
      <c r="BN1297" s="1902"/>
      <c r="BO1297" s="1878"/>
      <c r="BP1297" s="1878"/>
      <c r="BQ1297" s="1915"/>
      <c r="BR1297" s="2105"/>
      <c r="BS1297" s="2106"/>
      <c r="BT1297" s="2106"/>
      <c r="BU1297" s="2106"/>
      <c r="BV1297" s="2106"/>
      <c r="BW1297" s="2106"/>
      <c r="BX1297" s="2106"/>
      <c r="BY1297" s="2106"/>
      <c r="BZ1297" s="2106"/>
      <c r="CA1297" s="2106"/>
      <c r="CB1297" s="2059"/>
      <c r="CC1297" s="2106"/>
      <c r="CD1297" s="2108" t="s">
        <v>3819</v>
      </c>
    </row>
    <row r="1298" spans="1:82" ht="60.75" customHeight="1" thickBot="1" x14ac:dyDescent="0.25">
      <c r="A1298" s="62" t="s">
        <v>161</v>
      </c>
      <c r="B1298" s="749" t="s">
        <v>3809</v>
      </c>
      <c r="C1298" s="1079" t="s">
        <v>3810</v>
      </c>
      <c r="D1298" s="460">
        <v>158</v>
      </c>
      <c r="E1298" s="616" t="s">
        <v>3811</v>
      </c>
      <c r="F1298" s="608" t="s">
        <v>3812</v>
      </c>
      <c r="G1298" s="612">
        <v>0</v>
      </c>
      <c r="H1298" s="612" t="s">
        <v>0</v>
      </c>
      <c r="I1298" s="789">
        <v>700</v>
      </c>
      <c r="J1298" s="454">
        <v>300</v>
      </c>
      <c r="K1298" s="806"/>
      <c r="L1298" s="817"/>
      <c r="M1298" s="770"/>
      <c r="N1298" s="770"/>
      <c r="O1298" s="770"/>
      <c r="P1298" s="770"/>
      <c r="Q1298" s="770"/>
      <c r="R1298" s="770"/>
      <c r="S1298" s="770"/>
      <c r="T1298" s="770"/>
      <c r="U1298" s="805">
        <f t="shared" si="148"/>
        <v>0</v>
      </c>
      <c r="V1298" s="70"/>
      <c r="W1298" s="70"/>
      <c r="X1298" s="70"/>
      <c r="Y1298" s="70"/>
      <c r="Z1298" s="70"/>
      <c r="AA1298" s="70"/>
      <c r="AB1298" s="70"/>
      <c r="AC1298" s="70"/>
      <c r="AD1298" s="70"/>
      <c r="AE1298" s="70"/>
      <c r="AF1298" s="1067"/>
      <c r="AG1298" s="5203">
        <v>80161500</v>
      </c>
      <c r="AH1298" s="4688" t="s">
        <v>3826</v>
      </c>
      <c r="AI1298" s="5204" t="s">
        <v>1491</v>
      </c>
      <c r="AJ1298" s="5204" t="s">
        <v>3827</v>
      </c>
      <c r="AK1298" s="5204" t="s">
        <v>246</v>
      </c>
      <c r="AL1298" s="5205" t="s">
        <v>248</v>
      </c>
      <c r="AM1298" s="5023">
        <v>6740000</v>
      </c>
      <c r="AN1298" s="5023">
        <v>6740000</v>
      </c>
      <c r="AO1298" s="3016" t="s">
        <v>250</v>
      </c>
      <c r="AP1298" s="3016" t="s">
        <v>6</v>
      </c>
      <c r="AQ1298" s="3016" t="s">
        <v>3815</v>
      </c>
      <c r="AR1298" s="3016">
        <v>2201190101</v>
      </c>
      <c r="AS1298" s="5208"/>
      <c r="AT1298" s="5209"/>
      <c r="AU1298" s="5210"/>
      <c r="AV1298" s="5211"/>
      <c r="AW1298" s="5212"/>
      <c r="AX1298" s="5212"/>
      <c r="AY1298" s="5213"/>
      <c r="AZ1298" s="5038">
        <v>5</v>
      </c>
      <c r="BA1298" s="5021" t="s">
        <v>3817</v>
      </c>
      <c r="BB1298" s="5038" t="s">
        <v>3828</v>
      </c>
      <c r="BC1298" s="4688" t="s">
        <v>3826</v>
      </c>
      <c r="BD1298" s="5025">
        <v>2017000008</v>
      </c>
      <c r="BE1298" s="5024">
        <v>42758</v>
      </c>
      <c r="BF1298" s="5023">
        <v>6740000</v>
      </c>
      <c r="BG1298" s="5025">
        <v>2017000008</v>
      </c>
      <c r="BH1298" s="5024">
        <v>42760</v>
      </c>
      <c r="BI1298" s="5202">
        <v>6740000</v>
      </c>
      <c r="BJ1298" s="5024">
        <v>42760</v>
      </c>
      <c r="BK1298" s="5024">
        <v>43100</v>
      </c>
      <c r="BL1298" s="1859">
        <f t="shared" si="147"/>
        <v>0</v>
      </c>
      <c r="BM1298" s="2308"/>
      <c r="BN1298" s="1902"/>
      <c r="BO1298" s="1878"/>
      <c r="BP1298" s="1878"/>
      <c r="BQ1298" s="1915"/>
      <c r="BR1298" s="2134"/>
      <c r="BS1298" s="2135"/>
      <c r="BT1298" s="2135"/>
      <c r="BU1298" s="2135"/>
      <c r="BV1298" s="2135"/>
      <c r="BW1298" s="2135"/>
      <c r="BX1298" s="2135"/>
      <c r="BY1298" s="2135"/>
      <c r="BZ1298" s="2135"/>
      <c r="CA1298" s="2135"/>
      <c r="CB1298" s="2599"/>
      <c r="CC1298" s="2135"/>
      <c r="CD1298" s="2137" t="s">
        <v>3819</v>
      </c>
    </row>
    <row r="1299" spans="1:82" ht="60.75" customHeight="1" thickBot="1" x14ac:dyDescent="0.25">
      <c r="A1299" s="62" t="s">
        <v>161</v>
      </c>
      <c r="B1299" s="749" t="s">
        <v>3809</v>
      </c>
      <c r="C1299" s="1079" t="s">
        <v>3810</v>
      </c>
      <c r="D1299" s="460">
        <v>158</v>
      </c>
      <c r="E1299" s="637" t="s">
        <v>3811</v>
      </c>
      <c r="F1299" s="621" t="s">
        <v>3812</v>
      </c>
      <c r="G1299" s="614">
        <v>0</v>
      </c>
      <c r="H1299" s="614" t="s">
        <v>0</v>
      </c>
      <c r="I1299" s="1001">
        <v>700</v>
      </c>
      <c r="J1299" s="1223">
        <v>300</v>
      </c>
      <c r="K1299" s="538"/>
      <c r="L1299" s="751"/>
      <c r="M1299" s="752"/>
      <c r="N1299" s="752"/>
      <c r="O1299" s="752"/>
      <c r="P1299" s="752"/>
      <c r="Q1299" s="752"/>
      <c r="R1299" s="752"/>
      <c r="S1299" s="752"/>
      <c r="T1299" s="752"/>
      <c r="U1299" s="753">
        <f t="shared" si="148"/>
        <v>0</v>
      </c>
      <c r="V1299" s="466"/>
      <c r="W1299" s="466"/>
      <c r="X1299" s="466"/>
      <c r="Y1299" s="466"/>
      <c r="Z1299" s="466"/>
      <c r="AA1299" s="466"/>
      <c r="AB1299" s="466"/>
      <c r="AC1299" s="466"/>
      <c r="AD1299" s="466"/>
      <c r="AE1299" s="466"/>
      <c r="AF1299" s="498"/>
      <c r="AG1299" s="5203">
        <v>80161500</v>
      </c>
      <c r="AH1299" s="4688" t="s">
        <v>3829</v>
      </c>
      <c r="AI1299" s="3016" t="s">
        <v>828</v>
      </c>
      <c r="AJ1299" s="3016" t="s">
        <v>3529</v>
      </c>
      <c r="AK1299" s="5204" t="s">
        <v>246</v>
      </c>
      <c r="AL1299" s="5205" t="s">
        <v>248</v>
      </c>
      <c r="AM1299" s="5023">
        <v>6600000</v>
      </c>
      <c r="AN1299" s="5023">
        <v>6600000</v>
      </c>
      <c r="AO1299" s="3016" t="s">
        <v>250</v>
      </c>
      <c r="AP1299" s="3016" t="s">
        <v>6</v>
      </c>
      <c r="AQ1299" s="3016" t="s">
        <v>3815</v>
      </c>
      <c r="AR1299" s="3016">
        <v>2201190101</v>
      </c>
      <c r="AS1299" s="5214"/>
      <c r="AT1299" s="1134"/>
      <c r="AU1299" s="5215"/>
      <c r="AV1299" s="3494"/>
      <c r="AW1299" s="5216"/>
      <c r="AX1299" s="5216"/>
      <c r="AY1299" s="5217"/>
      <c r="AZ1299" s="5021">
        <v>6</v>
      </c>
      <c r="BA1299" s="5021" t="s">
        <v>3817</v>
      </c>
      <c r="BB1299" s="5021" t="s">
        <v>3830</v>
      </c>
      <c r="BC1299" s="4688" t="s">
        <v>3829</v>
      </c>
      <c r="BD1299" s="5025">
        <v>2017000011</v>
      </c>
      <c r="BE1299" s="5024">
        <v>42758</v>
      </c>
      <c r="BF1299" s="5023">
        <v>6600000</v>
      </c>
      <c r="BG1299" s="5025">
        <v>2017000012</v>
      </c>
      <c r="BH1299" s="5024">
        <v>42767</v>
      </c>
      <c r="BI1299" s="5202">
        <v>6600000</v>
      </c>
      <c r="BJ1299" s="5024">
        <v>42767</v>
      </c>
      <c r="BK1299" s="5024">
        <v>43100</v>
      </c>
      <c r="BL1299" s="1859">
        <f t="shared" si="147"/>
        <v>0</v>
      </c>
      <c r="BM1299" s="2169"/>
      <c r="BN1299" s="1902"/>
      <c r="BO1299" s="1878"/>
      <c r="BP1299" s="1878"/>
      <c r="BQ1299" s="1915"/>
      <c r="BR1299" s="2106"/>
      <c r="BS1299" s="2106"/>
      <c r="BT1299" s="2106"/>
      <c r="BU1299" s="2106"/>
      <c r="BV1299" s="2106"/>
      <c r="BW1299" s="2106"/>
      <c r="BX1299" s="2106"/>
      <c r="BY1299" s="2106"/>
      <c r="BZ1299" s="2106"/>
      <c r="CA1299" s="2106"/>
      <c r="CB1299" s="2059"/>
      <c r="CC1299" s="2106"/>
      <c r="CD1299" s="2137" t="s">
        <v>3819</v>
      </c>
    </row>
    <row r="1300" spans="1:82" ht="60.75" customHeight="1" thickBot="1" x14ac:dyDescent="0.25">
      <c r="A1300" s="62" t="s">
        <v>161</v>
      </c>
      <c r="B1300" s="749" t="s">
        <v>3809</v>
      </c>
      <c r="C1300" s="1079" t="s">
        <v>3810</v>
      </c>
      <c r="D1300" s="460">
        <v>158</v>
      </c>
      <c r="E1300" s="637" t="s">
        <v>3811</v>
      </c>
      <c r="F1300" s="621" t="s">
        <v>3812</v>
      </c>
      <c r="G1300" s="614">
        <v>0</v>
      </c>
      <c r="H1300" s="614" t="s">
        <v>0</v>
      </c>
      <c r="I1300" s="1001">
        <v>700</v>
      </c>
      <c r="J1300" s="1223">
        <v>300</v>
      </c>
      <c r="K1300" s="538"/>
      <c r="L1300" s="751"/>
      <c r="M1300" s="752"/>
      <c r="N1300" s="752"/>
      <c r="O1300" s="752"/>
      <c r="P1300" s="752"/>
      <c r="Q1300" s="752"/>
      <c r="R1300" s="752"/>
      <c r="S1300" s="752"/>
      <c r="T1300" s="752"/>
      <c r="U1300" s="753"/>
      <c r="V1300" s="466"/>
      <c r="W1300" s="466"/>
      <c r="X1300" s="466"/>
      <c r="Y1300" s="466"/>
      <c r="Z1300" s="466"/>
      <c r="AA1300" s="466"/>
      <c r="AB1300" s="466"/>
      <c r="AC1300" s="466"/>
      <c r="AD1300" s="466"/>
      <c r="AE1300" s="466"/>
      <c r="AF1300" s="498"/>
      <c r="AG1300" s="5203">
        <v>80161500</v>
      </c>
      <c r="AH1300" s="4688" t="s">
        <v>3831</v>
      </c>
      <c r="AI1300" s="3016" t="s">
        <v>828</v>
      </c>
      <c r="AJ1300" s="3016" t="s">
        <v>3832</v>
      </c>
      <c r="AK1300" s="5204" t="s">
        <v>246</v>
      </c>
      <c r="AL1300" s="5205" t="s">
        <v>248</v>
      </c>
      <c r="AM1300" s="5023">
        <v>10912223</v>
      </c>
      <c r="AN1300" s="5023">
        <v>10912223</v>
      </c>
      <c r="AO1300" s="3016" t="s">
        <v>250</v>
      </c>
      <c r="AP1300" s="3016" t="s">
        <v>6</v>
      </c>
      <c r="AQ1300" s="3016" t="s">
        <v>3815</v>
      </c>
      <c r="AR1300" s="3016">
        <v>2201190101</v>
      </c>
      <c r="AS1300" s="5214"/>
      <c r="AT1300" s="1134"/>
      <c r="AU1300" s="5215"/>
      <c r="AV1300" s="3494"/>
      <c r="AW1300" s="5216"/>
      <c r="AX1300" s="5216"/>
      <c r="AY1300" s="5217"/>
      <c r="AZ1300" s="3016"/>
      <c r="BA1300" s="5021" t="s">
        <v>3817</v>
      </c>
      <c r="BB1300" s="2511" t="s">
        <v>3833</v>
      </c>
      <c r="BC1300" s="4688" t="s">
        <v>3831</v>
      </c>
      <c r="BD1300" s="5025">
        <v>2017000015</v>
      </c>
      <c r="BE1300" s="5024">
        <v>42765</v>
      </c>
      <c r="BF1300" s="5023">
        <v>10912223</v>
      </c>
      <c r="BG1300" s="5025">
        <v>2017000015</v>
      </c>
      <c r="BH1300" s="5024">
        <v>42773</v>
      </c>
      <c r="BI1300" s="5202">
        <v>10912223</v>
      </c>
      <c r="BJ1300" s="5024">
        <v>42773</v>
      </c>
      <c r="BK1300" s="5024">
        <v>43100</v>
      </c>
      <c r="BL1300" s="1859">
        <f t="shared" si="147"/>
        <v>0</v>
      </c>
      <c r="BM1300" s="2169"/>
      <c r="BN1300" s="1902"/>
      <c r="BO1300" s="1878"/>
      <c r="BP1300" s="1878"/>
      <c r="BQ1300" s="1915"/>
      <c r="BR1300" s="2106"/>
      <c r="BS1300" s="2106"/>
      <c r="BT1300" s="2106"/>
      <c r="BU1300" s="2106"/>
      <c r="BV1300" s="2106"/>
      <c r="BW1300" s="2106"/>
      <c r="BX1300" s="2106"/>
      <c r="BY1300" s="2106"/>
      <c r="BZ1300" s="2106"/>
      <c r="CA1300" s="2106"/>
      <c r="CB1300" s="2059"/>
      <c r="CC1300" s="2106"/>
      <c r="CD1300" s="2137" t="s">
        <v>3819</v>
      </c>
    </row>
    <row r="1301" spans="1:82" ht="60.75" customHeight="1" thickBot="1" x14ac:dyDescent="0.25">
      <c r="A1301" s="62" t="s">
        <v>161</v>
      </c>
      <c r="B1301" s="749" t="s">
        <v>3809</v>
      </c>
      <c r="C1301" s="1079" t="s">
        <v>3810</v>
      </c>
      <c r="D1301" s="460">
        <v>158</v>
      </c>
      <c r="E1301" s="637" t="s">
        <v>3811</v>
      </c>
      <c r="F1301" s="621" t="s">
        <v>3812</v>
      </c>
      <c r="G1301" s="614">
        <v>0</v>
      </c>
      <c r="H1301" s="614" t="s">
        <v>0</v>
      </c>
      <c r="I1301" s="1001">
        <v>700</v>
      </c>
      <c r="J1301" s="1223">
        <v>300</v>
      </c>
      <c r="K1301" s="538"/>
      <c r="L1301" s="751"/>
      <c r="M1301" s="752"/>
      <c r="N1301" s="752"/>
      <c r="O1301" s="752"/>
      <c r="P1301" s="752"/>
      <c r="Q1301" s="752"/>
      <c r="R1301" s="752"/>
      <c r="S1301" s="752"/>
      <c r="T1301" s="752"/>
      <c r="U1301" s="753"/>
      <c r="V1301" s="466"/>
      <c r="W1301" s="466"/>
      <c r="X1301" s="466"/>
      <c r="Y1301" s="466"/>
      <c r="Z1301" s="466"/>
      <c r="AA1301" s="466"/>
      <c r="AB1301" s="466"/>
      <c r="AC1301" s="466"/>
      <c r="AD1301" s="466"/>
      <c r="AE1301" s="466"/>
      <c r="AF1301" s="498"/>
      <c r="AG1301" s="5203">
        <v>80161500</v>
      </c>
      <c r="AH1301" s="4688" t="s">
        <v>3834</v>
      </c>
      <c r="AI1301" s="3016" t="s">
        <v>828</v>
      </c>
      <c r="AJ1301" s="3016" t="s">
        <v>3835</v>
      </c>
      <c r="AK1301" s="5204" t="s">
        <v>246</v>
      </c>
      <c r="AL1301" s="5205" t="s">
        <v>248</v>
      </c>
      <c r="AM1301" s="5023">
        <v>10675000</v>
      </c>
      <c r="AN1301" s="5023">
        <v>10675000</v>
      </c>
      <c r="AO1301" s="3016" t="s">
        <v>250</v>
      </c>
      <c r="AP1301" s="3016" t="s">
        <v>6</v>
      </c>
      <c r="AQ1301" s="3016" t="s">
        <v>3815</v>
      </c>
      <c r="AR1301" s="3016">
        <v>2201190101</v>
      </c>
      <c r="AS1301" s="5214"/>
      <c r="AT1301" s="1134"/>
      <c r="AU1301" s="5215"/>
      <c r="AV1301" s="3494"/>
      <c r="AW1301" s="5216"/>
      <c r="AX1301" s="5216"/>
      <c r="AY1301" s="5217"/>
      <c r="AZ1301" s="5021"/>
      <c r="BA1301" s="5021" t="s">
        <v>3817</v>
      </c>
      <c r="BB1301" s="2511" t="s">
        <v>3836</v>
      </c>
      <c r="BC1301" s="4688" t="s">
        <v>3834</v>
      </c>
      <c r="BD1301" s="5025">
        <v>2017000016</v>
      </c>
      <c r="BE1301" s="5024">
        <v>42765</v>
      </c>
      <c r="BF1301" s="5023">
        <v>10675000</v>
      </c>
      <c r="BG1301" s="5025">
        <v>2017000016</v>
      </c>
      <c r="BH1301" s="5024">
        <v>42780</v>
      </c>
      <c r="BI1301" s="5202">
        <v>10675000</v>
      </c>
      <c r="BJ1301" s="5024">
        <v>42780</v>
      </c>
      <c r="BK1301" s="5024">
        <v>43100</v>
      </c>
      <c r="BL1301" s="1859">
        <f t="shared" si="147"/>
        <v>0</v>
      </c>
      <c r="BM1301" s="2169"/>
      <c r="BN1301" s="1902"/>
      <c r="BO1301" s="1878"/>
      <c r="BP1301" s="1878"/>
      <c r="BQ1301" s="1915"/>
      <c r="BR1301" s="2106"/>
      <c r="BS1301" s="2106"/>
      <c r="BT1301" s="2106"/>
      <c r="BU1301" s="2106"/>
      <c r="BV1301" s="2106"/>
      <c r="BW1301" s="2106"/>
      <c r="BX1301" s="2106"/>
      <c r="BY1301" s="2106"/>
      <c r="BZ1301" s="2106"/>
      <c r="CA1301" s="2106"/>
      <c r="CB1301" s="2059"/>
      <c r="CC1301" s="2106"/>
      <c r="CD1301" s="2137" t="s">
        <v>3819</v>
      </c>
    </row>
    <row r="1302" spans="1:82" ht="60.75" customHeight="1" thickBot="1" x14ac:dyDescent="0.25">
      <c r="A1302" s="62" t="s">
        <v>161</v>
      </c>
      <c r="B1302" s="749" t="s">
        <v>3809</v>
      </c>
      <c r="C1302" s="1079" t="s">
        <v>3810</v>
      </c>
      <c r="D1302" s="460">
        <v>158</v>
      </c>
      <c r="E1302" s="637" t="s">
        <v>3811</v>
      </c>
      <c r="F1302" s="621" t="s">
        <v>3812</v>
      </c>
      <c r="G1302" s="614">
        <v>0</v>
      </c>
      <c r="H1302" s="614" t="s">
        <v>0</v>
      </c>
      <c r="I1302" s="1001">
        <v>700</v>
      </c>
      <c r="J1302" s="1223">
        <v>300</v>
      </c>
      <c r="K1302" s="538"/>
      <c r="L1302" s="751"/>
      <c r="M1302" s="752"/>
      <c r="N1302" s="752"/>
      <c r="O1302" s="752"/>
      <c r="P1302" s="752"/>
      <c r="Q1302" s="752"/>
      <c r="R1302" s="752"/>
      <c r="S1302" s="752"/>
      <c r="T1302" s="752"/>
      <c r="U1302" s="753"/>
      <c r="V1302" s="466"/>
      <c r="W1302" s="466"/>
      <c r="X1302" s="466"/>
      <c r="Y1302" s="466"/>
      <c r="Z1302" s="466"/>
      <c r="AA1302" s="466"/>
      <c r="AB1302" s="466"/>
      <c r="AC1302" s="466"/>
      <c r="AD1302" s="466"/>
      <c r="AE1302" s="466"/>
      <c r="AF1302" s="498"/>
      <c r="AG1302" s="5203">
        <v>80161500</v>
      </c>
      <c r="AH1302" s="5218" t="s">
        <v>3837</v>
      </c>
      <c r="AI1302" s="5218" t="s">
        <v>1396</v>
      </c>
      <c r="AJ1302" s="5218" t="s">
        <v>3207</v>
      </c>
      <c r="AK1302" s="5218"/>
      <c r="AL1302" s="5219" t="s">
        <v>248</v>
      </c>
      <c r="AM1302" s="5202">
        <v>636069444</v>
      </c>
      <c r="AN1302" s="5202">
        <v>636069444</v>
      </c>
      <c r="AO1302" s="3016" t="s">
        <v>250</v>
      </c>
      <c r="AP1302" s="3016" t="s">
        <v>6</v>
      </c>
      <c r="AQ1302" s="3016" t="s">
        <v>3815</v>
      </c>
      <c r="AR1302" s="3016">
        <v>2201190101</v>
      </c>
      <c r="AS1302" s="5214"/>
      <c r="AT1302" s="1134"/>
      <c r="AU1302" s="5215"/>
      <c r="AV1302" s="3494"/>
      <c r="AW1302" s="5216"/>
      <c r="AX1302" s="5216"/>
      <c r="AY1302" s="5217"/>
      <c r="AZ1302" s="5021"/>
      <c r="BA1302" s="5021" t="s">
        <v>3817</v>
      </c>
      <c r="BB1302" s="2511" t="s">
        <v>3838</v>
      </c>
      <c r="BC1302" s="4688" t="s">
        <v>3839</v>
      </c>
      <c r="BD1302" s="5025">
        <v>201700001</v>
      </c>
      <c r="BE1302" s="5024">
        <v>42765</v>
      </c>
      <c r="BF1302" s="5023">
        <f>21466666/3</f>
        <v>7155555.333333333</v>
      </c>
      <c r="BG1302" s="5025">
        <v>2017000014</v>
      </c>
      <c r="BH1302" s="5024">
        <v>42773</v>
      </c>
      <c r="BI1302" s="5023">
        <f>21466666/3</f>
        <v>7155555.333333333</v>
      </c>
      <c r="BJ1302" s="5024">
        <v>42773</v>
      </c>
      <c r="BK1302" s="5024">
        <v>43100</v>
      </c>
      <c r="BL1302" s="1859">
        <f t="shared" si="147"/>
        <v>0</v>
      </c>
      <c r="BM1302" s="2169"/>
      <c r="BN1302" s="1902"/>
      <c r="BO1302" s="1878"/>
      <c r="BP1302" s="1878"/>
      <c r="BQ1302" s="1915"/>
      <c r="BR1302" s="2106"/>
      <c r="BS1302" s="2106"/>
      <c r="BT1302" s="2106"/>
      <c r="BU1302" s="2106"/>
      <c r="BV1302" s="2106"/>
      <c r="BW1302" s="2106"/>
      <c r="BX1302" s="2106"/>
      <c r="BY1302" s="2106"/>
      <c r="BZ1302" s="2106"/>
      <c r="CA1302" s="2106"/>
      <c r="CB1302" s="2059"/>
      <c r="CC1302" s="2106"/>
      <c r="CD1302" s="2137" t="s">
        <v>3819</v>
      </c>
    </row>
    <row r="1303" spans="1:82" ht="60.75" customHeight="1" thickBot="1" x14ac:dyDescent="0.25">
      <c r="A1303" s="62" t="s">
        <v>161</v>
      </c>
      <c r="B1303" s="749" t="s">
        <v>3809</v>
      </c>
      <c r="C1303" s="1079" t="s">
        <v>3810</v>
      </c>
      <c r="D1303" s="460">
        <v>158</v>
      </c>
      <c r="E1303" s="637" t="s">
        <v>3811</v>
      </c>
      <c r="F1303" s="621" t="s">
        <v>3812</v>
      </c>
      <c r="G1303" s="614">
        <v>0</v>
      </c>
      <c r="H1303" s="614" t="s">
        <v>0</v>
      </c>
      <c r="I1303" s="1001">
        <v>700</v>
      </c>
      <c r="J1303" s="1223">
        <v>300</v>
      </c>
      <c r="K1303" s="538"/>
      <c r="L1303" s="751"/>
      <c r="M1303" s="752"/>
      <c r="N1303" s="752"/>
      <c r="O1303" s="752"/>
      <c r="P1303" s="752"/>
      <c r="Q1303" s="752"/>
      <c r="R1303" s="752"/>
      <c r="S1303" s="752"/>
      <c r="T1303" s="752"/>
      <c r="U1303" s="753"/>
      <c r="V1303" s="466"/>
      <c r="W1303" s="466"/>
      <c r="X1303" s="466"/>
      <c r="Y1303" s="466"/>
      <c r="Z1303" s="466"/>
      <c r="AA1303" s="466"/>
      <c r="AB1303" s="466"/>
      <c r="AC1303" s="466"/>
      <c r="AD1303" s="466"/>
      <c r="AE1303" s="466"/>
      <c r="AF1303" s="466"/>
      <c r="AG1303" s="1953"/>
      <c r="AH1303" s="1865"/>
      <c r="AI1303" s="1865"/>
      <c r="AJ1303" s="1865"/>
      <c r="AK1303" s="1865"/>
      <c r="AL1303" s="1865"/>
      <c r="AM1303" s="4057"/>
      <c r="AN1303" s="4057"/>
      <c r="AO1303" s="1865"/>
      <c r="AP1303" s="1865"/>
      <c r="AQ1303" s="1865"/>
      <c r="AR1303" s="1865"/>
      <c r="AS1303" s="5216"/>
      <c r="AT1303" s="1134"/>
      <c r="AU1303" s="5215"/>
      <c r="AV1303" s="3494"/>
      <c r="AW1303" s="5216"/>
      <c r="AX1303" s="5216"/>
      <c r="AY1303" s="5217"/>
      <c r="AZ1303" s="5021"/>
      <c r="BA1303" s="5021" t="s">
        <v>3817</v>
      </c>
      <c r="BB1303" s="2511" t="s">
        <v>3840</v>
      </c>
      <c r="BC1303" s="4688" t="s">
        <v>3841</v>
      </c>
      <c r="BD1303" s="5025">
        <v>2017000017</v>
      </c>
      <c r="BE1303" s="5024">
        <v>42933</v>
      </c>
      <c r="BF1303" s="5023">
        <f>16300000/3</f>
        <v>5433333.333333333</v>
      </c>
      <c r="BG1303" s="5025">
        <v>2017000047</v>
      </c>
      <c r="BH1303" s="5024">
        <v>42933</v>
      </c>
      <c r="BI1303" s="5023">
        <f>16300000/3</f>
        <v>5433333.333333333</v>
      </c>
      <c r="BJ1303" s="5024">
        <v>42933</v>
      </c>
      <c r="BK1303" s="5024">
        <v>43100</v>
      </c>
      <c r="BL1303" s="1859">
        <f t="shared" si="147"/>
        <v>0</v>
      </c>
      <c r="BM1303" s="2169"/>
      <c r="BN1303" s="1902"/>
      <c r="BO1303" s="1878"/>
      <c r="BP1303" s="1878"/>
      <c r="BQ1303" s="1915"/>
      <c r="BR1303" s="2106"/>
      <c r="BS1303" s="2106"/>
      <c r="BT1303" s="2106"/>
      <c r="BU1303" s="2106"/>
      <c r="BV1303" s="2106"/>
      <c r="BW1303" s="2106"/>
      <c r="BX1303" s="2106"/>
      <c r="BY1303" s="2106"/>
      <c r="BZ1303" s="2106"/>
      <c r="CA1303" s="2106"/>
      <c r="CB1303" s="2059"/>
      <c r="CC1303" s="2106"/>
      <c r="CD1303" s="2137" t="s">
        <v>3819</v>
      </c>
    </row>
    <row r="1304" spans="1:82" ht="60.75" customHeight="1" x14ac:dyDescent="0.2">
      <c r="A1304" s="62" t="s">
        <v>161</v>
      </c>
      <c r="B1304" s="749" t="s">
        <v>3809</v>
      </c>
      <c r="C1304" s="1079" t="s">
        <v>3810</v>
      </c>
      <c r="D1304" s="460">
        <v>158</v>
      </c>
      <c r="E1304" s="637" t="s">
        <v>3811</v>
      </c>
      <c r="F1304" s="621" t="s">
        <v>3812</v>
      </c>
      <c r="G1304" s="612">
        <v>0</v>
      </c>
      <c r="H1304" s="612" t="s">
        <v>0</v>
      </c>
      <c r="I1304" s="612">
        <v>700</v>
      </c>
      <c r="J1304" s="491">
        <v>300</v>
      </c>
      <c r="K1304" s="538"/>
      <c r="L1304" s="751"/>
      <c r="M1304" s="752"/>
      <c r="N1304" s="752"/>
      <c r="O1304" s="752"/>
      <c r="P1304" s="752"/>
      <c r="Q1304" s="752"/>
      <c r="R1304" s="752"/>
      <c r="S1304" s="752"/>
      <c r="T1304" s="752"/>
      <c r="U1304" s="753"/>
      <c r="V1304" s="466"/>
      <c r="W1304" s="466"/>
      <c r="X1304" s="466"/>
      <c r="Y1304" s="466"/>
      <c r="Z1304" s="466"/>
      <c r="AA1304" s="466"/>
      <c r="AB1304" s="466"/>
      <c r="AC1304" s="466"/>
      <c r="AD1304" s="466"/>
      <c r="AE1304" s="466"/>
      <c r="AF1304" s="466"/>
      <c r="AG1304" s="5220"/>
      <c r="AH1304" s="2018"/>
      <c r="AI1304" s="2018"/>
      <c r="AJ1304" s="2018"/>
      <c r="AK1304" s="2018"/>
      <c r="AL1304" s="2018"/>
      <c r="AM1304" s="2652"/>
      <c r="AN1304" s="2652"/>
      <c r="AO1304" s="2018"/>
      <c r="AP1304" s="2018"/>
      <c r="AQ1304" s="2018"/>
      <c r="AR1304" s="2018"/>
      <c r="AS1304" s="5216"/>
      <c r="AT1304" s="1134"/>
      <c r="AU1304" s="5215"/>
      <c r="AV1304" s="3494"/>
      <c r="AW1304" s="5216"/>
      <c r="AX1304" s="5216"/>
      <c r="AY1304" s="5217"/>
      <c r="AZ1304" s="5021"/>
      <c r="BA1304" s="5021" t="s">
        <v>3817</v>
      </c>
      <c r="BB1304" s="2511" t="s">
        <v>3842</v>
      </c>
      <c r="BC1304" s="4688" t="s">
        <v>3843</v>
      </c>
      <c r="BD1304" s="5025">
        <v>2017000056</v>
      </c>
      <c r="BE1304" s="5024">
        <v>42976</v>
      </c>
      <c r="BF1304" s="5023">
        <f>12200000/3</f>
        <v>4066666.6666666665</v>
      </c>
      <c r="BG1304" s="5025">
        <v>2017000058</v>
      </c>
      <c r="BH1304" s="5024">
        <v>42979</v>
      </c>
      <c r="BI1304" s="5023">
        <f>12200000/3</f>
        <v>4066666.6666666665</v>
      </c>
      <c r="BJ1304" s="5024">
        <v>42979</v>
      </c>
      <c r="BK1304" s="5024">
        <v>43099</v>
      </c>
      <c r="BL1304" s="1859">
        <f t="shared" si="147"/>
        <v>0</v>
      </c>
      <c r="BM1304" s="2169"/>
      <c r="BN1304" s="1902"/>
      <c r="BO1304" s="1878"/>
      <c r="BP1304" s="1878"/>
      <c r="BQ1304" s="1915"/>
      <c r="BR1304" s="2105"/>
      <c r="BS1304" s="2106"/>
      <c r="BT1304" s="2106"/>
      <c r="BU1304" s="2106"/>
      <c r="BV1304" s="2106"/>
      <c r="BW1304" s="2106"/>
      <c r="BX1304" s="2106"/>
      <c r="BY1304" s="2106"/>
      <c r="BZ1304" s="2106"/>
      <c r="CA1304" s="2106"/>
      <c r="CB1304" s="2059"/>
      <c r="CC1304" s="2106"/>
      <c r="CD1304" s="2137" t="s">
        <v>3819</v>
      </c>
    </row>
    <row r="1305" spans="1:82" ht="60.75" customHeight="1" thickBot="1" x14ac:dyDescent="0.25">
      <c r="A1305" s="1092" t="s">
        <v>161</v>
      </c>
      <c r="B1305" s="1082" t="s">
        <v>3809</v>
      </c>
      <c r="C1305" s="762" t="s">
        <v>3810</v>
      </c>
      <c r="D1305" s="303">
        <v>158</v>
      </c>
      <c r="E1305" s="1081" t="s">
        <v>3811</v>
      </c>
      <c r="F1305" s="764" t="s">
        <v>3812</v>
      </c>
      <c r="G1305" s="614">
        <v>0</v>
      </c>
      <c r="H1305" s="614" t="s">
        <v>0</v>
      </c>
      <c r="I1305" s="614">
        <v>700</v>
      </c>
      <c r="J1305" s="914">
        <v>300</v>
      </c>
      <c r="K1305" s="806"/>
      <c r="L1305" s="817"/>
      <c r="M1305" s="770"/>
      <c r="N1305" s="770"/>
      <c r="O1305" s="770"/>
      <c r="P1305" s="770"/>
      <c r="Q1305" s="770"/>
      <c r="R1305" s="770"/>
      <c r="S1305" s="770"/>
      <c r="T1305" s="770"/>
      <c r="U1305" s="771">
        <f t="shared" si="148"/>
        <v>0</v>
      </c>
      <c r="V1305" s="70"/>
      <c r="W1305" s="70"/>
      <c r="X1305" s="70"/>
      <c r="Y1305" s="70"/>
      <c r="Z1305" s="70"/>
      <c r="AA1305" s="70"/>
      <c r="AB1305" s="70"/>
      <c r="AC1305" s="70"/>
      <c r="AD1305" s="70"/>
      <c r="AE1305" s="70"/>
      <c r="AF1305" s="70"/>
      <c r="AG1305" s="5221"/>
      <c r="AH1305" s="2602"/>
      <c r="AI1305" s="2602"/>
      <c r="AJ1305" s="2602"/>
      <c r="AK1305" s="2602"/>
      <c r="AL1305" s="2602"/>
      <c r="AM1305" s="4079"/>
      <c r="AN1305" s="4079"/>
      <c r="AO1305" s="2602"/>
      <c r="AP1305" s="2602"/>
      <c r="AQ1305" s="2602"/>
      <c r="AR1305" s="5222"/>
      <c r="AS1305" s="5212"/>
      <c r="AT1305" s="5209"/>
      <c r="AU1305" s="5210"/>
      <c r="AV1305" s="5211"/>
      <c r="AW1305" s="5212"/>
      <c r="AX1305" s="5212"/>
      <c r="AY1305" s="5213"/>
      <c r="AZ1305" s="2227"/>
      <c r="BA1305" s="2227"/>
      <c r="BB1305" s="2227"/>
      <c r="BC1305" s="2227"/>
      <c r="BD1305" s="2227"/>
      <c r="BE1305" s="4206"/>
      <c r="BF1305" s="4570"/>
      <c r="BG1305" s="4206"/>
      <c r="BH1305" s="4206"/>
      <c r="BI1305" s="4570"/>
      <c r="BJ1305" s="4206"/>
      <c r="BK1305" s="4206"/>
      <c r="BL1305" s="2307">
        <f t="shared" si="147"/>
        <v>0</v>
      </c>
      <c r="BM1305" s="2308"/>
      <c r="BN1305" s="1902"/>
      <c r="BO1305" s="1878"/>
      <c r="BP1305" s="1878"/>
      <c r="BQ1305" s="1915"/>
      <c r="BR1305" s="2134"/>
      <c r="BS1305" s="2135"/>
      <c r="BT1305" s="2135"/>
      <c r="BU1305" s="2135"/>
      <c r="BV1305" s="2135"/>
      <c r="BW1305" s="2135"/>
      <c r="BX1305" s="2135"/>
      <c r="BY1305" s="2135"/>
      <c r="BZ1305" s="2135"/>
      <c r="CA1305" s="2135"/>
      <c r="CB1305" s="2599"/>
      <c r="CC1305" s="2135"/>
      <c r="CD1305" s="2137" t="s">
        <v>3819</v>
      </c>
    </row>
    <row r="1306" spans="1:82" s="1241" customFormat="1" ht="86.25" customHeight="1" thickBot="1" x14ac:dyDescent="0.25">
      <c r="A1306" s="1232" t="s">
        <v>161</v>
      </c>
      <c r="B1306" s="1233" t="s">
        <v>3809</v>
      </c>
      <c r="C1306" s="1234" t="s">
        <v>3810</v>
      </c>
      <c r="D1306" s="1235">
        <v>159</v>
      </c>
      <c r="E1306" s="615" t="s">
        <v>3844</v>
      </c>
      <c r="F1306" s="67" t="s">
        <v>3845</v>
      </c>
      <c r="G1306" s="1236">
        <v>111</v>
      </c>
      <c r="H1306" s="1236" t="s">
        <v>0</v>
      </c>
      <c r="I1306" s="1237">
        <v>120</v>
      </c>
      <c r="J1306" s="977">
        <v>19</v>
      </c>
      <c r="K1306" s="978" t="s">
        <v>3846</v>
      </c>
      <c r="L1306" s="1238">
        <f t="shared" ref="L1306:L1353" si="149">+M1306+N1306+O1306+P1306+Q1306+R1306+S1306+T1306</f>
        <v>1292665658</v>
      </c>
      <c r="M1306" s="455">
        <v>885057731</v>
      </c>
      <c r="N1306" s="455"/>
      <c r="O1306" s="455"/>
      <c r="P1306" s="455"/>
      <c r="Q1306" s="455">
        <v>407607927</v>
      </c>
      <c r="R1306" s="983"/>
      <c r="S1306" s="983"/>
      <c r="T1306" s="983"/>
      <c r="U1306" s="1239">
        <f t="shared" si="148"/>
        <v>832907156</v>
      </c>
      <c r="V1306" s="495">
        <v>832907156</v>
      </c>
      <c r="W1306" s="495"/>
      <c r="X1306" s="495"/>
      <c r="Y1306" s="495"/>
      <c r="Z1306" s="495"/>
      <c r="AA1306" s="495"/>
      <c r="AB1306" s="982"/>
      <c r="AC1306" s="982"/>
      <c r="AD1306" s="982"/>
      <c r="AE1306" s="982"/>
      <c r="AF1306" s="1240"/>
      <c r="AG1306" s="5223">
        <v>80101600</v>
      </c>
      <c r="AH1306" s="4688" t="s">
        <v>3813</v>
      </c>
      <c r="AI1306" s="5204" t="s">
        <v>1491</v>
      </c>
      <c r="AJ1306" s="5204" t="s">
        <v>3814</v>
      </c>
      <c r="AK1306" s="5204" t="s">
        <v>246</v>
      </c>
      <c r="AL1306" s="5205" t="s">
        <v>248</v>
      </c>
      <c r="AM1306" s="5023">
        <v>11488333</v>
      </c>
      <c r="AN1306" s="5023">
        <v>11488333</v>
      </c>
      <c r="AO1306" s="3016" t="s">
        <v>250</v>
      </c>
      <c r="AP1306" s="3016" t="s">
        <v>6</v>
      </c>
      <c r="AQ1306" s="3016" t="s">
        <v>3815</v>
      </c>
      <c r="AR1306" s="3016">
        <v>2201190102</v>
      </c>
      <c r="AS1306" s="2443" t="s">
        <v>3847</v>
      </c>
      <c r="AT1306" s="5224" t="s">
        <v>3848</v>
      </c>
      <c r="AU1306" s="2745">
        <v>39</v>
      </c>
      <c r="AV1306" s="5225">
        <v>40</v>
      </c>
      <c r="AW1306" s="2749">
        <v>42917</v>
      </c>
      <c r="AX1306" s="2749">
        <v>43069</v>
      </c>
      <c r="AY1306" s="5226">
        <v>677895810</v>
      </c>
      <c r="AZ1306" s="1527">
        <v>1</v>
      </c>
      <c r="BA1306" s="5021" t="s">
        <v>3817</v>
      </c>
      <c r="BB1306" s="5021" t="s">
        <v>3818</v>
      </c>
      <c r="BC1306" s="4688" t="s">
        <v>3813</v>
      </c>
      <c r="BD1306" s="5025">
        <v>2017000003</v>
      </c>
      <c r="BE1306" s="5024">
        <v>42751</v>
      </c>
      <c r="BF1306" s="5023">
        <v>11488333</v>
      </c>
      <c r="BG1306" s="5025">
        <v>2017000003</v>
      </c>
      <c r="BH1306" s="5024">
        <v>42758</v>
      </c>
      <c r="BI1306" s="5202">
        <v>11488333</v>
      </c>
      <c r="BJ1306" s="5024">
        <v>42758</v>
      </c>
      <c r="BK1306" s="5024">
        <v>43100</v>
      </c>
      <c r="BL1306" s="1859">
        <f t="shared" si="147"/>
        <v>0</v>
      </c>
      <c r="BM1306" s="2014">
        <f>L1306-BI1316-(BI1306+BI1307+BI1308+BI1309+BI1310+BI1311+BI1312+BI1313+BI1314+BI1315+BI1317)</f>
        <v>1039491236</v>
      </c>
      <c r="BN1306" s="1902"/>
      <c r="BO1306" s="1878"/>
      <c r="BP1306" s="1878"/>
      <c r="BQ1306" s="1915"/>
      <c r="BR1306" s="2045"/>
      <c r="BS1306" s="1861"/>
      <c r="BT1306" s="1861"/>
      <c r="BU1306" s="1861"/>
      <c r="BV1306" s="1861"/>
      <c r="BW1306" s="1861"/>
      <c r="BX1306" s="1861"/>
      <c r="BY1306" s="1861"/>
      <c r="BZ1306" s="1861"/>
      <c r="CA1306" s="1861"/>
      <c r="CB1306" s="1900"/>
      <c r="CC1306" s="1861"/>
      <c r="CD1306" s="1863" t="s">
        <v>3819</v>
      </c>
    </row>
    <row r="1307" spans="1:82" ht="92.25" customHeight="1" thickBot="1" x14ac:dyDescent="0.25">
      <c r="A1307" s="1242" t="s">
        <v>161</v>
      </c>
      <c r="B1307" s="1243" t="s">
        <v>3809</v>
      </c>
      <c r="C1307" s="1244" t="s">
        <v>3810</v>
      </c>
      <c r="D1307" s="1245">
        <v>159</v>
      </c>
      <c r="E1307" s="616" t="s">
        <v>3844</v>
      </c>
      <c r="F1307" s="608" t="s">
        <v>3845</v>
      </c>
      <c r="G1307" s="1246">
        <v>111</v>
      </c>
      <c r="H1307" s="1246" t="s">
        <v>0</v>
      </c>
      <c r="I1307" s="1247">
        <v>120</v>
      </c>
      <c r="J1307" s="989">
        <v>19</v>
      </c>
      <c r="K1307" s="1248"/>
      <c r="L1307" s="1249"/>
      <c r="M1307" s="1250"/>
      <c r="N1307" s="1250"/>
      <c r="O1307" s="1250"/>
      <c r="P1307" s="1250"/>
      <c r="Q1307" s="1250"/>
      <c r="R1307" s="1250"/>
      <c r="S1307" s="1250"/>
      <c r="T1307" s="1250"/>
      <c r="U1307" s="1251">
        <f t="shared" si="148"/>
        <v>0</v>
      </c>
      <c r="V1307" s="1252"/>
      <c r="W1307" s="1252"/>
      <c r="X1307" s="1252"/>
      <c r="Y1307" s="1252"/>
      <c r="Z1307" s="1252"/>
      <c r="AA1307" s="1252"/>
      <c r="AB1307" s="1252"/>
      <c r="AC1307" s="1252"/>
      <c r="AD1307" s="1252"/>
      <c r="AE1307" s="1252"/>
      <c r="AF1307" s="1253"/>
      <c r="AG1307" s="5223">
        <v>80101600</v>
      </c>
      <c r="AH1307" s="3016" t="s">
        <v>3820</v>
      </c>
      <c r="AI1307" s="5204" t="s">
        <v>1491</v>
      </c>
      <c r="AJ1307" s="5204" t="s">
        <v>3821</v>
      </c>
      <c r="AK1307" s="5204" t="s">
        <v>246</v>
      </c>
      <c r="AL1307" s="5205" t="s">
        <v>248</v>
      </c>
      <c r="AM1307" s="5023">
        <v>11488333</v>
      </c>
      <c r="AN1307" s="5023">
        <v>11488333</v>
      </c>
      <c r="AO1307" s="3016" t="s">
        <v>250</v>
      </c>
      <c r="AP1307" s="3016" t="s">
        <v>6</v>
      </c>
      <c r="AQ1307" s="3016" t="s">
        <v>3815</v>
      </c>
      <c r="AR1307" s="3016">
        <v>2201190102</v>
      </c>
      <c r="AS1307" s="2616" t="s">
        <v>5943</v>
      </c>
      <c r="AT1307" s="5199" t="s">
        <v>329</v>
      </c>
      <c r="AU1307" s="5206">
        <v>100</v>
      </c>
      <c r="AV1307" s="5225">
        <f>40*100/39</f>
        <v>102.56410256410257</v>
      </c>
      <c r="AW1307" s="2749">
        <v>42917</v>
      </c>
      <c r="AX1307" s="2749">
        <v>43069</v>
      </c>
      <c r="AY1307" s="5201">
        <v>93259314</v>
      </c>
      <c r="AZ1307" s="5021">
        <v>2</v>
      </c>
      <c r="BA1307" s="5021" t="s">
        <v>3817</v>
      </c>
      <c r="BB1307" s="5021" t="s">
        <v>3849</v>
      </c>
      <c r="BC1307" s="4688" t="s">
        <v>3820</v>
      </c>
      <c r="BD1307" s="5025">
        <v>2017000005</v>
      </c>
      <c r="BE1307" s="5024">
        <v>42751</v>
      </c>
      <c r="BF1307" s="5023">
        <v>11488333</v>
      </c>
      <c r="BG1307" s="5025">
        <v>2017000005</v>
      </c>
      <c r="BH1307" s="5024">
        <v>42758</v>
      </c>
      <c r="BI1307" s="5202">
        <v>11488333</v>
      </c>
      <c r="BJ1307" s="5024">
        <v>42758</v>
      </c>
      <c r="BK1307" s="5024">
        <v>43100</v>
      </c>
      <c r="BL1307" s="1859">
        <f t="shared" si="147"/>
        <v>0</v>
      </c>
      <c r="BM1307" s="2104"/>
      <c r="BN1307" s="1902"/>
      <c r="BO1307" s="1878"/>
      <c r="BP1307" s="1878"/>
      <c r="BQ1307" s="1915"/>
      <c r="BR1307" s="2105"/>
      <c r="BS1307" s="2106"/>
      <c r="BT1307" s="2106"/>
      <c r="BU1307" s="2106"/>
      <c r="BV1307" s="2106"/>
      <c r="BW1307" s="2106"/>
      <c r="BX1307" s="2106"/>
      <c r="BY1307" s="2106"/>
      <c r="BZ1307" s="2106"/>
      <c r="CA1307" s="2106"/>
      <c r="CB1307" s="2059"/>
      <c r="CC1307" s="2106"/>
      <c r="CD1307" s="2108" t="s">
        <v>3819</v>
      </c>
    </row>
    <row r="1308" spans="1:82" ht="106.5" customHeight="1" thickBot="1" x14ac:dyDescent="0.25">
      <c r="A1308" s="1242" t="s">
        <v>161</v>
      </c>
      <c r="B1308" s="1243" t="s">
        <v>3809</v>
      </c>
      <c r="C1308" s="1244" t="s">
        <v>3810</v>
      </c>
      <c r="D1308" s="1245">
        <v>159</v>
      </c>
      <c r="E1308" s="616" t="s">
        <v>3844</v>
      </c>
      <c r="F1308" s="608" t="s">
        <v>3845</v>
      </c>
      <c r="G1308" s="1246">
        <v>111</v>
      </c>
      <c r="H1308" s="1246" t="s">
        <v>0</v>
      </c>
      <c r="I1308" s="1247">
        <v>120</v>
      </c>
      <c r="J1308" s="989">
        <v>19</v>
      </c>
      <c r="K1308" s="1248"/>
      <c r="L1308" s="1249"/>
      <c r="M1308" s="1250"/>
      <c r="N1308" s="1250"/>
      <c r="O1308" s="1250"/>
      <c r="P1308" s="1250"/>
      <c r="Q1308" s="1250"/>
      <c r="R1308" s="1250"/>
      <c r="S1308" s="1250"/>
      <c r="T1308" s="1250"/>
      <c r="U1308" s="1251">
        <f t="shared" si="148"/>
        <v>0</v>
      </c>
      <c r="V1308" s="1252"/>
      <c r="W1308" s="1252"/>
      <c r="X1308" s="1252"/>
      <c r="Y1308" s="1252"/>
      <c r="Z1308" s="1252"/>
      <c r="AA1308" s="1252"/>
      <c r="AB1308" s="1252"/>
      <c r="AC1308" s="1252"/>
      <c r="AD1308" s="1252"/>
      <c r="AE1308" s="1252"/>
      <c r="AF1308" s="1253"/>
      <c r="AG1308" s="5223">
        <v>80101600</v>
      </c>
      <c r="AH1308" s="4688" t="s">
        <v>3824</v>
      </c>
      <c r="AI1308" s="5204" t="s">
        <v>1491</v>
      </c>
      <c r="AJ1308" s="5204" t="s">
        <v>3821</v>
      </c>
      <c r="AK1308" s="5204" t="s">
        <v>246</v>
      </c>
      <c r="AL1308" s="5205" t="s">
        <v>248</v>
      </c>
      <c r="AM1308" s="5023">
        <v>6026667</v>
      </c>
      <c r="AN1308" s="5023">
        <v>6026667</v>
      </c>
      <c r="AO1308" s="3016" t="s">
        <v>250</v>
      </c>
      <c r="AP1308" s="3016" t="s">
        <v>6</v>
      </c>
      <c r="AQ1308" s="3016" t="s">
        <v>3815</v>
      </c>
      <c r="AR1308" s="3016">
        <v>2201190102</v>
      </c>
      <c r="AS1308" s="2616" t="s">
        <v>5944</v>
      </c>
      <c r="AT1308" s="5199" t="s">
        <v>1730</v>
      </c>
      <c r="AU1308" s="5206">
        <v>100</v>
      </c>
      <c r="AV1308" s="5225">
        <f t="shared" ref="AV1308:AV1309" si="150">40*100/39</f>
        <v>102.56410256410257</v>
      </c>
      <c r="AW1308" s="5200">
        <v>42736</v>
      </c>
      <c r="AX1308" s="5200">
        <v>43100</v>
      </c>
      <c r="AY1308" s="5201">
        <v>146344876</v>
      </c>
      <c r="AZ1308" s="5021">
        <v>3</v>
      </c>
      <c r="BA1308" s="5021" t="s">
        <v>3817</v>
      </c>
      <c r="BB1308" s="5021" t="s">
        <v>3825</v>
      </c>
      <c r="BC1308" s="4688" t="s">
        <v>3824</v>
      </c>
      <c r="BD1308" s="5025">
        <v>2017000004</v>
      </c>
      <c r="BE1308" s="5024">
        <v>42751</v>
      </c>
      <c r="BF1308" s="5023">
        <v>6026667</v>
      </c>
      <c r="BG1308" s="5025">
        <v>2017000004</v>
      </c>
      <c r="BH1308" s="5024">
        <v>42758</v>
      </c>
      <c r="BI1308" s="5202">
        <v>6026667</v>
      </c>
      <c r="BJ1308" s="5024">
        <v>42758</v>
      </c>
      <c r="BK1308" s="5024">
        <v>43100</v>
      </c>
      <c r="BL1308" s="1859">
        <f t="shared" si="147"/>
        <v>0</v>
      </c>
      <c r="BM1308" s="2104"/>
      <c r="BN1308" s="1902"/>
      <c r="BO1308" s="1878"/>
      <c r="BP1308" s="1878"/>
      <c r="BQ1308" s="1915"/>
      <c r="BR1308" s="2105"/>
      <c r="BS1308" s="2106"/>
      <c r="BT1308" s="2106"/>
      <c r="BU1308" s="2106"/>
      <c r="BV1308" s="2106"/>
      <c r="BW1308" s="2106"/>
      <c r="BX1308" s="2106"/>
      <c r="BY1308" s="2106"/>
      <c r="BZ1308" s="2106"/>
      <c r="CA1308" s="2106"/>
      <c r="CB1308" s="2059"/>
      <c r="CC1308" s="2106"/>
      <c r="CD1308" s="2108" t="s">
        <v>3819</v>
      </c>
    </row>
    <row r="1309" spans="1:82" ht="84" customHeight="1" thickBot="1" x14ac:dyDescent="0.25">
      <c r="A1309" s="1242" t="s">
        <v>161</v>
      </c>
      <c r="B1309" s="1243" t="s">
        <v>3809</v>
      </c>
      <c r="C1309" s="1244" t="s">
        <v>3810</v>
      </c>
      <c r="D1309" s="1245">
        <v>159</v>
      </c>
      <c r="E1309" s="616" t="s">
        <v>3844</v>
      </c>
      <c r="F1309" s="608" t="s">
        <v>3845</v>
      </c>
      <c r="G1309" s="1246">
        <v>111</v>
      </c>
      <c r="H1309" s="1246" t="s">
        <v>0</v>
      </c>
      <c r="I1309" s="1247">
        <v>120</v>
      </c>
      <c r="J1309" s="989">
        <v>19</v>
      </c>
      <c r="K1309" s="1248"/>
      <c r="L1309" s="1249"/>
      <c r="M1309" s="1250"/>
      <c r="N1309" s="1250"/>
      <c r="O1309" s="1250"/>
      <c r="P1309" s="1250"/>
      <c r="Q1309" s="1250"/>
      <c r="R1309" s="1250"/>
      <c r="S1309" s="1250"/>
      <c r="T1309" s="1250"/>
      <c r="U1309" s="1251">
        <f t="shared" si="148"/>
        <v>0</v>
      </c>
      <c r="V1309" s="1252"/>
      <c r="W1309" s="1252"/>
      <c r="X1309" s="1252"/>
      <c r="Y1309" s="1252"/>
      <c r="Z1309" s="1252"/>
      <c r="AA1309" s="1252"/>
      <c r="AB1309" s="1252"/>
      <c r="AC1309" s="1252"/>
      <c r="AD1309" s="1252"/>
      <c r="AE1309" s="1252"/>
      <c r="AF1309" s="1253"/>
      <c r="AG1309" s="5223">
        <v>80101600</v>
      </c>
      <c r="AH1309" s="4688" t="s">
        <v>3850</v>
      </c>
      <c r="AI1309" s="5204" t="s">
        <v>1491</v>
      </c>
      <c r="AJ1309" s="5204" t="s">
        <v>3821</v>
      </c>
      <c r="AK1309" s="5204" t="s">
        <v>246</v>
      </c>
      <c r="AL1309" s="5205" t="s">
        <v>248</v>
      </c>
      <c r="AM1309" s="5023">
        <v>8791400</v>
      </c>
      <c r="AN1309" s="5023">
        <v>8791400</v>
      </c>
      <c r="AO1309" s="3016" t="s">
        <v>250</v>
      </c>
      <c r="AP1309" s="3016" t="s">
        <v>6</v>
      </c>
      <c r="AQ1309" s="3016" t="s">
        <v>3815</v>
      </c>
      <c r="AR1309" s="3016">
        <v>2201190102</v>
      </c>
      <c r="AS1309" s="2616" t="s">
        <v>5945</v>
      </c>
      <c r="AT1309" s="5199" t="s">
        <v>5946</v>
      </c>
      <c r="AU1309" s="5206">
        <v>100</v>
      </c>
      <c r="AV1309" s="5225">
        <f t="shared" si="150"/>
        <v>102.56410256410257</v>
      </c>
      <c r="AW1309" s="5200">
        <v>42917</v>
      </c>
      <c r="AX1309" s="5200">
        <v>42979</v>
      </c>
      <c r="AY1309" s="5201">
        <v>10000000</v>
      </c>
      <c r="AZ1309" s="5021">
        <v>4</v>
      </c>
      <c r="BA1309" s="5021" t="s">
        <v>3817</v>
      </c>
      <c r="BB1309" s="5021" t="s">
        <v>3851</v>
      </c>
      <c r="BC1309" s="4688" t="s">
        <v>3850</v>
      </c>
      <c r="BD1309" s="5025">
        <v>2017000006</v>
      </c>
      <c r="BE1309" s="5024">
        <v>42751</v>
      </c>
      <c r="BF1309" s="5023">
        <v>8791400</v>
      </c>
      <c r="BG1309" s="5025">
        <v>2017000006</v>
      </c>
      <c r="BH1309" s="5024">
        <v>42758</v>
      </c>
      <c r="BI1309" s="5202">
        <v>8791400</v>
      </c>
      <c r="BJ1309" s="5024">
        <v>42758</v>
      </c>
      <c r="BK1309" s="5024">
        <v>43100</v>
      </c>
      <c r="BL1309" s="1859">
        <f t="shared" si="147"/>
        <v>0</v>
      </c>
      <c r="BM1309" s="2104"/>
      <c r="BN1309" s="1902"/>
      <c r="BO1309" s="1878"/>
      <c r="BP1309" s="1878"/>
      <c r="BQ1309" s="1915"/>
      <c r="BR1309" s="2105"/>
      <c r="BS1309" s="2106"/>
      <c r="BT1309" s="2106"/>
      <c r="BU1309" s="2106"/>
      <c r="BV1309" s="2106"/>
      <c r="BW1309" s="2106"/>
      <c r="BX1309" s="2106"/>
      <c r="BY1309" s="2106"/>
      <c r="BZ1309" s="2106"/>
      <c r="CA1309" s="2106"/>
      <c r="CB1309" s="2059"/>
      <c r="CC1309" s="2106"/>
      <c r="CD1309" s="2108" t="s">
        <v>3819</v>
      </c>
    </row>
    <row r="1310" spans="1:82" ht="31.5" customHeight="1" thickBot="1" x14ac:dyDescent="0.25">
      <c r="A1310" s="1242" t="s">
        <v>161</v>
      </c>
      <c r="B1310" s="1243" t="s">
        <v>3809</v>
      </c>
      <c r="C1310" s="1244" t="s">
        <v>3810</v>
      </c>
      <c r="D1310" s="1245">
        <v>159</v>
      </c>
      <c r="E1310" s="616" t="s">
        <v>3844</v>
      </c>
      <c r="F1310" s="608" t="s">
        <v>3845</v>
      </c>
      <c r="G1310" s="1246">
        <v>111</v>
      </c>
      <c r="H1310" s="1246" t="s">
        <v>0</v>
      </c>
      <c r="I1310" s="1247">
        <v>120</v>
      </c>
      <c r="J1310" s="989">
        <v>19</v>
      </c>
      <c r="K1310" s="1248"/>
      <c r="L1310" s="1249"/>
      <c r="M1310" s="1250"/>
      <c r="N1310" s="1250"/>
      <c r="O1310" s="1250"/>
      <c r="P1310" s="1250"/>
      <c r="Q1310" s="1250"/>
      <c r="R1310" s="1250"/>
      <c r="S1310" s="1250"/>
      <c r="T1310" s="1250"/>
      <c r="U1310" s="1251">
        <f t="shared" si="148"/>
        <v>0</v>
      </c>
      <c r="V1310" s="1252"/>
      <c r="W1310" s="1252"/>
      <c r="X1310" s="1252"/>
      <c r="Y1310" s="1252"/>
      <c r="Z1310" s="1252"/>
      <c r="AA1310" s="1252"/>
      <c r="AB1310" s="1252"/>
      <c r="AC1310" s="1252"/>
      <c r="AD1310" s="1252"/>
      <c r="AE1310" s="1252"/>
      <c r="AF1310" s="1253"/>
      <c r="AG1310" s="5223">
        <v>80101600</v>
      </c>
      <c r="AH1310" s="4688" t="s">
        <v>3826</v>
      </c>
      <c r="AI1310" s="5204" t="s">
        <v>1491</v>
      </c>
      <c r="AJ1310" s="5204" t="s">
        <v>3827</v>
      </c>
      <c r="AK1310" s="5204" t="s">
        <v>246</v>
      </c>
      <c r="AL1310" s="5205" t="s">
        <v>248</v>
      </c>
      <c r="AM1310" s="5023">
        <v>6740000</v>
      </c>
      <c r="AN1310" s="5023">
        <v>6740000</v>
      </c>
      <c r="AO1310" s="3016" t="s">
        <v>250</v>
      </c>
      <c r="AP1310" s="3016" t="s">
        <v>6</v>
      </c>
      <c r="AQ1310" s="3016" t="s">
        <v>3815</v>
      </c>
      <c r="AR1310" s="3016">
        <v>2201190102</v>
      </c>
      <c r="AS1310" s="1867"/>
      <c r="AT1310" s="5227"/>
      <c r="AU1310" s="2452"/>
      <c r="AV1310" s="2206"/>
      <c r="AW1310" s="1867"/>
      <c r="AX1310" s="1867"/>
      <c r="AY1310" s="5228"/>
      <c r="AZ1310" s="5021">
        <v>5</v>
      </c>
      <c r="BA1310" s="5021" t="s">
        <v>3817</v>
      </c>
      <c r="BB1310" s="5021" t="s">
        <v>3828</v>
      </c>
      <c r="BC1310" s="4688" t="s">
        <v>3826</v>
      </c>
      <c r="BD1310" s="5025">
        <v>2017000008</v>
      </c>
      <c r="BE1310" s="5024">
        <v>42758</v>
      </c>
      <c r="BF1310" s="5023">
        <v>6740000</v>
      </c>
      <c r="BG1310" s="5025">
        <v>2017000008</v>
      </c>
      <c r="BH1310" s="5024">
        <v>42760</v>
      </c>
      <c r="BI1310" s="5202">
        <v>6740000</v>
      </c>
      <c r="BJ1310" s="5024">
        <v>42760</v>
      </c>
      <c r="BK1310" s="5024">
        <v>43100</v>
      </c>
      <c r="BL1310" s="2300">
        <f t="shared" si="147"/>
        <v>0</v>
      </c>
      <c r="BM1310" s="2308"/>
      <c r="BN1310" s="1902"/>
      <c r="BO1310" s="1878"/>
      <c r="BP1310" s="1878"/>
      <c r="BQ1310" s="1915"/>
      <c r="BR1310" s="2105"/>
      <c r="BS1310" s="2106"/>
      <c r="BT1310" s="2106"/>
      <c r="BU1310" s="2106"/>
      <c r="BV1310" s="2106"/>
      <c r="BW1310" s="2106"/>
      <c r="BX1310" s="2106"/>
      <c r="BY1310" s="2106"/>
      <c r="BZ1310" s="2106"/>
      <c r="CA1310" s="2106"/>
      <c r="CB1310" s="2059"/>
      <c r="CC1310" s="2106"/>
      <c r="CD1310" s="2108" t="s">
        <v>3819</v>
      </c>
    </row>
    <row r="1311" spans="1:82" ht="31.5" customHeight="1" thickBot="1" x14ac:dyDescent="0.25">
      <c r="A1311" s="1242" t="s">
        <v>161</v>
      </c>
      <c r="B1311" s="1243" t="s">
        <v>3809</v>
      </c>
      <c r="C1311" s="1244" t="s">
        <v>3810</v>
      </c>
      <c r="D1311" s="1245">
        <v>159</v>
      </c>
      <c r="E1311" s="637" t="s">
        <v>3844</v>
      </c>
      <c r="F1311" s="608" t="s">
        <v>3845</v>
      </c>
      <c r="G1311" s="1246">
        <v>111</v>
      </c>
      <c r="H1311" s="1246" t="s">
        <v>0</v>
      </c>
      <c r="I1311" s="1247">
        <v>120</v>
      </c>
      <c r="J1311" s="989">
        <v>19</v>
      </c>
      <c r="K1311" s="990"/>
      <c r="L1311" s="1254"/>
      <c r="M1311" s="995"/>
      <c r="N1311" s="995"/>
      <c r="O1311" s="995"/>
      <c r="P1311" s="995"/>
      <c r="Q1311" s="995"/>
      <c r="R1311" s="995"/>
      <c r="S1311" s="995"/>
      <c r="T1311" s="995"/>
      <c r="U1311" s="1255"/>
      <c r="V1311" s="994"/>
      <c r="W1311" s="994"/>
      <c r="X1311" s="994"/>
      <c r="Y1311" s="994"/>
      <c r="Z1311" s="994"/>
      <c r="AA1311" s="994"/>
      <c r="AB1311" s="994"/>
      <c r="AC1311" s="994"/>
      <c r="AD1311" s="994"/>
      <c r="AE1311" s="994"/>
      <c r="AF1311" s="1256"/>
      <c r="AG1311" s="5223">
        <v>80101600</v>
      </c>
      <c r="AH1311" s="4688" t="s">
        <v>3829</v>
      </c>
      <c r="AI1311" s="3016" t="s">
        <v>828</v>
      </c>
      <c r="AJ1311" s="3016" t="s">
        <v>3529</v>
      </c>
      <c r="AK1311" s="5204" t="s">
        <v>246</v>
      </c>
      <c r="AL1311" s="5205" t="s">
        <v>248</v>
      </c>
      <c r="AM1311" s="5023">
        <v>6600000</v>
      </c>
      <c r="AN1311" s="5023">
        <v>6600000</v>
      </c>
      <c r="AO1311" s="3016" t="s">
        <v>250</v>
      </c>
      <c r="AP1311" s="3016" t="s">
        <v>6</v>
      </c>
      <c r="AQ1311" s="3016" t="s">
        <v>3815</v>
      </c>
      <c r="AR1311" s="3016">
        <v>2201190102</v>
      </c>
      <c r="AS1311" s="1991"/>
      <c r="AT1311" s="1136"/>
      <c r="AU1311" s="1992"/>
      <c r="AV1311" s="3494"/>
      <c r="AW1311" s="1991"/>
      <c r="AX1311" s="1991"/>
      <c r="AY1311" s="5229"/>
      <c r="AZ1311" s="5021">
        <v>6</v>
      </c>
      <c r="BA1311" s="5021" t="s">
        <v>3817</v>
      </c>
      <c r="BB1311" s="5021" t="s">
        <v>3830</v>
      </c>
      <c r="BC1311" s="4688" t="s">
        <v>3829</v>
      </c>
      <c r="BD1311" s="5025">
        <v>2017000011</v>
      </c>
      <c r="BE1311" s="5024">
        <v>42758</v>
      </c>
      <c r="BF1311" s="5023">
        <v>6600000</v>
      </c>
      <c r="BG1311" s="5025">
        <v>2017000012</v>
      </c>
      <c r="BH1311" s="5024">
        <v>42767</v>
      </c>
      <c r="BI1311" s="5202">
        <v>6600000</v>
      </c>
      <c r="BJ1311" s="5024">
        <v>42767</v>
      </c>
      <c r="BK1311" s="5024">
        <v>43100</v>
      </c>
      <c r="BL1311" s="2300">
        <f t="shared" si="147"/>
        <v>0</v>
      </c>
      <c r="BM1311" s="2025"/>
      <c r="BN1311" s="1902"/>
      <c r="BO1311" s="1878"/>
      <c r="BP1311" s="1878"/>
      <c r="BQ1311" s="1915"/>
      <c r="BR1311" s="2134"/>
      <c r="BS1311" s="2135"/>
      <c r="BT1311" s="2135"/>
      <c r="BU1311" s="2135"/>
      <c r="BV1311" s="2135"/>
      <c r="BW1311" s="2135"/>
      <c r="BX1311" s="2135"/>
      <c r="BY1311" s="2135"/>
      <c r="BZ1311" s="2135"/>
      <c r="CA1311" s="2135"/>
      <c r="CB1311" s="2599"/>
      <c r="CC1311" s="2135"/>
      <c r="CD1311" s="2108" t="s">
        <v>3819</v>
      </c>
    </row>
    <row r="1312" spans="1:82" ht="31.5" customHeight="1" thickBot="1" x14ac:dyDescent="0.25">
      <c r="A1312" s="1242" t="s">
        <v>161</v>
      </c>
      <c r="B1312" s="1243" t="s">
        <v>3809</v>
      </c>
      <c r="C1312" s="1244" t="s">
        <v>3810</v>
      </c>
      <c r="D1312" s="1245">
        <v>159</v>
      </c>
      <c r="E1312" s="637" t="s">
        <v>3844</v>
      </c>
      <c r="F1312" s="608" t="s">
        <v>3845</v>
      </c>
      <c r="G1312" s="1246">
        <v>111</v>
      </c>
      <c r="H1312" s="1246" t="s">
        <v>0</v>
      </c>
      <c r="I1312" s="1247">
        <v>120</v>
      </c>
      <c r="J1312" s="989">
        <v>19</v>
      </c>
      <c r="K1312" s="990"/>
      <c r="L1312" s="1254"/>
      <c r="M1312" s="995"/>
      <c r="N1312" s="995"/>
      <c r="O1312" s="995"/>
      <c r="P1312" s="995"/>
      <c r="Q1312" s="995"/>
      <c r="R1312" s="995"/>
      <c r="S1312" s="995"/>
      <c r="T1312" s="995"/>
      <c r="U1312" s="1251"/>
      <c r="V1312" s="994"/>
      <c r="W1312" s="994"/>
      <c r="X1312" s="994"/>
      <c r="Y1312" s="994"/>
      <c r="Z1312" s="994"/>
      <c r="AA1312" s="994"/>
      <c r="AB1312" s="994"/>
      <c r="AC1312" s="994"/>
      <c r="AD1312" s="994"/>
      <c r="AE1312" s="994"/>
      <c r="AF1312" s="1256"/>
      <c r="AG1312" s="5223">
        <v>80101600</v>
      </c>
      <c r="AH1312" s="5230" t="s">
        <v>3852</v>
      </c>
      <c r="AI1312" s="3016" t="s">
        <v>828</v>
      </c>
      <c r="AJ1312" s="3016" t="s">
        <v>3832</v>
      </c>
      <c r="AK1312" s="5204" t="s">
        <v>246</v>
      </c>
      <c r="AL1312" s="5205" t="s">
        <v>248</v>
      </c>
      <c r="AM1312" s="4687">
        <v>10733333</v>
      </c>
      <c r="AN1312" s="4687">
        <v>10733333</v>
      </c>
      <c r="AO1312" s="3016" t="s">
        <v>250</v>
      </c>
      <c r="AP1312" s="3016" t="s">
        <v>6</v>
      </c>
      <c r="AQ1312" s="3016" t="s">
        <v>3815</v>
      </c>
      <c r="AR1312" s="3016">
        <v>2201190102</v>
      </c>
      <c r="AS1312" s="1991"/>
      <c r="AT1312" s="1136"/>
      <c r="AU1312" s="1992"/>
      <c r="AV1312" s="3494"/>
      <c r="AW1312" s="1991"/>
      <c r="AX1312" s="1991"/>
      <c r="AY1312" s="5229"/>
      <c r="AZ1312" s="2511">
        <v>7</v>
      </c>
      <c r="BA1312" s="5021" t="s">
        <v>3817</v>
      </c>
      <c r="BB1312" s="5021" t="s">
        <v>3838</v>
      </c>
      <c r="BC1312" s="4688" t="s">
        <v>3852</v>
      </c>
      <c r="BD1312" s="5025">
        <v>2017000014</v>
      </c>
      <c r="BE1312" s="5024">
        <v>42765</v>
      </c>
      <c r="BF1312" s="5023">
        <v>10733333</v>
      </c>
      <c r="BG1312" s="5025">
        <v>2017000014</v>
      </c>
      <c r="BH1312" s="5024">
        <v>42773</v>
      </c>
      <c r="BI1312" s="5202">
        <v>10733333</v>
      </c>
      <c r="BJ1312" s="5024">
        <v>42773</v>
      </c>
      <c r="BK1312" s="5024">
        <v>43100</v>
      </c>
      <c r="BL1312" s="2300">
        <f t="shared" si="147"/>
        <v>0</v>
      </c>
      <c r="BM1312" s="2025"/>
      <c r="BN1312" s="1902"/>
      <c r="BO1312" s="1878"/>
      <c r="BP1312" s="1878"/>
      <c r="BQ1312" s="1915"/>
      <c r="BR1312" s="2134"/>
      <c r="BS1312" s="2135"/>
      <c r="BT1312" s="2135"/>
      <c r="BU1312" s="2135"/>
      <c r="BV1312" s="2135"/>
      <c r="BW1312" s="2135"/>
      <c r="BX1312" s="2135"/>
      <c r="BY1312" s="2135"/>
      <c r="BZ1312" s="2600"/>
      <c r="CA1312" s="2135"/>
      <c r="CB1312" s="2599"/>
      <c r="CC1312" s="2135"/>
      <c r="CD1312" s="2108" t="s">
        <v>3819</v>
      </c>
    </row>
    <row r="1313" spans="1:82" ht="31.5" customHeight="1" thickBot="1" x14ac:dyDescent="0.25">
      <c r="A1313" s="1242" t="s">
        <v>161</v>
      </c>
      <c r="B1313" s="1243" t="s">
        <v>3809</v>
      </c>
      <c r="C1313" s="1244" t="s">
        <v>3810</v>
      </c>
      <c r="D1313" s="1245">
        <v>159</v>
      </c>
      <c r="E1313" s="637" t="s">
        <v>3844</v>
      </c>
      <c r="F1313" s="608" t="s">
        <v>3845</v>
      </c>
      <c r="G1313" s="1246">
        <v>111</v>
      </c>
      <c r="H1313" s="1246" t="s">
        <v>0</v>
      </c>
      <c r="I1313" s="1247">
        <v>120</v>
      </c>
      <c r="J1313" s="989">
        <v>19</v>
      </c>
      <c r="K1313" s="990"/>
      <c r="L1313" s="1254"/>
      <c r="M1313" s="995"/>
      <c r="N1313" s="995"/>
      <c r="O1313" s="995"/>
      <c r="P1313" s="995"/>
      <c r="Q1313" s="995"/>
      <c r="R1313" s="995"/>
      <c r="S1313" s="995"/>
      <c r="T1313" s="995"/>
      <c r="U1313" s="1251"/>
      <c r="V1313" s="994"/>
      <c r="W1313" s="994"/>
      <c r="X1313" s="994"/>
      <c r="Y1313" s="994"/>
      <c r="Z1313" s="994"/>
      <c r="AA1313" s="994"/>
      <c r="AB1313" s="994"/>
      <c r="AC1313" s="994"/>
      <c r="AD1313" s="994"/>
      <c r="AE1313" s="994"/>
      <c r="AF1313" s="1256"/>
      <c r="AG1313" s="5223">
        <v>80101600</v>
      </c>
      <c r="AH1313" s="4688" t="s">
        <v>3831</v>
      </c>
      <c r="AI1313" s="3016" t="s">
        <v>828</v>
      </c>
      <c r="AJ1313" s="3016" t="s">
        <v>3832</v>
      </c>
      <c r="AK1313" s="5204" t="s">
        <v>246</v>
      </c>
      <c r="AL1313" s="5205" t="s">
        <v>248</v>
      </c>
      <c r="AM1313" s="4687">
        <v>10912222</v>
      </c>
      <c r="AN1313" s="4687">
        <v>10912222</v>
      </c>
      <c r="AO1313" s="3016" t="s">
        <v>250</v>
      </c>
      <c r="AP1313" s="3016" t="s">
        <v>6</v>
      </c>
      <c r="AQ1313" s="3016" t="s">
        <v>3815</v>
      </c>
      <c r="AR1313" s="3016">
        <v>2201190102</v>
      </c>
      <c r="AS1313" s="1991"/>
      <c r="AT1313" s="1136"/>
      <c r="AU1313" s="1992"/>
      <c r="AV1313" s="3494"/>
      <c r="AW1313" s="1991"/>
      <c r="AX1313" s="1991"/>
      <c r="AY1313" s="5229"/>
      <c r="AZ1313" s="2511"/>
      <c r="BA1313" s="5021" t="s">
        <v>3817</v>
      </c>
      <c r="BB1313" s="5021" t="s">
        <v>3833</v>
      </c>
      <c r="BC1313" s="4688" t="s">
        <v>3831</v>
      </c>
      <c r="BD1313" s="5025">
        <v>2017000015</v>
      </c>
      <c r="BE1313" s="5024">
        <v>42765</v>
      </c>
      <c r="BF1313" s="5023">
        <v>10912222</v>
      </c>
      <c r="BG1313" s="5025">
        <v>2017000015</v>
      </c>
      <c r="BH1313" s="5024">
        <v>42773</v>
      </c>
      <c r="BI1313" s="5202">
        <v>10912222</v>
      </c>
      <c r="BJ1313" s="5024">
        <v>42773</v>
      </c>
      <c r="BK1313" s="5024">
        <v>43100</v>
      </c>
      <c r="BL1313" s="2300">
        <f t="shared" si="147"/>
        <v>0</v>
      </c>
      <c r="BM1313" s="2025"/>
      <c r="BN1313" s="1902"/>
      <c r="BO1313" s="1878"/>
      <c r="BP1313" s="1878"/>
      <c r="BQ1313" s="1915"/>
      <c r="BR1313" s="2134"/>
      <c r="BS1313" s="2135"/>
      <c r="BT1313" s="2135"/>
      <c r="BU1313" s="2135"/>
      <c r="BV1313" s="2135"/>
      <c r="BW1313" s="2135"/>
      <c r="BX1313" s="2135"/>
      <c r="BY1313" s="2135"/>
      <c r="BZ1313" s="2600"/>
      <c r="CA1313" s="2135"/>
      <c r="CB1313" s="2599"/>
      <c r="CC1313" s="2135"/>
      <c r="CD1313" s="2108" t="s">
        <v>3819</v>
      </c>
    </row>
    <row r="1314" spans="1:82" ht="31.5" customHeight="1" thickBot="1" x14ac:dyDescent="0.25">
      <c r="A1314" s="1242" t="s">
        <v>161</v>
      </c>
      <c r="B1314" s="1243" t="s">
        <v>3809</v>
      </c>
      <c r="C1314" s="1244" t="s">
        <v>3810</v>
      </c>
      <c r="D1314" s="1245">
        <v>159</v>
      </c>
      <c r="E1314" s="637" t="s">
        <v>3844</v>
      </c>
      <c r="F1314" s="608" t="s">
        <v>3845</v>
      </c>
      <c r="G1314" s="1246">
        <v>111</v>
      </c>
      <c r="H1314" s="1246" t="s">
        <v>0</v>
      </c>
      <c r="I1314" s="1247">
        <v>120</v>
      </c>
      <c r="J1314" s="989">
        <v>19</v>
      </c>
      <c r="K1314" s="990"/>
      <c r="L1314" s="1254"/>
      <c r="M1314" s="995"/>
      <c r="N1314" s="995"/>
      <c r="O1314" s="995"/>
      <c r="P1314" s="995"/>
      <c r="Q1314" s="995"/>
      <c r="R1314" s="995"/>
      <c r="S1314" s="995"/>
      <c r="T1314" s="995"/>
      <c r="U1314" s="1251"/>
      <c r="V1314" s="994"/>
      <c r="W1314" s="994"/>
      <c r="X1314" s="994"/>
      <c r="Y1314" s="994"/>
      <c r="Z1314" s="994"/>
      <c r="AA1314" s="994"/>
      <c r="AB1314" s="994"/>
      <c r="AC1314" s="994"/>
      <c r="AD1314" s="994"/>
      <c r="AE1314" s="994"/>
      <c r="AF1314" s="1256"/>
      <c r="AG1314" s="5223">
        <v>80101600</v>
      </c>
      <c r="AH1314" s="4688" t="s">
        <v>3834</v>
      </c>
      <c r="AI1314" s="3016" t="s">
        <v>828</v>
      </c>
      <c r="AJ1314" s="3016" t="s">
        <v>3835</v>
      </c>
      <c r="AK1314" s="5204" t="s">
        <v>246</v>
      </c>
      <c r="AL1314" s="5205" t="s">
        <v>248</v>
      </c>
      <c r="AM1314" s="4687">
        <v>10675000</v>
      </c>
      <c r="AN1314" s="4687">
        <v>10675000</v>
      </c>
      <c r="AO1314" s="3016" t="s">
        <v>250</v>
      </c>
      <c r="AP1314" s="3016" t="s">
        <v>6</v>
      </c>
      <c r="AQ1314" s="3016" t="s">
        <v>3815</v>
      </c>
      <c r="AR1314" s="3016">
        <v>2201190102</v>
      </c>
      <c r="AS1314" s="1991"/>
      <c r="AT1314" s="1136"/>
      <c r="AU1314" s="1992"/>
      <c r="AV1314" s="3494"/>
      <c r="AW1314" s="1991"/>
      <c r="AX1314" s="1991"/>
      <c r="AY1314" s="5229"/>
      <c r="AZ1314" s="2511"/>
      <c r="BA1314" s="5021" t="s">
        <v>3817</v>
      </c>
      <c r="BB1314" s="5021" t="s">
        <v>3836</v>
      </c>
      <c r="BC1314" s="4688" t="s">
        <v>3834</v>
      </c>
      <c r="BD1314" s="5025">
        <v>2017000016</v>
      </c>
      <c r="BE1314" s="5024">
        <v>42765</v>
      </c>
      <c r="BF1314" s="5023">
        <v>10675000</v>
      </c>
      <c r="BG1314" s="5025">
        <v>2017000016</v>
      </c>
      <c r="BH1314" s="5024">
        <v>42780</v>
      </c>
      <c r="BI1314" s="5202">
        <v>10675000</v>
      </c>
      <c r="BJ1314" s="5024">
        <v>42780</v>
      </c>
      <c r="BK1314" s="5024">
        <v>43100</v>
      </c>
      <c r="BL1314" s="2300">
        <f t="shared" si="147"/>
        <v>0</v>
      </c>
      <c r="BM1314" s="2025"/>
      <c r="BN1314" s="1902"/>
      <c r="BO1314" s="1878"/>
      <c r="BP1314" s="1878"/>
      <c r="BQ1314" s="1915"/>
      <c r="BR1314" s="2134"/>
      <c r="BS1314" s="2135"/>
      <c r="BT1314" s="2135"/>
      <c r="BU1314" s="2135"/>
      <c r="BV1314" s="2135"/>
      <c r="BW1314" s="2135"/>
      <c r="BX1314" s="2135"/>
      <c r="BY1314" s="2135"/>
      <c r="BZ1314" s="2600"/>
      <c r="CA1314" s="2135"/>
      <c r="CB1314" s="2599"/>
      <c r="CC1314" s="2135"/>
      <c r="CD1314" s="2108" t="s">
        <v>3819</v>
      </c>
    </row>
    <row r="1315" spans="1:82" ht="48" customHeight="1" x14ac:dyDescent="0.2">
      <c r="A1315" s="1242" t="s">
        <v>161</v>
      </c>
      <c r="B1315" s="1243" t="s">
        <v>3809</v>
      </c>
      <c r="C1315" s="1244" t="s">
        <v>3810</v>
      </c>
      <c r="D1315" s="1245">
        <v>159</v>
      </c>
      <c r="E1315" s="637" t="s">
        <v>3844</v>
      </c>
      <c r="F1315" s="608" t="s">
        <v>3845</v>
      </c>
      <c r="G1315" s="1246">
        <v>111</v>
      </c>
      <c r="H1315" s="1246" t="s">
        <v>0</v>
      </c>
      <c r="I1315" s="1247">
        <v>120</v>
      </c>
      <c r="J1315" s="989">
        <v>19</v>
      </c>
      <c r="K1315" s="990"/>
      <c r="L1315" s="1254"/>
      <c r="M1315" s="995"/>
      <c r="N1315" s="995"/>
      <c r="O1315" s="995"/>
      <c r="P1315" s="995"/>
      <c r="Q1315" s="995"/>
      <c r="R1315" s="995"/>
      <c r="S1315" s="995"/>
      <c r="T1315" s="995"/>
      <c r="U1315" s="1251"/>
      <c r="V1315" s="994"/>
      <c r="W1315" s="994"/>
      <c r="X1315" s="994"/>
      <c r="Y1315" s="994"/>
      <c r="Z1315" s="994"/>
      <c r="AA1315" s="994"/>
      <c r="AB1315" s="994"/>
      <c r="AC1315" s="994"/>
      <c r="AD1315" s="994"/>
      <c r="AE1315" s="994"/>
      <c r="AF1315" s="1256"/>
      <c r="AG1315" s="4979">
        <v>72111000</v>
      </c>
      <c r="AH1315" s="5231" t="s">
        <v>3853</v>
      </c>
      <c r="AI1315" s="3016" t="s">
        <v>828</v>
      </c>
      <c r="AJ1315" s="3016" t="s">
        <v>3529</v>
      </c>
      <c r="AK1315" s="3016" t="s">
        <v>3854</v>
      </c>
      <c r="AL1315" s="5204" t="s">
        <v>248</v>
      </c>
      <c r="AM1315" s="5023">
        <v>106829546</v>
      </c>
      <c r="AN1315" s="5023">
        <v>106829546</v>
      </c>
      <c r="AO1315" s="3016" t="s">
        <v>563</v>
      </c>
      <c r="AP1315" s="3016" t="s">
        <v>6</v>
      </c>
      <c r="AQ1315" s="3016" t="s">
        <v>3815</v>
      </c>
      <c r="AR1315" s="3016">
        <v>2201190102</v>
      </c>
      <c r="AS1315" s="1991"/>
      <c r="AT1315" s="1136"/>
      <c r="AU1315" s="1992"/>
      <c r="AV1315" s="3494"/>
      <c r="AW1315" s="1991"/>
      <c r="AX1315" s="1991"/>
      <c r="AY1315" s="5229"/>
      <c r="AZ1315" s="2511"/>
      <c r="BA1315" s="5021" t="s">
        <v>3204</v>
      </c>
      <c r="BB1315" s="5021" t="s">
        <v>3855</v>
      </c>
      <c r="BC1315" s="4688" t="s">
        <v>3856</v>
      </c>
      <c r="BD1315" s="5025">
        <v>2017000023</v>
      </c>
      <c r="BE1315" s="5024">
        <v>42794</v>
      </c>
      <c r="BF1315" s="5023">
        <v>106829546</v>
      </c>
      <c r="BG1315" s="5025"/>
      <c r="BH1315" s="5024"/>
      <c r="BI1315" s="5202">
        <v>106829546</v>
      </c>
      <c r="BJ1315" s="5024"/>
      <c r="BK1315" s="5024">
        <v>43100</v>
      </c>
      <c r="BL1315" s="2300">
        <f>BF1315-BI1315</f>
        <v>0</v>
      </c>
      <c r="BM1315" s="2025"/>
      <c r="BN1315" s="1902"/>
      <c r="BO1315" s="1878"/>
      <c r="BP1315" s="1878"/>
      <c r="BQ1315" s="1915"/>
      <c r="BR1315" s="2134"/>
      <c r="BS1315" s="2135"/>
      <c r="BT1315" s="2135"/>
      <c r="BU1315" s="2135"/>
      <c r="BV1315" s="2135"/>
      <c r="BW1315" s="2135"/>
      <c r="BX1315" s="2135"/>
      <c r="BY1315" s="2135"/>
      <c r="BZ1315" s="2600"/>
      <c r="CA1315" s="2135"/>
      <c r="CB1315" s="2599"/>
      <c r="CC1315" s="2135"/>
      <c r="CD1315" s="2108" t="s">
        <v>3819</v>
      </c>
    </row>
    <row r="1316" spans="1:82" ht="27" customHeight="1" thickBot="1" x14ac:dyDescent="0.25">
      <c r="A1316" s="1242" t="s">
        <v>161</v>
      </c>
      <c r="B1316" s="1243" t="s">
        <v>3809</v>
      </c>
      <c r="C1316" s="1244" t="s">
        <v>3810</v>
      </c>
      <c r="D1316" s="1245">
        <v>159</v>
      </c>
      <c r="E1316" s="637" t="s">
        <v>3844</v>
      </c>
      <c r="F1316" s="608" t="s">
        <v>3845</v>
      </c>
      <c r="G1316" s="1246">
        <v>111</v>
      </c>
      <c r="H1316" s="1246" t="s">
        <v>0</v>
      </c>
      <c r="I1316" s="1247">
        <v>120</v>
      </c>
      <c r="J1316" s="989">
        <v>19</v>
      </c>
      <c r="K1316" s="1257"/>
      <c r="L1316" s="1258"/>
      <c r="M1316" s="1259"/>
      <c r="N1316" s="1259"/>
      <c r="O1316" s="1259"/>
      <c r="P1316" s="1259"/>
      <c r="Q1316" s="1259"/>
      <c r="R1316" s="1259"/>
      <c r="S1316" s="1259"/>
      <c r="T1316" s="1259"/>
      <c r="U1316" s="1255"/>
      <c r="V1316" s="1260"/>
      <c r="W1316" s="1260"/>
      <c r="X1316" s="1260"/>
      <c r="Y1316" s="1260"/>
      <c r="Z1316" s="1260"/>
      <c r="AA1316" s="1260"/>
      <c r="AB1316" s="1260"/>
      <c r="AC1316" s="1260"/>
      <c r="AD1316" s="1260"/>
      <c r="AE1316" s="1260"/>
      <c r="AF1316" s="1261"/>
      <c r="AG1316" s="3016"/>
      <c r="AH1316" s="5232" t="s">
        <v>3857</v>
      </c>
      <c r="AI1316" s="3016" t="s">
        <v>828</v>
      </c>
      <c r="AJ1316" s="3016" t="s">
        <v>1972</v>
      </c>
      <c r="AK1316" s="5218" t="s">
        <v>3858</v>
      </c>
      <c r="AL1316" s="5204" t="s">
        <v>248</v>
      </c>
      <c r="AM1316" s="5202">
        <v>42442269</v>
      </c>
      <c r="AN1316" s="5202">
        <v>42442269</v>
      </c>
      <c r="AO1316" s="3016" t="s">
        <v>563</v>
      </c>
      <c r="AP1316" s="3016" t="s">
        <v>6</v>
      </c>
      <c r="AQ1316" s="3016" t="s">
        <v>3815</v>
      </c>
      <c r="AR1316" s="3016">
        <v>2201190102</v>
      </c>
      <c r="AS1316" s="2145"/>
      <c r="AT1316" s="5233"/>
      <c r="AU1316" s="2147"/>
      <c r="AV1316" s="2147"/>
      <c r="AW1316" s="2145"/>
      <c r="AX1316" s="2145"/>
      <c r="AY1316" s="5229"/>
      <c r="AZ1316" s="5021"/>
      <c r="BA1316" s="5218" t="s">
        <v>3858</v>
      </c>
      <c r="BB1316" s="1423" t="s">
        <v>3859</v>
      </c>
      <c r="BC1316" s="5234" t="s">
        <v>3857</v>
      </c>
      <c r="BD1316" s="5235">
        <v>201700004</v>
      </c>
      <c r="BE1316" s="4336">
        <v>42794</v>
      </c>
      <c r="BF1316" s="2277">
        <v>42442269</v>
      </c>
      <c r="BG1316" s="5235">
        <v>2017000023</v>
      </c>
      <c r="BH1316" s="4336">
        <v>42794</v>
      </c>
      <c r="BI1316" s="2277">
        <v>42442269</v>
      </c>
      <c r="BJ1316" s="4336">
        <v>42649</v>
      </c>
      <c r="BK1316" s="4336">
        <v>42842</v>
      </c>
      <c r="BL1316" s="2307"/>
      <c r="BM1316" s="2133"/>
      <c r="BN1316" s="1902"/>
      <c r="BO1316" s="1878"/>
      <c r="BP1316" s="1878"/>
      <c r="BQ1316" s="1915"/>
      <c r="BR1316" s="2134"/>
      <c r="BS1316" s="2135"/>
      <c r="BT1316" s="2135"/>
      <c r="BU1316" s="2135"/>
      <c r="BV1316" s="2135"/>
      <c r="BW1316" s="2135"/>
      <c r="BX1316" s="2135"/>
      <c r="BY1316" s="2135"/>
      <c r="BZ1316" s="2600"/>
      <c r="CA1316" s="2135"/>
      <c r="CB1316" s="2599"/>
      <c r="CC1316" s="2135"/>
      <c r="CD1316" s="2137"/>
    </row>
    <row r="1317" spans="1:82" ht="34.5" customHeight="1" x14ac:dyDescent="0.2">
      <c r="A1317" s="1242" t="s">
        <v>161</v>
      </c>
      <c r="B1317" s="1243" t="s">
        <v>3809</v>
      </c>
      <c r="C1317" s="1244" t="s">
        <v>3810</v>
      </c>
      <c r="D1317" s="1245">
        <v>159</v>
      </c>
      <c r="E1317" s="637" t="s">
        <v>3844</v>
      </c>
      <c r="F1317" s="608" t="s">
        <v>3845</v>
      </c>
      <c r="G1317" s="1246">
        <v>111</v>
      </c>
      <c r="H1317" s="1246" t="s">
        <v>0</v>
      </c>
      <c r="I1317" s="1247">
        <v>120</v>
      </c>
      <c r="J1317" s="989">
        <v>19</v>
      </c>
      <c r="K1317" s="1257"/>
      <c r="L1317" s="1258"/>
      <c r="M1317" s="1259"/>
      <c r="N1317" s="1259"/>
      <c r="O1317" s="1259"/>
      <c r="P1317" s="1259"/>
      <c r="Q1317" s="1259"/>
      <c r="R1317" s="1259"/>
      <c r="S1317" s="1259"/>
      <c r="T1317" s="1259"/>
      <c r="U1317" s="1255"/>
      <c r="V1317" s="1260"/>
      <c r="W1317" s="1260"/>
      <c r="X1317" s="1260"/>
      <c r="Y1317" s="1260"/>
      <c r="Z1317" s="1260"/>
      <c r="AA1317" s="1260"/>
      <c r="AB1317" s="1260"/>
      <c r="AC1317" s="1260"/>
      <c r="AD1317" s="1260"/>
      <c r="AE1317" s="1260"/>
      <c r="AF1317" s="1261"/>
      <c r="AG1317" s="3016"/>
      <c r="AH1317" s="4688" t="s">
        <v>3860</v>
      </c>
      <c r="AI1317" s="3016" t="s">
        <v>828</v>
      </c>
      <c r="AJ1317" s="3016" t="s">
        <v>1972</v>
      </c>
      <c r="AK1317" s="5218" t="s">
        <v>3861</v>
      </c>
      <c r="AL1317" s="5204" t="s">
        <v>248</v>
      </c>
      <c r="AM1317" s="4687">
        <v>20447319</v>
      </c>
      <c r="AN1317" s="4687">
        <v>20447319</v>
      </c>
      <c r="AO1317" s="3016" t="s">
        <v>563</v>
      </c>
      <c r="AP1317" s="3016" t="s">
        <v>6</v>
      </c>
      <c r="AQ1317" s="3016" t="s">
        <v>3815</v>
      </c>
      <c r="AR1317" s="3016">
        <v>2201190102</v>
      </c>
      <c r="AS1317" s="5216" t="s">
        <v>5947</v>
      </c>
      <c r="AT1317" s="1134" t="s">
        <v>5948</v>
      </c>
      <c r="AU1317" s="5215">
        <v>22</v>
      </c>
      <c r="AV1317" s="5215">
        <v>0</v>
      </c>
      <c r="AW1317" s="5024">
        <v>42745</v>
      </c>
      <c r="AX1317" s="5024">
        <v>42772</v>
      </c>
      <c r="AY1317" s="5217">
        <v>20447319</v>
      </c>
      <c r="AZ1317" s="5021"/>
      <c r="BA1317" s="5021" t="s">
        <v>3861</v>
      </c>
      <c r="BB1317" s="5021" t="s">
        <v>3862</v>
      </c>
      <c r="BC1317" s="4688" t="s">
        <v>3860</v>
      </c>
      <c r="BD1317" s="5025">
        <v>2017000001</v>
      </c>
      <c r="BE1317" s="5024">
        <v>42737</v>
      </c>
      <c r="BF1317" s="5023">
        <v>20447319</v>
      </c>
      <c r="BG1317" s="5025">
        <v>2017000001</v>
      </c>
      <c r="BH1317" s="5024">
        <v>42745</v>
      </c>
      <c r="BI1317" s="5202">
        <v>20447319</v>
      </c>
      <c r="BJ1317" s="5024"/>
      <c r="BK1317" s="5024">
        <v>42772</v>
      </c>
      <c r="BL1317" s="2307"/>
      <c r="BM1317" s="2133"/>
      <c r="BN1317" s="1902"/>
      <c r="BO1317" s="1878"/>
      <c r="BP1317" s="1878"/>
      <c r="BQ1317" s="1915"/>
      <c r="BR1317" s="2134"/>
      <c r="BS1317" s="2135"/>
      <c r="BT1317" s="2135"/>
      <c r="BU1317" s="2135"/>
      <c r="BV1317" s="2135"/>
      <c r="BW1317" s="2135"/>
      <c r="BX1317" s="2135"/>
      <c r="BY1317" s="2135"/>
      <c r="BZ1317" s="2600"/>
      <c r="CA1317" s="2135"/>
      <c r="CB1317" s="2599"/>
      <c r="CC1317" s="2135"/>
      <c r="CD1317" s="2137"/>
    </row>
    <row r="1318" spans="1:82" ht="22.5" customHeight="1" x14ac:dyDescent="0.2">
      <c r="A1318" s="1242" t="s">
        <v>161</v>
      </c>
      <c r="B1318" s="1243" t="s">
        <v>3809</v>
      </c>
      <c r="C1318" s="1244" t="s">
        <v>3810</v>
      </c>
      <c r="D1318" s="1245">
        <v>159</v>
      </c>
      <c r="E1318" s="637" t="s">
        <v>3844</v>
      </c>
      <c r="F1318" s="608" t="s">
        <v>3845</v>
      </c>
      <c r="G1318" s="1246">
        <v>111</v>
      </c>
      <c r="H1318" s="1246" t="s">
        <v>0</v>
      </c>
      <c r="I1318" s="1247">
        <v>120</v>
      </c>
      <c r="J1318" s="989">
        <v>19</v>
      </c>
      <c r="K1318" s="1257"/>
      <c r="L1318" s="1258"/>
      <c r="M1318" s="1259"/>
      <c r="N1318" s="1259"/>
      <c r="O1318" s="1259"/>
      <c r="P1318" s="1259"/>
      <c r="Q1318" s="1259"/>
      <c r="R1318" s="1259"/>
      <c r="S1318" s="1259"/>
      <c r="T1318" s="1259"/>
      <c r="U1318" s="1255"/>
      <c r="V1318" s="1260"/>
      <c r="W1318" s="1260"/>
      <c r="X1318" s="1260"/>
      <c r="Y1318" s="1260"/>
      <c r="Z1318" s="1260"/>
      <c r="AA1318" s="1260"/>
      <c r="AB1318" s="1260"/>
      <c r="AC1318" s="1260"/>
      <c r="AD1318" s="1260"/>
      <c r="AE1318" s="1260"/>
      <c r="AF1318" s="1261"/>
      <c r="AG1318" s="3016">
        <v>72111000</v>
      </c>
      <c r="AH1318" s="3016" t="s">
        <v>3863</v>
      </c>
      <c r="AI1318" s="3016" t="s">
        <v>1396</v>
      </c>
      <c r="AJ1318" s="5218" t="s">
        <v>3864</v>
      </c>
      <c r="AK1318" s="5218" t="s">
        <v>3865</v>
      </c>
      <c r="AL1318" s="5236" t="s">
        <v>248</v>
      </c>
      <c r="AM1318" s="5237">
        <v>581066259</v>
      </c>
      <c r="AN1318" s="5237">
        <v>581066259</v>
      </c>
      <c r="AO1318" s="5218" t="s">
        <v>250</v>
      </c>
      <c r="AP1318" s="5218" t="s">
        <v>6</v>
      </c>
      <c r="AQ1318" s="3016" t="s">
        <v>3815</v>
      </c>
      <c r="AR1318" s="3016">
        <v>2201190102</v>
      </c>
      <c r="AS1318" s="5216"/>
      <c r="AT1318" s="1134"/>
      <c r="AU1318" s="5215"/>
      <c r="AV1318" s="5215"/>
      <c r="AW1318" s="5238"/>
      <c r="AX1318" s="5238"/>
      <c r="AY1318" s="5217"/>
      <c r="AZ1318" s="1423"/>
      <c r="BA1318" s="1423"/>
      <c r="BB1318" s="1423"/>
      <c r="BC1318" s="4326"/>
      <c r="BD1318" s="5235"/>
      <c r="BE1318" s="4336"/>
      <c r="BF1318" s="2277"/>
      <c r="BG1318" s="5235"/>
      <c r="BH1318" s="4336"/>
      <c r="BI1318" s="2277">
        <f>SUBTOTAL(9,BI1306:BI1317)</f>
        <v>253174422</v>
      </c>
      <c r="BJ1318" s="4336"/>
      <c r="BK1318" s="4336"/>
      <c r="BL1318" s="2307"/>
      <c r="BM1318" s="2133"/>
      <c r="BN1318" s="1902"/>
      <c r="BO1318" s="1878"/>
      <c r="BP1318" s="1878"/>
      <c r="BQ1318" s="1915"/>
      <c r="BR1318" s="2134"/>
      <c r="BS1318" s="2135"/>
      <c r="BT1318" s="2135"/>
      <c r="BU1318" s="2135"/>
      <c r="BV1318" s="2135"/>
      <c r="BW1318" s="2135"/>
      <c r="BX1318" s="2135"/>
      <c r="BY1318" s="2135"/>
      <c r="BZ1318" s="2600"/>
      <c r="CA1318" s="2135"/>
      <c r="CB1318" s="2599"/>
      <c r="CC1318" s="2135"/>
      <c r="CD1318" s="2137"/>
    </row>
    <row r="1319" spans="1:82" ht="30" customHeight="1" thickBot="1" x14ac:dyDescent="0.25">
      <c r="A1319" s="1242" t="s">
        <v>161</v>
      </c>
      <c r="B1319" s="1243" t="s">
        <v>3809</v>
      </c>
      <c r="C1319" s="1244" t="s">
        <v>3810</v>
      </c>
      <c r="D1319" s="1245">
        <v>159</v>
      </c>
      <c r="E1319" s="637" t="s">
        <v>3844</v>
      </c>
      <c r="F1319" s="608" t="s">
        <v>3845</v>
      </c>
      <c r="G1319" s="1246">
        <v>111</v>
      </c>
      <c r="H1319" s="1246" t="s">
        <v>0</v>
      </c>
      <c r="I1319" s="1247">
        <v>120</v>
      </c>
      <c r="J1319" s="989">
        <v>19</v>
      </c>
      <c r="K1319" s="1257"/>
      <c r="L1319" s="1258"/>
      <c r="M1319" s="1259"/>
      <c r="N1319" s="1259"/>
      <c r="O1319" s="1259"/>
      <c r="P1319" s="1259"/>
      <c r="Q1319" s="1259"/>
      <c r="R1319" s="1259"/>
      <c r="S1319" s="1259"/>
      <c r="T1319" s="1259"/>
      <c r="U1319" s="1255"/>
      <c r="V1319" s="1260"/>
      <c r="W1319" s="1260"/>
      <c r="X1319" s="1260"/>
      <c r="Y1319" s="1260"/>
      <c r="Z1319" s="1260"/>
      <c r="AA1319" s="1260"/>
      <c r="AB1319" s="1260"/>
      <c r="AC1319" s="1260"/>
      <c r="AD1319" s="1260"/>
      <c r="AE1319" s="1260"/>
      <c r="AF1319" s="1261"/>
      <c r="AG1319" s="5239">
        <v>80101600</v>
      </c>
      <c r="AH1319" s="5218" t="s">
        <v>3866</v>
      </c>
      <c r="AI1319" s="3016" t="s">
        <v>1396</v>
      </c>
      <c r="AJ1319" s="5218" t="s">
        <v>3864</v>
      </c>
      <c r="AK1319" s="5218" t="s">
        <v>3867</v>
      </c>
      <c r="AL1319" s="5236" t="s">
        <v>248</v>
      </c>
      <c r="AM1319" s="5237">
        <v>93259319</v>
      </c>
      <c r="AN1319" s="5237">
        <v>93259319</v>
      </c>
      <c r="AO1319" s="5218" t="s">
        <v>250</v>
      </c>
      <c r="AP1319" s="5218" t="s">
        <v>6</v>
      </c>
      <c r="AQ1319" s="3016" t="s">
        <v>3815</v>
      </c>
      <c r="AR1319" s="3016">
        <v>2201190102</v>
      </c>
      <c r="AS1319" s="5216"/>
      <c r="AT1319" s="1134"/>
      <c r="AU1319" s="5215"/>
      <c r="AV1319" s="5215"/>
      <c r="AW1319" s="5238"/>
      <c r="AX1319" s="5238"/>
      <c r="AY1319" s="5217"/>
      <c r="AZ1319" s="2911"/>
      <c r="BA1319" s="1423"/>
      <c r="BB1319" s="1423"/>
      <c r="BC1319" s="4326"/>
      <c r="BD1319" s="5235"/>
      <c r="BE1319" s="4336"/>
      <c r="BF1319" s="2277"/>
      <c r="BG1319" s="5235"/>
      <c r="BH1319" s="4336"/>
      <c r="BI1319" s="2277"/>
      <c r="BJ1319" s="4336"/>
      <c r="BK1319" s="4336"/>
      <c r="BL1319" s="2307"/>
      <c r="BM1319" s="2133"/>
      <c r="BN1319" s="1902"/>
      <c r="BO1319" s="1878"/>
      <c r="BP1319" s="1878"/>
      <c r="BQ1319" s="1915"/>
      <c r="BR1319" s="2134"/>
      <c r="BS1319" s="2135"/>
      <c r="BT1319" s="2135"/>
      <c r="BU1319" s="2135"/>
      <c r="BV1319" s="2135"/>
      <c r="BW1319" s="2135"/>
      <c r="BX1319" s="2135"/>
      <c r="BY1319" s="2135"/>
      <c r="BZ1319" s="2600"/>
      <c r="CA1319" s="2135"/>
      <c r="CB1319" s="2599"/>
      <c r="CC1319" s="2135"/>
      <c r="CD1319" s="2137"/>
    </row>
    <row r="1320" spans="1:82" ht="48" customHeight="1" thickBot="1" x14ac:dyDescent="0.25">
      <c r="A1320" s="1262" t="s">
        <v>161</v>
      </c>
      <c r="B1320" s="1243" t="s">
        <v>3809</v>
      </c>
      <c r="C1320" s="1263" t="s">
        <v>3810</v>
      </c>
      <c r="D1320" s="1245">
        <v>159</v>
      </c>
      <c r="E1320" s="616" t="s">
        <v>3844</v>
      </c>
      <c r="F1320" s="608" t="s">
        <v>3845</v>
      </c>
      <c r="G1320" s="1246">
        <v>111</v>
      </c>
      <c r="H1320" s="1246" t="s">
        <v>0</v>
      </c>
      <c r="I1320" s="1246">
        <v>120</v>
      </c>
      <c r="J1320" s="989">
        <v>19</v>
      </c>
      <c r="K1320" s="990"/>
      <c r="L1320" s="1254"/>
      <c r="M1320" s="995"/>
      <c r="N1320" s="995"/>
      <c r="O1320" s="995"/>
      <c r="P1320" s="995"/>
      <c r="Q1320" s="995"/>
      <c r="R1320" s="995"/>
      <c r="S1320" s="995"/>
      <c r="T1320" s="995"/>
      <c r="U1320" s="1251"/>
      <c r="V1320" s="994"/>
      <c r="W1320" s="994"/>
      <c r="X1320" s="994"/>
      <c r="Y1320" s="994"/>
      <c r="Z1320" s="994"/>
      <c r="AA1320" s="994"/>
      <c r="AB1320" s="994"/>
      <c r="AC1320" s="994"/>
      <c r="AD1320" s="994"/>
      <c r="AE1320" s="994"/>
      <c r="AF1320" s="1264"/>
      <c r="AG1320" s="4979"/>
      <c r="AH1320" s="5231" t="s">
        <v>3868</v>
      </c>
      <c r="AI1320" s="3016" t="s">
        <v>3869</v>
      </c>
      <c r="AJ1320" s="3016" t="s">
        <v>899</v>
      </c>
      <c r="AK1320" s="3016" t="s">
        <v>3865</v>
      </c>
      <c r="AL1320" s="5204" t="s">
        <v>248</v>
      </c>
      <c r="AM1320" s="5023">
        <v>580000000</v>
      </c>
      <c r="AN1320" s="5023">
        <v>580000000</v>
      </c>
      <c r="AO1320" s="3016" t="s">
        <v>3870</v>
      </c>
      <c r="AP1320" s="3016" t="s">
        <v>3871</v>
      </c>
      <c r="AQ1320" s="3016" t="s">
        <v>3815</v>
      </c>
      <c r="AR1320" s="3016">
        <v>2201190102</v>
      </c>
      <c r="AS1320" s="1991"/>
      <c r="AT1320" s="1136"/>
      <c r="AU1320" s="1992"/>
      <c r="AV1320" s="3494"/>
      <c r="AW1320" s="1991"/>
      <c r="AX1320" s="1991"/>
      <c r="AY1320" s="4453"/>
      <c r="AZ1320" s="5240"/>
      <c r="BA1320" s="5021" t="s">
        <v>3817</v>
      </c>
      <c r="BB1320" s="2511" t="s">
        <v>3840</v>
      </c>
      <c r="BC1320" s="4688" t="s">
        <v>3841</v>
      </c>
      <c r="BD1320" s="5025">
        <v>2017000017</v>
      </c>
      <c r="BE1320" s="5024">
        <v>42933</v>
      </c>
      <c r="BF1320" s="5023">
        <f>16300000/3</f>
        <v>5433333.333333333</v>
      </c>
      <c r="BG1320" s="5025">
        <v>2017000047</v>
      </c>
      <c r="BH1320" s="5024">
        <v>42933</v>
      </c>
      <c r="BI1320" s="5023">
        <f>16300000/3</f>
        <v>5433333.333333333</v>
      </c>
      <c r="BJ1320" s="5024">
        <v>42933</v>
      </c>
      <c r="BK1320" s="5024">
        <v>43100</v>
      </c>
      <c r="BL1320" s="1859">
        <f t="shared" ref="BL1320" si="151">BF1320-BI1320</f>
        <v>0</v>
      </c>
      <c r="BM1320" s="2036"/>
      <c r="BN1320" s="1902"/>
      <c r="BO1320" s="1878"/>
      <c r="BP1320" s="1878"/>
      <c r="BQ1320" s="1915"/>
      <c r="BR1320" s="2120"/>
      <c r="BS1320" s="1913"/>
      <c r="BT1320" s="1913"/>
      <c r="BU1320" s="1913"/>
      <c r="BV1320" s="1913"/>
      <c r="BW1320" s="1913"/>
      <c r="BX1320" s="1913"/>
      <c r="BY1320" s="1913"/>
      <c r="BZ1320" s="2601"/>
      <c r="CA1320" s="1913"/>
      <c r="CB1320" s="2084"/>
      <c r="CC1320" s="1913"/>
      <c r="CD1320" s="2122" t="s">
        <v>3819</v>
      </c>
    </row>
    <row r="1321" spans="1:82" ht="36" customHeight="1" thickBot="1" x14ac:dyDescent="0.25">
      <c r="A1321" s="1262" t="s">
        <v>161</v>
      </c>
      <c r="B1321" s="1243" t="s">
        <v>3809</v>
      </c>
      <c r="C1321" s="1263" t="s">
        <v>3810</v>
      </c>
      <c r="D1321" s="1245">
        <v>159</v>
      </c>
      <c r="E1321" s="1081"/>
      <c r="F1321" s="764"/>
      <c r="G1321" s="769"/>
      <c r="H1321" s="769"/>
      <c r="I1321" s="959"/>
      <c r="J1321" s="914"/>
      <c r="K1321" s="806"/>
      <c r="L1321" s="73"/>
      <c r="M1321" s="70"/>
      <c r="N1321" s="70"/>
      <c r="O1321" s="70"/>
      <c r="P1321" s="70"/>
      <c r="Q1321" s="70"/>
      <c r="R1321" s="70"/>
      <c r="S1321" s="70"/>
      <c r="T1321" s="70"/>
      <c r="U1321" s="366"/>
      <c r="V1321" s="70"/>
      <c r="W1321" s="70"/>
      <c r="X1321" s="70"/>
      <c r="Y1321" s="70"/>
      <c r="Z1321" s="70"/>
      <c r="AA1321" s="70"/>
      <c r="AB1321" s="70"/>
      <c r="AC1321" s="70"/>
      <c r="AD1321" s="70"/>
      <c r="AE1321" s="70"/>
      <c r="AF1321" s="70"/>
      <c r="AG1321" s="2222"/>
      <c r="AH1321" s="2602"/>
      <c r="AI1321" s="2602"/>
      <c r="AJ1321" s="2602"/>
      <c r="AK1321" s="2602"/>
      <c r="AL1321" s="2602"/>
      <c r="AM1321" s="4079"/>
      <c r="AN1321" s="4079"/>
      <c r="AO1321" s="2602"/>
      <c r="AP1321" s="2602"/>
      <c r="AQ1321" s="2602"/>
      <c r="AR1321" s="2602"/>
      <c r="AS1321" s="2598"/>
      <c r="AT1321" s="2603"/>
      <c r="AU1321" s="2604"/>
      <c r="AV1321" s="2604"/>
      <c r="AW1321" s="2605"/>
      <c r="AX1321" s="2605"/>
      <c r="AY1321" s="2605"/>
      <c r="AZ1321" s="2537"/>
      <c r="BA1321" s="2537" t="s">
        <v>3872</v>
      </c>
      <c r="BB1321" s="2537" t="s">
        <v>3873</v>
      </c>
      <c r="BC1321" s="5241" t="s">
        <v>3874</v>
      </c>
      <c r="BD1321" s="5242">
        <v>201700001</v>
      </c>
      <c r="BE1321" s="4369">
        <v>42737</v>
      </c>
      <c r="BF1321" s="5243">
        <v>20447319</v>
      </c>
      <c r="BG1321" s="5242">
        <v>2017000001</v>
      </c>
      <c r="BH1321" s="4369">
        <v>42745</v>
      </c>
      <c r="BI1321" s="5243">
        <v>20447319</v>
      </c>
      <c r="BJ1321" s="4369">
        <v>42618</v>
      </c>
      <c r="BK1321" s="4369">
        <v>42771</v>
      </c>
      <c r="BL1321" s="2307"/>
      <c r="BM1321" s="2319"/>
      <c r="BN1321" s="1902"/>
      <c r="BO1321" s="1878"/>
      <c r="BP1321" s="1878"/>
      <c r="BQ1321" s="1878"/>
      <c r="BR1321" s="1921"/>
      <c r="BS1321" s="1921"/>
      <c r="BT1321" s="1921"/>
      <c r="BU1321" s="1921"/>
      <c r="BV1321" s="1921"/>
      <c r="BW1321" s="1921"/>
      <c r="BX1321" s="1921"/>
      <c r="BY1321" s="1921"/>
      <c r="BZ1321" s="1920"/>
      <c r="CA1321" s="1921"/>
      <c r="CB1321" s="1922"/>
      <c r="CC1321" s="1921"/>
      <c r="CD1321" s="2606"/>
    </row>
    <row r="1322" spans="1:82" ht="48" customHeight="1" thickBot="1" x14ac:dyDescent="0.25">
      <c r="A1322" s="1262" t="s">
        <v>161</v>
      </c>
      <c r="B1322" s="1243" t="s">
        <v>3809</v>
      </c>
      <c r="C1322" s="1265" t="s">
        <v>3810</v>
      </c>
      <c r="D1322" s="1177">
        <v>159</v>
      </c>
      <c r="E1322" s="1266" t="s">
        <v>3844</v>
      </c>
      <c r="F1322" s="1046" t="s">
        <v>3845</v>
      </c>
      <c r="G1322" s="1047">
        <v>111</v>
      </c>
      <c r="H1322" s="1047" t="s">
        <v>0</v>
      </c>
      <c r="I1322" s="1047">
        <v>120</v>
      </c>
      <c r="J1322" s="1049">
        <v>19</v>
      </c>
      <c r="K1322" s="1050"/>
      <c r="L1322" s="1267"/>
      <c r="M1322" s="1056"/>
      <c r="N1322" s="1056"/>
      <c r="O1322" s="1056"/>
      <c r="P1322" s="1056"/>
      <c r="Q1322" s="1056"/>
      <c r="R1322" s="1056"/>
      <c r="S1322" s="1056"/>
      <c r="T1322" s="1056"/>
      <c r="U1322" s="1268">
        <f t="shared" si="148"/>
        <v>0</v>
      </c>
      <c r="V1322" s="1055"/>
      <c r="W1322" s="1055"/>
      <c r="X1322" s="1055"/>
      <c r="Y1322" s="1055"/>
      <c r="Z1322" s="1055"/>
      <c r="AA1322" s="1055"/>
      <c r="AB1322" s="1055"/>
      <c r="AC1322" s="1055"/>
      <c r="AD1322" s="1055"/>
      <c r="AE1322" s="1055"/>
      <c r="AF1322" s="1055"/>
      <c r="AG1322" s="5244"/>
      <c r="AH1322" s="5231" t="s">
        <v>3875</v>
      </c>
      <c r="AI1322" s="3016" t="s">
        <v>3869</v>
      </c>
      <c r="AJ1322" s="3016" t="s">
        <v>899</v>
      </c>
      <c r="AK1322" s="3016" t="s">
        <v>3865</v>
      </c>
      <c r="AL1322" s="5204" t="s">
        <v>248</v>
      </c>
      <c r="AM1322" s="5023">
        <v>46400000</v>
      </c>
      <c r="AN1322" s="5023">
        <v>46400000</v>
      </c>
      <c r="AO1322" s="3016" t="s">
        <v>3870</v>
      </c>
      <c r="AP1322" s="3016" t="s">
        <v>3871</v>
      </c>
      <c r="AQ1322" s="3016" t="s">
        <v>3815</v>
      </c>
      <c r="AR1322" s="3016">
        <v>2201190102</v>
      </c>
      <c r="AS1322" s="1996"/>
      <c r="AT1322" s="4245"/>
      <c r="AU1322" s="1998"/>
      <c r="AV1322" s="5245"/>
      <c r="AW1322" s="1996"/>
      <c r="AX1322" s="1996"/>
      <c r="AY1322" s="4246"/>
      <c r="AZ1322" s="5246"/>
      <c r="BA1322" s="5021" t="s">
        <v>3817</v>
      </c>
      <c r="BB1322" s="2511" t="s">
        <v>3842</v>
      </c>
      <c r="BC1322" s="4688" t="s">
        <v>3843</v>
      </c>
      <c r="BD1322" s="5025">
        <v>2017000056</v>
      </c>
      <c r="BE1322" s="5024">
        <v>42976</v>
      </c>
      <c r="BF1322" s="5023">
        <f>12200000/3</f>
        <v>4066666.6666666665</v>
      </c>
      <c r="BG1322" s="5025">
        <v>2017000058</v>
      </c>
      <c r="BH1322" s="5024">
        <v>42979</v>
      </c>
      <c r="BI1322" s="5023">
        <f>12200000/3</f>
        <v>4066666.6666666665</v>
      </c>
      <c r="BJ1322" s="5024">
        <v>42979</v>
      </c>
      <c r="BK1322" s="5024">
        <v>43099</v>
      </c>
      <c r="BL1322" s="1859">
        <f t="shared" ref="BL1322:BL1325" si="152">BF1322-BI1322</f>
        <v>0</v>
      </c>
      <c r="BM1322" s="2607"/>
      <c r="BN1322" s="1902"/>
      <c r="BO1322" s="1878"/>
      <c r="BP1322" s="1878"/>
      <c r="BQ1322" s="1915"/>
      <c r="BR1322" s="2608"/>
      <c r="BS1322" s="2609"/>
      <c r="BT1322" s="2609"/>
      <c r="BU1322" s="2609"/>
      <c r="BV1322" s="2609"/>
      <c r="BW1322" s="2609"/>
      <c r="BX1322" s="2609"/>
      <c r="BY1322" s="2609"/>
      <c r="BZ1322" s="2609"/>
      <c r="CA1322" s="2609"/>
      <c r="CB1322" s="2610"/>
      <c r="CC1322" s="2609"/>
      <c r="CD1322" s="2611" t="s">
        <v>3819</v>
      </c>
    </row>
    <row r="1323" spans="1:82" ht="48" customHeight="1" thickBot="1" x14ac:dyDescent="0.25">
      <c r="A1323" s="1262" t="s">
        <v>161</v>
      </c>
      <c r="B1323" s="1243" t="s">
        <v>3809</v>
      </c>
      <c r="C1323" s="1265" t="s">
        <v>3810</v>
      </c>
      <c r="D1323" s="1177">
        <v>159</v>
      </c>
      <c r="E1323" s="1266" t="s">
        <v>3844</v>
      </c>
      <c r="F1323" s="1046" t="s">
        <v>3845</v>
      </c>
      <c r="G1323" s="1047">
        <v>111</v>
      </c>
      <c r="H1323" s="1047" t="s">
        <v>0</v>
      </c>
      <c r="I1323" s="1047">
        <v>120</v>
      </c>
      <c r="J1323" s="1049">
        <v>19</v>
      </c>
      <c r="K1323" s="1050"/>
      <c r="L1323" s="1267"/>
      <c r="M1323" s="1056"/>
      <c r="N1323" s="1056"/>
      <c r="O1323" s="1056"/>
      <c r="P1323" s="1056"/>
      <c r="Q1323" s="1056"/>
      <c r="R1323" s="1056"/>
      <c r="S1323" s="1056"/>
      <c r="T1323" s="1056"/>
      <c r="U1323" s="1268">
        <f t="shared" si="148"/>
        <v>0</v>
      </c>
      <c r="V1323" s="1055"/>
      <c r="W1323" s="1055"/>
      <c r="X1323" s="1055"/>
      <c r="Y1323" s="1055"/>
      <c r="Z1323" s="1055"/>
      <c r="AA1323" s="1055"/>
      <c r="AB1323" s="1055"/>
      <c r="AC1323" s="1055"/>
      <c r="AD1323" s="1055"/>
      <c r="AE1323" s="1055"/>
      <c r="AF1323" s="1055"/>
      <c r="AG1323" s="5244"/>
      <c r="AH1323" s="5247"/>
      <c r="AI1323" s="5247"/>
      <c r="AJ1323" s="5247"/>
      <c r="AK1323" s="5247"/>
      <c r="AL1323" s="5247"/>
      <c r="AM1323" s="5248"/>
      <c r="AN1323" s="5248"/>
      <c r="AO1323" s="5247"/>
      <c r="AP1323" s="5247"/>
      <c r="AQ1323" s="5247"/>
      <c r="AR1323" s="2030"/>
      <c r="AS1323" s="1996"/>
      <c r="AT1323" s="4245"/>
      <c r="AU1323" s="1998"/>
      <c r="AV1323" s="5245"/>
      <c r="AW1323" s="1996"/>
      <c r="AX1323" s="1996"/>
      <c r="AY1323" s="4246"/>
      <c r="AZ1323" s="5246"/>
      <c r="BA1323" s="5021" t="s">
        <v>3876</v>
      </c>
      <c r="BB1323" s="2511" t="s">
        <v>3877</v>
      </c>
      <c r="BC1323" s="5249" t="s">
        <v>3868</v>
      </c>
      <c r="BD1323" s="5025">
        <v>2017000065</v>
      </c>
      <c r="BE1323" s="5024">
        <v>43021</v>
      </c>
      <c r="BF1323" s="5023">
        <v>580000000</v>
      </c>
      <c r="BG1323" s="5025">
        <v>2017000081</v>
      </c>
      <c r="BH1323" s="5024">
        <v>43084</v>
      </c>
      <c r="BI1323" s="5023">
        <v>578217422</v>
      </c>
      <c r="BJ1323" s="5024">
        <v>43084</v>
      </c>
      <c r="BK1323" s="5024">
        <f>+BJ1323+120</f>
        <v>43204</v>
      </c>
      <c r="BL1323" s="1859">
        <f t="shared" si="152"/>
        <v>1782578</v>
      </c>
      <c r="BM1323" s="2607"/>
      <c r="BN1323" s="1902"/>
      <c r="BO1323" s="1878"/>
      <c r="BP1323" s="1878"/>
      <c r="BQ1323" s="1915"/>
      <c r="BR1323" s="2608"/>
      <c r="BS1323" s="2609"/>
      <c r="BT1323" s="2609"/>
      <c r="BU1323" s="2609"/>
      <c r="BV1323" s="2609"/>
      <c r="BW1323" s="2609"/>
      <c r="BX1323" s="2609"/>
      <c r="BY1323" s="2609"/>
      <c r="BZ1323" s="2609"/>
      <c r="CA1323" s="2609"/>
      <c r="CB1323" s="2610"/>
      <c r="CC1323" s="2609"/>
      <c r="CD1323" s="2611" t="s">
        <v>3819</v>
      </c>
    </row>
    <row r="1324" spans="1:82" ht="48" customHeight="1" thickBot="1" x14ac:dyDescent="0.25">
      <c r="A1324" s="1262" t="s">
        <v>161</v>
      </c>
      <c r="B1324" s="1243" t="s">
        <v>3809</v>
      </c>
      <c r="C1324" s="1265" t="s">
        <v>3810</v>
      </c>
      <c r="D1324" s="1177">
        <v>159</v>
      </c>
      <c r="E1324" s="1266" t="s">
        <v>3844</v>
      </c>
      <c r="F1324" s="1046" t="s">
        <v>3845</v>
      </c>
      <c r="G1324" s="1047">
        <v>111</v>
      </c>
      <c r="H1324" s="1047" t="s">
        <v>0</v>
      </c>
      <c r="I1324" s="1047">
        <v>120</v>
      </c>
      <c r="J1324" s="1049">
        <v>19</v>
      </c>
      <c r="K1324" s="1050"/>
      <c r="L1324" s="1267"/>
      <c r="M1324" s="1056"/>
      <c r="N1324" s="1056"/>
      <c r="O1324" s="1056"/>
      <c r="P1324" s="1056"/>
      <c r="Q1324" s="1056"/>
      <c r="R1324" s="1056"/>
      <c r="S1324" s="1056"/>
      <c r="T1324" s="1056"/>
      <c r="U1324" s="1268">
        <f t="shared" si="148"/>
        <v>0</v>
      </c>
      <c r="V1324" s="1055"/>
      <c r="W1324" s="1055"/>
      <c r="X1324" s="1055"/>
      <c r="Y1324" s="1055"/>
      <c r="Z1324" s="1055"/>
      <c r="AA1324" s="1055"/>
      <c r="AB1324" s="1055"/>
      <c r="AC1324" s="1055"/>
      <c r="AD1324" s="1055"/>
      <c r="AE1324" s="1055"/>
      <c r="AF1324" s="1055"/>
      <c r="AG1324" s="5244"/>
      <c r="AH1324" s="5247"/>
      <c r="AI1324" s="5247"/>
      <c r="AJ1324" s="5247"/>
      <c r="AK1324" s="5247"/>
      <c r="AL1324" s="5247"/>
      <c r="AM1324" s="5248"/>
      <c r="AN1324" s="5248"/>
      <c r="AO1324" s="5247"/>
      <c r="AP1324" s="5247"/>
      <c r="AQ1324" s="5247"/>
      <c r="AR1324" s="2030"/>
      <c r="AS1324" s="1996"/>
      <c r="AT1324" s="4245"/>
      <c r="AU1324" s="1998"/>
      <c r="AV1324" s="5245"/>
      <c r="AW1324" s="1996"/>
      <c r="AX1324" s="1996"/>
      <c r="AY1324" s="4246"/>
      <c r="AZ1324" s="5246"/>
      <c r="BA1324" s="5021" t="s">
        <v>3878</v>
      </c>
      <c r="BB1324" s="2511" t="s">
        <v>3879</v>
      </c>
      <c r="BC1324" s="5249" t="s">
        <v>3875</v>
      </c>
      <c r="BD1324" s="5025">
        <v>2017000066</v>
      </c>
      <c r="BE1324" s="5024">
        <v>43021</v>
      </c>
      <c r="BF1324" s="5023">
        <v>46400000</v>
      </c>
      <c r="BG1324" s="5025">
        <v>2017000080</v>
      </c>
      <c r="BH1324" s="5024">
        <v>43084</v>
      </c>
      <c r="BI1324" s="5023">
        <v>46400000</v>
      </c>
      <c r="BJ1324" s="5024">
        <v>43084</v>
      </c>
      <c r="BK1324" s="5024">
        <f>+BJ1324+120</f>
        <v>43204</v>
      </c>
      <c r="BL1324" s="1859">
        <f t="shared" si="152"/>
        <v>0</v>
      </c>
      <c r="BM1324" s="2607"/>
      <c r="BN1324" s="1902"/>
      <c r="BO1324" s="1878"/>
      <c r="BP1324" s="1878"/>
      <c r="BQ1324" s="1915"/>
      <c r="BR1324" s="2608"/>
      <c r="BS1324" s="2609"/>
      <c r="BT1324" s="2609"/>
      <c r="BU1324" s="2609"/>
      <c r="BV1324" s="2609"/>
      <c r="BW1324" s="2609"/>
      <c r="BX1324" s="2609"/>
      <c r="BY1324" s="2609"/>
      <c r="BZ1324" s="2609"/>
      <c r="CA1324" s="2609"/>
      <c r="CB1324" s="2610"/>
      <c r="CC1324" s="2609"/>
      <c r="CD1324" s="2611" t="s">
        <v>3819</v>
      </c>
    </row>
    <row r="1325" spans="1:82" ht="48" customHeight="1" thickBot="1" x14ac:dyDescent="0.25">
      <c r="A1325" s="1262" t="s">
        <v>161</v>
      </c>
      <c r="B1325" s="1243" t="s">
        <v>3809</v>
      </c>
      <c r="C1325" s="1265" t="s">
        <v>3810</v>
      </c>
      <c r="D1325" s="1177">
        <v>159</v>
      </c>
      <c r="E1325" s="1266" t="s">
        <v>3844</v>
      </c>
      <c r="F1325" s="1046" t="s">
        <v>3845</v>
      </c>
      <c r="G1325" s="1047">
        <v>111</v>
      </c>
      <c r="H1325" s="1047" t="s">
        <v>0</v>
      </c>
      <c r="I1325" s="1047">
        <v>120</v>
      </c>
      <c r="J1325" s="1049">
        <v>19</v>
      </c>
      <c r="K1325" s="1050"/>
      <c r="L1325" s="1267"/>
      <c r="M1325" s="1056"/>
      <c r="N1325" s="1056"/>
      <c r="O1325" s="1056"/>
      <c r="P1325" s="1056"/>
      <c r="Q1325" s="1056"/>
      <c r="R1325" s="1056"/>
      <c r="S1325" s="1056"/>
      <c r="T1325" s="1056"/>
      <c r="U1325" s="1268">
        <f t="shared" si="148"/>
        <v>0</v>
      </c>
      <c r="V1325" s="1055"/>
      <c r="W1325" s="1055"/>
      <c r="X1325" s="1055"/>
      <c r="Y1325" s="1055"/>
      <c r="Z1325" s="1055"/>
      <c r="AA1325" s="1055"/>
      <c r="AB1325" s="1055"/>
      <c r="AC1325" s="1055"/>
      <c r="AD1325" s="1055"/>
      <c r="AE1325" s="1055"/>
      <c r="AF1325" s="1055"/>
      <c r="AG1325" s="5244"/>
      <c r="AH1325" s="5247"/>
      <c r="AI1325" s="5247"/>
      <c r="AJ1325" s="5247"/>
      <c r="AK1325" s="5247"/>
      <c r="AL1325" s="5247"/>
      <c r="AM1325" s="5248"/>
      <c r="AN1325" s="5248"/>
      <c r="AO1325" s="5247"/>
      <c r="AP1325" s="5247"/>
      <c r="AQ1325" s="5247"/>
      <c r="AR1325" s="2030"/>
      <c r="AS1325" s="1996"/>
      <c r="AT1325" s="4245"/>
      <c r="AU1325" s="1998"/>
      <c r="AV1325" s="5245"/>
      <c r="AW1325" s="1996"/>
      <c r="AX1325" s="1996"/>
      <c r="AY1325" s="4246"/>
      <c r="AZ1325" s="5246"/>
      <c r="BA1325" s="5246"/>
      <c r="BB1325" s="5246"/>
      <c r="BC1325" s="5246"/>
      <c r="BD1325" s="5246"/>
      <c r="BE1325" s="4656"/>
      <c r="BF1325" s="4659"/>
      <c r="BG1325" s="4656"/>
      <c r="BH1325" s="4656"/>
      <c r="BI1325" s="4659"/>
      <c r="BJ1325" s="4656"/>
      <c r="BK1325" s="4656"/>
      <c r="BL1325" s="2612">
        <f t="shared" si="152"/>
        <v>0</v>
      </c>
      <c r="BM1325" s="2607"/>
      <c r="BN1325" s="1902"/>
      <c r="BO1325" s="1878"/>
      <c r="BP1325" s="1878"/>
      <c r="BQ1325" s="1915"/>
      <c r="BR1325" s="2608"/>
      <c r="BS1325" s="2609"/>
      <c r="BT1325" s="2609"/>
      <c r="BU1325" s="2609"/>
      <c r="BV1325" s="2609"/>
      <c r="BW1325" s="2609"/>
      <c r="BX1325" s="2609"/>
      <c r="BY1325" s="2609"/>
      <c r="BZ1325" s="2609"/>
      <c r="CA1325" s="2609"/>
      <c r="CB1325" s="2610"/>
      <c r="CC1325" s="2609"/>
      <c r="CD1325" s="2611" t="s">
        <v>3819</v>
      </c>
    </row>
    <row r="1326" spans="1:82" s="1241" customFormat="1" ht="48" customHeight="1" thickBot="1" x14ac:dyDescent="0.25">
      <c r="A1326" s="1262" t="s">
        <v>161</v>
      </c>
      <c r="B1326" s="1269" t="s">
        <v>3809</v>
      </c>
      <c r="C1326" s="1244" t="s">
        <v>3810</v>
      </c>
      <c r="D1326" s="1270">
        <v>160</v>
      </c>
      <c r="E1326" s="636" t="s">
        <v>3880</v>
      </c>
      <c r="F1326" s="602" t="s">
        <v>3881</v>
      </c>
      <c r="G1326" s="1271">
        <v>48</v>
      </c>
      <c r="H1326" s="1271" t="s">
        <v>0</v>
      </c>
      <c r="I1326" s="1272">
        <v>60</v>
      </c>
      <c r="J1326" s="1273">
        <v>20</v>
      </c>
      <c r="K1326" s="1248" t="s">
        <v>3882</v>
      </c>
      <c r="L1326" s="1249">
        <f t="shared" si="149"/>
        <v>26374200</v>
      </c>
      <c r="M1326" s="455">
        <v>26374200</v>
      </c>
      <c r="N1326" s="455"/>
      <c r="O1326" s="455"/>
      <c r="P1326" s="455"/>
      <c r="Q1326" s="455"/>
      <c r="R1326" s="455"/>
      <c r="S1326" s="455"/>
      <c r="T1326" s="1250"/>
      <c r="U1326" s="1268">
        <f t="shared" si="148"/>
        <v>26374200</v>
      </c>
      <c r="V1326" s="495">
        <v>26374200</v>
      </c>
      <c r="W1326" s="495"/>
      <c r="X1326" s="495"/>
      <c r="Y1326" s="495"/>
      <c r="Z1326" s="495"/>
      <c r="AA1326" s="495"/>
      <c r="AB1326" s="495"/>
      <c r="AC1326" s="1252"/>
      <c r="AD1326" s="1252"/>
      <c r="AE1326" s="1252"/>
      <c r="AF1326" s="1252"/>
      <c r="AG1326" s="5250">
        <v>80161500</v>
      </c>
      <c r="AH1326" s="4686" t="s">
        <v>3850</v>
      </c>
      <c r="AI1326" s="5251" t="s">
        <v>1491</v>
      </c>
      <c r="AJ1326" s="5251" t="s">
        <v>3821</v>
      </c>
      <c r="AK1326" s="5251" t="s">
        <v>246</v>
      </c>
      <c r="AL1326" s="5251" t="s">
        <v>248</v>
      </c>
      <c r="AM1326" s="4687">
        <v>26374200</v>
      </c>
      <c r="AN1326" s="4687">
        <v>26374200</v>
      </c>
      <c r="AO1326" s="4686" t="s">
        <v>250</v>
      </c>
      <c r="AP1326" s="4686" t="s">
        <v>6</v>
      </c>
      <c r="AQ1326" s="3016" t="s">
        <v>3815</v>
      </c>
      <c r="AR1326" s="5252">
        <v>2201190103</v>
      </c>
      <c r="AS1326" s="2616" t="s">
        <v>5949</v>
      </c>
      <c r="AT1326" s="5199" t="s">
        <v>3883</v>
      </c>
      <c r="AU1326" s="5253">
        <v>20</v>
      </c>
      <c r="AV1326" s="2206">
        <v>45</v>
      </c>
      <c r="AW1326" s="5200">
        <v>42758</v>
      </c>
      <c r="AX1326" s="5200">
        <v>43100</v>
      </c>
      <c r="AY1326" s="5201">
        <v>26374200</v>
      </c>
      <c r="AZ1326" s="2511">
        <v>4</v>
      </c>
      <c r="BA1326" s="2511" t="s">
        <v>3817</v>
      </c>
      <c r="BB1326" s="2511" t="s">
        <v>3851</v>
      </c>
      <c r="BC1326" s="4685" t="s">
        <v>3850</v>
      </c>
      <c r="BD1326" s="5254">
        <v>2017000006</v>
      </c>
      <c r="BE1326" s="4692">
        <v>42751</v>
      </c>
      <c r="BF1326" s="4687">
        <v>26374200</v>
      </c>
      <c r="BG1326" s="5254">
        <v>2017000006</v>
      </c>
      <c r="BH1326" s="4692">
        <v>42758</v>
      </c>
      <c r="BI1326" s="5255">
        <v>26374200</v>
      </c>
      <c r="BJ1326" s="4692">
        <v>42758</v>
      </c>
      <c r="BK1326" s="4692">
        <v>43100</v>
      </c>
      <c r="BL1326" s="1876">
        <f t="shared" si="147"/>
        <v>0</v>
      </c>
      <c r="BM1326" s="2306">
        <f>L1326-(BI1326+BI1327+BI1328+BI1329+BI1330+BI1331)</f>
        <v>0</v>
      </c>
      <c r="BN1326" s="1902"/>
      <c r="BO1326" s="1878"/>
      <c r="BP1326" s="1878"/>
      <c r="BQ1326" s="1915"/>
      <c r="BR1326" s="2130"/>
      <c r="BS1326" s="1878"/>
      <c r="BT1326" s="1878"/>
      <c r="BU1326" s="1878"/>
      <c r="BV1326" s="1878"/>
      <c r="BW1326" s="1878"/>
      <c r="BX1326" s="1878"/>
      <c r="BY1326" s="1878"/>
      <c r="BZ1326" s="1878"/>
      <c r="CA1326" s="1878"/>
      <c r="CB1326" s="1915"/>
      <c r="CC1326" s="1878"/>
      <c r="CD1326" s="2131" t="s">
        <v>3819</v>
      </c>
    </row>
    <row r="1327" spans="1:82" ht="48" customHeight="1" thickBot="1" x14ac:dyDescent="0.25">
      <c r="A1327" s="62" t="s">
        <v>161</v>
      </c>
      <c r="B1327" s="749" t="s">
        <v>3809</v>
      </c>
      <c r="C1327" s="1079" t="s">
        <v>3810</v>
      </c>
      <c r="D1327" s="460">
        <v>160</v>
      </c>
      <c r="E1327" s="616" t="s">
        <v>3880</v>
      </c>
      <c r="F1327" s="608" t="s">
        <v>3881</v>
      </c>
      <c r="G1327" s="612">
        <v>48</v>
      </c>
      <c r="H1327" s="612" t="s">
        <v>0</v>
      </c>
      <c r="I1327" s="789">
        <v>60</v>
      </c>
      <c r="J1327" s="454">
        <v>20</v>
      </c>
      <c r="K1327" s="25"/>
      <c r="L1327" s="790"/>
      <c r="M1327" s="791"/>
      <c r="N1327" s="791"/>
      <c r="O1327" s="791"/>
      <c r="P1327" s="791"/>
      <c r="Q1327" s="791"/>
      <c r="R1327" s="791"/>
      <c r="S1327" s="791"/>
      <c r="T1327" s="791"/>
      <c r="U1327" s="753">
        <f t="shared" si="148"/>
        <v>0</v>
      </c>
      <c r="V1327" s="7"/>
      <c r="W1327" s="7"/>
      <c r="X1327" s="7"/>
      <c r="Y1327" s="7"/>
      <c r="Z1327" s="7"/>
      <c r="AA1327" s="7"/>
      <c r="AB1327" s="7"/>
      <c r="AC1327" s="7"/>
      <c r="AD1327" s="7"/>
      <c r="AE1327" s="7"/>
      <c r="AF1327" s="7"/>
      <c r="AG1327" s="1953"/>
      <c r="AH1327" s="1865"/>
      <c r="AI1327" s="1865"/>
      <c r="AJ1327" s="1865"/>
      <c r="AK1327" s="1865"/>
      <c r="AL1327" s="1865"/>
      <c r="AM1327" s="4057"/>
      <c r="AN1327" s="4057"/>
      <c r="AO1327" s="1865"/>
      <c r="AP1327" s="1865"/>
      <c r="AQ1327" s="1865"/>
      <c r="AR1327" s="1866"/>
      <c r="AS1327" s="2458" t="s">
        <v>3884</v>
      </c>
      <c r="AT1327" s="5227" t="s">
        <v>3885</v>
      </c>
      <c r="AU1327" s="5256">
        <v>100</v>
      </c>
      <c r="AV1327" s="2206">
        <f>AV1326*100/60</f>
        <v>75</v>
      </c>
      <c r="AW1327" s="2142">
        <v>42917</v>
      </c>
      <c r="AX1327" s="2142">
        <v>43100</v>
      </c>
      <c r="AY1327" s="5228">
        <v>17625800</v>
      </c>
      <c r="AZ1327" s="1397"/>
      <c r="BA1327" s="1397"/>
      <c r="BB1327" s="1397"/>
      <c r="BC1327" s="1397"/>
      <c r="BD1327" s="1397"/>
      <c r="BE1327" s="4171"/>
      <c r="BF1327" s="4557"/>
      <c r="BG1327" s="4171"/>
      <c r="BH1327" s="4171"/>
      <c r="BI1327" s="4557"/>
      <c r="BJ1327" s="4171"/>
      <c r="BK1327" s="4171"/>
      <c r="BL1327" s="1859">
        <f t="shared" si="147"/>
        <v>0</v>
      </c>
      <c r="BM1327" s="2104"/>
      <c r="BN1327" s="1902"/>
      <c r="BO1327" s="1878"/>
      <c r="BP1327" s="1878"/>
      <c r="BQ1327" s="1915"/>
      <c r="BR1327" s="2105"/>
      <c r="BS1327" s="2106"/>
      <c r="BT1327" s="2106"/>
      <c r="BU1327" s="2106"/>
      <c r="BV1327" s="2106"/>
      <c r="BW1327" s="2106"/>
      <c r="BX1327" s="2106"/>
      <c r="BY1327" s="2106"/>
      <c r="BZ1327" s="2106"/>
      <c r="CA1327" s="2106"/>
      <c r="CB1327" s="2059"/>
      <c r="CC1327" s="2106"/>
      <c r="CD1327" s="2108" t="s">
        <v>3819</v>
      </c>
    </row>
    <row r="1328" spans="1:82" ht="48" customHeight="1" thickBot="1" x14ac:dyDescent="0.25">
      <c r="A1328" s="62" t="s">
        <v>161</v>
      </c>
      <c r="B1328" s="749" t="s">
        <v>3809</v>
      </c>
      <c r="C1328" s="1079" t="s">
        <v>3810</v>
      </c>
      <c r="D1328" s="460">
        <v>160</v>
      </c>
      <c r="E1328" s="616" t="s">
        <v>3880</v>
      </c>
      <c r="F1328" s="608" t="s">
        <v>3881</v>
      </c>
      <c r="G1328" s="612">
        <v>48</v>
      </c>
      <c r="H1328" s="612" t="s">
        <v>0</v>
      </c>
      <c r="I1328" s="789">
        <v>60</v>
      </c>
      <c r="J1328" s="454">
        <v>20</v>
      </c>
      <c r="K1328" s="25"/>
      <c r="L1328" s="790"/>
      <c r="M1328" s="791"/>
      <c r="N1328" s="791"/>
      <c r="O1328" s="791"/>
      <c r="P1328" s="791"/>
      <c r="Q1328" s="791"/>
      <c r="R1328" s="791"/>
      <c r="S1328" s="791"/>
      <c r="T1328" s="791"/>
      <c r="U1328" s="753">
        <f t="shared" si="148"/>
        <v>0</v>
      </c>
      <c r="V1328" s="7"/>
      <c r="W1328" s="7"/>
      <c r="X1328" s="7"/>
      <c r="Y1328" s="7"/>
      <c r="Z1328" s="7"/>
      <c r="AA1328" s="7"/>
      <c r="AB1328" s="7"/>
      <c r="AC1328" s="7"/>
      <c r="AD1328" s="7"/>
      <c r="AE1328" s="7"/>
      <c r="AF1328" s="7"/>
      <c r="AG1328" s="1953"/>
      <c r="AH1328" s="1865"/>
      <c r="AI1328" s="1865"/>
      <c r="AJ1328" s="1865"/>
      <c r="AK1328" s="1865"/>
      <c r="AL1328" s="1865"/>
      <c r="AM1328" s="4057"/>
      <c r="AN1328" s="4057"/>
      <c r="AO1328" s="1865"/>
      <c r="AP1328" s="1865"/>
      <c r="AQ1328" s="1865"/>
      <c r="AR1328" s="1866"/>
      <c r="AS1328" s="1867"/>
      <c r="AT1328" s="5227"/>
      <c r="AU1328" s="2452"/>
      <c r="AV1328" s="2206"/>
      <c r="AW1328" s="1867"/>
      <c r="AX1328" s="1867"/>
      <c r="AY1328" s="5228"/>
      <c r="AZ1328" s="1397"/>
      <c r="BA1328" s="1397"/>
      <c r="BB1328" s="1397"/>
      <c r="BC1328" s="1397"/>
      <c r="BD1328" s="1397"/>
      <c r="BE1328" s="4171"/>
      <c r="BF1328" s="4557"/>
      <c r="BG1328" s="4171"/>
      <c r="BH1328" s="4171"/>
      <c r="BI1328" s="4557"/>
      <c r="BJ1328" s="4171"/>
      <c r="BK1328" s="4171"/>
      <c r="BL1328" s="1859">
        <f t="shared" si="147"/>
        <v>0</v>
      </c>
      <c r="BM1328" s="2104"/>
      <c r="BN1328" s="1902"/>
      <c r="BO1328" s="1878"/>
      <c r="BP1328" s="1878"/>
      <c r="BQ1328" s="1915"/>
      <c r="BR1328" s="2105"/>
      <c r="BS1328" s="2106"/>
      <c r="BT1328" s="2106"/>
      <c r="BU1328" s="2106"/>
      <c r="BV1328" s="2106"/>
      <c r="BW1328" s="2106"/>
      <c r="BX1328" s="2106"/>
      <c r="BY1328" s="2106"/>
      <c r="BZ1328" s="2106"/>
      <c r="CA1328" s="2106"/>
      <c r="CB1328" s="2059"/>
      <c r="CC1328" s="2106"/>
      <c r="CD1328" s="2108" t="s">
        <v>3819</v>
      </c>
    </row>
    <row r="1329" spans="1:82" ht="48" customHeight="1" thickBot="1" x14ac:dyDescent="0.25">
      <c r="A1329" s="62" t="s">
        <v>161</v>
      </c>
      <c r="B1329" s="749" t="s">
        <v>3809</v>
      </c>
      <c r="C1329" s="1079" t="s">
        <v>3810</v>
      </c>
      <c r="D1329" s="460">
        <v>160</v>
      </c>
      <c r="E1329" s="616" t="s">
        <v>3880</v>
      </c>
      <c r="F1329" s="608" t="s">
        <v>3881</v>
      </c>
      <c r="G1329" s="612">
        <v>48</v>
      </c>
      <c r="H1329" s="612" t="s">
        <v>0</v>
      </c>
      <c r="I1329" s="789">
        <v>60</v>
      </c>
      <c r="J1329" s="454">
        <v>20</v>
      </c>
      <c r="K1329" s="25"/>
      <c r="L1329" s="790"/>
      <c r="M1329" s="791"/>
      <c r="N1329" s="791"/>
      <c r="O1329" s="791"/>
      <c r="P1329" s="791"/>
      <c r="Q1329" s="791"/>
      <c r="R1329" s="791"/>
      <c r="S1329" s="791"/>
      <c r="T1329" s="791"/>
      <c r="U1329" s="753">
        <f t="shared" si="148"/>
        <v>0</v>
      </c>
      <c r="V1329" s="7"/>
      <c r="W1329" s="7"/>
      <c r="X1329" s="7"/>
      <c r="Y1329" s="7"/>
      <c r="Z1329" s="7"/>
      <c r="AA1329" s="7"/>
      <c r="AB1329" s="7"/>
      <c r="AC1329" s="7"/>
      <c r="AD1329" s="7"/>
      <c r="AE1329" s="7"/>
      <c r="AF1329" s="7"/>
      <c r="AG1329" s="1953"/>
      <c r="AH1329" s="1865"/>
      <c r="AI1329" s="1865"/>
      <c r="AJ1329" s="1865"/>
      <c r="AK1329" s="1865"/>
      <c r="AL1329" s="1865"/>
      <c r="AM1329" s="4057"/>
      <c r="AN1329" s="4057"/>
      <c r="AO1329" s="1865"/>
      <c r="AP1329" s="1865"/>
      <c r="AQ1329" s="1865"/>
      <c r="AR1329" s="1866"/>
      <c r="AS1329" s="1867"/>
      <c r="AT1329" s="5227"/>
      <c r="AU1329" s="2452"/>
      <c r="AV1329" s="2206"/>
      <c r="AW1329" s="1867"/>
      <c r="AX1329" s="1867"/>
      <c r="AY1329" s="5228"/>
      <c r="AZ1329" s="1397"/>
      <c r="BA1329" s="1397"/>
      <c r="BB1329" s="1397"/>
      <c r="BC1329" s="1397"/>
      <c r="BD1329" s="1397"/>
      <c r="BE1329" s="4171"/>
      <c r="BF1329" s="4557"/>
      <c r="BG1329" s="4171"/>
      <c r="BH1329" s="4171"/>
      <c r="BI1329" s="4557"/>
      <c r="BJ1329" s="4171"/>
      <c r="BK1329" s="4171"/>
      <c r="BL1329" s="1859">
        <f t="shared" si="147"/>
        <v>0</v>
      </c>
      <c r="BM1329" s="2104"/>
      <c r="BN1329" s="1902"/>
      <c r="BO1329" s="1878"/>
      <c r="BP1329" s="1878"/>
      <c r="BQ1329" s="1915"/>
      <c r="BR1329" s="2105"/>
      <c r="BS1329" s="2106"/>
      <c r="BT1329" s="2106"/>
      <c r="BU1329" s="2106"/>
      <c r="BV1329" s="2106"/>
      <c r="BW1329" s="2106"/>
      <c r="BX1329" s="2106"/>
      <c r="BY1329" s="2106"/>
      <c r="BZ1329" s="2106"/>
      <c r="CA1329" s="2106"/>
      <c r="CB1329" s="2059"/>
      <c r="CC1329" s="2106"/>
      <c r="CD1329" s="2108" t="s">
        <v>3819</v>
      </c>
    </row>
    <row r="1330" spans="1:82" ht="48" customHeight="1" thickBot="1" x14ac:dyDescent="0.25">
      <c r="A1330" s="62" t="s">
        <v>161</v>
      </c>
      <c r="B1330" s="749" t="s">
        <v>3809</v>
      </c>
      <c r="C1330" s="1079" t="s">
        <v>3810</v>
      </c>
      <c r="D1330" s="460">
        <v>160</v>
      </c>
      <c r="E1330" s="616" t="s">
        <v>3880</v>
      </c>
      <c r="F1330" s="608" t="s">
        <v>3881</v>
      </c>
      <c r="G1330" s="612">
        <v>48</v>
      </c>
      <c r="H1330" s="612" t="s">
        <v>0</v>
      </c>
      <c r="I1330" s="789">
        <v>60</v>
      </c>
      <c r="J1330" s="454">
        <v>20</v>
      </c>
      <c r="K1330" s="25"/>
      <c r="L1330" s="790"/>
      <c r="M1330" s="791"/>
      <c r="N1330" s="791"/>
      <c r="O1330" s="791"/>
      <c r="P1330" s="791"/>
      <c r="Q1330" s="791"/>
      <c r="R1330" s="791"/>
      <c r="S1330" s="791"/>
      <c r="T1330" s="791"/>
      <c r="U1330" s="753">
        <f t="shared" si="148"/>
        <v>0</v>
      </c>
      <c r="V1330" s="7"/>
      <c r="W1330" s="7"/>
      <c r="X1330" s="7"/>
      <c r="Y1330" s="7"/>
      <c r="Z1330" s="7"/>
      <c r="AA1330" s="7"/>
      <c r="AB1330" s="7"/>
      <c r="AC1330" s="7"/>
      <c r="AD1330" s="7"/>
      <c r="AE1330" s="7"/>
      <c r="AF1330" s="7"/>
      <c r="AG1330" s="1953"/>
      <c r="AH1330" s="1865"/>
      <c r="AI1330" s="1865"/>
      <c r="AJ1330" s="1865"/>
      <c r="AK1330" s="1865"/>
      <c r="AL1330" s="1865"/>
      <c r="AM1330" s="4057"/>
      <c r="AN1330" s="4057"/>
      <c r="AO1330" s="1865"/>
      <c r="AP1330" s="1865"/>
      <c r="AQ1330" s="1865"/>
      <c r="AR1330" s="1866"/>
      <c r="AS1330" s="1867"/>
      <c r="AT1330" s="5227"/>
      <c r="AU1330" s="2452"/>
      <c r="AV1330" s="2206"/>
      <c r="AW1330" s="1867"/>
      <c r="AX1330" s="1867"/>
      <c r="AY1330" s="5228"/>
      <c r="AZ1330" s="1397"/>
      <c r="BA1330" s="1397"/>
      <c r="BB1330" s="1397"/>
      <c r="BC1330" s="1397"/>
      <c r="BD1330" s="1397"/>
      <c r="BE1330" s="4171"/>
      <c r="BF1330" s="4557"/>
      <c r="BG1330" s="4171"/>
      <c r="BH1330" s="4171"/>
      <c r="BI1330" s="4557"/>
      <c r="BJ1330" s="4171"/>
      <c r="BK1330" s="4171"/>
      <c r="BL1330" s="1859">
        <f t="shared" si="147"/>
        <v>0</v>
      </c>
      <c r="BM1330" s="2104"/>
      <c r="BN1330" s="1902"/>
      <c r="BO1330" s="1878"/>
      <c r="BP1330" s="1878"/>
      <c r="BQ1330" s="1915"/>
      <c r="BR1330" s="2105"/>
      <c r="BS1330" s="2106"/>
      <c r="BT1330" s="2106"/>
      <c r="BU1330" s="2106"/>
      <c r="BV1330" s="2106"/>
      <c r="BW1330" s="2106"/>
      <c r="BX1330" s="2106"/>
      <c r="BY1330" s="2106"/>
      <c r="BZ1330" s="2106"/>
      <c r="CA1330" s="2106"/>
      <c r="CB1330" s="2059"/>
      <c r="CC1330" s="2106"/>
      <c r="CD1330" s="2108" t="s">
        <v>3819</v>
      </c>
    </row>
    <row r="1331" spans="1:82" ht="48" customHeight="1" thickBot="1" x14ac:dyDescent="0.25">
      <c r="A1331" s="760" t="s">
        <v>161</v>
      </c>
      <c r="B1331" s="1007" t="s">
        <v>3809</v>
      </c>
      <c r="C1331" s="762" t="s">
        <v>3810</v>
      </c>
      <c r="D1331" s="205">
        <v>160</v>
      </c>
      <c r="E1331" s="637" t="s">
        <v>3880</v>
      </c>
      <c r="F1331" s="621" t="s">
        <v>3881</v>
      </c>
      <c r="G1331" s="614">
        <v>48</v>
      </c>
      <c r="H1331" s="614" t="s">
        <v>0</v>
      </c>
      <c r="I1331" s="1001">
        <v>60</v>
      </c>
      <c r="J1331" s="491">
        <v>20</v>
      </c>
      <c r="K1331" s="806"/>
      <c r="L1331" s="817"/>
      <c r="M1331" s="770"/>
      <c r="N1331" s="770"/>
      <c r="O1331" s="770"/>
      <c r="P1331" s="770"/>
      <c r="Q1331" s="770"/>
      <c r="R1331" s="770"/>
      <c r="S1331" s="770"/>
      <c r="T1331" s="770"/>
      <c r="U1331" s="805">
        <f t="shared" si="148"/>
        <v>0</v>
      </c>
      <c r="V1331" s="70"/>
      <c r="W1331" s="70"/>
      <c r="X1331" s="70"/>
      <c r="Y1331" s="70"/>
      <c r="Z1331" s="70"/>
      <c r="AA1331" s="70"/>
      <c r="AB1331" s="70"/>
      <c r="AC1331" s="70"/>
      <c r="AD1331" s="70"/>
      <c r="AE1331" s="70"/>
      <c r="AF1331" s="70"/>
      <c r="AG1331" s="5221"/>
      <c r="AH1331" s="2602"/>
      <c r="AI1331" s="2602"/>
      <c r="AJ1331" s="2602"/>
      <c r="AK1331" s="2602"/>
      <c r="AL1331" s="2602"/>
      <c r="AM1331" s="4079"/>
      <c r="AN1331" s="4079"/>
      <c r="AO1331" s="2602"/>
      <c r="AP1331" s="2602"/>
      <c r="AQ1331" s="2602"/>
      <c r="AR1331" s="5222"/>
      <c r="AS1331" s="2598"/>
      <c r="AT1331" s="5257"/>
      <c r="AU1331" s="4400"/>
      <c r="AV1331" s="5211"/>
      <c r="AW1331" s="2598"/>
      <c r="AX1331" s="2598"/>
      <c r="AY1331" s="5258"/>
      <c r="AZ1331" s="2227"/>
      <c r="BA1331" s="2227"/>
      <c r="BB1331" s="2227"/>
      <c r="BC1331" s="2227"/>
      <c r="BD1331" s="2227"/>
      <c r="BE1331" s="4206"/>
      <c r="BF1331" s="4570"/>
      <c r="BG1331" s="4206"/>
      <c r="BH1331" s="4206"/>
      <c r="BI1331" s="4570"/>
      <c r="BJ1331" s="4206"/>
      <c r="BK1331" s="4206"/>
      <c r="BL1331" s="2300">
        <f t="shared" si="147"/>
        <v>0</v>
      </c>
      <c r="BM1331" s="2308"/>
      <c r="BN1331" s="1902"/>
      <c r="BO1331" s="1878"/>
      <c r="BP1331" s="1878"/>
      <c r="BQ1331" s="1915"/>
      <c r="BR1331" s="2134"/>
      <c r="BS1331" s="2135"/>
      <c r="BT1331" s="2135"/>
      <c r="BU1331" s="2135"/>
      <c r="BV1331" s="2135"/>
      <c r="BW1331" s="2135"/>
      <c r="BX1331" s="2135"/>
      <c r="BY1331" s="2135"/>
      <c r="BZ1331" s="2135"/>
      <c r="CA1331" s="2135"/>
      <c r="CB1331" s="2599"/>
      <c r="CC1331" s="2135"/>
      <c r="CD1331" s="2137" t="s">
        <v>3819</v>
      </c>
    </row>
    <row r="1332" spans="1:82" s="1241" customFormat="1" ht="47.25" customHeight="1" thickBot="1" x14ac:dyDescent="0.25">
      <c r="A1332" s="1232" t="s">
        <v>161</v>
      </c>
      <c r="B1332" s="1233" t="s">
        <v>3809</v>
      </c>
      <c r="C1332" s="1234" t="s">
        <v>3810</v>
      </c>
      <c r="D1332" s="1235">
        <v>161</v>
      </c>
      <c r="E1332" s="615" t="s">
        <v>3886</v>
      </c>
      <c r="F1332" s="67" t="s">
        <v>3887</v>
      </c>
      <c r="G1332" s="1236">
        <v>204</v>
      </c>
      <c r="H1332" s="1236" t="s">
        <v>0</v>
      </c>
      <c r="I1332" s="1237">
        <v>300</v>
      </c>
      <c r="J1332" s="977">
        <v>86</v>
      </c>
      <c r="K1332" s="978" t="s">
        <v>3888</v>
      </c>
      <c r="L1332" s="1238">
        <f t="shared" si="149"/>
        <v>349777346</v>
      </c>
      <c r="M1332" s="455">
        <v>349777346</v>
      </c>
      <c r="N1332" s="455"/>
      <c r="O1332" s="455"/>
      <c r="P1332" s="455"/>
      <c r="Q1332" s="455"/>
      <c r="R1332" s="455"/>
      <c r="S1332" s="983"/>
      <c r="T1332" s="983"/>
      <c r="U1332" s="1239">
        <f t="shared" si="148"/>
        <v>344279468</v>
      </c>
      <c r="V1332" s="495">
        <v>344279468</v>
      </c>
      <c r="W1332" s="495"/>
      <c r="X1332" s="495"/>
      <c r="Y1332" s="495"/>
      <c r="Z1332" s="495"/>
      <c r="AA1332" s="495"/>
      <c r="AB1332" s="495"/>
      <c r="AC1332" s="982"/>
      <c r="AD1332" s="982"/>
      <c r="AE1332" s="982"/>
      <c r="AF1332" s="982"/>
      <c r="AG1332" s="5223">
        <v>80101600</v>
      </c>
      <c r="AH1332" s="4688" t="s">
        <v>3813</v>
      </c>
      <c r="AI1332" s="5204" t="s">
        <v>1491</v>
      </c>
      <c r="AJ1332" s="5204" t="s">
        <v>3814</v>
      </c>
      <c r="AK1332" s="5204" t="s">
        <v>246</v>
      </c>
      <c r="AL1332" s="5205" t="s">
        <v>248</v>
      </c>
      <c r="AM1332" s="5023">
        <v>11488333</v>
      </c>
      <c r="AN1332" s="5023">
        <v>11488333</v>
      </c>
      <c r="AO1332" s="3016" t="s">
        <v>250</v>
      </c>
      <c r="AP1332" s="3016" t="s">
        <v>6</v>
      </c>
      <c r="AQ1332" s="3016" t="s">
        <v>3815</v>
      </c>
      <c r="AR1332" s="3016">
        <v>2201190104</v>
      </c>
      <c r="AS1332" s="2443" t="s">
        <v>5950</v>
      </c>
      <c r="AT1332" s="1462" t="s">
        <v>3889</v>
      </c>
      <c r="AU1332" s="2747">
        <v>86</v>
      </c>
      <c r="AV1332" s="5259">
        <v>40</v>
      </c>
      <c r="AW1332" s="5260">
        <v>42917</v>
      </c>
      <c r="AX1332" s="5260">
        <v>43069</v>
      </c>
      <c r="AY1332" s="5226">
        <v>134044712</v>
      </c>
      <c r="AZ1332" s="1527">
        <v>1</v>
      </c>
      <c r="BA1332" s="5021" t="s">
        <v>3817</v>
      </c>
      <c r="BB1332" s="5021" t="s">
        <v>3818</v>
      </c>
      <c r="BC1332" s="4688" t="s">
        <v>3813</v>
      </c>
      <c r="BD1332" s="5025">
        <v>2017000003</v>
      </c>
      <c r="BE1332" s="5024">
        <v>42751</v>
      </c>
      <c r="BF1332" s="5023">
        <v>11488333</v>
      </c>
      <c r="BG1332" s="5025">
        <v>2017000003</v>
      </c>
      <c r="BH1332" s="5024">
        <v>42758</v>
      </c>
      <c r="BI1332" s="5023">
        <v>11488333</v>
      </c>
      <c r="BJ1332" s="5024">
        <v>42758</v>
      </c>
      <c r="BK1332" s="5024">
        <v>43100</v>
      </c>
      <c r="BL1332" s="1859">
        <f t="shared" si="147"/>
        <v>0</v>
      </c>
      <c r="BM1332" s="2014">
        <f>L1332-(BI1332+BI1333+BI1334+BI1335+BI1336+BI1337+BI1338+BI1339+BI1340+BI1343)</f>
        <v>17223880</v>
      </c>
      <c r="BN1332" s="1902"/>
      <c r="BO1332" s="1878"/>
      <c r="BP1332" s="1878"/>
      <c r="BQ1332" s="1915"/>
      <c r="BR1332" s="2045"/>
      <c r="BS1332" s="1861"/>
      <c r="BT1332" s="1861"/>
      <c r="BU1332" s="1861"/>
      <c r="BV1332" s="1861"/>
      <c r="BW1332" s="1861"/>
      <c r="BX1332" s="1861"/>
      <c r="BY1332" s="1861"/>
      <c r="BZ1332" s="1861"/>
      <c r="CA1332" s="1861"/>
      <c r="CB1332" s="1900"/>
      <c r="CC1332" s="1861"/>
      <c r="CD1332" s="1863" t="s">
        <v>3819</v>
      </c>
    </row>
    <row r="1333" spans="1:82" ht="47.25" customHeight="1" thickBot="1" x14ac:dyDescent="0.25">
      <c r="A1333" s="62" t="s">
        <v>161</v>
      </c>
      <c r="B1333" s="749" t="s">
        <v>3809</v>
      </c>
      <c r="C1333" s="1079" t="s">
        <v>3810</v>
      </c>
      <c r="D1333" s="460">
        <v>161</v>
      </c>
      <c r="E1333" s="616" t="s">
        <v>3886</v>
      </c>
      <c r="F1333" s="608" t="s">
        <v>3887</v>
      </c>
      <c r="G1333" s="612">
        <v>204</v>
      </c>
      <c r="H1333" s="612" t="s">
        <v>0</v>
      </c>
      <c r="I1333" s="789">
        <v>300</v>
      </c>
      <c r="J1333" s="454">
        <v>86</v>
      </c>
      <c r="K1333" s="25"/>
      <c r="L1333" s="790"/>
      <c r="M1333" s="791"/>
      <c r="N1333" s="791"/>
      <c r="O1333" s="791"/>
      <c r="P1333" s="791"/>
      <c r="Q1333" s="791"/>
      <c r="R1333" s="791"/>
      <c r="S1333" s="791"/>
      <c r="T1333" s="791"/>
      <c r="U1333" s="753">
        <f t="shared" si="148"/>
        <v>0</v>
      </c>
      <c r="V1333" s="7"/>
      <c r="W1333" s="7"/>
      <c r="X1333" s="7"/>
      <c r="Y1333" s="7"/>
      <c r="Z1333" s="7"/>
      <c r="AA1333" s="7"/>
      <c r="AB1333" s="7"/>
      <c r="AC1333" s="7"/>
      <c r="AD1333" s="7"/>
      <c r="AE1333" s="7"/>
      <c r="AF1333" s="7"/>
      <c r="AG1333" s="5223">
        <v>80101600</v>
      </c>
      <c r="AH1333" s="3016" t="s">
        <v>3820</v>
      </c>
      <c r="AI1333" s="5204" t="s">
        <v>1491</v>
      </c>
      <c r="AJ1333" s="5204" t="s">
        <v>3821</v>
      </c>
      <c r="AK1333" s="5204" t="s">
        <v>246</v>
      </c>
      <c r="AL1333" s="5205" t="s">
        <v>248</v>
      </c>
      <c r="AM1333" s="5023">
        <v>11488333</v>
      </c>
      <c r="AN1333" s="5023">
        <v>11488333</v>
      </c>
      <c r="AO1333" s="3016" t="s">
        <v>250</v>
      </c>
      <c r="AP1333" s="3016" t="s">
        <v>6</v>
      </c>
      <c r="AQ1333" s="3016" t="s">
        <v>3815</v>
      </c>
      <c r="AR1333" s="3016">
        <v>2201190104</v>
      </c>
      <c r="AS1333" s="2616" t="s">
        <v>5951</v>
      </c>
      <c r="AT1333" s="5199" t="s">
        <v>1730</v>
      </c>
      <c r="AU1333" s="5206">
        <v>100</v>
      </c>
      <c r="AV1333" s="5207">
        <f>AV1332*100/60</f>
        <v>66.666666666666671</v>
      </c>
      <c r="AW1333" s="3702">
        <v>42736</v>
      </c>
      <c r="AX1333" s="3702">
        <v>43100</v>
      </c>
      <c r="AY1333" s="5201">
        <v>83455288</v>
      </c>
      <c r="AZ1333" s="5021">
        <v>2</v>
      </c>
      <c r="BA1333" s="5021" t="s">
        <v>3817</v>
      </c>
      <c r="BB1333" s="5021" t="s">
        <v>3849</v>
      </c>
      <c r="BC1333" s="4688" t="s">
        <v>3820</v>
      </c>
      <c r="BD1333" s="5025">
        <v>2017000005</v>
      </c>
      <c r="BE1333" s="5024">
        <v>42751</v>
      </c>
      <c r="BF1333" s="5023">
        <v>11488333</v>
      </c>
      <c r="BG1333" s="5025">
        <v>2017000005</v>
      </c>
      <c r="BH1333" s="5024">
        <v>42758</v>
      </c>
      <c r="BI1333" s="5023">
        <v>11488333</v>
      </c>
      <c r="BJ1333" s="5024">
        <v>42758</v>
      </c>
      <c r="BK1333" s="5024">
        <v>43100</v>
      </c>
      <c r="BL1333" s="1859">
        <f t="shared" si="147"/>
        <v>0</v>
      </c>
      <c r="BM1333" s="2104"/>
      <c r="BN1333" s="1902"/>
      <c r="BO1333" s="1878"/>
      <c r="BP1333" s="1878"/>
      <c r="BQ1333" s="1915"/>
      <c r="BR1333" s="2105"/>
      <c r="BS1333" s="2106"/>
      <c r="BT1333" s="2106"/>
      <c r="BU1333" s="2106"/>
      <c r="BV1333" s="2106"/>
      <c r="BW1333" s="2106"/>
      <c r="BX1333" s="2106"/>
      <c r="BY1333" s="2106"/>
      <c r="BZ1333" s="2106"/>
      <c r="CA1333" s="2106"/>
      <c r="CB1333" s="2059"/>
      <c r="CC1333" s="2106"/>
      <c r="CD1333" s="2108" t="s">
        <v>3819</v>
      </c>
    </row>
    <row r="1334" spans="1:82" ht="47.25" customHeight="1" thickBot="1" x14ac:dyDescent="0.25">
      <c r="A1334" s="62" t="s">
        <v>161</v>
      </c>
      <c r="B1334" s="749" t="s">
        <v>3809</v>
      </c>
      <c r="C1334" s="1079" t="s">
        <v>3810</v>
      </c>
      <c r="D1334" s="460">
        <v>161</v>
      </c>
      <c r="E1334" s="616" t="s">
        <v>3890</v>
      </c>
      <c r="F1334" s="608" t="s">
        <v>3887</v>
      </c>
      <c r="G1334" s="612">
        <v>204</v>
      </c>
      <c r="H1334" s="612" t="s">
        <v>0</v>
      </c>
      <c r="I1334" s="789">
        <v>300</v>
      </c>
      <c r="J1334" s="454">
        <v>86</v>
      </c>
      <c r="K1334" s="25"/>
      <c r="L1334" s="790"/>
      <c r="M1334" s="791"/>
      <c r="N1334" s="791"/>
      <c r="O1334" s="791"/>
      <c r="P1334" s="791"/>
      <c r="Q1334" s="791"/>
      <c r="R1334" s="791"/>
      <c r="S1334" s="791"/>
      <c r="T1334" s="791"/>
      <c r="U1334" s="753">
        <f t="shared" si="148"/>
        <v>0</v>
      </c>
      <c r="V1334" s="7"/>
      <c r="W1334" s="7"/>
      <c r="X1334" s="7"/>
      <c r="Y1334" s="7"/>
      <c r="Z1334" s="7"/>
      <c r="AA1334" s="7"/>
      <c r="AB1334" s="7"/>
      <c r="AC1334" s="7"/>
      <c r="AD1334" s="7"/>
      <c r="AE1334" s="7"/>
      <c r="AF1334" s="7"/>
      <c r="AG1334" s="5223">
        <v>80101600</v>
      </c>
      <c r="AH1334" s="4688" t="s">
        <v>3824</v>
      </c>
      <c r="AI1334" s="5204" t="s">
        <v>1491</v>
      </c>
      <c r="AJ1334" s="5204" t="s">
        <v>3821</v>
      </c>
      <c r="AK1334" s="5204" t="s">
        <v>246</v>
      </c>
      <c r="AL1334" s="5205" t="s">
        <v>248</v>
      </c>
      <c r="AM1334" s="5023">
        <v>6026667</v>
      </c>
      <c r="AN1334" s="5023">
        <v>6026667</v>
      </c>
      <c r="AO1334" s="3016" t="s">
        <v>250</v>
      </c>
      <c r="AP1334" s="3016" t="s">
        <v>6</v>
      </c>
      <c r="AQ1334" s="3016" t="s">
        <v>3815</v>
      </c>
      <c r="AR1334" s="3016">
        <v>2201190104</v>
      </c>
      <c r="AS1334" s="2204"/>
      <c r="AT1334" s="5199"/>
      <c r="AU1334" s="5206"/>
      <c r="AV1334" s="2206"/>
      <c r="AW1334" s="5216"/>
      <c r="AX1334" s="5216"/>
      <c r="AY1334" s="5201"/>
      <c r="AZ1334" s="5021">
        <v>3</v>
      </c>
      <c r="BA1334" s="5021" t="s">
        <v>3817</v>
      </c>
      <c r="BB1334" s="5021" t="s">
        <v>3825</v>
      </c>
      <c r="BC1334" s="4688" t="s">
        <v>3824</v>
      </c>
      <c r="BD1334" s="5025">
        <v>2017000004</v>
      </c>
      <c r="BE1334" s="5024">
        <v>42751</v>
      </c>
      <c r="BF1334" s="5023">
        <v>6026667</v>
      </c>
      <c r="BG1334" s="5025">
        <v>2017000004</v>
      </c>
      <c r="BH1334" s="5024">
        <v>42758</v>
      </c>
      <c r="BI1334" s="5023">
        <v>6026667</v>
      </c>
      <c r="BJ1334" s="5024">
        <v>42758</v>
      </c>
      <c r="BK1334" s="5024">
        <v>43100</v>
      </c>
      <c r="BL1334" s="1859">
        <f t="shared" si="147"/>
        <v>0</v>
      </c>
      <c r="BM1334" s="2104"/>
      <c r="BN1334" s="1902"/>
      <c r="BO1334" s="1878"/>
      <c r="BP1334" s="1878"/>
      <c r="BQ1334" s="1915"/>
      <c r="BR1334" s="2105"/>
      <c r="BS1334" s="2106"/>
      <c r="BT1334" s="2106"/>
      <c r="BU1334" s="2106"/>
      <c r="BV1334" s="2106"/>
      <c r="BW1334" s="2106"/>
      <c r="BX1334" s="2106"/>
      <c r="BY1334" s="2106"/>
      <c r="BZ1334" s="2106"/>
      <c r="CA1334" s="2106"/>
      <c r="CB1334" s="2059"/>
      <c r="CC1334" s="2106"/>
      <c r="CD1334" s="2108" t="s">
        <v>3819</v>
      </c>
    </row>
    <row r="1335" spans="1:82" ht="47.25" customHeight="1" thickBot="1" x14ac:dyDescent="0.25">
      <c r="A1335" s="62" t="s">
        <v>161</v>
      </c>
      <c r="B1335" s="749" t="s">
        <v>3809</v>
      </c>
      <c r="C1335" s="1079" t="s">
        <v>3810</v>
      </c>
      <c r="D1335" s="460">
        <v>161</v>
      </c>
      <c r="E1335" s="616" t="s">
        <v>3890</v>
      </c>
      <c r="F1335" s="608" t="s">
        <v>3887</v>
      </c>
      <c r="G1335" s="612">
        <v>204</v>
      </c>
      <c r="H1335" s="612" t="s">
        <v>0</v>
      </c>
      <c r="I1335" s="789">
        <v>300</v>
      </c>
      <c r="J1335" s="454">
        <v>86</v>
      </c>
      <c r="K1335" s="25"/>
      <c r="L1335" s="790"/>
      <c r="M1335" s="791"/>
      <c r="N1335" s="791"/>
      <c r="O1335" s="791"/>
      <c r="P1335" s="791"/>
      <c r="Q1335" s="791"/>
      <c r="R1335" s="791"/>
      <c r="S1335" s="791"/>
      <c r="T1335" s="791"/>
      <c r="U1335" s="753">
        <f t="shared" si="148"/>
        <v>0</v>
      </c>
      <c r="V1335" s="7"/>
      <c r="W1335" s="7"/>
      <c r="X1335" s="7"/>
      <c r="Y1335" s="7"/>
      <c r="Z1335" s="7"/>
      <c r="AA1335" s="7"/>
      <c r="AB1335" s="7"/>
      <c r="AC1335" s="7"/>
      <c r="AD1335" s="7"/>
      <c r="AE1335" s="7"/>
      <c r="AF1335" s="7"/>
      <c r="AG1335" s="5223">
        <v>80101600</v>
      </c>
      <c r="AH1335" s="4688" t="s">
        <v>3850</v>
      </c>
      <c r="AI1335" s="5204" t="s">
        <v>1491</v>
      </c>
      <c r="AJ1335" s="5204" t="s">
        <v>3821</v>
      </c>
      <c r="AK1335" s="5204" t="s">
        <v>246</v>
      </c>
      <c r="AL1335" s="5205" t="s">
        <v>248</v>
      </c>
      <c r="AM1335" s="5023">
        <v>8791400</v>
      </c>
      <c r="AN1335" s="5023">
        <v>8791400</v>
      </c>
      <c r="AO1335" s="3016" t="s">
        <v>250</v>
      </c>
      <c r="AP1335" s="3016" t="s">
        <v>6</v>
      </c>
      <c r="AQ1335" s="3016" t="s">
        <v>3815</v>
      </c>
      <c r="AR1335" s="3016">
        <v>2201190104</v>
      </c>
      <c r="AS1335" s="2616"/>
      <c r="AT1335" s="5199"/>
      <c r="AU1335" s="5206"/>
      <c r="AV1335" s="2206"/>
      <c r="AW1335" s="2616"/>
      <c r="AX1335" s="2616"/>
      <c r="AY1335" s="5201"/>
      <c r="AZ1335" s="5021">
        <v>4</v>
      </c>
      <c r="BA1335" s="5021" t="s">
        <v>3817</v>
      </c>
      <c r="BB1335" s="5021" t="s">
        <v>3851</v>
      </c>
      <c r="BC1335" s="4688" t="s">
        <v>3850</v>
      </c>
      <c r="BD1335" s="5025">
        <v>2017000006</v>
      </c>
      <c r="BE1335" s="5024">
        <v>42751</v>
      </c>
      <c r="BF1335" s="5023">
        <v>8791400</v>
      </c>
      <c r="BG1335" s="5025">
        <v>2017000006</v>
      </c>
      <c r="BH1335" s="5024">
        <v>42758</v>
      </c>
      <c r="BI1335" s="5023">
        <v>8791400</v>
      </c>
      <c r="BJ1335" s="5024">
        <v>42758</v>
      </c>
      <c r="BK1335" s="5024">
        <v>43100</v>
      </c>
      <c r="BL1335" s="1859">
        <f t="shared" si="147"/>
        <v>0</v>
      </c>
      <c r="BM1335" s="2104"/>
      <c r="BN1335" s="1902"/>
      <c r="BO1335" s="1878"/>
      <c r="BP1335" s="1878"/>
      <c r="BQ1335" s="1915"/>
      <c r="BR1335" s="2105"/>
      <c r="BS1335" s="2106"/>
      <c r="BT1335" s="2106"/>
      <c r="BU1335" s="2106"/>
      <c r="BV1335" s="2106"/>
      <c r="BW1335" s="2106"/>
      <c r="BX1335" s="2106"/>
      <c r="BY1335" s="2106"/>
      <c r="BZ1335" s="2106"/>
      <c r="CA1335" s="2106"/>
      <c r="CB1335" s="2059"/>
      <c r="CC1335" s="2106"/>
      <c r="CD1335" s="2108" t="s">
        <v>3819</v>
      </c>
    </row>
    <row r="1336" spans="1:82" ht="47.25" customHeight="1" x14ac:dyDescent="0.2">
      <c r="A1336" s="62" t="s">
        <v>161</v>
      </c>
      <c r="B1336" s="749" t="s">
        <v>3809</v>
      </c>
      <c r="C1336" s="1079" t="s">
        <v>3810</v>
      </c>
      <c r="D1336" s="460">
        <v>161</v>
      </c>
      <c r="E1336" s="616" t="s">
        <v>3890</v>
      </c>
      <c r="F1336" s="608" t="s">
        <v>3887</v>
      </c>
      <c r="G1336" s="612">
        <v>204</v>
      </c>
      <c r="H1336" s="612" t="s">
        <v>0</v>
      </c>
      <c r="I1336" s="789">
        <v>300</v>
      </c>
      <c r="J1336" s="454">
        <v>86</v>
      </c>
      <c r="K1336" s="25"/>
      <c r="L1336" s="790"/>
      <c r="M1336" s="791"/>
      <c r="N1336" s="791"/>
      <c r="O1336" s="791"/>
      <c r="P1336" s="791"/>
      <c r="Q1336" s="791"/>
      <c r="R1336" s="791"/>
      <c r="S1336" s="791"/>
      <c r="T1336" s="791"/>
      <c r="U1336" s="805">
        <f t="shared" si="148"/>
        <v>0</v>
      </c>
      <c r="V1336" s="70"/>
      <c r="W1336" s="70"/>
      <c r="X1336" s="70"/>
      <c r="Y1336" s="70"/>
      <c r="Z1336" s="70"/>
      <c r="AA1336" s="70"/>
      <c r="AB1336" s="70"/>
      <c r="AC1336" s="70"/>
      <c r="AD1336" s="70"/>
      <c r="AE1336" s="70"/>
      <c r="AF1336" s="70"/>
      <c r="AG1336" s="5223">
        <v>80101600</v>
      </c>
      <c r="AH1336" s="4688" t="s">
        <v>3826</v>
      </c>
      <c r="AI1336" s="5204" t="s">
        <v>1491</v>
      </c>
      <c r="AJ1336" s="5204" t="s">
        <v>3827</v>
      </c>
      <c r="AK1336" s="5204" t="s">
        <v>246</v>
      </c>
      <c r="AL1336" s="5205" t="s">
        <v>248</v>
      </c>
      <c r="AM1336" s="5023">
        <v>6740000</v>
      </c>
      <c r="AN1336" s="5023">
        <v>6740000</v>
      </c>
      <c r="AO1336" s="3016" t="s">
        <v>250</v>
      </c>
      <c r="AP1336" s="3016" t="s">
        <v>6</v>
      </c>
      <c r="AQ1336" s="3016" t="s">
        <v>3815</v>
      </c>
      <c r="AR1336" s="3016">
        <v>2201190104</v>
      </c>
      <c r="AS1336" s="5212"/>
      <c r="AT1336" s="5209"/>
      <c r="AU1336" s="5210"/>
      <c r="AV1336" s="5211"/>
      <c r="AW1336" s="5212"/>
      <c r="AX1336" s="5212"/>
      <c r="AY1336" s="5213"/>
      <c r="AZ1336" s="5021">
        <v>5</v>
      </c>
      <c r="BA1336" s="5021" t="s">
        <v>3817</v>
      </c>
      <c r="BB1336" s="5021" t="s">
        <v>3828</v>
      </c>
      <c r="BC1336" s="4688" t="s">
        <v>3826</v>
      </c>
      <c r="BD1336" s="5025">
        <v>2017000008</v>
      </c>
      <c r="BE1336" s="5024">
        <v>42758</v>
      </c>
      <c r="BF1336" s="5023">
        <v>6740000</v>
      </c>
      <c r="BG1336" s="5025">
        <v>2017000008</v>
      </c>
      <c r="BH1336" s="5024">
        <v>42760</v>
      </c>
      <c r="BI1336" s="5023">
        <v>6740000</v>
      </c>
      <c r="BJ1336" s="5024">
        <v>42760</v>
      </c>
      <c r="BK1336" s="5024">
        <v>43100</v>
      </c>
      <c r="BL1336" s="2300">
        <f t="shared" si="147"/>
        <v>0</v>
      </c>
      <c r="BM1336" s="2104"/>
      <c r="BN1336" s="1902"/>
      <c r="BO1336" s="1878"/>
      <c r="BP1336" s="1878"/>
      <c r="BQ1336" s="1915"/>
      <c r="BR1336" s="2105"/>
      <c r="BS1336" s="2106"/>
      <c r="BT1336" s="2106"/>
      <c r="BU1336" s="2106"/>
      <c r="BV1336" s="2106"/>
      <c r="BW1336" s="2106"/>
      <c r="BX1336" s="2106"/>
      <c r="BY1336" s="2106"/>
      <c r="BZ1336" s="2106"/>
      <c r="CA1336" s="2106"/>
      <c r="CB1336" s="2059"/>
      <c r="CC1336" s="2106"/>
      <c r="CD1336" s="2108" t="s">
        <v>3819</v>
      </c>
    </row>
    <row r="1337" spans="1:82" ht="47.25" customHeight="1" x14ac:dyDescent="0.2">
      <c r="A1337" s="62" t="s">
        <v>161</v>
      </c>
      <c r="B1337" s="749" t="s">
        <v>3809</v>
      </c>
      <c r="C1337" s="1079" t="s">
        <v>3810</v>
      </c>
      <c r="D1337" s="460">
        <v>161</v>
      </c>
      <c r="E1337" s="616" t="s">
        <v>3890</v>
      </c>
      <c r="F1337" s="608" t="s">
        <v>3887</v>
      </c>
      <c r="G1337" s="612">
        <v>204</v>
      </c>
      <c r="H1337" s="612" t="s">
        <v>0</v>
      </c>
      <c r="I1337" s="789">
        <v>300</v>
      </c>
      <c r="J1337" s="454">
        <v>86</v>
      </c>
      <c r="K1337" s="538"/>
      <c r="L1337" s="751"/>
      <c r="M1337" s="752"/>
      <c r="N1337" s="752"/>
      <c r="O1337" s="752"/>
      <c r="P1337" s="752"/>
      <c r="Q1337" s="752"/>
      <c r="R1337" s="752"/>
      <c r="S1337" s="752"/>
      <c r="T1337" s="752"/>
      <c r="U1337" s="753"/>
      <c r="V1337" s="466"/>
      <c r="W1337" s="466"/>
      <c r="X1337" s="466"/>
      <c r="Y1337" s="466"/>
      <c r="Z1337" s="466"/>
      <c r="AA1337" s="466"/>
      <c r="AB1337" s="466"/>
      <c r="AC1337" s="466"/>
      <c r="AD1337" s="466"/>
      <c r="AE1337" s="466"/>
      <c r="AF1337" s="466"/>
      <c r="AG1337" s="5223">
        <v>80101600</v>
      </c>
      <c r="AH1337" s="4688" t="s">
        <v>3829</v>
      </c>
      <c r="AI1337" s="3016" t="s">
        <v>828</v>
      </c>
      <c r="AJ1337" s="3016" t="s">
        <v>3529</v>
      </c>
      <c r="AK1337" s="5204" t="s">
        <v>246</v>
      </c>
      <c r="AL1337" s="5205" t="s">
        <v>248</v>
      </c>
      <c r="AM1337" s="5023">
        <v>6600000</v>
      </c>
      <c r="AN1337" s="5023">
        <v>6600000</v>
      </c>
      <c r="AO1337" s="3016" t="s">
        <v>250</v>
      </c>
      <c r="AP1337" s="3016" t="s">
        <v>6</v>
      </c>
      <c r="AQ1337" s="3016" t="s">
        <v>3815</v>
      </c>
      <c r="AR1337" s="3016">
        <v>2201190104</v>
      </c>
      <c r="AS1337" s="5216"/>
      <c r="AT1337" s="1134"/>
      <c r="AU1337" s="5215"/>
      <c r="AV1337" s="3494"/>
      <c r="AW1337" s="5216"/>
      <c r="AX1337" s="5216"/>
      <c r="AY1337" s="5217"/>
      <c r="AZ1337" s="5021">
        <v>6</v>
      </c>
      <c r="BA1337" s="5021" t="s">
        <v>3817</v>
      </c>
      <c r="BB1337" s="5021" t="s">
        <v>3830</v>
      </c>
      <c r="BC1337" s="4688" t="s">
        <v>3829</v>
      </c>
      <c r="BD1337" s="5025">
        <v>2017000011</v>
      </c>
      <c r="BE1337" s="5024">
        <v>42758</v>
      </c>
      <c r="BF1337" s="5023">
        <v>6600000</v>
      </c>
      <c r="BG1337" s="5025">
        <v>2017000012</v>
      </c>
      <c r="BH1337" s="5024">
        <v>42767</v>
      </c>
      <c r="BI1337" s="5023">
        <v>6600000</v>
      </c>
      <c r="BJ1337" s="5024">
        <v>42767</v>
      </c>
      <c r="BK1337" s="5024">
        <v>43100</v>
      </c>
      <c r="BL1337" s="2024"/>
      <c r="BM1337" s="2025"/>
      <c r="BN1337" s="1902"/>
      <c r="BO1337" s="1878"/>
      <c r="BP1337" s="1878"/>
      <c r="BQ1337" s="1915"/>
      <c r="BR1337" s="2134"/>
      <c r="BS1337" s="2135"/>
      <c r="BT1337" s="2135"/>
      <c r="BU1337" s="2135"/>
      <c r="BV1337" s="2135"/>
      <c r="BW1337" s="2135"/>
      <c r="BX1337" s="2135"/>
      <c r="BY1337" s="2135"/>
      <c r="BZ1337" s="2135"/>
      <c r="CA1337" s="2135"/>
      <c r="CB1337" s="2599"/>
      <c r="CC1337" s="2135"/>
      <c r="CD1337" s="2108" t="s">
        <v>3819</v>
      </c>
    </row>
    <row r="1338" spans="1:82" ht="47.25" customHeight="1" x14ac:dyDescent="0.2">
      <c r="A1338" s="62" t="s">
        <v>161</v>
      </c>
      <c r="B1338" s="749" t="s">
        <v>3809</v>
      </c>
      <c r="C1338" s="1079" t="s">
        <v>3810</v>
      </c>
      <c r="D1338" s="460">
        <v>161</v>
      </c>
      <c r="E1338" s="616" t="s">
        <v>3890</v>
      </c>
      <c r="F1338" s="608" t="s">
        <v>3887</v>
      </c>
      <c r="G1338" s="612">
        <v>204</v>
      </c>
      <c r="H1338" s="612" t="s">
        <v>0</v>
      </c>
      <c r="I1338" s="789">
        <v>300</v>
      </c>
      <c r="J1338" s="454">
        <v>86</v>
      </c>
      <c r="K1338" s="538"/>
      <c r="L1338" s="751"/>
      <c r="M1338" s="752"/>
      <c r="N1338" s="752"/>
      <c r="O1338" s="752"/>
      <c r="P1338" s="752"/>
      <c r="Q1338" s="752"/>
      <c r="R1338" s="752"/>
      <c r="S1338" s="752"/>
      <c r="T1338" s="752"/>
      <c r="U1338" s="805"/>
      <c r="V1338" s="8"/>
      <c r="W1338" s="8"/>
      <c r="X1338" s="8"/>
      <c r="Y1338" s="8"/>
      <c r="Z1338" s="8"/>
      <c r="AA1338" s="8"/>
      <c r="AB1338" s="8"/>
      <c r="AC1338" s="8"/>
      <c r="AD1338" s="8"/>
      <c r="AE1338" s="8"/>
      <c r="AF1338" s="8"/>
      <c r="AG1338" s="5223">
        <v>80101600</v>
      </c>
      <c r="AH1338" s="5230" t="s">
        <v>3852</v>
      </c>
      <c r="AI1338" s="3016" t="s">
        <v>828</v>
      </c>
      <c r="AJ1338" s="3016" t="s">
        <v>3832</v>
      </c>
      <c r="AK1338" s="5204" t="s">
        <v>246</v>
      </c>
      <c r="AL1338" s="5205" t="s">
        <v>248</v>
      </c>
      <c r="AM1338" s="4687">
        <v>10733333</v>
      </c>
      <c r="AN1338" s="4687">
        <v>10733333</v>
      </c>
      <c r="AO1338" s="3016" t="s">
        <v>250</v>
      </c>
      <c r="AP1338" s="3016" t="s">
        <v>6</v>
      </c>
      <c r="AQ1338" s="3016" t="s">
        <v>3815</v>
      </c>
      <c r="AR1338" s="3016">
        <v>2201190104</v>
      </c>
      <c r="AS1338" s="5261"/>
      <c r="AT1338" s="5262"/>
      <c r="AU1338" s="5263"/>
      <c r="AV1338" s="5264"/>
      <c r="AW1338" s="5261"/>
      <c r="AX1338" s="5261"/>
      <c r="AY1338" s="5265"/>
      <c r="AZ1338" s="2511">
        <v>7</v>
      </c>
      <c r="BA1338" s="5021" t="s">
        <v>3817</v>
      </c>
      <c r="BB1338" s="5021" t="s">
        <v>3838</v>
      </c>
      <c r="BC1338" s="4688" t="s">
        <v>3852</v>
      </c>
      <c r="BD1338" s="5025">
        <v>2017000014</v>
      </c>
      <c r="BE1338" s="5024">
        <v>42765</v>
      </c>
      <c r="BF1338" s="5023">
        <v>10733333</v>
      </c>
      <c r="BG1338" s="5025">
        <v>2017000014</v>
      </c>
      <c r="BH1338" s="5024">
        <v>42773</v>
      </c>
      <c r="BI1338" s="5023">
        <v>10733333</v>
      </c>
      <c r="BJ1338" s="5024">
        <v>42773</v>
      </c>
      <c r="BK1338" s="5024">
        <v>43100</v>
      </c>
      <c r="BL1338" s="2307"/>
      <c r="BM1338" s="2025"/>
      <c r="BN1338" s="1902"/>
      <c r="BO1338" s="1878"/>
      <c r="BP1338" s="1878"/>
      <c r="BQ1338" s="1915"/>
      <c r="BR1338" s="2134"/>
      <c r="BS1338" s="2135"/>
      <c r="BT1338" s="2135"/>
      <c r="BU1338" s="2135"/>
      <c r="BV1338" s="2135"/>
      <c r="BW1338" s="2135"/>
      <c r="BX1338" s="2135"/>
      <c r="BY1338" s="2135"/>
      <c r="BZ1338" s="2135"/>
      <c r="CA1338" s="2135"/>
      <c r="CB1338" s="2599"/>
      <c r="CC1338" s="2135"/>
      <c r="CD1338" s="2108" t="s">
        <v>3819</v>
      </c>
    </row>
    <row r="1339" spans="1:82" ht="47.25" customHeight="1" x14ac:dyDescent="0.2">
      <c r="A1339" s="62" t="s">
        <v>161</v>
      </c>
      <c r="B1339" s="749" t="s">
        <v>3809</v>
      </c>
      <c r="C1339" s="1079" t="s">
        <v>3810</v>
      </c>
      <c r="D1339" s="460">
        <v>161</v>
      </c>
      <c r="E1339" s="616" t="s">
        <v>3890</v>
      </c>
      <c r="F1339" s="608" t="s">
        <v>3887</v>
      </c>
      <c r="G1339" s="612">
        <v>204</v>
      </c>
      <c r="H1339" s="612" t="s">
        <v>0</v>
      </c>
      <c r="I1339" s="789">
        <v>300</v>
      </c>
      <c r="J1339" s="454">
        <v>86</v>
      </c>
      <c r="K1339" s="538"/>
      <c r="L1339" s="751"/>
      <c r="M1339" s="752"/>
      <c r="N1339" s="752"/>
      <c r="O1339" s="752"/>
      <c r="P1339" s="752"/>
      <c r="Q1339" s="752"/>
      <c r="R1339" s="752"/>
      <c r="S1339" s="752"/>
      <c r="T1339" s="752"/>
      <c r="U1339" s="805"/>
      <c r="V1339" s="8"/>
      <c r="W1339" s="8"/>
      <c r="X1339" s="8"/>
      <c r="Y1339" s="8"/>
      <c r="Z1339" s="8"/>
      <c r="AA1339" s="8"/>
      <c r="AB1339" s="8"/>
      <c r="AC1339" s="8"/>
      <c r="AD1339" s="8"/>
      <c r="AE1339" s="8"/>
      <c r="AF1339" s="8"/>
      <c r="AG1339" s="5223">
        <v>80101600</v>
      </c>
      <c r="AH1339" s="4688" t="s">
        <v>3831</v>
      </c>
      <c r="AI1339" s="3016" t="s">
        <v>828</v>
      </c>
      <c r="AJ1339" s="3016" t="s">
        <v>3832</v>
      </c>
      <c r="AK1339" s="5204" t="s">
        <v>246</v>
      </c>
      <c r="AL1339" s="5205" t="s">
        <v>248</v>
      </c>
      <c r="AM1339" s="4687">
        <v>10912222</v>
      </c>
      <c r="AN1339" s="4687">
        <v>10912222</v>
      </c>
      <c r="AO1339" s="3016" t="s">
        <v>250</v>
      </c>
      <c r="AP1339" s="3016" t="s">
        <v>6</v>
      </c>
      <c r="AQ1339" s="3016" t="s">
        <v>3815</v>
      </c>
      <c r="AR1339" s="3016">
        <v>2201190104</v>
      </c>
      <c r="AS1339" s="5261"/>
      <c r="AT1339" s="5262"/>
      <c r="AU1339" s="5263"/>
      <c r="AV1339" s="5264"/>
      <c r="AW1339" s="5261"/>
      <c r="AX1339" s="5261"/>
      <c r="AY1339" s="5265"/>
      <c r="AZ1339" s="5021"/>
      <c r="BA1339" s="5021" t="s">
        <v>3817</v>
      </c>
      <c r="BB1339" s="5021" t="s">
        <v>3833</v>
      </c>
      <c r="BC1339" s="4688" t="s">
        <v>3831</v>
      </c>
      <c r="BD1339" s="5025">
        <v>2017000015</v>
      </c>
      <c r="BE1339" s="5024">
        <v>42765</v>
      </c>
      <c r="BF1339" s="5023">
        <v>10912222</v>
      </c>
      <c r="BG1339" s="5025">
        <v>2017000015</v>
      </c>
      <c r="BH1339" s="5024">
        <v>42773</v>
      </c>
      <c r="BI1339" s="5023">
        <v>10912222</v>
      </c>
      <c r="BJ1339" s="5024">
        <v>42773</v>
      </c>
      <c r="BK1339" s="5024">
        <v>43100</v>
      </c>
      <c r="BL1339" s="2307"/>
      <c r="BM1339" s="2025"/>
      <c r="BN1339" s="1902"/>
      <c r="BO1339" s="1878"/>
      <c r="BP1339" s="1878"/>
      <c r="BQ1339" s="1915"/>
      <c r="BR1339" s="2134"/>
      <c r="BS1339" s="2135"/>
      <c r="BT1339" s="2135"/>
      <c r="BU1339" s="2135"/>
      <c r="BV1339" s="2135"/>
      <c r="BW1339" s="2135"/>
      <c r="BX1339" s="2135"/>
      <c r="BY1339" s="2135"/>
      <c r="BZ1339" s="2135"/>
      <c r="CA1339" s="2135"/>
      <c r="CB1339" s="2599"/>
      <c r="CC1339" s="2135"/>
      <c r="CD1339" s="2108" t="s">
        <v>3819</v>
      </c>
    </row>
    <row r="1340" spans="1:82" ht="47.25" customHeight="1" thickBot="1" x14ac:dyDescent="0.25">
      <c r="A1340" s="62" t="s">
        <v>161</v>
      </c>
      <c r="B1340" s="749" t="s">
        <v>3809</v>
      </c>
      <c r="C1340" s="1079" t="s">
        <v>3810</v>
      </c>
      <c r="D1340" s="460">
        <v>161</v>
      </c>
      <c r="E1340" s="616" t="s">
        <v>3890</v>
      </c>
      <c r="F1340" s="608" t="s">
        <v>3887</v>
      </c>
      <c r="G1340" s="612">
        <v>204</v>
      </c>
      <c r="H1340" s="612" t="s">
        <v>0</v>
      </c>
      <c r="I1340" s="789">
        <v>300</v>
      </c>
      <c r="J1340" s="454">
        <v>86</v>
      </c>
      <c r="K1340" s="538"/>
      <c r="L1340" s="751"/>
      <c r="M1340" s="752"/>
      <c r="N1340" s="752"/>
      <c r="O1340" s="752"/>
      <c r="P1340" s="752"/>
      <c r="Q1340" s="752"/>
      <c r="R1340" s="752"/>
      <c r="S1340" s="752"/>
      <c r="T1340" s="752"/>
      <c r="U1340" s="805"/>
      <c r="V1340" s="8"/>
      <c r="W1340" s="8"/>
      <c r="X1340" s="8"/>
      <c r="Y1340" s="8"/>
      <c r="Z1340" s="8"/>
      <c r="AA1340" s="8"/>
      <c r="AB1340" s="8"/>
      <c r="AC1340" s="8"/>
      <c r="AD1340" s="8"/>
      <c r="AE1340" s="8"/>
      <c r="AF1340" s="8"/>
      <c r="AG1340" s="5223">
        <v>80101600</v>
      </c>
      <c r="AH1340" s="4688" t="s">
        <v>3834</v>
      </c>
      <c r="AI1340" s="3016" t="s">
        <v>828</v>
      </c>
      <c r="AJ1340" s="3016" t="s">
        <v>3835</v>
      </c>
      <c r="AK1340" s="5204" t="s">
        <v>246</v>
      </c>
      <c r="AL1340" s="5205" t="s">
        <v>248</v>
      </c>
      <c r="AM1340" s="4687">
        <v>10675000</v>
      </c>
      <c r="AN1340" s="4687">
        <v>10675000</v>
      </c>
      <c r="AO1340" s="3016" t="s">
        <v>250</v>
      </c>
      <c r="AP1340" s="3016" t="s">
        <v>6</v>
      </c>
      <c r="AQ1340" s="3016" t="s">
        <v>3815</v>
      </c>
      <c r="AR1340" s="3016">
        <v>2201190104</v>
      </c>
      <c r="AS1340" s="5261"/>
      <c r="AT1340" s="5262"/>
      <c r="AU1340" s="5263"/>
      <c r="AV1340" s="5264"/>
      <c r="AW1340" s="5261"/>
      <c r="AX1340" s="5261"/>
      <c r="AY1340" s="5265"/>
      <c r="AZ1340" s="5021"/>
      <c r="BA1340" s="5021" t="s">
        <v>3817</v>
      </c>
      <c r="BB1340" s="5021" t="s">
        <v>3836</v>
      </c>
      <c r="BC1340" s="4688" t="s">
        <v>3834</v>
      </c>
      <c r="BD1340" s="5025">
        <v>2017000016</v>
      </c>
      <c r="BE1340" s="5024">
        <v>42765</v>
      </c>
      <c r="BF1340" s="5023">
        <v>10675000</v>
      </c>
      <c r="BG1340" s="5025">
        <v>2017000016</v>
      </c>
      <c r="BH1340" s="5024">
        <v>42780</v>
      </c>
      <c r="BI1340" s="5023">
        <v>10675000</v>
      </c>
      <c r="BJ1340" s="5024">
        <v>42780</v>
      </c>
      <c r="BK1340" s="5024">
        <v>43100</v>
      </c>
      <c r="BL1340" s="2307"/>
      <c r="BM1340" s="2025"/>
      <c r="BN1340" s="1902"/>
      <c r="BO1340" s="1878"/>
      <c r="BP1340" s="1878"/>
      <c r="BQ1340" s="1915"/>
      <c r="BR1340" s="2134"/>
      <c r="BS1340" s="2135"/>
      <c r="BT1340" s="2135"/>
      <c r="BU1340" s="2135"/>
      <c r="BV1340" s="2135"/>
      <c r="BW1340" s="2135"/>
      <c r="BX1340" s="2135"/>
      <c r="BY1340" s="2135"/>
      <c r="BZ1340" s="2135"/>
      <c r="CA1340" s="2135"/>
      <c r="CB1340" s="2599"/>
      <c r="CC1340" s="2135"/>
      <c r="CD1340" s="2108" t="s">
        <v>3819</v>
      </c>
    </row>
    <row r="1341" spans="1:82" ht="47.25" customHeight="1" thickBot="1" x14ac:dyDescent="0.25">
      <c r="A1341" s="62" t="s">
        <v>161</v>
      </c>
      <c r="B1341" s="749" t="s">
        <v>3809</v>
      </c>
      <c r="C1341" s="1079" t="s">
        <v>3810</v>
      </c>
      <c r="D1341" s="460">
        <v>161</v>
      </c>
      <c r="E1341" s="616" t="s">
        <v>3890</v>
      </c>
      <c r="F1341" s="608" t="s">
        <v>3887</v>
      </c>
      <c r="G1341" s="612">
        <v>204</v>
      </c>
      <c r="H1341" s="612" t="s">
        <v>0</v>
      </c>
      <c r="I1341" s="789">
        <v>300</v>
      </c>
      <c r="J1341" s="454">
        <v>86</v>
      </c>
      <c r="K1341" s="538"/>
      <c r="L1341" s="751"/>
      <c r="M1341" s="752"/>
      <c r="N1341" s="752"/>
      <c r="O1341" s="752"/>
      <c r="P1341" s="752"/>
      <c r="Q1341" s="752"/>
      <c r="R1341" s="752"/>
      <c r="S1341" s="752"/>
      <c r="T1341" s="752"/>
      <c r="U1341" s="805"/>
      <c r="V1341" s="8"/>
      <c r="W1341" s="8"/>
      <c r="X1341" s="8"/>
      <c r="Y1341" s="8"/>
      <c r="Z1341" s="8"/>
      <c r="AA1341" s="8"/>
      <c r="AB1341" s="8"/>
      <c r="AC1341" s="8"/>
      <c r="AD1341" s="8"/>
      <c r="AE1341" s="8"/>
      <c r="AF1341" s="8"/>
      <c r="AG1341" s="5266">
        <v>72102900</v>
      </c>
      <c r="AH1341" s="5267" t="s">
        <v>3891</v>
      </c>
      <c r="AI1341" s="5218" t="s">
        <v>3869</v>
      </c>
      <c r="AJ1341" s="5218" t="s">
        <v>3892</v>
      </c>
      <c r="AK1341" s="5218" t="s">
        <v>3865</v>
      </c>
      <c r="AL1341" s="5219" t="s">
        <v>248</v>
      </c>
      <c r="AM1341" s="5237">
        <v>250000000</v>
      </c>
      <c r="AN1341" s="5237">
        <v>250000000</v>
      </c>
      <c r="AO1341" s="5218" t="s">
        <v>3870</v>
      </c>
      <c r="AP1341" s="5218" t="s">
        <v>3893</v>
      </c>
      <c r="AQ1341" s="5218" t="s">
        <v>3815</v>
      </c>
      <c r="AR1341" s="5218">
        <v>2201190104</v>
      </c>
      <c r="AS1341" s="5261"/>
      <c r="AT1341" s="5262"/>
      <c r="AU1341" s="5263"/>
      <c r="AV1341" s="5264"/>
      <c r="AW1341" s="5261"/>
      <c r="AX1341" s="5261"/>
      <c r="AY1341" s="5265"/>
      <c r="AZ1341" s="1423"/>
      <c r="BA1341" s="5021" t="s">
        <v>3817</v>
      </c>
      <c r="BB1341" s="2511" t="s">
        <v>3840</v>
      </c>
      <c r="BC1341" s="4688" t="s">
        <v>3841</v>
      </c>
      <c r="BD1341" s="5025">
        <v>2017000017</v>
      </c>
      <c r="BE1341" s="5024">
        <v>42933</v>
      </c>
      <c r="BF1341" s="5023">
        <f>16300000/3</f>
        <v>5433333.333333333</v>
      </c>
      <c r="BG1341" s="5025">
        <v>2017000047</v>
      </c>
      <c r="BH1341" s="5024">
        <v>42933</v>
      </c>
      <c r="BI1341" s="5023">
        <f>16300000/3</f>
        <v>5433333.333333333</v>
      </c>
      <c r="BJ1341" s="5024">
        <v>42933</v>
      </c>
      <c r="BK1341" s="5024">
        <v>43100</v>
      </c>
      <c r="BL1341" s="1859">
        <f t="shared" ref="BL1341:BL1342" si="153">BF1341-BI1341</f>
        <v>0</v>
      </c>
      <c r="BM1341" s="2025"/>
      <c r="BN1341" s="1902"/>
      <c r="BO1341" s="1878"/>
      <c r="BP1341" s="1878"/>
      <c r="BQ1341" s="1915"/>
      <c r="BR1341" s="2134"/>
      <c r="BS1341" s="2135"/>
      <c r="BT1341" s="2135"/>
      <c r="BU1341" s="2135"/>
      <c r="BV1341" s="2135"/>
      <c r="BW1341" s="2135"/>
      <c r="BX1341" s="2135"/>
      <c r="BY1341" s="2135"/>
      <c r="BZ1341" s="2135"/>
      <c r="CA1341" s="2135"/>
      <c r="CB1341" s="2599"/>
      <c r="CC1341" s="2106"/>
      <c r="CD1341" s="2108" t="s">
        <v>3819</v>
      </c>
    </row>
    <row r="1342" spans="1:82" ht="47.25" customHeight="1" thickBot="1" x14ac:dyDescent="0.25">
      <c r="A1342" s="62" t="s">
        <v>161</v>
      </c>
      <c r="B1342" s="749" t="s">
        <v>3809</v>
      </c>
      <c r="C1342" s="1079" t="s">
        <v>3810</v>
      </c>
      <c r="D1342" s="460">
        <v>161</v>
      </c>
      <c r="E1342" s="616" t="s">
        <v>3890</v>
      </c>
      <c r="F1342" s="608" t="s">
        <v>3887</v>
      </c>
      <c r="G1342" s="612">
        <v>204</v>
      </c>
      <c r="H1342" s="612" t="s">
        <v>0</v>
      </c>
      <c r="I1342" s="789">
        <v>300</v>
      </c>
      <c r="J1342" s="454">
        <v>86</v>
      </c>
      <c r="K1342" s="538"/>
      <c r="L1342" s="751"/>
      <c r="M1342" s="752"/>
      <c r="N1342" s="752"/>
      <c r="O1342" s="752"/>
      <c r="P1342" s="752"/>
      <c r="Q1342" s="752"/>
      <c r="R1342" s="752"/>
      <c r="S1342" s="752"/>
      <c r="T1342" s="752"/>
      <c r="U1342" s="805"/>
      <c r="V1342" s="8"/>
      <c r="W1342" s="8"/>
      <c r="X1342" s="8"/>
      <c r="Y1342" s="8"/>
      <c r="Z1342" s="8"/>
      <c r="AA1342" s="8"/>
      <c r="AB1342" s="8"/>
      <c r="AC1342" s="8"/>
      <c r="AD1342" s="8"/>
      <c r="AE1342" s="8"/>
      <c r="AF1342" s="8"/>
      <c r="AG1342" s="5266">
        <v>80101600</v>
      </c>
      <c r="AH1342" s="5267" t="s">
        <v>3894</v>
      </c>
      <c r="AI1342" s="5218" t="s">
        <v>3869</v>
      </c>
      <c r="AJ1342" s="5218" t="s">
        <v>3892</v>
      </c>
      <c r="AK1342" s="5218" t="s">
        <v>1477</v>
      </c>
      <c r="AL1342" s="5219" t="s">
        <v>248</v>
      </c>
      <c r="AM1342" s="5237">
        <v>33123525</v>
      </c>
      <c r="AN1342" s="5237">
        <v>33123526</v>
      </c>
      <c r="AO1342" s="5218" t="s">
        <v>3870</v>
      </c>
      <c r="AP1342" s="5218" t="s">
        <v>3893</v>
      </c>
      <c r="AQ1342" s="5218" t="s">
        <v>3815</v>
      </c>
      <c r="AR1342" s="5218">
        <v>2201190104</v>
      </c>
      <c r="AS1342" s="5261"/>
      <c r="AT1342" s="5262"/>
      <c r="AU1342" s="5263"/>
      <c r="AV1342" s="5264"/>
      <c r="AW1342" s="5261"/>
      <c r="AX1342" s="5261"/>
      <c r="AY1342" s="5265"/>
      <c r="AZ1342" s="1423"/>
      <c r="BA1342" s="5268" t="s">
        <v>3817</v>
      </c>
      <c r="BB1342" s="5269" t="s">
        <v>3842</v>
      </c>
      <c r="BC1342" s="5249" t="s">
        <v>3843</v>
      </c>
      <c r="BD1342" s="5025">
        <v>2017000056</v>
      </c>
      <c r="BE1342" s="5024">
        <v>42976</v>
      </c>
      <c r="BF1342" s="5023">
        <f>12200000/3</f>
        <v>4066666.6666666665</v>
      </c>
      <c r="BG1342" s="5025">
        <v>2017000058</v>
      </c>
      <c r="BH1342" s="5024">
        <v>42979</v>
      </c>
      <c r="BI1342" s="5023">
        <f>12200000/3</f>
        <v>4066666.6666666665</v>
      </c>
      <c r="BJ1342" s="5024">
        <v>42979</v>
      </c>
      <c r="BK1342" s="5024">
        <v>43099</v>
      </c>
      <c r="BL1342" s="1859">
        <f t="shared" si="153"/>
        <v>0</v>
      </c>
      <c r="BM1342" s="2025"/>
      <c r="BN1342" s="1902"/>
      <c r="BO1342" s="1878"/>
      <c r="BP1342" s="1878"/>
      <c r="BQ1342" s="1915"/>
      <c r="BR1342" s="2134"/>
      <c r="BS1342" s="2135"/>
      <c r="BT1342" s="2135"/>
      <c r="BU1342" s="2135"/>
      <c r="BV1342" s="2135"/>
      <c r="BW1342" s="2135"/>
      <c r="BX1342" s="2135"/>
      <c r="BY1342" s="2135"/>
      <c r="BZ1342" s="2135"/>
      <c r="CA1342" s="2135"/>
      <c r="CB1342" s="2599"/>
      <c r="CC1342" s="2106"/>
      <c r="CD1342" s="2108" t="s">
        <v>3819</v>
      </c>
    </row>
    <row r="1343" spans="1:82" ht="47.25" customHeight="1" thickBot="1" x14ac:dyDescent="0.25">
      <c r="A1343" s="62" t="s">
        <v>161</v>
      </c>
      <c r="B1343" s="749" t="s">
        <v>3809</v>
      </c>
      <c r="C1343" s="1079" t="s">
        <v>3810</v>
      </c>
      <c r="D1343" s="460">
        <v>161</v>
      </c>
      <c r="E1343" s="616" t="s">
        <v>3890</v>
      </c>
      <c r="F1343" s="608" t="s">
        <v>3887</v>
      </c>
      <c r="G1343" s="612">
        <v>204</v>
      </c>
      <c r="H1343" s="612" t="s">
        <v>0</v>
      </c>
      <c r="I1343" s="789">
        <v>300</v>
      </c>
      <c r="J1343" s="454">
        <v>86</v>
      </c>
      <c r="K1343" s="538"/>
      <c r="L1343" s="751"/>
      <c r="M1343" s="752"/>
      <c r="N1343" s="752"/>
      <c r="O1343" s="752"/>
      <c r="P1343" s="752"/>
      <c r="Q1343" s="752"/>
      <c r="R1343" s="752"/>
      <c r="S1343" s="752"/>
      <c r="T1343" s="752"/>
      <c r="U1343" s="805">
        <f t="shared" si="148"/>
        <v>0</v>
      </c>
      <c r="V1343" s="8"/>
      <c r="W1343" s="8"/>
      <c r="X1343" s="8"/>
      <c r="Y1343" s="8"/>
      <c r="Z1343" s="8"/>
      <c r="AA1343" s="8"/>
      <c r="AB1343" s="8"/>
      <c r="AC1343" s="8"/>
      <c r="AD1343" s="8"/>
      <c r="AE1343" s="8"/>
      <c r="AF1343" s="8"/>
      <c r="AG1343" s="5270"/>
      <c r="AH1343" s="5271"/>
      <c r="AI1343" s="5156"/>
      <c r="AJ1343" s="5156"/>
      <c r="AK1343" s="5156"/>
      <c r="AL1343" s="5272"/>
      <c r="AM1343" s="5273"/>
      <c r="AN1343" s="5273"/>
      <c r="AO1343" s="5156"/>
      <c r="AP1343" s="5156"/>
      <c r="AQ1343" s="5156"/>
      <c r="AR1343" s="5156"/>
      <c r="AS1343" s="5261"/>
      <c r="AT1343" s="5262"/>
      <c r="AU1343" s="5263"/>
      <c r="AV1343" s="5264"/>
      <c r="AW1343" s="5261"/>
      <c r="AX1343" s="5261"/>
      <c r="AY1343" s="5265"/>
      <c r="AZ1343" s="1423"/>
      <c r="BA1343" s="5021" t="s">
        <v>3865</v>
      </c>
      <c r="BB1343" s="2511" t="s">
        <v>3895</v>
      </c>
      <c r="BC1343" s="5267" t="s">
        <v>3896</v>
      </c>
      <c r="BD1343" s="5025">
        <v>2017000075</v>
      </c>
      <c r="BE1343" s="5024">
        <v>43076</v>
      </c>
      <c r="BF1343" s="5023">
        <v>250000000</v>
      </c>
      <c r="BG1343" s="5025">
        <v>2017000075</v>
      </c>
      <c r="BH1343" s="5024">
        <v>42979</v>
      </c>
      <c r="BI1343" s="5023">
        <v>249098178</v>
      </c>
      <c r="BJ1343" s="5024"/>
      <c r="BK1343" s="5024"/>
      <c r="BL1343" s="1859">
        <f t="shared" si="147"/>
        <v>901822</v>
      </c>
      <c r="BM1343" s="2025"/>
      <c r="BN1343" s="1902"/>
      <c r="BO1343" s="1878"/>
      <c r="BP1343" s="1878"/>
      <c r="BQ1343" s="1915"/>
      <c r="BR1343" s="2134"/>
      <c r="BS1343" s="2135"/>
      <c r="BT1343" s="2135"/>
      <c r="BU1343" s="2135"/>
      <c r="BV1343" s="2135"/>
      <c r="BW1343" s="2135"/>
      <c r="BX1343" s="2135"/>
      <c r="BY1343" s="2135"/>
      <c r="BZ1343" s="2135"/>
      <c r="CA1343" s="2135"/>
      <c r="CB1343" s="2599"/>
      <c r="CC1343" s="2106"/>
      <c r="CD1343" s="2108" t="s">
        <v>3819</v>
      </c>
    </row>
    <row r="1344" spans="1:82" ht="47.25" customHeight="1" thickBot="1" x14ac:dyDescent="0.25">
      <c r="A1344" s="62" t="s">
        <v>161</v>
      </c>
      <c r="B1344" s="749" t="s">
        <v>3809</v>
      </c>
      <c r="C1344" s="1079" t="s">
        <v>3810</v>
      </c>
      <c r="D1344" s="460">
        <v>161</v>
      </c>
      <c r="E1344" s="616" t="s">
        <v>3890</v>
      </c>
      <c r="F1344" s="608" t="s">
        <v>3887</v>
      </c>
      <c r="G1344" s="612">
        <v>204</v>
      </c>
      <c r="H1344" s="612" t="s">
        <v>0</v>
      </c>
      <c r="I1344" s="789">
        <v>300</v>
      </c>
      <c r="J1344" s="454">
        <v>86</v>
      </c>
      <c r="K1344" s="538"/>
      <c r="L1344" s="751"/>
      <c r="M1344" s="752"/>
      <c r="N1344" s="752"/>
      <c r="O1344" s="752"/>
      <c r="P1344" s="752"/>
      <c r="Q1344" s="752"/>
      <c r="R1344" s="752"/>
      <c r="S1344" s="752"/>
      <c r="T1344" s="752"/>
      <c r="U1344" s="805">
        <f t="shared" si="148"/>
        <v>0</v>
      </c>
      <c r="V1344" s="8"/>
      <c r="W1344" s="8"/>
      <c r="X1344" s="8"/>
      <c r="Y1344" s="8"/>
      <c r="Z1344" s="8"/>
      <c r="AA1344" s="8"/>
      <c r="AB1344" s="8"/>
      <c r="AC1344" s="8"/>
      <c r="AD1344" s="8"/>
      <c r="AE1344" s="8"/>
      <c r="AF1344" s="8"/>
      <c r="AG1344" s="5270"/>
      <c r="AH1344" s="5271"/>
      <c r="AI1344" s="5156"/>
      <c r="AJ1344" s="5156"/>
      <c r="AK1344" s="5156"/>
      <c r="AL1344" s="5272"/>
      <c r="AM1344" s="5273"/>
      <c r="AN1344" s="5273"/>
      <c r="AO1344" s="5156"/>
      <c r="AP1344" s="5156"/>
      <c r="AQ1344" s="5156"/>
      <c r="AR1344" s="5156"/>
      <c r="AS1344" s="5261"/>
      <c r="AT1344" s="5262"/>
      <c r="AU1344" s="5263"/>
      <c r="AV1344" s="5264"/>
      <c r="AW1344" s="5261"/>
      <c r="AX1344" s="5261"/>
      <c r="AY1344" s="5265"/>
      <c r="AZ1344" s="1423"/>
      <c r="BA1344" s="5021" t="s">
        <v>1477</v>
      </c>
      <c r="BB1344" s="2511"/>
      <c r="BC1344" s="5267" t="s">
        <v>3894</v>
      </c>
      <c r="BD1344" s="5025">
        <v>2017000064</v>
      </c>
      <c r="BE1344" s="5024">
        <v>43021</v>
      </c>
      <c r="BF1344" s="5023">
        <v>20000000</v>
      </c>
      <c r="BG1344" s="5025"/>
      <c r="BH1344" s="5024"/>
      <c r="BI1344" s="5023"/>
      <c r="BJ1344" s="5024"/>
      <c r="BK1344" s="5024"/>
      <c r="BL1344" s="1859">
        <f t="shared" si="147"/>
        <v>20000000</v>
      </c>
      <c r="BM1344" s="2025"/>
      <c r="BN1344" s="1902"/>
      <c r="BO1344" s="1878"/>
      <c r="BP1344" s="1878"/>
      <c r="BQ1344" s="1915"/>
      <c r="BR1344" s="2134"/>
      <c r="BS1344" s="2135"/>
      <c r="BT1344" s="2135"/>
      <c r="BU1344" s="2135"/>
      <c r="BV1344" s="2135"/>
      <c r="BW1344" s="2135"/>
      <c r="BX1344" s="2135"/>
      <c r="BY1344" s="2135"/>
      <c r="BZ1344" s="2135"/>
      <c r="CA1344" s="2135"/>
      <c r="CB1344" s="2599"/>
      <c r="CC1344" s="2106"/>
      <c r="CD1344" s="2108"/>
    </row>
    <row r="1345" spans="1:82" ht="47.25" customHeight="1" x14ac:dyDescent="0.2">
      <c r="A1345" s="62" t="s">
        <v>161</v>
      </c>
      <c r="B1345" s="749" t="s">
        <v>3809</v>
      </c>
      <c r="C1345" s="1079" t="s">
        <v>3810</v>
      </c>
      <c r="D1345" s="460">
        <v>161</v>
      </c>
      <c r="E1345" s="616" t="s">
        <v>3890</v>
      </c>
      <c r="F1345" s="608" t="s">
        <v>3887</v>
      </c>
      <c r="G1345" s="612">
        <v>204</v>
      </c>
      <c r="H1345" s="612" t="s">
        <v>0</v>
      </c>
      <c r="I1345" s="789">
        <v>300</v>
      </c>
      <c r="J1345" s="454">
        <v>86</v>
      </c>
      <c r="K1345" s="538"/>
      <c r="L1345" s="751"/>
      <c r="M1345" s="752"/>
      <c r="N1345" s="752"/>
      <c r="O1345" s="752"/>
      <c r="P1345" s="752"/>
      <c r="Q1345" s="752"/>
      <c r="R1345" s="752"/>
      <c r="S1345" s="752"/>
      <c r="T1345" s="752"/>
      <c r="U1345" s="805">
        <f t="shared" si="148"/>
        <v>0</v>
      </c>
      <c r="V1345" s="8"/>
      <c r="W1345" s="8"/>
      <c r="X1345" s="8"/>
      <c r="Y1345" s="8"/>
      <c r="Z1345" s="8"/>
      <c r="AA1345" s="8"/>
      <c r="AB1345" s="8"/>
      <c r="AC1345" s="8"/>
      <c r="AD1345" s="8"/>
      <c r="AE1345" s="8"/>
      <c r="AF1345" s="8"/>
      <c r="AG1345" s="5270"/>
      <c r="AH1345" s="5271"/>
      <c r="AI1345" s="5156"/>
      <c r="AJ1345" s="5156"/>
      <c r="AK1345" s="5156"/>
      <c r="AL1345" s="5272"/>
      <c r="AM1345" s="5273"/>
      <c r="AN1345" s="5273"/>
      <c r="AO1345" s="5156"/>
      <c r="AP1345" s="5156"/>
      <c r="AQ1345" s="5156"/>
      <c r="AR1345" s="5156"/>
      <c r="AS1345" s="5261"/>
      <c r="AT1345" s="5262"/>
      <c r="AU1345" s="5263"/>
      <c r="AV1345" s="5264"/>
      <c r="AW1345" s="5261"/>
      <c r="AX1345" s="5261"/>
      <c r="AY1345" s="5265"/>
      <c r="AZ1345" s="1423"/>
      <c r="BA1345" s="5021"/>
      <c r="BB1345" s="2511"/>
      <c r="BC1345" s="4688"/>
      <c r="BD1345" s="5025"/>
      <c r="BE1345" s="5024"/>
      <c r="BF1345" s="5023"/>
      <c r="BG1345" s="5025"/>
      <c r="BH1345" s="5024"/>
      <c r="BI1345" s="5023"/>
      <c r="BJ1345" s="5024"/>
      <c r="BK1345" s="5024"/>
      <c r="BL1345" s="1859"/>
      <c r="BM1345" s="2025"/>
      <c r="BN1345" s="1902"/>
      <c r="BO1345" s="1878"/>
      <c r="BP1345" s="1878"/>
      <c r="BQ1345" s="1915"/>
      <c r="BR1345" s="2134"/>
      <c r="BS1345" s="2135"/>
      <c r="BT1345" s="2135"/>
      <c r="BU1345" s="2135"/>
      <c r="BV1345" s="2135"/>
      <c r="BW1345" s="2135"/>
      <c r="BX1345" s="2135"/>
      <c r="BY1345" s="2135"/>
      <c r="BZ1345" s="2135"/>
      <c r="CA1345" s="2135"/>
      <c r="CB1345" s="2599"/>
      <c r="CC1345" s="2106"/>
      <c r="CD1345" s="2108"/>
    </row>
    <row r="1346" spans="1:82" ht="47.25" customHeight="1" thickBot="1" x14ac:dyDescent="0.25">
      <c r="A1346" s="62" t="s">
        <v>161</v>
      </c>
      <c r="B1346" s="749" t="s">
        <v>3809</v>
      </c>
      <c r="C1346" s="1079" t="s">
        <v>3810</v>
      </c>
      <c r="D1346" s="460">
        <v>161</v>
      </c>
      <c r="E1346" s="616" t="s">
        <v>3890</v>
      </c>
      <c r="F1346" s="608" t="s">
        <v>3887</v>
      </c>
      <c r="G1346" s="612">
        <v>204</v>
      </c>
      <c r="H1346" s="612" t="s">
        <v>0</v>
      </c>
      <c r="I1346" s="789">
        <v>300</v>
      </c>
      <c r="J1346" s="454">
        <v>86</v>
      </c>
      <c r="K1346" s="538"/>
      <c r="L1346" s="751"/>
      <c r="M1346" s="752"/>
      <c r="N1346" s="752"/>
      <c r="O1346" s="752"/>
      <c r="P1346" s="752"/>
      <c r="Q1346" s="752"/>
      <c r="R1346" s="752"/>
      <c r="S1346" s="752"/>
      <c r="T1346" s="752"/>
      <c r="U1346" s="805">
        <f t="shared" si="148"/>
        <v>0</v>
      </c>
      <c r="V1346" s="8"/>
      <c r="W1346" s="8"/>
      <c r="X1346" s="8"/>
      <c r="Y1346" s="8"/>
      <c r="Z1346" s="8"/>
      <c r="AA1346" s="8"/>
      <c r="AB1346" s="8"/>
      <c r="AC1346" s="8"/>
      <c r="AD1346" s="8"/>
      <c r="AE1346" s="8"/>
      <c r="AF1346" s="8"/>
      <c r="AG1346" s="1882"/>
      <c r="AH1346" s="1882"/>
      <c r="AI1346" s="1882"/>
      <c r="AJ1346" s="1882"/>
      <c r="AK1346" s="1882"/>
      <c r="AL1346" s="1882"/>
      <c r="AM1346" s="4058"/>
      <c r="AN1346" s="4058"/>
      <c r="AO1346" s="1882"/>
      <c r="AP1346" s="1882"/>
      <c r="AQ1346" s="1882"/>
      <c r="AR1346" s="1883"/>
      <c r="AS1346" s="5212"/>
      <c r="AT1346" s="5209"/>
      <c r="AU1346" s="5210"/>
      <c r="AV1346" s="5211"/>
      <c r="AW1346" s="5212"/>
      <c r="AX1346" s="5212"/>
      <c r="AY1346" s="5213"/>
      <c r="AZ1346" s="2227"/>
      <c r="BA1346" s="2227"/>
      <c r="BB1346" s="2227"/>
      <c r="BC1346" s="2227"/>
      <c r="BD1346" s="2227"/>
      <c r="BE1346" s="4206"/>
      <c r="BF1346" s="4570"/>
      <c r="BG1346" s="4206"/>
      <c r="BH1346" s="4206"/>
      <c r="BI1346" s="4570"/>
      <c r="BJ1346" s="4206"/>
      <c r="BK1346" s="4206"/>
      <c r="BL1346" s="2307"/>
      <c r="BM1346" s="2308"/>
      <c r="BN1346" s="1902"/>
      <c r="BO1346" s="1878"/>
      <c r="BP1346" s="1878"/>
      <c r="BQ1346" s="1915"/>
      <c r="BR1346" s="2313"/>
      <c r="BS1346" s="1921"/>
      <c r="BT1346" s="1921"/>
      <c r="BU1346" s="1921"/>
      <c r="BV1346" s="1921"/>
      <c r="BW1346" s="1921"/>
      <c r="BX1346" s="1921"/>
      <c r="BY1346" s="1921"/>
      <c r="BZ1346" s="1921"/>
      <c r="CA1346" s="1921"/>
      <c r="CB1346" s="1922"/>
      <c r="CC1346" s="1921"/>
      <c r="CD1346" s="2613"/>
    </row>
    <row r="1347" spans="1:82" s="1241" customFormat="1" ht="36.75" customHeight="1" thickBot="1" x14ac:dyDescent="0.25">
      <c r="A1347" s="1232" t="s">
        <v>161</v>
      </c>
      <c r="B1347" s="1233" t="s">
        <v>3809</v>
      </c>
      <c r="C1347" s="1234" t="s">
        <v>3810</v>
      </c>
      <c r="D1347" s="1235">
        <v>162</v>
      </c>
      <c r="E1347" s="615" t="s">
        <v>3897</v>
      </c>
      <c r="F1347" s="67" t="s">
        <v>3898</v>
      </c>
      <c r="G1347" s="1236">
        <v>0</v>
      </c>
      <c r="H1347" s="1236" t="s">
        <v>0</v>
      </c>
      <c r="I1347" s="1237">
        <v>1</v>
      </c>
      <c r="J1347" s="977">
        <v>0.5</v>
      </c>
      <c r="K1347" s="978"/>
      <c r="L1347" s="1238">
        <f t="shared" si="149"/>
        <v>42442269</v>
      </c>
      <c r="M1347" s="455">
        <v>42442269</v>
      </c>
      <c r="N1347" s="455"/>
      <c r="O1347" s="455"/>
      <c r="P1347" s="455"/>
      <c r="Q1347" s="455"/>
      <c r="R1347" s="455"/>
      <c r="S1347" s="455"/>
      <c r="T1347" s="983"/>
      <c r="U1347" s="1239">
        <f t="shared" si="148"/>
        <v>42442269</v>
      </c>
      <c r="V1347" s="495">
        <v>42442269</v>
      </c>
      <c r="W1347" s="495"/>
      <c r="X1347" s="495"/>
      <c r="Y1347" s="495"/>
      <c r="Z1347" s="982"/>
      <c r="AA1347" s="982"/>
      <c r="AB1347" s="982"/>
      <c r="AC1347" s="982"/>
      <c r="AD1347" s="982"/>
      <c r="AE1347" s="982"/>
      <c r="AF1347" s="982"/>
      <c r="AG1347" s="2622">
        <v>93141601</v>
      </c>
      <c r="AH1347" s="1882" t="s">
        <v>3899</v>
      </c>
      <c r="AI1347" s="5274">
        <v>42644</v>
      </c>
      <c r="AJ1347" s="1882" t="s">
        <v>2497</v>
      </c>
      <c r="AK1347" s="1882" t="s">
        <v>3900</v>
      </c>
      <c r="AL1347" s="1882" t="s">
        <v>597</v>
      </c>
      <c r="AM1347" s="4058">
        <v>1200000000</v>
      </c>
      <c r="AN1347" s="4058">
        <v>100000000</v>
      </c>
      <c r="AO1347" s="1882" t="s">
        <v>250</v>
      </c>
      <c r="AP1347" s="1882" t="s">
        <v>6</v>
      </c>
      <c r="AQ1347" s="1882" t="s">
        <v>3815</v>
      </c>
      <c r="AR1347" s="1883"/>
      <c r="AS1347" s="2443" t="s">
        <v>3901</v>
      </c>
      <c r="AT1347" s="2629" t="s">
        <v>4703</v>
      </c>
      <c r="AU1347" s="5275">
        <v>1</v>
      </c>
      <c r="AV1347" s="5276">
        <v>1</v>
      </c>
      <c r="AW1347" s="2749">
        <v>42736</v>
      </c>
      <c r="AX1347" s="2749">
        <v>42901</v>
      </c>
      <c r="AY1347" s="5226">
        <v>42442269</v>
      </c>
      <c r="AZ1347" s="5277">
        <v>1</v>
      </c>
      <c r="BA1347" s="5277" t="s">
        <v>3902</v>
      </c>
      <c r="BB1347" s="5277" t="s">
        <v>3903</v>
      </c>
      <c r="BC1347" s="5277" t="s">
        <v>3904</v>
      </c>
      <c r="BD1347" s="5277" t="s">
        <v>1647</v>
      </c>
      <c r="BE1347" s="5278"/>
      <c r="BF1347" s="5279">
        <v>42442269</v>
      </c>
      <c r="BG1347" s="5278"/>
      <c r="BH1347" s="5278"/>
      <c r="BI1347" s="5279">
        <v>42442269</v>
      </c>
      <c r="BJ1347" s="5278"/>
      <c r="BK1347" s="5280">
        <v>42842</v>
      </c>
      <c r="BL1347" s="3768">
        <f t="shared" si="147"/>
        <v>0</v>
      </c>
      <c r="BM1347" s="2014">
        <f>L1347-(BI1347+BI1348+BI1349+BI1350+BI1351+BI1352)</f>
        <v>0</v>
      </c>
      <c r="BN1347" s="1902"/>
      <c r="BO1347" s="1878"/>
      <c r="BP1347" s="1878"/>
      <c r="BQ1347" s="1915"/>
      <c r="BR1347" s="2045"/>
      <c r="BS1347" s="1861"/>
      <c r="BT1347" s="1861"/>
      <c r="BU1347" s="1861"/>
      <c r="BV1347" s="1861"/>
      <c r="BW1347" s="1861"/>
      <c r="BX1347" s="1861"/>
      <c r="BY1347" s="1861"/>
      <c r="BZ1347" s="1861"/>
      <c r="CA1347" s="1861"/>
      <c r="CB1347" s="1900"/>
      <c r="CC1347" s="1861"/>
      <c r="CD1347" s="2587" t="s">
        <v>3819</v>
      </c>
    </row>
    <row r="1348" spans="1:82" ht="36.75" customHeight="1" thickBot="1" x14ac:dyDescent="0.25">
      <c r="A1348" s="62" t="s">
        <v>161</v>
      </c>
      <c r="B1348" s="749" t="s">
        <v>3809</v>
      </c>
      <c r="C1348" s="1079" t="s">
        <v>3810</v>
      </c>
      <c r="D1348" s="460">
        <v>162</v>
      </c>
      <c r="E1348" s="616" t="s">
        <v>3897</v>
      </c>
      <c r="F1348" s="608" t="s">
        <v>3898</v>
      </c>
      <c r="G1348" s="612">
        <v>0</v>
      </c>
      <c r="H1348" s="612" t="s">
        <v>0</v>
      </c>
      <c r="I1348" s="789">
        <v>1</v>
      </c>
      <c r="J1348" s="454">
        <v>0.5</v>
      </c>
      <c r="K1348" s="25"/>
      <c r="L1348" s="790"/>
      <c r="M1348" s="791"/>
      <c r="N1348" s="791"/>
      <c r="O1348" s="791"/>
      <c r="P1348" s="791"/>
      <c r="Q1348" s="791"/>
      <c r="R1348" s="791"/>
      <c r="S1348" s="791"/>
      <c r="T1348" s="791"/>
      <c r="U1348" s="753">
        <f t="shared" si="148"/>
        <v>0</v>
      </c>
      <c r="V1348" s="7"/>
      <c r="W1348" s="7"/>
      <c r="X1348" s="7"/>
      <c r="Y1348" s="7"/>
      <c r="Z1348" s="7"/>
      <c r="AA1348" s="7"/>
      <c r="AB1348" s="7"/>
      <c r="AC1348" s="7"/>
      <c r="AD1348" s="7"/>
      <c r="AE1348" s="7"/>
      <c r="AF1348" s="7"/>
      <c r="AG1348" s="1953"/>
      <c r="AH1348" s="1865"/>
      <c r="AI1348" s="1865"/>
      <c r="AJ1348" s="1865"/>
      <c r="AK1348" s="1865"/>
      <c r="AL1348" s="1865"/>
      <c r="AM1348" s="4057"/>
      <c r="AN1348" s="4057"/>
      <c r="AO1348" s="1865"/>
      <c r="AP1348" s="1865"/>
      <c r="AQ1348" s="1865"/>
      <c r="AR1348" s="1866"/>
      <c r="AS1348" s="2616"/>
      <c r="AT1348" s="5199"/>
      <c r="AU1348" s="5206"/>
      <c r="AV1348" s="2206"/>
      <c r="AW1348" s="2616"/>
      <c r="AX1348" s="2616"/>
      <c r="AY1348" s="5201"/>
      <c r="AZ1348" s="1397"/>
      <c r="BA1348" s="1397"/>
      <c r="BB1348" s="1397"/>
      <c r="BC1348" s="1397"/>
      <c r="BD1348" s="1397"/>
      <c r="BE1348" s="4171"/>
      <c r="BF1348" s="4557"/>
      <c r="BG1348" s="4171"/>
      <c r="BH1348" s="4171"/>
      <c r="BI1348" s="4557"/>
      <c r="BJ1348" s="4171"/>
      <c r="BK1348" s="4171"/>
      <c r="BL1348" s="1859">
        <f t="shared" si="147"/>
        <v>0</v>
      </c>
      <c r="BM1348" s="2104"/>
      <c r="BN1348" s="1902"/>
      <c r="BO1348" s="1878"/>
      <c r="BP1348" s="1878"/>
      <c r="BQ1348" s="1915"/>
      <c r="BR1348" s="2105"/>
      <c r="BS1348" s="2106"/>
      <c r="BT1348" s="2106"/>
      <c r="BU1348" s="2106"/>
      <c r="BV1348" s="2106"/>
      <c r="BW1348" s="2106"/>
      <c r="BX1348" s="2106"/>
      <c r="BY1348" s="2106"/>
      <c r="BZ1348" s="2106"/>
      <c r="CA1348" s="2106"/>
      <c r="CB1348" s="2059"/>
      <c r="CC1348" s="2106"/>
      <c r="CD1348" s="2614" t="s">
        <v>3819</v>
      </c>
    </row>
    <row r="1349" spans="1:82" ht="36.75" customHeight="1" thickBot="1" x14ac:dyDescent="0.25">
      <c r="A1349" s="62" t="s">
        <v>161</v>
      </c>
      <c r="B1349" s="749" t="s">
        <v>3809</v>
      </c>
      <c r="C1349" s="1079" t="s">
        <v>3810</v>
      </c>
      <c r="D1349" s="460">
        <v>162</v>
      </c>
      <c r="E1349" s="616" t="s">
        <v>3897</v>
      </c>
      <c r="F1349" s="608" t="s">
        <v>3898</v>
      </c>
      <c r="G1349" s="612">
        <v>0</v>
      </c>
      <c r="H1349" s="612" t="s">
        <v>0</v>
      </c>
      <c r="I1349" s="789">
        <v>1</v>
      </c>
      <c r="J1349" s="454">
        <v>0.5</v>
      </c>
      <c r="K1349" s="25"/>
      <c r="L1349" s="790"/>
      <c r="M1349" s="791"/>
      <c r="N1349" s="791"/>
      <c r="O1349" s="791"/>
      <c r="P1349" s="791"/>
      <c r="Q1349" s="791"/>
      <c r="R1349" s="791"/>
      <c r="S1349" s="791"/>
      <c r="T1349" s="791"/>
      <c r="U1349" s="753">
        <f t="shared" si="148"/>
        <v>0</v>
      </c>
      <c r="V1349" s="7"/>
      <c r="W1349" s="7"/>
      <c r="X1349" s="7"/>
      <c r="Y1349" s="7"/>
      <c r="Z1349" s="7"/>
      <c r="AA1349" s="7"/>
      <c r="AB1349" s="7"/>
      <c r="AC1349" s="7"/>
      <c r="AD1349" s="7"/>
      <c r="AE1349" s="7"/>
      <c r="AF1349" s="7"/>
      <c r="AG1349" s="1953"/>
      <c r="AH1349" s="1865"/>
      <c r="AI1349" s="1865"/>
      <c r="AJ1349" s="1865"/>
      <c r="AK1349" s="1865"/>
      <c r="AL1349" s="1865"/>
      <c r="AM1349" s="4057"/>
      <c r="AN1349" s="4057"/>
      <c r="AO1349" s="1865"/>
      <c r="AP1349" s="1865"/>
      <c r="AQ1349" s="1865"/>
      <c r="AR1349" s="1866"/>
      <c r="AS1349" s="2616"/>
      <c r="AT1349" s="5199"/>
      <c r="AU1349" s="5206"/>
      <c r="AV1349" s="2206"/>
      <c r="AW1349" s="2616"/>
      <c r="AX1349" s="2616"/>
      <c r="AY1349" s="5201"/>
      <c r="AZ1349" s="1397"/>
      <c r="BA1349" s="1397"/>
      <c r="BB1349" s="1397"/>
      <c r="BC1349" s="1397"/>
      <c r="BD1349" s="1397"/>
      <c r="BE1349" s="4171"/>
      <c r="BF1349" s="4557"/>
      <c r="BG1349" s="4171"/>
      <c r="BH1349" s="4171"/>
      <c r="BI1349" s="4557"/>
      <c r="BJ1349" s="4171"/>
      <c r="BK1349" s="4171"/>
      <c r="BL1349" s="1859">
        <f t="shared" si="147"/>
        <v>0</v>
      </c>
      <c r="BM1349" s="2104"/>
      <c r="BN1349" s="1902"/>
      <c r="BO1349" s="1878"/>
      <c r="BP1349" s="1878"/>
      <c r="BQ1349" s="1915"/>
      <c r="BR1349" s="2105"/>
      <c r="BS1349" s="2106"/>
      <c r="BT1349" s="2106"/>
      <c r="BU1349" s="2106"/>
      <c r="BV1349" s="2106"/>
      <c r="BW1349" s="2106"/>
      <c r="BX1349" s="2106"/>
      <c r="BY1349" s="2106"/>
      <c r="BZ1349" s="2106"/>
      <c r="CA1349" s="2106"/>
      <c r="CB1349" s="2059"/>
      <c r="CC1349" s="2106"/>
      <c r="CD1349" s="2614" t="s">
        <v>3819</v>
      </c>
    </row>
    <row r="1350" spans="1:82" ht="36.75" customHeight="1" thickBot="1" x14ac:dyDescent="0.25">
      <c r="A1350" s="62" t="s">
        <v>161</v>
      </c>
      <c r="B1350" s="749" t="s">
        <v>3809</v>
      </c>
      <c r="C1350" s="1079" t="s">
        <v>3810</v>
      </c>
      <c r="D1350" s="460">
        <v>162</v>
      </c>
      <c r="E1350" s="616" t="s">
        <v>3897</v>
      </c>
      <c r="F1350" s="608" t="s">
        <v>3898</v>
      </c>
      <c r="G1350" s="612">
        <v>0</v>
      </c>
      <c r="H1350" s="612" t="s">
        <v>0</v>
      </c>
      <c r="I1350" s="789">
        <v>1</v>
      </c>
      <c r="J1350" s="454">
        <v>0.5</v>
      </c>
      <c r="K1350" s="25"/>
      <c r="L1350" s="790"/>
      <c r="M1350" s="791"/>
      <c r="N1350" s="791"/>
      <c r="O1350" s="791"/>
      <c r="P1350" s="791"/>
      <c r="Q1350" s="791"/>
      <c r="R1350" s="791"/>
      <c r="S1350" s="791"/>
      <c r="T1350" s="791"/>
      <c r="U1350" s="753">
        <f t="shared" si="148"/>
        <v>0</v>
      </c>
      <c r="V1350" s="7"/>
      <c r="W1350" s="7"/>
      <c r="X1350" s="7"/>
      <c r="Y1350" s="7"/>
      <c r="Z1350" s="7"/>
      <c r="AA1350" s="7"/>
      <c r="AB1350" s="7"/>
      <c r="AC1350" s="7"/>
      <c r="AD1350" s="7"/>
      <c r="AE1350" s="7"/>
      <c r="AF1350" s="7"/>
      <c r="AG1350" s="1953"/>
      <c r="AH1350" s="1865"/>
      <c r="AI1350" s="1865"/>
      <c r="AJ1350" s="1865"/>
      <c r="AK1350" s="1865"/>
      <c r="AL1350" s="1865"/>
      <c r="AM1350" s="4057"/>
      <c r="AN1350" s="4057"/>
      <c r="AO1350" s="1865"/>
      <c r="AP1350" s="1865"/>
      <c r="AQ1350" s="1865"/>
      <c r="AR1350" s="1866"/>
      <c r="AS1350" s="2616"/>
      <c r="AT1350" s="5199"/>
      <c r="AU1350" s="5206"/>
      <c r="AV1350" s="2206"/>
      <c r="AW1350" s="2616"/>
      <c r="AX1350" s="2616"/>
      <c r="AY1350" s="5201"/>
      <c r="AZ1350" s="1397"/>
      <c r="BA1350" s="1397"/>
      <c r="BB1350" s="1397"/>
      <c r="BC1350" s="1397"/>
      <c r="BD1350" s="1397"/>
      <c r="BE1350" s="4171"/>
      <c r="BF1350" s="4557"/>
      <c r="BG1350" s="4171"/>
      <c r="BH1350" s="4171"/>
      <c r="BI1350" s="4557"/>
      <c r="BJ1350" s="4171"/>
      <c r="BK1350" s="4171"/>
      <c r="BL1350" s="1859">
        <f t="shared" si="147"/>
        <v>0</v>
      </c>
      <c r="BM1350" s="2104"/>
      <c r="BN1350" s="1902"/>
      <c r="BO1350" s="1878"/>
      <c r="BP1350" s="1878"/>
      <c r="BQ1350" s="1915"/>
      <c r="BR1350" s="2105"/>
      <c r="BS1350" s="2106"/>
      <c r="BT1350" s="2106"/>
      <c r="BU1350" s="2106"/>
      <c r="BV1350" s="2106"/>
      <c r="BW1350" s="2106"/>
      <c r="BX1350" s="2106"/>
      <c r="BY1350" s="2106"/>
      <c r="BZ1350" s="2106"/>
      <c r="CA1350" s="2106"/>
      <c r="CB1350" s="2059"/>
      <c r="CC1350" s="2106"/>
      <c r="CD1350" s="2614" t="s">
        <v>3819</v>
      </c>
    </row>
    <row r="1351" spans="1:82" ht="36.75" customHeight="1" thickBot="1" x14ac:dyDescent="0.25">
      <c r="A1351" s="62" t="s">
        <v>161</v>
      </c>
      <c r="B1351" s="749" t="s">
        <v>3809</v>
      </c>
      <c r="C1351" s="1079" t="s">
        <v>3810</v>
      </c>
      <c r="D1351" s="460">
        <v>162</v>
      </c>
      <c r="E1351" s="616" t="s">
        <v>3897</v>
      </c>
      <c r="F1351" s="608" t="s">
        <v>3898</v>
      </c>
      <c r="G1351" s="612">
        <v>0</v>
      </c>
      <c r="H1351" s="612" t="s">
        <v>0</v>
      </c>
      <c r="I1351" s="789">
        <v>1</v>
      </c>
      <c r="J1351" s="454">
        <v>0.5</v>
      </c>
      <c r="K1351" s="25"/>
      <c r="L1351" s="790"/>
      <c r="M1351" s="791"/>
      <c r="N1351" s="791"/>
      <c r="O1351" s="791"/>
      <c r="P1351" s="791"/>
      <c r="Q1351" s="791"/>
      <c r="R1351" s="791"/>
      <c r="S1351" s="791"/>
      <c r="T1351" s="791"/>
      <c r="U1351" s="753">
        <f t="shared" si="148"/>
        <v>0</v>
      </c>
      <c r="V1351" s="7"/>
      <c r="W1351" s="7"/>
      <c r="X1351" s="7"/>
      <c r="Y1351" s="7"/>
      <c r="Z1351" s="7"/>
      <c r="AA1351" s="7"/>
      <c r="AB1351" s="7"/>
      <c r="AC1351" s="7"/>
      <c r="AD1351" s="7"/>
      <c r="AE1351" s="7"/>
      <c r="AF1351" s="7"/>
      <c r="AG1351" s="1953"/>
      <c r="AH1351" s="1865"/>
      <c r="AI1351" s="1865"/>
      <c r="AJ1351" s="1865"/>
      <c r="AK1351" s="1865"/>
      <c r="AL1351" s="1865"/>
      <c r="AM1351" s="4057"/>
      <c r="AN1351" s="4057"/>
      <c r="AO1351" s="1865"/>
      <c r="AP1351" s="1865"/>
      <c r="AQ1351" s="1865"/>
      <c r="AR1351" s="1866"/>
      <c r="AS1351" s="2616"/>
      <c r="AT1351" s="5199"/>
      <c r="AU1351" s="5206"/>
      <c r="AV1351" s="2206"/>
      <c r="AW1351" s="2616"/>
      <c r="AX1351" s="2616"/>
      <c r="AY1351" s="5201"/>
      <c r="AZ1351" s="1397"/>
      <c r="BA1351" s="1397"/>
      <c r="BB1351" s="1397"/>
      <c r="BC1351" s="1397"/>
      <c r="BD1351" s="1397"/>
      <c r="BE1351" s="4171"/>
      <c r="BF1351" s="4557"/>
      <c r="BG1351" s="4171"/>
      <c r="BH1351" s="4171"/>
      <c r="BI1351" s="4557"/>
      <c r="BJ1351" s="4171"/>
      <c r="BK1351" s="4171"/>
      <c r="BL1351" s="1859">
        <f t="shared" si="147"/>
        <v>0</v>
      </c>
      <c r="BM1351" s="2104"/>
      <c r="BN1351" s="1902"/>
      <c r="BO1351" s="1878"/>
      <c r="BP1351" s="1878"/>
      <c r="BQ1351" s="1915"/>
      <c r="BR1351" s="2105"/>
      <c r="BS1351" s="2106"/>
      <c r="BT1351" s="2106"/>
      <c r="BU1351" s="2106"/>
      <c r="BV1351" s="2106"/>
      <c r="BW1351" s="2106"/>
      <c r="BX1351" s="2106"/>
      <c r="BY1351" s="2106"/>
      <c r="BZ1351" s="2106"/>
      <c r="CA1351" s="2106"/>
      <c r="CB1351" s="2059"/>
      <c r="CC1351" s="2106"/>
      <c r="CD1351" s="2614" t="s">
        <v>3819</v>
      </c>
    </row>
    <row r="1352" spans="1:82" ht="53.25" customHeight="1" thickBot="1" x14ac:dyDescent="0.25">
      <c r="A1352" s="63" t="s">
        <v>161</v>
      </c>
      <c r="B1352" s="755" t="s">
        <v>3809</v>
      </c>
      <c r="C1352" s="1080" t="s">
        <v>3810</v>
      </c>
      <c r="D1352" s="431">
        <v>162</v>
      </c>
      <c r="E1352" s="617" t="s">
        <v>3897</v>
      </c>
      <c r="F1352" s="609" t="s">
        <v>3898</v>
      </c>
      <c r="G1352" s="618">
        <v>0</v>
      </c>
      <c r="H1352" s="618" t="s">
        <v>0</v>
      </c>
      <c r="I1352" s="960">
        <v>1</v>
      </c>
      <c r="J1352" s="496">
        <v>0.5</v>
      </c>
      <c r="K1352" s="56"/>
      <c r="L1352" s="822"/>
      <c r="M1352" s="851"/>
      <c r="N1352" s="851"/>
      <c r="O1352" s="851"/>
      <c r="P1352" s="851"/>
      <c r="Q1352" s="851"/>
      <c r="R1352" s="851"/>
      <c r="S1352" s="851"/>
      <c r="T1352" s="851"/>
      <c r="U1352" s="759">
        <f t="shared" si="148"/>
        <v>0</v>
      </c>
      <c r="V1352" s="58"/>
      <c r="W1352" s="58"/>
      <c r="X1352" s="58"/>
      <c r="Y1352" s="58"/>
      <c r="Z1352" s="58"/>
      <c r="AA1352" s="58"/>
      <c r="AB1352" s="58"/>
      <c r="AC1352" s="58"/>
      <c r="AD1352" s="58"/>
      <c r="AE1352" s="58"/>
      <c r="AF1352" s="58"/>
      <c r="AG1352" s="2622"/>
      <c r="AH1352" s="1882"/>
      <c r="AI1352" s="1882"/>
      <c r="AJ1352" s="1882"/>
      <c r="AK1352" s="1882"/>
      <c r="AL1352" s="1882"/>
      <c r="AM1352" s="4058"/>
      <c r="AN1352" s="4058"/>
      <c r="AO1352" s="1882"/>
      <c r="AP1352" s="1882"/>
      <c r="AQ1352" s="1882"/>
      <c r="AR1352" s="1883"/>
      <c r="AS1352" s="2623"/>
      <c r="AT1352" s="5281"/>
      <c r="AU1352" s="5282"/>
      <c r="AV1352" s="3463"/>
      <c r="AW1352" s="2623"/>
      <c r="AX1352" s="2623"/>
      <c r="AY1352" s="5283"/>
      <c r="AZ1352" s="1963"/>
      <c r="BA1352" s="1963"/>
      <c r="BB1352" s="1963"/>
      <c r="BC1352" s="1963"/>
      <c r="BD1352" s="1963"/>
      <c r="BE1352" s="4195"/>
      <c r="BF1352" s="4652"/>
      <c r="BG1352" s="4195"/>
      <c r="BH1352" s="4195"/>
      <c r="BI1352" s="4652"/>
      <c r="BJ1352" s="4195"/>
      <c r="BK1352" s="4195"/>
      <c r="BL1352" s="2612">
        <f t="shared" si="147"/>
        <v>0</v>
      </c>
      <c r="BM1352" s="2119"/>
      <c r="BN1352" s="1902"/>
      <c r="BO1352" s="1878"/>
      <c r="BP1352" s="1878"/>
      <c r="BQ1352" s="1915"/>
      <c r="BR1352" s="2120"/>
      <c r="BS1352" s="1913"/>
      <c r="BT1352" s="1913"/>
      <c r="BU1352" s="1913"/>
      <c r="BV1352" s="1913"/>
      <c r="BW1352" s="1913"/>
      <c r="BX1352" s="1913"/>
      <c r="BY1352" s="1913"/>
      <c r="BZ1352" s="1913"/>
      <c r="CA1352" s="1913"/>
      <c r="CB1352" s="2084"/>
      <c r="CC1352" s="1913"/>
      <c r="CD1352" s="2615" t="s">
        <v>3819</v>
      </c>
    </row>
    <row r="1353" spans="1:82" s="1241" customFormat="1" ht="56.25" customHeight="1" thickBot="1" x14ac:dyDescent="0.25">
      <c r="A1353" s="1232" t="s">
        <v>161</v>
      </c>
      <c r="B1353" s="1233" t="s">
        <v>3809</v>
      </c>
      <c r="C1353" s="1234" t="s">
        <v>3810</v>
      </c>
      <c r="D1353" s="1235">
        <v>163</v>
      </c>
      <c r="E1353" s="1274" t="s">
        <v>3905</v>
      </c>
      <c r="F1353" s="67" t="s">
        <v>3906</v>
      </c>
      <c r="G1353" s="1236">
        <v>0</v>
      </c>
      <c r="H1353" s="1236" t="s">
        <v>0</v>
      </c>
      <c r="I1353" s="1237">
        <v>1</v>
      </c>
      <c r="J1353" s="977">
        <v>0.25</v>
      </c>
      <c r="K1353" s="978" t="s">
        <v>3907</v>
      </c>
      <c r="L1353" s="1238">
        <f t="shared" si="149"/>
        <v>70348454</v>
      </c>
      <c r="M1353" s="455">
        <v>70348454</v>
      </c>
      <c r="N1353" s="455"/>
      <c r="O1353" s="455"/>
      <c r="P1353" s="455"/>
      <c r="Q1353" s="455"/>
      <c r="R1353" s="455"/>
      <c r="S1353" s="983"/>
      <c r="T1353" s="983"/>
      <c r="U1353" s="1239"/>
      <c r="V1353" s="982"/>
      <c r="W1353" s="982"/>
      <c r="X1353" s="982"/>
      <c r="Y1353" s="982"/>
      <c r="Z1353" s="982"/>
      <c r="AA1353" s="982"/>
      <c r="AB1353" s="982"/>
      <c r="AC1353" s="982"/>
      <c r="AD1353" s="982"/>
      <c r="AE1353" s="982"/>
      <c r="AF1353" s="982"/>
      <c r="AG1353" s="5284">
        <v>80101604</v>
      </c>
      <c r="AH1353" s="5218" t="s">
        <v>3908</v>
      </c>
      <c r="AI1353" s="5218" t="s">
        <v>1396</v>
      </c>
      <c r="AJ1353" s="5218" t="s">
        <v>3864</v>
      </c>
      <c r="AK1353" s="5218" t="s">
        <v>3867</v>
      </c>
      <c r="AL1353" s="5285" t="s">
        <v>248</v>
      </c>
      <c r="AM1353" s="5237">
        <v>185000000</v>
      </c>
      <c r="AN1353" s="5237">
        <v>185000000</v>
      </c>
      <c r="AO1353" s="5218" t="s">
        <v>250</v>
      </c>
      <c r="AP1353" s="5218" t="s">
        <v>6</v>
      </c>
      <c r="AQ1353" s="5218" t="s">
        <v>3815</v>
      </c>
      <c r="AR1353" s="5286"/>
      <c r="AS1353" s="2443" t="s">
        <v>5952</v>
      </c>
      <c r="AT1353" s="2629" t="s">
        <v>5953</v>
      </c>
      <c r="AU1353" s="3189">
        <v>1</v>
      </c>
      <c r="AV1353" s="5287">
        <v>0.35</v>
      </c>
      <c r="AW1353" s="2749">
        <v>42917</v>
      </c>
      <c r="AX1353" s="2749">
        <v>43069</v>
      </c>
      <c r="AY1353" s="5226">
        <v>185000000</v>
      </c>
      <c r="AZ1353" s="1459"/>
      <c r="BA1353" s="1459"/>
      <c r="BB1353" s="1459"/>
      <c r="BC1353" s="1459"/>
      <c r="BD1353" s="1459"/>
      <c r="BE1353" s="4235"/>
      <c r="BF1353" s="4236"/>
      <c r="BG1353" s="4235"/>
      <c r="BH1353" s="4235"/>
      <c r="BI1353" s="4236"/>
      <c r="BJ1353" s="4235"/>
      <c r="BK1353" s="4235"/>
      <c r="BL1353" s="1859">
        <f t="shared" si="147"/>
        <v>0</v>
      </c>
      <c r="BM1353" s="2014">
        <f>L1353-(BI1353+BI1354+BI1355+BI1356+BI1357+BI1358)</f>
        <v>70348454</v>
      </c>
      <c r="BN1353" s="1902"/>
      <c r="BO1353" s="1878"/>
      <c r="BP1353" s="1878"/>
      <c r="BQ1353" s="1915"/>
      <c r="BR1353" s="2045"/>
      <c r="BS1353" s="1861"/>
      <c r="BT1353" s="1861"/>
      <c r="BU1353" s="1861"/>
      <c r="BV1353" s="1861"/>
      <c r="BW1353" s="1861"/>
      <c r="BX1353" s="1861"/>
      <c r="BY1353" s="1861"/>
      <c r="BZ1353" s="1861"/>
      <c r="CA1353" s="1861"/>
      <c r="CB1353" s="1900"/>
      <c r="CC1353" s="1861"/>
      <c r="CD1353" s="1863" t="s">
        <v>3819</v>
      </c>
    </row>
    <row r="1354" spans="1:82" ht="56.25" customHeight="1" thickBot="1" x14ac:dyDescent="0.25">
      <c r="A1354" s="62" t="s">
        <v>161</v>
      </c>
      <c r="B1354" s="749" t="s">
        <v>3809</v>
      </c>
      <c r="C1354" s="1079" t="s">
        <v>3810</v>
      </c>
      <c r="D1354" s="460">
        <v>163</v>
      </c>
      <c r="E1354" s="1275" t="s">
        <v>3905</v>
      </c>
      <c r="F1354" s="526" t="s">
        <v>3906</v>
      </c>
      <c r="G1354" s="612">
        <v>0</v>
      </c>
      <c r="H1354" s="612" t="s">
        <v>0</v>
      </c>
      <c r="I1354" s="789">
        <v>1</v>
      </c>
      <c r="J1354" s="454">
        <v>0.25</v>
      </c>
      <c r="K1354" s="25"/>
      <c r="L1354" s="790"/>
      <c r="M1354" s="791"/>
      <c r="N1354" s="791"/>
      <c r="O1354" s="791"/>
      <c r="P1354" s="791"/>
      <c r="Q1354" s="791"/>
      <c r="R1354" s="791"/>
      <c r="S1354" s="791"/>
      <c r="T1354" s="791"/>
      <c r="U1354" s="792"/>
      <c r="V1354" s="7"/>
      <c r="W1354" s="7"/>
      <c r="X1354" s="7"/>
      <c r="Y1354" s="7"/>
      <c r="Z1354" s="7"/>
      <c r="AA1354" s="7"/>
      <c r="AB1354" s="7"/>
      <c r="AC1354" s="7"/>
      <c r="AD1354" s="7"/>
      <c r="AE1354" s="7"/>
      <c r="AF1354" s="7"/>
      <c r="AG1354" s="1953"/>
      <c r="AH1354" s="1865"/>
      <c r="AI1354" s="1865"/>
      <c r="AJ1354" s="1865"/>
      <c r="AK1354" s="1865"/>
      <c r="AL1354" s="1865"/>
      <c r="AM1354" s="4057"/>
      <c r="AN1354" s="5051" t="s">
        <v>3909</v>
      </c>
      <c r="AO1354" s="1865"/>
      <c r="AP1354" s="1865"/>
      <c r="AQ1354" s="1865"/>
      <c r="AR1354" s="1866"/>
      <c r="AS1354" s="2616"/>
      <c r="AT1354" s="2617"/>
      <c r="AU1354" s="2618"/>
      <c r="AV1354" s="2619"/>
      <c r="AW1354" s="2620"/>
      <c r="AX1354" s="2620"/>
      <c r="AY1354" s="2621"/>
      <c r="AZ1354" s="1872"/>
      <c r="BA1354" s="1872"/>
      <c r="BB1354" s="1872"/>
      <c r="BC1354" s="1872"/>
      <c r="BD1354" s="1872"/>
      <c r="BE1354" s="1877"/>
      <c r="BF1354" s="2101"/>
      <c r="BG1354" s="1877"/>
      <c r="BH1354" s="1877"/>
      <c r="BI1354" s="2101"/>
      <c r="BJ1354" s="1877"/>
      <c r="BK1354" s="1877"/>
      <c r="BL1354" s="1859">
        <f t="shared" si="147"/>
        <v>0</v>
      </c>
      <c r="BM1354" s="2104"/>
      <c r="BN1354" s="1902"/>
      <c r="BO1354" s="1878"/>
      <c r="BP1354" s="1878"/>
      <c r="BQ1354" s="1915"/>
      <c r="BR1354" s="2105"/>
      <c r="BS1354" s="2106"/>
      <c r="BT1354" s="2106"/>
      <c r="BU1354" s="2106"/>
      <c r="BV1354" s="2106"/>
      <c r="BW1354" s="2106"/>
      <c r="BX1354" s="2106"/>
      <c r="BY1354" s="2106"/>
      <c r="BZ1354" s="2106"/>
      <c r="CA1354" s="2106"/>
      <c r="CB1354" s="2059"/>
      <c r="CC1354" s="2106"/>
      <c r="CD1354" s="2108" t="s">
        <v>3819</v>
      </c>
    </row>
    <row r="1355" spans="1:82" ht="56.25" customHeight="1" thickBot="1" x14ac:dyDescent="0.25">
      <c r="A1355" s="62" t="s">
        <v>161</v>
      </c>
      <c r="B1355" s="749" t="s">
        <v>3809</v>
      </c>
      <c r="C1355" s="1079" t="s">
        <v>3810</v>
      </c>
      <c r="D1355" s="460">
        <v>163</v>
      </c>
      <c r="E1355" s="1275" t="s">
        <v>3905</v>
      </c>
      <c r="F1355" s="526" t="s">
        <v>3906</v>
      </c>
      <c r="G1355" s="612">
        <v>0</v>
      </c>
      <c r="H1355" s="612" t="s">
        <v>0</v>
      </c>
      <c r="I1355" s="789">
        <v>1</v>
      </c>
      <c r="J1355" s="454">
        <v>0.25</v>
      </c>
      <c r="K1355" s="25"/>
      <c r="L1355" s="790"/>
      <c r="M1355" s="791"/>
      <c r="N1355" s="791"/>
      <c r="O1355" s="791"/>
      <c r="P1355" s="791"/>
      <c r="Q1355" s="791"/>
      <c r="R1355" s="791"/>
      <c r="S1355" s="791"/>
      <c r="T1355" s="791"/>
      <c r="U1355" s="792"/>
      <c r="V1355" s="7"/>
      <c r="W1355" s="7"/>
      <c r="X1355" s="7"/>
      <c r="Y1355" s="7"/>
      <c r="Z1355" s="7"/>
      <c r="AA1355" s="7"/>
      <c r="AB1355" s="7"/>
      <c r="AC1355" s="7"/>
      <c r="AD1355" s="7"/>
      <c r="AE1355" s="7"/>
      <c r="AF1355" s="7"/>
      <c r="AG1355" s="1953"/>
      <c r="AH1355" s="1865"/>
      <c r="AI1355" s="1865"/>
      <c r="AJ1355" s="1865"/>
      <c r="AK1355" s="1865"/>
      <c r="AL1355" s="1865"/>
      <c r="AM1355" s="4057"/>
      <c r="AN1355" s="4057"/>
      <c r="AO1355" s="1865"/>
      <c r="AP1355" s="1865"/>
      <c r="AQ1355" s="1865"/>
      <c r="AR1355" s="1866"/>
      <c r="AS1355" s="2616"/>
      <c r="AT1355" s="2617"/>
      <c r="AU1355" s="2618"/>
      <c r="AV1355" s="2619"/>
      <c r="AW1355" s="2620"/>
      <c r="AX1355" s="2620"/>
      <c r="AY1355" s="2621"/>
      <c r="AZ1355" s="1872"/>
      <c r="BA1355" s="1872"/>
      <c r="BB1355" s="1872"/>
      <c r="BC1355" s="1872"/>
      <c r="BD1355" s="1872"/>
      <c r="BE1355" s="1877"/>
      <c r="BF1355" s="2101"/>
      <c r="BG1355" s="1877"/>
      <c r="BH1355" s="1877"/>
      <c r="BI1355" s="2101"/>
      <c r="BJ1355" s="1877"/>
      <c r="BK1355" s="1877"/>
      <c r="BL1355" s="1859">
        <f t="shared" si="147"/>
        <v>0</v>
      </c>
      <c r="BM1355" s="2104"/>
      <c r="BN1355" s="1902"/>
      <c r="BO1355" s="1878"/>
      <c r="BP1355" s="1878"/>
      <c r="BQ1355" s="1915"/>
      <c r="BR1355" s="2105"/>
      <c r="BS1355" s="2106"/>
      <c r="BT1355" s="2106"/>
      <c r="BU1355" s="2106"/>
      <c r="BV1355" s="2106"/>
      <c r="BW1355" s="2106"/>
      <c r="BX1355" s="2106"/>
      <c r="BY1355" s="2106"/>
      <c r="BZ1355" s="2106"/>
      <c r="CA1355" s="2106"/>
      <c r="CB1355" s="2059"/>
      <c r="CC1355" s="2106"/>
      <c r="CD1355" s="2108" t="s">
        <v>3819</v>
      </c>
    </row>
    <row r="1356" spans="1:82" ht="56.25" customHeight="1" thickBot="1" x14ac:dyDescent="0.25">
      <c r="A1356" s="62" t="s">
        <v>161</v>
      </c>
      <c r="B1356" s="749" t="s">
        <v>3809</v>
      </c>
      <c r="C1356" s="1079" t="s">
        <v>3810</v>
      </c>
      <c r="D1356" s="460">
        <v>163</v>
      </c>
      <c r="E1356" s="1275" t="s">
        <v>3905</v>
      </c>
      <c r="F1356" s="526" t="s">
        <v>3906</v>
      </c>
      <c r="G1356" s="612">
        <v>0</v>
      </c>
      <c r="H1356" s="612" t="s">
        <v>0</v>
      </c>
      <c r="I1356" s="789">
        <v>1</v>
      </c>
      <c r="J1356" s="454">
        <v>0.25</v>
      </c>
      <c r="K1356" s="25"/>
      <c r="L1356" s="790"/>
      <c r="M1356" s="791"/>
      <c r="N1356" s="791"/>
      <c r="O1356" s="791"/>
      <c r="P1356" s="791"/>
      <c r="Q1356" s="791"/>
      <c r="R1356" s="791"/>
      <c r="S1356" s="791"/>
      <c r="T1356" s="791"/>
      <c r="U1356" s="792"/>
      <c r="V1356" s="7"/>
      <c r="W1356" s="7"/>
      <c r="X1356" s="7"/>
      <c r="Y1356" s="7"/>
      <c r="Z1356" s="7"/>
      <c r="AA1356" s="7"/>
      <c r="AB1356" s="7"/>
      <c r="AC1356" s="7"/>
      <c r="AD1356" s="7"/>
      <c r="AE1356" s="7"/>
      <c r="AF1356" s="7"/>
      <c r="AG1356" s="1953"/>
      <c r="AH1356" s="1865"/>
      <c r="AI1356" s="1865"/>
      <c r="AJ1356" s="1865"/>
      <c r="AK1356" s="1865"/>
      <c r="AL1356" s="1865"/>
      <c r="AM1356" s="4057"/>
      <c r="AN1356" s="4057"/>
      <c r="AO1356" s="1865"/>
      <c r="AP1356" s="1865"/>
      <c r="AQ1356" s="1865"/>
      <c r="AR1356" s="1866"/>
      <c r="AS1356" s="2616"/>
      <c r="AT1356" s="2617"/>
      <c r="AU1356" s="2618"/>
      <c r="AV1356" s="2619"/>
      <c r="AW1356" s="2620"/>
      <c r="AX1356" s="2620"/>
      <c r="AY1356" s="2621"/>
      <c r="AZ1356" s="1872"/>
      <c r="BA1356" s="1872"/>
      <c r="BB1356" s="1872"/>
      <c r="BC1356" s="1872"/>
      <c r="BD1356" s="1872"/>
      <c r="BE1356" s="1877"/>
      <c r="BF1356" s="2101"/>
      <c r="BG1356" s="1877"/>
      <c r="BH1356" s="1877"/>
      <c r="BI1356" s="2101"/>
      <c r="BJ1356" s="1877"/>
      <c r="BK1356" s="1877"/>
      <c r="BL1356" s="1859">
        <f t="shared" si="147"/>
        <v>0</v>
      </c>
      <c r="BM1356" s="2104"/>
      <c r="BN1356" s="1902"/>
      <c r="BO1356" s="1878"/>
      <c r="BP1356" s="1878"/>
      <c r="BQ1356" s="1915"/>
      <c r="BR1356" s="2105"/>
      <c r="BS1356" s="2106"/>
      <c r="BT1356" s="2106"/>
      <c r="BU1356" s="2106"/>
      <c r="BV1356" s="2106"/>
      <c r="BW1356" s="2106"/>
      <c r="BX1356" s="2106"/>
      <c r="BY1356" s="2106"/>
      <c r="BZ1356" s="2106"/>
      <c r="CA1356" s="2106"/>
      <c r="CB1356" s="2059"/>
      <c r="CC1356" s="2106"/>
      <c r="CD1356" s="2108" t="s">
        <v>3819</v>
      </c>
    </row>
    <row r="1357" spans="1:82" ht="56.25" customHeight="1" thickBot="1" x14ac:dyDescent="0.25">
      <c r="A1357" s="62" t="s">
        <v>161</v>
      </c>
      <c r="B1357" s="749" t="s">
        <v>3809</v>
      </c>
      <c r="C1357" s="1079" t="s">
        <v>3810</v>
      </c>
      <c r="D1357" s="460">
        <v>163</v>
      </c>
      <c r="E1357" s="1275" t="s">
        <v>3905</v>
      </c>
      <c r="F1357" s="526" t="s">
        <v>3906</v>
      </c>
      <c r="G1357" s="612">
        <v>0</v>
      </c>
      <c r="H1357" s="612" t="s">
        <v>0</v>
      </c>
      <c r="I1357" s="789">
        <v>1</v>
      </c>
      <c r="J1357" s="454">
        <v>0.25</v>
      </c>
      <c r="K1357" s="25"/>
      <c r="L1357" s="790"/>
      <c r="M1357" s="791"/>
      <c r="N1357" s="791"/>
      <c r="O1357" s="791"/>
      <c r="P1357" s="791"/>
      <c r="Q1357" s="791"/>
      <c r="R1357" s="791"/>
      <c r="S1357" s="791"/>
      <c r="T1357" s="791"/>
      <c r="U1357" s="792"/>
      <c r="V1357" s="7"/>
      <c r="W1357" s="7"/>
      <c r="X1357" s="7"/>
      <c r="Y1357" s="7"/>
      <c r="Z1357" s="7"/>
      <c r="AA1357" s="7"/>
      <c r="AB1357" s="7"/>
      <c r="AC1357" s="7"/>
      <c r="AD1357" s="7"/>
      <c r="AE1357" s="7"/>
      <c r="AF1357" s="7"/>
      <c r="AG1357" s="1953"/>
      <c r="AH1357" s="1865"/>
      <c r="AI1357" s="1865"/>
      <c r="AJ1357" s="1865"/>
      <c r="AK1357" s="1865"/>
      <c r="AL1357" s="1865"/>
      <c r="AM1357" s="4057"/>
      <c r="AN1357" s="4057"/>
      <c r="AO1357" s="1865"/>
      <c r="AP1357" s="1865"/>
      <c r="AQ1357" s="1865"/>
      <c r="AR1357" s="1866"/>
      <c r="AS1357" s="2616"/>
      <c r="AT1357" s="2617"/>
      <c r="AU1357" s="2618"/>
      <c r="AV1357" s="2619"/>
      <c r="AW1357" s="2620"/>
      <c r="AX1357" s="2620"/>
      <c r="AY1357" s="2621"/>
      <c r="AZ1357" s="1872"/>
      <c r="BA1357" s="1872"/>
      <c r="BB1357" s="1872"/>
      <c r="BC1357" s="1872"/>
      <c r="BD1357" s="1872"/>
      <c r="BE1357" s="1877"/>
      <c r="BF1357" s="2101"/>
      <c r="BG1357" s="1877"/>
      <c r="BH1357" s="1877"/>
      <c r="BI1357" s="2101"/>
      <c r="BJ1357" s="1877"/>
      <c r="BK1357" s="1877"/>
      <c r="BL1357" s="1859">
        <f t="shared" si="147"/>
        <v>0</v>
      </c>
      <c r="BM1357" s="2104"/>
      <c r="BN1357" s="1902"/>
      <c r="BO1357" s="1878"/>
      <c r="BP1357" s="1878"/>
      <c r="BQ1357" s="1915"/>
      <c r="BR1357" s="2105"/>
      <c r="BS1357" s="2106"/>
      <c r="BT1357" s="2106"/>
      <c r="BU1357" s="2106"/>
      <c r="BV1357" s="2106"/>
      <c r="BW1357" s="2106"/>
      <c r="BX1357" s="2106"/>
      <c r="BY1357" s="2106"/>
      <c r="BZ1357" s="2106"/>
      <c r="CA1357" s="2106"/>
      <c r="CB1357" s="2059"/>
      <c r="CC1357" s="2106"/>
      <c r="CD1357" s="2108" t="s">
        <v>3819</v>
      </c>
    </row>
    <row r="1358" spans="1:82" ht="56.25" customHeight="1" thickBot="1" x14ac:dyDescent="0.25">
      <c r="A1358" s="63" t="s">
        <v>161</v>
      </c>
      <c r="B1358" s="755" t="s">
        <v>3809</v>
      </c>
      <c r="C1358" s="1080" t="s">
        <v>3810</v>
      </c>
      <c r="D1358" s="431">
        <v>163</v>
      </c>
      <c r="E1358" s="1276" t="s">
        <v>3905</v>
      </c>
      <c r="F1358" s="433" t="s">
        <v>3906</v>
      </c>
      <c r="G1358" s="618">
        <v>0</v>
      </c>
      <c r="H1358" s="618" t="s">
        <v>0</v>
      </c>
      <c r="I1358" s="960">
        <v>1</v>
      </c>
      <c r="J1358" s="496">
        <v>0.25</v>
      </c>
      <c r="K1358" s="56"/>
      <c r="L1358" s="822"/>
      <c r="M1358" s="851"/>
      <c r="N1358" s="851"/>
      <c r="O1358" s="851"/>
      <c r="P1358" s="851"/>
      <c r="Q1358" s="851"/>
      <c r="R1358" s="851"/>
      <c r="S1358" s="851"/>
      <c r="T1358" s="851"/>
      <c r="U1358" s="823"/>
      <c r="V1358" s="58"/>
      <c r="W1358" s="58"/>
      <c r="X1358" s="58"/>
      <c r="Y1358" s="58"/>
      <c r="Z1358" s="58"/>
      <c r="AA1358" s="58"/>
      <c r="AB1358" s="58"/>
      <c r="AC1358" s="58"/>
      <c r="AD1358" s="58"/>
      <c r="AE1358" s="58"/>
      <c r="AF1358" s="58"/>
      <c r="AG1358" s="2622"/>
      <c r="AH1358" s="1882"/>
      <c r="AI1358" s="1882"/>
      <c r="AJ1358" s="1882"/>
      <c r="AK1358" s="1882"/>
      <c r="AL1358" s="1882"/>
      <c r="AM1358" s="4058"/>
      <c r="AN1358" s="4058"/>
      <c r="AO1358" s="1882"/>
      <c r="AP1358" s="1882"/>
      <c r="AQ1358" s="1882"/>
      <c r="AR1358" s="1883"/>
      <c r="AS1358" s="2623"/>
      <c r="AT1358" s="2624"/>
      <c r="AU1358" s="2625"/>
      <c r="AV1358" s="2626"/>
      <c r="AW1358" s="2627"/>
      <c r="AX1358" s="2627"/>
      <c r="AY1358" s="2628"/>
      <c r="AZ1358" s="1889"/>
      <c r="BA1358" s="1889"/>
      <c r="BB1358" s="1889"/>
      <c r="BC1358" s="1889"/>
      <c r="BD1358" s="1889"/>
      <c r="BE1358" s="1895"/>
      <c r="BF1358" s="2116"/>
      <c r="BG1358" s="1895"/>
      <c r="BH1358" s="1895"/>
      <c r="BI1358" s="2116"/>
      <c r="BJ1358" s="1895"/>
      <c r="BK1358" s="1895"/>
      <c r="BL1358" s="2612">
        <f t="shared" si="147"/>
        <v>0</v>
      </c>
      <c r="BM1358" s="2119"/>
      <c r="BN1358" s="1902"/>
      <c r="BO1358" s="1878"/>
      <c r="BP1358" s="1878"/>
      <c r="BQ1358" s="1915"/>
      <c r="BR1358" s="2120"/>
      <c r="BS1358" s="1913"/>
      <c r="BT1358" s="1913"/>
      <c r="BU1358" s="1913"/>
      <c r="BV1358" s="1913"/>
      <c r="BW1358" s="1913"/>
      <c r="BX1358" s="1913"/>
      <c r="BY1358" s="1913"/>
      <c r="BZ1358" s="1913"/>
      <c r="CA1358" s="1913"/>
      <c r="CB1358" s="2084"/>
      <c r="CC1358" s="2106"/>
      <c r="CD1358" s="2122" t="s">
        <v>3819</v>
      </c>
    </row>
    <row r="1359" spans="1:82" s="456" customFormat="1" ht="36" customHeight="1" x14ac:dyDescent="0.2">
      <c r="A1359" s="570" t="s">
        <v>161</v>
      </c>
      <c r="B1359" s="1129" t="s">
        <v>3099</v>
      </c>
      <c r="C1359" s="1130" t="s">
        <v>3100</v>
      </c>
      <c r="D1359" s="163">
        <v>164</v>
      </c>
      <c r="E1359" s="47" t="s">
        <v>3101</v>
      </c>
      <c r="F1359" s="1122" t="s">
        <v>3102</v>
      </c>
      <c r="G1359" s="49">
        <v>50</v>
      </c>
      <c r="H1359" s="49" t="s">
        <v>0</v>
      </c>
      <c r="I1359" s="49">
        <v>80</v>
      </c>
      <c r="J1359" s="493">
        <v>10</v>
      </c>
      <c r="K1359" s="452"/>
      <c r="L1359" s="1112">
        <f t="shared" ref="L1359:L1490" si="154">+M1359+N1359+O1359+P1359+Q1359+R1359+S1359+T1359</f>
        <v>650000000</v>
      </c>
      <c r="M1359" s="455">
        <v>650000000</v>
      </c>
      <c r="N1359" s="455"/>
      <c r="O1359" s="455"/>
      <c r="P1359" s="455"/>
      <c r="Q1359" s="455"/>
      <c r="R1359" s="455"/>
      <c r="S1359" s="52"/>
      <c r="T1359" s="52"/>
      <c r="U1359" s="1113">
        <f t="shared" ref="U1359:U1557" si="155">V1359+W1359+X1359+Y1359+Z1359+AA1359+AB1359+AC1359+AD1359+AE1359+AF1359</f>
        <v>370000000</v>
      </c>
      <c r="V1359" s="495">
        <v>370000000</v>
      </c>
      <c r="W1359" s="495"/>
      <c r="X1359" s="495"/>
      <c r="Y1359" s="495"/>
      <c r="Z1359" s="495"/>
      <c r="AA1359" s="495"/>
      <c r="AB1359" s="495"/>
      <c r="AC1359" s="52"/>
      <c r="AD1359" s="52"/>
      <c r="AE1359" s="52"/>
      <c r="AF1359" s="52"/>
      <c r="AG1359" s="1462" t="s">
        <v>3103</v>
      </c>
      <c r="AH1359" s="1462" t="s">
        <v>6325</v>
      </c>
      <c r="AI1359" s="2629" t="s">
        <v>3104</v>
      </c>
      <c r="AJ1359" s="2629" t="s">
        <v>1895</v>
      </c>
      <c r="AK1359" s="2629" t="s">
        <v>3105</v>
      </c>
      <c r="AL1359" s="1462" t="s">
        <v>3106</v>
      </c>
      <c r="AM1359" s="1923">
        <v>26100000</v>
      </c>
      <c r="AN1359" s="1923">
        <v>26100000</v>
      </c>
      <c r="AO1359" s="1462" t="s">
        <v>250</v>
      </c>
      <c r="AP1359" s="1638" t="s">
        <v>3107</v>
      </c>
      <c r="AQ1359" s="5288" t="s">
        <v>3108</v>
      </c>
      <c r="AR1359" s="1638"/>
      <c r="AS1359" s="2630" t="s">
        <v>5954</v>
      </c>
      <c r="AT1359" s="2631" t="s">
        <v>1910</v>
      </c>
      <c r="AU1359" s="2632">
        <v>1</v>
      </c>
      <c r="AV1359" s="2632">
        <v>1</v>
      </c>
      <c r="AW1359" s="2633">
        <v>42737</v>
      </c>
      <c r="AX1359" s="2633">
        <v>42824</v>
      </c>
      <c r="AY1359" s="2634">
        <v>26100000</v>
      </c>
      <c r="AZ1359" s="1537">
        <v>12</v>
      </c>
      <c r="BA1359" s="2384" t="s">
        <v>3109</v>
      </c>
      <c r="BB1359" s="1381" t="s">
        <v>3110</v>
      </c>
      <c r="BC1359" s="1381" t="s">
        <v>3111</v>
      </c>
      <c r="BD1359" s="1381">
        <v>4</v>
      </c>
      <c r="BE1359" s="1659" t="s">
        <v>3112</v>
      </c>
      <c r="BF1359" s="2042">
        <v>2881000</v>
      </c>
      <c r="BG1359" s="1381">
        <v>4</v>
      </c>
      <c r="BH1359" s="5289">
        <v>42737</v>
      </c>
      <c r="BI1359" s="2042">
        <v>2881000</v>
      </c>
      <c r="BJ1359" s="5290">
        <v>42737</v>
      </c>
      <c r="BK1359" s="5290">
        <v>42737</v>
      </c>
      <c r="BL1359" s="1973">
        <f>BF1359-BI1359</f>
        <v>0</v>
      </c>
      <c r="BM1359" s="2635">
        <f>L1359-(BI1359+BI1360+BI1361+BI1362+BI1363+BI1366+BI1367+BI1368+BI1369+BI1370+BI1371+BI1372+BI1373+BI1374+BI1375+BI1376+BI1377+BI1378+BI1379+BI1380+BI1381+BI1382+BI1383+BI1384+BI1385+BI1386+BI1387+BI1388+BI1400+BI1401+BI1402+BI1403+BI1404+BI1405+BI1406+BI1365+BI1394+BI1395+BI1396+BI1397+BI1398)</f>
        <v>214142985.33333337</v>
      </c>
      <c r="BN1359" s="1902"/>
      <c r="BO1359" s="1878"/>
      <c r="BP1359" s="1878"/>
      <c r="BQ1359" s="1915"/>
      <c r="BR1359" s="2636"/>
      <c r="BS1359" s="2637"/>
      <c r="BT1359" s="2637"/>
      <c r="BU1359" s="2637"/>
      <c r="BV1359" s="2637"/>
      <c r="BW1359" s="2637"/>
      <c r="BX1359" s="2637"/>
      <c r="BY1359" s="2637"/>
      <c r="BZ1359" s="2637"/>
      <c r="CA1359" s="2637"/>
      <c r="CB1359" s="2637"/>
      <c r="CC1359" s="2637"/>
      <c r="CD1359" s="1978" t="s">
        <v>3091</v>
      </c>
    </row>
    <row r="1360" spans="1:82" ht="21" customHeight="1" x14ac:dyDescent="0.2">
      <c r="A1360" s="748" t="s">
        <v>161</v>
      </c>
      <c r="B1360" s="1128" t="s">
        <v>3099</v>
      </c>
      <c r="C1360" s="1123" t="s">
        <v>3100</v>
      </c>
      <c r="D1360" s="460">
        <v>164</v>
      </c>
      <c r="E1360" s="575" t="s">
        <v>3101</v>
      </c>
      <c r="F1360" s="1124" t="s">
        <v>3102</v>
      </c>
      <c r="G1360" s="576">
        <v>50</v>
      </c>
      <c r="H1360" s="576" t="s">
        <v>0</v>
      </c>
      <c r="I1360" s="576">
        <v>80</v>
      </c>
      <c r="J1360" s="454">
        <v>10</v>
      </c>
      <c r="K1360" s="538"/>
      <c r="L1360" s="1114"/>
      <c r="M1360" s="466"/>
      <c r="N1360" s="466"/>
      <c r="O1360" s="466"/>
      <c r="P1360" s="466"/>
      <c r="Q1360" s="466"/>
      <c r="R1360" s="466"/>
      <c r="S1360" s="466"/>
      <c r="T1360" s="466"/>
      <c r="U1360" s="1115"/>
      <c r="V1360" s="1131"/>
      <c r="W1360" s="466"/>
      <c r="X1360" s="466"/>
      <c r="Y1360" s="466"/>
      <c r="Z1360" s="466"/>
      <c r="AA1360" s="466"/>
      <c r="AB1360" s="466"/>
      <c r="AC1360" s="466"/>
      <c r="AD1360" s="466"/>
      <c r="AE1360" s="466"/>
      <c r="AF1360" s="466"/>
      <c r="AG1360" s="2017"/>
      <c r="AH1360" s="2017"/>
      <c r="AI1360" s="2018"/>
      <c r="AJ1360" s="2018"/>
      <c r="AK1360" s="2018"/>
      <c r="AL1360" s="2017"/>
      <c r="AM1360" s="2019"/>
      <c r="AN1360" s="2019"/>
      <c r="AO1360" s="2017"/>
      <c r="AP1360" s="2638"/>
      <c r="AQ1360" s="2638"/>
      <c r="AR1360" s="2638"/>
      <c r="AS1360" s="2214"/>
      <c r="AT1360" s="2215"/>
      <c r="AU1360" s="2216"/>
      <c r="AV1360" s="2216"/>
      <c r="AW1360" s="2217"/>
      <c r="AX1360" s="2217"/>
      <c r="AY1360" s="2218"/>
      <c r="AZ1360" s="1548">
        <v>16</v>
      </c>
      <c r="BA1360" s="2390" t="s">
        <v>3109</v>
      </c>
      <c r="BB1360" s="1419" t="s">
        <v>3113</v>
      </c>
      <c r="BC1360" s="1419" t="s">
        <v>3114</v>
      </c>
      <c r="BD1360" s="1419">
        <v>14</v>
      </c>
      <c r="BE1360" s="1455">
        <v>42737</v>
      </c>
      <c r="BF1360" s="1677">
        <v>13928200</v>
      </c>
      <c r="BG1360" s="1419">
        <v>14</v>
      </c>
      <c r="BH1360" s="5291">
        <v>42755</v>
      </c>
      <c r="BI1360" s="1677">
        <v>13928200</v>
      </c>
      <c r="BJ1360" s="5292">
        <v>42755</v>
      </c>
      <c r="BK1360" s="5292">
        <v>42755</v>
      </c>
      <c r="BL1360" s="2024">
        <f t="shared" ref="BL1360:BL1420" si="156">BF1360-BI1360</f>
        <v>0</v>
      </c>
      <c r="BM1360" s="2639"/>
      <c r="BN1360" s="1902"/>
      <c r="BO1360" s="1878"/>
      <c r="BP1360" s="1878"/>
      <c r="BQ1360" s="1915"/>
      <c r="BR1360" s="2026"/>
      <c r="BS1360" s="2027"/>
      <c r="BT1360" s="2027"/>
      <c r="BU1360" s="2027"/>
      <c r="BV1360" s="2027"/>
      <c r="BW1360" s="2027"/>
      <c r="BX1360" s="2027"/>
      <c r="BY1360" s="2027"/>
      <c r="BZ1360" s="2027"/>
      <c r="CA1360" s="2027"/>
      <c r="CB1360" s="2027"/>
      <c r="CC1360" s="2027"/>
      <c r="CD1360" s="2028" t="s">
        <v>3091</v>
      </c>
    </row>
    <row r="1361" spans="1:82" ht="21" customHeight="1" x14ac:dyDescent="0.2">
      <c r="A1361" s="748" t="s">
        <v>161</v>
      </c>
      <c r="B1361" s="1128" t="s">
        <v>3099</v>
      </c>
      <c r="C1361" s="1123" t="s">
        <v>3100</v>
      </c>
      <c r="D1361" s="460">
        <v>164</v>
      </c>
      <c r="E1361" s="575" t="s">
        <v>3101</v>
      </c>
      <c r="F1361" s="1124" t="s">
        <v>3102</v>
      </c>
      <c r="G1361" s="576">
        <v>50</v>
      </c>
      <c r="H1361" s="576" t="s">
        <v>0</v>
      </c>
      <c r="I1361" s="576">
        <v>80</v>
      </c>
      <c r="J1361" s="454">
        <v>10</v>
      </c>
      <c r="K1361" s="538"/>
      <c r="L1361" s="1114"/>
      <c r="M1361" s="466"/>
      <c r="N1361" s="466"/>
      <c r="O1361" s="466"/>
      <c r="P1361" s="466"/>
      <c r="Q1361" s="466"/>
      <c r="R1361" s="466"/>
      <c r="S1361" s="466"/>
      <c r="T1361" s="466"/>
      <c r="U1361" s="1115"/>
      <c r="V1361" s="1131"/>
      <c r="W1361" s="466"/>
      <c r="X1361" s="466"/>
      <c r="Y1361" s="466"/>
      <c r="Z1361" s="466"/>
      <c r="AA1361" s="466"/>
      <c r="AB1361" s="466"/>
      <c r="AC1361" s="466"/>
      <c r="AD1361" s="466"/>
      <c r="AE1361" s="466"/>
      <c r="AF1361" s="466"/>
      <c r="AG1361" s="2017"/>
      <c r="AH1361" s="2017"/>
      <c r="AI1361" s="2018"/>
      <c r="AJ1361" s="2018"/>
      <c r="AK1361" s="2018"/>
      <c r="AL1361" s="2017"/>
      <c r="AM1361" s="2019"/>
      <c r="AN1361" s="2019"/>
      <c r="AO1361" s="2017"/>
      <c r="AP1361" s="2638"/>
      <c r="AQ1361" s="2638"/>
      <c r="AR1361" s="2638"/>
      <c r="AS1361" s="2214"/>
      <c r="AT1361" s="2215"/>
      <c r="AU1361" s="2216"/>
      <c r="AV1361" s="2216"/>
      <c r="AW1361" s="2217"/>
      <c r="AX1361" s="2217"/>
      <c r="AY1361" s="2218"/>
      <c r="AZ1361" s="1548">
        <v>75</v>
      </c>
      <c r="BA1361" s="2390" t="s">
        <v>3109</v>
      </c>
      <c r="BB1361" s="1420" t="s">
        <v>3110</v>
      </c>
      <c r="BC1361" s="1419" t="s">
        <v>3115</v>
      </c>
      <c r="BD1361" s="1419">
        <v>146</v>
      </c>
      <c r="BE1361" s="1455">
        <v>42781</v>
      </c>
      <c r="BF1361" s="1677">
        <v>2000000</v>
      </c>
      <c r="BG1361" s="1419">
        <v>142</v>
      </c>
      <c r="BH1361" s="5291">
        <v>42781</v>
      </c>
      <c r="BI1361" s="1677">
        <v>2000000</v>
      </c>
      <c r="BJ1361" s="5291">
        <v>42781</v>
      </c>
      <c r="BK1361" s="5291">
        <v>42781</v>
      </c>
      <c r="BL1361" s="2024">
        <f t="shared" si="156"/>
        <v>0</v>
      </c>
      <c r="BM1361" s="2639"/>
      <c r="BN1361" s="1902"/>
      <c r="BO1361" s="1878"/>
      <c r="BP1361" s="1878"/>
      <c r="BQ1361" s="1915"/>
      <c r="BR1361" s="2026"/>
      <c r="BS1361" s="2027"/>
      <c r="BT1361" s="2027"/>
      <c r="BU1361" s="2027"/>
      <c r="BV1361" s="2027"/>
      <c r="BW1361" s="2027"/>
      <c r="BX1361" s="2027"/>
      <c r="BY1361" s="2027"/>
      <c r="BZ1361" s="2027"/>
      <c r="CA1361" s="2027"/>
      <c r="CB1361" s="2027"/>
      <c r="CC1361" s="2027"/>
      <c r="CD1361" s="2028" t="s">
        <v>3091</v>
      </c>
    </row>
    <row r="1362" spans="1:82" ht="25.5" customHeight="1" x14ac:dyDescent="0.2">
      <c r="A1362" s="748" t="s">
        <v>161</v>
      </c>
      <c r="B1362" s="1128" t="s">
        <v>3099</v>
      </c>
      <c r="C1362" s="1123" t="s">
        <v>3100</v>
      </c>
      <c r="D1362" s="460">
        <v>164</v>
      </c>
      <c r="E1362" s="575" t="s">
        <v>3101</v>
      </c>
      <c r="F1362" s="1124" t="s">
        <v>3102</v>
      </c>
      <c r="G1362" s="576">
        <v>50</v>
      </c>
      <c r="H1362" s="576" t="s">
        <v>0</v>
      </c>
      <c r="I1362" s="576">
        <v>80</v>
      </c>
      <c r="J1362" s="454">
        <v>10</v>
      </c>
      <c r="K1362" s="538"/>
      <c r="L1362" s="1114"/>
      <c r="M1362" s="466"/>
      <c r="N1362" s="466"/>
      <c r="O1362" s="466"/>
      <c r="P1362" s="466"/>
      <c r="Q1362" s="466"/>
      <c r="R1362" s="466"/>
      <c r="S1362" s="466"/>
      <c r="T1362" s="466"/>
      <c r="U1362" s="1115"/>
      <c r="V1362" s="1131"/>
      <c r="W1362" s="466"/>
      <c r="X1362" s="466"/>
      <c r="Y1362" s="466"/>
      <c r="Z1362" s="466"/>
      <c r="AA1362" s="466"/>
      <c r="AB1362" s="466"/>
      <c r="AC1362" s="466"/>
      <c r="AD1362" s="466"/>
      <c r="AE1362" s="466"/>
      <c r="AF1362" s="466"/>
      <c r="AG1362" s="2017"/>
      <c r="AH1362" s="2017"/>
      <c r="AI1362" s="2018"/>
      <c r="AJ1362" s="2018"/>
      <c r="AK1362" s="2018"/>
      <c r="AL1362" s="2017"/>
      <c r="AM1362" s="2019"/>
      <c r="AN1362" s="2019"/>
      <c r="AO1362" s="2017"/>
      <c r="AP1362" s="2638"/>
      <c r="AQ1362" s="2638"/>
      <c r="AR1362" s="2638"/>
      <c r="AS1362" s="2214"/>
      <c r="AT1362" s="2215"/>
      <c r="AU1362" s="2216"/>
      <c r="AV1362" s="2216"/>
      <c r="AW1362" s="2217"/>
      <c r="AX1362" s="2217"/>
      <c r="AY1362" s="2218"/>
      <c r="AZ1362" s="1548">
        <v>19</v>
      </c>
      <c r="BA1362" s="2390" t="s">
        <v>3109</v>
      </c>
      <c r="BB1362" s="1419" t="s">
        <v>3116</v>
      </c>
      <c r="BC1362" s="1419" t="s">
        <v>3117</v>
      </c>
      <c r="BD1362" s="1419">
        <v>105</v>
      </c>
      <c r="BE1362" s="1455">
        <v>42755</v>
      </c>
      <c r="BF1362" s="1677">
        <v>274900</v>
      </c>
      <c r="BG1362" s="1419">
        <v>41</v>
      </c>
      <c r="BH1362" s="5291">
        <v>42755</v>
      </c>
      <c r="BI1362" s="1677">
        <v>274900</v>
      </c>
      <c r="BJ1362" s="5292">
        <v>42755</v>
      </c>
      <c r="BK1362" s="5292">
        <v>42755</v>
      </c>
      <c r="BL1362" s="2024">
        <f t="shared" si="156"/>
        <v>0</v>
      </c>
      <c r="BM1362" s="2639"/>
      <c r="BN1362" s="1902"/>
      <c r="BO1362" s="1878"/>
      <c r="BP1362" s="1878"/>
      <c r="BQ1362" s="1915"/>
      <c r="BR1362" s="2026"/>
      <c r="BS1362" s="2027"/>
      <c r="BT1362" s="2027"/>
      <c r="BU1362" s="2027"/>
      <c r="BV1362" s="2027"/>
      <c r="BW1362" s="2027"/>
      <c r="BX1362" s="2027"/>
      <c r="BY1362" s="2027"/>
      <c r="BZ1362" s="2027"/>
      <c r="CA1362" s="2027"/>
      <c r="CB1362" s="2027"/>
      <c r="CC1362" s="2027"/>
      <c r="CD1362" s="2028" t="s">
        <v>3091</v>
      </c>
    </row>
    <row r="1363" spans="1:82" ht="25.5" customHeight="1" x14ac:dyDescent="0.2">
      <c r="A1363" s="748" t="s">
        <v>161</v>
      </c>
      <c r="B1363" s="1128" t="s">
        <v>3099</v>
      </c>
      <c r="C1363" s="1123" t="s">
        <v>3100</v>
      </c>
      <c r="D1363" s="460">
        <v>164</v>
      </c>
      <c r="E1363" s="575" t="s">
        <v>3101</v>
      </c>
      <c r="F1363" s="1124" t="s">
        <v>3102</v>
      </c>
      <c r="G1363" s="576">
        <v>50</v>
      </c>
      <c r="H1363" s="576" t="s">
        <v>0</v>
      </c>
      <c r="I1363" s="576">
        <v>80</v>
      </c>
      <c r="J1363" s="454">
        <v>10</v>
      </c>
      <c r="K1363" s="538"/>
      <c r="L1363" s="1114"/>
      <c r="M1363" s="466"/>
      <c r="N1363" s="466"/>
      <c r="O1363" s="466"/>
      <c r="P1363" s="466"/>
      <c r="Q1363" s="466"/>
      <c r="R1363" s="466"/>
      <c r="S1363" s="466"/>
      <c r="T1363" s="466"/>
      <c r="U1363" s="1115"/>
      <c r="V1363" s="1131"/>
      <c r="W1363" s="466"/>
      <c r="X1363" s="466"/>
      <c r="Y1363" s="466"/>
      <c r="Z1363" s="466"/>
      <c r="AA1363" s="466"/>
      <c r="AB1363" s="466"/>
      <c r="AC1363" s="466"/>
      <c r="AD1363" s="466"/>
      <c r="AE1363" s="466"/>
      <c r="AF1363" s="466"/>
      <c r="AG1363" s="2017"/>
      <c r="AH1363" s="2017"/>
      <c r="AI1363" s="2018"/>
      <c r="AJ1363" s="2018"/>
      <c r="AK1363" s="2018"/>
      <c r="AL1363" s="2017"/>
      <c r="AM1363" s="2019"/>
      <c r="AN1363" s="2019"/>
      <c r="AO1363" s="2017"/>
      <c r="AP1363" s="2638"/>
      <c r="AQ1363" s="2638"/>
      <c r="AR1363" s="2638"/>
      <c r="AS1363" s="2214"/>
      <c r="AT1363" s="2215"/>
      <c r="AU1363" s="2216"/>
      <c r="AV1363" s="2216"/>
      <c r="AW1363" s="2217"/>
      <c r="AX1363" s="2217"/>
      <c r="AY1363" s="2218"/>
      <c r="AZ1363" s="1548">
        <v>73</v>
      </c>
      <c r="BA1363" s="2390" t="s">
        <v>3109</v>
      </c>
      <c r="BB1363" s="1419" t="s">
        <v>3110</v>
      </c>
      <c r="BC1363" s="1419" t="s">
        <v>3118</v>
      </c>
      <c r="BD1363" s="1419">
        <v>145</v>
      </c>
      <c r="BE1363" s="1455">
        <v>42781</v>
      </c>
      <c r="BF1363" s="1677">
        <v>2000000</v>
      </c>
      <c r="BG1363" s="1419">
        <v>73</v>
      </c>
      <c r="BH1363" s="5291">
        <v>42781</v>
      </c>
      <c r="BI1363" s="1677">
        <v>2000000</v>
      </c>
      <c r="BJ1363" s="5292">
        <v>42781</v>
      </c>
      <c r="BK1363" s="5292">
        <v>42781</v>
      </c>
      <c r="BL1363" s="2024">
        <f t="shared" si="156"/>
        <v>0</v>
      </c>
      <c r="BM1363" s="2639"/>
      <c r="BN1363" s="1902"/>
      <c r="BO1363" s="1878"/>
      <c r="BP1363" s="1878"/>
      <c r="BQ1363" s="1915"/>
      <c r="BR1363" s="2026"/>
      <c r="BS1363" s="2027"/>
      <c r="BT1363" s="2027"/>
      <c r="BU1363" s="2027"/>
      <c r="BV1363" s="2027"/>
      <c r="BW1363" s="2027"/>
      <c r="BX1363" s="2027"/>
      <c r="BY1363" s="2027"/>
      <c r="BZ1363" s="2027"/>
      <c r="CA1363" s="2027"/>
      <c r="CB1363" s="2027"/>
      <c r="CC1363" s="2027"/>
      <c r="CD1363" s="2028" t="s">
        <v>3091</v>
      </c>
    </row>
    <row r="1364" spans="1:82" ht="25.5" customHeight="1" x14ac:dyDescent="0.2">
      <c r="A1364" s="748" t="s">
        <v>161</v>
      </c>
      <c r="B1364" s="1128" t="s">
        <v>3099</v>
      </c>
      <c r="C1364" s="1123" t="s">
        <v>3100</v>
      </c>
      <c r="D1364" s="460">
        <v>164</v>
      </c>
      <c r="E1364" s="575" t="s">
        <v>3101</v>
      </c>
      <c r="F1364" s="1124" t="s">
        <v>3102</v>
      </c>
      <c r="G1364" s="576">
        <v>50</v>
      </c>
      <c r="H1364" s="576" t="s">
        <v>0</v>
      </c>
      <c r="I1364" s="576">
        <v>80</v>
      </c>
      <c r="J1364" s="454">
        <v>10</v>
      </c>
      <c r="K1364" s="538"/>
      <c r="L1364" s="1114"/>
      <c r="M1364" s="466"/>
      <c r="N1364" s="466"/>
      <c r="O1364" s="466"/>
      <c r="P1364" s="466"/>
      <c r="Q1364" s="466"/>
      <c r="R1364" s="466"/>
      <c r="S1364" s="466"/>
      <c r="T1364" s="466"/>
      <c r="U1364" s="1115"/>
      <c r="V1364" s="1131"/>
      <c r="W1364" s="466"/>
      <c r="X1364" s="466"/>
      <c r="Y1364" s="466"/>
      <c r="Z1364" s="466"/>
      <c r="AA1364" s="466"/>
      <c r="AB1364" s="466"/>
      <c r="AC1364" s="466"/>
      <c r="AD1364" s="466"/>
      <c r="AE1364" s="466"/>
      <c r="AF1364" s="466"/>
      <c r="AG1364" s="2017"/>
      <c r="AH1364" s="2017"/>
      <c r="AI1364" s="2018"/>
      <c r="AJ1364" s="2018"/>
      <c r="AK1364" s="2018"/>
      <c r="AL1364" s="2017"/>
      <c r="AM1364" s="2019"/>
      <c r="AN1364" s="2019"/>
      <c r="AO1364" s="2017"/>
      <c r="AP1364" s="2638"/>
      <c r="AQ1364" s="2638"/>
      <c r="AR1364" s="2638"/>
      <c r="AS1364" s="2214"/>
      <c r="AT1364" s="2215"/>
      <c r="AU1364" s="2640"/>
      <c r="AV1364" s="2640"/>
      <c r="AW1364" s="2217"/>
      <c r="AX1364" s="2217"/>
      <c r="AY1364" s="2218"/>
      <c r="AZ1364" s="5293">
        <v>20</v>
      </c>
      <c r="BA1364" s="5294" t="s">
        <v>3119</v>
      </c>
      <c r="BB1364" s="1420" t="s">
        <v>3120</v>
      </c>
      <c r="BC1364" s="1420" t="s">
        <v>3121</v>
      </c>
      <c r="BD1364" s="3769">
        <v>112</v>
      </c>
      <c r="BE1364" s="5295">
        <v>42755</v>
      </c>
      <c r="BF1364" s="5296">
        <v>5000000</v>
      </c>
      <c r="BG1364" s="3769">
        <v>42</v>
      </c>
      <c r="BH1364" s="5295">
        <v>42755</v>
      </c>
      <c r="BI1364" s="5296">
        <v>5000000</v>
      </c>
      <c r="BJ1364" s="5295">
        <v>42755</v>
      </c>
      <c r="BK1364" s="5297">
        <v>42755</v>
      </c>
      <c r="BL1364" s="2024"/>
      <c r="BM1364" s="2639"/>
      <c r="BN1364" s="1902"/>
      <c r="BO1364" s="1878"/>
      <c r="BP1364" s="1878"/>
      <c r="BQ1364" s="1915"/>
      <c r="BR1364" s="2026"/>
      <c r="BS1364" s="2027"/>
      <c r="BT1364" s="2027"/>
      <c r="BU1364" s="2027"/>
      <c r="BV1364" s="2027"/>
      <c r="BW1364" s="2027"/>
      <c r="BX1364" s="2027"/>
      <c r="BY1364" s="2027"/>
      <c r="BZ1364" s="2027"/>
      <c r="CA1364" s="2027"/>
      <c r="CB1364" s="2027"/>
      <c r="CC1364" s="2027"/>
      <c r="CD1364" s="2028"/>
    </row>
    <row r="1365" spans="1:82" ht="25.5" customHeight="1" thickBot="1" x14ac:dyDescent="0.25">
      <c r="A1365" s="748" t="s">
        <v>161</v>
      </c>
      <c r="B1365" s="1128" t="s">
        <v>3099</v>
      </c>
      <c r="C1365" s="1123" t="s">
        <v>3100</v>
      </c>
      <c r="D1365" s="460">
        <v>164</v>
      </c>
      <c r="E1365" s="575" t="s">
        <v>3101</v>
      </c>
      <c r="F1365" s="1124" t="s">
        <v>3102</v>
      </c>
      <c r="G1365" s="576">
        <v>50</v>
      </c>
      <c r="H1365" s="576" t="s">
        <v>0</v>
      </c>
      <c r="I1365" s="576">
        <v>80</v>
      </c>
      <c r="J1365" s="454">
        <v>10</v>
      </c>
      <c r="K1365" s="538"/>
      <c r="L1365" s="1114"/>
      <c r="M1365" s="466"/>
      <c r="N1365" s="466"/>
      <c r="O1365" s="466"/>
      <c r="P1365" s="466"/>
      <c r="Q1365" s="466"/>
      <c r="R1365" s="466"/>
      <c r="S1365" s="466"/>
      <c r="T1365" s="466"/>
      <c r="U1365" s="1115"/>
      <c r="V1365" s="1131"/>
      <c r="W1365" s="466"/>
      <c r="X1365" s="466"/>
      <c r="Y1365" s="466"/>
      <c r="Z1365" s="466"/>
      <c r="AA1365" s="466"/>
      <c r="AB1365" s="466"/>
      <c r="AC1365" s="466"/>
      <c r="AD1365" s="466"/>
      <c r="AE1365" s="466"/>
      <c r="AF1365" s="466"/>
      <c r="AG1365" s="2017"/>
      <c r="AH1365" s="2017"/>
      <c r="AI1365" s="2018"/>
      <c r="AJ1365" s="2018"/>
      <c r="AK1365" s="2018"/>
      <c r="AL1365" s="2017"/>
      <c r="AM1365" s="2019"/>
      <c r="AN1365" s="2019"/>
      <c r="AO1365" s="2017"/>
      <c r="AP1365" s="2638"/>
      <c r="AQ1365" s="2638"/>
      <c r="AR1365" s="2638"/>
      <c r="AS1365" s="2214"/>
      <c r="AT1365" s="2215"/>
      <c r="AU1365" s="2216"/>
      <c r="AV1365" s="2216"/>
      <c r="AW1365" s="2217"/>
      <c r="AX1365" s="2217"/>
      <c r="AY1365" s="2218"/>
      <c r="AZ1365" s="1548" t="s">
        <v>3122</v>
      </c>
      <c r="BA1365" s="2390" t="s">
        <v>3119</v>
      </c>
      <c r="BB1365" s="1419" t="s">
        <v>3120</v>
      </c>
      <c r="BC1365" s="1419" t="s">
        <v>3121</v>
      </c>
      <c r="BD1365" s="1419">
        <v>112</v>
      </c>
      <c r="BE1365" s="1455">
        <v>42755</v>
      </c>
      <c r="BF1365" s="1677">
        <v>5000000</v>
      </c>
      <c r="BG1365" s="1419">
        <v>42</v>
      </c>
      <c r="BH1365" s="5291">
        <v>42755</v>
      </c>
      <c r="BI1365" s="1677">
        <v>5000000</v>
      </c>
      <c r="BJ1365" s="5292">
        <v>42755</v>
      </c>
      <c r="BK1365" s="5292">
        <v>42755</v>
      </c>
      <c r="BL1365" s="2024"/>
      <c r="BM1365" s="2639"/>
      <c r="BN1365" s="1902"/>
      <c r="BO1365" s="1878"/>
      <c r="BP1365" s="1878"/>
      <c r="BQ1365" s="1915"/>
      <c r="BR1365" s="2026"/>
      <c r="BS1365" s="2027"/>
      <c r="BT1365" s="2027"/>
      <c r="BU1365" s="2027"/>
      <c r="BV1365" s="2027"/>
      <c r="BW1365" s="2027"/>
      <c r="BX1365" s="2027"/>
      <c r="BY1365" s="2027"/>
      <c r="BZ1365" s="2027"/>
      <c r="CA1365" s="2027"/>
      <c r="CB1365" s="2027"/>
      <c r="CC1365" s="2027"/>
      <c r="CD1365" s="2028"/>
    </row>
    <row r="1366" spans="1:82" ht="25.5" customHeight="1" x14ac:dyDescent="0.2">
      <c r="A1366" s="748" t="s">
        <v>161</v>
      </c>
      <c r="B1366" s="1128" t="s">
        <v>3099</v>
      </c>
      <c r="C1366" s="1123" t="s">
        <v>3100</v>
      </c>
      <c r="D1366" s="460">
        <v>164</v>
      </c>
      <c r="E1366" s="575" t="s">
        <v>3101</v>
      </c>
      <c r="F1366" s="1124" t="s">
        <v>3102</v>
      </c>
      <c r="G1366" s="576">
        <v>50</v>
      </c>
      <c r="H1366" s="576" t="s">
        <v>0</v>
      </c>
      <c r="I1366" s="576">
        <v>80</v>
      </c>
      <c r="J1366" s="454">
        <v>10</v>
      </c>
      <c r="K1366" s="538"/>
      <c r="L1366" s="1114"/>
      <c r="M1366" s="466"/>
      <c r="N1366" s="466"/>
      <c r="O1366" s="466"/>
      <c r="P1366" s="466"/>
      <c r="Q1366" s="466"/>
      <c r="R1366" s="466"/>
      <c r="S1366" s="466"/>
      <c r="T1366" s="466"/>
      <c r="U1366" s="1115"/>
      <c r="V1366" s="1131"/>
      <c r="W1366" s="466"/>
      <c r="X1366" s="466"/>
      <c r="Y1366" s="466"/>
      <c r="Z1366" s="466"/>
      <c r="AA1366" s="466"/>
      <c r="AB1366" s="466"/>
      <c r="AC1366" s="466"/>
      <c r="AD1366" s="466"/>
      <c r="AE1366" s="466"/>
      <c r="AF1366" s="466"/>
      <c r="AG1366" s="2017"/>
      <c r="AH1366" s="2017" t="s">
        <v>6326</v>
      </c>
      <c r="AI1366" s="2018" t="s">
        <v>3104</v>
      </c>
      <c r="AJ1366" s="2018" t="s">
        <v>3123</v>
      </c>
      <c r="AK1366" s="2018" t="s">
        <v>3124</v>
      </c>
      <c r="AL1366" s="2017" t="s">
        <v>3106</v>
      </c>
      <c r="AM1366" s="2019">
        <v>4000000</v>
      </c>
      <c r="AN1366" s="2019">
        <v>4000000</v>
      </c>
      <c r="AO1366" s="2017" t="s">
        <v>250</v>
      </c>
      <c r="AP1366" s="2638" t="s">
        <v>3107</v>
      </c>
      <c r="AQ1366" s="1136" t="s">
        <v>3108</v>
      </c>
      <c r="AR1366" s="2638">
        <v>1</v>
      </c>
      <c r="AS1366" s="2214" t="s">
        <v>5955</v>
      </c>
      <c r="AT1366" s="2631" t="s">
        <v>1910</v>
      </c>
      <c r="AU1366" s="2632">
        <v>1</v>
      </c>
      <c r="AV1366" s="2632">
        <v>1</v>
      </c>
      <c r="AW1366" s="2641">
        <v>42737</v>
      </c>
      <c r="AX1366" s="2641">
        <v>42824</v>
      </c>
      <c r="AY1366" s="2642">
        <v>4000000</v>
      </c>
      <c r="AZ1366" s="1548">
        <v>13</v>
      </c>
      <c r="BA1366" s="2390" t="s">
        <v>3109</v>
      </c>
      <c r="BB1366" s="1419" t="s">
        <v>3125</v>
      </c>
      <c r="BC1366" s="1419" t="s">
        <v>3126</v>
      </c>
      <c r="BD1366" s="1419">
        <v>5</v>
      </c>
      <c r="BE1366" s="1455">
        <v>42737</v>
      </c>
      <c r="BF1366" s="1677">
        <v>300000</v>
      </c>
      <c r="BG1366" s="1419">
        <v>5</v>
      </c>
      <c r="BH1366" s="5291">
        <v>42737</v>
      </c>
      <c r="BI1366" s="1677">
        <v>300000</v>
      </c>
      <c r="BJ1366" s="5292">
        <v>42737</v>
      </c>
      <c r="BK1366" s="5292">
        <v>42737</v>
      </c>
      <c r="BL1366" s="2024">
        <f t="shared" si="156"/>
        <v>0</v>
      </c>
      <c r="BM1366" s="2639"/>
      <c r="BN1366" s="1902"/>
      <c r="BO1366" s="1878"/>
      <c r="BP1366" s="1878"/>
      <c r="BQ1366" s="1915"/>
      <c r="BR1366" s="2026"/>
      <c r="BS1366" s="2027"/>
      <c r="BT1366" s="2027"/>
      <c r="BU1366" s="2027"/>
      <c r="BV1366" s="2027"/>
      <c r="BW1366" s="2027"/>
      <c r="BX1366" s="2027"/>
      <c r="BY1366" s="2027"/>
      <c r="BZ1366" s="2027"/>
      <c r="CA1366" s="2027"/>
      <c r="CB1366" s="2027"/>
      <c r="CC1366" s="2027"/>
      <c r="CD1366" s="2028" t="s">
        <v>3091</v>
      </c>
    </row>
    <row r="1367" spans="1:82" ht="25.5" customHeight="1" x14ac:dyDescent="0.2">
      <c r="A1367" s="748" t="s">
        <v>161</v>
      </c>
      <c r="B1367" s="1128" t="s">
        <v>3099</v>
      </c>
      <c r="C1367" s="1123" t="s">
        <v>3100</v>
      </c>
      <c r="D1367" s="460">
        <v>164</v>
      </c>
      <c r="E1367" s="575" t="s">
        <v>3101</v>
      </c>
      <c r="F1367" s="1124" t="s">
        <v>3102</v>
      </c>
      <c r="G1367" s="576">
        <v>50</v>
      </c>
      <c r="H1367" s="576" t="s">
        <v>0</v>
      </c>
      <c r="I1367" s="576">
        <v>80</v>
      </c>
      <c r="J1367" s="454">
        <v>10</v>
      </c>
      <c r="K1367" s="538"/>
      <c r="L1367" s="1114"/>
      <c r="M1367" s="466"/>
      <c r="N1367" s="466"/>
      <c r="O1367" s="466"/>
      <c r="P1367" s="466"/>
      <c r="Q1367" s="466"/>
      <c r="R1367" s="466"/>
      <c r="S1367" s="466"/>
      <c r="T1367" s="466"/>
      <c r="U1367" s="1115"/>
      <c r="V1367" s="1131"/>
      <c r="W1367" s="466"/>
      <c r="X1367" s="466"/>
      <c r="Y1367" s="466"/>
      <c r="Z1367" s="466"/>
      <c r="AA1367" s="466"/>
      <c r="AB1367" s="466"/>
      <c r="AC1367" s="466"/>
      <c r="AD1367" s="466"/>
      <c r="AE1367" s="466"/>
      <c r="AF1367" s="466"/>
      <c r="AG1367" s="2017"/>
      <c r="AH1367" s="2017"/>
      <c r="AI1367" s="2018"/>
      <c r="AJ1367" s="2018"/>
      <c r="AK1367" s="2018"/>
      <c r="AL1367" s="2017"/>
      <c r="AM1367" s="2019"/>
      <c r="AN1367" s="2019"/>
      <c r="AO1367" s="2017"/>
      <c r="AP1367" s="2638"/>
      <c r="AQ1367" s="2638"/>
      <c r="AR1367" s="2638"/>
      <c r="AS1367" s="2214"/>
      <c r="AT1367" s="2215"/>
      <c r="AU1367" s="2216"/>
      <c r="AV1367" s="2216"/>
      <c r="AW1367" s="2217"/>
      <c r="AX1367" s="2217"/>
      <c r="AY1367" s="2218"/>
      <c r="AZ1367" s="1548">
        <v>39</v>
      </c>
      <c r="BA1367" s="2390" t="s">
        <v>3109</v>
      </c>
      <c r="BB1367" s="1419" t="s">
        <v>3127</v>
      </c>
      <c r="BC1367" s="1419" t="s">
        <v>3128</v>
      </c>
      <c r="BD1367" s="1419">
        <v>125</v>
      </c>
      <c r="BE1367" s="1455">
        <v>42761</v>
      </c>
      <c r="BF1367" s="1677">
        <v>170000</v>
      </c>
      <c r="BG1367" s="1419">
        <v>55</v>
      </c>
      <c r="BH1367" s="5291">
        <v>42761</v>
      </c>
      <c r="BI1367" s="1677">
        <v>170000</v>
      </c>
      <c r="BJ1367" s="5292">
        <v>42761</v>
      </c>
      <c r="BK1367" s="5292">
        <v>42761</v>
      </c>
      <c r="BL1367" s="2024">
        <f t="shared" si="156"/>
        <v>0</v>
      </c>
      <c r="BM1367" s="2639"/>
      <c r="BN1367" s="1902"/>
      <c r="BO1367" s="1878"/>
      <c r="BP1367" s="1878"/>
      <c r="BQ1367" s="1915"/>
      <c r="BR1367" s="2026"/>
      <c r="BS1367" s="2027"/>
      <c r="BT1367" s="2027"/>
      <c r="BU1367" s="2027"/>
      <c r="BV1367" s="2027"/>
      <c r="BW1367" s="2027"/>
      <c r="BX1367" s="2027"/>
      <c r="BY1367" s="2027"/>
      <c r="BZ1367" s="2027"/>
      <c r="CA1367" s="2027"/>
      <c r="CB1367" s="2027"/>
      <c r="CC1367" s="2027"/>
      <c r="CD1367" s="2028" t="s">
        <v>3091</v>
      </c>
    </row>
    <row r="1368" spans="1:82" ht="21" customHeight="1" x14ac:dyDescent="0.2">
      <c r="A1368" s="748" t="s">
        <v>161</v>
      </c>
      <c r="B1368" s="1128" t="s">
        <v>3099</v>
      </c>
      <c r="C1368" s="1123" t="s">
        <v>3100</v>
      </c>
      <c r="D1368" s="460">
        <v>164</v>
      </c>
      <c r="E1368" s="575" t="s">
        <v>3101</v>
      </c>
      <c r="F1368" s="1124" t="s">
        <v>3102</v>
      </c>
      <c r="G1368" s="576">
        <v>50</v>
      </c>
      <c r="H1368" s="576" t="s">
        <v>0</v>
      </c>
      <c r="I1368" s="576">
        <v>80</v>
      </c>
      <c r="J1368" s="454">
        <v>10</v>
      </c>
      <c r="K1368" s="538"/>
      <c r="L1368" s="1114"/>
      <c r="M1368" s="466"/>
      <c r="N1368" s="466"/>
      <c r="O1368" s="466"/>
      <c r="P1368" s="466"/>
      <c r="Q1368" s="466"/>
      <c r="R1368" s="466"/>
      <c r="S1368" s="466"/>
      <c r="T1368" s="466"/>
      <c r="U1368" s="1115"/>
      <c r="V1368" s="1131"/>
      <c r="W1368" s="466"/>
      <c r="X1368" s="466"/>
      <c r="Y1368" s="466"/>
      <c r="Z1368" s="466"/>
      <c r="AA1368" s="466"/>
      <c r="AB1368" s="466"/>
      <c r="AC1368" s="466"/>
      <c r="AD1368" s="466"/>
      <c r="AE1368" s="466"/>
      <c r="AF1368" s="466"/>
      <c r="AG1368" s="2017"/>
      <c r="AH1368" s="2017"/>
      <c r="AI1368" s="2018"/>
      <c r="AJ1368" s="2018"/>
      <c r="AK1368" s="2018"/>
      <c r="AL1368" s="2017"/>
      <c r="AM1368" s="2019"/>
      <c r="AN1368" s="2019"/>
      <c r="AO1368" s="2017"/>
      <c r="AP1368" s="2638"/>
      <c r="AQ1368" s="2638"/>
      <c r="AR1368" s="2638"/>
      <c r="AS1368" s="2214"/>
      <c r="AT1368" s="2215"/>
      <c r="AU1368" s="2216"/>
      <c r="AV1368" s="2216"/>
      <c r="AW1368" s="2217"/>
      <c r="AX1368" s="2217"/>
      <c r="AY1368" s="2218"/>
      <c r="AZ1368" s="1548">
        <v>197</v>
      </c>
      <c r="BA1368" s="2390" t="s">
        <v>3109</v>
      </c>
      <c r="BB1368" s="1419" t="s">
        <v>3127</v>
      </c>
      <c r="BC1368" s="1419" t="s">
        <v>3129</v>
      </c>
      <c r="BD1368" s="1419">
        <v>172</v>
      </c>
      <c r="BE1368" s="1455">
        <v>42794</v>
      </c>
      <c r="BF1368" s="1677">
        <v>350000</v>
      </c>
      <c r="BG1368" s="1419">
        <v>170</v>
      </c>
      <c r="BH1368" s="5291">
        <v>42794</v>
      </c>
      <c r="BI1368" s="1677">
        <v>350000</v>
      </c>
      <c r="BJ1368" s="5292">
        <v>42763</v>
      </c>
      <c r="BK1368" s="5292">
        <v>42763</v>
      </c>
      <c r="BL1368" s="2024">
        <f t="shared" si="156"/>
        <v>0</v>
      </c>
      <c r="BM1368" s="2639"/>
      <c r="BN1368" s="1902"/>
      <c r="BO1368" s="1878"/>
      <c r="BP1368" s="1878"/>
      <c r="BQ1368" s="1915"/>
      <c r="BR1368" s="2026"/>
      <c r="BS1368" s="2027"/>
      <c r="BT1368" s="2027"/>
      <c r="BU1368" s="2027"/>
      <c r="BV1368" s="2027"/>
      <c r="BW1368" s="2027"/>
      <c r="BX1368" s="2027"/>
      <c r="BY1368" s="2027"/>
      <c r="BZ1368" s="2027"/>
      <c r="CA1368" s="2027"/>
      <c r="CB1368" s="2027"/>
      <c r="CC1368" s="2027"/>
      <c r="CD1368" s="2028" t="s">
        <v>3091</v>
      </c>
    </row>
    <row r="1369" spans="1:82" ht="21" customHeight="1" x14ac:dyDescent="0.2">
      <c r="A1369" s="748" t="s">
        <v>161</v>
      </c>
      <c r="B1369" s="1128" t="s">
        <v>3099</v>
      </c>
      <c r="C1369" s="1123" t="s">
        <v>3100</v>
      </c>
      <c r="D1369" s="460">
        <v>164</v>
      </c>
      <c r="E1369" s="575" t="s">
        <v>3101</v>
      </c>
      <c r="F1369" s="1124" t="s">
        <v>3102</v>
      </c>
      <c r="G1369" s="576">
        <v>50</v>
      </c>
      <c r="H1369" s="576" t="s">
        <v>0</v>
      </c>
      <c r="I1369" s="576">
        <v>80</v>
      </c>
      <c r="J1369" s="454">
        <v>10</v>
      </c>
      <c r="K1369" s="538"/>
      <c r="L1369" s="1114"/>
      <c r="M1369" s="466"/>
      <c r="N1369" s="466"/>
      <c r="O1369" s="466"/>
      <c r="P1369" s="466"/>
      <c r="Q1369" s="466"/>
      <c r="R1369" s="466"/>
      <c r="S1369" s="466"/>
      <c r="T1369" s="466"/>
      <c r="U1369" s="1115"/>
      <c r="V1369" s="1131"/>
      <c r="W1369" s="466"/>
      <c r="X1369" s="466"/>
      <c r="Y1369" s="466"/>
      <c r="Z1369" s="466"/>
      <c r="AA1369" s="466"/>
      <c r="AB1369" s="466"/>
      <c r="AC1369" s="466"/>
      <c r="AD1369" s="466"/>
      <c r="AE1369" s="466"/>
      <c r="AF1369" s="466"/>
      <c r="AG1369" s="2017"/>
      <c r="AH1369" s="2017"/>
      <c r="AI1369" s="2018"/>
      <c r="AJ1369" s="2018"/>
      <c r="AK1369" s="2018"/>
      <c r="AL1369" s="2017"/>
      <c r="AM1369" s="2019"/>
      <c r="AN1369" s="2019"/>
      <c r="AO1369" s="2017"/>
      <c r="AP1369" s="2638"/>
      <c r="AQ1369" s="2638"/>
      <c r="AR1369" s="2638"/>
      <c r="AS1369" s="2214"/>
      <c r="AT1369" s="2215"/>
      <c r="AU1369" s="2216"/>
      <c r="AV1369" s="2216"/>
      <c r="AW1369" s="2217"/>
      <c r="AX1369" s="2217"/>
      <c r="AY1369" s="2218"/>
      <c r="AZ1369" s="1548">
        <v>201</v>
      </c>
      <c r="BA1369" s="2390" t="s">
        <v>3109</v>
      </c>
      <c r="BB1369" s="1419" t="s">
        <v>3130</v>
      </c>
      <c r="BC1369" s="1419" t="s">
        <v>3131</v>
      </c>
      <c r="BD1369" s="1419">
        <v>173</v>
      </c>
      <c r="BE1369" s="1455">
        <v>42794</v>
      </c>
      <c r="BF1369" s="1677">
        <v>1058996</v>
      </c>
      <c r="BG1369" s="1419">
        <v>171</v>
      </c>
      <c r="BH1369" s="5291">
        <v>42794</v>
      </c>
      <c r="BI1369" s="1677">
        <v>1058996</v>
      </c>
      <c r="BJ1369" s="5292">
        <v>42794</v>
      </c>
      <c r="BK1369" s="5292">
        <v>42794</v>
      </c>
      <c r="BL1369" s="2024">
        <f t="shared" si="156"/>
        <v>0</v>
      </c>
      <c r="BM1369" s="2639"/>
      <c r="BN1369" s="1902"/>
      <c r="BO1369" s="1878"/>
      <c r="BP1369" s="1878"/>
      <c r="BQ1369" s="1915"/>
      <c r="BR1369" s="2026"/>
      <c r="BS1369" s="2027"/>
      <c r="BT1369" s="2027"/>
      <c r="BU1369" s="2027"/>
      <c r="BV1369" s="2027"/>
      <c r="BW1369" s="2027"/>
      <c r="BX1369" s="2027"/>
      <c r="BY1369" s="2027"/>
      <c r="BZ1369" s="2027"/>
      <c r="CA1369" s="2027"/>
      <c r="CB1369" s="2027"/>
      <c r="CC1369" s="2027"/>
      <c r="CD1369" s="2028" t="s">
        <v>3091</v>
      </c>
    </row>
    <row r="1370" spans="1:82" ht="21" customHeight="1" x14ac:dyDescent="0.2">
      <c r="A1370" s="748" t="s">
        <v>161</v>
      </c>
      <c r="B1370" s="1128" t="s">
        <v>3099</v>
      </c>
      <c r="C1370" s="1123" t="s">
        <v>3100</v>
      </c>
      <c r="D1370" s="460">
        <v>164</v>
      </c>
      <c r="E1370" s="575" t="s">
        <v>3101</v>
      </c>
      <c r="F1370" s="1124" t="s">
        <v>3102</v>
      </c>
      <c r="G1370" s="576">
        <v>50</v>
      </c>
      <c r="H1370" s="576" t="s">
        <v>0</v>
      </c>
      <c r="I1370" s="576">
        <v>80</v>
      </c>
      <c r="J1370" s="454">
        <v>10</v>
      </c>
      <c r="K1370" s="538"/>
      <c r="L1370" s="1114"/>
      <c r="M1370" s="466"/>
      <c r="N1370" s="466"/>
      <c r="O1370" s="466"/>
      <c r="P1370" s="466"/>
      <c r="Q1370" s="466"/>
      <c r="R1370" s="466"/>
      <c r="S1370" s="466"/>
      <c r="T1370" s="466"/>
      <c r="U1370" s="1115"/>
      <c r="V1370" s="1131"/>
      <c r="W1370" s="466"/>
      <c r="X1370" s="466"/>
      <c r="Y1370" s="466"/>
      <c r="Z1370" s="466"/>
      <c r="AA1370" s="466"/>
      <c r="AB1370" s="466"/>
      <c r="AC1370" s="466"/>
      <c r="AD1370" s="466"/>
      <c r="AE1370" s="466"/>
      <c r="AF1370" s="466"/>
      <c r="AG1370" s="2017"/>
      <c r="AH1370" s="2017"/>
      <c r="AI1370" s="2018"/>
      <c r="AJ1370" s="2018"/>
      <c r="AK1370" s="2018"/>
      <c r="AL1370" s="2017"/>
      <c r="AM1370" s="2019"/>
      <c r="AN1370" s="2019"/>
      <c r="AO1370" s="2017"/>
      <c r="AP1370" s="2638"/>
      <c r="AQ1370" s="2638"/>
      <c r="AR1370" s="2638"/>
      <c r="AS1370" s="2214"/>
      <c r="AT1370" s="2215"/>
      <c r="AU1370" s="2216"/>
      <c r="AV1370" s="2216"/>
      <c r="AW1370" s="2217"/>
      <c r="AX1370" s="2217"/>
      <c r="AY1370" s="2218"/>
      <c r="AZ1370" s="1548">
        <v>228</v>
      </c>
      <c r="BA1370" s="2390" t="s">
        <v>3109</v>
      </c>
      <c r="BB1370" s="1419" t="s">
        <v>3132</v>
      </c>
      <c r="BC1370" s="1419" t="s">
        <v>3133</v>
      </c>
      <c r="BD1370" s="1419">
        <v>207</v>
      </c>
      <c r="BE1370" s="1455">
        <v>42811</v>
      </c>
      <c r="BF1370" s="1677">
        <v>600000</v>
      </c>
      <c r="BG1370" s="1419">
        <v>207</v>
      </c>
      <c r="BH1370" s="5291">
        <v>42811</v>
      </c>
      <c r="BI1370" s="1677">
        <v>600000</v>
      </c>
      <c r="BJ1370" s="5292">
        <v>42811</v>
      </c>
      <c r="BK1370" s="5292">
        <v>42811</v>
      </c>
      <c r="BL1370" s="2024">
        <f t="shared" si="156"/>
        <v>0</v>
      </c>
      <c r="BM1370" s="2639"/>
      <c r="BN1370" s="1902"/>
      <c r="BO1370" s="1878"/>
      <c r="BP1370" s="1878"/>
      <c r="BQ1370" s="1915"/>
      <c r="BR1370" s="2026"/>
      <c r="BS1370" s="2027"/>
      <c r="BT1370" s="2027"/>
      <c r="BU1370" s="2027"/>
      <c r="BV1370" s="2027"/>
      <c r="BW1370" s="2027"/>
      <c r="BX1370" s="2027"/>
      <c r="BY1370" s="2027"/>
      <c r="BZ1370" s="2027"/>
      <c r="CA1370" s="2027"/>
      <c r="CB1370" s="2027"/>
      <c r="CC1370" s="2027"/>
      <c r="CD1370" s="2028" t="s">
        <v>3091</v>
      </c>
    </row>
    <row r="1371" spans="1:82" ht="21" customHeight="1" x14ac:dyDescent="0.2">
      <c r="A1371" s="748" t="s">
        <v>161</v>
      </c>
      <c r="B1371" s="1128" t="s">
        <v>3099</v>
      </c>
      <c r="C1371" s="1123" t="s">
        <v>3100</v>
      </c>
      <c r="D1371" s="460">
        <v>164</v>
      </c>
      <c r="E1371" s="575" t="s">
        <v>3101</v>
      </c>
      <c r="F1371" s="1124" t="s">
        <v>3102</v>
      </c>
      <c r="G1371" s="576">
        <v>50</v>
      </c>
      <c r="H1371" s="576" t="s">
        <v>0</v>
      </c>
      <c r="I1371" s="576">
        <v>80</v>
      </c>
      <c r="J1371" s="454">
        <v>10</v>
      </c>
      <c r="K1371" s="538"/>
      <c r="L1371" s="1114"/>
      <c r="M1371" s="466"/>
      <c r="N1371" s="466"/>
      <c r="O1371" s="466"/>
      <c r="P1371" s="466"/>
      <c r="Q1371" s="466"/>
      <c r="R1371" s="466"/>
      <c r="S1371" s="466"/>
      <c r="T1371" s="466"/>
      <c r="U1371" s="1115"/>
      <c r="V1371" s="1131"/>
      <c r="W1371" s="466"/>
      <c r="X1371" s="466"/>
      <c r="Y1371" s="466"/>
      <c r="Z1371" s="466"/>
      <c r="AA1371" s="466"/>
      <c r="AB1371" s="466"/>
      <c r="AC1371" s="466"/>
      <c r="AD1371" s="466"/>
      <c r="AE1371" s="466"/>
      <c r="AF1371" s="466"/>
      <c r="AG1371" s="2017"/>
      <c r="AH1371" s="2017"/>
      <c r="AI1371" s="2018"/>
      <c r="AJ1371" s="2018"/>
      <c r="AK1371" s="2018"/>
      <c r="AL1371" s="2017"/>
      <c r="AM1371" s="2019"/>
      <c r="AN1371" s="2019"/>
      <c r="AO1371" s="2017"/>
      <c r="AP1371" s="2638"/>
      <c r="AQ1371" s="2638"/>
      <c r="AR1371" s="2638"/>
      <c r="AS1371" s="2214"/>
      <c r="AT1371" s="2215"/>
      <c r="AU1371" s="2216"/>
      <c r="AV1371" s="2216"/>
      <c r="AW1371" s="2217"/>
      <c r="AX1371" s="2217"/>
      <c r="AY1371" s="2218"/>
      <c r="AZ1371" s="1548">
        <v>236</v>
      </c>
      <c r="BA1371" s="2390" t="s">
        <v>3109</v>
      </c>
      <c r="BB1371" s="1419" t="s">
        <v>3134</v>
      </c>
      <c r="BC1371" s="1419" t="s">
        <v>3135</v>
      </c>
      <c r="BD1371" s="1419">
        <v>236</v>
      </c>
      <c r="BE1371" s="1455">
        <v>42815</v>
      </c>
      <c r="BF1371" s="1677">
        <v>1200000</v>
      </c>
      <c r="BG1371" s="1419">
        <v>236</v>
      </c>
      <c r="BH1371" s="5291">
        <v>42815</v>
      </c>
      <c r="BI1371" s="1677">
        <v>1200000</v>
      </c>
      <c r="BJ1371" s="5292">
        <v>42815</v>
      </c>
      <c r="BK1371" s="5292">
        <v>42815</v>
      </c>
      <c r="BL1371" s="2024">
        <f t="shared" si="156"/>
        <v>0</v>
      </c>
      <c r="BM1371" s="2639"/>
      <c r="BN1371" s="1902"/>
      <c r="BO1371" s="1878"/>
      <c r="BP1371" s="1878"/>
      <c r="BQ1371" s="1915"/>
      <c r="BR1371" s="2026"/>
      <c r="BS1371" s="2027"/>
      <c r="BT1371" s="2027"/>
      <c r="BU1371" s="2027"/>
      <c r="BV1371" s="2027"/>
      <c r="BW1371" s="2027"/>
      <c r="BX1371" s="2027"/>
      <c r="BY1371" s="2027"/>
      <c r="BZ1371" s="2027"/>
      <c r="CA1371" s="2027"/>
      <c r="CB1371" s="2027"/>
      <c r="CC1371" s="2027"/>
      <c r="CD1371" s="2028" t="s">
        <v>3091</v>
      </c>
    </row>
    <row r="1372" spans="1:82" ht="21" customHeight="1" x14ac:dyDescent="0.2">
      <c r="A1372" s="748" t="s">
        <v>161</v>
      </c>
      <c r="B1372" s="1128" t="s">
        <v>3099</v>
      </c>
      <c r="C1372" s="1123" t="s">
        <v>3100</v>
      </c>
      <c r="D1372" s="460">
        <v>164</v>
      </c>
      <c r="E1372" s="575" t="s">
        <v>3101</v>
      </c>
      <c r="F1372" s="1124" t="s">
        <v>3102</v>
      </c>
      <c r="G1372" s="576">
        <v>50</v>
      </c>
      <c r="H1372" s="576" t="s">
        <v>0</v>
      </c>
      <c r="I1372" s="576">
        <v>80</v>
      </c>
      <c r="J1372" s="454">
        <v>10</v>
      </c>
      <c r="K1372" s="538"/>
      <c r="L1372" s="1114"/>
      <c r="M1372" s="466"/>
      <c r="N1372" s="466"/>
      <c r="O1372" s="466"/>
      <c r="P1372" s="466"/>
      <c r="Q1372" s="466"/>
      <c r="R1372" s="466"/>
      <c r="S1372" s="466"/>
      <c r="T1372" s="466"/>
      <c r="U1372" s="1115"/>
      <c r="V1372" s="1131"/>
      <c r="W1372" s="466"/>
      <c r="X1372" s="466"/>
      <c r="Y1372" s="466"/>
      <c r="Z1372" s="466"/>
      <c r="AA1372" s="466"/>
      <c r="AB1372" s="466"/>
      <c r="AC1372" s="466"/>
      <c r="AD1372" s="466"/>
      <c r="AE1372" s="466"/>
      <c r="AF1372" s="466"/>
      <c r="AG1372" s="2017"/>
      <c r="AH1372" s="2017" t="s">
        <v>6327</v>
      </c>
      <c r="AI1372" s="2018" t="s">
        <v>3104</v>
      </c>
      <c r="AJ1372" s="2018" t="s">
        <v>2361</v>
      </c>
      <c r="AK1372" s="2018" t="s">
        <v>3124</v>
      </c>
      <c r="AL1372" s="2017" t="s">
        <v>938</v>
      </c>
      <c r="AM1372" s="2019">
        <v>1300000</v>
      </c>
      <c r="AN1372" s="2019">
        <v>1300000</v>
      </c>
      <c r="AO1372" s="2017" t="s">
        <v>250</v>
      </c>
      <c r="AP1372" s="2638" t="s">
        <v>3107</v>
      </c>
      <c r="AQ1372" s="1136" t="s">
        <v>3108</v>
      </c>
      <c r="AR1372" s="2638"/>
      <c r="AS1372" s="2214" t="s">
        <v>5956</v>
      </c>
      <c r="AT1372" s="2643" t="s">
        <v>3136</v>
      </c>
      <c r="AU1372" s="1138">
        <v>1</v>
      </c>
      <c r="AV1372" s="1138">
        <v>1</v>
      </c>
      <c r="AW1372" s="2641">
        <v>42736</v>
      </c>
      <c r="AX1372" s="2641">
        <v>42824</v>
      </c>
      <c r="AY1372" s="2642">
        <v>1300000</v>
      </c>
      <c r="AZ1372" s="1548">
        <v>28</v>
      </c>
      <c r="BA1372" s="2390" t="s">
        <v>3109</v>
      </c>
      <c r="BB1372" s="1419" t="s">
        <v>3137</v>
      </c>
      <c r="BC1372" s="1419" t="s">
        <v>3138</v>
      </c>
      <c r="BD1372" s="1419">
        <v>118</v>
      </c>
      <c r="BE1372" s="1455">
        <v>42737</v>
      </c>
      <c r="BF1372" s="1677">
        <v>190000</v>
      </c>
      <c r="BG1372" s="1419">
        <v>48</v>
      </c>
      <c r="BH1372" s="5291">
        <v>42761</v>
      </c>
      <c r="BI1372" s="1677">
        <v>190000</v>
      </c>
      <c r="BJ1372" s="5292">
        <v>42761</v>
      </c>
      <c r="BK1372" s="5292">
        <v>42761</v>
      </c>
      <c r="BL1372" s="2024">
        <f t="shared" si="156"/>
        <v>0</v>
      </c>
      <c r="BM1372" s="2639"/>
      <c r="BN1372" s="1902"/>
      <c r="BO1372" s="1878"/>
      <c r="BP1372" s="1878"/>
      <c r="BQ1372" s="1915"/>
      <c r="BR1372" s="2026"/>
      <c r="BS1372" s="2027"/>
      <c r="BT1372" s="2027"/>
      <c r="BU1372" s="2027"/>
      <c r="BV1372" s="2027"/>
      <c r="BW1372" s="2027"/>
      <c r="BX1372" s="2027"/>
      <c r="BY1372" s="2027"/>
      <c r="BZ1372" s="2027"/>
      <c r="CA1372" s="2027"/>
      <c r="CB1372" s="2027"/>
      <c r="CC1372" s="2027"/>
      <c r="CD1372" s="2028" t="s">
        <v>3091</v>
      </c>
    </row>
    <row r="1373" spans="1:82" ht="21" customHeight="1" x14ac:dyDescent="0.2">
      <c r="A1373" s="748" t="s">
        <v>161</v>
      </c>
      <c r="B1373" s="1128" t="s">
        <v>3099</v>
      </c>
      <c r="C1373" s="1123" t="s">
        <v>3100</v>
      </c>
      <c r="D1373" s="460">
        <v>164</v>
      </c>
      <c r="E1373" s="575" t="s">
        <v>3101</v>
      </c>
      <c r="F1373" s="1124" t="s">
        <v>3102</v>
      </c>
      <c r="G1373" s="576">
        <v>50</v>
      </c>
      <c r="H1373" s="576" t="s">
        <v>0</v>
      </c>
      <c r="I1373" s="576">
        <v>80</v>
      </c>
      <c r="J1373" s="454">
        <v>10</v>
      </c>
      <c r="K1373" s="538"/>
      <c r="L1373" s="1114"/>
      <c r="M1373" s="466"/>
      <c r="N1373" s="466"/>
      <c r="O1373" s="466"/>
      <c r="P1373" s="466"/>
      <c r="Q1373" s="466"/>
      <c r="R1373" s="466"/>
      <c r="S1373" s="466"/>
      <c r="T1373" s="466"/>
      <c r="U1373" s="1115"/>
      <c r="V1373" s="1131"/>
      <c r="W1373" s="466"/>
      <c r="X1373" s="466"/>
      <c r="Y1373" s="466"/>
      <c r="Z1373" s="466"/>
      <c r="AA1373" s="466"/>
      <c r="AB1373" s="466"/>
      <c r="AC1373" s="466"/>
      <c r="AD1373" s="466"/>
      <c r="AE1373" s="466"/>
      <c r="AF1373" s="466"/>
      <c r="AG1373" s="2017"/>
      <c r="AH1373" s="2017"/>
      <c r="AI1373" s="2018"/>
      <c r="AJ1373" s="2018"/>
      <c r="AK1373" s="2018"/>
      <c r="AL1373" s="2017"/>
      <c r="AM1373" s="2019"/>
      <c r="AN1373" s="2019"/>
      <c r="AO1373" s="2017"/>
      <c r="AP1373" s="2638"/>
      <c r="AQ1373" s="2638"/>
      <c r="AR1373" s="2638"/>
      <c r="AS1373" s="2214"/>
      <c r="AT1373" s="2215"/>
      <c r="AU1373" s="2216"/>
      <c r="AV1373" s="2216"/>
      <c r="AW1373" s="2217"/>
      <c r="AX1373" s="2217"/>
      <c r="AY1373" s="2218"/>
      <c r="AZ1373" s="1548">
        <v>77</v>
      </c>
      <c r="BA1373" s="2390" t="s">
        <v>3109</v>
      </c>
      <c r="BB1373" s="1419" t="s">
        <v>3137</v>
      </c>
      <c r="BC1373" s="1419" t="s">
        <v>3139</v>
      </c>
      <c r="BD1373" s="1419">
        <v>148</v>
      </c>
      <c r="BE1373" s="1455">
        <v>42781</v>
      </c>
      <c r="BF1373" s="1677">
        <v>185000</v>
      </c>
      <c r="BG1373" s="1419">
        <v>144</v>
      </c>
      <c r="BH1373" s="5291">
        <v>42781</v>
      </c>
      <c r="BI1373" s="1677">
        <v>185000</v>
      </c>
      <c r="BJ1373" s="5291">
        <v>42781</v>
      </c>
      <c r="BK1373" s="5291">
        <v>42781</v>
      </c>
      <c r="BL1373" s="2024">
        <f t="shared" si="156"/>
        <v>0</v>
      </c>
      <c r="BM1373" s="2639"/>
      <c r="BN1373" s="1902"/>
      <c r="BO1373" s="1878"/>
      <c r="BP1373" s="1878"/>
      <c r="BQ1373" s="1915"/>
      <c r="BR1373" s="2026"/>
      <c r="BS1373" s="2027"/>
      <c r="BT1373" s="2027"/>
      <c r="BU1373" s="2027"/>
      <c r="BV1373" s="2027"/>
      <c r="BW1373" s="2027"/>
      <c r="BX1373" s="2027"/>
      <c r="BY1373" s="2027"/>
      <c r="BZ1373" s="2027"/>
      <c r="CA1373" s="2027"/>
      <c r="CB1373" s="2027"/>
      <c r="CC1373" s="2027"/>
      <c r="CD1373" s="2028" t="s">
        <v>3091</v>
      </c>
    </row>
    <row r="1374" spans="1:82" ht="21" customHeight="1" thickBot="1" x14ac:dyDescent="0.25">
      <c r="A1374" s="748" t="s">
        <v>161</v>
      </c>
      <c r="B1374" s="1128" t="s">
        <v>3099</v>
      </c>
      <c r="C1374" s="1123" t="s">
        <v>3100</v>
      </c>
      <c r="D1374" s="460">
        <v>164</v>
      </c>
      <c r="E1374" s="575" t="s">
        <v>3101</v>
      </c>
      <c r="F1374" s="1124" t="s">
        <v>3102</v>
      </c>
      <c r="G1374" s="576">
        <v>50</v>
      </c>
      <c r="H1374" s="576" t="s">
        <v>0</v>
      </c>
      <c r="I1374" s="576">
        <v>80</v>
      </c>
      <c r="J1374" s="454">
        <v>10</v>
      </c>
      <c r="K1374" s="538"/>
      <c r="L1374" s="1114"/>
      <c r="M1374" s="466"/>
      <c r="N1374" s="466"/>
      <c r="O1374" s="466"/>
      <c r="P1374" s="466"/>
      <c r="Q1374" s="466"/>
      <c r="R1374" s="466"/>
      <c r="S1374" s="466"/>
      <c r="T1374" s="466"/>
      <c r="U1374" s="1115"/>
      <c r="V1374" s="1131"/>
      <c r="W1374" s="466"/>
      <c r="X1374" s="466"/>
      <c r="Y1374" s="466"/>
      <c r="Z1374" s="466"/>
      <c r="AA1374" s="466"/>
      <c r="AB1374" s="466"/>
      <c r="AC1374" s="466"/>
      <c r="AD1374" s="466"/>
      <c r="AE1374" s="466"/>
      <c r="AF1374" s="466"/>
      <c r="AG1374" s="2017"/>
      <c r="AH1374" s="2017"/>
      <c r="AI1374" s="2018"/>
      <c r="AJ1374" s="2018"/>
      <c r="AK1374" s="2018"/>
      <c r="AL1374" s="2017"/>
      <c r="AM1374" s="2019"/>
      <c r="AN1374" s="2019"/>
      <c r="AO1374" s="2017"/>
      <c r="AP1374" s="2638"/>
      <c r="AQ1374" s="2638"/>
      <c r="AR1374" s="2638"/>
      <c r="AS1374" s="2214"/>
      <c r="AT1374" s="2215"/>
      <c r="AU1374" s="2216"/>
      <c r="AV1374" s="2216"/>
      <c r="AW1374" s="2217"/>
      <c r="AX1374" s="2217"/>
      <c r="AY1374" s="2218"/>
      <c r="AZ1374" s="1548">
        <v>237</v>
      </c>
      <c r="BA1374" s="2390" t="s">
        <v>3109</v>
      </c>
      <c r="BB1374" s="1419" t="s">
        <v>3137</v>
      </c>
      <c r="BC1374" s="1419" t="s">
        <v>3140</v>
      </c>
      <c r="BD1374" s="1419">
        <v>214</v>
      </c>
      <c r="BE1374" s="1455">
        <v>42815</v>
      </c>
      <c r="BF1374" s="1677">
        <v>900000</v>
      </c>
      <c r="BG1374" s="1419">
        <v>214</v>
      </c>
      <c r="BH1374" s="1455">
        <v>42815</v>
      </c>
      <c r="BI1374" s="1677">
        <v>900000</v>
      </c>
      <c r="BJ1374" s="1455">
        <v>42815</v>
      </c>
      <c r="BK1374" s="1455">
        <v>42815</v>
      </c>
      <c r="BL1374" s="2024">
        <f t="shared" si="156"/>
        <v>0</v>
      </c>
      <c r="BM1374" s="2639"/>
      <c r="BN1374" s="1902"/>
      <c r="BO1374" s="1878"/>
      <c r="BP1374" s="1878"/>
      <c r="BQ1374" s="1915"/>
      <c r="BR1374" s="2026"/>
      <c r="BS1374" s="2027"/>
      <c r="BT1374" s="2027"/>
      <c r="BU1374" s="2027"/>
      <c r="BV1374" s="2027"/>
      <c r="BW1374" s="2027"/>
      <c r="BX1374" s="2027"/>
      <c r="BY1374" s="2027"/>
      <c r="BZ1374" s="2027"/>
      <c r="CA1374" s="2027"/>
      <c r="CB1374" s="2027"/>
      <c r="CC1374" s="2027"/>
      <c r="CD1374" s="2028" t="s">
        <v>3091</v>
      </c>
    </row>
    <row r="1375" spans="1:82" ht="21" customHeight="1" x14ac:dyDescent="0.2">
      <c r="A1375" s="748" t="s">
        <v>161</v>
      </c>
      <c r="B1375" s="1128" t="s">
        <v>3099</v>
      </c>
      <c r="C1375" s="1123" t="s">
        <v>3100</v>
      </c>
      <c r="D1375" s="460">
        <v>164</v>
      </c>
      <c r="E1375" s="575" t="s">
        <v>3101</v>
      </c>
      <c r="F1375" s="1124" t="s">
        <v>3102</v>
      </c>
      <c r="G1375" s="576">
        <v>50</v>
      </c>
      <c r="H1375" s="576" t="s">
        <v>0</v>
      </c>
      <c r="I1375" s="576">
        <v>80</v>
      </c>
      <c r="J1375" s="454">
        <v>10</v>
      </c>
      <c r="K1375" s="538"/>
      <c r="L1375" s="1114"/>
      <c r="M1375" s="466"/>
      <c r="N1375" s="466"/>
      <c r="O1375" s="466"/>
      <c r="P1375" s="466"/>
      <c r="Q1375" s="466"/>
      <c r="R1375" s="466"/>
      <c r="S1375" s="466"/>
      <c r="T1375" s="466"/>
      <c r="U1375" s="1115"/>
      <c r="V1375" s="1131"/>
      <c r="W1375" s="466"/>
      <c r="X1375" s="466"/>
      <c r="Y1375" s="466"/>
      <c r="Z1375" s="466"/>
      <c r="AA1375" s="466"/>
      <c r="AB1375" s="466"/>
      <c r="AC1375" s="466"/>
      <c r="AD1375" s="466"/>
      <c r="AE1375" s="466"/>
      <c r="AF1375" s="466"/>
      <c r="AG1375" s="2017"/>
      <c r="AH1375" s="2017" t="s">
        <v>6328</v>
      </c>
      <c r="AI1375" s="2018" t="s">
        <v>3104</v>
      </c>
      <c r="AJ1375" s="2018" t="s">
        <v>3123</v>
      </c>
      <c r="AK1375" s="2018" t="s">
        <v>3141</v>
      </c>
      <c r="AL1375" s="2017" t="s">
        <v>3106</v>
      </c>
      <c r="AM1375" s="1135">
        <v>42300</v>
      </c>
      <c r="AN1375" s="1135">
        <v>42300</v>
      </c>
      <c r="AO1375" s="2017" t="s">
        <v>250</v>
      </c>
      <c r="AP1375" s="2638" t="s">
        <v>3107</v>
      </c>
      <c r="AQ1375" s="1136" t="s">
        <v>3108</v>
      </c>
      <c r="AR1375" s="2638"/>
      <c r="AS1375" s="2214" t="s">
        <v>3142</v>
      </c>
      <c r="AT1375" s="2631" t="s">
        <v>1910</v>
      </c>
      <c r="AU1375" s="1138">
        <v>100</v>
      </c>
      <c r="AV1375" s="1138">
        <v>100</v>
      </c>
      <c r="AW1375" s="5298">
        <v>42737</v>
      </c>
      <c r="AX1375" s="5298">
        <v>42824</v>
      </c>
      <c r="AY1375" s="5299">
        <v>42900</v>
      </c>
      <c r="AZ1375" s="1548">
        <v>31</v>
      </c>
      <c r="BA1375" s="2390" t="s">
        <v>3109</v>
      </c>
      <c r="BB1375" s="1419" t="s">
        <v>2594</v>
      </c>
      <c r="BC1375" s="1419" t="s">
        <v>3143</v>
      </c>
      <c r="BD1375" s="1419">
        <v>120</v>
      </c>
      <c r="BE1375" s="1455">
        <v>42792</v>
      </c>
      <c r="BF1375" s="1677">
        <v>42210</v>
      </c>
      <c r="BG1375" s="1419">
        <v>31</v>
      </c>
      <c r="BH1375" s="5291">
        <v>42761</v>
      </c>
      <c r="BI1375" s="1677">
        <v>46210</v>
      </c>
      <c r="BJ1375" s="5292">
        <v>42761</v>
      </c>
      <c r="BK1375" s="5292">
        <v>42761</v>
      </c>
      <c r="BL1375" s="2024">
        <f t="shared" si="156"/>
        <v>-4000</v>
      </c>
      <c r="BM1375" s="2639"/>
      <c r="BN1375" s="1902"/>
      <c r="BO1375" s="1878"/>
      <c r="BP1375" s="1878"/>
      <c r="BQ1375" s="1915"/>
      <c r="BR1375" s="2026"/>
      <c r="BS1375" s="2027"/>
      <c r="BT1375" s="2027"/>
      <c r="BU1375" s="2027"/>
      <c r="BV1375" s="2027"/>
      <c r="BW1375" s="2027"/>
      <c r="BX1375" s="2027"/>
      <c r="BY1375" s="2027"/>
      <c r="BZ1375" s="2027"/>
      <c r="CA1375" s="2027"/>
      <c r="CB1375" s="2027"/>
      <c r="CC1375" s="2027"/>
      <c r="CD1375" s="2028" t="s">
        <v>3091</v>
      </c>
    </row>
    <row r="1376" spans="1:82" ht="21" customHeight="1" x14ac:dyDescent="0.2">
      <c r="A1376" s="748" t="s">
        <v>161</v>
      </c>
      <c r="B1376" s="1128" t="s">
        <v>3099</v>
      </c>
      <c r="C1376" s="1123" t="s">
        <v>3100</v>
      </c>
      <c r="D1376" s="460">
        <v>164</v>
      </c>
      <c r="E1376" s="575" t="s">
        <v>3101</v>
      </c>
      <c r="F1376" s="1124" t="s">
        <v>3102</v>
      </c>
      <c r="G1376" s="576">
        <v>50</v>
      </c>
      <c r="H1376" s="576" t="s">
        <v>0</v>
      </c>
      <c r="I1376" s="576">
        <v>80</v>
      </c>
      <c r="J1376" s="454">
        <v>10</v>
      </c>
      <c r="K1376" s="538"/>
      <c r="L1376" s="1114"/>
      <c r="M1376" s="466"/>
      <c r="N1376" s="466"/>
      <c r="O1376" s="466"/>
      <c r="P1376" s="466"/>
      <c r="Q1376" s="466"/>
      <c r="R1376" s="466"/>
      <c r="S1376" s="466"/>
      <c r="T1376" s="466"/>
      <c r="U1376" s="1115"/>
      <c r="V1376" s="1131"/>
      <c r="W1376" s="466"/>
      <c r="X1376" s="466"/>
      <c r="Y1376" s="466"/>
      <c r="Z1376" s="466"/>
      <c r="AA1376" s="466"/>
      <c r="AB1376" s="466"/>
      <c r="AC1376" s="466"/>
      <c r="AD1376" s="466"/>
      <c r="AE1376" s="466"/>
      <c r="AF1376" s="466"/>
      <c r="AG1376" s="2017"/>
      <c r="AH1376" s="2017" t="s">
        <v>3144</v>
      </c>
      <c r="AI1376" s="2018" t="s">
        <v>3104</v>
      </c>
      <c r="AJ1376" s="2018" t="s">
        <v>3123</v>
      </c>
      <c r="AK1376" s="2018" t="s">
        <v>3141</v>
      </c>
      <c r="AL1376" s="2017" t="s">
        <v>3106</v>
      </c>
      <c r="AM1376" s="1135">
        <v>5800000</v>
      </c>
      <c r="AN1376" s="1135">
        <v>5800000</v>
      </c>
      <c r="AO1376" s="2017" t="s">
        <v>250</v>
      </c>
      <c r="AP1376" s="2638" t="s">
        <v>734</v>
      </c>
      <c r="AQ1376" s="2638" t="s">
        <v>3108</v>
      </c>
      <c r="AR1376" s="2638"/>
      <c r="AS1376" s="2214" t="s">
        <v>5957</v>
      </c>
      <c r="AT1376" s="2643" t="s">
        <v>3145</v>
      </c>
      <c r="AU1376" s="1138">
        <v>1</v>
      </c>
      <c r="AV1376" s="1138">
        <v>1</v>
      </c>
      <c r="AW1376" s="5298">
        <v>42737</v>
      </c>
      <c r="AX1376" s="5298">
        <v>42824</v>
      </c>
      <c r="AY1376" s="2642">
        <v>5800000</v>
      </c>
      <c r="AZ1376" s="1453">
        <v>8</v>
      </c>
      <c r="BA1376" s="2390" t="s">
        <v>3109</v>
      </c>
      <c r="BB1376" s="1419" t="s">
        <v>3116</v>
      </c>
      <c r="BC1376" s="1419" t="s">
        <v>3146</v>
      </c>
      <c r="BD1376" s="1419">
        <v>7</v>
      </c>
      <c r="BE1376" s="1455">
        <v>42737</v>
      </c>
      <c r="BF1376" s="1677">
        <v>3622960</v>
      </c>
      <c r="BG1376" s="1419">
        <v>102</v>
      </c>
      <c r="BH1376" s="5292">
        <v>42739</v>
      </c>
      <c r="BI1376" s="1677">
        <v>3622960</v>
      </c>
      <c r="BJ1376" s="5292">
        <v>42739</v>
      </c>
      <c r="BK1376" s="5292">
        <v>42739</v>
      </c>
      <c r="BL1376" s="2024">
        <f t="shared" si="156"/>
        <v>0</v>
      </c>
      <c r="BM1376" s="2639"/>
      <c r="BN1376" s="1902"/>
      <c r="BO1376" s="1878"/>
      <c r="BP1376" s="1878"/>
      <c r="BQ1376" s="1915"/>
      <c r="BR1376" s="2026"/>
      <c r="BS1376" s="2027"/>
      <c r="BT1376" s="2027"/>
      <c r="BU1376" s="2027"/>
      <c r="BV1376" s="2027"/>
      <c r="BW1376" s="2027"/>
      <c r="BX1376" s="2027"/>
      <c r="BY1376" s="2027"/>
      <c r="BZ1376" s="2027"/>
      <c r="CA1376" s="2027"/>
      <c r="CB1376" s="2027"/>
      <c r="CC1376" s="2027"/>
      <c r="CD1376" s="2028" t="s">
        <v>3091</v>
      </c>
    </row>
    <row r="1377" spans="1:82" ht="21" customHeight="1" x14ac:dyDescent="0.2">
      <c r="A1377" s="748" t="s">
        <v>161</v>
      </c>
      <c r="B1377" s="1128" t="s">
        <v>3099</v>
      </c>
      <c r="C1377" s="1123" t="s">
        <v>3100</v>
      </c>
      <c r="D1377" s="460">
        <v>164</v>
      </c>
      <c r="E1377" s="575" t="s">
        <v>3101</v>
      </c>
      <c r="F1377" s="1124" t="s">
        <v>3102</v>
      </c>
      <c r="G1377" s="576">
        <v>50</v>
      </c>
      <c r="H1377" s="576" t="s">
        <v>0</v>
      </c>
      <c r="I1377" s="576">
        <v>80</v>
      </c>
      <c r="J1377" s="454">
        <v>10</v>
      </c>
      <c r="K1377" s="538"/>
      <c r="L1377" s="1114"/>
      <c r="M1377" s="466"/>
      <c r="N1377" s="466"/>
      <c r="O1377" s="466"/>
      <c r="P1377" s="466"/>
      <c r="Q1377" s="466"/>
      <c r="R1377" s="466"/>
      <c r="S1377" s="466"/>
      <c r="T1377" s="466"/>
      <c r="U1377" s="1115"/>
      <c r="V1377" s="1131"/>
      <c r="W1377" s="466"/>
      <c r="X1377" s="466"/>
      <c r="Y1377" s="466"/>
      <c r="Z1377" s="466"/>
      <c r="AA1377" s="466"/>
      <c r="AB1377" s="466"/>
      <c r="AC1377" s="466"/>
      <c r="AD1377" s="466"/>
      <c r="AE1377" s="466"/>
      <c r="AF1377" s="466"/>
      <c r="AG1377" s="2017"/>
      <c r="AH1377" s="2017"/>
      <c r="AI1377" s="2018"/>
      <c r="AJ1377" s="2018"/>
      <c r="AK1377" s="2018"/>
      <c r="AL1377" s="2017"/>
      <c r="AM1377" s="2019"/>
      <c r="AN1377" s="2019"/>
      <c r="AO1377" s="2017"/>
      <c r="AP1377" s="2638"/>
      <c r="AQ1377" s="2638"/>
      <c r="AR1377" s="2638"/>
      <c r="AS1377" s="2214"/>
      <c r="AT1377" s="2215"/>
      <c r="AU1377" s="2216"/>
      <c r="AV1377" s="2216"/>
      <c r="AW1377" s="2217"/>
      <c r="AX1377" s="2217"/>
      <c r="AY1377" s="2218"/>
      <c r="AZ1377" s="1548">
        <v>66</v>
      </c>
      <c r="BA1377" s="2390" t="s">
        <v>3109</v>
      </c>
      <c r="BB1377" s="1419" t="s">
        <v>3147</v>
      </c>
      <c r="BC1377" s="1419" t="s">
        <v>3148</v>
      </c>
      <c r="BD1377" s="1419">
        <v>141</v>
      </c>
      <c r="BE1377" s="1455">
        <v>42775</v>
      </c>
      <c r="BF1377" s="1677">
        <v>2104750</v>
      </c>
      <c r="BG1377" s="1419">
        <v>132</v>
      </c>
      <c r="BH1377" s="5291">
        <v>42775</v>
      </c>
      <c r="BI1377" s="1677">
        <v>2104750</v>
      </c>
      <c r="BJ1377" s="5292">
        <v>42775</v>
      </c>
      <c r="BK1377" s="5292">
        <v>42778</v>
      </c>
      <c r="BL1377" s="2024">
        <f t="shared" si="156"/>
        <v>0</v>
      </c>
      <c r="BM1377" s="2639"/>
      <c r="BN1377" s="1902"/>
      <c r="BO1377" s="1878"/>
      <c r="BP1377" s="1878"/>
      <c r="BQ1377" s="1915"/>
      <c r="BR1377" s="2026"/>
      <c r="BS1377" s="2027"/>
      <c r="BT1377" s="2027"/>
      <c r="BU1377" s="2027"/>
      <c r="BV1377" s="2027"/>
      <c r="BW1377" s="2027"/>
      <c r="BX1377" s="2027"/>
      <c r="BY1377" s="2027"/>
      <c r="BZ1377" s="2027"/>
      <c r="CA1377" s="2027"/>
      <c r="CB1377" s="2027"/>
      <c r="CC1377" s="2027"/>
      <c r="CD1377" s="2028" t="s">
        <v>3091</v>
      </c>
    </row>
    <row r="1378" spans="1:82" ht="21" customHeight="1" x14ac:dyDescent="0.2">
      <c r="A1378" s="748" t="s">
        <v>161</v>
      </c>
      <c r="B1378" s="1128" t="s">
        <v>3099</v>
      </c>
      <c r="C1378" s="1123" t="s">
        <v>3100</v>
      </c>
      <c r="D1378" s="460">
        <v>164</v>
      </c>
      <c r="E1378" s="575" t="s">
        <v>3101</v>
      </c>
      <c r="F1378" s="1124" t="s">
        <v>3102</v>
      </c>
      <c r="G1378" s="576">
        <v>50</v>
      </c>
      <c r="H1378" s="576" t="s">
        <v>0</v>
      </c>
      <c r="I1378" s="576">
        <v>80</v>
      </c>
      <c r="J1378" s="454">
        <v>10</v>
      </c>
      <c r="K1378" s="538"/>
      <c r="L1378" s="1114"/>
      <c r="M1378" s="466"/>
      <c r="N1378" s="466"/>
      <c r="O1378" s="466"/>
      <c r="P1378" s="466"/>
      <c r="Q1378" s="466"/>
      <c r="R1378" s="466"/>
      <c r="S1378" s="466"/>
      <c r="T1378" s="466"/>
      <c r="U1378" s="1115"/>
      <c r="V1378" s="495"/>
      <c r="W1378" s="466"/>
      <c r="X1378" s="466"/>
      <c r="Y1378" s="466"/>
      <c r="Z1378" s="466"/>
      <c r="AA1378" s="466"/>
      <c r="AB1378" s="466"/>
      <c r="AC1378" s="466"/>
      <c r="AD1378" s="466"/>
      <c r="AE1378" s="466"/>
      <c r="AF1378" s="466"/>
      <c r="AG1378" s="1133" t="s">
        <v>3149</v>
      </c>
      <c r="AH1378" s="1134" t="s">
        <v>6329</v>
      </c>
      <c r="AI1378" s="1134" t="s">
        <v>3150</v>
      </c>
      <c r="AJ1378" s="1134" t="s">
        <v>1714</v>
      </c>
      <c r="AK1378" s="1134" t="s">
        <v>3151</v>
      </c>
      <c r="AL1378" s="1133" t="s">
        <v>938</v>
      </c>
      <c r="AM1378" s="1135">
        <v>218100000</v>
      </c>
      <c r="AN1378" s="1135">
        <v>218100000</v>
      </c>
      <c r="AO1378" s="1134" t="s">
        <v>250</v>
      </c>
      <c r="AP1378" s="1136" t="s">
        <v>3107</v>
      </c>
      <c r="AQ1378" s="1136" t="s">
        <v>3108</v>
      </c>
      <c r="AR1378" s="1144"/>
      <c r="AS1378" s="1137" t="s">
        <v>5958</v>
      </c>
      <c r="AT1378" s="1137" t="s">
        <v>2759</v>
      </c>
      <c r="AU1378" s="5300">
        <v>1</v>
      </c>
      <c r="AV1378" s="5301">
        <v>100</v>
      </c>
      <c r="AW1378" s="5298">
        <v>42767</v>
      </c>
      <c r="AX1378" s="5298">
        <v>43084</v>
      </c>
      <c r="AY1378" s="5299">
        <v>218100000</v>
      </c>
      <c r="AZ1378" s="3769">
        <v>22</v>
      </c>
      <c r="BA1378" s="1419" t="s">
        <v>3152</v>
      </c>
      <c r="BB1378" s="1419" t="s">
        <v>3153</v>
      </c>
      <c r="BC1378" s="1419" t="s">
        <v>3154</v>
      </c>
      <c r="BD1378" s="5302">
        <v>22</v>
      </c>
      <c r="BE1378" s="5153">
        <v>42737</v>
      </c>
      <c r="BF1378" s="5303">
        <v>4376666</v>
      </c>
      <c r="BG1378" s="5304">
        <v>36</v>
      </c>
      <c r="BH1378" s="5305">
        <v>42754</v>
      </c>
      <c r="BI1378" s="5303">
        <v>4376666</v>
      </c>
      <c r="BJ1378" s="5153">
        <v>42754</v>
      </c>
      <c r="BK1378" s="5153">
        <v>42855</v>
      </c>
      <c r="BL1378" s="2024">
        <f t="shared" si="156"/>
        <v>0</v>
      </c>
      <c r="BM1378" s="2285"/>
      <c r="BN1378" s="1902"/>
      <c r="BO1378" s="1878"/>
      <c r="BP1378" s="1878"/>
      <c r="BQ1378" s="1915"/>
      <c r="BR1378" s="2026"/>
      <c r="BS1378" s="2027"/>
      <c r="BT1378" s="2027"/>
      <c r="BU1378" s="2027"/>
      <c r="BV1378" s="2027"/>
      <c r="BW1378" s="2027"/>
      <c r="BX1378" s="2027"/>
      <c r="BY1378" s="2027"/>
      <c r="BZ1378" s="2027"/>
      <c r="CA1378" s="2027"/>
      <c r="CB1378" s="2027"/>
      <c r="CC1378" s="2027"/>
      <c r="CD1378" s="2028" t="s">
        <v>3091</v>
      </c>
    </row>
    <row r="1379" spans="1:82" ht="21" customHeight="1" x14ac:dyDescent="0.2">
      <c r="A1379" s="748" t="s">
        <v>161</v>
      </c>
      <c r="B1379" s="1128" t="s">
        <v>3099</v>
      </c>
      <c r="C1379" s="1123" t="s">
        <v>3100</v>
      </c>
      <c r="D1379" s="460">
        <v>164</v>
      </c>
      <c r="E1379" s="575" t="s">
        <v>3101</v>
      </c>
      <c r="F1379" s="1124" t="s">
        <v>3102</v>
      </c>
      <c r="G1379" s="576">
        <v>50</v>
      </c>
      <c r="H1379" s="576" t="s">
        <v>0</v>
      </c>
      <c r="I1379" s="576">
        <v>80</v>
      </c>
      <c r="J1379" s="454">
        <v>10</v>
      </c>
      <c r="K1379" s="538"/>
      <c r="L1379" s="1114"/>
      <c r="M1379" s="466"/>
      <c r="N1379" s="466"/>
      <c r="O1379" s="466"/>
      <c r="P1379" s="466"/>
      <c r="Q1379" s="466"/>
      <c r="R1379" s="466"/>
      <c r="S1379" s="466"/>
      <c r="T1379" s="466"/>
      <c r="U1379" s="1115"/>
      <c r="V1379" s="495"/>
      <c r="W1379" s="466"/>
      <c r="X1379" s="466"/>
      <c r="Y1379" s="466"/>
      <c r="Z1379" s="466"/>
      <c r="AA1379" s="466"/>
      <c r="AB1379" s="466"/>
      <c r="AC1379" s="466"/>
      <c r="AD1379" s="466"/>
      <c r="AE1379" s="466"/>
      <c r="AF1379" s="466"/>
      <c r="AG1379" s="1133"/>
      <c r="AH1379" s="1134"/>
      <c r="AI1379" s="1134"/>
      <c r="AJ1379" s="1134"/>
      <c r="AK1379" s="1134"/>
      <c r="AL1379" s="1134"/>
      <c r="AM1379" s="1135"/>
      <c r="AN1379" s="1135"/>
      <c r="AO1379" s="1134"/>
      <c r="AP1379" s="1136"/>
      <c r="AQ1379" s="1136"/>
      <c r="AR1379" s="1144"/>
      <c r="AS1379" s="1137"/>
      <c r="AT1379" s="5306"/>
      <c r="AU1379" s="5301"/>
      <c r="AV1379" s="5301"/>
      <c r="AW1379" s="5298"/>
      <c r="AX1379" s="5298"/>
      <c r="AY1379" s="5299"/>
      <c r="AZ1379" s="1420">
        <v>5</v>
      </c>
      <c r="BA1379" s="1419" t="s">
        <v>3152</v>
      </c>
      <c r="BB1379" s="1419" t="s">
        <v>3155</v>
      </c>
      <c r="BC1379" s="1419" t="s">
        <v>3156</v>
      </c>
      <c r="BD1379" s="1419">
        <v>5</v>
      </c>
      <c r="BE1379" s="1455">
        <v>42737</v>
      </c>
      <c r="BF1379" s="1677">
        <v>16750000</v>
      </c>
      <c r="BG1379" s="1419">
        <v>10</v>
      </c>
      <c r="BH1379" s="5291">
        <v>42745</v>
      </c>
      <c r="BI1379" s="1677">
        <v>16750000</v>
      </c>
      <c r="BJ1379" s="1455">
        <v>42745</v>
      </c>
      <c r="BK1379" s="1455">
        <v>43084</v>
      </c>
      <c r="BL1379" s="2024">
        <f t="shared" si="156"/>
        <v>0</v>
      </c>
      <c r="BM1379" s="2285"/>
      <c r="BN1379" s="1902"/>
      <c r="BO1379" s="1878"/>
      <c r="BP1379" s="1878"/>
      <c r="BQ1379" s="1915"/>
      <c r="BR1379" s="2026"/>
      <c r="BS1379" s="2027"/>
      <c r="BT1379" s="2027"/>
      <c r="BU1379" s="2027"/>
      <c r="BV1379" s="2027"/>
      <c r="BW1379" s="2027"/>
      <c r="BX1379" s="2027"/>
      <c r="BY1379" s="2027"/>
      <c r="BZ1379" s="2027"/>
      <c r="CA1379" s="2027"/>
      <c r="CB1379" s="2027"/>
      <c r="CC1379" s="2027"/>
      <c r="CD1379" s="2028" t="s">
        <v>3091</v>
      </c>
    </row>
    <row r="1380" spans="1:82" ht="21" customHeight="1" x14ac:dyDescent="0.2">
      <c r="A1380" s="748" t="s">
        <v>161</v>
      </c>
      <c r="B1380" s="1128" t="s">
        <v>3099</v>
      </c>
      <c r="C1380" s="1123" t="s">
        <v>3100</v>
      </c>
      <c r="D1380" s="460">
        <v>164</v>
      </c>
      <c r="E1380" s="575" t="s">
        <v>3101</v>
      </c>
      <c r="F1380" s="1124" t="s">
        <v>3102</v>
      </c>
      <c r="G1380" s="576">
        <v>50</v>
      </c>
      <c r="H1380" s="576" t="s">
        <v>0</v>
      </c>
      <c r="I1380" s="576">
        <v>80</v>
      </c>
      <c r="J1380" s="454">
        <v>10</v>
      </c>
      <c r="K1380" s="538"/>
      <c r="L1380" s="1114"/>
      <c r="M1380" s="466"/>
      <c r="N1380" s="466"/>
      <c r="O1380" s="466"/>
      <c r="P1380" s="466"/>
      <c r="Q1380" s="466"/>
      <c r="R1380" s="466"/>
      <c r="S1380" s="466"/>
      <c r="T1380" s="466"/>
      <c r="U1380" s="1115"/>
      <c r="V1380" s="495"/>
      <c r="W1380" s="466"/>
      <c r="X1380" s="466"/>
      <c r="Y1380" s="466"/>
      <c r="Z1380" s="466"/>
      <c r="AA1380" s="466"/>
      <c r="AB1380" s="466"/>
      <c r="AC1380" s="466"/>
      <c r="AD1380" s="466"/>
      <c r="AE1380" s="466"/>
      <c r="AF1380" s="466"/>
      <c r="AG1380" s="1133"/>
      <c r="AH1380" s="1134"/>
      <c r="AI1380" s="1134"/>
      <c r="AJ1380" s="1134"/>
      <c r="AK1380" s="1134"/>
      <c r="AL1380" s="1134"/>
      <c r="AM1380" s="1135"/>
      <c r="AN1380" s="1135"/>
      <c r="AO1380" s="1134"/>
      <c r="AP1380" s="1136"/>
      <c r="AQ1380" s="1136"/>
      <c r="AR1380" s="1144"/>
      <c r="AS1380" s="1137"/>
      <c r="AT1380" s="5306"/>
      <c r="AU1380" s="5301"/>
      <c r="AV1380" s="5301"/>
      <c r="AW1380" s="5298"/>
      <c r="AX1380" s="5298"/>
      <c r="AY1380" s="5299"/>
      <c r="AZ1380" s="1420">
        <v>50</v>
      </c>
      <c r="BA1380" s="1419" t="s">
        <v>3152</v>
      </c>
      <c r="BB1380" s="1419" t="s">
        <v>3157</v>
      </c>
      <c r="BC1380" s="1419" t="s">
        <v>3158</v>
      </c>
      <c r="BD1380" s="1419">
        <v>50</v>
      </c>
      <c r="BE1380" s="1455">
        <v>42737</v>
      </c>
      <c r="BF1380" s="1677">
        <v>12783333</v>
      </c>
      <c r="BG1380" s="1419">
        <v>147</v>
      </c>
      <c r="BH1380" s="5291">
        <v>42787</v>
      </c>
      <c r="BI1380" s="1677">
        <v>12783333</v>
      </c>
      <c r="BJ1380" s="1455">
        <v>42768</v>
      </c>
      <c r="BK1380" s="1455">
        <v>43084</v>
      </c>
      <c r="BL1380" s="2024">
        <f t="shared" si="156"/>
        <v>0</v>
      </c>
      <c r="BM1380" s="2285"/>
      <c r="BN1380" s="1902"/>
      <c r="BO1380" s="1878"/>
      <c r="BP1380" s="1878"/>
      <c r="BQ1380" s="1915"/>
      <c r="BR1380" s="2026"/>
      <c r="BS1380" s="2027"/>
      <c r="BT1380" s="2027"/>
      <c r="BU1380" s="2027"/>
      <c r="BV1380" s="2027"/>
      <c r="BW1380" s="2027"/>
      <c r="BX1380" s="2027"/>
      <c r="BY1380" s="2027"/>
      <c r="BZ1380" s="2027"/>
      <c r="CA1380" s="2027"/>
      <c r="CB1380" s="2027"/>
      <c r="CC1380" s="2027"/>
      <c r="CD1380" s="2028" t="s">
        <v>3091</v>
      </c>
    </row>
    <row r="1381" spans="1:82" ht="21" customHeight="1" x14ac:dyDescent="0.2">
      <c r="A1381" s="748" t="s">
        <v>161</v>
      </c>
      <c r="B1381" s="1128" t="s">
        <v>3099</v>
      </c>
      <c r="C1381" s="1123" t="s">
        <v>3100</v>
      </c>
      <c r="D1381" s="460">
        <v>164</v>
      </c>
      <c r="E1381" s="575" t="s">
        <v>3101</v>
      </c>
      <c r="F1381" s="1124" t="s">
        <v>3102</v>
      </c>
      <c r="G1381" s="576">
        <v>50</v>
      </c>
      <c r="H1381" s="576" t="s">
        <v>0</v>
      </c>
      <c r="I1381" s="576">
        <v>80</v>
      </c>
      <c r="J1381" s="454">
        <v>10</v>
      </c>
      <c r="K1381" s="538"/>
      <c r="L1381" s="1114"/>
      <c r="M1381" s="466"/>
      <c r="N1381" s="466"/>
      <c r="O1381" s="466"/>
      <c r="P1381" s="466"/>
      <c r="Q1381" s="466"/>
      <c r="R1381" s="466"/>
      <c r="S1381" s="466"/>
      <c r="T1381" s="466"/>
      <c r="U1381" s="1115"/>
      <c r="V1381" s="495"/>
      <c r="W1381" s="466"/>
      <c r="X1381" s="466"/>
      <c r="Y1381" s="466"/>
      <c r="Z1381" s="466"/>
      <c r="AA1381" s="466"/>
      <c r="AB1381" s="466"/>
      <c r="AC1381" s="466"/>
      <c r="AD1381" s="466"/>
      <c r="AE1381" s="466"/>
      <c r="AF1381" s="466"/>
      <c r="AG1381" s="1133"/>
      <c r="AH1381" s="1134"/>
      <c r="AI1381" s="1134"/>
      <c r="AJ1381" s="1134"/>
      <c r="AK1381" s="1134"/>
      <c r="AL1381" s="1134"/>
      <c r="AM1381" s="1135"/>
      <c r="AN1381" s="1135"/>
      <c r="AO1381" s="1134"/>
      <c r="AP1381" s="1136"/>
      <c r="AQ1381" s="1136"/>
      <c r="AR1381" s="1144"/>
      <c r="AS1381" s="1137"/>
      <c r="AT1381" s="5306"/>
      <c r="AU1381" s="5301"/>
      <c r="AV1381" s="5301"/>
      <c r="AW1381" s="5298"/>
      <c r="AX1381" s="5298"/>
      <c r="AY1381" s="5299"/>
      <c r="AZ1381" s="1420">
        <v>15</v>
      </c>
      <c r="BA1381" s="1419" t="s">
        <v>3152</v>
      </c>
      <c r="BB1381" s="1419" t="s">
        <v>3159</v>
      </c>
      <c r="BC1381" s="1419" t="s">
        <v>3160</v>
      </c>
      <c r="BD1381" s="1419">
        <v>15</v>
      </c>
      <c r="BE1381" s="1455">
        <v>42737</v>
      </c>
      <c r="BF1381" s="1677">
        <v>12803333</v>
      </c>
      <c r="BG1381" s="1419">
        <v>21</v>
      </c>
      <c r="BH1381" s="5291">
        <v>42746</v>
      </c>
      <c r="BI1381" s="1677">
        <v>12803333</v>
      </c>
      <c r="BJ1381" s="1455">
        <v>42746</v>
      </c>
      <c r="BK1381" s="1455">
        <v>43084</v>
      </c>
      <c r="BL1381" s="2024">
        <f t="shared" si="156"/>
        <v>0</v>
      </c>
      <c r="BM1381" s="2285"/>
      <c r="BN1381" s="1902"/>
      <c r="BO1381" s="1878"/>
      <c r="BP1381" s="1878"/>
      <c r="BQ1381" s="1915"/>
      <c r="BR1381" s="2026"/>
      <c r="BS1381" s="2027"/>
      <c r="BT1381" s="2027"/>
      <c r="BU1381" s="2027"/>
      <c r="BV1381" s="2027"/>
      <c r="BW1381" s="2027"/>
      <c r="BX1381" s="2027"/>
      <c r="BY1381" s="2027"/>
      <c r="BZ1381" s="2027"/>
      <c r="CA1381" s="2027"/>
      <c r="CB1381" s="2027"/>
      <c r="CC1381" s="2027"/>
      <c r="CD1381" s="2028" t="s">
        <v>3091</v>
      </c>
    </row>
    <row r="1382" spans="1:82" ht="21" customHeight="1" x14ac:dyDescent="0.2">
      <c r="A1382" s="748" t="s">
        <v>161</v>
      </c>
      <c r="B1382" s="1128" t="s">
        <v>3099</v>
      </c>
      <c r="C1382" s="1123" t="s">
        <v>3100</v>
      </c>
      <c r="D1382" s="460">
        <v>164</v>
      </c>
      <c r="E1382" s="575" t="s">
        <v>3101</v>
      </c>
      <c r="F1382" s="1124" t="s">
        <v>3102</v>
      </c>
      <c r="G1382" s="576">
        <v>50</v>
      </c>
      <c r="H1382" s="576" t="s">
        <v>0</v>
      </c>
      <c r="I1382" s="576">
        <v>80</v>
      </c>
      <c r="J1382" s="454">
        <v>10</v>
      </c>
      <c r="K1382" s="538"/>
      <c r="L1382" s="1114"/>
      <c r="M1382" s="466"/>
      <c r="N1382" s="466"/>
      <c r="O1382" s="466"/>
      <c r="P1382" s="466"/>
      <c r="Q1382" s="466"/>
      <c r="R1382" s="466"/>
      <c r="S1382" s="466"/>
      <c r="T1382" s="466"/>
      <c r="U1382" s="1115"/>
      <c r="V1382" s="495"/>
      <c r="W1382" s="466"/>
      <c r="X1382" s="466"/>
      <c r="Y1382" s="466"/>
      <c r="Z1382" s="466"/>
      <c r="AA1382" s="466"/>
      <c r="AB1382" s="466"/>
      <c r="AC1382" s="466"/>
      <c r="AD1382" s="466"/>
      <c r="AE1382" s="466"/>
      <c r="AF1382" s="466"/>
      <c r="AG1382" s="1133"/>
      <c r="AH1382" s="1134"/>
      <c r="AI1382" s="1134"/>
      <c r="AJ1382" s="1134"/>
      <c r="AK1382" s="1134"/>
      <c r="AL1382" s="1134"/>
      <c r="AM1382" s="1135"/>
      <c r="AN1382" s="1135"/>
      <c r="AO1382" s="1134"/>
      <c r="AP1382" s="1136"/>
      <c r="AQ1382" s="1136"/>
      <c r="AR1382" s="1144"/>
      <c r="AS1382" s="1137"/>
      <c r="AT1382" s="5306"/>
      <c r="AU1382" s="5301"/>
      <c r="AV1382" s="5301"/>
      <c r="AW1382" s="5298"/>
      <c r="AX1382" s="5298"/>
      <c r="AY1382" s="5299"/>
      <c r="AZ1382" s="1420">
        <v>14</v>
      </c>
      <c r="BA1382" s="1419" t="s">
        <v>3152</v>
      </c>
      <c r="BB1382" s="1419" t="s">
        <v>3161</v>
      </c>
      <c r="BC1382" s="1419" t="s">
        <v>3162</v>
      </c>
      <c r="BD1382" s="1419">
        <v>14</v>
      </c>
      <c r="BE1382" s="1455">
        <v>42737</v>
      </c>
      <c r="BF1382" s="1677">
        <v>30150000</v>
      </c>
      <c r="BG1382" s="1419">
        <v>19</v>
      </c>
      <c r="BH1382" s="5291">
        <v>42745</v>
      </c>
      <c r="BI1382" s="1677">
        <v>30150000</v>
      </c>
      <c r="BJ1382" s="1455">
        <v>42745</v>
      </c>
      <c r="BK1382" s="1455">
        <v>43084</v>
      </c>
      <c r="BL1382" s="2024">
        <f t="shared" si="156"/>
        <v>0</v>
      </c>
      <c r="BM1382" s="2285"/>
      <c r="BN1382" s="1902"/>
      <c r="BO1382" s="1878"/>
      <c r="BP1382" s="1878"/>
      <c r="BQ1382" s="1915"/>
      <c r="BR1382" s="2026"/>
      <c r="BS1382" s="2027"/>
      <c r="BT1382" s="2027"/>
      <c r="BU1382" s="2027"/>
      <c r="BV1382" s="2027"/>
      <c r="BW1382" s="2027"/>
      <c r="BX1382" s="2027"/>
      <c r="BY1382" s="2027"/>
      <c r="BZ1382" s="2027"/>
      <c r="CA1382" s="2027"/>
      <c r="CB1382" s="2027"/>
      <c r="CC1382" s="2027"/>
      <c r="CD1382" s="2028" t="s">
        <v>3091</v>
      </c>
    </row>
    <row r="1383" spans="1:82" ht="21" customHeight="1" x14ac:dyDescent="0.2">
      <c r="A1383" s="748" t="s">
        <v>161</v>
      </c>
      <c r="B1383" s="1128" t="s">
        <v>3099</v>
      </c>
      <c r="C1383" s="1123" t="s">
        <v>3100</v>
      </c>
      <c r="D1383" s="460">
        <v>164</v>
      </c>
      <c r="E1383" s="575" t="s">
        <v>3101</v>
      </c>
      <c r="F1383" s="1124" t="s">
        <v>3102</v>
      </c>
      <c r="G1383" s="576">
        <v>50</v>
      </c>
      <c r="H1383" s="576" t="s">
        <v>0</v>
      </c>
      <c r="I1383" s="576">
        <v>80</v>
      </c>
      <c r="J1383" s="454">
        <v>10</v>
      </c>
      <c r="K1383" s="538"/>
      <c r="L1383" s="1114"/>
      <c r="M1383" s="466"/>
      <c r="N1383" s="466"/>
      <c r="O1383" s="466"/>
      <c r="P1383" s="466"/>
      <c r="Q1383" s="466"/>
      <c r="R1383" s="466"/>
      <c r="S1383" s="466"/>
      <c r="T1383" s="466"/>
      <c r="U1383" s="1115"/>
      <c r="V1383" s="495"/>
      <c r="W1383" s="466"/>
      <c r="X1383" s="466"/>
      <c r="Y1383" s="466"/>
      <c r="Z1383" s="466"/>
      <c r="AA1383" s="466"/>
      <c r="AB1383" s="466"/>
      <c r="AC1383" s="466"/>
      <c r="AD1383" s="466"/>
      <c r="AE1383" s="466"/>
      <c r="AF1383" s="466"/>
      <c r="AG1383" s="1133"/>
      <c r="AH1383" s="1134"/>
      <c r="AI1383" s="1134"/>
      <c r="AJ1383" s="1134"/>
      <c r="AK1383" s="1134"/>
      <c r="AL1383" s="1134"/>
      <c r="AM1383" s="1135"/>
      <c r="AN1383" s="1135"/>
      <c r="AO1383" s="1134"/>
      <c r="AP1383" s="1136"/>
      <c r="AQ1383" s="1136"/>
      <c r="AR1383" s="1144"/>
      <c r="AS1383" s="1137"/>
      <c r="AT1383" s="5306"/>
      <c r="AU1383" s="5301"/>
      <c r="AV1383" s="5301"/>
      <c r="AW1383" s="5298"/>
      <c r="AX1383" s="5298"/>
      <c r="AY1383" s="5299"/>
      <c r="AZ1383" s="1420">
        <v>25</v>
      </c>
      <c r="BA1383" s="1419" t="s">
        <v>3152</v>
      </c>
      <c r="BB1383" s="1419" t="s">
        <v>3163</v>
      </c>
      <c r="BC1383" s="1419" t="s">
        <v>3164</v>
      </c>
      <c r="BD1383" s="1419">
        <v>25</v>
      </c>
      <c r="BE1383" s="1455">
        <v>42737</v>
      </c>
      <c r="BF1383" s="1677">
        <v>23000000</v>
      </c>
      <c r="BG1383" s="1419">
        <v>57</v>
      </c>
      <c r="BH1383" s="5291">
        <v>42767</v>
      </c>
      <c r="BI1383" s="1677">
        <v>23000000</v>
      </c>
      <c r="BJ1383" s="1455">
        <v>42767</v>
      </c>
      <c r="BK1383" s="1455">
        <v>43069</v>
      </c>
      <c r="BL1383" s="2024">
        <f t="shared" si="156"/>
        <v>0</v>
      </c>
      <c r="BM1383" s="2285"/>
      <c r="BN1383" s="1902"/>
      <c r="BO1383" s="1878"/>
      <c r="BP1383" s="1878"/>
      <c r="BQ1383" s="1915"/>
      <c r="BR1383" s="2026"/>
      <c r="BS1383" s="2027"/>
      <c r="BT1383" s="2027"/>
      <c r="BU1383" s="2027"/>
      <c r="BV1383" s="2027"/>
      <c r="BW1383" s="2027"/>
      <c r="BX1383" s="2027"/>
      <c r="BY1383" s="2027"/>
      <c r="BZ1383" s="2027"/>
      <c r="CA1383" s="2027"/>
      <c r="CB1383" s="2027"/>
      <c r="CC1383" s="2027"/>
      <c r="CD1383" s="2028" t="s">
        <v>3091</v>
      </c>
    </row>
    <row r="1384" spans="1:82" ht="21" customHeight="1" x14ac:dyDescent="0.2">
      <c r="A1384" s="748" t="s">
        <v>161</v>
      </c>
      <c r="B1384" s="1128" t="s">
        <v>3099</v>
      </c>
      <c r="C1384" s="1123" t="s">
        <v>3100</v>
      </c>
      <c r="D1384" s="460">
        <v>164</v>
      </c>
      <c r="E1384" s="575" t="s">
        <v>3101</v>
      </c>
      <c r="F1384" s="1124" t="s">
        <v>3102</v>
      </c>
      <c r="G1384" s="576">
        <v>50</v>
      </c>
      <c r="H1384" s="576" t="s">
        <v>0</v>
      </c>
      <c r="I1384" s="576">
        <v>80</v>
      </c>
      <c r="J1384" s="454">
        <v>10</v>
      </c>
      <c r="K1384" s="538"/>
      <c r="L1384" s="1114"/>
      <c r="M1384" s="466"/>
      <c r="N1384" s="466"/>
      <c r="O1384" s="466"/>
      <c r="P1384" s="466"/>
      <c r="Q1384" s="466"/>
      <c r="R1384" s="466"/>
      <c r="S1384" s="466"/>
      <c r="T1384" s="466"/>
      <c r="U1384" s="1115"/>
      <c r="V1384" s="495"/>
      <c r="W1384" s="466"/>
      <c r="X1384" s="466"/>
      <c r="Y1384" s="466"/>
      <c r="Z1384" s="466"/>
      <c r="AA1384" s="466"/>
      <c r="AB1384" s="466"/>
      <c r="AC1384" s="466"/>
      <c r="AD1384" s="466"/>
      <c r="AE1384" s="466"/>
      <c r="AF1384" s="466"/>
      <c r="AG1384" s="1133"/>
      <c r="AH1384" s="1134"/>
      <c r="AI1384" s="1134"/>
      <c r="AJ1384" s="1134"/>
      <c r="AK1384" s="1134"/>
      <c r="AL1384" s="1134"/>
      <c r="AM1384" s="1135"/>
      <c r="AN1384" s="1135"/>
      <c r="AO1384" s="1134"/>
      <c r="AP1384" s="1136"/>
      <c r="AQ1384" s="1136"/>
      <c r="AR1384" s="1144"/>
      <c r="AS1384" s="1137"/>
      <c r="AT1384" s="5306"/>
      <c r="AU1384" s="5301"/>
      <c r="AV1384" s="5301"/>
      <c r="AW1384" s="5298"/>
      <c r="AX1384" s="5298"/>
      <c r="AY1384" s="5299"/>
      <c r="AZ1384" s="1420">
        <v>21</v>
      </c>
      <c r="BA1384" s="1419" t="s">
        <v>3152</v>
      </c>
      <c r="BB1384" s="1419" t="s">
        <v>3165</v>
      </c>
      <c r="BC1384" s="1419" t="s">
        <v>3166</v>
      </c>
      <c r="BD1384" s="1419">
        <v>21</v>
      </c>
      <c r="BE1384" s="1455">
        <v>42737</v>
      </c>
      <c r="BF1384" s="1677">
        <v>13650000</v>
      </c>
      <c r="BG1384" s="1419">
        <v>25</v>
      </c>
      <c r="BH1384" s="5291">
        <v>42751</v>
      </c>
      <c r="BI1384" s="1677">
        <v>13650000</v>
      </c>
      <c r="BJ1384" s="1455">
        <v>42751</v>
      </c>
      <c r="BK1384" s="1455">
        <v>43099</v>
      </c>
      <c r="BL1384" s="2024">
        <f t="shared" si="156"/>
        <v>0</v>
      </c>
      <c r="BM1384" s="2285"/>
      <c r="BN1384" s="1902"/>
      <c r="BO1384" s="1878"/>
      <c r="BP1384" s="1878"/>
      <c r="BQ1384" s="1915"/>
      <c r="BR1384" s="2026"/>
      <c r="BS1384" s="2027"/>
      <c r="BT1384" s="2027"/>
      <c r="BU1384" s="2027"/>
      <c r="BV1384" s="2027"/>
      <c r="BW1384" s="2027"/>
      <c r="BX1384" s="2027"/>
      <c r="BY1384" s="2027"/>
      <c r="BZ1384" s="2027"/>
      <c r="CA1384" s="2027"/>
      <c r="CB1384" s="2027"/>
      <c r="CC1384" s="2027"/>
      <c r="CD1384" s="2028" t="s">
        <v>3091</v>
      </c>
    </row>
    <row r="1385" spans="1:82" ht="21" customHeight="1" x14ac:dyDescent="0.2">
      <c r="A1385" s="748" t="s">
        <v>161</v>
      </c>
      <c r="B1385" s="1128" t="s">
        <v>3099</v>
      </c>
      <c r="C1385" s="1123" t="s">
        <v>3100</v>
      </c>
      <c r="D1385" s="460">
        <v>164</v>
      </c>
      <c r="E1385" s="575" t="s">
        <v>3101</v>
      </c>
      <c r="F1385" s="1124" t="s">
        <v>3102</v>
      </c>
      <c r="G1385" s="576">
        <v>50</v>
      </c>
      <c r="H1385" s="576" t="s">
        <v>0</v>
      </c>
      <c r="I1385" s="576">
        <v>80</v>
      </c>
      <c r="J1385" s="454">
        <v>10</v>
      </c>
      <c r="K1385" s="538"/>
      <c r="L1385" s="1114"/>
      <c r="M1385" s="466"/>
      <c r="N1385" s="466"/>
      <c r="O1385" s="466"/>
      <c r="P1385" s="466"/>
      <c r="Q1385" s="466"/>
      <c r="R1385" s="466"/>
      <c r="S1385" s="466"/>
      <c r="T1385" s="466"/>
      <c r="U1385" s="1115"/>
      <c r="V1385" s="495"/>
      <c r="W1385" s="466"/>
      <c r="X1385" s="466"/>
      <c r="Y1385" s="466"/>
      <c r="Z1385" s="466"/>
      <c r="AA1385" s="466"/>
      <c r="AB1385" s="466"/>
      <c r="AC1385" s="466"/>
      <c r="AD1385" s="466"/>
      <c r="AE1385" s="466"/>
      <c r="AF1385" s="466"/>
      <c r="AG1385" s="1133"/>
      <c r="AH1385" s="1134"/>
      <c r="AI1385" s="1134"/>
      <c r="AJ1385" s="1134"/>
      <c r="AK1385" s="1134"/>
      <c r="AL1385" s="1134"/>
      <c r="AM1385" s="1135"/>
      <c r="AN1385" s="1135"/>
      <c r="AO1385" s="1134"/>
      <c r="AP1385" s="1136"/>
      <c r="AQ1385" s="1136"/>
      <c r="AR1385" s="1144"/>
      <c r="AS1385" s="1137"/>
      <c r="AT1385" s="5306"/>
      <c r="AU1385" s="5301"/>
      <c r="AV1385" s="5301"/>
      <c r="AW1385" s="5298"/>
      <c r="AX1385" s="5298"/>
      <c r="AY1385" s="5299"/>
      <c r="AZ1385" s="1420">
        <v>4</v>
      </c>
      <c r="BA1385" s="1419" t="s">
        <v>3152</v>
      </c>
      <c r="BB1385" s="1419" t="s">
        <v>3110</v>
      </c>
      <c r="BC1385" s="1419" t="s">
        <v>3167</v>
      </c>
      <c r="BD1385" s="1419">
        <v>4</v>
      </c>
      <c r="BE1385" s="1455">
        <v>42737</v>
      </c>
      <c r="BF1385" s="1677">
        <v>16191666.666666666</v>
      </c>
      <c r="BG1385" s="1419">
        <v>9</v>
      </c>
      <c r="BH1385" s="5291">
        <v>42745</v>
      </c>
      <c r="BI1385" s="1677">
        <v>16191666.666666666</v>
      </c>
      <c r="BJ1385" s="1455">
        <v>42745</v>
      </c>
      <c r="BK1385" s="1455">
        <v>43084</v>
      </c>
      <c r="BL1385" s="2024">
        <f t="shared" si="156"/>
        <v>0</v>
      </c>
      <c r="BM1385" s="2285"/>
      <c r="BN1385" s="1902"/>
      <c r="BO1385" s="1878"/>
      <c r="BP1385" s="1878"/>
      <c r="BQ1385" s="1915"/>
      <c r="BR1385" s="2026"/>
      <c r="BS1385" s="2027"/>
      <c r="BT1385" s="2027"/>
      <c r="BU1385" s="2027"/>
      <c r="BV1385" s="2027"/>
      <c r="BW1385" s="2027"/>
      <c r="BX1385" s="2027"/>
      <c r="BY1385" s="2027"/>
      <c r="BZ1385" s="2027"/>
      <c r="CA1385" s="2027"/>
      <c r="CB1385" s="2027"/>
      <c r="CC1385" s="2027"/>
      <c r="CD1385" s="2028" t="s">
        <v>3091</v>
      </c>
    </row>
    <row r="1386" spans="1:82" ht="22.5" customHeight="1" x14ac:dyDescent="0.2">
      <c r="A1386" s="748" t="s">
        <v>161</v>
      </c>
      <c r="B1386" s="1128" t="s">
        <v>3099</v>
      </c>
      <c r="C1386" s="1123" t="s">
        <v>3100</v>
      </c>
      <c r="D1386" s="460">
        <v>164</v>
      </c>
      <c r="E1386" s="575" t="s">
        <v>3101</v>
      </c>
      <c r="F1386" s="1124" t="s">
        <v>3102</v>
      </c>
      <c r="G1386" s="576">
        <v>50</v>
      </c>
      <c r="H1386" s="576" t="s">
        <v>0</v>
      </c>
      <c r="I1386" s="576">
        <v>80</v>
      </c>
      <c r="J1386" s="454">
        <v>10</v>
      </c>
      <c r="K1386" s="538"/>
      <c r="L1386" s="1114"/>
      <c r="M1386" s="466"/>
      <c r="N1386" s="466"/>
      <c r="O1386" s="466"/>
      <c r="P1386" s="466"/>
      <c r="Q1386" s="466"/>
      <c r="R1386" s="466"/>
      <c r="S1386" s="466"/>
      <c r="T1386" s="466"/>
      <c r="U1386" s="1115"/>
      <c r="V1386" s="495"/>
      <c r="W1386" s="466"/>
      <c r="X1386" s="466"/>
      <c r="Y1386" s="466"/>
      <c r="Z1386" s="466"/>
      <c r="AA1386" s="466"/>
      <c r="AB1386" s="466"/>
      <c r="AC1386" s="466"/>
      <c r="AD1386" s="466"/>
      <c r="AE1386" s="466"/>
      <c r="AF1386" s="466"/>
      <c r="AG1386" s="1133"/>
      <c r="AH1386" s="1134"/>
      <c r="AI1386" s="1134"/>
      <c r="AJ1386" s="1134"/>
      <c r="AK1386" s="1134"/>
      <c r="AL1386" s="1134"/>
      <c r="AM1386" s="1135"/>
      <c r="AN1386" s="1135"/>
      <c r="AO1386" s="1134"/>
      <c r="AP1386" s="1136"/>
      <c r="AQ1386" s="1136"/>
      <c r="AR1386" s="1144"/>
      <c r="AS1386" s="1137"/>
      <c r="AT1386" s="5306"/>
      <c r="AU1386" s="5301"/>
      <c r="AV1386" s="5301"/>
      <c r="AW1386" s="5298"/>
      <c r="AX1386" s="5298"/>
      <c r="AY1386" s="5299"/>
      <c r="AZ1386" s="1420">
        <v>23</v>
      </c>
      <c r="BA1386" s="1419" t="s">
        <v>3152</v>
      </c>
      <c r="BB1386" s="1419" t="s">
        <v>3168</v>
      </c>
      <c r="BC1386" s="1419" t="s">
        <v>3169</v>
      </c>
      <c r="BD1386" s="1419">
        <v>23</v>
      </c>
      <c r="BE1386" s="1455">
        <v>42737</v>
      </c>
      <c r="BF1386" s="1677">
        <v>5050000</v>
      </c>
      <c r="BG1386" s="1419">
        <v>37</v>
      </c>
      <c r="BH1386" s="5291">
        <v>42754</v>
      </c>
      <c r="BI1386" s="1677">
        <v>5050000</v>
      </c>
      <c r="BJ1386" s="1455">
        <v>42754</v>
      </c>
      <c r="BK1386" s="1455">
        <v>42855</v>
      </c>
      <c r="BL1386" s="2024">
        <f t="shared" si="156"/>
        <v>0</v>
      </c>
      <c r="BM1386" s="2285"/>
      <c r="BN1386" s="1902"/>
      <c r="BO1386" s="1878"/>
      <c r="BP1386" s="1878"/>
      <c r="BQ1386" s="1915"/>
      <c r="BR1386" s="2026"/>
      <c r="BS1386" s="2027"/>
      <c r="BT1386" s="2027"/>
      <c r="BU1386" s="2027"/>
      <c r="BV1386" s="2027"/>
      <c r="BW1386" s="2027"/>
      <c r="BX1386" s="2027"/>
      <c r="BY1386" s="2027"/>
      <c r="BZ1386" s="2027"/>
      <c r="CA1386" s="2027"/>
      <c r="CB1386" s="2027"/>
      <c r="CC1386" s="2027"/>
      <c r="CD1386" s="2028" t="s">
        <v>3091</v>
      </c>
    </row>
    <row r="1387" spans="1:82" ht="22.5" customHeight="1" x14ac:dyDescent="0.2">
      <c r="A1387" s="748" t="s">
        <v>161</v>
      </c>
      <c r="B1387" s="1128" t="s">
        <v>3099</v>
      </c>
      <c r="C1387" s="1123" t="s">
        <v>3100</v>
      </c>
      <c r="D1387" s="460">
        <v>164</v>
      </c>
      <c r="E1387" s="575" t="s">
        <v>3101</v>
      </c>
      <c r="F1387" s="1124" t="s">
        <v>3102</v>
      </c>
      <c r="G1387" s="576">
        <v>50</v>
      </c>
      <c r="H1387" s="576" t="s">
        <v>0</v>
      </c>
      <c r="I1387" s="576">
        <v>80</v>
      </c>
      <c r="J1387" s="454">
        <v>10</v>
      </c>
      <c r="K1387" s="538"/>
      <c r="L1387" s="1114"/>
      <c r="M1387" s="466"/>
      <c r="N1387" s="466"/>
      <c r="O1387" s="466"/>
      <c r="P1387" s="466"/>
      <c r="Q1387" s="466"/>
      <c r="R1387" s="466"/>
      <c r="S1387" s="466"/>
      <c r="T1387" s="466"/>
      <c r="U1387" s="1115"/>
      <c r="V1387" s="495"/>
      <c r="W1387" s="466"/>
      <c r="X1387" s="466"/>
      <c r="Y1387" s="466"/>
      <c r="Z1387" s="466"/>
      <c r="AA1387" s="466"/>
      <c r="AB1387" s="466"/>
      <c r="AC1387" s="466"/>
      <c r="AD1387" s="466"/>
      <c r="AE1387" s="466"/>
      <c r="AF1387" s="466"/>
      <c r="AG1387" s="1133"/>
      <c r="AH1387" s="1134"/>
      <c r="AI1387" s="1134"/>
      <c r="AJ1387" s="1134"/>
      <c r="AK1387" s="1134"/>
      <c r="AL1387" s="1134"/>
      <c r="AM1387" s="1135"/>
      <c r="AN1387" s="1135"/>
      <c r="AO1387" s="1134"/>
      <c r="AP1387" s="1136"/>
      <c r="AQ1387" s="1136"/>
      <c r="AR1387" s="1144"/>
      <c r="AS1387" s="1137"/>
      <c r="AT1387" s="5306"/>
      <c r="AU1387" s="5301"/>
      <c r="AV1387" s="5301"/>
      <c r="AW1387" s="5298"/>
      <c r="AX1387" s="5298"/>
      <c r="AY1387" s="5299"/>
      <c r="AZ1387" s="1420">
        <v>85</v>
      </c>
      <c r="BA1387" s="1419" t="s">
        <v>3152</v>
      </c>
      <c r="BB1387" s="1419" t="s">
        <v>3170</v>
      </c>
      <c r="BC1387" s="1419" t="s">
        <v>3171</v>
      </c>
      <c r="BD1387" s="1419">
        <v>85</v>
      </c>
      <c r="BE1387" s="1455">
        <v>42737</v>
      </c>
      <c r="BF1387" s="1677">
        <v>26250000</v>
      </c>
      <c r="BG1387" s="1419">
        <v>28</v>
      </c>
      <c r="BH1387" s="5291">
        <v>42752</v>
      </c>
      <c r="BI1387" s="1677">
        <v>26250000</v>
      </c>
      <c r="BJ1387" s="1455">
        <v>42767</v>
      </c>
      <c r="BK1387" s="1455">
        <v>43084</v>
      </c>
      <c r="BL1387" s="2024">
        <f t="shared" si="156"/>
        <v>0</v>
      </c>
      <c r="BM1387" s="2285"/>
      <c r="BN1387" s="1902"/>
      <c r="BO1387" s="1878"/>
      <c r="BP1387" s="1878"/>
      <c r="BQ1387" s="1915"/>
      <c r="BR1387" s="2026"/>
      <c r="BS1387" s="2027"/>
      <c r="BT1387" s="2027"/>
      <c r="BU1387" s="2027"/>
      <c r="BV1387" s="2027"/>
      <c r="BW1387" s="2027"/>
      <c r="BX1387" s="2027"/>
      <c r="BY1387" s="2027"/>
      <c r="BZ1387" s="2027"/>
      <c r="CA1387" s="2027"/>
      <c r="CB1387" s="2027"/>
      <c r="CC1387" s="2027"/>
      <c r="CD1387" s="2028" t="s">
        <v>3091</v>
      </c>
    </row>
    <row r="1388" spans="1:82" ht="22.5" customHeight="1" x14ac:dyDescent="0.2">
      <c r="A1388" s="748" t="s">
        <v>161</v>
      </c>
      <c r="B1388" s="1128" t="s">
        <v>3099</v>
      </c>
      <c r="C1388" s="1123" t="s">
        <v>3100</v>
      </c>
      <c r="D1388" s="460">
        <v>164</v>
      </c>
      <c r="E1388" s="575" t="s">
        <v>3101</v>
      </c>
      <c r="F1388" s="1124" t="s">
        <v>3102</v>
      </c>
      <c r="G1388" s="576">
        <v>50</v>
      </c>
      <c r="H1388" s="576" t="s">
        <v>0</v>
      </c>
      <c r="I1388" s="576">
        <v>80</v>
      </c>
      <c r="J1388" s="454">
        <v>10</v>
      </c>
      <c r="K1388" s="538"/>
      <c r="L1388" s="1114"/>
      <c r="M1388" s="466"/>
      <c r="N1388" s="466"/>
      <c r="O1388" s="466"/>
      <c r="P1388" s="466"/>
      <c r="Q1388" s="466"/>
      <c r="R1388" s="466"/>
      <c r="S1388" s="466"/>
      <c r="T1388" s="466"/>
      <c r="U1388" s="1115"/>
      <c r="V1388" s="495"/>
      <c r="W1388" s="466"/>
      <c r="X1388" s="466"/>
      <c r="Y1388" s="466"/>
      <c r="Z1388" s="466"/>
      <c r="AA1388" s="466"/>
      <c r="AB1388" s="466"/>
      <c r="AC1388" s="466"/>
      <c r="AD1388" s="466"/>
      <c r="AE1388" s="466"/>
      <c r="AF1388" s="466"/>
      <c r="AG1388" s="1133"/>
      <c r="AH1388" s="1134"/>
      <c r="AI1388" s="1134"/>
      <c r="AJ1388" s="1134"/>
      <c r="AK1388" s="1134"/>
      <c r="AL1388" s="1134"/>
      <c r="AM1388" s="1135"/>
      <c r="AN1388" s="1135"/>
      <c r="AO1388" s="1134"/>
      <c r="AP1388" s="1136"/>
      <c r="AQ1388" s="1136"/>
      <c r="AR1388" s="1144"/>
      <c r="AS1388" s="1137"/>
      <c r="AT1388" s="5306"/>
      <c r="AU1388" s="5301"/>
      <c r="AV1388" s="5301"/>
      <c r="AW1388" s="5298"/>
      <c r="AX1388" s="5298"/>
      <c r="AY1388" s="5299"/>
      <c r="AZ1388" s="1420">
        <v>26</v>
      </c>
      <c r="BA1388" s="1419" t="s">
        <v>3152</v>
      </c>
      <c r="BB1388" s="1419" t="s">
        <v>3172</v>
      </c>
      <c r="BC1388" s="1419" t="s">
        <v>3173</v>
      </c>
      <c r="BD1388" s="1419">
        <v>26</v>
      </c>
      <c r="BE1388" s="1455">
        <v>42737</v>
      </c>
      <c r="BF1388" s="1677">
        <v>4500000</v>
      </c>
      <c r="BG1388" s="1419">
        <v>58</v>
      </c>
      <c r="BH1388" s="5291">
        <v>42767</v>
      </c>
      <c r="BI1388" s="1677">
        <v>4500000</v>
      </c>
      <c r="BJ1388" s="1455">
        <v>42767</v>
      </c>
      <c r="BK1388" s="1455">
        <v>42855</v>
      </c>
      <c r="BL1388" s="2024">
        <f t="shared" si="156"/>
        <v>0</v>
      </c>
      <c r="BM1388" s="2285"/>
      <c r="BN1388" s="1902"/>
      <c r="BO1388" s="1878"/>
      <c r="BP1388" s="1878"/>
      <c r="BQ1388" s="1915"/>
      <c r="BR1388" s="2026"/>
      <c r="BS1388" s="2027"/>
      <c r="BT1388" s="2027"/>
      <c r="BU1388" s="2027"/>
      <c r="BV1388" s="2027"/>
      <c r="BW1388" s="2027"/>
      <c r="BX1388" s="2027"/>
      <c r="BY1388" s="2027"/>
      <c r="BZ1388" s="2027"/>
      <c r="CA1388" s="2027"/>
      <c r="CB1388" s="2027"/>
      <c r="CC1388" s="2027"/>
      <c r="CD1388" s="2028" t="s">
        <v>3091</v>
      </c>
    </row>
    <row r="1389" spans="1:82" ht="22.5" customHeight="1" x14ac:dyDescent="0.2">
      <c r="A1389" s="748" t="s">
        <v>161</v>
      </c>
      <c r="B1389" s="1128" t="s">
        <v>3099</v>
      </c>
      <c r="C1389" s="1123" t="s">
        <v>3100</v>
      </c>
      <c r="D1389" s="460">
        <v>164</v>
      </c>
      <c r="E1389" s="575" t="s">
        <v>3101</v>
      </c>
      <c r="F1389" s="1124" t="s">
        <v>3102</v>
      </c>
      <c r="G1389" s="576">
        <v>50</v>
      </c>
      <c r="H1389" s="576" t="s">
        <v>0</v>
      </c>
      <c r="I1389" s="576">
        <v>80</v>
      </c>
      <c r="J1389" s="454">
        <v>10</v>
      </c>
      <c r="K1389" s="538"/>
      <c r="L1389" s="1114"/>
      <c r="M1389" s="466"/>
      <c r="N1389" s="466"/>
      <c r="O1389" s="466"/>
      <c r="P1389" s="466"/>
      <c r="Q1389" s="466"/>
      <c r="R1389" s="466"/>
      <c r="S1389" s="466"/>
      <c r="T1389" s="466"/>
      <c r="U1389" s="1115"/>
      <c r="V1389" s="495"/>
      <c r="W1389" s="466"/>
      <c r="X1389" s="466"/>
      <c r="Y1389" s="466"/>
      <c r="Z1389" s="466"/>
      <c r="AA1389" s="466"/>
      <c r="AB1389" s="466"/>
      <c r="AC1389" s="466"/>
      <c r="AD1389" s="466"/>
      <c r="AE1389" s="466"/>
      <c r="AF1389" s="466"/>
      <c r="AG1389" s="1133"/>
      <c r="AH1389" s="1134"/>
      <c r="AI1389" s="1134"/>
      <c r="AJ1389" s="1134"/>
      <c r="AK1389" s="1134"/>
      <c r="AL1389" s="1134"/>
      <c r="AM1389" s="1135"/>
      <c r="AN1389" s="1135"/>
      <c r="AO1389" s="1134"/>
      <c r="AP1389" s="1136"/>
      <c r="AQ1389" s="1136"/>
      <c r="AR1389" s="1144"/>
      <c r="AS1389" s="1137"/>
      <c r="AT1389" s="5306"/>
      <c r="AU1389" s="5307"/>
      <c r="AV1389" s="5307"/>
      <c r="AW1389" s="5298"/>
      <c r="AX1389" s="5298"/>
      <c r="AY1389" s="5299"/>
      <c r="AZ1389" s="1419">
        <v>118</v>
      </c>
      <c r="BA1389" s="1419" t="s">
        <v>951</v>
      </c>
      <c r="BB1389" s="1419" t="s">
        <v>3174</v>
      </c>
      <c r="BC1389" s="1419" t="s">
        <v>3175</v>
      </c>
      <c r="BD1389" s="1419">
        <v>266</v>
      </c>
      <c r="BE1389" s="5295">
        <v>42851</v>
      </c>
      <c r="BF1389" s="5308">
        <v>10200000</v>
      </c>
      <c r="BG1389" s="3769">
        <v>266</v>
      </c>
      <c r="BH1389" s="5291">
        <v>42851</v>
      </c>
      <c r="BI1389" s="1677">
        <v>10200000</v>
      </c>
      <c r="BJ1389" s="1455">
        <v>42845</v>
      </c>
      <c r="BK1389" s="1455">
        <v>43028</v>
      </c>
      <c r="BL1389" s="2024"/>
      <c r="BM1389" s="2285"/>
      <c r="BN1389" s="1902"/>
      <c r="BO1389" s="1878"/>
      <c r="BP1389" s="1878"/>
      <c r="BQ1389" s="1915"/>
      <c r="BR1389" s="2026"/>
      <c r="BS1389" s="2027"/>
      <c r="BT1389" s="2027"/>
      <c r="BU1389" s="2027"/>
      <c r="BV1389" s="2027"/>
      <c r="BW1389" s="2027"/>
      <c r="BX1389" s="2027"/>
      <c r="BY1389" s="2027"/>
      <c r="BZ1389" s="2027"/>
      <c r="CA1389" s="2027"/>
      <c r="CB1389" s="2027"/>
      <c r="CC1389" s="2027"/>
      <c r="CD1389" s="2028"/>
    </row>
    <row r="1390" spans="1:82" ht="22.5" customHeight="1" x14ac:dyDescent="0.2">
      <c r="A1390" s="748" t="s">
        <v>161</v>
      </c>
      <c r="B1390" s="1128" t="s">
        <v>3099</v>
      </c>
      <c r="C1390" s="1123" t="s">
        <v>3100</v>
      </c>
      <c r="D1390" s="460">
        <v>164</v>
      </c>
      <c r="E1390" s="575" t="s">
        <v>3101</v>
      </c>
      <c r="F1390" s="1124" t="s">
        <v>3102</v>
      </c>
      <c r="G1390" s="576">
        <v>50</v>
      </c>
      <c r="H1390" s="576" t="s">
        <v>0</v>
      </c>
      <c r="I1390" s="576">
        <v>80</v>
      </c>
      <c r="J1390" s="454">
        <v>10</v>
      </c>
      <c r="K1390" s="538"/>
      <c r="L1390" s="1114"/>
      <c r="M1390" s="466"/>
      <c r="N1390" s="466"/>
      <c r="O1390" s="466"/>
      <c r="P1390" s="466"/>
      <c r="Q1390" s="466"/>
      <c r="R1390" s="466"/>
      <c r="S1390" s="466"/>
      <c r="T1390" s="466"/>
      <c r="U1390" s="1115"/>
      <c r="V1390" s="495"/>
      <c r="W1390" s="466"/>
      <c r="X1390" s="466"/>
      <c r="Y1390" s="466"/>
      <c r="Z1390" s="466"/>
      <c r="AA1390" s="466"/>
      <c r="AB1390" s="466"/>
      <c r="AC1390" s="466"/>
      <c r="AD1390" s="466"/>
      <c r="AE1390" s="466"/>
      <c r="AF1390" s="466"/>
      <c r="AG1390" s="1133"/>
      <c r="AH1390" s="1134"/>
      <c r="AI1390" s="1134"/>
      <c r="AJ1390" s="1134"/>
      <c r="AK1390" s="1134"/>
      <c r="AL1390" s="1134"/>
      <c r="AM1390" s="1135"/>
      <c r="AN1390" s="1135"/>
      <c r="AO1390" s="1134"/>
      <c r="AP1390" s="1136"/>
      <c r="AQ1390" s="1136"/>
      <c r="AR1390" s="1144"/>
      <c r="AS1390" s="1137"/>
      <c r="AT1390" s="5306"/>
      <c r="AU1390" s="5307"/>
      <c r="AV1390" s="5307"/>
      <c r="AW1390" s="5298"/>
      <c r="AX1390" s="5298"/>
      <c r="AY1390" s="5299"/>
      <c r="AZ1390" s="1419">
        <v>119</v>
      </c>
      <c r="BA1390" s="1419" t="s">
        <v>951</v>
      </c>
      <c r="BB1390" s="1419" t="s">
        <v>3176</v>
      </c>
      <c r="BC1390" s="1419" t="s">
        <v>3177</v>
      </c>
      <c r="BD1390" s="1419">
        <v>267</v>
      </c>
      <c r="BE1390" s="5295">
        <v>42851</v>
      </c>
      <c r="BF1390" s="5308">
        <v>10200000</v>
      </c>
      <c r="BG1390" s="3769">
        <v>267</v>
      </c>
      <c r="BH1390" s="5291">
        <v>42851</v>
      </c>
      <c r="BI1390" s="1677">
        <v>10200000</v>
      </c>
      <c r="BJ1390" s="1455">
        <v>42845</v>
      </c>
      <c r="BK1390" s="1455">
        <v>42936</v>
      </c>
      <c r="BL1390" s="2024"/>
      <c r="BM1390" s="2285"/>
      <c r="BN1390" s="1902"/>
      <c r="BO1390" s="1878"/>
      <c r="BP1390" s="1878"/>
      <c r="BQ1390" s="1915"/>
      <c r="BR1390" s="2026"/>
      <c r="BS1390" s="2027"/>
      <c r="BT1390" s="2027"/>
      <c r="BU1390" s="2027"/>
      <c r="BV1390" s="2027"/>
      <c r="BW1390" s="2027"/>
      <c r="BX1390" s="2027"/>
      <c r="BY1390" s="2027"/>
      <c r="BZ1390" s="2027"/>
      <c r="CA1390" s="2027"/>
      <c r="CB1390" s="2027"/>
      <c r="CC1390" s="2027"/>
      <c r="CD1390" s="2028"/>
    </row>
    <row r="1391" spans="1:82" ht="22.5" customHeight="1" x14ac:dyDescent="0.2">
      <c r="A1391" s="748" t="s">
        <v>161</v>
      </c>
      <c r="B1391" s="1128" t="s">
        <v>3099</v>
      </c>
      <c r="C1391" s="1123" t="s">
        <v>3100</v>
      </c>
      <c r="D1391" s="460">
        <v>164</v>
      </c>
      <c r="E1391" s="575" t="s">
        <v>3101</v>
      </c>
      <c r="F1391" s="1124" t="s">
        <v>3102</v>
      </c>
      <c r="G1391" s="576">
        <v>50</v>
      </c>
      <c r="H1391" s="576" t="s">
        <v>0</v>
      </c>
      <c r="I1391" s="576">
        <v>80</v>
      </c>
      <c r="J1391" s="454">
        <v>10</v>
      </c>
      <c r="K1391" s="538"/>
      <c r="L1391" s="1114"/>
      <c r="M1391" s="466"/>
      <c r="N1391" s="466"/>
      <c r="O1391" s="466"/>
      <c r="P1391" s="466"/>
      <c r="Q1391" s="466"/>
      <c r="R1391" s="466"/>
      <c r="S1391" s="466"/>
      <c r="T1391" s="466"/>
      <c r="U1391" s="1115"/>
      <c r="V1391" s="495"/>
      <c r="W1391" s="466"/>
      <c r="X1391" s="466"/>
      <c r="Y1391" s="466"/>
      <c r="Z1391" s="466"/>
      <c r="AA1391" s="466"/>
      <c r="AB1391" s="466"/>
      <c r="AC1391" s="466"/>
      <c r="AD1391" s="466"/>
      <c r="AE1391" s="466"/>
      <c r="AF1391" s="466"/>
      <c r="AG1391" s="1133"/>
      <c r="AH1391" s="1134"/>
      <c r="AI1391" s="1134"/>
      <c r="AJ1391" s="1134"/>
      <c r="AK1391" s="1134"/>
      <c r="AL1391" s="1134"/>
      <c r="AM1391" s="1135"/>
      <c r="AN1391" s="1135"/>
      <c r="AO1391" s="1134"/>
      <c r="AP1391" s="1136"/>
      <c r="AQ1391" s="1136"/>
      <c r="AR1391" s="1144"/>
      <c r="AS1391" s="1137"/>
      <c r="AT1391" s="5306"/>
      <c r="AU1391" s="5307"/>
      <c r="AV1391" s="5307"/>
      <c r="AW1391" s="5298"/>
      <c r="AX1391" s="5298"/>
      <c r="AY1391" s="5299"/>
      <c r="AZ1391" s="1419">
        <v>146</v>
      </c>
      <c r="BA1391" s="1419" t="s">
        <v>951</v>
      </c>
      <c r="BB1391" s="1419" t="s">
        <v>3168</v>
      </c>
      <c r="BC1391" s="1419" t="s">
        <v>3169</v>
      </c>
      <c r="BD1391" s="1419">
        <v>297</v>
      </c>
      <c r="BE1391" s="5295">
        <v>42857</v>
      </c>
      <c r="BF1391" s="5308">
        <v>11200000</v>
      </c>
      <c r="BG1391" s="3769">
        <v>297</v>
      </c>
      <c r="BH1391" s="5291">
        <v>42857</v>
      </c>
      <c r="BI1391" s="1677">
        <v>11200000</v>
      </c>
      <c r="BJ1391" s="1455">
        <v>42857</v>
      </c>
      <c r="BK1391" s="1455">
        <v>43084</v>
      </c>
      <c r="BL1391" s="2024"/>
      <c r="BM1391" s="2285"/>
      <c r="BN1391" s="1902"/>
      <c r="BO1391" s="1878"/>
      <c r="BP1391" s="1878"/>
      <c r="BQ1391" s="1915"/>
      <c r="BR1391" s="2026"/>
      <c r="BS1391" s="2027"/>
      <c r="BT1391" s="2027"/>
      <c r="BU1391" s="2027"/>
      <c r="BV1391" s="2027"/>
      <c r="BW1391" s="2027"/>
      <c r="BX1391" s="2027"/>
      <c r="BY1391" s="2027"/>
      <c r="BZ1391" s="2027"/>
      <c r="CA1391" s="2027"/>
      <c r="CB1391" s="2027"/>
      <c r="CC1391" s="2027"/>
      <c r="CD1391" s="2028"/>
    </row>
    <row r="1392" spans="1:82" ht="22.5" customHeight="1" x14ac:dyDescent="0.2">
      <c r="A1392" s="748" t="s">
        <v>161</v>
      </c>
      <c r="B1392" s="1128" t="s">
        <v>3099</v>
      </c>
      <c r="C1392" s="1123" t="s">
        <v>3100</v>
      </c>
      <c r="D1392" s="460">
        <v>164</v>
      </c>
      <c r="E1392" s="575" t="s">
        <v>3101</v>
      </c>
      <c r="F1392" s="1124" t="s">
        <v>3102</v>
      </c>
      <c r="G1392" s="576">
        <v>50</v>
      </c>
      <c r="H1392" s="576" t="s">
        <v>0</v>
      </c>
      <c r="I1392" s="576">
        <v>80</v>
      </c>
      <c r="J1392" s="454">
        <v>10</v>
      </c>
      <c r="K1392" s="538"/>
      <c r="L1392" s="1114"/>
      <c r="M1392" s="466"/>
      <c r="N1392" s="466"/>
      <c r="O1392" s="466"/>
      <c r="P1392" s="466"/>
      <c r="Q1392" s="466"/>
      <c r="R1392" s="466"/>
      <c r="S1392" s="466"/>
      <c r="T1392" s="466"/>
      <c r="U1392" s="1115"/>
      <c r="V1392" s="495"/>
      <c r="W1392" s="466"/>
      <c r="X1392" s="466"/>
      <c r="Y1392" s="466"/>
      <c r="Z1392" s="466"/>
      <c r="AA1392" s="466"/>
      <c r="AB1392" s="466"/>
      <c r="AC1392" s="466"/>
      <c r="AD1392" s="466"/>
      <c r="AE1392" s="466"/>
      <c r="AF1392" s="466"/>
      <c r="AG1392" s="1133"/>
      <c r="AH1392" s="1134"/>
      <c r="AI1392" s="1134"/>
      <c r="AJ1392" s="1134"/>
      <c r="AK1392" s="1134"/>
      <c r="AL1392" s="1134"/>
      <c r="AM1392" s="1135"/>
      <c r="AN1392" s="1135"/>
      <c r="AO1392" s="1134"/>
      <c r="AP1392" s="1136"/>
      <c r="AQ1392" s="1136"/>
      <c r="AR1392" s="1144"/>
      <c r="AS1392" s="1137"/>
      <c r="AT1392" s="5306"/>
      <c r="AU1392" s="5307"/>
      <c r="AV1392" s="5307"/>
      <c r="AW1392" s="5298"/>
      <c r="AX1392" s="5298"/>
      <c r="AY1392" s="5299"/>
      <c r="AZ1392" s="1419">
        <v>165</v>
      </c>
      <c r="BA1392" s="1419" t="s">
        <v>951</v>
      </c>
      <c r="BB1392" s="1419" t="s">
        <v>3153</v>
      </c>
      <c r="BC1392" s="1419" t="s">
        <v>3154</v>
      </c>
      <c r="BD1392" s="1419">
        <v>316</v>
      </c>
      <c r="BE1392" s="5295">
        <v>42857</v>
      </c>
      <c r="BF1392" s="5308">
        <v>9706666.666666666</v>
      </c>
      <c r="BG1392" s="3769">
        <v>316</v>
      </c>
      <c r="BH1392" s="5291">
        <v>42857</v>
      </c>
      <c r="BI1392" s="1677">
        <v>9706666.666666666</v>
      </c>
      <c r="BJ1392" s="1455">
        <v>42857</v>
      </c>
      <c r="BK1392" s="1455">
        <v>43084</v>
      </c>
      <c r="BL1392" s="2024"/>
      <c r="BM1392" s="2285"/>
      <c r="BN1392" s="1902"/>
      <c r="BO1392" s="1878"/>
      <c r="BP1392" s="1878"/>
      <c r="BQ1392" s="1915"/>
      <c r="BR1392" s="2026"/>
      <c r="BS1392" s="2027"/>
      <c r="BT1392" s="2027"/>
      <c r="BU1392" s="2027"/>
      <c r="BV1392" s="2027"/>
      <c r="BW1392" s="2027"/>
      <c r="BX1392" s="2027"/>
      <c r="BY1392" s="2027"/>
      <c r="BZ1392" s="2027"/>
      <c r="CA1392" s="2027"/>
      <c r="CB1392" s="2027"/>
      <c r="CC1392" s="2027"/>
      <c r="CD1392" s="2028"/>
    </row>
    <row r="1393" spans="1:82" ht="22.5" customHeight="1" x14ac:dyDescent="0.2">
      <c r="A1393" s="748" t="s">
        <v>161</v>
      </c>
      <c r="B1393" s="1128" t="s">
        <v>3099</v>
      </c>
      <c r="C1393" s="1123" t="s">
        <v>3100</v>
      </c>
      <c r="D1393" s="460">
        <v>164</v>
      </c>
      <c r="E1393" s="575" t="s">
        <v>3101</v>
      </c>
      <c r="F1393" s="1124" t="s">
        <v>3102</v>
      </c>
      <c r="G1393" s="576">
        <v>50</v>
      </c>
      <c r="H1393" s="576" t="s">
        <v>0</v>
      </c>
      <c r="I1393" s="576">
        <v>80</v>
      </c>
      <c r="J1393" s="454">
        <v>10</v>
      </c>
      <c r="K1393" s="538"/>
      <c r="L1393" s="1114"/>
      <c r="M1393" s="466"/>
      <c r="N1393" s="466"/>
      <c r="O1393" s="466"/>
      <c r="P1393" s="466"/>
      <c r="Q1393" s="466"/>
      <c r="R1393" s="466"/>
      <c r="S1393" s="466"/>
      <c r="T1393" s="466"/>
      <c r="U1393" s="1115"/>
      <c r="V1393" s="495"/>
      <c r="W1393" s="466"/>
      <c r="X1393" s="466"/>
      <c r="Y1393" s="466"/>
      <c r="Z1393" s="466"/>
      <c r="AA1393" s="466"/>
      <c r="AB1393" s="466"/>
      <c r="AC1393" s="466"/>
      <c r="AD1393" s="466"/>
      <c r="AE1393" s="466"/>
      <c r="AF1393" s="466"/>
      <c r="AG1393" s="1133"/>
      <c r="AH1393" s="1134"/>
      <c r="AI1393" s="1134"/>
      <c r="AJ1393" s="1134"/>
      <c r="AK1393" s="1134"/>
      <c r="AL1393" s="1134"/>
      <c r="AM1393" s="1135"/>
      <c r="AN1393" s="1135"/>
      <c r="AO1393" s="1134"/>
      <c r="AP1393" s="1136"/>
      <c r="AQ1393" s="1136"/>
      <c r="AR1393" s="1144"/>
      <c r="AS1393" s="1137"/>
      <c r="AT1393" s="5306"/>
      <c r="AU1393" s="5307"/>
      <c r="AV1393" s="5307"/>
      <c r="AW1393" s="5298"/>
      <c r="AX1393" s="5298"/>
      <c r="AY1393" s="5299"/>
      <c r="AZ1393" s="1419">
        <v>170</v>
      </c>
      <c r="BA1393" s="1419" t="s">
        <v>951</v>
      </c>
      <c r="BB1393" s="1419" t="s">
        <v>3172</v>
      </c>
      <c r="BC1393" s="1419" t="s">
        <v>3173</v>
      </c>
      <c r="BD1393" s="1419">
        <v>321</v>
      </c>
      <c r="BE1393" s="5295">
        <v>42857</v>
      </c>
      <c r="BF1393" s="5308">
        <v>11200000</v>
      </c>
      <c r="BG1393" s="3769">
        <v>321</v>
      </c>
      <c r="BH1393" s="5291">
        <v>42857</v>
      </c>
      <c r="BI1393" s="1677">
        <v>11200000</v>
      </c>
      <c r="BJ1393" s="1455">
        <v>42857</v>
      </c>
      <c r="BK1393" s="1455">
        <v>43084</v>
      </c>
      <c r="BL1393" s="2024"/>
      <c r="BM1393" s="2285"/>
      <c r="BN1393" s="1902"/>
      <c r="BO1393" s="1878"/>
      <c r="BP1393" s="1878"/>
      <c r="BQ1393" s="1915"/>
      <c r="BR1393" s="2026"/>
      <c r="BS1393" s="2027"/>
      <c r="BT1393" s="2027"/>
      <c r="BU1393" s="2027"/>
      <c r="BV1393" s="2027"/>
      <c r="BW1393" s="2027"/>
      <c r="BX1393" s="2027"/>
      <c r="BY1393" s="2027"/>
      <c r="BZ1393" s="2027"/>
      <c r="CA1393" s="2027"/>
      <c r="CB1393" s="2027"/>
      <c r="CC1393" s="2027"/>
      <c r="CD1393" s="2028"/>
    </row>
    <row r="1394" spans="1:82" ht="22.5" customHeight="1" x14ac:dyDescent="0.2">
      <c r="A1394" s="748" t="s">
        <v>161</v>
      </c>
      <c r="B1394" s="1128" t="s">
        <v>3099</v>
      </c>
      <c r="C1394" s="1123" t="s">
        <v>3100</v>
      </c>
      <c r="D1394" s="460">
        <v>164</v>
      </c>
      <c r="E1394" s="575" t="s">
        <v>3101</v>
      </c>
      <c r="F1394" s="1124" t="s">
        <v>3102</v>
      </c>
      <c r="G1394" s="576">
        <v>50</v>
      </c>
      <c r="H1394" s="576" t="s">
        <v>0</v>
      </c>
      <c r="I1394" s="576">
        <v>80</v>
      </c>
      <c r="J1394" s="454">
        <v>10</v>
      </c>
      <c r="K1394" s="538"/>
      <c r="L1394" s="1114"/>
      <c r="M1394" s="466"/>
      <c r="N1394" s="466"/>
      <c r="O1394" s="466"/>
      <c r="P1394" s="466"/>
      <c r="Q1394" s="466"/>
      <c r="R1394" s="466"/>
      <c r="S1394" s="466"/>
      <c r="T1394" s="466"/>
      <c r="U1394" s="1115"/>
      <c r="V1394" s="495"/>
      <c r="W1394" s="466"/>
      <c r="X1394" s="466"/>
      <c r="Y1394" s="466"/>
      <c r="Z1394" s="466"/>
      <c r="AA1394" s="466"/>
      <c r="AB1394" s="466"/>
      <c r="AC1394" s="466"/>
      <c r="AD1394" s="466"/>
      <c r="AE1394" s="466"/>
      <c r="AF1394" s="466"/>
      <c r="AG1394" s="1133"/>
      <c r="AH1394" s="1134"/>
      <c r="AI1394" s="1134"/>
      <c r="AJ1394" s="1134"/>
      <c r="AK1394" s="1134"/>
      <c r="AL1394" s="1134"/>
      <c r="AM1394" s="1135"/>
      <c r="AN1394" s="1135"/>
      <c r="AO1394" s="1134"/>
      <c r="AP1394" s="1136"/>
      <c r="AQ1394" s="1136"/>
      <c r="AR1394" s="1144"/>
      <c r="AS1394" s="1137"/>
      <c r="AT1394" s="5306"/>
      <c r="AU1394" s="5301"/>
      <c r="AV1394" s="5301"/>
      <c r="AW1394" s="5298"/>
      <c r="AX1394" s="5298"/>
      <c r="AY1394" s="5299"/>
      <c r="AZ1394" s="1420">
        <v>118</v>
      </c>
      <c r="BA1394" s="1419" t="s">
        <v>951</v>
      </c>
      <c r="BB1394" s="1419" t="s">
        <v>3174</v>
      </c>
      <c r="BC1394" s="1419" t="s">
        <v>3175</v>
      </c>
      <c r="BD1394" s="1419">
        <v>266</v>
      </c>
      <c r="BE1394" s="1455">
        <v>42851</v>
      </c>
      <c r="BF1394" s="1677">
        <v>10200000</v>
      </c>
      <c r="BG1394" s="1419">
        <v>266</v>
      </c>
      <c r="BH1394" s="5291">
        <v>42851</v>
      </c>
      <c r="BI1394" s="1677">
        <v>10200000</v>
      </c>
      <c r="BJ1394" s="1455">
        <v>42845</v>
      </c>
      <c r="BK1394" s="1455">
        <v>43028</v>
      </c>
      <c r="BL1394" s="2024"/>
      <c r="BM1394" s="2285"/>
      <c r="BN1394" s="1902"/>
      <c r="BO1394" s="1878"/>
      <c r="BP1394" s="1878"/>
      <c r="BQ1394" s="1915"/>
      <c r="BR1394" s="2026"/>
      <c r="BS1394" s="2027"/>
      <c r="BT1394" s="2027"/>
      <c r="BU1394" s="2027"/>
      <c r="BV1394" s="2027"/>
      <c r="BW1394" s="2027"/>
      <c r="BX1394" s="2027"/>
      <c r="BY1394" s="2027"/>
      <c r="BZ1394" s="2027"/>
      <c r="CA1394" s="2027"/>
      <c r="CB1394" s="2027"/>
      <c r="CC1394" s="2027"/>
      <c r="CD1394" s="2028"/>
    </row>
    <row r="1395" spans="1:82" ht="27.75" customHeight="1" x14ac:dyDescent="0.2">
      <c r="A1395" s="748" t="s">
        <v>161</v>
      </c>
      <c r="B1395" s="1128" t="s">
        <v>3099</v>
      </c>
      <c r="C1395" s="1123" t="s">
        <v>3100</v>
      </c>
      <c r="D1395" s="460">
        <v>164</v>
      </c>
      <c r="E1395" s="575" t="s">
        <v>3101</v>
      </c>
      <c r="F1395" s="1124" t="s">
        <v>3102</v>
      </c>
      <c r="G1395" s="576">
        <v>50</v>
      </c>
      <c r="H1395" s="576" t="s">
        <v>0</v>
      </c>
      <c r="I1395" s="576">
        <v>80</v>
      </c>
      <c r="J1395" s="454">
        <v>10</v>
      </c>
      <c r="K1395" s="538"/>
      <c r="L1395" s="1114"/>
      <c r="M1395" s="466"/>
      <c r="N1395" s="466"/>
      <c r="O1395" s="466"/>
      <c r="P1395" s="466"/>
      <c r="Q1395" s="466"/>
      <c r="R1395" s="466"/>
      <c r="S1395" s="466"/>
      <c r="T1395" s="466"/>
      <c r="U1395" s="1115"/>
      <c r="V1395" s="495"/>
      <c r="W1395" s="466"/>
      <c r="X1395" s="466"/>
      <c r="Y1395" s="466"/>
      <c r="Z1395" s="466"/>
      <c r="AA1395" s="466"/>
      <c r="AB1395" s="466"/>
      <c r="AC1395" s="466"/>
      <c r="AD1395" s="466"/>
      <c r="AE1395" s="466"/>
      <c r="AF1395" s="466"/>
      <c r="AG1395" s="1133"/>
      <c r="AH1395" s="1134"/>
      <c r="AI1395" s="1134"/>
      <c r="AJ1395" s="1134"/>
      <c r="AK1395" s="1134"/>
      <c r="AL1395" s="1134"/>
      <c r="AM1395" s="1135"/>
      <c r="AN1395" s="1135"/>
      <c r="AO1395" s="1134"/>
      <c r="AP1395" s="1136"/>
      <c r="AQ1395" s="1136"/>
      <c r="AR1395" s="1144"/>
      <c r="AS1395" s="1137"/>
      <c r="AT1395" s="5306"/>
      <c r="AU1395" s="5301"/>
      <c r="AV1395" s="5301"/>
      <c r="AW1395" s="5298"/>
      <c r="AX1395" s="5298"/>
      <c r="AY1395" s="5299"/>
      <c r="AZ1395" s="1420">
        <v>119</v>
      </c>
      <c r="BA1395" s="1419" t="s">
        <v>951</v>
      </c>
      <c r="BB1395" s="1419" t="s">
        <v>3176</v>
      </c>
      <c r="BC1395" s="1419" t="s">
        <v>3177</v>
      </c>
      <c r="BD1395" s="1419">
        <v>267</v>
      </c>
      <c r="BE1395" s="1455">
        <f>+BE1394</f>
        <v>42851</v>
      </c>
      <c r="BF1395" s="1677">
        <v>10200000</v>
      </c>
      <c r="BG1395" s="1419">
        <v>267</v>
      </c>
      <c r="BH1395" s="5291">
        <v>42851</v>
      </c>
      <c r="BI1395" s="1677">
        <v>10200000</v>
      </c>
      <c r="BJ1395" s="1455">
        <v>42845</v>
      </c>
      <c r="BK1395" s="1455">
        <v>42936</v>
      </c>
      <c r="BL1395" s="2024"/>
      <c r="BM1395" s="2285"/>
      <c r="BN1395" s="1902"/>
      <c r="BO1395" s="1878"/>
      <c r="BP1395" s="1878"/>
      <c r="BQ1395" s="1915"/>
      <c r="BR1395" s="2026"/>
      <c r="BS1395" s="2027"/>
      <c r="BT1395" s="2027"/>
      <c r="BU1395" s="2027"/>
      <c r="BV1395" s="2027"/>
      <c r="BW1395" s="2027"/>
      <c r="BX1395" s="2027"/>
      <c r="BY1395" s="2027"/>
      <c r="BZ1395" s="2027"/>
      <c r="CA1395" s="2027"/>
      <c r="CB1395" s="2027"/>
      <c r="CC1395" s="2027"/>
      <c r="CD1395" s="2028"/>
    </row>
    <row r="1396" spans="1:82" ht="34.5" customHeight="1" x14ac:dyDescent="0.2">
      <c r="A1396" s="748" t="s">
        <v>161</v>
      </c>
      <c r="B1396" s="1128" t="s">
        <v>3099</v>
      </c>
      <c r="C1396" s="1123" t="s">
        <v>3100</v>
      </c>
      <c r="D1396" s="460">
        <v>164</v>
      </c>
      <c r="E1396" s="575" t="s">
        <v>3101</v>
      </c>
      <c r="F1396" s="1124" t="s">
        <v>3102</v>
      </c>
      <c r="G1396" s="576">
        <v>50</v>
      </c>
      <c r="H1396" s="576" t="s">
        <v>0</v>
      </c>
      <c r="I1396" s="576">
        <v>80</v>
      </c>
      <c r="J1396" s="454">
        <v>10</v>
      </c>
      <c r="K1396" s="538"/>
      <c r="L1396" s="1114"/>
      <c r="M1396" s="466"/>
      <c r="N1396" s="466"/>
      <c r="O1396" s="466"/>
      <c r="P1396" s="466"/>
      <c r="Q1396" s="466"/>
      <c r="R1396" s="466"/>
      <c r="S1396" s="466"/>
      <c r="T1396" s="466"/>
      <c r="U1396" s="1115"/>
      <c r="V1396" s="495"/>
      <c r="W1396" s="466"/>
      <c r="X1396" s="466"/>
      <c r="Y1396" s="466"/>
      <c r="Z1396" s="466"/>
      <c r="AA1396" s="466"/>
      <c r="AB1396" s="466"/>
      <c r="AC1396" s="466"/>
      <c r="AD1396" s="466"/>
      <c r="AE1396" s="466"/>
      <c r="AF1396" s="466"/>
      <c r="AG1396" s="1133"/>
      <c r="AH1396" s="1134"/>
      <c r="AI1396" s="1134"/>
      <c r="AJ1396" s="1134"/>
      <c r="AK1396" s="1134"/>
      <c r="AL1396" s="1134"/>
      <c r="AM1396" s="1135"/>
      <c r="AN1396" s="1135"/>
      <c r="AO1396" s="1134"/>
      <c r="AP1396" s="1136"/>
      <c r="AQ1396" s="1136"/>
      <c r="AR1396" s="1144"/>
      <c r="AS1396" s="1137"/>
      <c r="AT1396" s="5306"/>
      <c r="AU1396" s="5301"/>
      <c r="AV1396" s="5301"/>
      <c r="AW1396" s="5298"/>
      <c r="AX1396" s="5298"/>
      <c r="AY1396" s="5299"/>
      <c r="AZ1396" s="1420">
        <v>146</v>
      </c>
      <c r="BA1396" s="1419" t="s">
        <v>951</v>
      </c>
      <c r="BB1396" s="1419" t="s">
        <v>3168</v>
      </c>
      <c r="BC1396" s="1419" t="s">
        <v>3169</v>
      </c>
      <c r="BD1396" s="1419">
        <v>297</v>
      </c>
      <c r="BE1396" s="1455">
        <v>42857</v>
      </c>
      <c r="BF1396" s="1677">
        <v>11200000</v>
      </c>
      <c r="BG1396" s="1419">
        <v>297</v>
      </c>
      <c r="BH1396" s="5291">
        <v>42857</v>
      </c>
      <c r="BI1396" s="1677">
        <v>11200000</v>
      </c>
      <c r="BJ1396" s="1455">
        <v>42857</v>
      </c>
      <c r="BK1396" s="1455">
        <v>43084</v>
      </c>
      <c r="BL1396" s="2024"/>
      <c r="BM1396" s="2285"/>
      <c r="BN1396" s="1902"/>
      <c r="BO1396" s="1878"/>
      <c r="BP1396" s="1878"/>
      <c r="BQ1396" s="1915"/>
      <c r="BR1396" s="2026"/>
      <c r="BS1396" s="2027"/>
      <c r="BT1396" s="2027"/>
      <c r="BU1396" s="2027"/>
      <c r="BV1396" s="2027"/>
      <c r="BW1396" s="2027"/>
      <c r="BX1396" s="2027"/>
      <c r="BY1396" s="2027"/>
      <c r="BZ1396" s="2027"/>
      <c r="CA1396" s="2027"/>
      <c r="CB1396" s="2027"/>
      <c r="CC1396" s="2027"/>
      <c r="CD1396" s="2028"/>
    </row>
    <row r="1397" spans="1:82" ht="22.5" customHeight="1" x14ac:dyDescent="0.2">
      <c r="A1397" s="748" t="s">
        <v>161</v>
      </c>
      <c r="B1397" s="1128" t="s">
        <v>3099</v>
      </c>
      <c r="C1397" s="1123" t="s">
        <v>3100</v>
      </c>
      <c r="D1397" s="460">
        <v>164</v>
      </c>
      <c r="E1397" s="575" t="s">
        <v>3101</v>
      </c>
      <c r="F1397" s="1124" t="s">
        <v>3102</v>
      </c>
      <c r="G1397" s="576">
        <v>50</v>
      </c>
      <c r="H1397" s="576" t="s">
        <v>0</v>
      </c>
      <c r="I1397" s="576">
        <v>80</v>
      </c>
      <c r="J1397" s="454">
        <v>10</v>
      </c>
      <c r="K1397" s="538"/>
      <c r="L1397" s="1114"/>
      <c r="M1397" s="466"/>
      <c r="N1397" s="466"/>
      <c r="O1397" s="466"/>
      <c r="P1397" s="466"/>
      <c r="Q1397" s="466"/>
      <c r="R1397" s="466"/>
      <c r="S1397" s="466"/>
      <c r="T1397" s="466"/>
      <c r="U1397" s="1115"/>
      <c r="V1397" s="495"/>
      <c r="W1397" s="466"/>
      <c r="X1397" s="466"/>
      <c r="Y1397" s="466"/>
      <c r="Z1397" s="466"/>
      <c r="AA1397" s="466"/>
      <c r="AB1397" s="466"/>
      <c r="AC1397" s="466"/>
      <c r="AD1397" s="466"/>
      <c r="AE1397" s="466"/>
      <c r="AF1397" s="466"/>
      <c r="AG1397" s="1133"/>
      <c r="AH1397" s="1134"/>
      <c r="AI1397" s="1134"/>
      <c r="AJ1397" s="1134"/>
      <c r="AK1397" s="1134"/>
      <c r="AL1397" s="1134"/>
      <c r="AM1397" s="1135"/>
      <c r="AN1397" s="1135"/>
      <c r="AO1397" s="1134"/>
      <c r="AP1397" s="1136"/>
      <c r="AQ1397" s="1136"/>
      <c r="AR1397" s="1144"/>
      <c r="AS1397" s="1137"/>
      <c r="AT1397" s="5306"/>
      <c r="AU1397" s="5301"/>
      <c r="AV1397" s="5301"/>
      <c r="AW1397" s="5298"/>
      <c r="AX1397" s="5298"/>
      <c r="AY1397" s="5299"/>
      <c r="AZ1397" s="1420">
        <v>165</v>
      </c>
      <c r="BA1397" s="1419" t="s">
        <v>951</v>
      </c>
      <c r="BB1397" s="1419" t="s">
        <v>3153</v>
      </c>
      <c r="BC1397" s="1419" t="s">
        <v>3154</v>
      </c>
      <c r="BD1397" s="1419">
        <v>316</v>
      </c>
      <c r="BE1397" s="1455">
        <v>42857</v>
      </c>
      <c r="BF1397" s="1677">
        <v>9706666.666666666</v>
      </c>
      <c r="BG1397" s="1419">
        <v>316</v>
      </c>
      <c r="BH1397" s="5291">
        <v>42857</v>
      </c>
      <c r="BI1397" s="1677">
        <v>9706666.666666666</v>
      </c>
      <c r="BJ1397" s="1455">
        <v>42857</v>
      </c>
      <c r="BK1397" s="1455">
        <v>43084</v>
      </c>
      <c r="BL1397" s="2024"/>
      <c r="BM1397" s="2285"/>
      <c r="BN1397" s="1902"/>
      <c r="BO1397" s="1878"/>
      <c r="BP1397" s="1878"/>
      <c r="BQ1397" s="1915"/>
      <c r="BR1397" s="2026"/>
      <c r="BS1397" s="2027"/>
      <c r="BT1397" s="2027"/>
      <c r="BU1397" s="2027"/>
      <c r="BV1397" s="2027"/>
      <c r="BW1397" s="2027"/>
      <c r="BX1397" s="2027"/>
      <c r="BY1397" s="2027"/>
      <c r="BZ1397" s="2027"/>
      <c r="CA1397" s="2027"/>
      <c r="CB1397" s="2027"/>
      <c r="CC1397" s="2027"/>
      <c r="CD1397" s="2028"/>
    </row>
    <row r="1398" spans="1:82" ht="22.5" customHeight="1" x14ac:dyDescent="0.2">
      <c r="A1398" s="748" t="s">
        <v>161</v>
      </c>
      <c r="B1398" s="1128" t="s">
        <v>3099</v>
      </c>
      <c r="C1398" s="1123" t="s">
        <v>3100</v>
      </c>
      <c r="D1398" s="460">
        <v>164</v>
      </c>
      <c r="E1398" s="575" t="s">
        <v>3101</v>
      </c>
      <c r="F1398" s="1124" t="s">
        <v>3102</v>
      </c>
      <c r="G1398" s="576">
        <v>50</v>
      </c>
      <c r="H1398" s="576" t="s">
        <v>0</v>
      </c>
      <c r="I1398" s="576">
        <v>80</v>
      </c>
      <c r="J1398" s="454">
        <v>10</v>
      </c>
      <c r="K1398" s="538"/>
      <c r="L1398" s="1114"/>
      <c r="M1398" s="466"/>
      <c r="N1398" s="466"/>
      <c r="O1398" s="466"/>
      <c r="P1398" s="466"/>
      <c r="Q1398" s="466"/>
      <c r="R1398" s="466"/>
      <c r="S1398" s="466"/>
      <c r="T1398" s="466"/>
      <c r="U1398" s="1115"/>
      <c r="V1398" s="495"/>
      <c r="W1398" s="466"/>
      <c r="X1398" s="466"/>
      <c r="Y1398" s="466"/>
      <c r="Z1398" s="466"/>
      <c r="AA1398" s="466"/>
      <c r="AB1398" s="466"/>
      <c r="AC1398" s="466"/>
      <c r="AD1398" s="466"/>
      <c r="AE1398" s="466"/>
      <c r="AF1398" s="466"/>
      <c r="AG1398" s="1133"/>
      <c r="AH1398" s="1134"/>
      <c r="AI1398" s="1134"/>
      <c r="AJ1398" s="1134"/>
      <c r="AK1398" s="1134"/>
      <c r="AL1398" s="1134"/>
      <c r="AM1398" s="1135"/>
      <c r="AN1398" s="1135"/>
      <c r="AO1398" s="1134"/>
      <c r="AP1398" s="1136"/>
      <c r="AQ1398" s="1136"/>
      <c r="AR1398" s="1144"/>
      <c r="AS1398" s="1137"/>
      <c r="AT1398" s="5306"/>
      <c r="AU1398" s="5301"/>
      <c r="AV1398" s="5301"/>
      <c r="AW1398" s="5298"/>
      <c r="AX1398" s="5298"/>
      <c r="AY1398" s="5299"/>
      <c r="AZ1398" s="1420">
        <v>170</v>
      </c>
      <c r="BA1398" s="1419" t="s">
        <v>951</v>
      </c>
      <c r="BB1398" s="1419" t="s">
        <v>3172</v>
      </c>
      <c r="BC1398" s="1419" t="s">
        <v>3173</v>
      </c>
      <c r="BD1398" s="1419">
        <v>321</v>
      </c>
      <c r="BE1398" s="1455">
        <v>42857</v>
      </c>
      <c r="BF1398" s="1677">
        <v>11200000</v>
      </c>
      <c r="BG1398" s="1419">
        <v>321</v>
      </c>
      <c r="BH1398" s="5291">
        <v>42857</v>
      </c>
      <c r="BI1398" s="1677">
        <v>11200000</v>
      </c>
      <c r="BJ1398" s="1455">
        <v>42857</v>
      </c>
      <c r="BK1398" s="1455">
        <v>43084</v>
      </c>
      <c r="BL1398" s="2024"/>
      <c r="BM1398" s="2285"/>
      <c r="BN1398" s="1902"/>
      <c r="BO1398" s="1878"/>
      <c r="BP1398" s="1878"/>
      <c r="BQ1398" s="1915"/>
      <c r="BR1398" s="2026"/>
      <c r="BS1398" s="2027"/>
      <c r="BT1398" s="2027"/>
      <c r="BU1398" s="2027"/>
      <c r="BV1398" s="2027"/>
      <c r="BW1398" s="2027"/>
      <c r="BX1398" s="2027"/>
      <c r="BY1398" s="2027"/>
      <c r="BZ1398" s="2027"/>
      <c r="CA1398" s="2027"/>
      <c r="CB1398" s="2027"/>
      <c r="CC1398" s="2027"/>
      <c r="CD1398" s="2028"/>
    </row>
    <row r="1399" spans="1:82" ht="22.5" customHeight="1" x14ac:dyDescent="0.2">
      <c r="A1399" s="748" t="s">
        <v>161</v>
      </c>
      <c r="B1399" s="1128" t="s">
        <v>3099</v>
      </c>
      <c r="C1399" s="1123" t="s">
        <v>3100</v>
      </c>
      <c r="D1399" s="460">
        <v>164</v>
      </c>
      <c r="E1399" s="575" t="s">
        <v>3101</v>
      </c>
      <c r="F1399" s="1124" t="s">
        <v>3102</v>
      </c>
      <c r="G1399" s="576">
        <v>50</v>
      </c>
      <c r="H1399" s="576" t="s">
        <v>0</v>
      </c>
      <c r="I1399" s="576">
        <v>80</v>
      </c>
      <c r="J1399" s="454">
        <v>10</v>
      </c>
      <c r="K1399" s="538"/>
      <c r="L1399" s="1114"/>
      <c r="M1399" s="466"/>
      <c r="N1399" s="466"/>
      <c r="O1399" s="466"/>
      <c r="P1399" s="466"/>
      <c r="Q1399" s="466"/>
      <c r="R1399" s="466"/>
      <c r="S1399" s="466"/>
      <c r="T1399" s="466"/>
      <c r="U1399" s="1115"/>
      <c r="V1399" s="495"/>
      <c r="W1399" s="466"/>
      <c r="X1399" s="466"/>
      <c r="Y1399" s="466"/>
      <c r="Z1399" s="466"/>
      <c r="AA1399" s="466"/>
      <c r="AB1399" s="466"/>
      <c r="AC1399" s="466"/>
      <c r="AD1399" s="466"/>
      <c r="AE1399" s="466"/>
      <c r="AF1399" s="466"/>
      <c r="AG1399" s="1133"/>
      <c r="AH1399" s="1134"/>
      <c r="AI1399" s="1134"/>
      <c r="AJ1399" s="1134"/>
      <c r="AK1399" s="1134"/>
      <c r="AL1399" s="1134"/>
      <c r="AM1399" s="1135"/>
      <c r="AN1399" s="1135"/>
      <c r="AO1399" s="1134"/>
      <c r="AP1399" s="1136"/>
      <c r="AQ1399" s="1136"/>
      <c r="AR1399" s="1144"/>
      <c r="AS1399" s="1137"/>
      <c r="AT1399" s="5306"/>
      <c r="AU1399" s="5301"/>
      <c r="AV1399" s="5301"/>
      <c r="AW1399" s="5298"/>
      <c r="AX1399" s="5298"/>
      <c r="AY1399" s="5299"/>
      <c r="AZ1399" s="1420"/>
      <c r="BA1399" s="1419"/>
      <c r="BB1399" s="1419"/>
      <c r="BC1399" s="1419"/>
      <c r="BD1399" s="1419"/>
      <c r="BE1399" s="1455"/>
      <c r="BF1399" s="1677"/>
      <c r="BG1399" s="1419"/>
      <c r="BH1399" s="5291"/>
      <c r="BI1399" s="1677"/>
      <c r="BJ1399" s="1455"/>
      <c r="BK1399" s="1455"/>
      <c r="BL1399" s="2024"/>
      <c r="BM1399" s="2285"/>
      <c r="BN1399" s="1902"/>
      <c r="BO1399" s="1878"/>
      <c r="BP1399" s="1878"/>
      <c r="BQ1399" s="1915"/>
      <c r="BR1399" s="2026"/>
      <c r="BS1399" s="2027"/>
      <c r="BT1399" s="2027"/>
      <c r="BU1399" s="2027"/>
      <c r="BV1399" s="2027"/>
      <c r="BW1399" s="2027"/>
      <c r="BX1399" s="2027"/>
      <c r="BY1399" s="2027"/>
      <c r="BZ1399" s="2027"/>
      <c r="CA1399" s="2027"/>
      <c r="CB1399" s="2027"/>
      <c r="CC1399" s="2027"/>
      <c r="CD1399" s="2028"/>
    </row>
    <row r="1400" spans="1:82" s="704" customFormat="1" ht="29.25" customHeight="1" x14ac:dyDescent="0.2">
      <c r="A1400" s="748" t="s">
        <v>161</v>
      </c>
      <c r="B1400" s="1128" t="s">
        <v>3099</v>
      </c>
      <c r="C1400" s="1123" t="s">
        <v>3100</v>
      </c>
      <c r="D1400" s="460">
        <v>164</v>
      </c>
      <c r="E1400" s="575" t="s">
        <v>3101</v>
      </c>
      <c r="F1400" s="1124" t="s">
        <v>3102</v>
      </c>
      <c r="G1400" s="576">
        <v>50</v>
      </c>
      <c r="H1400" s="576" t="s">
        <v>0</v>
      </c>
      <c r="I1400" s="576">
        <v>80</v>
      </c>
      <c r="J1400" s="454">
        <v>10</v>
      </c>
      <c r="K1400" s="538"/>
      <c r="L1400" s="1114"/>
      <c r="M1400" s="466"/>
      <c r="N1400" s="466"/>
      <c r="O1400" s="466"/>
      <c r="P1400" s="466"/>
      <c r="Q1400" s="466"/>
      <c r="R1400" s="466"/>
      <c r="S1400" s="466"/>
      <c r="T1400" s="466"/>
      <c r="U1400" s="1115"/>
      <c r="V1400" s="495"/>
      <c r="W1400" s="466"/>
      <c r="X1400" s="466"/>
      <c r="Y1400" s="466"/>
      <c r="Z1400" s="466"/>
      <c r="AA1400" s="466"/>
      <c r="AB1400" s="466"/>
      <c r="AC1400" s="466"/>
      <c r="AD1400" s="466"/>
      <c r="AE1400" s="466"/>
      <c r="AF1400" s="466"/>
      <c r="AG1400" s="1133" t="s">
        <v>3178</v>
      </c>
      <c r="AH1400" s="1134" t="s">
        <v>6330</v>
      </c>
      <c r="AI1400" s="1134" t="s">
        <v>3150</v>
      </c>
      <c r="AJ1400" s="1134" t="s">
        <v>1714</v>
      </c>
      <c r="AK1400" s="1134" t="s">
        <v>3151</v>
      </c>
      <c r="AL1400" s="1134" t="s">
        <v>3179</v>
      </c>
      <c r="AM1400" s="1135">
        <v>210650000</v>
      </c>
      <c r="AN1400" s="1135">
        <v>210650000</v>
      </c>
      <c r="AO1400" s="1134" t="s">
        <v>250</v>
      </c>
      <c r="AP1400" s="1136" t="s">
        <v>3107</v>
      </c>
      <c r="AQ1400" s="1136" t="s">
        <v>3108</v>
      </c>
      <c r="AR1400" s="1136"/>
      <c r="AS1400" s="1137" t="s">
        <v>3180</v>
      </c>
      <c r="AT1400" s="1137" t="s">
        <v>3181</v>
      </c>
      <c r="AU1400" s="1138">
        <v>100</v>
      </c>
      <c r="AV1400" s="1138">
        <v>100</v>
      </c>
      <c r="AW1400" s="5309">
        <v>42767</v>
      </c>
      <c r="AX1400" s="5309">
        <v>43084</v>
      </c>
      <c r="AY1400" s="5299">
        <v>210650000</v>
      </c>
      <c r="AZ1400" s="1420">
        <v>10</v>
      </c>
      <c r="BA1400" s="1419" t="s">
        <v>3152</v>
      </c>
      <c r="BB1400" s="1419" t="s">
        <v>3182</v>
      </c>
      <c r="BC1400" s="1419" t="s">
        <v>3183</v>
      </c>
      <c r="BD1400" s="1419">
        <v>10</v>
      </c>
      <c r="BE1400" s="1455">
        <v>42737</v>
      </c>
      <c r="BF1400" s="1677">
        <v>33500000</v>
      </c>
      <c r="BG1400" s="1419">
        <v>15</v>
      </c>
      <c r="BH1400" s="5291">
        <v>42745</v>
      </c>
      <c r="BI1400" s="1677">
        <v>33500000</v>
      </c>
      <c r="BJ1400" s="1455">
        <v>42745</v>
      </c>
      <c r="BK1400" s="1455">
        <v>43084</v>
      </c>
      <c r="BL1400" s="2024">
        <f t="shared" si="156"/>
        <v>0</v>
      </c>
      <c r="BM1400" s="2285"/>
      <c r="BN1400" s="1902"/>
      <c r="BO1400" s="1878"/>
      <c r="BP1400" s="1878"/>
      <c r="BQ1400" s="1915"/>
      <c r="BR1400" s="2026"/>
      <c r="BS1400" s="2027"/>
      <c r="BT1400" s="2027"/>
      <c r="BU1400" s="2027"/>
      <c r="BV1400" s="2027"/>
      <c r="BW1400" s="2027"/>
      <c r="BX1400" s="2027"/>
      <c r="BY1400" s="2027"/>
      <c r="BZ1400" s="2027"/>
      <c r="CA1400" s="2027"/>
      <c r="CB1400" s="2027"/>
      <c r="CC1400" s="2027"/>
      <c r="CD1400" s="2028" t="s">
        <v>3091</v>
      </c>
    </row>
    <row r="1401" spans="1:82" s="704" customFormat="1" ht="21" customHeight="1" x14ac:dyDescent="0.2">
      <c r="A1401" s="748" t="s">
        <v>161</v>
      </c>
      <c r="B1401" s="1128" t="s">
        <v>3099</v>
      </c>
      <c r="C1401" s="1123" t="s">
        <v>3100</v>
      </c>
      <c r="D1401" s="460">
        <v>164</v>
      </c>
      <c r="E1401" s="575" t="s">
        <v>3101</v>
      </c>
      <c r="F1401" s="1124" t="s">
        <v>3102</v>
      </c>
      <c r="G1401" s="576">
        <v>50</v>
      </c>
      <c r="H1401" s="576" t="s">
        <v>0</v>
      </c>
      <c r="I1401" s="576">
        <v>80</v>
      </c>
      <c r="J1401" s="454">
        <v>10</v>
      </c>
      <c r="K1401" s="538"/>
      <c r="L1401" s="1114"/>
      <c r="M1401" s="466"/>
      <c r="N1401" s="466"/>
      <c r="O1401" s="466"/>
      <c r="P1401" s="466"/>
      <c r="Q1401" s="466"/>
      <c r="R1401" s="466"/>
      <c r="S1401" s="466"/>
      <c r="T1401" s="466"/>
      <c r="U1401" s="1115"/>
      <c r="V1401" s="495"/>
      <c r="W1401" s="466"/>
      <c r="X1401" s="466"/>
      <c r="Y1401" s="466"/>
      <c r="Z1401" s="466"/>
      <c r="AA1401" s="466"/>
      <c r="AB1401" s="466"/>
      <c r="AC1401" s="466"/>
      <c r="AD1401" s="466"/>
      <c r="AE1401" s="466"/>
      <c r="AF1401" s="466"/>
      <c r="AG1401" s="1133"/>
      <c r="AH1401" s="1134"/>
      <c r="AI1401" s="1134"/>
      <c r="AJ1401" s="1134"/>
      <c r="AK1401" s="1134"/>
      <c r="AL1401" s="1134"/>
      <c r="AM1401" s="1135"/>
      <c r="AN1401" s="1135"/>
      <c r="AO1401" s="1134"/>
      <c r="AP1401" s="1136"/>
      <c r="AQ1401" s="1136"/>
      <c r="AR1401" s="1136"/>
      <c r="AS1401" s="1137"/>
      <c r="AT1401" s="1137"/>
      <c r="AU1401" s="1138"/>
      <c r="AV1401" s="1138"/>
      <c r="AW1401" s="5309"/>
      <c r="AX1401" s="5309"/>
      <c r="AY1401" s="5299"/>
      <c r="AZ1401" s="1420">
        <v>27</v>
      </c>
      <c r="BA1401" s="1419" t="s">
        <v>3152</v>
      </c>
      <c r="BB1401" s="1419" t="s">
        <v>3184</v>
      </c>
      <c r="BC1401" s="1419" t="s">
        <v>3185</v>
      </c>
      <c r="BD1401" s="1419">
        <v>27</v>
      </c>
      <c r="BE1401" s="1455">
        <v>42737</v>
      </c>
      <c r="BF1401" s="1677">
        <v>33000000</v>
      </c>
      <c r="BG1401" s="1419">
        <v>26</v>
      </c>
      <c r="BH1401" s="5291">
        <v>42751</v>
      </c>
      <c r="BI1401" s="1677">
        <v>33000000</v>
      </c>
      <c r="BJ1401" s="1455">
        <v>42751</v>
      </c>
      <c r="BK1401" s="1455">
        <v>43084</v>
      </c>
      <c r="BL1401" s="2024">
        <f t="shared" si="156"/>
        <v>0</v>
      </c>
      <c r="BM1401" s="2285"/>
      <c r="BN1401" s="1902"/>
      <c r="BO1401" s="1878"/>
      <c r="BP1401" s="1878"/>
      <c r="BQ1401" s="1915"/>
      <c r="BR1401" s="2026"/>
      <c r="BS1401" s="2027"/>
      <c r="BT1401" s="2027"/>
      <c r="BU1401" s="2027"/>
      <c r="BV1401" s="2027"/>
      <c r="BW1401" s="2027"/>
      <c r="BX1401" s="2027"/>
      <c r="BY1401" s="2027"/>
      <c r="BZ1401" s="2027"/>
      <c r="CA1401" s="2027"/>
      <c r="CB1401" s="2027"/>
      <c r="CC1401" s="2027"/>
      <c r="CD1401" s="2028" t="s">
        <v>3091</v>
      </c>
    </row>
    <row r="1402" spans="1:82" s="704" customFormat="1" ht="21" customHeight="1" x14ac:dyDescent="0.2">
      <c r="A1402" s="748" t="s">
        <v>161</v>
      </c>
      <c r="B1402" s="1128" t="s">
        <v>3099</v>
      </c>
      <c r="C1402" s="1123" t="s">
        <v>3100</v>
      </c>
      <c r="D1402" s="460">
        <v>164</v>
      </c>
      <c r="E1402" s="575" t="s">
        <v>3101</v>
      </c>
      <c r="F1402" s="1124" t="s">
        <v>3102</v>
      </c>
      <c r="G1402" s="576">
        <v>50</v>
      </c>
      <c r="H1402" s="576" t="s">
        <v>0</v>
      </c>
      <c r="I1402" s="576">
        <v>80</v>
      </c>
      <c r="J1402" s="454">
        <v>10</v>
      </c>
      <c r="K1402" s="538"/>
      <c r="L1402" s="1114"/>
      <c r="M1402" s="466"/>
      <c r="N1402" s="466"/>
      <c r="O1402" s="466"/>
      <c r="P1402" s="466"/>
      <c r="Q1402" s="466"/>
      <c r="R1402" s="466"/>
      <c r="S1402" s="466"/>
      <c r="T1402" s="466"/>
      <c r="U1402" s="1115"/>
      <c r="V1402" s="495"/>
      <c r="W1402" s="466"/>
      <c r="X1402" s="466"/>
      <c r="Y1402" s="466"/>
      <c r="Z1402" s="466"/>
      <c r="AA1402" s="466"/>
      <c r="AB1402" s="466"/>
      <c r="AC1402" s="466"/>
      <c r="AD1402" s="466"/>
      <c r="AE1402" s="466"/>
      <c r="AF1402" s="466"/>
      <c r="AG1402" s="1133"/>
      <c r="AH1402" s="1134"/>
      <c r="AI1402" s="1134"/>
      <c r="AJ1402" s="1134"/>
      <c r="AK1402" s="1134"/>
      <c r="AL1402" s="1134"/>
      <c r="AM1402" s="1135"/>
      <c r="AN1402" s="1135"/>
      <c r="AO1402" s="1134"/>
      <c r="AP1402" s="1136"/>
      <c r="AQ1402" s="1136"/>
      <c r="AR1402" s="1136"/>
      <c r="AS1402" s="1137"/>
      <c r="AT1402" s="1137"/>
      <c r="AU1402" s="1138"/>
      <c r="AV1402" s="1138"/>
      <c r="AW1402" s="5309"/>
      <c r="AX1402" s="5309"/>
      <c r="AY1402" s="5299"/>
      <c r="AZ1402" s="1420">
        <v>28</v>
      </c>
      <c r="BA1402" s="1419" t="s">
        <v>3152</v>
      </c>
      <c r="BB1402" s="1419" t="s">
        <v>3186</v>
      </c>
      <c r="BC1402" s="1419" t="s">
        <v>3187</v>
      </c>
      <c r="BD1402" s="1419">
        <v>28</v>
      </c>
      <c r="BE1402" s="1455">
        <v>42737</v>
      </c>
      <c r="BF1402" s="1677">
        <v>32700000</v>
      </c>
      <c r="BG1402" s="1419">
        <v>29</v>
      </c>
      <c r="BH1402" s="5291">
        <v>42753</v>
      </c>
      <c r="BI1402" s="1677">
        <v>32700000</v>
      </c>
      <c r="BJ1402" s="1455">
        <v>42753</v>
      </c>
      <c r="BK1402" s="1455">
        <v>43084</v>
      </c>
      <c r="BL1402" s="2024">
        <f t="shared" si="156"/>
        <v>0</v>
      </c>
      <c r="BM1402" s="2285"/>
      <c r="BN1402" s="1902"/>
      <c r="BO1402" s="1878"/>
      <c r="BP1402" s="1878"/>
      <c r="BQ1402" s="1915"/>
      <c r="BR1402" s="2026"/>
      <c r="BS1402" s="2027"/>
      <c r="BT1402" s="2027"/>
      <c r="BU1402" s="2027"/>
      <c r="BV1402" s="2027"/>
      <c r="BW1402" s="2027"/>
      <c r="BX1402" s="2027"/>
      <c r="BY1402" s="2027"/>
      <c r="BZ1402" s="2027"/>
      <c r="CA1402" s="2027"/>
      <c r="CB1402" s="2027"/>
      <c r="CC1402" s="2027"/>
      <c r="CD1402" s="2028" t="s">
        <v>3091</v>
      </c>
    </row>
    <row r="1403" spans="1:82" s="704" customFormat="1" ht="21" customHeight="1" x14ac:dyDescent="0.2">
      <c r="A1403" s="748" t="s">
        <v>161</v>
      </c>
      <c r="B1403" s="1128" t="s">
        <v>3099</v>
      </c>
      <c r="C1403" s="1123" t="s">
        <v>3100</v>
      </c>
      <c r="D1403" s="460">
        <v>164</v>
      </c>
      <c r="E1403" s="575" t="s">
        <v>3101</v>
      </c>
      <c r="F1403" s="1124" t="s">
        <v>3102</v>
      </c>
      <c r="G1403" s="576">
        <v>50</v>
      </c>
      <c r="H1403" s="576" t="s">
        <v>0</v>
      </c>
      <c r="I1403" s="576">
        <v>80</v>
      </c>
      <c r="J1403" s="454">
        <v>10</v>
      </c>
      <c r="K1403" s="538"/>
      <c r="L1403" s="1114"/>
      <c r="M1403" s="466"/>
      <c r="N1403" s="466"/>
      <c r="O1403" s="466"/>
      <c r="P1403" s="466"/>
      <c r="Q1403" s="466"/>
      <c r="R1403" s="466"/>
      <c r="S1403" s="466"/>
      <c r="T1403" s="466"/>
      <c r="U1403" s="1115"/>
      <c r="V1403" s="495"/>
      <c r="W1403" s="466"/>
      <c r="X1403" s="466"/>
      <c r="Y1403" s="466"/>
      <c r="Z1403" s="466"/>
      <c r="AA1403" s="466"/>
      <c r="AB1403" s="466"/>
      <c r="AC1403" s="466"/>
      <c r="AD1403" s="466"/>
      <c r="AE1403" s="466"/>
      <c r="AF1403" s="466"/>
      <c r="AG1403" s="1133"/>
      <c r="AH1403" s="1134"/>
      <c r="AI1403" s="1134"/>
      <c r="AJ1403" s="1134"/>
      <c r="AK1403" s="1134"/>
      <c r="AL1403" s="1134"/>
      <c r="AM1403" s="1135"/>
      <c r="AN1403" s="1135"/>
      <c r="AO1403" s="1134"/>
      <c r="AP1403" s="1136"/>
      <c r="AQ1403" s="1136"/>
      <c r="AR1403" s="1136"/>
      <c r="AS1403" s="1137"/>
      <c r="AT1403" s="1137"/>
      <c r="AU1403" s="1138"/>
      <c r="AV1403" s="1138"/>
      <c r="AW1403" s="5309"/>
      <c r="AX1403" s="5309"/>
      <c r="AY1403" s="5299"/>
      <c r="AZ1403" s="1420">
        <v>16</v>
      </c>
      <c r="BA1403" s="1419" t="s">
        <v>3152</v>
      </c>
      <c r="BB1403" s="1419" t="s">
        <v>3188</v>
      </c>
      <c r="BC1403" s="1419" t="s">
        <v>3189</v>
      </c>
      <c r="BD1403" s="1419">
        <v>16</v>
      </c>
      <c r="BE1403" s="1455">
        <v>42737</v>
      </c>
      <c r="BF1403" s="1677">
        <v>21733333.333333332</v>
      </c>
      <c r="BG1403" s="1419">
        <v>33</v>
      </c>
      <c r="BH1403" s="5291">
        <v>42754</v>
      </c>
      <c r="BI1403" s="1677">
        <v>21733333.333333332</v>
      </c>
      <c r="BJ1403" s="1455">
        <v>42754</v>
      </c>
      <c r="BK1403" s="1455">
        <v>43084</v>
      </c>
      <c r="BL1403" s="2024">
        <f t="shared" si="156"/>
        <v>0</v>
      </c>
      <c r="BM1403" s="2285"/>
      <c r="BN1403" s="1902"/>
      <c r="BO1403" s="1878"/>
      <c r="BP1403" s="1878"/>
      <c r="BQ1403" s="1915"/>
      <c r="BR1403" s="2026"/>
      <c r="BS1403" s="2027"/>
      <c r="BT1403" s="2027"/>
      <c r="BU1403" s="2027"/>
      <c r="BV1403" s="2027"/>
      <c r="BW1403" s="2027"/>
      <c r="BX1403" s="2027"/>
      <c r="BY1403" s="2027"/>
      <c r="BZ1403" s="2027"/>
      <c r="CA1403" s="2027"/>
      <c r="CB1403" s="2027"/>
      <c r="CC1403" s="2027"/>
      <c r="CD1403" s="2028" t="s">
        <v>3091</v>
      </c>
    </row>
    <row r="1404" spans="1:82" ht="21" customHeight="1" x14ac:dyDescent="0.2">
      <c r="A1404" s="748" t="s">
        <v>161</v>
      </c>
      <c r="B1404" s="1128" t="s">
        <v>3099</v>
      </c>
      <c r="C1404" s="1123" t="s">
        <v>3100</v>
      </c>
      <c r="D1404" s="460">
        <v>164</v>
      </c>
      <c r="E1404" s="575" t="s">
        <v>3101</v>
      </c>
      <c r="F1404" s="1124" t="s">
        <v>3102</v>
      </c>
      <c r="G1404" s="576">
        <v>50</v>
      </c>
      <c r="H1404" s="576" t="s">
        <v>0</v>
      </c>
      <c r="I1404" s="576">
        <v>80</v>
      </c>
      <c r="J1404" s="454">
        <v>10</v>
      </c>
      <c r="K1404" s="538"/>
      <c r="L1404" s="1114"/>
      <c r="M1404" s="466"/>
      <c r="N1404" s="466"/>
      <c r="O1404" s="466"/>
      <c r="P1404" s="466"/>
      <c r="Q1404" s="466"/>
      <c r="R1404" s="466"/>
      <c r="S1404" s="466"/>
      <c r="T1404" s="466"/>
      <c r="U1404" s="1115"/>
      <c r="V1404" s="495"/>
      <c r="W1404" s="466"/>
      <c r="X1404" s="466"/>
      <c r="Y1404" s="466"/>
      <c r="Z1404" s="466"/>
      <c r="AA1404" s="466"/>
      <c r="AB1404" s="466"/>
      <c r="AC1404" s="466"/>
      <c r="AD1404" s="466"/>
      <c r="AE1404" s="466"/>
      <c r="AF1404" s="466"/>
      <c r="AG1404" s="1133"/>
      <c r="AH1404" s="1134"/>
      <c r="AI1404" s="1134"/>
      <c r="AJ1404" s="1134"/>
      <c r="AK1404" s="1134"/>
      <c r="AL1404" s="1134"/>
      <c r="AM1404" s="1135"/>
      <c r="AN1404" s="1135"/>
      <c r="AO1404" s="1134"/>
      <c r="AP1404" s="1136"/>
      <c r="AQ1404" s="1136"/>
      <c r="AR1404" s="1136"/>
      <c r="AS1404" s="1137"/>
      <c r="AT1404" s="1137"/>
      <c r="AU1404" s="1138"/>
      <c r="AV1404" s="1138"/>
      <c r="AW1404" s="5309"/>
      <c r="AX1404" s="5309"/>
      <c r="AY1404" s="5299"/>
      <c r="AZ1404" s="1420">
        <v>19</v>
      </c>
      <c r="BA1404" s="1419" t="s">
        <v>3152</v>
      </c>
      <c r="BB1404" s="1419" t="s">
        <v>3190</v>
      </c>
      <c r="BC1404" s="1419" t="s">
        <v>3191</v>
      </c>
      <c r="BD1404" s="1419">
        <v>19</v>
      </c>
      <c r="BE1404" s="1455">
        <v>42737</v>
      </c>
      <c r="BF1404" s="1677">
        <v>21800000</v>
      </c>
      <c r="BG1404" s="1419">
        <v>35</v>
      </c>
      <c r="BH1404" s="5291">
        <v>42754</v>
      </c>
      <c r="BI1404" s="1677">
        <v>21800000</v>
      </c>
      <c r="BJ1404" s="1455">
        <v>42754</v>
      </c>
      <c r="BK1404" s="1455" t="s">
        <v>3192</v>
      </c>
      <c r="BL1404" s="2024">
        <f t="shared" si="156"/>
        <v>0</v>
      </c>
      <c r="BM1404" s="2285"/>
      <c r="BN1404" s="1902"/>
      <c r="BO1404" s="1878"/>
      <c r="BP1404" s="1878"/>
      <c r="BQ1404" s="1915"/>
      <c r="BR1404" s="2026"/>
      <c r="BS1404" s="2027"/>
      <c r="BT1404" s="2027"/>
      <c r="BU1404" s="2027"/>
      <c r="BV1404" s="2027"/>
      <c r="BW1404" s="2027"/>
      <c r="BX1404" s="2027"/>
      <c r="BY1404" s="2027"/>
      <c r="BZ1404" s="2027"/>
      <c r="CA1404" s="2027"/>
      <c r="CB1404" s="2027"/>
      <c r="CC1404" s="2027"/>
      <c r="CD1404" s="2028" t="s">
        <v>3091</v>
      </c>
    </row>
    <row r="1405" spans="1:82" ht="21" customHeight="1" x14ac:dyDescent="0.2">
      <c r="A1405" s="748" t="s">
        <v>161</v>
      </c>
      <c r="B1405" s="1128" t="s">
        <v>3099</v>
      </c>
      <c r="C1405" s="1123" t="s">
        <v>3100</v>
      </c>
      <c r="D1405" s="460">
        <v>164</v>
      </c>
      <c r="E1405" s="575" t="s">
        <v>3101</v>
      </c>
      <c r="F1405" s="1124" t="s">
        <v>3102</v>
      </c>
      <c r="G1405" s="576">
        <v>50</v>
      </c>
      <c r="H1405" s="576" t="s">
        <v>0</v>
      </c>
      <c r="I1405" s="576">
        <v>80</v>
      </c>
      <c r="J1405" s="454">
        <v>10</v>
      </c>
      <c r="K1405" s="538"/>
      <c r="L1405" s="1114"/>
      <c r="M1405" s="466"/>
      <c r="N1405" s="466"/>
      <c r="O1405" s="466"/>
      <c r="P1405" s="466"/>
      <c r="Q1405" s="466"/>
      <c r="R1405" s="466"/>
      <c r="S1405" s="466"/>
      <c r="T1405" s="466"/>
      <c r="U1405" s="1115"/>
      <c r="V1405" s="495"/>
      <c r="W1405" s="466"/>
      <c r="X1405" s="466"/>
      <c r="Y1405" s="466"/>
      <c r="Z1405" s="466"/>
      <c r="AA1405" s="466"/>
      <c r="AB1405" s="466"/>
      <c r="AC1405" s="466"/>
      <c r="AD1405" s="466"/>
      <c r="AE1405" s="466"/>
      <c r="AF1405" s="466"/>
      <c r="AG1405" s="1133" t="s">
        <v>3193</v>
      </c>
      <c r="AH1405" s="1134" t="s">
        <v>6331</v>
      </c>
      <c r="AI1405" s="1139" t="s">
        <v>3150</v>
      </c>
      <c r="AJ1405" s="1139" t="s">
        <v>2476</v>
      </c>
      <c r="AK1405" s="1133" t="s">
        <v>3151</v>
      </c>
      <c r="AL1405" s="1133" t="s">
        <v>938</v>
      </c>
      <c r="AM1405" s="1140">
        <v>58700000</v>
      </c>
      <c r="AN1405" s="1140">
        <f>+AM1405</f>
        <v>58700000</v>
      </c>
      <c r="AO1405" s="1141" t="s">
        <v>250</v>
      </c>
      <c r="AP1405" s="1142" t="s">
        <v>3107</v>
      </c>
      <c r="AQ1405" s="1143" t="s">
        <v>3108</v>
      </c>
      <c r="AR1405" s="1144"/>
      <c r="AS1405" s="1137" t="s">
        <v>5959</v>
      </c>
      <c r="AT1405" s="1137" t="s">
        <v>2759</v>
      </c>
      <c r="AU1405" s="1138">
        <v>100</v>
      </c>
      <c r="AV1405" s="1138">
        <v>100</v>
      </c>
      <c r="AW1405" s="5309">
        <v>42767</v>
      </c>
      <c r="AX1405" s="5309">
        <v>43084</v>
      </c>
      <c r="AY1405" s="5299">
        <v>58700000</v>
      </c>
      <c r="AZ1405" s="1420">
        <v>17</v>
      </c>
      <c r="BA1405" s="1419" t="s">
        <v>3152</v>
      </c>
      <c r="BB1405" s="1419" t="s">
        <v>3194</v>
      </c>
      <c r="BC1405" s="1419" t="s">
        <v>3195</v>
      </c>
      <c r="BD1405" s="1419">
        <v>17</v>
      </c>
      <c r="BE1405" s="1455">
        <v>42737</v>
      </c>
      <c r="BF1405" s="1677">
        <v>22000000</v>
      </c>
      <c r="BG1405" s="1419">
        <v>23</v>
      </c>
      <c r="BH1405" s="5291">
        <v>42751</v>
      </c>
      <c r="BI1405" s="1677">
        <v>22000000</v>
      </c>
      <c r="BJ1405" s="1455">
        <v>42751</v>
      </c>
      <c r="BK1405" s="1455">
        <v>43084</v>
      </c>
      <c r="BL1405" s="2024">
        <f t="shared" si="156"/>
        <v>0</v>
      </c>
      <c r="BM1405" s="2285"/>
      <c r="BN1405" s="1902"/>
      <c r="BO1405" s="1878"/>
      <c r="BP1405" s="1878"/>
      <c r="BQ1405" s="1915"/>
      <c r="BR1405" s="2026"/>
      <c r="BS1405" s="2027"/>
      <c r="BT1405" s="2027"/>
      <c r="BU1405" s="2027"/>
      <c r="BV1405" s="2027"/>
      <c r="BW1405" s="2027"/>
      <c r="BX1405" s="2027"/>
      <c r="BY1405" s="2027"/>
      <c r="BZ1405" s="2027"/>
      <c r="CA1405" s="2027"/>
      <c r="CB1405" s="2027"/>
      <c r="CC1405" s="2027"/>
      <c r="CD1405" s="2028" t="s">
        <v>3091</v>
      </c>
    </row>
    <row r="1406" spans="1:82" ht="21" customHeight="1" x14ac:dyDescent="0.2">
      <c r="A1406" s="748" t="s">
        <v>161</v>
      </c>
      <c r="B1406" s="1128" t="s">
        <v>3099</v>
      </c>
      <c r="C1406" s="1123" t="s">
        <v>3100</v>
      </c>
      <c r="D1406" s="460">
        <v>164</v>
      </c>
      <c r="E1406" s="575" t="s">
        <v>3101</v>
      </c>
      <c r="F1406" s="1124" t="s">
        <v>3102</v>
      </c>
      <c r="G1406" s="576">
        <v>50</v>
      </c>
      <c r="H1406" s="576" t="s">
        <v>0</v>
      </c>
      <c r="I1406" s="576">
        <v>80</v>
      </c>
      <c r="J1406" s="454">
        <v>10</v>
      </c>
      <c r="K1406" s="538"/>
      <c r="L1406" s="1114"/>
      <c r="M1406" s="466"/>
      <c r="N1406" s="466"/>
      <c r="O1406" s="466"/>
      <c r="P1406" s="466"/>
      <c r="Q1406" s="466"/>
      <c r="R1406" s="466"/>
      <c r="S1406" s="466"/>
      <c r="T1406" s="466"/>
      <c r="U1406" s="1115"/>
      <c r="V1406" s="495"/>
      <c r="W1406" s="466"/>
      <c r="X1406" s="466"/>
      <c r="Y1406" s="466"/>
      <c r="Z1406" s="466"/>
      <c r="AA1406" s="466"/>
      <c r="AB1406" s="466"/>
      <c r="AC1406" s="466"/>
      <c r="AD1406" s="466"/>
      <c r="AE1406" s="466"/>
      <c r="AF1406" s="466"/>
      <c r="AG1406" s="1133"/>
      <c r="AH1406" s="1134"/>
      <c r="AI1406" s="1139"/>
      <c r="AJ1406" s="1139"/>
      <c r="AK1406" s="1134"/>
      <c r="AL1406" s="1134"/>
      <c r="AM1406" s="1140"/>
      <c r="AN1406" s="1140"/>
      <c r="AO1406" s="1139"/>
      <c r="AP1406" s="1144"/>
      <c r="AQ1406" s="1136"/>
      <c r="AR1406" s="1144"/>
      <c r="AS1406" s="1137"/>
      <c r="AT1406" s="1137"/>
      <c r="AU1406" s="1138"/>
      <c r="AV1406" s="1138"/>
      <c r="AW1406" s="5309"/>
      <c r="AX1406" s="5309"/>
      <c r="AY1406" s="5299"/>
      <c r="AZ1406" s="1420">
        <v>18</v>
      </c>
      <c r="BA1406" s="1419" t="s">
        <v>3152</v>
      </c>
      <c r="BB1406" s="1419" t="s">
        <v>3196</v>
      </c>
      <c r="BC1406" s="1419" t="s">
        <v>3197</v>
      </c>
      <c r="BD1406" s="1419">
        <v>18</v>
      </c>
      <c r="BE1406" s="1455">
        <v>42737</v>
      </c>
      <c r="BF1406" s="1677">
        <v>16300000</v>
      </c>
      <c r="BG1406" s="1419">
        <v>34</v>
      </c>
      <c r="BH1406" s="5291">
        <v>42754</v>
      </c>
      <c r="BI1406" s="1677">
        <v>16300000</v>
      </c>
      <c r="BJ1406" s="1455">
        <v>42754</v>
      </c>
      <c r="BK1406" s="1455">
        <v>43084</v>
      </c>
      <c r="BL1406" s="2024">
        <f t="shared" si="156"/>
        <v>0</v>
      </c>
      <c r="BM1406" s="2285"/>
      <c r="BN1406" s="1902"/>
      <c r="BO1406" s="1878"/>
      <c r="BP1406" s="1878"/>
      <c r="BQ1406" s="1915"/>
      <c r="BR1406" s="2026"/>
      <c r="BS1406" s="2027"/>
      <c r="BT1406" s="2027"/>
      <c r="BU1406" s="2027"/>
      <c r="BV1406" s="2027"/>
      <c r="BW1406" s="2027"/>
      <c r="BX1406" s="2027"/>
      <c r="BY1406" s="2027"/>
      <c r="BZ1406" s="2027"/>
      <c r="CA1406" s="2027"/>
      <c r="CB1406" s="2027"/>
      <c r="CC1406" s="2027"/>
      <c r="CD1406" s="2028" t="s">
        <v>3091</v>
      </c>
    </row>
    <row r="1407" spans="1:82" ht="21" customHeight="1" x14ac:dyDescent="0.2">
      <c r="A1407" s="748" t="s">
        <v>161</v>
      </c>
      <c r="B1407" s="1128" t="s">
        <v>3099</v>
      </c>
      <c r="C1407" s="1123" t="s">
        <v>3100</v>
      </c>
      <c r="D1407" s="460">
        <v>164</v>
      </c>
      <c r="E1407" s="575" t="s">
        <v>3101</v>
      </c>
      <c r="F1407" s="1124" t="s">
        <v>3102</v>
      </c>
      <c r="G1407" s="576">
        <v>50</v>
      </c>
      <c r="H1407" s="576" t="s">
        <v>0</v>
      </c>
      <c r="I1407" s="576">
        <v>80</v>
      </c>
      <c r="J1407" s="454">
        <v>10</v>
      </c>
      <c r="K1407" s="538"/>
      <c r="L1407" s="1114"/>
      <c r="M1407" s="466"/>
      <c r="N1407" s="466"/>
      <c r="O1407" s="466"/>
      <c r="P1407" s="466"/>
      <c r="Q1407" s="466"/>
      <c r="R1407" s="466"/>
      <c r="S1407" s="466"/>
      <c r="T1407" s="466"/>
      <c r="U1407" s="1115"/>
      <c r="V1407" s="495"/>
      <c r="W1407" s="466"/>
      <c r="X1407" s="466"/>
      <c r="Y1407" s="466"/>
      <c r="Z1407" s="466"/>
      <c r="AA1407" s="466"/>
      <c r="AB1407" s="466"/>
      <c r="AC1407" s="466"/>
      <c r="AD1407" s="466"/>
      <c r="AE1407" s="466"/>
      <c r="AF1407" s="466"/>
      <c r="AG1407" s="1133" t="s">
        <v>3198</v>
      </c>
      <c r="AH1407" s="1133" t="s">
        <v>6332</v>
      </c>
      <c r="AI1407" s="1133" t="s">
        <v>3199</v>
      </c>
      <c r="AJ1407" s="1141" t="s">
        <v>3200</v>
      </c>
      <c r="AK1407" s="1133" t="s">
        <v>428</v>
      </c>
      <c r="AL1407" s="1133" t="s">
        <v>3106</v>
      </c>
      <c r="AM1407" s="1145">
        <v>6000000</v>
      </c>
      <c r="AN1407" s="1145">
        <v>6000000</v>
      </c>
      <c r="AO1407" s="1141" t="s">
        <v>250</v>
      </c>
      <c r="AP1407" s="1142" t="s">
        <v>3107</v>
      </c>
      <c r="AQ1407" s="1143" t="s">
        <v>3108</v>
      </c>
      <c r="AR1407" s="1143"/>
      <c r="AS1407" s="1146" t="s">
        <v>5960</v>
      </c>
      <c r="AT1407" s="1146" t="s">
        <v>3201</v>
      </c>
      <c r="AU1407" s="1138">
        <v>1</v>
      </c>
      <c r="AV1407" s="1138">
        <v>1</v>
      </c>
      <c r="AW1407" s="5310">
        <v>43009</v>
      </c>
      <c r="AX1407" s="5310">
        <v>43039</v>
      </c>
      <c r="AY1407" s="2642">
        <v>6000000</v>
      </c>
      <c r="AZ1407" s="1419"/>
      <c r="BA1407" s="1419"/>
      <c r="BB1407" s="1419"/>
      <c r="BC1407" s="1419"/>
      <c r="BD1407" s="1419"/>
      <c r="BE1407" s="1455"/>
      <c r="BF1407" s="1677"/>
      <c r="BG1407" s="1419"/>
      <c r="BH1407" s="5291"/>
      <c r="BI1407" s="1677"/>
      <c r="BJ1407" s="1455"/>
      <c r="BK1407" s="1455"/>
      <c r="BL1407" s="2024">
        <f t="shared" si="156"/>
        <v>0</v>
      </c>
      <c r="BM1407" s="2285"/>
      <c r="BN1407" s="1902"/>
      <c r="BO1407" s="1878"/>
      <c r="BP1407" s="1878"/>
      <c r="BQ1407" s="1915"/>
      <c r="BR1407" s="2026"/>
      <c r="BS1407" s="2027"/>
      <c r="BT1407" s="2027"/>
      <c r="BU1407" s="2027"/>
      <c r="BV1407" s="2027"/>
      <c r="BW1407" s="2027"/>
      <c r="BX1407" s="2027"/>
      <c r="BY1407" s="2027"/>
      <c r="BZ1407" s="2027"/>
      <c r="CA1407" s="2027"/>
      <c r="CB1407" s="2027"/>
      <c r="CC1407" s="2027"/>
      <c r="CD1407" s="2028" t="s">
        <v>3091</v>
      </c>
    </row>
    <row r="1408" spans="1:82" ht="21" customHeight="1" x14ac:dyDescent="0.2">
      <c r="A1408" s="748" t="s">
        <v>161</v>
      </c>
      <c r="B1408" s="1128" t="s">
        <v>3099</v>
      </c>
      <c r="C1408" s="1123" t="s">
        <v>3100</v>
      </c>
      <c r="D1408" s="460">
        <v>164</v>
      </c>
      <c r="E1408" s="575" t="s">
        <v>3101</v>
      </c>
      <c r="F1408" s="1124" t="s">
        <v>3102</v>
      </c>
      <c r="G1408" s="576">
        <v>50</v>
      </c>
      <c r="H1408" s="576" t="s">
        <v>0</v>
      </c>
      <c r="I1408" s="576">
        <v>80</v>
      </c>
      <c r="J1408" s="454">
        <v>10</v>
      </c>
      <c r="K1408" s="538"/>
      <c r="L1408" s="1114"/>
      <c r="M1408" s="466"/>
      <c r="N1408" s="466"/>
      <c r="O1408" s="466"/>
      <c r="P1408" s="466"/>
      <c r="Q1408" s="466"/>
      <c r="R1408" s="466"/>
      <c r="S1408" s="466"/>
      <c r="T1408" s="466"/>
      <c r="U1408" s="1115"/>
      <c r="V1408" s="495"/>
      <c r="W1408" s="466"/>
      <c r="X1408" s="466"/>
      <c r="Y1408" s="466"/>
      <c r="Z1408" s="466"/>
      <c r="AA1408" s="466"/>
      <c r="AB1408" s="466"/>
      <c r="AC1408" s="466"/>
      <c r="AD1408" s="466"/>
      <c r="AE1408" s="466"/>
      <c r="AF1408" s="466"/>
      <c r="AG1408" s="1141">
        <v>841116</v>
      </c>
      <c r="AH1408" s="1133" t="s">
        <v>6333</v>
      </c>
      <c r="AI1408" s="1133" t="s">
        <v>3199</v>
      </c>
      <c r="AJ1408" s="1141" t="s">
        <v>1972</v>
      </c>
      <c r="AK1408" s="1133" t="s">
        <v>3151</v>
      </c>
      <c r="AL1408" s="1133" t="s">
        <v>3106</v>
      </c>
      <c r="AM1408" s="1145">
        <v>12000000</v>
      </c>
      <c r="AN1408" s="1145">
        <v>12000000</v>
      </c>
      <c r="AO1408" s="1141" t="s">
        <v>250</v>
      </c>
      <c r="AP1408" s="1142" t="s">
        <v>3107</v>
      </c>
      <c r="AQ1408" s="1143" t="s">
        <v>3108</v>
      </c>
      <c r="AR1408" s="1143"/>
      <c r="AS1408" s="1146" t="s">
        <v>5961</v>
      </c>
      <c r="AT1408" s="1146" t="s">
        <v>3202</v>
      </c>
      <c r="AU1408" s="1138">
        <v>1</v>
      </c>
      <c r="AV1408" s="1138">
        <v>1</v>
      </c>
      <c r="AW1408" s="5310">
        <v>43009</v>
      </c>
      <c r="AX1408" s="5310">
        <v>43069</v>
      </c>
      <c r="AY1408" s="2642">
        <v>12000000</v>
      </c>
      <c r="AZ1408" s="1419"/>
      <c r="BA1408" s="1419"/>
      <c r="BB1408" s="1419"/>
      <c r="BC1408" s="1419"/>
      <c r="BD1408" s="1419"/>
      <c r="BE1408" s="1455"/>
      <c r="BF1408" s="1677"/>
      <c r="BG1408" s="1419"/>
      <c r="BH1408" s="5291"/>
      <c r="BI1408" s="1677"/>
      <c r="BJ1408" s="1455"/>
      <c r="BK1408" s="1455"/>
      <c r="BL1408" s="2024">
        <f t="shared" si="156"/>
        <v>0</v>
      </c>
      <c r="BM1408" s="2285"/>
      <c r="BN1408" s="1902"/>
      <c r="BO1408" s="1878"/>
      <c r="BP1408" s="1878"/>
      <c r="BQ1408" s="1915"/>
      <c r="BR1408" s="2026"/>
      <c r="BS1408" s="2027"/>
      <c r="BT1408" s="2027"/>
      <c r="BU1408" s="2027"/>
      <c r="BV1408" s="2027"/>
      <c r="BW1408" s="2027"/>
      <c r="BX1408" s="2027"/>
      <c r="BY1408" s="2027"/>
      <c r="BZ1408" s="2027"/>
      <c r="CA1408" s="2027"/>
      <c r="CB1408" s="2027"/>
      <c r="CC1408" s="2027"/>
      <c r="CD1408" s="2028" t="s">
        <v>3091</v>
      </c>
    </row>
    <row r="1409" spans="1:82" ht="21" customHeight="1" x14ac:dyDescent="0.2">
      <c r="A1409" s="748" t="s">
        <v>161</v>
      </c>
      <c r="B1409" s="1128" t="s">
        <v>3099</v>
      </c>
      <c r="C1409" s="1123" t="s">
        <v>3100</v>
      </c>
      <c r="D1409" s="460">
        <v>164</v>
      </c>
      <c r="E1409" s="575" t="s">
        <v>3101</v>
      </c>
      <c r="F1409" s="1124" t="s">
        <v>3102</v>
      </c>
      <c r="G1409" s="576">
        <v>50</v>
      </c>
      <c r="H1409" s="576" t="s">
        <v>0</v>
      </c>
      <c r="I1409" s="576">
        <v>80</v>
      </c>
      <c r="J1409" s="454">
        <v>10</v>
      </c>
      <c r="K1409" s="538"/>
      <c r="L1409" s="1114"/>
      <c r="M1409" s="466"/>
      <c r="N1409" s="466"/>
      <c r="O1409" s="466"/>
      <c r="P1409" s="466"/>
      <c r="Q1409" s="466"/>
      <c r="R1409" s="466"/>
      <c r="S1409" s="466"/>
      <c r="T1409" s="466"/>
      <c r="U1409" s="1115"/>
      <c r="V1409" s="495"/>
      <c r="W1409" s="466"/>
      <c r="X1409" s="466"/>
      <c r="Y1409" s="466"/>
      <c r="Z1409" s="466"/>
      <c r="AA1409" s="466"/>
      <c r="AB1409" s="466"/>
      <c r="AC1409" s="466"/>
      <c r="AD1409" s="466"/>
      <c r="AE1409" s="466"/>
      <c r="AF1409" s="466"/>
      <c r="AG1409" s="1133" t="s">
        <v>3198</v>
      </c>
      <c r="AH1409" s="1133" t="s">
        <v>6334</v>
      </c>
      <c r="AI1409" s="1141" t="s">
        <v>822</v>
      </c>
      <c r="AJ1409" s="1141" t="s">
        <v>2361</v>
      </c>
      <c r="AK1409" s="1133" t="s">
        <v>3203</v>
      </c>
      <c r="AL1409" s="1133" t="s">
        <v>3106</v>
      </c>
      <c r="AM1409" s="1145">
        <v>3000000</v>
      </c>
      <c r="AN1409" s="1145">
        <v>3000000</v>
      </c>
      <c r="AO1409" s="1141" t="s">
        <v>250</v>
      </c>
      <c r="AP1409" s="1142" t="s">
        <v>3107</v>
      </c>
      <c r="AQ1409" s="1143" t="s">
        <v>3108</v>
      </c>
      <c r="AR1409" s="1143"/>
      <c r="AS1409" s="1146" t="s">
        <v>5962</v>
      </c>
      <c r="AT1409" s="1146" t="s">
        <v>5963</v>
      </c>
      <c r="AU1409" s="1138">
        <v>1</v>
      </c>
      <c r="AV1409" s="1138"/>
      <c r="AW1409" s="5310">
        <v>42887</v>
      </c>
      <c r="AX1409" s="5310">
        <v>43008</v>
      </c>
      <c r="AY1409" s="2642">
        <v>3000000</v>
      </c>
      <c r="AZ1409" s="1419"/>
      <c r="BA1409" s="1419"/>
      <c r="BB1409" s="1419"/>
      <c r="BC1409" s="1419"/>
      <c r="BD1409" s="1419"/>
      <c r="BE1409" s="1455"/>
      <c r="BF1409" s="1677"/>
      <c r="BG1409" s="1419"/>
      <c r="BH1409" s="5291"/>
      <c r="BI1409" s="1677"/>
      <c r="BJ1409" s="1455"/>
      <c r="BK1409" s="1455"/>
      <c r="BL1409" s="2024">
        <f t="shared" si="156"/>
        <v>0</v>
      </c>
      <c r="BM1409" s="2285"/>
      <c r="BN1409" s="1902"/>
      <c r="BO1409" s="1878"/>
      <c r="BP1409" s="1878"/>
      <c r="BQ1409" s="1915"/>
      <c r="BR1409" s="2026"/>
      <c r="BS1409" s="2027"/>
      <c r="BT1409" s="2027"/>
      <c r="BU1409" s="2027"/>
      <c r="BV1409" s="2027"/>
      <c r="BW1409" s="2027"/>
      <c r="BX1409" s="2027"/>
      <c r="BY1409" s="2027"/>
      <c r="BZ1409" s="2027"/>
      <c r="CA1409" s="2027"/>
      <c r="CB1409" s="2027"/>
      <c r="CC1409" s="2027"/>
      <c r="CD1409" s="2028" t="s">
        <v>3091</v>
      </c>
    </row>
    <row r="1410" spans="1:82" ht="21" customHeight="1" x14ac:dyDescent="0.2">
      <c r="A1410" s="748" t="s">
        <v>161</v>
      </c>
      <c r="B1410" s="1128" t="s">
        <v>3099</v>
      </c>
      <c r="C1410" s="1123" t="s">
        <v>3100</v>
      </c>
      <c r="D1410" s="460">
        <v>164</v>
      </c>
      <c r="E1410" s="575" t="s">
        <v>3101</v>
      </c>
      <c r="F1410" s="1124" t="s">
        <v>3102</v>
      </c>
      <c r="G1410" s="576">
        <v>50</v>
      </c>
      <c r="H1410" s="576" t="s">
        <v>0</v>
      </c>
      <c r="I1410" s="576">
        <v>80</v>
      </c>
      <c r="J1410" s="454">
        <v>10</v>
      </c>
      <c r="K1410" s="538"/>
      <c r="L1410" s="1114"/>
      <c r="M1410" s="466"/>
      <c r="N1410" s="466"/>
      <c r="O1410" s="466"/>
      <c r="P1410" s="466"/>
      <c r="Q1410" s="466"/>
      <c r="R1410" s="466"/>
      <c r="S1410" s="466"/>
      <c r="T1410" s="466"/>
      <c r="U1410" s="1115"/>
      <c r="V1410" s="495"/>
      <c r="W1410" s="466"/>
      <c r="X1410" s="466"/>
      <c r="Y1410" s="466"/>
      <c r="Z1410" s="466"/>
      <c r="AA1410" s="466"/>
      <c r="AB1410" s="466"/>
      <c r="AC1410" s="466"/>
      <c r="AD1410" s="466"/>
      <c r="AE1410" s="466"/>
      <c r="AF1410" s="466"/>
      <c r="AG1410" s="1133"/>
      <c r="AH1410" s="1133" t="s">
        <v>6335</v>
      </c>
      <c r="AI1410" s="1133" t="s">
        <v>3150</v>
      </c>
      <c r="AJ1410" s="1133" t="s">
        <v>1714</v>
      </c>
      <c r="AK1410" s="1133" t="s">
        <v>3204</v>
      </c>
      <c r="AL1410" s="1133" t="s">
        <v>3106</v>
      </c>
      <c r="AM1410" s="1147">
        <v>700000</v>
      </c>
      <c r="AN1410" s="1147">
        <v>700000</v>
      </c>
      <c r="AO1410" s="1133" t="s">
        <v>250</v>
      </c>
      <c r="AP1410" s="1143" t="s">
        <v>3107</v>
      </c>
      <c r="AQ1410" s="1143" t="s">
        <v>3108</v>
      </c>
      <c r="AR1410" s="1143"/>
      <c r="AS1410" s="1146" t="s">
        <v>5964</v>
      </c>
      <c r="AT1410" s="1146" t="s">
        <v>2035</v>
      </c>
      <c r="AU1410" s="1148">
        <v>6</v>
      </c>
      <c r="AV1410" s="1148">
        <v>6</v>
      </c>
      <c r="AW1410" s="5311">
        <v>42736</v>
      </c>
      <c r="AX1410" s="5311">
        <v>43100</v>
      </c>
      <c r="AY1410" s="2642">
        <v>700000</v>
      </c>
      <c r="AZ1410" s="1419"/>
      <c r="BA1410" s="1419"/>
      <c r="BB1410" s="1419"/>
      <c r="BC1410" s="1419"/>
      <c r="BD1410" s="1419"/>
      <c r="BE1410" s="1455"/>
      <c r="BF1410" s="1677"/>
      <c r="BG1410" s="1419"/>
      <c r="BH1410" s="5291"/>
      <c r="BI1410" s="1677"/>
      <c r="BJ1410" s="1455"/>
      <c r="BK1410" s="1455"/>
      <c r="BL1410" s="2024">
        <f t="shared" si="156"/>
        <v>0</v>
      </c>
      <c r="BM1410" s="2285"/>
      <c r="BN1410" s="1902"/>
      <c r="BO1410" s="1878"/>
      <c r="BP1410" s="1878"/>
      <c r="BQ1410" s="1915"/>
      <c r="BR1410" s="2026"/>
      <c r="BS1410" s="2027"/>
      <c r="BT1410" s="2027"/>
      <c r="BU1410" s="2027"/>
      <c r="BV1410" s="2027"/>
      <c r="BW1410" s="2027"/>
      <c r="BX1410" s="2027"/>
      <c r="BY1410" s="2027"/>
      <c r="BZ1410" s="2027"/>
      <c r="CA1410" s="2027"/>
      <c r="CB1410" s="2027"/>
      <c r="CC1410" s="2027"/>
      <c r="CD1410" s="2028" t="s">
        <v>3091</v>
      </c>
    </row>
    <row r="1411" spans="1:82" ht="21" customHeight="1" x14ac:dyDescent="0.2">
      <c r="A1411" s="748" t="s">
        <v>161</v>
      </c>
      <c r="B1411" s="1128" t="s">
        <v>3099</v>
      </c>
      <c r="C1411" s="1123" t="s">
        <v>3100</v>
      </c>
      <c r="D1411" s="460">
        <v>164</v>
      </c>
      <c r="E1411" s="575" t="s">
        <v>3101</v>
      </c>
      <c r="F1411" s="1124" t="s">
        <v>3102</v>
      </c>
      <c r="G1411" s="576">
        <v>50</v>
      </c>
      <c r="H1411" s="576" t="s">
        <v>0</v>
      </c>
      <c r="I1411" s="576">
        <v>80</v>
      </c>
      <c r="J1411" s="454">
        <v>10</v>
      </c>
      <c r="K1411" s="538"/>
      <c r="L1411" s="1114"/>
      <c r="M1411" s="466"/>
      <c r="N1411" s="466"/>
      <c r="O1411" s="466"/>
      <c r="P1411" s="466"/>
      <c r="Q1411" s="466"/>
      <c r="R1411" s="466"/>
      <c r="S1411" s="466"/>
      <c r="T1411" s="466"/>
      <c r="U1411" s="1115"/>
      <c r="V1411" s="495"/>
      <c r="W1411" s="466"/>
      <c r="X1411" s="466"/>
      <c r="Y1411" s="466"/>
      <c r="Z1411" s="466"/>
      <c r="AA1411" s="466"/>
      <c r="AB1411" s="466"/>
      <c r="AC1411" s="466"/>
      <c r="AD1411" s="466"/>
      <c r="AE1411" s="466"/>
      <c r="AF1411" s="466"/>
      <c r="AG1411" s="1133" t="s">
        <v>3205</v>
      </c>
      <c r="AH1411" s="1133" t="s">
        <v>6336</v>
      </c>
      <c r="AI1411" s="1133" t="s">
        <v>3206</v>
      </c>
      <c r="AJ1411" s="1133" t="s">
        <v>3207</v>
      </c>
      <c r="AK1411" s="1133" t="s">
        <v>3208</v>
      </c>
      <c r="AL1411" s="1133" t="s">
        <v>3106</v>
      </c>
      <c r="AM1411" s="1147">
        <v>500000000</v>
      </c>
      <c r="AN1411" s="1147">
        <v>500000000</v>
      </c>
      <c r="AO1411" s="1133" t="s">
        <v>250</v>
      </c>
      <c r="AP1411" s="1143" t="s">
        <v>3107</v>
      </c>
      <c r="AQ1411" s="1143" t="s">
        <v>3108</v>
      </c>
      <c r="AR1411" s="1142"/>
      <c r="AS1411" s="1146" t="s">
        <v>5965</v>
      </c>
      <c r="AT1411" s="1146" t="s">
        <v>3209</v>
      </c>
      <c r="AU1411" s="1148">
        <v>1</v>
      </c>
      <c r="AV1411" s="1148"/>
      <c r="AW1411" s="5311">
        <v>42948</v>
      </c>
      <c r="AX1411" s="5311">
        <v>43099</v>
      </c>
      <c r="AY1411" s="2642">
        <v>400000000</v>
      </c>
      <c r="AZ1411" s="1419"/>
      <c r="BA1411" s="1419"/>
      <c r="BB1411" s="1419"/>
      <c r="BC1411" s="1419"/>
      <c r="BD1411" s="1419"/>
      <c r="BE1411" s="1455"/>
      <c r="BF1411" s="1677"/>
      <c r="BG1411" s="1419"/>
      <c r="BH1411" s="5291"/>
      <c r="BI1411" s="1677"/>
      <c r="BJ1411" s="1455"/>
      <c r="BK1411" s="1455"/>
      <c r="BL1411" s="2024">
        <f t="shared" si="156"/>
        <v>0</v>
      </c>
      <c r="BM1411" s="2285"/>
      <c r="BN1411" s="1902"/>
      <c r="BO1411" s="1878"/>
      <c r="BP1411" s="1878"/>
      <c r="BQ1411" s="1915"/>
      <c r="BR1411" s="2026"/>
      <c r="BS1411" s="2027"/>
      <c r="BT1411" s="2027"/>
      <c r="BU1411" s="2027"/>
      <c r="BV1411" s="2027"/>
      <c r="BW1411" s="2027"/>
      <c r="BX1411" s="2027"/>
      <c r="BY1411" s="2027"/>
      <c r="BZ1411" s="2027"/>
      <c r="CA1411" s="2027"/>
      <c r="CB1411" s="2027"/>
      <c r="CC1411" s="2027"/>
      <c r="CD1411" s="2028" t="s">
        <v>3091</v>
      </c>
    </row>
    <row r="1412" spans="1:82" ht="30" customHeight="1" x14ac:dyDescent="0.2">
      <c r="A1412" s="748" t="s">
        <v>161</v>
      </c>
      <c r="B1412" s="1128" t="s">
        <v>3099</v>
      </c>
      <c r="C1412" s="1123" t="s">
        <v>3100</v>
      </c>
      <c r="D1412" s="460">
        <v>164</v>
      </c>
      <c r="E1412" s="575" t="s">
        <v>3101</v>
      </c>
      <c r="F1412" s="1124" t="s">
        <v>3102</v>
      </c>
      <c r="G1412" s="576">
        <v>50</v>
      </c>
      <c r="H1412" s="576" t="s">
        <v>0</v>
      </c>
      <c r="I1412" s="576">
        <v>80</v>
      </c>
      <c r="J1412" s="454">
        <v>10</v>
      </c>
      <c r="K1412" s="538"/>
      <c r="L1412" s="1114"/>
      <c r="M1412" s="466"/>
      <c r="N1412" s="466"/>
      <c r="O1412" s="466"/>
      <c r="P1412" s="466"/>
      <c r="Q1412" s="466"/>
      <c r="R1412" s="466"/>
      <c r="S1412" s="466"/>
      <c r="T1412" s="466"/>
      <c r="U1412" s="1115"/>
      <c r="V1412" s="495"/>
      <c r="W1412" s="466"/>
      <c r="X1412" s="466"/>
      <c r="Y1412" s="466"/>
      <c r="Z1412" s="466"/>
      <c r="AA1412" s="466"/>
      <c r="AB1412" s="466"/>
      <c r="AC1412" s="466"/>
      <c r="AD1412" s="466"/>
      <c r="AE1412" s="466"/>
      <c r="AF1412" s="466"/>
      <c r="AG1412" s="1133" t="s">
        <v>3210</v>
      </c>
      <c r="AH1412" s="1133" t="s">
        <v>6337</v>
      </c>
      <c r="AI1412" s="1141" t="s">
        <v>3206</v>
      </c>
      <c r="AJ1412" s="1141" t="s">
        <v>3207</v>
      </c>
      <c r="AK1412" s="1133" t="s">
        <v>3211</v>
      </c>
      <c r="AL1412" s="1133" t="s">
        <v>3106</v>
      </c>
      <c r="AM1412" s="1145">
        <v>85000000</v>
      </c>
      <c r="AN1412" s="1145">
        <v>85000000</v>
      </c>
      <c r="AO1412" s="1141" t="s">
        <v>250</v>
      </c>
      <c r="AP1412" s="1142" t="s">
        <v>3107</v>
      </c>
      <c r="AQ1412" s="1143" t="s">
        <v>3108</v>
      </c>
      <c r="AR1412" s="1142"/>
      <c r="AS1412" s="1146" t="s">
        <v>5966</v>
      </c>
      <c r="AT1412" s="1146" t="s">
        <v>330</v>
      </c>
      <c r="AU1412" s="1149">
        <v>1</v>
      </c>
      <c r="AV1412" s="1138">
        <v>0</v>
      </c>
      <c r="AW1412" s="5310">
        <v>42948</v>
      </c>
      <c r="AX1412" s="5310">
        <v>43070</v>
      </c>
      <c r="AY1412" s="2642">
        <v>85000000</v>
      </c>
      <c r="AZ1412" s="5302"/>
      <c r="BA1412" s="5302"/>
      <c r="BB1412" s="5302"/>
      <c r="BC1412" s="5302"/>
      <c r="BD1412" s="5302"/>
      <c r="BE1412" s="5302"/>
      <c r="BF1412" s="5303"/>
      <c r="BG1412" s="5302"/>
      <c r="BH1412" s="5302"/>
      <c r="BI1412" s="5303"/>
      <c r="BJ1412" s="5302"/>
      <c r="BK1412" s="5302"/>
      <c r="BL1412" s="2024">
        <f t="shared" si="156"/>
        <v>0</v>
      </c>
      <c r="BM1412" s="2285"/>
      <c r="BN1412" s="1902"/>
      <c r="BO1412" s="1878"/>
      <c r="BP1412" s="1878"/>
      <c r="BQ1412" s="1915"/>
      <c r="BR1412" s="2026"/>
      <c r="BS1412" s="2027"/>
      <c r="BT1412" s="2027"/>
      <c r="BU1412" s="2027"/>
      <c r="BV1412" s="2027"/>
      <c r="BW1412" s="2027"/>
      <c r="BX1412" s="2027"/>
      <c r="BY1412" s="2027"/>
      <c r="BZ1412" s="2027"/>
      <c r="CA1412" s="2027"/>
      <c r="CB1412" s="2027"/>
      <c r="CC1412" s="2027"/>
      <c r="CD1412" s="2028" t="s">
        <v>3091</v>
      </c>
    </row>
    <row r="1413" spans="1:82" ht="21" customHeight="1" x14ac:dyDescent="0.2">
      <c r="A1413" s="748" t="s">
        <v>161</v>
      </c>
      <c r="B1413" s="1128" t="s">
        <v>3099</v>
      </c>
      <c r="C1413" s="1123" t="s">
        <v>3100</v>
      </c>
      <c r="D1413" s="460">
        <v>164</v>
      </c>
      <c r="E1413" s="575" t="s">
        <v>3101</v>
      </c>
      <c r="F1413" s="1124" t="s">
        <v>3102</v>
      </c>
      <c r="G1413" s="576">
        <v>50</v>
      </c>
      <c r="H1413" s="576" t="s">
        <v>0</v>
      </c>
      <c r="I1413" s="576">
        <v>80</v>
      </c>
      <c r="J1413" s="454">
        <v>10</v>
      </c>
      <c r="K1413" s="538"/>
      <c r="L1413" s="1114"/>
      <c r="M1413" s="466"/>
      <c r="N1413" s="466"/>
      <c r="O1413" s="466"/>
      <c r="P1413" s="466"/>
      <c r="Q1413" s="466"/>
      <c r="R1413" s="466"/>
      <c r="S1413" s="466"/>
      <c r="T1413" s="466"/>
      <c r="U1413" s="1115"/>
      <c r="V1413" s="495"/>
      <c r="W1413" s="466"/>
      <c r="X1413" s="466"/>
      <c r="Y1413" s="466"/>
      <c r="Z1413" s="466"/>
      <c r="AA1413" s="466"/>
      <c r="AB1413" s="466"/>
      <c r="AC1413" s="466"/>
      <c r="AD1413" s="466"/>
      <c r="AE1413" s="466"/>
      <c r="AF1413" s="466"/>
      <c r="AG1413" s="1133" t="s">
        <v>3198</v>
      </c>
      <c r="AH1413" s="1133" t="s">
        <v>6338</v>
      </c>
      <c r="AI1413" s="1141" t="s">
        <v>3212</v>
      </c>
      <c r="AJ1413" s="1141" t="s">
        <v>3213</v>
      </c>
      <c r="AK1413" s="1133" t="s">
        <v>3203</v>
      </c>
      <c r="AL1413" s="1133" t="s">
        <v>3106</v>
      </c>
      <c r="AM1413" s="1145">
        <v>15000000</v>
      </c>
      <c r="AN1413" s="1145">
        <v>15000000</v>
      </c>
      <c r="AO1413" s="1141" t="s">
        <v>250</v>
      </c>
      <c r="AP1413" s="1142" t="s">
        <v>3107</v>
      </c>
      <c r="AQ1413" s="1143" t="s">
        <v>3108</v>
      </c>
      <c r="AR1413" s="1142"/>
      <c r="AS1413" s="1146" t="s">
        <v>5967</v>
      </c>
      <c r="AT1413" s="1146" t="s">
        <v>5963</v>
      </c>
      <c r="AU1413" s="1138">
        <v>1</v>
      </c>
      <c r="AV1413" s="1138">
        <v>0</v>
      </c>
      <c r="AW1413" s="5310">
        <v>42917</v>
      </c>
      <c r="AX1413" s="5310">
        <v>43100</v>
      </c>
      <c r="AY1413" s="2642">
        <v>15000000</v>
      </c>
      <c r="AZ1413" s="5302"/>
      <c r="BA1413" s="5302"/>
      <c r="BB1413" s="5302"/>
      <c r="BC1413" s="5302"/>
      <c r="BD1413" s="5302"/>
      <c r="BE1413" s="5302"/>
      <c r="BF1413" s="5303"/>
      <c r="BG1413" s="5302"/>
      <c r="BH1413" s="5302"/>
      <c r="BI1413" s="5303"/>
      <c r="BJ1413" s="5302"/>
      <c r="BK1413" s="5302"/>
      <c r="BL1413" s="2024">
        <f t="shared" si="156"/>
        <v>0</v>
      </c>
      <c r="BM1413" s="2285"/>
      <c r="BN1413" s="1902"/>
      <c r="BO1413" s="1878"/>
      <c r="BP1413" s="1878"/>
      <c r="BQ1413" s="1915"/>
      <c r="BR1413" s="2026"/>
      <c r="BS1413" s="2027"/>
      <c r="BT1413" s="2027"/>
      <c r="BU1413" s="2027"/>
      <c r="BV1413" s="2027"/>
      <c r="BW1413" s="2027"/>
      <c r="BX1413" s="2027"/>
      <c r="BY1413" s="2027"/>
      <c r="BZ1413" s="2027"/>
      <c r="CA1413" s="2027"/>
      <c r="CB1413" s="2027"/>
      <c r="CC1413" s="2027"/>
      <c r="CD1413" s="2028" t="s">
        <v>3091</v>
      </c>
    </row>
    <row r="1414" spans="1:82" ht="21" customHeight="1" x14ac:dyDescent="0.2">
      <c r="A1414" s="748" t="s">
        <v>161</v>
      </c>
      <c r="B1414" s="1128" t="s">
        <v>3099</v>
      </c>
      <c r="C1414" s="1123" t="s">
        <v>3100</v>
      </c>
      <c r="D1414" s="460">
        <v>164</v>
      </c>
      <c r="E1414" s="575" t="s">
        <v>3101</v>
      </c>
      <c r="F1414" s="1124" t="s">
        <v>3102</v>
      </c>
      <c r="G1414" s="576">
        <v>50</v>
      </c>
      <c r="H1414" s="576" t="s">
        <v>0</v>
      </c>
      <c r="I1414" s="576">
        <v>80</v>
      </c>
      <c r="J1414" s="454">
        <v>10</v>
      </c>
      <c r="K1414" s="538"/>
      <c r="L1414" s="1114"/>
      <c r="M1414" s="466"/>
      <c r="N1414" s="466"/>
      <c r="O1414" s="466"/>
      <c r="P1414" s="466"/>
      <c r="Q1414" s="466"/>
      <c r="R1414" s="466"/>
      <c r="S1414" s="466"/>
      <c r="T1414" s="466"/>
      <c r="U1414" s="1115"/>
      <c r="V1414" s="495"/>
      <c r="W1414" s="466"/>
      <c r="X1414" s="466"/>
      <c r="Y1414" s="466"/>
      <c r="Z1414" s="466"/>
      <c r="AA1414" s="466"/>
      <c r="AB1414" s="466"/>
      <c r="AC1414" s="466"/>
      <c r="AD1414" s="466"/>
      <c r="AE1414" s="466"/>
      <c r="AF1414" s="466"/>
      <c r="AG1414" s="1141">
        <v>781815</v>
      </c>
      <c r="AH1414" s="1133" t="s">
        <v>3214</v>
      </c>
      <c r="AI1414" s="1133" t="s">
        <v>3150</v>
      </c>
      <c r="AJ1414" s="1141" t="s">
        <v>1714</v>
      </c>
      <c r="AK1414" s="1133" t="s">
        <v>3151</v>
      </c>
      <c r="AL1414" s="1133" t="s">
        <v>3106</v>
      </c>
      <c r="AM1414" s="1145">
        <v>5000000</v>
      </c>
      <c r="AN1414" s="1145">
        <v>5000000</v>
      </c>
      <c r="AO1414" s="1141" t="s">
        <v>250</v>
      </c>
      <c r="AP1414" s="1142" t="s">
        <v>3107</v>
      </c>
      <c r="AQ1414" s="1143" t="s">
        <v>3108</v>
      </c>
      <c r="AR1414" s="1143"/>
      <c r="AS1414" s="1146" t="s">
        <v>3215</v>
      </c>
      <c r="AT1414" s="1146" t="s">
        <v>2759</v>
      </c>
      <c r="AU1414" s="1150">
        <v>100</v>
      </c>
      <c r="AV1414" s="1150">
        <v>0</v>
      </c>
      <c r="AW1414" s="5310">
        <v>42736</v>
      </c>
      <c r="AX1414" s="5310">
        <v>43100</v>
      </c>
      <c r="AY1414" s="2642">
        <v>5000000</v>
      </c>
      <c r="AZ1414" s="1686"/>
      <c r="BA1414" s="1686"/>
      <c r="BB1414" s="1686"/>
      <c r="BC1414" s="1686"/>
      <c r="BD1414" s="1686"/>
      <c r="BE1414" s="1686"/>
      <c r="BF1414" s="5312"/>
      <c r="BG1414" s="1686"/>
      <c r="BH1414" s="1686"/>
      <c r="BI1414" s="5312"/>
      <c r="BJ1414" s="1686"/>
      <c r="BK1414" s="1686"/>
      <c r="BL1414" s="2024">
        <f t="shared" si="156"/>
        <v>0</v>
      </c>
      <c r="BM1414" s="2285"/>
      <c r="BN1414" s="1902"/>
      <c r="BO1414" s="1878"/>
      <c r="BP1414" s="1878"/>
      <c r="BQ1414" s="1915"/>
      <c r="BR1414" s="2026"/>
      <c r="BS1414" s="2027"/>
      <c r="BT1414" s="2027"/>
      <c r="BU1414" s="2027"/>
      <c r="BV1414" s="2027"/>
      <c r="BW1414" s="2027"/>
      <c r="BX1414" s="2027"/>
      <c r="BY1414" s="2027"/>
      <c r="BZ1414" s="2027"/>
      <c r="CA1414" s="2027"/>
      <c r="CB1414" s="2027"/>
      <c r="CC1414" s="2027"/>
      <c r="CD1414" s="2028" t="s">
        <v>3091</v>
      </c>
    </row>
    <row r="1415" spans="1:82" ht="21" customHeight="1" x14ac:dyDescent="0.2">
      <c r="A1415" s="748" t="s">
        <v>161</v>
      </c>
      <c r="B1415" s="1128" t="s">
        <v>3099</v>
      </c>
      <c r="C1415" s="1123" t="s">
        <v>3100</v>
      </c>
      <c r="D1415" s="460">
        <v>164</v>
      </c>
      <c r="E1415" s="575" t="s">
        <v>3101</v>
      </c>
      <c r="F1415" s="1124" t="s">
        <v>3102</v>
      </c>
      <c r="G1415" s="576">
        <v>50</v>
      </c>
      <c r="H1415" s="576" t="s">
        <v>0</v>
      </c>
      <c r="I1415" s="576">
        <v>80</v>
      </c>
      <c r="J1415" s="454">
        <v>10</v>
      </c>
      <c r="K1415" s="538"/>
      <c r="L1415" s="1114"/>
      <c r="M1415" s="466"/>
      <c r="N1415" s="466"/>
      <c r="O1415" s="466"/>
      <c r="P1415" s="466"/>
      <c r="Q1415" s="466"/>
      <c r="R1415" s="466"/>
      <c r="S1415" s="466"/>
      <c r="T1415" s="466"/>
      <c r="U1415" s="1115"/>
      <c r="V1415" s="495"/>
      <c r="W1415" s="466"/>
      <c r="X1415" s="466"/>
      <c r="Y1415" s="466"/>
      <c r="Z1415" s="466"/>
      <c r="AA1415" s="466"/>
      <c r="AB1415" s="466"/>
      <c r="AC1415" s="466"/>
      <c r="AD1415" s="466"/>
      <c r="AE1415" s="466"/>
      <c r="AF1415" s="466"/>
      <c r="AG1415" s="2017" t="s">
        <v>3103</v>
      </c>
      <c r="AH1415" s="2017" t="s">
        <v>6325</v>
      </c>
      <c r="AI1415" s="2018" t="s">
        <v>869</v>
      </c>
      <c r="AJ1415" s="2018" t="s">
        <v>3216</v>
      </c>
      <c r="AK1415" s="2018" t="s">
        <v>3217</v>
      </c>
      <c r="AL1415" s="2017" t="s">
        <v>3106</v>
      </c>
      <c r="AM1415" s="2019">
        <v>60000000</v>
      </c>
      <c r="AN1415" s="2019">
        <v>60000000</v>
      </c>
      <c r="AO1415" s="2017" t="s">
        <v>250</v>
      </c>
      <c r="AP1415" s="2638" t="s">
        <v>3107</v>
      </c>
      <c r="AQ1415" s="1136" t="s">
        <v>3108</v>
      </c>
      <c r="AR1415" s="2638"/>
      <c r="AS1415" s="2214" t="s">
        <v>5968</v>
      </c>
      <c r="AT1415" s="2643" t="s">
        <v>3218</v>
      </c>
      <c r="AU1415" s="1138">
        <v>15</v>
      </c>
      <c r="AV1415" s="1138">
        <v>0</v>
      </c>
      <c r="AW1415" s="2641">
        <v>42737</v>
      </c>
      <c r="AX1415" s="2641">
        <v>43099</v>
      </c>
      <c r="AY1415" s="2642">
        <v>60000000</v>
      </c>
      <c r="AZ1415" s="5160"/>
      <c r="BA1415" s="5160"/>
      <c r="BB1415" s="5160"/>
      <c r="BC1415" s="5160"/>
      <c r="BD1415" s="5160"/>
      <c r="BE1415" s="5160"/>
      <c r="BF1415" s="5313"/>
      <c r="BG1415" s="5160"/>
      <c r="BH1415" s="5160"/>
      <c r="BI1415" s="5313"/>
      <c r="BJ1415" s="5160"/>
      <c r="BK1415" s="5160"/>
      <c r="BL1415" s="2024">
        <f t="shared" si="156"/>
        <v>0</v>
      </c>
      <c r="BM1415" s="2285"/>
      <c r="BN1415" s="1902"/>
      <c r="BO1415" s="1878"/>
      <c r="BP1415" s="1878"/>
      <c r="BQ1415" s="1915"/>
      <c r="BR1415" s="2026"/>
      <c r="BS1415" s="2027"/>
      <c r="BT1415" s="2027"/>
      <c r="BU1415" s="2027"/>
      <c r="BV1415" s="2027"/>
      <c r="BW1415" s="2027"/>
      <c r="BX1415" s="2027"/>
      <c r="BY1415" s="2027"/>
      <c r="BZ1415" s="2027"/>
      <c r="CA1415" s="2027"/>
      <c r="CB1415" s="2027"/>
      <c r="CC1415" s="2027"/>
      <c r="CD1415" s="2028" t="s">
        <v>3091</v>
      </c>
    </row>
    <row r="1416" spans="1:82" ht="21" customHeight="1" x14ac:dyDescent="0.2">
      <c r="A1416" s="748" t="s">
        <v>161</v>
      </c>
      <c r="B1416" s="1128" t="s">
        <v>3099</v>
      </c>
      <c r="C1416" s="1123" t="s">
        <v>3100</v>
      </c>
      <c r="D1416" s="460">
        <v>164</v>
      </c>
      <c r="E1416" s="575" t="s">
        <v>3101</v>
      </c>
      <c r="F1416" s="1124" t="s">
        <v>3102</v>
      </c>
      <c r="G1416" s="576">
        <v>50</v>
      </c>
      <c r="H1416" s="576" t="s">
        <v>0</v>
      </c>
      <c r="I1416" s="576">
        <v>80</v>
      </c>
      <c r="J1416" s="454">
        <v>10</v>
      </c>
      <c r="K1416" s="538"/>
      <c r="L1416" s="1114"/>
      <c r="M1416" s="466"/>
      <c r="N1416" s="466"/>
      <c r="O1416" s="466"/>
      <c r="P1416" s="466"/>
      <c r="Q1416" s="466"/>
      <c r="R1416" s="466"/>
      <c r="S1416" s="466"/>
      <c r="T1416" s="466"/>
      <c r="U1416" s="1115"/>
      <c r="V1416" s="495"/>
      <c r="W1416" s="466"/>
      <c r="X1416" s="466"/>
      <c r="Y1416" s="466"/>
      <c r="Z1416" s="466"/>
      <c r="AA1416" s="466"/>
      <c r="AB1416" s="466"/>
      <c r="AC1416" s="466"/>
      <c r="AD1416" s="466"/>
      <c r="AE1416" s="466"/>
      <c r="AF1416" s="466"/>
      <c r="AG1416" s="2017"/>
      <c r="AH1416" s="2644" t="s">
        <v>6326</v>
      </c>
      <c r="AI1416" s="2018" t="s">
        <v>814</v>
      </c>
      <c r="AJ1416" s="2018" t="s">
        <v>2868</v>
      </c>
      <c r="AK1416" s="2018" t="s">
        <v>3124</v>
      </c>
      <c r="AL1416" s="2017" t="s">
        <v>3106</v>
      </c>
      <c r="AM1416" s="2019">
        <v>4000000</v>
      </c>
      <c r="AN1416" s="2019">
        <v>4000000</v>
      </c>
      <c r="AO1416" s="2017" t="s">
        <v>250</v>
      </c>
      <c r="AP1416" s="2638" t="s">
        <v>3107</v>
      </c>
      <c r="AQ1416" s="1136" t="s">
        <v>3108</v>
      </c>
      <c r="AR1416" s="2638"/>
      <c r="AS1416" s="2214" t="s">
        <v>5969</v>
      </c>
      <c r="AT1416" s="2643" t="s">
        <v>3219</v>
      </c>
      <c r="AU1416" s="1138">
        <v>13</v>
      </c>
      <c r="AV1416" s="1138">
        <v>13</v>
      </c>
      <c r="AW1416" s="2641">
        <v>42826</v>
      </c>
      <c r="AX1416" s="2641">
        <v>42003</v>
      </c>
      <c r="AY1416" s="2642">
        <v>6000000</v>
      </c>
      <c r="AZ1416" s="5160"/>
      <c r="BA1416" s="5160"/>
      <c r="BB1416" s="5160"/>
      <c r="BC1416" s="5160"/>
      <c r="BD1416" s="5160"/>
      <c r="BE1416" s="5160"/>
      <c r="BF1416" s="5313"/>
      <c r="BG1416" s="5160"/>
      <c r="BH1416" s="5160"/>
      <c r="BI1416" s="5313"/>
      <c r="BJ1416" s="5160"/>
      <c r="BK1416" s="5160"/>
      <c r="BL1416" s="2024">
        <f t="shared" si="156"/>
        <v>0</v>
      </c>
      <c r="BM1416" s="2285"/>
      <c r="BN1416" s="1902"/>
      <c r="BO1416" s="1878"/>
      <c r="BP1416" s="1878"/>
      <c r="BQ1416" s="1915"/>
      <c r="BR1416" s="2026"/>
      <c r="BS1416" s="2027"/>
      <c r="BT1416" s="2027"/>
      <c r="BU1416" s="2027"/>
      <c r="BV1416" s="2027"/>
      <c r="BW1416" s="2027"/>
      <c r="BX1416" s="2027"/>
      <c r="BY1416" s="2027"/>
      <c r="BZ1416" s="2027"/>
      <c r="CA1416" s="2027"/>
      <c r="CB1416" s="2027"/>
      <c r="CC1416" s="2027"/>
      <c r="CD1416" s="2028" t="s">
        <v>3091</v>
      </c>
    </row>
    <row r="1417" spans="1:82" ht="21" customHeight="1" x14ac:dyDescent="0.2">
      <c r="A1417" s="748" t="s">
        <v>161</v>
      </c>
      <c r="B1417" s="1128" t="s">
        <v>3099</v>
      </c>
      <c r="C1417" s="1123" t="s">
        <v>3100</v>
      </c>
      <c r="D1417" s="460">
        <v>164</v>
      </c>
      <c r="E1417" s="575" t="s">
        <v>3101</v>
      </c>
      <c r="F1417" s="1124" t="s">
        <v>3102</v>
      </c>
      <c r="G1417" s="576">
        <v>50</v>
      </c>
      <c r="H1417" s="576" t="s">
        <v>0</v>
      </c>
      <c r="I1417" s="576">
        <v>80</v>
      </c>
      <c r="J1417" s="454">
        <v>10</v>
      </c>
      <c r="K1417" s="538"/>
      <c r="L1417" s="1114"/>
      <c r="M1417" s="466"/>
      <c r="N1417" s="466"/>
      <c r="O1417" s="466"/>
      <c r="P1417" s="466"/>
      <c r="Q1417" s="466"/>
      <c r="R1417" s="466"/>
      <c r="S1417" s="466"/>
      <c r="T1417" s="466"/>
      <c r="U1417" s="1115"/>
      <c r="V1417" s="495"/>
      <c r="W1417" s="466"/>
      <c r="X1417" s="466"/>
      <c r="Y1417" s="466"/>
      <c r="Z1417" s="466"/>
      <c r="AA1417" s="466"/>
      <c r="AB1417" s="466"/>
      <c r="AC1417" s="466"/>
      <c r="AD1417" s="466"/>
      <c r="AE1417" s="466"/>
      <c r="AF1417" s="466"/>
      <c r="AG1417" s="1133" t="s">
        <v>3220</v>
      </c>
      <c r="AH1417" s="1133" t="s">
        <v>3221</v>
      </c>
      <c r="AI1417" s="1133" t="s">
        <v>880</v>
      </c>
      <c r="AJ1417" s="1133" t="s">
        <v>2476</v>
      </c>
      <c r="AK1417" s="1133" t="s">
        <v>3222</v>
      </c>
      <c r="AL1417" s="1133" t="s">
        <v>3106</v>
      </c>
      <c r="AM1417" s="1147">
        <v>15500000</v>
      </c>
      <c r="AN1417" s="1147">
        <v>15500000</v>
      </c>
      <c r="AO1417" s="1133" t="s">
        <v>250</v>
      </c>
      <c r="AP1417" s="1143" t="s">
        <v>3107</v>
      </c>
      <c r="AQ1417" s="1143" t="s">
        <v>3108</v>
      </c>
      <c r="AR1417" s="1143"/>
      <c r="AS1417" s="1151" t="s">
        <v>3223</v>
      </c>
      <c r="AT1417" s="1146" t="s">
        <v>3224</v>
      </c>
      <c r="AU1417" s="1149">
        <v>1</v>
      </c>
      <c r="AV1417" s="1138">
        <v>100</v>
      </c>
      <c r="AW1417" s="5310">
        <v>42870</v>
      </c>
      <c r="AX1417" s="5310">
        <v>43235</v>
      </c>
      <c r="AY1417" s="2642">
        <v>20500000</v>
      </c>
      <c r="AZ1417" s="5160"/>
      <c r="BA1417" s="5160"/>
      <c r="BB1417" s="5160"/>
      <c r="BC1417" s="5160"/>
      <c r="BD1417" s="5160"/>
      <c r="BE1417" s="5160"/>
      <c r="BF1417" s="5313"/>
      <c r="BG1417" s="5160"/>
      <c r="BH1417" s="5160"/>
      <c r="BI1417" s="5313"/>
      <c r="BJ1417" s="5160"/>
      <c r="BK1417" s="5160"/>
      <c r="BL1417" s="2024">
        <f t="shared" si="156"/>
        <v>0</v>
      </c>
      <c r="BM1417" s="2285"/>
      <c r="BN1417" s="1902"/>
      <c r="BO1417" s="1878"/>
      <c r="BP1417" s="1878"/>
      <c r="BQ1417" s="1915"/>
      <c r="BR1417" s="2026"/>
      <c r="BS1417" s="2027"/>
      <c r="BT1417" s="2027"/>
      <c r="BU1417" s="2027"/>
      <c r="BV1417" s="2027"/>
      <c r="BW1417" s="2027"/>
      <c r="BX1417" s="2027"/>
      <c r="BY1417" s="2027"/>
      <c r="BZ1417" s="2027"/>
      <c r="CA1417" s="2027"/>
      <c r="CB1417" s="2027"/>
      <c r="CC1417" s="2027"/>
      <c r="CD1417" s="2028" t="s">
        <v>3091</v>
      </c>
    </row>
    <row r="1418" spans="1:82" ht="21" customHeight="1" x14ac:dyDescent="0.2">
      <c r="A1418" s="748" t="s">
        <v>161</v>
      </c>
      <c r="B1418" s="1128" t="s">
        <v>3099</v>
      </c>
      <c r="C1418" s="1123" t="s">
        <v>3100</v>
      </c>
      <c r="D1418" s="460">
        <v>164</v>
      </c>
      <c r="E1418" s="575" t="s">
        <v>3101</v>
      </c>
      <c r="F1418" s="1124" t="s">
        <v>3102</v>
      </c>
      <c r="G1418" s="576">
        <v>50</v>
      </c>
      <c r="H1418" s="576" t="s">
        <v>0</v>
      </c>
      <c r="I1418" s="576">
        <v>80</v>
      </c>
      <c r="J1418" s="454">
        <v>10</v>
      </c>
      <c r="K1418" s="538"/>
      <c r="L1418" s="1114"/>
      <c r="M1418" s="466"/>
      <c r="N1418" s="466"/>
      <c r="O1418" s="466"/>
      <c r="P1418" s="466"/>
      <c r="Q1418" s="466"/>
      <c r="R1418" s="466"/>
      <c r="S1418" s="466"/>
      <c r="T1418" s="466"/>
      <c r="U1418" s="1115"/>
      <c r="V1418" s="495"/>
      <c r="W1418" s="466"/>
      <c r="X1418" s="466"/>
      <c r="Y1418" s="466"/>
      <c r="Z1418" s="466"/>
      <c r="AA1418" s="466"/>
      <c r="AB1418" s="466"/>
      <c r="AC1418" s="466"/>
      <c r="AD1418" s="466"/>
      <c r="AE1418" s="466"/>
      <c r="AF1418" s="466"/>
      <c r="AG1418" s="1133"/>
      <c r="AH1418" s="2017" t="s">
        <v>6327</v>
      </c>
      <c r="AI1418" s="2018" t="s">
        <v>814</v>
      </c>
      <c r="AJ1418" s="2018" t="s">
        <v>2868</v>
      </c>
      <c r="AK1418" s="2018" t="s">
        <v>3225</v>
      </c>
      <c r="AL1418" s="2017" t="s">
        <v>938</v>
      </c>
      <c r="AM1418" s="2019">
        <v>4500000</v>
      </c>
      <c r="AN1418" s="2019">
        <v>4500000</v>
      </c>
      <c r="AO1418" s="2017" t="s">
        <v>250</v>
      </c>
      <c r="AP1418" s="2638" t="s">
        <v>3107</v>
      </c>
      <c r="AQ1418" s="1136" t="s">
        <v>3108</v>
      </c>
      <c r="AR1418" s="2638"/>
      <c r="AS1418" s="2214" t="s">
        <v>5970</v>
      </c>
      <c r="AT1418" s="2643" t="s">
        <v>3226</v>
      </c>
      <c r="AU1418" s="1138">
        <v>12</v>
      </c>
      <c r="AV1418" s="1138"/>
      <c r="AW1418" s="2641">
        <v>42736</v>
      </c>
      <c r="AX1418" s="2641">
        <v>42824</v>
      </c>
      <c r="AY1418" s="2642">
        <v>7000000</v>
      </c>
      <c r="AZ1418" s="5160"/>
      <c r="BA1418" s="5160"/>
      <c r="BB1418" s="5160"/>
      <c r="BC1418" s="5160"/>
      <c r="BD1418" s="5160"/>
      <c r="BE1418" s="5160"/>
      <c r="BF1418" s="5313"/>
      <c r="BG1418" s="5160"/>
      <c r="BH1418" s="5160"/>
      <c r="BI1418" s="5313"/>
      <c r="BJ1418" s="5160"/>
      <c r="BK1418" s="5160"/>
      <c r="BL1418" s="2024">
        <f t="shared" si="156"/>
        <v>0</v>
      </c>
      <c r="BM1418" s="2285"/>
      <c r="BN1418" s="1902"/>
      <c r="BO1418" s="1878"/>
      <c r="BP1418" s="1878"/>
      <c r="BQ1418" s="1915"/>
      <c r="BR1418" s="2026"/>
      <c r="BS1418" s="2027"/>
      <c r="BT1418" s="2027"/>
      <c r="BU1418" s="2027"/>
      <c r="BV1418" s="2027"/>
      <c r="BW1418" s="2027"/>
      <c r="BX1418" s="2027"/>
      <c r="BY1418" s="2027"/>
      <c r="BZ1418" s="2027"/>
      <c r="CA1418" s="2027"/>
      <c r="CB1418" s="2027"/>
      <c r="CC1418" s="2027"/>
      <c r="CD1418" s="2028" t="s">
        <v>3091</v>
      </c>
    </row>
    <row r="1419" spans="1:82" ht="21" customHeight="1" x14ac:dyDescent="0.2">
      <c r="A1419" s="748" t="s">
        <v>161</v>
      </c>
      <c r="B1419" s="1128" t="s">
        <v>3099</v>
      </c>
      <c r="C1419" s="1123" t="s">
        <v>3100</v>
      </c>
      <c r="D1419" s="460">
        <v>164</v>
      </c>
      <c r="E1419" s="575" t="s">
        <v>3101</v>
      </c>
      <c r="F1419" s="1124" t="s">
        <v>3102</v>
      </c>
      <c r="G1419" s="576">
        <v>50</v>
      </c>
      <c r="H1419" s="576" t="s">
        <v>0</v>
      </c>
      <c r="I1419" s="576">
        <v>80</v>
      </c>
      <c r="J1419" s="454">
        <v>10</v>
      </c>
      <c r="K1419" s="538"/>
      <c r="L1419" s="1114"/>
      <c r="M1419" s="466"/>
      <c r="N1419" s="466"/>
      <c r="O1419" s="466"/>
      <c r="P1419" s="466"/>
      <c r="Q1419" s="466"/>
      <c r="R1419" s="466"/>
      <c r="S1419" s="466"/>
      <c r="T1419" s="466"/>
      <c r="U1419" s="1115"/>
      <c r="V1419" s="495"/>
      <c r="W1419" s="466"/>
      <c r="X1419" s="466"/>
      <c r="Y1419" s="466"/>
      <c r="Z1419" s="466"/>
      <c r="AA1419" s="466"/>
      <c r="AB1419" s="466"/>
      <c r="AC1419" s="466"/>
      <c r="AD1419" s="466"/>
      <c r="AE1419" s="466"/>
      <c r="AF1419" s="466"/>
      <c r="AG1419" s="1133"/>
      <c r="AH1419" s="2017" t="s">
        <v>6328</v>
      </c>
      <c r="AI1419" s="2018" t="s">
        <v>3104</v>
      </c>
      <c r="AJ1419" s="2018" t="s">
        <v>3227</v>
      </c>
      <c r="AK1419" s="2018" t="s">
        <v>3141</v>
      </c>
      <c r="AL1419" s="2017" t="s">
        <v>3106</v>
      </c>
      <c r="AM1419" s="2019">
        <v>500000</v>
      </c>
      <c r="AN1419" s="2019">
        <v>500000</v>
      </c>
      <c r="AO1419" s="2017" t="s">
        <v>250</v>
      </c>
      <c r="AP1419" s="2638" t="s">
        <v>3107</v>
      </c>
      <c r="AQ1419" s="1136" t="s">
        <v>3108</v>
      </c>
      <c r="AR1419" s="2638"/>
      <c r="AS1419" s="2214" t="s">
        <v>5971</v>
      </c>
      <c r="AT1419" s="2643" t="s">
        <v>3228</v>
      </c>
      <c r="AU1419" s="1138">
        <v>12</v>
      </c>
      <c r="AV1419" s="1138"/>
      <c r="AW1419" s="2641">
        <v>42826</v>
      </c>
      <c r="AX1419" s="2641">
        <v>43099</v>
      </c>
      <c r="AY1419" s="2642">
        <v>500000</v>
      </c>
      <c r="AZ1419" s="5160"/>
      <c r="BA1419" s="5160"/>
      <c r="BB1419" s="5160"/>
      <c r="BC1419" s="5160"/>
      <c r="BD1419" s="5160"/>
      <c r="BE1419" s="5160"/>
      <c r="BF1419" s="5313"/>
      <c r="BG1419" s="5160"/>
      <c r="BH1419" s="5160"/>
      <c r="BI1419" s="5313"/>
      <c r="BJ1419" s="5160"/>
      <c r="BK1419" s="5160"/>
      <c r="BL1419" s="2024">
        <f t="shared" si="156"/>
        <v>0</v>
      </c>
      <c r="BM1419" s="2285"/>
      <c r="BN1419" s="1902"/>
      <c r="BO1419" s="1878"/>
      <c r="BP1419" s="1878"/>
      <c r="BQ1419" s="1915"/>
      <c r="BR1419" s="2026"/>
      <c r="BS1419" s="2027"/>
      <c r="BT1419" s="2027"/>
      <c r="BU1419" s="2027"/>
      <c r="BV1419" s="2027"/>
      <c r="BW1419" s="2027"/>
      <c r="BX1419" s="2027"/>
      <c r="BY1419" s="2027"/>
      <c r="BZ1419" s="2027"/>
      <c r="CA1419" s="2027"/>
      <c r="CB1419" s="2027"/>
      <c r="CC1419" s="2027"/>
      <c r="CD1419" s="2028" t="s">
        <v>3091</v>
      </c>
    </row>
    <row r="1420" spans="1:82" ht="34.5" customHeight="1" x14ac:dyDescent="0.2">
      <c r="A1420" s="748" t="s">
        <v>161</v>
      </c>
      <c r="B1420" s="1128" t="s">
        <v>3099</v>
      </c>
      <c r="C1420" s="1123" t="s">
        <v>3100</v>
      </c>
      <c r="D1420" s="460">
        <v>164</v>
      </c>
      <c r="E1420" s="575" t="s">
        <v>3101</v>
      </c>
      <c r="F1420" s="1124" t="s">
        <v>3102</v>
      </c>
      <c r="G1420" s="576">
        <v>50</v>
      </c>
      <c r="H1420" s="576" t="s">
        <v>0</v>
      </c>
      <c r="I1420" s="576">
        <v>80</v>
      </c>
      <c r="J1420" s="454">
        <v>10</v>
      </c>
      <c r="K1420" s="538"/>
      <c r="L1420" s="1114"/>
      <c r="M1420" s="466"/>
      <c r="N1420" s="466"/>
      <c r="O1420" s="466"/>
      <c r="P1420" s="466"/>
      <c r="Q1420" s="466"/>
      <c r="R1420" s="466"/>
      <c r="S1420" s="466"/>
      <c r="T1420" s="466"/>
      <c r="U1420" s="1115"/>
      <c r="V1420" s="495"/>
      <c r="W1420" s="466"/>
      <c r="X1420" s="466"/>
      <c r="Y1420" s="466"/>
      <c r="Z1420" s="466"/>
      <c r="AA1420" s="466"/>
      <c r="AB1420" s="466"/>
      <c r="AC1420" s="466"/>
      <c r="AD1420" s="466"/>
      <c r="AE1420" s="466"/>
      <c r="AF1420" s="466"/>
      <c r="AG1420" s="1133"/>
      <c r="AH1420" s="2017" t="s">
        <v>3144</v>
      </c>
      <c r="AI1420" s="2018" t="s">
        <v>814</v>
      </c>
      <c r="AJ1420" s="2018" t="s">
        <v>2868</v>
      </c>
      <c r="AK1420" s="2018" t="s">
        <v>3141</v>
      </c>
      <c r="AL1420" s="2017" t="s">
        <v>3106</v>
      </c>
      <c r="AM1420" s="1135">
        <v>10000000</v>
      </c>
      <c r="AN1420" s="1135">
        <v>10000000</v>
      </c>
      <c r="AO1420" s="2017" t="s">
        <v>250</v>
      </c>
      <c r="AP1420" s="2638" t="s">
        <v>734</v>
      </c>
      <c r="AQ1420" s="2638" t="s">
        <v>3108</v>
      </c>
      <c r="AR1420" s="2638"/>
      <c r="AS1420" s="2214" t="s">
        <v>5972</v>
      </c>
      <c r="AT1420" s="2643" t="s">
        <v>3229</v>
      </c>
      <c r="AU1420" s="1138">
        <v>5</v>
      </c>
      <c r="AV1420" s="1138"/>
      <c r="AW1420" s="2641">
        <v>42826</v>
      </c>
      <c r="AX1420" s="2641">
        <v>43099</v>
      </c>
      <c r="AY1420" s="2642">
        <v>20000000</v>
      </c>
      <c r="AZ1420" s="5293"/>
      <c r="BA1420" s="1420"/>
      <c r="BB1420" s="1420"/>
      <c r="BC1420" s="1420"/>
      <c r="BD1420" s="3769"/>
      <c r="BE1420" s="5295"/>
      <c r="BF1420" s="5296"/>
      <c r="BG1420" s="3769"/>
      <c r="BH1420" s="5295"/>
      <c r="BI1420" s="5296"/>
      <c r="BJ1420" s="5295"/>
      <c r="BK1420" s="5297"/>
      <c r="BL1420" s="2024">
        <f t="shared" si="156"/>
        <v>0</v>
      </c>
      <c r="BM1420" s="2285"/>
      <c r="BN1420" s="1902"/>
      <c r="BO1420" s="1878"/>
      <c r="BP1420" s="1878"/>
      <c r="BQ1420" s="1915"/>
      <c r="BR1420" s="2026"/>
      <c r="BS1420" s="2027"/>
      <c r="BT1420" s="2027"/>
      <c r="BU1420" s="2027"/>
      <c r="BV1420" s="2027"/>
      <c r="BW1420" s="2027"/>
      <c r="BX1420" s="2027"/>
      <c r="BY1420" s="2027"/>
      <c r="BZ1420" s="2027"/>
      <c r="CA1420" s="2027"/>
      <c r="CB1420" s="2027"/>
      <c r="CC1420" s="2027"/>
      <c r="CD1420" s="2028" t="s">
        <v>3091</v>
      </c>
    </row>
    <row r="1421" spans="1:82" ht="34.5" customHeight="1" thickBot="1" x14ac:dyDescent="0.25">
      <c r="A1421" s="1118" t="s">
        <v>161</v>
      </c>
      <c r="B1421" s="1152" t="s">
        <v>3099</v>
      </c>
      <c r="C1421" s="1153" t="s">
        <v>3100</v>
      </c>
      <c r="D1421" s="205">
        <v>164</v>
      </c>
      <c r="E1421" s="593" t="s">
        <v>3101</v>
      </c>
      <c r="F1421" s="1154" t="s">
        <v>3102</v>
      </c>
      <c r="G1421" s="594">
        <v>50</v>
      </c>
      <c r="H1421" s="594" t="s">
        <v>0</v>
      </c>
      <c r="I1421" s="594">
        <v>80</v>
      </c>
      <c r="J1421" s="491">
        <v>10</v>
      </c>
      <c r="K1421" s="513"/>
      <c r="L1421" s="1120"/>
      <c r="M1421" s="8"/>
      <c r="N1421" s="8"/>
      <c r="O1421" s="8"/>
      <c r="P1421" s="8"/>
      <c r="Q1421" s="8"/>
      <c r="R1421" s="8"/>
      <c r="S1421" s="8"/>
      <c r="T1421" s="8"/>
      <c r="U1421" s="1121"/>
      <c r="V1421" s="642"/>
      <c r="W1421" s="8"/>
      <c r="X1421" s="8"/>
      <c r="Y1421" s="8"/>
      <c r="Z1421" s="8"/>
      <c r="AA1421" s="8"/>
      <c r="AB1421" s="8"/>
      <c r="AC1421" s="8"/>
      <c r="AD1421" s="8"/>
      <c r="AE1421" s="8"/>
      <c r="AF1421" s="8"/>
      <c r="AG1421" s="1155"/>
      <c r="AH1421" s="2158"/>
      <c r="AI1421" s="2159"/>
      <c r="AJ1421" s="2159"/>
      <c r="AK1421" s="2159"/>
      <c r="AL1421" s="2158"/>
      <c r="AM1421" s="5314"/>
      <c r="AN1421" s="5314"/>
      <c r="AO1421" s="2158"/>
      <c r="AP1421" s="2645"/>
      <c r="AQ1421" s="2645"/>
      <c r="AR1421" s="2645"/>
      <c r="AS1421" s="2646"/>
      <c r="AT1421" s="2647"/>
      <c r="AU1421" s="2648"/>
      <c r="AV1421" s="2648"/>
      <c r="AW1421" s="2649"/>
      <c r="AX1421" s="2649"/>
      <c r="AY1421" s="2650" t="s">
        <v>3230</v>
      </c>
      <c r="AZ1421" s="5137"/>
      <c r="BA1421" s="5137"/>
      <c r="BB1421" s="5137"/>
      <c r="BC1421" s="5137"/>
      <c r="BD1421" s="5137"/>
      <c r="BE1421" s="5137"/>
      <c r="BF1421" s="5315"/>
      <c r="BG1421" s="5137"/>
      <c r="BH1421" s="5137"/>
      <c r="BI1421" s="5315"/>
      <c r="BJ1421" s="5137"/>
      <c r="BK1421" s="5137"/>
      <c r="BL1421" s="2132"/>
      <c r="BM1421" s="2651"/>
      <c r="BN1421" s="1902"/>
      <c r="BO1421" s="1878"/>
      <c r="BP1421" s="1878"/>
      <c r="BQ1421" s="1915"/>
      <c r="BR1421" s="2165"/>
      <c r="BS1421" s="2166"/>
      <c r="BT1421" s="2166"/>
      <c r="BU1421" s="2166"/>
      <c r="BV1421" s="2166"/>
      <c r="BW1421" s="2166"/>
      <c r="BX1421" s="2166"/>
      <c r="BY1421" s="2166"/>
      <c r="BZ1421" s="2166"/>
      <c r="CA1421" s="2166"/>
      <c r="CB1421" s="2166"/>
      <c r="CC1421" s="2166"/>
      <c r="CD1421" s="2167" t="s">
        <v>3091</v>
      </c>
    </row>
    <row r="1422" spans="1:82" s="1159" customFormat="1" ht="21" customHeight="1" x14ac:dyDescent="0.2">
      <c r="A1422" s="1156" t="s">
        <v>161</v>
      </c>
      <c r="B1422" s="1157" t="s">
        <v>3099</v>
      </c>
      <c r="C1422" s="1158" t="s">
        <v>3100</v>
      </c>
      <c r="D1422" s="163">
        <v>165</v>
      </c>
      <c r="E1422" s="47" t="s">
        <v>3231</v>
      </c>
      <c r="F1422" s="1122" t="s">
        <v>3232</v>
      </c>
      <c r="G1422" s="49">
        <v>0</v>
      </c>
      <c r="H1422" s="49" t="s">
        <v>1</v>
      </c>
      <c r="I1422" s="49">
        <v>1</v>
      </c>
      <c r="J1422" s="493">
        <v>1</v>
      </c>
      <c r="K1422" s="50"/>
      <c r="L1422" s="1112">
        <f t="shared" si="154"/>
        <v>150000000</v>
      </c>
      <c r="M1422" s="52">
        <v>150000000</v>
      </c>
      <c r="N1422" s="52"/>
      <c r="O1422" s="52"/>
      <c r="P1422" s="52"/>
      <c r="Q1422" s="52"/>
      <c r="R1422" s="52"/>
      <c r="S1422" s="52"/>
      <c r="T1422" s="52"/>
      <c r="U1422" s="1113">
        <f t="shared" si="155"/>
        <v>100000000</v>
      </c>
      <c r="V1422" s="495">
        <v>100000000</v>
      </c>
      <c r="W1422" s="982"/>
      <c r="X1422" s="982"/>
      <c r="Y1422" s="982"/>
      <c r="Z1422" s="982"/>
      <c r="AA1422" s="982"/>
      <c r="AB1422" s="982"/>
      <c r="AC1422" s="982"/>
      <c r="AD1422" s="982"/>
      <c r="AE1422" s="982"/>
      <c r="AF1422" s="982"/>
      <c r="AG1422" s="1462" t="s">
        <v>3233</v>
      </c>
      <c r="AH1422" s="2629" t="s">
        <v>6339</v>
      </c>
      <c r="AI1422" s="2629" t="s">
        <v>3104</v>
      </c>
      <c r="AJ1422" s="2629" t="s">
        <v>1714</v>
      </c>
      <c r="AK1422" s="2629" t="s">
        <v>296</v>
      </c>
      <c r="AL1422" s="1462" t="s">
        <v>3106</v>
      </c>
      <c r="AM1422" s="5316">
        <v>98000000</v>
      </c>
      <c r="AN1422" s="5316">
        <v>98000000</v>
      </c>
      <c r="AO1422" s="1462" t="s">
        <v>250</v>
      </c>
      <c r="AP1422" s="1638" t="s">
        <v>3107</v>
      </c>
      <c r="AQ1422" s="5288" t="s">
        <v>3108</v>
      </c>
      <c r="AR1422" s="5288"/>
      <c r="AS1422" s="2631" t="s">
        <v>5973</v>
      </c>
      <c r="AT1422" s="5317" t="s">
        <v>5974</v>
      </c>
      <c r="AU1422" s="5318">
        <v>1</v>
      </c>
      <c r="AV1422" s="5318">
        <v>1</v>
      </c>
      <c r="AW1422" s="5319">
        <v>42767</v>
      </c>
      <c r="AX1422" s="5319">
        <v>43100</v>
      </c>
      <c r="AY1422" s="5320">
        <v>98000000</v>
      </c>
      <c r="AZ1422" s="1381">
        <v>86</v>
      </c>
      <c r="BA1422" s="1381" t="s">
        <v>3234</v>
      </c>
      <c r="BB1422" s="1381" t="s">
        <v>3235</v>
      </c>
      <c r="BC1422" s="1381" t="s">
        <v>3236</v>
      </c>
      <c r="BD1422" s="1381">
        <v>86</v>
      </c>
      <c r="BE1422" s="5148">
        <v>42737</v>
      </c>
      <c r="BF1422" s="5321">
        <v>26250000</v>
      </c>
      <c r="BG1422" s="1381">
        <v>77</v>
      </c>
      <c r="BH1422" s="5322">
        <v>42767</v>
      </c>
      <c r="BI1422" s="5321">
        <v>26250000</v>
      </c>
      <c r="BJ1422" s="5322">
        <v>42767</v>
      </c>
      <c r="BK1422" s="5322">
        <v>43084</v>
      </c>
      <c r="BL1422" s="1973">
        <f>+BI1422-BF1422</f>
        <v>0</v>
      </c>
      <c r="BM1422" s="1974">
        <f>L1422-(BI1422+BI1423+BI1424+BI1425+BI1546+BI1426+BI1429+BI1430+BI1431)</f>
        <v>459999.9999999702</v>
      </c>
      <c r="BN1422" s="1902"/>
      <c r="BO1422" s="1878"/>
      <c r="BP1422" s="1878"/>
      <c r="BQ1422" s="1915"/>
      <c r="BR1422" s="2015"/>
      <c r="BS1422" s="2016"/>
      <c r="BT1422" s="2016"/>
      <c r="BU1422" s="2016"/>
      <c r="BV1422" s="2016"/>
      <c r="BW1422" s="2016"/>
      <c r="BX1422" s="2016"/>
      <c r="BY1422" s="2016"/>
      <c r="BZ1422" s="2016"/>
      <c r="CA1422" s="2016"/>
      <c r="CB1422" s="2016"/>
      <c r="CC1422" s="2016"/>
      <c r="CD1422" s="1978" t="s">
        <v>3091</v>
      </c>
    </row>
    <row r="1423" spans="1:82" ht="21" customHeight="1" x14ac:dyDescent="0.2">
      <c r="A1423" s="1160" t="s">
        <v>161</v>
      </c>
      <c r="B1423" s="1128" t="s">
        <v>3099</v>
      </c>
      <c r="C1423" s="1123" t="s">
        <v>3100</v>
      </c>
      <c r="D1423" s="460">
        <v>165</v>
      </c>
      <c r="E1423" s="575" t="s">
        <v>3231</v>
      </c>
      <c r="F1423" s="1124" t="s">
        <v>3232</v>
      </c>
      <c r="G1423" s="576">
        <v>0</v>
      </c>
      <c r="H1423" s="576" t="s">
        <v>1</v>
      </c>
      <c r="I1423" s="576">
        <v>1</v>
      </c>
      <c r="J1423" s="454">
        <v>1</v>
      </c>
      <c r="K1423" s="538"/>
      <c r="L1423" s="1114"/>
      <c r="M1423" s="466"/>
      <c r="N1423" s="466"/>
      <c r="O1423" s="466"/>
      <c r="P1423" s="466"/>
      <c r="Q1423" s="466"/>
      <c r="R1423" s="466"/>
      <c r="S1423" s="466"/>
      <c r="T1423" s="466"/>
      <c r="U1423" s="1115"/>
      <c r="V1423" s="466"/>
      <c r="W1423" s="466"/>
      <c r="X1423" s="466"/>
      <c r="Y1423" s="466"/>
      <c r="Z1423" s="466"/>
      <c r="AA1423" s="466"/>
      <c r="AB1423" s="466"/>
      <c r="AC1423" s="466"/>
      <c r="AD1423" s="466"/>
      <c r="AE1423" s="466"/>
      <c r="AF1423" s="466"/>
      <c r="AG1423" s="1133"/>
      <c r="AH1423" s="1134"/>
      <c r="AI1423" s="1134"/>
      <c r="AJ1423" s="1134"/>
      <c r="AK1423" s="1134"/>
      <c r="AL1423" s="1134"/>
      <c r="AM1423" s="1135"/>
      <c r="AN1423" s="1135"/>
      <c r="AO1423" s="1134"/>
      <c r="AP1423" s="1136"/>
      <c r="AQ1423" s="1136"/>
      <c r="AR1423" s="1136"/>
      <c r="AS1423" s="1137"/>
      <c r="AT1423" s="5306"/>
      <c r="AU1423" s="1148"/>
      <c r="AV1423" s="1148"/>
      <c r="AW1423" s="5298"/>
      <c r="AX1423" s="5298"/>
      <c r="AY1423" s="5299"/>
      <c r="AZ1423" s="1419">
        <v>90</v>
      </c>
      <c r="BA1423" s="1419" t="s">
        <v>3234</v>
      </c>
      <c r="BB1423" s="1419" t="s">
        <v>3237</v>
      </c>
      <c r="BC1423" s="1419" t="s">
        <v>3238</v>
      </c>
      <c r="BD1423" s="1419">
        <v>89</v>
      </c>
      <c r="BE1423" s="5153">
        <v>42737</v>
      </c>
      <c r="BF1423" s="5303">
        <v>26250000</v>
      </c>
      <c r="BG1423" s="1419">
        <v>79</v>
      </c>
      <c r="BH1423" s="5305">
        <v>42767</v>
      </c>
      <c r="BI1423" s="5303">
        <v>26250000</v>
      </c>
      <c r="BJ1423" s="5305">
        <v>42767</v>
      </c>
      <c r="BK1423" s="5305">
        <v>43084</v>
      </c>
      <c r="BL1423" s="2024">
        <f t="shared" ref="BL1423:BL1425" si="157">+BI1423-BF1423</f>
        <v>0</v>
      </c>
      <c r="BM1423" s="2025"/>
      <c r="BN1423" s="1902"/>
      <c r="BO1423" s="1878"/>
      <c r="BP1423" s="1878"/>
      <c r="BQ1423" s="1915"/>
      <c r="BR1423" s="2026"/>
      <c r="BS1423" s="2027"/>
      <c r="BT1423" s="2027"/>
      <c r="BU1423" s="2027"/>
      <c r="BV1423" s="2027"/>
      <c r="BW1423" s="2027"/>
      <c r="BX1423" s="2027"/>
      <c r="BY1423" s="2027"/>
      <c r="BZ1423" s="2027"/>
      <c r="CA1423" s="2027"/>
      <c r="CB1423" s="2027"/>
      <c r="CC1423" s="2027"/>
      <c r="CD1423" s="2028" t="s">
        <v>3091</v>
      </c>
    </row>
    <row r="1424" spans="1:82" ht="21" customHeight="1" x14ac:dyDescent="0.2">
      <c r="A1424" s="1160" t="s">
        <v>161</v>
      </c>
      <c r="B1424" s="1128" t="s">
        <v>3099</v>
      </c>
      <c r="C1424" s="1123" t="s">
        <v>3100</v>
      </c>
      <c r="D1424" s="460">
        <v>165</v>
      </c>
      <c r="E1424" s="575" t="s">
        <v>3231</v>
      </c>
      <c r="F1424" s="1124" t="s">
        <v>3232</v>
      </c>
      <c r="G1424" s="576">
        <v>0</v>
      </c>
      <c r="H1424" s="576" t="s">
        <v>1</v>
      </c>
      <c r="I1424" s="576">
        <v>1</v>
      </c>
      <c r="J1424" s="454">
        <v>1</v>
      </c>
      <c r="K1424" s="538"/>
      <c r="L1424" s="1114"/>
      <c r="M1424" s="466"/>
      <c r="N1424" s="466"/>
      <c r="O1424" s="466"/>
      <c r="P1424" s="466"/>
      <c r="Q1424" s="466"/>
      <c r="R1424" s="466"/>
      <c r="S1424" s="466"/>
      <c r="T1424" s="466"/>
      <c r="U1424" s="1115">
        <f t="shared" si="155"/>
        <v>0</v>
      </c>
      <c r="V1424" s="466"/>
      <c r="W1424" s="466"/>
      <c r="X1424" s="466"/>
      <c r="Y1424" s="466"/>
      <c r="Z1424" s="466"/>
      <c r="AA1424" s="466"/>
      <c r="AB1424" s="466"/>
      <c r="AC1424" s="466"/>
      <c r="AD1424" s="466"/>
      <c r="AE1424" s="466"/>
      <c r="AF1424" s="466"/>
      <c r="AG1424" s="1133"/>
      <c r="AH1424" s="1134"/>
      <c r="AI1424" s="1134"/>
      <c r="AJ1424" s="1134"/>
      <c r="AK1424" s="1134"/>
      <c r="AL1424" s="1134"/>
      <c r="AM1424" s="1135"/>
      <c r="AN1424" s="1135"/>
      <c r="AO1424" s="1134"/>
      <c r="AP1424" s="1136"/>
      <c r="AQ1424" s="1136"/>
      <c r="AR1424" s="1136"/>
      <c r="AS1424" s="1137"/>
      <c r="AT1424" s="5306"/>
      <c r="AU1424" s="1148"/>
      <c r="AV1424" s="1148"/>
      <c r="AW1424" s="5298"/>
      <c r="AX1424" s="5298"/>
      <c r="AY1424" s="5299"/>
      <c r="AZ1424" s="1419">
        <v>94</v>
      </c>
      <c r="BA1424" s="1419" t="s">
        <v>3234</v>
      </c>
      <c r="BB1424" s="1419" t="s">
        <v>3239</v>
      </c>
      <c r="BC1424" s="1419" t="s">
        <v>3240</v>
      </c>
      <c r="BD1424" s="1419">
        <v>93</v>
      </c>
      <c r="BE1424" s="5153">
        <v>42737</v>
      </c>
      <c r="BF1424" s="5303">
        <v>6000000</v>
      </c>
      <c r="BG1424" s="1419">
        <v>82</v>
      </c>
      <c r="BH1424" s="5305">
        <v>42767</v>
      </c>
      <c r="BI1424" s="5303">
        <v>6000000</v>
      </c>
      <c r="BJ1424" s="5305">
        <v>42767</v>
      </c>
      <c r="BK1424" s="5305">
        <v>42855</v>
      </c>
      <c r="BL1424" s="2024">
        <f t="shared" si="157"/>
        <v>0</v>
      </c>
      <c r="BM1424" s="2025"/>
      <c r="BN1424" s="1902"/>
      <c r="BO1424" s="1878"/>
      <c r="BP1424" s="1878"/>
      <c r="BQ1424" s="1915"/>
      <c r="BR1424" s="2026"/>
      <c r="BS1424" s="2027"/>
      <c r="BT1424" s="2027"/>
      <c r="BU1424" s="2027"/>
      <c r="BV1424" s="2027"/>
      <c r="BW1424" s="2027"/>
      <c r="BX1424" s="2027"/>
      <c r="BY1424" s="2027"/>
      <c r="BZ1424" s="2027"/>
      <c r="CA1424" s="2027"/>
      <c r="CB1424" s="2027"/>
      <c r="CC1424" s="2027"/>
      <c r="CD1424" s="2028" t="s">
        <v>3091</v>
      </c>
    </row>
    <row r="1425" spans="1:82" ht="21" customHeight="1" x14ac:dyDescent="0.2">
      <c r="A1425" s="1160" t="s">
        <v>161</v>
      </c>
      <c r="B1425" s="1128" t="s">
        <v>3099</v>
      </c>
      <c r="C1425" s="1123" t="s">
        <v>3100</v>
      </c>
      <c r="D1425" s="460">
        <v>165</v>
      </c>
      <c r="E1425" s="575" t="s">
        <v>3231</v>
      </c>
      <c r="F1425" s="1124" t="s">
        <v>3232</v>
      </c>
      <c r="G1425" s="576">
        <v>0</v>
      </c>
      <c r="H1425" s="576" t="s">
        <v>1</v>
      </c>
      <c r="I1425" s="576">
        <v>1</v>
      </c>
      <c r="J1425" s="454">
        <v>1</v>
      </c>
      <c r="K1425" s="538"/>
      <c r="L1425" s="1114"/>
      <c r="M1425" s="466"/>
      <c r="N1425" s="466"/>
      <c r="O1425" s="466"/>
      <c r="P1425" s="466"/>
      <c r="Q1425" s="466"/>
      <c r="R1425" s="466"/>
      <c r="S1425" s="466"/>
      <c r="T1425" s="466"/>
      <c r="U1425" s="1115">
        <f t="shared" si="155"/>
        <v>0</v>
      </c>
      <c r="V1425" s="466"/>
      <c r="W1425" s="466"/>
      <c r="X1425" s="466"/>
      <c r="Y1425" s="466"/>
      <c r="Z1425" s="466"/>
      <c r="AA1425" s="466"/>
      <c r="AB1425" s="466"/>
      <c r="AC1425" s="466"/>
      <c r="AD1425" s="466"/>
      <c r="AE1425" s="466"/>
      <c r="AF1425" s="466"/>
      <c r="AG1425" s="1133"/>
      <c r="AH1425" s="1134"/>
      <c r="AI1425" s="1134"/>
      <c r="AJ1425" s="1134"/>
      <c r="AK1425" s="1134"/>
      <c r="AL1425" s="1134"/>
      <c r="AM1425" s="1135"/>
      <c r="AN1425" s="1135"/>
      <c r="AO1425" s="1134"/>
      <c r="AP1425" s="1136"/>
      <c r="AQ1425" s="1136"/>
      <c r="AR1425" s="1136"/>
      <c r="AS1425" s="1137"/>
      <c r="AT1425" s="5306"/>
      <c r="AU1425" s="1148"/>
      <c r="AV1425" s="1148"/>
      <c r="AW1425" s="5298"/>
      <c r="AX1425" s="5298"/>
      <c r="AY1425" s="5299"/>
      <c r="AZ1425" s="1419">
        <v>91</v>
      </c>
      <c r="BA1425" s="1419" t="s">
        <v>3234</v>
      </c>
      <c r="BB1425" s="1419" t="s">
        <v>3241</v>
      </c>
      <c r="BC1425" s="1419" t="s">
        <v>3242</v>
      </c>
      <c r="BD1425" s="1419">
        <v>90</v>
      </c>
      <c r="BE1425" s="5153">
        <v>42737</v>
      </c>
      <c r="BF1425" s="5303">
        <v>6000000</v>
      </c>
      <c r="BG1425" s="1419">
        <v>80</v>
      </c>
      <c r="BH1425" s="5305">
        <v>42767</v>
      </c>
      <c r="BI1425" s="5303">
        <v>6000000</v>
      </c>
      <c r="BJ1425" s="5305">
        <v>42767</v>
      </c>
      <c r="BK1425" s="5305">
        <v>42855</v>
      </c>
      <c r="BL1425" s="2024">
        <f t="shared" si="157"/>
        <v>0</v>
      </c>
      <c r="BM1425" s="2025"/>
      <c r="BN1425" s="1902"/>
      <c r="BO1425" s="1878"/>
      <c r="BP1425" s="1878"/>
      <c r="BQ1425" s="1915"/>
      <c r="BR1425" s="2026"/>
      <c r="BS1425" s="2027"/>
      <c r="BT1425" s="2027"/>
      <c r="BU1425" s="2027"/>
      <c r="BV1425" s="2027"/>
      <c r="BW1425" s="2027"/>
      <c r="BX1425" s="2027"/>
      <c r="BY1425" s="2027"/>
      <c r="BZ1425" s="2027"/>
      <c r="CA1425" s="2027"/>
      <c r="CB1425" s="2027"/>
      <c r="CC1425" s="2027"/>
      <c r="CD1425" s="2028" t="s">
        <v>3091</v>
      </c>
    </row>
    <row r="1426" spans="1:82" ht="21" customHeight="1" x14ac:dyDescent="0.2">
      <c r="A1426" s="1160" t="s">
        <v>161</v>
      </c>
      <c r="B1426" s="1128" t="s">
        <v>3099</v>
      </c>
      <c r="C1426" s="1123" t="s">
        <v>3100</v>
      </c>
      <c r="D1426" s="460">
        <v>165</v>
      </c>
      <c r="E1426" s="575" t="s">
        <v>3243</v>
      </c>
      <c r="F1426" s="1124" t="s">
        <v>3232</v>
      </c>
      <c r="G1426" s="576">
        <v>0</v>
      </c>
      <c r="H1426" s="576" t="s">
        <v>1</v>
      </c>
      <c r="I1426" s="576">
        <v>1</v>
      </c>
      <c r="J1426" s="454">
        <v>1</v>
      </c>
      <c r="K1426" s="538"/>
      <c r="L1426" s="1114"/>
      <c r="M1426" s="466"/>
      <c r="N1426" s="466"/>
      <c r="O1426" s="466"/>
      <c r="P1426" s="466"/>
      <c r="Q1426" s="466"/>
      <c r="R1426" s="466"/>
      <c r="S1426" s="466"/>
      <c r="T1426" s="466"/>
      <c r="U1426" s="1115">
        <f t="shared" si="155"/>
        <v>0</v>
      </c>
      <c r="V1426" s="466"/>
      <c r="W1426" s="466"/>
      <c r="X1426" s="466"/>
      <c r="Y1426" s="466"/>
      <c r="Z1426" s="466"/>
      <c r="AA1426" s="466"/>
      <c r="AB1426" s="466"/>
      <c r="AC1426" s="466"/>
      <c r="AD1426" s="466"/>
      <c r="AE1426" s="466"/>
      <c r="AF1426" s="466"/>
      <c r="AG1426" s="1133"/>
      <c r="AH1426" s="1134"/>
      <c r="AI1426" s="1134"/>
      <c r="AJ1426" s="1134"/>
      <c r="AK1426" s="1134"/>
      <c r="AL1426" s="1134"/>
      <c r="AM1426" s="1135"/>
      <c r="AN1426" s="1135"/>
      <c r="AO1426" s="1134"/>
      <c r="AP1426" s="1136"/>
      <c r="AQ1426" s="1136"/>
      <c r="AR1426" s="1136"/>
      <c r="AS1426" s="1137"/>
      <c r="AT1426" s="5306"/>
      <c r="AU1426" s="1148"/>
      <c r="AV1426" s="1148"/>
      <c r="AW1426" s="5298"/>
      <c r="AX1426" s="5298"/>
      <c r="AY1426" s="5299"/>
      <c r="AZ1426" s="1419">
        <v>9</v>
      </c>
      <c r="BA1426" s="1419" t="s">
        <v>3152</v>
      </c>
      <c r="BB1426" s="1419" t="s">
        <v>3244</v>
      </c>
      <c r="BC1426" s="1419" t="s">
        <v>3245</v>
      </c>
      <c r="BD1426" s="1419">
        <v>9</v>
      </c>
      <c r="BE1426" s="1455">
        <v>42737</v>
      </c>
      <c r="BF1426" s="1677">
        <v>33500000</v>
      </c>
      <c r="BG1426" s="1419">
        <v>14</v>
      </c>
      <c r="BH1426" s="5291">
        <v>42745</v>
      </c>
      <c r="BI1426" s="1677">
        <v>33500000</v>
      </c>
      <c r="BJ1426" s="1455">
        <v>42745</v>
      </c>
      <c r="BK1426" s="2653">
        <v>43084</v>
      </c>
      <c r="BL1426" s="2024">
        <f>+BI1546-BF1546</f>
        <v>0</v>
      </c>
      <c r="BM1426" s="2025"/>
      <c r="BN1426" s="1902"/>
      <c r="BO1426" s="1878"/>
      <c r="BP1426" s="1878"/>
      <c r="BQ1426" s="1915"/>
      <c r="BR1426" s="2026"/>
      <c r="BS1426" s="2027"/>
      <c r="BT1426" s="2027"/>
      <c r="BU1426" s="2027"/>
      <c r="BV1426" s="2027"/>
      <c r="BW1426" s="2027"/>
      <c r="BX1426" s="2027"/>
      <c r="BY1426" s="2027"/>
      <c r="BZ1426" s="2027"/>
      <c r="CA1426" s="2027"/>
      <c r="CB1426" s="2027"/>
      <c r="CC1426" s="2027"/>
      <c r="CD1426" s="2028" t="s">
        <v>3091</v>
      </c>
    </row>
    <row r="1427" spans="1:82" ht="30.75" customHeight="1" x14ac:dyDescent="0.2">
      <c r="A1427" s="1160" t="s">
        <v>161</v>
      </c>
      <c r="B1427" s="1128" t="s">
        <v>3099</v>
      </c>
      <c r="C1427" s="1123" t="s">
        <v>3100</v>
      </c>
      <c r="D1427" s="460">
        <v>165</v>
      </c>
      <c r="E1427" s="575" t="s">
        <v>3243</v>
      </c>
      <c r="F1427" s="1124" t="s">
        <v>3232</v>
      </c>
      <c r="G1427" s="576">
        <v>0</v>
      </c>
      <c r="H1427" s="576" t="s">
        <v>1</v>
      </c>
      <c r="I1427" s="576">
        <v>1</v>
      </c>
      <c r="J1427" s="454">
        <v>1</v>
      </c>
      <c r="K1427" s="538"/>
      <c r="L1427" s="1114"/>
      <c r="M1427" s="466"/>
      <c r="N1427" s="466"/>
      <c r="O1427" s="466"/>
      <c r="P1427" s="466"/>
      <c r="Q1427" s="466"/>
      <c r="R1427" s="466"/>
      <c r="S1427" s="466"/>
      <c r="T1427" s="466"/>
      <c r="U1427" s="1115"/>
      <c r="V1427" s="466"/>
      <c r="W1427" s="466"/>
      <c r="X1427" s="466"/>
      <c r="Y1427" s="466"/>
      <c r="Z1427" s="466"/>
      <c r="AA1427" s="466"/>
      <c r="AB1427" s="466"/>
      <c r="AC1427" s="466"/>
      <c r="AD1427" s="466"/>
      <c r="AE1427" s="466"/>
      <c r="AF1427" s="466"/>
      <c r="AG1427" s="2018"/>
      <c r="AH1427" s="2018"/>
      <c r="AI1427" s="2018"/>
      <c r="AJ1427" s="2018"/>
      <c r="AK1427" s="2018"/>
      <c r="AL1427" s="2018"/>
      <c r="AM1427" s="2652"/>
      <c r="AN1427" s="1135"/>
      <c r="AO1427" s="1134"/>
      <c r="AP1427" s="1136"/>
      <c r="AQ1427" s="1136"/>
      <c r="AR1427" s="1136"/>
      <c r="AS1427" s="1137"/>
      <c r="AT1427" s="5306"/>
      <c r="AU1427" s="5323"/>
      <c r="AV1427" s="5323"/>
      <c r="AW1427" s="5298"/>
      <c r="AX1427" s="5298"/>
      <c r="AY1427" s="5299"/>
      <c r="AZ1427" s="1419">
        <v>138</v>
      </c>
      <c r="BA1427" s="1419" t="s">
        <v>951</v>
      </c>
      <c r="BB1427" s="1419" t="s">
        <v>3239</v>
      </c>
      <c r="BC1427" s="1419" t="s">
        <v>3240</v>
      </c>
      <c r="BD1427" s="1419">
        <v>289</v>
      </c>
      <c r="BE1427" s="1455">
        <v>42857</v>
      </c>
      <c r="BF1427" s="1677">
        <v>14933333.333333334</v>
      </c>
      <c r="BG1427" s="1419">
        <v>289</v>
      </c>
      <c r="BH1427" s="5291">
        <v>42857</v>
      </c>
      <c r="BI1427" s="1677">
        <v>14933333.333333334</v>
      </c>
      <c r="BJ1427" s="1455">
        <v>42857</v>
      </c>
      <c r="BK1427" s="2653">
        <v>43084</v>
      </c>
      <c r="BL1427" s="2024"/>
      <c r="BM1427" s="2025"/>
      <c r="BN1427" s="1902"/>
      <c r="BO1427" s="1878"/>
      <c r="BP1427" s="1878"/>
      <c r="BQ1427" s="1915"/>
      <c r="BR1427" s="2026"/>
      <c r="BS1427" s="2027"/>
      <c r="BT1427" s="2027"/>
      <c r="BU1427" s="2027"/>
      <c r="BV1427" s="2027"/>
      <c r="BW1427" s="2027"/>
      <c r="BX1427" s="2027"/>
      <c r="BY1427" s="2027"/>
      <c r="BZ1427" s="2027"/>
      <c r="CA1427" s="2027"/>
      <c r="CB1427" s="2027"/>
      <c r="CC1427" s="2027"/>
      <c r="CD1427" s="2028"/>
    </row>
    <row r="1428" spans="1:82" ht="36.75" customHeight="1" x14ac:dyDescent="0.2">
      <c r="A1428" s="1160" t="s">
        <v>161</v>
      </c>
      <c r="B1428" s="1128" t="s">
        <v>3099</v>
      </c>
      <c r="C1428" s="1123" t="s">
        <v>3100</v>
      </c>
      <c r="D1428" s="460">
        <v>165</v>
      </c>
      <c r="E1428" s="575" t="s">
        <v>3243</v>
      </c>
      <c r="F1428" s="1124" t="s">
        <v>3232</v>
      </c>
      <c r="G1428" s="576">
        <v>0</v>
      </c>
      <c r="H1428" s="576" t="s">
        <v>1</v>
      </c>
      <c r="I1428" s="576">
        <v>1</v>
      </c>
      <c r="J1428" s="454">
        <v>1</v>
      </c>
      <c r="K1428" s="538"/>
      <c r="L1428" s="1114"/>
      <c r="M1428" s="466"/>
      <c r="N1428" s="466"/>
      <c r="O1428" s="466"/>
      <c r="P1428" s="466"/>
      <c r="Q1428" s="466"/>
      <c r="R1428" s="466"/>
      <c r="S1428" s="466"/>
      <c r="T1428" s="466"/>
      <c r="U1428" s="1115"/>
      <c r="V1428" s="466"/>
      <c r="W1428" s="466"/>
      <c r="X1428" s="466"/>
      <c r="Y1428" s="466"/>
      <c r="Z1428" s="466"/>
      <c r="AA1428" s="466"/>
      <c r="AB1428" s="466"/>
      <c r="AC1428" s="466"/>
      <c r="AD1428" s="466"/>
      <c r="AE1428" s="466"/>
      <c r="AF1428" s="466"/>
      <c r="AG1428" s="2018"/>
      <c r="AH1428" s="2018"/>
      <c r="AI1428" s="2018"/>
      <c r="AJ1428" s="2018"/>
      <c r="AK1428" s="2018"/>
      <c r="AL1428" s="2018"/>
      <c r="AM1428" s="2652"/>
      <c r="AN1428" s="1135"/>
      <c r="AO1428" s="1134"/>
      <c r="AP1428" s="1136"/>
      <c r="AQ1428" s="1136"/>
      <c r="AR1428" s="1136"/>
      <c r="AS1428" s="1137"/>
      <c r="AT1428" s="5306"/>
      <c r="AU1428" s="5323"/>
      <c r="AV1428" s="5323"/>
      <c r="AW1428" s="5298"/>
      <c r="AX1428" s="5298"/>
      <c r="AY1428" s="5299"/>
      <c r="AZ1428" s="1419">
        <v>158</v>
      </c>
      <c r="BA1428" s="1419" t="s">
        <v>951</v>
      </c>
      <c r="BB1428" s="1419" t="s">
        <v>3241</v>
      </c>
      <c r="BC1428" s="1419" t="s">
        <v>3242</v>
      </c>
      <c r="BD1428" s="1419">
        <v>309</v>
      </c>
      <c r="BE1428" s="1455">
        <v>42857</v>
      </c>
      <c r="BF1428" s="1677">
        <v>14933333.333333334</v>
      </c>
      <c r="BG1428" s="1419">
        <v>309</v>
      </c>
      <c r="BH1428" s="5291">
        <v>42857</v>
      </c>
      <c r="BI1428" s="1677">
        <v>14933333.333333334</v>
      </c>
      <c r="BJ1428" s="1455">
        <v>42857</v>
      </c>
      <c r="BK1428" s="2653">
        <v>43084</v>
      </c>
      <c r="BL1428" s="2024"/>
      <c r="BM1428" s="2025"/>
      <c r="BN1428" s="1902"/>
      <c r="BO1428" s="1878"/>
      <c r="BP1428" s="1878"/>
      <c r="BQ1428" s="1915"/>
      <c r="BR1428" s="2026"/>
      <c r="BS1428" s="2027"/>
      <c r="BT1428" s="2027"/>
      <c r="BU1428" s="2027"/>
      <c r="BV1428" s="2027"/>
      <c r="BW1428" s="2027"/>
      <c r="BX1428" s="2027"/>
      <c r="BY1428" s="2027"/>
      <c r="BZ1428" s="2027"/>
      <c r="CA1428" s="2027"/>
      <c r="CB1428" s="2027"/>
      <c r="CC1428" s="2027"/>
      <c r="CD1428" s="2028"/>
    </row>
    <row r="1429" spans="1:82" ht="21" customHeight="1" x14ac:dyDescent="0.2">
      <c r="A1429" s="1160" t="s">
        <v>161</v>
      </c>
      <c r="B1429" s="1128" t="s">
        <v>3099</v>
      </c>
      <c r="C1429" s="1123" t="s">
        <v>3100</v>
      </c>
      <c r="D1429" s="460">
        <v>165</v>
      </c>
      <c r="E1429" s="575" t="s">
        <v>3243</v>
      </c>
      <c r="F1429" s="1124" t="s">
        <v>3232</v>
      </c>
      <c r="G1429" s="576">
        <v>0</v>
      </c>
      <c r="H1429" s="576" t="s">
        <v>1</v>
      </c>
      <c r="I1429" s="576">
        <v>1</v>
      </c>
      <c r="J1429" s="454">
        <v>1</v>
      </c>
      <c r="K1429" s="538"/>
      <c r="L1429" s="1114"/>
      <c r="M1429" s="466"/>
      <c r="N1429" s="466"/>
      <c r="O1429" s="466"/>
      <c r="P1429" s="466"/>
      <c r="Q1429" s="466"/>
      <c r="R1429" s="466"/>
      <c r="S1429" s="466"/>
      <c r="T1429" s="466"/>
      <c r="U1429" s="1115"/>
      <c r="V1429" s="466"/>
      <c r="W1429" s="466"/>
      <c r="X1429" s="466"/>
      <c r="Y1429" s="466"/>
      <c r="Z1429" s="466"/>
      <c r="AA1429" s="466"/>
      <c r="AB1429" s="466"/>
      <c r="AC1429" s="466"/>
      <c r="AD1429" s="466"/>
      <c r="AE1429" s="466"/>
      <c r="AF1429" s="466"/>
      <c r="AG1429" s="1133" t="s">
        <v>3178</v>
      </c>
      <c r="AH1429" s="1133" t="s">
        <v>3246</v>
      </c>
      <c r="AI1429" s="1133" t="s">
        <v>814</v>
      </c>
      <c r="AJ1429" s="1141" t="s">
        <v>2868</v>
      </c>
      <c r="AK1429" s="1133" t="s">
        <v>296</v>
      </c>
      <c r="AL1429" s="1133" t="s">
        <v>3106</v>
      </c>
      <c r="AM1429" s="1145">
        <v>49280000</v>
      </c>
      <c r="AN1429" s="1145">
        <v>49280000</v>
      </c>
      <c r="AO1429" s="1141" t="s">
        <v>250</v>
      </c>
      <c r="AP1429" s="1142" t="s">
        <v>3107</v>
      </c>
      <c r="AQ1429" s="1143" t="s">
        <v>3108</v>
      </c>
      <c r="AR1429" s="5324"/>
      <c r="AS1429" s="1137"/>
      <c r="AT1429" s="1146"/>
      <c r="AU1429" s="1148"/>
      <c r="AV1429" s="1148"/>
      <c r="AW1429" s="5298"/>
      <c r="AX1429" s="5298"/>
      <c r="AY1429" s="5325"/>
      <c r="AZ1429" s="1419">
        <v>129</v>
      </c>
      <c r="BA1429" s="1419" t="s">
        <v>951</v>
      </c>
      <c r="BB1429" s="1419" t="s">
        <v>3247</v>
      </c>
      <c r="BC1429" s="1419" t="s">
        <v>3245</v>
      </c>
      <c r="BD1429" s="1419">
        <v>280</v>
      </c>
      <c r="BE1429" s="1455">
        <v>42857</v>
      </c>
      <c r="BF1429" s="1677">
        <v>19413333</v>
      </c>
      <c r="BG1429" s="1419">
        <v>280</v>
      </c>
      <c r="BH1429" s="5291">
        <v>42857</v>
      </c>
      <c r="BI1429" s="1677">
        <v>17173333.333333336</v>
      </c>
      <c r="BJ1429" s="1455">
        <v>42857</v>
      </c>
      <c r="BK1429" s="2653">
        <v>43084</v>
      </c>
      <c r="BL1429" s="2024"/>
      <c r="BM1429" s="2025"/>
      <c r="BN1429" s="1902"/>
      <c r="BO1429" s="1878"/>
      <c r="BP1429" s="1878"/>
      <c r="BQ1429" s="1915"/>
      <c r="BR1429" s="2026"/>
      <c r="BS1429" s="2027"/>
      <c r="BT1429" s="2027"/>
      <c r="BU1429" s="2027"/>
      <c r="BV1429" s="2027"/>
      <c r="BW1429" s="2027"/>
      <c r="BX1429" s="2027"/>
      <c r="BY1429" s="2027"/>
      <c r="BZ1429" s="2027"/>
      <c r="CA1429" s="2027"/>
      <c r="CB1429" s="2027"/>
      <c r="CC1429" s="2027"/>
      <c r="CD1429" s="2028" t="s">
        <v>3091</v>
      </c>
    </row>
    <row r="1430" spans="1:82" ht="21" customHeight="1" x14ac:dyDescent="0.2">
      <c r="A1430" s="1160" t="s">
        <v>161</v>
      </c>
      <c r="B1430" s="1128" t="s">
        <v>3099</v>
      </c>
      <c r="C1430" s="1123" t="s">
        <v>3100</v>
      </c>
      <c r="D1430" s="460">
        <v>165</v>
      </c>
      <c r="E1430" s="575" t="s">
        <v>3243</v>
      </c>
      <c r="F1430" s="1124" t="s">
        <v>3232</v>
      </c>
      <c r="G1430" s="576">
        <v>0</v>
      </c>
      <c r="H1430" s="576" t="s">
        <v>1</v>
      </c>
      <c r="I1430" s="576">
        <v>1</v>
      </c>
      <c r="J1430" s="454">
        <v>1</v>
      </c>
      <c r="K1430" s="538"/>
      <c r="L1430" s="1114"/>
      <c r="M1430" s="466"/>
      <c r="N1430" s="466"/>
      <c r="O1430" s="466"/>
      <c r="P1430" s="466"/>
      <c r="Q1430" s="466"/>
      <c r="R1430" s="466"/>
      <c r="S1430" s="466"/>
      <c r="T1430" s="466"/>
      <c r="U1430" s="1115"/>
      <c r="V1430" s="466"/>
      <c r="W1430" s="466"/>
      <c r="X1430" s="466"/>
      <c r="Y1430" s="466"/>
      <c r="Z1430" s="466"/>
      <c r="AA1430" s="466"/>
      <c r="AB1430" s="466"/>
      <c r="AC1430" s="466"/>
      <c r="AD1430" s="466"/>
      <c r="AE1430" s="466"/>
      <c r="AF1430" s="466"/>
      <c r="AG1430" s="1133"/>
      <c r="AH1430" s="1134"/>
      <c r="AI1430" s="1134"/>
      <c r="AJ1430" s="1134"/>
      <c r="AK1430" s="1134"/>
      <c r="AL1430" s="1133"/>
      <c r="AM1430" s="1135"/>
      <c r="AN1430" s="1135"/>
      <c r="AO1430" s="1133"/>
      <c r="AP1430" s="1143"/>
      <c r="AQ1430" s="1136"/>
      <c r="AR1430" s="1136"/>
      <c r="AS1430" s="1137"/>
      <c r="AT1430" s="5306"/>
      <c r="AU1430" s="1148"/>
      <c r="AV1430" s="1148"/>
      <c r="AW1430" s="5298"/>
      <c r="AX1430" s="5298"/>
      <c r="AY1430" s="5299"/>
      <c r="AZ1430" s="1419">
        <v>138</v>
      </c>
      <c r="BA1430" s="1419" t="s">
        <v>951</v>
      </c>
      <c r="BB1430" s="1419" t="s">
        <v>3239</v>
      </c>
      <c r="BC1430" s="1419" t="s">
        <v>3240</v>
      </c>
      <c r="BD1430" s="1419">
        <v>289</v>
      </c>
      <c r="BE1430" s="1455">
        <v>42857</v>
      </c>
      <c r="BF1430" s="1677">
        <v>14933333.333333334</v>
      </c>
      <c r="BG1430" s="1419">
        <v>289</v>
      </c>
      <c r="BH1430" s="5291">
        <v>42857</v>
      </c>
      <c r="BI1430" s="1677">
        <v>14933333.333333334</v>
      </c>
      <c r="BJ1430" s="1455">
        <v>42857</v>
      </c>
      <c r="BK1430" s="2653">
        <v>43084</v>
      </c>
      <c r="BL1430" s="2024"/>
      <c r="BM1430" s="2025"/>
      <c r="BN1430" s="1902"/>
      <c r="BO1430" s="1878"/>
      <c r="BP1430" s="1878"/>
      <c r="BQ1430" s="1915"/>
      <c r="BR1430" s="2026"/>
      <c r="BS1430" s="2027"/>
      <c r="BT1430" s="2027"/>
      <c r="BU1430" s="2027"/>
      <c r="BV1430" s="2027"/>
      <c r="BW1430" s="2027"/>
      <c r="BX1430" s="2027"/>
      <c r="BY1430" s="2027"/>
      <c r="BZ1430" s="2027"/>
      <c r="CA1430" s="2027"/>
      <c r="CB1430" s="2027"/>
      <c r="CC1430" s="2027"/>
      <c r="CD1430" s="2028" t="s">
        <v>3091</v>
      </c>
    </row>
    <row r="1431" spans="1:82" ht="21" customHeight="1" x14ac:dyDescent="0.2">
      <c r="A1431" s="1160" t="s">
        <v>161</v>
      </c>
      <c r="B1431" s="1128" t="s">
        <v>3099</v>
      </c>
      <c r="C1431" s="1123" t="s">
        <v>3100</v>
      </c>
      <c r="D1431" s="460">
        <v>165</v>
      </c>
      <c r="E1431" s="575" t="s">
        <v>3243</v>
      </c>
      <c r="F1431" s="1124" t="s">
        <v>3232</v>
      </c>
      <c r="G1431" s="576">
        <v>0</v>
      </c>
      <c r="H1431" s="576" t="s">
        <v>1</v>
      </c>
      <c r="I1431" s="576">
        <v>1</v>
      </c>
      <c r="J1431" s="454">
        <v>1</v>
      </c>
      <c r="K1431" s="538"/>
      <c r="L1431" s="1114"/>
      <c r="M1431" s="466"/>
      <c r="N1431" s="466"/>
      <c r="O1431" s="466"/>
      <c r="P1431" s="466"/>
      <c r="Q1431" s="466"/>
      <c r="R1431" s="466"/>
      <c r="S1431" s="466"/>
      <c r="T1431" s="466"/>
      <c r="U1431" s="1115"/>
      <c r="V1431" s="466"/>
      <c r="W1431" s="466"/>
      <c r="X1431" s="466"/>
      <c r="Y1431" s="466"/>
      <c r="Z1431" s="466"/>
      <c r="AA1431" s="466"/>
      <c r="AB1431" s="466"/>
      <c r="AC1431" s="466"/>
      <c r="AD1431" s="466"/>
      <c r="AE1431" s="466"/>
      <c r="AF1431" s="466"/>
      <c r="AG1431" s="2018"/>
      <c r="AH1431" s="2018"/>
      <c r="AI1431" s="2018"/>
      <c r="AJ1431" s="2018"/>
      <c r="AK1431" s="2018"/>
      <c r="AL1431" s="2018"/>
      <c r="AM1431" s="2652"/>
      <c r="AN1431" s="2652"/>
      <c r="AO1431" s="2018"/>
      <c r="AP1431" s="2654"/>
      <c r="AQ1431" s="2654"/>
      <c r="AR1431" s="2654"/>
      <c r="AS1431" s="2643"/>
      <c r="AT1431" s="2643"/>
      <c r="AU1431" s="2655"/>
      <c r="AV1431" s="2655"/>
      <c r="AW1431" s="2643"/>
      <c r="AX1431" s="2643"/>
      <c r="AY1431" s="2656"/>
      <c r="AZ1431" s="1419">
        <v>158</v>
      </c>
      <c r="BA1431" s="1419" t="s">
        <v>951</v>
      </c>
      <c r="BB1431" s="1419" t="s">
        <v>3241</v>
      </c>
      <c r="BC1431" s="1419" t="s">
        <v>3242</v>
      </c>
      <c r="BD1431" s="1419">
        <v>309</v>
      </c>
      <c r="BE1431" s="1455">
        <v>42857</v>
      </c>
      <c r="BF1431" s="1677">
        <v>14933333.333333334</v>
      </c>
      <c r="BG1431" s="1419">
        <v>309</v>
      </c>
      <c r="BH1431" s="5291">
        <v>42857</v>
      </c>
      <c r="BI1431" s="1677">
        <v>14933333.333333334</v>
      </c>
      <c r="BJ1431" s="1455">
        <v>42857</v>
      </c>
      <c r="BK1431" s="2653">
        <v>43084</v>
      </c>
      <c r="BL1431" s="2024"/>
      <c r="BM1431" s="2025"/>
      <c r="BN1431" s="1902"/>
      <c r="BO1431" s="1878"/>
      <c r="BP1431" s="1878"/>
      <c r="BQ1431" s="1915"/>
      <c r="BR1431" s="2026"/>
      <c r="BS1431" s="2027"/>
      <c r="BT1431" s="2027"/>
      <c r="BU1431" s="2027"/>
      <c r="BV1431" s="2027"/>
      <c r="BW1431" s="2027"/>
      <c r="BX1431" s="2027"/>
      <c r="BY1431" s="2027"/>
      <c r="BZ1431" s="2027"/>
      <c r="CA1431" s="2027"/>
      <c r="CB1431" s="2027"/>
      <c r="CC1431" s="2027"/>
      <c r="CD1431" s="2028" t="s">
        <v>3091</v>
      </c>
    </row>
    <row r="1432" spans="1:82" ht="21" customHeight="1" thickBot="1" x14ac:dyDescent="0.25">
      <c r="A1432" s="1161" t="s">
        <v>161</v>
      </c>
      <c r="B1432" s="1152" t="s">
        <v>3099</v>
      </c>
      <c r="C1432" s="1153" t="s">
        <v>3100</v>
      </c>
      <c r="D1432" s="205">
        <v>165</v>
      </c>
      <c r="E1432" s="593" t="s">
        <v>3243</v>
      </c>
      <c r="F1432" s="1154" t="s">
        <v>3232</v>
      </c>
      <c r="G1432" s="594">
        <v>0</v>
      </c>
      <c r="H1432" s="594" t="s">
        <v>1</v>
      </c>
      <c r="I1432" s="594">
        <v>1</v>
      </c>
      <c r="J1432" s="491">
        <v>1</v>
      </c>
      <c r="K1432" s="513"/>
      <c r="L1432" s="1120"/>
      <c r="M1432" s="8"/>
      <c r="N1432" s="8"/>
      <c r="O1432" s="8"/>
      <c r="P1432" s="8"/>
      <c r="Q1432" s="8"/>
      <c r="R1432" s="8"/>
      <c r="S1432" s="8"/>
      <c r="T1432" s="8"/>
      <c r="U1432" s="1121"/>
      <c r="V1432" s="8"/>
      <c r="W1432" s="8"/>
      <c r="X1432" s="8"/>
      <c r="Y1432" s="8"/>
      <c r="Z1432" s="8"/>
      <c r="AA1432" s="8"/>
      <c r="AB1432" s="8"/>
      <c r="AC1432" s="8"/>
      <c r="AD1432" s="8"/>
      <c r="AE1432" s="8"/>
      <c r="AF1432" s="8"/>
      <c r="AG1432" s="2159"/>
      <c r="AH1432" s="2159"/>
      <c r="AI1432" s="2159"/>
      <c r="AJ1432" s="2159"/>
      <c r="AK1432" s="2159"/>
      <c r="AL1432" s="2159"/>
      <c r="AM1432" s="2657"/>
      <c r="AN1432" s="2657"/>
      <c r="AO1432" s="2159"/>
      <c r="AP1432" s="2658"/>
      <c r="AQ1432" s="2658"/>
      <c r="AR1432" s="2658"/>
      <c r="AS1432" s="1137" t="s">
        <v>5975</v>
      </c>
      <c r="AT1432" s="1146" t="s">
        <v>2390</v>
      </c>
      <c r="AU1432" s="1148">
        <v>100</v>
      </c>
      <c r="AV1432" s="1148">
        <v>0</v>
      </c>
      <c r="AW1432" s="5298">
        <v>42736</v>
      </c>
      <c r="AX1432" s="5298">
        <v>43100</v>
      </c>
      <c r="AY1432" s="5325">
        <v>500000</v>
      </c>
      <c r="AZ1432" s="1605"/>
      <c r="BA1432" s="1605"/>
      <c r="BB1432" s="1605"/>
      <c r="BC1432" s="1605"/>
      <c r="BD1432" s="1605"/>
      <c r="BE1432" s="5326"/>
      <c r="BF1432" s="5327"/>
      <c r="BG1432" s="1605"/>
      <c r="BH1432" s="5328"/>
      <c r="BI1432" s="5327"/>
      <c r="BJ1432" s="5328"/>
      <c r="BK1432" s="5328"/>
      <c r="BL1432" s="2132"/>
      <c r="BM1432" s="2133"/>
      <c r="BN1432" s="1902"/>
      <c r="BO1432" s="1878"/>
      <c r="BP1432" s="1878"/>
      <c r="BQ1432" s="1915"/>
      <c r="BR1432" s="2165"/>
      <c r="BS1432" s="2166"/>
      <c r="BT1432" s="2166"/>
      <c r="BU1432" s="2166"/>
      <c r="BV1432" s="2166"/>
      <c r="BW1432" s="2166"/>
      <c r="BX1432" s="2166"/>
      <c r="BY1432" s="2166"/>
      <c r="BZ1432" s="2166"/>
      <c r="CA1432" s="2166"/>
      <c r="CB1432" s="2166"/>
      <c r="CC1432" s="2166"/>
      <c r="CD1432" s="2167" t="s">
        <v>3091</v>
      </c>
    </row>
    <row r="1433" spans="1:82" s="153" customFormat="1" ht="45.75" customHeight="1" x14ac:dyDescent="0.2">
      <c r="A1433" s="1156" t="s">
        <v>161</v>
      </c>
      <c r="B1433" s="1157" t="s">
        <v>3099</v>
      </c>
      <c r="C1433" s="1158" t="s">
        <v>3100</v>
      </c>
      <c r="D1433" s="163">
        <v>166</v>
      </c>
      <c r="E1433" s="47" t="s">
        <v>3248</v>
      </c>
      <c r="F1433" s="1122" t="s">
        <v>3249</v>
      </c>
      <c r="G1433" s="49">
        <v>1</v>
      </c>
      <c r="H1433" s="49" t="s">
        <v>0</v>
      </c>
      <c r="I1433" s="49">
        <v>8</v>
      </c>
      <c r="J1433" s="493">
        <v>6</v>
      </c>
      <c r="K1433" s="50"/>
      <c r="L1433" s="1112">
        <f t="shared" si="154"/>
        <v>0</v>
      </c>
      <c r="M1433" s="52"/>
      <c r="N1433" s="52"/>
      <c r="O1433" s="52"/>
      <c r="P1433" s="52"/>
      <c r="Q1433" s="52"/>
      <c r="R1433" s="52"/>
      <c r="S1433" s="52"/>
      <c r="T1433" s="52"/>
      <c r="U1433" s="1113">
        <f t="shared" si="155"/>
        <v>0</v>
      </c>
      <c r="V1433" s="52"/>
      <c r="W1433" s="52"/>
      <c r="X1433" s="52"/>
      <c r="Y1433" s="52"/>
      <c r="Z1433" s="52"/>
      <c r="AA1433" s="52"/>
      <c r="AB1433" s="52"/>
      <c r="AC1433" s="52"/>
      <c r="AD1433" s="52"/>
      <c r="AE1433" s="52"/>
      <c r="AF1433" s="52"/>
      <c r="AG1433" s="1462" t="s">
        <v>3250</v>
      </c>
      <c r="AH1433" s="5329" t="s">
        <v>6340</v>
      </c>
      <c r="AI1433" s="1462" t="s">
        <v>822</v>
      </c>
      <c r="AJ1433" s="1462"/>
      <c r="AK1433" s="1462" t="s">
        <v>3211</v>
      </c>
      <c r="AL1433" s="1462" t="s">
        <v>3106</v>
      </c>
      <c r="AM1433" s="1923">
        <v>120000000</v>
      </c>
      <c r="AN1433" s="1923">
        <v>120000000</v>
      </c>
      <c r="AO1433" s="1462" t="s">
        <v>250</v>
      </c>
      <c r="AP1433" s="1638" t="s">
        <v>3107</v>
      </c>
      <c r="AQ1433" s="1638" t="s">
        <v>3108</v>
      </c>
      <c r="AR1433" s="1638"/>
      <c r="AS1433" s="3279" t="s">
        <v>5976</v>
      </c>
      <c r="AT1433" s="3279" t="s">
        <v>3202</v>
      </c>
      <c r="AU1433" s="5318">
        <v>1</v>
      </c>
      <c r="AV1433" s="5318"/>
      <c r="AW1433" s="5319">
        <v>42948</v>
      </c>
      <c r="AX1433" s="5319">
        <v>43069</v>
      </c>
      <c r="AY1433" s="5330">
        <v>120000000</v>
      </c>
      <c r="AZ1433" s="1854"/>
      <c r="BA1433" s="1854"/>
      <c r="BB1433" s="1854"/>
      <c r="BC1433" s="1854"/>
      <c r="BD1433" s="1854"/>
      <c r="BE1433" s="1860"/>
      <c r="BF1433" s="2091"/>
      <c r="BG1433" s="1860"/>
      <c r="BH1433" s="1860"/>
      <c r="BI1433" s="2091"/>
      <c r="BJ1433" s="1860"/>
      <c r="BK1433" s="1860"/>
      <c r="BL1433" s="1973">
        <f t="shared" ref="BL1433:BL1445" si="158">BF1433-BI1433</f>
        <v>0</v>
      </c>
      <c r="BM1433" s="1974">
        <f>L1433-(BI1433)</f>
        <v>0</v>
      </c>
      <c r="BN1433" s="1902"/>
      <c r="BO1433" s="1878"/>
      <c r="BP1433" s="1878"/>
      <c r="BQ1433" s="1915"/>
      <c r="BR1433" s="2015"/>
      <c r="BS1433" s="2016"/>
      <c r="BT1433" s="2016"/>
      <c r="BU1433" s="2016"/>
      <c r="BV1433" s="2016"/>
      <c r="BW1433" s="2016"/>
      <c r="BX1433" s="2016"/>
      <c r="BY1433" s="2016"/>
      <c r="BZ1433" s="2016"/>
      <c r="CA1433" s="2016"/>
      <c r="CB1433" s="2016"/>
      <c r="CC1433" s="2016"/>
      <c r="CD1433" s="1978" t="s">
        <v>3091</v>
      </c>
    </row>
    <row r="1434" spans="1:82" s="153" customFormat="1" ht="45.75" customHeight="1" x14ac:dyDescent="0.2">
      <c r="A1434" s="1160" t="s">
        <v>161</v>
      </c>
      <c r="B1434" s="1128" t="s">
        <v>3099</v>
      </c>
      <c r="C1434" s="1123" t="s">
        <v>3100</v>
      </c>
      <c r="D1434" s="460">
        <v>166</v>
      </c>
      <c r="E1434" s="575" t="s">
        <v>3248</v>
      </c>
      <c r="F1434" s="1124" t="s">
        <v>3249</v>
      </c>
      <c r="G1434" s="576">
        <v>1</v>
      </c>
      <c r="H1434" s="576" t="s">
        <v>0</v>
      </c>
      <c r="I1434" s="576">
        <v>8</v>
      </c>
      <c r="J1434" s="454">
        <v>6</v>
      </c>
      <c r="K1434" s="538"/>
      <c r="L1434" s="1114"/>
      <c r="M1434" s="466"/>
      <c r="N1434" s="466"/>
      <c r="O1434" s="466"/>
      <c r="P1434" s="466"/>
      <c r="Q1434" s="466"/>
      <c r="R1434" s="466"/>
      <c r="S1434" s="466"/>
      <c r="T1434" s="466"/>
      <c r="U1434" s="1115"/>
      <c r="V1434" s="466"/>
      <c r="W1434" s="466"/>
      <c r="X1434" s="466"/>
      <c r="Y1434" s="466"/>
      <c r="Z1434" s="466"/>
      <c r="AA1434" s="466"/>
      <c r="AB1434" s="466"/>
      <c r="AC1434" s="466"/>
      <c r="AD1434" s="466"/>
      <c r="AE1434" s="466"/>
      <c r="AF1434" s="466"/>
      <c r="AG1434" s="1133"/>
      <c r="AH1434" s="5331"/>
      <c r="AI1434" s="1133"/>
      <c r="AJ1434" s="1133"/>
      <c r="AK1434" s="1133"/>
      <c r="AL1434" s="1133"/>
      <c r="AM1434" s="1147"/>
      <c r="AN1434" s="1147"/>
      <c r="AO1434" s="1133"/>
      <c r="AP1434" s="1143"/>
      <c r="AQ1434" s="1143"/>
      <c r="AR1434" s="1143"/>
      <c r="AS1434" s="1146"/>
      <c r="AT1434" s="1146"/>
      <c r="AU1434" s="1148"/>
      <c r="AV1434" s="1148"/>
      <c r="AW1434" s="5298"/>
      <c r="AX1434" s="5298"/>
      <c r="AY1434" s="5325"/>
      <c r="AZ1434" s="2200"/>
      <c r="BA1434" s="2200"/>
      <c r="BB1434" s="2200"/>
      <c r="BC1434" s="2200"/>
      <c r="BD1434" s="2200"/>
      <c r="BE1434" s="2169"/>
      <c r="BF1434" s="4466"/>
      <c r="BG1434" s="2169"/>
      <c r="BH1434" s="2169"/>
      <c r="BI1434" s="4466"/>
      <c r="BJ1434" s="2169"/>
      <c r="BK1434" s="2169"/>
      <c r="BL1434" s="2024"/>
      <c r="BM1434" s="2285"/>
      <c r="BN1434" s="1902"/>
      <c r="BO1434" s="1878"/>
      <c r="BP1434" s="1878"/>
      <c r="BQ1434" s="1915"/>
      <c r="BR1434" s="2026"/>
      <c r="BS1434" s="2027"/>
      <c r="BT1434" s="2027"/>
      <c r="BU1434" s="2027"/>
      <c r="BV1434" s="2027"/>
      <c r="BW1434" s="2027"/>
      <c r="BX1434" s="2027"/>
      <c r="BY1434" s="2027"/>
      <c r="BZ1434" s="2027"/>
      <c r="CA1434" s="2027"/>
      <c r="CB1434" s="2027"/>
      <c r="CC1434" s="2027"/>
      <c r="CD1434" s="2028" t="s">
        <v>3091</v>
      </c>
    </row>
    <row r="1435" spans="1:82" s="153" customFormat="1" ht="45.75" customHeight="1" x14ac:dyDescent="0.2">
      <c r="A1435" s="1160" t="s">
        <v>161</v>
      </c>
      <c r="B1435" s="1128" t="s">
        <v>3099</v>
      </c>
      <c r="C1435" s="1123" t="s">
        <v>3100</v>
      </c>
      <c r="D1435" s="460">
        <v>166</v>
      </c>
      <c r="E1435" s="575" t="s">
        <v>3248</v>
      </c>
      <c r="F1435" s="1124" t="s">
        <v>3249</v>
      </c>
      <c r="G1435" s="576">
        <v>1</v>
      </c>
      <c r="H1435" s="576" t="s">
        <v>0</v>
      </c>
      <c r="I1435" s="576">
        <v>8</v>
      </c>
      <c r="J1435" s="454">
        <v>6</v>
      </c>
      <c r="K1435" s="538"/>
      <c r="L1435" s="1114"/>
      <c r="M1435" s="466"/>
      <c r="N1435" s="466"/>
      <c r="O1435" s="466"/>
      <c r="P1435" s="466"/>
      <c r="Q1435" s="466"/>
      <c r="R1435" s="466"/>
      <c r="S1435" s="466"/>
      <c r="T1435" s="466"/>
      <c r="U1435" s="1115"/>
      <c r="V1435" s="466"/>
      <c r="W1435" s="466"/>
      <c r="X1435" s="466"/>
      <c r="Y1435" s="466"/>
      <c r="Z1435" s="466"/>
      <c r="AA1435" s="466"/>
      <c r="AB1435" s="466"/>
      <c r="AC1435" s="466"/>
      <c r="AD1435" s="466"/>
      <c r="AE1435" s="466"/>
      <c r="AF1435" s="466"/>
      <c r="AG1435" s="1133"/>
      <c r="AH1435" s="5331"/>
      <c r="AI1435" s="1133"/>
      <c r="AJ1435" s="1133"/>
      <c r="AK1435" s="1133"/>
      <c r="AL1435" s="1133"/>
      <c r="AM1435" s="1147"/>
      <c r="AN1435" s="1147"/>
      <c r="AO1435" s="1133"/>
      <c r="AP1435" s="1143"/>
      <c r="AQ1435" s="1143"/>
      <c r="AR1435" s="1143"/>
      <c r="AS1435" s="1146"/>
      <c r="AT1435" s="1146"/>
      <c r="AU1435" s="1148"/>
      <c r="AV1435" s="1148"/>
      <c r="AW1435" s="5298"/>
      <c r="AX1435" s="5298"/>
      <c r="AY1435" s="5325"/>
      <c r="AZ1435" s="2200"/>
      <c r="BA1435" s="2200"/>
      <c r="BB1435" s="2200"/>
      <c r="BC1435" s="2200"/>
      <c r="BD1435" s="2200"/>
      <c r="BE1435" s="2169"/>
      <c r="BF1435" s="4466"/>
      <c r="BG1435" s="2169"/>
      <c r="BH1435" s="2169"/>
      <c r="BI1435" s="4466"/>
      <c r="BJ1435" s="2169"/>
      <c r="BK1435" s="2169"/>
      <c r="BL1435" s="2024"/>
      <c r="BM1435" s="2285"/>
      <c r="BN1435" s="1902"/>
      <c r="BO1435" s="1878"/>
      <c r="BP1435" s="1878"/>
      <c r="BQ1435" s="1915"/>
      <c r="BR1435" s="2026"/>
      <c r="BS1435" s="2027"/>
      <c r="BT1435" s="2027"/>
      <c r="BU1435" s="2027"/>
      <c r="BV1435" s="2027"/>
      <c r="BW1435" s="2027"/>
      <c r="BX1435" s="2027"/>
      <c r="BY1435" s="2027"/>
      <c r="BZ1435" s="2027"/>
      <c r="CA1435" s="2027"/>
      <c r="CB1435" s="2027"/>
      <c r="CC1435" s="2027"/>
      <c r="CD1435" s="2028" t="s">
        <v>3091</v>
      </c>
    </row>
    <row r="1436" spans="1:82" s="153" customFormat="1" ht="45.75" customHeight="1" x14ac:dyDescent="0.2">
      <c r="A1436" s="1160" t="s">
        <v>161</v>
      </c>
      <c r="B1436" s="1128" t="s">
        <v>3099</v>
      </c>
      <c r="C1436" s="1123" t="s">
        <v>3100</v>
      </c>
      <c r="D1436" s="460">
        <v>166</v>
      </c>
      <c r="E1436" s="575" t="s">
        <v>3248</v>
      </c>
      <c r="F1436" s="1124" t="s">
        <v>3249</v>
      </c>
      <c r="G1436" s="576">
        <v>1</v>
      </c>
      <c r="H1436" s="576" t="s">
        <v>0</v>
      </c>
      <c r="I1436" s="576">
        <v>8</v>
      </c>
      <c r="J1436" s="454">
        <v>6</v>
      </c>
      <c r="K1436" s="538"/>
      <c r="L1436" s="1114"/>
      <c r="M1436" s="466"/>
      <c r="N1436" s="466"/>
      <c r="O1436" s="466"/>
      <c r="P1436" s="466"/>
      <c r="Q1436" s="466"/>
      <c r="R1436" s="466"/>
      <c r="S1436" s="466"/>
      <c r="T1436" s="466"/>
      <c r="U1436" s="1115"/>
      <c r="V1436" s="466"/>
      <c r="W1436" s="466"/>
      <c r="X1436" s="466"/>
      <c r="Y1436" s="466"/>
      <c r="Z1436" s="466"/>
      <c r="AA1436" s="466"/>
      <c r="AB1436" s="466"/>
      <c r="AC1436" s="466"/>
      <c r="AD1436" s="466"/>
      <c r="AE1436" s="466"/>
      <c r="AF1436" s="466"/>
      <c r="AG1436" s="1133"/>
      <c r="AH1436" s="5331"/>
      <c r="AI1436" s="1133"/>
      <c r="AJ1436" s="1133"/>
      <c r="AK1436" s="1133"/>
      <c r="AL1436" s="1133"/>
      <c r="AM1436" s="1147"/>
      <c r="AN1436" s="1147"/>
      <c r="AO1436" s="1133"/>
      <c r="AP1436" s="1143"/>
      <c r="AQ1436" s="1143"/>
      <c r="AR1436" s="1143"/>
      <c r="AS1436" s="1146"/>
      <c r="AT1436" s="1146"/>
      <c r="AU1436" s="1148"/>
      <c r="AV1436" s="1148"/>
      <c r="AW1436" s="5298"/>
      <c r="AX1436" s="5298"/>
      <c r="AY1436" s="5325"/>
      <c r="AZ1436" s="2200"/>
      <c r="BA1436" s="2200"/>
      <c r="BB1436" s="2200"/>
      <c r="BC1436" s="2200"/>
      <c r="BD1436" s="2200"/>
      <c r="BE1436" s="2169"/>
      <c r="BF1436" s="4466"/>
      <c r="BG1436" s="2169"/>
      <c r="BH1436" s="2169"/>
      <c r="BI1436" s="4466"/>
      <c r="BJ1436" s="2169"/>
      <c r="BK1436" s="2169"/>
      <c r="BL1436" s="2024"/>
      <c r="BM1436" s="2285"/>
      <c r="BN1436" s="1902"/>
      <c r="BO1436" s="1878"/>
      <c r="BP1436" s="1878"/>
      <c r="BQ1436" s="1915"/>
      <c r="BR1436" s="2026"/>
      <c r="BS1436" s="2027"/>
      <c r="BT1436" s="2027"/>
      <c r="BU1436" s="2027"/>
      <c r="BV1436" s="2027"/>
      <c r="BW1436" s="2027"/>
      <c r="BX1436" s="2027"/>
      <c r="BY1436" s="2027"/>
      <c r="BZ1436" s="2027"/>
      <c r="CA1436" s="2027"/>
      <c r="CB1436" s="2027"/>
      <c r="CC1436" s="2027"/>
      <c r="CD1436" s="2028" t="s">
        <v>3091</v>
      </c>
    </row>
    <row r="1437" spans="1:82" s="153" customFormat="1" ht="45.75" customHeight="1" thickBot="1" x14ac:dyDescent="0.25">
      <c r="A1437" s="1161" t="s">
        <v>161</v>
      </c>
      <c r="B1437" s="1152" t="s">
        <v>3099</v>
      </c>
      <c r="C1437" s="1153" t="s">
        <v>3100</v>
      </c>
      <c r="D1437" s="205">
        <v>166</v>
      </c>
      <c r="E1437" s="593" t="s">
        <v>3248</v>
      </c>
      <c r="F1437" s="1154" t="s">
        <v>3249</v>
      </c>
      <c r="G1437" s="594">
        <v>1</v>
      </c>
      <c r="H1437" s="594" t="s">
        <v>0</v>
      </c>
      <c r="I1437" s="594">
        <v>8</v>
      </c>
      <c r="J1437" s="491">
        <v>6</v>
      </c>
      <c r="K1437" s="513"/>
      <c r="L1437" s="1120"/>
      <c r="M1437" s="8"/>
      <c r="N1437" s="8"/>
      <c r="O1437" s="8"/>
      <c r="P1437" s="8"/>
      <c r="Q1437" s="8"/>
      <c r="R1437" s="8"/>
      <c r="S1437" s="8"/>
      <c r="T1437" s="8"/>
      <c r="U1437" s="1121"/>
      <c r="V1437" s="8"/>
      <c r="W1437" s="8"/>
      <c r="X1437" s="8"/>
      <c r="Y1437" s="8"/>
      <c r="Z1437" s="8"/>
      <c r="AA1437" s="8"/>
      <c r="AB1437" s="8"/>
      <c r="AC1437" s="8"/>
      <c r="AD1437" s="8"/>
      <c r="AE1437" s="8"/>
      <c r="AF1437" s="8"/>
      <c r="AG1437" s="1155"/>
      <c r="AH1437" s="5332"/>
      <c r="AI1437" s="1155"/>
      <c r="AJ1437" s="1155"/>
      <c r="AK1437" s="1155"/>
      <c r="AL1437" s="1155"/>
      <c r="AM1437" s="2144"/>
      <c r="AN1437" s="2144"/>
      <c r="AO1437" s="1155"/>
      <c r="AP1437" s="2146"/>
      <c r="AQ1437" s="2146"/>
      <c r="AR1437" s="2146"/>
      <c r="AS1437" s="5333"/>
      <c r="AT1437" s="5333"/>
      <c r="AU1437" s="5334"/>
      <c r="AV1437" s="5334"/>
      <c r="AW1437" s="5335"/>
      <c r="AX1437" s="5335"/>
      <c r="AY1437" s="5336" t="s">
        <v>3251</v>
      </c>
      <c r="AZ1437" s="3385"/>
      <c r="BA1437" s="3385"/>
      <c r="BB1437" s="3385"/>
      <c r="BC1437" s="3385"/>
      <c r="BD1437" s="3385"/>
      <c r="BE1437" s="2309"/>
      <c r="BF1437" s="4601"/>
      <c r="BG1437" s="2309"/>
      <c r="BH1437" s="2309"/>
      <c r="BI1437" s="4601"/>
      <c r="BJ1437" s="2309"/>
      <c r="BK1437" s="2309"/>
      <c r="BL1437" s="2132"/>
      <c r="BM1437" s="2651"/>
      <c r="BN1437" s="1902"/>
      <c r="BO1437" s="1878"/>
      <c r="BP1437" s="1878"/>
      <c r="BQ1437" s="1915"/>
      <c r="BR1437" s="2165"/>
      <c r="BS1437" s="2166"/>
      <c r="BT1437" s="2166"/>
      <c r="BU1437" s="2166"/>
      <c r="BV1437" s="2166"/>
      <c r="BW1437" s="2166"/>
      <c r="BX1437" s="2166"/>
      <c r="BY1437" s="2166"/>
      <c r="BZ1437" s="2166"/>
      <c r="CA1437" s="2166"/>
      <c r="CB1437" s="2166"/>
      <c r="CC1437" s="2166"/>
      <c r="CD1437" s="2167" t="s">
        <v>3091</v>
      </c>
    </row>
    <row r="1438" spans="1:82" ht="21" customHeight="1" x14ac:dyDescent="0.2">
      <c r="A1438" s="1156" t="s">
        <v>161</v>
      </c>
      <c r="B1438" s="1157" t="s">
        <v>3099</v>
      </c>
      <c r="C1438" s="1158" t="s">
        <v>3100</v>
      </c>
      <c r="D1438" s="163">
        <v>167</v>
      </c>
      <c r="E1438" s="47" t="s">
        <v>3252</v>
      </c>
      <c r="F1438" s="1122" t="s">
        <v>3253</v>
      </c>
      <c r="G1438" s="49">
        <v>0</v>
      </c>
      <c r="H1438" s="49" t="s">
        <v>1</v>
      </c>
      <c r="I1438" s="49">
        <v>1</v>
      </c>
      <c r="J1438" s="493">
        <v>1</v>
      </c>
      <c r="K1438" s="50"/>
      <c r="L1438" s="1112">
        <f t="shared" si="154"/>
        <v>0</v>
      </c>
      <c r="M1438" s="52"/>
      <c r="N1438" s="52"/>
      <c r="O1438" s="52"/>
      <c r="P1438" s="52"/>
      <c r="Q1438" s="52"/>
      <c r="R1438" s="52"/>
      <c r="S1438" s="52"/>
      <c r="T1438" s="52"/>
      <c r="U1438" s="1113"/>
      <c r="V1438" s="52"/>
      <c r="W1438" s="52"/>
      <c r="X1438" s="52"/>
      <c r="Y1438" s="52"/>
      <c r="Z1438" s="52"/>
      <c r="AA1438" s="52"/>
      <c r="AB1438" s="52"/>
      <c r="AC1438" s="52">
        <v>21000000</v>
      </c>
      <c r="AD1438" s="52"/>
      <c r="AE1438" s="52"/>
      <c r="AF1438" s="52"/>
      <c r="AG1438" s="1462" t="s">
        <v>3178</v>
      </c>
      <c r="AH1438" s="1462" t="s">
        <v>6341</v>
      </c>
      <c r="AI1438" s="1462" t="s">
        <v>859</v>
      </c>
      <c r="AJ1438" s="3559" t="s">
        <v>2464</v>
      </c>
      <c r="AK1438" s="1462" t="s">
        <v>3151</v>
      </c>
      <c r="AL1438" s="1462" t="s">
        <v>3106</v>
      </c>
      <c r="AM1438" s="5337">
        <v>23800000</v>
      </c>
      <c r="AN1438" s="5337">
        <v>23800000</v>
      </c>
      <c r="AO1438" s="1462" t="s">
        <v>250</v>
      </c>
      <c r="AP1438" s="1638" t="s">
        <v>3107</v>
      </c>
      <c r="AQ1438" s="1638" t="s">
        <v>3108</v>
      </c>
      <c r="AR1438" s="5338"/>
      <c r="AS1438" s="3279" t="s">
        <v>5977</v>
      </c>
      <c r="AT1438" s="5339" t="s">
        <v>5978</v>
      </c>
      <c r="AU1438" s="5340">
        <v>1</v>
      </c>
      <c r="AV1438" s="5340">
        <v>1</v>
      </c>
      <c r="AW1438" s="5341">
        <v>42856</v>
      </c>
      <c r="AX1438" s="5341">
        <v>42735</v>
      </c>
      <c r="AY1438" s="2634">
        <v>23800000</v>
      </c>
      <c r="AZ1438" s="5342">
        <v>17</v>
      </c>
      <c r="BA1438" s="5146" t="s">
        <v>3254</v>
      </c>
      <c r="BB1438" s="5146" t="s">
        <v>3255</v>
      </c>
      <c r="BC1438" s="5146" t="s">
        <v>3256</v>
      </c>
      <c r="BD1438" s="5342">
        <v>109</v>
      </c>
      <c r="BE1438" s="5343">
        <v>42755</v>
      </c>
      <c r="BF1438" s="5321">
        <v>135000</v>
      </c>
      <c r="BG1438" s="5342">
        <v>39</v>
      </c>
      <c r="BH1438" s="5322">
        <v>42755</v>
      </c>
      <c r="BI1438" s="5321">
        <v>135000</v>
      </c>
      <c r="BJ1438" s="5344">
        <v>42755</v>
      </c>
      <c r="BK1438" s="5344">
        <v>42755</v>
      </c>
      <c r="BL1438" s="775"/>
      <c r="BM1438" s="2014">
        <f>+L1438-(BI1438+BI1439+BI1440+BI1441)</f>
        <v>-24385000</v>
      </c>
      <c r="BN1438" s="1902"/>
      <c r="BO1438" s="1878"/>
      <c r="BP1438" s="1878"/>
      <c r="BQ1438" s="1915"/>
      <c r="BR1438" s="2015"/>
      <c r="BS1438" s="2016"/>
      <c r="BT1438" s="2016"/>
      <c r="BU1438" s="2016"/>
      <c r="BV1438" s="2016"/>
      <c r="BW1438" s="2016"/>
      <c r="BX1438" s="2016"/>
      <c r="BY1438" s="2016"/>
      <c r="BZ1438" s="2016"/>
      <c r="CA1438" s="2016"/>
      <c r="CB1438" s="2016"/>
      <c r="CC1438" s="2016"/>
      <c r="CD1438" s="1978" t="s">
        <v>3091</v>
      </c>
    </row>
    <row r="1439" spans="1:82" ht="21" customHeight="1" x14ac:dyDescent="0.2">
      <c r="A1439" s="1160" t="s">
        <v>161</v>
      </c>
      <c r="B1439" s="1128" t="s">
        <v>3099</v>
      </c>
      <c r="C1439" s="1123" t="s">
        <v>3100</v>
      </c>
      <c r="D1439" s="460">
        <v>167</v>
      </c>
      <c r="E1439" s="575" t="s">
        <v>3252</v>
      </c>
      <c r="F1439" s="1124" t="s">
        <v>3253</v>
      </c>
      <c r="G1439" s="576">
        <v>0</v>
      </c>
      <c r="H1439" s="576" t="s">
        <v>1</v>
      </c>
      <c r="I1439" s="576">
        <v>1</v>
      </c>
      <c r="J1439" s="454">
        <v>1</v>
      </c>
      <c r="K1439" s="538"/>
      <c r="L1439" s="1114"/>
      <c r="M1439" s="466"/>
      <c r="N1439" s="466"/>
      <c r="O1439" s="466"/>
      <c r="P1439" s="466"/>
      <c r="Q1439" s="466"/>
      <c r="R1439" s="466"/>
      <c r="S1439" s="466"/>
      <c r="T1439" s="466"/>
      <c r="U1439" s="1115"/>
      <c r="V1439" s="466"/>
      <c r="W1439" s="466"/>
      <c r="X1439" s="466"/>
      <c r="Y1439" s="466"/>
      <c r="Z1439" s="466"/>
      <c r="AA1439" s="466"/>
      <c r="AB1439" s="466"/>
      <c r="AC1439" s="466"/>
      <c r="AD1439" s="466"/>
      <c r="AE1439" s="466"/>
      <c r="AF1439" s="466"/>
      <c r="AG1439" s="1133"/>
      <c r="AH1439" s="1133"/>
      <c r="AI1439" s="1133"/>
      <c r="AJ1439" s="1133"/>
      <c r="AK1439" s="1133"/>
      <c r="AL1439" s="1133"/>
      <c r="AM1439" s="1147"/>
      <c r="AN1439" s="1147"/>
      <c r="AO1439" s="1133"/>
      <c r="AP1439" s="1143"/>
      <c r="AQ1439" s="1143"/>
      <c r="AR1439" s="5345"/>
      <c r="AS1439" s="1146"/>
      <c r="AT1439" s="5346"/>
      <c r="AU1439" s="1138"/>
      <c r="AV1439" s="1138"/>
      <c r="AW1439" s="5310"/>
      <c r="AX1439" s="5310"/>
      <c r="AY1439" s="2642"/>
      <c r="AZ1439" s="5302">
        <v>23</v>
      </c>
      <c r="BA1439" s="5151" t="s">
        <v>3254</v>
      </c>
      <c r="BB1439" s="5151" t="s">
        <v>3257</v>
      </c>
      <c r="BC1439" s="5151" t="s">
        <v>3256</v>
      </c>
      <c r="BD1439" s="5302">
        <v>113</v>
      </c>
      <c r="BE1439" s="5347">
        <v>42759</v>
      </c>
      <c r="BF1439" s="5303">
        <v>250000</v>
      </c>
      <c r="BG1439" s="5302">
        <v>43</v>
      </c>
      <c r="BH1439" s="5305">
        <v>42759</v>
      </c>
      <c r="BI1439" s="5303">
        <v>250000</v>
      </c>
      <c r="BJ1439" s="5348">
        <v>42759</v>
      </c>
      <c r="BK1439" s="5348">
        <v>42759</v>
      </c>
      <c r="BL1439" s="1686"/>
      <c r="BM1439" s="2025"/>
      <c r="BN1439" s="1902"/>
      <c r="BO1439" s="1878"/>
      <c r="BP1439" s="1878"/>
      <c r="BQ1439" s="1915"/>
      <c r="BR1439" s="2026"/>
      <c r="BS1439" s="2027"/>
      <c r="BT1439" s="2027"/>
      <c r="BU1439" s="2027"/>
      <c r="BV1439" s="2027"/>
      <c r="BW1439" s="2027"/>
      <c r="BX1439" s="2027"/>
      <c r="BY1439" s="2027"/>
      <c r="BZ1439" s="2027"/>
      <c r="CA1439" s="2027"/>
      <c r="CB1439" s="2027"/>
      <c r="CC1439" s="2027"/>
      <c r="CD1439" s="2028" t="s">
        <v>3091</v>
      </c>
    </row>
    <row r="1440" spans="1:82" ht="21" customHeight="1" x14ac:dyDescent="0.2">
      <c r="A1440" s="1160" t="s">
        <v>161</v>
      </c>
      <c r="B1440" s="1128" t="s">
        <v>3099</v>
      </c>
      <c r="C1440" s="1123" t="s">
        <v>3100</v>
      </c>
      <c r="D1440" s="460">
        <v>167</v>
      </c>
      <c r="E1440" s="575" t="s">
        <v>3252</v>
      </c>
      <c r="F1440" s="1124" t="s">
        <v>3253</v>
      </c>
      <c r="G1440" s="576">
        <v>0</v>
      </c>
      <c r="H1440" s="576" t="s">
        <v>1</v>
      </c>
      <c r="I1440" s="576">
        <v>1</v>
      </c>
      <c r="J1440" s="454">
        <v>1</v>
      </c>
      <c r="K1440" s="538"/>
      <c r="L1440" s="1114"/>
      <c r="M1440" s="466"/>
      <c r="N1440" s="466"/>
      <c r="O1440" s="466"/>
      <c r="P1440" s="466"/>
      <c r="Q1440" s="466"/>
      <c r="R1440" s="466"/>
      <c r="S1440" s="466"/>
      <c r="T1440" s="466"/>
      <c r="U1440" s="1115"/>
      <c r="V1440" s="466"/>
      <c r="W1440" s="466"/>
      <c r="X1440" s="466"/>
      <c r="Y1440" s="466"/>
      <c r="Z1440" s="466"/>
      <c r="AA1440" s="466"/>
      <c r="AB1440" s="466"/>
      <c r="AC1440" s="466"/>
      <c r="AD1440" s="466"/>
      <c r="AE1440" s="466"/>
      <c r="AF1440" s="466"/>
      <c r="AG1440" s="1155"/>
      <c r="AH1440" s="1155"/>
      <c r="AI1440" s="1155"/>
      <c r="AJ1440" s="1155"/>
      <c r="AK1440" s="1155"/>
      <c r="AL1440" s="1155"/>
      <c r="AM1440" s="2144"/>
      <c r="AN1440" s="2144"/>
      <c r="AO1440" s="1155"/>
      <c r="AP1440" s="2146"/>
      <c r="AQ1440" s="2146"/>
      <c r="AR1440" s="5349"/>
      <c r="AS1440" s="5333"/>
      <c r="AT1440" s="5350"/>
      <c r="AU1440" s="2648"/>
      <c r="AV1440" s="2648"/>
      <c r="AW1440" s="5351"/>
      <c r="AX1440" s="5351"/>
      <c r="AY1440" s="2650"/>
      <c r="AZ1440" s="5302">
        <v>86</v>
      </c>
      <c r="BA1440" s="5151" t="s">
        <v>3254</v>
      </c>
      <c r="BB1440" s="5151" t="s">
        <v>3258</v>
      </c>
      <c r="BC1440" s="5151" t="s">
        <v>3259</v>
      </c>
      <c r="BD1440" s="5302">
        <v>153</v>
      </c>
      <c r="BE1440" s="5347">
        <v>42793</v>
      </c>
      <c r="BF1440" s="5303">
        <v>3000000</v>
      </c>
      <c r="BG1440" s="5302">
        <v>151</v>
      </c>
      <c r="BH1440" s="5305">
        <v>42793</v>
      </c>
      <c r="BI1440" s="5303">
        <v>3000000</v>
      </c>
      <c r="BJ1440" s="5348">
        <v>42793</v>
      </c>
      <c r="BK1440" s="5348">
        <v>42793</v>
      </c>
      <c r="BL1440" s="1686"/>
      <c r="BM1440" s="2025"/>
      <c r="BN1440" s="1902"/>
      <c r="BO1440" s="1878"/>
      <c r="BP1440" s="1878"/>
      <c r="BQ1440" s="1915"/>
      <c r="BR1440" s="2026"/>
      <c r="BS1440" s="2027"/>
      <c r="BT1440" s="2027"/>
      <c r="BU1440" s="2027"/>
      <c r="BV1440" s="2027"/>
      <c r="BW1440" s="2027"/>
      <c r="BX1440" s="2027"/>
      <c r="BY1440" s="2027"/>
      <c r="BZ1440" s="2027"/>
      <c r="CA1440" s="2027"/>
      <c r="CB1440" s="2027"/>
      <c r="CC1440" s="2027"/>
      <c r="CD1440" s="2028" t="s">
        <v>3091</v>
      </c>
    </row>
    <row r="1441" spans="1:82" ht="21" customHeight="1" x14ac:dyDescent="0.2">
      <c r="A1441" s="1160" t="s">
        <v>161</v>
      </c>
      <c r="B1441" s="1128" t="s">
        <v>3099</v>
      </c>
      <c r="C1441" s="1123" t="s">
        <v>3100</v>
      </c>
      <c r="D1441" s="460">
        <v>167</v>
      </c>
      <c r="E1441" s="575" t="s">
        <v>3252</v>
      </c>
      <c r="F1441" s="1124" t="s">
        <v>3253</v>
      </c>
      <c r="G1441" s="576">
        <v>0</v>
      </c>
      <c r="H1441" s="576" t="s">
        <v>1</v>
      </c>
      <c r="I1441" s="576">
        <v>1</v>
      </c>
      <c r="J1441" s="454">
        <v>1</v>
      </c>
      <c r="K1441" s="538"/>
      <c r="L1441" s="1114"/>
      <c r="M1441" s="466"/>
      <c r="N1441" s="466"/>
      <c r="O1441" s="466"/>
      <c r="P1441" s="466"/>
      <c r="Q1441" s="466"/>
      <c r="R1441" s="466"/>
      <c r="S1441" s="466"/>
      <c r="T1441" s="466"/>
      <c r="U1441" s="1115"/>
      <c r="V1441" s="466"/>
      <c r="W1441" s="466"/>
      <c r="X1441" s="466"/>
      <c r="Y1441" s="466"/>
      <c r="Z1441" s="466"/>
      <c r="AA1441" s="466"/>
      <c r="AB1441" s="466"/>
      <c r="AC1441" s="466"/>
      <c r="AD1441" s="466"/>
      <c r="AE1441" s="466"/>
      <c r="AF1441" s="466"/>
      <c r="AG1441" s="1133" t="s">
        <v>3178</v>
      </c>
      <c r="AH1441" s="1133" t="s">
        <v>3246</v>
      </c>
      <c r="AI1441" s="1133" t="s">
        <v>814</v>
      </c>
      <c r="AJ1441" s="1141" t="s">
        <v>2868</v>
      </c>
      <c r="AK1441" s="1133" t="s">
        <v>296</v>
      </c>
      <c r="AL1441" s="1133" t="s">
        <v>3106</v>
      </c>
      <c r="AM1441" s="1145">
        <v>21000000</v>
      </c>
      <c r="AN1441" s="1145">
        <v>21000000</v>
      </c>
      <c r="AO1441" s="1133" t="s">
        <v>250</v>
      </c>
      <c r="AP1441" s="1143" t="s">
        <v>3107</v>
      </c>
      <c r="AQ1441" s="1143" t="s">
        <v>3108</v>
      </c>
      <c r="AR1441" s="5352"/>
      <c r="AS1441" s="1146" t="s">
        <v>5979</v>
      </c>
      <c r="AT1441" s="5353" t="s">
        <v>2759</v>
      </c>
      <c r="AU1441" s="1138">
        <v>100</v>
      </c>
      <c r="AV1441" s="1138">
        <v>100</v>
      </c>
      <c r="AW1441" s="5310">
        <v>42826</v>
      </c>
      <c r="AX1441" s="5310">
        <v>43100</v>
      </c>
      <c r="AY1441" s="2642">
        <v>21000000</v>
      </c>
      <c r="AZ1441" s="5302">
        <v>102</v>
      </c>
      <c r="BA1441" s="5151" t="s">
        <v>951</v>
      </c>
      <c r="BB1441" s="5151" t="s">
        <v>3260</v>
      </c>
      <c r="BC1441" s="5151" t="s">
        <v>3261</v>
      </c>
      <c r="BD1441" s="5302">
        <v>134</v>
      </c>
      <c r="BE1441" s="5347">
        <v>42767</v>
      </c>
      <c r="BF1441" s="5303">
        <v>21000000</v>
      </c>
      <c r="BG1441" s="5302">
        <v>86</v>
      </c>
      <c r="BH1441" s="5305">
        <v>42767</v>
      </c>
      <c r="BI1441" s="5303">
        <v>21000000</v>
      </c>
      <c r="BJ1441" s="5348">
        <v>42767</v>
      </c>
      <c r="BK1441" s="5348">
        <v>43084</v>
      </c>
      <c r="BL1441" s="1686"/>
      <c r="BM1441" s="2025"/>
      <c r="BN1441" s="1902"/>
      <c r="BO1441" s="1878"/>
      <c r="BP1441" s="1878"/>
      <c r="BQ1441" s="1915"/>
      <c r="BR1441" s="2026"/>
      <c r="BS1441" s="2027"/>
      <c r="BT1441" s="2027"/>
      <c r="BU1441" s="2027"/>
      <c r="BV1441" s="2027"/>
      <c r="BW1441" s="2027"/>
      <c r="BX1441" s="2027"/>
      <c r="BY1441" s="2027"/>
      <c r="BZ1441" s="2027"/>
      <c r="CA1441" s="2027"/>
      <c r="CB1441" s="2027"/>
      <c r="CC1441" s="2027"/>
      <c r="CD1441" s="2028" t="s">
        <v>3091</v>
      </c>
    </row>
    <row r="1442" spans="1:82" ht="21" customHeight="1" x14ac:dyDescent="0.2">
      <c r="A1442" s="1160" t="s">
        <v>161</v>
      </c>
      <c r="B1442" s="1128" t="s">
        <v>3099</v>
      </c>
      <c r="C1442" s="1123" t="s">
        <v>3100</v>
      </c>
      <c r="D1442" s="460">
        <v>167</v>
      </c>
      <c r="E1442" s="575" t="s">
        <v>3252</v>
      </c>
      <c r="F1442" s="1124" t="s">
        <v>3253</v>
      </c>
      <c r="G1442" s="576">
        <v>0</v>
      </c>
      <c r="H1442" s="576" t="s">
        <v>1</v>
      </c>
      <c r="I1442" s="576">
        <v>1</v>
      </c>
      <c r="J1442" s="454">
        <v>1</v>
      </c>
      <c r="K1442" s="538"/>
      <c r="L1442" s="1114">
        <f t="shared" si="154"/>
        <v>0</v>
      </c>
      <c r="M1442" s="466"/>
      <c r="N1442" s="466"/>
      <c r="O1442" s="466"/>
      <c r="P1442" s="466"/>
      <c r="Q1442" s="466"/>
      <c r="R1442" s="466"/>
      <c r="S1442" s="466"/>
      <c r="T1442" s="466"/>
      <c r="U1442" s="1115"/>
      <c r="V1442" s="466"/>
      <c r="W1442" s="466"/>
      <c r="X1442" s="466"/>
      <c r="Y1442" s="466"/>
      <c r="Z1442" s="466"/>
      <c r="AA1442" s="466"/>
      <c r="AB1442" s="466"/>
      <c r="AC1442" s="466"/>
      <c r="AD1442" s="466"/>
      <c r="AE1442" s="466"/>
      <c r="AF1442" s="466"/>
      <c r="AG1442" s="1133"/>
      <c r="AH1442" s="1133"/>
      <c r="AI1442" s="1133"/>
      <c r="AJ1442" s="1133"/>
      <c r="AK1442" s="1133"/>
      <c r="AL1442" s="1133"/>
      <c r="AM1442" s="1147"/>
      <c r="AN1442" s="1147"/>
      <c r="AO1442" s="1133"/>
      <c r="AP1442" s="1143"/>
      <c r="AQ1442" s="1143"/>
      <c r="AR1442" s="5345"/>
      <c r="AS1442" s="1146"/>
      <c r="AT1442" s="5346"/>
      <c r="AU1442" s="1138"/>
      <c r="AV1442" s="1138"/>
      <c r="AW1442" s="5310"/>
      <c r="AX1442" s="5310"/>
      <c r="AY1442" s="2642"/>
      <c r="AZ1442" s="1686"/>
      <c r="BA1442" s="1686"/>
      <c r="BB1442" s="1686"/>
      <c r="BC1442" s="1686"/>
      <c r="BD1442" s="1686"/>
      <c r="BE1442" s="1686"/>
      <c r="BF1442" s="5312"/>
      <c r="BG1442" s="1686"/>
      <c r="BH1442" s="1686"/>
      <c r="BI1442" s="5312"/>
      <c r="BJ1442" s="1686"/>
      <c r="BK1442" s="1686"/>
      <c r="BL1442" s="1686"/>
      <c r="BM1442" s="2025"/>
      <c r="BN1442" s="1902"/>
      <c r="BO1442" s="1878"/>
      <c r="BP1442" s="1878"/>
      <c r="BQ1442" s="1915"/>
      <c r="BR1442" s="2026"/>
      <c r="BS1442" s="2027"/>
      <c r="BT1442" s="2027"/>
      <c r="BU1442" s="2027"/>
      <c r="BV1442" s="2027"/>
      <c r="BW1442" s="2027"/>
      <c r="BX1442" s="2027"/>
      <c r="BY1442" s="2027"/>
      <c r="BZ1442" s="2027"/>
      <c r="CA1442" s="2027"/>
      <c r="CB1442" s="2027"/>
      <c r="CC1442" s="2027"/>
      <c r="CD1442" s="2028" t="s">
        <v>3091</v>
      </c>
    </row>
    <row r="1443" spans="1:82" ht="21" customHeight="1" x14ac:dyDescent="0.2">
      <c r="A1443" s="1160" t="s">
        <v>161</v>
      </c>
      <c r="B1443" s="1128" t="s">
        <v>3099</v>
      </c>
      <c r="C1443" s="1123" t="s">
        <v>3100</v>
      </c>
      <c r="D1443" s="460">
        <v>167</v>
      </c>
      <c r="E1443" s="575" t="s">
        <v>3252</v>
      </c>
      <c r="F1443" s="1124" t="s">
        <v>3253</v>
      </c>
      <c r="G1443" s="576">
        <v>0</v>
      </c>
      <c r="H1443" s="576" t="s">
        <v>1</v>
      </c>
      <c r="I1443" s="576">
        <v>1</v>
      </c>
      <c r="J1443" s="454">
        <v>1</v>
      </c>
      <c r="K1443" s="538"/>
      <c r="L1443" s="1114">
        <f t="shared" si="154"/>
        <v>0</v>
      </c>
      <c r="M1443" s="466"/>
      <c r="N1443" s="466"/>
      <c r="O1443" s="466"/>
      <c r="P1443" s="466"/>
      <c r="Q1443" s="466"/>
      <c r="R1443" s="466"/>
      <c r="S1443" s="466"/>
      <c r="T1443" s="466"/>
      <c r="U1443" s="1115"/>
      <c r="V1443" s="466"/>
      <c r="W1443" s="466"/>
      <c r="X1443" s="466"/>
      <c r="Y1443" s="466"/>
      <c r="Z1443" s="466"/>
      <c r="AA1443" s="466"/>
      <c r="AB1443" s="466"/>
      <c r="AC1443" s="466"/>
      <c r="AD1443" s="466"/>
      <c r="AE1443" s="466"/>
      <c r="AF1443" s="466"/>
      <c r="AG1443" s="1133"/>
      <c r="AH1443" s="1133"/>
      <c r="AI1443" s="1133"/>
      <c r="AJ1443" s="1141"/>
      <c r="AK1443" s="1133"/>
      <c r="AL1443" s="1133"/>
      <c r="AM1443" s="1145"/>
      <c r="AN1443" s="1145"/>
      <c r="AO1443" s="1133"/>
      <c r="AP1443" s="1143"/>
      <c r="AQ1443" s="1143"/>
      <c r="AR1443" s="5352"/>
      <c r="AS1443" s="1146"/>
      <c r="AT1443" s="5353"/>
      <c r="AU1443" s="1138"/>
      <c r="AV1443" s="1138"/>
      <c r="AW1443" s="5310"/>
      <c r="AX1443" s="5310"/>
      <c r="AY1443" s="2642"/>
      <c r="AZ1443" s="1686"/>
      <c r="BA1443" s="1686"/>
      <c r="BB1443" s="1686"/>
      <c r="BC1443" s="1686"/>
      <c r="BD1443" s="1686"/>
      <c r="BE1443" s="1686"/>
      <c r="BF1443" s="5312"/>
      <c r="BG1443" s="1686"/>
      <c r="BH1443" s="1686"/>
      <c r="BI1443" s="5312"/>
      <c r="BJ1443" s="1686"/>
      <c r="BK1443" s="1686"/>
      <c r="BL1443" s="1686"/>
      <c r="BM1443" s="2025"/>
      <c r="BN1443" s="1902"/>
      <c r="BO1443" s="1878"/>
      <c r="BP1443" s="1878"/>
      <c r="BQ1443" s="1915"/>
      <c r="BR1443" s="2026"/>
      <c r="BS1443" s="2027"/>
      <c r="BT1443" s="2027"/>
      <c r="BU1443" s="2027"/>
      <c r="BV1443" s="2027"/>
      <c r="BW1443" s="2027"/>
      <c r="BX1443" s="2027"/>
      <c r="BY1443" s="2027"/>
      <c r="BZ1443" s="2027"/>
      <c r="CA1443" s="2027"/>
      <c r="CB1443" s="2027"/>
      <c r="CC1443" s="2027"/>
      <c r="CD1443" s="2028" t="s">
        <v>3091</v>
      </c>
    </row>
    <row r="1444" spans="1:82" ht="21" customHeight="1" thickBot="1" x14ac:dyDescent="0.25">
      <c r="A1444" s="1162" t="s">
        <v>161</v>
      </c>
      <c r="B1444" s="1125" t="s">
        <v>3099</v>
      </c>
      <c r="C1444" s="1126" t="s">
        <v>3100</v>
      </c>
      <c r="D1444" s="431">
        <v>167</v>
      </c>
      <c r="E1444" s="581" t="s">
        <v>3252</v>
      </c>
      <c r="F1444" s="1127" t="s">
        <v>3253</v>
      </c>
      <c r="G1444" s="582">
        <v>0</v>
      </c>
      <c r="H1444" s="582" t="s">
        <v>1</v>
      </c>
      <c r="I1444" s="582">
        <v>1</v>
      </c>
      <c r="J1444" s="496">
        <v>1</v>
      </c>
      <c r="K1444" s="544"/>
      <c r="L1444" s="1116"/>
      <c r="M1444" s="474"/>
      <c r="N1444" s="474"/>
      <c r="O1444" s="474"/>
      <c r="P1444" s="474"/>
      <c r="Q1444" s="474"/>
      <c r="R1444" s="474"/>
      <c r="S1444" s="474"/>
      <c r="T1444" s="474"/>
      <c r="U1444" s="1117"/>
      <c r="V1444" s="474"/>
      <c r="W1444" s="474"/>
      <c r="X1444" s="474"/>
      <c r="Y1444" s="474"/>
      <c r="Z1444" s="474"/>
      <c r="AA1444" s="474"/>
      <c r="AB1444" s="474"/>
      <c r="AC1444" s="474"/>
      <c r="AD1444" s="474"/>
      <c r="AE1444" s="474"/>
      <c r="AF1444" s="474"/>
      <c r="AG1444" s="1505"/>
      <c r="AH1444" s="1505"/>
      <c r="AI1444" s="1505"/>
      <c r="AJ1444" s="5354"/>
      <c r="AK1444" s="1505"/>
      <c r="AL1444" s="1505"/>
      <c r="AM1444" s="5355"/>
      <c r="AN1444" s="5355"/>
      <c r="AO1444" s="1505"/>
      <c r="AP1444" s="1997"/>
      <c r="AQ1444" s="1997"/>
      <c r="AR1444" s="5356"/>
      <c r="AS1444" s="5357"/>
      <c r="AT1444" s="5358"/>
      <c r="AU1444" s="5359"/>
      <c r="AV1444" s="5359"/>
      <c r="AW1444" s="5360"/>
      <c r="AX1444" s="5360"/>
      <c r="AY1444" s="5361" t="s">
        <v>3262</v>
      </c>
      <c r="AZ1444" s="4678"/>
      <c r="BA1444" s="4678"/>
      <c r="BB1444" s="4678"/>
      <c r="BC1444" s="4678"/>
      <c r="BD1444" s="4678"/>
      <c r="BE1444" s="4678"/>
      <c r="BF1444" s="5362"/>
      <c r="BG1444" s="4678"/>
      <c r="BH1444" s="4678"/>
      <c r="BI1444" s="5362"/>
      <c r="BJ1444" s="4678"/>
      <c r="BK1444" s="4678"/>
      <c r="BL1444" s="4678"/>
      <c r="BM1444" s="2036"/>
      <c r="BN1444" s="1902"/>
      <c r="BO1444" s="1878"/>
      <c r="BP1444" s="1878"/>
      <c r="BQ1444" s="1915"/>
      <c r="BR1444" s="2037"/>
      <c r="BS1444" s="2038"/>
      <c r="BT1444" s="2038"/>
      <c r="BU1444" s="2038"/>
      <c r="BV1444" s="2038"/>
      <c r="BW1444" s="2038"/>
      <c r="BX1444" s="2038"/>
      <c r="BY1444" s="2038"/>
      <c r="BZ1444" s="2038"/>
      <c r="CA1444" s="2038"/>
      <c r="CB1444" s="2038"/>
      <c r="CC1444" s="2038"/>
      <c r="CD1444" s="2039" t="s">
        <v>3091</v>
      </c>
    </row>
    <row r="1445" spans="1:82" s="1171" customFormat="1" ht="21" customHeight="1" thickBot="1" x14ac:dyDescent="0.25">
      <c r="A1445" s="1163" t="s">
        <v>161</v>
      </c>
      <c r="B1445" s="1164" t="s">
        <v>3099</v>
      </c>
      <c r="C1445" s="1165" t="s">
        <v>3100</v>
      </c>
      <c r="D1445" s="303">
        <v>168</v>
      </c>
      <c r="E1445" s="763" t="s">
        <v>3263</v>
      </c>
      <c r="F1445" s="1166" t="s">
        <v>3264</v>
      </c>
      <c r="G1445" s="742">
        <v>30</v>
      </c>
      <c r="H1445" s="742" t="s">
        <v>0</v>
      </c>
      <c r="I1445" s="938">
        <v>30</v>
      </c>
      <c r="J1445" s="914"/>
      <c r="K1445" s="806"/>
      <c r="L1445" s="1167">
        <f t="shared" si="154"/>
        <v>0</v>
      </c>
      <c r="M1445" s="70"/>
      <c r="N1445" s="70"/>
      <c r="O1445" s="70"/>
      <c r="P1445" s="70"/>
      <c r="Q1445" s="70"/>
      <c r="R1445" s="70"/>
      <c r="S1445" s="70"/>
      <c r="T1445" s="70"/>
      <c r="U1445" s="1168">
        <f t="shared" si="155"/>
        <v>0</v>
      </c>
      <c r="V1445" s="70"/>
      <c r="W1445" s="70"/>
      <c r="X1445" s="70"/>
      <c r="Y1445" s="70"/>
      <c r="Z1445" s="70"/>
      <c r="AA1445" s="70"/>
      <c r="AB1445" s="70"/>
      <c r="AC1445" s="1067"/>
      <c r="AD1445" s="1169"/>
      <c r="AE1445" s="70"/>
      <c r="AF1445" s="1170"/>
      <c r="AG1445" s="2659"/>
      <c r="AH1445" s="2660"/>
      <c r="AI1445" s="2602"/>
      <c r="AJ1445" s="2602"/>
      <c r="AK1445" s="2602"/>
      <c r="AL1445" s="2660"/>
      <c r="AM1445" s="2661"/>
      <c r="AN1445" s="2661"/>
      <c r="AO1445" s="2660"/>
      <c r="AP1445" s="2662"/>
      <c r="AQ1445" s="2662"/>
      <c r="AR1445" s="2663"/>
      <c r="AS1445" s="2664"/>
      <c r="AT1445" s="2665"/>
      <c r="AU1445" s="2666"/>
      <c r="AV1445" s="2666"/>
      <c r="AW1445" s="2667"/>
      <c r="AX1445" s="2667"/>
      <c r="AY1445" s="2668"/>
      <c r="AZ1445" s="2537"/>
      <c r="BA1445" s="2537"/>
      <c r="BB1445" s="2537"/>
      <c r="BC1445" s="2537"/>
      <c r="BD1445" s="2537"/>
      <c r="BE1445" s="2319"/>
      <c r="BF1445" s="5363"/>
      <c r="BG1445" s="2319"/>
      <c r="BH1445" s="2319"/>
      <c r="BI1445" s="5363"/>
      <c r="BJ1445" s="2319"/>
      <c r="BK1445" s="2319"/>
      <c r="BL1445" s="2307">
        <f t="shared" si="158"/>
        <v>0</v>
      </c>
      <c r="BM1445" s="2308"/>
      <c r="BN1445" s="1902"/>
      <c r="BO1445" s="1878"/>
      <c r="BP1445" s="1878"/>
      <c r="BQ1445" s="1878"/>
      <c r="BR1445" s="2669"/>
      <c r="BS1445" s="2669"/>
      <c r="BT1445" s="2669"/>
      <c r="BU1445" s="2669"/>
      <c r="BV1445" s="2669"/>
      <c r="BW1445" s="2669"/>
      <c r="BX1445" s="2669"/>
      <c r="BY1445" s="2669"/>
      <c r="BZ1445" s="2669"/>
      <c r="CA1445" s="2669"/>
      <c r="CB1445" s="2669"/>
      <c r="CC1445" s="2670"/>
      <c r="CD1445" s="2671" t="s">
        <v>3091</v>
      </c>
    </row>
    <row r="1446" spans="1:82" s="1173" customFormat="1" ht="21" customHeight="1" x14ac:dyDescent="0.2">
      <c r="A1446" s="1156" t="s">
        <v>161</v>
      </c>
      <c r="B1446" s="1157" t="s">
        <v>3099</v>
      </c>
      <c r="C1446" s="1158" t="s">
        <v>3100</v>
      </c>
      <c r="D1446" s="163" t="s">
        <v>3265</v>
      </c>
      <c r="E1446" s="47" t="s">
        <v>3266</v>
      </c>
      <c r="F1446" s="1122" t="s">
        <v>3267</v>
      </c>
      <c r="G1446" s="49">
        <v>30</v>
      </c>
      <c r="H1446" s="49" t="s">
        <v>1</v>
      </c>
      <c r="I1446" s="49">
        <v>30</v>
      </c>
      <c r="J1446" s="493">
        <v>30</v>
      </c>
      <c r="K1446" s="1172"/>
      <c r="L1446" s="1112">
        <f t="shared" si="154"/>
        <v>200000000</v>
      </c>
      <c r="M1446" s="52">
        <v>200000000</v>
      </c>
      <c r="N1446" s="52"/>
      <c r="O1446" s="52"/>
      <c r="P1446" s="52"/>
      <c r="Q1446" s="52"/>
      <c r="R1446" s="52"/>
      <c r="S1446" s="52"/>
      <c r="T1446" s="52"/>
      <c r="U1446" s="1113">
        <f t="shared" si="155"/>
        <v>152000000</v>
      </c>
      <c r="V1446" s="495">
        <v>152000000</v>
      </c>
      <c r="W1446" s="52"/>
      <c r="X1446" s="52"/>
      <c r="Y1446" s="52"/>
      <c r="Z1446" s="52"/>
      <c r="AA1446" s="52"/>
      <c r="AB1446" s="52"/>
      <c r="AC1446" s="52"/>
      <c r="AD1446" s="52"/>
      <c r="AE1446" s="52"/>
      <c r="AF1446" s="52"/>
      <c r="AG1446" s="1462" t="s">
        <v>3268</v>
      </c>
      <c r="AH1446" s="2629" t="s">
        <v>6342</v>
      </c>
      <c r="AI1446" s="2629" t="s">
        <v>3104</v>
      </c>
      <c r="AJ1446" s="2629" t="s">
        <v>3269</v>
      </c>
      <c r="AK1446" s="2629" t="s">
        <v>3151</v>
      </c>
      <c r="AL1446" s="1462" t="s">
        <v>938</v>
      </c>
      <c r="AM1446" s="5364">
        <v>121000000</v>
      </c>
      <c r="AN1446" s="5364">
        <v>121000000</v>
      </c>
      <c r="AO1446" s="2629" t="s">
        <v>250</v>
      </c>
      <c r="AP1446" s="5288" t="s">
        <v>1692</v>
      </c>
      <c r="AQ1446" s="5288" t="s">
        <v>3108</v>
      </c>
      <c r="AR1446" s="5365"/>
      <c r="AS1446" s="5366" t="s">
        <v>5980</v>
      </c>
      <c r="AT1446" s="2631" t="s">
        <v>1756</v>
      </c>
      <c r="AU1446" s="5318">
        <v>100</v>
      </c>
      <c r="AV1446" s="5318">
        <v>100</v>
      </c>
      <c r="AW1446" s="5319">
        <v>42750</v>
      </c>
      <c r="AX1446" s="5319">
        <v>43100</v>
      </c>
      <c r="AY1446" s="5330">
        <v>121000000</v>
      </c>
      <c r="AZ1446" s="5342">
        <v>11</v>
      </c>
      <c r="BA1446" s="5146" t="s">
        <v>296</v>
      </c>
      <c r="BB1446" s="5146" t="s">
        <v>3270</v>
      </c>
      <c r="BC1446" s="5146" t="s">
        <v>3271</v>
      </c>
      <c r="BD1446" s="5342">
        <v>11</v>
      </c>
      <c r="BE1446" s="5343">
        <v>42371</v>
      </c>
      <c r="BF1446" s="5321">
        <v>14516666.666666666</v>
      </c>
      <c r="BG1446" s="5342">
        <v>16</v>
      </c>
      <c r="BH1446" s="5322">
        <v>42745</v>
      </c>
      <c r="BI1446" s="5321">
        <v>14516666.666666666</v>
      </c>
      <c r="BJ1446" s="5344">
        <v>42745</v>
      </c>
      <c r="BK1446" s="5344">
        <v>43084</v>
      </c>
      <c r="BL1446" s="1859"/>
      <c r="BM1446" s="2014">
        <f>L1446-(BI1446+BI1447+BI1448+BI1449+BI1450+BI1451+BI1452+BI1453+BI1454+BI1455+BI1456+BI1457+BI1458)</f>
        <v>64656871.666666687</v>
      </c>
      <c r="BN1446" s="1902"/>
      <c r="BO1446" s="1878"/>
      <c r="BP1446" s="1878"/>
      <c r="BQ1446" s="1915"/>
      <c r="BR1446" s="2015"/>
      <c r="BS1446" s="2016"/>
      <c r="BT1446" s="2016"/>
      <c r="BU1446" s="2016"/>
      <c r="BV1446" s="2016"/>
      <c r="BW1446" s="2016"/>
      <c r="BX1446" s="2016"/>
      <c r="BY1446" s="2016"/>
      <c r="BZ1446" s="2016"/>
      <c r="CA1446" s="2016"/>
      <c r="CB1446" s="2016"/>
      <c r="CC1446" s="2016"/>
      <c r="CD1446" s="1978" t="s">
        <v>3091</v>
      </c>
    </row>
    <row r="1447" spans="1:82" ht="21" customHeight="1" x14ac:dyDescent="0.2">
      <c r="A1447" s="1160" t="s">
        <v>161</v>
      </c>
      <c r="B1447" s="1128" t="s">
        <v>3099</v>
      </c>
      <c r="C1447" s="1123" t="s">
        <v>3100</v>
      </c>
      <c r="D1447" s="460" t="s">
        <v>3265</v>
      </c>
      <c r="E1447" s="575" t="s">
        <v>3266</v>
      </c>
      <c r="F1447" s="1124" t="s">
        <v>3267</v>
      </c>
      <c r="G1447" s="576">
        <v>30</v>
      </c>
      <c r="H1447" s="576" t="s">
        <v>1</v>
      </c>
      <c r="I1447" s="576">
        <v>30</v>
      </c>
      <c r="J1447" s="454">
        <v>30</v>
      </c>
      <c r="K1447" s="538"/>
      <c r="L1447" s="1114"/>
      <c r="M1447" s="466"/>
      <c r="N1447" s="466"/>
      <c r="O1447" s="466"/>
      <c r="P1447" s="466"/>
      <c r="Q1447" s="466"/>
      <c r="R1447" s="466"/>
      <c r="S1447" s="466"/>
      <c r="T1447" s="466"/>
      <c r="U1447" s="1115">
        <f t="shared" si="155"/>
        <v>0</v>
      </c>
      <c r="V1447" s="466"/>
      <c r="W1447" s="466"/>
      <c r="X1447" s="466"/>
      <c r="Y1447" s="466"/>
      <c r="Z1447" s="466"/>
      <c r="AA1447" s="466"/>
      <c r="AB1447" s="466"/>
      <c r="AC1447" s="466"/>
      <c r="AD1447" s="466"/>
      <c r="AE1447" s="466"/>
      <c r="AF1447" s="466"/>
      <c r="AG1447" s="1133"/>
      <c r="AH1447" s="1134"/>
      <c r="AI1447" s="1134"/>
      <c r="AJ1447" s="1134"/>
      <c r="AK1447" s="1134"/>
      <c r="AL1447" s="1134"/>
      <c r="AM1447" s="1140"/>
      <c r="AN1447" s="1140"/>
      <c r="AO1447" s="1134"/>
      <c r="AP1447" s="1136"/>
      <c r="AQ1447" s="1136"/>
      <c r="AR1447" s="5367"/>
      <c r="AS1447" s="5368"/>
      <c r="AT1447" s="5306"/>
      <c r="AU1447" s="1148"/>
      <c r="AV1447" s="1148"/>
      <c r="AW1447" s="5298"/>
      <c r="AX1447" s="5298"/>
      <c r="AY1447" s="5325"/>
      <c r="AZ1447" s="5302">
        <v>12</v>
      </c>
      <c r="BA1447" s="5151" t="s">
        <v>296</v>
      </c>
      <c r="BB1447" s="5151" t="s">
        <v>3272</v>
      </c>
      <c r="BC1447" s="5151" t="s">
        <v>3273</v>
      </c>
      <c r="BD1447" s="5302">
        <v>12</v>
      </c>
      <c r="BE1447" s="5347">
        <v>42371</v>
      </c>
      <c r="BF1447" s="5303">
        <v>14516666.666666666</v>
      </c>
      <c r="BG1447" s="5302">
        <v>17</v>
      </c>
      <c r="BH1447" s="5305">
        <v>42745</v>
      </c>
      <c r="BI1447" s="5303">
        <v>14516666.666666666</v>
      </c>
      <c r="BJ1447" s="5348">
        <v>42745</v>
      </c>
      <c r="BK1447" s="5348">
        <v>43084</v>
      </c>
      <c r="BL1447" s="2024">
        <f>+BF1446-BI1446</f>
        <v>0</v>
      </c>
      <c r="BM1447" s="2025"/>
      <c r="BN1447" s="1902"/>
      <c r="BO1447" s="1878"/>
      <c r="BP1447" s="1878"/>
      <c r="BQ1447" s="1915"/>
      <c r="BR1447" s="2026"/>
      <c r="BS1447" s="2027"/>
      <c r="BT1447" s="2027"/>
      <c r="BU1447" s="2027"/>
      <c r="BV1447" s="2027"/>
      <c r="BW1447" s="2027"/>
      <c r="BX1447" s="2027"/>
      <c r="BY1447" s="2027"/>
      <c r="BZ1447" s="2027"/>
      <c r="CA1447" s="2027"/>
      <c r="CB1447" s="2027"/>
      <c r="CC1447" s="2027"/>
      <c r="CD1447" s="2028" t="s">
        <v>3091</v>
      </c>
    </row>
    <row r="1448" spans="1:82" ht="21" customHeight="1" x14ac:dyDescent="0.2">
      <c r="A1448" s="1160" t="s">
        <v>161</v>
      </c>
      <c r="B1448" s="1128" t="s">
        <v>3099</v>
      </c>
      <c r="C1448" s="1123" t="s">
        <v>3100</v>
      </c>
      <c r="D1448" s="460" t="s">
        <v>3265</v>
      </c>
      <c r="E1448" s="575" t="s">
        <v>3266</v>
      </c>
      <c r="F1448" s="1124" t="s">
        <v>3267</v>
      </c>
      <c r="G1448" s="576">
        <v>30</v>
      </c>
      <c r="H1448" s="576" t="s">
        <v>1</v>
      </c>
      <c r="I1448" s="576">
        <v>30</v>
      </c>
      <c r="J1448" s="454">
        <v>30</v>
      </c>
      <c r="K1448" s="538"/>
      <c r="L1448" s="1114"/>
      <c r="M1448" s="466"/>
      <c r="N1448" s="466"/>
      <c r="O1448" s="466"/>
      <c r="P1448" s="466"/>
      <c r="Q1448" s="466"/>
      <c r="R1448" s="466"/>
      <c r="S1448" s="466"/>
      <c r="T1448" s="466"/>
      <c r="U1448" s="1115">
        <f t="shared" si="155"/>
        <v>0</v>
      </c>
      <c r="V1448" s="466"/>
      <c r="W1448" s="466"/>
      <c r="X1448" s="466"/>
      <c r="Y1448" s="466"/>
      <c r="Z1448" s="466"/>
      <c r="AA1448" s="466"/>
      <c r="AB1448" s="466"/>
      <c r="AC1448" s="466"/>
      <c r="AD1448" s="466"/>
      <c r="AE1448" s="466"/>
      <c r="AF1448" s="466"/>
      <c r="AG1448" s="1133"/>
      <c r="AH1448" s="1134"/>
      <c r="AI1448" s="1134"/>
      <c r="AJ1448" s="1134"/>
      <c r="AK1448" s="1134"/>
      <c r="AL1448" s="1134"/>
      <c r="AM1448" s="1140"/>
      <c r="AN1448" s="1140"/>
      <c r="AO1448" s="1134"/>
      <c r="AP1448" s="1136"/>
      <c r="AQ1448" s="1136"/>
      <c r="AR1448" s="5367"/>
      <c r="AS1448" s="5368"/>
      <c r="AT1448" s="5306"/>
      <c r="AU1448" s="1148"/>
      <c r="AV1448" s="1148"/>
      <c r="AW1448" s="5298"/>
      <c r="AX1448" s="5298"/>
      <c r="AY1448" s="5325"/>
      <c r="AZ1448" s="5302">
        <v>13</v>
      </c>
      <c r="BA1448" s="5151" t="s">
        <v>296</v>
      </c>
      <c r="BB1448" s="1419" t="s">
        <v>3274</v>
      </c>
      <c r="BC1448" s="5151" t="s">
        <v>3275</v>
      </c>
      <c r="BD1448" s="5302">
        <v>13</v>
      </c>
      <c r="BE1448" s="5347">
        <v>42371</v>
      </c>
      <c r="BF1448" s="5303">
        <v>16191666</v>
      </c>
      <c r="BG1448" s="5302">
        <v>18</v>
      </c>
      <c r="BH1448" s="5305">
        <v>42745</v>
      </c>
      <c r="BI1448" s="5303">
        <v>16191666</v>
      </c>
      <c r="BJ1448" s="5348">
        <v>42745</v>
      </c>
      <c r="BK1448" s="5348">
        <v>43084</v>
      </c>
      <c r="BL1448" s="2024">
        <f>+BF1447-BI1447</f>
        <v>0</v>
      </c>
      <c r="BM1448" s="2025"/>
      <c r="BN1448" s="1902"/>
      <c r="BO1448" s="1878"/>
      <c r="BP1448" s="1878"/>
      <c r="BQ1448" s="1915"/>
      <c r="BR1448" s="2026"/>
      <c r="BS1448" s="2027"/>
      <c r="BT1448" s="2027"/>
      <c r="BU1448" s="2027"/>
      <c r="BV1448" s="2027"/>
      <c r="BW1448" s="2027"/>
      <c r="BX1448" s="2027"/>
      <c r="BY1448" s="2027"/>
      <c r="BZ1448" s="2027"/>
      <c r="CA1448" s="2027"/>
      <c r="CB1448" s="2027"/>
      <c r="CC1448" s="2027"/>
      <c r="CD1448" s="2028" t="s">
        <v>3091</v>
      </c>
    </row>
    <row r="1449" spans="1:82" ht="21" customHeight="1" x14ac:dyDescent="0.2">
      <c r="A1449" s="1160" t="s">
        <v>161</v>
      </c>
      <c r="B1449" s="1128" t="s">
        <v>3099</v>
      </c>
      <c r="C1449" s="1123" t="s">
        <v>3100</v>
      </c>
      <c r="D1449" s="460" t="s">
        <v>3265</v>
      </c>
      <c r="E1449" s="575" t="s">
        <v>3266</v>
      </c>
      <c r="F1449" s="1124" t="s">
        <v>3267</v>
      </c>
      <c r="G1449" s="576">
        <v>30</v>
      </c>
      <c r="H1449" s="576" t="s">
        <v>1</v>
      </c>
      <c r="I1449" s="576">
        <v>30</v>
      </c>
      <c r="J1449" s="454">
        <v>30</v>
      </c>
      <c r="K1449" s="538"/>
      <c r="L1449" s="1114"/>
      <c r="M1449" s="466"/>
      <c r="N1449" s="466"/>
      <c r="O1449" s="466"/>
      <c r="P1449" s="466"/>
      <c r="Q1449" s="466"/>
      <c r="R1449" s="466"/>
      <c r="S1449" s="466"/>
      <c r="T1449" s="466"/>
      <c r="U1449" s="1115">
        <f t="shared" si="155"/>
        <v>0</v>
      </c>
      <c r="V1449" s="466"/>
      <c r="W1449" s="466"/>
      <c r="X1449" s="466"/>
      <c r="Y1449" s="466"/>
      <c r="Z1449" s="466"/>
      <c r="AA1449" s="466"/>
      <c r="AB1449" s="466"/>
      <c r="AC1449" s="466"/>
      <c r="AD1449" s="466"/>
      <c r="AE1449" s="466"/>
      <c r="AF1449" s="466"/>
      <c r="AG1449" s="1133"/>
      <c r="AH1449" s="1134"/>
      <c r="AI1449" s="1134"/>
      <c r="AJ1449" s="1134"/>
      <c r="AK1449" s="1134"/>
      <c r="AL1449" s="1134"/>
      <c r="AM1449" s="1140"/>
      <c r="AN1449" s="1140"/>
      <c r="AO1449" s="1134"/>
      <c r="AP1449" s="1136"/>
      <c r="AQ1449" s="1136"/>
      <c r="AR1449" s="5367"/>
      <c r="AS1449" s="5368"/>
      <c r="AT1449" s="5306"/>
      <c r="AU1449" s="1148"/>
      <c r="AV1449" s="1148"/>
      <c r="AW1449" s="5298"/>
      <c r="AX1449" s="5298"/>
      <c r="AY1449" s="5325"/>
      <c r="AZ1449" s="5302">
        <v>20</v>
      </c>
      <c r="BA1449" s="5151" t="s">
        <v>296</v>
      </c>
      <c r="BB1449" s="1419" t="s">
        <v>3276</v>
      </c>
      <c r="BC1449" s="5151" t="s">
        <v>3151</v>
      </c>
      <c r="BD1449" s="5302">
        <v>20</v>
      </c>
      <c r="BE1449" s="5347">
        <v>42737</v>
      </c>
      <c r="BF1449" s="5303">
        <v>38383333</v>
      </c>
      <c r="BG1449" s="5302">
        <v>24</v>
      </c>
      <c r="BH1449" s="5305">
        <v>42782</v>
      </c>
      <c r="BI1449" s="5303">
        <v>38383333</v>
      </c>
      <c r="BJ1449" s="5348">
        <v>42782</v>
      </c>
      <c r="BK1449" s="5348">
        <v>43084</v>
      </c>
      <c r="BL1449" s="2024">
        <f>+BF1448-BI1448</f>
        <v>0</v>
      </c>
      <c r="BM1449" s="2025"/>
      <c r="BN1449" s="1902"/>
      <c r="BO1449" s="1878"/>
      <c r="BP1449" s="1878"/>
      <c r="BQ1449" s="1915"/>
      <c r="BR1449" s="2026"/>
      <c r="BS1449" s="2027"/>
      <c r="BT1449" s="2027"/>
      <c r="BU1449" s="2027"/>
      <c r="BV1449" s="2027"/>
      <c r="BW1449" s="2027"/>
      <c r="BX1449" s="2027"/>
      <c r="BY1449" s="2027"/>
      <c r="BZ1449" s="2027"/>
      <c r="CA1449" s="2027"/>
      <c r="CB1449" s="2027"/>
      <c r="CC1449" s="2027"/>
      <c r="CD1449" s="2028" t="s">
        <v>3091</v>
      </c>
    </row>
    <row r="1450" spans="1:82" ht="21" customHeight="1" x14ac:dyDescent="0.2">
      <c r="A1450" s="1160" t="s">
        <v>161</v>
      </c>
      <c r="B1450" s="1128" t="s">
        <v>3099</v>
      </c>
      <c r="C1450" s="1123" t="s">
        <v>3100</v>
      </c>
      <c r="D1450" s="460" t="s">
        <v>3265</v>
      </c>
      <c r="E1450" s="575" t="s">
        <v>3266</v>
      </c>
      <c r="F1450" s="1124" t="s">
        <v>3267</v>
      </c>
      <c r="G1450" s="576">
        <v>30</v>
      </c>
      <c r="H1450" s="576" t="s">
        <v>1</v>
      </c>
      <c r="I1450" s="576">
        <v>30</v>
      </c>
      <c r="J1450" s="454">
        <v>30</v>
      </c>
      <c r="K1450" s="538"/>
      <c r="L1450" s="1114"/>
      <c r="M1450" s="466"/>
      <c r="N1450" s="466"/>
      <c r="O1450" s="466"/>
      <c r="P1450" s="466"/>
      <c r="Q1450" s="466"/>
      <c r="R1450" s="466"/>
      <c r="S1450" s="466"/>
      <c r="T1450" s="466"/>
      <c r="U1450" s="1115"/>
      <c r="V1450" s="466"/>
      <c r="W1450" s="466"/>
      <c r="X1450" s="466"/>
      <c r="Y1450" s="466"/>
      <c r="Z1450" s="466"/>
      <c r="AA1450" s="466"/>
      <c r="AB1450" s="466"/>
      <c r="AC1450" s="466"/>
      <c r="AD1450" s="466"/>
      <c r="AE1450" s="466"/>
      <c r="AF1450" s="466"/>
      <c r="AG1450" s="1133"/>
      <c r="AH1450" s="1134"/>
      <c r="AI1450" s="1134"/>
      <c r="AJ1450" s="1134"/>
      <c r="AK1450" s="1134"/>
      <c r="AL1450" s="1134"/>
      <c r="AM1450" s="1140"/>
      <c r="AN1450" s="1140"/>
      <c r="AO1450" s="1134"/>
      <c r="AP1450" s="1136"/>
      <c r="AQ1450" s="1136"/>
      <c r="AR1450" s="5367"/>
      <c r="AS1450" s="5368"/>
      <c r="AT1450" s="5306"/>
      <c r="AU1450" s="1148"/>
      <c r="AV1450" s="1148"/>
      <c r="AW1450" s="5298"/>
      <c r="AX1450" s="5298"/>
      <c r="AY1450" s="5325"/>
      <c r="AZ1450" s="5302">
        <v>115</v>
      </c>
      <c r="BA1450" s="5151" t="s">
        <v>296</v>
      </c>
      <c r="BB1450" s="1419" t="s">
        <v>3277</v>
      </c>
      <c r="BC1450" s="5151" t="s">
        <v>3273</v>
      </c>
      <c r="BD1450" s="5302">
        <v>196</v>
      </c>
      <c r="BE1450" s="5347">
        <v>42794</v>
      </c>
      <c r="BF1450" s="5303">
        <v>11420000</v>
      </c>
      <c r="BG1450" s="5302">
        <v>199</v>
      </c>
      <c r="BH1450" s="5305">
        <v>42800</v>
      </c>
      <c r="BI1450" s="5303">
        <v>11420000</v>
      </c>
      <c r="BJ1450" s="5348">
        <v>42800</v>
      </c>
      <c r="BK1450" s="5348">
        <v>43084</v>
      </c>
      <c r="BL1450" s="2024">
        <f>+BI1449-BF1449</f>
        <v>0</v>
      </c>
      <c r="BM1450" s="2025"/>
      <c r="BN1450" s="1902"/>
      <c r="BO1450" s="1878"/>
      <c r="BP1450" s="1878"/>
      <c r="BQ1450" s="1915"/>
      <c r="BR1450" s="2026"/>
      <c r="BS1450" s="2027"/>
      <c r="BT1450" s="2027"/>
      <c r="BU1450" s="2027"/>
      <c r="BV1450" s="2027"/>
      <c r="BW1450" s="2027"/>
      <c r="BX1450" s="2027"/>
      <c r="BY1450" s="2027"/>
      <c r="BZ1450" s="2027"/>
      <c r="CA1450" s="2027"/>
      <c r="CB1450" s="2027"/>
      <c r="CC1450" s="2027"/>
      <c r="CD1450" s="2028" t="s">
        <v>3091</v>
      </c>
    </row>
    <row r="1451" spans="1:82" ht="21" customHeight="1" x14ac:dyDescent="0.2">
      <c r="A1451" s="1160" t="s">
        <v>161</v>
      </c>
      <c r="B1451" s="1128" t="s">
        <v>3099</v>
      </c>
      <c r="C1451" s="1123" t="s">
        <v>3100</v>
      </c>
      <c r="D1451" s="460" t="s">
        <v>3265</v>
      </c>
      <c r="E1451" s="575" t="s">
        <v>3266</v>
      </c>
      <c r="F1451" s="1124" t="s">
        <v>3267</v>
      </c>
      <c r="G1451" s="576">
        <v>30</v>
      </c>
      <c r="H1451" s="576" t="s">
        <v>1</v>
      </c>
      <c r="I1451" s="576">
        <v>30</v>
      </c>
      <c r="J1451" s="454">
        <v>30</v>
      </c>
      <c r="K1451" s="538"/>
      <c r="L1451" s="1114"/>
      <c r="M1451" s="466"/>
      <c r="N1451" s="466"/>
      <c r="O1451" s="466"/>
      <c r="P1451" s="466"/>
      <c r="Q1451" s="466"/>
      <c r="R1451" s="466"/>
      <c r="S1451" s="466"/>
      <c r="T1451" s="466"/>
      <c r="U1451" s="1115">
        <f t="shared" si="155"/>
        <v>0</v>
      </c>
      <c r="V1451" s="466"/>
      <c r="W1451" s="466"/>
      <c r="X1451" s="466"/>
      <c r="Y1451" s="466"/>
      <c r="Z1451" s="466"/>
      <c r="AA1451" s="466"/>
      <c r="AB1451" s="466"/>
      <c r="AC1451" s="466"/>
      <c r="AD1451" s="466"/>
      <c r="AE1451" s="466"/>
      <c r="AF1451" s="466"/>
      <c r="AG1451" s="1133"/>
      <c r="AH1451" s="1134"/>
      <c r="AI1451" s="1134"/>
      <c r="AJ1451" s="1134"/>
      <c r="AK1451" s="1134"/>
      <c r="AL1451" s="1134"/>
      <c r="AM1451" s="1140"/>
      <c r="AN1451" s="1140"/>
      <c r="AO1451" s="1134"/>
      <c r="AP1451" s="1136"/>
      <c r="AQ1451" s="1136"/>
      <c r="AR1451" s="5367"/>
      <c r="AS1451" s="5368"/>
      <c r="AT1451" s="5306"/>
      <c r="AU1451" s="1148"/>
      <c r="AV1451" s="1148"/>
      <c r="AW1451" s="5298"/>
      <c r="AX1451" s="5298"/>
      <c r="AY1451" s="5325"/>
      <c r="AZ1451" s="3769">
        <v>93</v>
      </c>
      <c r="BA1451" s="5151" t="s">
        <v>296</v>
      </c>
      <c r="BB1451" s="1419" t="s">
        <v>3278</v>
      </c>
      <c r="BC1451" s="5151" t="s">
        <v>3279</v>
      </c>
      <c r="BD1451" s="5302">
        <v>92</v>
      </c>
      <c r="BE1451" s="5347">
        <v>42737</v>
      </c>
      <c r="BF1451" s="5303">
        <v>12600000</v>
      </c>
      <c r="BG1451" s="5302">
        <v>81</v>
      </c>
      <c r="BH1451" s="5305">
        <v>42767</v>
      </c>
      <c r="BI1451" s="5303">
        <v>12600000</v>
      </c>
      <c r="BJ1451" s="5348">
        <v>42767</v>
      </c>
      <c r="BK1451" s="5348">
        <v>43084</v>
      </c>
      <c r="BL1451" s="2024">
        <f>+BF1450-BI1450</f>
        <v>0</v>
      </c>
      <c r="BM1451" s="2025"/>
      <c r="BN1451" s="1902"/>
      <c r="BO1451" s="1878"/>
      <c r="BP1451" s="1878"/>
      <c r="BQ1451" s="1915"/>
      <c r="BR1451" s="2026"/>
      <c r="BS1451" s="2027"/>
      <c r="BT1451" s="2027"/>
      <c r="BU1451" s="2027"/>
      <c r="BV1451" s="2027"/>
      <c r="BW1451" s="2027"/>
      <c r="BX1451" s="2027"/>
      <c r="BY1451" s="2027"/>
      <c r="BZ1451" s="2027"/>
      <c r="CA1451" s="2027"/>
      <c r="CB1451" s="2027"/>
      <c r="CC1451" s="2027"/>
      <c r="CD1451" s="2028" t="s">
        <v>3091</v>
      </c>
    </row>
    <row r="1452" spans="1:82" ht="21" customHeight="1" x14ac:dyDescent="0.2">
      <c r="A1452" s="1160" t="s">
        <v>161</v>
      </c>
      <c r="B1452" s="1128" t="s">
        <v>3099</v>
      </c>
      <c r="C1452" s="1123" t="s">
        <v>3100</v>
      </c>
      <c r="D1452" s="460" t="s">
        <v>3265</v>
      </c>
      <c r="E1452" s="575" t="s">
        <v>3266</v>
      </c>
      <c r="F1452" s="1124" t="s">
        <v>3267</v>
      </c>
      <c r="G1452" s="576">
        <v>30</v>
      </c>
      <c r="H1452" s="576" t="s">
        <v>1</v>
      </c>
      <c r="I1452" s="576">
        <v>30</v>
      </c>
      <c r="J1452" s="454">
        <v>30</v>
      </c>
      <c r="K1452" s="538"/>
      <c r="L1452" s="1114"/>
      <c r="M1452" s="466"/>
      <c r="N1452" s="466"/>
      <c r="O1452" s="466"/>
      <c r="P1452" s="466"/>
      <c r="Q1452" s="466"/>
      <c r="R1452" s="466"/>
      <c r="S1452" s="466"/>
      <c r="T1452" s="466"/>
      <c r="U1452" s="1115">
        <f t="shared" si="155"/>
        <v>0</v>
      </c>
      <c r="V1452" s="466"/>
      <c r="W1452" s="466"/>
      <c r="X1452" s="466"/>
      <c r="Y1452" s="466"/>
      <c r="Z1452" s="466"/>
      <c r="AA1452" s="466"/>
      <c r="AB1452" s="466"/>
      <c r="AC1452" s="466"/>
      <c r="AD1452" s="466"/>
      <c r="AE1452" s="466"/>
      <c r="AF1452" s="466"/>
      <c r="AG1452" s="1133"/>
      <c r="AH1452" s="1134"/>
      <c r="AI1452" s="1134"/>
      <c r="AJ1452" s="1134"/>
      <c r="AK1452" s="1134"/>
      <c r="AL1452" s="1134"/>
      <c r="AM1452" s="1140"/>
      <c r="AN1452" s="1140"/>
      <c r="AO1452" s="1134"/>
      <c r="AP1452" s="1136"/>
      <c r="AQ1452" s="1136"/>
      <c r="AR1452" s="5367"/>
      <c r="AS1452" s="5368"/>
      <c r="AT1452" s="5306"/>
      <c r="AU1452" s="1148"/>
      <c r="AV1452" s="1148"/>
      <c r="AW1452" s="5298"/>
      <c r="AX1452" s="5298"/>
      <c r="AY1452" s="5325"/>
      <c r="AZ1452" s="5302">
        <v>98</v>
      </c>
      <c r="BA1452" s="5151" t="s">
        <v>296</v>
      </c>
      <c r="BB1452" s="1419" t="s">
        <v>3280</v>
      </c>
      <c r="BC1452" s="5151" t="s">
        <v>3279</v>
      </c>
      <c r="BD1452" s="5302">
        <v>97</v>
      </c>
      <c r="BE1452" s="5347">
        <v>42737</v>
      </c>
      <c r="BF1452" s="5303">
        <v>12080000</v>
      </c>
      <c r="BG1452" s="5302">
        <v>13</v>
      </c>
      <c r="BH1452" s="5305">
        <v>42779</v>
      </c>
      <c r="BI1452" s="5303">
        <v>12080000</v>
      </c>
      <c r="BJ1452" s="5348">
        <v>42779</v>
      </c>
      <c r="BK1452" s="5348">
        <v>43084</v>
      </c>
      <c r="BL1452" s="2024">
        <f>+BF1451-BI1451</f>
        <v>0</v>
      </c>
      <c r="BM1452" s="2025"/>
      <c r="BN1452" s="1902"/>
      <c r="BO1452" s="1878"/>
      <c r="BP1452" s="1878"/>
      <c r="BQ1452" s="1915"/>
      <c r="BR1452" s="2026"/>
      <c r="BS1452" s="2027"/>
      <c r="BT1452" s="2027"/>
      <c r="BU1452" s="2027"/>
      <c r="BV1452" s="2027"/>
      <c r="BW1452" s="2027"/>
      <c r="BX1452" s="2027"/>
      <c r="BY1452" s="2027"/>
      <c r="BZ1452" s="2027"/>
      <c r="CA1452" s="2027"/>
      <c r="CB1452" s="2027"/>
      <c r="CC1452" s="2027"/>
      <c r="CD1452" s="2028" t="s">
        <v>3091</v>
      </c>
    </row>
    <row r="1453" spans="1:82" ht="21" customHeight="1" x14ac:dyDescent="0.2">
      <c r="A1453" s="1160" t="s">
        <v>161</v>
      </c>
      <c r="B1453" s="1128" t="s">
        <v>3099</v>
      </c>
      <c r="C1453" s="1123" t="s">
        <v>3100</v>
      </c>
      <c r="D1453" s="460" t="s">
        <v>3265</v>
      </c>
      <c r="E1453" s="575" t="s">
        <v>3266</v>
      </c>
      <c r="F1453" s="1124" t="s">
        <v>3267</v>
      </c>
      <c r="G1453" s="576">
        <v>30</v>
      </c>
      <c r="H1453" s="576" t="s">
        <v>1</v>
      </c>
      <c r="I1453" s="576">
        <v>30</v>
      </c>
      <c r="J1453" s="454">
        <v>30</v>
      </c>
      <c r="K1453" s="538"/>
      <c r="L1453" s="1114"/>
      <c r="M1453" s="466"/>
      <c r="N1453" s="466"/>
      <c r="O1453" s="466"/>
      <c r="P1453" s="466"/>
      <c r="Q1453" s="466"/>
      <c r="R1453" s="466"/>
      <c r="S1453" s="466"/>
      <c r="T1453" s="466"/>
      <c r="U1453" s="1115"/>
      <c r="V1453" s="466"/>
      <c r="W1453" s="466"/>
      <c r="X1453" s="466"/>
      <c r="Y1453" s="466"/>
      <c r="Z1453" s="466"/>
      <c r="AA1453" s="466"/>
      <c r="AB1453" s="466"/>
      <c r="AC1453" s="466"/>
      <c r="AD1453" s="466"/>
      <c r="AE1453" s="466"/>
      <c r="AF1453" s="466"/>
      <c r="AG1453" s="1141">
        <v>231516</v>
      </c>
      <c r="AH1453" s="1134" t="s">
        <v>6343</v>
      </c>
      <c r="AI1453" s="1134" t="s">
        <v>3104</v>
      </c>
      <c r="AJ1453" s="1134" t="s">
        <v>3123</v>
      </c>
      <c r="AK1453" s="1134" t="s">
        <v>3281</v>
      </c>
      <c r="AL1453" s="1133" t="s">
        <v>3106</v>
      </c>
      <c r="AM1453" s="1140">
        <v>16000000</v>
      </c>
      <c r="AN1453" s="1140">
        <v>16000000</v>
      </c>
      <c r="AO1453" s="1134" t="s">
        <v>250</v>
      </c>
      <c r="AP1453" s="1136" t="s">
        <v>3107</v>
      </c>
      <c r="AQ1453" s="1136" t="s">
        <v>3108</v>
      </c>
      <c r="AR1453" s="5367"/>
      <c r="AS1453" s="5368"/>
      <c r="AT1453" s="5306"/>
      <c r="AU1453" s="1148"/>
      <c r="AV1453" s="1148"/>
      <c r="AW1453" s="5298"/>
      <c r="AX1453" s="5298"/>
      <c r="AY1453" s="5325"/>
      <c r="AZ1453" s="5302">
        <v>10</v>
      </c>
      <c r="BA1453" s="5151" t="s">
        <v>3109</v>
      </c>
      <c r="BB1453" s="1419" t="s">
        <v>3274</v>
      </c>
      <c r="BC1453" s="5151" t="s">
        <v>3282</v>
      </c>
      <c r="BD1453" s="5302">
        <v>104</v>
      </c>
      <c r="BE1453" s="5347">
        <v>42750</v>
      </c>
      <c r="BF1453" s="5303">
        <v>1000000</v>
      </c>
      <c r="BG1453" s="5302">
        <v>22</v>
      </c>
      <c r="BH1453" s="5305">
        <v>42750</v>
      </c>
      <c r="BI1453" s="5303">
        <v>1000000</v>
      </c>
      <c r="BJ1453" s="5348">
        <v>42750</v>
      </c>
      <c r="BK1453" s="5348">
        <v>42750</v>
      </c>
      <c r="BL1453" s="2024">
        <f>+BF1452-BI1452</f>
        <v>0</v>
      </c>
      <c r="BM1453" s="2025"/>
      <c r="BN1453" s="1902"/>
      <c r="BO1453" s="1878"/>
      <c r="BP1453" s="1878"/>
      <c r="BQ1453" s="1915"/>
      <c r="BR1453" s="2026"/>
      <c r="BS1453" s="2027"/>
      <c r="BT1453" s="2027"/>
      <c r="BU1453" s="2027"/>
      <c r="BV1453" s="2027"/>
      <c r="BW1453" s="2027"/>
      <c r="BX1453" s="2027"/>
      <c r="BY1453" s="2027"/>
      <c r="BZ1453" s="2027"/>
      <c r="CA1453" s="2027"/>
      <c r="CB1453" s="2027"/>
      <c r="CC1453" s="2027"/>
      <c r="CD1453" s="2028" t="s">
        <v>3091</v>
      </c>
    </row>
    <row r="1454" spans="1:82" ht="21" customHeight="1" x14ac:dyDescent="0.2">
      <c r="A1454" s="1160" t="s">
        <v>161</v>
      </c>
      <c r="B1454" s="1128" t="s">
        <v>3099</v>
      </c>
      <c r="C1454" s="1123" t="s">
        <v>3100</v>
      </c>
      <c r="D1454" s="460" t="s">
        <v>3265</v>
      </c>
      <c r="E1454" s="575" t="s">
        <v>3266</v>
      </c>
      <c r="F1454" s="1124" t="s">
        <v>3267</v>
      </c>
      <c r="G1454" s="576">
        <v>30</v>
      </c>
      <c r="H1454" s="576" t="s">
        <v>1</v>
      </c>
      <c r="I1454" s="576">
        <v>30</v>
      </c>
      <c r="J1454" s="454">
        <v>30</v>
      </c>
      <c r="K1454" s="538"/>
      <c r="L1454" s="1114"/>
      <c r="M1454" s="466"/>
      <c r="N1454" s="466"/>
      <c r="O1454" s="466"/>
      <c r="P1454" s="466"/>
      <c r="Q1454" s="466"/>
      <c r="R1454" s="466"/>
      <c r="S1454" s="466"/>
      <c r="T1454" s="466"/>
      <c r="U1454" s="1115"/>
      <c r="V1454" s="466"/>
      <c r="W1454" s="466"/>
      <c r="X1454" s="466"/>
      <c r="Y1454" s="466"/>
      <c r="Z1454" s="466"/>
      <c r="AA1454" s="466"/>
      <c r="AB1454" s="466"/>
      <c r="AC1454" s="466"/>
      <c r="AD1454" s="466"/>
      <c r="AE1454" s="466"/>
      <c r="AF1454" s="466"/>
      <c r="AG1454" s="1141"/>
      <c r="AH1454" s="1134"/>
      <c r="AI1454" s="1134"/>
      <c r="AJ1454" s="1134"/>
      <c r="AK1454" s="1134"/>
      <c r="AL1454" s="1133"/>
      <c r="AM1454" s="1140"/>
      <c r="AN1454" s="1140"/>
      <c r="AO1454" s="1134"/>
      <c r="AP1454" s="1136"/>
      <c r="AQ1454" s="1136"/>
      <c r="AR1454" s="5367"/>
      <c r="AS1454" s="5368"/>
      <c r="AT1454" s="5306"/>
      <c r="AU1454" s="1148"/>
      <c r="AV1454" s="1148"/>
      <c r="AW1454" s="5298"/>
      <c r="AX1454" s="5298"/>
      <c r="AY1454" s="5325"/>
      <c r="AZ1454" s="5302">
        <v>27</v>
      </c>
      <c r="BA1454" s="5151" t="s">
        <v>3109</v>
      </c>
      <c r="BB1454" s="1419" t="s">
        <v>3127</v>
      </c>
      <c r="BC1454" s="5151" t="s">
        <v>3283</v>
      </c>
      <c r="BD1454" s="5302">
        <v>117</v>
      </c>
      <c r="BE1454" s="5347">
        <v>42761</v>
      </c>
      <c r="BF1454" s="5303">
        <v>1100000</v>
      </c>
      <c r="BG1454" s="5302">
        <v>47</v>
      </c>
      <c r="BH1454" s="5305">
        <v>42761</v>
      </c>
      <c r="BI1454" s="5303">
        <v>1100000</v>
      </c>
      <c r="BJ1454" s="5348">
        <v>42761</v>
      </c>
      <c r="BK1454" s="5348">
        <v>42761</v>
      </c>
      <c r="BL1454" s="2024">
        <f>+BF1453-BI1453</f>
        <v>0</v>
      </c>
      <c r="BM1454" s="2025"/>
      <c r="BN1454" s="1902"/>
      <c r="BO1454" s="1878"/>
      <c r="BP1454" s="1878"/>
      <c r="BQ1454" s="1915"/>
      <c r="BR1454" s="2026"/>
      <c r="BS1454" s="2027"/>
      <c r="BT1454" s="2027"/>
      <c r="BU1454" s="2027"/>
      <c r="BV1454" s="2027"/>
      <c r="BW1454" s="2027"/>
      <c r="BX1454" s="2027"/>
      <c r="BY1454" s="2027"/>
      <c r="BZ1454" s="2027"/>
      <c r="CA1454" s="2027"/>
      <c r="CB1454" s="2027"/>
      <c r="CC1454" s="2027"/>
      <c r="CD1454" s="2028" t="s">
        <v>3091</v>
      </c>
    </row>
    <row r="1455" spans="1:82" ht="21" customHeight="1" x14ac:dyDescent="0.2">
      <c r="A1455" s="1160" t="s">
        <v>161</v>
      </c>
      <c r="B1455" s="1128" t="s">
        <v>3099</v>
      </c>
      <c r="C1455" s="1123" t="s">
        <v>3100</v>
      </c>
      <c r="D1455" s="460" t="s">
        <v>3265</v>
      </c>
      <c r="E1455" s="575" t="s">
        <v>3266</v>
      </c>
      <c r="F1455" s="1124" t="s">
        <v>3267</v>
      </c>
      <c r="G1455" s="576">
        <v>30</v>
      </c>
      <c r="H1455" s="576" t="s">
        <v>1</v>
      </c>
      <c r="I1455" s="576">
        <v>30</v>
      </c>
      <c r="J1455" s="454">
        <v>30</v>
      </c>
      <c r="K1455" s="538"/>
      <c r="L1455" s="1114"/>
      <c r="M1455" s="466"/>
      <c r="N1455" s="466"/>
      <c r="O1455" s="466"/>
      <c r="P1455" s="466"/>
      <c r="Q1455" s="466"/>
      <c r="R1455" s="466"/>
      <c r="S1455" s="466"/>
      <c r="T1455" s="466"/>
      <c r="U1455" s="1115"/>
      <c r="V1455" s="466"/>
      <c r="W1455" s="466"/>
      <c r="X1455" s="466"/>
      <c r="Y1455" s="466"/>
      <c r="Z1455" s="466"/>
      <c r="AA1455" s="466"/>
      <c r="AB1455" s="466"/>
      <c r="AC1455" s="466"/>
      <c r="AD1455" s="466"/>
      <c r="AE1455" s="466"/>
      <c r="AF1455" s="466"/>
      <c r="AG1455" s="1133"/>
      <c r="AH1455" s="1134"/>
      <c r="AI1455" s="1134"/>
      <c r="AJ1455" s="1134"/>
      <c r="AK1455" s="1134"/>
      <c r="AL1455" s="1133"/>
      <c r="AM1455" s="1140"/>
      <c r="AN1455" s="1140"/>
      <c r="AO1455" s="1134"/>
      <c r="AP1455" s="1136"/>
      <c r="AQ1455" s="1136"/>
      <c r="AR1455" s="5367"/>
      <c r="AS1455" s="5368"/>
      <c r="AT1455" s="5306"/>
      <c r="AU1455" s="1148"/>
      <c r="AV1455" s="1148"/>
      <c r="AW1455" s="5298"/>
      <c r="AX1455" s="5298"/>
      <c r="AY1455" s="5325"/>
      <c r="AZ1455" s="5302">
        <v>37</v>
      </c>
      <c r="BA1455" s="5151" t="s">
        <v>3109</v>
      </c>
      <c r="BB1455" s="1419" t="s">
        <v>3284</v>
      </c>
      <c r="BC1455" s="5151" t="s">
        <v>3285</v>
      </c>
      <c r="BD1455" s="5302">
        <v>124</v>
      </c>
      <c r="BE1455" s="5347">
        <v>42761</v>
      </c>
      <c r="BF1455" s="5303">
        <v>1179796</v>
      </c>
      <c r="BG1455" s="5302">
        <v>54</v>
      </c>
      <c r="BH1455" s="5305">
        <v>42761</v>
      </c>
      <c r="BI1455" s="5303">
        <v>1179796</v>
      </c>
      <c r="BJ1455" s="5305">
        <v>42761</v>
      </c>
      <c r="BK1455" s="5305">
        <v>42761</v>
      </c>
      <c r="BL1455" s="2024">
        <f>+BF1454-BI1454</f>
        <v>0</v>
      </c>
      <c r="BM1455" s="2025"/>
      <c r="BN1455" s="1902"/>
      <c r="BO1455" s="1878"/>
      <c r="BP1455" s="1878"/>
      <c r="BQ1455" s="1915"/>
      <c r="BR1455" s="2026"/>
      <c r="BS1455" s="2027"/>
      <c r="BT1455" s="2027"/>
      <c r="BU1455" s="2027"/>
      <c r="BV1455" s="2027"/>
      <c r="BW1455" s="2027"/>
      <c r="BX1455" s="2027"/>
      <c r="BY1455" s="2027"/>
      <c r="BZ1455" s="2027"/>
      <c r="CA1455" s="2027"/>
      <c r="CB1455" s="2027"/>
      <c r="CC1455" s="2027"/>
      <c r="CD1455" s="2028" t="s">
        <v>3091</v>
      </c>
    </row>
    <row r="1456" spans="1:82" ht="21" customHeight="1" x14ac:dyDescent="0.2">
      <c r="A1456" s="1160" t="s">
        <v>161</v>
      </c>
      <c r="B1456" s="1128" t="s">
        <v>3099</v>
      </c>
      <c r="C1456" s="1123" t="s">
        <v>3100</v>
      </c>
      <c r="D1456" s="460" t="s">
        <v>3265</v>
      </c>
      <c r="E1456" s="575" t="s">
        <v>3266</v>
      </c>
      <c r="F1456" s="1124" t="s">
        <v>3267</v>
      </c>
      <c r="G1456" s="576">
        <v>30</v>
      </c>
      <c r="H1456" s="576" t="s">
        <v>1</v>
      </c>
      <c r="I1456" s="576">
        <v>30</v>
      </c>
      <c r="J1456" s="454">
        <v>30</v>
      </c>
      <c r="K1456" s="538"/>
      <c r="L1456" s="1114"/>
      <c r="M1456" s="466"/>
      <c r="N1456" s="466"/>
      <c r="O1456" s="466"/>
      <c r="P1456" s="466"/>
      <c r="Q1456" s="466"/>
      <c r="R1456" s="466"/>
      <c r="S1456" s="466"/>
      <c r="T1456" s="466"/>
      <c r="U1456" s="1115"/>
      <c r="V1456" s="466"/>
      <c r="W1456" s="466"/>
      <c r="X1456" s="466"/>
      <c r="Y1456" s="466"/>
      <c r="Z1456" s="466"/>
      <c r="AA1456" s="466"/>
      <c r="AB1456" s="466"/>
      <c r="AC1456" s="466"/>
      <c r="AD1456" s="466"/>
      <c r="AE1456" s="466"/>
      <c r="AF1456" s="466"/>
      <c r="AG1456" s="1133"/>
      <c r="AH1456" s="1134"/>
      <c r="AI1456" s="1134"/>
      <c r="AJ1456" s="1134"/>
      <c r="AK1456" s="1134"/>
      <c r="AL1456" s="1133"/>
      <c r="AM1456" s="1140"/>
      <c r="AN1456" s="1140"/>
      <c r="AO1456" s="1134"/>
      <c r="AP1456" s="1136"/>
      <c r="AQ1456" s="1136"/>
      <c r="AR1456" s="5367"/>
      <c r="AS1456" s="5368"/>
      <c r="AT1456" s="5306"/>
      <c r="AU1456" s="1148"/>
      <c r="AV1456" s="1148"/>
      <c r="AW1456" s="5298"/>
      <c r="AX1456" s="5298"/>
      <c r="AY1456" s="5325"/>
      <c r="AZ1456" s="5302">
        <v>52</v>
      </c>
      <c r="BA1456" s="5151" t="s">
        <v>3109</v>
      </c>
      <c r="BB1456" s="1419" t="s">
        <v>3110</v>
      </c>
      <c r="BC1456" s="5151" t="s">
        <v>3286</v>
      </c>
      <c r="BD1456" s="5302">
        <v>136</v>
      </c>
      <c r="BE1456" s="5347">
        <v>42769</v>
      </c>
      <c r="BF1456" s="5303">
        <v>55000</v>
      </c>
      <c r="BG1456" s="5302">
        <v>119</v>
      </c>
      <c r="BH1456" s="5305">
        <v>42769</v>
      </c>
      <c r="BI1456" s="5303">
        <v>55000</v>
      </c>
      <c r="BJ1456" s="5348">
        <v>42769</v>
      </c>
      <c r="BK1456" s="5348">
        <v>42769</v>
      </c>
      <c r="BL1456" s="2024">
        <f t="shared" ref="BL1456:BL1462" si="159">+BF1455-BI1455</f>
        <v>0</v>
      </c>
      <c r="BM1456" s="2025"/>
      <c r="BN1456" s="1902"/>
      <c r="BO1456" s="1878"/>
      <c r="BP1456" s="1878"/>
      <c r="BQ1456" s="1915"/>
      <c r="BR1456" s="2026"/>
      <c r="BS1456" s="2027"/>
      <c r="BT1456" s="2027"/>
      <c r="BU1456" s="2027"/>
      <c r="BV1456" s="2027"/>
      <c r="BW1456" s="2027"/>
      <c r="BX1456" s="2027"/>
      <c r="BY1456" s="2027"/>
      <c r="BZ1456" s="2027"/>
      <c r="CA1456" s="2027"/>
      <c r="CB1456" s="2027"/>
      <c r="CC1456" s="2027"/>
      <c r="CD1456" s="2028" t="s">
        <v>3091</v>
      </c>
    </row>
    <row r="1457" spans="1:82" ht="28.5" customHeight="1" x14ac:dyDescent="0.2">
      <c r="A1457" s="1160" t="s">
        <v>161</v>
      </c>
      <c r="B1457" s="1128" t="s">
        <v>3099</v>
      </c>
      <c r="C1457" s="1123" t="s">
        <v>3100</v>
      </c>
      <c r="D1457" s="460" t="s">
        <v>3265</v>
      </c>
      <c r="E1457" s="575" t="s">
        <v>3266</v>
      </c>
      <c r="F1457" s="1124" t="s">
        <v>3267</v>
      </c>
      <c r="G1457" s="576">
        <v>30</v>
      </c>
      <c r="H1457" s="576" t="s">
        <v>1</v>
      </c>
      <c r="I1457" s="576">
        <v>30</v>
      </c>
      <c r="J1457" s="454">
        <v>30</v>
      </c>
      <c r="K1457" s="538"/>
      <c r="L1457" s="1114"/>
      <c r="M1457" s="466"/>
      <c r="N1457" s="466"/>
      <c r="O1457" s="466"/>
      <c r="P1457" s="466"/>
      <c r="Q1457" s="466"/>
      <c r="R1457" s="466"/>
      <c r="S1457" s="466"/>
      <c r="T1457" s="466"/>
      <c r="U1457" s="1115"/>
      <c r="V1457" s="466"/>
      <c r="W1457" s="466"/>
      <c r="X1457" s="466"/>
      <c r="Y1457" s="466"/>
      <c r="Z1457" s="466"/>
      <c r="AA1457" s="466"/>
      <c r="AB1457" s="466"/>
      <c r="AC1457" s="466"/>
      <c r="AD1457" s="466"/>
      <c r="AE1457" s="466"/>
      <c r="AF1457" s="466"/>
      <c r="AG1457" s="1133"/>
      <c r="AH1457" s="1134"/>
      <c r="AI1457" s="1134"/>
      <c r="AJ1457" s="1134"/>
      <c r="AK1457" s="1134"/>
      <c r="AL1457" s="1133"/>
      <c r="AM1457" s="1140"/>
      <c r="AN1457" s="1140"/>
      <c r="AO1457" s="1134"/>
      <c r="AP1457" s="1136"/>
      <c r="AQ1457" s="1136"/>
      <c r="AR1457" s="5367"/>
      <c r="AS1457" s="5368"/>
      <c r="AT1457" s="5306"/>
      <c r="AU1457" s="1148"/>
      <c r="AV1457" s="1148"/>
      <c r="AW1457" s="5298"/>
      <c r="AX1457" s="5298"/>
      <c r="AY1457" s="5325"/>
      <c r="AZ1457" s="5302">
        <v>9</v>
      </c>
      <c r="BA1457" s="5151" t="s">
        <v>3109</v>
      </c>
      <c r="BB1457" s="1419" t="s">
        <v>3116</v>
      </c>
      <c r="BC1457" s="5151" t="s">
        <v>3287</v>
      </c>
      <c r="BD1457" s="5302">
        <v>103</v>
      </c>
      <c r="BE1457" s="5347">
        <v>42745</v>
      </c>
      <c r="BF1457" s="5303">
        <v>6300000</v>
      </c>
      <c r="BG1457" s="5302">
        <v>20</v>
      </c>
      <c r="BH1457" s="5305">
        <v>42745</v>
      </c>
      <c r="BI1457" s="5303">
        <v>6300000</v>
      </c>
      <c r="BJ1457" s="5348">
        <v>42745</v>
      </c>
      <c r="BK1457" s="5348">
        <v>42745</v>
      </c>
      <c r="BL1457" s="2024">
        <f t="shared" si="159"/>
        <v>0</v>
      </c>
      <c r="BM1457" s="2025"/>
      <c r="BN1457" s="1902"/>
      <c r="BO1457" s="1878"/>
      <c r="BP1457" s="1878"/>
      <c r="BQ1457" s="1915"/>
      <c r="BR1457" s="2026"/>
      <c r="BS1457" s="2027"/>
      <c r="BT1457" s="2027"/>
      <c r="BU1457" s="2027"/>
      <c r="BV1457" s="2027"/>
      <c r="BW1457" s="2027"/>
      <c r="BX1457" s="2027"/>
      <c r="BY1457" s="2027"/>
      <c r="BZ1457" s="2027"/>
      <c r="CA1457" s="2027"/>
      <c r="CB1457" s="2027"/>
      <c r="CC1457" s="2027"/>
      <c r="CD1457" s="2028" t="s">
        <v>3091</v>
      </c>
    </row>
    <row r="1458" spans="1:82" ht="28.5" customHeight="1" x14ac:dyDescent="0.2">
      <c r="A1458" s="1160" t="s">
        <v>161</v>
      </c>
      <c r="B1458" s="1128" t="s">
        <v>3099</v>
      </c>
      <c r="C1458" s="1123" t="s">
        <v>3100</v>
      </c>
      <c r="D1458" s="460" t="s">
        <v>3265</v>
      </c>
      <c r="E1458" s="575" t="s">
        <v>3266</v>
      </c>
      <c r="F1458" s="1124" t="s">
        <v>3267</v>
      </c>
      <c r="G1458" s="576">
        <v>30</v>
      </c>
      <c r="H1458" s="576" t="s">
        <v>1</v>
      </c>
      <c r="I1458" s="576">
        <v>30</v>
      </c>
      <c r="J1458" s="454">
        <v>30</v>
      </c>
      <c r="K1458" s="538"/>
      <c r="L1458" s="1114"/>
      <c r="M1458" s="466"/>
      <c r="N1458" s="466"/>
      <c r="O1458" s="466"/>
      <c r="P1458" s="466"/>
      <c r="Q1458" s="466"/>
      <c r="R1458" s="466"/>
      <c r="S1458" s="466"/>
      <c r="T1458" s="466"/>
      <c r="U1458" s="1115"/>
      <c r="V1458" s="466"/>
      <c r="W1458" s="466"/>
      <c r="X1458" s="466"/>
      <c r="Y1458" s="466"/>
      <c r="Z1458" s="466"/>
      <c r="AA1458" s="466"/>
      <c r="AB1458" s="466"/>
      <c r="AC1458" s="466"/>
      <c r="AD1458" s="466"/>
      <c r="AE1458" s="466"/>
      <c r="AF1458" s="466"/>
      <c r="AG1458" s="1133"/>
      <c r="AH1458" s="1134"/>
      <c r="AI1458" s="1134"/>
      <c r="AJ1458" s="1134"/>
      <c r="AK1458" s="1134"/>
      <c r="AL1458" s="1133"/>
      <c r="AM1458" s="1140"/>
      <c r="AN1458" s="1140"/>
      <c r="AO1458" s="1134"/>
      <c r="AP1458" s="1136"/>
      <c r="AQ1458" s="1136"/>
      <c r="AR1458" s="5367"/>
      <c r="AS1458" s="5368"/>
      <c r="AT1458" s="5306"/>
      <c r="AU1458" s="1148"/>
      <c r="AV1458" s="1148"/>
      <c r="AW1458" s="5298"/>
      <c r="AX1458" s="5298"/>
      <c r="AY1458" s="5325"/>
      <c r="AZ1458" s="5293" t="s">
        <v>3288</v>
      </c>
      <c r="BA1458" s="5151" t="s">
        <v>3109</v>
      </c>
      <c r="BB1458" s="5151" t="s">
        <v>3289</v>
      </c>
      <c r="BC1458" s="1419" t="s">
        <v>3290</v>
      </c>
      <c r="BD1458" s="5302">
        <v>162</v>
      </c>
      <c r="BE1458" s="5302">
        <v>42794</v>
      </c>
      <c r="BF1458" s="5303">
        <v>6000000</v>
      </c>
      <c r="BG1458" s="5302">
        <v>160</v>
      </c>
      <c r="BH1458" s="5305">
        <v>42794</v>
      </c>
      <c r="BI1458" s="5303">
        <v>6000000</v>
      </c>
      <c r="BJ1458" s="5348">
        <v>42794</v>
      </c>
      <c r="BK1458" s="5348">
        <v>42794</v>
      </c>
      <c r="BL1458" s="2024">
        <f t="shared" si="159"/>
        <v>0</v>
      </c>
      <c r="BM1458" s="2025"/>
      <c r="BN1458" s="1902"/>
      <c r="BO1458" s="1878"/>
      <c r="BP1458" s="1878"/>
      <c r="BQ1458" s="1915"/>
      <c r="BR1458" s="2026"/>
      <c r="BS1458" s="2027"/>
      <c r="BT1458" s="2027"/>
      <c r="BU1458" s="2027"/>
      <c r="BV1458" s="2027"/>
      <c r="BW1458" s="2027"/>
      <c r="BX1458" s="2027"/>
      <c r="BY1458" s="2027"/>
      <c r="BZ1458" s="2027"/>
      <c r="CA1458" s="2027"/>
      <c r="CB1458" s="2027"/>
      <c r="CC1458" s="2027"/>
      <c r="CD1458" s="2028"/>
    </row>
    <row r="1459" spans="1:82" ht="28.5" customHeight="1" x14ac:dyDescent="0.2">
      <c r="A1459" s="1160" t="s">
        <v>161</v>
      </c>
      <c r="B1459" s="1128" t="s">
        <v>3099</v>
      </c>
      <c r="C1459" s="1123" t="s">
        <v>3100</v>
      </c>
      <c r="D1459" s="460" t="s">
        <v>3265</v>
      </c>
      <c r="E1459" s="575" t="s">
        <v>3266</v>
      </c>
      <c r="F1459" s="1124" t="s">
        <v>3267</v>
      </c>
      <c r="G1459" s="576">
        <v>30</v>
      </c>
      <c r="H1459" s="576" t="s">
        <v>1</v>
      </c>
      <c r="I1459" s="576">
        <v>30</v>
      </c>
      <c r="J1459" s="454">
        <v>30</v>
      </c>
      <c r="K1459" s="538"/>
      <c r="L1459" s="1114"/>
      <c r="M1459" s="466"/>
      <c r="N1459" s="466"/>
      <c r="O1459" s="466"/>
      <c r="P1459" s="466"/>
      <c r="Q1459" s="466"/>
      <c r="R1459" s="466"/>
      <c r="S1459" s="466"/>
      <c r="T1459" s="466"/>
      <c r="U1459" s="1115"/>
      <c r="V1459" s="466"/>
      <c r="W1459" s="466"/>
      <c r="X1459" s="466"/>
      <c r="Y1459" s="466"/>
      <c r="Z1459" s="466"/>
      <c r="AA1459" s="466"/>
      <c r="AB1459" s="466"/>
      <c r="AC1459" s="466"/>
      <c r="AD1459" s="466"/>
      <c r="AE1459" s="466"/>
      <c r="AF1459" s="466"/>
      <c r="AG1459" s="1141">
        <v>231516</v>
      </c>
      <c r="AH1459" s="5331" t="s">
        <v>6344</v>
      </c>
      <c r="AI1459" s="1133" t="s">
        <v>814</v>
      </c>
      <c r="AJ1459" s="1133" t="s">
        <v>815</v>
      </c>
      <c r="AK1459" s="1133" t="s">
        <v>3291</v>
      </c>
      <c r="AL1459" s="1133" t="s">
        <v>938</v>
      </c>
      <c r="AM1459" s="1140">
        <v>60000000</v>
      </c>
      <c r="AN1459" s="1140">
        <v>60000000</v>
      </c>
      <c r="AO1459" s="1133" t="s">
        <v>250</v>
      </c>
      <c r="AP1459" s="1143" t="s">
        <v>1692</v>
      </c>
      <c r="AQ1459" s="1143" t="s">
        <v>3108</v>
      </c>
      <c r="AR1459" s="5345"/>
      <c r="AS1459" s="1146" t="s">
        <v>5981</v>
      </c>
      <c r="AT1459" s="1146" t="s">
        <v>3292</v>
      </c>
      <c r="AU1459" s="1148">
        <v>30</v>
      </c>
      <c r="AV1459" s="1148">
        <v>30</v>
      </c>
      <c r="AW1459" s="5310">
        <v>42750</v>
      </c>
      <c r="AX1459" s="5310">
        <v>43100</v>
      </c>
      <c r="AY1459" s="5325">
        <v>60000000</v>
      </c>
      <c r="AZ1459" s="2276"/>
      <c r="BA1459" s="2276"/>
      <c r="BB1459" s="2276"/>
      <c r="BC1459" s="2276"/>
      <c r="BD1459" s="2276"/>
      <c r="BE1459" s="2276"/>
      <c r="BF1459" s="2277"/>
      <c r="BG1459" s="2276"/>
      <c r="BH1459" s="2276"/>
      <c r="BI1459" s="2277"/>
      <c r="BJ1459" s="2276"/>
      <c r="BK1459" s="2276"/>
      <c r="BL1459" s="2024">
        <f>+BF1457-BI1457</f>
        <v>0</v>
      </c>
      <c r="BM1459" s="2025"/>
      <c r="BN1459" s="1902"/>
      <c r="BO1459" s="1878"/>
      <c r="BP1459" s="1878"/>
      <c r="BQ1459" s="1915"/>
      <c r="BR1459" s="2026"/>
      <c r="BS1459" s="2027"/>
      <c r="BT1459" s="2027"/>
      <c r="BU1459" s="2027"/>
      <c r="BV1459" s="2027"/>
      <c r="BW1459" s="2027"/>
      <c r="BX1459" s="2027"/>
      <c r="BY1459" s="2027"/>
      <c r="BZ1459" s="2027"/>
      <c r="CA1459" s="2027"/>
      <c r="CB1459" s="2027"/>
      <c r="CC1459" s="2027"/>
      <c r="CD1459" s="2028" t="s">
        <v>3091</v>
      </c>
    </row>
    <row r="1460" spans="1:82" ht="28.5" customHeight="1" x14ac:dyDescent="0.2">
      <c r="A1460" s="1160" t="s">
        <v>161</v>
      </c>
      <c r="B1460" s="1128" t="s">
        <v>3099</v>
      </c>
      <c r="C1460" s="1123" t="s">
        <v>3100</v>
      </c>
      <c r="D1460" s="460" t="s">
        <v>3265</v>
      </c>
      <c r="E1460" s="575" t="s">
        <v>3266</v>
      </c>
      <c r="F1460" s="1124" t="s">
        <v>3267</v>
      </c>
      <c r="G1460" s="576">
        <v>30</v>
      </c>
      <c r="H1460" s="576" t="s">
        <v>1</v>
      </c>
      <c r="I1460" s="576">
        <v>30</v>
      </c>
      <c r="J1460" s="454">
        <v>30</v>
      </c>
      <c r="K1460" s="538"/>
      <c r="L1460" s="1114"/>
      <c r="M1460" s="466"/>
      <c r="N1460" s="466"/>
      <c r="O1460" s="466"/>
      <c r="P1460" s="466"/>
      <c r="Q1460" s="466"/>
      <c r="R1460" s="466"/>
      <c r="S1460" s="466"/>
      <c r="T1460" s="466"/>
      <c r="U1460" s="1115"/>
      <c r="V1460" s="466"/>
      <c r="W1460" s="466"/>
      <c r="X1460" s="466"/>
      <c r="Y1460" s="466"/>
      <c r="Z1460" s="466"/>
      <c r="AA1460" s="466"/>
      <c r="AB1460" s="466"/>
      <c r="AC1460" s="466"/>
      <c r="AD1460" s="466"/>
      <c r="AE1460" s="466"/>
      <c r="AF1460" s="466"/>
      <c r="AG1460" s="1141">
        <v>231516</v>
      </c>
      <c r="AH1460" s="1134" t="s">
        <v>6343</v>
      </c>
      <c r="AI1460" s="1133" t="s">
        <v>814</v>
      </c>
      <c r="AJ1460" s="1134" t="s">
        <v>3227</v>
      </c>
      <c r="AK1460" s="1134" t="s">
        <v>3281</v>
      </c>
      <c r="AL1460" s="1133" t="s">
        <v>3106</v>
      </c>
      <c r="AM1460" s="1140">
        <v>15000000</v>
      </c>
      <c r="AN1460" s="1140">
        <v>15000000</v>
      </c>
      <c r="AO1460" s="1133" t="s">
        <v>250</v>
      </c>
      <c r="AP1460" s="1143" t="s">
        <v>3107</v>
      </c>
      <c r="AQ1460" s="1143" t="s">
        <v>3108</v>
      </c>
      <c r="AR1460" s="5367"/>
      <c r="AS1460" s="5368"/>
      <c r="AT1460" s="5306"/>
      <c r="AU1460" s="1148"/>
      <c r="AV1460" s="1148"/>
      <c r="AW1460" s="5298"/>
      <c r="AX1460" s="5298"/>
      <c r="AY1460" s="5325"/>
      <c r="AZ1460" s="5302"/>
      <c r="BA1460" s="5151"/>
      <c r="BB1460" s="1419"/>
      <c r="BC1460" s="5151"/>
      <c r="BD1460" s="5302"/>
      <c r="BE1460" s="5347"/>
      <c r="BF1460" s="5303"/>
      <c r="BG1460" s="5302"/>
      <c r="BH1460" s="5305"/>
      <c r="BI1460" s="5303"/>
      <c r="BJ1460" s="5348"/>
      <c r="BK1460" s="5348"/>
      <c r="BL1460" s="2024">
        <f t="shared" si="159"/>
        <v>0</v>
      </c>
      <c r="BM1460" s="2025"/>
      <c r="BN1460" s="1902"/>
      <c r="BO1460" s="1878"/>
      <c r="BP1460" s="1878"/>
      <c r="BQ1460" s="1915"/>
      <c r="BR1460" s="2026"/>
      <c r="BS1460" s="2027"/>
      <c r="BT1460" s="2027"/>
      <c r="BU1460" s="2027"/>
      <c r="BV1460" s="2027"/>
      <c r="BW1460" s="2027"/>
      <c r="BX1460" s="2027"/>
      <c r="BY1460" s="2027"/>
      <c r="BZ1460" s="2027"/>
      <c r="CA1460" s="2027"/>
      <c r="CB1460" s="2027"/>
      <c r="CC1460" s="2027"/>
      <c r="CD1460" s="2028" t="s">
        <v>3091</v>
      </c>
    </row>
    <row r="1461" spans="1:82" s="1171" customFormat="1" ht="28.5" customHeight="1" x14ac:dyDescent="0.2">
      <c r="A1461" s="1160" t="s">
        <v>161</v>
      </c>
      <c r="B1461" s="1128" t="s">
        <v>3099</v>
      </c>
      <c r="C1461" s="1123" t="s">
        <v>3100</v>
      </c>
      <c r="D1461" s="460" t="s">
        <v>3265</v>
      </c>
      <c r="E1461" s="575" t="s">
        <v>3293</v>
      </c>
      <c r="F1461" s="1124" t="s">
        <v>3294</v>
      </c>
      <c r="G1461" s="576">
        <v>30</v>
      </c>
      <c r="H1461" s="576" t="s">
        <v>1</v>
      </c>
      <c r="I1461" s="576">
        <v>30</v>
      </c>
      <c r="J1461" s="454">
        <v>17</v>
      </c>
      <c r="K1461" s="538"/>
      <c r="L1461" s="1114"/>
      <c r="M1461" s="466"/>
      <c r="N1461" s="466"/>
      <c r="O1461" s="466"/>
      <c r="P1461" s="466"/>
      <c r="Q1461" s="466"/>
      <c r="R1461" s="466"/>
      <c r="S1461" s="466"/>
      <c r="T1461" s="466"/>
      <c r="U1461" s="1115">
        <f t="shared" si="155"/>
        <v>0</v>
      </c>
      <c r="V1461" s="466"/>
      <c r="W1461" s="466"/>
      <c r="X1461" s="466"/>
      <c r="Y1461" s="466"/>
      <c r="Z1461" s="466"/>
      <c r="AA1461" s="466"/>
      <c r="AB1461" s="466"/>
      <c r="AC1461" s="466"/>
      <c r="AD1461" s="466"/>
      <c r="AE1461" s="466"/>
      <c r="AF1461" s="466"/>
      <c r="AG1461" s="1133" t="s">
        <v>3295</v>
      </c>
      <c r="AH1461" s="1133" t="s">
        <v>6345</v>
      </c>
      <c r="AI1461" s="1133" t="s">
        <v>814</v>
      </c>
      <c r="AJ1461" s="1133" t="s">
        <v>815</v>
      </c>
      <c r="AK1461" s="1133" t="s">
        <v>3296</v>
      </c>
      <c r="AL1461" s="1133" t="s">
        <v>3106</v>
      </c>
      <c r="AM1461" s="1147">
        <v>2377981719</v>
      </c>
      <c r="AN1461" s="1147">
        <v>2377981719</v>
      </c>
      <c r="AO1461" s="1133" t="s">
        <v>250</v>
      </c>
      <c r="AP1461" s="1143" t="s">
        <v>1692</v>
      </c>
      <c r="AQ1461" s="1143" t="s">
        <v>3108</v>
      </c>
      <c r="AR1461" s="1143"/>
      <c r="AS1461" s="5369" t="s">
        <v>5982</v>
      </c>
      <c r="AT1461" s="1146" t="s">
        <v>2921</v>
      </c>
      <c r="AU1461" s="1148">
        <v>100</v>
      </c>
      <c r="AV1461" s="1148"/>
      <c r="AW1461" s="5298">
        <v>42917</v>
      </c>
      <c r="AX1461" s="5298">
        <v>43100</v>
      </c>
      <c r="AY1461" s="5370">
        <v>2377981719.46</v>
      </c>
      <c r="AZ1461" s="1686"/>
      <c r="BA1461" s="1686"/>
      <c r="BB1461" s="1686"/>
      <c r="BC1461" s="1686"/>
      <c r="BD1461" s="1686"/>
      <c r="BE1461" s="1686"/>
      <c r="BF1461" s="5312"/>
      <c r="BG1461" s="1686"/>
      <c r="BH1461" s="1686"/>
      <c r="BI1461" s="5312"/>
      <c r="BJ1461" s="1686"/>
      <c r="BK1461" s="1686"/>
      <c r="BL1461" s="2024">
        <f t="shared" si="159"/>
        <v>0</v>
      </c>
      <c r="BM1461" s="2025"/>
      <c r="BN1461" s="1902"/>
      <c r="BO1461" s="1878"/>
      <c r="BP1461" s="1878"/>
      <c r="BQ1461" s="1915"/>
      <c r="BR1461" s="2026"/>
      <c r="BS1461" s="2027"/>
      <c r="BT1461" s="2027"/>
      <c r="BU1461" s="2027"/>
      <c r="BV1461" s="2027"/>
      <c r="BW1461" s="2027"/>
      <c r="BX1461" s="2027"/>
      <c r="BY1461" s="2027"/>
      <c r="BZ1461" s="2027"/>
      <c r="CA1461" s="2027"/>
      <c r="CB1461" s="2027"/>
      <c r="CC1461" s="2027"/>
      <c r="CD1461" s="2028" t="s">
        <v>3091</v>
      </c>
    </row>
    <row r="1462" spans="1:82" ht="28.5" customHeight="1" x14ac:dyDescent="0.2">
      <c r="A1462" s="1160" t="s">
        <v>161</v>
      </c>
      <c r="B1462" s="1128" t="s">
        <v>3099</v>
      </c>
      <c r="C1462" s="1123" t="s">
        <v>3100</v>
      </c>
      <c r="D1462" s="460" t="s">
        <v>3265</v>
      </c>
      <c r="E1462" s="575" t="s">
        <v>3293</v>
      </c>
      <c r="F1462" s="1124" t="s">
        <v>3294</v>
      </c>
      <c r="G1462" s="576">
        <v>30</v>
      </c>
      <c r="H1462" s="576" t="s">
        <v>1</v>
      </c>
      <c r="I1462" s="576">
        <v>30</v>
      </c>
      <c r="J1462" s="454">
        <v>17</v>
      </c>
      <c r="K1462" s="538"/>
      <c r="L1462" s="1114"/>
      <c r="M1462" s="466"/>
      <c r="N1462" s="466"/>
      <c r="O1462" s="466"/>
      <c r="P1462" s="466"/>
      <c r="Q1462" s="466"/>
      <c r="R1462" s="466"/>
      <c r="S1462" s="466"/>
      <c r="T1462" s="466"/>
      <c r="U1462" s="1115">
        <f t="shared" si="155"/>
        <v>0</v>
      </c>
      <c r="V1462" s="466"/>
      <c r="W1462" s="466"/>
      <c r="X1462" s="466"/>
      <c r="Y1462" s="466"/>
      <c r="Z1462" s="466"/>
      <c r="AA1462" s="466"/>
      <c r="AB1462" s="466"/>
      <c r="AC1462" s="466"/>
      <c r="AD1462" s="466"/>
      <c r="AE1462" s="466"/>
      <c r="AF1462" s="466"/>
      <c r="AG1462" s="1133" t="s">
        <v>3295</v>
      </c>
      <c r="AH1462" s="5331" t="s">
        <v>3297</v>
      </c>
      <c r="AI1462" s="1133" t="s">
        <v>814</v>
      </c>
      <c r="AJ1462" s="1134" t="s">
        <v>815</v>
      </c>
      <c r="AK1462" s="1134" t="s">
        <v>3296</v>
      </c>
      <c r="AL1462" s="1133" t="s">
        <v>938</v>
      </c>
      <c r="AM1462" s="1147">
        <v>311810000</v>
      </c>
      <c r="AN1462" s="1147">
        <v>311810000</v>
      </c>
      <c r="AO1462" s="1133" t="s">
        <v>250</v>
      </c>
      <c r="AP1462" s="1143" t="s">
        <v>1692</v>
      </c>
      <c r="AQ1462" s="1143" t="s">
        <v>3108</v>
      </c>
      <c r="AR1462" s="5345"/>
      <c r="AS1462" s="5369" t="s">
        <v>3298</v>
      </c>
      <c r="AT1462" s="1146" t="s">
        <v>2921</v>
      </c>
      <c r="AU1462" s="1148">
        <v>100</v>
      </c>
      <c r="AV1462" s="1148"/>
      <c r="AW1462" s="5298">
        <v>42826</v>
      </c>
      <c r="AX1462" s="5298">
        <v>43100</v>
      </c>
      <c r="AY1462" s="5371">
        <v>311810000</v>
      </c>
      <c r="AZ1462" s="1686"/>
      <c r="BA1462" s="1686"/>
      <c r="BB1462" s="1686"/>
      <c r="BC1462" s="1686"/>
      <c r="BD1462" s="1686"/>
      <c r="BE1462" s="1686"/>
      <c r="BF1462" s="5312"/>
      <c r="BG1462" s="1686"/>
      <c r="BH1462" s="1686"/>
      <c r="BI1462" s="5312"/>
      <c r="BJ1462" s="1686"/>
      <c r="BK1462" s="1686"/>
      <c r="BL1462" s="2024">
        <f t="shared" si="159"/>
        <v>0</v>
      </c>
      <c r="BM1462" s="2025"/>
      <c r="BN1462" s="1902"/>
      <c r="BO1462" s="1878"/>
      <c r="BP1462" s="1878"/>
      <c r="BQ1462" s="1915"/>
      <c r="BR1462" s="2026"/>
      <c r="BS1462" s="2027"/>
      <c r="BT1462" s="2027"/>
      <c r="BU1462" s="2027"/>
      <c r="BV1462" s="2027"/>
      <c r="BW1462" s="2027"/>
      <c r="BX1462" s="2027"/>
      <c r="BY1462" s="2027"/>
      <c r="BZ1462" s="2027"/>
      <c r="CA1462" s="2027"/>
      <c r="CB1462" s="2027"/>
      <c r="CC1462" s="2027"/>
      <c r="CD1462" s="2028" t="s">
        <v>3091</v>
      </c>
    </row>
    <row r="1463" spans="1:82" ht="29.25" customHeight="1" thickBot="1" x14ac:dyDescent="0.25">
      <c r="A1463" s="1161" t="s">
        <v>161</v>
      </c>
      <c r="B1463" s="1152" t="s">
        <v>3099</v>
      </c>
      <c r="C1463" s="1153" t="s">
        <v>3100</v>
      </c>
      <c r="D1463" s="205" t="s">
        <v>3265</v>
      </c>
      <c r="E1463" s="593" t="s">
        <v>3293</v>
      </c>
      <c r="F1463" s="1154" t="s">
        <v>3294</v>
      </c>
      <c r="G1463" s="594">
        <v>30</v>
      </c>
      <c r="H1463" s="594" t="s">
        <v>1</v>
      </c>
      <c r="I1463" s="594">
        <v>30</v>
      </c>
      <c r="J1463" s="491">
        <v>17</v>
      </c>
      <c r="K1463" s="513"/>
      <c r="L1463" s="1120"/>
      <c r="M1463" s="8"/>
      <c r="N1463" s="8"/>
      <c r="O1463" s="8"/>
      <c r="P1463" s="8"/>
      <c r="Q1463" s="8"/>
      <c r="R1463" s="8"/>
      <c r="S1463" s="8"/>
      <c r="T1463" s="8"/>
      <c r="U1463" s="1121"/>
      <c r="V1463" s="8"/>
      <c r="W1463" s="8"/>
      <c r="X1463" s="8"/>
      <c r="Y1463" s="8"/>
      <c r="Z1463" s="8"/>
      <c r="AA1463" s="8"/>
      <c r="AB1463" s="8"/>
      <c r="AC1463" s="8"/>
      <c r="AD1463" s="8"/>
      <c r="AE1463" s="8"/>
      <c r="AF1463" s="8"/>
      <c r="AG1463" s="1155"/>
      <c r="AH1463" s="5332"/>
      <c r="AI1463" s="1155"/>
      <c r="AJ1463" s="5262"/>
      <c r="AK1463" s="5262"/>
      <c r="AL1463" s="1155"/>
      <c r="AM1463" s="2144"/>
      <c r="AN1463" s="2144"/>
      <c r="AO1463" s="5262"/>
      <c r="AP1463" s="5233"/>
      <c r="AQ1463" s="5233"/>
      <c r="AR1463" s="5349"/>
      <c r="AS1463" s="5372"/>
      <c r="AT1463" s="5333"/>
      <c r="AU1463" s="5334"/>
      <c r="AV1463" s="5334"/>
      <c r="AW1463" s="5335"/>
      <c r="AX1463" s="5335"/>
      <c r="AY1463" s="5373" t="s">
        <v>3299</v>
      </c>
      <c r="AZ1463" s="5374"/>
      <c r="BA1463" s="5374"/>
      <c r="BB1463" s="5374"/>
      <c r="BC1463" s="5374"/>
      <c r="BD1463" s="5374"/>
      <c r="BE1463" s="5374"/>
      <c r="BF1463" s="5375"/>
      <c r="BG1463" s="5374"/>
      <c r="BH1463" s="5374"/>
      <c r="BI1463" s="5375"/>
      <c r="BJ1463" s="5374"/>
      <c r="BK1463" s="5374"/>
      <c r="BL1463" s="5374"/>
      <c r="BM1463" s="2133"/>
      <c r="BN1463" s="1902"/>
      <c r="BO1463" s="1878"/>
      <c r="BP1463" s="1878"/>
      <c r="BQ1463" s="1915"/>
      <c r="BR1463" s="2165"/>
      <c r="BS1463" s="2166"/>
      <c r="BT1463" s="2166"/>
      <c r="BU1463" s="2166"/>
      <c r="BV1463" s="2166"/>
      <c r="BW1463" s="2166"/>
      <c r="BX1463" s="2166"/>
      <c r="BY1463" s="2166"/>
      <c r="BZ1463" s="2166"/>
      <c r="CA1463" s="2166"/>
      <c r="CB1463" s="2166"/>
      <c r="CC1463" s="2166"/>
      <c r="CD1463" s="2028" t="s">
        <v>3091</v>
      </c>
    </row>
    <row r="1464" spans="1:82" ht="29.25" customHeight="1" thickBot="1" x14ac:dyDescent="0.25">
      <c r="A1464" s="1174" t="s">
        <v>161</v>
      </c>
      <c r="B1464" s="1175" t="s">
        <v>3099</v>
      </c>
      <c r="C1464" s="1176" t="s">
        <v>3100</v>
      </c>
      <c r="D1464" s="1177">
        <v>169</v>
      </c>
      <c r="E1464" s="1178" t="s">
        <v>3300</v>
      </c>
      <c r="F1464" s="1179" t="s">
        <v>3301</v>
      </c>
      <c r="G1464" s="1180">
        <v>22</v>
      </c>
      <c r="H1464" s="1180" t="s">
        <v>1</v>
      </c>
      <c r="I1464" s="1180">
        <v>26</v>
      </c>
      <c r="J1464" s="1049"/>
      <c r="K1464" s="1050"/>
      <c r="L1464" s="1181"/>
      <c r="M1464" s="1055"/>
      <c r="N1464" s="1055"/>
      <c r="O1464" s="1055"/>
      <c r="P1464" s="1055"/>
      <c r="Q1464" s="1055"/>
      <c r="R1464" s="1055"/>
      <c r="S1464" s="1055"/>
      <c r="T1464" s="1055"/>
      <c r="U1464" s="1182"/>
      <c r="V1464" s="1055"/>
      <c r="W1464" s="1055"/>
      <c r="X1464" s="1055"/>
      <c r="Y1464" s="1055"/>
      <c r="Z1464" s="1055"/>
      <c r="AA1464" s="1055"/>
      <c r="AB1464" s="1055"/>
      <c r="AC1464" s="1055"/>
      <c r="AD1464" s="1055"/>
      <c r="AE1464" s="1055"/>
      <c r="AF1464" s="1055"/>
      <c r="AG1464" s="5376"/>
      <c r="AH1464" s="5377"/>
      <c r="AI1464" s="5376"/>
      <c r="AJ1464" s="5378"/>
      <c r="AK1464" s="5378"/>
      <c r="AL1464" s="5376"/>
      <c r="AM1464" s="5379"/>
      <c r="AN1464" s="5379"/>
      <c r="AO1464" s="5378"/>
      <c r="AP1464" s="5380"/>
      <c r="AQ1464" s="5380"/>
      <c r="AR1464" s="5381"/>
      <c r="AS1464" s="5382"/>
      <c r="AT1464" s="5383"/>
      <c r="AU1464" s="5384"/>
      <c r="AV1464" s="5384"/>
      <c r="AW1464" s="5385"/>
      <c r="AX1464" s="5385"/>
      <c r="AY1464" s="5386"/>
      <c r="AZ1464" s="5387"/>
      <c r="BA1464" s="5387"/>
      <c r="BB1464" s="5387"/>
      <c r="BC1464" s="5387"/>
      <c r="BD1464" s="5387"/>
      <c r="BE1464" s="5387"/>
      <c r="BF1464" s="5388"/>
      <c r="BG1464" s="5387"/>
      <c r="BH1464" s="5387"/>
      <c r="BI1464" s="5388"/>
      <c r="BJ1464" s="5387"/>
      <c r="BK1464" s="5387"/>
      <c r="BL1464" s="5387"/>
      <c r="BM1464" s="2607"/>
      <c r="BN1464" s="1902"/>
      <c r="BO1464" s="1878"/>
      <c r="BP1464" s="1878"/>
      <c r="BQ1464" s="1915"/>
      <c r="BR1464" s="2672"/>
      <c r="BS1464" s="2673"/>
      <c r="BT1464" s="2673"/>
      <c r="BU1464" s="2673"/>
      <c r="BV1464" s="2673"/>
      <c r="BW1464" s="2673"/>
      <c r="BX1464" s="2673"/>
      <c r="BY1464" s="2673"/>
      <c r="BZ1464" s="2673"/>
      <c r="CA1464" s="2673"/>
      <c r="CB1464" s="2673"/>
      <c r="CC1464" s="2673"/>
      <c r="CD1464" s="2028" t="s">
        <v>3091</v>
      </c>
    </row>
    <row r="1465" spans="1:82" s="1173" customFormat="1" ht="21" customHeight="1" x14ac:dyDescent="0.2">
      <c r="A1465" s="1183" t="s">
        <v>161</v>
      </c>
      <c r="B1465" s="3" t="s">
        <v>3099</v>
      </c>
      <c r="C1465" s="1184" t="s">
        <v>3100</v>
      </c>
      <c r="D1465" s="179" t="s">
        <v>3302</v>
      </c>
      <c r="E1465" s="638" t="s">
        <v>3300</v>
      </c>
      <c r="F1465" s="110" t="s">
        <v>3301</v>
      </c>
      <c r="G1465" s="603">
        <v>22</v>
      </c>
      <c r="H1465" s="603" t="s">
        <v>1</v>
      </c>
      <c r="I1465" s="603">
        <v>26</v>
      </c>
      <c r="J1465" s="480">
        <v>26</v>
      </c>
      <c r="K1465" s="1185"/>
      <c r="L1465" s="1186">
        <f t="shared" si="154"/>
        <v>300000000</v>
      </c>
      <c r="M1465" s="403">
        <v>300000000</v>
      </c>
      <c r="N1465" s="97"/>
      <c r="O1465" s="97"/>
      <c r="P1465" s="97"/>
      <c r="Q1465" s="97"/>
      <c r="R1465" s="97"/>
      <c r="S1465" s="97"/>
      <c r="T1465" s="97"/>
      <c r="U1465" s="1187">
        <f t="shared" si="155"/>
        <v>240000000</v>
      </c>
      <c r="V1465" s="1188">
        <v>240000000</v>
      </c>
      <c r="W1465" s="97"/>
      <c r="X1465" s="97"/>
      <c r="Y1465" s="97"/>
      <c r="Z1465" s="97"/>
      <c r="AA1465" s="97"/>
      <c r="AB1465" s="97"/>
      <c r="AC1465" s="97"/>
      <c r="AD1465" s="97"/>
      <c r="AE1465" s="97"/>
      <c r="AF1465" s="97"/>
      <c r="AG1465" s="1956">
        <v>801315</v>
      </c>
      <c r="AH1465" s="5199" t="s">
        <v>6346</v>
      </c>
      <c r="AI1465" s="5199" t="s">
        <v>3150</v>
      </c>
      <c r="AJ1465" s="5199" t="s">
        <v>3303</v>
      </c>
      <c r="AK1465" s="5199" t="s">
        <v>3304</v>
      </c>
      <c r="AL1465" s="1956" t="s">
        <v>3106</v>
      </c>
      <c r="AM1465" s="5389">
        <v>169000000</v>
      </c>
      <c r="AN1465" s="5389">
        <v>169000000</v>
      </c>
      <c r="AO1465" s="5199" t="s">
        <v>250</v>
      </c>
      <c r="AP1465" s="5227" t="s">
        <v>3107</v>
      </c>
      <c r="AQ1465" s="5227" t="s">
        <v>3108</v>
      </c>
      <c r="AR1465" s="5227"/>
      <c r="AS1465" s="1137" t="s">
        <v>5983</v>
      </c>
      <c r="AT1465" s="1146" t="s">
        <v>1756</v>
      </c>
      <c r="AU1465" s="5390">
        <v>100</v>
      </c>
      <c r="AV1465" s="5391">
        <v>100</v>
      </c>
      <c r="AW1465" s="5392">
        <v>42767</v>
      </c>
      <c r="AX1465" s="5392">
        <v>43084</v>
      </c>
      <c r="AY1465" s="5393">
        <v>169000000</v>
      </c>
      <c r="AZ1465" s="1394">
        <v>1</v>
      </c>
      <c r="BA1465" s="1394" t="s">
        <v>3305</v>
      </c>
      <c r="BB1465" s="1394" t="s">
        <v>3306</v>
      </c>
      <c r="BC1465" s="1394" t="s">
        <v>3307</v>
      </c>
      <c r="BD1465" s="1394">
        <v>127</v>
      </c>
      <c r="BE1465" s="1831">
        <v>42762</v>
      </c>
      <c r="BF1465" s="2991">
        <v>65283400</v>
      </c>
      <c r="BG1465" s="1394">
        <v>83</v>
      </c>
      <c r="BH1465" s="5394">
        <v>42767</v>
      </c>
      <c r="BI1465" s="2991">
        <v>65283400</v>
      </c>
      <c r="BJ1465" s="1831">
        <v>42768</v>
      </c>
      <c r="BK1465" s="1831">
        <v>43069</v>
      </c>
      <c r="BL1465" s="1876">
        <f>+BF1465-BI1465</f>
        <v>0</v>
      </c>
      <c r="BM1465" s="2306">
        <f>+L1465-(BI1465+BI1466+BI1467+BI1468+BI1469+BI1470+BI1471+BI1472+BI1473+BI1474+BI1475+BI1476+BI1477+BI1478+BI1479+BI1480+BI1481+BI1482+BI1483+BI1484+BI1485+BI1486)</f>
        <v>156580280</v>
      </c>
      <c r="BN1465" s="1902"/>
      <c r="BO1465" s="1878"/>
      <c r="BP1465" s="1878"/>
      <c r="BQ1465" s="1915"/>
      <c r="BR1465" s="2674"/>
      <c r="BS1465" s="2675"/>
      <c r="BT1465" s="2675"/>
      <c r="BU1465" s="2675"/>
      <c r="BV1465" s="2675"/>
      <c r="BW1465" s="2675"/>
      <c r="BX1465" s="2675"/>
      <c r="BY1465" s="2675"/>
      <c r="BZ1465" s="2675"/>
      <c r="CA1465" s="2675"/>
      <c r="CB1465" s="2675"/>
      <c r="CC1465" s="2675"/>
      <c r="CD1465" s="2028" t="s">
        <v>3091</v>
      </c>
    </row>
    <row r="1466" spans="1:82" ht="21" customHeight="1" x14ac:dyDescent="0.2">
      <c r="A1466" s="1160" t="s">
        <v>161</v>
      </c>
      <c r="B1466" s="765" t="s">
        <v>3099</v>
      </c>
      <c r="C1466" s="1123" t="s">
        <v>3100</v>
      </c>
      <c r="D1466" s="460" t="s">
        <v>3302</v>
      </c>
      <c r="E1466" s="531" t="s">
        <v>3300</v>
      </c>
      <c r="F1466" s="500" t="s">
        <v>3301</v>
      </c>
      <c r="G1466" s="576">
        <v>22</v>
      </c>
      <c r="H1466" s="576" t="s">
        <v>1</v>
      </c>
      <c r="I1466" s="576">
        <v>26</v>
      </c>
      <c r="J1466" s="454">
        <v>26</v>
      </c>
      <c r="K1466" s="1100"/>
      <c r="L1466" s="1114"/>
      <c r="M1466" s="517"/>
      <c r="N1466" s="517"/>
      <c r="O1466" s="517"/>
      <c r="P1466" s="517"/>
      <c r="Q1466" s="517"/>
      <c r="R1466" s="517"/>
      <c r="S1466" s="517"/>
      <c r="T1466" s="517"/>
      <c r="U1466" s="1115">
        <f t="shared" si="155"/>
        <v>0</v>
      </c>
      <c r="V1466" s="517"/>
      <c r="W1466" s="517"/>
      <c r="X1466" s="517"/>
      <c r="Y1466" s="517"/>
      <c r="Z1466" s="517"/>
      <c r="AA1466" s="517"/>
      <c r="AB1466" s="517"/>
      <c r="AC1466" s="517"/>
      <c r="AD1466" s="517"/>
      <c r="AE1466" s="517"/>
      <c r="AF1466" s="517"/>
      <c r="AG1466" s="1133"/>
      <c r="AH1466" s="1134"/>
      <c r="AI1466" s="1134"/>
      <c r="AJ1466" s="1134"/>
      <c r="AK1466" s="1134"/>
      <c r="AL1466" s="1134"/>
      <c r="AM1466" s="1135"/>
      <c r="AN1466" s="1135"/>
      <c r="AO1466" s="1134"/>
      <c r="AP1466" s="1136"/>
      <c r="AQ1466" s="1136"/>
      <c r="AR1466" s="1136"/>
      <c r="AS1466" s="1137"/>
      <c r="AT1466" s="1146"/>
      <c r="AU1466" s="5390"/>
      <c r="AV1466" s="1138"/>
      <c r="AW1466" s="5309"/>
      <c r="AX1466" s="5309"/>
      <c r="AY1466" s="5299"/>
      <c r="AZ1466" s="1419">
        <v>1</v>
      </c>
      <c r="BA1466" s="1419" t="s">
        <v>3308</v>
      </c>
      <c r="BB1466" s="1419" t="s">
        <v>3309</v>
      </c>
      <c r="BC1466" s="1419" t="s">
        <v>3310</v>
      </c>
      <c r="BD1466" s="1419">
        <v>129</v>
      </c>
      <c r="BE1466" s="1455">
        <v>42762</v>
      </c>
      <c r="BF1466" s="1677">
        <v>20000000</v>
      </c>
      <c r="BG1466" s="1419">
        <v>85</v>
      </c>
      <c r="BH1466" s="5291">
        <v>42767</v>
      </c>
      <c r="BI1466" s="1677">
        <v>20000000</v>
      </c>
      <c r="BJ1466" s="1455">
        <v>42768</v>
      </c>
      <c r="BK1466" s="1455">
        <v>43069</v>
      </c>
      <c r="BL1466" s="2024">
        <f t="shared" ref="BL1466:BL1489" si="160">+BF1466-BI1466</f>
        <v>0</v>
      </c>
      <c r="BM1466" s="2025"/>
      <c r="BN1466" s="1902"/>
      <c r="BO1466" s="1878"/>
      <c r="BP1466" s="1878"/>
      <c r="BQ1466" s="1915"/>
      <c r="BR1466" s="2026"/>
      <c r="BS1466" s="2027"/>
      <c r="BT1466" s="2027"/>
      <c r="BU1466" s="2027"/>
      <c r="BV1466" s="2027"/>
      <c r="BW1466" s="2027"/>
      <c r="BX1466" s="2027"/>
      <c r="BY1466" s="2027"/>
      <c r="BZ1466" s="2027"/>
      <c r="CA1466" s="2027"/>
      <c r="CB1466" s="2027"/>
      <c r="CC1466" s="2027"/>
      <c r="CD1466" s="2028" t="s">
        <v>3091</v>
      </c>
    </row>
    <row r="1467" spans="1:82" ht="21" customHeight="1" x14ac:dyDescent="0.2">
      <c r="A1467" s="1160" t="s">
        <v>161</v>
      </c>
      <c r="B1467" s="765" t="s">
        <v>3099</v>
      </c>
      <c r="C1467" s="1123" t="s">
        <v>3100</v>
      </c>
      <c r="D1467" s="460" t="s">
        <v>3302</v>
      </c>
      <c r="E1467" s="531" t="s">
        <v>3300</v>
      </c>
      <c r="F1467" s="500" t="s">
        <v>3301</v>
      </c>
      <c r="G1467" s="576">
        <v>22</v>
      </c>
      <c r="H1467" s="576" t="s">
        <v>1</v>
      </c>
      <c r="I1467" s="576">
        <v>26</v>
      </c>
      <c r="J1467" s="454">
        <v>26</v>
      </c>
      <c r="K1467" s="1100"/>
      <c r="L1467" s="1114"/>
      <c r="M1467" s="517"/>
      <c r="N1467" s="517"/>
      <c r="O1467" s="517"/>
      <c r="P1467" s="517"/>
      <c r="Q1467" s="517"/>
      <c r="R1467" s="517"/>
      <c r="S1467" s="517"/>
      <c r="T1467" s="517"/>
      <c r="U1467" s="1115">
        <f t="shared" si="155"/>
        <v>0</v>
      </c>
      <c r="V1467" s="517"/>
      <c r="W1467" s="517"/>
      <c r="X1467" s="517"/>
      <c r="Y1467" s="517"/>
      <c r="Z1467" s="517"/>
      <c r="AA1467" s="517"/>
      <c r="AB1467" s="517"/>
      <c r="AC1467" s="517"/>
      <c r="AD1467" s="517"/>
      <c r="AE1467" s="517"/>
      <c r="AF1467" s="517"/>
      <c r="AG1467" s="1133"/>
      <c r="AH1467" s="1134"/>
      <c r="AI1467" s="1134"/>
      <c r="AJ1467" s="1134"/>
      <c r="AK1467" s="1134"/>
      <c r="AL1467" s="1134"/>
      <c r="AM1467" s="1135"/>
      <c r="AN1467" s="1135"/>
      <c r="AO1467" s="1134"/>
      <c r="AP1467" s="1136"/>
      <c r="AQ1467" s="1136"/>
      <c r="AR1467" s="1136"/>
      <c r="AS1467" s="1137"/>
      <c r="AT1467" s="1146"/>
      <c r="AU1467" s="5390"/>
      <c r="AV1467" s="1138"/>
      <c r="AW1467" s="5309"/>
      <c r="AX1467" s="5309"/>
      <c r="AY1467" s="5299"/>
      <c r="AZ1467" s="1419">
        <v>1</v>
      </c>
      <c r="BA1467" s="1419" t="s">
        <v>428</v>
      </c>
      <c r="BB1467" s="1419" t="s">
        <v>3311</v>
      </c>
      <c r="BC1467" s="1419" t="s">
        <v>3312</v>
      </c>
      <c r="BD1467" s="1419"/>
      <c r="BE1467" s="1455">
        <v>41275</v>
      </c>
      <c r="BF1467" s="1677"/>
      <c r="BG1467" s="1419"/>
      <c r="BH1467" s="5291">
        <v>43466</v>
      </c>
      <c r="BI1467" s="1677"/>
      <c r="BJ1467" s="1455"/>
      <c r="BK1467" s="1455"/>
      <c r="BL1467" s="2024">
        <f t="shared" si="160"/>
        <v>0</v>
      </c>
      <c r="BM1467" s="2025"/>
      <c r="BN1467" s="1902"/>
      <c r="BO1467" s="1878"/>
      <c r="BP1467" s="1878"/>
      <c r="BQ1467" s="1915"/>
      <c r="BR1467" s="2026"/>
      <c r="BS1467" s="2027"/>
      <c r="BT1467" s="2027"/>
      <c r="BU1467" s="2027"/>
      <c r="BV1467" s="2027"/>
      <c r="BW1467" s="2027"/>
      <c r="BX1467" s="2027"/>
      <c r="BY1467" s="2027"/>
      <c r="BZ1467" s="2027"/>
      <c r="CA1467" s="2027"/>
      <c r="CB1467" s="2027"/>
      <c r="CC1467" s="2027"/>
      <c r="CD1467" s="2028" t="s">
        <v>3091</v>
      </c>
    </row>
    <row r="1468" spans="1:82" ht="21" customHeight="1" x14ac:dyDescent="0.2">
      <c r="A1468" s="1160" t="s">
        <v>161</v>
      </c>
      <c r="B1468" s="765" t="s">
        <v>3099</v>
      </c>
      <c r="C1468" s="1123" t="s">
        <v>3100</v>
      </c>
      <c r="D1468" s="460" t="s">
        <v>3302</v>
      </c>
      <c r="E1468" s="531" t="s">
        <v>3300</v>
      </c>
      <c r="F1468" s="500" t="s">
        <v>3301</v>
      </c>
      <c r="G1468" s="576">
        <v>22</v>
      </c>
      <c r="H1468" s="576" t="s">
        <v>1</v>
      </c>
      <c r="I1468" s="576">
        <v>26</v>
      </c>
      <c r="J1468" s="454">
        <v>26</v>
      </c>
      <c r="K1468" s="1100"/>
      <c r="L1468" s="1114"/>
      <c r="M1468" s="517"/>
      <c r="N1468" s="517"/>
      <c r="O1468" s="517"/>
      <c r="P1468" s="517"/>
      <c r="Q1468" s="517"/>
      <c r="R1468" s="517"/>
      <c r="S1468" s="517"/>
      <c r="T1468" s="517"/>
      <c r="U1468" s="1115"/>
      <c r="V1468" s="517"/>
      <c r="W1468" s="517"/>
      <c r="X1468" s="517"/>
      <c r="Y1468" s="517"/>
      <c r="Z1468" s="517"/>
      <c r="AA1468" s="517"/>
      <c r="AB1468" s="517"/>
      <c r="AC1468" s="517"/>
      <c r="AD1468" s="517"/>
      <c r="AE1468" s="517"/>
      <c r="AF1468" s="517"/>
      <c r="AG1468" s="1133"/>
      <c r="AH1468" s="1134"/>
      <c r="AI1468" s="1134"/>
      <c r="AJ1468" s="1134"/>
      <c r="AK1468" s="1134"/>
      <c r="AL1468" s="1134"/>
      <c r="AM1468" s="1135"/>
      <c r="AN1468" s="1135"/>
      <c r="AO1468" s="1134"/>
      <c r="AP1468" s="1136"/>
      <c r="AQ1468" s="1136"/>
      <c r="AR1468" s="1136"/>
      <c r="AS1468" s="1137"/>
      <c r="AT1468" s="5306"/>
      <c r="AU1468" s="1138"/>
      <c r="AV1468" s="1138"/>
      <c r="AW1468" s="5309"/>
      <c r="AX1468" s="5309"/>
      <c r="AY1468" s="5299"/>
      <c r="AZ1468" s="1419">
        <v>2</v>
      </c>
      <c r="BA1468" s="1419" t="s">
        <v>3305</v>
      </c>
      <c r="BB1468" s="1419" t="s">
        <v>3306</v>
      </c>
      <c r="BC1468" s="1419" t="s">
        <v>3313</v>
      </c>
      <c r="BD1468" s="1419">
        <v>128</v>
      </c>
      <c r="BE1468" s="1455">
        <v>42762</v>
      </c>
      <c r="BF1468" s="1677">
        <v>9520000</v>
      </c>
      <c r="BG1468" s="1419">
        <v>84</v>
      </c>
      <c r="BH1468" s="5291">
        <v>42767</v>
      </c>
      <c r="BI1468" s="1677">
        <v>9520000</v>
      </c>
      <c r="BJ1468" s="1455">
        <v>42767</v>
      </c>
      <c r="BK1468" s="1455">
        <v>43069</v>
      </c>
      <c r="BL1468" s="2024">
        <f t="shared" si="160"/>
        <v>0</v>
      </c>
      <c r="BM1468" s="2025"/>
      <c r="BN1468" s="1902"/>
      <c r="BO1468" s="1878"/>
      <c r="BP1468" s="1878"/>
      <c r="BQ1468" s="1915"/>
      <c r="BR1468" s="2026"/>
      <c r="BS1468" s="2027"/>
      <c r="BT1468" s="2027"/>
      <c r="BU1468" s="2027"/>
      <c r="BV1468" s="2027"/>
      <c r="BW1468" s="2027"/>
      <c r="BX1468" s="2027"/>
      <c r="BY1468" s="2027"/>
      <c r="BZ1468" s="2027"/>
      <c r="CA1468" s="2027"/>
      <c r="CB1468" s="2027"/>
      <c r="CC1468" s="2027"/>
      <c r="CD1468" s="2028" t="s">
        <v>3091</v>
      </c>
    </row>
    <row r="1469" spans="1:82" ht="21" customHeight="1" x14ac:dyDescent="0.2">
      <c r="A1469" s="1160" t="s">
        <v>161</v>
      </c>
      <c r="B1469" s="765" t="s">
        <v>3099</v>
      </c>
      <c r="C1469" s="1123" t="s">
        <v>3100</v>
      </c>
      <c r="D1469" s="460" t="s">
        <v>3302</v>
      </c>
      <c r="E1469" s="531" t="s">
        <v>3300</v>
      </c>
      <c r="F1469" s="500" t="s">
        <v>3301</v>
      </c>
      <c r="G1469" s="576">
        <v>22</v>
      </c>
      <c r="H1469" s="576" t="s">
        <v>1</v>
      </c>
      <c r="I1469" s="576">
        <v>26</v>
      </c>
      <c r="J1469" s="454">
        <v>26</v>
      </c>
      <c r="K1469" s="1100"/>
      <c r="L1469" s="1114"/>
      <c r="M1469" s="517"/>
      <c r="N1469" s="517"/>
      <c r="O1469" s="517"/>
      <c r="P1469" s="517"/>
      <c r="Q1469" s="517"/>
      <c r="R1469" s="517"/>
      <c r="S1469" s="517"/>
      <c r="T1469" s="517"/>
      <c r="U1469" s="1115"/>
      <c r="V1469" s="517"/>
      <c r="W1469" s="517"/>
      <c r="X1469" s="517"/>
      <c r="Y1469" s="517"/>
      <c r="Z1469" s="517"/>
      <c r="AA1469" s="517"/>
      <c r="AB1469" s="517"/>
      <c r="AC1469" s="517"/>
      <c r="AD1469" s="517"/>
      <c r="AE1469" s="517"/>
      <c r="AF1469" s="517"/>
      <c r="AG1469" s="1133"/>
      <c r="AH1469" s="1134"/>
      <c r="AI1469" s="1134"/>
      <c r="AJ1469" s="1134"/>
      <c r="AK1469" s="1134"/>
      <c r="AL1469" s="1134"/>
      <c r="AM1469" s="1135"/>
      <c r="AN1469" s="1135"/>
      <c r="AO1469" s="1134"/>
      <c r="AP1469" s="1136"/>
      <c r="AQ1469" s="1136"/>
      <c r="AR1469" s="1136"/>
      <c r="AS1469" s="1137"/>
      <c r="AT1469" s="5306"/>
      <c r="AU1469" s="1138"/>
      <c r="AV1469" s="1138"/>
      <c r="AW1469" s="5309"/>
      <c r="AX1469" s="5309"/>
      <c r="AY1469" s="5299"/>
      <c r="AZ1469" s="1419">
        <v>3</v>
      </c>
      <c r="BA1469" s="1419" t="s">
        <v>3305</v>
      </c>
      <c r="BB1469" s="1419" t="s">
        <v>3311</v>
      </c>
      <c r="BC1469" s="1419" t="s">
        <v>3314</v>
      </c>
      <c r="BD1469" s="1419">
        <v>199</v>
      </c>
      <c r="BE1469" s="1455">
        <v>42794</v>
      </c>
      <c r="BF1469" s="1677">
        <v>6000000</v>
      </c>
      <c r="BG1469" s="1419">
        <v>190</v>
      </c>
      <c r="BH1469" s="5153">
        <v>42795</v>
      </c>
      <c r="BI1469" s="1677">
        <v>6000000</v>
      </c>
      <c r="BJ1469" s="1455">
        <v>42767</v>
      </c>
      <c r="BK1469" s="1455">
        <v>43069</v>
      </c>
      <c r="BL1469" s="2024">
        <f t="shared" si="160"/>
        <v>0</v>
      </c>
      <c r="BM1469" s="2025"/>
      <c r="BN1469" s="1902"/>
      <c r="BO1469" s="1878"/>
      <c r="BP1469" s="1878"/>
      <c r="BQ1469" s="1915"/>
      <c r="BR1469" s="2026"/>
      <c r="BS1469" s="2027"/>
      <c r="BT1469" s="2027"/>
      <c r="BU1469" s="2027"/>
      <c r="BV1469" s="2027"/>
      <c r="BW1469" s="2027"/>
      <c r="BX1469" s="2027"/>
      <c r="BY1469" s="2027"/>
      <c r="BZ1469" s="2027"/>
      <c r="CA1469" s="2027"/>
      <c r="CB1469" s="2027"/>
      <c r="CC1469" s="2027"/>
      <c r="CD1469" s="2028" t="s">
        <v>3091</v>
      </c>
    </row>
    <row r="1470" spans="1:82" ht="21" customHeight="1" x14ac:dyDescent="0.2">
      <c r="A1470" s="1160" t="s">
        <v>161</v>
      </c>
      <c r="B1470" s="765" t="s">
        <v>3099</v>
      </c>
      <c r="C1470" s="1123" t="s">
        <v>3100</v>
      </c>
      <c r="D1470" s="460" t="s">
        <v>3302</v>
      </c>
      <c r="E1470" s="531" t="s">
        <v>3300</v>
      </c>
      <c r="F1470" s="500" t="s">
        <v>3301</v>
      </c>
      <c r="G1470" s="576">
        <v>22</v>
      </c>
      <c r="H1470" s="576" t="s">
        <v>1</v>
      </c>
      <c r="I1470" s="576">
        <v>26</v>
      </c>
      <c r="J1470" s="454">
        <v>26</v>
      </c>
      <c r="K1470" s="1100"/>
      <c r="L1470" s="1114"/>
      <c r="M1470" s="517"/>
      <c r="N1470" s="517"/>
      <c r="O1470" s="517"/>
      <c r="P1470" s="517"/>
      <c r="Q1470" s="517"/>
      <c r="R1470" s="517"/>
      <c r="S1470" s="517"/>
      <c r="T1470" s="517"/>
      <c r="U1470" s="1115"/>
      <c r="V1470" s="517"/>
      <c r="W1470" s="517"/>
      <c r="X1470" s="517"/>
      <c r="Y1470" s="517"/>
      <c r="Z1470" s="517"/>
      <c r="AA1470" s="517"/>
      <c r="AB1470" s="517"/>
      <c r="AC1470" s="517"/>
      <c r="AD1470" s="517"/>
      <c r="AE1470" s="517"/>
      <c r="AF1470" s="517"/>
      <c r="AG1470" s="1133"/>
      <c r="AH1470" s="5331"/>
      <c r="AI1470" s="1133"/>
      <c r="AJ1470" s="1133"/>
      <c r="AK1470" s="1133"/>
      <c r="AL1470" s="1133"/>
      <c r="AM1470" s="1147"/>
      <c r="AN1470" s="1147"/>
      <c r="AO1470" s="1133"/>
      <c r="AP1470" s="1143"/>
      <c r="AQ1470" s="1143"/>
      <c r="AR1470" s="1143"/>
      <c r="AS1470" s="1137" t="s">
        <v>5984</v>
      </c>
      <c r="AT1470" s="1146" t="s">
        <v>3315</v>
      </c>
      <c r="AU1470" s="5390">
        <v>100</v>
      </c>
      <c r="AV1470" s="5390">
        <v>50</v>
      </c>
      <c r="AW1470" s="5298">
        <v>42856</v>
      </c>
      <c r="AX1470" s="5310">
        <v>43099</v>
      </c>
      <c r="AY1470" s="2642">
        <v>49196600</v>
      </c>
      <c r="AZ1470" s="5293" t="s">
        <v>3316</v>
      </c>
      <c r="BA1470" s="1420" t="s">
        <v>3254</v>
      </c>
      <c r="BB1470" s="1420" t="s">
        <v>3317</v>
      </c>
      <c r="BC1470" s="1420" t="s">
        <v>3318</v>
      </c>
      <c r="BD1470" s="3769">
        <v>101</v>
      </c>
      <c r="BE1470" s="5295">
        <v>42739</v>
      </c>
      <c r="BF1470" s="5296">
        <v>8495320</v>
      </c>
      <c r="BG1470" s="3769"/>
      <c r="BH1470" s="5295">
        <v>42739</v>
      </c>
      <c r="BI1470" s="5296">
        <v>8495320</v>
      </c>
      <c r="BJ1470" s="5295">
        <v>42739</v>
      </c>
      <c r="BK1470" s="5295">
        <v>42739</v>
      </c>
      <c r="BL1470" s="2024">
        <f t="shared" si="160"/>
        <v>0</v>
      </c>
      <c r="BM1470" s="2025"/>
      <c r="BN1470" s="1902"/>
      <c r="BO1470" s="1878"/>
      <c r="BP1470" s="1878"/>
      <c r="BQ1470" s="1915"/>
      <c r="BR1470" s="2026"/>
      <c r="BS1470" s="2027"/>
      <c r="BT1470" s="2027"/>
      <c r="BU1470" s="2027"/>
      <c r="BV1470" s="2027"/>
      <c r="BW1470" s="2027"/>
      <c r="BX1470" s="2027"/>
      <c r="BY1470" s="2027"/>
      <c r="BZ1470" s="2027"/>
      <c r="CA1470" s="2027"/>
      <c r="CB1470" s="2027"/>
      <c r="CC1470" s="2027"/>
      <c r="CD1470" s="2028" t="s">
        <v>3091</v>
      </c>
    </row>
    <row r="1471" spans="1:82" ht="19.5" customHeight="1" x14ac:dyDescent="0.2">
      <c r="A1471" s="1160" t="s">
        <v>161</v>
      </c>
      <c r="B1471" s="765" t="s">
        <v>3099</v>
      </c>
      <c r="C1471" s="1123" t="s">
        <v>3100</v>
      </c>
      <c r="D1471" s="460" t="s">
        <v>3302</v>
      </c>
      <c r="E1471" s="531" t="s">
        <v>3300</v>
      </c>
      <c r="F1471" s="500" t="s">
        <v>3301</v>
      </c>
      <c r="G1471" s="576">
        <v>22</v>
      </c>
      <c r="H1471" s="576" t="s">
        <v>1</v>
      </c>
      <c r="I1471" s="576">
        <v>26</v>
      </c>
      <c r="J1471" s="454">
        <v>26</v>
      </c>
      <c r="K1471" s="1100"/>
      <c r="L1471" s="1114"/>
      <c r="M1471" s="517"/>
      <c r="N1471" s="517"/>
      <c r="O1471" s="517"/>
      <c r="P1471" s="517"/>
      <c r="Q1471" s="517"/>
      <c r="R1471" s="517"/>
      <c r="S1471" s="517"/>
      <c r="T1471" s="517"/>
      <c r="U1471" s="1115"/>
      <c r="V1471" s="517"/>
      <c r="W1471" s="517"/>
      <c r="X1471" s="517"/>
      <c r="Y1471" s="517"/>
      <c r="Z1471" s="517"/>
      <c r="AA1471" s="517"/>
      <c r="AB1471" s="517"/>
      <c r="AC1471" s="517"/>
      <c r="AD1471" s="517"/>
      <c r="AE1471" s="517"/>
      <c r="AF1471" s="517"/>
      <c r="AG1471" s="1133"/>
      <c r="AH1471" s="1134"/>
      <c r="AI1471" s="1134"/>
      <c r="AJ1471" s="1134"/>
      <c r="AK1471" s="1134"/>
      <c r="AL1471" s="1134"/>
      <c r="AM1471" s="1135"/>
      <c r="AN1471" s="1135"/>
      <c r="AO1471" s="1134"/>
      <c r="AP1471" s="1136"/>
      <c r="AQ1471" s="1136"/>
      <c r="AR1471" s="1136"/>
      <c r="AS1471" s="1137" t="s">
        <v>3319</v>
      </c>
      <c r="AT1471" s="1146" t="s">
        <v>1730</v>
      </c>
      <c r="AU1471" s="5390">
        <v>100</v>
      </c>
      <c r="AV1471" s="5390">
        <v>50</v>
      </c>
      <c r="AW1471" s="5298">
        <v>42781</v>
      </c>
      <c r="AX1471" s="5310">
        <v>43084</v>
      </c>
      <c r="AY1471" s="2642">
        <v>34121000</v>
      </c>
      <c r="AZ1471" s="5293" t="s">
        <v>3320</v>
      </c>
      <c r="BA1471" s="1420" t="s">
        <v>3254</v>
      </c>
      <c r="BB1471" s="1420" t="s">
        <v>3321</v>
      </c>
      <c r="BC1471" s="1420" t="s">
        <v>3322</v>
      </c>
      <c r="BD1471" s="3769">
        <v>245</v>
      </c>
      <c r="BE1471" s="5295">
        <v>42824</v>
      </c>
      <c r="BF1471" s="5296">
        <v>1050000</v>
      </c>
      <c r="BG1471" s="3769">
        <v>245</v>
      </c>
      <c r="BH1471" s="5295">
        <v>42824</v>
      </c>
      <c r="BI1471" s="5296">
        <v>1050000</v>
      </c>
      <c r="BJ1471" s="5295">
        <v>349</v>
      </c>
      <c r="BK1471" s="5295">
        <v>349</v>
      </c>
      <c r="BL1471" s="2024">
        <f t="shared" si="160"/>
        <v>0</v>
      </c>
      <c r="BM1471" s="2025"/>
      <c r="BN1471" s="1902"/>
      <c r="BO1471" s="1878"/>
      <c r="BP1471" s="1878"/>
      <c r="BQ1471" s="1915"/>
      <c r="BR1471" s="2026"/>
      <c r="BS1471" s="2027"/>
      <c r="BT1471" s="2027"/>
      <c r="BU1471" s="2027"/>
      <c r="BV1471" s="2027"/>
      <c r="BW1471" s="2027"/>
      <c r="BX1471" s="2027"/>
      <c r="BY1471" s="2027"/>
      <c r="BZ1471" s="2027"/>
      <c r="CA1471" s="2027"/>
      <c r="CB1471" s="2027"/>
      <c r="CC1471" s="2027"/>
      <c r="CD1471" s="2028" t="s">
        <v>3091</v>
      </c>
    </row>
    <row r="1472" spans="1:82" ht="19.5" customHeight="1" x14ac:dyDescent="0.2">
      <c r="A1472" s="1160" t="s">
        <v>161</v>
      </c>
      <c r="B1472" s="765" t="s">
        <v>3099</v>
      </c>
      <c r="C1472" s="1123" t="s">
        <v>3100</v>
      </c>
      <c r="D1472" s="460" t="s">
        <v>3302</v>
      </c>
      <c r="E1472" s="531" t="s">
        <v>3300</v>
      </c>
      <c r="F1472" s="500" t="s">
        <v>3301</v>
      </c>
      <c r="G1472" s="576">
        <v>22</v>
      </c>
      <c r="H1472" s="576" t="s">
        <v>1</v>
      </c>
      <c r="I1472" s="576">
        <v>26</v>
      </c>
      <c r="J1472" s="454">
        <v>26</v>
      </c>
      <c r="K1472" s="1100"/>
      <c r="L1472" s="1114"/>
      <c r="M1472" s="517"/>
      <c r="N1472" s="517"/>
      <c r="O1472" s="517"/>
      <c r="P1472" s="517"/>
      <c r="Q1472" s="517"/>
      <c r="R1472" s="517"/>
      <c r="S1472" s="517"/>
      <c r="T1472" s="517"/>
      <c r="U1472" s="1115"/>
      <c r="V1472" s="517"/>
      <c r="W1472" s="517"/>
      <c r="X1472" s="517"/>
      <c r="Y1472" s="517"/>
      <c r="Z1472" s="517"/>
      <c r="AA1472" s="517"/>
      <c r="AB1472" s="517"/>
      <c r="AC1472" s="517"/>
      <c r="AD1472" s="517"/>
      <c r="AE1472" s="517"/>
      <c r="AF1472" s="517"/>
      <c r="AG1472" s="1133"/>
      <c r="AH1472" s="1134"/>
      <c r="AI1472" s="1134"/>
      <c r="AJ1472" s="1134"/>
      <c r="AK1472" s="1134"/>
      <c r="AL1472" s="1134"/>
      <c r="AM1472" s="1135"/>
      <c r="AN1472" s="1135"/>
      <c r="AO1472" s="1134"/>
      <c r="AP1472" s="1136"/>
      <c r="AQ1472" s="1136"/>
      <c r="AR1472" s="1136"/>
      <c r="AS1472" s="1137"/>
      <c r="AT1472" s="1146"/>
      <c r="AU1472" s="5390"/>
      <c r="AV1472" s="5390"/>
      <c r="AW1472" s="5298"/>
      <c r="AX1472" s="5310"/>
      <c r="AY1472" s="2642"/>
      <c r="AZ1472" s="5293">
        <v>392</v>
      </c>
      <c r="BA1472" s="1420" t="s">
        <v>3254</v>
      </c>
      <c r="BB1472" s="1420" t="s">
        <v>3323</v>
      </c>
      <c r="BC1472" s="1420" t="s">
        <v>3324</v>
      </c>
      <c r="BD1472" s="3769">
        <v>250</v>
      </c>
      <c r="BE1472" s="5295">
        <v>42845</v>
      </c>
      <c r="BF1472" s="5296">
        <v>384000</v>
      </c>
      <c r="BG1472" s="3769">
        <v>250</v>
      </c>
      <c r="BH1472" s="5295">
        <v>42845</v>
      </c>
      <c r="BI1472" s="5296">
        <v>384000</v>
      </c>
      <c r="BJ1472" s="5295">
        <v>42845</v>
      </c>
      <c r="BK1472" s="5295">
        <v>42845</v>
      </c>
      <c r="BL1472" s="2024">
        <f t="shared" si="160"/>
        <v>0</v>
      </c>
      <c r="BM1472" s="2025"/>
      <c r="BN1472" s="1902"/>
      <c r="BO1472" s="1878"/>
      <c r="BP1472" s="1878"/>
      <c r="BQ1472" s="1915"/>
      <c r="BR1472" s="2026"/>
      <c r="BS1472" s="2027"/>
      <c r="BT1472" s="2027"/>
      <c r="BU1472" s="2027"/>
      <c r="BV1472" s="2027"/>
      <c r="BW1472" s="2027"/>
      <c r="BX1472" s="2027"/>
      <c r="BY1472" s="2027"/>
      <c r="BZ1472" s="2027"/>
      <c r="CA1472" s="2027"/>
      <c r="CB1472" s="2027"/>
      <c r="CC1472" s="2027"/>
      <c r="CD1472" s="2028" t="s">
        <v>3091</v>
      </c>
    </row>
    <row r="1473" spans="1:82" ht="19.5" customHeight="1" x14ac:dyDescent="0.2">
      <c r="A1473" s="1160" t="s">
        <v>161</v>
      </c>
      <c r="B1473" s="765" t="s">
        <v>3099</v>
      </c>
      <c r="C1473" s="1123" t="s">
        <v>3100</v>
      </c>
      <c r="D1473" s="460" t="s">
        <v>3302</v>
      </c>
      <c r="E1473" s="531" t="s">
        <v>3300</v>
      </c>
      <c r="F1473" s="500" t="s">
        <v>3301</v>
      </c>
      <c r="G1473" s="576">
        <v>22</v>
      </c>
      <c r="H1473" s="576" t="s">
        <v>1</v>
      </c>
      <c r="I1473" s="576">
        <v>26</v>
      </c>
      <c r="J1473" s="454">
        <v>26</v>
      </c>
      <c r="K1473" s="1100"/>
      <c r="L1473" s="1114"/>
      <c r="M1473" s="517"/>
      <c r="N1473" s="517"/>
      <c r="O1473" s="517"/>
      <c r="P1473" s="517"/>
      <c r="Q1473" s="517"/>
      <c r="R1473" s="517"/>
      <c r="S1473" s="517"/>
      <c r="T1473" s="517"/>
      <c r="U1473" s="1115"/>
      <c r="V1473" s="517"/>
      <c r="W1473" s="517"/>
      <c r="X1473" s="517"/>
      <c r="Y1473" s="517"/>
      <c r="Z1473" s="517"/>
      <c r="AA1473" s="517"/>
      <c r="AB1473" s="517"/>
      <c r="AC1473" s="517"/>
      <c r="AD1473" s="517"/>
      <c r="AE1473" s="517"/>
      <c r="AF1473" s="517"/>
      <c r="AG1473" s="1133"/>
      <c r="AH1473" s="1134"/>
      <c r="AI1473" s="1134"/>
      <c r="AJ1473" s="1134"/>
      <c r="AK1473" s="1134"/>
      <c r="AL1473" s="1134"/>
      <c r="AM1473" s="1135"/>
      <c r="AN1473" s="1135"/>
      <c r="AO1473" s="1134"/>
      <c r="AP1473" s="1136"/>
      <c r="AQ1473" s="1136"/>
      <c r="AR1473" s="1136"/>
      <c r="AS1473" s="1137"/>
      <c r="AT1473" s="1146"/>
      <c r="AU1473" s="5390"/>
      <c r="AV1473" s="5390"/>
      <c r="AW1473" s="5298"/>
      <c r="AX1473" s="5310"/>
      <c r="AY1473" s="2642"/>
      <c r="AZ1473" s="5293" t="s">
        <v>3325</v>
      </c>
      <c r="BA1473" s="1420" t="s">
        <v>3254</v>
      </c>
      <c r="BB1473" s="1420" t="s">
        <v>3326</v>
      </c>
      <c r="BC1473" s="1420" t="s">
        <v>3327</v>
      </c>
      <c r="BD1473" s="3769">
        <v>253</v>
      </c>
      <c r="BE1473" s="5295">
        <v>42845</v>
      </c>
      <c r="BF1473" s="5296">
        <v>570000</v>
      </c>
      <c r="BG1473" s="3769">
        <v>253</v>
      </c>
      <c r="BH1473" s="5295">
        <v>42845</v>
      </c>
      <c r="BI1473" s="5296">
        <v>570000</v>
      </c>
      <c r="BJ1473" s="5295">
        <v>42845</v>
      </c>
      <c r="BK1473" s="5295">
        <v>42845</v>
      </c>
      <c r="BL1473" s="2024">
        <f t="shared" si="160"/>
        <v>0</v>
      </c>
      <c r="BM1473" s="2025"/>
      <c r="BN1473" s="1902"/>
      <c r="BO1473" s="1878"/>
      <c r="BP1473" s="1878"/>
      <c r="BQ1473" s="1915"/>
      <c r="BR1473" s="2026"/>
      <c r="BS1473" s="2027"/>
      <c r="BT1473" s="2027"/>
      <c r="BU1473" s="2027"/>
      <c r="BV1473" s="2027"/>
      <c r="BW1473" s="2027"/>
      <c r="BX1473" s="2027"/>
      <c r="BY1473" s="2027"/>
      <c r="BZ1473" s="2027"/>
      <c r="CA1473" s="2027"/>
      <c r="CB1473" s="2027"/>
      <c r="CC1473" s="2027"/>
      <c r="CD1473" s="2028" t="s">
        <v>3091</v>
      </c>
    </row>
    <row r="1474" spans="1:82" ht="19.5" customHeight="1" x14ac:dyDescent="0.2">
      <c r="A1474" s="1160" t="s">
        <v>161</v>
      </c>
      <c r="B1474" s="765" t="s">
        <v>3099</v>
      </c>
      <c r="C1474" s="1123" t="s">
        <v>3100</v>
      </c>
      <c r="D1474" s="460" t="s">
        <v>3302</v>
      </c>
      <c r="E1474" s="531" t="s">
        <v>3300</v>
      </c>
      <c r="F1474" s="500" t="s">
        <v>3301</v>
      </c>
      <c r="G1474" s="576">
        <v>22</v>
      </c>
      <c r="H1474" s="576" t="s">
        <v>1</v>
      </c>
      <c r="I1474" s="576">
        <v>26</v>
      </c>
      <c r="J1474" s="454">
        <v>26</v>
      </c>
      <c r="K1474" s="1100"/>
      <c r="L1474" s="1114"/>
      <c r="M1474" s="517"/>
      <c r="N1474" s="517"/>
      <c r="O1474" s="517"/>
      <c r="P1474" s="517"/>
      <c r="Q1474" s="517"/>
      <c r="R1474" s="517"/>
      <c r="S1474" s="517"/>
      <c r="T1474" s="517"/>
      <c r="U1474" s="1115"/>
      <c r="V1474" s="517"/>
      <c r="W1474" s="517"/>
      <c r="X1474" s="517"/>
      <c r="Y1474" s="517"/>
      <c r="Z1474" s="517"/>
      <c r="AA1474" s="517"/>
      <c r="AB1474" s="517"/>
      <c r="AC1474" s="517"/>
      <c r="AD1474" s="517"/>
      <c r="AE1474" s="517"/>
      <c r="AF1474" s="517"/>
      <c r="AG1474" s="1133"/>
      <c r="AH1474" s="1134"/>
      <c r="AI1474" s="1134"/>
      <c r="AJ1474" s="1134"/>
      <c r="AK1474" s="1134"/>
      <c r="AL1474" s="1134"/>
      <c r="AM1474" s="1135"/>
      <c r="AN1474" s="1135"/>
      <c r="AO1474" s="1134"/>
      <c r="AP1474" s="1136"/>
      <c r="AQ1474" s="1136"/>
      <c r="AR1474" s="1136"/>
      <c r="AS1474" s="1137"/>
      <c r="AT1474" s="1146"/>
      <c r="AU1474" s="5390"/>
      <c r="AV1474" s="5390"/>
      <c r="AW1474" s="5298"/>
      <c r="AX1474" s="5310"/>
      <c r="AY1474" s="2642"/>
      <c r="AZ1474" s="5293" t="s">
        <v>3328</v>
      </c>
      <c r="BA1474" s="1420" t="s">
        <v>3254</v>
      </c>
      <c r="BB1474" s="1420" t="s">
        <v>3329</v>
      </c>
      <c r="BC1474" s="1420" t="s">
        <v>3330</v>
      </c>
      <c r="BD1474" s="3769">
        <v>254</v>
      </c>
      <c r="BE1474" s="5295">
        <v>42845</v>
      </c>
      <c r="BF1474" s="5296">
        <v>623000</v>
      </c>
      <c r="BG1474" s="3769">
        <v>254</v>
      </c>
      <c r="BH1474" s="5295">
        <v>42845</v>
      </c>
      <c r="BI1474" s="5296">
        <v>623000</v>
      </c>
      <c r="BJ1474" s="5295">
        <v>42845</v>
      </c>
      <c r="BK1474" s="5295">
        <v>42845</v>
      </c>
      <c r="BL1474" s="2024">
        <f t="shared" si="160"/>
        <v>0</v>
      </c>
      <c r="BM1474" s="2025"/>
      <c r="BN1474" s="1902"/>
      <c r="BO1474" s="1878"/>
      <c r="BP1474" s="1878"/>
      <c r="BQ1474" s="1915"/>
      <c r="BR1474" s="2026"/>
      <c r="BS1474" s="2027"/>
      <c r="BT1474" s="2027"/>
      <c r="BU1474" s="2027"/>
      <c r="BV1474" s="2027"/>
      <c r="BW1474" s="2027"/>
      <c r="BX1474" s="2027"/>
      <c r="BY1474" s="2027"/>
      <c r="BZ1474" s="2027"/>
      <c r="CA1474" s="2027"/>
      <c r="CB1474" s="2027"/>
      <c r="CC1474" s="2027"/>
      <c r="CD1474" s="2028" t="s">
        <v>3091</v>
      </c>
    </row>
    <row r="1475" spans="1:82" ht="19.5" customHeight="1" x14ac:dyDescent="0.2">
      <c r="A1475" s="1160" t="s">
        <v>161</v>
      </c>
      <c r="B1475" s="765" t="s">
        <v>3099</v>
      </c>
      <c r="C1475" s="1123" t="s">
        <v>3100</v>
      </c>
      <c r="D1475" s="460" t="s">
        <v>3302</v>
      </c>
      <c r="E1475" s="531" t="s">
        <v>3300</v>
      </c>
      <c r="F1475" s="500" t="s">
        <v>3301</v>
      </c>
      <c r="G1475" s="576">
        <v>22</v>
      </c>
      <c r="H1475" s="576" t="s">
        <v>1</v>
      </c>
      <c r="I1475" s="576">
        <v>26</v>
      </c>
      <c r="J1475" s="454">
        <v>26</v>
      </c>
      <c r="K1475" s="1100"/>
      <c r="L1475" s="1114"/>
      <c r="M1475" s="517"/>
      <c r="N1475" s="517"/>
      <c r="O1475" s="517"/>
      <c r="P1475" s="517"/>
      <c r="Q1475" s="517"/>
      <c r="R1475" s="517"/>
      <c r="S1475" s="517"/>
      <c r="T1475" s="517"/>
      <c r="U1475" s="1115"/>
      <c r="V1475" s="517"/>
      <c r="W1475" s="517"/>
      <c r="X1475" s="517"/>
      <c r="Y1475" s="517"/>
      <c r="Z1475" s="517"/>
      <c r="AA1475" s="517"/>
      <c r="AB1475" s="517"/>
      <c r="AC1475" s="517"/>
      <c r="AD1475" s="517"/>
      <c r="AE1475" s="517"/>
      <c r="AF1475" s="517"/>
      <c r="AG1475" s="1133"/>
      <c r="AH1475" s="1134"/>
      <c r="AI1475" s="1134"/>
      <c r="AJ1475" s="1134"/>
      <c r="AK1475" s="1134"/>
      <c r="AL1475" s="1134"/>
      <c r="AM1475" s="1135"/>
      <c r="AN1475" s="1135"/>
      <c r="AO1475" s="1134"/>
      <c r="AP1475" s="1136"/>
      <c r="AQ1475" s="1136"/>
      <c r="AR1475" s="1136"/>
      <c r="AS1475" s="1137"/>
      <c r="AT1475" s="1146"/>
      <c r="AU1475" s="5390"/>
      <c r="AV1475" s="5390"/>
      <c r="AW1475" s="5298"/>
      <c r="AX1475" s="5310"/>
      <c r="AY1475" s="2642"/>
      <c r="AZ1475" s="5293" t="s">
        <v>3331</v>
      </c>
      <c r="BA1475" s="1420" t="s">
        <v>3254</v>
      </c>
      <c r="BB1475" s="1420" t="s">
        <v>3332</v>
      </c>
      <c r="BC1475" s="1420" t="s">
        <v>3333</v>
      </c>
      <c r="BD1475" s="3769">
        <v>255</v>
      </c>
      <c r="BE1475" s="5295">
        <v>42845</v>
      </c>
      <c r="BF1475" s="5296">
        <v>348000</v>
      </c>
      <c r="BG1475" s="3769">
        <v>255</v>
      </c>
      <c r="BH1475" s="5295">
        <v>42845</v>
      </c>
      <c r="BI1475" s="5296">
        <v>348000</v>
      </c>
      <c r="BJ1475" s="5295">
        <v>42845</v>
      </c>
      <c r="BK1475" s="5295">
        <v>42845</v>
      </c>
      <c r="BL1475" s="2024">
        <f t="shared" si="160"/>
        <v>0</v>
      </c>
      <c r="BM1475" s="2025"/>
      <c r="BN1475" s="1902"/>
      <c r="BO1475" s="1878"/>
      <c r="BP1475" s="1878"/>
      <c r="BQ1475" s="1915"/>
      <c r="BR1475" s="2026"/>
      <c r="BS1475" s="2027"/>
      <c r="BT1475" s="2027"/>
      <c r="BU1475" s="2027"/>
      <c r="BV1475" s="2027"/>
      <c r="BW1475" s="2027"/>
      <c r="BX1475" s="2027"/>
      <c r="BY1475" s="2027"/>
      <c r="BZ1475" s="2027"/>
      <c r="CA1475" s="2027"/>
      <c r="CB1475" s="2027"/>
      <c r="CC1475" s="2027"/>
      <c r="CD1475" s="2028" t="s">
        <v>3091</v>
      </c>
    </row>
    <row r="1476" spans="1:82" ht="19.5" customHeight="1" x14ac:dyDescent="0.2">
      <c r="A1476" s="1160" t="s">
        <v>161</v>
      </c>
      <c r="B1476" s="765" t="s">
        <v>3099</v>
      </c>
      <c r="C1476" s="1123" t="s">
        <v>3100</v>
      </c>
      <c r="D1476" s="460" t="s">
        <v>3302</v>
      </c>
      <c r="E1476" s="531" t="s">
        <v>3300</v>
      </c>
      <c r="F1476" s="500" t="s">
        <v>3301</v>
      </c>
      <c r="G1476" s="576">
        <v>22</v>
      </c>
      <c r="H1476" s="576" t="s">
        <v>1</v>
      </c>
      <c r="I1476" s="576">
        <v>26</v>
      </c>
      <c r="J1476" s="454">
        <v>26</v>
      </c>
      <c r="K1476" s="1100"/>
      <c r="L1476" s="1114"/>
      <c r="M1476" s="517"/>
      <c r="N1476" s="517"/>
      <c r="O1476" s="517"/>
      <c r="P1476" s="517"/>
      <c r="Q1476" s="517"/>
      <c r="R1476" s="517"/>
      <c r="S1476" s="517"/>
      <c r="T1476" s="517"/>
      <c r="U1476" s="1115"/>
      <c r="V1476" s="517"/>
      <c r="W1476" s="517"/>
      <c r="X1476" s="517"/>
      <c r="Y1476" s="517"/>
      <c r="Z1476" s="517"/>
      <c r="AA1476" s="517"/>
      <c r="AB1476" s="517"/>
      <c r="AC1476" s="517"/>
      <c r="AD1476" s="517"/>
      <c r="AE1476" s="517"/>
      <c r="AF1476" s="517"/>
      <c r="AG1476" s="1133"/>
      <c r="AH1476" s="1134"/>
      <c r="AI1476" s="1134"/>
      <c r="AJ1476" s="1134"/>
      <c r="AK1476" s="1134"/>
      <c r="AL1476" s="1134"/>
      <c r="AM1476" s="1135"/>
      <c r="AN1476" s="1135"/>
      <c r="AO1476" s="1134"/>
      <c r="AP1476" s="1136"/>
      <c r="AQ1476" s="1136"/>
      <c r="AR1476" s="1136"/>
      <c r="AS1476" s="1137"/>
      <c r="AT1476" s="1146"/>
      <c r="AU1476" s="5390"/>
      <c r="AV1476" s="5390"/>
      <c r="AW1476" s="5298"/>
      <c r="AX1476" s="5310"/>
      <c r="AY1476" s="2642"/>
      <c r="AZ1476" s="5293">
        <v>398</v>
      </c>
      <c r="BA1476" s="1420" t="s">
        <v>3254</v>
      </c>
      <c r="BB1476" s="1420" t="s">
        <v>3334</v>
      </c>
      <c r="BC1476" s="1420" t="s">
        <v>3335</v>
      </c>
      <c r="BD1476" s="3769">
        <v>256</v>
      </c>
      <c r="BE1476" s="5295">
        <v>42845</v>
      </c>
      <c r="BF1476" s="5296">
        <v>490000</v>
      </c>
      <c r="BG1476" s="3769">
        <v>256</v>
      </c>
      <c r="BH1476" s="5295">
        <v>42845</v>
      </c>
      <c r="BI1476" s="5296">
        <v>490000</v>
      </c>
      <c r="BJ1476" s="5295">
        <v>42845</v>
      </c>
      <c r="BK1476" s="5295">
        <v>42845</v>
      </c>
      <c r="BL1476" s="2024">
        <f t="shared" si="160"/>
        <v>0</v>
      </c>
      <c r="BM1476" s="2025"/>
      <c r="BN1476" s="1902"/>
      <c r="BO1476" s="1878"/>
      <c r="BP1476" s="1878"/>
      <c r="BQ1476" s="1915"/>
      <c r="BR1476" s="2026"/>
      <c r="BS1476" s="2027"/>
      <c r="BT1476" s="2027"/>
      <c r="BU1476" s="2027"/>
      <c r="BV1476" s="2027"/>
      <c r="BW1476" s="2027"/>
      <c r="BX1476" s="2027"/>
      <c r="BY1476" s="2027"/>
      <c r="BZ1476" s="2027"/>
      <c r="CA1476" s="2027"/>
      <c r="CB1476" s="2027"/>
      <c r="CC1476" s="2027"/>
      <c r="CD1476" s="2028" t="s">
        <v>3091</v>
      </c>
    </row>
    <row r="1477" spans="1:82" ht="19.5" customHeight="1" x14ac:dyDescent="0.2">
      <c r="A1477" s="1160" t="s">
        <v>161</v>
      </c>
      <c r="B1477" s="765" t="s">
        <v>3099</v>
      </c>
      <c r="C1477" s="1123" t="s">
        <v>3100</v>
      </c>
      <c r="D1477" s="460" t="s">
        <v>3302</v>
      </c>
      <c r="E1477" s="531" t="s">
        <v>3300</v>
      </c>
      <c r="F1477" s="500" t="s">
        <v>3301</v>
      </c>
      <c r="G1477" s="576">
        <v>22</v>
      </c>
      <c r="H1477" s="576" t="s">
        <v>1</v>
      </c>
      <c r="I1477" s="576">
        <v>26</v>
      </c>
      <c r="J1477" s="454">
        <v>26</v>
      </c>
      <c r="K1477" s="1100"/>
      <c r="L1477" s="1114"/>
      <c r="M1477" s="517"/>
      <c r="N1477" s="517"/>
      <c r="O1477" s="517"/>
      <c r="P1477" s="517"/>
      <c r="Q1477" s="517"/>
      <c r="R1477" s="517"/>
      <c r="S1477" s="517"/>
      <c r="T1477" s="517"/>
      <c r="U1477" s="1115"/>
      <c r="V1477" s="517"/>
      <c r="W1477" s="517"/>
      <c r="X1477" s="517"/>
      <c r="Y1477" s="517"/>
      <c r="Z1477" s="517"/>
      <c r="AA1477" s="517"/>
      <c r="AB1477" s="517"/>
      <c r="AC1477" s="517"/>
      <c r="AD1477" s="517"/>
      <c r="AE1477" s="517"/>
      <c r="AF1477" s="517"/>
      <c r="AG1477" s="1133"/>
      <c r="AH1477" s="1134"/>
      <c r="AI1477" s="1134"/>
      <c r="AJ1477" s="1134"/>
      <c r="AK1477" s="1134"/>
      <c r="AL1477" s="1134"/>
      <c r="AM1477" s="1135"/>
      <c r="AN1477" s="1135"/>
      <c r="AO1477" s="1134"/>
      <c r="AP1477" s="1136"/>
      <c r="AQ1477" s="1136"/>
      <c r="AR1477" s="1136"/>
      <c r="AS1477" s="1137"/>
      <c r="AT1477" s="1146"/>
      <c r="AU1477" s="5390"/>
      <c r="AV1477" s="5390"/>
      <c r="AW1477" s="5298"/>
      <c r="AX1477" s="5310"/>
      <c r="AY1477" s="2642"/>
      <c r="AZ1477" s="5293">
        <v>399</v>
      </c>
      <c r="BA1477" s="1420" t="s">
        <v>3254</v>
      </c>
      <c r="BB1477" s="1420" t="s">
        <v>3336</v>
      </c>
      <c r="BC1477" s="1420" t="s">
        <v>3337</v>
      </c>
      <c r="BD1477" s="3769">
        <v>257</v>
      </c>
      <c r="BE1477" s="5295">
        <v>42845</v>
      </c>
      <c r="BF1477" s="5296">
        <v>5400000</v>
      </c>
      <c r="BG1477" s="3769">
        <v>257</v>
      </c>
      <c r="BH1477" s="5295">
        <v>42845</v>
      </c>
      <c r="BI1477" s="5296">
        <v>5400000</v>
      </c>
      <c r="BJ1477" s="5295">
        <v>42845</v>
      </c>
      <c r="BK1477" s="5295">
        <v>42845</v>
      </c>
      <c r="BL1477" s="2024">
        <f t="shared" si="160"/>
        <v>0</v>
      </c>
      <c r="BM1477" s="2025"/>
      <c r="BN1477" s="1902"/>
      <c r="BO1477" s="1878"/>
      <c r="BP1477" s="1878"/>
      <c r="BQ1477" s="1915"/>
      <c r="BR1477" s="2026"/>
      <c r="BS1477" s="2027"/>
      <c r="BT1477" s="2027"/>
      <c r="BU1477" s="2027"/>
      <c r="BV1477" s="2027"/>
      <c r="BW1477" s="2027"/>
      <c r="BX1477" s="2027"/>
      <c r="BY1477" s="2027"/>
      <c r="BZ1477" s="2027"/>
      <c r="CA1477" s="2027"/>
      <c r="CB1477" s="2027"/>
      <c r="CC1477" s="2027"/>
      <c r="CD1477" s="2028" t="s">
        <v>3091</v>
      </c>
    </row>
    <row r="1478" spans="1:82" ht="19.5" customHeight="1" x14ac:dyDescent="0.2">
      <c r="A1478" s="1160" t="s">
        <v>161</v>
      </c>
      <c r="B1478" s="765" t="s">
        <v>3099</v>
      </c>
      <c r="C1478" s="1123" t="s">
        <v>3100</v>
      </c>
      <c r="D1478" s="460" t="s">
        <v>3302</v>
      </c>
      <c r="E1478" s="531" t="s">
        <v>3300</v>
      </c>
      <c r="F1478" s="500" t="s">
        <v>3301</v>
      </c>
      <c r="G1478" s="576">
        <v>22</v>
      </c>
      <c r="H1478" s="576" t="s">
        <v>1</v>
      </c>
      <c r="I1478" s="576">
        <v>26</v>
      </c>
      <c r="J1478" s="454">
        <v>26</v>
      </c>
      <c r="K1478" s="1100"/>
      <c r="L1478" s="1114"/>
      <c r="M1478" s="517"/>
      <c r="N1478" s="517"/>
      <c r="O1478" s="517"/>
      <c r="P1478" s="517"/>
      <c r="Q1478" s="517"/>
      <c r="R1478" s="517"/>
      <c r="S1478" s="517"/>
      <c r="T1478" s="517"/>
      <c r="U1478" s="1115"/>
      <c r="V1478" s="517"/>
      <c r="W1478" s="517"/>
      <c r="X1478" s="517"/>
      <c r="Y1478" s="517"/>
      <c r="Z1478" s="517"/>
      <c r="AA1478" s="517"/>
      <c r="AB1478" s="517"/>
      <c r="AC1478" s="517"/>
      <c r="AD1478" s="517"/>
      <c r="AE1478" s="517"/>
      <c r="AF1478" s="517"/>
      <c r="AG1478" s="1133"/>
      <c r="AH1478" s="1134"/>
      <c r="AI1478" s="1134"/>
      <c r="AJ1478" s="1134"/>
      <c r="AK1478" s="1134"/>
      <c r="AL1478" s="1134"/>
      <c r="AM1478" s="1135"/>
      <c r="AN1478" s="1135"/>
      <c r="AO1478" s="1134"/>
      <c r="AP1478" s="1136"/>
      <c r="AQ1478" s="1136"/>
      <c r="AR1478" s="1136"/>
      <c r="AS1478" s="1137"/>
      <c r="AT1478" s="1146"/>
      <c r="AU1478" s="5390"/>
      <c r="AV1478" s="5390"/>
      <c r="AW1478" s="5298"/>
      <c r="AX1478" s="5310"/>
      <c r="AY1478" s="2642"/>
      <c r="AZ1478" s="5293">
        <v>400</v>
      </c>
      <c r="BA1478" s="1420" t="s">
        <v>3254</v>
      </c>
      <c r="BB1478" s="1420" t="s">
        <v>3338</v>
      </c>
      <c r="BC1478" s="1420" t="s">
        <v>3339</v>
      </c>
      <c r="BD1478" s="3769">
        <v>258</v>
      </c>
      <c r="BE1478" s="5295">
        <v>42845</v>
      </c>
      <c r="BF1478" s="5296">
        <v>500000</v>
      </c>
      <c r="BG1478" s="3769">
        <v>258</v>
      </c>
      <c r="BH1478" s="5295">
        <v>42845</v>
      </c>
      <c r="BI1478" s="5296">
        <v>500000</v>
      </c>
      <c r="BJ1478" s="5295">
        <v>42845</v>
      </c>
      <c r="BK1478" s="5295">
        <v>42845</v>
      </c>
      <c r="BL1478" s="2024">
        <f t="shared" si="160"/>
        <v>0</v>
      </c>
      <c r="BM1478" s="2025"/>
      <c r="BN1478" s="1902"/>
      <c r="BO1478" s="1878"/>
      <c r="BP1478" s="1878"/>
      <c r="BQ1478" s="1915"/>
      <c r="BR1478" s="2026"/>
      <c r="BS1478" s="2027"/>
      <c r="BT1478" s="2027"/>
      <c r="BU1478" s="2027"/>
      <c r="BV1478" s="2027"/>
      <c r="BW1478" s="2027"/>
      <c r="BX1478" s="2027"/>
      <c r="BY1478" s="2027"/>
      <c r="BZ1478" s="2027"/>
      <c r="CA1478" s="2027"/>
      <c r="CB1478" s="2027"/>
      <c r="CC1478" s="2027"/>
      <c r="CD1478" s="2028" t="s">
        <v>3091</v>
      </c>
    </row>
    <row r="1479" spans="1:82" ht="19.5" customHeight="1" x14ac:dyDescent="0.2">
      <c r="A1479" s="1160" t="s">
        <v>161</v>
      </c>
      <c r="B1479" s="765" t="s">
        <v>3099</v>
      </c>
      <c r="C1479" s="1123" t="s">
        <v>3100</v>
      </c>
      <c r="D1479" s="460" t="s">
        <v>3302</v>
      </c>
      <c r="E1479" s="531" t="s">
        <v>3300</v>
      </c>
      <c r="F1479" s="500" t="s">
        <v>3301</v>
      </c>
      <c r="G1479" s="576">
        <v>22</v>
      </c>
      <c r="H1479" s="576" t="s">
        <v>1</v>
      </c>
      <c r="I1479" s="576">
        <v>26</v>
      </c>
      <c r="J1479" s="454">
        <v>26</v>
      </c>
      <c r="K1479" s="1100"/>
      <c r="L1479" s="1114"/>
      <c r="M1479" s="517"/>
      <c r="N1479" s="517"/>
      <c r="O1479" s="517"/>
      <c r="P1479" s="517"/>
      <c r="Q1479" s="517"/>
      <c r="R1479" s="517"/>
      <c r="S1479" s="517"/>
      <c r="T1479" s="517"/>
      <c r="U1479" s="1115"/>
      <c r="V1479" s="517"/>
      <c r="W1479" s="517"/>
      <c r="X1479" s="517"/>
      <c r="Y1479" s="517"/>
      <c r="Z1479" s="517"/>
      <c r="AA1479" s="517"/>
      <c r="AB1479" s="517"/>
      <c r="AC1479" s="517"/>
      <c r="AD1479" s="517"/>
      <c r="AE1479" s="517"/>
      <c r="AF1479" s="517"/>
      <c r="AG1479" s="1133"/>
      <c r="AH1479" s="1134"/>
      <c r="AI1479" s="1134"/>
      <c r="AJ1479" s="1134"/>
      <c r="AK1479" s="1134"/>
      <c r="AL1479" s="1134"/>
      <c r="AM1479" s="1135"/>
      <c r="AN1479" s="1135"/>
      <c r="AO1479" s="1134"/>
      <c r="AP1479" s="1136"/>
      <c r="AQ1479" s="1136"/>
      <c r="AR1479" s="1136"/>
      <c r="AS1479" s="1137"/>
      <c r="AT1479" s="1146"/>
      <c r="AU1479" s="5390"/>
      <c r="AV1479" s="5390"/>
      <c r="AW1479" s="5298"/>
      <c r="AX1479" s="5310"/>
      <c r="AY1479" s="2642"/>
      <c r="AZ1479" s="5293">
        <v>402</v>
      </c>
      <c r="BA1479" s="1420" t="s">
        <v>3254</v>
      </c>
      <c r="BB1479" s="1420" t="s">
        <v>3340</v>
      </c>
      <c r="BC1479" s="1420" t="s">
        <v>3341</v>
      </c>
      <c r="BD1479" s="3769">
        <v>259</v>
      </c>
      <c r="BE1479" s="5295">
        <v>42851</v>
      </c>
      <c r="BF1479" s="5296">
        <v>4000000</v>
      </c>
      <c r="BG1479" s="3769">
        <v>259</v>
      </c>
      <c r="BH1479" s="5295">
        <v>42851</v>
      </c>
      <c r="BI1479" s="5296">
        <v>4000000</v>
      </c>
      <c r="BJ1479" s="5295">
        <v>42851</v>
      </c>
      <c r="BK1479" s="5295">
        <v>42851</v>
      </c>
      <c r="BL1479" s="2024">
        <f t="shared" si="160"/>
        <v>0</v>
      </c>
      <c r="BM1479" s="2025"/>
      <c r="BN1479" s="1902"/>
      <c r="BO1479" s="1878"/>
      <c r="BP1479" s="1878"/>
      <c r="BQ1479" s="1915"/>
      <c r="BR1479" s="2026"/>
      <c r="BS1479" s="2027"/>
      <c r="BT1479" s="2027"/>
      <c r="BU1479" s="2027"/>
      <c r="BV1479" s="2027"/>
      <c r="BW1479" s="2027"/>
      <c r="BX1479" s="2027"/>
      <c r="BY1479" s="2027"/>
      <c r="BZ1479" s="2027"/>
      <c r="CA1479" s="2027"/>
      <c r="CB1479" s="2027"/>
      <c r="CC1479" s="2027"/>
      <c r="CD1479" s="2028" t="s">
        <v>3091</v>
      </c>
    </row>
    <row r="1480" spans="1:82" ht="19.5" customHeight="1" x14ac:dyDescent="0.2">
      <c r="A1480" s="1160" t="s">
        <v>161</v>
      </c>
      <c r="B1480" s="765" t="s">
        <v>3099</v>
      </c>
      <c r="C1480" s="1123" t="s">
        <v>3100</v>
      </c>
      <c r="D1480" s="460" t="s">
        <v>3302</v>
      </c>
      <c r="E1480" s="531" t="s">
        <v>3300</v>
      </c>
      <c r="F1480" s="500" t="s">
        <v>3301</v>
      </c>
      <c r="G1480" s="576">
        <v>22</v>
      </c>
      <c r="H1480" s="576" t="s">
        <v>1</v>
      </c>
      <c r="I1480" s="576">
        <v>26</v>
      </c>
      <c r="J1480" s="454">
        <v>26</v>
      </c>
      <c r="K1480" s="1100"/>
      <c r="L1480" s="1114"/>
      <c r="M1480" s="517"/>
      <c r="N1480" s="517"/>
      <c r="O1480" s="517"/>
      <c r="P1480" s="517"/>
      <c r="Q1480" s="517"/>
      <c r="R1480" s="517"/>
      <c r="S1480" s="517"/>
      <c r="T1480" s="517"/>
      <c r="U1480" s="1115"/>
      <c r="V1480" s="517"/>
      <c r="W1480" s="517"/>
      <c r="X1480" s="517"/>
      <c r="Y1480" s="517"/>
      <c r="Z1480" s="517"/>
      <c r="AA1480" s="517"/>
      <c r="AB1480" s="517"/>
      <c r="AC1480" s="517"/>
      <c r="AD1480" s="517"/>
      <c r="AE1480" s="517"/>
      <c r="AF1480" s="517"/>
      <c r="AG1480" s="1133"/>
      <c r="AH1480" s="1134"/>
      <c r="AI1480" s="1134"/>
      <c r="AJ1480" s="1134"/>
      <c r="AK1480" s="1134"/>
      <c r="AL1480" s="1134"/>
      <c r="AM1480" s="1135"/>
      <c r="AN1480" s="1135"/>
      <c r="AO1480" s="1134"/>
      <c r="AP1480" s="1136"/>
      <c r="AQ1480" s="1136"/>
      <c r="AR1480" s="1136"/>
      <c r="AS1480" s="1137"/>
      <c r="AT1480" s="1146"/>
      <c r="AU1480" s="5390"/>
      <c r="AV1480" s="5390"/>
      <c r="AW1480" s="5298"/>
      <c r="AX1480" s="5310"/>
      <c r="AY1480" s="2642"/>
      <c r="AZ1480" s="5293">
        <v>403</v>
      </c>
      <c r="BA1480" s="1420" t="s">
        <v>3254</v>
      </c>
      <c r="BB1480" s="1420" t="s">
        <v>3342</v>
      </c>
      <c r="BC1480" s="1420" t="s">
        <v>3343</v>
      </c>
      <c r="BD1480" s="3769">
        <v>260</v>
      </c>
      <c r="BE1480" s="5295">
        <v>42851</v>
      </c>
      <c r="BF1480" s="5296">
        <v>220000</v>
      </c>
      <c r="BG1480" s="3769">
        <v>260</v>
      </c>
      <c r="BH1480" s="5295">
        <v>42851</v>
      </c>
      <c r="BI1480" s="5296">
        <v>220000</v>
      </c>
      <c r="BJ1480" s="5295">
        <v>42851</v>
      </c>
      <c r="BK1480" s="5295">
        <v>42851</v>
      </c>
      <c r="BL1480" s="2024">
        <f t="shared" si="160"/>
        <v>0</v>
      </c>
      <c r="BM1480" s="2025"/>
      <c r="BN1480" s="1902"/>
      <c r="BO1480" s="1878"/>
      <c r="BP1480" s="1878"/>
      <c r="BQ1480" s="1915"/>
      <c r="BR1480" s="2026"/>
      <c r="BS1480" s="2027"/>
      <c r="BT1480" s="2027"/>
      <c r="BU1480" s="2027"/>
      <c r="BV1480" s="2027"/>
      <c r="BW1480" s="2027"/>
      <c r="BX1480" s="2027"/>
      <c r="BY1480" s="2027"/>
      <c r="BZ1480" s="2027"/>
      <c r="CA1480" s="2027"/>
      <c r="CB1480" s="2027"/>
      <c r="CC1480" s="2027"/>
      <c r="CD1480" s="2028" t="s">
        <v>3091</v>
      </c>
    </row>
    <row r="1481" spans="1:82" ht="19.5" customHeight="1" x14ac:dyDescent="0.2">
      <c r="A1481" s="1160" t="s">
        <v>161</v>
      </c>
      <c r="B1481" s="765" t="s">
        <v>3099</v>
      </c>
      <c r="C1481" s="1123" t="s">
        <v>3100</v>
      </c>
      <c r="D1481" s="460" t="s">
        <v>3302</v>
      </c>
      <c r="E1481" s="531" t="s">
        <v>3300</v>
      </c>
      <c r="F1481" s="500" t="s">
        <v>3301</v>
      </c>
      <c r="G1481" s="576">
        <v>22</v>
      </c>
      <c r="H1481" s="576" t="s">
        <v>1</v>
      </c>
      <c r="I1481" s="576">
        <v>26</v>
      </c>
      <c r="J1481" s="454">
        <v>26</v>
      </c>
      <c r="K1481" s="1100"/>
      <c r="L1481" s="1114"/>
      <c r="M1481" s="517"/>
      <c r="N1481" s="517"/>
      <c r="O1481" s="517"/>
      <c r="P1481" s="517"/>
      <c r="Q1481" s="517"/>
      <c r="R1481" s="517"/>
      <c r="S1481" s="517"/>
      <c r="T1481" s="517"/>
      <c r="U1481" s="1115"/>
      <c r="V1481" s="517"/>
      <c r="W1481" s="517"/>
      <c r="X1481" s="517"/>
      <c r="Y1481" s="517"/>
      <c r="Z1481" s="517"/>
      <c r="AA1481" s="517"/>
      <c r="AB1481" s="517"/>
      <c r="AC1481" s="517"/>
      <c r="AD1481" s="517"/>
      <c r="AE1481" s="517"/>
      <c r="AF1481" s="517"/>
      <c r="AG1481" s="1133"/>
      <c r="AH1481" s="1134"/>
      <c r="AI1481" s="1134"/>
      <c r="AJ1481" s="1134"/>
      <c r="AK1481" s="1134"/>
      <c r="AL1481" s="1134"/>
      <c r="AM1481" s="1135"/>
      <c r="AN1481" s="1135"/>
      <c r="AO1481" s="1134"/>
      <c r="AP1481" s="1136"/>
      <c r="AQ1481" s="1136"/>
      <c r="AR1481" s="1136"/>
      <c r="AS1481" s="1137"/>
      <c r="AT1481" s="1146"/>
      <c r="AU1481" s="5390"/>
      <c r="AV1481" s="5390"/>
      <c r="AW1481" s="5298"/>
      <c r="AX1481" s="5310"/>
      <c r="AY1481" s="2642"/>
      <c r="AZ1481" s="5293">
        <v>404</v>
      </c>
      <c r="BA1481" s="1420" t="s">
        <v>3254</v>
      </c>
      <c r="BB1481" s="1420" t="s">
        <v>3344</v>
      </c>
      <c r="BC1481" s="1420" t="s">
        <v>3345</v>
      </c>
      <c r="BD1481" s="3769">
        <v>261</v>
      </c>
      <c r="BE1481" s="5295">
        <v>42851</v>
      </c>
      <c r="BF1481" s="5296">
        <v>3000000</v>
      </c>
      <c r="BG1481" s="3769">
        <v>261</v>
      </c>
      <c r="BH1481" s="5295">
        <v>42851</v>
      </c>
      <c r="BI1481" s="5296">
        <v>3000000</v>
      </c>
      <c r="BJ1481" s="5295">
        <v>42851</v>
      </c>
      <c r="BK1481" s="5295">
        <v>42851</v>
      </c>
      <c r="BL1481" s="2024">
        <f t="shared" si="160"/>
        <v>0</v>
      </c>
      <c r="BM1481" s="2025"/>
      <c r="BN1481" s="1902"/>
      <c r="BO1481" s="1878"/>
      <c r="BP1481" s="1878"/>
      <c r="BQ1481" s="1915"/>
      <c r="BR1481" s="2026"/>
      <c r="BS1481" s="2027"/>
      <c r="BT1481" s="2027"/>
      <c r="BU1481" s="2027"/>
      <c r="BV1481" s="2027"/>
      <c r="BW1481" s="2027"/>
      <c r="BX1481" s="2027"/>
      <c r="BY1481" s="2027"/>
      <c r="BZ1481" s="2027"/>
      <c r="CA1481" s="2027"/>
      <c r="CB1481" s="2027"/>
      <c r="CC1481" s="2027"/>
      <c r="CD1481" s="2028" t="s">
        <v>3091</v>
      </c>
    </row>
    <row r="1482" spans="1:82" ht="19.5" customHeight="1" x14ac:dyDescent="0.2">
      <c r="A1482" s="1160" t="s">
        <v>161</v>
      </c>
      <c r="B1482" s="765" t="s">
        <v>3099</v>
      </c>
      <c r="C1482" s="1123" t="s">
        <v>3100</v>
      </c>
      <c r="D1482" s="460" t="s">
        <v>3302</v>
      </c>
      <c r="E1482" s="531" t="s">
        <v>3300</v>
      </c>
      <c r="F1482" s="500" t="s">
        <v>3301</v>
      </c>
      <c r="G1482" s="576">
        <v>22</v>
      </c>
      <c r="H1482" s="576" t="s">
        <v>1</v>
      </c>
      <c r="I1482" s="576">
        <v>26</v>
      </c>
      <c r="J1482" s="454">
        <v>26</v>
      </c>
      <c r="K1482" s="1100"/>
      <c r="L1482" s="1114"/>
      <c r="M1482" s="517"/>
      <c r="N1482" s="517"/>
      <c r="O1482" s="517"/>
      <c r="P1482" s="517"/>
      <c r="Q1482" s="517"/>
      <c r="R1482" s="517"/>
      <c r="S1482" s="517"/>
      <c r="T1482" s="517"/>
      <c r="U1482" s="1115"/>
      <c r="V1482" s="517"/>
      <c r="W1482" s="517"/>
      <c r="X1482" s="517"/>
      <c r="Y1482" s="517"/>
      <c r="Z1482" s="517"/>
      <c r="AA1482" s="517"/>
      <c r="AB1482" s="517"/>
      <c r="AC1482" s="517"/>
      <c r="AD1482" s="517"/>
      <c r="AE1482" s="517"/>
      <c r="AF1482" s="517"/>
      <c r="AG1482" s="1133"/>
      <c r="AH1482" s="1134"/>
      <c r="AI1482" s="1134"/>
      <c r="AJ1482" s="1134"/>
      <c r="AK1482" s="1134"/>
      <c r="AL1482" s="1134"/>
      <c r="AM1482" s="1135"/>
      <c r="AN1482" s="1135"/>
      <c r="AO1482" s="1134"/>
      <c r="AP1482" s="1136"/>
      <c r="AQ1482" s="1136"/>
      <c r="AR1482" s="1136"/>
      <c r="AS1482" s="1137"/>
      <c r="AT1482" s="1146"/>
      <c r="AU1482" s="5390"/>
      <c r="AV1482" s="5390"/>
      <c r="AW1482" s="5298"/>
      <c r="AX1482" s="5310"/>
      <c r="AY1482" s="2642"/>
      <c r="AZ1482" s="5293">
        <v>405</v>
      </c>
      <c r="BA1482" s="1420" t="s">
        <v>3254</v>
      </c>
      <c r="BB1482" s="1420" t="s">
        <v>3346</v>
      </c>
      <c r="BC1482" s="1420" t="s">
        <v>3347</v>
      </c>
      <c r="BD1482" s="3769">
        <v>262</v>
      </c>
      <c r="BE1482" s="5295">
        <v>42851</v>
      </c>
      <c r="BF1482" s="5296">
        <v>1520000</v>
      </c>
      <c r="BG1482" s="3769">
        <v>262</v>
      </c>
      <c r="BH1482" s="5295">
        <v>42851</v>
      </c>
      <c r="BI1482" s="5296">
        <v>1520000</v>
      </c>
      <c r="BJ1482" s="5295">
        <v>42851</v>
      </c>
      <c r="BK1482" s="5295">
        <v>42851</v>
      </c>
      <c r="BL1482" s="2024">
        <f t="shared" si="160"/>
        <v>0</v>
      </c>
      <c r="BM1482" s="2025"/>
      <c r="BN1482" s="1902"/>
      <c r="BO1482" s="1878"/>
      <c r="BP1482" s="1878"/>
      <c r="BQ1482" s="1915"/>
      <c r="BR1482" s="2026"/>
      <c r="BS1482" s="2027"/>
      <c r="BT1482" s="2027"/>
      <c r="BU1482" s="2027"/>
      <c r="BV1482" s="2027"/>
      <c r="BW1482" s="2027"/>
      <c r="BX1482" s="2027"/>
      <c r="BY1482" s="2027"/>
      <c r="BZ1482" s="2027"/>
      <c r="CA1482" s="2027"/>
      <c r="CB1482" s="2027"/>
      <c r="CC1482" s="2027"/>
      <c r="CD1482" s="2028" t="s">
        <v>3091</v>
      </c>
    </row>
    <row r="1483" spans="1:82" ht="19.5" customHeight="1" x14ac:dyDescent="0.2">
      <c r="A1483" s="1160" t="s">
        <v>161</v>
      </c>
      <c r="B1483" s="765" t="s">
        <v>3099</v>
      </c>
      <c r="C1483" s="1123" t="s">
        <v>3100</v>
      </c>
      <c r="D1483" s="460" t="s">
        <v>3302</v>
      </c>
      <c r="E1483" s="531" t="s">
        <v>3300</v>
      </c>
      <c r="F1483" s="500" t="s">
        <v>3301</v>
      </c>
      <c r="G1483" s="576">
        <v>22</v>
      </c>
      <c r="H1483" s="576" t="s">
        <v>1</v>
      </c>
      <c r="I1483" s="576">
        <v>26</v>
      </c>
      <c r="J1483" s="454">
        <v>26</v>
      </c>
      <c r="K1483" s="1100"/>
      <c r="L1483" s="1114"/>
      <c r="M1483" s="517"/>
      <c r="N1483" s="517"/>
      <c r="O1483" s="517"/>
      <c r="P1483" s="517"/>
      <c r="Q1483" s="517"/>
      <c r="R1483" s="517"/>
      <c r="S1483" s="517"/>
      <c r="T1483" s="517"/>
      <c r="U1483" s="1115"/>
      <c r="V1483" s="517"/>
      <c r="W1483" s="517"/>
      <c r="X1483" s="517"/>
      <c r="Y1483" s="517"/>
      <c r="Z1483" s="517"/>
      <c r="AA1483" s="517"/>
      <c r="AB1483" s="517"/>
      <c r="AC1483" s="517"/>
      <c r="AD1483" s="517"/>
      <c r="AE1483" s="517"/>
      <c r="AF1483" s="517"/>
      <c r="AG1483" s="1133"/>
      <c r="AH1483" s="1134"/>
      <c r="AI1483" s="1134"/>
      <c r="AJ1483" s="1134"/>
      <c r="AK1483" s="1134"/>
      <c r="AL1483" s="1134"/>
      <c r="AM1483" s="1135"/>
      <c r="AN1483" s="1135"/>
      <c r="AO1483" s="1134"/>
      <c r="AP1483" s="1136"/>
      <c r="AQ1483" s="1136"/>
      <c r="AR1483" s="1136"/>
      <c r="AS1483" s="1137"/>
      <c r="AT1483" s="1146"/>
      <c r="AU1483" s="5390"/>
      <c r="AV1483" s="5390"/>
      <c r="AW1483" s="5298"/>
      <c r="AX1483" s="5310"/>
      <c r="AY1483" s="2642"/>
      <c r="AZ1483" s="5293">
        <v>406</v>
      </c>
      <c r="BA1483" s="1420" t="s">
        <v>3254</v>
      </c>
      <c r="BB1483" s="1420" t="s">
        <v>3348</v>
      </c>
      <c r="BC1483" s="1420" t="s">
        <v>3349</v>
      </c>
      <c r="BD1483" s="3769">
        <v>263</v>
      </c>
      <c r="BE1483" s="5295">
        <v>42851</v>
      </c>
      <c r="BF1483" s="5296">
        <v>1585000</v>
      </c>
      <c r="BG1483" s="3769">
        <v>263</v>
      </c>
      <c r="BH1483" s="5295">
        <v>42851</v>
      </c>
      <c r="BI1483" s="5296">
        <v>1585000</v>
      </c>
      <c r="BJ1483" s="5295">
        <v>42851</v>
      </c>
      <c r="BK1483" s="5295">
        <v>42851</v>
      </c>
      <c r="BL1483" s="2024">
        <f t="shared" si="160"/>
        <v>0</v>
      </c>
      <c r="BM1483" s="2025"/>
      <c r="BN1483" s="1902"/>
      <c r="BO1483" s="1878"/>
      <c r="BP1483" s="1878"/>
      <c r="BQ1483" s="1915"/>
      <c r="BR1483" s="2026"/>
      <c r="BS1483" s="2027"/>
      <c r="BT1483" s="2027"/>
      <c r="BU1483" s="2027"/>
      <c r="BV1483" s="2027"/>
      <c r="BW1483" s="2027"/>
      <c r="BX1483" s="2027"/>
      <c r="BY1483" s="2027"/>
      <c r="BZ1483" s="2027"/>
      <c r="CA1483" s="2027"/>
      <c r="CB1483" s="2027"/>
      <c r="CC1483" s="2027"/>
      <c r="CD1483" s="2028" t="s">
        <v>3091</v>
      </c>
    </row>
    <row r="1484" spans="1:82" ht="19.5" customHeight="1" x14ac:dyDescent="0.2">
      <c r="A1484" s="1160" t="s">
        <v>161</v>
      </c>
      <c r="B1484" s="765" t="s">
        <v>3099</v>
      </c>
      <c r="C1484" s="1123" t="s">
        <v>3100</v>
      </c>
      <c r="D1484" s="460" t="s">
        <v>3302</v>
      </c>
      <c r="E1484" s="531" t="s">
        <v>3300</v>
      </c>
      <c r="F1484" s="500" t="s">
        <v>3301</v>
      </c>
      <c r="G1484" s="576">
        <v>22</v>
      </c>
      <c r="H1484" s="576" t="s">
        <v>1</v>
      </c>
      <c r="I1484" s="576">
        <v>26</v>
      </c>
      <c r="J1484" s="454">
        <v>26</v>
      </c>
      <c r="K1484" s="1100"/>
      <c r="L1484" s="1114"/>
      <c r="M1484" s="517"/>
      <c r="N1484" s="517"/>
      <c r="O1484" s="517"/>
      <c r="P1484" s="517"/>
      <c r="Q1484" s="517"/>
      <c r="R1484" s="517"/>
      <c r="S1484" s="517"/>
      <c r="T1484" s="517"/>
      <c r="U1484" s="1115"/>
      <c r="V1484" s="517"/>
      <c r="W1484" s="517"/>
      <c r="X1484" s="517"/>
      <c r="Y1484" s="517"/>
      <c r="Z1484" s="517"/>
      <c r="AA1484" s="517"/>
      <c r="AB1484" s="517"/>
      <c r="AC1484" s="517"/>
      <c r="AD1484" s="517"/>
      <c r="AE1484" s="517"/>
      <c r="AF1484" s="517"/>
      <c r="AG1484" s="1133"/>
      <c r="AH1484" s="1134"/>
      <c r="AI1484" s="1134"/>
      <c r="AJ1484" s="1134"/>
      <c r="AK1484" s="1134"/>
      <c r="AL1484" s="1134"/>
      <c r="AM1484" s="1135"/>
      <c r="AN1484" s="1135"/>
      <c r="AO1484" s="1134"/>
      <c r="AP1484" s="1136"/>
      <c r="AQ1484" s="1136"/>
      <c r="AR1484" s="1136"/>
      <c r="AS1484" s="1137"/>
      <c r="AT1484" s="1146"/>
      <c r="AU1484" s="5390"/>
      <c r="AV1484" s="5390"/>
      <c r="AW1484" s="5298"/>
      <c r="AX1484" s="5310"/>
      <c r="AY1484" s="2642"/>
      <c r="AZ1484" s="5293">
        <v>407</v>
      </c>
      <c r="BA1484" s="1420" t="s">
        <v>3254</v>
      </c>
      <c r="BB1484" s="1420" t="s">
        <v>3350</v>
      </c>
      <c r="BC1484" s="1420" t="s">
        <v>3351</v>
      </c>
      <c r="BD1484" s="3769">
        <v>264</v>
      </c>
      <c r="BE1484" s="5295">
        <v>42851</v>
      </c>
      <c r="BF1484" s="5296">
        <v>900000</v>
      </c>
      <c r="BG1484" s="3769">
        <v>264</v>
      </c>
      <c r="BH1484" s="5295">
        <v>42851</v>
      </c>
      <c r="BI1484" s="5296">
        <v>900000</v>
      </c>
      <c r="BJ1484" s="5295">
        <v>42851</v>
      </c>
      <c r="BK1484" s="5295">
        <v>42851</v>
      </c>
      <c r="BL1484" s="2024">
        <f t="shared" si="160"/>
        <v>0</v>
      </c>
      <c r="BM1484" s="2025"/>
      <c r="BN1484" s="1902"/>
      <c r="BO1484" s="1878"/>
      <c r="BP1484" s="1878"/>
      <c r="BQ1484" s="1915"/>
      <c r="BR1484" s="2026"/>
      <c r="BS1484" s="2027"/>
      <c r="BT1484" s="2027"/>
      <c r="BU1484" s="2027"/>
      <c r="BV1484" s="2027"/>
      <c r="BW1484" s="2027"/>
      <c r="BX1484" s="2027"/>
      <c r="BY1484" s="2027"/>
      <c r="BZ1484" s="2027"/>
      <c r="CA1484" s="2027"/>
      <c r="CB1484" s="2027"/>
      <c r="CC1484" s="2027"/>
      <c r="CD1484" s="2028" t="s">
        <v>3091</v>
      </c>
    </row>
    <row r="1485" spans="1:82" ht="19.5" customHeight="1" x14ac:dyDescent="0.2">
      <c r="A1485" s="1160" t="s">
        <v>161</v>
      </c>
      <c r="B1485" s="765" t="s">
        <v>3099</v>
      </c>
      <c r="C1485" s="1123" t="s">
        <v>3100</v>
      </c>
      <c r="D1485" s="460" t="s">
        <v>3302</v>
      </c>
      <c r="E1485" s="531" t="s">
        <v>3300</v>
      </c>
      <c r="F1485" s="500" t="s">
        <v>3301</v>
      </c>
      <c r="G1485" s="576">
        <v>22</v>
      </c>
      <c r="H1485" s="576" t="s">
        <v>1</v>
      </c>
      <c r="I1485" s="576">
        <v>26</v>
      </c>
      <c r="J1485" s="454">
        <v>26</v>
      </c>
      <c r="K1485" s="1100"/>
      <c r="L1485" s="1114"/>
      <c r="M1485" s="517"/>
      <c r="N1485" s="517"/>
      <c r="O1485" s="517"/>
      <c r="P1485" s="517"/>
      <c r="Q1485" s="517"/>
      <c r="R1485" s="517"/>
      <c r="S1485" s="517"/>
      <c r="T1485" s="517"/>
      <c r="U1485" s="1115"/>
      <c r="V1485" s="517"/>
      <c r="W1485" s="517"/>
      <c r="X1485" s="517"/>
      <c r="Y1485" s="517"/>
      <c r="Z1485" s="517"/>
      <c r="AA1485" s="517"/>
      <c r="AB1485" s="517"/>
      <c r="AC1485" s="517"/>
      <c r="AD1485" s="517"/>
      <c r="AE1485" s="517"/>
      <c r="AF1485" s="517"/>
      <c r="AG1485" s="1133"/>
      <c r="AH1485" s="1134"/>
      <c r="AI1485" s="1134"/>
      <c r="AJ1485" s="1134"/>
      <c r="AK1485" s="1134"/>
      <c r="AL1485" s="1134"/>
      <c r="AM1485" s="1135"/>
      <c r="AN1485" s="1135"/>
      <c r="AO1485" s="1134"/>
      <c r="AP1485" s="1136"/>
      <c r="AQ1485" s="1136"/>
      <c r="AR1485" s="1136"/>
      <c r="AS1485" s="1137"/>
      <c r="AT1485" s="1146"/>
      <c r="AU1485" s="5390"/>
      <c r="AV1485" s="5390"/>
      <c r="AW1485" s="5298"/>
      <c r="AX1485" s="5310"/>
      <c r="AY1485" s="2642"/>
      <c r="AZ1485" s="5293" t="s">
        <v>3352</v>
      </c>
      <c r="BA1485" s="1420" t="s">
        <v>3254</v>
      </c>
      <c r="BB1485" s="1420" t="s">
        <v>3336</v>
      </c>
      <c r="BC1485" s="1420" t="s">
        <v>3353</v>
      </c>
      <c r="BD1485" s="3769">
        <v>265</v>
      </c>
      <c r="BE1485" s="5295">
        <v>42851</v>
      </c>
      <c r="BF1485" s="5296">
        <v>5300000</v>
      </c>
      <c r="BG1485" s="3769">
        <v>265</v>
      </c>
      <c r="BH1485" s="5295">
        <v>42851</v>
      </c>
      <c r="BI1485" s="5296">
        <v>5300000</v>
      </c>
      <c r="BJ1485" s="5295">
        <v>42851</v>
      </c>
      <c r="BK1485" s="5295">
        <v>42851</v>
      </c>
      <c r="BL1485" s="2024">
        <f t="shared" si="160"/>
        <v>0</v>
      </c>
      <c r="BM1485" s="2025"/>
      <c r="BN1485" s="1902"/>
      <c r="BO1485" s="1878"/>
      <c r="BP1485" s="1878"/>
      <c r="BQ1485" s="1915"/>
      <c r="BR1485" s="2026"/>
      <c r="BS1485" s="2027"/>
      <c r="BT1485" s="2027"/>
      <c r="BU1485" s="2027"/>
      <c r="BV1485" s="2027"/>
      <c r="BW1485" s="2027"/>
      <c r="BX1485" s="2027"/>
      <c r="BY1485" s="2027"/>
      <c r="BZ1485" s="2027"/>
      <c r="CA1485" s="2027"/>
      <c r="CB1485" s="2027"/>
      <c r="CC1485" s="2027"/>
      <c r="CD1485" s="2028" t="s">
        <v>3091</v>
      </c>
    </row>
    <row r="1486" spans="1:82" ht="21" customHeight="1" x14ac:dyDescent="0.2">
      <c r="A1486" s="1160" t="s">
        <v>161</v>
      </c>
      <c r="B1486" s="765" t="s">
        <v>3099</v>
      </c>
      <c r="C1486" s="1123" t="s">
        <v>3100</v>
      </c>
      <c r="D1486" s="460" t="s">
        <v>3302</v>
      </c>
      <c r="E1486" s="531" t="s">
        <v>3300</v>
      </c>
      <c r="F1486" s="500" t="s">
        <v>3354</v>
      </c>
      <c r="G1486" s="576">
        <v>22</v>
      </c>
      <c r="H1486" s="576" t="s">
        <v>1</v>
      </c>
      <c r="I1486" s="576">
        <v>26</v>
      </c>
      <c r="J1486" s="454">
        <v>26</v>
      </c>
      <c r="K1486" s="1100"/>
      <c r="L1486" s="1114"/>
      <c r="M1486" s="517"/>
      <c r="N1486" s="517"/>
      <c r="O1486" s="517"/>
      <c r="P1486" s="517"/>
      <c r="Q1486" s="517"/>
      <c r="R1486" s="517"/>
      <c r="S1486" s="517"/>
      <c r="T1486" s="517"/>
      <c r="U1486" s="1115">
        <f t="shared" si="155"/>
        <v>0</v>
      </c>
      <c r="V1486" s="517"/>
      <c r="W1486" s="517"/>
      <c r="X1486" s="517"/>
      <c r="Y1486" s="517"/>
      <c r="Z1486" s="517"/>
      <c r="AA1486" s="517"/>
      <c r="AB1486" s="517"/>
      <c r="AC1486" s="517"/>
      <c r="AD1486" s="517"/>
      <c r="AE1486" s="517"/>
      <c r="AF1486" s="517"/>
      <c r="AG1486" s="1133"/>
      <c r="AH1486" s="1134"/>
      <c r="AI1486" s="1134"/>
      <c r="AJ1486" s="1134"/>
      <c r="AK1486" s="1134"/>
      <c r="AL1486" s="1134"/>
      <c r="AM1486" s="1135"/>
      <c r="AN1486" s="1135"/>
      <c r="AO1486" s="1134"/>
      <c r="AP1486" s="1136"/>
      <c r="AQ1486" s="1136"/>
      <c r="AR1486" s="1136"/>
      <c r="AS1486" s="1137"/>
      <c r="AT1486" s="1146"/>
      <c r="AU1486" s="5390"/>
      <c r="AV1486" s="5390"/>
      <c r="AW1486" s="5298"/>
      <c r="AX1486" s="5310"/>
      <c r="AY1486" s="2642"/>
      <c r="AZ1486" s="5293">
        <v>443</v>
      </c>
      <c r="BA1486" s="1420" t="s">
        <v>3119</v>
      </c>
      <c r="BB1486" s="1420" t="s">
        <v>3355</v>
      </c>
      <c r="BC1486" s="1420" t="s">
        <v>3356</v>
      </c>
      <c r="BD1486" s="3769">
        <v>332</v>
      </c>
      <c r="BE1486" s="5295">
        <v>42857</v>
      </c>
      <c r="BF1486" s="5296">
        <v>8231000</v>
      </c>
      <c r="BG1486" s="3769">
        <v>332</v>
      </c>
      <c r="BH1486" s="5295">
        <v>42857</v>
      </c>
      <c r="BI1486" s="5296">
        <v>8231000</v>
      </c>
      <c r="BJ1486" s="5295">
        <v>42857</v>
      </c>
      <c r="BK1486" s="5295">
        <v>42857</v>
      </c>
      <c r="BL1486" s="2024">
        <f t="shared" si="160"/>
        <v>0</v>
      </c>
      <c r="BM1486" s="2285"/>
      <c r="BN1486" s="1902"/>
      <c r="BO1486" s="1878"/>
      <c r="BP1486" s="1878"/>
      <c r="BQ1486" s="1915"/>
      <c r="BR1486" s="2026"/>
      <c r="BS1486" s="2027"/>
      <c r="BT1486" s="2027"/>
      <c r="BU1486" s="2027"/>
      <c r="BV1486" s="2027"/>
      <c r="BW1486" s="2027"/>
      <c r="BX1486" s="2027"/>
      <c r="BY1486" s="2027"/>
      <c r="BZ1486" s="2027"/>
      <c r="CA1486" s="2027"/>
      <c r="CB1486" s="2027"/>
      <c r="CC1486" s="2027"/>
      <c r="CD1486" s="2028" t="s">
        <v>3091</v>
      </c>
    </row>
    <row r="1487" spans="1:82" ht="21" customHeight="1" thickBot="1" x14ac:dyDescent="0.25">
      <c r="A1487" s="1162" t="s">
        <v>161</v>
      </c>
      <c r="B1487" s="767" t="s">
        <v>3099</v>
      </c>
      <c r="C1487" s="1126" t="s">
        <v>3100</v>
      </c>
      <c r="D1487" s="431" t="s">
        <v>3302</v>
      </c>
      <c r="E1487" s="532" t="s">
        <v>3300</v>
      </c>
      <c r="F1487" s="432" t="s">
        <v>3354</v>
      </c>
      <c r="G1487" s="582">
        <v>22</v>
      </c>
      <c r="H1487" s="582" t="s">
        <v>1</v>
      </c>
      <c r="I1487" s="582">
        <v>26</v>
      </c>
      <c r="J1487" s="496">
        <v>26</v>
      </c>
      <c r="K1487" s="544"/>
      <c r="L1487" s="1116"/>
      <c r="M1487" s="474"/>
      <c r="N1487" s="474"/>
      <c r="O1487" s="474"/>
      <c r="P1487" s="474"/>
      <c r="Q1487" s="474"/>
      <c r="R1487" s="474"/>
      <c r="S1487" s="474"/>
      <c r="T1487" s="474"/>
      <c r="U1487" s="1117">
        <f t="shared" si="155"/>
        <v>0</v>
      </c>
      <c r="V1487" s="474"/>
      <c r="W1487" s="474"/>
      <c r="X1487" s="474"/>
      <c r="Y1487" s="474"/>
      <c r="Z1487" s="474"/>
      <c r="AA1487" s="474"/>
      <c r="AB1487" s="474"/>
      <c r="AC1487" s="474"/>
      <c r="AD1487" s="474"/>
      <c r="AE1487" s="474"/>
      <c r="AF1487" s="474"/>
      <c r="AG1487" s="1505"/>
      <c r="AH1487" s="5395"/>
      <c r="AI1487" s="5395"/>
      <c r="AJ1487" s="5395"/>
      <c r="AK1487" s="5395"/>
      <c r="AL1487" s="5395"/>
      <c r="AM1487" s="5396"/>
      <c r="AN1487" s="5396"/>
      <c r="AO1487" s="5395"/>
      <c r="AP1487" s="4245"/>
      <c r="AQ1487" s="4245"/>
      <c r="AR1487" s="4245"/>
      <c r="AS1487" s="1137"/>
      <c r="AT1487" s="1146"/>
      <c r="AU1487" s="5390"/>
      <c r="AV1487" s="5390"/>
      <c r="AW1487" s="5298"/>
      <c r="AX1487" s="5310"/>
      <c r="AY1487" s="2642"/>
      <c r="AZ1487" s="4678"/>
      <c r="BA1487" s="4678"/>
      <c r="BB1487" s="4678"/>
      <c r="BC1487" s="4678"/>
      <c r="BD1487" s="4678"/>
      <c r="BE1487" s="4678"/>
      <c r="BF1487" s="5362"/>
      <c r="BG1487" s="4678"/>
      <c r="BH1487" s="4678"/>
      <c r="BI1487" s="5362"/>
      <c r="BJ1487" s="4678"/>
      <c r="BK1487" s="4678"/>
      <c r="BL1487" s="1911">
        <f t="shared" si="160"/>
        <v>0</v>
      </c>
      <c r="BM1487" s="2036"/>
      <c r="BN1487" s="1902"/>
      <c r="BO1487" s="1878"/>
      <c r="BP1487" s="1878"/>
      <c r="BQ1487" s="1915"/>
      <c r="BR1487" s="2037"/>
      <c r="BS1487" s="2038"/>
      <c r="BT1487" s="2038"/>
      <c r="BU1487" s="2038"/>
      <c r="BV1487" s="2038"/>
      <c r="BW1487" s="2038"/>
      <c r="BX1487" s="2038"/>
      <c r="BY1487" s="2038"/>
      <c r="BZ1487" s="2038"/>
      <c r="CA1487" s="2038"/>
      <c r="CB1487" s="2038"/>
      <c r="CC1487" s="2038"/>
      <c r="CD1487" s="2039" t="s">
        <v>3091</v>
      </c>
    </row>
    <row r="1488" spans="1:82" ht="21" customHeight="1" thickBot="1" x14ac:dyDescent="0.25">
      <c r="A1488" s="1156" t="s">
        <v>161</v>
      </c>
      <c r="B1488" s="60" t="s">
        <v>3099</v>
      </c>
      <c r="C1488" s="1158" t="s">
        <v>3100</v>
      </c>
      <c r="D1488" s="163" t="s">
        <v>3357</v>
      </c>
      <c r="E1488" s="178" t="s">
        <v>3358</v>
      </c>
      <c r="F1488" s="210" t="s">
        <v>3354</v>
      </c>
      <c r="G1488" s="49">
        <v>22</v>
      </c>
      <c r="H1488" s="49" t="s">
        <v>0</v>
      </c>
      <c r="I1488" s="49">
        <v>2</v>
      </c>
      <c r="J1488" s="493">
        <v>2</v>
      </c>
      <c r="K1488" s="1172"/>
      <c r="L1488" s="1112">
        <f>+M1486+N1486+O1486+P1486+Q1486+R1486+S1486+T1486</f>
        <v>0</v>
      </c>
      <c r="M1488" s="52"/>
      <c r="N1488" s="52"/>
      <c r="O1488" s="52"/>
      <c r="P1488" s="52"/>
      <c r="Q1488" s="52"/>
      <c r="R1488" s="52"/>
      <c r="S1488" s="52"/>
      <c r="T1488" s="52"/>
      <c r="U1488" s="1113">
        <f t="shared" si="155"/>
        <v>0</v>
      </c>
      <c r="V1488" s="52"/>
      <c r="W1488" s="52"/>
      <c r="X1488" s="52"/>
      <c r="Y1488" s="52"/>
      <c r="Z1488" s="52"/>
      <c r="AA1488" s="52"/>
      <c r="AB1488" s="52"/>
      <c r="AC1488" s="52"/>
      <c r="AD1488" s="52"/>
      <c r="AE1488" s="52"/>
      <c r="AF1488" s="52"/>
      <c r="AG1488" s="1462" t="s">
        <v>3359</v>
      </c>
      <c r="AH1488" s="2629" t="s">
        <v>6347</v>
      </c>
      <c r="AI1488" s="2629" t="s">
        <v>3150</v>
      </c>
      <c r="AJ1488" s="2629" t="s">
        <v>2476</v>
      </c>
      <c r="AK1488" s="2629" t="s">
        <v>3217</v>
      </c>
      <c r="AL1488" s="2629" t="s">
        <v>938</v>
      </c>
      <c r="AM1488" s="1923">
        <v>137000000</v>
      </c>
      <c r="AN1488" s="1923">
        <v>137000000</v>
      </c>
      <c r="AO1488" s="1462" t="s">
        <v>250</v>
      </c>
      <c r="AP1488" s="1638" t="s">
        <v>3107</v>
      </c>
      <c r="AQ1488" s="5288" t="s">
        <v>3108</v>
      </c>
      <c r="AR1488" s="5288"/>
      <c r="AS1488" s="2631" t="s">
        <v>3360</v>
      </c>
      <c r="AT1488" s="3279" t="s">
        <v>3361</v>
      </c>
      <c r="AU1488" s="5397">
        <v>2</v>
      </c>
      <c r="AV1488" s="5397">
        <v>2</v>
      </c>
      <c r="AW1488" s="5319">
        <v>42856</v>
      </c>
      <c r="AX1488" s="5341">
        <v>43099</v>
      </c>
      <c r="AY1488" s="2634">
        <v>7000000</v>
      </c>
      <c r="AZ1488" s="775"/>
      <c r="BA1488" s="775"/>
      <c r="BB1488" s="775"/>
      <c r="BC1488" s="775"/>
      <c r="BD1488" s="775"/>
      <c r="BE1488" s="775"/>
      <c r="BF1488" s="5398"/>
      <c r="BG1488" s="775"/>
      <c r="BH1488" s="775"/>
      <c r="BI1488" s="5398"/>
      <c r="BJ1488" s="775"/>
      <c r="BK1488" s="775"/>
      <c r="BL1488" s="1859">
        <f t="shared" si="160"/>
        <v>0</v>
      </c>
      <c r="BM1488" s="2014">
        <f>+L1488-(BI1488+BI1489)</f>
        <v>0</v>
      </c>
      <c r="BN1488" s="1902"/>
      <c r="BO1488" s="1878"/>
      <c r="BP1488" s="1878"/>
      <c r="BQ1488" s="1915"/>
      <c r="BR1488" s="2015"/>
      <c r="BS1488" s="2016"/>
      <c r="BT1488" s="2016"/>
      <c r="BU1488" s="2016"/>
      <c r="BV1488" s="2016"/>
      <c r="BW1488" s="2016"/>
      <c r="BX1488" s="2016"/>
      <c r="BY1488" s="2016"/>
      <c r="BZ1488" s="2016"/>
      <c r="CA1488" s="2016"/>
      <c r="CB1488" s="2016"/>
      <c r="CC1488" s="2016"/>
      <c r="CD1488" s="1978" t="s">
        <v>3091</v>
      </c>
    </row>
    <row r="1489" spans="1:82" ht="21" customHeight="1" thickBot="1" x14ac:dyDescent="0.25">
      <c r="A1489" s="1161" t="s">
        <v>161</v>
      </c>
      <c r="B1489" s="1189" t="s">
        <v>3099</v>
      </c>
      <c r="C1489" s="1153" t="s">
        <v>3100</v>
      </c>
      <c r="D1489" s="205" t="s">
        <v>3357</v>
      </c>
      <c r="E1489" s="639" t="s">
        <v>3358</v>
      </c>
      <c r="F1489" s="103" t="s">
        <v>3354</v>
      </c>
      <c r="G1489" s="594">
        <v>22</v>
      </c>
      <c r="H1489" s="594" t="s">
        <v>0</v>
      </c>
      <c r="I1489" s="594">
        <v>2</v>
      </c>
      <c r="J1489" s="491">
        <v>2</v>
      </c>
      <c r="K1489" s="513"/>
      <c r="L1489" s="1120"/>
      <c r="M1489" s="474"/>
      <c r="N1489" s="474"/>
      <c r="O1489" s="474"/>
      <c r="P1489" s="474"/>
      <c r="Q1489" s="474"/>
      <c r="R1489" s="474"/>
      <c r="S1489" s="474"/>
      <c r="T1489" s="474"/>
      <c r="U1489" s="1117">
        <f t="shared" si="155"/>
        <v>0</v>
      </c>
      <c r="V1489" s="8"/>
      <c r="W1489" s="8"/>
      <c r="X1489" s="8"/>
      <c r="Y1489" s="8"/>
      <c r="Z1489" s="8"/>
      <c r="AA1489" s="8"/>
      <c r="AB1489" s="8"/>
      <c r="AC1489" s="8"/>
      <c r="AD1489" s="8"/>
      <c r="AE1489" s="8"/>
      <c r="AF1489" s="8"/>
      <c r="AG1489" s="1155"/>
      <c r="AH1489" s="5262"/>
      <c r="AI1489" s="5262"/>
      <c r="AJ1489" s="5262"/>
      <c r="AK1489" s="5262"/>
      <c r="AL1489" s="5262"/>
      <c r="AM1489" s="5314"/>
      <c r="AN1489" s="5314"/>
      <c r="AO1489" s="5262"/>
      <c r="AP1489" s="5233"/>
      <c r="AQ1489" s="5233"/>
      <c r="AR1489" s="5233"/>
      <c r="AS1489" s="2631"/>
      <c r="AT1489" s="5333"/>
      <c r="AU1489" s="5399"/>
      <c r="AV1489" s="5399"/>
      <c r="AW1489" s="5335"/>
      <c r="AX1489" s="5351"/>
      <c r="AY1489" s="2650"/>
      <c r="AZ1489" s="5374"/>
      <c r="BA1489" s="5374"/>
      <c r="BB1489" s="5374"/>
      <c r="BC1489" s="5374"/>
      <c r="BD1489" s="5374"/>
      <c r="BE1489" s="5374"/>
      <c r="BF1489" s="5375"/>
      <c r="BG1489" s="5374"/>
      <c r="BH1489" s="5374"/>
      <c r="BI1489" s="5375"/>
      <c r="BJ1489" s="5374"/>
      <c r="BK1489" s="5374"/>
      <c r="BL1489" s="2132">
        <f t="shared" si="160"/>
        <v>0</v>
      </c>
      <c r="BM1489" s="2133"/>
      <c r="BN1489" s="1902"/>
      <c r="BO1489" s="1878"/>
      <c r="BP1489" s="1878"/>
      <c r="BQ1489" s="1915"/>
      <c r="BR1489" s="2165"/>
      <c r="BS1489" s="2166"/>
      <c r="BT1489" s="2166"/>
      <c r="BU1489" s="2166"/>
      <c r="BV1489" s="2166"/>
      <c r="BW1489" s="2166"/>
      <c r="BX1489" s="2166"/>
      <c r="BY1489" s="2166"/>
      <c r="BZ1489" s="2166"/>
      <c r="CA1489" s="2166"/>
      <c r="CB1489" s="2166"/>
      <c r="CC1489" s="2166"/>
      <c r="CD1489" s="2167" t="s">
        <v>3091</v>
      </c>
    </row>
    <row r="1490" spans="1:82" s="1173" customFormat="1" ht="21" customHeight="1" x14ac:dyDescent="0.2">
      <c r="A1490" s="1156" t="s">
        <v>161</v>
      </c>
      <c r="B1490" s="60" t="s">
        <v>3099</v>
      </c>
      <c r="C1490" s="1158" t="s">
        <v>3100</v>
      </c>
      <c r="D1490" s="163">
        <v>170</v>
      </c>
      <c r="E1490" s="47" t="s">
        <v>3362</v>
      </c>
      <c r="F1490" s="1122" t="s">
        <v>3363</v>
      </c>
      <c r="G1490" s="49">
        <v>54</v>
      </c>
      <c r="H1490" s="49" t="s">
        <v>1</v>
      </c>
      <c r="I1490" s="49">
        <v>60</v>
      </c>
      <c r="J1490" s="493">
        <v>60</v>
      </c>
      <c r="K1490" s="1172"/>
      <c r="L1490" s="1112">
        <f t="shared" si="154"/>
        <v>1382068943</v>
      </c>
      <c r="M1490" s="455">
        <f>893332444+239958553</f>
        <v>1133290997</v>
      </c>
      <c r="N1490" s="455">
        <v>244467625</v>
      </c>
      <c r="O1490" s="455"/>
      <c r="P1490" s="455"/>
      <c r="Q1490" s="455"/>
      <c r="R1490" s="455">
        <v>4310321</v>
      </c>
      <c r="S1490" s="455"/>
      <c r="T1490" s="455"/>
      <c r="U1490" s="1187">
        <f t="shared" si="155"/>
        <v>900939450</v>
      </c>
      <c r="V1490" s="495">
        <f>602202951+139958553</f>
        <v>742161504</v>
      </c>
      <c r="W1490" s="495">
        <v>154467625</v>
      </c>
      <c r="X1490" s="495"/>
      <c r="Y1490" s="495"/>
      <c r="Z1490" s="495"/>
      <c r="AA1490" s="495">
        <v>4310321</v>
      </c>
      <c r="AB1490" s="495"/>
      <c r="AC1490" s="52"/>
      <c r="AD1490" s="52"/>
      <c r="AE1490" s="52"/>
      <c r="AF1490" s="52"/>
      <c r="AG1490" s="1462" t="s">
        <v>3193</v>
      </c>
      <c r="AH1490" s="1134" t="s">
        <v>3364</v>
      </c>
      <c r="AI1490" s="2629" t="s">
        <v>3104</v>
      </c>
      <c r="AJ1490" s="2629" t="s">
        <v>3365</v>
      </c>
      <c r="AK1490" s="2629" t="s">
        <v>3151</v>
      </c>
      <c r="AL1490" s="2629" t="s">
        <v>938</v>
      </c>
      <c r="AM1490" s="5316">
        <v>429502000</v>
      </c>
      <c r="AN1490" s="5316">
        <v>429502000</v>
      </c>
      <c r="AO1490" s="2629" t="s">
        <v>250</v>
      </c>
      <c r="AP1490" s="5288" t="s">
        <v>3107</v>
      </c>
      <c r="AQ1490" s="5288" t="s">
        <v>3366</v>
      </c>
      <c r="AR1490" s="5288"/>
      <c r="AS1490" s="2631" t="s">
        <v>5985</v>
      </c>
      <c r="AT1490" s="2631" t="s">
        <v>1676</v>
      </c>
      <c r="AU1490" s="5400">
        <v>100</v>
      </c>
      <c r="AV1490" s="5400">
        <v>100</v>
      </c>
      <c r="AW1490" s="5401">
        <v>42750</v>
      </c>
      <c r="AX1490" s="5401">
        <v>42855</v>
      </c>
      <c r="AY1490" s="5320">
        <v>429502000</v>
      </c>
      <c r="AZ1490" s="5402">
        <v>1</v>
      </c>
      <c r="BA1490" s="1381" t="s">
        <v>3151</v>
      </c>
      <c r="BB1490" s="1381" t="s">
        <v>3367</v>
      </c>
      <c r="BC1490" s="1381" t="s">
        <v>3368</v>
      </c>
      <c r="BD1490" s="5342">
        <v>1</v>
      </c>
      <c r="BE1490" s="5148">
        <v>42737</v>
      </c>
      <c r="BF1490" s="5321">
        <v>10450000</v>
      </c>
      <c r="BG1490" s="5342">
        <v>1</v>
      </c>
      <c r="BH1490" s="5148">
        <v>42737</v>
      </c>
      <c r="BI1490" s="5321">
        <v>10450000</v>
      </c>
      <c r="BJ1490" s="5148">
        <v>42737</v>
      </c>
      <c r="BK1490" s="5148">
        <v>42947</v>
      </c>
      <c r="BL1490" s="2676">
        <f>+BF1490-BI1490</f>
        <v>0</v>
      </c>
      <c r="BM1490" s="2677">
        <f>L1490-(BI1490+BI1491+BI1492+BI1493+BI1494+BI1495+BI1496+BI1497+BI1498+BI1499+BI1500+BI1501+BI1502+BI1503+BI1504+BI1505+BI1506+BI1507+BI1508+BI1509+BI1510+BI1511+BI1512+BI1513+BI1514+BI1515+BI1516+BI1517+BI1518+BI1519+BI1520+BI1521+BI1522+BI1523+BI1525+BI1524+BI1526+BI1527+BI1528+BI1529+BI1530+BI1531+BI1532+BI1533+BI1534+BI1535+BI1536+BI1537+BI1538+BI1539+BI1540+BI1541+BI1542+BI1543+BI1544+BI1545+BI1546+BI1547+BI1548+BI1549+BI1550+BI1551+BI1552+BI1553+BI1554+BI1555+BI1556+BI1557+BI1558+BI1963++BI1754+BI1755+BI1756+BI1757+BI1758+BI1759+BI1761+BI1762+BI1763+BI1764+BI1765+BI1766+BI1773+BI1774+BI1775+BI1776+BI1777+BI1778+BI1833+BI1834+BI1835+BI1836+BI1837++BI1838+BI1937+BI1938+BI1939+BI1940+BI1941+BI1942+BI1943+BI1944+BI1945+BI1946+BI1947+BI1948+BI1949+BI1950+BI1951+BI1952+BI1953+BI1954+BI1955+BI1956+BI1957+BI1958+BI1959+BI1960+BI1961+BI1962+BI1964+BI1965+BI1966+BI1967+BI1973+BI1974+BI1975+BI1976+BI1977)</f>
        <v>640806379.66666675</v>
      </c>
      <c r="BN1490" s="1902"/>
      <c r="BO1490" s="1878"/>
      <c r="BP1490" s="1878"/>
      <c r="BQ1490" s="1915"/>
      <c r="BR1490" s="2015"/>
      <c r="BS1490" s="2016"/>
      <c r="BT1490" s="2016"/>
      <c r="BU1490" s="2016"/>
      <c r="BV1490" s="2016"/>
      <c r="BW1490" s="2016"/>
      <c r="BX1490" s="2016"/>
      <c r="BY1490" s="2016"/>
      <c r="BZ1490" s="2016"/>
      <c r="CA1490" s="2016"/>
      <c r="CB1490" s="2016"/>
      <c r="CC1490" s="2016"/>
      <c r="CD1490" s="1978" t="s">
        <v>3091</v>
      </c>
    </row>
    <row r="1491" spans="1:82" s="1173" customFormat="1" ht="21" customHeight="1" x14ac:dyDescent="0.2">
      <c r="A1491" s="1160" t="s">
        <v>161</v>
      </c>
      <c r="B1491" s="765" t="s">
        <v>3099</v>
      </c>
      <c r="C1491" s="1123" t="s">
        <v>3100</v>
      </c>
      <c r="D1491" s="460">
        <v>170</v>
      </c>
      <c r="E1491" s="575" t="s">
        <v>3362</v>
      </c>
      <c r="F1491" s="1124" t="s">
        <v>3363</v>
      </c>
      <c r="G1491" s="576">
        <v>54</v>
      </c>
      <c r="H1491" s="576" t="s">
        <v>1</v>
      </c>
      <c r="I1491" s="576">
        <v>60</v>
      </c>
      <c r="J1491" s="454">
        <v>60</v>
      </c>
      <c r="K1491" s="538"/>
      <c r="L1491" s="1114"/>
      <c r="M1491" s="466"/>
      <c r="N1491" s="466"/>
      <c r="O1491" s="466"/>
      <c r="P1491" s="466"/>
      <c r="Q1491" s="466"/>
      <c r="R1491" s="466"/>
      <c r="S1491" s="466"/>
      <c r="T1491" s="466"/>
      <c r="U1491" s="1115">
        <f t="shared" si="155"/>
        <v>0</v>
      </c>
      <c r="V1491" s="466"/>
      <c r="W1491" s="466"/>
      <c r="X1491" s="466"/>
      <c r="Y1491" s="466"/>
      <c r="Z1491" s="466"/>
      <c r="AA1491" s="466"/>
      <c r="AB1491" s="466"/>
      <c r="AC1491" s="466"/>
      <c r="AD1491" s="466"/>
      <c r="AE1491" s="466"/>
      <c r="AF1491" s="466"/>
      <c r="AG1491" s="1133"/>
      <c r="AH1491" s="1134"/>
      <c r="AI1491" s="1134"/>
      <c r="AJ1491" s="1134"/>
      <c r="AK1491" s="1134"/>
      <c r="AL1491" s="1134"/>
      <c r="AM1491" s="1135"/>
      <c r="AN1491" s="1135"/>
      <c r="AO1491" s="1134"/>
      <c r="AP1491" s="1136"/>
      <c r="AQ1491" s="1136"/>
      <c r="AR1491" s="1136"/>
      <c r="AS1491" s="1137"/>
      <c r="AT1491" s="1137"/>
      <c r="AU1491" s="5403"/>
      <c r="AV1491" s="5403"/>
      <c r="AW1491" s="5309"/>
      <c r="AX1491" s="5309"/>
      <c r="AY1491" s="5325"/>
      <c r="AZ1491" s="5404">
        <v>6</v>
      </c>
      <c r="BA1491" s="1419" t="s">
        <v>296</v>
      </c>
      <c r="BB1491" s="1419" t="s">
        <v>3369</v>
      </c>
      <c r="BC1491" s="1419" t="s">
        <v>3370</v>
      </c>
      <c r="BD1491" s="5302">
        <v>6</v>
      </c>
      <c r="BE1491" s="5153">
        <v>42737</v>
      </c>
      <c r="BF1491" s="5303">
        <v>4400000</v>
      </c>
      <c r="BG1491" s="5302">
        <v>11</v>
      </c>
      <c r="BH1491" s="5153">
        <v>42745</v>
      </c>
      <c r="BI1491" s="5303">
        <v>4400000</v>
      </c>
      <c r="BJ1491" s="5153">
        <v>42745</v>
      </c>
      <c r="BK1491" s="5153">
        <v>42855</v>
      </c>
      <c r="BL1491" s="2678">
        <f t="shared" ref="BL1491:BL1493" si="161">+BF1491-BI1491</f>
        <v>0</v>
      </c>
      <c r="BM1491" s="2679"/>
      <c r="BN1491" s="1902"/>
      <c r="BO1491" s="1878"/>
      <c r="BP1491" s="1878"/>
      <c r="BQ1491" s="1915"/>
      <c r="BR1491" s="2026"/>
      <c r="BS1491" s="2027"/>
      <c r="BT1491" s="2027"/>
      <c r="BU1491" s="2027"/>
      <c r="BV1491" s="2027"/>
      <c r="BW1491" s="2027"/>
      <c r="BX1491" s="2027"/>
      <c r="BY1491" s="2027"/>
      <c r="BZ1491" s="2027"/>
      <c r="CA1491" s="2027"/>
      <c r="CB1491" s="2027"/>
      <c r="CC1491" s="2027"/>
      <c r="CD1491" s="2028" t="s">
        <v>3091</v>
      </c>
    </row>
    <row r="1492" spans="1:82" s="1173" customFormat="1" ht="21" customHeight="1" x14ac:dyDescent="0.2">
      <c r="A1492" s="1160" t="s">
        <v>161</v>
      </c>
      <c r="B1492" s="765" t="s">
        <v>3099</v>
      </c>
      <c r="C1492" s="1123" t="s">
        <v>3100</v>
      </c>
      <c r="D1492" s="460">
        <v>170</v>
      </c>
      <c r="E1492" s="575" t="s">
        <v>3362</v>
      </c>
      <c r="F1492" s="1124" t="s">
        <v>3363</v>
      </c>
      <c r="G1492" s="576">
        <v>54</v>
      </c>
      <c r="H1492" s="576" t="s">
        <v>1</v>
      </c>
      <c r="I1492" s="576">
        <v>60</v>
      </c>
      <c r="J1492" s="454">
        <v>60</v>
      </c>
      <c r="K1492" s="538"/>
      <c r="L1492" s="1114"/>
      <c r="M1492" s="466"/>
      <c r="N1492" s="466"/>
      <c r="O1492" s="466"/>
      <c r="P1492" s="466"/>
      <c r="Q1492" s="466"/>
      <c r="R1492" s="466"/>
      <c r="S1492" s="466"/>
      <c r="T1492" s="466"/>
      <c r="U1492" s="1115">
        <f t="shared" si="155"/>
        <v>0</v>
      </c>
      <c r="V1492" s="466"/>
      <c r="W1492" s="466"/>
      <c r="X1492" s="466"/>
      <c r="Y1492" s="466"/>
      <c r="Z1492" s="466"/>
      <c r="AA1492" s="466"/>
      <c r="AB1492" s="466"/>
      <c r="AC1492" s="466"/>
      <c r="AD1492" s="466"/>
      <c r="AE1492" s="466"/>
      <c r="AF1492" s="466"/>
      <c r="AG1492" s="1133"/>
      <c r="AH1492" s="1134"/>
      <c r="AI1492" s="1134"/>
      <c r="AJ1492" s="1134"/>
      <c r="AK1492" s="1134"/>
      <c r="AL1492" s="1134"/>
      <c r="AM1492" s="1135"/>
      <c r="AN1492" s="1135"/>
      <c r="AO1492" s="1134"/>
      <c r="AP1492" s="1136"/>
      <c r="AQ1492" s="1136"/>
      <c r="AR1492" s="1136"/>
      <c r="AS1492" s="1137"/>
      <c r="AT1492" s="1137"/>
      <c r="AU1492" s="5403"/>
      <c r="AV1492" s="5403"/>
      <c r="AW1492" s="5309"/>
      <c r="AX1492" s="5309"/>
      <c r="AY1492" s="5325"/>
      <c r="AZ1492" s="5404">
        <v>7</v>
      </c>
      <c r="BA1492" s="1419" t="s">
        <v>296</v>
      </c>
      <c r="BB1492" s="1419" t="s">
        <v>3326</v>
      </c>
      <c r="BC1492" s="1419" t="s">
        <v>3371</v>
      </c>
      <c r="BD1492" s="5302">
        <v>7</v>
      </c>
      <c r="BE1492" s="5153">
        <v>42737</v>
      </c>
      <c r="BF1492" s="5303">
        <v>4950000</v>
      </c>
      <c r="BG1492" s="5302">
        <v>12</v>
      </c>
      <c r="BH1492" s="5153">
        <v>42745</v>
      </c>
      <c r="BI1492" s="5303">
        <v>4950000</v>
      </c>
      <c r="BJ1492" s="5153">
        <v>42745</v>
      </c>
      <c r="BK1492" s="5153">
        <v>42855</v>
      </c>
      <c r="BL1492" s="2678">
        <f t="shared" si="161"/>
        <v>0</v>
      </c>
      <c r="BM1492" s="2679"/>
      <c r="BN1492" s="1902"/>
      <c r="BO1492" s="1878"/>
      <c r="BP1492" s="1878"/>
      <c r="BQ1492" s="1915"/>
      <c r="BR1492" s="2026"/>
      <c r="BS1492" s="2027"/>
      <c r="BT1492" s="2027"/>
      <c r="BU1492" s="2027"/>
      <c r="BV1492" s="2027"/>
      <c r="BW1492" s="2027"/>
      <c r="BX1492" s="2027"/>
      <c r="BY1492" s="2027"/>
      <c r="BZ1492" s="2027"/>
      <c r="CA1492" s="2027"/>
      <c r="CB1492" s="2027"/>
      <c r="CC1492" s="2027"/>
      <c r="CD1492" s="2028" t="s">
        <v>3091</v>
      </c>
    </row>
    <row r="1493" spans="1:82" s="1173" customFormat="1" ht="21" customHeight="1" x14ac:dyDescent="0.2">
      <c r="A1493" s="1160" t="s">
        <v>161</v>
      </c>
      <c r="B1493" s="765" t="s">
        <v>3099</v>
      </c>
      <c r="C1493" s="1123" t="s">
        <v>3100</v>
      </c>
      <c r="D1493" s="460">
        <v>170</v>
      </c>
      <c r="E1493" s="575" t="s">
        <v>3362</v>
      </c>
      <c r="F1493" s="1124" t="s">
        <v>3363</v>
      </c>
      <c r="G1493" s="576">
        <v>54</v>
      </c>
      <c r="H1493" s="576" t="s">
        <v>1</v>
      </c>
      <c r="I1493" s="576">
        <v>60</v>
      </c>
      <c r="J1493" s="454">
        <v>60</v>
      </c>
      <c r="K1493" s="538"/>
      <c r="L1493" s="1114"/>
      <c r="M1493" s="466"/>
      <c r="N1493" s="466"/>
      <c r="O1493" s="466"/>
      <c r="P1493" s="466"/>
      <c r="Q1493" s="466"/>
      <c r="R1493" s="466"/>
      <c r="S1493" s="466"/>
      <c r="T1493" s="466"/>
      <c r="U1493" s="1115">
        <f t="shared" si="155"/>
        <v>0</v>
      </c>
      <c r="V1493" s="466"/>
      <c r="W1493" s="466"/>
      <c r="X1493" s="466"/>
      <c r="Y1493" s="466"/>
      <c r="Z1493" s="466"/>
      <c r="AA1493" s="466"/>
      <c r="AB1493" s="466"/>
      <c r="AC1493" s="466"/>
      <c r="AD1493" s="466"/>
      <c r="AE1493" s="466"/>
      <c r="AF1493" s="466"/>
      <c r="AG1493" s="1133"/>
      <c r="AH1493" s="1134"/>
      <c r="AI1493" s="1134"/>
      <c r="AJ1493" s="1134"/>
      <c r="AK1493" s="1134"/>
      <c r="AL1493" s="1134"/>
      <c r="AM1493" s="1135"/>
      <c r="AN1493" s="1135"/>
      <c r="AO1493" s="1134"/>
      <c r="AP1493" s="1136"/>
      <c r="AQ1493" s="1136"/>
      <c r="AR1493" s="1136"/>
      <c r="AS1493" s="1137"/>
      <c r="AT1493" s="1137"/>
      <c r="AU1493" s="5403"/>
      <c r="AV1493" s="5403"/>
      <c r="AW1493" s="5309"/>
      <c r="AX1493" s="5309"/>
      <c r="AY1493" s="5325"/>
      <c r="AZ1493" s="5404">
        <v>8</v>
      </c>
      <c r="BA1493" s="1419" t="s">
        <v>296</v>
      </c>
      <c r="BB1493" s="1419" t="s">
        <v>3372</v>
      </c>
      <c r="BC1493" s="1419" t="s">
        <v>3373</v>
      </c>
      <c r="BD1493" s="5302">
        <v>8</v>
      </c>
      <c r="BE1493" s="5153">
        <v>42737</v>
      </c>
      <c r="BF1493" s="5303">
        <v>6600000</v>
      </c>
      <c r="BG1493" s="5302">
        <v>13</v>
      </c>
      <c r="BH1493" s="5153">
        <v>42745</v>
      </c>
      <c r="BI1493" s="5303">
        <v>6600000</v>
      </c>
      <c r="BJ1493" s="5153">
        <v>42745</v>
      </c>
      <c r="BK1493" s="5153">
        <v>42855</v>
      </c>
      <c r="BL1493" s="2678">
        <f t="shared" si="161"/>
        <v>0</v>
      </c>
      <c r="BM1493" s="2679"/>
      <c r="BN1493" s="1902"/>
      <c r="BO1493" s="1878"/>
      <c r="BP1493" s="1878"/>
      <c r="BQ1493" s="1915"/>
      <c r="BR1493" s="2026"/>
      <c r="BS1493" s="2027"/>
      <c r="BT1493" s="2027"/>
      <c r="BU1493" s="2027"/>
      <c r="BV1493" s="2027"/>
      <c r="BW1493" s="2027"/>
      <c r="BX1493" s="2027"/>
      <c r="BY1493" s="2027"/>
      <c r="BZ1493" s="2027"/>
      <c r="CA1493" s="2027"/>
      <c r="CB1493" s="2027"/>
      <c r="CC1493" s="2027"/>
      <c r="CD1493" s="2028" t="s">
        <v>3091</v>
      </c>
    </row>
    <row r="1494" spans="1:82" s="1173" customFormat="1" ht="21" customHeight="1" x14ac:dyDescent="0.2">
      <c r="A1494" s="1160" t="s">
        <v>161</v>
      </c>
      <c r="B1494" s="765" t="s">
        <v>3099</v>
      </c>
      <c r="C1494" s="1123" t="s">
        <v>3100</v>
      </c>
      <c r="D1494" s="460">
        <v>170</v>
      </c>
      <c r="E1494" s="575" t="s">
        <v>3362</v>
      </c>
      <c r="F1494" s="1124" t="s">
        <v>3363</v>
      </c>
      <c r="G1494" s="576">
        <v>54</v>
      </c>
      <c r="H1494" s="576" t="s">
        <v>1</v>
      </c>
      <c r="I1494" s="576">
        <v>60</v>
      </c>
      <c r="J1494" s="454">
        <v>60</v>
      </c>
      <c r="K1494" s="538"/>
      <c r="L1494" s="1114"/>
      <c r="M1494" s="466"/>
      <c r="N1494" s="466"/>
      <c r="O1494" s="466"/>
      <c r="P1494" s="466"/>
      <c r="Q1494" s="466"/>
      <c r="R1494" s="466"/>
      <c r="S1494" s="466"/>
      <c r="T1494" s="466"/>
      <c r="U1494" s="1115">
        <f t="shared" si="155"/>
        <v>0</v>
      </c>
      <c r="V1494" s="466"/>
      <c r="W1494" s="466"/>
      <c r="X1494" s="466"/>
      <c r="Y1494" s="466"/>
      <c r="Z1494" s="466"/>
      <c r="AA1494" s="466"/>
      <c r="AB1494" s="466"/>
      <c r="AC1494" s="466"/>
      <c r="AD1494" s="466"/>
      <c r="AE1494" s="466"/>
      <c r="AF1494" s="466"/>
      <c r="AG1494" s="1133"/>
      <c r="AH1494" s="1134"/>
      <c r="AI1494" s="1134"/>
      <c r="AJ1494" s="1134"/>
      <c r="AK1494" s="1134"/>
      <c r="AL1494" s="1134"/>
      <c r="AM1494" s="1135"/>
      <c r="AN1494" s="1135"/>
      <c r="AO1494" s="1134"/>
      <c r="AP1494" s="1136"/>
      <c r="AQ1494" s="1136"/>
      <c r="AR1494" s="1136"/>
      <c r="AS1494" s="1137"/>
      <c r="AT1494" s="1137"/>
      <c r="AU1494" s="5403"/>
      <c r="AV1494" s="5403"/>
      <c r="AW1494" s="5309"/>
      <c r="AX1494" s="5309"/>
      <c r="AY1494" s="5325"/>
      <c r="AZ1494" s="5404">
        <v>24</v>
      </c>
      <c r="BA1494" s="1419" t="s">
        <v>3151</v>
      </c>
      <c r="BB1494" s="1419" t="s">
        <v>3374</v>
      </c>
      <c r="BC1494" s="1419" t="s">
        <v>3375</v>
      </c>
      <c r="BD1494" s="5302">
        <v>24</v>
      </c>
      <c r="BE1494" s="5153">
        <v>42737</v>
      </c>
      <c r="BF1494" s="5303">
        <v>32900000</v>
      </c>
      <c r="BG1494" s="5302">
        <v>27</v>
      </c>
      <c r="BH1494" s="5153">
        <v>42752</v>
      </c>
      <c r="BI1494" s="5303">
        <v>32900000</v>
      </c>
      <c r="BJ1494" s="5153">
        <v>42752</v>
      </c>
      <c r="BK1494" s="5153">
        <v>43084</v>
      </c>
      <c r="BL1494" s="2678">
        <f>+BF1494-BI1494</f>
        <v>0</v>
      </c>
      <c r="BM1494" s="2679"/>
      <c r="BN1494" s="1902"/>
      <c r="BO1494" s="1878"/>
      <c r="BP1494" s="1878"/>
      <c r="BQ1494" s="1915"/>
      <c r="BR1494" s="2026"/>
      <c r="BS1494" s="2027"/>
      <c r="BT1494" s="2027"/>
      <c r="BU1494" s="2027"/>
      <c r="BV1494" s="2027"/>
      <c r="BW1494" s="2027"/>
      <c r="BX1494" s="2027"/>
      <c r="BY1494" s="2027"/>
      <c r="BZ1494" s="2027"/>
      <c r="CA1494" s="2027"/>
      <c r="CB1494" s="2027"/>
      <c r="CC1494" s="2027"/>
      <c r="CD1494" s="2028" t="s">
        <v>3091</v>
      </c>
    </row>
    <row r="1495" spans="1:82" s="1171" customFormat="1" ht="21" customHeight="1" x14ac:dyDescent="0.2">
      <c r="A1495" s="1160" t="s">
        <v>161</v>
      </c>
      <c r="B1495" s="765" t="s">
        <v>3099</v>
      </c>
      <c r="C1495" s="1123" t="s">
        <v>3100</v>
      </c>
      <c r="D1495" s="460">
        <v>170</v>
      </c>
      <c r="E1495" s="575" t="s">
        <v>3362</v>
      </c>
      <c r="F1495" s="1124" t="s">
        <v>3363</v>
      </c>
      <c r="G1495" s="576">
        <v>54</v>
      </c>
      <c r="H1495" s="576" t="s">
        <v>1</v>
      </c>
      <c r="I1495" s="576">
        <v>60</v>
      </c>
      <c r="J1495" s="454">
        <v>60</v>
      </c>
      <c r="K1495" s="538"/>
      <c r="L1495" s="1114"/>
      <c r="M1495" s="466"/>
      <c r="N1495" s="466"/>
      <c r="O1495" s="466"/>
      <c r="P1495" s="466"/>
      <c r="Q1495" s="466"/>
      <c r="R1495" s="466"/>
      <c r="S1495" s="466"/>
      <c r="T1495" s="466"/>
      <c r="U1495" s="1115">
        <f t="shared" si="155"/>
        <v>0</v>
      </c>
      <c r="V1495" s="466"/>
      <c r="W1495" s="466"/>
      <c r="X1495" s="466"/>
      <c r="Y1495" s="466"/>
      <c r="Z1495" s="466"/>
      <c r="AA1495" s="466"/>
      <c r="AB1495" s="466"/>
      <c r="AC1495" s="466"/>
      <c r="AD1495" s="466"/>
      <c r="AE1495" s="466"/>
      <c r="AF1495" s="466"/>
      <c r="AG1495" s="1133"/>
      <c r="AH1495" s="1134"/>
      <c r="AI1495" s="1134"/>
      <c r="AJ1495" s="1134"/>
      <c r="AK1495" s="1134"/>
      <c r="AL1495" s="1134"/>
      <c r="AM1495" s="1135"/>
      <c r="AN1495" s="1135"/>
      <c r="AO1495" s="1134"/>
      <c r="AP1495" s="1136"/>
      <c r="AQ1495" s="1136"/>
      <c r="AR1495" s="1136"/>
      <c r="AS1495" s="1137"/>
      <c r="AT1495" s="1137"/>
      <c r="AU1495" s="5403"/>
      <c r="AV1495" s="5403"/>
      <c r="AW1495" s="5309"/>
      <c r="AX1495" s="5309"/>
      <c r="AY1495" s="5325"/>
      <c r="AZ1495" s="5404">
        <v>29</v>
      </c>
      <c r="BA1495" s="1419" t="s">
        <v>3151</v>
      </c>
      <c r="BB1495" s="1419" t="s">
        <v>3376</v>
      </c>
      <c r="BC1495" s="1419" t="s">
        <v>3377</v>
      </c>
      <c r="BD1495" s="5302">
        <v>29</v>
      </c>
      <c r="BE1495" s="5153">
        <v>42737</v>
      </c>
      <c r="BF1495" s="5303">
        <v>4400000</v>
      </c>
      <c r="BG1495" s="5302">
        <v>59</v>
      </c>
      <c r="BH1495" s="5305">
        <v>42767</v>
      </c>
      <c r="BI1495" s="5303">
        <v>4400000</v>
      </c>
      <c r="BJ1495" s="5153">
        <v>42769</v>
      </c>
      <c r="BK1495" s="5153">
        <v>42855</v>
      </c>
      <c r="BL1495" s="2678">
        <f t="shared" ref="BL1495:BL1558" si="162">+BF1495-BI1495</f>
        <v>0</v>
      </c>
      <c r="BM1495" s="2679"/>
      <c r="BN1495" s="1902"/>
      <c r="BO1495" s="1878"/>
      <c r="BP1495" s="1878"/>
      <c r="BQ1495" s="1915"/>
      <c r="BR1495" s="2026"/>
      <c r="BS1495" s="2027"/>
      <c r="BT1495" s="2027"/>
      <c r="BU1495" s="2027"/>
      <c r="BV1495" s="2027"/>
      <c r="BW1495" s="2027"/>
      <c r="BX1495" s="2027"/>
      <c r="BY1495" s="2027"/>
      <c r="BZ1495" s="2027"/>
      <c r="CA1495" s="2027"/>
      <c r="CB1495" s="2027"/>
      <c r="CC1495" s="2027"/>
      <c r="CD1495" s="2028" t="s">
        <v>3091</v>
      </c>
    </row>
    <row r="1496" spans="1:82" s="1171" customFormat="1" ht="21" customHeight="1" x14ac:dyDescent="0.2">
      <c r="A1496" s="1160" t="s">
        <v>161</v>
      </c>
      <c r="B1496" s="765" t="s">
        <v>3099</v>
      </c>
      <c r="C1496" s="1123" t="s">
        <v>3100</v>
      </c>
      <c r="D1496" s="460">
        <v>170</v>
      </c>
      <c r="E1496" s="575" t="s">
        <v>3362</v>
      </c>
      <c r="F1496" s="1124" t="s">
        <v>3363</v>
      </c>
      <c r="G1496" s="576">
        <v>54</v>
      </c>
      <c r="H1496" s="576" t="s">
        <v>1</v>
      </c>
      <c r="I1496" s="576">
        <v>60</v>
      </c>
      <c r="J1496" s="454">
        <v>60</v>
      </c>
      <c r="K1496" s="538"/>
      <c r="L1496" s="1114"/>
      <c r="M1496" s="466"/>
      <c r="N1496" s="466"/>
      <c r="O1496" s="466"/>
      <c r="P1496" s="466"/>
      <c r="Q1496" s="466"/>
      <c r="R1496" s="466"/>
      <c r="S1496" s="466"/>
      <c r="T1496" s="466"/>
      <c r="U1496" s="1115">
        <f t="shared" si="155"/>
        <v>0</v>
      </c>
      <c r="V1496" s="466"/>
      <c r="W1496" s="466"/>
      <c r="X1496" s="466"/>
      <c r="Y1496" s="466"/>
      <c r="Z1496" s="466"/>
      <c r="AA1496" s="466"/>
      <c r="AB1496" s="466"/>
      <c r="AC1496" s="466"/>
      <c r="AD1496" s="466"/>
      <c r="AE1496" s="466"/>
      <c r="AF1496" s="466"/>
      <c r="AG1496" s="1133"/>
      <c r="AH1496" s="1134"/>
      <c r="AI1496" s="1134"/>
      <c r="AJ1496" s="1134"/>
      <c r="AK1496" s="1134"/>
      <c r="AL1496" s="1134"/>
      <c r="AM1496" s="1135"/>
      <c r="AN1496" s="1135"/>
      <c r="AO1496" s="1134"/>
      <c r="AP1496" s="1136"/>
      <c r="AQ1496" s="1136"/>
      <c r="AR1496" s="1136"/>
      <c r="AS1496" s="1137"/>
      <c r="AT1496" s="1137"/>
      <c r="AU1496" s="5403"/>
      <c r="AV1496" s="5403"/>
      <c r="AW1496" s="5309"/>
      <c r="AX1496" s="5309"/>
      <c r="AY1496" s="5325"/>
      <c r="AZ1496" s="5404">
        <v>30</v>
      </c>
      <c r="BA1496" s="1419" t="s">
        <v>3151</v>
      </c>
      <c r="BB1496" s="1419" t="s">
        <v>3378</v>
      </c>
      <c r="BC1496" s="1419" t="s">
        <v>3379</v>
      </c>
      <c r="BD1496" s="5302">
        <v>30</v>
      </c>
      <c r="BE1496" s="5153">
        <v>42737</v>
      </c>
      <c r="BF1496" s="5303">
        <v>4500000</v>
      </c>
      <c r="BG1496" s="5302">
        <v>60</v>
      </c>
      <c r="BH1496" s="5305">
        <v>42767</v>
      </c>
      <c r="BI1496" s="5303">
        <v>4500000</v>
      </c>
      <c r="BJ1496" s="5153">
        <v>42767</v>
      </c>
      <c r="BK1496" s="5153">
        <v>42855</v>
      </c>
      <c r="BL1496" s="2678">
        <f t="shared" si="162"/>
        <v>0</v>
      </c>
      <c r="BM1496" s="2679"/>
      <c r="BN1496" s="1902"/>
      <c r="BO1496" s="1878"/>
      <c r="BP1496" s="1878"/>
      <c r="BQ1496" s="1915"/>
      <c r="BR1496" s="2026"/>
      <c r="BS1496" s="2027"/>
      <c r="BT1496" s="2027"/>
      <c r="BU1496" s="2027"/>
      <c r="BV1496" s="2027"/>
      <c r="BW1496" s="2027"/>
      <c r="BX1496" s="2027"/>
      <c r="BY1496" s="2027"/>
      <c r="BZ1496" s="2027"/>
      <c r="CA1496" s="2027"/>
      <c r="CB1496" s="2027"/>
      <c r="CC1496" s="2027"/>
      <c r="CD1496" s="2028" t="s">
        <v>3091</v>
      </c>
    </row>
    <row r="1497" spans="1:82" s="1171" customFormat="1" ht="21" customHeight="1" x14ac:dyDescent="0.2">
      <c r="A1497" s="1160" t="s">
        <v>161</v>
      </c>
      <c r="B1497" s="765" t="s">
        <v>3099</v>
      </c>
      <c r="C1497" s="1123" t="s">
        <v>3100</v>
      </c>
      <c r="D1497" s="460">
        <v>170</v>
      </c>
      <c r="E1497" s="575" t="s">
        <v>3362</v>
      </c>
      <c r="F1497" s="1124" t="s">
        <v>3363</v>
      </c>
      <c r="G1497" s="576">
        <v>54</v>
      </c>
      <c r="H1497" s="576" t="s">
        <v>1</v>
      </c>
      <c r="I1497" s="576">
        <v>60</v>
      </c>
      <c r="J1497" s="454">
        <v>60</v>
      </c>
      <c r="K1497" s="538"/>
      <c r="L1497" s="1114"/>
      <c r="M1497" s="466"/>
      <c r="N1497" s="466"/>
      <c r="O1497" s="466"/>
      <c r="P1497" s="466"/>
      <c r="Q1497" s="466"/>
      <c r="R1497" s="466"/>
      <c r="S1497" s="466"/>
      <c r="T1497" s="466"/>
      <c r="U1497" s="1115">
        <f t="shared" si="155"/>
        <v>0</v>
      </c>
      <c r="V1497" s="466"/>
      <c r="W1497" s="466"/>
      <c r="X1497" s="466"/>
      <c r="Y1497" s="466"/>
      <c r="Z1497" s="466"/>
      <c r="AA1497" s="466"/>
      <c r="AB1497" s="466"/>
      <c r="AC1497" s="466"/>
      <c r="AD1497" s="466"/>
      <c r="AE1497" s="466"/>
      <c r="AF1497" s="466"/>
      <c r="AG1497" s="1133"/>
      <c r="AH1497" s="1134"/>
      <c r="AI1497" s="1134"/>
      <c r="AJ1497" s="1134"/>
      <c r="AK1497" s="1134"/>
      <c r="AL1497" s="1134"/>
      <c r="AM1497" s="1135"/>
      <c r="AN1497" s="1135"/>
      <c r="AO1497" s="1134"/>
      <c r="AP1497" s="1136"/>
      <c r="AQ1497" s="1136"/>
      <c r="AR1497" s="1136"/>
      <c r="AS1497" s="1137"/>
      <c r="AT1497" s="1137"/>
      <c r="AU1497" s="5403"/>
      <c r="AV1497" s="5403"/>
      <c r="AW1497" s="5309"/>
      <c r="AX1497" s="5309"/>
      <c r="AY1497" s="5325"/>
      <c r="AZ1497" s="5404">
        <v>31</v>
      </c>
      <c r="BA1497" s="1419" t="s">
        <v>3151</v>
      </c>
      <c r="BB1497" s="1419" t="s">
        <v>3380</v>
      </c>
      <c r="BC1497" s="1419" t="s">
        <v>3381</v>
      </c>
      <c r="BD1497" s="5302">
        <v>31</v>
      </c>
      <c r="BE1497" s="5153">
        <v>42737</v>
      </c>
      <c r="BF1497" s="5303">
        <v>3600000</v>
      </c>
      <c r="BG1497" s="5302">
        <v>61</v>
      </c>
      <c r="BH1497" s="5305">
        <v>42767</v>
      </c>
      <c r="BI1497" s="5303">
        <v>3600000</v>
      </c>
      <c r="BJ1497" s="5153">
        <v>42767</v>
      </c>
      <c r="BK1497" s="5153">
        <v>42855</v>
      </c>
      <c r="BL1497" s="2678">
        <f t="shared" si="162"/>
        <v>0</v>
      </c>
      <c r="BM1497" s="2679"/>
      <c r="BN1497" s="1902"/>
      <c r="BO1497" s="1878"/>
      <c r="BP1497" s="1878"/>
      <c r="BQ1497" s="1915"/>
      <c r="BR1497" s="2026"/>
      <c r="BS1497" s="2027"/>
      <c r="BT1497" s="2027"/>
      <c r="BU1497" s="2027"/>
      <c r="BV1497" s="2027"/>
      <c r="BW1497" s="2027"/>
      <c r="BX1497" s="2027"/>
      <c r="BY1497" s="2027"/>
      <c r="BZ1497" s="2027"/>
      <c r="CA1497" s="2027"/>
      <c r="CB1497" s="2027"/>
      <c r="CC1497" s="2027"/>
      <c r="CD1497" s="2028" t="s">
        <v>3091</v>
      </c>
    </row>
    <row r="1498" spans="1:82" s="1171" customFormat="1" ht="21" customHeight="1" x14ac:dyDescent="0.2">
      <c r="A1498" s="1160" t="s">
        <v>161</v>
      </c>
      <c r="B1498" s="765" t="s">
        <v>3099</v>
      </c>
      <c r="C1498" s="1123" t="s">
        <v>3100</v>
      </c>
      <c r="D1498" s="460">
        <v>170</v>
      </c>
      <c r="E1498" s="575" t="s">
        <v>3362</v>
      </c>
      <c r="F1498" s="1124" t="s">
        <v>3363</v>
      </c>
      <c r="G1498" s="576">
        <v>54</v>
      </c>
      <c r="H1498" s="576" t="s">
        <v>1</v>
      </c>
      <c r="I1498" s="576">
        <v>60</v>
      </c>
      <c r="J1498" s="454">
        <v>60</v>
      </c>
      <c r="K1498" s="538"/>
      <c r="L1498" s="1114"/>
      <c r="M1498" s="466"/>
      <c r="N1498" s="466"/>
      <c r="O1498" s="466"/>
      <c r="P1498" s="466"/>
      <c r="Q1498" s="466"/>
      <c r="R1498" s="466"/>
      <c r="S1498" s="466"/>
      <c r="T1498" s="466"/>
      <c r="U1498" s="1115">
        <f t="shared" si="155"/>
        <v>0</v>
      </c>
      <c r="V1498" s="466"/>
      <c r="W1498" s="466"/>
      <c r="X1498" s="466"/>
      <c r="Y1498" s="466"/>
      <c r="Z1498" s="466"/>
      <c r="AA1498" s="466"/>
      <c r="AB1498" s="466"/>
      <c r="AC1498" s="466"/>
      <c r="AD1498" s="466"/>
      <c r="AE1498" s="466"/>
      <c r="AF1498" s="466"/>
      <c r="AG1498" s="1133"/>
      <c r="AH1498" s="1134"/>
      <c r="AI1498" s="1134"/>
      <c r="AJ1498" s="1134"/>
      <c r="AK1498" s="1134"/>
      <c r="AL1498" s="1134"/>
      <c r="AM1498" s="1135"/>
      <c r="AN1498" s="1135"/>
      <c r="AO1498" s="1134"/>
      <c r="AP1498" s="1136"/>
      <c r="AQ1498" s="1136"/>
      <c r="AR1498" s="1136"/>
      <c r="AS1498" s="1137"/>
      <c r="AT1498" s="1137"/>
      <c r="AU1498" s="5403"/>
      <c r="AV1498" s="5403"/>
      <c r="AW1498" s="5309"/>
      <c r="AX1498" s="5309"/>
      <c r="AY1498" s="5325"/>
      <c r="AZ1498" s="5404">
        <v>32</v>
      </c>
      <c r="BA1498" s="1419" t="s">
        <v>3151</v>
      </c>
      <c r="BB1498" s="1419" t="s">
        <v>3382</v>
      </c>
      <c r="BC1498" s="1419" t="s">
        <v>3383</v>
      </c>
      <c r="BD1498" s="5302">
        <v>32</v>
      </c>
      <c r="BE1498" s="5153">
        <v>42737</v>
      </c>
      <c r="BF1498" s="5303">
        <v>4050000</v>
      </c>
      <c r="BG1498" s="5302">
        <v>62</v>
      </c>
      <c r="BH1498" s="5305">
        <v>42767</v>
      </c>
      <c r="BI1498" s="5303">
        <v>4050000</v>
      </c>
      <c r="BJ1498" s="5153">
        <v>42767</v>
      </c>
      <c r="BK1498" s="5153">
        <v>42855</v>
      </c>
      <c r="BL1498" s="2678">
        <f t="shared" si="162"/>
        <v>0</v>
      </c>
      <c r="BM1498" s="2679"/>
      <c r="BN1498" s="1902"/>
      <c r="BO1498" s="1878"/>
      <c r="BP1498" s="1878"/>
      <c r="BQ1498" s="1915"/>
      <c r="BR1498" s="2026"/>
      <c r="BS1498" s="2027"/>
      <c r="BT1498" s="2027"/>
      <c r="BU1498" s="2027"/>
      <c r="BV1498" s="2027"/>
      <c r="BW1498" s="2027"/>
      <c r="BX1498" s="2027"/>
      <c r="BY1498" s="2027"/>
      <c r="BZ1498" s="2027"/>
      <c r="CA1498" s="2027"/>
      <c r="CB1498" s="2027"/>
      <c r="CC1498" s="2027"/>
      <c r="CD1498" s="2028" t="s">
        <v>3091</v>
      </c>
    </row>
    <row r="1499" spans="1:82" s="1171" customFormat="1" ht="21" customHeight="1" x14ac:dyDescent="0.2">
      <c r="A1499" s="1160" t="s">
        <v>161</v>
      </c>
      <c r="B1499" s="765" t="s">
        <v>3099</v>
      </c>
      <c r="C1499" s="1123" t="s">
        <v>3100</v>
      </c>
      <c r="D1499" s="460">
        <v>170</v>
      </c>
      <c r="E1499" s="575" t="s">
        <v>3362</v>
      </c>
      <c r="F1499" s="1124" t="s">
        <v>3363</v>
      </c>
      <c r="G1499" s="576">
        <v>54</v>
      </c>
      <c r="H1499" s="576" t="s">
        <v>1</v>
      </c>
      <c r="I1499" s="576">
        <v>60</v>
      </c>
      <c r="J1499" s="454">
        <v>60</v>
      </c>
      <c r="K1499" s="538"/>
      <c r="L1499" s="1114"/>
      <c r="M1499" s="466"/>
      <c r="N1499" s="466"/>
      <c r="O1499" s="466"/>
      <c r="P1499" s="466"/>
      <c r="Q1499" s="466"/>
      <c r="R1499" s="466"/>
      <c r="S1499" s="466"/>
      <c r="T1499" s="466"/>
      <c r="U1499" s="1115">
        <f t="shared" si="155"/>
        <v>0</v>
      </c>
      <c r="V1499" s="466"/>
      <c r="W1499" s="466"/>
      <c r="X1499" s="466"/>
      <c r="Y1499" s="466"/>
      <c r="Z1499" s="466"/>
      <c r="AA1499" s="466"/>
      <c r="AB1499" s="466"/>
      <c r="AC1499" s="466"/>
      <c r="AD1499" s="466"/>
      <c r="AE1499" s="466"/>
      <c r="AF1499" s="466"/>
      <c r="AG1499" s="1133"/>
      <c r="AH1499" s="1134"/>
      <c r="AI1499" s="1134"/>
      <c r="AJ1499" s="1134"/>
      <c r="AK1499" s="1134"/>
      <c r="AL1499" s="1134"/>
      <c r="AM1499" s="1135"/>
      <c r="AN1499" s="1135"/>
      <c r="AO1499" s="1134"/>
      <c r="AP1499" s="1136"/>
      <c r="AQ1499" s="1136"/>
      <c r="AR1499" s="1136"/>
      <c r="AS1499" s="1137"/>
      <c r="AT1499" s="1137"/>
      <c r="AU1499" s="5403"/>
      <c r="AV1499" s="5403"/>
      <c r="AW1499" s="5309"/>
      <c r="AX1499" s="5309"/>
      <c r="AY1499" s="5325"/>
      <c r="AZ1499" s="5404">
        <v>33</v>
      </c>
      <c r="BA1499" s="1419" t="s">
        <v>3151</v>
      </c>
      <c r="BB1499" s="1419" t="s">
        <v>3384</v>
      </c>
      <c r="BC1499" s="1419" t="s">
        <v>3385</v>
      </c>
      <c r="BD1499" s="5302">
        <v>33</v>
      </c>
      <c r="BE1499" s="5153">
        <v>42737</v>
      </c>
      <c r="BF1499" s="5303">
        <v>4500000</v>
      </c>
      <c r="BG1499" s="5302">
        <v>63</v>
      </c>
      <c r="BH1499" s="5305">
        <v>42767</v>
      </c>
      <c r="BI1499" s="5303">
        <v>4500000</v>
      </c>
      <c r="BJ1499" s="5153">
        <v>42767</v>
      </c>
      <c r="BK1499" s="5153">
        <v>42855</v>
      </c>
      <c r="BL1499" s="2678">
        <f t="shared" si="162"/>
        <v>0</v>
      </c>
      <c r="BM1499" s="2679"/>
      <c r="BN1499" s="1902"/>
      <c r="BO1499" s="1878"/>
      <c r="BP1499" s="1878"/>
      <c r="BQ1499" s="1915"/>
      <c r="BR1499" s="2026"/>
      <c r="BS1499" s="2027"/>
      <c r="BT1499" s="2027"/>
      <c r="BU1499" s="2027"/>
      <c r="BV1499" s="2027"/>
      <c r="BW1499" s="2027"/>
      <c r="BX1499" s="2027"/>
      <c r="BY1499" s="2027"/>
      <c r="BZ1499" s="2027"/>
      <c r="CA1499" s="2027"/>
      <c r="CB1499" s="2027"/>
      <c r="CC1499" s="2027"/>
      <c r="CD1499" s="2028" t="s">
        <v>3091</v>
      </c>
    </row>
    <row r="1500" spans="1:82" s="1171" customFormat="1" ht="21" customHeight="1" x14ac:dyDescent="0.2">
      <c r="A1500" s="1160" t="s">
        <v>161</v>
      </c>
      <c r="B1500" s="765" t="s">
        <v>3099</v>
      </c>
      <c r="C1500" s="1123" t="s">
        <v>3100</v>
      </c>
      <c r="D1500" s="460">
        <v>170</v>
      </c>
      <c r="E1500" s="575" t="s">
        <v>3362</v>
      </c>
      <c r="F1500" s="1124" t="s">
        <v>3363</v>
      </c>
      <c r="G1500" s="576">
        <v>54</v>
      </c>
      <c r="H1500" s="576" t="s">
        <v>1</v>
      </c>
      <c r="I1500" s="576">
        <v>60</v>
      </c>
      <c r="J1500" s="454">
        <v>60</v>
      </c>
      <c r="K1500" s="538"/>
      <c r="L1500" s="1114"/>
      <c r="M1500" s="466"/>
      <c r="N1500" s="466"/>
      <c r="O1500" s="466"/>
      <c r="P1500" s="466"/>
      <c r="Q1500" s="466"/>
      <c r="R1500" s="466"/>
      <c r="S1500" s="466"/>
      <c r="T1500" s="466"/>
      <c r="U1500" s="1115">
        <f t="shared" si="155"/>
        <v>0</v>
      </c>
      <c r="V1500" s="466"/>
      <c r="W1500" s="466"/>
      <c r="X1500" s="466"/>
      <c r="Y1500" s="466"/>
      <c r="Z1500" s="466"/>
      <c r="AA1500" s="466"/>
      <c r="AB1500" s="466"/>
      <c r="AC1500" s="466"/>
      <c r="AD1500" s="466"/>
      <c r="AE1500" s="466"/>
      <c r="AF1500" s="466"/>
      <c r="AG1500" s="1133"/>
      <c r="AH1500" s="1134"/>
      <c r="AI1500" s="1134"/>
      <c r="AJ1500" s="1134"/>
      <c r="AK1500" s="1134"/>
      <c r="AL1500" s="1134"/>
      <c r="AM1500" s="1135"/>
      <c r="AN1500" s="1135"/>
      <c r="AO1500" s="1134"/>
      <c r="AP1500" s="1136"/>
      <c r="AQ1500" s="1136"/>
      <c r="AR1500" s="1136"/>
      <c r="AS1500" s="1137"/>
      <c r="AT1500" s="1137"/>
      <c r="AU1500" s="5403"/>
      <c r="AV1500" s="5403"/>
      <c r="AW1500" s="5309"/>
      <c r="AX1500" s="5309"/>
      <c r="AY1500" s="5325"/>
      <c r="AZ1500" s="5404">
        <v>34</v>
      </c>
      <c r="BA1500" s="1419" t="s">
        <v>3151</v>
      </c>
      <c r="BB1500" s="1419" t="s">
        <v>3386</v>
      </c>
      <c r="BC1500" s="1419" t="s">
        <v>3387</v>
      </c>
      <c r="BD1500" s="5302">
        <v>34</v>
      </c>
      <c r="BE1500" s="5153">
        <v>42737</v>
      </c>
      <c r="BF1500" s="5303">
        <v>4450000</v>
      </c>
      <c r="BG1500" s="5302">
        <v>87</v>
      </c>
      <c r="BH1500" s="5305">
        <v>42768</v>
      </c>
      <c r="BI1500" s="5303">
        <v>4450000</v>
      </c>
      <c r="BJ1500" s="5153">
        <v>42768</v>
      </c>
      <c r="BK1500" s="5153">
        <v>42855</v>
      </c>
      <c r="BL1500" s="2678">
        <f t="shared" si="162"/>
        <v>0</v>
      </c>
      <c r="BM1500" s="2679"/>
      <c r="BN1500" s="1902"/>
      <c r="BO1500" s="1878"/>
      <c r="BP1500" s="1878"/>
      <c r="BQ1500" s="1915"/>
      <c r="BR1500" s="2026"/>
      <c r="BS1500" s="2027"/>
      <c r="BT1500" s="2027"/>
      <c r="BU1500" s="2027"/>
      <c r="BV1500" s="2027"/>
      <c r="BW1500" s="2027"/>
      <c r="BX1500" s="2027"/>
      <c r="BY1500" s="2027"/>
      <c r="BZ1500" s="2027"/>
      <c r="CA1500" s="2027"/>
      <c r="CB1500" s="2027"/>
      <c r="CC1500" s="2027"/>
      <c r="CD1500" s="2028" t="s">
        <v>3091</v>
      </c>
    </row>
    <row r="1501" spans="1:82" s="1171" customFormat="1" ht="21" customHeight="1" x14ac:dyDescent="0.2">
      <c r="A1501" s="1160" t="s">
        <v>161</v>
      </c>
      <c r="B1501" s="765" t="s">
        <v>3099</v>
      </c>
      <c r="C1501" s="1123" t="s">
        <v>3100</v>
      </c>
      <c r="D1501" s="460">
        <v>170</v>
      </c>
      <c r="E1501" s="575" t="s">
        <v>3362</v>
      </c>
      <c r="F1501" s="1124" t="s">
        <v>3363</v>
      </c>
      <c r="G1501" s="576">
        <v>54</v>
      </c>
      <c r="H1501" s="576" t="s">
        <v>1</v>
      </c>
      <c r="I1501" s="576">
        <v>60</v>
      </c>
      <c r="J1501" s="454">
        <v>60</v>
      </c>
      <c r="K1501" s="538"/>
      <c r="L1501" s="1114"/>
      <c r="M1501" s="466"/>
      <c r="N1501" s="466"/>
      <c r="O1501" s="466"/>
      <c r="P1501" s="466"/>
      <c r="Q1501" s="466"/>
      <c r="R1501" s="466"/>
      <c r="S1501" s="466"/>
      <c r="T1501" s="466"/>
      <c r="U1501" s="1115">
        <f t="shared" si="155"/>
        <v>0</v>
      </c>
      <c r="V1501" s="466"/>
      <c r="W1501" s="466"/>
      <c r="X1501" s="466"/>
      <c r="Y1501" s="466"/>
      <c r="Z1501" s="466"/>
      <c r="AA1501" s="466"/>
      <c r="AB1501" s="466"/>
      <c r="AC1501" s="466"/>
      <c r="AD1501" s="466"/>
      <c r="AE1501" s="466"/>
      <c r="AF1501" s="466"/>
      <c r="AG1501" s="1133"/>
      <c r="AH1501" s="1134"/>
      <c r="AI1501" s="1134"/>
      <c r="AJ1501" s="1134"/>
      <c r="AK1501" s="1134"/>
      <c r="AL1501" s="1134"/>
      <c r="AM1501" s="1135"/>
      <c r="AN1501" s="1135"/>
      <c r="AO1501" s="1134"/>
      <c r="AP1501" s="1136"/>
      <c r="AQ1501" s="1136"/>
      <c r="AR1501" s="1136"/>
      <c r="AS1501" s="1137"/>
      <c r="AT1501" s="1137"/>
      <c r="AU1501" s="5403"/>
      <c r="AV1501" s="5403"/>
      <c r="AW1501" s="5309"/>
      <c r="AX1501" s="5309"/>
      <c r="AY1501" s="5325"/>
      <c r="AZ1501" s="5404">
        <v>35</v>
      </c>
      <c r="BA1501" s="1419" t="s">
        <v>3151</v>
      </c>
      <c r="BB1501" s="1419" t="s">
        <v>3388</v>
      </c>
      <c r="BC1501" s="1419" t="s">
        <v>3389</v>
      </c>
      <c r="BD1501" s="5302">
        <v>35</v>
      </c>
      <c r="BE1501" s="5153">
        <v>42737</v>
      </c>
      <c r="BF1501" s="5303">
        <v>4450000</v>
      </c>
      <c r="BG1501" s="5302">
        <v>88</v>
      </c>
      <c r="BH1501" s="5305">
        <v>42768</v>
      </c>
      <c r="BI1501" s="5303">
        <v>4450000</v>
      </c>
      <c r="BJ1501" s="5153">
        <v>42768</v>
      </c>
      <c r="BK1501" s="5153">
        <v>42855</v>
      </c>
      <c r="BL1501" s="2678">
        <f t="shared" si="162"/>
        <v>0</v>
      </c>
      <c r="BM1501" s="2679"/>
      <c r="BN1501" s="1902"/>
      <c r="BO1501" s="1878"/>
      <c r="BP1501" s="1878"/>
      <c r="BQ1501" s="1915"/>
      <c r="BR1501" s="2026"/>
      <c r="BS1501" s="2027"/>
      <c r="BT1501" s="2027"/>
      <c r="BU1501" s="2027"/>
      <c r="BV1501" s="2027"/>
      <c r="BW1501" s="2027"/>
      <c r="BX1501" s="2027"/>
      <c r="BY1501" s="2027"/>
      <c r="BZ1501" s="2027"/>
      <c r="CA1501" s="2027"/>
      <c r="CB1501" s="2027"/>
      <c r="CC1501" s="2027"/>
      <c r="CD1501" s="2028" t="s">
        <v>3091</v>
      </c>
    </row>
    <row r="1502" spans="1:82" s="1171" customFormat="1" ht="21" customHeight="1" x14ac:dyDescent="0.2">
      <c r="A1502" s="1160" t="s">
        <v>161</v>
      </c>
      <c r="B1502" s="765" t="s">
        <v>3099</v>
      </c>
      <c r="C1502" s="1123" t="s">
        <v>3100</v>
      </c>
      <c r="D1502" s="460">
        <v>170</v>
      </c>
      <c r="E1502" s="575" t="s">
        <v>3362</v>
      </c>
      <c r="F1502" s="1124" t="s">
        <v>3363</v>
      </c>
      <c r="G1502" s="576">
        <v>54</v>
      </c>
      <c r="H1502" s="576" t="s">
        <v>1</v>
      </c>
      <c r="I1502" s="576">
        <v>60</v>
      </c>
      <c r="J1502" s="454">
        <v>60</v>
      </c>
      <c r="K1502" s="538"/>
      <c r="L1502" s="1114"/>
      <c r="M1502" s="466"/>
      <c r="N1502" s="466"/>
      <c r="O1502" s="466"/>
      <c r="P1502" s="466"/>
      <c r="Q1502" s="466"/>
      <c r="R1502" s="466"/>
      <c r="S1502" s="466"/>
      <c r="T1502" s="466"/>
      <c r="U1502" s="1115">
        <f t="shared" si="155"/>
        <v>0</v>
      </c>
      <c r="V1502" s="466"/>
      <c r="W1502" s="466"/>
      <c r="X1502" s="466"/>
      <c r="Y1502" s="466"/>
      <c r="Z1502" s="466"/>
      <c r="AA1502" s="466"/>
      <c r="AB1502" s="466"/>
      <c r="AC1502" s="466"/>
      <c r="AD1502" s="466"/>
      <c r="AE1502" s="466"/>
      <c r="AF1502" s="466"/>
      <c r="AG1502" s="1133"/>
      <c r="AH1502" s="1134"/>
      <c r="AI1502" s="1134"/>
      <c r="AJ1502" s="1134"/>
      <c r="AK1502" s="1134"/>
      <c r="AL1502" s="1134"/>
      <c r="AM1502" s="1135"/>
      <c r="AN1502" s="1135"/>
      <c r="AO1502" s="1134"/>
      <c r="AP1502" s="1136"/>
      <c r="AQ1502" s="1136"/>
      <c r="AR1502" s="1136"/>
      <c r="AS1502" s="1137"/>
      <c r="AT1502" s="1137"/>
      <c r="AU1502" s="5403"/>
      <c r="AV1502" s="5403"/>
      <c r="AW1502" s="5309"/>
      <c r="AX1502" s="5309"/>
      <c r="AY1502" s="5325"/>
      <c r="AZ1502" s="5404">
        <v>36</v>
      </c>
      <c r="BA1502" s="1419" t="s">
        <v>3151</v>
      </c>
      <c r="BB1502" s="1419" t="s">
        <v>3390</v>
      </c>
      <c r="BC1502" s="1419" t="s">
        <v>3391</v>
      </c>
      <c r="BD1502" s="5302">
        <v>36</v>
      </c>
      <c r="BE1502" s="5153">
        <v>42737</v>
      </c>
      <c r="BF1502" s="5303">
        <v>4050000</v>
      </c>
      <c r="BG1502" s="5302">
        <v>64</v>
      </c>
      <c r="BH1502" s="5305">
        <v>42767</v>
      </c>
      <c r="BI1502" s="5303">
        <v>4050000</v>
      </c>
      <c r="BJ1502" s="5153">
        <v>42767</v>
      </c>
      <c r="BK1502" s="5153">
        <v>42855</v>
      </c>
      <c r="BL1502" s="2678">
        <f t="shared" si="162"/>
        <v>0</v>
      </c>
      <c r="BM1502" s="2679"/>
      <c r="BN1502" s="1902"/>
      <c r="BO1502" s="1878"/>
      <c r="BP1502" s="1878"/>
      <c r="BQ1502" s="1915"/>
      <c r="BR1502" s="2026"/>
      <c r="BS1502" s="2027"/>
      <c r="BT1502" s="2027"/>
      <c r="BU1502" s="2027"/>
      <c r="BV1502" s="2027"/>
      <c r="BW1502" s="2027"/>
      <c r="BX1502" s="2027"/>
      <c r="BY1502" s="2027"/>
      <c r="BZ1502" s="2027"/>
      <c r="CA1502" s="2027"/>
      <c r="CB1502" s="2027"/>
      <c r="CC1502" s="2027"/>
      <c r="CD1502" s="2028" t="s">
        <v>3091</v>
      </c>
    </row>
    <row r="1503" spans="1:82" s="1171" customFormat="1" ht="21" customHeight="1" x14ac:dyDescent="0.2">
      <c r="A1503" s="1160" t="s">
        <v>161</v>
      </c>
      <c r="B1503" s="765" t="s">
        <v>3099</v>
      </c>
      <c r="C1503" s="1123" t="s">
        <v>3100</v>
      </c>
      <c r="D1503" s="460">
        <v>170</v>
      </c>
      <c r="E1503" s="575" t="s">
        <v>3362</v>
      </c>
      <c r="F1503" s="1124" t="s">
        <v>3363</v>
      </c>
      <c r="G1503" s="576">
        <v>54</v>
      </c>
      <c r="H1503" s="576" t="s">
        <v>1</v>
      </c>
      <c r="I1503" s="576">
        <v>60</v>
      </c>
      <c r="J1503" s="454">
        <v>60</v>
      </c>
      <c r="K1503" s="538"/>
      <c r="L1503" s="1114"/>
      <c r="M1503" s="466"/>
      <c r="N1503" s="466"/>
      <c r="O1503" s="466"/>
      <c r="P1503" s="466"/>
      <c r="Q1503" s="466"/>
      <c r="R1503" s="466"/>
      <c r="S1503" s="466"/>
      <c r="T1503" s="466"/>
      <c r="U1503" s="1115">
        <f t="shared" si="155"/>
        <v>0</v>
      </c>
      <c r="V1503" s="466"/>
      <c r="W1503" s="466"/>
      <c r="X1503" s="466"/>
      <c r="Y1503" s="466"/>
      <c r="Z1503" s="466"/>
      <c r="AA1503" s="466"/>
      <c r="AB1503" s="466"/>
      <c r="AC1503" s="466"/>
      <c r="AD1503" s="466"/>
      <c r="AE1503" s="466"/>
      <c r="AF1503" s="466"/>
      <c r="AG1503" s="1133"/>
      <c r="AH1503" s="1134"/>
      <c r="AI1503" s="1134"/>
      <c r="AJ1503" s="1134"/>
      <c r="AK1503" s="1134"/>
      <c r="AL1503" s="1134"/>
      <c r="AM1503" s="1135"/>
      <c r="AN1503" s="1135"/>
      <c r="AO1503" s="1134"/>
      <c r="AP1503" s="1136"/>
      <c r="AQ1503" s="1136"/>
      <c r="AR1503" s="1136"/>
      <c r="AS1503" s="1137"/>
      <c r="AT1503" s="1137"/>
      <c r="AU1503" s="5403"/>
      <c r="AV1503" s="5403"/>
      <c r="AW1503" s="5309"/>
      <c r="AX1503" s="5309"/>
      <c r="AY1503" s="5325"/>
      <c r="AZ1503" s="5404">
        <v>37</v>
      </c>
      <c r="BA1503" s="1419" t="s">
        <v>3151</v>
      </c>
      <c r="BB1503" s="1419" t="s">
        <v>3392</v>
      </c>
      <c r="BC1503" s="1419" t="s">
        <v>3393</v>
      </c>
      <c r="BD1503" s="5302">
        <v>37</v>
      </c>
      <c r="BE1503" s="5153">
        <v>42737</v>
      </c>
      <c r="BF1503" s="5303">
        <v>4500000</v>
      </c>
      <c r="BG1503" s="5302">
        <v>65</v>
      </c>
      <c r="BH1503" s="5305">
        <v>42767</v>
      </c>
      <c r="BI1503" s="5303">
        <v>4500000</v>
      </c>
      <c r="BJ1503" s="5153">
        <v>42767</v>
      </c>
      <c r="BK1503" s="5153">
        <v>42855</v>
      </c>
      <c r="BL1503" s="2678">
        <f t="shared" si="162"/>
        <v>0</v>
      </c>
      <c r="BM1503" s="2679"/>
      <c r="BN1503" s="1902"/>
      <c r="BO1503" s="1878"/>
      <c r="BP1503" s="1878"/>
      <c r="BQ1503" s="1915"/>
      <c r="BR1503" s="2026"/>
      <c r="BS1503" s="2027"/>
      <c r="BT1503" s="2027"/>
      <c r="BU1503" s="2027"/>
      <c r="BV1503" s="2027"/>
      <c r="BW1503" s="2027"/>
      <c r="BX1503" s="2027"/>
      <c r="BY1503" s="2027"/>
      <c r="BZ1503" s="2027"/>
      <c r="CA1503" s="2027"/>
      <c r="CB1503" s="2027"/>
      <c r="CC1503" s="2027"/>
      <c r="CD1503" s="2028" t="s">
        <v>3091</v>
      </c>
    </row>
    <row r="1504" spans="1:82" s="1171" customFormat="1" ht="21" customHeight="1" x14ac:dyDescent="0.2">
      <c r="A1504" s="1160" t="s">
        <v>161</v>
      </c>
      <c r="B1504" s="765" t="s">
        <v>3099</v>
      </c>
      <c r="C1504" s="1123" t="s">
        <v>3100</v>
      </c>
      <c r="D1504" s="460">
        <v>170</v>
      </c>
      <c r="E1504" s="575" t="s">
        <v>3362</v>
      </c>
      <c r="F1504" s="1124" t="s">
        <v>3363</v>
      </c>
      <c r="G1504" s="576">
        <v>54</v>
      </c>
      <c r="H1504" s="576" t="s">
        <v>1</v>
      </c>
      <c r="I1504" s="576">
        <v>60</v>
      </c>
      <c r="J1504" s="454">
        <v>60</v>
      </c>
      <c r="K1504" s="538"/>
      <c r="L1504" s="1114"/>
      <c r="M1504" s="466"/>
      <c r="N1504" s="466"/>
      <c r="O1504" s="466"/>
      <c r="P1504" s="466"/>
      <c r="Q1504" s="466"/>
      <c r="R1504" s="466"/>
      <c r="S1504" s="466"/>
      <c r="T1504" s="466"/>
      <c r="U1504" s="1115">
        <f t="shared" si="155"/>
        <v>0</v>
      </c>
      <c r="V1504" s="466"/>
      <c r="W1504" s="466"/>
      <c r="X1504" s="466"/>
      <c r="Y1504" s="466"/>
      <c r="Z1504" s="466"/>
      <c r="AA1504" s="466"/>
      <c r="AB1504" s="466"/>
      <c r="AC1504" s="466"/>
      <c r="AD1504" s="466"/>
      <c r="AE1504" s="466"/>
      <c r="AF1504" s="466"/>
      <c r="AG1504" s="1133"/>
      <c r="AH1504" s="1134"/>
      <c r="AI1504" s="1134"/>
      <c r="AJ1504" s="1134"/>
      <c r="AK1504" s="1134"/>
      <c r="AL1504" s="1134"/>
      <c r="AM1504" s="1135"/>
      <c r="AN1504" s="1135"/>
      <c r="AO1504" s="1134"/>
      <c r="AP1504" s="1136"/>
      <c r="AQ1504" s="1136"/>
      <c r="AR1504" s="1136"/>
      <c r="AS1504" s="1137"/>
      <c r="AT1504" s="1137"/>
      <c r="AU1504" s="5403"/>
      <c r="AV1504" s="5403"/>
      <c r="AW1504" s="5309"/>
      <c r="AX1504" s="5309"/>
      <c r="AY1504" s="5325"/>
      <c r="AZ1504" s="5404">
        <v>38</v>
      </c>
      <c r="BA1504" s="1419" t="s">
        <v>3151</v>
      </c>
      <c r="BB1504" s="1419" t="s">
        <v>3394</v>
      </c>
      <c r="BC1504" s="1419" t="s">
        <v>3395</v>
      </c>
      <c r="BD1504" s="5302">
        <v>38</v>
      </c>
      <c r="BE1504" s="5153">
        <v>42737</v>
      </c>
      <c r="BF1504" s="5303">
        <v>4450000</v>
      </c>
      <c r="BG1504" s="5302">
        <v>89</v>
      </c>
      <c r="BH1504" s="5305">
        <v>42768</v>
      </c>
      <c r="BI1504" s="5303">
        <v>4450000</v>
      </c>
      <c r="BJ1504" s="5153">
        <v>42768</v>
      </c>
      <c r="BK1504" s="5153">
        <v>42855</v>
      </c>
      <c r="BL1504" s="2678">
        <f t="shared" si="162"/>
        <v>0</v>
      </c>
      <c r="BM1504" s="2679"/>
      <c r="BN1504" s="1902"/>
      <c r="BO1504" s="1878"/>
      <c r="BP1504" s="1878"/>
      <c r="BQ1504" s="1915"/>
      <c r="BR1504" s="2026"/>
      <c r="BS1504" s="2027"/>
      <c r="BT1504" s="2027"/>
      <c r="BU1504" s="2027"/>
      <c r="BV1504" s="2027"/>
      <c r="BW1504" s="2027"/>
      <c r="BX1504" s="2027"/>
      <c r="BY1504" s="2027"/>
      <c r="BZ1504" s="2027"/>
      <c r="CA1504" s="2027"/>
      <c r="CB1504" s="2027"/>
      <c r="CC1504" s="2027"/>
      <c r="CD1504" s="2028" t="s">
        <v>3091</v>
      </c>
    </row>
    <row r="1505" spans="1:82" s="1171" customFormat="1" ht="21" customHeight="1" x14ac:dyDescent="0.2">
      <c r="A1505" s="1160" t="s">
        <v>161</v>
      </c>
      <c r="B1505" s="765" t="s">
        <v>3099</v>
      </c>
      <c r="C1505" s="1123" t="s">
        <v>3100</v>
      </c>
      <c r="D1505" s="460">
        <v>170</v>
      </c>
      <c r="E1505" s="575" t="s">
        <v>3362</v>
      </c>
      <c r="F1505" s="1124" t="s">
        <v>3363</v>
      </c>
      <c r="G1505" s="576">
        <v>54</v>
      </c>
      <c r="H1505" s="576" t="s">
        <v>1</v>
      </c>
      <c r="I1505" s="576">
        <v>60</v>
      </c>
      <c r="J1505" s="454">
        <v>60</v>
      </c>
      <c r="K1505" s="538"/>
      <c r="L1505" s="1114"/>
      <c r="M1505" s="466"/>
      <c r="N1505" s="466"/>
      <c r="O1505" s="466"/>
      <c r="P1505" s="466"/>
      <c r="Q1505" s="466"/>
      <c r="R1505" s="466"/>
      <c r="S1505" s="466"/>
      <c r="T1505" s="466"/>
      <c r="U1505" s="1115">
        <f t="shared" si="155"/>
        <v>0</v>
      </c>
      <c r="V1505" s="466"/>
      <c r="W1505" s="466"/>
      <c r="X1505" s="466"/>
      <c r="Y1505" s="466"/>
      <c r="Z1505" s="466"/>
      <c r="AA1505" s="466"/>
      <c r="AB1505" s="466"/>
      <c r="AC1505" s="466"/>
      <c r="AD1505" s="466"/>
      <c r="AE1505" s="466"/>
      <c r="AF1505" s="466"/>
      <c r="AG1505" s="1133"/>
      <c r="AH1505" s="1134"/>
      <c r="AI1505" s="1134"/>
      <c r="AJ1505" s="1134"/>
      <c r="AK1505" s="1134"/>
      <c r="AL1505" s="1134"/>
      <c r="AM1505" s="1135"/>
      <c r="AN1505" s="1135"/>
      <c r="AO1505" s="1134"/>
      <c r="AP1505" s="1136"/>
      <c r="AQ1505" s="1136"/>
      <c r="AR1505" s="1136"/>
      <c r="AS1505" s="1137"/>
      <c r="AT1505" s="1137"/>
      <c r="AU1505" s="5403"/>
      <c r="AV1505" s="5403"/>
      <c r="AW1505" s="5309"/>
      <c r="AX1505" s="5309"/>
      <c r="AY1505" s="5325"/>
      <c r="AZ1505" s="5404">
        <v>39</v>
      </c>
      <c r="BA1505" s="1419" t="s">
        <v>3151</v>
      </c>
      <c r="BB1505" s="1419" t="s">
        <v>3396</v>
      </c>
      <c r="BC1505" s="1419" t="s">
        <v>3395</v>
      </c>
      <c r="BD1505" s="5302">
        <v>39</v>
      </c>
      <c r="BE1505" s="5153">
        <v>42737</v>
      </c>
      <c r="BF1505" s="5303">
        <v>4450000</v>
      </c>
      <c r="BG1505" s="5302">
        <v>90</v>
      </c>
      <c r="BH1505" s="5305">
        <v>42768</v>
      </c>
      <c r="BI1505" s="5303">
        <v>4450000</v>
      </c>
      <c r="BJ1505" s="5153">
        <v>42768</v>
      </c>
      <c r="BK1505" s="5153">
        <v>42855</v>
      </c>
      <c r="BL1505" s="2678">
        <f t="shared" si="162"/>
        <v>0</v>
      </c>
      <c r="BM1505" s="2679"/>
      <c r="BN1505" s="1902"/>
      <c r="BO1505" s="1878"/>
      <c r="BP1505" s="1878"/>
      <c r="BQ1505" s="1915"/>
      <c r="BR1505" s="2026"/>
      <c r="BS1505" s="2027"/>
      <c r="BT1505" s="2027"/>
      <c r="BU1505" s="2027"/>
      <c r="BV1505" s="2027"/>
      <c r="BW1505" s="2027"/>
      <c r="BX1505" s="2027"/>
      <c r="BY1505" s="2027"/>
      <c r="BZ1505" s="2027"/>
      <c r="CA1505" s="2027"/>
      <c r="CB1505" s="2027"/>
      <c r="CC1505" s="2027"/>
      <c r="CD1505" s="2028" t="s">
        <v>3091</v>
      </c>
    </row>
    <row r="1506" spans="1:82" s="1171" customFormat="1" ht="21" customHeight="1" x14ac:dyDescent="0.2">
      <c r="A1506" s="1160" t="s">
        <v>161</v>
      </c>
      <c r="B1506" s="765" t="s">
        <v>3099</v>
      </c>
      <c r="C1506" s="1123" t="s">
        <v>3100</v>
      </c>
      <c r="D1506" s="460">
        <v>170</v>
      </c>
      <c r="E1506" s="575" t="s">
        <v>3362</v>
      </c>
      <c r="F1506" s="1124" t="s">
        <v>3363</v>
      </c>
      <c r="G1506" s="576">
        <v>54</v>
      </c>
      <c r="H1506" s="576" t="s">
        <v>1</v>
      </c>
      <c r="I1506" s="576">
        <v>60</v>
      </c>
      <c r="J1506" s="454">
        <v>60</v>
      </c>
      <c r="K1506" s="538"/>
      <c r="L1506" s="1114"/>
      <c r="M1506" s="466"/>
      <c r="N1506" s="466"/>
      <c r="O1506" s="466"/>
      <c r="P1506" s="466"/>
      <c r="Q1506" s="466"/>
      <c r="R1506" s="466"/>
      <c r="S1506" s="466"/>
      <c r="T1506" s="466"/>
      <c r="U1506" s="1115">
        <f t="shared" si="155"/>
        <v>0</v>
      </c>
      <c r="V1506" s="466"/>
      <c r="W1506" s="466"/>
      <c r="X1506" s="466"/>
      <c r="Y1506" s="466"/>
      <c r="Z1506" s="466"/>
      <c r="AA1506" s="466"/>
      <c r="AB1506" s="466"/>
      <c r="AC1506" s="466"/>
      <c r="AD1506" s="466"/>
      <c r="AE1506" s="466"/>
      <c r="AF1506" s="466"/>
      <c r="AG1506" s="1133"/>
      <c r="AH1506" s="1134"/>
      <c r="AI1506" s="1134"/>
      <c r="AJ1506" s="1134"/>
      <c r="AK1506" s="1134"/>
      <c r="AL1506" s="1134"/>
      <c r="AM1506" s="1135"/>
      <c r="AN1506" s="1135"/>
      <c r="AO1506" s="1134"/>
      <c r="AP1506" s="1136"/>
      <c r="AQ1506" s="1136"/>
      <c r="AR1506" s="1136"/>
      <c r="AS1506" s="1137"/>
      <c r="AT1506" s="1137"/>
      <c r="AU1506" s="5403"/>
      <c r="AV1506" s="5403"/>
      <c r="AW1506" s="5309"/>
      <c r="AX1506" s="5309"/>
      <c r="AY1506" s="5325"/>
      <c r="AZ1506" s="5404">
        <v>40</v>
      </c>
      <c r="BA1506" s="1419" t="s">
        <v>3151</v>
      </c>
      <c r="BB1506" s="1419" t="s">
        <v>3397</v>
      </c>
      <c r="BC1506" s="1419" t="s">
        <v>3398</v>
      </c>
      <c r="BD1506" s="5302">
        <v>40</v>
      </c>
      <c r="BE1506" s="5153">
        <v>42737</v>
      </c>
      <c r="BF1506" s="5303">
        <v>3521333</v>
      </c>
      <c r="BG1506" s="5302">
        <v>91</v>
      </c>
      <c r="BH1506" s="5305">
        <v>42768</v>
      </c>
      <c r="BI1506" s="5303">
        <v>3521333</v>
      </c>
      <c r="BJ1506" s="5153">
        <v>42768</v>
      </c>
      <c r="BK1506" s="5153">
        <v>42855</v>
      </c>
      <c r="BL1506" s="2678">
        <f t="shared" si="162"/>
        <v>0</v>
      </c>
      <c r="BM1506" s="2679"/>
      <c r="BN1506" s="1902"/>
      <c r="BO1506" s="1878"/>
      <c r="BP1506" s="1878"/>
      <c r="BQ1506" s="1915"/>
      <c r="BR1506" s="2026"/>
      <c r="BS1506" s="2027"/>
      <c r="BT1506" s="2027"/>
      <c r="BU1506" s="2027"/>
      <c r="BV1506" s="2027"/>
      <c r="BW1506" s="2027"/>
      <c r="BX1506" s="2027"/>
      <c r="BY1506" s="2027"/>
      <c r="BZ1506" s="2027"/>
      <c r="CA1506" s="2027"/>
      <c r="CB1506" s="2027"/>
      <c r="CC1506" s="2027"/>
      <c r="CD1506" s="2028" t="s">
        <v>3091</v>
      </c>
    </row>
    <row r="1507" spans="1:82" s="1171" customFormat="1" ht="21" customHeight="1" x14ac:dyDescent="0.2">
      <c r="A1507" s="1160" t="s">
        <v>161</v>
      </c>
      <c r="B1507" s="765" t="s">
        <v>3099</v>
      </c>
      <c r="C1507" s="1123" t="s">
        <v>3100</v>
      </c>
      <c r="D1507" s="460">
        <v>170</v>
      </c>
      <c r="E1507" s="575" t="s">
        <v>3362</v>
      </c>
      <c r="F1507" s="1124" t="s">
        <v>3363</v>
      </c>
      <c r="G1507" s="576">
        <v>54</v>
      </c>
      <c r="H1507" s="576" t="s">
        <v>1</v>
      </c>
      <c r="I1507" s="576">
        <v>60</v>
      </c>
      <c r="J1507" s="454">
        <v>60</v>
      </c>
      <c r="K1507" s="538"/>
      <c r="L1507" s="1114"/>
      <c r="M1507" s="466"/>
      <c r="N1507" s="466"/>
      <c r="O1507" s="466"/>
      <c r="P1507" s="466"/>
      <c r="Q1507" s="466"/>
      <c r="R1507" s="466"/>
      <c r="S1507" s="466"/>
      <c r="T1507" s="466"/>
      <c r="U1507" s="1115">
        <f t="shared" si="155"/>
        <v>0</v>
      </c>
      <c r="V1507" s="466"/>
      <c r="W1507" s="466"/>
      <c r="X1507" s="466"/>
      <c r="Y1507" s="466"/>
      <c r="Z1507" s="466"/>
      <c r="AA1507" s="466"/>
      <c r="AB1507" s="466"/>
      <c r="AC1507" s="466"/>
      <c r="AD1507" s="466"/>
      <c r="AE1507" s="466"/>
      <c r="AF1507" s="466"/>
      <c r="AG1507" s="1133"/>
      <c r="AH1507" s="1134"/>
      <c r="AI1507" s="1134"/>
      <c r="AJ1507" s="1134"/>
      <c r="AK1507" s="1134"/>
      <c r="AL1507" s="1134"/>
      <c r="AM1507" s="1135"/>
      <c r="AN1507" s="1135"/>
      <c r="AO1507" s="1134"/>
      <c r="AP1507" s="1136"/>
      <c r="AQ1507" s="1136"/>
      <c r="AR1507" s="1136"/>
      <c r="AS1507" s="1137"/>
      <c r="AT1507" s="1137"/>
      <c r="AU1507" s="5403"/>
      <c r="AV1507" s="5403"/>
      <c r="AW1507" s="5309"/>
      <c r="AX1507" s="5309"/>
      <c r="AY1507" s="5325"/>
      <c r="AZ1507" s="5404">
        <v>42</v>
      </c>
      <c r="BA1507" s="1419" t="s">
        <v>3151</v>
      </c>
      <c r="BB1507" s="1419" t="s">
        <v>3399</v>
      </c>
      <c r="BC1507" s="1419" t="s">
        <v>3400</v>
      </c>
      <c r="BD1507" s="5302">
        <v>42</v>
      </c>
      <c r="BE1507" s="5153">
        <v>42737</v>
      </c>
      <c r="BF1507" s="5303">
        <v>4005000</v>
      </c>
      <c r="BG1507" s="5302">
        <v>92</v>
      </c>
      <c r="BH1507" s="5305">
        <v>42768</v>
      </c>
      <c r="BI1507" s="5303">
        <v>4005000</v>
      </c>
      <c r="BJ1507" s="5153">
        <v>42768</v>
      </c>
      <c r="BK1507" s="5153">
        <v>42855</v>
      </c>
      <c r="BL1507" s="2678">
        <f t="shared" si="162"/>
        <v>0</v>
      </c>
      <c r="BM1507" s="2679"/>
      <c r="BN1507" s="1902"/>
      <c r="BO1507" s="1878"/>
      <c r="BP1507" s="1878"/>
      <c r="BQ1507" s="1915"/>
      <c r="BR1507" s="2026"/>
      <c r="BS1507" s="2027"/>
      <c r="BT1507" s="2027"/>
      <c r="BU1507" s="2027"/>
      <c r="BV1507" s="2027"/>
      <c r="BW1507" s="2027"/>
      <c r="BX1507" s="2027"/>
      <c r="BY1507" s="2027"/>
      <c r="BZ1507" s="2027"/>
      <c r="CA1507" s="2027"/>
      <c r="CB1507" s="2027"/>
      <c r="CC1507" s="2027"/>
      <c r="CD1507" s="2028" t="s">
        <v>3091</v>
      </c>
    </row>
    <row r="1508" spans="1:82" s="1171" customFormat="1" ht="21" customHeight="1" x14ac:dyDescent="0.2">
      <c r="A1508" s="1160" t="s">
        <v>161</v>
      </c>
      <c r="B1508" s="765" t="s">
        <v>3099</v>
      </c>
      <c r="C1508" s="1123" t="s">
        <v>3100</v>
      </c>
      <c r="D1508" s="460">
        <v>170</v>
      </c>
      <c r="E1508" s="575" t="s">
        <v>3362</v>
      </c>
      <c r="F1508" s="1124" t="s">
        <v>3363</v>
      </c>
      <c r="G1508" s="576">
        <v>54</v>
      </c>
      <c r="H1508" s="576" t="s">
        <v>1</v>
      </c>
      <c r="I1508" s="576">
        <v>60</v>
      </c>
      <c r="J1508" s="454">
        <v>60</v>
      </c>
      <c r="K1508" s="538"/>
      <c r="L1508" s="1114"/>
      <c r="M1508" s="466"/>
      <c r="N1508" s="466"/>
      <c r="O1508" s="466"/>
      <c r="P1508" s="466"/>
      <c r="Q1508" s="466"/>
      <c r="R1508" s="466"/>
      <c r="S1508" s="466"/>
      <c r="T1508" s="466"/>
      <c r="U1508" s="1115">
        <f t="shared" si="155"/>
        <v>0</v>
      </c>
      <c r="V1508" s="466"/>
      <c r="W1508" s="466"/>
      <c r="X1508" s="466"/>
      <c r="Y1508" s="466"/>
      <c r="Z1508" s="466"/>
      <c r="AA1508" s="466"/>
      <c r="AB1508" s="466"/>
      <c r="AC1508" s="466"/>
      <c r="AD1508" s="466"/>
      <c r="AE1508" s="466"/>
      <c r="AF1508" s="466"/>
      <c r="AG1508" s="1133"/>
      <c r="AH1508" s="1134"/>
      <c r="AI1508" s="1134"/>
      <c r="AJ1508" s="1134"/>
      <c r="AK1508" s="1134"/>
      <c r="AL1508" s="1134"/>
      <c r="AM1508" s="1135"/>
      <c r="AN1508" s="1135"/>
      <c r="AO1508" s="1134"/>
      <c r="AP1508" s="1136"/>
      <c r="AQ1508" s="1136"/>
      <c r="AR1508" s="1136"/>
      <c r="AS1508" s="1137"/>
      <c r="AT1508" s="1137"/>
      <c r="AU1508" s="5403"/>
      <c r="AV1508" s="5403"/>
      <c r="AW1508" s="5309"/>
      <c r="AX1508" s="5309"/>
      <c r="AY1508" s="5325"/>
      <c r="AZ1508" s="5404">
        <v>43</v>
      </c>
      <c r="BA1508" s="1419" t="s">
        <v>3151</v>
      </c>
      <c r="BB1508" s="1419" t="s">
        <v>3401</v>
      </c>
      <c r="BC1508" s="1419" t="s">
        <v>3402</v>
      </c>
      <c r="BD1508" s="5302">
        <v>43</v>
      </c>
      <c r="BE1508" s="5153">
        <v>42737</v>
      </c>
      <c r="BF1508" s="5303">
        <v>4005000</v>
      </c>
      <c r="BG1508" s="5302">
        <v>93</v>
      </c>
      <c r="BH1508" s="5305">
        <v>42768</v>
      </c>
      <c r="BI1508" s="5303">
        <v>4005000</v>
      </c>
      <c r="BJ1508" s="5153">
        <v>42768</v>
      </c>
      <c r="BK1508" s="5153">
        <v>42855</v>
      </c>
      <c r="BL1508" s="2678">
        <f t="shared" si="162"/>
        <v>0</v>
      </c>
      <c r="BM1508" s="2679"/>
      <c r="BN1508" s="1902"/>
      <c r="BO1508" s="1878"/>
      <c r="BP1508" s="1878"/>
      <c r="BQ1508" s="1915"/>
      <c r="BR1508" s="2026"/>
      <c r="BS1508" s="2027"/>
      <c r="BT1508" s="2027"/>
      <c r="BU1508" s="2027"/>
      <c r="BV1508" s="2027"/>
      <c r="BW1508" s="2027"/>
      <c r="BX1508" s="2027"/>
      <c r="BY1508" s="2027"/>
      <c r="BZ1508" s="2027"/>
      <c r="CA1508" s="2027"/>
      <c r="CB1508" s="2027"/>
      <c r="CC1508" s="2027"/>
      <c r="CD1508" s="2028" t="s">
        <v>3091</v>
      </c>
    </row>
    <row r="1509" spans="1:82" s="1171" customFormat="1" ht="21" customHeight="1" x14ac:dyDescent="0.2">
      <c r="A1509" s="1160" t="s">
        <v>161</v>
      </c>
      <c r="B1509" s="765" t="s">
        <v>3099</v>
      </c>
      <c r="C1509" s="1123" t="s">
        <v>3100</v>
      </c>
      <c r="D1509" s="460">
        <v>170</v>
      </c>
      <c r="E1509" s="575" t="s">
        <v>3362</v>
      </c>
      <c r="F1509" s="1124" t="s">
        <v>3363</v>
      </c>
      <c r="G1509" s="576">
        <v>54</v>
      </c>
      <c r="H1509" s="576" t="s">
        <v>1</v>
      </c>
      <c r="I1509" s="576">
        <v>60</v>
      </c>
      <c r="J1509" s="454">
        <v>60</v>
      </c>
      <c r="K1509" s="538"/>
      <c r="L1509" s="1114"/>
      <c r="M1509" s="466"/>
      <c r="N1509" s="466"/>
      <c r="O1509" s="466"/>
      <c r="P1509" s="466"/>
      <c r="Q1509" s="466"/>
      <c r="R1509" s="466"/>
      <c r="S1509" s="466"/>
      <c r="T1509" s="466"/>
      <c r="U1509" s="1115">
        <f t="shared" si="155"/>
        <v>0</v>
      </c>
      <c r="V1509" s="466"/>
      <c r="W1509" s="466"/>
      <c r="X1509" s="466"/>
      <c r="Y1509" s="466"/>
      <c r="Z1509" s="466"/>
      <c r="AA1509" s="466"/>
      <c r="AB1509" s="466"/>
      <c r="AC1509" s="466"/>
      <c r="AD1509" s="466"/>
      <c r="AE1509" s="466"/>
      <c r="AF1509" s="466"/>
      <c r="AG1509" s="1133"/>
      <c r="AH1509" s="1134"/>
      <c r="AI1509" s="1134"/>
      <c r="AJ1509" s="1134"/>
      <c r="AK1509" s="1134"/>
      <c r="AL1509" s="1134"/>
      <c r="AM1509" s="1135"/>
      <c r="AN1509" s="1135"/>
      <c r="AO1509" s="1134"/>
      <c r="AP1509" s="1136"/>
      <c r="AQ1509" s="1136"/>
      <c r="AR1509" s="1136"/>
      <c r="AS1509" s="1137"/>
      <c r="AT1509" s="1137"/>
      <c r="AU1509" s="5403"/>
      <c r="AV1509" s="5403"/>
      <c r="AW1509" s="5309"/>
      <c r="AX1509" s="5309"/>
      <c r="AY1509" s="5325"/>
      <c r="AZ1509" s="5404">
        <v>44</v>
      </c>
      <c r="BA1509" s="1419" t="s">
        <v>3151</v>
      </c>
      <c r="BB1509" s="1419" t="s">
        <v>3403</v>
      </c>
      <c r="BC1509" s="1419" t="s">
        <v>3404</v>
      </c>
      <c r="BD1509" s="5302">
        <v>44</v>
      </c>
      <c r="BE1509" s="5153">
        <v>42737</v>
      </c>
      <c r="BF1509" s="5303">
        <v>3400000</v>
      </c>
      <c r="BG1509" s="5302">
        <v>122</v>
      </c>
      <c r="BH1509" s="5305">
        <v>42772</v>
      </c>
      <c r="BI1509" s="5303">
        <v>3400000</v>
      </c>
      <c r="BJ1509" s="5153">
        <v>42772</v>
      </c>
      <c r="BK1509" s="5153">
        <v>42855</v>
      </c>
      <c r="BL1509" s="2678">
        <f t="shared" si="162"/>
        <v>0</v>
      </c>
      <c r="BM1509" s="2679"/>
      <c r="BN1509" s="1902"/>
      <c r="BO1509" s="1878"/>
      <c r="BP1509" s="1878"/>
      <c r="BQ1509" s="1915"/>
      <c r="BR1509" s="2026"/>
      <c r="BS1509" s="2027"/>
      <c r="BT1509" s="2027"/>
      <c r="BU1509" s="2027"/>
      <c r="BV1509" s="2027"/>
      <c r="BW1509" s="2027"/>
      <c r="BX1509" s="2027"/>
      <c r="BY1509" s="2027"/>
      <c r="BZ1509" s="2027"/>
      <c r="CA1509" s="2027"/>
      <c r="CB1509" s="2027"/>
      <c r="CC1509" s="2027"/>
      <c r="CD1509" s="2028" t="s">
        <v>3091</v>
      </c>
    </row>
    <row r="1510" spans="1:82" s="1171" customFormat="1" ht="21" customHeight="1" x14ac:dyDescent="0.2">
      <c r="A1510" s="1160" t="s">
        <v>161</v>
      </c>
      <c r="B1510" s="765" t="s">
        <v>3099</v>
      </c>
      <c r="C1510" s="1123" t="s">
        <v>3100</v>
      </c>
      <c r="D1510" s="460">
        <v>170</v>
      </c>
      <c r="E1510" s="575" t="s">
        <v>3362</v>
      </c>
      <c r="F1510" s="1124" t="s">
        <v>3363</v>
      </c>
      <c r="G1510" s="576">
        <v>54</v>
      </c>
      <c r="H1510" s="576" t="s">
        <v>1</v>
      </c>
      <c r="I1510" s="576">
        <v>60</v>
      </c>
      <c r="J1510" s="454">
        <v>60</v>
      </c>
      <c r="K1510" s="538"/>
      <c r="L1510" s="1114"/>
      <c r="M1510" s="466"/>
      <c r="N1510" s="466"/>
      <c r="O1510" s="466"/>
      <c r="P1510" s="466"/>
      <c r="Q1510" s="466"/>
      <c r="R1510" s="466"/>
      <c r="S1510" s="466"/>
      <c r="T1510" s="466"/>
      <c r="U1510" s="1115">
        <f t="shared" si="155"/>
        <v>0</v>
      </c>
      <c r="V1510" s="466"/>
      <c r="W1510" s="466"/>
      <c r="X1510" s="466"/>
      <c r="Y1510" s="466"/>
      <c r="Z1510" s="466"/>
      <c r="AA1510" s="466"/>
      <c r="AB1510" s="466"/>
      <c r="AC1510" s="466"/>
      <c r="AD1510" s="466"/>
      <c r="AE1510" s="466"/>
      <c r="AF1510" s="466"/>
      <c r="AG1510" s="1133"/>
      <c r="AH1510" s="1134"/>
      <c r="AI1510" s="1134"/>
      <c r="AJ1510" s="1134"/>
      <c r="AK1510" s="1134"/>
      <c r="AL1510" s="1134"/>
      <c r="AM1510" s="1135"/>
      <c r="AN1510" s="1135"/>
      <c r="AO1510" s="1134"/>
      <c r="AP1510" s="1136"/>
      <c r="AQ1510" s="1136"/>
      <c r="AR1510" s="1136"/>
      <c r="AS1510" s="1137"/>
      <c r="AT1510" s="1137"/>
      <c r="AU1510" s="5403"/>
      <c r="AV1510" s="5403"/>
      <c r="AW1510" s="5309"/>
      <c r="AX1510" s="5309"/>
      <c r="AY1510" s="5325"/>
      <c r="AZ1510" s="5404">
        <v>45</v>
      </c>
      <c r="BA1510" s="1419" t="s">
        <v>3151</v>
      </c>
      <c r="BB1510" s="1419" t="s">
        <v>3405</v>
      </c>
      <c r="BC1510" s="1419" t="s">
        <v>3406</v>
      </c>
      <c r="BD1510" s="5302">
        <v>45</v>
      </c>
      <c r="BE1510" s="5153">
        <v>42737</v>
      </c>
      <c r="BF1510" s="5303">
        <v>4005000</v>
      </c>
      <c r="BG1510" s="5302">
        <v>94</v>
      </c>
      <c r="BH1510" s="5305">
        <v>42768</v>
      </c>
      <c r="BI1510" s="5303">
        <v>4005000</v>
      </c>
      <c r="BJ1510" s="5153">
        <v>42768</v>
      </c>
      <c r="BK1510" s="5153">
        <v>42855</v>
      </c>
      <c r="BL1510" s="2678">
        <f t="shared" si="162"/>
        <v>0</v>
      </c>
      <c r="BM1510" s="2679"/>
      <c r="BN1510" s="1902"/>
      <c r="BO1510" s="1878"/>
      <c r="BP1510" s="1878"/>
      <c r="BQ1510" s="1915"/>
      <c r="BR1510" s="2026"/>
      <c r="BS1510" s="2027"/>
      <c r="BT1510" s="2027"/>
      <c r="BU1510" s="2027"/>
      <c r="BV1510" s="2027"/>
      <c r="BW1510" s="2027"/>
      <c r="BX1510" s="2027"/>
      <c r="BY1510" s="2027"/>
      <c r="BZ1510" s="2027"/>
      <c r="CA1510" s="2027"/>
      <c r="CB1510" s="2027"/>
      <c r="CC1510" s="2027"/>
      <c r="CD1510" s="2028" t="s">
        <v>3091</v>
      </c>
    </row>
    <row r="1511" spans="1:82" s="1171" customFormat="1" ht="21" customHeight="1" x14ac:dyDescent="0.2">
      <c r="A1511" s="1160" t="s">
        <v>161</v>
      </c>
      <c r="B1511" s="765" t="s">
        <v>3099</v>
      </c>
      <c r="C1511" s="1123" t="s">
        <v>3100</v>
      </c>
      <c r="D1511" s="460">
        <v>170</v>
      </c>
      <c r="E1511" s="575" t="s">
        <v>3362</v>
      </c>
      <c r="F1511" s="1124" t="s">
        <v>3363</v>
      </c>
      <c r="G1511" s="576">
        <v>54</v>
      </c>
      <c r="H1511" s="576" t="s">
        <v>1</v>
      </c>
      <c r="I1511" s="576">
        <v>60</v>
      </c>
      <c r="J1511" s="454">
        <v>60</v>
      </c>
      <c r="K1511" s="538"/>
      <c r="L1511" s="1114"/>
      <c r="M1511" s="466"/>
      <c r="N1511" s="466"/>
      <c r="O1511" s="466"/>
      <c r="P1511" s="466"/>
      <c r="Q1511" s="466"/>
      <c r="R1511" s="466"/>
      <c r="S1511" s="466"/>
      <c r="T1511" s="466"/>
      <c r="U1511" s="1115">
        <f t="shared" si="155"/>
        <v>0</v>
      </c>
      <c r="V1511" s="466"/>
      <c r="W1511" s="466"/>
      <c r="X1511" s="466"/>
      <c r="Y1511" s="466"/>
      <c r="Z1511" s="466"/>
      <c r="AA1511" s="466"/>
      <c r="AB1511" s="466"/>
      <c r="AC1511" s="466"/>
      <c r="AD1511" s="466"/>
      <c r="AE1511" s="466"/>
      <c r="AF1511" s="466"/>
      <c r="AG1511" s="1133"/>
      <c r="AH1511" s="1134"/>
      <c r="AI1511" s="1134"/>
      <c r="AJ1511" s="1134"/>
      <c r="AK1511" s="1134"/>
      <c r="AL1511" s="1134"/>
      <c r="AM1511" s="1135"/>
      <c r="AN1511" s="1135"/>
      <c r="AO1511" s="1134"/>
      <c r="AP1511" s="1136"/>
      <c r="AQ1511" s="1136"/>
      <c r="AR1511" s="1136"/>
      <c r="AS1511" s="1137"/>
      <c r="AT1511" s="1137"/>
      <c r="AU1511" s="5403"/>
      <c r="AV1511" s="5403"/>
      <c r="AW1511" s="5309"/>
      <c r="AX1511" s="5309"/>
      <c r="AY1511" s="5325"/>
      <c r="AZ1511" s="5404">
        <v>46</v>
      </c>
      <c r="BA1511" s="1419" t="s">
        <v>3151</v>
      </c>
      <c r="BB1511" s="1419" t="s">
        <v>3407</v>
      </c>
      <c r="BC1511" s="1419" t="s">
        <v>3408</v>
      </c>
      <c r="BD1511" s="5302">
        <v>46</v>
      </c>
      <c r="BE1511" s="5153">
        <v>42737</v>
      </c>
      <c r="BF1511" s="5303">
        <v>3560000</v>
      </c>
      <c r="BG1511" s="5302">
        <v>95</v>
      </c>
      <c r="BH1511" s="5305">
        <v>42768</v>
      </c>
      <c r="BI1511" s="5303">
        <v>3560000</v>
      </c>
      <c r="BJ1511" s="5153">
        <v>42768</v>
      </c>
      <c r="BK1511" s="5153">
        <v>42855</v>
      </c>
      <c r="BL1511" s="2678">
        <f t="shared" si="162"/>
        <v>0</v>
      </c>
      <c r="BM1511" s="2679"/>
      <c r="BN1511" s="1902"/>
      <c r="BO1511" s="1878"/>
      <c r="BP1511" s="1878"/>
      <c r="BQ1511" s="1915"/>
      <c r="BR1511" s="2026"/>
      <c r="BS1511" s="2027"/>
      <c r="BT1511" s="2027"/>
      <c r="BU1511" s="2027"/>
      <c r="BV1511" s="2027"/>
      <c r="BW1511" s="2027"/>
      <c r="BX1511" s="2027"/>
      <c r="BY1511" s="2027"/>
      <c r="BZ1511" s="2027"/>
      <c r="CA1511" s="2027"/>
      <c r="CB1511" s="2027"/>
      <c r="CC1511" s="2027"/>
      <c r="CD1511" s="2028" t="s">
        <v>3091</v>
      </c>
    </row>
    <row r="1512" spans="1:82" s="1171" customFormat="1" ht="21" customHeight="1" x14ac:dyDescent="0.2">
      <c r="A1512" s="1160" t="s">
        <v>161</v>
      </c>
      <c r="B1512" s="765" t="s">
        <v>3099</v>
      </c>
      <c r="C1512" s="1123" t="s">
        <v>3100</v>
      </c>
      <c r="D1512" s="460">
        <v>170</v>
      </c>
      <c r="E1512" s="575" t="s">
        <v>3362</v>
      </c>
      <c r="F1512" s="1124" t="s">
        <v>3363</v>
      </c>
      <c r="G1512" s="576">
        <v>54</v>
      </c>
      <c r="H1512" s="576" t="s">
        <v>1</v>
      </c>
      <c r="I1512" s="576">
        <v>60</v>
      </c>
      <c r="J1512" s="454">
        <v>60</v>
      </c>
      <c r="K1512" s="538"/>
      <c r="L1512" s="1114"/>
      <c r="M1512" s="466"/>
      <c r="N1512" s="466"/>
      <c r="O1512" s="466"/>
      <c r="P1512" s="466"/>
      <c r="Q1512" s="466"/>
      <c r="R1512" s="466"/>
      <c r="S1512" s="466"/>
      <c r="T1512" s="466"/>
      <c r="U1512" s="1115">
        <f t="shared" si="155"/>
        <v>0</v>
      </c>
      <c r="V1512" s="466"/>
      <c r="W1512" s="466"/>
      <c r="X1512" s="466"/>
      <c r="Y1512" s="466"/>
      <c r="Z1512" s="466"/>
      <c r="AA1512" s="466"/>
      <c r="AB1512" s="466"/>
      <c r="AC1512" s="466"/>
      <c r="AD1512" s="466"/>
      <c r="AE1512" s="466"/>
      <c r="AF1512" s="466"/>
      <c r="AG1512" s="1133"/>
      <c r="AH1512" s="1134"/>
      <c r="AI1512" s="1134"/>
      <c r="AJ1512" s="1134"/>
      <c r="AK1512" s="1134"/>
      <c r="AL1512" s="1134"/>
      <c r="AM1512" s="1135"/>
      <c r="AN1512" s="1135"/>
      <c r="AO1512" s="1134"/>
      <c r="AP1512" s="1136"/>
      <c r="AQ1512" s="1136"/>
      <c r="AR1512" s="1136"/>
      <c r="AS1512" s="1137"/>
      <c r="AT1512" s="1137"/>
      <c r="AU1512" s="5403"/>
      <c r="AV1512" s="5403"/>
      <c r="AW1512" s="5309"/>
      <c r="AX1512" s="5309"/>
      <c r="AY1512" s="5325"/>
      <c r="AZ1512" s="5404">
        <v>47</v>
      </c>
      <c r="BA1512" s="1419" t="s">
        <v>3151</v>
      </c>
      <c r="BB1512" s="1419" t="s">
        <v>3409</v>
      </c>
      <c r="BC1512" s="1419" t="s">
        <v>3410</v>
      </c>
      <c r="BD1512" s="5302">
        <v>47</v>
      </c>
      <c r="BE1512" s="5153">
        <v>42737</v>
      </c>
      <c r="BF1512" s="5303">
        <v>4005000</v>
      </c>
      <c r="BG1512" s="5302">
        <v>96</v>
      </c>
      <c r="BH1512" s="5305">
        <v>42768</v>
      </c>
      <c r="BI1512" s="5303">
        <v>4005000</v>
      </c>
      <c r="BJ1512" s="5153">
        <v>42768</v>
      </c>
      <c r="BK1512" s="5153">
        <v>42855</v>
      </c>
      <c r="BL1512" s="2678">
        <f t="shared" si="162"/>
        <v>0</v>
      </c>
      <c r="BM1512" s="2679"/>
      <c r="BN1512" s="1902"/>
      <c r="BO1512" s="1878"/>
      <c r="BP1512" s="1878"/>
      <c r="BQ1512" s="1915"/>
      <c r="BR1512" s="2026"/>
      <c r="BS1512" s="2027"/>
      <c r="BT1512" s="2027"/>
      <c r="BU1512" s="2027"/>
      <c r="BV1512" s="2027"/>
      <c r="BW1512" s="2027"/>
      <c r="BX1512" s="2027"/>
      <c r="BY1512" s="2027"/>
      <c r="BZ1512" s="2027"/>
      <c r="CA1512" s="2027"/>
      <c r="CB1512" s="2027"/>
      <c r="CC1512" s="2027"/>
      <c r="CD1512" s="2028" t="s">
        <v>3091</v>
      </c>
    </row>
    <row r="1513" spans="1:82" s="1171" customFormat="1" ht="21" customHeight="1" x14ac:dyDescent="0.2">
      <c r="A1513" s="1160" t="s">
        <v>161</v>
      </c>
      <c r="B1513" s="765" t="s">
        <v>3099</v>
      </c>
      <c r="C1513" s="1123" t="s">
        <v>3100</v>
      </c>
      <c r="D1513" s="460">
        <v>170</v>
      </c>
      <c r="E1513" s="575" t="s">
        <v>3362</v>
      </c>
      <c r="F1513" s="1124" t="s">
        <v>3363</v>
      </c>
      <c r="G1513" s="576">
        <v>54</v>
      </c>
      <c r="H1513" s="576" t="s">
        <v>1</v>
      </c>
      <c r="I1513" s="576">
        <v>60</v>
      </c>
      <c r="J1513" s="454">
        <v>60</v>
      </c>
      <c r="K1513" s="538"/>
      <c r="L1513" s="1114"/>
      <c r="M1513" s="466"/>
      <c r="N1513" s="466"/>
      <c r="O1513" s="466"/>
      <c r="P1513" s="466"/>
      <c r="Q1513" s="466"/>
      <c r="R1513" s="466"/>
      <c r="S1513" s="466"/>
      <c r="T1513" s="466"/>
      <c r="U1513" s="1115">
        <f t="shared" si="155"/>
        <v>0</v>
      </c>
      <c r="V1513" s="466"/>
      <c r="W1513" s="466"/>
      <c r="X1513" s="466"/>
      <c r="Y1513" s="466"/>
      <c r="Z1513" s="466"/>
      <c r="AA1513" s="466"/>
      <c r="AB1513" s="466"/>
      <c r="AC1513" s="466"/>
      <c r="AD1513" s="466"/>
      <c r="AE1513" s="466"/>
      <c r="AF1513" s="466"/>
      <c r="AG1513" s="1133"/>
      <c r="AH1513" s="1134"/>
      <c r="AI1513" s="1134"/>
      <c r="AJ1513" s="1134"/>
      <c r="AK1513" s="1134"/>
      <c r="AL1513" s="1134"/>
      <c r="AM1513" s="1135"/>
      <c r="AN1513" s="1135"/>
      <c r="AO1513" s="1134"/>
      <c r="AP1513" s="1136"/>
      <c r="AQ1513" s="1136"/>
      <c r="AR1513" s="1136"/>
      <c r="AS1513" s="1137"/>
      <c r="AT1513" s="1137"/>
      <c r="AU1513" s="5403"/>
      <c r="AV1513" s="5403"/>
      <c r="AW1513" s="5309"/>
      <c r="AX1513" s="5309"/>
      <c r="AY1513" s="5325"/>
      <c r="AZ1513" s="5404">
        <v>48</v>
      </c>
      <c r="BA1513" s="1419" t="s">
        <v>3151</v>
      </c>
      <c r="BB1513" s="1419" t="s">
        <v>3411</v>
      </c>
      <c r="BC1513" s="1419" t="s">
        <v>3412</v>
      </c>
      <c r="BD1513" s="5302">
        <v>48</v>
      </c>
      <c r="BE1513" s="5153">
        <v>42737</v>
      </c>
      <c r="BF1513" s="5303">
        <v>4450000</v>
      </c>
      <c r="BG1513" s="5302">
        <v>97</v>
      </c>
      <c r="BH1513" s="5305">
        <v>42768</v>
      </c>
      <c r="BI1513" s="5303">
        <v>4450000</v>
      </c>
      <c r="BJ1513" s="5153">
        <v>42768</v>
      </c>
      <c r="BK1513" s="5153">
        <v>42855</v>
      </c>
      <c r="BL1513" s="2678">
        <f t="shared" si="162"/>
        <v>0</v>
      </c>
      <c r="BM1513" s="2679"/>
      <c r="BN1513" s="1902"/>
      <c r="BO1513" s="1878"/>
      <c r="BP1513" s="1878"/>
      <c r="BQ1513" s="1915"/>
      <c r="BR1513" s="2026"/>
      <c r="BS1513" s="2027"/>
      <c r="BT1513" s="2027"/>
      <c r="BU1513" s="2027"/>
      <c r="BV1513" s="2027"/>
      <c r="BW1513" s="2027"/>
      <c r="BX1513" s="2027"/>
      <c r="BY1513" s="2027"/>
      <c r="BZ1513" s="2027"/>
      <c r="CA1513" s="2027"/>
      <c r="CB1513" s="2027"/>
      <c r="CC1513" s="2027"/>
      <c r="CD1513" s="2028" t="s">
        <v>3091</v>
      </c>
    </row>
    <row r="1514" spans="1:82" s="1171" customFormat="1" ht="21" customHeight="1" x14ac:dyDescent="0.2">
      <c r="A1514" s="1160" t="s">
        <v>161</v>
      </c>
      <c r="B1514" s="765" t="s">
        <v>3099</v>
      </c>
      <c r="C1514" s="1123" t="s">
        <v>3100</v>
      </c>
      <c r="D1514" s="460">
        <v>170</v>
      </c>
      <c r="E1514" s="575" t="s">
        <v>3362</v>
      </c>
      <c r="F1514" s="1124" t="s">
        <v>3363</v>
      </c>
      <c r="G1514" s="576">
        <v>54</v>
      </c>
      <c r="H1514" s="576" t="s">
        <v>1</v>
      </c>
      <c r="I1514" s="576">
        <v>60</v>
      </c>
      <c r="J1514" s="454">
        <v>60</v>
      </c>
      <c r="K1514" s="538"/>
      <c r="L1514" s="1114"/>
      <c r="M1514" s="466"/>
      <c r="N1514" s="466"/>
      <c r="O1514" s="466"/>
      <c r="P1514" s="466"/>
      <c r="Q1514" s="466"/>
      <c r="R1514" s="466"/>
      <c r="S1514" s="466"/>
      <c r="T1514" s="466"/>
      <c r="U1514" s="1115">
        <f t="shared" si="155"/>
        <v>0</v>
      </c>
      <c r="V1514" s="466"/>
      <c r="W1514" s="466"/>
      <c r="X1514" s="466"/>
      <c r="Y1514" s="466"/>
      <c r="Z1514" s="466"/>
      <c r="AA1514" s="466"/>
      <c r="AB1514" s="466"/>
      <c r="AC1514" s="466"/>
      <c r="AD1514" s="466"/>
      <c r="AE1514" s="466"/>
      <c r="AF1514" s="466"/>
      <c r="AG1514" s="1133"/>
      <c r="AH1514" s="1134"/>
      <c r="AI1514" s="1134"/>
      <c r="AJ1514" s="1134"/>
      <c r="AK1514" s="1134"/>
      <c r="AL1514" s="1134"/>
      <c r="AM1514" s="1135"/>
      <c r="AN1514" s="1135"/>
      <c r="AO1514" s="1134"/>
      <c r="AP1514" s="1136"/>
      <c r="AQ1514" s="1136"/>
      <c r="AR1514" s="1136"/>
      <c r="AS1514" s="1137"/>
      <c r="AT1514" s="1137"/>
      <c r="AU1514" s="5403"/>
      <c r="AV1514" s="5403"/>
      <c r="AW1514" s="5309"/>
      <c r="AX1514" s="5309"/>
      <c r="AY1514" s="5325"/>
      <c r="AZ1514" s="5404">
        <v>49</v>
      </c>
      <c r="BA1514" s="1419" t="s">
        <v>3151</v>
      </c>
      <c r="BB1514" s="1419" t="s">
        <v>3413</v>
      </c>
      <c r="BC1514" s="1419" t="s">
        <v>3414</v>
      </c>
      <c r="BD1514" s="5302">
        <v>49</v>
      </c>
      <c r="BE1514" s="5153">
        <v>42737</v>
      </c>
      <c r="BF1514" s="5303">
        <v>4950000</v>
      </c>
      <c r="BG1514" s="5302">
        <v>67</v>
      </c>
      <c r="BH1514" s="5305">
        <v>42767</v>
      </c>
      <c r="BI1514" s="5303">
        <v>4950000</v>
      </c>
      <c r="BJ1514" s="5153">
        <v>42767</v>
      </c>
      <c r="BK1514" s="5153">
        <v>42855</v>
      </c>
      <c r="BL1514" s="2678">
        <f t="shared" si="162"/>
        <v>0</v>
      </c>
      <c r="BM1514" s="2679"/>
      <c r="BN1514" s="1902"/>
      <c r="BO1514" s="1878"/>
      <c r="BP1514" s="1878"/>
      <c r="BQ1514" s="1915"/>
      <c r="BR1514" s="2026"/>
      <c r="BS1514" s="2027"/>
      <c r="BT1514" s="2027"/>
      <c r="BU1514" s="2027"/>
      <c r="BV1514" s="2027"/>
      <c r="BW1514" s="2027"/>
      <c r="BX1514" s="2027"/>
      <c r="BY1514" s="2027"/>
      <c r="BZ1514" s="2027"/>
      <c r="CA1514" s="2027"/>
      <c r="CB1514" s="2027"/>
      <c r="CC1514" s="2027"/>
      <c r="CD1514" s="2028" t="s">
        <v>3091</v>
      </c>
    </row>
    <row r="1515" spans="1:82" s="1171" customFormat="1" ht="21" customHeight="1" x14ac:dyDescent="0.2">
      <c r="A1515" s="1160" t="s">
        <v>161</v>
      </c>
      <c r="B1515" s="765" t="s">
        <v>3099</v>
      </c>
      <c r="C1515" s="1123" t="s">
        <v>3100</v>
      </c>
      <c r="D1515" s="460">
        <v>170</v>
      </c>
      <c r="E1515" s="575" t="s">
        <v>3362</v>
      </c>
      <c r="F1515" s="1124" t="s">
        <v>3363</v>
      </c>
      <c r="G1515" s="576">
        <v>54</v>
      </c>
      <c r="H1515" s="576" t="s">
        <v>1</v>
      </c>
      <c r="I1515" s="576">
        <v>60</v>
      </c>
      <c r="J1515" s="454">
        <v>60</v>
      </c>
      <c r="K1515" s="538"/>
      <c r="L1515" s="1114"/>
      <c r="M1515" s="466"/>
      <c r="N1515" s="466"/>
      <c r="O1515" s="466"/>
      <c r="P1515" s="466"/>
      <c r="Q1515" s="466"/>
      <c r="R1515" s="466"/>
      <c r="S1515" s="466"/>
      <c r="T1515" s="466"/>
      <c r="U1515" s="1115">
        <f t="shared" si="155"/>
        <v>0</v>
      </c>
      <c r="V1515" s="466"/>
      <c r="W1515" s="466"/>
      <c r="X1515" s="466"/>
      <c r="Y1515" s="466"/>
      <c r="Z1515" s="466"/>
      <c r="AA1515" s="466"/>
      <c r="AB1515" s="466"/>
      <c r="AC1515" s="466"/>
      <c r="AD1515" s="466"/>
      <c r="AE1515" s="466"/>
      <c r="AF1515" s="466"/>
      <c r="AG1515" s="1133"/>
      <c r="AH1515" s="1134"/>
      <c r="AI1515" s="1134"/>
      <c r="AJ1515" s="1134"/>
      <c r="AK1515" s="1134"/>
      <c r="AL1515" s="1134"/>
      <c r="AM1515" s="1135"/>
      <c r="AN1515" s="1135"/>
      <c r="AO1515" s="1134"/>
      <c r="AP1515" s="1136"/>
      <c r="AQ1515" s="1136"/>
      <c r="AR1515" s="1136"/>
      <c r="AS1515" s="1137"/>
      <c r="AT1515" s="1137"/>
      <c r="AU1515" s="5403"/>
      <c r="AV1515" s="5403"/>
      <c r="AW1515" s="5309"/>
      <c r="AX1515" s="5309"/>
      <c r="AY1515" s="5325"/>
      <c r="AZ1515" s="5404">
        <v>51</v>
      </c>
      <c r="BA1515" s="1419" t="s">
        <v>3151</v>
      </c>
      <c r="BB1515" s="1419" t="s">
        <v>3415</v>
      </c>
      <c r="BC1515" s="1419" t="s">
        <v>3416</v>
      </c>
      <c r="BD1515" s="5302">
        <v>51</v>
      </c>
      <c r="BE1515" s="5153">
        <v>42737</v>
      </c>
      <c r="BF1515" s="5303">
        <v>5787000</v>
      </c>
      <c r="BG1515" s="5302">
        <v>68</v>
      </c>
      <c r="BH1515" s="5305">
        <v>42767</v>
      </c>
      <c r="BI1515" s="5303">
        <v>5787000</v>
      </c>
      <c r="BJ1515" s="5153">
        <v>42767</v>
      </c>
      <c r="BK1515" s="5153">
        <v>42855</v>
      </c>
      <c r="BL1515" s="2678">
        <f t="shared" si="162"/>
        <v>0</v>
      </c>
      <c r="BM1515" s="2679"/>
      <c r="BN1515" s="1902"/>
      <c r="BO1515" s="1878"/>
      <c r="BP1515" s="1878"/>
      <c r="BQ1515" s="1915"/>
      <c r="BR1515" s="2026"/>
      <c r="BS1515" s="2027"/>
      <c r="BT1515" s="2027"/>
      <c r="BU1515" s="2027"/>
      <c r="BV1515" s="2027"/>
      <c r="BW1515" s="2027"/>
      <c r="BX1515" s="2027"/>
      <c r="BY1515" s="2027"/>
      <c r="BZ1515" s="2027"/>
      <c r="CA1515" s="2027"/>
      <c r="CB1515" s="2027"/>
      <c r="CC1515" s="2027"/>
      <c r="CD1515" s="2028" t="s">
        <v>3091</v>
      </c>
    </row>
    <row r="1516" spans="1:82" s="1171" customFormat="1" ht="21" customHeight="1" x14ac:dyDescent="0.2">
      <c r="A1516" s="1160" t="s">
        <v>161</v>
      </c>
      <c r="B1516" s="765" t="s">
        <v>3099</v>
      </c>
      <c r="C1516" s="1123" t="s">
        <v>3100</v>
      </c>
      <c r="D1516" s="460">
        <v>170</v>
      </c>
      <c r="E1516" s="575" t="s">
        <v>3362</v>
      </c>
      <c r="F1516" s="1124" t="s">
        <v>3363</v>
      </c>
      <c r="G1516" s="576">
        <v>54</v>
      </c>
      <c r="H1516" s="576" t="s">
        <v>1</v>
      </c>
      <c r="I1516" s="576">
        <v>60</v>
      </c>
      <c r="J1516" s="454">
        <v>60</v>
      </c>
      <c r="K1516" s="538"/>
      <c r="L1516" s="1114"/>
      <c r="M1516" s="466"/>
      <c r="N1516" s="466"/>
      <c r="O1516" s="466"/>
      <c r="P1516" s="466"/>
      <c r="Q1516" s="466"/>
      <c r="R1516" s="466"/>
      <c r="S1516" s="466"/>
      <c r="T1516" s="466"/>
      <c r="U1516" s="1115">
        <f t="shared" si="155"/>
        <v>0</v>
      </c>
      <c r="V1516" s="466"/>
      <c r="W1516" s="466"/>
      <c r="X1516" s="466"/>
      <c r="Y1516" s="466"/>
      <c r="Z1516" s="466"/>
      <c r="AA1516" s="466"/>
      <c r="AB1516" s="466"/>
      <c r="AC1516" s="466"/>
      <c r="AD1516" s="466"/>
      <c r="AE1516" s="466"/>
      <c r="AF1516" s="466"/>
      <c r="AG1516" s="1133"/>
      <c r="AH1516" s="1134"/>
      <c r="AI1516" s="1134"/>
      <c r="AJ1516" s="1134"/>
      <c r="AK1516" s="1134"/>
      <c r="AL1516" s="1134"/>
      <c r="AM1516" s="1135"/>
      <c r="AN1516" s="1135"/>
      <c r="AO1516" s="1134"/>
      <c r="AP1516" s="1136"/>
      <c r="AQ1516" s="1136"/>
      <c r="AR1516" s="1136"/>
      <c r="AS1516" s="1137"/>
      <c r="AT1516" s="1137"/>
      <c r="AU1516" s="5403"/>
      <c r="AV1516" s="5403"/>
      <c r="AW1516" s="5309"/>
      <c r="AX1516" s="5309"/>
      <c r="AY1516" s="5325"/>
      <c r="AZ1516" s="5404">
        <v>52</v>
      </c>
      <c r="BA1516" s="1419" t="s">
        <v>3151</v>
      </c>
      <c r="BB1516" s="1419" t="s">
        <v>3417</v>
      </c>
      <c r="BC1516" s="1419" t="s">
        <v>3418</v>
      </c>
      <c r="BD1516" s="5302">
        <v>52</v>
      </c>
      <c r="BE1516" s="5153">
        <v>42737</v>
      </c>
      <c r="BF1516" s="5303">
        <v>5784000</v>
      </c>
      <c r="BG1516" s="5302">
        <v>69</v>
      </c>
      <c r="BH1516" s="5305">
        <v>42767</v>
      </c>
      <c r="BI1516" s="5303">
        <v>5784000</v>
      </c>
      <c r="BJ1516" s="5153">
        <v>42767</v>
      </c>
      <c r="BK1516" s="5153">
        <v>42855</v>
      </c>
      <c r="BL1516" s="2678">
        <f t="shared" si="162"/>
        <v>0</v>
      </c>
      <c r="BM1516" s="2679"/>
      <c r="BN1516" s="1902"/>
      <c r="BO1516" s="1878"/>
      <c r="BP1516" s="1878"/>
      <c r="BQ1516" s="1915"/>
      <c r="BR1516" s="2026"/>
      <c r="BS1516" s="2027"/>
      <c r="BT1516" s="2027"/>
      <c r="BU1516" s="2027"/>
      <c r="BV1516" s="2027"/>
      <c r="BW1516" s="2027"/>
      <c r="BX1516" s="2027"/>
      <c r="BY1516" s="2027"/>
      <c r="BZ1516" s="2027"/>
      <c r="CA1516" s="2027"/>
      <c r="CB1516" s="2027"/>
      <c r="CC1516" s="2027"/>
      <c r="CD1516" s="2028" t="s">
        <v>3091</v>
      </c>
    </row>
    <row r="1517" spans="1:82" s="1171" customFormat="1" ht="21" customHeight="1" x14ac:dyDescent="0.2">
      <c r="A1517" s="1160" t="s">
        <v>161</v>
      </c>
      <c r="B1517" s="765" t="s">
        <v>3099</v>
      </c>
      <c r="C1517" s="1123" t="s">
        <v>3100</v>
      </c>
      <c r="D1517" s="460">
        <v>170</v>
      </c>
      <c r="E1517" s="575" t="s">
        <v>3362</v>
      </c>
      <c r="F1517" s="1124" t="s">
        <v>3363</v>
      </c>
      <c r="G1517" s="576">
        <v>54</v>
      </c>
      <c r="H1517" s="576" t="s">
        <v>1</v>
      </c>
      <c r="I1517" s="576">
        <v>60</v>
      </c>
      <c r="J1517" s="454">
        <v>60</v>
      </c>
      <c r="K1517" s="538"/>
      <c r="L1517" s="1114"/>
      <c r="M1517" s="466"/>
      <c r="N1517" s="466"/>
      <c r="O1517" s="466"/>
      <c r="P1517" s="466"/>
      <c r="Q1517" s="466"/>
      <c r="R1517" s="466"/>
      <c r="S1517" s="466"/>
      <c r="T1517" s="466"/>
      <c r="U1517" s="1115">
        <f t="shared" si="155"/>
        <v>0</v>
      </c>
      <c r="V1517" s="466"/>
      <c r="W1517" s="466"/>
      <c r="X1517" s="466"/>
      <c r="Y1517" s="466"/>
      <c r="Z1517" s="466"/>
      <c r="AA1517" s="466"/>
      <c r="AB1517" s="466"/>
      <c r="AC1517" s="466"/>
      <c r="AD1517" s="466"/>
      <c r="AE1517" s="466"/>
      <c r="AF1517" s="466"/>
      <c r="AG1517" s="1133"/>
      <c r="AH1517" s="1134"/>
      <c r="AI1517" s="1134"/>
      <c r="AJ1517" s="1134"/>
      <c r="AK1517" s="1134"/>
      <c r="AL1517" s="1134"/>
      <c r="AM1517" s="1135"/>
      <c r="AN1517" s="1135"/>
      <c r="AO1517" s="1134"/>
      <c r="AP1517" s="1136"/>
      <c r="AQ1517" s="1136"/>
      <c r="AR1517" s="1136"/>
      <c r="AS1517" s="1137"/>
      <c r="AT1517" s="1137"/>
      <c r="AU1517" s="5403"/>
      <c r="AV1517" s="5403"/>
      <c r="AW1517" s="5309"/>
      <c r="AX1517" s="5309"/>
      <c r="AY1517" s="5325"/>
      <c r="AZ1517" s="5404">
        <v>53</v>
      </c>
      <c r="BA1517" s="1419" t="s">
        <v>3151</v>
      </c>
      <c r="BB1517" s="1419" t="s">
        <v>3419</v>
      </c>
      <c r="BC1517" s="1419" t="s">
        <v>3420</v>
      </c>
      <c r="BD1517" s="5302">
        <v>53</v>
      </c>
      <c r="BE1517" s="5153">
        <v>42737</v>
      </c>
      <c r="BF1517" s="5303">
        <v>3600000</v>
      </c>
      <c r="BG1517" s="5302">
        <v>70</v>
      </c>
      <c r="BH1517" s="5305">
        <v>42767</v>
      </c>
      <c r="BI1517" s="5303">
        <v>3600000</v>
      </c>
      <c r="BJ1517" s="5153">
        <v>42767</v>
      </c>
      <c r="BK1517" s="5153">
        <v>42855</v>
      </c>
      <c r="BL1517" s="2678">
        <f t="shared" si="162"/>
        <v>0</v>
      </c>
      <c r="BM1517" s="2679"/>
      <c r="BN1517" s="1902"/>
      <c r="BO1517" s="1878"/>
      <c r="BP1517" s="1878"/>
      <c r="BQ1517" s="1915"/>
      <c r="BR1517" s="2026"/>
      <c r="BS1517" s="2027"/>
      <c r="BT1517" s="2027"/>
      <c r="BU1517" s="2027"/>
      <c r="BV1517" s="2027"/>
      <c r="BW1517" s="2027"/>
      <c r="BX1517" s="2027"/>
      <c r="BY1517" s="2027"/>
      <c r="BZ1517" s="2027"/>
      <c r="CA1517" s="2027"/>
      <c r="CB1517" s="2027"/>
      <c r="CC1517" s="2027"/>
      <c r="CD1517" s="2028" t="s">
        <v>3091</v>
      </c>
    </row>
    <row r="1518" spans="1:82" s="1171" customFormat="1" ht="21" customHeight="1" x14ac:dyDescent="0.2">
      <c r="A1518" s="1160" t="s">
        <v>161</v>
      </c>
      <c r="B1518" s="765" t="s">
        <v>3099</v>
      </c>
      <c r="C1518" s="1123" t="s">
        <v>3100</v>
      </c>
      <c r="D1518" s="460">
        <v>170</v>
      </c>
      <c r="E1518" s="575" t="s">
        <v>3362</v>
      </c>
      <c r="F1518" s="1124" t="s">
        <v>3363</v>
      </c>
      <c r="G1518" s="576">
        <v>54</v>
      </c>
      <c r="H1518" s="576" t="s">
        <v>1</v>
      </c>
      <c r="I1518" s="576">
        <v>60</v>
      </c>
      <c r="J1518" s="454">
        <v>60</v>
      </c>
      <c r="K1518" s="538"/>
      <c r="L1518" s="1114"/>
      <c r="M1518" s="466"/>
      <c r="N1518" s="466"/>
      <c r="O1518" s="466"/>
      <c r="P1518" s="466"/>
      <c r="Q1518" s="466"/>
      <c r="R1518" s="466"/>
      <c r="S1518" s="466"/>
      <c r="T1518" s="466"/>
      <c r="U1518" s="1115">
        <f t="shared" si="155"/>
        <v>0</v>
      </c>
      <c r="V1518" s="466"/>
      <c r="W1518" s="466"/>
      <c r="X1518" s="466"/>
      <c r="Y1518" s="466"/>
      <c r="Z1518" s="466"/>
      <c r="AA1518" s="466"/>
      <c r="AB1518" s="466"/>
      <c r="AC1518" s="466"/>
      <c r="AD1518" s="466"/>
      <c r="AE1518" s="466"/>
      <c r="AF1518" s="466"/>
      <c r="AG1518" s="1133"/>
      <c r="AH1518" s="1134"/>
      <c r="AI1518" s="1134"/>
      <c r="AJ1518" s="1134"/>
      <c r="AK1518" s="1134"/>
      <c r="AL1518" s="1134"/>
      <c r="AM1518" s="1135"/>
      <c r="AN1518" s="1135"/>
      <c r="AO1518" s="1134"/>
      <c r="AP1518" s="1136"/>
      <c r="AQ1518" s="1136"/>
      <c r="AR1518" s="1136"/>
      <c r="AS1518" s="1137"/>
      <c r="AT1518" s="1137"/>
      <c r="AU1518" s="5403"/>
      <c r="AV1518" s="5403"/>
      <c r="AW1518" s="5309"/>
      <c r="AX1518" s="5309"/>
      <c r="AY1518" s="5325"/>
      <c r="AZ1518" s="5404">
        <v>54</v>
      </c>
      <c r="BA1518" s="1419" t="s">
        <v>3151</v>
      </c>
      <c r="BB1518" s="1419" t="s">
        <v>3421</v>
      </c>
      <c r="BC1518" s="1419" t="s">
        <v>3422</v>
      </c>
      <c r="BD1518" s="5302">
        <v>54</v>
      </c>
      <c r="BE1518" s="5153">
        <v>42737</v>
      </c>
      <c r="BF1518" s="5303">
        <v>4500000</v>
      </c>
      <c r="BG1518" s="5302">
        <v>71</v>
      </c>
      <c r="BH1518" s="5305">
        <v>42767</v>
      </c>
      <c r="BI1518" s="5303">
        <v>4500000</v>
      </c>
      <c r="BJ1518" s="5153">
        <v>42767</v>
      </c>
      <c r="BK1518" s="5153">
        <v>42855</v>
      </c>
      <c r="BL1518" s="2678">
        <f t="shared" si="162"/>
        <v>0</v>
      </c>
      <c r="BM1518" s="2679"/>
      <c r="BN1518" s="1902"/>
      <c r="BO1518" s="1878"/>
      <c r="BP1518" s="1878"/>
      <c r="BQ1518" s="1915"/>
      <c r="BR1518" s="2026"/>
      <c r="BS1518" s="2027"/>
      <c r="BT1518" s="2027"/>
      <c r="BU1518" s="2027"/>
      <c r="BV1518" s="2027"/>
      <c r="BW1518" s="2027"/>
      <c r="BX1518" s="2027"/>
      <c r="BY1518" s="2027"/>
      <c r="BZ1518" s="2027"/>
      <c r="CA1518" s="2027"/>
      <c r="CB1518" s="2027"/>
      <c r="CC1518" s="2027"/>
      <c r="CD1518" s="2028" t="s">
        <v>3091</v>
      </c>
    </row>
    <row r="1519" spans="1:82" s="1171" customFormat="1" ht="21" customHeight="1" x14ac:dyDescent="0.2">
      <c r="A1519" s="1160" t="s">
        <v>161</v>
      </c>
      <c r="B1519" s="765" t="s">
        <v>3099</v>
      </c>
      <c r="C1519" s="1123" t="s">
        <v>3100</v>
      </c>
      <c r="D1519" s="460">
        <v>170</v>
      </c>
      <c r="E1519" s="575" t="s">
        <v>3362</v>
      </c>
      <c r="F1519" s="1124" t="s">
        <v>3363</v>
      </c>
      <c r="G1519" s="576">
        <v>54</v>
      </c>
      <c r="H1519" s="576" t="s">
        <v>1</v>
      </c>
      <c r="I1519" s="576">
        <v>60</v>
      </c>
      <c r="J1519" s="454">
        <v>60</v>
      </c>
      <c r="K1519" s="538"/>
      <c r="L1519" s="1114"/>
      <c r="M1519" s="466"/>
      <c r="N1519" s="466"/>
      <c r="O1519" s="466"/>
      <c r="P1519" s="466"/>
      <c r="Q1519" s="466"/>
      <c r="R1519" s="466"/>
      <c r="S1519" s="466"/>
      <c r="T1519" s="466"/>
      <c r="U1519" s="1115">
        <f t="shared" si="155"/>
        <v>0</v>
      </c>
      <c r="V1519" s="466"/>
      <c r="W1519" s="466"/>
      <c r="X1519" s="466"/>
      <c r="Y1519" s="466"/>
      <c r="Z1519" s="466"/>
      <c r="AA1519" s="466"/>
      <c r="AB1519" s="466"/>
      <c r="AC1519" s="466"/>
      <c r="AD1519" s="466"/>
      <c r="AE1519" s="466"/>
      <c r="AF1519" s="466"/>
      <c r="AG1519" s="1133"/>
      <c r="AH1519" s="1134"/>
      <c r="AI1519" s="1134"/>
      <c r="AJ1519" s="1134"/>
      <c r="AK1519" s="1134"/>
      <c r="AL1519" s="1134"/>
      <c r="AM1519" s="1135"/>
      <c r="AN1519" s="1135"/>
      <c r="AO1519" s="1134"/>
      <c r="AP1519" s="1136"/>
      <c r="AQ1519" s="1136"/>
      <c r="AR1519" s="1136"/>
      <c r="AS1519" s="1137"/>
      <c r="AT1519" s="1137"/>
      <c r="AU1519" s="5403"/>
      <c r="AV1519" s="5403"/>
      <c r="AW1519" s="5309"/>
      <c r="AX1519" s="5309"/>
      <c r="AY1519" s="5325"/>
      <c r="AZ1519" s="5404">
        <v>55</v>
      </c>
      <c r="BA1519" s="1419" t="s">
        <v>3151</v>
      </c>
      <c r="BB1519" s="1419" t="s">
        <v>3423</v>
      </c>
      <c r="BC1519" s="1419" t="s">
        <v>3424</v>
      </c>
      <c r="BD1519" s="5302">
        <v>55</v>
      </c>
      <c r="BE1519" s="5153">
        <v>42737</v>
      </c>
      <c r="BF1519" s="5303">
        <v>4005000</v>
      </c>
      <c r="BG1519" s="5302">
        <v>98</v>
      </c>
      <c r="BH1519" s="5305">
        <v>42768</v>
      </c>
      <c r="BI1519" s="5303">
        <v>4005000</v>
      </c>
      <c r="BJ1519" s="5153">
        <v>42768</v>
      </c>
      <c r="BK1519" s="5153">
        <v>42855</v>
      </c>
      <c r="BL1519" s="2678">
        <f t="shared" si="162"/>
        <v>0</v>
      </c>
      <c r="BM1519" s="2679"/>
      <c r="BN1519" s="1902"/>
      <c r="BO1519" s="1878"/>
      <c r="BP1519" s="1878"/>
      <c r="BQ1519" s="1915"/>
      <c r="BR1519" s="2026"/>
      <c r="BS1519" s="2027"/>
      <c r="BT1519" s="2027"/>
      <c r="BU1519" s="2027"/>
      <c r="BV1519" s="2027"/>
      <c r="BW1519" s="2027"/>
      <c r="BX1519" s="2027"/>
      <c r="BY1519" s="2027"/>
      <c r="BZ1519" s="2027"/>
      <c r="CA1519" s="2027"/>
      <c r="CB1519" s="2027"/>
      <c r="CC1519" s="2027"/>
      <c r="CD1519" s="2028" t="s">
        <v>3091</v>
      </c>
    </row>
    <row r="1520" spans="1:82" ht="21" customHeight="1" x14ac:dyDescent="0.2">
      <c r="A1520" s="1160" t="s">
        <v>161</v>
      </c>
      <c r="B1520" s="765" t="s">
        <v>3099</v>
      </c>
      <c r="C1520" s="1123" t="s">
        <v>3100</v>
      </c>
      <c r="D1520" s="460">
        <v>170</v>
      </c>
      <c r="E1520" s="575" t="s">
        <v>3362</v>
      </c>
      <c r="F1520" s="1124" t="s">
        <v>3363</v>
      </c>
      <c r="G1520" s="576">
        <v>54</v>
      </c>
      <c r="H1520" s="576" t="s">
        <v>1</v>
      </c>
      <c r="I1520" s="576">
        <v>60</v>
      </c>
      <c r="J1520" s="454">
        <v>60</v>
      </c>
      <c r="K1520" s="538"/>
      <c r="L1520" s="1114"/>
      <c r="M1520" s="466"/>
      <c r="N1520" s="466"/>
      <c r="O1520" s="466"/>
      <c r="P1520" s="466"/>
      <c r="Q1520" s="466"/>
      <c r="R1520" s="466"/>
      <c r="S1520" s="466"/>
      <c r="T1520" s="466"/>
      <c r="U1520" s="1115">
        <f t="shared" si="155"/>
        <v>0</v>
      </c>
      <c r="V1520" s="466"/>
      <c r="W1520" s="466"/>
      <c r="X1520" s="466"/>
      <c r="Y1520" s="466"/>
      <c r="Z1520" s="466"/>
      <c r="AA1520" s="466"/>
      <c r="AB1520" s="466"/>
      <c r="AC1520" s="466"/>
      <c r="AD1520" s="466"/>
      <c r="AE1520" s="466"/>
      <c r="AF1520" s="466"/>
      <c r="AG1520" s="1133"/>
      <c r="AH1520" s="1134"/>
      <c r="AI1520" s="1134"/>
      <c r="AJ1520" s="1134"/>
      <c r="AK1520" s="1134"/>
      <c r="AL1520" s="1134"/>
      <c r="AM1520" s="1135"/>
      <c r="AN1520" s="1135"/>
      <c r="AO1520" s="1134"/>
      <c r="AP1520" s="1136"/>
      <c r="AQ1520" s="1136"/>
      <c r="AR1520" s="1136"/>
      <c r="AS1520" s="1137"/>
      <c r="AT1520" s="1137"/>
      <c r="AU1520" s="5403"/>
      <c r="AV1520" s="5403"/>
      <c r="AW1520" s="5309"/>
      <c r="AX1520" s="5309"/>
      <c r="AY1520" s="5325"/>
      <c r="AZ1520" s="5404">
        <v>56</v>
      </c>
      <c r="BA1520" s="1419" t="s">
        <v>3151</v>
      </c>
      <c r="BB1520" s="1419" t="s">
        <v>3425</v>
      </c>
      <c r="BC1520" s="1419" t="s">
        <v>3426</v>
      </c>
      <c r="BD1520" s="5302">
        <v>56</v>
      </c>
      <c r="BE1520" s="5153">
        <v>42737</v>
      </c>
      <c r="BF1520" s="5303">
        <v>3825000</v>
      </c>
      <c r="BG1520" s="5302">
        <v>123</v>
      </c>
      <c r="BH1520" s="5305">
        <v>42772</v>
      </c>
      <c r="BI1520" s="5303">
        <v>3825000</v>
      </c>
      <c r="BJ1520" s="5153">
        <v>42767</v>
      </c>
      <c r="BK1520" s="5153">
        <v>42855</v>
      </c>
      <c r="BL1520" s="2678">
        <f t="shared" si="162"/>
        <v>0</v>
      </c>
      <c r="BM1520" s="2680"/>
      <c r="BN1520" s="1902"/>
      <c r="BO1520" s="1878"/>
      <c r="BP1520" s="1878"/>
      <c r="BQ1520" s="1915"/>
      <c r="BR1520" s="2026"/>
      <c r="BS1520" s="2027"/>
      <c r="BT1520" s="2027"/>
      <c r="BU1520" s="2027"/>
      <c r="BV1520" s="2027"/>
      <c r="BW1520" s="2027"/>
      <c r="BX1520" s="2027"/>
      <c r="BY1520" s="2027"/>
      <c r="BZ1520" s="2027"/>
      <c r="CA1520" s="2027"/>
      <c r="CB1520" s="2027"/>
      <c r="CC1520" s="2027"/>
      <c r="CD1520" s="2028" t="s">
        <v>3091</v>
      </c>
    </row>
    <row r="1521" spans="1:82" ht="21" customHeight="1" x14ac:dyDescent="0.2">
      <c r="A1521" s="1160" t="s">
        <v>161</v>
      </c>
      <c r="B1521" s="765" t="s">
        <v>3099</v>
      </c>
      <c r="C1521" s="1123" t="s">
        <v>3100</v>
      </c>
      <c r="D1521" s="460">
        <v>170</v>
      </c>
      <c r="E1521" s="575" t="s">
        <v>3362</v>
      </c>
      <c r="F1521" s="1124" t="s">
        <v>3363</v>
      </c>
      <c r="G1521" s="576">
        <v>54</v>
      </c>
      <c r="H1521" s="576" t="s">
        <v>1</v>
      </c>
      <c r="I1521" s="576">
        <v>60</v>
      </c>
      <c r="J1521" s="454">
        <v>60</v>
      </c>
      <c r="K1521" s="538"/>
      <c r="L1521" s="1114"/>
      <c r="M1521" s="466"/>
      <c r="N1521" s="466"/>
      <c r="O1521" s="466"/>
      <c r="P1521" s="466"/>
      <c r="Q1521" s="466"/>
      <c r="R1521" s="466"/>
      <c r="S1521" s="466"/>
      <c r="T1521" s="466"/>
      <c r="U1521" s="1115">
        <f t="shared" si="155"/>
        <v>0</v>
      </c>
      <c r="V1521" s="466"/>
      <c r="W1521" s="466"/>
      <c r="X1521" s="466"/>
      <c r="Y1521" s="466"/>
      <c r="Z1521" s="466"/>
      <c r="AA1521" s="466"/>
      <c r="AB1521" s="466"/>
      <c r="AC1521" s="466"/>
      <c r="AD1521" s="466"/>
      <c r="AE1521" s="466"/>
      <c r="AF1521" s="466"/>
      <c r="AG1521" s="1133"/>
      <c r="AH1521" s="1134"/>
      <c r="AI1521" s="1134"/>
      <c r="AJ1521" s="1134"/>
      <c r="AK1521" s="1134"/>
      <c r="AL1521" s="1134"/>
      <c r="AM1521" s="1135"/>
      <c r="AN1521" s="1135"/>
      <c r="AO1521" s="1134"/>
      <c r="AP1521" s="1136"/>
      <c r="AQ1521" s="1136"/>
      <c r="AR1521" s="1136"/>
      <c r="AS1521" s="1137"/>
      <c r="AT1521" s="1137"/>
      <c r="AU1521" s="5403"/>
      <c r="AV1521" s="5403"/>
      <c r="AW1521" s="5309"/>
      <c r="AX1521" s="5309"/>
      <c r="AY1521" s="5325"/>
      <c r="AZ1521" s="5404">
        <v>57</v>
      </c>
      <c r="BA1521" s="1419" t="s">
        <v>3151</v>
      </c>
      <c r="BB1521" s="1419" t="s">
        <v>3427</v>
      </c>
      <c r="BC1521" s="1419" t="s">
        <v>3428</v>
      </c>
      <c r="BD1521" s="5302">
        <v>57</v>
      </c>
      <c r="BE1521" s="5153">
        <v>42737</v>
      </c>
      <c r="BF1521" s="5303">
        <v>4050000</v>
      </c>
      <c r="BG1521" s="5302">
        <v>72</v>
      </c>
      <c r="BH1521" s="5305">
        <v>42767</v>
      </c>
      <c r="BI1521" s="5303">
        <v>4050000</v>
      </c>
      <c r="BJ1521" s="5153">
        <v>42767</v>
      </c>
      <c r="BK1521" s="5153">
        <v>42855</v>
      </c>
      <c r="BL1521" s="2678">
        <f t="shared" si="162"/>
        <v>0</v>
      </c>
      <c r="BM1521" s="2680"/>
      <c r="BN1521" s="1902"/>
      <c r="BO1521" s="1878"/>
      <c r="BP1521" s="1878"/>
      <c r="BQ1521" s="1915"/>
      <c r="BR1521" s="2026"/>
      <c r="BS1521" s="2027"/>
      <c r="BT1521" s="2027"/>
      <c r="BU1521" s="2027"/>
      <c r="BV1521" s="2027"/>
      <c r="BW1521" s="2027"/>
      <c r="BX1521" s="2027"/>
      <c r="BY1521" s="2027"/>
      <c r="BZ1521" s="2027"/>
      <c r="CA1521" s="2027"/>
      <c r="CB1521" s="2027"/>
      <c r="CC1521" s="2027"/>
      <c r="CD1521" s="2028" t="s">
        <v>3091</v>
      </c>
    </row>
    <row r="1522" spans="1:82" ht="21" customHeight="1" x14ac:dyDescent="0.2">
      <c r="A1522" s="1160" t="s">
        <v>161</v>
      </c>
      <c r="B1522" s="765" t="s">
        <v>3099</v>
      </c>
      <c r="C1522" s="1123" t="s">
        <v>3100</v>
      </c>
      <c r="D1522" s="460">
        <v>170</v>
      </c>
      <c r="E1522" s="575" t="s">
        <v>3362</v>
      </c>
      <c r="F1522" s="1124" t="s">
        <v>3363</v>
      </c>
      <c r="G1522" s="576">
        <v>54</v>
      </c>
      <c r="H1522" s="576" t="s">
        <v>1</v>
      </c>
      <c r="I1522" s="576">
        <v>60</v>
      </c>
      <c r="J1522" s="454">
        <v>60</v>
      </c>
      <c r="K1522" s="538"/>
      <c r="L1522" s="1114"/>
      <c r="M1522" s="466"/>
      <c r="N1522" s="466"/>
      <c r="O1522" s="466"/>
      <c r="P1522" s="466"/>
      <c r="Q1522" s="466"/>
      <c r="R1522" s="466"/>
      <c r="S1522" s="466"/>
      <c r="T1522" s="466"/>
      <c r="U1522" s="1115">
        <f t="shared" si="155"/>
        <v>0</v>
      </c>
      <c r="V1522" s="466"/>
      <c r="W1522" s="466"/>
      <c r="X1522" s="466"/>
      <c r="Y1522" s="466"/>
      <c r="Z1522" s="466"/>
      <c r="AA1522" s="466"/>
      <c r="AB1522" s="466"/>
      <c r="AC1522" s="466"/>
      <c r="AD1522" s="466"/>
      <c r="AE1522" s="466"/>
      <c r="AF1522" s="466"/>
      <c r="AG1522" s="1133"/>
      <c r="AH1522" s="1134"/>
      <c r="AI1522" s="1134"/>
      <c r="AJ1522" s="1134"/>
      <c r="AK1522" s="1134"/>
      <c r="AL1522" s="1134"/>
      <c r="AM1522" s="1135"/>
      <c r="AN1522" s="1135"/>
      <c r="AO1522" s="1134"/>
      <c r="AP1522" s="1136"/>
      <c r="AQ1522" s="1136"/>
      <c r="AR1522" s="1136"/>
      <c r="AS1522" s="1137"/>
      <c r="AT1522" s="1137"/>
      <c r="AU1522" s="5403"/>
      <c r="AV1522" s="5403"/>
      <c r="AW1522" s="5309"/>
      <c r="AX1522" s="5309"/>
      <c r="AY1522" s="5325"/>
      <c r="AZ1522" s="5404">
        <v>58</v>
      </c>
      <c r="BA1522" s="1419" t="s">
        <v>3151</v>
      </c>
      <c r="BB1522" s="1419" t="s">
        <v>3429</v>
      </c>
      <c r="BC1522" s="1419" t="s">
        <v>3430</v>
      </c>
      <c r="BD1522" s="5302">
        <v>58</v>
      </c>
      <c r="BE1522" s="5153">
        <v>42737</v>
      </c>
      <c r="BF1522" s="5303">
        <v>3400000</v>
      </c>
      <c r="BG1522" s="5302">
        <v>124</v>
      </c>
      <c r="BH1522" s="5305">
        <v>42772</v>
      </c>
      <c r="BI1522" s="5303">
        <v>3400000</v>
      </c>
      <c r="BJ1522" s="5153">
        <v>42772</v>
      </c>
      <c r="BK1522" s="5153">
        <v>42855</v>
      </c>
      <c r="BL1522" s="2678">
        <f t="shared" si="162"/>
        <v>0</v>
      </c>
      <c r="BM1522" s="2680"/>
      <c r="BN1522" s="1902"/>
      <c r="BO1522" s="1878"/>
      <c r="BP1522" s="1878"/>
      <c r="BQ1522" s="1915"/>
      <c r="BR1522" s="2026"/>
      <c r="BS1522" s="2027"/>
      <c r="BT1522" s="2027"/>
      <c r="BU1522" s="2027"/>
      <c r="BV1522" s="2027"/>
      <c r="BW1522" s="2027"/>
      <c r="BX1522" s="2027"/>
      <c r="BY1522" s="2027"/>
      <c r="BZ1522" s="2027"/>
      <c r="CA1522" s="2027"/>
      <c r="CB1522" s="2027"/>
      <c r="CC1522" s="2027"/>
      <c r="CD1522" s="2028" t="s">
        <v>3091</v>
      </c>
    </row>
    <row r="1523" spans="1:82" ht="21" customHeight="1" x14ac:dyDescent="0.2">
      <c r="A1523" s="1160" t="s">
        <v>161</v>
      </c>
      <c r="B1523" s="765" t="s">
        <v>3099</v>
      </c>
      <c r="C1523" s="1123" t="s">
        <v>3100</v>
      </c>
      <c r="D1523" s="460">
        <v>170</v>
      </c>
      <c r="E1523" s="575" t="s">
        <v>3362</v>
      </c>
      <c r="F1523" s="1124" t="s">
        <v>3363</v>
      </c>
      <c r="G1523" s="576">
        <v>54</v>
      </c>
      <c r="H1523" s="576" t="s">
        <v>1</v>
      </c>
      <c r="I1523" s="576">
        <v>60</v>
      </c>
      <c r="J1523" s="454">
        <v>60</v>
      </c>
      <c r="K1523" s="538"/>
      <c r="L1523" s="1114"/>
      <c r="M1523" s="466"/>
      <c r="N1523" s="466"/>
      <c r="O1523" s="466"/>
      <c r="P1523" s="466"/>
      <c r="Q1523" s="466"/>
      <c r="R1523" s="466"/>
      <c r="S1523" s="466"/>
      <c r="T1523" s="466"/>
      <c r="U1523" s="1115">
        <f t="shared" si="155"/>
        <v>0</v>
      </c>
      <c r="V1523" s="466"/>
      <c r="W1523" s="466"/>
      <c r="X1523" s="466"/>
      <c r="Y1523" s="466"/>
      <c r="Z1523" s="466"/>
      <c r="AA1523" s="466"/>
      <c r="AB1523" s="466"/>
      <c r="AC1523" s="466"/>
      <c r="AD1523" s="466"/>
      <c r="AE1523" s="466"/>
      <c r="AF1523" s="466"/>
      <c r="AG1523" s="1133"/>
      <c r="AH1523" s="1134"/>
      <c r="AI1523" s="1134"/>
      <c r="AJ1523" s="1134"/>
      <c r="AK1523" s="1134"/>
      <c r="AL1523" s="1134"/>
      <c r="AM1523" s="1135"/>
      <c r="AN1523" s="1135"/>
      <c r="AO1523" s="1134"/>
      <c r="AP1523" s="1136"/>
      <c r="AQ1523" s="1136"/>
      <c r="AR1523" s="1136"/>
      <c r="AS1523" s="1137"/>
      <c r="AT1523" s="1137"/>
      <c r="AU1523" s="5403"/>
      <c r="AV1523" s="5403"/>
      <c r="AW1523" s="5309"/>
      <c r="AX1523" s="5309"/>
      <c r="AY1523" s="5325"/>
      <c r="AZ1523" s="5404">
        <v>59</v>
      </c>
      <c r="BA1523" s="1419" t="s">
        <v>3151</v>
      </c>
      <c r="BB1523" s="1419" t="s">
        <v>3348</v>
      </c>
      <c r="BC1523" s="1419" t="s">
        <v>3431</v>
      </c>
      <c r="BD1523" s="5302">
        <v>59</v>
      </c>
      <c r="BE1523" s="5153">
        <v>42737</v>
      </c>
      <c r="BF1523" s="5303">
        <v>5205000</v>
      </c>
      <c r="BG1523" s="5302">
        <v>73</v>
      </c>
      <c r="BH1523" s="5305">
        <v>42767</v>
      </c>
      <c r="BI1523" s="5303">
        <v>5205000</v>
      </c>
      <c r="BJ1523" s="5153">
        <v>42767</v>
      </c>
      <c r="BK1523" s="5153">
        <v>42855</v>
      </c>
      <c r="BL1523" s="2678">
        <f t="shared" si="162"/>
        <v>0</v>
      </c>
      <c r="BM1523" s="2680"/>
      <c r="BN1523" s="1902"/>
      <c r="BO1523" s="1878"/>
      <c r="BP1523" s="1878"/>
      <c r="BQ1523" s="1915"/>
      <c r="BR1523" s="2026"/>
      <c r="BS1523" s="2027"/>
      <c r="BT1523" s="2027"/>
      <c r="BU1523" s="2027"/>
      <c r="BV1523" s="2027"/>
      <c r="BW1523" s="2027"/>
      <c r="BX1523" s="2027"/>
      <c r="BY1523" s="2027"/>
      <c r="BZ1523" s="2027"/>
      <c r="CA1523" s="2027"/>
      <c r="CB1523" s="2027"/>
      <c r="CC1523" s="2027"/>
      <c r="CD1523" s="2028" t="s">
        <v>3091</v>
      </c>
    </row>
    <row r="1524" spans="1:82" ht="21" customHeight="1" x14ac:dyDescent="0.2">
      <c r="A1524" s="1160" t="s">
        <v>161</v>
      </c>
      <c r="B1524" s="765" t="s">
        <v>3099</v>
      </c>
      <c r="C1524" s="1123" t="s">
        <v>3100</v>
      </c>
      <c r="D1524" s="460">
        <v>170</v>
      </c>
      <c r="E1524" s="575" t="s">
        <v>3362</v>
      </c>
      <c r="F1524" s="1124" t="s">
        <v>3363</v>
      </c>
      <c r="G1524" s="576">
        <v>54</v>
      </c>
      <c r="H1524" s="576" t="s">
        <v>1</v>
      </c>
      <c r="I1524" s="576">
        <v>60</v>
      </c>
      <c r="J1524" s="454">
        <v>60</v>
      </c>
      <c r="K1524" s="538"/>
      <c r="L1524" s="1114"/>
      <c r="M1524" s="466"/>
      <c r="N1524" s="466"/>
      <c r="O1524" s="466"/>
      <c r="P1524" s="466"/>
      <c r="Q1524" s="466"/>
      <c r="R1524" s="466"/>
      <c r="S1524" s="466"/>
      <c r="T1524" s="466"/>
      <c r="U1524" s="1115">
        <f t="shared" si="155"/>
        <v>0</v>
      </c>
      <c r="V1524" s="466"/>
      <c r="W1524" s="466"/>
      <c r="X1524" s="466"/>
      <c r="Y1524" s="466"/>
      <c r="Z1524" s="466"/>
      <c r="AA1524" s="466"/>
      <c r="AB1524" s="466"/>
      <c r="AC1524" s="466"/>
      <c r="AD1524" s="466"/>
      <c r="AE1524" s="466"/>
      <c r="AF1524" s="466"/>
      <c r="AG1524" s="1133"/>
      <c r="AH1524" s="1134"/>
      <c r="AI1524" s="1134"/>
      <c r="AJ1524" s="1134"/>
      <c r="AK1524" s="1134"/>
      <c r="AL1524" s="1134"/>
      <c r="AM1524" s="1135"/>
      <c r="AN1524" s="1135"/>
      <c r="AO1524" s="1134"/>
      <c r="AP1524" s="1136"/>
      <c r="AQ1524" s="1136"/>
      <c r="AR1524" s="1136"/>
      <c r="AS1524" s="1137"/>
      <c r="AT1524" s="1137"/>
      <c r="AU1524" s="5403"/>
      <c r="AV1524" s="5403"/>
      <c r="AW1524" s="5309"/>
      <c r="AX1524" s="5309"/>
      <c r="AY1524" s="5325"/>
      <c r="AZ1524" s="5404">
        <v>60</v>
      </c>
      <c r="BA1524" s="1419" t="s">
        <v>3151</v>
      </c>
      <c r="BB1524" s="1419" t="s">
        <v>3432</v>
      </c>
      <c r="BC1524" s="1419" t="s">
        <v>3433</v>
      </c>
      <c r="BD1524" s="5302">
        <v>60</v>
      </c>
      <c r="BE1524" s="5153">
        <v>42737</v>
      </c>
      <c r="BF1524" s="5303">
        <v>5147166.666666667</v>
      </c>
      <c r="BG1524" s="5302">
        <v>99</v>
      </c>
      <c r="BH1524" s="5305">
        <v>42768</v>
      </c>
      <c r="BI1524" s="5303">
        <v>5147166.666666667</v>
      </c>
      <c r="BJ1524" s="5153">
        <v>42768</v>
      </c>
      <c r="BK1524" s="5153">
        <v>42855</v>
      </c>
      <c r="BL1524" s="2678">
        <f t="shared" si="162"/>
        <v>0</v>
      </c>
      <c r="BM1524" s="2680"/>
      <c r="BN1524" s="1902"/>
      <c r="BO1524" s="1878"/>
      <c r="BP1524" s="1878"/>
      <c r="BQ1524" s="1915"/>
      <c r="BR1524" s="2026"/>
      <c r="BS1524" s="2027"/>
      <c r="BT1524" s="2027"/>
      <c r="BU1524" s="2027"/>
      <c r="BV1524" s="2027"/>
      <c r="BW1524" s="2027"/>
      <c r="BX1524" s="2027"/>
      <c r="BY1524" s="2027"/>
      <c r="BZ1524" s="2027"/>
      <c r="CA1524" s="2027"/>
      <c r="CB1524" s="2027"/>
      <c r="CC1524" s="2027"/>
      <c r="CD1524" s="2028" t="s">
        <v>3091</v>
      </c>
    </row>
    <row r="1525" spans="1:82" ht="21" customHeight="1" x14ac:dyDescent="0.2">
      <c r="A1525" s="1160" t="s">
        <v>161</v>
      </c>
      <c r="B1525" s="765" t="s">
        <v>3099</v>
      </c>
      <c r="C1525" s="1123" t="s">
        <v>3100</v>
      </c>
      <c r="D1525" s="460">
        <v>170</v>
      </c>
      <c r="E1525" s="575" t="s">
        <v>3362</v>
      </c>
      <c r="F1525" s="1124" t="s">
        <v>3363</v>
      </c>
      <c r="G1525" s="576">
        <v>54</v>
      </c>
      <c r="H1525" s="576" t="s">
        <v>1</v>
      </c>
      <c r="I1525" s="576">
        <v>60</v>
      </c>
      <c r="J1525" s="454">
        <v>60</v>
      </c>
      <c r="K1525" s="538"/>
      <c r="L1525" s="1114"/>
      <c r="M1525" s="466"/>
      <c r="N1525" s="466"/>
      <c r="O1525" s="466"/>
      <c r="P1525" s="466"/>
      <c r="Q1525" s="466"/>
      <c r="R1525" s="466"/>
      <c r="S1525" s="466"/>
      <c r="T1525" s="466"/>
      <c r="U1525" s="1115">
        <f t="shared" si="155"/>
        <v>0</v>
      </c>
      <c r="V1525" s="466"/>
      <c r="W1525" s="466"/>
      <c r="X1525" s="466"/>
      <c r="Y1525" s="466"/>
      <c r="Z1525" s="466"/>
      <c r="AA1525" s="466"/>
      <c r="AB1525" s="466"/>
      <c r="AC1525" s="466"/>
      <c r="AD1525" s="466"/>
      <c r="AE1525" s="466"/>
      <c r="AF1525" s="466"/>
      <c r="AG1525" s="1133"/>
      <c r="AH1525" s="1134"/>
      <c r="AI1525" s="1134"/>
      <c r="AJ1525" s="1134"/>
      <c r="AK1525" s="1134"/>
      <c r="AL1525" s="1134"/>
      <c r="AM1525" s="1135"/>
      <c r="AN1525" s="1135"/>
      <c r="AO1525" s="1134"/>
      <c r="AP1525" s="1136"/>
      <c r="AQ1525" s="1136"/>
      <c r="AR1525" s="1136"/>
      <c r="AS1525" s="1137"/>
      <c r="AT1525" s="1137"/>
      <c r="AU1525" s="5403"/>
      <c r="AV1525" s="5403"/>
      <c r="AW1525" s="5309"/>
      <c r="AX1525" s="5309"/>
      <c r="AY1525" s="5325"/>
      <c r="AZ1525" s="5404">
        <v>61</v>
      </c>
      <c r="BA1525" s="1419" t="s">
        <v>3151</v>
      </c>
      <c r="BB1525" s="1419" t="s">
        <v>3434</v>
      </c>
      <c r="BC1525" s="1419" t="s">
        <v>3431</v>
      </c>
      <c r="BD1525" s="5302">
        <v>61</v>
      </c>
      <c r="BE1525" s="5153">
        <v>42737</v>
      </c>
      <c r="BF1525" s="5303">
        <v>4400000</v>
      </c>
      <c r="BG1525" s="5302">
        <v>115</v>
      </c>
      <c r="BH1525" s="5305">
        <v>42769</v>
      </c>
      <c r="BI1525" s="5303">
        <v>4400000</v>
      </c>
      <c r="BJ1525" s="5153">
        <v>42769</v>
      </c>
      <c r="BK1525" s="5153">
        <v>42855</v>
      </c>
      <c r="BL1525" s="2678">
        <f t="shared" si="162"/>
        <v>0</v>
      </c>
      <c r="BM1525" s="2680"/>
      <c r="BN1525" s="1902"/>
      <c r="BO1525" s="1878"/>
      <c r="BP1525" s="1878"/>
      <c r="BQ1525" s="1915"/>
      <c r="BR1525" s="2026"/>
      <c r="BS1525" s="2027"/>
      <c r="BT1525" s="2027"/>
      <c r="BU1525" s="2027"/>
      <c r="BV1525" s="2027"/>
      <c r="BW1525" s="2027"/>
      <c r="BX1525" s="2027"/>
      <c r="BY1525" s="2027"/>
      <c r="BZ1525" s="2027"/>
      <c r="CA1525" s="2027"/>
      <c r="CB1525" s="2027"/>
      <c r="CC1525" s="2027"/>
      <c r="CD1525" s="2028" t="s">
        <v>3091</v>
      </c>
    </row>
    <row r="1526" spans="1:82" ht="21" customHeight="1" x14ac:dyDescent="0.2">
      <c r="A1526" s="1160" t="s">
        <v>161</v>
      </c>
      <c r="B1526" s="765" t="s">
        <v>3099</v>
      </c>
      <c r="C1526" s="1123" t="s">
        <v>3100</v>
      </c>
      <c r="D1526" s="460">
        <v>170</v>
      </c>
      <c r="E1526" s="575" t="s">
        <v>3362</v>
      </c>
      <c r="F1526" s="1124" t="s">
        <v>3363</v>
      </c>
      <c r="G1526" s="576">
        <v>54</v>
      </c>
      <c r="H1526" s="576" t="s">
        <v>1</v>
      </c>
      <c r="I1526" s="576">
        <v>60</v>
      </c>
      <c r="J1526" s="454">
        <v>60</v>
      </c>
      <c r="K1526" s="538"/>
      <c r="L1526" s="1114"/>
      <c r="M1526" s="466"/>
      <c r="N1526" s="466"/>
      <c r="O1526" s="466"/>
      <c r="P1526" s="466"/>
      <c r="Q1526" s="466"/>
      <c r="R1526" s="466"/>
      <c r="S1526" s="466"/>
      <c r="T1526" s="466"/>
      <c r="U1526" s="1115">
        <f t="shared" si="155"/>
        <v>0</v>
      </c>
      <c r="V1526" s="466"/>
      <c r="W1526" s="466"/>
      <c r="X1526" s="466"/>
      <c r="Y1526" s="466"/>
      <c r="Z1526" s="466"/>
      <c r="AA1526" s="466"/>
      <c r="AB1526" s="466"/>
      <c r="AC1526" s="466"/>
      <c r="AD1526" s="466"/>
      <c r="AE1526" s="466"/>
      <c r="AF1526" s="466"/>
      <c r="AG1526" s="1133"/>
      <c r="AH1526" s="1134"/>
      <c r="AI1526" s="1134"/>
      <c r="AJ1526" s="1134"/>
      <c r="AK1526" s="1134"/>
      <c r="AL1526" s="1134"/>
      <c r="AM1526" s="1135"/>
      <c r="AN1526" s="1135"/>
      <c r="AO1526" s="1134"/>
      <c r="AP1526" s="1136"/>
      <c r="AQ1526" s="1136"/>
      <c r="AR1526" s="1136"/>
      <c r="AS1526" s="1137"/>
      <c r="AT1526" s="1137"/>
      <c r="AU1526" s="5403"/>
      <c r="AV1526" s="5403"/>
      <c r="AW1526" s="5309"/>
      <c r="AX1526" s="5309"/>
      <c r="AY1526" s="5325"/>
      <c r="AZ1526" s="5404">
        <v>62</v>
      </c>
      <c r="BA1526" s="1419" t="s">
        <v>3151</v>
      </c>
      <c r="BB1526" s="1419" t="s">
        <v>3435</v>
      </c>
      <c r="BC1526" s="1419" t="s">
        <v>3436</v>
      </c>
      <c r="BD1526" s="5302">
        <v>62</v>
      </c>
      <c r="BE1526" s="5153">
        <v>42737</v>
      </c>
      <c r="BF1526" s="5303">
        <v>4005000</v>
      </c>
      <c r="BG1526" s="5302">
        <v>100</v>
      </c>
      <c r="BH1526" s="5305">
        <v>42768</v>
      </c>
      <c r="BI1526" s="5303">
        <v>4005000</v>
      </c>
      <c r="BJ1526" s="5153">
        <v>42768</v>
      </c>
      <c r="BK1526" s="5153">
        <v>42855</v>
      </c>
      <c r="BL1526" s="2678">
        <f t="shared" si="162"/>
        <v>0</v>
      </c>
      <c r="BM1526" s="2680"/>
      <c r="BN1526" s="1902"/>
      <c r="BO1526" s="1878"/>
      <c r="BP1526" s="1878"/>
      <c r="BQ1526" s="1915"/>
      <c r="BR1526" s="2026"/>
      <c r="BS1526" s="2027"/>
      <c r="BT1526" s="2027"/>
      <c r="BU1526" s="2027"/>
      <c r="BV1526" s="2027"/>
      <c r="BW1526" s="2027"/>
      <c r="BX1526" s="2027"/>
      <c r="BY1526" s="2027"/>
      <c r="BZ1526" s="2027"/>
      <c r="CA1526" s="2027"/>
      <c r="CB1526" s="2027"/>
      <c r="CC1526" s="2027"/>
      <c r="CD1526" s="2028" t="s">
        <v>3091</v>
      </c>
    </row>
    <row r="1527" spans="1:82" ht="21" customHeight="1" x14ac:dyDescent="0.2">
      <c r="A1527" s="1160" t="s">
        <v>161</v>
      </c>
      <c r="B1527" s="765" t="s">
        <v>3099</v>
      </c>
      <c r="C1527" s="1123" t="s">
        <v>3100</v>
      </c>
      <c r="D1527" s="460">
        <v>170</v>
      </c>
      <c r="E1527" s="575" t="s">
        <v>3362</v>
      </c>
      <c r="F1527" s="1124" t="s">
        <v>3363</v>
      </c>
      <c r="G1527" s="576">
        <v>54</v>
      </c>
      <c r="H1527" s="576" t="s">
        <v>1</v>
      </c>
      <c r="I1527" s="576">
        <v>60</v>
      </c>
      <c r="J1527" s="454">
        <v>60</v>
      </c>
      <c r="K1527" s="538"/>
      <c r="L1527" s="1114"/>
      <c r="M1527" s="466"/>
      <c r="N1527" s="466"/>
      <c r="O1527" s="466"/>
      <c r="P1527" s="466"/>
      <c r="Q1527" s="466"/>
      <c r="R1527" s="466"/>
      <c r="S1527" s="466"/>
      <c r="T1527" s="466"/>
      <c r="U1527" s="1115">
        <f t="shared" si="155"/>
        <v>0</v>
      </c>
      <c r="V1527" s="466"/>
      <c r="W1527" s="466"/>
      <c r="X1527" s="466"/>
      <c r="Y1527" s="466"/>
      <c r="Z1527" s="466"/>
      <c r="AA1527" s="466"/>
      <c r="AB1527" s="466"/>
      <c r="AC1527" s="466"/>
      <c r="AD1527" s="466"/>
      <c r="AE1527" s="466"/>
      <c r="AF1527" s="466"/>
      <c r="AG1527" s="1133"/>
      <c r="AH1527" s="1134"/>
      <c r="AI1527" s="1134"/>
      <c r="AJ1527" s="1134"/>
      <c r="AK1527" s="1134"/>
      <c r="AL1527" s="1134"/>
      <c r="AM1527" s="1135"/>
      <c r="AN1527" s="1135"/>
      <c r="AO1527" s="1134"/>
      <c r="AP1527" s="1136"/>
      <c r="AQ1527" s="1136"/>
      <c r="AR1527" s="1136"/>
      <c r="AS1527" s="1137"/>
      <c r="AT1527" s="1137"/>
      <c r="AU1527" s="5403"/>
      <c r="AV1527" s="5403"/>
      <c r="AW1527" s="5309"/>
      <c r="AX1527" s="5309"/>
      <c r="AY1527" s="5325"/>
      <c r="AZ1527" s="5404">
        <v>63</v>
      </c>
      <c r="BA1527" s="1419" t="s">
        <v>3151</v>
      </c>
      <c r="BB1527" s="1419" t="s">
        <v>3437</v>
      </c>
      <c r="BC1527" s="1419" t="s">
        <v>3438</v>
      </c>
      <c r="BD1527" s="5302">
        <v>63</v>
      </c>
      <c r="BE1527" s="5153">
        <v>42737</v>
      </c>
      <c r="BF1527" s="5303">
        <v>4005000</v>
      </c>
      <c r="BG1527" s="5302">
        <v>101</v>
      </c>
      <c r="BH1527" s="5305">
        <v>42768</v>
      </c>
      <c r="BI1527" s="5303">
        <v>4005000</v>
      </c>
      <c r="BJ1527" s="5153">
        <v>42768</v>
      </c>
      <c r="BK1527" s="5153">
        <v>42855</v>
      </c>
      <c r="BL1527" s="2678">
        <f t="shared" si="162"/>
        <v>0</v>
      </c>
      <c r="BM1527" s="2680"/>
      <c r="BN1527" s="1902"/>
      <c r="BO1527" s="1878"/>
      <c r="BP1527" s="1878"/>
      <c r="BQ1527" s="1915"/>
      <c r="BR1527" s="2026"/>
      <c r="BS1527" s="2027"/>
      <c r="BT1527" s="2027"/>
      <c r="BU1527" s="2027"/>
      <c r="BV1527" s="2027"/>
      <c r="BW1527" s="2027"/>
      <c r="BX1527" s="2027"/>
      <c r="BY1527" s="2027"/>
      <c r="BZ1527" s="2027"/>
      <c r="CA1527" s="2027"/>
      <c r="CB1527" s="2027"/>
      <c r="CC1527" s="2027"/>
      <c r="CD1527" s="2028" t="s">
        <v>3091</v>
      </c>
    </row>
    <row r="1528" spans="1:82" ht="21" customHeight="1" x14ac:dyDescent="0.2">
      <c r="A1528" s="1160" t="s">
        <v>161</v>
      </c>
      <c r="B1528" s="765" t="s">
        <v>3099</v>
      </c>
      <c r="C1528" s="1123" t="s">
        <v>3100</v>
      </c>
      <c r="D1528" s="460">
        <v>170</v>
      </c>
      <c r="E1528" s="575" t="s">
        <v>3362</v>
      </c>
      <c r="F1528" s="1124" t="s">
        <v>3363</v>
      </c>
      <c r="G1528" s="576">
        <v>54</v>
      </c>
      <c r="H1528" s="576" t="s">
        <v>1</v>
      </c>
      <c r="I1528" s="576">
        <v>60</v>
      </c>
      <c r="J1528" s="454">
        <v>60</v>
      </c>
      <c r="K1528" s="538"/>
      <c r="L1528" s="1114"/>
      <c r="M1528" s="466"/>
      <c r="N1528" s="466"/>
      <c r="O1528" s="466"/>
      <c r="P1528" s="466"/>
      <c r="Q1528" s="466"/>
      <c r="R1528" s="466"/>
      <c r="S1528" s="466"/>
      <c r="T1528" s="466"/>
      <c r="U1528" s="1115">
        <f t="shared" si="155"/>
        <v>0</v>
      </c>
      <c r="V1528" s="466"/>
      <c r="W1528" s="466"/>
      <c r="X1528" s="466"/>
      <c r="Y1528" s="466"/>
      <c r="Z1528" s="466"/>
      <c r="AA1528" s="466"/>
      <c r="AB1528" s="466"/>
      <c r="AC1528" s="466"/>
      <c r="AD1528" s="466"/>
      <c r="AE1528" s="466"/>
      <c r="AF1528" s="466"/>
      <c r="AG1528" s="1133"/>
      <c r="AH1528" s="1134"/>
      <c r="AI1528" s="1134"/>
      <c r="AJ1528" s="1134"/>
      <c r="AK1528" s="1134"/>
      <c r="AL1528" s="1134"/>
      <c r="AM1528" s="1135"/>
      <c r="AN1528" s="1135"/>
      <c r="AO1528" s="1134"/>
      <c r="AP1528" s="1136"/>
      <c r="AQ1528" s="1136"/>
      <c r="AR1528" s="1136"/>
      <c r="AS1528" s="1137"/>
      <c r="AT1528" s="1137"/>
      <c r="AU1528" s="5403"/>
      <c r="AV1528" s="5403"/>
      <c r="AW1528" s="5309"/>
      <c r="AX1528" s="5309"/>
      <c r="AY1528" s="5325"/>
      <c r="AZ1528" s="5404">
        <v>64</v>
      </c>
      <c r="BA1528" s="1419" t="s">
        <v>3151</v>
      </c>
      <c r="BB1528" s="1419" t="s">
        <v>3439</v>
      </c>
      <c r="BC1528" s="1419" t="s">
        <v>3440</v>
      </c>
      <c r="BD1528" s="5302">
        <v>64</v>
      </c>
      <c r="BE1528" s="5153">
        <v>42737</v>
      </c>
      <c r="BF1528" s="5303">
        <v>4005000</v>
      </c>
      <c r="BG1528" s="5302">
        <v>102</v>
      </c>
      <c r="BH1528" s="5305">
        <v>42768</v>
      </c>
      <c r="BI1528" s="5303">
        <v>4005000</v>
      </c>
      <c r="BJ1528" s="5153">
        <v>42768</v>
      </c>
      <c r="BK1528" s="5153">
        <v>42855</v>
      </c>
      <c r="BL1528" s="2678">
        <f t="shared" si="162"/>
        <v>0</v>
      </c>
      <c r="BM1528" s="2680"/>
      <c r="BN1528" s="1902"/>
      <c r="BO1528" s="1878"/>
      <c r="BP1528" s="1878"/>
      <c r="BQ1528" s="1915"/>
      <c r="BR1528" s="2026"/>
      <c r="BS1528" s="2027"/>
      <c r="BT1528" s="2027"/>
      <c r="BU1528" s="2027"/>
      <c r="BV1528" s="2027"/>
      <c r="BW1528" s="2027"/>
      <c r="BX1528" s="2027"/>
      <c r="BY1528" s="2027"/>
      <c r="BZ1528" s="2027"/>
      <c r="CA1528" s="2027"/>
      <c r="CB1528" s="2027"/>
      <c r="CC1528" s="2027"/>
      <c r="CD1528" s="2028" t="s">
        <v>3091</v>
      </c>
    </row>
    <row r="1529" spans="1:82" ht="21" customHeight="1" x14ac:dyDescent="0.2">
      <c r="A1529" s="1160" t="s">
        <v>161</v>
      </c>
      <c r="B1529" s="765" t="s">
        <v>3099</v>
      </c>
      <c r="C1529" s="1123" t="s">
        <v>3100</v>
      </c>
      <c r="D1529" s="460">
        <v>170</v>
      </c>
      <c r="E1529" s="575" t="s">
        <v>3362</v>
      </c>
      <c r="F1529" s="1124" t="s">
        <v>3363</v>
      </c>
      <c r="G1529" s="576">
        <v>54</v>
      </c>
      <c r="H1529" s="576" t="s">
        <v>1</v>
      </c>
      <c r="I1529" s="576">
        <v>60</v>
      </c>
      <c r="J1529" s="454">
        <v>60</v>
      </c>
      <c r="K1529" s="538"/>
      <c r="L1529" s="1114"/>
      <c r="M1529" s="466"/>
      <c r="N1529" s="466"/>
      <c r="O1529" s="466"/>
      <c r="P1529" s="466"/>
      <c r="Q1529" s="466"/>
      <c r="R1529" s="466"/>
      <c r="S1529" s="466"/>
      <c r="T1529" s="466"/>
      <c r="U1529" s="1115">
        <f t="shared" si="155"/>
        <v>0</v>
      </c>
      <c r="V1529" s="466"/>
      <c r="W1529" s="466"/>
      <c r="X1529" s="466"/>
      <c r="Y1529" s="466"/>
      <c r="Z1529" s="466"/>
      <c r="AA1529" s="466"/>
      <c r="AB1529" s="466"/>
      <c r="AC1529" s="466"/>
      <c r="AD1529" s="466"/>
      <c r="AE1529" s="466"/>
      <c r="AF1529" s="466"/>
      <c r="AG1529" s="1133"/>
      <c r="AH1529" s="1134"/>
      <c r="AI1529" s="1134"/>
      <c r="AJ1529" s="1134"/>
      <c r="AK1529" s="1134"/>
      <c r="AL1529" s="1134"/>
      <c r="AM1529" s="1135"/>
      <c r="AN1529" s="1135"/>
      <c r="AO1529" s="1134"/>
      <c r="AP1529" s="1136"/>
      <c r="AQ1529" s="1136"/>
      <c r="AR1529" s="1136"/>
      <c r="AS1529" s="1137"/>
      <c r="AT1529" s="1137"/>
      <c r="AU1529" s="5403"/>
      <c r="AV1529" s="5403"/>
      <c r="AW1529" s="5309"/>
      <c r="AX1529" s="5309"/>
      <c r="AY1529" s="5325"/>
      <c r="AZ1529" s="5404">
        <v>65</v>
      </c>
      <c r="BA1529" s="1419" t="s">
        <v>3151</v>
      </c>
      <c r="BB1529" s="1419" t="s">
        <v>3441</v>
      </c>
      <c r="BC1529" s="1419" t="s">
        <v>3442</v>
      </c>
      <c r="BD1529" s="5302">
        <v>65</v>
      </c>
      <c r="BE1529" s="5153">
        <v>42737</v>
      </c>
      <c r="BF1529" s="5303">
        <v>4250000</v>
      </c>
      <c r="BG1529" s="5302">
        <v>125</v>
      </c>
      <c r="BH1529" s="5305">
        <v>42772</v>
      </c>
      <c r="BI1529" s="5303">
        <v>4250000</v>
      </c>
      <c r="BJ1529" s="5153">
        <v>42772</v>
      </c>
      <c r="BK1529" s="5153">
        <v>42855</v>
      </c>
      <c r="BL1529" s="2678">
        <f t="shared" si="162"/>
        <v>0</v>
      </c>
      <c r="BM1529" s="2680"/>
      <c r="BN1529" s="1902"/>
      <c r="BO1529" s="1878"/>
      <c r="BP1529" s="1878"/>
      <c r="BQ1529" s="1915"/>
      <c r="BR1529" s="2026"/>
      <c r="BS1529" s="2027"/>
      <c r="BT1529" s="2027"/>
      <c r="BU1529" s="2027"/>
      <c r="BV1529" s="2027"/>
      <c r="BW1529" s="2027"/>
      <c r="BX1529" s="2027"/>
      <c r="BY1529" s="2027"/>
      <c r="BZ1529" s="2027"/>
      <c r="CA1529" s="2027"/>
      <c r="CB1529" s="2027"/>
      <c r="CC1529" s="2027"/>
      <c r="CD1529" s="2028" t="s">
        <v>3091</v>
      </c>
    </row>
    <row r="1530" spans="1:82" ht="21" customHeight="1" x14ac:dyDescent="0.2">
      <c r="A1530" s="1160" t="s">
        <v>161</v>
      </c>
      <c r="B1530" s="765" t="s">
        <v>3099</v>
      </c>
      <c r="C1530" s="1123" t="s">
        <v>3100</v>
      </c>
      <c r="D1530" s="460">
        <v>170</v>
      </c>
      <c r="E1530" s="575" t="s">
        <v>3362</v>
      </c>
      <c r="F1530" s="1124" t="s">
        <v>3363</v>
      </c>
      <c r="G1530" s="576">
        <v>54</v>
      </c>
      <c r="H1530" s="576" t="s">
        <v>1</v>
      </c>
      <c r="I1530" s="576">
        <v>60</v>
      </c>
      <c r="J1530" s="454">
        <v>60</v>
      </c>
      <c r="K1530" s="538"/>
      <c r="L1530" s="1114"/>
      <c r="M1530" s="466"/>
      <c r="N1530" s="466"/>
      <c r="O1530" s="466"/>
      <c r="P1530" s="466"/>
      <c r="Q1530" s="466"/>
      <c r="R1530" s="466"/>
      <c r="S1530" s="466"/>
      <c r="T1530" s="466"/>
      <c r="U1530" s="1115">
        <f t="shared" si="155"/>
        <v>0</v>
      </c>
      <c r="V1530" s="466"/>
      <c r="W1530" s="466"/>
      <c r="X1530" s="466"/>
      <c r="Y1530" s="466"/>
      <c r="Z1530" s="466"/>
      <c r="AA1530" s="466"/>
      <c r="AB1530" s="466"/>
      <c r="AC1530" s="466"/>
      <c r="AD1530" s="466"/>
      <c r="AE1530" s="466"/>
      <c r="AF1530" s="466"/>
      <c r="AG1530" s="1133"/>
      <c r="AH1530" s="1134"/>
      <c r="AI1530" s="1134"/>
      <c r="AJ1530" s="1134"/>
      <c r="AK1530" s="1134"/>
      <c r="AL1530" s="1134"/>
      <c r="AM1530" s="1135"/>
      <c r="AN1530" s="1135"/>
      <c r="AO1530" s="1134"/>
      <c r="AP1530" s="1136"/>
      <c r="AQ1530" s="1136"/>
      <c r="AR1530" s="1136"/>
      <c r="AS1530" s="1137"/>
      <c r="AT1530" s="1137"/>
      <c r="AU1530" s="5403"/>
      <c r="AV1530" s="5403"/>
      <c r="AW1530" s="5309"/>
      <c r="AX1530" s="5309"/>
      <c r="AY1530" s="5325"/>
      <c r="AZ1530" s="5404">
        <v>66</v>
      </c>
      <c r="BA1530" s="1419" t="s">
        <v>3151</v>
      </c>
      <c r="BB1530" s="1419" t="s">
        <v>3443</v>
      </c>
      <c r="BC1530" s="1419" t="s">
        <v>3444</v>
      </c>
      <c r="BD1530" s="5302">
        <v>66</v>
      </c>
      <c r="BE1530" s="5153">
        <v>42737</v>
      </c>
      <c r="BF1530" s="5303">
        <v>4500000</v>
      </c>
      <c r="BG1530" s="5302">
        <v>74</v>
      </c>
      <c r="BH1530" s="5305">
        <v>42767</v>
      </c>
      <c r="BI1530" s="5303">
        <v>4500000</v>
      </c>
      <c r="BJ1530" s="5153">
        <v>42767</v>
      </c>
      <c r="BK1530" s="5153">
        <v>42855</v>
      </c>
      <c r="BL1530" s="2678">
        <f t="shared" si="162"/>
        <v>0</v>
      </c>
      <c r="BM1530" s="2680"/>
      <c r="BN1530" s="1902"/>
      <c r="BO1530" s="1878"/>
      <c r="BP1530" s="1878"/>
      <c r="BQ1530" s="1915"/>
      <c r="BR1530" s="2026"/>
      <c r="BS1530" s="2027"/>
      <c r="BT1530" s="2027"/>
      <c r="BU1530" s="2027"/>
      <c r="BV1530" s="2027"/>
      <c r="BW1530" s="2027"/>
      <c r="BX1530" s="2027"/>
      <c r="BY1530" s="2027"/>
      <c r="BZ1530" s="2027"/>
      <c r="CA1530" s="2027"/>
      <c r="CB1530" s="2027"/>
      <c r="CC1530" s="2027"/>
      <c r="CD1530" s="2028" t="s">
        <v>3091</v>
      </c>
    </row>
    <row r="1531" spans="1:82" ht="21" customHeight="1" x14ac:dyDescent="0.2">
      <c r="A1531" s="1160" t="s">
        <v>161</v>
      </c>
      <c r="B1531" s="765" t="s">
        <v>3099</v>
      </c>
      <c r="C1531" s="1123" t="s">
        <v>3100</v>
      </c>
      <c r="D1531" s="460">
        <v>170</v>
      </c>
      <c r="E1531" s="575" t="s">
        <v>3362</v>
      </c>
      <c r="F1531" s="1124" t="s">
        <v>3363</v>
      </c>
      <c r="G1531" s="576">
        <v>54</v>
      </c>
      <c r="H1531" s="576" t="s">
        <v>1</v>
      </c>
      <c r="I1531" s="576">
        <v>60</v>
      </c>
      <c r="J1531" s="454">
        <v>60</v>
      </c>
      <c r="K1531" s="538"/>
      <c r="L1531" s="1114"/>
      <c r="M1531" s="466"/>
      <c r="N1531" s="466"/>
      <c r="O1531" s="466"/>
      <c r="P1531" s="466"/>
      <c r="Q1531" s="466"/>
      <c r="R1531" s="466"/>
      <c r="S1531" s="466"/>
      <c r="T1531" s="466"/>
      <c r="U1531" s="1115">
        <f t="shared" si="155"/>
        <v>0</v>
      </c>
      <c r="V1531" s="466"/>
      <c r="W1531" s="466"/>
      <c r="X1531" s="466"/>
      <c r="Y1531" s="466"/>
      <c r="Z1531" s="466"/>
      <c r="AA1531" s="466"/>
      <c r="AB1531" s="466"/>
      <c r="AC1531" s="466"/>
      <c r="AD1531" s="466"/>
      <c r="AE1531" s="466"/>
      <c r="AF1531" s="466"/>
      <c r="AG1531" s="1133"/>
      <c r="AH1531" s="1134"/>
      <c r="AI1531" s="1134"/>
      <c r="AJ1531" s="1134"/>
      <c r="AK1531" s="1134"/>
      <c r="AL1531" s="1134"/>
      <c r="AM1531" s="1135"/>
      <c r="AN1531" s="1135"/>
      <c r="AO1531" s="1134"/>
      <c r="AP1531" s="1136"/>
      <c r="AQ1531" s="1136"/>
      <c r="AR1531" s="1136"/>
      <c r="AS1531" s="1137"/>
      <c r="AT1531" s="1137"/>
      <c r="AU1531" s="5403"/>
      <c r="AV1531" s="5403"/>
      <c r="AW1531" s="5309"/>
      <c r="AX1531" s="5309"/>
      <c r="AY1531" s="5325"/>
      <c r="AZ1531" s="5404">
        <v>67</v>
      </c>
      <c r="BA1531" s="1419" t="s">
        <v>3151</v>
      </c>
      <c r="BB1531" s="1419" t="s">
        <v>3445</v>
      </c>
      <c r="BC1531" s="1419" t="s">
        <v>3446</v>
      </c>
      <c r="BD1531" s="5302">
        <v>67</v>
      </c>
      <c r="BE1531" s="5153">
        <v>42737</v>
      </c>
      <c r="BF1531" s="5303">
        <v>3960000</v>
      </c>
      <c r="BG1531" s="5302">
        <v>103</v>
      </c>
      <c r="BH1531" s="5305">
        <v>42768</v>
      </c>
      <c r="BI1531" s="5303">
        <v>3960000</v>
      </c>
      <c r="BJ1531" s="5153">
        <v>42772</v>
      </c>
      <c r="BK1531" s="5153">
        <v>42855</v>
      </c>
      <c r="BL1531" s="2678">
        <f t="shared" si="162"/>
        <v>0</v>
      </c>
      <c r="BM1531" s="2680"/>
      <c r="BN1531" s="1902"/>
      <c r="BO1531" s="1878"/>
      <c r="BP1531" s="1878"/>
      <c r="BQ1531" s="1915"/>
      <c r="BR1531" s="2026"/>
      <c r="BS1531" s="2027"/>
      <c r="BT1531" s="2027"/>
      <c r="BU1531" s="2027"/>
      <c r="BV1531" s="2027"/>
      <c r="BW1531" s="2027"/>
      <c r="BX1531" s="2027"/>
      <c r="BY1531" s="2027"/>
      <c r="BZ1531" s="2027"/>
      <c r="CA1531" s="2027"/>
      <c r="CB1531" s="2027"/>
      <c r="CC1531" s="2027"/>
      <c r="CD1531" s="2028" t="s">
        <v>3091</v>
      </c>
    </row>
    <row r="1532" spans="1:82" ht="21" customHeight="1" x14ac:dyDescent="0.2">
      <c r="A1532" s="1160" t="s">
        <v>161</v>
      </c>
      <c r="B1532" s="765" t="s">
        <v>3099</v>
      </c>
      <c r="C1532" s="1123" t="s">
        <v>3100</v>
      </c>
      <c r="D1532" s="460">
        <v>170</v>
      </c>
      <c r="E1532" s="575" t="s">
        <v>3362</v>
      </c>
      <c r="F1532" s="1124" t="s">
        <v>3363</v>
      </c>
      <c r="G1532" s="576">
        <v>54</v>
      </c>
      <c r="H1532" s="576" t="s">
        <v>1</v>
      </c>
      <c r="I1532" s="576">
        <v>60</v>
      </c>
      <c r="J1532" s="454">
        <v>60</v>
      </c>
      <c r="K1532" s="538"/>
      <c r="L1532" s="1114"/>
      <c r="M1532" s="466"/>
      <c r="N1532" s="466"/>
      <c r="O1532" s="466"/>
      <c r="P1532" s="466"/>
      <c r="Q1532" s="466"/>
      <c r="R1532" s="466"/>
      <c r="S1532" s="466"/>
      <c r="T1532" s="466"/>
      <c r="U1532" s="1115">
        <f t="shared" si="155"/>
        <v>0</v>
      </c>
      <c r="V1532" s="466"/>
      <c r="W1532" s="466"/>
      <c r="X1532" s="466"/>
      <c r="Y1532" s="466"/>
      <c r="Z1532" s="466"/>
      <c r="AA1532" s="466"/>
      <c r="AB1532" s="466"/>
      <c r="AC1532" s="466"/>
      <c r="AD1532" s="466"/>
      <c r="AE1532" s="466"/>
      <c r="AF1532" s="466"/>
      <c r="AG1532" s="1133"/>
      <c r="AH1532" s="1134"/>
      <c r="AI1532" s="1134"/>
      <c r="AJ1532" s="1134"/>
      <c r="AK1532" s="1134"/>
      <c r="AL1532" s="1134"/>
      <c r="AM1532" s="1135"/>
      <c r="AN1532" s="1135"/>
      <c r="AO1532" s="1134"/>
      <c r="AP1532" s="1136"/>
      <c r="AQ1532" s="1136"/>
      <c r="AR1532" s="1136"/>
      <c r="AS1532" s="1137"/>
      <c r="AT1532" s="1137"/>
      <c r="AU1532" s="5403"/>
      <c r="AV1532" s="5403"/>
      <c r="AW1532" s="5309"/>
      <c r="AX1532" s="5309"/>
      <c r="AY1532" s="5325"/>
      <c r="AZ1532" s="5404">
        <v>68</v>
      </c>
      <c r="BA1532" s="1419" t="s">
        <v>3151</v>
      </c>
      <c r="BB1532" s="1419" t="s">
        <v>3447</v>
      </c>
      <c r="BC1532" s="1419" t="s">
        <v>3446</v>
      </c>
      <c r="BD1532" s="5302">
        <v>68</v>
      </c>
      <c r="BE1532" s="5153">
        <v>42737</v>
      </c>
      <c r="BF1532" s="5303">
        <v>4400000</v>
      </c>
      <c r="BG1532" s="5302">
        <v>116</v>
      </c>
      <c r="BH1532" s="5305">
        <v>42769</v>
      </c>
      <c r="BI1532" s="5303">
        <v>4400000</v>
      </c>
      <c r="BJ1532" s="5153">
        <v>42769</v>
      </c>
      <c r="BK1532" s="5153">
        <v>42855</v>
      </c>
      <c r="BL1532" s="2678">
        <f t="shared" si="162"/>
        <v>0</v>
      </c>
      <c r="BM1532" s="2680"/>
      <c r="BN1532" s="1902"/>
      <c r="BO1532" s="1878"/>
      <c r="BP1532" s="1878"/>
      <c r="BQ1532" s="1915"/>
      <c r="BR1532" s="2026"/>
      <c r="BS1532" s="2027"/>
      <c r="BT1532" s="2027"/>
      <c r="BU1532" s="2027"/>
      <c r="BV1532" s="2027"/>
      <c r="BW1532" s="2027"/>
      <c r="BX1532" s="2027"/>
      <c r="BY1532" s="2027"/>
      <c r="BZ1532" s="2027"/>
      <c r="CA1532" s="2027"/>
      <c r="CB1532" s="2027"/>
      <c r="CC1532" s="2027"/>
      <c r="CD1532" s="2028" t="s">
        <v>3091</v>
      </c>
    </row>
    <row r="1533" spans="1:82" ht="21" customHeight="1" x14ac:dyDescent="0.2">
      <c r="A1533" s="1160" t="s">
        <v>161</v>
      </c>
      <c r="B1533" s="765" t="s">
        <v>3099</v>
      </c>
      <c r="C1533" s="1123" t="s">
        <v>3100</v>
      </c>
      <c r="D1533" s="460">
        <v>170</v>
      </c>
      <c r="E1533" s="575" t="s">
        <v>3362</v>
      </c>
      <c r="F1533" s="1124" t="s">
        <v>3363</v>
      </c>
      <c r="G1533" s="576">
        <v>54</v>
      </c>
      <c r="H1533" s="576" t="s">
        <v>1</v>
      </c>
      <c r="I1533" s="576">
        <v>60</v>
      </c>
      <c r="J1533" s="454">
        <v>60</v>
      </c>
      <c r="K1533" s="538"/>
      <c r="L1533" s="1114"/>
      <c r="M1533" s="466"/>
      <c r="N1533" s="466"/>
      <c r="O1533" s="466"/>
      <c r="P1533" s="466"/>
      <c r="Q1533" s="466"/>
      <c r="R1533" s="466"/>
      <c r="S1533" s="466"/>
      <c r="T1533" s="466"/>
      <c r="U1533" s="1115">
        <f t="shared" si="155"/>
        <v>0</v>
      </c>
      <c r="V1533" s="466"/>
      <c r="W1533" s="466"/>
      <c r="X1533" s="466"/>
      <c r="Y1533" s="466"/>
      <c r="Z1533" s="466"/>
      <c r="AA1533" s="466"/>
      <c r="AB1533" s="466"/>
      <c r="AC1533" s="466"/>
      <c r="AD1533" s="466"/>
      <c r="AE1533" s="466"/>
      <c r="AF1533" s="466"/>
      <c r="AG1533" s="1133"/>
      <c r="AH1533" s="1134"/>
      <c r="AI1533" s="1134"/>
      <c r="AJ1533" s="1134"/>
      <c r="AK1533" s="1134"/>
      <c r="AL1533" s="1134"/>
      <c r="AM1533" s="1135"/>
      <c r="AN1533" s="1135"/>
      <c r="AO1533" s="1134"/>
      <c r="AP1533" s="1136"/>
      <c r="AQ1533" s="1136"/>
      <c r="AR1533" s="1136"/>
      <c r="AS1533" s="1137"/>
      <c r="AT1533" s="1137"/>
      <c r="AU1533" s="5403"/>
      <c r="AV1533" s="5403"/>
      <c r="AW1533" s="5309"/>
      <c r="AX1533" s="5309"/>
      <c r="AY1533" s="5325"/>
      <c r="AZ1533" s="5404">
        <v>69</v>
      </c>
      <c r="BA1533" s="1419" t="s">
        <v>3151</v>
      </c>
      <c r="BB1533" s="1419" t="s">
        <v>3448</v>
      </c>
      <c r="BC1533" s="1419" t="s">
        <v>3446</v>
      </c>
      <c r="BD1533" s="5302">
        <v>69</v>
      </c>
      <c r="BE1533" s="5153">
        <v>42737</v>
      </c>
      <c r="BF1533" s="5303">
        <v>4050000</v>
      </c>
      <c r="BG1533" s="5302">
        <v>75</v>
      </c>
      <c r="BH1533" s="5305">
        <v>42767</v>
      </c>
      <c r="BI1533" s="5303">
        <v>4050000</v>
      </c>
      <c r="BJ1533" s="5153">
        <v>42767</v>
      </c>
      <c r="BK1533" s="5153">
        <v>42855</v>
      </c>
      <c r="BL1533" s="2678">
        <f t="shared" si="162"/>
        <v>0</v>
      </c>
      <c r="BM1533" s="2680"/>
      <c r="BN1533" s="1902"/>
      <c r="BO1533" s="1878"/>
      <c r="BP1533" s="1878"/>
      <c r="BQ1533" s="1915"/>
      <c r="BR1533" s="2026"/>
      <c r="BS1533" s="2027"/>
      <c r="BT1533" s="2027"/>
      <c r="BU1533" s="2027"/>
      <c r="BV1533" s="2027"/>
      <c r="BW1533" s="2027"/>
      <c r="BX1533" s="2027"/>
      <c r="BY1533" s="2027"/>
      <c r="BZ1533" s="2027"/>
      <c r="CA1533" s="2027"/>
      <c r="CB1533" s="2027"/>
      <c r="CC1533" s="2027"/>
      <c r="CD1533" s="2028" t="s">
        <v>3091</v>
      </c>
    </row>
    <row r="1534" spans="1:82" ht="21" customHeight="1" x14ac:dyDescent="0.2">
      <c r="A1534" s="1160" t="s">
        <v>161</v>
      </c>
      <c r="B1534" s="765" t="s">
        <v>3099</v>
      </c>
      <c r="C1534" s="1123" t="s">
        <v>3100</v>
      </c>
      <c r="D1534" s="460">
        <v>170</v>
      </c>
      <c r="E1534" s="575" t="s">
        <v>3362</v>
      </c>
      <c r="F1534" s="1124" t="s">
        <v>3363</v>
      </c>
      <c r="G1534" s="576">
        <v>54</v>
      </c>
      <c r="H1534" s="576" t="s">
        <v>1</v>
      </c>
      <c r="I1534" s="576">
        <v>60</v>
      </c>
      <c r="J1534" s="454">
        <v>60</v>
      </c>
      <c r="K1534" s="538"/>
      <c r="L1534" s="1114"/>
      <c r="M1534" s="466"/>
      <c r="N1534" s="466"/>
      <c r="O1534" s="466"/>
      <c r="P1534" s="466"/>
      <c r="Q1534" s="466"/>
      <c r="R1534" s="466"/>
      <c r="S1534" s="466"/>
      <c r="T1534" s="466"/>
      <c r="U1534" s="1115">
        <f t="shared" si="155"/>
        <v>0</v>
      </c>
      <c r="V1534" s="466"/>
      <c r="W1534" s="466"/>
      <c r="X1534" s="466"/>
      <c r="Y1534" s="466"/>
      <c r="Z1534" s="466"/>
      <c r="AA1534" s="466"/>
      <c r="AB1534" s="466"/>
      <c r="AC1534" s="466"/>
      <c r="AD1534" s="466"/>
      <c r="AE1534" s="466"/>
      <c r="AF1534" s="466"/>
      <c r="AG1534" s="1133"/>
      <c r="AH1534" s="1134"/>
      <c r="AI1534" s="1134"/>
      <c r="AJ1534" s="1134"/>
      <c r="AK1534" s="1134"/>
      <c r="AL1534" s="1134"/>
      <c r="AM1534" s="1135"/>
      <c r="AN1534" s="1135"/>
      <c r="AO1534" s="1134"/>
      <c r="AP1534" s="1136"/>
      <c r="AQ1534" s="1136"/>
      <c r="AR1534" s="1136"/>
      <c r="AS1534" s="1137"/>
      <c r="AT1534" s="1137"/>
      <c r="AU1534" s="5403"/>
      <c r="AV1534" s="5403"/>
      <c r="AW1534" s="5309"/>
      <c r="AX1534" s="5309"/>
      <c r="AY1534" s="5325"/>
      <c r="AZ1534" s="5404">
        <v>70</v>
      </c>
      <c r="BA1534" s="1419" t="s">
        <v>3151</v>
      </c>
      <c r="BB1534" s="1419" t="s">
        <v>3449</v>
      </c>
      <c r="BC1534" s="1419" t="s">
        <v>3450</v>
      </c>
      <c r="BD1534" s="5302">
        <v>70</v>
      </c>
      <c r="BE1534" s="5153">
        <v>42737</v>
      </c>
      <c r="BF1534" s="5303">
        <v>4500000</v>
      </c>
      <c r="BG1534" s="5302">
        <v>76</v>
      </c>
      <c r="BH1534" s="5305">
        <v>42767</v>
      </c>
      <c r="BI1534" s="5303">
        <v>4500000</v>
      </c>
      <c r="BJ1534" s="5153">
        <v>42767</v>
      </c>
      <c r="BK1534" s="5153">
        <v>42855</v>
      </c>
      <c r="BL1534" s="2678">
        <f t="shared" si="162"/>
        <v>0</v>
      </c>
      <c r="BM1534" s="2680"/>
      <c r="BN1534" s="1902"/>
      <c r="BO1534" s="1878"/>
      <c r="BP1534" s="1878"/>
      <c r="BQ1534" s="1915"/>
      <c r="BR1534" s="2026"/>
      <c r="BS1534" s="2027"/>
      <c r="BT1534" s="2027"/>
      <c r="BU1534" s="2027"/>
      <c r="BV1534" s="2027"/>
      <c r="BW1534" s="2027"/>
      <c r="BX1534" s="2027"/>
      <c r="BY1534" s="2027"/>
      <c r="BZ1534" s="2027"/>
      <c r="CA1534" s="2027"/>
      <c r="CB1534" s="2027"/>
      <c r="CC1534" s="2027"/>
      <c r="CD1534" s="2028" t="s">
        <v>3091</v>
      </c>
    </row>
    <row r="1535" spans="1:82" ht="21" customHeight="1" x14ac:dyDescent="0.2">
      <c r="A1535" s="1160" t="s">
        <v>161</v>
      </c>
      <c r="B1535" s="765" t="s">
        <v>3099</v>
      </c>
      <c r="C1535" s="1123" t="s">
        <v>3100</v>
      </c>
      <c r="D1535" s="460">
        <v>170</v>
      </c>
      <c r="E1535" s="575" t="s">
        <v>3362</v>
      </c>
      <c r="F1535" s="1124" t="s">
        <v>3363</v>
      </c>
      <c r="G1535" s="576">
        <v>54</v>
      </c>
      <c r="H1535" s="576" t="s">
        <v>1</v>
      </c>
      <c r="I1535" s="576">
        <v>60</v>
      </c>
      <c r="J1535" s="454">
        <v>60</v>
      </c>
      <c r="K1535" s="538"/>
      <c r="L1535" s="1114"/>
      <c r="M1535" s="466"/>
      <c r="N1535" s="466"/>
      <c r="O1535" s="466"/>
      <c r="P1535" s="466"/>
      <c r="Q1535" s="466"/>
      <c r="R1535" s="466"/>
      <c r="S1535" s="466"/>
      <c r="T1535" s="466"/>
      <c r="U1535" s="1115">
        <f t="shared" si="155"/>
        <v>0</v>
      </c>
      <c r="V1535" s="466"/>
      <c r="W1535" s="466"/>
      <c r="X1535" s="466"/>
      <c r="Y1535" s="466"/>
      <c r="Z1535" s="466"/>
      <c r="AA1535" s="466"/>
      <c r="AB1535" s="466"/>
      <c r="AC1535" s="466"/>
      <c r="AD1535" s="466"/>
      <c r="AE1535" s="466"/>
      <c r="AF1535" s="466"/>
      <c r="AG1535" s="1133"/>
      <c r="AH1535" s="1134"/>
      <c r="AI1535" s="1134"/>
      <c r="AJ1535" s="1134"/>
      <c r="AK1535" s="1134"/>
      <c r="AL1535" s="1134"/>
      <c r="AM1535" s="1135"/>
      <c r="AN1535" s="1135"/>
      <c r="AO1535" s="1134"/>
      <c r="AP1535" s="1136"/>
      <c r="AQ1535" s="1136"/>
      <c r="AR1535" s="1136"/>
      <c r="AS1535" s="1137"/>
      <c r="AT1535" s="1137"/>
      <c r="AU1535" s="5403"/>
      <c r="AV1535" s="5403"/>
      <c r="AW1535" s="5309"/>
      <c r="AX1535" s="5309"/>
      <c r="AY1535" s="5325"/>
      <c r="AZ1535" s="5404">
        <v>71</v>
      </c>
      <c r="BA1535" s="1419" t="s">
        <v>3151</v>
      </c>
      <c r="BB1535" s="1419" t="s">
        <v>3451</v>
      </c>
      <c r="BC1535" s="1419" t="s">
        <v>3452</v>
      </c>
      <c r="BD1535" s="5302">
        <v>71</v>
      </c>
      <c r="BE1535" s="5153">
        <v>42737</v>
      </c>
      <c r="BF1535" s="5303">
        <v>7416666.666666666</v>
      </c>
      <c r="BG1535" s="5302">
        <v>104</v>
      </c>
      <c r="BH1535" s="5305">
        <v>42768</v>
      </c>
      <c r="BI1535" s="5303">
        <v>7416666.666666666</v>
      </c>
      <c r="BJ1535" s="5153">
        <v>42768</v>
      </c>
      <c r="BK1535" s="5153">
        <v>42855</v>
      </c>
      <c r="BL1535" s="2678">
        <f t="shared" si="162"/>
        <v>0</v>
      </c>
      <c r="BM1535" s="2680"/>
      <c r="BN1535" s="1902"/>
      <c r="BO1535" s="1878"/>
      <c r="BP1535" s="1878"/>
      <c r="BQ1535" s="1915"/>
      <c r="BR1535" s="2026"/>
      <c r="BS1535" s="2027"/>
      <c r="BT1535" s="2027"/>
      <c r="BU1535" s="2027"/>
      <c r="BV1535" s="2027"/>
      <c r="BW1535" s="2027"/>
      <c r="BX1535" s="2027"/>
      <c r="BY1535" s="2027"/>
      <c r="BZ1535" s="2027"/>
      <c r="CA1535" s="2027"/>
      <c r="CB1535" s="2027"/>
      <c r="CC1535" s="2027"/>
      <c r="CD1535" s="2028" t="s">
        <v>3091</v>
      </c>
    </row>
    <row r="1536" spans="1:82" ht="21" customHeight="1" x14ac:dyDescent="0.2">
      <c r="A1536" s="1160" t="s">
        <v>161</v>
      </c>
      <c r="B1536" s="765" t="s">
        <v>3099</v>
      </c>
      <c r="C1536" s="1123" t="s">
        <v>3100</v>
      </c>
      <c r="D1536" s="460">
        <v>170</v>
      </c>
      <c r="E1536" s="575" t="s">
        <v>3362</v>
      </c>
      <c r="F1536" s="1124" t="s">
        <v>3363</v>
      </c>
      <c r="G1536" s="576">
        <v>54</v>
      </c>
      <c r="H1536" s="576" t="s">
        <v>1</v>
      </c>
      <c r="I1536" s="576">
        <v>60</v>
      </c>
      <c r="J1536" s="454">
        <v>60</v>
      </c>
      <c r="K1536" s="538"/>
      <c r="L1536" s="1114"/>
      <c r="M1536" s="466"/>
      <c r="N1536" s="466"/>
      <c r="O1536" s="466"/>
      <c r="P1536" s="466"/>
      <c r="Q1536" s="466"/>
      <c r="R1536" s="466"/>
      <c r="S1536" s="466"/>
      <c r="T1536" s="466"/>
      <c r="U1536" s="1115">
        <f t="shared" si="155"/>
        <v>0</v>
      </c>
      <c r="V1536" s="466"/>
      <c r="W1536" s="466"/>
      <c r="X1536" s="466"/>
      <c r="Y1536" s="466"/>
      <c r="Z1536" s="466"/>
      <c r="AA1536" s="466"/>
      <c r="AB1536" s="466"/>
      <c r="AC1536" s="466"/>
      <c r="AD1536" s="466"/>
      <c r="AE1536" s="466"/>
      <c r="AF1536" s="466"/>
      <c r="AG1536" s="1133"/>
      <c r="AH1536" s="1134"/>
      <c r="AI1536" s="1134"/>
      <c r="AJ1536" s="1134"/>
      <c r="AK1536" s="1134"/>
      <c r="AL1536" s="1134"/>
      <c r="AM1536" s="1135"/>
      <c r="AN1536" s="1135"/>
      <c r="AO1536" s="1134"/>
      <c r="AP1536" s="1136"/>
      <c r="AQ1536" s="1136"/>
      <c r="AR1536" s="1136"/>
      <c r="AS1536" s="1137"/>
      <c r="AT1536" s="1137"/>
      <c r="AU1536" s="5403"/>
      <c r="AV1536" s="5403"/>
      <c r="AW1536" s="5309"/>
      <c r="AX1536" s="5309"/>
      <c r="AY1536" s="5325"/>
      <c r="AZ1536" s="5404">
        <v>72</v>
      </c>
      <c r="BA1536" s="1419" t="s">
        <v>3151</v>
      </c>
      <c r="BB1536" s="1419" t="s">
        <v>3453</v>
      </c>
      <c r="BC1536" s="1419" t="s">
        <v>3454</v>
      </c>
      <c r="BD1536" s="5302">
        <v>72</v>
      </c>
      <c r="BE1536" s="5153">
        <v>42737</v>
      </c>
      <c r="BF1536" s="5303">
        <v>8900000</v>
      </c>
      <c r="BG1536" s="5302">
        <v>105</v>
      </c>
      <c r="BH1536" s="5305" t="s">
        <v>3455</v>
      </c>
      <c r="BI1536" s="5303">
        <v>8900000</v>
      </c>
      <c r="BJ1536" s="5153">
        <v>42768</v>
      </c>
      <c r="BK1536" s="5153">
        <v>42855</v>
      </c>
      <c r="BL1536" s="2678">
        <f t="shared" si="162"/>
        <v>0</v>
      </c>
      <c r="BM1536" s="2680"/>
      <c r="BN1536" s="1902"/>
      <c r="BO1536" s="1878"/>
      <c r="BP1536" s="1878"/>
      <c r="BQ1536" s="1915"/>
      <c r="BR1536" s="2026"/>
      <c r="BS1536" s="2027"/>
      <c r="BT1536" s="2027"/>
      <c r="BU1536" s="2027"/>
      <c r="BV1536" s="2027"/>
      <c r="BW1536" s="2027"/>
      <c r="BX1536" s="2027"/>
      <c r="BY1536" s="2027"/>
      <c r="BZ1536" s="2027"/>
      <c r="CA1536" s="2027"/>
      <c r="CB1536" s="2027"/>
      <c r="CC1536" s="2027"/>
      <c r="CD1536" s="2028" t="s">
        <v>3091</v>
      </c>
    </row>
    <row r="1537" spans="1:82" ht="21" customHeight="1" x14ac:dyDescent="0.2">
      <c r="A1537" s="1160" t="s">
        <v>161</v>
      </c>
      <c r="B1537" s="765" t="s">
        <v>3099</v>
      </c>
      <c r="C1537" s="1123" t="s">
        <v>3100</v>
      </c>
      <c r="D1537" s="460">
        <v>170</v>
      </c>
      <c r="E1537" s="575" t="s">
        <v>3362</v>
      </c>
      <c r="F1537" s="1124" t="s">
        <v>3363</v>
      </c>
      <c r="G1537" s="576">
        <v>54</v>
      </c>
      <c r="H1537" s="576" t="s">
        <v>1</v>
      </c>
      <c r="I1537" s="576">
        <v>60</v>
      </c>
      <c r="J1537" s="454">
        <v>60</v>
      </c>
      <c r="K1537" s="538"/>
      <c r="L1537" s="1114"/>
      <c r="M1537" s="466"/>
      <c r="N1537" s="466"/>
      <c r="O1537" s="466"/>
      <c r="P1537" s="466"/>
      <c r="Q1537" s="466"/>
      <c r="R1537" s="466"/>
      <c r="S1537" s="466"/>
      <c r="T1537" s="466"/>
      <c r="U1537" s="1115">
        <f t="shared" si="155"/>
        <v>0</v>
      </c>
      <c r="V1537" s="466"/>
      <c r="W1537" s="466"/>
      <c r="X1537" s="466"/>
      <c r="Y1537" s="466"/>
      <c r="Z1537" s="466"/>
      <c r="AA1537" s="466"/>
      <c r="AB1537" s="466"/>
      <c r="AC1537" s="466"/>
      <c r="AD1537" s="466"/>
      <c r="AE1537" s="466"/>
      <c r="AF1537" s="466"/>
      <c r="AG1537" s="1133"/>
      <c r="AH1537" s="1134"/>
      <c r="AI1537" s="1134"/>
      <c r="AJ1537" s="1134"/>
      <c r="AK1537" s="1134"/>
      <c r="AL1537" s="1134"/>
      <c r="AM1537" s="1135"/>
      <c r="AN1537" s="1135"/>
      <c r="AO1537" s="1134"/>
      <c r="AP1537" s="1136"/>
      <c r="AQ1537" s="1136"/>
      <c r="AR1537" s="1136"/>
      <c r="AS1537" s="1137"/>
      <c r="AT1537" s="1137"/>
      <c r="AU1537" s="5403"/>
      <c r="AV1537" s="5403"/>
      <c r="AW1537" s="5309"/>
      <c r="AX1537" s="5309"/>
      <c r="AY1537" s="5325"/>
      <c r="AZ1537" s="5404">
        <v>73</v>
      </c>
      <c r="BA1537" s="1419" t="s">
        <v>3151</v>
      </c>
      <c r="BB1537" s="1419" t="s">
        <v>3456</v>
      </c>
      <c r="BC1537" s="1419" t="s">
        <v>3452</v>
      </c>
      <c r="BD1537" s="5302">
        <v>73</v>
      </c>
      <c r="BE1537" s="5153">
        <v>42737</v>
      </c>
      <c r="BF1537" s="5303">
        <v>3750000</v>
      </c>
      <c r="BG1537" s="5302">
        <v>140</v>
      </c>
      <c r="BH1537" s="5305">
        <v>42781</v>
      </c>
      <c r="BI1537" s="5303">
        <v>3750000</v>
      </c>
      <c r="BJ1537" s="5153">
        <v>42781</v>
      </c>
      <c r="BK1537" s="5153">
        <v>42855</v>
      </c>
      <c r="BL1537" s="2678">
        <f t="shared" si="162"/>
        <v>0</v>
      </c>
      <c r="BM1537" s="2680"/>
      <c r="BN1537" s="1902"/>
      <c r="BO1537" s="1878"/>
      <c r="BP1537" s="1878"/>
      <c r="BQ1537" s="1915"/>
      <c r="BR1537" s="2026"/>
      <c r="BS1537" s="2027"/>
      <c r="BT1537" s="2027"/>
      <c r="BU1537" s="2027"/>
      <c r="BV1537" s="2027"/>
      <c r="BW1537" s="2027"/>
      <c r="BX1537" s="2027"/>
      <c r="BY1537" s="2027"/>
      <c r="BZ1537" s="2027"/>
      <c r="CA1537" s="2027"/>
      <c r="CB1537" s="2027"/>
      <c r="CC1537" s="2027"/>
      <c r="CD1537" s="2028" t="s">
        <v>3091</v>
      </c>
    </row>
    <row r="1538" spans="1:82" ht="21" customHeight="1" x14ac:dyDescent="0.2">
      <c r="A1538" s="1160" t="s">
        <v>161</v>
      </c>
      <c r="B1538" s="765" t="s">
        <v>3099</v>
      </c>
      <c r="C1538" s="1123" t="s">
        <v>3100</v>
      </c>
      <c r="D1538" s="460">
        <v>170</v>
      </c>
      <c r="E1538" s="575" t="s">
        <v>3362</v>
      </c>
      <c r="F1538" s="1124" t="s">
        <v>3363</v>
      </c>
      <c r="G1538" s="576">
        <v>54</v>
      </c>
      <c r="H1538" s="576" t="s">
        <v>1</v>
      </c>
      <c r="I1538" s="576">
        <v>60</v>
      </c>
      <c r="J1538" s="454">
        <v>60</v>
      </c>
      <c r="K1538" s="538"/>
      <c r="L1538" s="1114"/>
      <c r="M1538" s="466"/>
      <c r="N1538" s="466"/>
      <c r="O1538" s="466"/>
      <c r="P1538" s="466"/>
      <c r="Q1538" s="466"/>
      <c r="R1538" s="466"/>
      <c r="S1538" s="466"/>
      <c r="T1538" s="466"/>
      <c r="U1538" s="1115">
        <f t="shared" si="155"/>
        <v>0</v>
      </c>
      <c r="V1538" s="466"/>
      <c r="W1538" s="466"/>
      <c r="X1538" s="466"/>
      <c r="Y1538" s="466"/>
      <c r="Z1538" s="466"/>
      <c r="AA1538" s="466"/>
      <c r="AB1538" s="466"/>
      <c r="AC1538" s="466"/>
      <c r="AD1538" s="466"/>
      <c r="AE1538" s="466"/>
      <c r="AF1538" s="466"/>
      <c r="AG1538" s="1133"/>
      <c r="AH1538" s="1134"/>
      <c r="AI1538" s="1134"/>
      <c r="AJ1538" s="1134"/>
      <c r="AK1538" s="1134"/>
      <c r="AL1538" s="1134"/>
      <c r="AM1538" s="1135"/>
      <c r="AN1538" s="1135"/>
      <c r="AO1538" s="1134"/>
      <c r="AP1538" s="1136"/>
      <c r="AQ1538" s="1136"/>
      <c r="AR1538" s="1136"/>
      <c r="AS1538" s="1137"/>
      <c r="AT1538" s="1137"/>
      <c r="AU1538" s="5403"/>
      <c r="AV1538" s="5403"/>
      <c r="AW1538" s="5309"/>
      <c r="AX1538" s="5309"/>
      <c r="AY1538" s="5325"/>
      <c r="AZ1538" s="5404">
        <v>74</v>
      </c>
      <c r="BA1538" s="1419" t="s">
        <v>3151</v>
      </c>
      <c r="BB1538" s="1419" t="s">
        <v>3457</v>
      </c>
      <c r="BC1538" s="1419" t="s">
        <v>3458</v>
      </c>
      <c r="BD1538" s="5302">
        <v>74</v>
      </c>
      <c r="BE1538" s="5153">
        <v>42737</v>
      </c>
      <c r="BF1538" s="5303">
        <v>4450000</v>
      </c>
      <c r="BG1538" s="5302">
        <v>106</v>
      </c>
      <c r="BH1538" s="5305">
        <v>42768</v>
      </c>
      <c r="BI1538" s="5303">
        <v>4450000</v>
      </c>
      <c r="BJ1538" s="5153">
        <v>42768</v>
      </c>
      <c r="BK1538" s="5153">
        <v>42855</v>
      </c>
      <c r="BL1538" s="2678">
        <f t="shared" si="162"/>
        <v>0</v>
      </c>
      <c r="BM1538" s="2680"/>
      <c r="BN1538" s="1902"/>
      <c r="BO1538" s="1878"/>
      <c r="BP1538" s="1878"/>
      <c r="BQ1538" s="1915"/>
      <c r="BR1538" s="2026"/>
      <c r="BS1538" s="2027"/>
      <c r="BT1538" s="2027"/>
      <c r="BU1538" s="2027"/>
      <c r="BV1538" s="2027"/>
      <c r="BW1538" s="2027"/>
      <c r="BX1538" s="2027"/>
      <c r="BY1538" s="2027"/>
      <c r="BZ1538" s="2027"/>
      <c r="CA1538" s="2027"/>
      <c r="CB1538" s="2027"/>
      <c r="CC1538" s="2027"/>
      <c r="CD1538" s="2028" t="s">
        <v>3091</v>
      </c>
    </row>
    <row r="1539" spans="1:82" ht="21" customHeight="1" x14ac:dyDescent="0.2">
      <c r="A1539" s="1160" t="s">
        <v>161</v>
      </c>
      <c r="B1539" s="765" t="s">
        <v>3099</v>
      </c>
      <c r="C1539" s="1123" t="s">
        <v>3100</v>
      </c>
      <c r="D1539" s="460">
        <v>170</v>
      </c>
      <c r="E1539" s="575" t="s">
        <v>3362</v>
      </c>
      <c r="F1539" s="1124" t="s">
        <v>3363</v>
      </c>
      <c r="G1539" s="576">
        <v>54</v>
      </c>
      <c r="H1539" s="576" t="s">
        <v>1</v>
      </c>
      <c r="I1539" s="576">
        <v>60</v>
      </c>
      <c r="J1539" s="454">
        <v>60</v>
      </c>
      <c r="K1539" s="538"/>
      <c r="L1539" s="1114"/>
      <c r="M1539" s="466"/>
      <c r="N1539" s="466"/>
      <c r="O1539" s="466"/>
      <c r="P1539" s="466"/>
      <c r="Q1539" s="466"/>
      <c r="R1539" s="466"/>
      <c r="S1539" s="466"/>
      <c r="T1539" s="466"/>
      <c r="U1539" s="1115">
        <f t="shared" si="155"/>
        <v>0</v>
      </c>
      <c r="V1539" s="466"/>
      <c r="W1539" s="466"/>
      <c r="X1539" s="466"/>
      <c r="Y1539" s="466"/>
      <c r="Z1539" s="466"/>
      <c r="AA1539" s="466"/>
      <c r="AB1539" s="466"/>
      <c r="AC1539" s="466"/>
      <c r="AD1539" s="466"/>
      <c r="AE1539" s="466"/>
      <c r="AF1539" s="466"/>
      <c r="AG1539" s="1133"/>
      <c r="AH1539" s="1134"/>
      <c r="AI1539" s="1134"/>
      <c r="AJ1539" s="1134"/>
      <c r="AK1539" s="1134"/>
      <c r="AL1539" s="1134"/>
      <c r="AM1539" s="1135"/>
      <c r="AN1539" s="1135"/>
      <c r="AO1539" s="1134"/>
      <c r="AP1539" s="1136"/>
      <c r="AQ1539" s="1136"/>
      <c r="AR1539" s="1136"/>
      <c r="AS1539" s="1137"/>
      <c r="AT1539" s="1137"/>
      <c r="AU1539" s="5403"/>
      <c r="AV1539" s="5403"/>
      <c r="AW1539" s="5309"/>
      <c r="AX1539" s="5309"/>
      <c r="AY1539" s="5325"/>
      <c r="AZ1539" s="5404">
        <v>75</v>
      </c>
      <c r="BA1539" s="1419" t="s">
        <v>3151</v>
      </c>
      <c r="BB1539" s="1419" t="s">
        <v>3459</v>
      </c>
      <c r="BC1539" s="1419" t="s">
        <v>3460</v>
      </c>
      <c r="BD1539" s="5302">
        <v>75</v>
      </c>
      <c r="BE1539" s="5153">
        <v>42737</v>
      </c>
      <c r="BF1539" s="5303">
        <v>4450000</v>
      </c>
      <c r="BG1539" s="5302">
        <v>107</v>
      </c>
      <c r="BH1539" s="5305">
        <v>42768</v>
      </c>
      <c r="BI1539" s="5303">
        <v>4450000</v>
      </c>
      <c r="BJ1539" s="5153">
        <v>42768</v>
      </c>
      <c r="BK1539" s="5153">
        <v>42855</v>
      </c>
      <c r="BL1539" s="2678">
        <f t="shared" si="162"/>
        <v>0</v>
      </c>
      <c r="BM1539" s="2680"/>
      <c r="BN1539" s="1902"/>
      <c r="BO1539" s="1878"/>
      <c r="BP1539" s="1878"/>
      <c r="BQ1539" s="1915"/>
      <c r="BR1539" s="2026"/>
      <c r="BS1539" s="2027"/>
      <c r="BT1539" s="2027"/>
      <c r="BU1539" s="2027"/>
      <c r="BV1539" s="2027"/>
      <c r="BW1539" s="2027"/>
      <c r="BX1539" s="2027"/>
      <c r="BY1539" s="2027"/>
      <c r="BZ1539" s="2027"/>
      <c r="CA1539" s="2027"/>
      <c r="CB1539" s="2027"/>
      <c r="CC1539" s="2027"/>
      <c r="CD1539" s="2028" t="s">
        <v>3091</v>
      </c>
    </row>
    <row r="1540" spans="1:82" ht="27" customHeight="1" x14ac:dyDescent="0.2">
      <c r="A1540" s="1160" t="s">
        <v>161</v>
      </c>
      <c r="B1540" s="765" t="s">
        <v>3099</v>
      </c>
      <c r="C1540" s="1123" t="s">
        <v>3100</v>
      </c>
      <c r="D1540" s="460">
        <v>170</v>
      </c>
      <c r="E1540" s="575" t="s">
        <v>3362</v>
      </c>
      <c r="F1540" s="1124" t="s">
        <v>3363</v>
      </c>
      <c r="G1540" s="576">
        <v>54</v>
      </c>
      <c r="H1540" s="576" t="s">
        <v>1</v>
      </c>
      <c r="I1540" s="576">
        <v>60</v>
      </c>
      <c r="J1540" s="454">
        <v>60</v>
      </c>
      <c r="K1540" s="538"/>
      <c r="L1540" s="1114"/>
      <c r="M1540" s="466"/>
      <c r="N1540" s="466"/>
      <c r="O1540" s="466"/>
      <c r="P1540" s="466"/>
      <c r="Q1540" s="466"/>
      <c r="R1540" s="466"/>
      <c r="S1540" s="466"/>
      <c r="T1540" s="466"/>
      <c r="U1540" s="1115">
        <f t="shared" si="155"/>
        <v>0</v>
      </c>
      <c r="V1540" s="466"/>
      <c r="W1540" s="466"/>
      <c r="X1540" s="466"/>
      <c r="Y1540" s="466"/>
      <c r="Z1540" s="466"/>
      <c r="AA1540" s="466"/>
      <c r="AB1540" s="466"/>
      <c r="AC1540" s="466"/>
      <c r="AD1540" s="466"/>
      <c r="AE1540" s="466"/>
      <c r="AF1540" s="466"/>
      <c r="AG1540" s="1133"/>
      <c r="AH1540" s="1134"/>
      <c r="AI1540" s="1134"/>
      <c r="AJ1540" s="1134"/>
      <c r="AK1540" s="1134"/>
      <c r="AL1540" s="1134"/>
      <c r="AM1540" s="1135"/>
      <c r="AN1540" s="1135"/>
      <c r="AO1540" s="1134"/>
      <c r="AP1540" s="1136"/>
      <c r="AQ1540" s="1136"/>
      <c r="AR1540" s="1136"/>
      <c r="AS1540" s="1137"/>
      <c r="AT1540" s="1137"/>
      <c r="AU1540" s="5403"/>
      <c r="AV1540" s="5403"/>
      <c r="AW1540" s="5309"/>
      <c r="AX1540" s="5309"/>
      <c r="AY1540" s="5325"/>
      <c r="AZ1540" s="5404">
        <v>76</v>
      </c>
      <c r="BA1540" s="1419" t="s">
        <v>3151</v>
      </c>
      <c r="BB1540" s="1419" t="s">
        <v>3461</v>
      </c>
      <c r="BC1540" s="1419" t="s">
        <v>3462</v>
      </c>
      <c r="BD1540" s="5302">
        <v>76</v>
      </c>
      <c r="BE1540" s="5153">
        <v>42737</v>
      </c>
      <c r="BF1540" s="5303">
        <v>4450000</v>
      </c>
      <c r="BG1540" s="5302">
        <v>108</v>
      </c>
      <c r="BH1540" s="5305">
        <v>42768</v>
      </c>
      <c r="BI1540" s="5303">
        <v>4450000</v>
      </c>
      <c r="BJ1540" s="5153">
        <v>42768</v>
      </c>
      <c r="BK1540" s="5153">
        <v>42855</v>
      </c>
      <c r="BL1540" s="2678">
        <f t="shared" si="162"/>
        <v>0</v>
      </c>
      <c r="BM1540" s="2680"/>
      <c r="BN1540" s="1902"/>
      <c r="BO1540" s="1878"/>
      <c r="BP1540" s="1878"/>
      <c r="BQ1540" s="1915"/>
      <c r="BR1540" s="2026"/>
      <c r="BS1540" s="2027"/>
      <c r="BT1540" s="2027"/>
      <c r="BU1540" s="2027"/>
      <c r="BV1540" s="2027"/>
      <c r="BW1540" s="2027"/>
      <c r="BX1540" s="2027"/>
      <c r="BY1540" s="2027"/>
      <c r="BZ1540" s="2027"/>
      <c r="CA1540" s="2027"/>
      <c r="CB1540" s="2027"/>
      <c r="CC1540" s="2027"/>
      <c r="CD1540" s="2028" t="s">
        <v>3091</v>
      </c>
    </row>
    <row r="1541" spans="1:82" ht="23.25" customHeight="1" x14ac:dyDescent="0.2">
      <c r="A1541" s="1160" t="s">
        <v>161</v>
      </c>
      <c r="B1541" s="765" t="s">
        <v>3099</v>
      </c>
      <c r="C1541" s="1123" t="s">
        <v>3100</v>
      </c>
      <c r="D1541" s="460">
        <v>170</v>
      </c>
      <c r="E1541" s="575" t="s">
        <v>3362</v>
      </c>
      <c r="F1541" s="1124" t="s">
        <v>3363</v>
      </c>
      <c r="G1541" s="576">
        <v>54</v>
      </c>
      <c r="H1541" s="576" t="s">
        <v>1</v>
      </c>
      <c r="I1541" s="576">
        <v>60</v>
      </c>
      <c r="J1541" s="454">
        <v>60</v>
      </c>
      <c r="K1541" s="538"/>
      <c r="L1541" s="1114"/>
      <c r="M1541" s="466"/>
      <c r="N1541" s="466"/>
      <c r="O1541" s="466"/>
      <c r="P1541" s="466"/>
      <c r="Q1541" s="466"/>
      <c r="R1541" s="466"/>
      <c r="S1541" s="466"/>
      <c r="T1541" s="466"/>
      <c r="U1541" s="1115"/>
      <c r="V1541" s="466"/>
      <c r="W1541" s="466"/>
      <c r="X1541" s="466"/>
      <c r="Y1541" s="466"/>
      <c r="Z1541" s="466"/>
      <c r="AA1541" s="466"/>
      <c r="AB1541" s="466"/>
      <c r="AC1541" s="466"/>
      <c r="AD1541" s="466"/>
      <c r="AE1541" s="466"/>
      <c r="AF1541" s="466"/>
      <c r="AG1541" s="1133"/>
      <c r="AH1541" s="1134"/>
      <c r="AI1541" s="1134"/>
      <c r="AJ1541" s="1134"/>
      <c r="AK1541" s="1134"/>
      <c r="AL1541" s="1134"/>
      <c r="AM1541" s="1135"/>
      <c r="AN1541" s="1135"/>
      <c r="AO1541" s="1134"/>
      <c r="AP1541" s="1136"/>
      <c r="AQ1541" s="1136"/>
      <c r="AR1541" s="1136"/>
      <c r="AS1541" s="1137"/>
      <c r="AT1541" s="1137"/>
      <c r="AU1541" s="5403"/>
      <c r="AV1541" s="5403"/>
      <c r="AW1541" s="5309"/>
      <c r="AX1541" s="5309"/>
      <c r="AY1541" s="5325"/>
      <c r="AZ1541" s="5404">
        <v>81</v>
      </c>
      <c r="BA1541" s="1419" t="s">
        <v>951</v>
      </c>
      <c r="BB1541" s="1419" t="s">
        <v>3463</v>
      </c>
      <c r="BC1541" s="1419" t="s">
        <v>3464</v>
      </c>
      <c r="BD1541" s="5302">
        <v>81</v>
      </c>
      <c r="BE1541" s="5153">
        <v>42737</v>
      </c>
      <c r="BF1541" s="5303">
        <v>4400000</v>
      </c>
      <c r="BG1541" s="5302">
        <v>112</v>
      </c>
      <c r="BH1541" s="5305">
        <v>42768</v>
      </c>
      <c r="BI1541" s="5303">
        <v>4400000</v>
      </c>
      <c r="BJ1541" s="5153">
        <v>42769</v>
      </c>
      <c r="BK1541" s="5153">
        <v>42855</v>
      </c>
      <c r="BL1541" s="2678">
        <f t="shared" si="162"/>
        <v>0</v>
      </c>
      <c r="BM1541" s="2680"/>
      <c r="BN1541" s="1902"/>
      <c r="BO1541" s="1878"/>
      <c r="BP1541" s="1878"/>
      <c r="BQ1541" s="1915"/>
      <c r="BR1541" s="2026"/>
      <c r="BS1541" s="2027"/>
      <c r="BT1541" s="2027"/>
      <c r="BU1541" s="2027"/>
      <c r="BV1541" s="2027"/>
      <c r="BW1541" s="2027"/>
      <c r="BX1541" s="2027"/>
      <c r="BY1541" s="2027"/>
      <c r="BZ1541" s="2027"/>
      <c r="CA1541" s="2027"/>
      <c r="CB1541" s="2027"/>
      <c r="CC1541" s="2027"/>
      <c r="CD1541" s="2028"/>
    </row>
    <row r="1542" spans="1:82" ht="21" customHeight="1" x14ac:dyDescent="0.2">
      <c r="A1542" s="1160" t="s">
        <v>161</v>
      </c>
      <c r="B1542" s="765" t="s">
        <v>3099</v>
      </c>
      <c r="C1542" s="1123" t="s">
        <v>3100</v>
      </c>
      <c r="D1542" s="460">
        <v>170</v>
      </c>
      <c r="E1542" s="575" t="s">
        <v>3362</v>
      </c>
      <c r="F1542" s="1124" t="s">
        <v>3363</v>
      </c>
      <c r="G1542" s="576">
        <v>54</v>
      </c>
      <c r="H1542" s="576" t="s">
        <v>1</v>
      </c>
      <c r="I1542" s="576">
        <v>60</v>
      </c>
      <c r="J1542" s="454">
        <v>60</v>
      </c>
      <c r="K1542" s="538"/>
      <c r="L1542" s="1114"/>
      <c r="M1542" s="466"/>
      <c r="N1542" s="466"/>
      <c r="O1542" s="466"/>
      <c r="P1542" s="466"/>
      <c r="Q1542" s="466"/>
      <c r="R1542" s="466"/>
      <c r="S1542" s="466"/>
      <c r="T1542" s="466"/>
      <c r="U1542" s="1115">
        <f t="shared" si="155"/>
        <v>0</v>
      </c>
      <c r="V1542" s="466"/>
      <c r="W1542" s="466"/>
      <c r="X1542" s="466"/>
      <c r="Y1542" s="466"/>
      <c r="Z1542" s="466"/>
      <c r="AA1542" s="466"/>
      <c r="AB1542" s="466"/>
      <c r="AC1542" s="466"/>
      <c r="AD1542" s="466"/>
      <c r="AE1542" s="466"/>
      <c r="AF1542" s="466"/>
      <c r="AG1542" s="1133"/>
      <c r="AH1542" s="1134"/>
      <c r="AI1542" s="1134"/>
      <c r="AJ1542" s="1134"/>
      <c r="AK1542" s="1134"/>
      <c r="AL1542" s="1134"/>
      <c r="AM1542" s="1135"/>
      <c r="AN1542" s="1135"/>
      <c r="AO1542" s="1134"/>
      <c r="AP1542" s="1136"/>
      <c r="AQ1542" s="1136"/>
      <c r="AR1542" s="1136"/>
      <c r="AS1542" s="1137"/>
      <c r="AT1542" s="1137"/>
      <c r="AU1542" s="5403"/>
      <c r="AV1542" s="5403"/>
      <c r="AW1542" s="5309"/>
      <c r="AX1542" s="5309"/>
      <c r="AY1542" s="5325"/>
      <c r="AZ1542" s="5404">
        <v>84</v>
      </c>
      <c r="BA1542" s="1419" t="s">
        <v>3151</v>
      </c>
      <c r="BB1542" s="1419" t="s">
        <v>3465</v>
      </c>
      <c r="BC1542" s="1419" t="s">
        <v>3466</v>
      </c>
      <c r="BD1542" s="5302">
        <v>84</v>
      </c>
      <c r="BE1542" s="5153">
        <v>42737</v>
      </c>
      <c r="BF1542" s="5303">
        <v>3240000</v>
      </c>
      <c r="BG1542" s="5302">
        <v>129</v>
      </c>
      <c r="BH1542" s="5305">
        <v>42775</v>
      </c>
      <c r="BI1542" s="5303">
        <v>3240000</v>
      </c>
      <c r="BJ1542" s="5153">
        <v>42775</v>
      </c>
      <c r="BK1542" s="5153">
        <v>42855</v>
      </c>
      <c r="BL1542" s="2678">
        <f t="shared" si="162"/>
        <v>0</v>
      </c>
      <c r="BM1542" s="2680"/>
      <c r="BN1542" s="1902"/>
      <c r="BO1542" s="1878"/>
      <c r="BP1542" s="1878"/>
      <c r="BQ1542" s="1915"/>
      <c r="BR1542" s="2026"/>
      <c r="BS1542" s="2027"/>
      <c r="BT1542" s="2027"/>
      <c r="BU1542" s="2027"/>
      <c r="BV1542" s="2027"/>
      <c r="BW1542" s="2027"/>
      <c r="BX1542" s="2027"/>
      <c r="BY1542" s="2027"/>
      <c r="BZ1542" s="2027"/>
      <c r="CA1542" s="2027"/>
      <c r="CB1542" s="2027"/>
      <c r="CC1542" s="2027"/>
      <c r="CD1542" s="2028" t="s">
        <v>3091</v>
      </c>
    </row>
    <row r="1543" spans="1:82" ht="21" customHeight="1" x14ac:dyDescent="0.2">
      <c r="A1543" s="1160" t="s">
        <v>161</v>
      </c>
      <c r="B1543" s="765" t="s">
        <v>3099</v>
      </c>
      <c r="C1543" s="1123" t="s">
        <v>3100</v>
      </c>
      <c r="D1543" s="460">
        <v>170</v>
      </c>
      <c r="E1543" s="575" t="s">
        <v>3362</v>
      </c>
      <c r="F1543" s="1124" t="s">
        <v>3363</v>
      </c>
      <c r="G1543" s="576">
        <v>54</v>
      </c>
      <c r="H1543" s="576" t="s">
        <v>1</v>
      </c>
      <c r="I1543" s="576">
        <v>60</v>
      </c>
      <c r="J1543" s="454">
        <v>60</v>
      </c>
      <c r="K1543" s="538"/>
      <c r="L1543" s="1114"/>
      <c r="M1543" s="466"/>
      <c r="N1543" s="466"/>
      <c r="O1543" s="466"/>
      <c r="P1543" s="466"/>
      <c r="Q1543" s="466"/>
      <c r="R1543" s="466"/>
      <c r="S1543" s="466"/>
      <c r="T1543" s="466"/>
      <c r="U1543" s="1115">
        <f t="shared" si="155"/>
        <v>0</v>
      </c>
      <c r="V1543" s="466"/>
      <c r="W1543" s="466"/>
      <c r="X1543" s="466"/>
      <c r="Y1543" s="466"/>
      <c r="Z1543" s="466"/>
      <c r="AA1543" s="466"/>
      <c r="AB1543" s="466"/>
      <c r="AC1543" s="466"/>
      <c r="AD1543" s="466"/>
      <c r="AE1543" s="466"/>
      <c r="AF1543" s="466"/>
      <c r="AG1543" s="1133"/>
      <c r="AH1543" s="1134"/>
      <c r="AI1543" s="1134"/>
      <c r="AJ1543" s="1134"/>
      <c r="AK1543" s="1134"/>
      <c r="AL1543" s="1134"/>
      <c r="AM1543" s="1135"/>
      <c r="AN1543" s="1135"/>
      <c r="AO1543" s="1134"/>
      <c r="AP1543" s="1136"/>
      <c r="AQ1543" s="1136"/>
      <c r="AR1543" s="1136"/>
      <c r="AS1543" s="1137"/>
      <c r="AT1543" s="1137"/>
      <c r="AU1543" s="5403"/>
      <c r="AV1543" s="5403"/>
      <c r="AW1543" s="5309"/>
      <c r="AX1543" s="5309"/>
      <c r="AY1543" s="5325"/>
      <c r="AZ1543" s="5405">
        <v>88</v>
      </c>
      <c r="BA1543" s="1419" t="s">
        <v>3151</v>
      </c>
      <c r="BB1543" s="1419" t="s">
        <v>3467</v>
      </c>
      <c r="BC1543" s="1419" t="s">
        <v>3468</v>
      </c>
      <c r="BD1543" s="5302">
        <v>88</v>
      </c>
      <c r="BE1543" s="5153">
        <v>42737</v>
      </c>
      <c r="BF1543" s="5303">
        <v>20400000</v>
      </c>
      <c r="BG1543" s="5302">
        <v>130</v>
      </c>
      <c r="BH1543" s="5305">
        <v>42775</v>
      </c>
      <c r="BI1543" s="5303">
        <v>20400000</v>
      </c>
      <c r="BJ1543" s="5153">
        <v>42775</v>
      </c>
      <c r="BK1543" s="5153">
        <v>43084</v>
      </c>
      <c r="BL1543" s="2678">
        <f t="shared" si="162"/>
        <v>0</v>
      </c>
      <c r="BM1543" s="2680"/>
      <c r="BN1543" s="1902"/>
      <c r="BO1543" s="1878"/>
      <c r="BP1543" s="1878"/>
      <c r="BQ1543" s="1915"/>
      <c r="BR1543" s="2026"/>
      <c r="BS1543" s="2027"/>
      <c r="BT1543" s="2027"/>
      <c r="BU1543" s="2027"/>
      <c r="BV1543" s="2027"/>
      <c r="BW1543" s="2027"/>
      <c r="BX1543" s="2027"/>
      <c r="BY1543" s="2027"/>
      <c r="BZ1543" s="2027"/>
      <c r="CA1543" s="2027"/>
      <c r="CB1543" s="2027"/>
      <c r="CC1543" s="2027"/>
      <c r="CD1543" s="2028" t="s">
        <v>3091</v>
      </c>
    </row>
    <row r="1544" spans="1:82" ht="21" customHeight="1" x14ac:dyDescent="0.2">
      <c r="A1544" s="1160" t="s">
        <v>161</v>
      </c>
      <c r="B1544" s="765" t="s">
        <v>3099</v>
      </c>
      <c r="C1544" s="1123" t="s">
        <v>3100</v>
      </c>
      <c r="D1544" s="460">
        <v>170</v>
      </c>
      <c r="E1544" s="575" t="s">
        <v>3362</v>
      </c>
      <c r="F1544" s="1124" t="s">
        <v>3363</v>
      </c>
      <c r="G1544" s="576">
        <v>54</v>
      </c>
      <c r="H1544" s="576" t="s">
        <v>1</v>
      </c>
      <c r="I1544" s="576">
        <v>60</v>
      </c>
      <c r="J1544" s="454">
        <v>60</v>
      </c>
      <c r="K1544" s="538"/>
      <c r="L1544" s="1114"/>
      <c r="M1544" s="466"/>
      <c r="N1544" s="466"/>
      <c r="O1544" s="466"/>
      <c r="P1544" s="466"/>
      <c r="Q1544" s="466"/>
      <c r="R1544" s="466"/>
      <c r="S1544" s="466"/>
      <c r="T1544" s="466"/>
      <c r="U1544" s="1115">
        <f t="shared" si="155"/>
        <v>0</v>
      </c>
      <c r="V1544" s="466"/>
      <c r="W1544" s="466"/>
      <c r="X1544" s="466"/>
      <c r="Y1544" s="466"/>
      <c r="Z1544" s="466"/>
      <c r="AA1544" s="466"/>
      <c r="AB1544" s="466"/>
      <c r="AC1544" s="466"/>
      <c r="AD1544" s="466"/>
      <c r="AE1544" s="466"/>
      <c r="AF1544" s="466"/>
      <c r="AG1544" s="1133"/>
      <c r="AH1544" s="1134"/>
      <c r="AI1544" s="1134"/>
      <c r="AJ1544" s="1134"/>
      <c r="AK1544" s="1134"/>
      <c r="AL1544" s="1134"/>
      <c r="AM1544" s="1135"/>
      <c r="AN1544" s="1135"/>
      <c r="AO1544" s="1134"/>
      <c r="AP1544" s="1136"/>
      <c r="AQ1544" s="1136"/>
      <c r="AR1544" s="1136"/>
      <c r="AS1544" s="1137"/>
      <c r="AT1544" s="1137"/>
      <c r="AU1544" s="5403"/>
      <c r="AV1544" s="5403"/>
      <c r="AW1544" s="5309"/>
      <c r="AX1544" s="5309"/>
      <c r="AY1544" s="5325"/>
      <c r="AZ1544" s="5404">
        <v>92</v>
      </c>
      <c r="BA1544" s="1419" t="s">
        <v>3151</v>
      </c>
      <c r="BB1544" s="1419" t="s">
        <v>3469</v>
      </c>
      <c r="BC1544" s="1419" t="s">
        <v>3470</v>
      </c>
      <c r="BD1544" s="5302">
        <v>91</v>
      </c>
      <c r="BE1544" s="5153">
        <v>42737</v>
      </c>
      <c r="BF1544" s="5303">
        <v>4350000</v>
      </c>
      <c r="BG1544" s="5302">
        <v>121</v>
      </c>
      <c r="BH1544" s="5305">
        <v>42770</v>
      </c>
      <c r="BI1544" s="5303">
        <v>4350000</v>
      </c>
      <c r="BJ1544" s="5153">
        <v>42770</v>
      </c>
      <c r="BK1544" s="5153">
        <v>42855</v>
      </c>
      <c r="BL1544" s="2678">
        <f t="shared" si="162"/>
        <v>0</v>
      </c>
      <c r="BM1544" s="2680"/>
      <c r="BN1544" s="1902"/>
      <c r="BO1544" s="1878"/>
      <c r="BP1544" s="1878"/>
      <c r="BQ1544" s="1915"/>
      <c r="BR1544" s="2026"/>
      <c r="BS1544" s="2027"/>
      <c r="BT1544" s="2027"/>
      <c r="BU1544" s="2027"/>
      <c r="BV1544" s="2027"/>
      <c r="BW1544" s="2027"/>
      <c r="BX1544" s="2027"/>
      <c r="BY1544" s="2027"/>
      <c r="BZ1544" s="2027"/>
      <c r="CA1544" s="2027"/>
      <c r="CB1544" s="2027"/>
      <c r="CC1544" s="2027"/>
      <c r="CD1544" s="2028" t="s">
        <v>3091</v>
      </c>
    </row>
    <row r="1545" spans="1:82" ht="21" customHeight="1" x14ac:dyDescent="0.2">
      <c r="A1545" s="1160" t="s">
        <v>161</v>
      </c>
      <c r="B1545" s="765" t="s">
        <v>3099</v>
      </c>
      <c r="C1545" s="1123" t="s">
        <v>3100</v>
      </c>
      <c r="D1545" s="460">
        <v>170</v>
      </c>
      <c r="E1545" s="575" t="s">
        <v>3362</v>
      </c>
      <c r="F1545" s="1124" t="s">
        <v>3363</v>
      </c>
      <c r="G1545" s="576">
        <v>54</v>
      </c>
      <c r="H1545" s="576" t="s">
        <v>1</v>
      </c>
      <c r="I1545" s="576">
        <v>60</v>
      </c>
      <c r="J1545" s="454">
        <v>60</v>
      </c>
      <c r="K1545" s="538"/>
      <c r="L1545" s="1114"/>
      <c r="M1545" s="466"/>
      <c r="N1545" s="466"/>
      <c r="O1545" s="466"/>
      <c r="P1545" s="466"/>
      <c r="Q1545" s="466"/>
      <c r="R1545" s="466"/>
      <c r="S1545" s="466"/>
      <c r="T1545" s="466"/>
      <c r="U1545" s="1115">
        <f t="shared" si="155"/>
        <v>0</v>
      </c>
      <c r="V1545" s="466"/>
      <c r="W1545" s="466"/>
      <c r="X1545" s="466"/>
      <c r="Y1545" s="466"/>
      <c r="Z1545" s="466"/>
      <c r="AA1545" s="466"/>
      <c r="AB1545" s="466"/>
      <c r="AC1545" s="466"/>
      <c r="AD1545" s="466"/>
      <c r="AE1545" s="466"/>
      <c r="AF1545" s="466"/>
      <c r="AG1545" s="1133"/>
      <c r="AH1545" s="1134"/>
      <c r="AI1545" s="1134"/>
      <c r="AJ1545" s="1134"/>
      <c r="AK1545" s="1134"/>
      <c r="AL1545" s="1134"/>
      <c r="AM1545" s="1135"/>
      <c r="AN1545" s="1135"/>
      <c r="AO1545" s="1134"/>
      <c r="AP1545" s="1136"/>
      <c r="AQ1545" s="1136"/>
      <c r="AR1545" s="1136"/>
      <c r="AS1545" s="1137"/>
      <c r="AT1545" s="1137"/>
      <c r="AU1545" s="5403"/>
      <c r="AV1545" s="5403"/>
      <c r="AW1545" s="5309"/>
      <c r="AX1545" s="5309"/>
      <c r="AY1545" s="5325"/>
      <c r="AZ1545" s="5404">
        <v>95</v>
      </c>
      <c r="BA1545" s="1419" t="s">
        <v>3151</v>
      </c>
      <c r="BB1545" s="1419" t="s">
        <v>3471</v>
      </c>
      <c r="BC1545" s="1419" t="s">
        <v>3406</v>
      </c>
      <c r="BD1545" s="5302">
        <v>94</v>
      </c>
      <c r="BE1545" s="5153">
        <v>42737</v>
      </c>
      <c r="BF1545" s="5303">
        <v>3825000</v>
      </c>
      <c r="BG1545" s="5302">
        <v>113</v>
      </c>
      <c r="BH1545" s="5305">
        <v>42768</v>
      </c>
      <c r="BI1545" s="5303">
        <v>3825000</v>
      </c>
      <c r="BJ1545" s="5153">
        <v>42768</v>
      </c>
      <c r="BK1545" s="5153">
        <v>42855</v>
      </c>
      <c r="BL1545" s="2678">
        <f t="shared" si="162"/>
        <v>0</v>
      </c>
      <c r="BM1545" s="2680"/>
      <c r="BN1545" s="1902"/>
      <c r="BO1545" s="1878"/>
      <c r="BP1545" s="1878"/>
      <c r="BQ1545" s="1915"/>
      <c r="BR1545" s="2026"/>
      <c r="BS1545" s="2027"/>
      <c r="BT1545" s="2027"/>
      <c r="BU1545" s="2027"/>
      <c r="BV1545" s="2027"/>
      <c r="BW1545" s="2027"/>
      <c r="BX1545" s="2027"/>
      <c r="BY1545" s="2027"/>
      <c r="BZ1545" s="2027"/>
      <c r="CA1545" s="2027"/>
      <c r="CB1545" s="2027"/>
      <c r="CC1545" s="2027"/>
      <c r="CD1545" s="2028" t="s">
        <v>3091</v>
      </c>
    </row>
    <row r="1546" spans="1:82" ht="20.25" customHeight="1" x14ac:dyDescent="0.2">
      <c r="A1546" s="1160" t="s">
        <v>161</v>
      </c>
      <c r="B1546" s="765" t="s">
        <v>3099</v>
      </c>
      <c r="C1546" s="1123" t="s">
        <v>3100</v>
      </c>
      <c r="D1546" s="460">
        <v>170</v>
      </c>
      <c r="E1546" s="575" t="s">
        <v>3362</v>
      </c>
      <c r="F1546" s="1124" t="s">
        <v>3363</v>
      </c>
      <c r="G1546" s="576">
        <v>54</v>
      </c>
      <c r="H1546" s="576" t="s">
        <v>1</v>
      </c>
      <c r="I1546" s="576">
        <v>60</v>
      </c>
      <c r="J1546" s="454">
        <v>60</v>
      </c>
      <c r="K1546" s="538"/>
      <c r="L1546" s="1114"/>
      <c r="M1546" s="466"/>
      <c r="N1546" s="466"/>
      <c r="O1546" s="466"/>
      <c r="P1546" s="466"/>
      <c r="Q1546" s="466"/>
      <c r="R1546" s="466"/>
      <c r="S1546" s="466"/>
      <c r="T1546" s="466"/>
      <c r="U1546" s="1115"/>
      <c r="V1546" s="466"/>
      <c r="W1546" s="466"/>
      <c r="X1546" s="466"/>
      <c r="Y1546" s="466"/>
      <c r="Z1546" s="466"/>
      <c r="AA1546" s="466"/>
      <c r="AB1546" s="466"/>
      <c r="AC1546" s="466"/>
      <c r="AD1546" s="466"/>
      <c r="AE1546" s="466"/>
      <c r="AF1546" s="466"/>
      <c r="AG1546" s="1133"/>
      <c r="AH1546" s="1134"/>
      <c r="AI1546" s="1134"/>
      <c r="AJ1546" s="1134"/>
      <c r="AK1546" s="1134"/>
      <c r="AL1546" s="1134"/>
      <c r="AM1546" s="1135"/>
      <c r="AN1546" s="1135"/>
      <c r="AO1546" s="1134"/>
      <c r="AP1546" s="1136"/>
      <c r="AQ1546" s="1136"/>
      <c r="AR1546" s="1136"/>
      <c r="AS1546" s="1137"/>
      <c r="AT1546" s="1137"/>
      <c r="AU1546" s="5403"/>
      <c r="AV1546" s="5403"/>
      <c r="AW1546" s="5309"/>
      <c r="AX1546" s="5309"/>
      <c r="AY1546" s="5325"/>
      <c r="AZ1546" s="1419">
        <v>96</v>
      </c>
      <c r="BA1546" s="1419" t="s">
        <v>3234</v>
      </c>
      <c r="BB1546" s="1419" t="s">
        <v>3472</v>
      </c>
      <c r="BC1546" s="1419" t="s">
        <v>3473</v>
      </c>
      <c r="BD1546" s="1419">
        <v>95</v>
      </c>
      <c r="BE1546" s="5153">
        <v>42737</v>
      </c>
      <c r="BF1546" s="5303">
        <v>4500000</v>
      </c>
      <c r="BG1546" s="1419">
        <v>126</v>
      </c>
      <c r="BH1546" s="5305">
        <v>42772</v>
      </c>
      <c r="BI1546" s="5303">
        <v>4500000</v>
      </c>
      <c r="BJ1546" s="5305">
        <v>42772</v>
      </c>
      <c r="BK1546" s="5305">
        <v>42855</v>
      </c>
      <c r="BL1546" s="2678">
        <f t="shared" si="162"/>
        <v>0</v>
      </c>
      <c r="BM1546" s="2680"/>
      <c r="BN1546" s="1902"/>
      <c r="BO1546" s="1878"/>
      <c r="BP1546" s="1878"/>
      <c r="BQ1546" s="1915"/>
      <c r="BR1546" s="2026"/>
      <c r="BS1546" s="2027"/>
      <c r="BT1546" s="2027"/>
      <c r="BU1546" s="2027"/>
      <c r="BV1546" s="2027"/>
      <c r="BW1546" s="2027"/>
      <c r="BX1546" s="2027"/>
      <c r="BY1546" s="2027"/>
      <c r="BZ1546" s="2027"/>
      <c r="CA1546" s="2027"/>
      <c r="CB1546" s="2027"/>
      <c r="CC1546" s="2027"/>
      <c r="CD1546" s="2028"/>
    </row>
    <row r="1547" spans="1:82" ht="21" customHeight="1" x14ac:dyDescent="0.2">
      <c r="A1547" s="1160" t="s">
        <v>161</v>
      </c>
      <c r="B1547" s="765" t="s">
        <v>3099</v>
      </c>
      <c r="C1547" s="1123" t="s">
        <v>3100</v>
      </c>
      <c r="D1547" s="460">
        <v>170</v>
      </c>
      <c r="E1547" s="575" t="s">
        <v>3362</v>
      </c>
      <c r="F1547" s="1124" t="s">
        <v>3363</v>
      </c>
      <c r="G1547" s="576">
        <v>54</v>
      </c>
      <c r="H1547" s="576" t="s">
        <v>1</v>
      </c>
      <c r="I1547" s="576">
        <v>60</v>
      </c>
      <c r="J1547" s="454">
        <v>60</v>
      </c>
      <c r="K1547" s="538"/>
      <c r="L1547" s="1114"/>
      <c r="M1547" s="466"/>
      <c r="N1547" s="466"/>
      <c r="O1547" s="466"/>
      <c r="P1547" s="466"/>
      <c r="Q1547" s="466"/>
      <c r="R1547" s="466"/>
      <c r="S1547" s="466"/>
      <c r="T1547" s="466"/>
      <c r="U1547" s="1115">
        <f t="shared" si="155"/>
        <v>0</v>
      </c>
      <c r="V1547" s="466"/>
      <c r="W1547" s="466"/>
      <c r="X1547" s="466"/>
      <c r="Y1547" s="466"/>
      <c r="Z1547" s="466"/>
      <c r="AA1547" s="466"/>
      <c r="AB1547" s="466"/>
      <c r="AC1547" s="466"/>
      <c r="AD1547" s="466"/>
      <c r="AE1547" s="466"/>
      <c r="AF1547" s="466"/>
      <c r="AG1547" s="1133"/>
      <c r="AH1547" s="1134"/>
      <c r="AI1547" s="1134"/>
      <c r="AJ1547" s="1134"/>
      <c r="AK1547" s="1134"/>
      <c r="AL1547" s="1134"/>
      <c r="AM1547" s="1135"/>
      <c r="AN1547" s="1135"/>
      <c r="AO1547" s="1134"/>
      <c r="AP1547" s="1136"/>
      <c r="AQ1547" s="1136"/>
      <c r="AR1547" s="1136"/>
      <c r="AS1547" s="1137"/>
      <c r="AT1547" s="1137"/>
      <c r="AU1547" s="5403"/>
      <c r="AV1547" s="5403"/>
      <c r="AW1547" s="5309"/>
      <c r="AX1547" s="5309"/>
      <c r="AY1547" s="5325"/>
      <c r="AZ1547" s="5406">
        <v>99</v>
      </c>
      <c r="BA1547" s="1419" t="s">
        <v>3151</v>
      </c>
      <c r="BB1547" s="1419" t="s">
        <v>3474</v>
      </c>
      <c r="BC1547" s="1419" t="s">
        <v>3475</v>
      </c>
      <c r="BD1547" s="5302">
        <v>131</v>
      </c>
      <c r="BE1547" s="5153">
        <v>42767</v>
      </c>
      <c r="BF1547" s="5303">
        <v>7200000</v>
      </c>
      <c r="BG1547" s="5302">
        <v>183</v>
      </c>
      <c r="BH1547" s="5305">
        <v>42795</v>
      </c>
      <c r="BI1547" s="5303">
        <v>7200000</v>
      </c>
      <c r="BJ1547" s="5153">
        <v>42795</v>
      </c>
      <c r="BK1547" s="5153">
        <v>42977</v>
      </c>
      <c r="BL1547" s="2678">
        <f t="shared" si="162"/>
        <v>0</v>
      </c>
      <c r="BM1547" s="2680"/>
      <c r="BN1547" s="1902"/>
      <c r="BO1547" s="1878"/>
      <c r="BP1547" s="1878"/>
      <c r="BQ1547" s="1915"/>
      <c r="BR1547" s="2026"/>
      <c r="BS1547" s="2027"/>
      <c r="BT1547" s="2027"/>
      <c r="BU1547" s="2027"/>
      <c r="BV1547" s="2027"/>
      <c r="BW1547" s="2027"/>
      <c r="BX1547" s="2027"/>
      <c r="BY1547" s="2027"/>
      <c r="BZ1547" s="2027"/>
      <c r="CA1547" s="2027"/>
      <c r="CB1547" s="2027"/>
      <c r="CC1547" s="2027"/>
      <c r="CD1547" s="2028" t="s">
        <v>3091</v>
      </c>
    </row>
    <row r="1548" spans="1:82" ht="21" customHeight="1" x14ac:dyDescent="0.2">
      <c r="A1548" s="1160" t="s">
        <v>161</v>
      </c>
      <c r="B1548" s="765" t="s">
        <v>3099</v>
      </c>
      <c r="C1548" s="1123" t="s">
        <v>3100</v>
      </c>
      <c r="D1548" s="460">
        <v>170</v>
      </c>
      <c r="E1548" s="575" t="s">
        <v>3362</v>
      </c>
      <c r="F1548" s="1124" t="s">
        <v>3363</v>
      </c>
      <c r="G1548" s="576">
        <v>54</v>
      </c>
      <c r="H1548" s="576" t="s">
        <v>1</v>
      </c>
      <c r="I1548" s="576">
        <v>60</v>
      </c>
      <c r="J1548" s="454">
        <v>60</v>
      </c>
      <c r="K1548" s="538"/>
      <c r="L1548" s="1114"/>
      <c r="M1548" s="466"/>
      <c r="N1548" s="466"/>
      <c r="O1548" s="466"/>
      <c r="P1548" s="466"/>
      <c r="Q1548" s="466"/>
      <c r="R1548" s="466"/>
      <c r="S1548" s="466"/>
      <c r="T1548" s="466"/>
      <c r="U1548" s="1115">
        <f t="shared" si="155"/>
        <v>0</v>
      </c>
      <c r="V1548" s="466"/>
      <c r="W1548" s="466"/>
      <c r="X1548" s="466"/>
      <c r="Y1548" s="466"/>
      <c r="Z1548" s="466"/>
      <c r="AA1548" s="466"/>
      <c r="AB1548" s="466"/>
      <c r="AC1548" s="466"/>
      <c r="AD1548" s="466"/>
      <c r="AE1548" s="466"/>
      <c r="AF1548" s="466"/>
      <c r="AG1548" s="1133"/>
      <c r="AH1548" s="1134"/>
      <c r="AI1548" s="1134"/>
      <c r="AJ1548" s="1134"/>
      <c r="AK1548" s="1134"/>
      <c r="AL1548" s="1134"/>
      <c r="AM1548" s="1135"/>
      <c r="AN1548" s="1135"/>
      <c r="AO1548" s="1134"/>
      <c r="AP1548" s="1136"/>
      <c r="AQ1548" s="1136"/>
      <c r="AR1548" s="1136"/>
      <c r="AS1548" s="1137"/>
      <c r="AT1548" s="1137"/>
      <c r="AU1548" s="5403"/>
      <c r="AV1548" s="5403"/>
      <c r="AW1548" s="5309"/>
      <c r="AX1548" s="5309"/>
      <c r="AY1548" s="5325"/>
      <c r="AZ1548" s="5406" t="s">
        <v>3476</v>
      </c>
      <c r="BA1548" s="1419" t="s">
        <v>3151</v>
      </c>
      <c r="BB1548" s="1419" t="s">
        <v>3477</v>
      </c>
      <c r="BC1548" s="1419" t="s">
        <v>3478</v>
      </c>
      <c r="BD1548" s="5302">
        <v>186</v>
      </c>
      <c r="BE1548" s="5153">
        <v>42794</v>
      </c>
      <c r="BF1548" s="5303">
        <v>10200000</v>
      </c>
      <c r="BG1548" s="5302">
        <v>185</v>
      </c>
      <c r="BH1548" s="5305">
        <v>42795</v>
      </c>
      <c r="BI1548" s="5303">
        <v>10200000</v>
      </c>
      <c r="BJ1548" s="5153" t="s">
        <v>3479</v>
      </c>
      <c r="BK1548" s="5153">
        <v>42977</v>
      </c>
      <c r="BL1548" s="2678">
        <f t="shared" si="162"/>
        <v>0</v>
      </c>
      <c r="BM1548" s="2680"/>
      <c r="BN1548" s="1902"/>
      <c r="BO1548" s="1878"/>
      <c r="BP1548" s="1878"/>
      <c r="BQ1548" s="1915"/>
      <c r="BR1548" s="2026"/>
      <c r="BS1548" s="2027"/>
      <c r="BT1548" s="2027"/>
      <c r="BU1548" s="2027"/>
      <c r="BV1548" s="2027"/>
      <c r="BW1548" s="2027"/>
      <c r="BX1548" s="2027"/>
      <c r="BY1548" s="2027"/>
      <c r="BZ1548" s="2027"/>
      <c r="CA1548" s="2027"/>
      <c r="CB1548" s="2027"/>
      <c r="CC1548" s="2027"/>
      <c r="CD1548" s="2028" t="s">
        <v>3091</v>
      </c>
    </row>
    <row r="1549" spans="1:82" ht="21" customHeight="1" x14ac:dyDescent="0.2">
      <c r="A1549" s="1160" t="s">
        <v>161</v>
      </c>
      <c r="B1549" s="765" t="s">
        <v>3099</v>
      </c>
      <c r="C1549" s="1123" t="s">
        <v>3100</v>
      </c>
      <c r="D1549" s="460">
        <v>170</v>
      </c>
      <c r="E1549" s="575" t="s">
        <v>3362</v>
      </c>
      <c r="F1549" s="1124" t="s">
        <v>3363</v>
      </c>
      <c r="G1549" s="576">
        <v>54</v>
      </c>
      <c r="H1549" s="576" t="s">
        <v>1</v>
      </c>
      <c r="I1549" s="576">
        <v>60</v>
      </c>
      <c r="J1549" s="454">
        <v>60</v>
      </c>
      <c r="K1549" s="538"/>
      <c r="L1549" s="1114"/>
      <c r="M1549" s="466"/>
      <c r="N1549" s="466"/>
      <c r="O1549" s="466"/>
      <c r="P1549" s="466"/>
      <c r="Q1549" s="466"/>
      <c r="R1549" s="466"/>
      <c r="S1549" s="466"/>
      <c r="T1549" s="466"/>
      <c r="U1549" s="1115">
        <f t="shared" si="155"/>
        <v>0</v>
      </c>
      <c r="V1549" s="466"/>
      <c r="W1549" s="466"/>
      <c r="X1549" s="466"/>
      <c r="Y1549" s="466"/>
      <c r="Z1549" s="466"/>
      <c r="AA1549" s="466"/>
      <c r="AB1549" s="466"/>
      <c r="AC1549" s="466"/>
      <c r="AD1549" s="466"/>
      <c r="AE1549" s="466"/>
      <c r="AF1549" s="466"/>
      <c r="AG1549" s="1133"/>
      <c r="AH1549" s="1134"/>
      <c r="AI1549" s="1134"/>
      <c r="AJ1549" s="1134"/>
      <c r="AK1549" s="1134"/>
      <c r="AL1549" s="1134"/>
      <c r="AM1549" s="1135"/>
      <c r="AN1549" s="1135"/>
      <c r="AO1549" s="1134"/>
      <c r="AP1549" s="1136"/>
      <c r="AQ1549" s="1136"/>
      <c r="AR1549" s="1136"/>
      <c r="AS1549" s="1137"/>
      <c r="AT1549" s="1137"/>
      <c r="AU1549" s="5403"/>
      <c r="AV1549" s="5403"/>
      <c r="AW1549" s="5309"/>
      <c r="AX1549" s="5309"/>
      <c r="AY1549" s="5325"/>
      <c r="AZ1549" s="5406" t="s">
        <v>3480</v>
      </c>
      <c r="BA1549" s="1419" t="s">
        <v>3151</v>
      </c>
      <c r="BB1549" s="1419" t="s">
        <v>3481</v>
      </c>
      <c r="BC1549" s="1419" t="s">
        <v>3482</v>
      </c>
      <c r="BD1549" s="5302">
        <v>187</v>
      </c>
      <c r="BE1549" s="5153">
        <v>42794</v>
      </c>
      <c r="BF1549" s="5303">
        <v>8950000</v>
      </c>
      <c r="BG1549" s="5302">
        <v>191</v>
      </c>
      <c r="BH1549" s="5305">
        <v>42796</v>
      </c>
      <c r="BI1549" s="5303">
        <v>8950000</v>
      </c>
      <c r="BJ1549" s="5153" t="s">
        <v>3479</v>
      </c>
      <c r="BK1549" s="5153">
        <v>42977</v>
      </c>
      <c r="BL1549" s="2678">
        <f t="shared" si="162"/>
        <v>0</v>
      </c>
      <c r="BM1549" s="2680"/>
      <c r="BN1549" s="1902"/>
      <c r="BO1549" s="1878"/>
      <c r="BP1549" s="1878"/>
      <c r="BQ1549" s="1915"/>
      <c r="BR1549" s="2026"/>
      <c r="BS1549" s="2027"/>
      <c r="BT1549" s="2027"/>
      <c r="BU1549" s="2027"/>
      <c r="BV1549" s="2027"/>
      <c r="BW1549" s="2027"/>
      <c r="BX1549" s="2027"/>
      <c r="BY1549" s="2027"/>
      <c r="BZ1549" s="2027"/>
      <c r="CA1549" s="2027"/>
      <c r="CB1549" s="2027"/>
      <c r="CC1549" s="2027"/>
      <c r="CD1549" s="2028" t="s">
        <v>3091</v>
      </c>
    </row>
    <row r="1550" spans="1:82" ht="21" customHeight="1" x14ac:dyDescent="0.2">
      <c r="A1550" s="1160" t="s">
        <v>161</v>
      </c>
      <c r="B1550" s="765" t="s">
        <v>3099</v>
      </c>
      <c r="C1550" s="1123" t="s">
        <v>3100</v>
      </c>
      <c r="D1550" s="460">
        <v>170</v>
      </c>
      <c r="E1550" s="575" t="s">
        <v>3362</v>
      </c>
      <c r="F1550" s="1124" t="s">
        <v>3363</v>
      </c>
      <c r="G1550" s="576">
        <v>54</v>
      </c>
      <c r="H1550" s="576" t="s">
        <v>1</v>
      </c>
      <c r="I1550" s="576">
        <v>60</v>
      </c>
      <c r="J1550" s="454">
        <v>60</v>
      </c>
      <c r="K1550" s="538"/>
      <c r="L1550" s="1114"/>
      <c r="M1550" s="466"/>
      <c r="N1550" s="466"/>
      <c r="O1550" s="466"/>
      <c r="P1550" s="466"/>
      <c r="Q1550" s="466"/>
      <c r="R1550" s="466"/>
      <c r="S1550" s="466"/>
      <c r="T1550" s="466"/>
      <c r="U1550" s="1115">
        <f t="shared" si="155"/>
        <v>0</v>
      </c>
      <c r="V1550" s="466"/>
      <c r="W1550" s="466"/>
      <c r="X1550" s="466"/>
      <c r="Y1550" s="466"/>
      <c r="Z1550" s="466"/>
      <c r="AA1550" s="466"/>
      <c r="AB1550" s="466"/>
      <c r="AC1550" s="466"/>
      <c r="AD1550" s="466"/>
      <c r="AE1550" s="466"/>
      <c r="AF1550" s="466"/>
      <c r="AG1550" s="1133"/>
      <c r="AH1550" s="1134"/>
      <c r="AI1550" s="1134"/>
      <c r="AJ1550" s="1134"/>
      <c r="AK1550" s="1134"/>
      <c r="AL1550" s="1134"/>
      <c r="AM1550" s="1135"/>
      <c r="AN1550" s="1135"/>
      <c r="AO1550" s="1134"/>
      <c r="AP1550" s="1136"/>
      <c r="AQ1550" s="1136"/>
      <c r="AR1550" s="1136"/>
      <c r="AS1550" s="1137"/>
      <c r="AT1550" s="1137"/>
      <c r="AU1550" s="5403"/>
      <c r="AV1550" s="5403"/>
      <c r="AW1550" s="5309"/>
      <c r="AX1550" s="5309"/>
      <c r="AY1550" s="5325"/>
      <c r="AZ1550" s="5406" t="s">
        <v>3483</v>
      </c>
      <c r="BA1550" s="1419" t="s">
        <v>3151</v>
      </c>
      <c r="BB1550" s="1419" t="s">
        <v>3484</v>
      </c>
      <c r="BC1550" s="1419" t="s">
        <v>3478</v>
      </c>
      <c r="BD1550" s="5302">
        <v>188</v>
      </c>
      <c r="BE1550" s="5153">
        <v>42794</v>
      </c>
      <c r="BF1550" s="5303">
        <v>10200000</v>
      </c>
      <c r="BG1550" s="5302">
        <v>186</v>
      </c>
      <c r="BH1550" s="5305">
        <v>42795</v>
      </c>
      <c r="BI1550" s="5303">
        <v>10200000</v>
      </c>
      <c r="BJ1550" s="5153" t="s">
        <v>3479</v>
      </c>
      <c r="BK1550" s="5153">
        <v>42977</v>
      </c>
      <c r="BL1550" s="2678">
        <f t="shared" si="162"/>
        <v>0</v>
      </c>
      <c r="BM1550" s="2680"/>
      <c r="BN1550" s="1902"/>
      <c r="BO1550" s="1878"/>
      <c r="BP1550" s="1878"/>
      <c r="BQ1550" s="1915"/>
      <c r="BR1550" s="2026"/>
      <c r="BS1550" s="2027"/>
      <c r="BT1550" s="2027"/>
      <c r="BU1550" s="2027"/>
      <c r="BV1550" s="2027"/>
      <c r="BW1550" s="2027"/>
      <c r="BX1550" s="2027"/>
      <c r="BY1550" s="2027"/>
      <c r="BZ1550" s="2027"/>
      <c r="CA1550" s="2027"/>
      <c r="CB1550" s="2027"/>
      <c r="CC1550" s="2027"/>
      <c r="CD1550" s="2028" t="s">
        <v>3091</v>
      </c>
    </row>
    <row r="1551" spans="1:82" ht="21" customHeight="1" x14ac:dyDescent="0.2">
      <c r="A1551" s="1160" t="s">
        <v>161</v>
      </c>
      <c r="B1551" s="765" t="s">
        <v>3099</v>
      </c>
      <c r="C1551" s="1123" t="s">
        <v>3100</v>
      </c>
      <c r="D1551" s="460">
        <v>170</v>
      </c>
      <c r="E1551" s="575" t="s">
        <v>3362</v>
      </c>
      <c r="F1551" s="1124" t="s">
        <v>3363</v>
      </c>
      <c r="G1551" s="576">
        <v>54</v>
      </c>
      <c r="H1551" s="576" t="s">
        <v>1</v>
      </c>
      <c r="I1551" s="576">
        <v>60</v>
      </c>
      <c r="J1551" s="454">
        <v>60</v>
      </c>
      <c r="K1551" s="538"/>
      <c r="L1551" s="1114"/>
      <c r="M1551" s="466"/>
      <c r="N1551" s="466"/>
      <c r="O1551" s="466"/>
      <c r="P1551" s="466"/>
      <c r="Q1551" s="466"/>
      <c r="R1551" s="466"/>
      <c r="S1551" s="466"/>
      <c r="T1551" s="466"/>
      <c r="U1551" s="1115">
        <f t="shared" si="155"/>
        <v>0</v>
      </c>
      <c r="V1551" s="466"/>
      <c r="W1551" s="466"/>
      <c r="X1551" s="466"/>
      <c r="Y1551" s="466"/>
      <c r="Z1551" s="466"/>
      <c r="AA1551" s="466"/>
      <c r="AB1551" s="466"/>
      <c r="AC1551" s="466"/>
      <c r="AD1551" s="466"/>
      <c r="AE1551" s="466"/>
      <c r="AF1551" s="466"/>
      <c r="AG1551" s="1133"/>
      <c r="AH1551" s="1134"/>
      <c r="AI1551" s="1134"/>
      <c r="AJ1551" s="1134"/>
      <c r="AK1551" s="1134"/>
      <c r="AL1551" s="1134"/>
      <c r="AM1551" s="1135"/>
      <c r="AN1551" s="1135"/>
      <c r="AO1551" s="1134"/>
      <c r="AP1551" s="1136"/>
      <c r="AQ1551" s="1136"/>
      <c r="AR1551" s="1136"/>
      <c r="AS1551" s="1137"/>
      <c r="AT1551" s="1137"/>
      <c r="AU1551" s="5403"/>
      <c r="AV1551" s="5403"/>
      <c r="AW1551" s="5309"/>
      <c r="AX1551" s="5309"/>
      <c r="AY1551" s="5325"/>
      <c r="AZ1551" s="5406" t="s">
        <v>3485</v>
      </c>
      <c r="BA1551" s="1419" t="s">
        <v>3151</v>
      </c>
      <c r="BB1551" s="1419" t="s">
        <v>3486</v>
      </c>
      <c r="BC1551" s="1419" t="s">
        <v>3487</v>
      </c>
      <c r="BD1551" s="5302">
        <v>189</v>
      </c>
      <c r="BE1551" s="5153">
        <v>42794</v>
      </c>
      <c r="BF1551" s="5303">
        <v>9000000</v>
      </c>
      <c r="BG1551" s="5302">
        <v>187</v>
      </c>
      <c r="BH1551" s="5305">
        <v>42795</v>
      </c>
      <c r="BI1551" s="5303">
        <v>9000000</v>
      </c>
      <c r="BJ1551" s="5153">
        <v>42795</v>
      </c>
      <c r="BK1551" s="5153">
        <v>42977</v>
      </c>
      <c r="BL1551" s="2678">
        <f t="shared" si="162"/>
        <v>0</v>
      </c>
      <c r="BM1551" s="2680"/>
      <c r="BN1551" s="1902"/>
      <c r="BO1551" s="1878"/>
      <c r="BP1551" s="1878"/>
      <c r="BQ1551" s="1915"/>
      <c r="BR1551" s="2026"/>
      <c r="BS1551" s="2027"/>
      <c r="BT1551" s="2027"/>
      <c r="BU1551" s="2027"/>
      <c r="BV1551" s="2027"/>
      <c r="BW1551" s="2027"/>
      <c r="BX1551" s="2027"/>
      <c r="BY1551" s="2027"/>
      <c r="BZ1551" s="2027"/>
      <c r="CA1551" s="2027"/>
      <c r="CB1551" s="2027"/>
      <c r="CC1551" s="2027"/>
      <c r="CD1551" s="2028" t="s">
        <v>3091</v>
      </c>
    </row>
    <row r="1552" spans="1:82" ht="21" customHeight="1" x14ac:dyDescent="0.2">
      <c r="A1552" s="1160" t="s">
        <v>161</v>
      </c>
      <c r="B1552" s="765" t="s">
        <v>3099</v>
      </c>
      <c r="C1552" s="1123" t="s">
        <v>3100</v>
      </c>
      <c r="D1552" s="460">
        <v>170</v>
      </c>
      <c r="E1552" s="575" t="s">
        <v>3362</v>
      </c>
      <c r="F1552" s="1124" t="s">
        <v>3363</v>
      </c>
      <c r="G1552" s="576">
        <v>54</v>
      </c>
      <c r="H1552" s="576" t="s">
        <v>1</v>
      </c>
      <c r="I1552" s="576">
        <v>60</v>
      </c>
      <c r="J1552" s="454">
        <v>60</v>
      </c>
      <c r="K1552" s="538"/>
      <c r="L1552" s="1114"/>
      <c r="M1552" s="466"/>
      <c r="N1552" s="466"/>
      <c r="O1552" s="466"/>
      <c r="P1552" s="466"/>
      <c r="Q1552" s="466"/>
      <c r="R1552" s="466"/>
      <c r="S1552" s="466"/>
      <c r="T1552" s="466"/>
      <c r="U1552" s="1115">
        <f t="shared" si="155"/>
        <v>0</v>
      </c>
      <c r="V1552" s="466"/>
      <c r="W1552" s="466"/>
      <c r="X1552" s="466"/>
      <c r="Y1552" s="466"/>
      <c r="Z1552" s="466"/>
      <c r="AA1552" s="466"/>
      <c r="AB1552" s="466"/>
      <c r="AC1552" s="466"/>
      <c r="AD1552" s="466"/>
      <c r="AE1552" s="466"/>
      <c r="AF1552" s="466"/>
      <c r="AG1552" s="1133"/>
      <c r="AH1552" s="1134"/>
      <c r="AI1552" s="1134"/>
      <c r="AJ1552" s="1134"/>
      <c r="AK1552" s="1134"/>
      <c r="AL1552" s="1134"/>
      <c r="AM1552" s="1135"/>
      <c r="AN1552" s="1135"/>
      <c r="AO1552" s="1134"/>
      <c r="AP1552" s="1136"/>
      <c r="AQ1552" s="1136"/>
      <c r="AR1552" s="1136"/>
      <c r="AS1552" s="1137"/>
      <c r="AT1552" s="1137"/>
      <c r="AU1552" s="5403"/>
      <c r="AV1552" s="5403"/>
      <c r="AW1552" s="5309"/>
      <c r="AX1552" s="5309"/>
      <c r="AY1552" s="5325"/>
      <c r="AZ1552" s="5406" t="s">
        <v>3488</v>
      </c>
      <c r="BA1552" s="1419" t="s">
        <v>3151</v>
      </c>
      <c r="BB1552" s="1419" t="s">
        <v>3489</v>
      </c>
      <c r="BC1552" s="1419" t="s">
        <v>3478</v>
      </c>
      <c r="BD1552" s="5302">
        <v>190</v>
      </c>
      <c r="BE1552" s="5153">
        <v>42794</v>
      </c>
      <c r="BF1552" s="5303">
        <v>10200000</v>
      </c>
      <c r="BG1552" s="5302">
        <v>188</v>
      </c>
      <c r="BH1552" s="5305">
        <v>42795</v>
      </c>
      <c r="BI1552" s="5303">
        <v>10200000</v>
      </c>
      <c r="BJ1552" s="5153">
        <v>42795</v>
      </c>
      <c r="BK1552" s="5153">
        <v>42977</v>
      </c>
      <c r="BL1552" s="2678">
        <f t="shared" si="162"/>
        <v>0</v>
      </c>
      <c r="BM1552" s="2680"/>
      <c r="BN1552" s="1902"/>
      <c r="BO1552" s="1878"/>
      <c r="BP1552" s="1878"/>
      <c r="BQ1552" s="1915"/>
      <c r="BR1552" s="2026"/>
      <c r="BS1552" s="2027"/>
      <c r="BT1552" s="2027"/>
      <c r="BU1552" s="2027"/>
      <c r="BV1552" s="2027"/>
      <c r="BW1552" s="2027"/>
      <c r="BX1552" s="2027"/>
      <c r="BY1552" s="2027"/>
      <c r="BZ1552" s="2027"/>
      <c r="CA1552" s="2027"/>
      <c r="CB1552" s="2027"/>
      <c r="CC1552" s="2027"/>
      <c r="CD1552" s="2028" t="s">
        <v>3091</v>
      </c>
    </row>
    <row r="1553" spans="1:82" ht="21" customHeight="1" x14ac:dyDescent="0.2">
      <c r="A1553" s="1160" t="s">
        <v>161</v>
      </c>
      <c r="B1553" s="765" t="s">
        <v>3099</v>
      </c>
      <c r="C1553" s="1123" t="s">
        <v>3100</v>
      </c>
      <c r="D1553" s="460">
        <v>170</v>
      </c>
      <c r="E1553" s="575" t="s">
        <v>3362</v>
      </c>
      <c r="F1553" s="1124" t="s">
        <v>3363</v>
      </c>
      <c r="G1553" s="576">
        <v>54</v>
      </c>
      <c r="H1553" s="576" t="s">
        <v>1</v>
      </c>
      <c r="I1553" s="576">
        <v>60</v>
      </c>
      <c r="J1553" s="454">
        <v>60</v>
      </c>
      <c r="K1553" s="538"/>
      <c r="L1553" s="1114"/>
      <c r="M1553" s="466"/>
      <c r="N1553" s="466"/>
      <c r="O1553" s="466"/>
      <c r="P1553" s="466"/>
      <c r="Q1553" s="466"/>
      <c r="R1553" s="466"/>
      <c r="S1553" s="466"/>
      <c r="T1553" s="466"/>
      <c r="U1553" s="1115">
        <f t="shared" si="155"/>
        <v>0</v>
      </c>
      <c r="V1553" s="466"/>
      <c r="W1553" s="466"/>
      <c r="X1553" s="466"/>
      <c r="Y1553" s="466"/>
      <c r="Z1553" s="466"/>
      <c r="AA1553" s="466"/>
      <c r="AB1553" s="466"/>
      <c r="AC1553" s="466"/>
      <c r="AD1553" s="466"/>
      <c r="AE1553" s="466"/>
      <c r="AF1553" s="466"/>
      <c r="AG1553" s="1133"/>
      <c r="AH1553" s="1134"/>
      <c r="AI1553" s="1134"/>
      <c r="AJ1553" s="1134"/>
      <c r="AK1553" s="1134"/>
      <c r="AL1553" s="1134"/>
      <c r="AM1553" s="1135"/>
      <c r="AN1553" s="1135"/>
      <c r="AO1553" s="1134"/>
      <c r="AP1553" s="1136"/>
      <c r="AQ1553" s="1136"/>
      <c r="AR1553" s="1136"/>
      <c r="AS1553" s="1137"/>
      <c r="AT1553" s="1137"/>
      <c r="AU1553" s="5403"/>
      <c r="AV1553" s="5403"/>
      <c r="AW1553" s="5309"/>
      <c r="AX1553" s="5309"/>
      <c r="AY1553" s="5325"/>
      <c r="AZ1553" s="5406" t="s">
        <v>3490</v>
      </c>
      <c r="BA1553" s="1419" t="s">
        <v>3151</v>
      </c>
      <c r="BB1553" s="1419" t="s">
        <v>3491</v>
      </c>
      <c r="BC1553" s="1419" t="s">
        <v>3487</v>
      </c>
      <c r="BD1553" s="5302">
        <v>191</v>
      </c>
      <c r="BE1553" s="5153">
        <v>42794</v>
      </c>
      <c r="BF1553" s="5303">
        <v>10200000</v>
      </c>
      <c r="BG1553" s="5302">
        <v>189</v>
      </c>
      <c r="BH1553" s="5305">
        <v>42795</v>
      </c>
      <c r="BI1553" s="5303">
        <v>10200000</v>
      </c>
      <c r="BJ1553" s="5153">
        <v>42795</v>
      </c>
      <c r="BK1553" s="5153">
        <v>42977</v>
      </c>
      <c r="BL1553" s="2678">
        <f t="shared" si="162"/>
        <v>0</v>
      </c>
      <c r="BM1553" s="2680"/>
      <c r="BN1553" s="1902"/>
      <c r="BO1553" s="1878"/>
      <c r="BP1553" s="1878"/>
      <c r="BQ1553" s="1915"/>
      <c r="BR1553" s="2026"/>
      <c r="BS1553" s="2027"/>
      <c r="BT1553" s="2027"/>
      <c r="BU1553" s="2027"/>
      <c r="BV1553" s="2027"/>
      <c r="BW1553" s="2027"/>
      <c r="BX1553" s="2027"/>
      <c r="BY1553" s="2027"/>
      <c r="BZ1553" s="2027"/>
      <c r="CA1553" s="2027"/>
      <c r="CB1553" s="2027"/>
      <c r="CC1553" s="2027"/>
      <c r="CD1553" s="2028" t="s">
        <v>3091</v>
      </c>
    </row>
    <row r="1554" spans="1:82" ht="21" customHeight="1" x14ac:dyDescent="0.2">
      <c r="A1554" s="1160" t="s">
        <v>161</v>
      </c>
      <c r="B1554" s="765" t="s">
        <v>3099</v>
      </c>
      <c r="C1554" s="1123" t="s">
        <v>3100</v>
      </c>
      <c r="D1554" s="460">
        <v>170</v>
      </c>
      <c r="E1554" s="575" t="s">
        <v>3362</v>
      </c>
      <c r="F1554" s="1124" t="s">
        <v>3363</v>
      </c>
      <c r="G1554" s="576">
        <v>54</v>
      </c>
      <c r="H1554" s="576" t="s">
        <v>1</v>
      </c>
      <c r="I1554" s="576">
        <v>60</v>
      </c>
      <c r="J1554" s="454">
        <v>60</v>
      </c>
      <c r="K1554" s="538"/>
      <c r="L1554" s="1114"/>
      <c r="M1554" s="466"/>
      <c r="N1554" s="466"/>
      <c r="O1554" s="466"/>
      <c r="P1554" s="466"/>
      <c r="Q1554" s="466"/>
      <c r="R1554" s="466"/>
      <c r="S1554" s="466"/>
      <c r="T1554" s="466"/>
      <c r="U1554" s="1115">
        <f t="shared" si="155"/>
        <v>0</v>
      </c>
      <c r="V1554" s="466"/>
      <c r="W1554" s="466"/>
      <c r="X1554" s="466"/>
      <c r="Y1554" s="466"/>
      <c r="Z1554" s="466"/>
      <c r="AA1554" s="466"/>
      <c r="AB1554" s="466"/>
      <c r="AC1554" s="466"/>
      <c r="AD1554" s="466"/>
      <c r="AE1554" s="466"/>
      <c r="AF1554" s="466"/>
      <c r="AG1554" s="1133"/>
      <c r="AH1554" s="1134"/>
      <c r="AI1554" s="1134"/>
      <c r="AJ1554" s="1134"/>
      <c r="AK1554" s="1134"/>
      <c r="AL1554" s="1134"/>
      <c r="AM1554" s="1135"/>
      <c r="AN1554" s="1135"/>
      <c r="AO1554" s="1134"/>
      <c r="AP1554" s="1136"/>
      <c r="AQ1554" s="1136"/>
      <c r="AR1554" s="1136"/>
      <c r="AS1554" s="1137"/>
      <c r="AT1554" s="1137"/>
      <c r="AU1554" s="5403"/>
      <c r="AV1554" s="5403"/>
      <c r="AW1554" s="5309"/>
      <c r="AX1554" s="5309"/>
      <c r="AY1554" s="5325"/>
      <c r="AZ1554" s="5406" t="s">
        <v>3492</v>
      </c>
      <c r="BA1554" s="1419" t="s">
        <v>3151</v>
      </c>
      <c r="BB1554" s="1419" t="s">
        <v>3493</v>
      </c>
      <c r="BC1554" s="1419" t="s">
        <v>3478</v>
      </c>
      <c r="BD1554" s="5302">
        <v>192</v>
      </c>
      <c r="BE1554" s="5153">
        <v>42794</v>
      </c>
      <c r="BF1554" s="5303">
        <v>10200000</v>
      </c>
      <c r="BG1554" s="5302">
        <v>192</v>
      </c>
      <c r="BH1554" s="5305">
        <v>42796</v>
      </c>
      <c r="BI1554" s="5303">
        <v>10200000</v>
      </c>
      <c r="BJ1554" s="5153">
        <v>42796</v>
      </c>
      <c r="BK1554" s="5153" t="s">
        <v>3494</v>
      </c>
      <c r="BL1554" s="2678">
        <f t="shared" si="162"/>
        <v>0</v>
      </c>
      <c r="BM1554" s="2680"/>
      <c r="BN1554" s="1902"/>
      <c r="BO1554" s="1878"/>
      <c r="BP1554" s="1878"/>
      <c r="BQ1554" s="1915"/>
      <c r="BR1554" s="2026"/>
      <c r="BS1554" s="2027"/>
      <c r="BT1554" s="2027"/>
      <c r="BU1554" s="2027"/>
      <c r="BV1554" s="2027"/>
      <c r="BW1554" s="2027"/>
      <c r="BX1554" s="2027"/>
      <c r="BY1554" s="2027"/>
      <c r="BZ1554" s="2027"/>
      <c r="CA1554" s="2027"/>
      <c r="CB1554" s="2027"/>
      <c r="CC1554" s="2027"/>
      <c r="CD1554" s="2028" t="s">
        <v>3091</v>
      </c>
    </row>
    <row r="1555" spans="1:82" ht="21" customHeight="1" x14ac:dyDescent="0.2">
      <c r="A1555" s="1160" t="s">
        <v>161</v>
      </c>
      <c r="B1555" s="765" t="s">
        <v>3099</v>
      </c>
      <c r="C1555" s="1123" t="s">
        <v>3100</v>
      </c>
      <c r="D1555" s="460">
        <v>170</v>
      </c>
      <c r="E1555" s="575" t="s">
        <v>3362</v>
      </c>
      <c r="F1555" s="1124" t="s">
        <v>3363</v>
      </c>
      <c r="G1555" s="576">
        <v>54</v>
      </c>
      <c r="H1555" s="576" t="s">
        <v>1</v>
      </c>
      <c r="I1555" s="576">
        <v>60</v>
      </c>
      <c r="J1555" s="454">
        <v>60</v>
      </c>
      <c r="K1555" s="538"/>
      <c r="L1555" s="1114"/>
      <c r="M1555" s="466"/>
      <c r="N1555" s="466"/>
      <c r="O1555" s="466"/>
      <c r="P1555" s="466"/>
      <c r="Q1555" s="466"/>
      <c r="R1555" s="466"/>
      <c r="S1555" s="466"/>
      <c r="T1555" s="466"/>
      <c r="U1555" s="1115">
        <f t="shared" si="155"/>
        <v>0</v>
      </c>
      <c r="V1555" s="466"/>
      <c r="W1555" s="466"/>
      <c r="X1555" s="466"/>
      <c r="Y1555" s="466"/>
      <c r="Z1555" s="466"/>
      <c r="AA1555" s="466"/>
      <c r="AB1555" s="466"/>
      <c r="AC1555" s="466"/>
      <c r="AD1555" s="466"/>
      <c r="AE1555" s="466"/>
      <c r="AF1555" s="466"/>
      <c r="AG1555" s="1133"/>
      <c r="AH1555" s="1134"/>
      <c r="AI1555" s="1134"/>
      <c r="AJ1555" s="1134"/>
      <c r="AK1555" s="1134"/>
      <c r="AL1555" s="1134"/>
      <c r="AM1555" s="1135"/>
      <c r="AN1555" s="1135"/>
      <c r="AO1555" s="1134"/>
      <c r="AP1555" s="1136"/>
      <c r="AQ1555" s="1136"/>
      <c r="AR1555" s="1136"/>
      <c r="AS1555" s="1137"/>
      <c r="AT1555" s="1137"/>
      <c r="AU1555" s="5403"/>
      <c r="AV1555" s="5403"/>
      <c r="AW1555" s="5309"/>
      <c r="AX1555" s="5309"/>
      <c r="AY1555" s="5325"/>
      <c r="AZ1555" s="5406" t="s">
        <v>3495</v>
      </c>
      <c r="BA1555" s="1419" t="s">
        <v>3151</v>
      </c>
      <c r="BB1555" s="1419" t="s">
        <v>3496</v>
      </c>
      <c r="BC1555" s="1419" t="s">
        <v>3478</v>
      </c>
      <c r="BD1555" s="5302">
        <v>193</v>
      </c>
      <c r="BE1555" s="5153">
        <v>42794</v>
      </c>
      <c r="BF1555" s="5303">
        <v>10143333.333333334</v>
      </c>
      <c r="BG1555" s="5302">
        <v>193</v>
      </c>
      <c r="BH1555" s="5305">
        <v>42796</v>
      </c>
      <c r="BI1555" s="5303">
        <v>10143333.333333334</v>
      </c>
      <c r="BJ1555" s="5153">
        <v>42796</v>
      </c>
      <c r="BK1555" s="5153">
        <v>42977</v>
      </c>
      <c r="BL1555" s="2678">
        <f t="shared" si="162"/>
        <v>0</v>
      </c>
      <c r="BM1555" s="2680"/>
      <c r="BN1555" s="1902"/>
      <c r="BO1555" s="1878"/>
      <c r="BP1555" s="1878"/>
      <c r="BQ1555" s="1915"/>
      <c r="BR1555" s="2026"/>
      <c r="BS1555" s="2027"/>
      <c r="BT1555" s="2027"/>
      <c r="BU1555" s="2027"/>
      <c r="BV1555" s="2027"/>
      <c r="BW1555" s="2027"/>
      <c r="BX1555" s="2027"/>
      <c r="BY1555" s="2027"/>
      <c r="BZ1555" s="2027"/>
      <c r="CA1555" s="2027"/>
      <c r="CB1555" s="2027"/>
      <c r="CC1555" s="2027"/>
      <c r="CD1555" s="2028" t="s">
        <v>3091</v>
      </c>
    </row>
    <row r="1556" spans="1:82" ht="21" customHeight="1" x14ac:dyDescent="0.2">
      <c r="A1556" s="1160" t="s">
        <v>161</v>
      </c>
      <c r="B1556" s="765" t="s">
        <v>3099</v>
      </c>
      <c r="C1556" s="1123" t="s">
        <v>3100</v>
      </c>
      <c r="D1556" s="460">
        <v>170</v>
      </c>
      <c r="E1556" s="575" t="s">
        <v>3362</v>
      </c>
      <c r="F1556" s="1124" t="s">
        <v>3363</v>
      </c>
      <c r="G1556" s="576">
        <v>54</v>
      </c>
      <c r="H1556" s="576" t="s">
        <v>1</v>
      </c>
      <c r="I1556" s="576">
        <v>60</v>
      </c>
      <c r="J1556" s="454">
        <v>60</v>
      </c>
      <c r="K1556" s="538"/>
      <c r="L1556" s="1114"/>
      <c r="M1556" s="466"/>
      <c r="N1556" s="466"/>
      <c r="O1556" s="466"/>
      <c r="P1556" s="466"/>
      <c r="Q1556" s="466"/>
      <c r="R1556" s="466"/>
      <c r="S1556" s="466"/>
      <c r="T1556" s="466"/>
      <c r="U1556" s="1115">
        <f t="shared" si="155"/>
        <v>0</v>
      </c>
      <c r="V1556" s="466"/>
      <c r="W1556" s="466"/>
      <c r="X1556" s="466"/>
      <c r="Y1556" s="466"/>
      <c r="Z1556" s="466"/>
      <c r="AA1556" s="466"/>
      <c r="AB1556" s="466"/>
      <c r="AC1556" s="466"/>
      <c r="AD1556" s="466"/>
      <c r="AE1556" s="466"/>
      <c r="AF1556" s="466"/>
      <c r="AG1556" s="1133"/>
      <c r="AH1556" s="1134"/>
      <c r="AI1556" s="1134"/>
      <c r="AJ1556" s="1134"/>
      <c r="AK1556" s="1134"/>
      <c r="AL1556" s="1134"/>
      <c r="AM1556" s="1135"/>
      <c r="AN1556" s="1135"/>
      <c r="AO1556" s="1134"/>
      <c r="AP1556" s="1136"/>
      <c r="AQ1556" s="1136"/>
      <c r="AR1556" s="1136"/>
      <c r="AS1556" s="1137"/>
      <c r="AT1556" s="1137"/>
      <c r="AU1556" s="5403"/>
      <c r="AV1556" s="5403"/>
      <c r="AW1556" s="5309"/>
      <c r="AX1556" s="5309"/>
      <c r="AY1556" s="5325"/>
      <c r="AZ1556" s="5406" t="s">
        <v>3497</v>
      </c>
      <c r="BA1556" s="1419" t="s">
        <v>3151</v>
      </c>
      <c r="BB1556" s="1419" t="s">
        <v>3498</v>
      </c>
      <c r="BC1556" s="1419" t="s">
        <v>3482</v>
      </c>
      <c r="BD1556" s="5302">
        <v>194</v>
      </c>
      <c r="BE1556" s="5153">
        <v>42794</v>
      </c>
      <c r="BF1556" s="5303">
        <v>8900000</v>
      </c>
      <c r="BG1556" s="5302">
        <v>195</v>
      </c>
      <c r="BH1556" s="5305">
        <v>42797</v>
      </c>
      <c r="BI1556" s="5303">
        <v>8900000</v>
      </c>
      <c r="BJ1556" s="5153">
        <v>42797</v>
      </c>
      <c r="BK1556" s="5153">
        <v>42977</v>
      </c>
      <c r="BL1556" s="2678">
        <f t="shared" si="162"/>
        <v>0</v>
      </c>
      <c r="BM1556" s="2680"/>
      <c r="BN1556" s="1902"/>
      <c r="BO1556" s="1878"/>
      <c r="BP1556" s="1878"/>
      <c r="BQ1556" s="1915"/>
      <c r="BR1556" s="2026"/>
      <c r="BS1556" s="2027"/>
      <c r="BT1556" s="2027"/>
      <c r="BU1556" s="2027"/>
      <c r="BV1556" s="2027"/>
      <c r="BW1556" s="2027"/>
      <c r="BX1556" s="2027"/>
      <c r="BY1556" s="2027"/>
      <c r="BZ1556" s="2027"/>
      <c r="CA1556" s="2027"/>
      <c r="CB1556" s="2027"/>
      <c r="CC1556" s="2027"/>
      <c r="CD1556" s="2028" t="s">
        <v>3091</v>
      </c>
    </row>
    <row r="1557" spans="1:82" ht="21" customHeight="1" x14ac:dyDescent="0.2">
      <c r="A1557" s="1160" t="s">
        <v>161</v>
      </c>
      <c r="B1557" s="765" t="s">
        <v>3099</v>
      </c>
      <c r="C1557" s="1123" t="s">
        <v>3100</v>
      </c>
      <c r="D1557" s="460">
        <v>170</v>
      </c>
      <c r="E1557" s="575" t="s">
        <v>3362</v>
      </c>
      <c r="F1557" s="1124" t="s">
        <v>3363</v>
      </c>
      <c r="G1557" s="576">
        <v>54</v>
      </c>
      <c r="H1557" s="576" t="s">
        <v>1</v>
      </c>
      <c r="I1557" s="576">
        <v>60</v>
      </c>
      <c r="J1557" s="454">
        <v>60</v>
      </c>
      <c r="K1557" s="538"/>
      <c r="L1557" s="1114"/>
      <c r="M1557" s="466"/>
      <c r="N1557" s="466"/>
      <c r="O1557" s="466"/>
      <c r="P1557" s="466"/>
      <c r="Q1557" s="466"/>
      <c r="R1557" s="466"/>
      <c r="S1557" s="466"/>
      <c r="T1557" s="466"/>
      <c r="U1557" s="1115">
        <f t="shared" si="155"/>
        <v>0</v>
      </c>
      <c r="V1557" s="466"/>
      <c r="W1557" s="466"/>
      <c r="X1557" s="466"/>
      <c r="Y1557" s="466"/>
      <c r="Z1557" s="466"/>
      <c r="AA1557" s="466"/>
      <c r="AB1557" s="466"/>
      <c r="AC1557" s="466"/>
      <c r="AD1557" s="466"/>
      <c r="AE1557" s="466"/>
      <c r="AF1557" s="466"/>
      <c r="AG1557" s="1133"/>
      <c r="AH1557" s="1134"/>
      <c r="AI1557" s="1134"/>
      <c r="AJ1557" s="1134"/>
      <c r="AK1557" s="1134"/>
      <c r="AL1557" s="1134"/>
      <c r="AM1557" s="1135"/>
      <c r="AN1557" s="1135"/>
      <c r="AO1557" s="1134"/>
      <c r="AP1557" s="1136"/>
      <c r="AQ1557" s="1136"/>
      <c r="AR1557" s="1136"/>
      <c r="AS1557" s="1137"/>
      <c r="AT1557" s="1137"/>
      <c r="AU1557" s="5403"/>
      <c r="AV1557" s="5403"/>
      <c r="AW1557" s="5309"/>
      <c r="AX1557" s="5309"/>
      <c r="AY1557" s="5325"/>
      <c r="AZ1557" s="5406" t="s">
        <v>3499</v>
      </c>
      <c r="BA1557" s="1419" t="s">
        <v>3151</v>
      </c>
      <c r="BB1557" s="1419" t="s">
        <v>3500</v>
      </c>
      <c r="BC1557" s="1419" t="s">
        <v>3482</v>
      </c>
      <c r="BD1557" s="5302">
        <v>195</v>
      </c>
      <c r="BE1557" s="5153">
        <v>42794</v>
      </c>
      <c r="BF1557" s="5303">
        <v>8010000</v>
      </c>
      <c r="BG1557" s="5302">
        <v>196</v>
      </c>
      <c r="BH1557" s="5305">
        <v>42797</v>
      </c>
      <c r="BI1557" s="5303">
        <v>8010000</v>
      </c>
      <c r="BJ1557" s="5153">
        <v>42797</v>
      </c>
      <c r="BK1557" s="5153">
        <v>42977</v>
      </c>
      <c r="BL1557" s="2678">
        <f t="shared" si="162"/>
        <v>0</v>
      </c>
      <c r="BM1557" s="2680"/>
      <c r="BN1557" s="1902"/>
      <c r="BO1557" s="1878"/>
      <c r="BP1557" s="1878"/>
      <c r="BQ1557" s="1915"/>
      <c r="BR1557" s="2026"/>
      <c r="BS1557" s="2027"/>
      <c r="BT1557" s="2027"/>
      <c r="BU1557" s="2027"/>
      <c r="BV1557" s="2027"/>
      <c r="BW1557" s="2027"/>
      <c r="BX1557" s="2027"/>
      <c r="BY1557" s="2027"/>
      <c r="BZ1557" s="2027"/>
      <c r="CA1557" s="2027"/>
      <c r="CB1557" s="2027"/>
      <c r="CC1557" s="2027"/>
      <c r="CD1557" s="2028" t="s">
        <v>3091</v>
      </c>
    </row>
    <row r="1558" spans="1:82" ht="21" customHeight="1" thickBot="1" x14ac:dyDescent="0.25">
      <c r="A1558" s="1160" t="s">
        <v>161</v>
      </c>
      <c r="B1558" s="765" t="s">
        <v>3099</v>
      </c>
      <c r="C1558" s="1123" t="s">
        <v>3100</v>
      </c>
      <c r="D1558" s="460">
        <v>170</v>
      </c>
      <c r="E1558" s="575" t="s">
        <v>3362</v>
      </c>
      <c r="F1558" s="1124" t="s">
        <v>3363</v>
      </c>
      <c r="G1558" s="576">
        <v>54</v>
      </c>
      <c r="H1558" s="576" t="s">
        <v>1</v>
      </c>
      <c r="I1558" s="576">
        <v>60</v>
      </c>
      <c r="J1558" s="454">
        <v>60</v>
      </c>
      <c r="K1558" s="538"/>
      <c r="L1558" s="1114"/>
      <c r="M1558" s="466"/>
      <c r="N1558" s="466"/>
      <c r="O1558" s="466"/>
      <c r="P1558" s="466"/>
      <c r="Q1558" s="466"/>
      <c r="R1558" s="466"/>
      <c r="S1558" s="466"/>
      <c r="T1558" s="466"/>
      <c r="U1558" s="1115"/>
      <c r="V1558" s="466"/>
      <c r="W1558" s="466"/>
      <c r="X1558" s="466"/>
      <c r="Y1558" s="466"/>
      <c r="Z1558" s="466"/>
      <c r="AA1558" s="466"/>
      <c r="AB1558" s="466"/>
      <c r="AC1558" s="466"/>
      <c r="AD1558" s="466"/>
      <c r="AE1558" s="466"/>
      <c r="AF1558" s="466"/>
      <c r="AG1558" s="1133"/>
      <c r="AH1558" s="1134"/>
      <c r="AI1558" s="1134"/>
      <c r="AJ1558" s="1134"/>
      <c r="AK1558" s="1134"/>
      <c r="AL1558" s="1134"/>
      <c r="AM1558" s="1135"/>
      <c r="AN1558" s="1135"/>
      <c r="AO1558" s="1134"/>
      <c r="AP1558" s="1136"/>
      <c r="AQ1558" s="1136"/>
      <c r="AR1558" s="1136"/>
      <c r="AS1558" s="1137"/>
      <c r="AT1558" s="1137"/>
      <c r="AU1558" s="5403"/>
      <c r="AV1558" s="5403"/>
      <c r="AW1558" s="5309"/>
      <c r="AX1558" s="5309"/>
      <c r="AY1558" s="5325"/>
      <c r="AZ1558" s="5406" t="s">
        <v>3288</v>
      </c>
      <c r="BA1558" s="1419" t="s">
        <v>3151</v>
      </c>
      <c r="BB1558" s="1419" t="s">
        <v>3501</v>
      </c>
      <c r="BC1558" s="1419" t="s">
        <v>3478</v>
      </c>
      <c r="BD1558" s="5302">
        <v>198</v>
      </c>
      <c r="BE1558" s="5153">
        <v>42794</v>
      </c>
      <c r="BF1558" s="5303">
        <v>10086666.666666666</v>
      </c>
      <c r="BG1558" s="5302">
        <v>198</v>
      </c>
      <c r="BH1558" s="5305">
        <v>42797</v>
      </c>
      <c r="BI1558" s="5303">
        <v>10086666.666666666</v>
      </c>
      <c r="BJ1558" s="5153">
        <v>42797</v>
      </c>
      <c r="BK1558" s="5153">
        <v>42977</v>
      </c>
      <c r="BL1558" s="2678">
        <f t="shared" si="162"/>
        <v>0</v>
      </c>
      <c r="BM1558" s="2680"/>
      <c r="BN1558" s="1902"/>
      <c r="BO1558" s="1878"/>
      <c r="BP1558" s="1878"/>
      <c r="BQ1558" s="1915"/>
      <c r="BR1558" s="2026"/>
      <c r="BS1558" s="2027"/>
      <c r="BT1558" s="2027"/>
      <c r="BU1558" s="2027"/>
      <c r="BV1558" s="2027"/>
      <c r="BW1558" s="2027"/>
      <c r="BX1558" s="2027"/>
      <c r="BY1558" s="2027"/>
      <c r="BZ1558" s="2027"/>
      <c r="CA1558" s="2027"/>
      <c r="CB1558" s="2027"/>
      <c r="CC1558" s="2027"/>
      <c r="CD1558" s="2028" t="s">
        <v>3091</v>
      </c>
    </row>
    <row r="1559" spans="1:82" s="1191" customFormat="1" ht="36.75" customHeight="1" x14ac:dyDescent="0.2">
      <c r="A1559" s="1156" t="s">
        <v>161</v>
      </c>
      <c r="B1559" s="1190" t="s">
        <v>3099</v>
      </c>
      <c r="C1559" s="1158" t="s">
        <v>3100</v>
      </c>
      <c r="D1559" s="163">
        <v>171</v>
      </c>
      <c r="E1559" s="47" t="s">
        <v>3502</v>
      </c>
      <c r="F1559" s="1122" t="s">
        <v>3503</v>
      </c>
      <c r="G1559" s="49">
        <v>0</v>
      </c>
      <c r="H1559" s="49" t="s">
        <v>0</v>
      </c>
      <c r="I1559" s="49">
        <v>300</v>
      </c>
      <c r="J1559" s="493">
        <v>50</v>
      </c>
      <c r="K1559" s="1172"/>
      <c r="L1559" s="1112">
        <f t="shared" ref="L1559:L1621" si="163">+M1559+N1559+O1559+P1559+Q1559+R1559+S1559+T1559</f>
        <v>0</v>
      </c>
      <c r="M1559" s="52"/>
      <c r="N1559" s="52"/>
      <c r="O1559" s="52"/>
      <c r="P1559" s="52"/>
      <c r="Q1559" s="52"/>
      <c r="R1559" s="52"/>
      <c r="S1559" s="52"/>
      <c r="T1559" s="52"/>
      <c r="U1559" s="1113">
        <f t="shared" ref="U1559:U1621" si="164">V1559+W1559+X1559+Y1559+Z1559+AA1559+AB1559+AC1559+AD1559+AE1559+AF1559</f>
        <v>0</v>
      </c>
      <c r="V1559" s="52"/>
      <c r="W1559" s="52"/>
      <c r="X1559" s="52"/>
      <c r="Y1559" s="52"/>
      <c r="Z1559" s="52"/>
      <c r="AA1559" s="52"/>
      <c r="AB1559" s="52"/>
      <c r="AC1559" s="52"/>
      <c r="AD1559" s="52"/>
      <c r="AE1559" s="52"/>
      <c r="AF1559" s="52"/>
      <c r="AG1559" s="2009"/>
      <c r="AH1559" s="5407" t="s">
        <v>6348</v>
      </c>
      <c r="AI1559" s="1845" t="s">
        <v>3104</v>
      </c>
      <c r="AJ1559" s="1845" t="s">
        <v>3269</v>
      </c>
      <c r="AK1559" s="1845" t="s">
        <v>3151</v>
      </c>
      <c r="AL1559" s="2009" t="s">
        <v>3106</v>
      </c>
      <c r="AM1559" s="5408">
        <v>36400000</v>
      </c>
      <c r="AN1559" s="5408">
        <v>36400000</v>
      </c>
      <c r="AO1559" s="2009" t="s">
        <v>250</v>
      </c>
      <c r="AP1559" s="2681" t="s">
        <v>1692</v>
      </c>
      <c r="AQ1559" s="2681" t="s">
        <v>3366</v>
      </c>
      <c r="AR1559" s="2681"/>
      <c r="AS1559" s="5409" t="s">
        <v>3504</v>
      </c>
      <c r="AT1559" s="2631" t="s">
        <v>3505</v>
      </c>
      <c r="AU1559" s="5340">
        <v>7</v>
      </c>
      <c r="AV1559" s="5340">
        <v>7</v>
      </c>
      <c r="AW1559" s="5319">
        <v>42767</v>
      </c>
      <c r="AX1559" s="5319">
        <v>43084</v>
      </c>
      <c r="AY1559" s="5320">
        <v>36400000</v>
      </c>
      <c r="AZ1559" s="1854" t="s">
        <v>3506</v>
      </c>
      <c r="BA1559" s="1854"/>
      <c r="BB1559" s="1854"/>
      <c r="BC1559" s="1854"/>
      <c r="BD1559" s="1854"/>
      <c r="BE1559" s="1860"/>
      <c r="BF1559" s="2091"/>
      <c r="BG1559" s="1860"/>
      <c r="BH1559" s="1860"/>
      <c r="BI1559" s="2091"/>
      <c r="BJ1559" s="1860"/>
      <c r="BK1559" s="1860"/>
      <c r="BL1559" s="1859">
        <f t="shared" ref="BL1559:BL1621" si="165">BF1559-BI1559</f>
        <v>0</v>
      </c>
      <c r="BM1559" s="2014">
        <f>L1559-(BI1559+BI1560+BI1561+BI1562+BI1563)</f>
        <v>0</v>
      </c>
      <c r="BN1559" s="1902"/>
      <c r="BO1559" s="1878"/>
      <c r="BP1559" s="1878"/>
      <c r="BQ1559" s="1915"/>
      <c r="BR1559" s="2015"/>
      <c r="BS1559" s="2016"/>
      <c r="BT1559" s="2016"/>
      <c r="BU1559" s="2016"/>
      <c r="BV1559" s="2016"/>
      <c r="BW1559" s="2016"/>
      <c r="BX1559" s="2016"/>
      <c r="BY1559" s="2016"/>
      <c r="BZ1559" s="2016"/>
      <c r="CA1559" s="2016"/>
      <c r="CB1559" s="2016"/>
      <c r="CC1559" s="2016"/>
      <c r="CD1559" s="1978" t="s">
        <v>3091</v>
      </c>
    </row>
    <row r="1560" spans="1:82" ht="36" customHeight="1" x14ac:dyDescent="0.2">
      <c r="A1560" s="1160" t="s">
        <v>161</v>
      </c>
      <c r="B1560" s="765" t="s">
        <v>3099</v>
      </c>
      <c r="C1560" s="1123" t="s">
        <v>3100</v>
      </c>
      <c r="D1560" s="460">
        <v>171</v>
      </c>
      <c r="E1560" s="575" t="s">
        <v>3502</v>
      </c>
      <c r="F1560" s="1124" t="s">
        <v>3503</v>
      </c>
      <c r="G1560" s="576">
        <v>0</v>
      </c>
      <c r="H1560" s="576" t="s">
        <v>0</v>
      </c>
      <c r="I1560" s="576">
        <v>300</v>
      </c>
      <c r="J1560" s="454">
        <v>50</v>
      </c>
      <c r="K1560" s="538"/>
      <c r="L1560" s="1114"/>
      <c r="M1560" s="466"/>
      <c r="N1560" s="466"/>
      <c r="O1560" s="466"/>
      <c r="P1560" s="466"/>
      <c r="Q1560" s="466"/>
      <c r="R1560" s="466"/>
      <c r="S1560" s="466"/>
      <c r="T1560" s="466"/>
      <c r="U1560" s="1115">
        <f t="shared" si="164"/>
        <v>0</v>
      </c>
      <c r="V1560" s="466"/>
      <c r="W1560" s="466"/>
      <c r="X1560" s="466"/>
      <c r="Y1560" s="466"/>
      <c r="Z1560" s="466"/>
      <c r="AA1560" s="466"/>
      <c r="AB1560" s="466"/>
      <c r="AC1560" s="466"/>
      <c r="AD1560" s="466"/>
      <c r="AE1560" s="466"/>
      <c r="AF1560" s="466"/>
      <c r="AG1560" s="1147"/>
      <c r="AH1560" s="2644" t="s">
        <v>6349</v>
      </c>
      <c r="AI1560" s="2018" t="s">
        <v>3104</v>
      </c>
      <c r="AJ1560" s="2018" t="s">
        <v>3269</v>
      </c>
      <c r="AK1560" s="2018" t="s">
        <v>3151</v>
      </c>
      <c r="AL1560" s="2017" t="s">
        <v>3106</v>
      </c>
      <c r="AM1560" s="5410">
        <v>15600000</v>
      </c>
      <c r="AN1560" s="5410">
        <v>15600000</v>
      </c>
      <c r="AO1560" s="2017" t="s">
        <v>250</v>
      </c>
      <c r="AP1560" s="2638" t="s">
        <v>1692</v>
      </c>
      <c r="AQ1560" s="2638" t="s">
        <v>3366</v>
      </c>
      <c r="AR1560" s="2638"/>
      <c r="AS1560" s="1137" t="s">
        <v>5986</v>
      </c>
      <c r="AT1560" s="1137" t="s">
        <v>3507</v>
      </c>
      <c r="AU1560" s="1138">
        <v>100</v>
      </c>
      <c r="AV1560" s="1138">
        <v>100</v>
      </c>
      <c r="AW1560" s="5298">
        <v>42767</v>
      </c>
      <c r="AX1560" s="5298">
        <v>43084</v>
      </c>
      <c r="AY1560" s="5299">
        <v>15600000</v>
      </c>
      <c r="AZ1560" s="2200"/>
      <c r="BA1560" s="2200"/>
      <c r="BB1560" s="2200"/>
      <c r="BC1560" s="2200"/>
      <c r="BD1560" s="2200"/>
      <c r="BE1560" s="2169"/>
      <c r="BF1560" s="4466"/>
      <c r="BG1560" s="2169"/>
      <c r="BH1560" s="2169"/>
      <c r="BI1560" s="4466"/>
      <c r="BJ1560" s="2169"/>
      <c r="BK1560" s="2169"/>
      <c r="BL1560" s="2024">
        <f t="shared" si="165"/>
        <v>0</v>
      </c>
      <c r="BM1560" s="2025"/>
      <c r="BN1560" s="1902"/>
      <c r="BO1560" s="1878"/>
      <c r="BP1560" s="1878"/>
      <c r="BQ1560" s="1915"/>
      <c r="BR1560" s="2026"/>
      <c r="BS1560" s="2027"/>
      <c r="BT1560" s="2027"/>
      <c r="BU1560" s="2027"/>
      <c r="BV1560" s="2027"/>
      <c r="BW1560" s="2027"/>
      <c r="BX1560" s="2027"/>
      <c r="BY1560" s="2027"/>
      <c r="BZ1560" s="2027"/>
      <c r="CA1560" s="2027"/>
      <c r="CB1560" s="2027"/>
      <c r="CC1560" s="2027"/>
      <c r="CD1560" s="2028" t="s">
        <v>3091</v>
      </c>
    </row>
    <row r="1561" spans="1:82" ht="28.5" customHeight="1" x14ac:dyDescent="0.2">
      <c r="A1561" s="1160" t="s">
        <v>161</v>
      </c>
      <c r="B1561" s="765" t="s">
        <v>3099</v>
      </c>
      <c r="C1561" s="1123" t="s">
        <v>3100</v>
      </c>
      <c r="D1561" s="460">
        <v>171</v>
      </c>
      <c r="E1561" s="575" t="s">
        <v>3502</v>
      </c>
      <c r="F1561" s="1124" t="s">
        <v>3503</v>
      </c>
      <c r="G1561" s="576">
        <v>0</v>
      </c>
      <c r="H1561" s="576" t="s">
        <v>0</v>
      </c>
      <c r="I1561" s="576">
        <v>300</v>
      </c>
      <c r="J1561" s="454">
        <v>50</v>
      </c>
      <c r="K1561" s="538"/>
      <c r="L1561" s="1114"/>
      <c r="M1561" s="466"/>
      <c r="N1561" s="466"/>
      <c r="O1561" s="466"/>
      <c r="P1561" s="466"/>
      <c r="Q1561" s="466"/>
      <c r="R1561" s="466"/>
      <c r="S1561" s="466"/>
      <c r="T1561" s="466"/>
      <c r="U1561" s="1115">
        <f t="shared" si="164"/>
        <v>0</v>
      </c>
      <c r="V1561" s="466"/>
      <c r="W1561" s="466"/>
      <c r="X1561" s="466"/>
      <c r="Y1561" s="466"/>
      <c r="Z1561" s="466"/>
      <c r="AA1561" s="466"/>
      <c r="AB1561" s="466"/>
      <c r="AC1561" s="466"/>
      <c r="AD1561" s="466"/>
      <c r="AE1561" s="466"/>
      <c r="AF1561" s="466"/>
      <c r="AG1561" s="1147"/>
      <c r="AH1561" s="2644" t="s">
        <v>3508</v>
      </c>
      <c r="AI1561" s="2018" t="s">
        <v>3104</v>
      </c>
      <c r="AJ1561" s="2018" t="s">
        <v>3269</v>
      </c>
      <c r="AK1561" s="2018" t="s">
        <v>3151</v>
      </c>
      <c r="AL1561" s="2017" t="s">
        <v>3106</v>
      </c>
      <c r="AM1561" s="5410">
        <v>31120000</v>
      </c>
      <c r="AN1561" s="5410">
        <v>31120000</v>
      </c>
      <c r="AO1561" s="2017" t="s">
        <v>250</v>
      </c>
      <c r="AP1561" s="2638" t="s">
        <v>1692</v>
      </c>
      <c r="AQ1561" s="2638" t="s">
        <v>3366</v>
      </c>
      <c r="AR1561" s="2638"/>
      <c r="AS1561" s="5409"/>
      <c r="AT1561" s="1137"/>
      <c r="AU1561" s="1138"/>
      <c r="AV1561" s="1138"/>
      <c r="AW1561" s="5298"/>
      <c r="AX1561" s="5298"/>
      <c r="AY1561" s="5411"/>
      <c r="AZ1561" s="2200"/>
      <c r="BA1561" s="2200"/>
      <c r="BB1561" s="2200"/>
      <c r="BC1561" s="2200"/>
      <c r="BD1561" s="2200"/>
      <c r="BE1561" s="2169"/>
      <c r="BF1561" s="4466"/>
      <c r="BG1561" s="2169"/>
      <c r="BH1561" s="2169"/>
      <c r="BI1561" s="4466"/>
      <c r="BJ1561" s="2169"/>
      <c r="BK1561" s="2169"/>
      <c r="BL1561" s="2024">
        <f t="shared" si="165"/>
        <v>0</v>
      </c>
      <c r="BM1561" s="2025"/>
      <c r="BN1561" s="1902"/>
      <c r="BO1561" s="1878"/>
      <c r="BP1561" s="1878"/>
      <c r="BQ1561" s="1915"/>
      <c r="BR1561" s="2026"/>
      <c r="BS1561" s="2027"/>
      <c r="BT1561" s="2027"/>
      <c r="BU1561" s="2027"/>
      <c r="BV1561" s="2027"/>
      <c r="BW1561" s="2027"/>
      <c r="BX1561" s="2027"/>
      <c r="BY1561" s="2027"/>
      <c r="BZ1561" s="2027"/>
      <c r="CA1561" s="2027"/>
      <c r="CB1561" s="2027"/>
      <c r="CC1561" s="2027"/>
      <c r="CD1561" s="2028" t="s">
        <v>3091</v>
      </c>
    </row>
    <row r="1562" spans="1:82" ht="23.25" customHeight="1" x14ac:dyDescent="0.2">
      <c r="A1562" s="1160" t="s">
        <v>161</v>
      </c>
      <c r="B1562" s="765" t="s">
        <v>3099</v>
      </c>
      <c r="C1562" s="1123" t="s">
        <v>3100</v>
      </c>
      <c r="D1562" s="460">
        <v>171</v>
      </c>
      <c r="E1562" s="575" t="s">
        <v>3502</v>
      </c>
      <c r="F1562" s="1124" t="s">
        <v>3503</v>
      </c>
      <c r="G1562" s="576">
        <v>0</v>
      </c>
      <c r="H1562" s="576" t="s">
        <v>0</v>
      </c>
      <c r="I1562" s="576">
        <v>300</v>
      </c>
      <c r="J1562" s="454">
        <v>50</v>
      </c>
      <c r="K1562" s="538"/>
      <c r="L1562" s="1114"/>
      <c r="M1562" s="466"/>
      <c r="N1562" s="466"/>
      <c r="O1562" s="466"/>
      <c r="P1562" s="466"/>
      <c r="Q1562" s="466"/>
      <c r="R1562" s="466"/>
      <c r="S1562" s="466"/>
      <c r="T1562" s="466"/>
      <c r="U1562" s="1115">
        <f t="shared" si="164"/>
        <v>0</v>
      </c>
      <c r="V1562" s="466"/>
      <c r="W1562" s="466"/>
      <c r="X1562" s="466"/>
      <c r="Y1562" s="466"/>
      <c r="Z1562" s="466"/>
      <c r="AA1562" s="466"/>
      <c r="AB1562" s="466"/>
      <c r="AC1562" s="466"/>
      <c r="AD1562" s="466"/>
      <c r="AE1562" s="466"/>
      <c r="AF1562" s="466"/>
      <c r="AG1562" s="1147"/>
      <c r="AH1562" s="2644" t="s">
        <v>3509</v>
      </c>
      <c r="AI1562" s="2018" t="s">
        <v>3104</v>
      </c>
      <c r="AJ1562" s="2018" t="s">
        <v>3269</v>
      </c>
      <c r="AK1562" s="2018" t="s">
        <v>3151</v>
      </c>
      <c r="AL1562" s="2017" t="s">
        <v>3106</v>
      </c>
      <c r="AM1562" s="5410">
        <v>10400000</v>
      </c>
      <c r="AN1562" s="5410">
        <v>10400000</v>
      </c>
      <c r="AO1562" s="2017" t="s">
        <v>250</v>
      </c>
      <c r="AP1562" s="2638" t="s">
        <v>1692</v>
      </c>
      <c r="AQ1562" s="2638" t="s">
        <v>3366</v>
      </c>
      <c r="AR1562" s="2638"/>
      <c r="AS1562" s="5409" t="s">
        <v>5987</v>
      </c>
      <c r="AT1562" s="1137" t="s">
        <v>3510</v>
      </c>
      <c r="AU1562" s="1138">
        <v>5</v>
      </c>
      <c r="AV1562" s="1138"/>
      <c r="AW1562" s="5298">
        <v>42767</v>
      </c>
      <c r="AX1562" s="5298">
        <v>43084</v>
      </c>
      <c r="AY1562" s="5411">
        <v>10400000</v>
      </c>
      <c r="AZ1562" s="2200"/>
      <c r="BA1562" s="2200"/>
      <c r="BB1562" s="2200"/>
      <c r="BC1562" s="2200"/>
      <c r="BD1562" s="2200"/>
      <c r="BE1562" s="2169"/>
      <c r="BF1562" s="4466"/>
      <c r="BG1562" s="2169"/>
      <c r="BH1562" s="2169"/>
      <c r="BI1562" s="4466"/>
      <c r="BJ1562" s="2169"/>
      <c r="BK1562" s="2169"/>
      <c r="BL1562" s="2024">
        <f t="shared" si="165"/>
        <v>0</v>
      </c>
      <c r="BM1562" s="2025"/>
      <c r="BN1562" s="1902"/>
      <c r="BO1562" s="1878"/>
      <c r="BP1562" s="1878"/>
      <c r="BQ1562" s="1915"/>
      <c r="BR1562" s="2026"/>
      <c r="BS1562" s="2027"/>
      <c r="BT1562" s="2027"/>
      <c r="BU1562" s="2027"/>
      <c r="BV1562" s="2027"/>
      <c r="BW1562" s="2027"/>
      <c r="BX1562" s="2027"/>
      <c r="BY1562" s="2027"/>
      <c r="BZ1562" s="2027"/>
      <c r="CA1562" s="2027"/>
      <c r="CB1562" s="2027"/>
      <c r="CC1562" s="2027"/>
      <c r="CD1562" s="2028" t="s">
        <v>3091</v>
      </c>
    </row>
    <row r="1563" spans="1:82" ht="23.25" customHeight="1" thickBot="1" x14ac:dyDescent="0.25">
      <c r="A1563" s="1162" t="s">
        <v>161</v>
      </c>
      <c r="B1563" s="767" t="s">
        <v>3099</v>
      </c>
      <c r="C1563" s="1126" t="s">
        <v>3100</v>
      </c>
      <c r="D1563" s="431">
        <v>171</v>
      </c>
      <c r="E1563" s="581" t="s">
        <v>3502</v>
      </c>
      <c r="F1563" s="1127" t="s">
        <v>3503</v>
      </c>
      <c r="G1563" s="582">
        <v>0</v>
      </c>
      <c r="H1563" s="582" t="s">
        <v>0</v>
      </c>
      <c r="I1563" s="582">
        <v>300</v>
      </c>
      <c r="J1563" s="496">
        <v>50</v>
      </c>
      <c r="K1563" s="544"/>
      <c r="L1563" s="1116"/>
      <c r="M1563" s="474"/>
      <c r="N1563" s="474"/>
      <c r="O1563" s="474"/>
      <c r="P1563" s="474"/>
      <c r="Q1563" s="474"/>
      <c r="R1563" s="474"/>
      <c r="S1563" s="474"/>
      <c r="T1563" s="474"/>
      <c r="U1563" s="1117">
        <f t="shared" si="164"/>
        <v>0</v>
      </c>
      <c r="V1563" s="474"/>
      <c r="W1563" s="474"/>
      <c r="X1563" s="474"/>
      <c r="Y1563" s="474"/>
      <c r="Z1563" s="474"/>
      <c r="AA1563" s="474"/>
      <c r="AB1563" s="474"/>
      <c r="AC1563" s="474"/>
      <c r="AD1563" s="474"/>
      <c r="AE1563" s="474"/>
      <c r="AF1563" s="474"/>
      <c r="AG1563" s="1995"/>
      <c r="AH1563" s="5412" t="s">
        <v>6350</v>
      </c>
      <c r="AI1563" s="2030" t="s">
        <v>3104</v>
      </c>
      <c r="AJ1563" s="2030" t="s">
        <v>3269</v>
      </c>
      <c r="AK1563" s="2030" t="s">
        <v>3151</v>
      </c>
      <c r="AL1563" s="2029" t="s">
        <v>3106</v>
      </c>
      <c r="AM1563" s="5413">
        <v>12000000</v>
      </c>
      <c r="AN1563" s="5413">
        <v>12000000</v>
      </c>
      <c r="AO1563" s="2029" t="s">
        <v>250</v>
      </c>
      <c r="AP1563" s="2682" t="s">
        <v>1692</v>
      </c>
      <c r="AQ1563" s="2682" t="s">
        <v>3366</v>
      </c>
      <c r="AR1563" s="2682"/>
      <c r="AS1563" s="5414"/>
      <c r="AT1563" s="5414"/>
      <c r="AU1563" s="5359"/>
      <c r="AV1563" s="5359"/>
      <c r="AW1563" s="5415"/>
      <c r="AX1563" s="5415"/>
      <c r="AY1563" s="5416"/>
      <c r="AZ1563" s="2445"/>
      <c r="BA1563" s="2445"/>
      <c r="BB1563" s="2445"/>
      <c r="BC1563" s="2445"/>
      <c r="BD1563" s="2445"/>
      <c r="BE1563" s="1912"/>
      <c r="BF1563" s="4467"/>
      <c r="BG1563" s="1912"/>
      <c r="BH1563" s="1912"/>
      <c r="BI1563" s="4467"/>
      <c r="BJ1563" s="1912"/>
      <c r="BK1563" s="1912"/>
      <c r="BL1563" s="1911">
        <f t="shared" si="165"/>
        <v>0</v>
      </c>
      <c r="BM1563" s="2036"/>
      <c r="BN1563" s="1902"/>
      <c r="BO1563" s="1878"/>
      <c r="BP1563" s="1878"/>
      <c r="BQ1563" s="1915"/>
      <c r="BR1563" s="2037"/>
      <c r="BS1563" s="2038"/>
      <c r="BT1563" s="2038"/>
      <c r="BU1563" s="2038"/>
      <c r="BV1563" s="2038"/>
      <c r="BW1563" s="2038"/>
      <c r="BX1563" s="2038"/>
      <c r="BY1563" s="2038"/>
      <c r="BZ1563" s="2038"/>
      <c r="CA1563" s="2038"/>
      <c r="CB1563" s="2038"/>
      <c r="CC1563" s="2038"/>
      <c r="CD1563" s="2039" t="s">
        <v>3091</v>
      </c>
    </row>
    <row r="1564" spans="1:82" s="1205" customFormat="1" ht="49.5" customHeight="1" thickBot="1" x14ac:dyDescent="0.25">
      <c r="A1564" s="1162" t="s">
        <v>161</v>
      </c>
      <c r="B1564" s="1192" t="s">
        <v>3099</v>
      </c>
      <c r="C1564" s="1193" t="s">
        <v>3100</v>
      </c>
      <c r="D1564" s="303">
        <v>172</v>
      </c>
      <c r="E1564" s="1194" t="s">
        <v>3511</v>
      </c>
      <c r="F1564" s="1194" t="s">
        <v>3512</v>
      </c>
      <c r="G1564" s="1195">
        <v>750</v>
      </c>
      <c r="H1564" s="1195" t="s">
        <v>0</v>
      </c>
      <c r="I1564" s="1196">
        <v>1050</v>
      </c>
      <c r="J1564" s="1197"/>
      <c r="K1564" s="1198"/>
      <c r="L1564" s="1199">
        <f t="shared" si="163"/>
        <v>0</v>
      </c>
      <c r="M1564" s="455"/>
      <c r="N1564" s="1200"/>
      <c r="O1564" s="1200"/>
      <c r="P1564" s="1200"/>
      <c r="Q1564" s="1200"/>
      <c r="R1564" s="1200"/>
      <c r="S1564" s="1200"/>
      <c r="T1564" s="1200"/>
      <c r="U1564" s="1201">
        <f t="shared" si="164"/>
        <v>0</v>
      </c>
      <c r="V1564" s="1200"/>
      <c r="W1564" s="1200"/>
      <c r="X1564" s="1200"/>
      <c r="Y1564" s="1200"/>
      <c r="Z1564" s="1200"/>
      <c r="AA1564" s="1200"/>
      <c r="AB1564" s="1200"/>
      <c r="AC1564" s="1202"/>
      <c r="AD1564" s="1203"/>
      <c r="AE1564" s="1200"/>
      <c r="AF1564" s="1204"/>
      <c r="AG1564" s="5417" t="s">
        <v>3513</v>
      </c>
      <c r="AH1564" s="2223" t="s">
        <v>6351</v>
      </c>
      <c r="AI1564" s="2223" t="s">
        <v>859</v>
      </c>
      <c r="AJ1564" s="5418" t="s">
        <v>2464</v>
      </c>
      <c r="AK1564" s="2223" t="s">
        <v>3151</v>
      </c>
      <c r="AL1564" s="2223" t="s">
        <v>3106</v>
      </c>
      <c r="AM1564" s="2222">
        <v>90000000</v>
      </c>
      <c r="AN1564" s="2222">
        <v>90000000</v>
      </c>
      <c r="AO1564" s="2223" t="s">
        <v>250</v>
      </c>
      <c r="AP1564" s="1828" t="s">
        <v>3107</v>
      </c>
      <c r="AQ1564" s="1828" t="s">
        <v>3366</v>
      </c>
      <c r="AR1564" s="1828"/>
      <c r="AS1564" s="5419"/>
      <c r="AT1564" s="5419"/>
      <c r="AU1564" s="5420"/>
      <c r="AV1564" s="5420"/>
      <c r="AW1564" s="5421"/>
      <c r="AX1564" s="5422"/>
      <c r="AY1564" s="5423"/>
      <c r="AZ1564" s="2537" t="s">
        <v>3506</v>
      </c>
      <c r="BA1564" s="5424"/>
      <c r="BB1564" s="5424"/>
      <c r="BC1564" s="5424"/>
      <c r="BD1564" s="5424"/>
      <c r="BE1564" s="2319"/>
      <c r="BF1564" s="5363"/>
      <c r="BG1564" s="2319"/>
      <c r="BH1564" s="2319"/>
      <c r="BI1564" s="5363"/>
      <c r="BJ1564" s="2319"/>
      <c r="BK1564" s="2319"/>
      <c r="BL1564" s="2307">
        <f t="shared" si="165"/>
        <v>0</v>
      </c>
      <c r="BM1564" s="2308"/>
      <c r="BN1564" s="1902"/>
      <c r="BO1564" s="1878"/>
      <c r="BP1564" s="1878"/>
      <c r="BQ1564" s="1878"/>
      <c r="BR1564" s="2669"/>
      <c r="BS1564" s="2669"/>
      <c r="BT1564" s="2669"/>
      <c r="BU1564" s="2669"/>
      <c r="BV1564" s="2669"/>
      <c r="BW1564" s="2669"/>
      <c r="BX1564" s="2669"/>
      <c r="BY1564" s="2669"/>
      <c r="BZ1564" s="2669"/>
      <c r="CA1564" s="2669"/>
      <c r="CB1564" s="2669"/>
      <c r="CC1564" s="2670"/>
      <c r="CD1564" s="2311" t="s">
        <v>3091</v>
      </c>
    </row>
    <row r="1565" spans="1:82" ht="27.75" customHeight="1" thickBot="1" x14ac:dyDescent="0.25">
      <c r="A1565" s="1162" t="s">
        <v>161</v>
      </c>
      <c r="B1565" s="60" t="s">
        <v>3099</v>
      </c>
      <c r="C1565" s="1158" t="s">
        <v>3100</v>
      </c>
      <c r="D1565" s="163" t="s">
        <v>3514</v>
      </c>
      <c r="E1565" s="1206" t="s">
        <v>3515</v>
      </c>
      <c r="F1565" s="1207" t="s">
        <v>3516</v>
      </c>
      <c r="G1565" s="49">
        <v>750</v>
      </c>
      <c r="H1565" s="49" t="s">
        <v>1</v>
      </c>
      <c r="I1565" s="49">
        <v>950</v>
      </c>
      <c r="J1565" s="493">
        <v>950</v>
      </c>
      <c r="K1565" s="50"/>
      <c r="L1565" s="1112">
        <f t="shared" si="163"/>
        <v>15000000</v>
      </c>
      <c r="M1565" s="455">
        <v>15000000</v>
      </c>
      <c r="N1565" s="455"/>
      <c r="O1565" s="52"/>
      <c r="P1565" s="52"/>
      <c r="Q1565" s="52"/>
      <c r="R1565" s="52"/>
      <c r="S1565" s="52"/>
      <c r="T1565" s="52"/>
      <c r="U1565" s="1113">
        <f t="shared" si="164"/>
        <v>15000000</v>
      </c>
      <c r="V1565" s="495">
        <v>15000000</v>
      </c>
      <c r="W1565" s="52"/>
      <c r="X1565" s="52"/>
      <c r="Y1565" s="52"/>
      <c r="Z1565" s="52"/>
      <c r="AA1565" s="52"/>
      <c r="AB1565" s="52"/>
      <c r="AC1565" s="52"/>
      <c r="AD1565" s="52"/>
      <c r="AE1565" s="52"/>
      <c r="AF1565" s="52"/>
      <c r="AG1565" s="2009"/>
      <c r="AH1565" s="1462" t="s">
        <v>3517</v>
      </c>
      <c r="AI1565" s="1462" t="s">
        <v>3518</v>
      </c>
      <c r="AJ1565" s="5425" t="s">
        <v>1977</v>
      </c>
      <c r="AK1565" s="1462" t="s">
        <v>3222</v>
      </c>
      <c r="AL1565" s="1462" t="s">
        <v>3106</v>
      </c>
      <c r="AM1565" s="1923">
        <v>35000000</v>
      </c>
      <c r="AN1565" s="1923">
        <v>35000000</v>
      </c>
      <c r="AO1565" s="1462" t="s">
        <v>250</v>
      </c>
      <c r="AP1565" s="1638" t="s">
        <v>1692</v>
      </c>
      <c r="AQ1565" s="1638" t="s">
        <v>3366</v>
      </c>
      <c r="AR1565" s="2681"/>
      <c r="AS1565" s="1138" t="s">
        <v>5988</v>
      </c>
      <c r="AT1565" s="3279" t="s">
        <v>3519</v>
      </c>
      <c r="AU1565" s="5426">
        <v>6</v>
      </c>
      <c r="AV1565" s="5427"/>
      <c r="AW1565" s="5428">
        <v>42870</v>
      </c>
      <c r="AX1565" s="5341">
        <v>43084</v>
      </c>
      <c r="AY1565" s="2634">
        <v>35000000</v>
      </c>
      <c r="AZ1565" s="5429">
        <v>372</v>
      </c>
      <c r="BA1565" s="1450" t="s">
        <v>3254</v>
      </c>
      <c r="BB1565" s="1419" t="s">
        <v>3520</v>
      </c>
      <c r="BC1565" s="1419" t="s">
        <v>3330</v>
      </c>
      <c r="BD1565" s="5302">
        <v>246</v>
      </c>
      <c r="BE1565" s="5153">
        <v>42824</v>
      </c>
      <c r="BF1565" s="5303">
        <v>600000</v>
      </c>
      <c r="BG1565" s="5302">
        <v>246</v>
      </c>
      <c r="BH1565" s="5305">
        <v>42824</v>
      </c>
      <c r="BI1565" s="5303">
        <v>600000</v>
      </c>
      <c r="BJ1565" s="5153">
        <v>42824</v>
      </c>
      <c r="BK1565" s="5153">
        <v>42824</v>
      </c>
      <c r="BL1565" s="1973">
        <f t="shared" si="165"/>
        <v>0</v>
      </c>
      <c r="BM1565" s="2014" t="e">
        <f>L1565-(BI1565+BI1566+BI1567+BI1568+#REF!+#REF!)</f>
        <v>#REF!</v>
      </c>
      <c r="BN1565" s="1902"/>
      <c r="BO1565" s="1878"/>
      <c r="BP1565" s="1878"/>
      <c r="BQ1565" s="1915"/>
      <c r="BR1565" s="2015"/>
      <c r="BS1565" s="2016"/>
      <c r="BT1565" s="2016"/>
      <c r="BU1565" s="2016"/>
      <c r="BV1565" s="2016"/>
      <c r="BW1565" s="2016"/>
      <c r="BX1565" s="2016"/>
      <c r="BY1565" s="2016"/>
      <c r="BZ1565" s="2016"/>
      <c r="CA1565" s="2016"/>
      <c r="CB1565" s="2016"/>
      <c r="CC1565" s="2016"/>
      <c r="CD1565" s="1978" t="s">
        <v>3091</v>
      </c>
    </row>
    <row r="1566" spans="1:82" ht="27.75" customHeight="1" x14ac:dyDescent="0.2">
      <c r="A1566" s="1160" t="s">
        <v>161</v>
      </c>
      <c r="B1566" s="765" t="s">
        <v>3099</v>
      </c>
      <c r="C1566" s="1123" t="s">
        <v>3100</v>
      </c>
      <c r="D1566" s="460" t="s">
        <v>3514</v>
      </c>
      <c r="E1566" s="527" t="s">
        <v>3515</v>
      </c>
      <c r="F1566" s="1208" t="s">
        <v>3516</v>
      </c>
      <c r="G1566" s="576">
        <v>750</v>
      </c>
      <c r="H1566" s="576" t="s">
        <v>1</v>
      </c>
      <c r="I1566" s="576">
        <v>950</v>
      </c>
      <c r="J1566" s="454">
        <v>950</v>
      </c>
      <c r="K1566" s="538"/>
      <c r="L1566" s="1114"/>
      <c r="M1566" s="466"/>
      <c r="N1566" s="466"/>
      <c r="O1566" s="466"/>
      <c r="P1566" s="466"/>
      <c r="Q1566" s="466"/>
      <c r="R1566" s="466"/>
      <c r="S1566" s="466"/>
      <c r="T1566" s="466"/>
      <c r="U1566" s="1115">
        <f t="shared" si="164"/>
        <v>0</v>
      </c>
      <c r="V1566" s="466"/>
      <c r="W1566" s="466"/>
      <c r="X1566" s="466"/>
      <c r="Y1566" s="466"/>
      <c r="Z1566" s="466"/>
      <c r="AA1566" s="466"/>
      <c r="AB1566" s="466"/>
      <c r="AC1566" s="466"/>
      <c r="AD1566" s="466"/>
      <c r="AE1566" s="466"/>
      <c r="AF1566" s="466"/>
      <c r="AG1566" s="2017"/>
      <c r="AH1566" s="1133" t="s">
        <v>3521</v>
      </c>
      <c r="AI1566" s="1133" t="s">
        <v>3522</v>
      </c>
      <c r="AJ1566" s="5430" t="s">
        <v>3523</v>
      </c>
      <c r="AK1566" s="1133" t="s">
        <v>3222</v>
      </c>
      <c r="AL1566" s="1133" t="s">
        <v>3106</v>
      </c>
      <c r="AM1566" s="1147">
        <v>10000000</v>
      </c>
      <c r="AN1566" s="1147">
        <v>10000000</v>
      </c>
      <c r="AO1566" s="1133" t="s">
        <v>250</v>
      </c>
      <c r="AP1566" s="1143" t="s">
        <v>3107</v>
      </c>
      <c r="AQ1566" s="1143" t="s">
        <v>3366</v>
      </c>
      <c r="AR1566" s="2638"/>
      <c r="AS1566" s="1138"/>
      <c r="AT1566" s="1146"/>
      <c r="AU1566" s="5427"/>
      <c r="AV1566" s="5427"/>
      <c r="AW1566" s="5311"/>
      <c r="AX1566" s="5311"/>
      <c r="AY1566" s="2642"/>
      <c r="AZ1566" s="5431" t="s">
        <v>3524</v>
      </c>
      <c r="BA1566" s="3722" t="s">
        <v>3119</v>
      </c>
      <c r="BB1566" s="1605" t="s">
        <v>3525</v>
      </c>
      <c r="BC1566" s="1605" t="s">
        <v>3526</v>
      </c>
      <c r="BD1566" s="5432">
        <v>236</v>
      </c>
      <c r="BE1566" s="5326">
        <v>42824</v>
      </c>
      <c r="BF1566" s="5327">
        <v>4000000</v>
      </c>
      <c r="BG1566" s="5432">
        <v>236</v>
      </c>
      <c r="BH1566" s="5328">
        <v>42824</v>
      </c>
      <c r="BI1566" s="5327">
        <v>4000000</v>
      </c>
      <c r="BJ1566" s="5326" t="s">
        <v>3527</v>
      </c>
      <c r="BK1566" s="5326">
        <v>42824</v>
      </c>
      <c r="BL1566" s="1986">
        <f t="shared" si="165"/>
        <v>0</v>
      </c>
      <c r="BM1566" s="2025"/>
      <c r="BN1566" s="1902"/>
      <c r="BO1566" s="1878"/>
      <c r="BP1566" s="1878"/>
      <c r="BQ1566" s="1915"/>
      <c r="BR1566" s="2026"/>
      <c r="BS1566" s="2027"/>
      <c r="BT1566" s="2027"/>
      <c r="BU1566" s="2027"/>
      <c r="BV1566" s="2027"/>
      <c r="BW1566" s="2027"/>
      <c r="BX1566" s="2027"/>
      <c r="BY1566" s="2027"/>
      <c r="BZ1566" s="2027"/>
      <c r="CA1566" s="2027"/>
      <c r="CB1566" s="2027"/>
      <c r="CC1566" s="2027"/>
      <c r="CD1566" s="2028" t="s">
        <v>3091</v>
      </c>
    </row>
    <row r="1567" spans="1:82" ht="27.75" customHeight="1" x14ac:dyDescent="0.2">
      <c r="A1567" s="1160" t="s">
        <v>161</v>
      </c>
      <c r="B1567" s="765" t="s">
        <v>3099</v>
      </c>
      <c r="C1567" s="1123" t="s">
        <v>3100</v>
      </c>
      <c r="D1567" s="460" t="s">
        <v>3514</v>
      </c>
      <c r="E1567" s="527" t="s">
        <v>3515</v>
      </c>
      <c r="F1567" s="1208" t="s">
        <v>3516</v>
      </c>
      <c r="G1567" s="576">
        <v>750</v>
      </c>
      <c r="H1567" s="576" t="s">
        <v>1</v>
      </c>
      <c r="I1567" s="576">
        <v>950</v>
      </c>
      <c r="J1567" s="454">
        <v>950</v>
      </c>
      <c r="K1567" s="538"/>
      <c r="L1567" s="1114"/>
      <c r="M1567" s="466"/>
      <c r="N1567" s="466"/>
      <c r="O1567" s="466"/>
      <c r="P1567" s="466"/>
      <c r="Q1567" s="466"/>
      <c r="R1567" s="466"/>
      <c r="S1567" s="466"/>
      <c r="T1567" s="466"/>
      <c r="U1567" s="1115">
        <f t="shared" si="164"/>
        <v>0</v>
      </c>
      <c r="V1567" s="466"/>
      <c r="W1567" s="466"/>
      <c r="X1567" s="466"/>
      <c r="Y1567" s="466"/>
      <c r="Z1567" s="466"/>
      <c r="AA1567" s="466"/>
      <c r="AB1567" s="466"/>
      <c r="AC1567" s="466"/>
      <c r="AD1567" s="466"/>
      <c r="AE1567" s="466"/>
      <c r="AF1567" s="466"/>
      <c r="AG1567" s="2017"/>
      <c r="AH1567" s="1133" t="s">
        <v>3528</v>
      </c>
      <c r="AI1567" s="1133" t="s">
        <v>822</v>
      </c>
      <c r="AJ1567" s="1133" t="s">
        <v>3523</v>
      </c>
      <c r="AK1567" s="1133" t="s">
        <v>3222</v>
      </c>
      <c r="AL1567" s="1133" t="s">
        <v>3106</v>
      </c>
      <c r="AM1567" s="1147">
        <v>10000000</v>
      </c>
      <c r="AN1567" s="1147">
        <v>10000000</v>
      </c>
      <c r="AO1567" s="1133" t="s">
        <v>250</v>
      </c>
      <c r="AP1567" s="1143" t="s">
        <v>3107</v>
      </c>
      <c r="AQ1567" s="1143" t="s">
        <v>3366</v>
      </c>
      <c r="AR1567" s="1143"/>
      <c r="AS1567" s="1138"/>
      <c r="AT1567" s="1146"/>
      <c r="AU1567" s="5427"/>
      <c r="AV1567" s="5427"/>
      <c r="AW1567" s="5311"/>
      <c r="AX1567" s="5311"/>
      <c r="AY1567" s="2642"/>
      <c r="AZ1567" s="2200"/>
      <c r="BA1567" s="2200"/>
      <c r="BB1567" s="2200"/>
      <c r="BC1567" s="2200"/>
      <c r="BD1567" s="2200"/>
      <c r="BE1567" s="2169"/>
      <c r="BF1567" s="4466"/>
      <c r="BG1567" s="2169"/>
      <c r="BH1567" s="2169"/>
      <c r="BI1567" s="4466"/>
      <c r="BJ1567" s="2169"/>
      <c r="BK1567" s="2169"/>
      <c r="BL1567" s="1986">
        <f t="shared" si="165"/>
        <v>0</v>
      </c>
      <c r="BM1567" s="2025"/>
      <c r="BN1567" s="1902"/>
      <c r="BO1567" s="1878"/>
      <c r="BP1567" s="1878"/>
      <c r="BQ1567" s="1915"/>
      <c r="BR1567" s="2026"/>
      <c r="BS1567" s="2027"/>
      <c r="BT1567" s="2027"/>
      <c r="BU1567" s="2027"/>
      <c r="BV1567" s="2027"/>
      <c r="BW1567" s="2027"/>
      <c r="BX1567" s="2027"/>
      <c r="BY1567" s="2027"/>
      <c r="BZ1567" s="2027"/>
      <c r="CA1567" s="2027"/>
      <c r="CB1567" s="2027"/>
      <c r="CC1567" s="2027"/>
      <c r="CD1567" s="2028" t="s">
        <v>3091</v>
      </c>
    </row>
    <row r="1568" spans="1:82" ht="27.75" customHeight="1" x14ac:dyDescent="0.2">
      <c r="A1568" s="1160" t="s">
        <v>161</v>
      </c>
      <c r="B1568" s="765" t="s">
        <v>3099</v>
      </c>
      <c r="C1568" s="1123" t="s">
        <v>3100</v>
      </c>
      <c r="D1568" s="460" t="s">
        <v>3514</v>
      </c>
      <c r="E1568" s="527" t="s">
        <v>3515</v>
      </c>
      <c r="F1568" s="1208" t="s">
        <v>3516</v>
      </c>
      <c r="G1568" s="576">
        <v>750</v>
      </c>
      <c r="H1568" s="576" t="s">
        <v>1</v>
      </c>
      <c r="I1568" s="576">
        <v>950</v>
      </c>
      <c r="J1568" s="454">
        <v>950</v>
      </c>
      <c r="K1568" s="538"/>
      <c r="L1568" s="1114"/>
      <c r="M1568" s="466"/>
      <c r="N1568" s="466"/>
      <c r="O1568" s="466"/>
      <c r="P1568" s="466"/>
      <c r="Q1568" s="466"/>
      <c r="R1568" s="466"/>
      <c r="S1568" s="466"/>
      <c r="T1568" s="466"/>
      <c r="U1568" s="1115">
        <f t="shared" si="164"/>
        <v>0</v>
      </c>
      <c r="V1568" s="466"/>
      <c r="W1568" s="466"/>
      <c r="X1568" s="466"/>
      <c r="Y1568" s="466"/>
      <c r="Z1568" s="466"/>
      <c r="AA1568" s="466"/>
      <c r="AB1568" s="466"/>
      <c r="AC1568" s="466"/>
      <c r="AD1568" s="466"/>
      <c r="AE1568" s="466"/>
      <c r="AF1568" s="466"/>
      <c r="AG1568" s="2017"/>
      <c r="AH1568" s="1133" t="s">
        <v>6352</v>
      </c>
      <c r="AI1568" s="1133" t="s">
        <v>859</v>
      </c>
      <c r="AJ1568" s="1133" t="s">
        <v>3529</v>
      </c>
      <c r="AK1568" s="1133" t="s">
        <v>3222</v>
      </c>
      <c r="AL1568" s="1133" t="s">
        <v>3106</v>
      </c>
      <c r="AM1568" s="1147">
        <v>8500000</v>
      </c>
      <c r="AN1568" s="1147">
        <v>8500000</v>
      </c>
      <c r="AO1568" s="1133" t="s">
        <v>250</v>
      </c>
      <c r="AP1568" s="1143" t="s">
        <v>3107</v>
      </c>
      <c r="AQ1568" s="1143" t="s">
        <v>3366</v>
      </c>
      <c r="AR1568" s="1143"/>
      <c r="AS1568" s="1138"/>
      <c r="AT1568" s="1146"/>
      <c r="AU1568" s="5427"/>
      <c r="AV1568" s="5427"/>
      <c r="AW1568" s="5311"/>
      <c r="AX1568" s="5311"/>
      <c r="AY1568" s="2642"/>
      <c r="AZ1568" s="5406"/>
      <c r="BA1568" s="1419"/>
      <c r="BB1568" s="1419"/>
      <c r="BC1568" s="1419"/>
      <c r="BD1568" s="5302"/>
      <c r="BE1568" s="5153"/>
      <c r="BF1568" s="5303"/>
      <c r="BG1568" s="5302"/>
      <c r="BH1568" s="5305"/>
      <c r="BI1568" s="5303"/>
      <c r="BJ1568" s="5153"/>
      <c r="BK1568" s="5153"/>
      <c r="BL1568" s="1986">
        <f t="shared" si="165"/>
        <v>0</v>
      </c>
      <c r="BM1568" s="2025"/>
      <c r="BN1568" s="1902"/>
      <c r="BO1568" s="1878"/>
      <c r="BP1568" s="1878"/>
      <c r="BQ1568" s="1915"/>
      <c r="BR1568" s="2026"/>
      <c r="BS1568" s="2027"/>
      <c r="BT1568" s="2027"/>
      <c r="BU1568" s="2027"/>
      <c r="BV1568" s="2027"/>
      <c r="BW1568" s="2027"/>
      <c r="BX1568" s="2027"/>
      <c r="BY1568" s="2027"/>
      <c r="BZ1568" s="2027"/>
      <c r="CA1568" s="2027"/>
      <c r="CB1568" s="2027"/>
      <c r="CC1568" s="2027"/>
      <c r="CD1568" s="2028" t="s">
        <v>3091</v>
      </c>
    </row>
    <row r="1569" spans="1:82" ht="27.75" customHeight="1" x14ac:dyDescent="0.2">
      <c r="A1569" s="1160" t="s">
        <v>161</v>
      </c>
      <c r="B1569" s="765" t="s">
        <v>3099</v>
      </c>
      <c r="C1569" s="1123" t="s">
        <v>3100</v>
      </c>
      <c r="D1569" s="460" t="s">
        <v>3514</v>
      </c>
      <c r="E1569" s="527" t="s">
        <v>3515</v>
      </c>
      <c r="F1569" s="1208" t="s">
        <v>3516</v>
      </c>
      <c r="G1569" s="576">
        <v>750</v>
      </c>
      <c r="H1569" s="576" t="s">
        <v>1</v>
      </c>
      <c r="I1569" s="576">
        <v>950</v>
      </c>
      <c r="J1569" s="454">
        <v>950</v>
      </c>
      <c r="K1569" s="513"/>
      <c r="L1569" s="1120"/>
      <c r="M1569" s="8"/>
      <c r="N1569" s="8"/>
      <c r="O1569" s="8"/>
      <c r="P1569" s="8"/>
      <c r="Q1569" s="8"/>
      <c r="R1569" s="8"/>
      <c r="S1569" s="8"/>
      <c r="T1569" s="8"/>
      <c r="U1569" s="1121"/>
      <c r="V1569" s="8"/>
      <c r="W1569" s="8"/>
      <c r="X1569" s="8"/>
      <c r="Y1569" s="8"/>
      <c r="Z1569" s="8"/>
      <c r="AA1569" s="8"/>
      <c r="AB1569" s="8"/>
      <c r="AC1569" s="8"/>
      <c r="AD1569" s="8"/>
      <c r="AE1569" s="8"/>
      <c r="AF1569" s="8"/>
      <c r="AG1569" s="2158"/>
      <c r="AH1569" s="1155"/>
      <c r="AI1569" s="1155"/>
      <c r="AJ1569" s="1155"/>
      <c r="AK1569" s="1155"/>
      <c r="AL1569" s="1155"/>
      <c r="AM1569" s="2144"/>
      <c r="AN1569" s="2144"/>
      <c r="AO1569" s="1155"/>
      <c r="AP1569" s="2146"/>
      <c r="AQ1569" s="2146"/>
      <c r="AR1569" s="2146"/>
      <c r="AS1569" s="5333"/>
      <c r="AT1569" s="5333"/>
      <c r="AU1569" s="5433"/>
      <c r="AV1569" s="5433"/>
      <c r="AW1569" s="5434"/>
      <c r="AX1569" s="5434"/>
      <c r="AY1569" s="2650"/>
      <c r="AZ1569" s="5435"/>
      <c r="BA1569" s="1605"/>
      <c r="BB1569" s="1605"/>
      <c r="BC1569" s="1605"/>
      <c r="BD1569" s="5432"/>
      <c r="BE1569" s="5326"/>
      <c r="BF1569" s="5327"/>
      <c r="BG1569" s="5432"/>
      <c r="BH1569" s="5328"/>
      <c r="BI1569" s="5327"/>
      <c r="BJ1569" s="5326"/>
      <c r="BK1569" s="5326"/>
      <c r="BL1569" s="1986">
        <f t="shared" si="165"/>
        <v>0</v>
      </c>
      <c r="BM1569" s="2133"/>
      <c r="BN1569" s="1902"/>
      <c r="BO1569" s="1878"/>
      <c r="BP1569" s="1878"/>
      <c r="BQ1569" s="1915"/>
      <c r="BR1569" s="2165"/>
      <c r="BS1569" s="2166"/>
      <c r="BT1569" s="2166"/>
      <c r="BU1569" s="2166"/>
      <c r="BV1569" s="2166"/>
      <c r="BW1569" s="2166"/>
      <c r="BX1569" s="2166"/>
      <c r="BY1569" s="2166"/>
      <c r="BZ1569" s="2166"/>
      <c r="CA1569" s="2166"/>
      <c r="CB1569" s="2166"/>
      <c r="CC1569" s="2166"/>
      <c r="CD1569" s="2167"/>
    </row>
    <row r="1570" spans="1:82" s="1191" customFormat="1" ht="27.75" customHeight="1" thickBot="1" x14ac:dyDescent="0.25">
      <c r="A1570" s="1161" t="s">
        <v>161</v>
      </c>
      <c r="B1570" s="1209" t="s">
        <v>3099</v>
      </c>
      <c r="C1570" s="1153" t="s">
        <v>3100</v>
      </c>
      <c r="D1570" s="205" t="s">
        <v>3530</v>
      </c>
      <c r="E1570" s="1210" t="s">
        <v>3531</v>
      </c>
      <c r="F1570" s="1211" t="s">
        <v>3532</v>
      </c>
      <c r="G1570" s="594">
        <v>0</v>
      </c>
      <c r="H1570" s="594" t="s">
        <v>0</v>
      </c>
      <c r="I1570" s="594">
        <v>100</v>
      </c>
      <c r="J1570" s="491">
        <v>50</v>
      </c>
      <c r="K1570" s="513"/>
      <c r="L1570" s="1120">
        <f t="shared" si="163"/>
        <v>0</v>
      </c>
      <c r="M1570" s="8"/>
      <c r="N1570" s="8"/>
      <c r="O1570" s="8"/>
      <c r="P1570" s="8"/>
      <c r="Q1570" s="8"/>
      <c r="R1570" s="8"/>
      <c r="S1570" s="8"/>
      <c r="T1570" s="8"/>
      <c r="U1570" s="1121">
        <f t="shared" si="164"/>
        <v>0</v>
      </c>
      <c r="V1570" s="8"/>
      <c r="W1570" s="8"/>
      <c r="X1570" s="8"/>
      <c r="Y1570" s="8"/>
      <c r="Z1570" s="8"/>
      <c r="AA1570" s="8"/>
      <c r="AB1570" s="8"/>
      <c r="AC1570" s="8"/>
      <c r="AD1570" s="8"/>
      <c r="AE1570" s="8"/>
      <c r="AF1570" s="8"/>
      <c r="AG1570" s="2158"/>
      <c r="AH1570" s="2158"/>
      <c r="AI1570" s="2159"/>
      <c r="AJ1570" s="2159"/>
      <c r="AK1570" s="2159"/>
      <c r="AL1570" s="2158"/>
      <c r="AM1570" s="2160"/>
      <c r="AN1570" s="2160"/>
      <c r="AO1570" s="2158"/>
      <c r="AP1570" s="2645"/>
      <c r="AQ1570" s="2645"/>
      <c r="AR1570" s="2645"/>
      <c r="AS1570" s="2683"/>
      <c r="AT1570" s="2684"/>
      <c r="AU1570" s="2685"/>
      <c r="AV1570" s="2685"/>
      <c r="AW1570" s="2686"/>
      <c r="AX1570" s="2686"/>
      <c r="AY1570" s="2687"/>
      <c r="AZ1570" s="2445"/>
      <c r="BA1570" s="3385"/>
      <c r="BB1570" s="3385"/>
      <c r="BC1570" s="3385"/>
      <c r="BD1570" s="3385"/>
      <c r="BE1570" s="2309"/>
      <c r="BF1570" s="4601"/>
      <c r="BG1570" s="2309"/>
      <c r="BH1570" s="2309"/>
      <c r="BI1570" s="4601"/>
      <c r="BJ1570" s="2309"/>
      <c r="BK1570" s="2309"/>
      <c r="BL1570" s="2151">
        <f t="shared" si="165"/>
        <v>0</v>
      </c>
      <c r="BM1570" s="2651"/>
      <c r="BN1570" s="1902"/>
      <c r="BO1570" s="1878"/>
      <c r="BP1570" s="1878"/>
      <c r="BQ1570" s="1915"/>
      <c r="BR1570" s="2165"/>
      <c r="BS1570" s="2166"/>
      <c r="BT1570" s="2166"/>
      <c r="BU1570" s="2166"/>
      <c r="BV1570" s="2166"/>
      <c r="BW1570" s="2166"/>
      <c r="BX1570" s="2166"/>
      <c r="BY1570" s="2166"/>
      <c r="BZ1570" s="2166"/>
      <c r="CA1570" s="2166"/>
      <c r="CB1570" s="2166"/>
      <c r="CC1570" s="2166"/>
      <c r="CD1570" s="2167" t="s">
        <v>3091</v>
      </c>
    </row>
    <row r="1571" spans="1:82" s="1191" customFormat="1" ht="48.75" customHeight="1" x14ac:dyDescent="0.2">
      <c r="A1571" s="1156" t="s">
        <v>161</v>
      </c>
      <c r="B1571" s="1190" t="s">
        <v>3099</v>
      </c>
      <c r="C1571" s="1158" t="s">
        <v>3100</v>
      </c>
      <c r="D1571" s="163">
        <v>173</v>
      </c>
      <c r="E1571" s="1206" t="s">
        <v>3533</v>
      </c>
      <c r="F1571" s="1207" t="s">
        <v>3534</v>
      </c>
      <c r="G1571" s="49">
        <v>0</v>
      </c>
      <c r="H1571" s="49" t="s">
        <v>0</v>
      </c>
      <c r="I1571" s="49">
        <v>225</v>
      </c>
      <c r="J1571" s="493">
        <v>10</v>
      </c>
      <c r="K1571" s="50"/>
      <c r="L1571" s="1112">
        <f t="shared" si="163"/>
        <v>0</v>
      </c>
      <c r="M1571" s="52"/>
      <c r="N1571" s="52"/>
      <c r="O1571" s="52"/>
      <c r="P1571" s="52"/>
      <c r="Q1571" s="52"/>
      <c r="R1571" s="52"/>
      <c r="S1571" s="52"/>
      <c r="T1571" s="718"/>
      <c r="U1571" s="1113">
        <f t="shared" si="164"/>
        <v>0</v>
      </c>
      <c r="V1571" s="52"/>
      <c r="W1571" s="52"/>
      <c r="X1571" s="52"/>
      <c r="Y1571" s="52"/>
      <c r="Z1571" s="52"/>
      <c r="AA1571" s="52"/>
      <c r="AB1571" s="52"/>
      <c r="AC1571" s="52"/>
      <c r="AD1571" s="52"/>
      <c r="AE1571" s="52"/>
      <c r="AF1571" s="52"/>
      <c r="AG1571" s="2009"/>
      <c r="AH1571" s="1462" t="s">
        <v>6353</v>
      </c>
      <c r="AI1571" s="1462" t="s">
        <v>859</v>
      </c>
      <c r="AJ1571" s="1462" t="s">
        <v>3529</v>
      </c>
      <c r="AK1571" s="1462" t="s">
        <v>3222</v>
      </c>
      <c r="AL1571" s="1462" t="s">
        <v>3106</v>
      </c>
      <c r="AM1571" s="1923">
        <v>15100000</v>
      </c>
      <c r="AN1571" s="1923">
        <v>15100000</v>
      </c>
      <c r="AO1571" s="1462" t="s">
        <v>250</v>
      </c>
      <c r="AP1571" s="1638" t="s">
        <v>3107</v>
      </c>
      <c r="AQ1571" s="1638" t="s">
        <v>3366</v>
      </c>
      <c r="AR1571" s="2681"/>
      <c r="AS1571" s="5391" t="s">
        <v>5989</v>
      </c>
      <c r="AT1571" s="3279" t="s">
        <v>3519</v>
      </c>
      <c r="AU1571" s="5426">
        <v>1</v>
      </c>
      <c r="AV1571" s="5426">
        <v>1</v>
      </c>
      <c r="AW1571" s="5428">
        <v>42767</v>
      </c>
      <c r="AX1571" s="5428">
        <v>43084</v>
      </c>
      <c r="AY1571" s="2634">
        <v>15100000</v>
      </c>
      <c r="AZ1571" s="5436">
        <v>100</v>
      </c>
      <c r="BA1571" s="4909" t="s">
        <v>951</v>
      </c>
      <c r="BB1571" s="4909" t="s">
        <v>3184</v>
      </c>
      <c r="BC1571" s="4909" t="s">
        <v>3535</v>
      </c>
      <c r="BD1571" s="4909">
        <v>132</v>
      </c>
      <c r="BE1571" s="5437">
        <v>42767</v>
      </c>
      <c r="BF1571" s="2042">
        <v>15100000</v>
      </c>
      <c r="BG1571" s="4909">
        <v>134</v>
      </c>
      <c r="BH1571" s="5437">
        <v>42779</v>
      </c>
      <c r="BI1571" s="2042">
        <v>15100000</v>
      </c>
      <c r="BJ1571" s="5437">
        <v>42779</v>
      </c>
      <c r="BK1571" s="5437">
        <v>43084</v>
      </c>
      <c r="BL1571" s="1859">
        <f t="shared" si="165"/>
        <v>0</v>
      </c>
      <c r="BM1571" s="2014">
        <f>L1571-(BI1571)</f>
        <v>-15100000</v>
      </c>
      <c r="BN1571" s="1902"/>
      <c r="BO1571" s="1878"/>
      <c r="BP1571" s="1878"/>
      <c r="BQ1571" s="1915"/>
      <c r="BR1571" s="2015"/>
      <c r="BS1571" s="2016"/>
      <c r="BT1571" s="2016"/>
      <c r="BU1571" s="2016"/>
      <c r="BV1571" s="2016"/>
      <c r="BW1571" s="2016"/>
      <c r="BX1571" s="2016"/>
      <c r="BY1571" s="2016"/>
      <c r="BZ1571" s="2016"/>
      <c r="CA1571" s="2016"/>
      <c r="CB1571" s="2016"/>
      <c r="CC1571" s="2016"/>
      <c r="CD1571" s="1978" t="s">
        <v>3091</v>
      </c>
    </row>
    <row r="1572" spans="1:82" ht="21" customHeight="1" x14ac:dyDescent="0.2">
      <c r="A1572" s="1160" t="s">
        <v>161</v>
      </c>
      <c r="B1572" s="765" t="s">
        <v>3099</v>
      </c>
      <c r="C1572" s="1123" t="s">
        <v>3100</v>
      </c>
      <c r="D1572" s="460">
        <v>173</v>
      </c>
      <c r="E1572" s="527" t="s">
        <v>3533</v>
      </c>
      <c r="F1572" s="1208" t="s">
        <v>3534</v>
      </c>
      <c r="G1572" s="576">
        <v>0</v>
      </c>
      <c r="H1572" s="576" t="s">
        <v>0</v>
      </c>
      <c r="I1572" s="576">
        <v>225</v>
      </c>
      <c r="J1572" s="454">
        <v>10</v>
      </c>
      <c r="K1572" s="538"/>
      <c r="L1572" s="1114"/>
      <c r="M1572" s="466"/>
      <c r="N1572" s="466"/>
      <c r="O1572" s="466"/>
      <c r="P1572" s="466"/>
      <c r="Q1572" s="466"/>
      <c r="R1572" s="466"/>
      <c r="S1572" s="466"/>
      <c r="T1572" s="466"/>
      <c r="U1572" s="1115">
        <f t="shared" si="164"/>
        <v>0</v>
      </c>
      <c r="V1572" s="466"/>
      <c r="W1572" s="466"/>
      <c r="X1572" s="466"/>
      <c r="Y1572" s="466"/>
      <c r="Z1572" s="466"/>
      <c r="AA1572" s="466"/>
      <c r="AB1572" s="466"/>
      <c r="AC1572" s="466"/>
      <c r="AD1572" s="466"/>
      <c r="AE1572" s="466"/>
      <c r="AF1572" s="466"/>
      <c r="AG1572" s="1147"/>
      <c r="AH1572" s="1133" t="s">
        <v>6354</v>
      </c>
      <c r="AI1572" s="1133" t="s">
        <v>859</v>
      </c>
      <c r="AJ1572" s="1133" t="s">
        <v>3529</v>
      </c>
      <c r="AK1572" s="1133" t="s">
        <v>3222</v>
      </c>
      <c r="AL1572" s="1133" t="s">
        <v>3106</v>
      </c>
      <c r="AM1572" s="1147">
        <v>5000000</v>
      </c>
      <c r="AN1572" s="1147">
        <v>5000000</v>
      </c>
      <c r="AO1572" s="1133" t="s">
        <v>250</v>
      </c>
      <c r="AP1572" s="1143" t="s">
        <v>3107</v>
      </c>
      <c r="AQ1572" s="1143" t="s">
        <v>3366</v>
      </c>
      <c r="AR1572" s="2638"/>
      <c r="AS1572" s="1138"/>
      <c r="AT1572" s="1146"/>
      <c r="AU1572" s="5427"/>
      <c r="AV1572" s="5427"/>
      <c r="AW1572" s="5311"/>
      <c r="AX1572" s="5311"/>
      <c r="AY1572" s="2642"/>
      <c r="AZ1572" s="2200" t="s">
        <v>3536</v>
      </c>
      <c r="BA1572" s="2200"/>
      <c r="BB1572" s="2200"/>
      <c r="BC1572" s="2200"/>
      <c r="BD1572" s="2200"/>
      <c r="BE1572" s="2169"/>
      <c r="BF1572" s="4466"/>
      <c r="BG1572" s="2169"/>
      <c r="BH1572" s="2169"/>
      <c r="BI1572" s="4466"/>
      <c r="BJ1572" s="2169"/>
      <c r="BK1572" s="2169"/>
      <c r="BL1572" s="2024">
        <f t="shared" si="165"/>
        <v>0</v>
      </c>
      <c r="BM1572" s="2025"/>
      <c r="BN1572" s="1902"/>
      <c r="BO1572" s="1878"/>
      <c r="BP1572" s="1878"/>
      <c r="BQ1572" s="1915"/>
      <c r="BR1572" s="2026"/>
      <c r="BS1572" s="2027"/>
      <c r="BT1572" s="2027"/>
      <c r="BU1572" s="2027"/>
      <c r="BV1572" s="2027"/>
      <c r="BW1572" s="2027"/>
      <c r="BX1572" s="2027"/>
      <c r="BY1572" s="2027"/>
      <c r="BZ1572" s="2027"/>
      <c r="CA1572" s="2027"/>
      <c r="CB1572" s="2027"/>
      <c r="CC1572" s="2027"/>
      <c r="CD1572" s="2028" t="s">
        <v>3091</v>
      </c>
    </row>
    <row r="1573" spans="1:82" ht="21" customHeight="1" thickBot="1" x14ac:dyDescent="0.25">
      <c r="A1573" s="1161" t="s">
        <v>161</v>
      </c>
      <c r="B1573" s="1189" t="s">
        <v>3099</v>
      </c>
      <c r="C1573" s="1153" t="s">
        <v>3100</v>
      </c>
      <c r="D1573" s="205">
        <v>173</v>
      </c>
      <c r="E1573" s="1210" t="s">
        <v>3537</v>
      </c>
      <c r="F1573" s="1211" t="s">
        <v>3534</v>
      </c>
      <c r="G1573" s="594">
        <v>0</v>
      </c>
      <c r="H1573" s="594" t="s">
        <v>0</v>
      </c>
      <c r="I1573" s="594">
        <v>225</v>
      </c>
      <c r="J1573" s="491">
        <v>10</v>
      </c>
      <c r="K1573" s="513"/>
      <c r="L1573" s="1120"/>
      <c r="M1573" s="8"/>
      <c r="N1573" s="8"/>
      <c r="O1573" s="8"/>
      <c r="P1573" s="8"/>
      <c r="Q1573" s="8"/>
      <c r="R1573" s="8"/>
      <c r="S1573" s="8"/>
      <c r="T1573" s="8"/>
      <c r="U1573" s="1121">
        <f t="shared" si="164"/>
        <v>0</v>
      </c>
      <c r="V1573" s="8"/>
      <c r="W1573" s="8"/>
      <c r="X1573" s="8"/>
      <c r="Y1573" s="8"/>
      <c r="Z1573" s="8"/>
      <c r="AA1573" s="8"/>
      <c r="AB1573" s="8"/>
      <c r="AC1573" s="8"/>
      <c r="AD1573" s="8"/>
      <c r="AE1573" s="8"/>
      <c r="AF1573" s="8"/>
      <c r="AG1573" s="2144"/>
      <c r="AH1573" s="1155" t="s">
        <v>3538</v>
      </c>
      <c r="AI1573" s="1155" t="s">
        <v>859</v>
      </c>
      <c r="AJ1573" s="1155" t="s">
        <v>3529</v>
      </c>
      <c r="AK1573" s="1155" t="s">
        <v>3222</v>
      </c>
      <c r="AL1573" s="1155" t="s">
        <v>3106</v>
      </c>
      <c r="AM1573" s="2144">
        <v>3000000</v>
      </c>
      <c r="AN1573" s="2144">
        <v>3000000</v>
      </c>
      <c r="AO1573" s="1155" t="s">
        <v>250</v>
      </c>
      <c r="AP1573" s="2146" t="s">
        <v>3107</v>
      </c>
      <c r="AQ1573" s="2146" t="s">
        <v>3366</v>
      </c>
      <c r="AR1573" s="2645"/>
      <c r="AS1573" s="1138"/>
      <c r="AT1573" s="5333"/>
      <c r="AU1573" s="5433"/>
      <c r="AV1573" s="5433"/>
      <c r="AW1573" s="5434"/>
      <c r="AX1573" s="5434"/>
      <c r="AY1573" s="2650"/>
      <c r="AZ1573" s="2445"/>
      <c r="BA1573" s="3385"/>
      <c r="BB1573" s="3385"/>
      <c r="BC1573" s="3385"/>
      <c r="BD1573" s="3385"/>
      <c r="BE1573" s="2309"/>
      <c r="BF1573" s="4601"/>
      <c r="BG1573" s="2309"/>
      <c r="BH1573" s="2309"/>
      <c r="BI1573" s="4601"/>
      <c r="BJ1573" s="2309"/>
      <c r="BK1573" s="2309"/>
      <c r="BL1573" s="2132">
        <f t="shared" si="165"/>
        <v>0</v>
      </c>
      <c r="BM1573" s="2133"/>
      <c r="BN1573" s="1902"/>
      <c r="BO1573" s="1878"/>
      <c r="BP1573" s="1878"/>
      <c r="BQ1573" s="1915"/>
      <c r="BR1573" s="2165"/>
      <c r="BS1573" s="2166"/>
      <c r="BT1573" s="2166"/>
      <c r="BU1573" s="2166"/>
      <c r="BV1573" s="2166"/>
      <c r="BW1573" s="2166"/>
      <c r="BX1573" s="2166"/>
      <c r="BY1573" s="2166"/>
      <c r="BZ1573" s="2166"/>
      <c r="CA1573" s="2166"/>
      <c r="CB1573" s="2166"/>
      <c r="CC1573" s="2166"/>
      <c r="CD1573" s="2167" t="s">
        <v>3091</v>
      </c>
    </row>
    <row r="1574" spans="1:82" s="1191" customFormat="1" ht="21" customHeight="1" x14ac:dyDescent="0.2">
      <c r="A1574" s="1156" t="s">
        <v>161</v>
      </c>
      <c r="B1574" s="1190" t="s">
        <v>3099</v>
      </c>
      <c r="C1574" s="1158" t="s">
        <v>3100</v>
      </c>
      <c r="D1574" s="163">
        <v>174</v>
      </c>
      <c r="E1574" s="1206" t="s">
        <v>3539</v>
      </c>
      <c r="F1574" s="1207" t="s">
        <v>3540</v>
      </c>
      <c r="G1574" s="49">
        <v>0</v>
      </c>
      <c r="H1574" s="49" t="s">
        <v>0</v>
      </c>
      <c r="I1574" s="49">
        <v>4</v>
      </c>
      <c r="J1574" s="493">
        <v>1</v>
      </c>
      <c r="K1574" s="1110"/>
      <c r="L1574" s="1112">
        <f t="shared" si="163"/>
        <v>0</v>
      </c>
      <c r="M1574" s="745"/>
      <c r="N1574" s="68"/>
      <c r="O1574" s="68"/>
      <c r="P1574" s="68"/>
      <c r="Q1574" s="68"/>
      <c r="R1574" s="68"/>
      <c r="S1574" s="68"/>
      <c r="T1574" s="718"/>
      <c r="U1574" s="1113">
        <f t="shared" si="164"/>
        <v>0</v>
      </c>
      <c r="V1574" s="68"/>
      <c r="W1574" s="68"/>
      <c r="X1574" s="68"/>
      <c r="Y1574" s="68"/>
      <c r="Z1574" s="68"/>
      <c r="AA1574" s="68"/>
      <c r="AB1574" s="68"/>
      <c r="AC1574" s="68"/>
      <c r="AD1574" s="68"/>
      <c r="AE1574" s="718"/>
      <c r="AF1574" s="68"/>
      <c r="AG1574" s="5438"/>
      <c r="AH1574" s="2629" t="s">
        <v>6355</v>
      </c>
      <c r="AI1574" s="5438" t="s">
        <v>880</v>
      </c>
      <c r="AJ1574" s="5438" t="s">
        <v>1977</v>
      </c>
      <c r="AK1574" s="5438" t="s">
        <v>3291</v>
      </c>
      <c r="AL1574" s="1461" t="s">
        <v>3106</v>
      </c>
      <c r="AM1574" s="5316">
        <v>8000000</v>
      </c>
      <c r="AN1574" s="5316">
        <v>8000000</v>
      </c>
      <c r="AO1574" s="5438" t="s">
        <v>250</v>
      </c>
      <c r="AP1574" s="5439" t="s">
        <v>3107</v>
      </c>
      <c r="AQ1574" s="5439" t="s">
        <v>3366</v>
      </c>
      <c r="AR1574" s="2688"/>
      <c r="AS1574" s="1138" t="s">
        <v>3541</v>
      </c>
      <c r="AT1574" s="3279" t="s">
        <v>1676</v>
      </c>
      <c r="AU1574" s="5426">
        <v>100</v>
      </c>
      <c r="AV1574" s="5426">
        <v>100</v>
      </c>
      <c r="AW1574" s="5428">
        <v>42856</v>
      </c>
      <c r="AX1574" s="5428">
        <v>43084</v>
      </c>
      <c r="AY1574" s="2634">
        <v>8000000</v>
      </c>
      <c r="AZ1574" s="5436">
        <v>24</v>
      </c>
      <c r="BA1574" s="4909" t="s">
        <v>3119</v>
      </c>
      <c r="BB1574" s="4909" t="s">
        <v>3542</v>
      </c>
      <c r="BC1574" s="4909" t="s">
        <v>3543</v>
      </c>
      <c r="BD1574" s="4909">
        <v>114</v>
      </c>
      <c r="BE1574" s="5437">
        <v>42759</v>
      </c>
      <c r="BF1574" s="2042">
        <v>3265000</v>
      </c>
      <c r="BG1574" s="4909">
        <v>45</v>
      </c>
      <c r="BH1574" s="5437">
        <v>42759</v>
      </c>
      <c r="BI1574" s="2042">
        <v>3265000</v>
      </c>
      <c r="BJ1574" s="5437">
        <v>42759</v>
      </c>
      <c r="BK1574" s="5437">
        <v>42759</v>
      </c>
      <c r="BL1574" s="1859">
        <f t="shared" si="165"/>
        <v>0</v>
      </c>
      <c r="BM1574" s="2014">
        <f>L1574-(BI1574+BI1575+BI1576)</f>
        <v>-7881200</v>
      </c>
      <c r="BN1574" s="1902"/>
      <c r="BO1574" s="1878"/>
      <c r="BP1574" s="1878"/>
      <c r="BQ1574" s="1915"/>
      <c r="BR1574" s="2015"/>
      <c r="BS1574" s="2016"/>
      <c r="BT1574" s="2016"/>
      <c r="BU1574" s="2016"/>
      <c r="BV1574" s="2016"/>
      <c r="BW1574" s="2016"/>
      <c r="BX1574" s="2016"/>
      <c r="BY1574" s="2016"/>
      <c r="BZ1574" s="2016"/>
      <c r="CA1574" s="2016"/>
      <c r="CB1574" s="2016"/>
      <c r="CC1574" s="2016"/>
      <c r="CD1574" s="1978" t="s">
        <v>3091</v>
      </c>
    </row>
    <row r="1575" spans="1:82" s="1191" customFormat="1" ht="21" customHeight="1" x14ac:dyDescent="0.2">
      <c r="A1575" s="1160" t="s">
        <v>161</v>
      </c>
      <c r="B1575" s="765" t="s">
        <v>3099</v>
      </c>
      <c r="C1575" s="1123" t="s">
        <v>3100</v>
      </c>
      <c r="D1575" s="460">
        <v>174</v>
      </c>
      <c r="E1575" s="527" t="s">
        <v>3539</v>
      </c>
      <c r="F1575" s="1208" t="s">
        <v>3540</v>
      </c>
      <c r="G1575" s="576">
        <v>0</v>
      </c>
      <c r="H1575" s="576" t="s">
        <v>0</v>
      </c>
      <c r="I1575" s="576">
        <v>4</v>
      </c>
      <c r="J1575" s="454">
        <v>1</v>
      </c>
      <c r="K1575" s="538"/>
      <c r="L1575" s="1114"/>
      <c r="M1575" s="466"/>
      <c r="N1575" s="466"/>
      <c r="O1575" s="466"/>
      <c r="P1575" s="466"/>
      <c r="Q1575" s="466"/>
      <c r="R1575" s="466"/>
      <c r="S1575" s="466"/>
      <c r="T1575" s="466"/>
      <c r="U1575" s="1115">
        <f t="shared" si="164"/>
        <v>0</v>
      </c>
      <c r="V1575" s="517"/>
      <c r="W1575" s="517"/>
      <c r="X1575" s="517"/>
      <c r="Y1575" s="517"/>
      <c r="Z1575" s="517"/>
      <c r="AA1575" s="517"/>
      <c r="AB1575" s="517"/>
      <c r="AC1575" s="517"/>
      <c r="AD1575" s="517"/>
      <c r="AE1575" s="517"/>
      <c r="AF1575" s="517"/>
      <c r="AG1575" s="5440"/>
      <c r="AH1575" s="1134"/>
      <c r="AI1575" s="5440"/>
      <c r="AJ1575" s="5440"/>
      <c r="AK1575" s="5440"/>
      <c r="AL1575" s="1487"/>
      <c r="AM1575" s="1135"/>
      <c r="AN1575" s="1135"/>
      <c r="AO1575" s="5440"/>
      <c r="AP1575" s="5441"/>
      <c r="AQ1575" s="5441"/>
      <c r="AR1575" s="2689"/>
      <c r="AS1575" s="1138"/>
      <c r="AT1575" s="1146"/>
      <c r="AU1575" s="5427"/>
      <c r="AV1575" s="5427"/>
      <c r="AW1575" s="5311"/>
      <c r="AX1575" s="5311"/>
      <c r="AY1575" s="2642"/>
      <c r="AZ1575" s="5406">
        <v>25</v>
      </c>
      <c r="BA1575" s="4542" t="s">
        <v>3119</v>
      </c>
      <c r="BB1575" s="4542" t="s">
        <v>3542</v>
      </c>
      <c r="BC1575" s="4542" t="s">
        <v>3544</v>
      </c>
      <c r="BD1575" s="4542">
        <v>115</v>
      </c>
      <c r="BE1575" s="5442">
        <v>42759</v>
      </c>
      <c r="BF1575" s="1677">
        <v>1100000</v>
      </c>
      <c r="BG1575" s="4542">
        <v>47</v>
      </c>
      <c r="BH1575" s="5442">
        <v>42759</v>
      </c>
      <c r="BI1575" s="1677">
        <v>1100000</v>
      </c>
      <c r="BJ1575" s="5442" t="s">
        <v>3545</v>
      </c>
      <c r="BK1575" s="5442">
        <v>42759</v>
      </c>
      <c r="BL1575" s="2024"/>
      <c r="BM1575" s="2285"/>
      <c r="BN1575" s="1902"/>
      <c r="BO1575" s="1878"/>
      <c r="BP1575" s="1878"/>
      <c r="BQ1575" s="1915"/>
      <c r="BR1575" s="2026"/>
      <c r="BS1575" s="2027"/>
      <c r="BT1575" s="2027"/>
      <c r="BU1575" s="2027"/>
      <c r="BV1575" s="2027"/>
      <c r="BW1575" s="2027"/>
      <c r="BX1575" s="2027"/>
      <c r="BY1575" s="2027"/>
      <c r="BZ1575" s="2027"/>
      <c r="CA1575" s="2027"/>
      <c r="CB1575" s="2027"/>
      <c r="CC1575" s="2027"/>
      <c r="CD1575" s="2028" t="s">
        <v>3091</v>
      </c>
    </row>
    <row r="1576" spans="1:82" s="1191" customFormat="1" ht="21" customHeight="1" x14ac:dyDescent="0.2">
      <c r="A1576" s="1160" t="s">
        <v>161</v>
      </c>
      <c r="B1576" s="765" t="s">
        <v>3099</v>
      </c>
      <c r="C1576" s="1123" t="s">
        <v>3100</v>
      </c>
      <c r="D1576" s="460">
        <v>174</v>
      </c>
      <c r="E1576" s="527" t="s">
        <v>3539</v>
      </c>
      <c r="F1576" s="1208" t="s">
        <v>3540</v>
      </c>
      <c r="G1576" s="576">
        <v>0</v>
      </c>
      <c r="H1576" s="576" t="s">
        <v>0</v>
      </c>
      <c r="I1576" s="576">
        <v>4</v>
      </c>
      <c r="J1576" s="454">
        <v>1</v>
      </c>
      <c r="K1576" s="538"/>
      <c r="L1576" s="1114"/>
      <c r="M1576" s="466"/>
      <c r="N1576" s="466"/>
      <c r="O1576" s="466"/>
      <c r="P1576" s="466"/>
      <c r="Q1576" s="466"/>
      <c r="R1576" s="466"/>
      <c r="S1576" s="466"/>
      <c r="T1576" s="466"/>
      <c r="U1576" s="1115">
        <f t="shared" si="164"/>
        <v>0</v>
      </c>
      <c r="V1576" s="517"/>
      <c r="W1576" s="517"/>
      <c r="X1576" s="517"/>
      <c r="Y1576" s="517"/>
      <c r="Z1576" s="517"/>
      <c r="AA1576" s="517"/>
      <c r="AB1576" s="517"/>
      <c r="AC1576" s="517"/>
      <c r="AD1576" s="517"/>
      <c r="AE1576" s="517"/>
      <c r="AF1576" s="517"/>
      <c r="AG1576" s="5440"/>
      <c r="AH1576" s="1134"/>
      <c r="AI1576" s="5440"/>
      <c r="AJ1576" s="5440"/>
      <c r="AK1576" s="5440"/>
      <c r="AL1576" s="1487"/>
      <c r="AM1576" s="1135"/>
      <c r="AN1576" s="1135"/>
      <c r="AO1576" s="5440"/>
      <c r="AP1576" s="5441"/>
      <c r="AQ1576" s="5441"/>
      <c r="AR1576" s="2689"/>
      <c r="AS1576" s="1138"/>
      <c r="AT1576" s="1146"/>
      <c r="AU1576" s="5427"/>
      <c r="AV1576" s="5427"/>
      <c r="AW1576" s="5311"/>
      <c r="AX1576" s="5311"/>
      <c r="AY1576" s="2642"/>
      <c r="AZ1576" s="5406">
        <v>47</v>
      </c>
      <c r="BA1576" s="4542" t="s">
        <v>3119</v>
      </c>
      <c r="BB1576" s="4542" t="s">
        <v>3542</v>
      </c>
      <c r="BC1576" s="4542" t="s">
        <v>3546</v>
      </c>
      <c r="BD1576" s="4542">
        <v>135</v>
      </c>
      <c r="BE1576" s="5442">
        <v>42768</v>
      </c>
      <c r="BF1576" s="1677">
        <v>3516200</v>
      </c>
      <c r="BG1576" s="4542">
        <v>114</v>
      </c>
      <c r="BH1576" s="5442">
        <v>42768</v>
      </c>
      <c r="BI1576" s="1677">
        <v>3516200</v>
      </c>
      <c r="BJ1576" s="5442">
        <v>42768</v>
      </c>
      <c r="BK1576" s="5442">
        <v>42768</v>
      </c>
      <c r="BL1576" s="2024"/>
      <c r="BM1576" s="2285"/>
      <c r="BN1576" s="1902"/>
      <c r="BO1576" s="1878"/>
      <c r="BP1576" s="1878"/>
      <c r="BQ1576" s="1915"/>
      <c r="BR1576" s="2026"/>
      <c r="BS1576" s="2027"/>
      <c r="BT1576" s="2027"/>
      <c r="BU1576" s="2027"/>
      <c r="BV1576" s="2027"/>
      <c r="BW1576" s="2027"/>
      <c r="BX1576" s="2027"/>
      <c r="BY1576" s="2027"/>
      <c r="BZ1576" s="2027"/>
      <c r="CA1576" s="2027"/>
      <c r="CB1576" s="2027"/>
      <c r="CC1576" s="2027"/>
      <c r="CD1576" s="2028" t="s">
        <v>3091</v>
      </c>
    </row>
    <row r="1577" spans="1:82" ht="21" customHeight="1" x14ac:dyDescent="0.2">
      <c r="A1577" s="1160" t="s">
        <v>161</v>
      </c>
      <c r="B1577" s="765" t="s">
        <v>3099</v>
      </c>
      <c r="C1577" s="1123" t="s">
        <v>3100</v>
      </c>
      <c r="D1577" s="460">
        <v>174</v>
      </c>
      <c r="E1577" s="527" t="s">
        <v>3539</v>
      </c>
      <c r="F1577" s="1208" t="s">
        <v>3540</v>
      </c>
      <c r="G1577" s="576">
        <v>0</v>
      </c>
      <c r="H1577" s="576" t="s">
        <v>0</v>
      </c>
      <c r="I1577" s="576">
        <v>4</v>
      </c>
      <c r="J1577" s="454">
        <v>1</v>
      </c>
      <c r="K1577" s="538"/>
      <c r="L1577" s="1114"/>
      <c r="M1577" s="466"/>
      <c r="N1577" s="466"/>
      <c r="O1577" s="466"/>
      <c r="P1577" s="466"/>
      <c r="Q1577" s="466"/>
      <c r="R1577" s="466"/>
      <c r="S1577" s="466"/>
      <c r="T1577" s="466"/>
      <c r="U1577" s="1115">
        <f t="shared" si="164"/>
        <v>0</v>
      </c>
      <c r="V1577" s="466"/>
      <c r="W1577" s="466"/>
      <c r="X1577" s="466"/>
      <c r="Y1577" s="466"/>
      <c r="Z1577" s="466"/>
      <c r="AA1577" s="466"/>
      <c r="AB1577" s="466"/>
      <c r="AC1577" s="466"/>
      <c r="AD1577" s="466"/>
      <c r="AE1577" s="466"/>
      <c r="AF1577" s="466"/>
      <c r="AG1577" s="5440"/>
      <c r="AH1577" s="1133" t="s">
        <v>5990</v>
      </c>
      <c r="AI1577" s="5440" t="s">
        <v>880</v>
      </c>
      <c r="AJ1577" s="5440" t="s">
        <v>3547</v>
      </c>
      <c r="AK1577" s="5440" t="s">
        <v>3291</v>
      </c>
      <c r="AL1577" s="1487" t="s">
        <v>938</v>
      </c>
      <c r="AM1577" s="1135">
        <v>22000000</v>
      </c>
      <c r="AN1577" s="1135">
        <v>22000000</v>
      </c>
      <c r="AO1577" s="5440" t="s">
        <v>250</v>
      </c>
      <c r="AP1577" s="5441" t="s">
        <v>3107</v>
      </c>
      <c r="AQ1577" s="1143" t="s">
        <v>3366</v>
      </c>
      <c r="AR1577" s="2689"/>
      <c r="AS1577" s="1450" t="s">
        <v>5990</v>
      </c>
      <c r="AT1577" s="1146" t="s">
        <v>3548</v>
      </c>
      <c r="AU1577" s="5427">
        <v>2</v>
      </c>
      <c r="AV1577" s="5427"/>
      <c r="AW1577" s="5311">
        <v>42856</v>
      </c>
      <c r="AX1577" s="5311">
        <v>43084</v>
      </c>
      <c r="AY1577" s="2642">
        <v>22000000</v>
      </c>
      <c r="AZ1577" s="2200"/>
      <c r="BA1577" s="2200"/>
      <c r="BB1577" s="2200"/>
      <c r="BC1577" s="2200"/>
      <c r="BD1577" s="2200"/>
      <c r="BE1577" s="2169"/>
      <c r="BF1577" s="4466"/>
      <c r="BG1577" s="2169"/>
      <c r="BH1577" s="2169"/>
      <c r="BI1577" s="4466"/>
      <c r="BJ1577" s="2169"/>
      <c r="BK1577" s="2169"/>
      <c r="BL1577" s="2024">
        <f t="shared" si="165"/>
        <v>0</v>
      </c>
      <c r="BM1577" s="2025"/>
      <c r="BN1577" s="1902"/>
      <c r="BO1577" s="1878"/>
      <c r="BP1577" s="1878"/>
      <c r="BQ1577" s="1915"/>
      <c r="BR1577" s="2026"/>
      <c r="BS1577" s="2027"/>
      <c r="BT1577" s="2027"/>
      <c r="BU1577" s="2027"/>
      <c r="BV1577" s="2027"/>
      <c r="BW1577" s="2027"/>
      <c r="BX1577" s="2027"/>
      <c r="BY1577" s="2027"/>
      <c r="BZ1577" s="2027"/>
      <c r="CA1577" s="2027"/>
      <c r="CB1577" s="2027"/>
      <c r="CC1577" s="2027"/>
      <c r="CD1577" s="2028" t="s">
        <v>3091</v>
      </c>
    </row>
    <row r="1578" spans="1:82" ht="21" customHeight="1" thickBot="1" x14ac:dyDescent="0.25">
      <c r="A1578" s="1161" t="s">
        <v>161</v>
      </c>
      <c r="B1578" s="1189" t="s">
        <v>3099</v>
      </c>
      <c r="C1578" s="1153" t="s">
        <v>3100</v>
      </c>
      <c r="D1578" s="205">
        <v>174</v>
      </c>
      <c r="E1578" s="1210" t="s">
        <v>3539</v>
      </c>
      <c r="F1578" s="1211" t="s">
        <v>3540</v>
      </c>
      <c r="G1578" s="594">
        <v>0</v>
      </c>
      <c r="H1578" s="594" t="s">
        <v>0</v>
      </c>
      <c r="I1578" s="594">
        <v>4</v>
      </c>
      <c r="J1578" s="491">
        <v>1</v>
      </c>
      <c r="K1578" s="513"/>
      <c r="L1578" s="1120"/>
      <c r="M1578" s="8"/>
      <c r="N1578" s="8"/>
      <c r="O1578" s="8"/>
      <c r="P1578" s="8"/>
      <c r="Q1578" s="8"/>
      <c r="R1578" s="8"/>
      <c r="S1578" s="8"/>
      <c r="T1578" s="8"/>
      <c r="U1578" s="1121">
        <f t="shared" si="164"/>
        <v>0</v>
      </c>
      <c r="V1578" s="8"/>
      <c r="W1578" s="8"/>
      <c r="X1578" s="8"/>
      <c r="Y1578" s="8"/>
      <c r="Z1578" s="8"/>
      <c r="AA1578" s="8"/>
      <c r="AB1578" s="8"/>
      <c r="AC1578" s="8"/>
      <c r="AD1578" s="8"/>
      <c r="AE1578" s="8"/>
      <c r="AF1578" s="8"/>
      <c r="AG1578" s="5443"/>
      <c r="AH1578" s="1155" t="s">
        <v>6356</v>
      </c>
      <c r="AI1578" s="5443" t="s">
        <v>880</v>
      </c>
      <c r="AJ1578" s="5443" t="s">
        <v>3547</v>
      </c>
      <c r="AK1578" s="5443" t="s">
        <v>3291</v>
      </c>
      <c r="AL1578" s="3524" t="s">
        <v>938</v>
      </c>
      <c r="AM1578" s="5314">
        <v>4000000</v>
      </c>
      <c r="AN1578" s="5314">
        <v>4000000</v>
      </c>
      <c r="AO1578" s="5443" t="s">
        <v>250</v>
      </c>
      <c r="AP1578" s="5444" t="s">
        <v>1692</v>
      </c>
      <c r="AQ1578" s="2146" t="s">
        <v>3366</v>
      </c>
      <c r="AR1578" s="2690"/>
      <c r="AS1578" s="3722" t="s">
        <v>5991</v>
      </c>
      <c r="AT1578" s="5333" t="s">
        <v>3549</v>
      </c>
      <c r="AU1578" s="5433">
        <v>8</v>
      </c>
      <c r="AV1578" s="5433"/>
      <c r="AW1578" s="5434">
        <v>42856</v>
      </c>
      <c r="AX1578" s="5434">
        <v>43084</v>
      </c>
      <c r="AY1578" s="2650">
        <v>4000000</v>
      </c>
      <c r="AZ1578" s="3385"/>
      <c r="BA1578" s="3385"/>
      <c r="BB1578" s="3385"/>
      <c r="BC1578" s="3385"/>
      <c r="BD1578" s="3385"/>
      <c r="BE1578" s="2309"/>
      <c r="BF1578" s="4601"/>
      <c r="BG1578" s="2309"/>
      <c r="BH1578" s="2309"/>
      <c r="BI1578" s="4601"/>
      <c r="BJ1578" s="2309"/>
      <c r="BK1578" s="2309"/>
      <c r="BL1578" s="2132">
        <f t="shared" si="165"/>
        <v>0</v>
      </c>
      <c r="BM1578" s="2133"/>
      <c r="BN1578" s="1902"/>
      <c r="BO1578" s="1878"/>
      <c r="BP1578" s="1878"/>
      <c r="BQ1578" s="1915"/>
      <c r="BR1578" s="2165"/>
      <c r="BS1578" s="2166"/>
      <c r="BT1578" s="2166"/>
      <c r="BU1578" s="2166"/>
      <c r="BV1578" s="2166"/>
      <c r="BW1578" s="2166"/>
      <c r="BX1578" s="2166"/>
      <c r="BY1578" s="2166"/>
      <c r="BZ1578" s="2166"/>
      <c r="CA1578" s="2166"/>
      <c r="CB1578" s="2166"/>
      <c r="CC1578" s="2166"/>
      <c r="CD1578" s="2167" t="s">
        <v>3091</v>
      </c>
    </row>
    <row r="1579" spans="1:82" ht="21" customHeight="1" x14ac:dyDescent="0.2">
      <c r="A1579" s="1156" t="s">
        <v>161</v>
      </c>
      <c r="B1579" s="1190" t="s">
        <v>3099</v>
      </c>
      <c r="C1579" s="1158" t="s">
        <v>3100</v>
      </c>
      <c r="D1579" s="163">
        <v>175</v>
      </c>
      <c r="E1579" s="1206" t="s">
        <v>3550</v>
      </c>
      <c r="F1579" s="1207" t="s">
        <v>3551</v>
      </c>
      <c r="G1579" s="49">
        <v>2063</v>
      </c>
      <c r="H1579" s="49" t="s">
        <v>1</v>
      </c>
      <c r="I1579" s="49">
        <v>2063</v>
      </c>
      <c r="J1579" s="493">
        <v>2063</v>
      </c>
      <c r="K1579" s="50"/>
      <c r="L1579" s="1112"/>
      <c r="M1579" s="52"/>
      <c r="N1579" s="52"/>
      <c r="O1579" s="52"/>
      <c r="P1579" s="52"/>
      <c r="Q1579" s="52"/>
      <c r="R1579" s="52"/>
      <c r="S1579" s="52"/>
      <c r="T1579" s="52"/>
      <c r="U1579" s="1113"/>
      <c r="V1579" s="52"/>
      <c r="W1579" s="52"/>
      <c r="X1579" s="52"/>
      <c r="Y1579" s="52"/>
      <c r="Z1579" s="52"/>
      <c r="AA1579" s="52"/>
      <c r="AB1579" s="52"/>
      <c r="AC1579" s="52"/>
      <c r="AD1579" s="52"/>
      <c r="AE1579" s="52"/>
      <c r="AF1579" s="52"/>
      <c r="AG1579" s="5438"/>
      <c r="AH1579" s="1462"/>
      <c r="AI1579" s="5438"/>
      <c r="AJ1579" s="5438"/>
      <c r="AK1579" s="5438"/>
      <c r="AL1579" s="1461"/>
      <c r="AM1579" s="5316"/>
      <c r="AN1579" s="5316"/>
      <c r="AO1579" s="5438"/>
      <c r="AP1579" s="5439"/>
      <c r="AQ1579" s="1638"/>
      <c r="AR1579" s="2688"/>
      <c r="AS1579" s="3279"/>
      <c r="AT1579" s="3279"/>
      <c r="AU1579" s="5426"/>
      <c r="AV1579" s="5426"/>
      <c r="AW1579" s="5428"/>
      <c r="AX1579" s="5428"/>
      <c r="AY1579" s="2634"/>
      <c r="AZ1579" s="1854"/>
      <c r="BA1579" s="1854"/>
      <c r="BB1579" s="1854"/>
      <c r="BC1579" s="1854"/>
      <c r="BD1579" s="1854"/>
      <c r="BE1579" s="1860"/>
      <c r="BF1579" s="2091"/>
      <c r="BG1579" s="1860"/>
      <c r="BH1579" s="1860"/>
      <c r="BI1579" s="2091"/>
      <c r="BJ1579" s="1860"/>
      <c r="BK1579" s="1860"/>
      <c r="BL1579" s="1859"/>
      <c r="BM1579" s="2691"/>
      <c r="BN1579" s="1902"/>
      <c r="BO1579" s="1878"/>
      <c r="BP1579" s="1878"/>
      <c r="BQ1579" s="1915"/>
      <c r="BR1579" s="2015"/>
      <c r="BS1579" s="2016"/>
      <c r="BT1579" s="2016"/>
      <c r="BU1579" s="2016"/>
      <c r="BV1579" s="2016"/>
      <c r="BW1579" s="2016"/>
      <c r="BX1579" s="2016"/>
      <c r="BY1579" s="2016"/>
      <c r="BZ1579" s="2016"/>
      <c r="CA1579" s="2016"/>
      <c r="CB1579" s="2016"/>
      <c r="CC1579" s="2016"/>
      <c r="CD1579" s="1978" t="s">
        <v>3091</v>
      </c>
    </row>
    <row r="1580" spans="1:82" ht="21" customHeight="1" x14ac:dyDescent="0.2">
      <c r="A1580" s="1160" t="s">
        <v>161</v>
      </c>
      <c r="B1580" s="1212" t="s">
        <v>3099</v>
      </c>
      <c r="C1580" s="1123" t="s">
        <v>3100</v>
      </c>
      <c r="D1580" s="460">
        <v>175</v>
      </c>
      <c r="E1580" s="527" t="s">
        <v>3550</v>
      </c>
      <c r="F1580" s="1208" t="s">
        <v>3551</v>
      </c>
      <c r="G1580" s="576">
        <v>2063</v>
      </c>
      <c r="H1580" s="576" t="s">
        <v>1</v>
      </c>
      <c r="I1580" s="576">
        <v>2063</v>
      </c>
      <c r="J1580" s="454">
        <v>2063</v>
      </c>
      <c r="K1580" s="538"/>
      <c r="L1580" s="1114"/>
      <c r="M1580" s="466"/>
      <c r="N1580" s="466"/>
      <c r="O1580" s="466"/>
      <c r="P1580" s="466"/>
      <c r="Q1580" s="466"/>
      <c r="R1580" s="466"/>
      <c r="S1580" s="466"/>
      <c r="T1580" s="466"/>
      <c r="U1580" s="1115"/>
      <c r="V1580" s="466"/>
      <c r="W1580" s="466"/>
      <c r="X1580" s="466"/>
      <c r="Y1580" s="466"/>
      <c r="Z1580" s="466"/>
      <c r="AA1580" s="466"/>
      <c r="AB1580" s="466"/>
      <c r="AC1580" s="466"/>
      <c r="AD1580" s="466"/>
      <c r="AE1580" s="466"/>
      <c r="AF1580" s="466"/>
      <c r="AG1580" s="5440"/>
      <c r="AH1580" s="1133"/>
      <c r="AI1580" s="5440"/>
      <c r="AJ1580" s="5440"/>
      <c r="AK1580" s="5440"/>
      <c r="AL1580" s="1487"/>
      <c r="AM1580" s="1135"/>
      <c r="AN1580" s="1135"/>
      <c r="AO1580" s="5440"/>
      <c r="AP1580" s="5441"/>
      <c r="AQ1580" s="1143"/>
      <c r="AR1580" s="2689"/>
      <c r="AS1580" s="1146"/>
      <c r="AT1580" s="1146"/>
      <c r="AU1580" s="5427"/>
      <c r="AV1580" s="5427"/>
      <c r="AW1580" s="5311"/>
      <c r="AX1580" s="5311"/>
      <c r="AY1580" s="2642"/>
      <c r="AZ1580" s="2200"/>
      <c r="BA1580" s="2200"/>
      <c r="BB1580" s="2200"/>
      <c r="BC1580" s="2200"/>
      <c r="BD1580" s="2200"/>
      <c r="BE1580" s="2169"/>
      <c r="BF1580" s="4466"/>
      <c r="BG1580" s="2169"/>
      <c r="BH1580" s="2169"/>
      <c r="BI1580" s="4466"/>
      <c r="BJ1580" s="2169"/>
      <c r="BK1580" s="2169"/>
      <c r="BL1580" s="2024"/>
      <c r="BM1580" s="2025"/>
      <c r="BN1580" s="1902"/>
      <c r="BO1580" s="1878"/>
      <c r="BP1580" s="1878"/>
      <c r="BQ1580" s="1915"/>
      <c r="BR1580" s="2026"/>
      <c r="BS1580" s="2027"/>
      <c r="BT1580" s="2027"/>
      <c r="BU1580" s="2027"/>
      <c r="BV1580" s="2027"/>
      <c r="BW1580" s="2027"/>
      <c r="BX1580" s="2027"/>
      <c r="BY1580" s="2027"/>
      <c r="BZ1580" s="2027"/>
      <c r="CA1580" s="2027"/>
      <c r="CB1580" s="2027"/>
      <c r="CC1580" s="2027"/>
      <c r="CD1580" s="2028" t="s">
        <v>3091</v>
      </c>
    </row>
    <row r="1581" spans="1:82" ht="21" customHeight="1" x14ac:dyDescent="0.2">
      <c r="A1581" s="1160" t="s">
        <v>161</v>
      </c>
      <c r="B1581" s="1212" t="s">
        <v>3099</v>
      </c>
      <c r="C1581" s="1123" t="s">
        <v>3100</v>
      </c>
      <c r="D1581" s="460">
        <v>175</v>
      </c>
      <c r="E1581" s="527" t="s">
        <v>3550</v>
      </c>
      <c r="F1581" s="1208" t="s">
        <v>3551</v>
      </c>
      <c r="G1581" s="576">
        <v>2063</v>
      </c>
      <c r="H1581" s="576" t="s">
        <v>1</v>
      </c>
      <c r="I1581" s="576">
        <v>2063</v>
      </c>
      <c r="J1581" s="454">
        <v>2063</v>
      </c>
      <c r="K1581" s="538"/>
      <c r="L1581" s="1114"/>
      <c r="M1581" s="466"/>
      <c r="N1581" s="466"/>
      <c r="O1581" s="466"/>
      <c r="P1581" s="466"/>
      <c r="Q1581" s="466"/>
      <c r="R1581" s="466"/>
      <c r="S1581" s="466"/>
      <c r="T1581" s="466"/>
      <c r="U1581" s="1115"/>
      <c r="V1581" s="466"/>
      <c r="W1581" s="466"/>
      <c r="X1581" s="466"/>
      <c r="Y1581" s="466"/>
      <c r="Z1581" s="466"/>
      <c r="AA1581" s="466"/>
      <c r="AB1581" s="466"/>
      <c r="AC1581" s="466"/>
      <c r="AD1581" s="466"/>
      <c r="AE1581" s="466"/>
      <c r="AF1581" s="466"/>
      <c r="AG1581" s="5440"/>
      <c r="AH1581" s="1133"/>
      <c r="AI1581" s="5440"/>
      <c r="AJ1581" s="5440"/>
      <c r="AK1581" s="5440"/>
      <c r="AL1581" s="1487"/>
      <c r="AM1581" s="1135"/>
      <c r="AN1581" s="1135"/>
      <c r="AO1581" s="5440"/>
      <c r="AP1581" s="5441"/>
      <c r="AQ1581" s="1143"/>
      <c r="AR1581" s="2689"/>
      <c r="AS1581" s="1146"/>
      <c r="AT1581" s="1146"/>
      <c r="AU1581" s="5427"/>
      <c r="AV1581" s="5427"/>
      <c r="AW1581" s="5311"/>
      <c r="AX1581" s="5311"/>
      <c r="AY1581" s="2642"/>
      <c r="AZ1581" s="2200"/>
      <c r="BA1581" s="2200"/>
      <c r="BB1581" s="2200"/>
      <c r="BC1581" s="2200"/>
      <c r="BD1581" s="2200"/>
      <c r="BE1581" s="2169"/>
      <c r="BF1581" s="4466"/>
      <c r="BG1581" s="2169"/>
      <c r="BH1581" s="2169"/>
      <c r="BI1581" s="4466"/>
      <c r="BJ1581" s="2169"/>
      <c r="BK1581" s="2169"/>
      <c r="BL1581" s="2024"/>
      <c r="BM1581" s="2025"/>
      <c r="BN1581" s="1902"/>
      <c r="BO1581" s="1878"/>
      <c r="BP1581" s="1878"/>
      <c r="BQ1581" s="1915"/>
      <c r="BR1581" s="2026"/>
      <c r="BS1581" s="2027"/>
      <c r="BT1581" s="2027"/>
      <c r="BU1581" s="2027"/>
      <c r="BV1581" s="2027"/>
      <c r="BW1581" s="2027"/>
      <c r="BX1581" s="2027"/>
      <c r="BY1581" s="2027"/>
      <c r="BZ1581" s="2027"/>
      <c r="CA1581" s="2027"/>
      <c r="CB1581" s="2027"/>
      <c r="CC1581" s="2027"/>
      <c r="CD1581" s="2028" t="s">
        <v>3091</v>
      </c>
    </row>
    <row r="1582" spans="1:82" ht="21" customHeight="1" x14ac:dyDescent="0.2">
      <c r="A1582" s="1160" t="s">
        <v>161</v>
      </c>
      <c r="B1582" s="1212" t="s">
        <v>3099</v>
      </c>
      <c r="C1582" s="1123" t="s">
        <v>3100</v>
      </c>
      <c r="D1582" s="460">
        <v>175</v>
      </c>
      <c r="E1582" s="527" t="s">
        <v>3550</v>
      </c>
      <c r="F1582" s="1208" t="s">
        <v>3551</v>
      </c>
      <c r="G1582" s="576">
        <v>2063</v>
      </c>
      <c r="H1582" s="576" t="s">
        <v>1</v>
      </c>
      <c r="I1582" s="576">
        <v>2063</v>
      </c>
      <c r="J1582" s="454">
        <v>2063</v>
      </c>
      <c r="K1582" s="538"/>
      <c r="L1582" s="1114"/>
      <c r="M1582" s="466"/>
      <c r="N1582" s="466"/>
      <c r="O1582" s="466"/>
      <c r="P1582" s="466"/>
      <c r="Q1582" s="466"/>
      <c r="R1582" s="466"/>
      <c r="S1582" s="466"/>
      <c r="T1582" s="466"/>
      <c r="U1582" s="1115"/>
      <c r="V1582" s="466"/>
      <c r="W1582" s="466"/>
      <c r="X1582" s="466"/>
      <c r="Y1582" s="466"/>
      <c r="Z1582" s="466"/>
      <c r="AA1582" s="466"/>
      <c r="AB1582" s="466"/>
      <c r="AC1582" s="466"/>
      <c r="AD1582" s="466"/>
      <c r="AE1582" s="466"/>
      <c r="AF1582" s="466"/>
      <c r="AG1582" s="5440"/>
      <c r="AH1582" s="1133"/>
      <c r="AI1582" s="5440"/>
      <c r="AJ1582" s="5440"/>
      <c r="AK1582" s="5440"/>
      <c r="AL1582" s="1487"/>
      <c r="AM1582" s="1135"/>
      <c r="AN1582" s="1135"/>
      <c r="AO1582" s="5440"/>
      <c r="AP1582" s="5441"/>
      <c r="AQ1582" s="1143"/>
      <c r="AR1582" s="2689"/>
      <c r="AS1582" s="1146"/>
      <c r="AT1582" s="1146"/>
      <c r="AU1582" s="5427"/>
      <c r="AV1582" s="5427"/>
      <c r="AW1582" s="5311"/>
      <c r="AX1582" s="5311"/>
      <c r="AY1582" s="2642"/>
      <c r="AZ1582" s="2200"/>
      <c r="BA1582" s="2200"/>
      <c r="BB1582" s="2200"/>
      <c r="BC1582" s="2200"/>
      <c r="BD1582" s="2200"/>
      <c r="BE1582" s="2169"/>
      <c r="BF1582" s="4466"/>
      <c r="BG1582" s="2169"/>
      <c r="BH1582" s="2169"/>
      <c r="BI1582" s="4466"/>
      <c r="BJ1582" s="2169"/>
      <c r="BK1582" s="2169"/>
      <c r="BL1582" s="2024"/>
      <c r="BM1582" s="2025"/>
      <c r="BN1582" s="1902"/>
      <c r="BO1582" s="1878"/>
      <c r="BP1582" s="1878"/>
      <c r="BQ1582" s="1915"/>
      <c r="BR1582" s="2026"/>
      <c r="BS1582" s="2027"/>
      <c r="BT1582" s="2027"/>
      <c r="BU1582" s="2027"/>
      <c r="BV1582" s="2027"/>
      <c r="BW1582" s="2027"/>
      <c r="BX1582" s="2027"/>
      <c r="BY1582" s="2027"/>
      <c r="BZ1582" s="2027"/>
      <c r="CA1582" s="2027"/>
      <c r="CB1582" s="2027"/>
      <c r="CC1582" s="2027"/>
      <c r="CD1582" s="2028" t="s">
        <v>3091</v>
      </c>
    </row>
    <row r="1583" spans="1:82" ht="21" customHeight="1" x14ac:dyDescent="0.2">
      <c r="A1583" s="1160" t="s">
        <v>161</v>
      </c>
      <c r="B1583" s="1212" t="s">
        <v>3099</v>
      </c>
      <c r="C1583" s="1123" t="s">
        <v>3100</v>
      </c>
      <c r="D1583" s="460">
        <v>175</v>
      </c>
      <c r="E1583" s="527" t="s">
        <v>3550</v>
      </c>
      <c r="F1583" s="1208" t="s">
        <v>3551</v>
      </c>
      <c r="G1583" s="576">
        <v>2063</v>
      </c>
      <c r="H1583" s="576" t="s">
        <v>1</v>
      </c>
      <c r="I1583" s="576">
        <v>2063</v>
      </c>
      <c r="J1583" s="454">
        <v>2063</v>
      </c>
      <c r="K1583" s="538"/>
      <c r="L1583" s="1114"/>
      <c r="M1583" s="466"/>
      <c r="N1583" s="466"/>
      <c r="O1583" s="466"/>
      <c r="P1583" s="466"/>
      <c r="Q1583" s="466"/>
      <c r="R1583" s="466"/>
      <c r="S1583" s="466"/>
      <c r="T1583" s="466"/>
      <c r="U1583" s="1115"/>
      <c r="V1583" s="466"/>
      <c r="W1583" s="466"/>
      <c r="X1583" s="466"/>
      <c r="Y1583" s="466"/>
      <c r="Z1583" s="466"/>
      <c r="AA1583" s="466"/>
      <c r="AB1583" s="466"/>
      <c r="AC1583" s="466"/>
      <c r="AD1583" s="466"/>
      <c r="AE1583" s="466"/>
      <c r="AF1583" s="466"/>
      <c r="AG1583" s="5440"/>
      <c r="AH1583" s="1133"/>
      <c r="AI1583" s="5440"/>
      <c r="AJ1583" s="5440"/>
      <c r="AK1583" s="5440"/>
      <c r="AL1583" s="1487"/>
      <c r="AM1583" s="1135"/>
      <c r="AN1583" s="1135"/>
      <c r="AO1583" s="5440"/>
      <c r="AP1583" s="5441"/>
      <c r="AQ1583" s="1143"/>
      <c r="AR1583" s="2689"/>
      <c r="AS1583" s="1146"/>
      <c r="AT1583" s="1146"/>
      <c r="AU1583" s="5427"/>
      <c r="AV1583" s="5427"/>
      <c r="AW1583" s="5311"/>
      <c r="AX1583" s="5311"/>
      <c r="AY1583" s="2642"/>
      <c r="AZ1583" s="2200"/>
      <c r="BA1583" s="2200"/>
      <c r="BB1583" s="2200"/>
      <c r="BC1583" s="2200"/>
      <c r="BD1583" s="2200"/>
      <c r="BE1583" s="2169"/>
      <c r="BF1583" s="4466"/>
      <c r="BG1583" s="2169"/>
      <c r="BH1583" s="2169"/>
      <c r="BI1583" s="4466"/>
      <c r="BJ1583" s="2169"/>
      <c r="BK1583" s="2169"/>
      <c r="BL1583" s="2024"/>
      <c r="BM1583" s="2025"/>
      <c r="BN1583" s="1902"/>
      <c r="BO1583" s="1878"/>
      <c r="BP1583" s="1878"/>
      <c r="BQ1583" s="1915"/>
      <c r="BR1583" s="2026"/>
      <c r="BS1583" s="2027"/>
      <c r="BT1583" s="2027"/>
      <c r="BU1583" s="2027"/>
      <c r="BV1583" s="2027"/>
      <c r="BW1583" s="2027"/>
      <c r="BX1583" s="2027"/>
      <c r="BY1583" s="2027"/>
      <c r="BZ1583" s="2027"/>
      <c r="CA1583" s="2027"/>
      <c r="CB1583" s="2027"/>
      <c r="CC1583" s="2027"/>
      <c r="CD1583" s="2028" t="s">
        <v>3091</v>
      </c>
    </row>
    <row r="1584" spans="1:82" s="1191" customFormat="1" ht="21" customHeight="1" thickBot="1" x14ac:dyDescent="0.25">
      <c r="A1584" s="1161" t="s">
        <v>161</v>
      </c>
      <c r="B1584" s="1209" t="s">
        <v>3099</v>
      </c>
      <c r="C1584" s="1153" t="s">
        <v>3100</v>
      </c>
      <c r="D1584" s="205">
        <v>175</v>
      </c>
      <c r="E1584" s="1210" t="s">
        <v>3550</v>
      </c>
      <c r="F1584" s="1211" t="s">
        <v>3551</v>
      </c>
      <c r="G1584" s="594">
        <v>2063</v>
      </c>
      <c r="H1584" s="594" t="s">
        <v>1</v>
      </c>
      <c r="I1584" s="594">
        <v>2063</v>
      </c>
      <c r="J1584" s="491">
        <v>2063</v>
      </c>
      <c r="K1584" s="513"/>
      <c r="L1584" s="1120">
        <f t="shared" si="163"/>
        <v>0</v>
      </c>
      <c r="M1584" s="8"/>
      <c r="N1584" s="8"/>
      <c r="O1584" s="8"/>
      <c r="P1584" s="8"/>
      <c r="Q1584" s="8"/>
      <c r="R1584" s="8"/>
      <c r="S1584" s="8"/>
      <c r="T1584" s="8"/>
      <c r="U1584" s="1121">
        <f t="shared" si="164"/>
        <v>0</v>
      </c>
      <c r="V1584" s="8"/>
      <c r="W1584" s="8"/>
      <c r="X1584" s="8"/>
      <c r="Y1584" s="8"/>
      <c r="Z1584" s="8"/>
      <c r="AA1584" s="8"/>
      <c r="AB1584" s="8"/>
      <c r="AC1584" s="8"/>
      <c r="AD1584" s="8"/>
      <c r="AE1584" s="8"/>
      <c r="AF1584" s="8"/>
      <c r="AG1584" s="2158"/>
      <c r="AH1584" s="2158"/>
      <c r="AI1584" s="2159"/>
      <c r="AJ1584" s="2159"/>
      <c r="AK1584" s="2159"/>
      <c r="AL1584" s="2158"/>
      <c r="AM1584" s="2160"/>
      <c r="AN1584" s="2160"/>
      <c r="AO1584" s="2158"/>
      <c r="AP1584" s="2645"/>
      <c r="AQ1584" s="2645"/>
      <c r="AR1584" s="2645"/>
      <c r="AS1584" s="2646"/>
      <c r="AT1584" s="2684"/>
      <c r="AU1584" s="2685"/>
      <c r="AV1584" s="2685"/>
      <c r="AW1584" s="2686"/>
      <c r="AX1584" s="2686"/>
      <c r="AY1584" s="2687"/>
      <c r="AZ1584" s="2445"/>
      <c r="BA1584" s="3385"/>
      <c r="BB1584" s="3385"/>
      <c r="BC1584" s="3385"/>
      <c r="BD1584" s="3385"/>
      <c r="BE1584" s="2309"/>
      <c r="BF1584" s="4601"/>
      <c r="BG1584" s="2309"/>
      <c r="BH1584" s="2309"/>
      <c r="BI1584" s="4601"/>
      <c r="BJ1584" s="2309"/>
      <c r="BK1584" s="2309"/>
      <c r="BL1584" s="2132">
        <f t="shared" si="165"/>
        <v>0</v>
      </c>
      <c r="BM1584" s="2651" t="e">
        <f>L1584-(BI1584+#REF!+#REF!+#REF!+#REF!+#REF!)</f>
        <v>#REF!</v>
      </c>
      <c r="BN1584" s="1902"/>
      <c r="BO1584" s="1878"/>
      <c r="BP1584" s="1878"/>
      <c r="BQ1584" s="1915"/>
      <c r="BR1584" s="2165"/>
      <c r="BS1584" s="2166"/>
      <c r="BT1584" s="2166"/>
      <c r="BU1584" s="2166"/>
      <c r="BV1584" s="2166"/>
      <c r="BW1584" s="2166"/>
      <c r="BX1584" s="2166"/>
      <c r="BY1584" s="2166"/>
      <c r="BZ1584" s="2166"/>
      <c r="CA1584" s="2166"/>
      <c r="CB1584" s="2166"/>
      <c r="CC1584" s="2166"/>
      <c r="CD1584" s="2167" t="s">
        <v>3091</v>
      </c>
    </row>
    <row r="1585" spans="1:82" s="1191" customFormat="1" ht="34.5" customHeight="1" x14ac:dyDescent="0.2">
      <c r="A1585" s="1156" t="s">
        <v>161</v>
      </c>
      <c r="B1585" s="1190" t="s">
        <v>3099</v>
      </c>
      <c r="C1585" s="1158" t="s">
        <v>3100</v>
      </c>
      <c r="D1585" s="163">
        <v>176</v>
      </c>
      <c r="E1585" s="1206" t="s">
        <v>3552</v>
      </c>
      <c r="F1585" s="1207" t="s">
        <v>3553</v>
      </c>
      <c r="G1585" s="49">
        <v>0</v>
      </c>
      <c r="H1585" s="49" t="s">
        <v>1</v>
      </c>
      <c r="I1585" s="49">
        <v>27</v>
      </c>
      <c r="J1585" s="493">
        <v>27</v>
      </c>
      <c r="K1585" s="50"/>
      <c r="L1585" s="1112">
        <f t="shared" si="163"/>
        <v>0</v>
      </c>
      <c r="M1585" s="52"/>
      <c r="N1585" s="52"/>
      <c r="O1585" s="52"/>
      <c r="P1585" s="52"/>
      <c r="Q1585" s="52"/>
      <c r="R1585" s="52"/>
      <c r="S1585" s="52"/>
      <c r="T1585" s="52"/>
      <c r="U1585" s="1113">
        <f t="shared" si="164"/>
        <v>0</v>
      </c>
      <c r="V1585" s="52"/>
      <c r="W1585" s="52"/>
      <c r="X1585" s="52"/>
      <c r="Y1585" s="52"/>
      <c r="Z1585" s="52"/>
      <c r="AA1585" s="52"/>
      <c r="AB1585" s="52"/>
      <c r="AC1585" s="52"/>
      <c r="AD1585" s="52"/>
      <c r="AE1585" s="52"/>
      <c r="AF1585" s="52"/>
      <c r="AG1585" s="2009"/>
      <c r="AH1585" s="1462" t="s">
        <v>6357</v>
      </c>
      <c r="AI1585" s="1462" t="s">
        <v>814</v>
      </c>
      <c r="AJ1585" s="1462" t="s">
        <v>3554</v>
      </c>
      <c r="AK1585" s="1462" t="s">
        <v>3222</v>
      </c>
      <c r="AL1585" s="1462" t="s">
        <v>938</v>
      </c>
      <c r="AM1585" s="1923">
        <v>6000000</v>
      </c>
      <c r="AN1585" s="1923">
        <v>6000000</v>
      </c>
      <c r="AO1585" s="1462" t="s">
        <v>250</v>
      </c>
      <c r="AP1585" s="1638" t="s">
        <v>1692</v>
      </c>
      <c r="AQ1585" s="1638" t="s">
        <v>3366</v>
      </c>
      <c r="AR1585" s="1638"/>
      <c r="AS1585" s="3279" t="s">
        <v>5992</v>
      </c>
      <c r="AT1585" s="3279" t="s">
        <v>3555</v>
      </c>
      <c r="AU1585" s="5426">
        <v>1</v>
      </c>
      <c r="AV1585" s="5426">
        <v>1</v>
      </c>
      <c r="AW1585" s="5428">
        <v>42856</v>
      </c>
      <c r="AX1585" s="5428">
        <v>43084</v>
      </c>
      <c r="AY1585" s="2634">
        <v>6000000</v>
      </c>
      <c r="AZ1585" s="5406" t="s">
        <v>3556</v>
      </c>
      <c r="BA1585" s="5445" t="s">
        <v>3119</v>
      </c>
      <c r="BB1585" s="4542" t="s">
        <v>3557</v>
      </c>
      <c r="BC1585" s="4542" t="s">
        <v>3558</v>
      </c>
      <c r="BD1585" s="4542">
        <v>151</v>
      </c>
      <c r="BE1585" s="5442">
        <v>42790</v>
      </c>
      <c r="BF1585" s="1677">
        <v>3750000</v>
      </c>
      <c r="BG1585" s="4542">
        <v>149</v>
      </c>
      <c r="BH1585" s="5442">
        <v>42790</v>
      </c>
      <c r="BI1585" s="1677">
        <v>3750000</v>
      </c>
      <c r="BJ1585" s="5442">
        <v>42790</v>
      </c>
      <c r="BK1585" s="5442">
        <v>42790</v>
      </c>
      <c r="BL1585" s="1859">
        <f t="shared" si="165"/>
        <v>0</v>
      </c>
      <c r="BM1585" s="2014">
        <f>L1585-(BI1585+BI1586+BI1587+BI1588)</f>
        <v>-9600000</v>
      </c>
      <c r="BN1585" s="1902"/>
      <c r="BO1585" s="1878"/>
      <c r="BP1585" s="1878"/>
      <c r="BQ1585" s="1915"/>
      <c r="BR1585" s="2015"/>
      <c r="BS1585" s="2016"/>
      <c r="BT1585" s="2016"/>
      <c r="BU1585" s="2016"/>
      <c r="BV1585" s="2016"/>
      <c r="BW1585" s="2016"/>
      <c r="BX1585" s="2016"/>
      <c r="BY1585" s="2016"/>
      <c r="BZ1585" s="2016"/>
      <c r="CA1585" s="2016"/>
      <c r="CB1585" s="2016"/>
      <c r="CC1585" s="2016"/>
      <c r="CD1585" s="1978" t="s">
        <v>3091</v>
      </c>
    </row>
    <row r="1586" spans="1:82" ht="34.5" customHeight="1" x14ac:dyDescent="0.2">
      <c r="A1586" s="1160" t="s">
        <v>161</v>
      </c>
      <c r="B1586" s="765" t="s">
        <v>3099</v>
      </c>
      <c r="C1586" s="1123" t="s">
        <v>3100</v>
      </c>
      <c r="D1586" s="460">
        <v>176</v>
      </c>
      <c r="E1586" s="527" t="s">
        <v>3552</v>
      </c>
      <c r="F1586" s="1208" t="s">
        <v>3553</v>
      </c>
      <c r="G1586" s="576">
        <v>0</v>
      </c>
      <c r="H1586" s="576" t="s">
        <v>1</v>
      </c>
      <c r="I1586" s="576">
        <v>27</v>
      </c>
      <c r="J1586" s="454">
        <v>27</v>
      </c>
      <c r="K1586" s="538"/>
      <c r="L1586" s="1114"/>
      <c r="M1586" s="466"/>
      <c r="N1586" s="466"/>
      <c r="O1586" s="466"/>
      <c r="P1586" s="466"/>
      <c r="Q1586" s="466"/>
      <c r="R1586" s="466"/>
      <c r="S1586" s="466"/>
      <c r="T1586" s="466"/>
      <c r="U1586" s="1115">
        <f t="shared" si="164"/>
        <v>0</v>
      </c>
      <c r="V1586" s="466"/>
      <c r="W1586" s="466"/>
      <c r="X1586" s="466"/>
      <c r="Y1586" s="466"/>
      <c r="Z1586" s="466"/>
      <c r="AA1586" s="466"/>
      <c r="AB1586" s="466"/>
      <c r="AC1586" s="466"/>
      <c r="AD1586" s="466"/>
      <c r="AE1586" s="466"/>
      <c r="AF1586" s="466"/>
      <c r="AG1586" s="1133"/>
      <c r="AH1586" s="1133" t="s">
        <v>3559</v>
      </c>
      <c r="AI1586" s="1133" t="s">
        <v>814</v>
      </c>
      <c r="AJ1586" s="1133" t="s">
        <v>1895</v>
      </c>
      <c r="AK1586" s="1133" t="s">
        <v>3222</v>
      </c>
      <c r="AL1586" s="1133" t="s">
        <v>938</v>
      </c>
      <c r="AM1586" s="1147">
        <v>37000000</v>
      </c>
      <c r="AN1586" s="1147">
        <v>37000000</v>
      </c>
      <c r="AO1586" s="1133" t="s">
        <v>250</v>
      </c>
      <c r="AP1586" s="1143" t="s">
        <v>734</v>
      </c>
      <c r="AQ1586" s="1143" t="s">
        <v>3366</v>
      </c>
      <c r="AR1586" s="1143"/>
      <c r="AS1586" s="1450" t="s">
        <v>3560</v>
      </c>
      <c r="AT1586" s="1146" t="s">
        <v>3561</v>
      </c>
      <c r="AU1586" s="5427">
        <v>1</v>
      </c>
      <c r="AV1586" s="5427"/>
      <c r="AW1586" s="5311">
        <v>42826</v>
      </c>
      <c r="AX1586" s="5311">
        <v>42855</v>
      </c>
      <c r="AY1586" s="2642">
        <v>37000000</v>
      </c>
      <c r="AZ1586" s="5446" t="s">
        <v>3562</v>
      </c>
      <c r="BA1586" s="4542" t="s">
        <v>3563</v>
      </c>
      <c r="BB1586" s="4542" t="s">
        <v>3564</v>
      </c>
      <c r="BC1586" s="4542" t="s">
        <v>3565</v>
      </c>
      <c r="BD1586" s="4542">
        <v>200</v>
      </c>
      <c r="BE1586" s="5442">
        <v>42802</v>
      </c>
      <c r="BF1586" s="1677">
        <v>5200000</v>
      </c>
      <c r="BG1586" s="4542">
        <v>200</v>
      </c>
      <c r="BH1586" s="5442">
        <v>42802</v>
      </c>
      <c r="BI1586" s="1677">
        <v>5200000</v>
      </c>
      <c r="BJ1586" s="5442">
        <v>42808</v>
      </c>
      <c r="BK1586" s="5442">
        <v>42815</v>
      </c>
      <c r="BL1586" s="2024">
        <f t="shared" si="165"/>
        <v>0</v>
      </c>
      <c r="BM1586" s="2025"/>
      <c r="BN1586" s="1902"/>
      <c r="BO1586" s="1878"/>
      <c r="BP1586" s="1878"/>
      <c r="BQ1586" s="1915"/>
      <c r="BR1586" s="2026"/>
      <c r="BS1586" s="2027"/>
      <c r="BT1586" s="2027"/>
      <c r="BU1586" s="2027"/>
      <c r="BV1586" s="2027"/>
      <c r="BW1586" s="2027"/>
      <c r="BX1586" s="2027"/>
      <c r="BY1586" s="2027"/>
      <c r="BZ1586" s="2027"/>
      <c r="CA1586" s="2027"/>
      <c r="CB1586" s="2027"/>
      <c r="CC1586" s="2027"/>
      <c r="CD1586" s="2028" t="s">
        <v>3091</v>
      </c>
    </row>
    <row r="1587" spans="1:82" ht="34.5" customHeight="1" x14ac:dyDescent="0.2">
      <c r="A1587" s="1160" t="s">
        <v>161</v>
      </c>
      <c r="B1587" s="765" t="s">
        <v>3099</v>
      </c>
      <c r="C1587" s="1123" t="s">
        <v>3100</v>
      </c>
      <c r="D1587" s="460">
        <v>176</v>
      </c>
      <c r="E1587" s="527" t="s">
        <v>3552</v>
      </c>
      <c r="F1587" s="1208" t="s">
        <v>3553</v>
      </c>
      <c r="G1587" s="576">
        <v>0</v>
      </c>
      <c r="H1587" s="576" t="s">
        <v>1</v>
      </c>
      <c r="I1587" s="576">
        <v>27</v>
      </c>
      <c r="J1587" s="454">
        <v>27</v>
      </c>
      <c r="K1587" s="513"/>
      <c r="L1587" s="1120"/>
      <c r="M1587" s="8"/>
      <c r="N1587" s="8"/>
      <c r="O1587" s="8"/>
      <c r="P1587" s="8"/>
      <c r="Q1587" s="8"/>
      <c r="R1587" s="8"/>
      <c r="S1587" s="8"/>
      <c r="T1587" s="8"/>
      <c r="U1587" s="1121"/>
      <c r="V1587" s="8"/>
      <c r="W1587" s="8"/>
      <c r="X1587" s="8"/>
      <c r="Y1587" s="8"/>
      <c r="Z1587" s="8"/>
      <c r="AA1587" s="8"/>
      <c r="AB1587" s="8"/>
      <c r="AC1587" s="8"/>
      <c r="AD1587" s="8"/>
      <c r="AE1587" s="8"/>
      <c r="AF1587" s="8"/>
      <c r="AG1587" s="1155"/>
      <c r="AH1587" s="1155"/>
      <c r="AI1587" s="1155"/>
      <c r="AJ1587" s="1155"/>
      <c r="AK1587" s="1155"/>
      <c r="AL1587" s="1155"/>
      <c r="AM1587" s="2144"/>
      <c r="AN1587" s="2144"/>
      <c r="AO1587" s="1155"/>
      <c r="AP1587" s="2146"/>
      <c r="AQ1587" s="2146"/>
      <c r="AR1587" s="2146"/>
      <c r="AS1587" s="5333"/>
      <c r="AT1587" s="5333"/>
      <c r="AU1587" s="5433"/>
      <c r="AV1587" s="5433"/>
      <c r="AW1587" s="5434"/>
      <c r="AX1587" s="5434"/>
      <c r="AY1587" s="2650"/>
      <c r="AZ1587" s="5446" t="s">
        <v>3562</v>
      </c>
      <c r="BA1587" s="4542" t="s">
        <v>3563</v>
      </c>
      <c r="BB1587" s="4542" t="s">
        <v>3564</v>
      </c>
      <c r="BC1587" s="4542" t="s">
        <v>3566</v>
      </c>
      <c r="BD1587" s="4542">
        <v>215</v>
      </c>
      <c r="BE1587" s="5442">
        <v>42815</v>
      </c>
      <c r="BF1587" s="1677">
        <v>650000</v>
      </c>
      <c r="BG1587" s="4542">
        <v>215</v>
      </c>
      <c r="BH1587" s="5442">
        <v>42815</v>
      </c>
      <c r="BI1587" s="1677">
        <v>650000</v>
      </c>
      <c r="BJ1587" s="5442">
        <v>42808</v>
      </c>
      <c r="BK1587" s="5442">
        <v>42815</v>
      </c>
      <c r="BL1587" s="2132"/>
      <c r="BM1587" s="2133"/>
      <c r="BN1587" s="1902"/>
      <c r="BO1587" s="1878"/>
      <c r="BP1587" s="1878"/>
      <c r="BQ1587" s="1915"/>
      <c r="BR1587" s="2165"/>
      <c r="BS1587" s="2166"/>
      <c r="BT1587" s="2166"/>
      <c r="BU1587" s="2166"/>
      <c r="BV1587" s="2166"/>
      <c r="BW1587" s="2166"/>
      <c r="BX1587" s="2166"/>
      <c r="BY1587" s="2166"/>
      <c r="BZ1587" s="2166"/>
      <c r="CA1587" s="2166"/>
      <c r="CB1587" s="2166"/>
      <c r="CC1587" s="2166"/>
      <c r="CD1587" s="2167"/>
    </row>
    <row r="1588" spans="1:82" ht="34.5" customHeight="1" x14ac:dyDescent="0.2">
      <c r="A1588" s="1160" t="s">
        <v>161</v>
      </c>
      <c r="B1588" s="765" t="s">
        <v>3099</v>
      </c>
      <c r="C1588" s="1123" t="s">
        <v>3100</v>
      </c>
      <c r="D1588" s="460">
        <v>176</v>
      </c>
      <c r="E1588" s="527" t="s">
        <v>3552</v>
      </c>
      <c r="F1588" s="1208" t="s">
        <v>3553</v>
      </c>
      <c r="G1588" s="576">
        <v>0</v>
      </c>
      <c r="H1588" s="576" t="s">
        <v>1</v>
      </c>
      <c r="I1588" s="576">
        <v>27</v>
      </c>
      <c r="J1588" s="454">
        <v>27</v>
      </c>
      <c r="K1588" s="513"/>
      <c r="L1588" s="1120"/>
      <c r="M1588" s="8"/>
      <c r="N1588" s="8"/>
      <c r="O1588" s="8"/>
      <c r="P1588" s="8"/>
      <c r="Q1588" s="8"/>
      <c r="R1588" s="8"/>
      <c r="S1588" s="8"/>
      <c r="T1588" s="8"/>
      <c r="U1588" s="1121"/>
      <c r="V1588" s="8"/>
      <c r="W1588" s="8"/>
      <c r="X1588" s="8"/>
      <c r="Y1588" s="8"/>
      <c r="Z1588" s="8"/>
      <c r="AA1588" s="8"/>
      <c r="AB1588" s="8"/>
      <c r="AC1588" s="8"/>
      <c r="AD1588" s="8"/>
      <c r="AE1588" s="8"/>
      <c r="AF1588" s="8"/>
      <c r="AG1588" s="1155"/>
      <c r="AH1588" s="1155"/>
      <c r="AI1588" s="1155"/>
      <c r="AJ1588" s="1155"/>
      <c r="AK1588" s="1155"/>
      <c r="AL1588" s="1155"/>
      <c r="AM1588" s="2144"/>
      <c r="AN1588" s="2144"/>
      <c r="AO1588" s="1155"/>
      <c r="AP1588" s="2146"/>
      <c r="AQ1588" s="2146"/>
      <c r="AR1588" s="2146"/>
      <c r="AS1588" s="5333"/>
      <c r="AT1588" s="5333"/>
      <c r="AU1588" s="5433"/>
      <c r="AV1588" s="5433"/>
      <c r="AW1588" s="5434"/>
      <c r="AX1588" s="5434"/>
      <c r="AY1588" s="2650"/>
      <c r="AZ1588" s="5446"/>
      <c r="BA1588" s="4542"/>
      <c r="BB1588" s="4542"/>
      <c r="BC1588" s="4542"/>
      <c r="BD1588" s="4542"/>
      <c r="BE1588" s="5442"/>
      <c r="BF1588" s="1677"/>
      <c r="BG1588" s="4542"/>
      <c r="BH1588" s="5442"/>
      <c r="BI1588" s="1677"/>
      <c r="BJ1588" s="5442"/>
      <c r="BK1588" s="5442"/>
      <c r="BL1588" s="2132"/>
      <c r="BM1588" s="2133"/>
      <c r="BN1588" s="1902"/>
      <c r="BO1588" s="1878"/>
      <c r="BP1588" s="1878"/>
      <c r="BQ1588" s="1915"/>
      <c r="BR1588" s="2165"/>
      <c r="BS1588" s="2166"/>
      <c r="BT1588" s="2166"/>
      <c r="BU1588" s="2166"/>
      <c r="BV1588" s="2166"/>
      <c r="BW1588" s="2166"/>
      <c r="BX1588" s="2166"/>
      <c r="BY1588" s="2166"/>
      <c r="BZ1588" s="2166"/>
      <c r="CA1588" s="2166"/>
      <c r="CB1588" s="2166"/>
      <c r="CC1588" s="2166"/>
      <c r="CD1588" s="2167"/>
    </row>
    <row r="1589" spans="1:82" ht="34.5" customHeight="1" thickBot="1" x14ac:dyDescent="0.25">
      <c r="A1589" s="1161" t="s">
        <v>161</v>
      </c>
      <c r="B1589" s="1189" t="s">
        <v>3099</v>
      </c>
      <c r="C1589" s="1153" t="s">
        <v>3100</v>
      </c>
      <c r="D1589" s="205">
        <v>176</v>
      </c>
      <c r="E1589" s="1210" t="s">
        <v>3552</v>
      </c>
      <c r="F1589" s="1211" t="s">
        <v>3553</v>
      </c>
      <c r="G1589" s="594">
        <v>0</v>
      </c>
      <c r="H1589" s="594" t="s">
        <v>1</v>
      </c>
      <c r="I1589" s="594">
        <v>27</v>
      </c>
      <c r="J1589" s="491">
        <v>27</v>
      </c>
      <c r="K1589" s="513"/>
      <c r="L1589" s="1120"/>
      <c r="M1589" s="8"/>
      <c r="N1589" s="8"/>
      <c r="O1589" s="8"/>
      <c r="P1589" s="8"/>
      <c r="Q1589" s="8"/>
      <c r="R1589" s="8"/>
      <c r="S1589" s="8"/>
      <c r="T1589" s="8"/>
      <c r="U1589" s="1121">
        <f t="shared" si="164"/>
        <v>0</v>
      </c>
      <c r="V1589" s="8"/>
      <c r="W1589" s="8"/>
      <c r="X1589" s="8"/>
      <c r="Y1589" s="8"/>
      <c r="Z1589" s="8"/>
      <c r="AA1589" s="8"/>
      <c r="AB1589" s="8"/>
      <c r="AC1589" s="8"/>
      <c r="AD1589" s="8"/>
      <c r="AE1589" s="8"/>
      <c r="AF1589" s="8"/>
      <c r="AG1589" s="1155"/>
      <c r="AH1589" s="1155" t="s">
        <v>6358</v>
      </c>
      <c r="AI1589" s="1155" t="s">
        <v>3212</v>
      </c>
      <c r="AJ1589" s="1155" t="s">
        <v>3200</v>
      </c>
      <c r="AK1589" s="1155" t="s">
        <v>3222</v>
      </c>
      <c r="AL1589" s="1155" t="s">
        <v>938</v>
      </c>
      <c r="AM1589" s="2144">
        <v>10000000</v>
      </c>
      <c r="AN1589" s="2144">
        <v>10000000</v>
      </c>
      <c r="AO1589" s="1155" t="s">
        <v>250</v>
      </c>
      <c r="AP1589" s="2146" t="s">
        <v>734</v>
      </c>
      <c r="AQ1589" s="2146" t="s">
        <v>3366</v>
      </c>
      <c r="AR1589" s="2146"/>
      <c r="AS1589" s="5333"/>
      <c r="AT1589" s="5333"/>
      <c r="AU1589" s="5433"/>
      <c r="AV1589" s="5433"/>
      <c r="AW1589" s="5434"/>
      <c r="AX1589" s="5434"/>
      <c r="AY1589" s="2650"/>
      <c r="AZ1589" s="3385"/>
      <c r="BA1589" s="3385"/>
      <c r="BB1589" s="3385"/>
      <c r="BC1589" s="3385"/>
      <c r="BD1589" s="3385"/>
      <c r="BE1589" s="2309"/>
      <c r="BF1589" s="4601"/>
      <c r="BG1589" s="2309"/>
      <c r="BH1589" s="2309"/>
      <c r="BI1589" s="4601"/>
      <c r="BJ1589" s="2309"/>
      <c r="BK1589" s="2309"/>
      <c r="BL1589" s="2132">
        <f t="shared" si="165"/>
        <v>0</v>
      </c>
      <c r="BM1589" s="2133"/>
      <c r="BN1589" s="1902"/>
      <c r="BO1589" s="1878"/>
      <c r="BP1589" s="1878"/>
      <c r="BQ1589" s="1915"/>
      <c r="BR1589" s="2165"/>
      <c r="BS1589" s="2166"/>
      <c r="BT1589" s="2166"/>
      <c r="BU1589" s="2166"/>
      <c r="BV1589" s="2166"/>
      <c r="BW1589" s="2166"/>
      <c r="BX1589" s="2166"/>
      <c r="BY1589" s="2166"/>
      <c r="BZ1589" s="2166"/>
      <c r="CA1589" s="2166"/>
      <c r="CB1589" s="2166"/>
      <c r="CC1589" s="2166"/>
      <c r="CD1589" s="2167" t="s">
        <v>3091</v>
      </c>
    </row>
    <row r="1590" spans="1:82" s="1191" customFormat="1" ht="34.5" customHeight="1" x14ac:dyDescent="0.2">
      <c r="A1590" s="1156" t="s">
        <v>161</v>
      </c>
      <c r="B1590" s="1190" t="s">
        <v>3099</v>
      </c>
      <c r="C1590" s="1158" t="s">
        <v>3100</v>
      </c>
      <c r="D1590" s="163">
        <v>177</v>
      </c>
      <c r="E1590" s="47" t="s">
        <v>3567</v>
      </c>
      <c r="F1590" s="1122" t="s">
        <v>3568</v>
      </c>
      <c r="G1590" s="49">
        <v>0</v>
      </c>
      <c r="H1590" s="49" t="s">
        <v>1</v>
      </c>
      <c r="I1590" s="49">
        <v>1</v>
      </c>
      <c r="J1590" s="493">
        <v>1</v>
      </c>
      <c r="K1590" s="50"/>
      <c r="L1590" s="1112">
        <f t="shared" si="163"/>
        <v>15000000</v>
      </c>
      <c r="M1590" s="455">
        <v>15000000</v>
      </c>
      <c r="N1590" s="52"/>
      <c r="O1590" s="52"/>
      <c r="P1590" s="52"/>
      <c r="Q1590" s="52"/>
      <c r="R1590" s="52"/>
      <c r="S1590" s="52"/>
      <c r="T1590" s="52"/>
      <c r="U1590" s="1113">
        <f t="shared" si="164"/>
        <v>0</v>
      </c>
      <c r="V1590" s="52"/>
      <c r="W1590" s="52"/>
      <c r="X1590" s="52"/>
      <c r="Y1590" s="52"/>
      <c r="Z1590" s="52"/>
      <c r="AA1590" s="52"/>
      <c r="AB1590" s="52"/>
      <c r="AC1590" s="52"/>
      <c r="AD1590" s="52"/>
      <c r="AE1590" s="52"/>
      <c r="AF1590" s="52"/>
      <c r="AG1590" s="2009"/>
      <c r="AH1590" s="2009" t="s">
        <v>6359</v>
      </c>
      <c r="AI1590" s="1845" t="s">
        <v>859</v>
      </c>
      <c r="AJ1590" s="1845" t="s">
        <v>3529</v>
      </c>
      <c r="AK1590" s="1845" t="s">
        <v>3222</v>
      </c>
      <c r="AL1590" s="2009" t="s">
        <v>938</v>
      </c>
      <c r="AM1590" s="1923">
        <v>15500000</v>
      </c>
      <c r="AN1590" s="1923">
        <v>15500000</v>
      </c>
      <c r="AO1590" s="1462" t="s">
        <v>250</v>
      </c>
      <c r="AP1590" s="1638" t="s">
        <v>734</v>
      </c>
      <c r="AQ1590" s="1638" t="s">
        <v>3366</v>
      </c>
      <c r="AR1590" s="2681"/>
      <c r="AS1590" s="3279" t="s">
        <v>5993</v>
      </c>
      <c r="AT1590" s="3279" t="s">
        <v>3569</v>
      </c>
      <c r="AU1590" s="5426">
        <v>1</v>
      </c>
      <c r="AV1590" s="5426">
        <v>1</v>
      </c>
      <c r="AW1590" s="5428">
        <v>42767</v>
      </c>
      <c r="AX1590" s="5428">
        <v>43084</v>
      </c>
      <c r="AY1590" s="2634">
        <v>15500000</v>
      </c>
      <c r="AZ1590" s="1854" t="s">
        <v>3570</v>
      </c>
      <c r="BA1590" s="1854"/>
      <c r="BB1590" s="1854"/>
      <c r="BC1590" s="1854"/>
      <c r="BD1590" s="1854"/>
      <c r="BE1590" s="1860"/>
      <c r="BF1590" s="2091"/>
      <c r="BG1590" s="1860"/>
      <c r="BH1590" s="1860"/>
      <c r="BI1590" s="2091"/>
      <c r="BJ1590" s="1860"/>
      <c r="BK1590" s="1860"/>
      <c r="BL1590" s="1859">
        <f t="shared" si="165"/>
        <v>0</v>
      </c>
      <c r="BM1590" s="2014" t="e">
        <f>L1590-(BI1590+#REF!+#REF!+#REF!+#REF!+#REF!)</f>
        <v>#REF!</v>
      </c>
      <c r="BN1590" s="1902"/>
      <c r="BO1590" s="1878"/>
      <c r="BP1590" s="1878"/>
      <c r="BQ1590" s="1915"/>
      <c r="BR1590" s="2015"/>
      <c r="BS1590" s="2016"/>
      <c r="BT1590" s="2016"/>
      <c r="BU1590" s="2016"/>
      <c r="BV1590" s="2016"/>
      <c r="BW1590" s="2016"/>
      <c r="BX1590" s="2016"/>
      <c r="BY1590" s="2016"/>
      <c r="BZ1590" s="2016"/>
      <c r="CA1590" s="2016"/>
      <c r="CB1590" s="2016"/>
      <c r="CC1590" s="2016"/>
      <c r="CD1590" s="1978" t="s">
        <v>3091</v>
      </c>
    </row>
    <row r="1591" spans="1:82" s="1191" customFormat="1" ht="34.5" customHeight="1" x14ac:dyDescent="0.2">
      <c r="A1591" s="1160" t="s">
        <v>161</v>
      </c>
      <c r="B1591" s="1212" t="s">
        <v>3099</v>
      </c>
      <c r="C1591" s="1123" t="s">
        <v>3100</v>
      </c>
      <c r="D1591" s="460">
        <v>177</v>
      </c>
      <c r="E1591" s="575" t="s">
        <v>3567</v>
      </c>
      <c r="F1591" s="1124" t="s">
        <v>3568</v>
      </c>
      <c r="G1591" s="576">
        <v>0</v>
      </c>
      <c r="H1591" s="576" t="s">
        <v>1</v>
      </c>
      <c r="I1591" s="576">
        <v>1</v>
      </c>
      <c r="J1591" s="454">
        <v>1</v>
      </c>
      <c r="K1591" s="538"/>
      <c r="L1591" s="1114"/>
      <c r="M1591" s="466"/>
      <c r="N1591" s="466"/>
      <c r="O1591" s="466"/>
      <c r="P1591" s="466"/>
      <c r="Q1591" s="466"/>
      <c r="R1591" s="466"/>
      <c r="S1591" s="466"/>
      <c r="T1591" s="466"/>
      <c r="U1591" s="1115"/>
      <c r="V1591" s="466"/>
      <c r="W1591" s="466"/>
      <c r="X1591" s="466"/>
      <c r="Y1591" s="466"/>
      <c r="Z1591" s="466"/>
      <c r="AA1591" s="466"/>
      <c r="AB1591" s="466"/>
      <c r="AC1591" s="466"/>
      <c r="AD1591" s="466"/>
      <c r="AE1591" s="466"/>
      <c r="AF1591" s="466"/>
      <c r="AG1591" s="2017"/>
      <c r="AH1591" s="2017"/>
      <c r="AI1591" s="2018"/>
      <c r="AJ1591" s="2018"/>
      <c r="AK1591" s="2018"/>
      <c r="AL1591" s="2017"/>
      <c r="AM1591" s="1147"/>
      <c r="AN1591" s="1147"/>
      <c r="AO1591" s="1133"/>
      <c r="AP1591" s="1143"/>
      <c r="AQ1591" s="1143"/>
      <c r="AR1591" s="2638"/>
      <c r="AS1591" s="1146"/>
      <c r="AT1591" s="1146"/>
      <c r="AU1591" s="5427"/>
      <c r="AV1591" s="5427"/>
      <c r="AW1591" s="5311"/>
      <c r="AX1591" s="5311"/>
      <c r="AY1591" s="2642"/>
      <c r="AZ1591" s="2200"/>
      <c r="BA1591" s="2200"/>
      <c r="BB1591" s="2200"/>
      <c r="BC1591" s="2200"/>
      <c r="BD1591" s="2200"/>
      <c r="BE1591" s="2169"/>
      <c r="BF1591" s="4466"/>
      <c r="BG1591" s="2169"/>
      <c r="BH1591" s="2169"/>
      <c r="BI1591" s="4466"/>
      <c r="BJ1591" s="2169"/>
      <c r="BK1591" s="2169"/>
      <c r="BL1591" s="2024"/>
      <c r="BM1591" s="2285"/>
      <c r="BN1591" s="1902"/>
      <c r="BO1591" s="1878"/>
      <c r="BP1591" s="1878"/>
      <c r="BQ1591" s="1915"/>
      <c r="BR1591" s="2026"/>
      <c r="BS1591" s="2027"/>
      <c r="BT1591" s="2027"/>
      <c r="BU1591" s="2027"/>
      <c r="BV1591" s="2027"/>
      <c r="BW1591" s="2027"/>
      <c r="BX1591" s="2027"/>
      <c r="BY1591" s="2027"/>
      <c r="BZ1591" s="2027"/>
      <c r="CA1591" s="2027"/>
      <c r="CB1591" s="2027"/>
      <c r="CC1591" s="2027"/>
      <c r="CD1591" s="2028" t="s">
        <v>3091</v>
      </c>
    </row>
    <row r="1592" spans="1:82" s="1191" customFormat="1" ht="34.5" customHeight="1" x14ac:dyDescent="0.2">
      <c r="A1592" s="1160" t="s">
        <v>161</v>
      </c>
      <c r="B1592" s="1212" t="s">
        <v>3099</v>
      </c>
      <c r="C1592" s="1123" t="s">
        <v>3100</v>
      </c>
      <c r="D1592" s="460">
        <v>177</v>
      </c>
      <c r="E1592" s="575" t="s">
        <v>3567</v>
      </c>
      <c r="F1592" s="1124" t="s">
        <v>3568</v>
      </c>
      <c r="G1592" s="576">
        <v>0</v>
      </c>
      <c r="H1592" s="576" t="s">
        <v>1</v>
      </c>
      <c r="I1592" s="576">
        <v>1</v>
      </c>
      <c r="J1592" s="454">
        <v>1</v>
      </c>
      <c r="K1592" s="538"/>
      <c r="L1592" s="1114"/>
      <c r="M1592" s="466"/>
      <c r="N1592" s="466"/>
      <c r="O1592" s="466"/>
      <c r="P1592" s="466"/>
      <c r="Q1592" s="466"/>
      <c r="R1592" s="466"/>
      <c r="S1592" s="466"/>
      <c r="T1592" s="466"/>
      <c r="U1592" s="1115"/>
      <c r="V1592" s="466"/>
      <c r="W1592" s="466"/>
      <c r="X1592" s="466"/>
      <c r="Y1592" s="466"/>
      <c r="Z1592" s="466"/>
      <c r="AA1592" s="466"/>
      <c r="AB1592" s="466"/>
      <c r="AC1592" s="466"/>
      <c r="AD1592" s="466"/>
      <c r="AE1592" s="466"/>
      <c r="AF1592" s="466"/>
      <c r="AG1592" s="2017"/>
      <c r="AH1592" s="2017"/>
      <c r="AI1592" s="2018"/>
      <c r="AJ1592" s="2018"/>
      <c r="AK1592" s="2018"/>
      <c r="AL1592" s="2017"/>
      <c r="AM1592" s="1147"/>
      <c r="AN1592" s="1147"/>
      <c r="AO1592" s="1133"/>
      <c r="AP1592" s="1143"/>
      <c r="AQ1592" s="1143"/>
      <c r="AR1592" s="2638"/>
      <c r="AS1592" s="1146"/>
      <c r="AT1592" s="1146"/>
      <c r="AU1592" s="5427"/>
      <c r="AV1592" s="5427"/>
      <c r="AW1592" s="5311"/>
      <c r="AX1592" s="5311"/>
      <c r="AY1592" s="2642"/>
      <c r="AZ1592" s="2200"/>
      <c r="BA1592" s="2200"/>
      <c r="BB1592" s="2200"/>
      <c r="BC1592" s="2200"/>
      <c r="BD1592" s="2200"/>
      <c r="BE1592" s="2169"/>
      <c r="BF1592" s="4466"/>
      <c r="BG1592" s="2169"/>
      <c r="BH1592" s="2169"/>
      <c r="BI1592" s="4466"/>
      <c r="BJ1592" s="2169"/>
      <c r="BK1592" s="2169"/>
      <c r="BL1592" s="2024"/>
      <c r="BM1592" s="2285"/>
      <c r="BN1592" s="1902"/>
      <c r="BO1592" s="1878"/>
      <c r="BP1592" s="1878"/>
      <c r="BQ1592" s="1915"/>
      <c r="BR1592" s="2026"/>
      <c r="BS1592" s="2027"/>
      <c r="BT1592" s="2027"/>
      <c r="BU1592" s="2027"/>
      <c r="BV1592" s="2027"/>
      <c r="BW1592" s="2027"/>
      <c r="BX1592" s="2027"/>
      <c r="BY1592" s="2027"/>
      <c r="BZ1592" s="2027"/>
      <c r="CA1592" s="2027"/>
      <c r="CB1592" s="2027"/>
      <c r="CC1592" s="2027"/>
      <c r="CD1592" s="2028" t="s">
        <v>3091</v>
      </c>
    </row>
    <row r="1593" spans="1:82" s="1191" customFormat="1" ht="34.5" customHeight="1" x14ac:dyDescent="0.2">
      <c r="A1593" s="1160" t="s">
        <v>161</v>
      </c>
      <c r="B1593" s="1212" t="s">
        <v>3099</v>
      </c>
      <c r="C1593" s="1123" t="s">
        <v>3100</v>
      </c>
      <c r="D1593" s="460">
        <v>177</v>
      </c>
      <c r="E1593" s="575" t="s">
        <v>3567</v>
      </c>
      <c r="F1593" s="1124" t="s">
        <v>3568</v>
      </c>
      <c r="G1593" s="576">
        <v>0</v>
      </c>
      <c r="H1593" s="576" t="s">
        <v>1</v>
      </c>
      <c r="I1593" s="576">
        <v>1</v>
      </c>
      <c r="J1593" s="454">
        <v>1</v>
      </c>
      <c r="K1593" s="538"/>
      <c r="L1593" s="1114"/>
      <c r="M1593" s="466"/>
      <c r="N1593" s="466"/>
      <c r="O1593" s="466"/>
      <c r="P1593" s="466"/>
      <c r="Q1593" s="466"/>
      <c r="R1593" s="466"/>
      <c r="S1593" s="466"/>
      <c r="T1593" s="466"/>
      <c r="U1593" s="1115"/>
      <c r="V1593" s="466"/>
      <c r="W1593" s="466"/>
      <c r="X1593" s="466"/>
      <c r="Y1593" s="466"/>
      <c r="Z1593" s="466"/>
      <c r="AA1593" s="466"/>
      <c r="AB1593" s="466"/>
      <c r="AC1593" s="466"/>
      <c r="AD1593" s="466"/>
      <c r="AE1593" s="466"/>
      <c r="AF1593" s="466"/>
      <c r="AG1593" s="2017"/>
      <c r="AH1593" s="2017"/>
      <c r="AI1593" s="2018"/>
      <c r="AJ1593" s="2018"/>
      <c r="AK1593" s="2018"/>
      <c r="AL1593" s="2017"/>
      <c r="AM1593" s="1147"/>
      <c r="AN1593" s="1147"/>
      <c r="AO1593" s="1133"/>
      <c r="AP1593" s="1143"/>
      <c r="AQ1593" s="1143"/>
      <c r="AR1593" s="2638"/>
      <c r="AS1593" s="1146"/>
      <c r="AT1593" s="1146"/>
      <c r="AU1593" s="5427"/>
      <c r="AV1593" s="5427"/>
      <c r="AW1593" s="5311"/>
      <c r="AX1593" s="5311"/>
      <c r="AY1593" s="2642"/>
      <c r="AZ1593" s="2200"/>
      <c r="BA1593" s="2200"/>
      <c r="BB1593" s="2200"/>
      <c r="BC1593" s="2200"/>
      <c r="BD1593" s="2200"/>
      <c r="BE1593" s="2169"/>
      <c r="BF1593" s="4466"/>
      <c r="BG1593" s="2169"/>
      <c r="BH1593" s="2169"/>
      <c r="BI1593" s="4466"/>
      <c r="BJ1593" s="2169"/>
      <c r="BK1593" s="2169"/>
      <c r="BL1593" s="2024"/>
      <c r="BM1593" s="2285"/>
      <c r="BN1593" s="1902"/>
      <c r="BO1593" s="1878"/>
      <c r="BP1593" s="1878"/>
      <c r="BQ1593" s="1915"/>
      <c r="BR1593" s="2026"/>
      <c r="BS1593" s="2027"/>
      <c r="BT1593" s="2027"/>
      <c r="BU1593" s="2027"/>
      <c r="BV1593" s="2027"/>
      <c r="BW1593" s="2027"/>
      <c r="BX1593" s="2027"/>
      <c r="BY1593" s="2027"/>
      <c r="BZ1593" s="2027"/>
      <c r="CA1593" s="2027"/>
      <c r="CB1593" s="2027"/>
      <c r="CC1593" s="2027"/>
      <c r="CD1593" s="2028" t="s">
        <v>3091</v>
      </c>
    </row>
    <row r="1594" spans="1:82" s="1191" customFormat="1" ht="34.5" customHeight="1" x14ac:dyDescent="0.2">
      <c r="A1594" s="1160" t="s">
        <v>161</v>
      </c>
      <c r="B1594" s="1212" t="s">
        <v>3099</v>
      </c>
      <c r="C1594" s="1123" t="s">
        <v>3100</v>
      </c>
      <c r="D1594" s="460">
        <v>177</v>
      </c>
      <c r="E1594" s="575" t="s">
        <v>3567</v>
      </c>
      <c r="F1594" s="1124" t="s">
        <v>3568</v>
      </c>
      <c r="G1594" s="576">
        <v>0</v>
      </c>
      <c r="H1594" s="576" t="s">
        <v>1</v>
      </c>
      <c r="I1594" s="576">
        <v>1</v>
      </c>
      <c r="J1594" s="454">
        <v>1</v>
      </c>
      <c r="K1594" s="538"/>
      <c r="L1594" s="1114"/>
      <c r="M1594" s="466"/>
      <c r="N1594" s="466"/>
      <c r="O1594" s="466"/>
      <c r="P1594" s="466"/>
      <c r="Q1594" s="466"/>
      <c r="R1594" s="466"/>
      <c r="S1594" s="466"/>
      <c r="T1594" s="466"/>
      <c r="U1594" s="1115"/>
      <c r="V1594" s="466"/>
      <c r="W1594" s="466"/>
      <c r="X1594" s="466"/>
      <c r="Y1594" s="466"/>
      <c r="Z1594" s="466"/>
      <c r="AA1594" s="466"/>
      <c r="AB1594" s="466"/>
      <c r="AC1594" s="466"/>
      <c r="AD1594" s="466"/>
      <c r="AE1594" s="466"/>
      <c r="AF1594" s="466"/>
      <c r="AG1594" s="2017"/>
      <c r="AH1594" s="2017"/>
      <c r="AI1594" s="2018"/>
      <c r="AJ1594" s="2018"/>
      <c r="AK1594" s="2018"/>
      <c r="AL1594" s="2017"/>
      <c r="AM1594" s="1147"/>
      <c r="AN1594" s="1147"/>
      <c r="AO1594" s="1133"/>
      <c r="AP1594" s="1143"/>
      <c r="AQ1594" s="1143"/>
      <c r="AR1594" s="2638"/>
      <c r="AS1594" s="1146"/>
      <c r="AT1594" s="1146"/>
      <c r="AU1594" s="5427"/>
      <c r="AV1594" s="5427"/>
      <c r="AW1594" s="5311"/>
      <c r="AX1594" s="5311"/>
      <c r="AY1594" s="2642"/>
      <c r="AZ1594" s="2200"/>
      <c r="BA1594" s="2200"/>
      <c r="BB1594" s="2200"/>
      <c r="BC1594" s="2200"/>
      <c r="BD1594" s="2200"/>
      <c r="BE1594" s="2169"/>
      <c r="BF1594" s="4466"/>
      <c r="BG1594" s="2169"/>
      <c r="BH1594" s="2169"/>
      <c r="BI1594" s="4466"/>
      <c r="BJ1594" s="2169"/>
      <c r="BK1594" s="2169"/>
      <c r="BL1594" s="2024"/>
      <c r="BM1594" s="2285"/>
      <c r="BN1594" s="1902"/>
      <c r="BO1594" s="1878"/>
      <c r="BP1594" s="1878"/>
      <c r="BQ1594" s="1915"/>
      <c r="BR1594" s="2026"/>
      <c r="BS1594" s="2027"/>
      <c r="BT1594" s="2027"/>
      <c r="BU1594" s="2027"/>
      <c r="BV1594" s="2027"/>
      <c r="BW1594" s="2027"/>
      <c r="BX1594" s="2027"/>
      <c r="BY1594" s="2027"/>
      <c r="BZ1594" s="2027"/>
      <c r="CA1594" s="2027"/>
      <c r="CB1594" s="2027"/>
      <c r="CC1594" s="2027"/>
      <c r="CD1594" s="2028" t="s">
        <v>3091</v>
      </c>
    </row>
    <row r="1595" spans="1:82" s="1191" customFormat="1" ht="34.5" customHeight="1" x14ac:dyDescent="0.2">
      <c r="A1595" s="1160" t="s">
        <v>161</v>
      </c>
      <c r="B1595" s="1212" t="s">
        <v>3099</v>
      </c>
      <c r="C1595" s="1123" t="s">
        <v>3100</v>
      </c>
      <c r="D1595" s="460">
        <v>177</v>
      </c>
      <c r="E1595" s="575" t="s">
        <v>3567</v>
      </c>
      <c r="F1595" s="1124" t="s">
        <v>3568</v>
      </c>
      <c r="G1595" s="576">
        <v>0</v>
      </c>
      <c r="H1595" s="576" t="s">
        <v>1</v>
      </c>
      <c r="I1595" s="576">
        <v>1</v>
      </c>
      <c r="J1595" s="454">
        <v>1</v>
      </c>
      <c r="K1595" s="538"/>
      <c r="L1595" s="1114"/>
      <c r="M1595" s="466"/>
      <c r="N1595" s="466"/>
      <c r="O1595" s="466"/>
      <c r="P1595" s="466"/>
      <c r="Q1595" s="466"/>
      <c r="R1595" s="466"/>
      <c r="S1595" s="466"/>
      <c r="T1595" s="466"/>
      <c r="U1595" s="1115"/>
      <c r="V1595" s="466"/>
      <c r="W1595" s="466"/>
      <c r="X1595" s="466"/>
      <c r="Y1595" s="466"/>
      <c r="Z1595" s="466"/>
      <c r="AA1595" s="466"/>
      <c r="AB1595" s="466"/>
      <c r="AC1595" s="466"/>
      <c r="AD1595" s="466"/>
      <c r="AE1595" s="466"/>
      <c r="AF1595" s="466"/>
      <c r="AG1595" s="2017"/>
      <c r="AH1595" s="2017"/>
      <c r="AI1595" s="2018"/>
      <c r="AJ1595" s="2018"/>
      <c r="AK1595" s="2018"/>
      <c r="AL1595" s="2017"/>
      <c r="AM1595" s="1147"/>
      <c r="AN1595" s="1147"/>
      <c r="AO1595" s="1133"/>
      <c r="AP1595" s="1143"/>
      <c r="AQ1595" s="1143"/>
      <c r="AR1595" s="2638"/>
      <c r="AS1595" s="1146"/>
      <c r="AT1595" s="1146"/>
      <c r="AU1595" s="5427"/>
      <c r="AV1595" s="5427"/>
      <c r="AW1595" s="5311"/>
      <c r="AX1595" s="5311"/>
      <c r="AY1595" s="2642"/>
      <c r="AZ1595" s="2200"/>
      <c r="BA1595" s="2200"/>
      <c r="BB1595" s="2200"/>
      <c r="BC1595" s="2200"/>
      <c r="BD1595" s="2200"/>
      <c r="BE1595" s="2169"/>
      <c r="BF1595" s="4466"/>
      <c r="BG1595" s="2169"/>
      <c r="BH1595" s="2169"/>
      <c r="BI1595" s="4466"/>
      <c r="BJ1595" s="2169"/>
      <c r="BK1595" s="2169"/>
      <c r="BL1595" s="2024"/>
      <c r="BM1595" s="2285"/>
      <c r="BN1595" s="1902"/>
      <c r="BO1595" s="1878"/>
      <c r="BP1595" s="1878"/>
      <c r="BQ1595" s="1915"/>
      <c r="BR1595" s="2026"/>
      <c r="BS1595" s="2027"/>
      <c r="BT1595" s="2027"/>
      <c r="BU1595" s="2027"/>
      <c r="BV1595" s="2027"/>
      <c r="BW1595" s="2027"/>
      <c r="BX1595" s="2027"/>
      <c r="BY1595" s="2027"/>
      <c r="BZ1595" s="2027"/>
      <c r="CA1595" s="2027"/>
      <c r="CB1595" s="2027"/>
      <c r="CC1595" s="2027"/>
      <c r="CD1595" s="2028" t="s">
        <v>3091</v>
      </c>
    </row>
    <row r="1596" spans="1:82" s="1191" customFormat="1" ht="34.5" customHeight="1" x14ac:dyDescent="0.2">
      <c r="A1596" s="1160" t="s">
        <v>161</v>
      </c>
      <c r="B1596" s="1212" t="s">
        <v>3099</v>
      </c>
      <c r="C1596" s="1123" t="s">
        <v>3100</v>
      </c>
      <c r="D1596" s="460">
        <v>177</v>
      </c>
      <c r="E1596" s="575" t="s">
        <v>3567</v>
      </c>
      <c r="F1596" s="1124" t="s">
        <v>3568</v>
      </c>
      <c r="G1596" s="576">
        <v>0</v>
      </c>
      <c r="H1596" s="576" t="s">
        <v>1</v>
      </c>
      <c r="I1596" s="576">
        <v>1</v>
      </c>
      <c r="J1596" s="454">
        <v>1</v>
      </c>
      <c r="K1596" s="538"/>
      <c r="L1596" s="1114"/>
      <c r="M1596" s="466"/>
      <c r="N1596" s="466"/>
      <c r="O1596" s="466"/>
      <c r="P1596" s="466"/>
      <c r="Q1596" s="466"/>
      <c r="R1596" s="466"/>
      <c r="S1596" s="466"/>
      <c r="T1596" s="466"/>
      <c r="U1596" s="1115"/>
      <c r="V1596" s="466"/>
      <c r="W1596" s="466"/>
      <c r="X1596" s="466"/>
      <c r="Y1596" s="466"/>
      <c r="Z1596" s="466"/>
      <c r="AA1596" s="466"/>
      <c r="AB1596" s="466"/>
      <c r="AC1596" s="466"/>
      <c r="AD1596" s="466"/>
      <c r="AE1596" s="466"/>
      <c r="AF1596" s="466"/>
      <c r="AG1596" s="2017"/>
      <c r="AH1596" s="2017"/>
      <c r="AI1596" s="2018"/>
      <c r="AJ1596" s="2018"/>
      <c r="AK1596" s="2018"/>
      <c r="AL1596" s="2017"/>
      <c r="AM1596" s="1147"/>
      <c r="AN1596" s="1147"/>
      <c r="AO1596" s="1133"/>
      <c r="AP1596" s="1143"/>
      <c r="AQ1596" s="1143"/>
      <c r="AR1596" s="2638"/>
      <c r="AS1596" s="1146"/>
      <c r="AT1596" s="1146"/>
      <c r="AU1596" s="5427"/>
      <c r="AV1596" s="5427"/>
      <c r="AW1596" s="5311"/>
      <c r="AX1596" s="5311"/>
      <c r="AY1596" s="2642"/>
      <c r="AZ1596" s="2200"/>
      <c r="BA1596" s="2200"/>
      <c r="BB1596" s="2200"/>
      <c r="BC1596" s="2200"/>
      <c r="BD1596" s="2200"/>
      <c r="BE1596" s="2169"/>
      <c r="BF1596" s="4466"/>
      <c r="BG1596" s="2169"/>
      <c r="BH1596" s="2169"/>
      <c r="BI1596" s="4466"/>
      <c r="BJ1596" s="2169"/>
      <c r="BK1596" s="2169"/>
      <c r="BL1596" s="2024"/>
      <c r="BM1596" s="2285"/>
      <c r="BN1596" s="1902"/>
      <c r="BO1596" s="1878"/>
      <c r="BP1596" s="1878"/>
      <c r="BQ1596" s="1915"/>
      <c r="BR1596" s="2026"/>
      <c r="BS1596" s="2027"/>
      <c r="BT1596" s="2027"/>
      <c r="BU1596" s="2027"/>
      <c r="BV1596" s="2027"/>
      <c r="BW1596" s="2027"/>
      <c r="BX1596" s="2027"/>
      <c r="BY1596" s="2027"/>
      <c r="BZ1596" s="2027"/>
      <c r="CA1596" s="2027"/>
      <c r="CB1596" s="2027"/>
      <c r="CC1596" s="2027"/>
      <c r="CD1596" s="2028" t="s">
        <v>3091</v>
      </c>
    </row>
    <row r="1597" spans="1:82" s="1191" customFormat="1" ht="34.5" customHeight="1" x14ac:dyDescent="0.2">
      <c r="A1597" s="1160" t="s">
        <v>161</v>
      </c>
      <c r="B1597" s="1212" t="s">
        <v>3099</v>
      </c>
      <c r="C1597" s="1123" t="s">
        <v>3100</v>
      </c>
      <c r="D1597" s="460">
        <v>177</v>
      </c>
      <c r="E1597" s="575" t="s">
        <v>3567</v>
      </c>
      <c r="F1597" s="1124" t="s">
        <v>3568</v>
      </c>
      <c r="G1597" s="576">
        <v>0</v>
      </c>
      <c r="H1597" s="576" t="s">
        <v>1</v>
      </c>
      <c r="I1597" s="576">
        <v>1</v>
      </c>
      <c r="J1597" s="454">
        <v>1</v>
      </c>
      <c r="K1597" s="538"/>
      <c r="L1597" s="1114"/>
      <c r="M1597" s="466"/>
      <c r="N1597" s="466"/>
      <c r="O1597" s="466"/>
      <c r="P1597" s="466"/>
      <c r="Q1597" s="466"/>
      <c r="R1597" s="466"/>
      <c r="S1597" s="466"/>
      <c r="T1597" s="466"/>
      <c r="U1597" s="1115"/>
      <c r="V1597" s="466"/>
      <c r="W1597" s="466"/>
      <c r="X1597" s="466"/>
      <c r="Y1597" s="466"/>
      <c r="Z1597" s="466"/>
      <c r="AA1597" s="466"/>
      <c r="AB1597" s="466"/>
      <c r="AC1597" s="466"/>
      <c r="AD1597" s="466"/>
      <c r="AE1597" s="466"/>
      <c r="AF1597" s="466"/>
      <c r="AG1597" s="2017"/>
      <c r="AH1597" s="2017"/>
      <c r="AI1597" s="2018"/>
      <c r="AJ1597" s="2018"/>
      <c r="AK1597" s="2018"/>
      <c r="AL1597" s="2017"/>
      <c r="AM1597" s="1147"/>
      <c r="AN1597" s="1147"/>
      <c r="AO1597" s="1133"/>
      <c r="AP1597" s="1143"/>
      <c r="AQ1597" s="1143"/>
      <c r="AR1597" s="2638"/>
      <c r="AS1597" s="1146"/>
      <c r="AT1597" s="1146"/>
      <c r="AU1597" s="5427"/>
      <c r="AV1597" s="5427"/>
      <c r="AW1597" s="5311"/>
      <c r="AX1597" s="5311"/>
      <c r="AY1597" s="2642"/>
      <c r="AZ1597" s="2200"/>
      <c r="BA1597" s="2200"/>
      <c r="BB1597" s="2200"/>
      <c r="BC1597" s="2200"/>
      <c r="BD1597" s="2200"/>
      <c r="BE1597" s="2169"/>
      <c r="BF1597" s="4466"/>
      <c r="BG1597" s="2169"/>
      <c r="BH1597" s="2169"/>
      <c r="BI1597" s="4466"/>
      <c r="BJ1597" s="2169"/>
      <c r="BK1597" s="2169"/>
      <c r="BL1597" s="2024"/>
      <c r="BM1597" s="2285"/>
      <c r="BN1597" s="1902"/>
      <c r="BO1597" s="1878"/>
      <c r="BP1597" s="1878"/>
      <c r="BQ1597" s="1915"/>
      <c r="BR1597" s="2026"/>
      <c r="BS1597" s="2027"/>
      <c r="BT1597" s="2027"/>
      <c r="BU1597" s="2027"/>
      <c r="BV1597" s="2027"/>
      <c r="BW1597" s="2027"/>
      <c r="BX1597" s="2027"/>
      <c r="BY1597" s="2027"/>
      <c r="BZ1597" s="2027"/>
      <c r="CA1597" s="2027"/>
      <c r="CB1597" s="2027"/>
      <c r="CC1597" s="2027"/>
      <c r="CD1597" s="2028" t="s">
        <v>3091</v>
      </c>
    </row>
    <row r="1598" spans="1:82" s="1191" customFormat="1" ht="34.5" customHeight="1" thickBot="1" x14ac:dyDescent="0.25">
      <c r="A1598" s="1161" t="s">
        <v>161</v>
      </c>
      <c r="B1598" s="1209" t="s">
        <v>3099</v>
      </c>
      <c r="C1598" s="1153" t="s">
        <v>3100</v>
      </c>
      <c r="D1598" s="205">
        <v>177</v>
      </c>
      <c r="E1598" s="593" t="s">
        <v>3567</v>
      </c>
      <c r="F1598" s="1154" t="s">
        <v>3568</v>
      </c>
      <c r="G1598" s="594">
        <v>0</v>
      </c>
      <c r="H1598" s="594" t="s">
        <v>1</v>
      </c>
      <c r="I1598" s="594">
        <v>1</v>
      </c>
      <c r="J1598" s="491">
        <v>1</v>
      </c>
      <c r="K1598" s="513"/>
      <c r="L1598" s="1120"/>
      <c r="M1598" s="8"/>
      <c r="N1598" s="8"/>
      <c r="O1598" s="8"/>
      <c r="P1598" s="8"/>
      <c r="Q1598" s="8"/>
      <c r="R1598" s="8"/>
      <c r="S1598" s="8"/>
      <c r="T1598" s="8"/>
      <c r="U1598" s="1121"/>
      <c r="V1598" s="8"/>
      <c r="W1598" s="8"/>
      <c r="X1598" s="8"/>
      <c r="Y1598" s="8"/>
      <c r="Z1598" s="8"/>
      <c r="AA1598" s="8"/>
      <c r="AB1598" s="8"/>
      <c r="AC1598" s="8"/>
      <c r="AD1598" s="8"/>
      <c r="AE1598" s="8"/>
      <c r="AF1598" s="8"/>
      <c r="AG1598" s="2158"/>
      <c r="AH1598" s="2158"/>
      <c r="AI1598" s="2159"/>
      <c r="AJ1598" s="2159"/>
      <c r="AK1598" s="2159"/>
      <c r="AL1598" s="2158"/>
      <c r="AM1598" s="2144"/>
      <c r="AN1598" s="2144"/>
      <c r="AO1598" s="1155"/>
      <c r="AP1598" s="2146"/>
      <c r="AQ1598" s="2146"/>
      <c r="AR1598" s="2645"/>
      <c r="AS1598" s="5333"/>
      <c r="AT1598" s="5333"/>
      <c r="AU1598" s="5433"/>
      <c r="AV1598" s="5433"/>
      <c r="AW1598" s="5434"/>
      <c r="AX1598" s="5434"/>
      <c r="AY1598" s="2650"/>
      <c r="AZ1598" s="3385"/>
      <c r="BA1598" s="3385"/>
      <c r="BB1598" s="3385"/>
      <c r="BC1598" s="3385"/>
      <c r="BD1598" s="3385"/>
      <c r="BE1598" s="2309"/>
      <c r="BF1598" s="4601"/>
      <c r="BG1598" s="2309"/>
      <c r="BH1598" s="2309"/>
      <c r="BI1598" s="4601"/>
      <c r="BJ1598" s="2309"/>
      <c r="BK1598" s="2309"/>
      <c r="BL1598" s="2132"/>
      <c r="BM1598" s="2651"/>
      <c r="BN1598" s="1902"/>
      <c r="BO1598" s="1878"/>
      <c r="BP1598" s="1878"/>
      <c r="BQ1598" s="1915"/>
      <c r="BR1598" s="2165"/>
      <c r="BS1598" s="2166"/>
      <c r="BT1598" s="2166"/>
      <c r="BU1598" s="2166"/>
      <c r="BV1598" s="2166"/>
      <c r="BW1598" s="2166"/>
      <c r="BX1598" s="2166"/>
      <c r="BY1598" s="2166"/>
      <c r="BZ1598" s="2166"/>
      <c r="CA1598" s="2166"/>
      <c r="CB1598" s="2166"/>
      <c r="CC1598" s="2166"/>
      <c r="CD1598" s="2167" t="s">
        <v>3091</v>
      </c>
    </row>
    <row r="1599" spans="1:82" s="1191" customFormat="1" ht="34.5" customHeight="1" x14ac:dyDescent="0.2">
      <c r="A1599" s="1156" t="s">
        <v>161</v>
      </c>
      <c r="B1599" s="1190" t="s">
        <v>3099</v>
      </c>
      <c r="C1599" s="1158" t="s">
        <v>3100</v>
      </c>
      <c r="D1599" s="163">
        <v>178</v>
      </c>
      <c r="E1599" s="47" t="s">
        <v>3571</v>
      </c>
      <c r="F1599" s="1122" t="s">
        <v>3572</v>
      </c>
      <c r="G1599" s="49">
        <v>0</v>
      </c>
      <c r="H1599" s="49" t="s">
        <v>1</v>
      </c>
      <c r="I1599" s="49">
        <v>1</v>
      </c>
      <c r="J1599" s="493">
        <v>1</v>
      </c>
      <c r="K1599" s="50"/>
      <c r="L1599" s="1112">
        <f t="shared" si="163"/>
        <v>0</v>
      </c>
      <c r="M1599" s="52"/>
      <c r="N1599" s="52"/>
      <c r="O1599" s="52"/>
      <c r="P1599" s="52"/>
      <c r="Q1599" s="52"/>
      <c r="R1599" s="52"/>
      <c r="S1599" s="52"/>
      <c r="T1599" s="52"/>
      <c r="U1599" s="1113">
        <f t="shared" si="164"/>
        <v>0</v>
      </c>
      <c r="V1599" s="52"/>
      <c r="W1599" s="52"/>
      <c r="X1599" s="52"/>
      <c r="Y1599" s="52"/>
      <c r="Z1599" s="52"/>
      <c r="AA1599" s="52"/>
      <c r="AB1599" s="52"/>
      <c r="AC1599" s="52"/>
      <c r="AD1599" s="52"/>
      <c r="AE1599" s="52"/>
      <c r="AF1599" s="52"/>
      <c r="AG1599" s="1845"/>
      <c r="AH1599" s="2009" t="s">
        <v>6360</v>
      </c>
      <c r="AI1599" s="1845" t="s">
        <v>822</v>
      </c>
      <c r="AJ1599" s="1845" t="s">
        <v>899</v>
      </c>
      <c r="AK1599" s="1845" t="s">
        <v>3573</v>
      </c>
      <c r="AL1599" s="2009" t="s">
        <v>938</v>
      </c>
      <c r="AM1599" s="1923">
        <v>9500000</v>
      </c>
      <c r="AN1599" s="1923">
        <v>9500000</v>
      </c>
      <c r="AO1599" s="1462" t="s">
        <v>250</v>
      </c>
      <c r="AP1599" s="1638" t="s">
        <v>734</v>
      </c>
      <c r="AQ1599" s="1638" t="s">
        <v>3366</v>
      </c>
      <c r="AR1599" s="2681"/>
      <c r="AS1599" s="2368" t="s">
        <v>5994</v>
      </c>
      <c r="AT1599" s="3279" t="s">
        <v>5995</v>
      </c>
      <c r="AU1599" s="5426">
        <v>1</v>
      </c>
      <c r="AV1599" s="5426"/>
      <c r="AW1599" s="5428">
        <v>42887</v>
      </c>
      <c r="AX1599" s="5428">
        <v>42946</v>
      </c>
      <c r="AY1599" s="2634">
        <v>9500000</v>
      </c>
      <c r="AZ1599" s="1854" t="s">
        <v>3574</v>
      </c>
      <c r="BA1599" s="1854"/>
      <c r="BB1599" s="1854"/>
      <c r="BC1599" s="1854"/>
      <c r="BD1599" s="1854"/>
      <c r="BE1599" s="1860"/>
      <c r="BF1599" s="2091"/>
      <c r="BG1599" s="1860"/>
      <c r="BH1599" s="1860"/>
      <c r="BI1599" s="2091"/>
      <c r="BJ1599" s="1860"/>
      <c r="BK1599" s="1860"/>
      <c r="BL1599" s="1859">
        <f t="shared" si="165"/>
        <v>0</v>
      </c>
      <c r="BM1599" s="2014" t="e">
        <f>L1599-(BI1599+#REF!+#REF!+#REF!+#REF!+#REF!)</f>
        <v>#REF!</v>
      </c>
      <c r="BN1599" s="1902"/>
      <c r="BO1599" s="1878"/>
      <c r="BP1599" s="1878"/>
      <c r="BQ1599" s="1915"/>
      <c r="BR1599" s="2015"/>
      <c r="BS1599" s="2016"/>
      <c r="BT1599" s="2016"/>
      <c r="BU1599" s="2016"/>
      <c r="BV1599" s="2016"/>
      <c r="BW1599" s="2016"/>
      <c r="BX1599" s="2016"/>
      <c r="BY1599" s="2016"/>
      <c r="BZ1599" s="2016"/>
      <c r="CA1599" s="2016"/>
      <c r="CB1599" s="2016"/>
      <c r="CC1599" s="2016"/>
      <c r="CD1599" s="1978" t="s">
        <v>3091</v>
      </c>
    </row>
    <row r="1600" spans="1:82" s="1191" customFormat="1" ht="34.5" customHeight="1" x14ac:dyDescent="0.2">
      <c r="A1600" s="1160" t="s">
        <v>161</v>
      </c>
      <c r="B1600" s="1212" t="s">
        <v>3099</v>
      </c>
      <c r="C1600" s="1123" t="s">
        <v>3100</v>
      </c>
      <c r="D1600" s="460">
        <v>178</v>
      </c>
      <c r="E1600" s="575" t="s">
        <v>3571</v>
      </c>
      <c r="F1600" s="1124" t="s">
        <v>3572</v>
      </c>
      <c r="G1600" s="576">
        <v>0</v>
      </c>
      <c r="H1600" s="576" t="s">
        <v>1</v>
      </c>
      <c r="I1600" s="576">
        <v>1</v>
      </c>
      <c r="J1600" s="454">
        <v>1</v>
      </c>
      <c r="K1600" s="538"/>
      <c r="L1600" s="1114"/>
      <c r="M1600" s="466"/>
      <c r="N1600" s="466"/>
      <c r="O1600" s="466"/>
      <c r="P1600" s="466"/>
      <c r="Q1600" s="466"/>
      <c r="R1600" s="466"/>
      <c r="S1600" s="466"/>
      <c r="T1600" s="466"/>
      <c r="U1600" s="1115"/>
      <c r="V1600" s="466"/>
      <c r="W1600" s="466"/>
      <c r="X1600" s="466"/>
      <c r="Y1600" s="466"/>
      <c r="Z1600" s="466"/>
      <c r="AA1600" s="466"/>
      <c r="AB1600" s="466"/>
      <c r="AC1600" s="466"/>
      <c r="AD1600" s="466"/>
      <c r="AE1600" s="466"/>
      <c r="AF1600" s="466"/>
      <c r="AG1600" s="2018"/>
      <c r="AH1600" s="2017"/>
      <c r="AI1600" s="2018"/>
      <c r="AJ1600" s="2018"/>
      <c r="AK1600" s="2018"/>
      <c r="AL1600" s="2017"/>
      <c r="AM1600" s="1147"/>
      <c r="AN1600" s="1147"/>
      <c r="AO1600" s="1133"/>
      <c r="AP1600" s="1143"/>
      <c r="AQ1600" s="1143"/>
      <c r="AR1600" s="2638"/>
      <c r="AS1600" s="1146"/>
      <c r="AT1600" s="1146"/>
      <c r="AU1600" s="5427"/>
      <c r="AV1600" s="5427"/>
      <c r="AW1600" s="5311"/>
      <c r="AX1600" s="5311"/>
      <c r="AY1600" s="2642"/>
      <c r="AZ1600" s="2200"/>
      <c r="BA1600" s="2200"/>
      <c r="BB1600" s="2200"/>
      <c r="BC1600" s="2200"/>
      <c r="BD1600" s="2200"/>
      <c r="BE1600" s="2169"/>
      <c r="BF1600" s="4466"/>
      <c r="BG1600" s="2169"/>
      <c r="BH1600" s="2169"/>
      <c r="BI1600" s="4466"/>
      <c r="BJ1600" s="2169"/>
      <c r="BK1600" s="2169"/>
      <c r="BL1600" s="2024"/>
      <c r="BM1600" s="2285"/>
      <c r="BN1600" s="1902"/>
      <c r="BO1600" s="1878"/>
      <c r="BP1600" s="1878"/>
      <c r="BQ1600" s="1915"/>
      <c r="BR1600" s="2026"/>
      <c r="BS1600" s="2027"/>
      <c r="BT1600" s="2027"/>
      <c r="BU1600" s="2027"/>
      <c r="BV1600" s="2027"/>
      <c r="BW1600" s="2027"/>
      <c r="BX1600" s="2027"/>
      <c r="BY1600" s="2027"/>
      <c r="BZ1600" s="2027"/>
      <c r="CA1600" s="2027"/>
      <c r="CB1600" s="2027"/>
      <c r="CC1600" s="2027"/>
      <c r="CD1600" s="2028" t="s">
        <v>3091</v>
      </c>
    </row>
    <row r="1601" spans="1:82" s="1191" customFormat="1" ht="34.5" customHeight="1" x14ac:dyDescent="0.2">
      <c r="A1601" s="1160" t="s">
        <v>161</v>
      </c>
      <c r="B1601" s="1212" t="s">
        <v>3099</v>
      </c>
      <c r="C1601" s="1123" t="s">
        <v>3100</v>
      </c>
      <c r="D1601" s="460">
        <v>178</v>
      </c>
      <c r="E1601" s="575" t="s">
        <v>3571</v>
      </c>
      <c r="F1601" s="1124" t="s">
        <v>3572</v>
      </c>
      <c r="G1601" s="576">
        <v>0</v>
      </c>
      <c r="H1601" s="576" t="s">
        <v>1</v>
      </c>
      <c r="I1601" s="576">
        <v>1</v>
      </c>
      <c r="J1601" s="454">
        <v>1</v>
      </c>
      <c r="K1601" s="538"/>
      <c r="L1601" s="1114"/>
      <c r="M1601" s="466"/>
      <c r="N1601" s="466"/>
      <c r="O1601" s="466"/>
      <c r="P1601" s="466"/>
      <c r="Q1601" s="466"/>
      <c r="R1601" s="466"/>
      <c r="S1601" s="466"/>
      <c r="T1601" s="466"/>
      <c r="U1601" s="1115"/>
      <c r="V1601" s="466"/>
      <c r="W1601" s="466"/>
      <c r="X1601" s="466"/>
      <c r="Y1601" s="466"/>
      <c r="Z1601" s="466"/>
      <c r="AA1601" s="466"/>
      <c r="AB1601" s="466"/>
      <c r="AC1601" s="466"/>
      <c r="AD1601" s="466"/>
      <c r="AE1601" s="466"/>
      <c r="AF1601" s="466"/>
      <c r="AG1601" s="2018"/>
      <c r="AH1601" s="2017"/>
      <c r="AI1601" s="2018"/>
      <c r="AJ1601" s="2018"/>
      <c r="AK1601" s="2018"/>
      <c r="AL1601" s="2017"/>
      <c r="AM1601" s="1147"/>
      <c r="AN1601" s="1147"/>
      <c r="AO1601" s="1133"/>
      <c r="AP1601" s="1143"/>
      <c r="AQ1601" s="1143"/>
      <c r="AR1601" s="2638"/>
      <c r="AS1601" s="1146"/>
      <c r="AT1601" s="1146"/>
      <c r="AU1601" s="5427"/>
      <c r="AV1601" s="5427"/>
      <c r="AW1601" s="5311"/>
      <c r="AX1601" s="5311"/>
      <c r="AY1601" s="2642"/>
      <c r="AZ1601" s="2200"/>
      <c r="BA1601" s="2200"/>
      <c r="BB1601" s="2200"/>
      <c r="BC1601" s="2200"/>
      <c r="BD1601" s="2200"/>
      <c r="BE1601" s="2169"/>
      <c r="BF1601" s="4466"/>
      <c r="BG1601" s="2169"/>
      <c r="BH1601" s="2169"/>
      <c r="BI1601" s="4466"/>
      <c r="BJ1601" s="2169"/>
      <c r="BK1601" s="2169"/>
      <c r="BL1601" s="2024"/>
      <c r="BM1601" s="2285"/>
      <c r="BN1601" s="1902"/>
      <c r="BO1601" s="1878"/>
      <c r="BP1601" s="1878"/>
      <c r="BQ1601" s="1915"/>
      <c r="BR1601" s="2026"/>
      <c r="BS1601" s="2027"/>
      <c r="BT1601" s="2027"/>
      <c r="BU1601" s="2027"/>
      <c r="BV1601" s="2027"/>
      <c r="BW1601" s="2027"/>
      <c r="BX1601" s="2027"/>
      <c r="BY1601" s="2027"/>
      <c r="BZ1601" s="2027"/>
      <c r="CA1601" s="2027"/>
      <c r="CB1601" s="2027"/>
      <c r="CC1601" s="2027"/>
      <c r="CD1601" s="2028" t="s">
        <v>3091</v>
      </c>
    </row>
    <row r="1602" spans="1:82" s="1191" customFormat="1" ht="34.5" customHeight="1" x14ac:dyDescent="0.2">
      <c r="A1602" s="1160" t="s">
        <v>161</v>
      </c>
      <c r="B1602" s="1212" t="s">
        <v>3099</v>
      </c>
      <c r="C1602" s="1123" t="s">
        <v>3100</v>
      </c>
      <c r="D1602" s="460">
        <v>178</v>
      </c>
      <c r="E1602" s="575" t="s">
        <v>3571</v>
      </c>
      <c r="F1602" s="1124" t="s">
        <v>3572</v>
      </c>
      <c r="G1602" s="576">
        <v>0</v>
      </c>
      <c r="H1602" s="576" t="s">
        <v>1</v>
      </c>
      <c r="I1602" s="576">
        <v>1</v>
      </c>
      <c r="J1602" s="454">
        <v>1</v>
      </c>
      <c r="K1602" s="538"/>
      <c r="L1602" s="1114"/>
      <c r="M1602" s="466"/>
      <c r="N1602" s="466"/>
      <c r="O1602" s="466"/>
      <c r="P1602" s="466"/>
      <c r="Q1602" s="466"/>
      <c r="R1602" s="466"/>
      <c r="S1602" s="466"/>
      <c r="T1602" s="466"/>
      <c r="U1602" s="1115"/>
      <c r="V1602" s="466"/>
      <c r="W1602" s="466"/>
      <c r="X1602" s="466"/>
      <c r="Y1602" s="466"/>
      <c r="Z1602" s="466"/>
      <c r="AA1602" s="466"/>
      <c r="AB1602" s="466"/>
      <c r="AC1602" s="466"/>
      <c r="AD1602" s="466"/>
      <c r="AE1602" s="466"/>
      <c r="AF1602" s="466"/>
      <c r="AG1602" s="2018"/>
      <c r="AH1602" s="2017"/>
      <c r="AI1602" s="2018"/>
      <c r="AJ1602" s="2018"/>
      <c r="AK1602" s="2018"/>
      <c r="AL1602" s="2017"/>
      <c r="AM1602" s="1147"/>
      <c r="AN1602" s="1147"/>
      <c r="AO1602" s="1133"/>
      <c r="AP1602" s="1143"/>
      <c r="AQ1602" s="1143"/>
      <c r="AR1602" s="2638"/>
      <c r="AS1602" s="1146"/>
      <c r="AT1602" s="1146"/>
      <c r="AU1602" s="5427"/>
      <c r="AV1602" s="5427"/>
      <c r="AW1602" s="5311"/>
      <c r="AX1602" s="5311"/>
      <c r="AY1602" s="2642"/>
      <c r="AZ1602" s="2200"/>
      <c r="BA1602" s="2200"/>
      <c r="BB1602" s="2200"/>
      <c r="BC1602" s="2200"/>
      <c r="BD1602" s="2200"/>
      <c r="BE1602" s="2169"/>
      <c r="BF1602" s="4466"/>
      <c r="BG1602" s="2169"/>
      <c r="BH1602" s="2169"/>
      <c r="BI1602" s="4466"/>
      <c r="BJ1602" s="2169"/>
      <c r="BK1602" s="2169"/>
      <c r="BL1602" s="2024"/>
      <c r="BM1602" s="2285"/>
      <c r="BN1602" s="1902"/>
      <c r="BO1602" s="1878"/>
      <c r="BP1602" s="1878"/>
      <c r="BQ1602" s="1915"/>
      <c r="BR1602" s="2026"/>
      <c r="BS1602" s="2027"/>
      <c r="BT1602" s="2027"/>
      <c r="BU1602" s="2027"/>
      <c r="BV1602" s="2027"/>
      <c r="BW1602" s="2027"/>
      <c r="BX1602" s="2027"/>
      <c r="BY1602" s="2027"/>
      <c r="BZ1602" s="2027"/>
      <c r="CA1602" s="2027"/>
      <c r="CB1602" s="2027"/>
      <c r="CC1602" s="2027"/>
      <c r="CD1602" s="2028" t="s">
        <v>3091</v>
      </c>
    </row>
    <row r="1603" spans="1:82" s="1191" customFormat="1" ht="34.5" customHeight="1" x14ac:dyDescent="0.2">
      <c r="A1603" s="1160" t="s">
        <v>161</v>
      </c>
      <c r="B1603" s="1212" t="s">
        <v>3099</v>
      </c>
      <c r="C1603" s="1123" t="s">
        <v>3100</v>
      </c>
      <c r="D1603" s="460">
        <v>178</v>
      </c>
      <c r="E1603" s="575" t="s">
        <v>3571</v>
      </c>
      <c r="F1603" s="1124" t="s">
        <v>3572</v>
      </c>
      <c r="G1603" s="576">
        <v>0</v>
      </c>
      <c r="H1603" s="576" t="s">
        <v>1</v>
      </c>
      <c r="I1603" s="576">
        <v>1</v>
      </c>
      <c r="J1603" s="454">
        <v>1</v>
      </c>
      <c r="K1603" s="538"/>
      <c r="L1603" s="1114"/>
      <c r="M1603" s="466"/>
      <c r="N1603" s="466"/>
      <c r="O1603" s="466"/>
      <c r="P1603" s="466"/>
      <c r="Q1603" s="466"/>
      <c r="R1603" s="466"/>
      <c r="S1603" s="466"/>
      <c r="T1603" s="466"/>
      <c r="U1603" s="1115"/>
      <c r="V1603" s="466"/>
      <c r="W1603" s="466"/>
      <c r="X1603" s="466"/>
      <c r="Y1603" s="466"/>
      <c r="Z1603" s="466"/>
      <c r="AA1603" s="466"/>
      <c r="AB1603" s="466"/>
      <c r="AC1603" s="466"/>
      <c r="AD1603" s="466"/>
      <c r="AE1603" s="466"/>
      <c r="AF1603" s="466"/>
      <c r="AG1603" s="2018"/>
      <c r="AH1603" s="2017"/>
      <c r="AI1603" s="2018"/>
      <c r="AJ1603" s="2018"/>
      <c r="AK1603" s="2018"/>
      <c r="AL1603" s="2017"/>
      <c r="AM1603" s="1147"/>
      <c r="AN1603" s="1147"/>
      <c r="AO1603" s="1133"/>
      <c r="AP1603" s="1143"/>
      <c r="AQ1603" s="1143"/>
      <c r="AR1603" s="2638"/>
      <c r="AS1603" s="1146"/>
      <c r="AT1603" s="1146"/>
      <c r="AU1603" s="5427"/>
      <c r="AV1603" s="5427"/>
      <c r="AW1603" s="5311"/>
      <c r="AX1603" s="5311"/>
      <c r="AY1603" s="2642"/>
      <c r="AZ1603" s="2200"/>
      <c r="BA1603" s="2200"/>
      <c r="BB1603" s="2200"/>
      <c r="BC1603" s="2200"/>
      <c r="BD1603" s="2200"/>
      <c r="BE1603" s="2169"/>
      <c r="BF1603" s="4466"/>
      <c r="BG1603" s="2169"/>
      <c r="BH1603" s="2169"/>
      <c r="BI1603" s="4466"/>
      <c r="BJ1603" s="2169"/>
      <c r="BK1603" s="2169"/>
      <c r="BL1603" s="2024"/>
      <c r="BM1603" s="2285"/>
      <c r="BN1603" s="1902"/>
      <c r="BO1603" s="1878"/>
      <c r="BP1603" s="1878"/>
      <c r="BQ1603" s="1915"/>
      <c r="BR1603" s="2026"/>
      <c r="BS1603" s="2027"/>
      <c r="BT1603" s="2027"/>
      <c r="BU1603" s="2027"/>
      <c r="BV1603" s="2027"/>
      <c r="BW1603" s="2027"/>
      <c r="BX1603" s="2027"/>
      <c r="BY1603" s="2027"/>
      <c r="BZ1603" s="2027"/>
      <c r="CA1603" s="2027"/>
      <c r="CB1603" s="2027"/>
      <c r="CC1603" s="2027"/>
      <c r="CD1603" s="2028" t="s">
        <v>3091</v>
      </c>
    </row>
    <row r="1604" spans="1:82" s="1191" customFormat="1" ht="34.5" customHeight="1" thickBot="1" x14ac:dyDescent="0.25">
      <c r="A1604" s="1162" t="s">
        <v>161</v>
      </c>
      <c r="B1604" s="1213" t="s">
        <v>3099</v>
      </c>
      <c r="C1604" s="1126" t="s">
        <v>3100</v>
      </c>
      <c r="D1604" s="431">
        <v>178</v>
      </c>
      <c r="E1604" s="581" t="s">
        <v>3571</v>
      </c>
      <c r="F1604" s="1127" t="s">
        <v>3572</v>
      </c>
      <c r="G1604" s="582">
        <v>0</v>
      </c>
      <c r="H1604" s="582" t="s">
        <v>1</v>
      </c>
      <c r="I1604" s="582">
        <v>1</v>
      </c>
      <c r="J1604" s="496">
        <v>1</v>
      </c>
      <c r="K1604" s="544"/>
      <c r="L1604" s="1116"/>
      <c r="M1604" s="474"/>
      <c r="N1604" s="474"/>
      <c r="O1604" s="474"/>
      <c r="P1604" s="474"/>
      <c r="Q1604" s="474"/>
      <c r="R1604" s="474"/>
      <c r="S1604" s="474"/>
      <c r="T1604" s="474"/>
      <c r="U1604" s="1117"/>
      <c r="V1604" s="474"/>
      <c r="W1604" s="474"/>
      <c r="X1604" s="474"/>
      <c r="Y1604" s="474"/>
      <c r="Z1604" s="474"/>
      <c r="AA1604" s="474"/>
      <c r="AB1604" s="474"/>
      <c r="AC1604" s="474"/>
      <c r="AD1604" s="474"/>
      <c r="AE1604" s="474"/>
      <c r="AF1604" s="474"/>
      <c r="AG1604" s="2030"/>
      <c r="AH1604" s="2029"/>
      <c r="AI1604" s="2030"/>
      <c r="AJ1604" s="2030"/>
      <c r="AK1604" s="2030"/>
      <c r="AL1604" s="2029"/>
      <c r="AM1604" s="1995"/>
      <c r="AN1604" s="1995"/>
      <c r="AO1604" s="1505"/>
      <c r="AP1604" s="1997"/>
      <c r="AQ1604" s="1997"/>
      <c r="AR1604" s="2682"/>
      <c r="AS1604" s="5357"/>
      <c r="AT1604" s="5357"/>
      <c r="AU1604" s="5447"/>
      <c r="AV1604" s="5447"/>
      <c r="AW1604" s="5448"/>
      <c r="AX1604" s="5448"/>
      <c r="AY1604" s="5361"/>
      <c r="AZ1604" s="2445"/>
      <c r="BA1604" s="2445"/>
      <c r="BB1604" s="2445"/>
      <c r="BC1604" s="2445"/>
      <c r="BD1604" s="2445"/>
      <c r="BE1604" s="1912"/>
      <c r="BF1604" s="4467"/>
      <c r="BG1604" s="1912"/>
      <c r="BH1604" s="1912"/>
      <c r="BI1604" s="4467"/>
      <c r="BJ1604" s="1912"/>
      <c r="BK1604" s="1912"/>
      <c r="BL1604" s="1911"/>
      <c r="BM1604" s="2692"/>
      <c r="BN1604" s="1902"/>
      <c r="BO1604" s="1878"/>
      <c r="BP1604" s="1878"/>
      <c r="BQ1604" s="1915"/>
      <c r="BR1604" s="2037"/>
      <c r="BS1604" s="2038"/>
      <c r="BT1604" s="2038"/>
      <c r="BU1604" s="2038"/>
      <c r="BV1604" s="2038"/>
      <c r="BW1604" s="2038"/>
      <c r="BX1604" s="2038"/>
      <c r="BY1604" s="2038"/>
      <c r="BZ1604" s="2038"/>
      <c r="CA1604" s="2038"/>
      <c r="CB1604" s="2038"/>
      <c r="CC1604" s="2038"/>
      <c r="CD1604" s="2039" t="s">
        <v>3091</v>
      </c>
    </row>
    <row r="1605" spans="1:82" s="1191" customFormat="1" ht="34.5" customHeight="1" x14ac:dyDescent="0.2">
      <c r="A1605" s="1156" t="s">
        <v>161</v>
      </c>
      <c r="B1605" s="1190" t="s">
        <v>3099</v>
      </c>
      <c r="C1605" s="1158" t="s">
        <v>3100</v>
      </c>
      <c r="D1605" s="163">
        <v>179</v>
      </c>
      <c r="E1605" s="47" t="s">
        <v>3575</v>
      </c>
      <c r="F1605" s="1122" t="s">
        <v>3576</v>
      </c>
      <c r="G1605" s="49">
        <v>0</v>
      </c>
      <c r="H1605" s="49" t="s">
        <v>1</v>
      </c>
      <c r="I1605" s="49">
        <v>2</v>
      </c>
      <c r="J1605" s="493">
        <v>2</v>
      </c>
      <c r="K1605" s="50"/>
      <c r="L1605" s="1112">
        <f t="shared" si="163"/>
        <v>0</v>
      </c>
      <c r="M1605" s="52"/>
      <c r="N1605" s="52"/>
      <c r="O1605" s="52"/>
      <c r="P1605" s="52"/>
      <c r="Q1605" s="52"/>
      <c r="R1605" s="52"/>
      <c r="S1605" s="52"/>
      <c r="T1605" s="52"/>
      <c r="U1605" s="1113">
        <f t="shared" si="164"/>
        <v>0</v>
      </c>
      <c r="V1605" s="52"/>
      <c r="W1605" s="52"/>
      <c r="X1605" s="52"/>
      <c r="Y1605" s="52"/>
      <c r="Z1605" s="52"/>
      <c r="AA1605" s="52"/>
      <c r="AB1605" s="52"/>
      <c r="AC1605" s="52"/>
      <c r="AD1605" s="52"/>
      <c r="AE1605" s="52"/>
      <c r="AF1605" s="52"/>
      <c r="AG1605" s="1845"/>
      <c r="AH1605" s="1462" t="s">
        <v>6361</v>
      </c>
      <c r="AI1605" s="1462" t="s">
        <v>859</v>
      </c>
      <c r="AJ1605" s="1462" t="s">
        <v>3529</v>
      </c>
      <c r="AK1605" s="1462" t="s">
        <v>3151</v>
      </c>
      <c r="AL1605" s="1462" t="s">
        <v>938</v>
      </c>
      <c r="AM1605" s="1923">
        <v>100000000</v>
      </c>
      <c r="AN1605" s="1923">
        <v>100000000</v>
      </c>
      <c r="AO1605" s="1462" t="s">
        <v>250</v>
      </c>
      <c r="AP1605" s="1638" t="s">
        <v>734</v>
      </c>
      <c r="AQ1605" s="1638" t="s">
        <v>3366</v>
      </c>
      <c r="AR1605" s="1638"/>
      <c r="AS1605" s="3279" t="s">
        <v>5996</v>
      </c>
      <c r="AT1605" s="3279" t="s">
        <v>5997</v>
      </c>
      <c r="AU1605" s="5426">
        <v>2</v>
      </c>
      <c r="AV1605" s="5426">
        <v>1</v>
      </c>
      <c r="AW1605" s="5428">
        <v>42767</v>
      </c>
      <c r="AX1605" s="5428">
        <v>43084</v>
      </c>
      <c r="AY1605" s="2634">
        <v>100000000</v>
      </c>
      <c r="AZ1605" s="5449">
        <v>41</v>
      </c>
      <c r="BA1605" s="4542" t="s">
        <v>951</v>
      </c>
      <c r="BB1605" s="4542" t="s">
        <v>3577</v>
      </c>
      <c r="BC1605" s="4542" t="s">
        <v>3578</v>
      </c>
      <c r="BD1605" s="4542">
        <v>41</v>
      </c>
      <c r="BE1605" s="5442">
        <v>42737</v>
      </c>
      <c r="BF1605" s="1677">
        <v>13500000</v>
      </c>
      <c r="BG1605" s="4542">
        <v>66</v>
      </c>
      <c r="BH1605" s="5442">
        <v>42767</v>
      </c>
      <c r="BI1605" s="1677">
        <v>13500000</v>
      </c>
      <c r="BJ1605" s="5442">
        <v>42768</v>
      </c>
      <c r="BK1605" s="5442">
        <v>42855</v>
      </c>
      <c r="BL1605" s="1859">
        <f t="shared" si="165"/>
        <v>0</v>
      </c>
      <c r="BM1605" s="2014">
        <f>L1605-(BI1605)</f>
        <v>-13500000</v>
      </c>
      <c r="BN1605" s="1902"/>
      <c r="BO1605" s="1878"/>
      <c r="BP1605" s="1878"/>
      <c r="BQ1605" s="1915"/>
      <c r="BR1605" s="2015"/>
      <c r="BS1605" s="2016"/>
      <c r="BT1605" s="2016"/>
      <c r="BU1605" s="2016"/>
      <c r="BV1605" s="2016"/>
      <c r="BW1605" s="2016"/>
      <c r="BX1605" s="2016"/>
      <c r="BY1605" s="2016"/>
      <c r="BZ1605" s="2016"/>
      <c r="CA1605" s="2016"/>
      <c r="CB1605" s="2016"/>
      <c r="CC1605" s="2016"/>
      <c r="CD1605" s="1978" t="s">
        <v>3091</v>
      </c>
    </row>
    <row r="1606" spans="1:82" s="1191" customFormat="1" ht="34.5" customHeight="1" x14ac:dyDescent="0.2">
      <c r="A1606" s="1160" t="s">
        <v>161</v>
      </c>
      <c r="B1606" s="1212" t="s">
        <v>3099</v>
      </c>
      <c r="C1606" s="1123" t="s">
        <v>3100</v>
      </c>
      <c r="D1606" s="460">
        <v>179</v>
      </c>
      <c r="E1606" s="575" t="s">
        <v>3575</v>
      </c>
      <c r="F1606" s="1124" t="s">
        <v>3576</v>
      </c>
      <c r="G1606" s="576">
        <v>0</v>
      </c>
      <c r="H1606" s="576" t="s">
        <v>1</v>
      </c>
      <c r="I1606" s="576">
        <v>2</v>
      </c>
      <c r="J1606" s="454">
        <v>2</v>
      </c>
      <c r="K1606" s="538"/>
      <c r="L1606" s="1114"/>
      <c r="M1606" s="466"/>
      <c r="N1606" s="466"/>
      <c r="O1606" s="466"/>
      <c r="P1606" s="466"/>
      <c r="Q1606" s="466"/>
      <c r="R1606" s="466"/>
      <c r="S1606" s="466"/>
      <c r="T1606" s="466"/>
      <c r="U1606" s="1115"/>
      <c r="V1606" s="466"/>
      <c r="W1606" s="466"/>
      <c r="X1606" s="466"/>
      <c r="Y1606" s="466"/>
      <c r="Z1606" s="466"/>
      <c r="AA1606" s="466"/>
      <c r="AB1606" s="466"/>
      <c r="AC1606" s="466"/>
      <c r="AD1606" s="466"/>
      <c r="AE1606" s="466"/>
      <c r="AF1606" s="466"/>
      <c r="AG1606" s="2018"/>
      <c r="AH1606" s="1133"/>
      <c r="AI1606" s="1133"/>
      <c r="AJ1606" s="1133"/>
      <c r="AK1606" s="1133"/>
      <c r="AL1606" s="1133"/>
      <c r="AM1606" s="1147"/>
      <c r="AN1606" s="1147"/>
      <c r="AO1606" s="1133"/>
      <c r="AP1606" s="1143"/>
      <c r="AQ1606" s="1143"/>
      <c r="AR1606" s="1143"/>
      <c r="AS1606" s="1146"/>
      <c r="AT1606" s="1146"/>
      <c r="AU1606" s="5427"/>
      <c r="AV1606" s="5427"/>
      <c r="AW1606" s="5311"/>
      <c r="AX1606" s="5311"/>
      <c r="AY1606" s="2642"/>
      <c r="AZ1606" s="1872" t="s">
        <v>3579</v>
      </c>
      <c r="BA1606" s="2200"/>
      <c r="BB1606" s="2200"/>
      <c r="BC1606" s="2200"/>
      <c r="BD1606" s="2200"/>
      <c r="BE1606" s="2169"/>
      <c r="BF1606" s="4466"/>
      <c r="BG1606" s="2169"/>
      <c r="BH1606" s="2169"/>
      <c r="BI1606" s="4466"/>
      <c r="BJ1606" s="2169"/>
      <c r="BK1606" s="2169"/>
      <c r="BL1606" s="2024"/>
      <c r="BM1606" s="2285"/>
      <c r="BN1606" s="1902"/>
      <c r="BO1606" s="1878"/>
      <c r="BP1606" s="1878"/>
      <c r="BQ1606" s="1915"/>
      <c r="BR1606" s="2026"/>
      <c r="BS1606" s="2027"/>
      <c r="BT1606" s="2027"/>
      <c r="BU1606" s="2027"/>
      <c r="BV1606" s="2027"/>
      <c r="BW1606" s="2027"/>
      <c r="BX1606" s="2027"/>
      <c r="BY1606" s="2027"/>
      <c r="BZ1606" s="2027"/>
      <c r="CA1606" s="2027"/>
      <c r="CB1606" s="2027"/>
      <c r="CC1606" s="2027"/>
      <c r="CD1606" s="2028" t="s">
        <v>3091</v>
      </c>
    </row>
    <row r="1607" spans="1:82" s="1191" customFormat="1" ht="34.5" customHeight="1" x14ac:dyDescent="0.2">
      <c r="A1607" s="1160" t="s">
        <v>161</v>
      </c>
      <c r="B1607" s="1212" t="s">
        <v>3099</v>
      </c>
      <c r="C1607" s="1123" t="s">
        <v>3100</v>
      </c>
      <c r="D1607" s="460">
        <v>179</v>
      </c>
      <c r="E1607" s="575" t="s">
        <v>3575</v>
      </c>
      <c r="F1607" s="1124" t="s">
        <v>3576</v>
      </c>
      <c r="G1607" s="576">
        <v>0</v>
      </c>
      <c r="H1607" s="576" t="s">
        <v>1</v>
      </c>
      <c r="I1607" s="576">
        <v>2</v>
      </c>
      <c r="J1607" s="454">
        <v>2</v>
      </c>
      <c r="K1607" s="538"/>
      <c r="L1607" s="1114"/>
      <c r="M1607" s="466"/>
      <c r="N1607" s="466"/>
      <c r="O1607" s="466"/>
      <c r="P1607" s="466"/>
      <c r="Q1607" s="466"/>
      <c r="R1607" s="466"/>
      <c r="S1607" s="466"/>
      <c r="T1607" s="466"/>
      <c r="U1607" s="1115"/>
      <c r="V1607" s="466"/>
      <c r="W1607" s="466"/>
      <c r="X1607" s="466"/>
      <c r="Y1607" s="466"/>
      <c r="Z1607" s="466"/>
      <c r="AA1607" s="466"/>
      <c r="AB1607" s="466"/>
      <c r="AC1607" s="466"/>
      <c r="AD1607" s="466"/>
      <c r="AE1607" s="466"/>
      <c r="AF1607" s="466"/>
      <c r="AG1607" s="2018"/>
      <c r="AH1607" s="1133"/>
      <c r="AI1607" s="1133"/>
      <c r="AJ1607" s="1133"/>
      <c r="AK1607" s="1133"/>
      <c r="AL1607" s="1133"/>
      <c r="AM1607" s="1147"/>
      <c r="AN1607" s="1147"/>
      <c r="AO1607" s="1133"/>
      <c r="AP1607" s="1143"/>
      <c r="AQ1607" s="1143"/>
      <c r="AR1607" s="1143"/>
      <c r="AS1607" s="1146"/>
      <c r="AT1607" s="1146"/>
      <c r="AU1607" s="5427"/>
      <c r="AV1607" s="5427"/>
      <c r="AW1607" s="5311"/>
      <c r="AX1607" s="5311"/>
      <c r="AY1607" s="2642"/>
      <c r="AZ1607" s="2200"/>
      <c r="BA1607" s="2200"/>
      <c r="BB1607" s="2200"/>
      <c r="BC1607" s="2200"/>
      <c r="BD1607" s="2200"/>
      <c r="BE1607" s="2169"/>
      <c r="BF1607" s="4466"/>
      <c r="BG1607" s="2169"/>
      <c r="BH1607" s="2169"/>
      <c r="BI1607" s="4466"/>
      <c r="BJ1607" s="2169"/>
      <c r="BK1607" s="2169"/>
      <c r="BL1607" s="2024"/>
      <c r="BM1607" s="2285"/>
      <c r="BN1607" s="1902"/>
      <c r="BO1607" s="1878"/>
      <c r="BP1607" s="1878"/>
      <c r="BQ1607" s="1915"/>
      <c r="BR1607" s="2026"/>
      <c r="BS1607" s="2027"/>
      <c r="BT1607" s="2027"/>
      <c r="BU1607" s="2027"/>
      <c r="BV1607" s="2027"/>
      <c r="BW1607" s="2027"/>
      <c r="BX1607" s="2027"/>
      <c r="BY1607" s="2027"/>
      <c r="BZ1607" s="2027"/>
      <c r="CA1607" s="2027"/>
      <c r="CB1607" s="2027"/>
      <c r="CC1607" s="2027"/>
      <c r="CD1607" s="2028" t="s">
        <v>3091</v>
      </c>
    </row>
    <row r="1608" spans="1:82" s="1191" customFormat="1" ht="34.5" customHeight="1" x14ac:dyDescent="0.2">
      <c r="A1608" s="1160" t="s">
        <v>161</v>
      </c>
      <c r="B1608" s="1212" t="s">
        <v>3099</v>
      </c>
      <c r="C1608" s="1123" t="s">
        <v>3100</v>
      </c>
      <c r="D1608" s="460">
        <v>179</v>
      </c>
      <c r="E1608" s="575" t="s">
        <v>3575</v>
      </c>
      <c r="F1608" s="1124" t="s">
        <v>3576</v>
      </c>
      <c r="G1608" s="576">
        <v>0</v>
      </c>
      <c r="H1608" s="576" t="s">
        <v>1</v>
      </c>
      <c r="I1608" s="576">
        <v>2</v>
      </c>
      <c r="J1608" s="454">
        <v>2</v>
      </c>
      <c r="K1608" s="538"/>
      <c r="L1608" s="1114"/>
      <c r="M1608" s="466"/>
      <c r="N1608" s="466"/>
      <c r="O1608" s="466"/>
      <c r="P1608" s="466"/>
      <c r="Q1608" s="466"/>
      <c r="R1608" s="466"/>
      <c r="S1608" s="466"/>
      <c r="T1608" s="466"/>
      <c r="U1608" s="1115"/>
      <c r="V1608" s="466"/>
      <c r="W1608" s="466"/>
      <c r="X1608" s="466"/>
      <c r="Y1608" s="466"/>
      <c r="Z1608" s="466"/>
      <c r="AA1608" s="466"/>
      <c r="AB1608" s="466"/>
      <c r="AC1608" s="466"/>
      <c r="AD1608" s="466"/>
      <c r="AE1608" s="466"/>
      <c r="AF1608" s="466"/>
      <c r="AG1608" s="2018"/>
      <c r="AH1608" s="1133"/>
      <c r="AI1608" s="1133"/>
      <c r="AJ1608" s="1133"/>
      <c r="AK1608" s="1133"/>
      <c r="AL1608" s="1133"/>
      <c r="AM1608" s="1147"/>
      <c r="AN1608" s="1147"/>
      <c r="AO1608" s="1133"/>
      <c r="AP1608" s="1143"/>
      <c r="AQ1608" s="1143"/>
      <c r="AR1608" s="1143"/>
      <c r="AS1608" s="1146"/>
      <c r="AT1608" s="1146"/>
      <c r="AU1608" s="5427"/>
      <c r="AV1608" s="5427"/>
      <c r="AW1608" s="5311"/>
      <c r="AX1608" s="5311"/>
      <c r="AY1608" s="2642"/>
      <c r="AZ1608" s="2200"/>
      <c r="BA1608" s="2200"/>
      <c r="BB1608" s="2200"/>
      <c r="BC1608" s="2200"/>
      <c r="BD1608" s="2200"/>
      <c r="BE1608" s="2169"/>
      <c r="BF1608" s="4466"/>
      <c r="BG1608" s="2169"/>
      <c r="BH1608" s="2169"/>
      <c r="BI1608" s="4466"/>
      <c r="BJ1608" s="2169"/>
      <c r="BK1608" s="2169"/>
      <c r="BL1608" s="2024"/>
      <c r="BM1608" s="2285"/>
      <c r="BN1608" s="1902"/>
      <c r="BO1608" s="1878"/>
      <c r="BP1608" s="1878"/>
      <c r="BQ1608" s="1915"/>
      <c r="BR1608" s="2026"/>
      <c r="BS1608" s="2027"/>
      <c r="BT1608" s="2027"/>
      <c r="BU1608" s="2027"/>
      <c r="BV1608" s="2027"/>
      <c r="BW1608" s="2027"/>
      <c r="BX1608" s="2027"/>
      <c r="BY1608" s="2027"/>
      <c r="BZ1608" s="2027"/>
      <c r="CA1608" s="2027"/>
      <c r="CB1608" s="2027"/>
      <c r="CC1608" s="2027"/>
      <c r="CD1608" s="2028" t="s">
        <v>3091</v>
      </c>
    </row>
    <row r="1609" spans="1:82" s="1191" customFormat="1" ht="34.5" customHeight="1" x14ac:dyDescent="0.2">
      <c r="A1609" s="1160" t="s">
        <v>161</v>
      </c>
      <c r="B1609" s="1212" t="s">
        <v>3099</v>
      </c>
      <c r="C1609" s="1123" t="s">
        <v>3100</v>
      </c>
      <c r="D1609" s="460">
        <v>179</v>
      </c>
      <c r="E1609" s="575" t="s">
        <v>3575</v>
      </c>
      <c r="F1609" s="1124" t="s">
        <v>3576</v>
      </c>
      <c r="G1609" s="576">
        <v>0</v>
      </c>
      <c r="H1609" s="576" t="s">
        <v>1</v>
      </c>
      <c r="I1609" s="576">
        <v>2</v>
      </c>
      <c r="J1609" s="454">
        <v>2</v>
      </c>
      <c r="K1609" s="538"/>
      <c r="L1609" s="1114"/>
      <c r="M1609" s="466"/>
      <c r="N1609" s="466"/>
      <c r="O1609" s="466"/>
      <c r="P1609" s="466"/>
      <c r="Q1609" s="466"/>
      <c r="R1609" s="466"/>
      <c r="S1609" s="466"/>
      <c r="T1609" s="466"/>
      <c r="U1609" s="1115"/>
      <c r="V1609" s="466"/>
      <c r="W1609" s="466"/>
      <c r="X1609" s="466"/>
      <c r="Y1609" s="466"/>
      <c r="Z1609" s="466"/>
      <c r="AA1609" s="466"/>
      <c r="AB1609" s="466"/>
      <c r="AC1609" s="466"/>
      <c r="AD1609" s="466"/>
      <c r="AE1609" s="466"/>
      <c r="AF1609" s="466"/>
      <c r="AG1609" s="2018"/>
      <c r="AH1609" s="1133"/>
      <c r="AI1609" s="1133"/>
      <c r="AJ1609" s="1133"/>
      <c r="AK1609" s="1133"/>
      <c r="AL1609" s="1133"/>
      <c r="AM1609" s="1147"/>
      <c r="AN1609" s="1147"/>
      <c r="AO1609" s="1133"/>
      <c r="AP1609" s="1143"/>
      <c r="AQ1609" s="1143"/>
      <c r="AR1609" s="1143"/>
      <c r="AS1609" s="1146"/>
      <c r="AT1609" s="1146"/>
      <c r="AU1609" s="5427"/>
      <c r="AV1609" s="5427"/>
      <c r="AW1609" s="5311"/>
      <c r="AX1609" s="5311"/>
      <c r="AY1609" s="2642"/>
      <c r="AZ1609" s="2200"/>
      <c r="BA1609" s="2200"/>
      <c r="BB1609" s="2200"/>
      <c r="BC1609" s="2200"/>
      <c r="BD1609" s="2200"/>
      <c r="BE1609" s="2169"/>
      <c r="BF1609" s="4466"/>
      <c r="BG1609" s="2169"/>
      <c r="BH1609" s="2169"/>
      <c r="BI1609" s="4466"/>
      <c r="BJ1609" s="2169"/>
      <c r="BK1609" s="2169"/>
      <c r="BL1609" s="2024"/>
      <c r="BM1609" s="2285"/>
      <c r="BN1609" s="1902"/>
      <c r="BO1609" s="1878"/>
      <c r="BP1609" s="1878"/>
      <c r="BQ1609" s="1915"/>
      <c r="BR1609" s="2026"/>
      <c r="BS1609" s="2027"/>
      <c r="BT1609" s="2027"/>
      <c r="BU1609" s="2027"/>
      <c r="BV1609" s="2027"/>
      <c r="BW1609" s="2027"/>
      <c r="BX1609" s="2027"/>
      <c r="BY1609" s="2027"/>
      <c r="BZ1609" s="2027"/>
      <c r="CA1609" s="2027"/>
      <c r="CB1609" s="2027"/>
      <c r="CC1609" s="2027"/>
      <c r="CD1609" s="2028" t="s">
        <v>3091</v>
      </c>
    </row>
    <row r="1610" spans="1:82" s="1191" customFormat="1" ht="34.5" customHeight="1" x14ac:dyDescent="0.2">
      <c r="A1610" s="1160" t="s">
        <v>161</v>
      </c>
      <c r="B1610" s="1212" t="s">
        <v>3099</v>
      </c>
      <c r="C1610" s="1123" t="s">
        <v>3100</v>
      </c>
      <c r="D1610" s="460">
        <v>179</v>
      </c>
      <c r="E1610" s="575" t="s">
        <v>3575</v>
      </c>
      <c r="F1610" s="1124" t="s">
        <v>3576</v>
      </c>
      <c r="G1610" s="576">
        <v>0</v>
      </c>
      <c r="H1610" s="576" t="s">
        <v>1</v>
      </c>
      <c r="I1610" s="576">
        <v>2</v>
      </c>
      <c r="J1610" s="454">
        <v>2</v>
      </c>
      <c r="K1610" s="538"/>
      <c r="L1610" s="1114"/>
      <c r="M1610" s="466"/>
      <c r="N1610" s="466"/>
      <c r="O1610" s="466"/>
      <c r="P1610" s="466"/>
      <c r="Q1610" s="466"/>
      <c r="R1610" s="466"/>
      <c r="S1610" s="466"/>
      <c r="T1610" s="466"/>
      <c r="U1610" s="1115"/>
      <c r="V1610" s="466"/>
      <c r="W1610" s="466"/>
      <c r="X1610" s="466"/>
      <c r="Y1610" s="466"/>
      <c r="Z1610" s="466"/>
      <c r="AA1610" s="466"/>
      <c r="AB1610" s="466"/>
      <c r="AC1610" s="466"/>
      <c r="AD1610" s="466"/>
      <c r="AE1610" s="466"/>
      <c r="AF1610" s="466"/>
      <c r="AG1610" s="2018"/>
      <c r="AH1610" s="1133"/>
      <c r="AI1610" s="1133"/>
      <c r="AJ1610" s="1133"/>
      <c r="AK1610" s="1133"/>
      <c r="AL1610" s="1133"/>
      <c r="AM1610" s="1147"/>
      <c r="AN1610" s="1147"/>
      <c r="AO1610" s="1133"/>
      <c r="AP1610" s="1143"/>
      <c r="AQ1610" s="1143"/>
      <c r="AR1610" s="1143"/>
      <c r="AS1610" s="1146"/>
      <c r="AT1610" s="1146"/>
      <c r="AU1610" s="5427"/>
      <c r="AV1610" s="5427"/>
      <c r="AW1610" s="5311"/>
      <c r="AX1610" s="5311"/>
      <c r="AY1610" s="2642"/>
      <c r="AZ1610" s="2200"/>
      <c r="BA1610" s="2200"/>
      <c r="BB1610" s="2200"/>
      <c r="BC1610" s="2200"/>
      <c r="BD1610" s="2200"/>
      <c r="BE1610" s="2169"/>
      <c r="BF1610" s="4466"/>
      <c r="BG1610" s="2169"/>
      <c r="BH1610" s="2169"/>
      <c r="BI1610" s="4466"/>
      <c r="BJ1610" s="2169"/>
      <c r="BK1610" s="2169"/>
      <c r="BL1610" s="2024"/>
      <c r="BM1610" s="2285"/>
      <c r="BN1610" s="1902"/>
      <c r="BO1610" s="1878"/>
      <c r="BP1610" s="1878"/>
      <c r="BQ1610" s="1915"/>
      <c r="BR1610" s="2026"/>
      <c r="BS1610" s="2027"/>
      <c r="BT1610" s="2027"/>
      <c r="BU1610" s="2027"/>
      <c r="BV1610" s="2027"/>
      <c r="BW1610" s="2027"/>
      <c r="BX1610" s="2027"/>
      <c r="BY1610" s="2027"/>
      <c r="BZ1610" s="2027"/>
      <c r="CA1610" s="2027"/>
      <c r="CB1610" s="2027"/>
      <c r="CC1610" s="2027"/>
      <c r="CD1610" s="2028" t="s">
        <v>3091</v>
      </c>
    </row>
    <row r="1611" spans="1:82" s="1191" customFormat="1" ht="34.5" customHeight="1" thickBot="1" x14ac:dyDescent="0.25">
      <c r="A1611" s="1161" t="s">
        <v>161</v>
      </c>
      <c r="B1611" s="1209" t="s">
        <v>3099</v>
      </c>
      <c r="C1611" s="1153" t="s">
        <v>3100</v>
      </c>
      <c r="D1611" s="205">
        <v>179</v>
      </c>
      <c r="E1611" s="593" t="s">
        <v>3575</v>
      </c>
      <c r="F1611" s="1154" t="s">
        <v>3576</v>
      </c>
      <c r="G1611" s="594">
        <v>0</v>
      </c>
      <c r="H1611" s="594" t="s">
        <v>1</v>
      </c>
      <c r="I1611" s="594">
        <v>2</v>
      </c>
      <c r="J1611" s="491">
        <v>2</v>
      </c>
      <c r="K1611" s="513"/>
      <c r="L1611" s="1120"/>
      <c r="M1611" s="8"/>
      <c r="N1611" s="8"/>
      <c r="O1611" s="8"/>
      <c r="P1611" s="8"/>
      <c r="Q1611" s="8"/>
      <c r="R1611" s="8"/>
      <c r="S1611" s="8"/>
      <c r="T1611" s="8"/>
      <c r="U1611" s="1121"/>
      <c r="V1611" s="8"/>
      <c r="W1611" s="8"/>
      <c r="X1611" s="8"/>
      <c r="Y1611" s="8"/>
      <c r="Z1611" s="8"/>
      <c r="AA1611" s="8"/>
      <c r="AB1611" s="8"/>
      <c r="AC1611" s="8"/>
      <c r="AD1611" s="8"/>
      <c r="AE1611" s="8"/>
      <c r="AF1611" s="8"/>
      <c r="AG1611" s="2159"/>
      <c r="AH1611" s="1155"/>
      <c r="AI1611" s="1155"/>
      <c r="AJ1611" s="1155"/>
      <c r="AK1611" s="1155"/>
      <c r="AL1611" s="1155"/>
      <c r="AM1611" s="2144"/>
      <c r="AN1611" s="2144"/>
      <c r="AO1611" s="1155"/>
      <c r="AP1611" s="2146"/>
      <c r="AQ1611" s="2146"/>
      <c r="AR1611" s="2146"/>
      <c r="AS1611" s="5333"/>
      <c r="AT1611" s="5333"/>
      <c r="AU1611" s="5433"/>
      <c r="AV1611" s="5433"/>
      <c r="AW1611" s="5434"/>
      <c r="AX1611" s="5434"/>
      <c r="AY1611" s="2650"/>
      <c r="AZ1611" s="2445"/>
      <c r="BA1611" s="2445"/>
      <c r="BB1611" s="2445"/>
      <c r="BC1611" s="2445"/>
      <c r="BD1611" s="2445"/>
      <c r="BE1611" s="1912"/>
      <c r="BF1611" s="4467"/>
      <c r="BG1611" s="1912"/>
      <c r="BH1611" s="1912"/>
      <c r="BI1611" s="4467"/>
      <c r="BJ1611" s="1912"/>
      <c r="BK1611" s="1912"/>
      <c r="BL1611" s="2132"/>
      <c r="BM1611" s="2651"/>
      <c r="BN1611" s="1902"/>
      <c r="BO1611" s="1878"/>
      <c r="BP1611" s="1878"/>
      <c r="BQ1611" s="1915"/>
      <c r="BR1611" s="2165"/>
      <c r="BS1611" s="2166"/>
      <c r="BT1611" s="2166"/>
      <c r="BU1611" s="2166"/>
      <c r="BV1611" s="2166"/>
      <c r="BW1611" s="2166"/>
      <c r="BX1611" s="2166"/>
      <c r="BY1611" s="2166"/>
      <c r="BZ1611" s="2166"/>
      <c r="CA1611" s="2166"/>
      <c r="CB1611" s="2166"/>
      <c r="CC1611" s="2166"/>
      <c r="CD1611" s="2167" t="s">
        <v>3091</v>
      </c>
    </row>
    <row r="1612" spans="1:82" s="1191" customFormat="1" ht="34.5" customHeight="1" x14ac:dyDescent="0.2">
      <c r="A1612" s="1156" t="s">
        <v>161</v>
      </c>
      <c r="B1612" s="1190" t="s">
        <v>3099</v>
      </c>
      <c r="C1612" s="1158" t="s">
        <v>3100</v>
      </c>
      <c r="D1612" s="163">
        <v>180</v>
      </c>
      <c r="E1612" s="47" t="s">
        <v>3580</v>
      </c>
      <c r="F1612" s="1122" t="s">
        <v>3581</v>
      </c>
      <c r="G1612" s="49">
        <v>10</v>
      </c>
      <c r="H1612" s="49" t="s">
        <v>1</v>
      </c>
      <c r="I1612" s="49">
        <v>15</v>
      </c>
      <c r="J1612" s="493">
        <v>15</v>
      </c>
      <c r="K1612" s="50"/>
      <c r="L1612" s="1112">
        <f t="shared" si="163"/>
        <v>80000000</v>
      </c>
      <c r="M1612" s="455">
        <v>80000000</v>
      </c>
      <c r="N1612" s="52"/>
      <c r="O1612" s="52"/>
      <c r="P1612" s="52"/>
      <c r="Q1612" s="52"/>
      <c r="R1612" s="52"/>
      <c r="S1612" s="52"/>
      <c r="T1612" s="52"/>
      <c r="U1612" s="1113">
        <f t="shared" si="164"/>
        <v>80000000</v>
      </c>
      <c r="V1612" s="495">
        <v>80000000</v>
      </c>
      <c r="W1612" s="52"/>
      <c r="X1612" s="52"/>
      <c r="Y1612" s="52"/>
      <c r="Z1612" s="52"/>
      <c r="AA1612" s="52"/>
      <c r="AB1612" s="52"/>
      <c r="AC1612" s="52"/>
      <c r="AD1612" s="52"/>
      <c r="AE1612" s="52"/>
      <c r="AF1612" s="52"/>
      <c r="AG1612" s="1845"/>
      <c r="AH1612" s="2629" t="s">
        <v>6362</v>
      </c>
      <c r="AI1612" s="2629" t="s">
        <v>3104</v>
      </c>
      <c r="AJ1612" s="2629" t="s">
        <v>2476</v>
      </c>
      <c r="AK1612" s="2629" t="s">
        <v>3222</v>
      </c>
      <c r="AL1612" s="2629" t="s">
        <v>938</v>
      </c>
      <c r="AM1612" s="5316">
        <v>577000000</v>
      </c>
      <c r="AN1612" s="5316">
        <v>577000000</v>
      </c>
      <c r="AO1612" s="2629" t="s">
        <v>250</v>
      </c>
      <c r="AP1612" s="5288" t="s">
        <v>734</v>
      </c>
      <c r="AQ1612" s="5288" t="s">
        <v>3366</v>
      </c>
      <c r="AR1612" s="5288"/>
      <c r="AS1612" s="3279" t="s">
        <v>3582</v>
      </c>
      <c r="AT1612" s="3279" t="s">
        <v>3583</v>
      </c>
      <c r="AU1612" s="5426">
        <v>15</v>
      </c>
      <c r="AV1612" s="5426">
        <v>30</v>
      </c>
      <c r="AW1612" s="5428">
        <v>42767</v>
      </c>
      <c r="AX1612" s="5428">
        <v>43084</v>
      </c>
      <c r="AY1612" s="2634">
        <v>400000000</v>
      </c>
      <c r="AZ1612" s="5449" t="s">
        <v>3584</v>
      </c>
      <c r="BA1612" s="4544" t="s">
        <v>3254</v>
      </c>
      <c r="BB1612" s="4544" t="s">
        <v>3585</v>
      </c>
      <c r="BC1612" s="4544" t="s">
        <v>3586</v>
      </c>
      <c r="BD1612" s="4544">
        <v>138</v>
      </c>
      <c r="BE1612" s="5450">
        <v>42774</v>
      </c>
      <c r="BF1612" s="2991">
        <v>5000000</v>
      </c>
      <c r="BG1612" s="4544">
        <v>127</v>
      </c>
      <c r="BH1612" s="5450">
        <v>42774</v>
      </c>
      <c r="BI1612" s="2991">
        <v>5000000</v>
      </c>
      <c r="BJ1612" s="5450">
        <v>42774</v>
      </c>
      <c r="BK1612" s="5450">
        <v>42774</v>
      </c>
      <c r="BL1612" s="1973">
        <f t="shared" si="165"/>
        <v>0</v>
      </c>
      <c r="BM1612" s="1974">
        <f>L1612-(BI1612+BI1613+BI1614+BI1615)</f>
        <v>68565000</v>
      </c>
      <c r="BN1612" s="1902"/>
      <c r="BO1612" s="1878"/>
      <c r="BP1612" s="1878"/>
      <c r="BQ1612" s="1915"/>
      <c r="BR1612" s="2015"/>
      <c r="BS1612" s="2016"/>
      <c r="BT1612" s="2016"/>
      <c r="BU1612" s="2016"/>
      <c r="BV1612" s="2016"/>
      <c r="BW1612" s="2016"/>
      <c r="BX1612" s="2016"/>
      <c r="BY1612" s="2016"/>
      <c r="BZ1612" s="2016"/>
      <c r="CA1612" s="2016"/>
      <c r="CB1612" s="2016"/>
      <c r="CC1612" s="2016"/>
      <c r="CD1612" s="1978" t="s">
        <v>3091</v>
      </c>
    </row>
    <row r="1613" spans="1:82" s="1191" customFormat="1" ht="34.5" customHeight="1" x14ac:dyDescent="0.2">
      <c r="A1613" s="1160" t="s">
        <v>161</v>
      </c>
      <c r="B1613" s="765" t="s">
        <v>3099</v>
      </c>
      <c r="C1613" s="1123" t="s">
        <v>3100</v>
      </c>
      <c r="D1613" s="460">
        <v>180</v>
      </c>
      <c r="E1613" s="575" t="s">
        <v>3580</v>
      </c>
      <c r="F1613" s="1124" t="s">
        <v>3581</v>
      </c>
      <c r="G1613" s="576">
        <v>10</v>
      </c>
      <c r="H1613" s="576" t="s">
        <v>1</v>
      </c>
      <c r="I1613" s="576">
        <v>15</v>
      </c>
      <c r="J1613" s="454">
        <v>15</v>
      </c>
      <c r="K1613" s="25"/>
      <c r="L1613" s="1186"/>
      <c r="M1613" s="7"/>
      <c r="N1613" s="7"/>
      <c r="O1613" s="7"/>
      <c r="P1613" s="7"/>
      <c r="Q1613" s="7"/>
      <c r="R1613" s="7"/>
      <c r="S1613" s="7"/>
      <c r="T1613" s="7"/>
      <c r="U1613" s="1187"/>
      <c r="V1613" s="7"/>
      <c r="W1613" s="7"/>
      <c r="X1613" s="7"/>
      <c r="Y1613" s="7"/>
      <c r="Z1613" s="7"/>
      <c r="AA1613" s="7"/>
      <c r="AB1613" s="7"/>
      <c r="AC1613" s="7"/>
      <c r="AD1613" s="7"/>
      <c r="AE1613" s="7"/>
      <c r="AF1613" s="7"/>
      <c r="AG1613" s="1865"/>
      <c r="AH1613" s="5199"/>
      <c r="AI1613" s="5199"/>
      <c r="AJ1613" s="5199"/>
      <c r="AK1613" s="5199"/>
      <c r="AL1613" s="5199"/>
      <c r="AM1613" s="5389"/>
      <c r="AN1613" s="5389"/>
      <c r="AO1613" s="5199"/>
      <c r="AP1613" s="5227"/>
      <c r="AQ1613" s="5227"/>
      <c r="AR1613" s="5227"/>
      <c r="AS1613" s="5451"/>
      <c r="AT1613" s="5451"/>
      <c r="AU1613" s="5452"/>
      <c r="AV1613" s="5452"/>
      <c r="AW1613" s="5453"/>
      <c r="AX1613" s="5453"/>
      <c r="AY1613" s="5454"/>
      <c r="AZ1613" s="5449" t="s">
        <v>3587</v>
      </c>
      <c r="BA1613" s="4542" t="s">
        <v>3254</v>
      </c>
      <c r="BB1613" s="4542" t="s">
        <v>3588</v>
      </c>
      <c r="BC1613" s="4542" t="s">
        <v>3589</v>
      </c>
      <c r="BD1613" s="4542">
        <v>140</v>
      </c>
      <c r="BE1613" s="5442">
        <v>42775</v>
      </c>
      <c r="BF1613" s="1677">
        <v>360000</v>
      </c>
      <c r="BG1613" s="4542">
        <v>131</v>
      </c>
      <c r="BH1613" s="5442">
        <v>42775</v>
      </c>
      <c r="BI1613" s="1677">
        <v>360000</v>
      </c>
      <c r="BJ1613" s="5442">
        <v>42775</v>
      </c>
      <c r="BK1613" s="5442">
        <v>42775</v>
      </c>
      <c r="BL1613" s="1876"/>
      <c r="BM1613" s="2306"/>
      <c r="BN1613" s="1902"/>
      <c r="BO1613" s="1878"/>
      <c r="BP1613" s="1878"/>
      <c r="BQ1613" s="1915"/>
      <c r="BR1613" s="2674"/>
      <c r="BS1613" s="2675"/>
      <c r="BT1613" s="2675"/>
      <c r="BU1613" s="2675"/>
      <c r="BV1613" s="2675"/>
      <c r="BW1613" s="2675"/>
      <c r="BX1613" s="2675"/>
      <c r="BY1613" s="2675"/>
      <c r="BZ1613" s="2675"/>
      <c r="CA1613" s="2675"/>
      <c r="CB1613" s="2675"/>
      <c r="CC1613" s="2675"/>
      <c r="CD1613" s="2693"/>
    </row>
    <row r="1614" spans="1:82" s="1191" customFormat="1" ht="34.5" customHeight="1" x14ac:dyDescent="0.2">
      <c r="A1614" s="1160" t="s">
        <v>161</v>
      </c>
      <c r="B1614" s="765" t="s">
        <v>3099</v>
      </c>
      <c r="C1614" s="1123" t="s">
        <v>3100</v>
      </c>
      <c r="D1614" s="460">
        <v>180</v>
      </c>
      <c r="E1614" s="575" t="s">
        <v>3580</v>
      </c>
      <c r="F1614" s="1124" t="s">
        <v>3581</v>
      </c>
      <c r="G1614" s="576">
        <v>10</v>
      </c>
      <c r="H1614" s="576" t="s">
        <v>1</v>
      </c>
      <c r="I1614" s="576">
        <v>15</v>
      </c>
      <c r="J1614" s="454">
        <v>15</v>
      </c>
      <c r="K1614" s="25"/>
      <c r="L1614" s="1186"/>
      <c r="M1614" s="7"/>
      <c r="N1614" s="7"/>
      <c r="O1614" s="7"/>
      <c r="P1614" s="7"/>
      <c r="Q1614" s="7"/>
      <c r="R1614" s="7"/>
      <c r="S1614" s="7"/>
      <c r="T1614" s="7"/>
      <c r="U1614" s="1187"/>
      <c r="V1614" s="7"/>
      <c r="W1614" s="7"/>
      <c r="X1614" s="7"/>
      <c r="Y1614" s="7"/>
      <c r="Z1614" s="7"/>
      <c r="AA1614" s="7"/>
      <c r="AB1614" s="7"/>
      <c r="AC1614" s="7"/>
      <c r="AD1614" s="7"/>
      <c r="AE1614" s="7"/>
      <c r="AF1614" s="7"/>
      <c r="AG1614" s="1865"/>
      <c r="AH1614" s="5199"/>
      <c r="AI1614" s="5199"/>
      <c r="AJ1614" s="5199"/>
      <c r="AK1614" s="5199"/>
      <c r="AL1614" s="5199"/>
      <c r="AM1614" s="5389"/>
      <c r="AN1614" s="5389"/>
      <c r="AO1614" s="5199"/>
      <c r="AP1614" s="5227"/>
      <c r="AQ1614" s="5227"/>
      <c r="AR1614" s="5227"/>
      <c r="AS1614" s="5451"/>
      <c r="AT1614" s="5451"/>
      <c r="AU1614" s="5452"/>
      <c r="AV1614" s="5452"/>
      <c r="AW1614" s="5453"/>
      <c r="AX1614" s="5453"/>
      <c r="AY1614" s="5454"/>
      <c r="AZ1614" s="5449" t="s">
        <v>3590</v>
      </c>
      <c r="BA1614" s="4542" t="s">
        <v>3254</v>
      </c>
      <c r="BB1614" s="4542" t="s">
        <v>3591</v>
      </c>
      <c r="BC1614" s="4542" t="s">
        <v>3592</v>
      </c>
      <c r="BD1614" s="4542">
        <v>203</v>
      </c>
      <c r="BE1614" s="5442">
        <v>42811</v>
      </c>
      <c r="BF1614" s="1677">
        <v>250000</v>
      </c>
      <c r="BG1614" s="4542">
        <v>203</v>
      </c>
      <c r="BH1614" s="5442">
        <v>42811</v>
      </c>
      <c r="BI1614" s="1677">
        <v>250000</v>
      </c>
      <c r="BJ1614" s="5442">
        <v>42811</v>
      </c>
      <c r="BK1614" s="5442">
        <v>42811</v>
      </c>
      <c r="BL1614" s="1876"/>
      <c r="BM1614" s="2306"/>
      <c r="BN1614" s="1902"/>
      <c r="BO1614" s="1878"/>
      <c r="BP1614" s="1878"/>
      <c r="BQ1614" s="1915"/>
      <c r="BR1614" s="2674"/>
      <c r="BS1614" s="2675"/>
      <c r="BT1614" s="2675"/>
      <c r="BU1614" s="2675"/>
      <c r="BV1614" s="2675"/>
      <c r="BW1614" s="2675"/>
      <c r="BX1614" s="2675"/>
      <c r="BY1614" s="2675"/>
      <c r="BZ1614" s="2675"/>
      <c r="CA1614" s="2675"/>
      <c r="CB1614" s="2675"/>
      <c r="CC1614" s="2675"/>
      <c r="CD1614" s="2693"/>
    </row>
    <row r="1615" spans="1:82" s="1191" customFormat="1" ht="34.5" customHeight="1" x14ac:dyDescent="0.2">
      <c r="A1615" s="1160" t="s">
        <v>161</v>
      </c>
      <c r="B1615" s="765" t="s">
        <v>3099</v>
      </c>
      <c r="C1615" s="1123" t="s">
        <v>3100</v>
      </c>
      <c r="D1615" s="460">
        <v>180</v>
      </c>
      <c r="E1615" s="575" t="s">
        <v>3580</v>
      </c>
      <c r="F1615" s="1124" t="s">
        <v>3581</v>
      </c>
      <c r="G1615" s="576">
        <v>10</v>
      </c>
      <c r="H1615" s="576" t="s">
        <v>1</v>
      </c>
      <c r="I1615" s="576">
        <v>15</v>
      </c>
      <c r="J1615" s="454">
        <v>15</v>
      </c>
      <c r="K1615" s="25"/>
      <c r="L1615" s="1186"/>
      <c r="M1615" s="7"/>
      <c r="N1615" s="7"/>
      <c r="O1615" s="7"/>
      <c r="P1615" s="7"/>
      <c r="Q1615" s="7"/>
      <c r="R1615" s="7"/>
      <c r="S1615" s="7"/>
      <c r="T1615" s="7"/>
      <c r="U1615" s="1187"/>
      <c r="V1615" s="7"/>
      <c r="W1615" s="7"/>
      <c r="X1615" s="7"/>
      <c r="Y1615" s="7"/>
      <c r="Z1615" s="7"/>
      <c r="AA1615" s="7"/>
      <c r="AB1615" s="7"/>
      <c r="AC1615" s="7"/>
      <c r="AD1615" s="7"/>
      <c r="AE1615" s="7"/>
      <c r="AF1615" s="7"/>
      <c r="AG1615" s="1865"/>
      <c r="AH1615" s="5199"/>
      <c r="AI1615" s="5199"/>
      <c r="AJ1615" s="5199"/>
      <c r="AK1615" s="5199"/>
      <c r="AL1615" s="5199"/>
      <c r="AM1615" s="5389"/>
      <c r="AN1615" s="5389"/>
      <c r="AO1615" s="5199"/>
      <c r="AP1615" s="5227"/>
      <c r="AQ1615" s="5227"/>
      <c r="AR1615" s="5227"/>
      <c r="AS1615" s="5451"/>
      <c r="AT1615" s="5451"/>
      <c r="AU1615" s="5452"/>
      <c r="AV1615" s="5452"/>
      <c r="AW1615" s="5453"/>
      <c r="AX1615" s="5453"/>
      <c r="AY1615" s="5454"/>
      <c r="AZ1615" s="5449">
        <v>239</v>
      </c>
      <c r="BA1615" s="4542" t="s">
        <v>3254</v>
      </c>
      <c r="BB1615" s="4542" t="s">
        <v>3593</v>
      </c>
      <c r="BC1615" s="4542" t="s">
        <v>3594</v>
      </c>
      <c r="BD1615" s="4542">
        <v>217</v>
      </c>
      <c r="BE1615" s="5442">
        <v>42816</v>
      </c>
      <c r="BF1615" s="1677">
        <v>5825000</v>
      </c>
      <c r="BG1615" s="4542">
        <v>217</v>
      </c>
      <c r="BH1615" s="5442">
        <v>42816</v>
      </c>
      <c r="BI1615" s="1677">
        <v>5825000</v>
      </c>
      <c r="BJ1615" s="5442">
        <v>42816</v>
      </c>
      <c r="BK1615" s="5442">
        <v>42816</v>
      </c>
      <c r="BL1615" s="1876"/>
      <c r="BM1615" s="2306"/>
      <c r="BN1615" s="1902"/>
      <c r="BO1615" s="1878"/>
      <c r="BP1615" s="1878"/>
      <c r="BQ1615" s="1915"/>
      <c r="BR1615" s="2674"/>
      <c r="BS1615" s="2675"/>
      <c r="BT1615" s="2675"/>
      <c r="BU1615" s="2675"/>
      <c r="BV1615" s="2675"/>
      <c r="BW1615" s="2675"/>
      <c r="BX1615" s="2675"/>
      <c r="BY1615" s="2675"/>
      <c r="BZ1615" s="2675"/>
      <c r="CA1615" s="2675"/>
      <c r="CB1615" s="2675"/>
      <c r="CC1615" s="2675"/>
      <c r="CD1615" s="2693"/>
    </row>
    <row r="1616" spans="1:82" s="1191" customFormat="1" ht="34.5" customHeight="1" thickBot="1" x14ac:dyDescent="0.25">
      <c r="A1616" s="1160" t="s">
        <v>161</v>
      </c>
      <c r="B1616" s="765" t="s">
        <v>3099</v>
      </c>
      <c r="C1616" s="1123" t="s">
        <v>3100</v>
      </c>
      <c r="D1616" s="460">
        <v>180</v>
      </c>
      <c r="E1616" s="575" t="s">
        <v>3580</v>
      </c>
      <c r="F1616" s="1124" t="s">
        <v>3581</v>
      </c>
      <c r="G1616" s="576">
        <v>10</v>
      </c>
      <c r="H1616" s="576" t="s">
        <v>1</v>
      </c>
      <c r="I1616" s="576">
        <v>15</v>
      </c>
      <c r="J1616" s="454">
        <v>15</v>
      </c>
      <c r="K1616" s="25"/>
      <c r="L1616" s="1186"/>
      <c r="M1616" s="7"/>
      <c r="N1616" s="7"/>
      <c r="O1616" s="7"/>
      <c r="P1616" s="7"/>
      <c r="Q1616" s="7"/>
      <c r="R1616" s="7"/>
      <c r="S1616" s="7"/>
      <c r="T1616" s="7"/>
      <c r="U1616" s="1187"/>
      <c r="V1616" s="7"/>
      <c r="W1616" s="7"/>
      <c r="X1616" s="7"/>
      <c r="Y1616" s="7"/>
      <c r="Z1616" s="7"/>
      <c r="AA1616" s="7"/>
      <c r="AB1616" s="7"/>
      <c r="AC1616" s="7"/>
      <c r="AD1616" s="7"/>
      <c r="AE1616" s="7"/>
      <c r="AF1616" s="7"/>
      <c r="AG1616" s="1865"/>
      <c r="AH1616" s="5199"/>
      <c r="AI1616" s="5199"/>
      <c r="AJ1616" s="5199"/>
      <c r="AK1616" s="5199"/>
      <c r="AL1616" s="5199"/>
      <c r="AM1616" s="5389"/>
      <c r="AN1616" s="5389"/>
      <c r="AO1616" s="5199"/>
      <c r="AP1616" s="5227"/>
      <c r="AQ1616" s="5227"/>
      <c r="AR1616" s="5227"/>
      <c r="AS1616" s="5451"/>
      <c r="AT1616" s="5451"/>
      <c r="AU1616" s="5452"/>
      <c r="AV1616" s="5452"/>
      <c r="AW1616" s="5453"/>
      <c r="AX1616" s="5453"/>
      <c r="AY1616" s="5454"/>
      <c r="AZ1616" s="1872"/>
      <c r="BA1616" s="1872"/>
      <c r="BB1616" s="1872"/>
      <c r="BC1616" s="1872"/>
      <c r="BD1616" s="1872"/>
      <c r="BE1616" s="1877"/>
      <c r="BF1616" s="2101"/>
      <c r="BG1616" s="1877"/>
      <c r="BH1616" s="1877"/>
      <c r="BI1616" s="2101"/>
      <c r="BJ1616" s="1877"/>
      <c r="BK1616" s="1877"/>
      <c r="BL1616" s="1876"/>
      <c r="BM1616" s="2306"/>
      <c r="BN1616" s="1902"/>
      <c r="BO1616" s="1878"/>
      <c r="BP1616" s="1878"/>
      <c r="BQ1616" s="1915"/>
      <c r="BR1616" s="2674"/>
      <c r="BS1616" s="2675"/>
      <c r="BT1616" s="2675"/>
      <c r="BU1616" s="2675"/>
      <c r="BV1616" s="2675"/>
      <c r="BW1616" s="2675"/>
      <c r="BX1616" s="2675"/>
      <c r="BY1616" s="2675"/>
      <c r="BZ1616" s="2675"/>
      <c r="CA1616" s="2675"/>
      <c r="CB1616" s="2675"/>
      <c r="CC1616" s="2675"/>
      <c r="CD1616" s="2693"/>
    </row>
    <row r="1617" spans="1:82" ht="34.5" customHeight="1" x14ac:dyDescent="0.2">
      <c r="A1617" s="1160" t="s">
        <v>161</v>
      </c>
      <c r="B1617" s="765" t="s">
        <v>3099</v>
      </c>
      <c r="C1617" s="1123" t="s">
        <v>3100</v>
      </c>
      <c r="D1617" s="460">
        <v>180</v>
      </c>
      <c r="E1617" s="575" t="s">
        <v>3580</v>
      </c>
      <c r="F1617" s="1124" t="s">
        <v>3581</v>
      </c>
      <c r="G1617" s="576">
        <v>10</v>
      </c>
      <c r="H1617" s="576" t="s">
        <v>1</v>
      </c>
      <c r="I1617" s="576">
        <v>15</v>
      </c>
      <c r="J1617" s="454">
        <v>15</v>
      </c>
      <c r="K1617" s="538"/>
      <c r="L1617" s="1114"/>
      <c r="M1617" s="466"/>
      <c r="N1617" s="466"/>
      <c r="O1617" s="466"/>
      <c r="P1617" s="466"/>
      <c r="Q1617" s="466"/>
      <c r="R1617" s="466"/>
      <c r="S1617" s="466"/>
      <c r="T1617" s="466"/>
      <c r="U1617" s="1115">
        <f t="shared" si="164"/>
        <v>0</v>
      </c>
      <c r="V1617" s="466"/>
      <c r="W1617" s="466"/>
      <c r="X1617" s="466"/>
      <c r="Y1617" s="466"/>
      <c r="Z1617" s="466"/>
      <c r="AA1617" s="466"/>
      <c r="AB1617" s="466"/>
      <c r="AC1617" s="466"/>
      <c r="AD1617" s="466"/>
      <c r="AE1617" s="466"/>
      <c r="AF1617" s="466"/>
      <c r="AG1617" s="2018"/>
      <c r="AH1617" s="1134"/>
      <c r="AI1617" s="1134"/>
      <c r="AJ1617" s="1134"/>
      <c r="AK1617" s="1134"/>
      <c r="AL1617" s="1134"/>
      <c r="AM1617" s="1135"/>
      <c r="AN1617" s="1135"/>
      <c r="AO1617" s="1134"/>
      <c r="AP1617" s="1136"/>
      <c r="AQ1617" s="1136"/>
      <c r="AR1617" s="1136"/>
      <c r="AS1617" s="3279" t="s">
        <v>5998</v>
      </c>
      <c r="AT1617" s="1146" t="s">
        <v>3595</v>
      </c>
      <c r="AU1617" s="5455">
        <v>1</v>
      </c>
      <c r="AV1617" s="5455">
        <v>1</v>
      </c>
      <c r="AW1617" s="5311">
        <v>42767</v>
      </c>
      <c r="AX1617" s="5311">
        <v>43084</v>
      </c>
      <c r="AY1617" s="2642">
        <v>40000000</v>
      </c>
      <c r="AZ1617" s="2200"/>
      <c r="BA1617" s="2200"/>
      <c r="BB1617" s="2200"/>
      <c r="BC1617" s="2200"/>
      <c r="BD1617" s="2200"/>
      <c r="BE1617" s="2169"/>
      <c r="BF1617" s="4466"/>
      <c r="BG1617" s="2169"/>
      <c r="BH1617" s="2169"/>
      <c r="BI1617" s="4466"/>
      <c r="BJ1617" s="2169"/>
      <c r="BK1617" s="2169"/>
      <c r="BL1617" s="2024">
        <f t="shared" si="165"/>
        <v>0</v>
      </c>
      <c r="BM1617" s="2025"/>
      <c r="BN1617" s="1902"/>
      <c r="BO1617" s="1878"/>
      <c r="BP1617" s="1878"/>
      <c r="BQ1617" s="1915"/>
      <c r="BR1617" s="2026"/>
      <c r="BS1617" s="2027"/>
      <c r="BT1617" s="2027"/>
      <c r="BU1617" s="2027"/>
      <c r="BV1617" s="2027"/>
      <c r="BW1617" s="2027"/>
      <c r="BX1617" s="2027"/>
      <c r="BY1617" s="2027"/>
      <c r="BZ1617" s="2027"/>
      <c r="CA1617" s="2027"/>
      <c r="CB1617" s="2027"/>
      <c r="CC1617" s="2027"/>
      <c r="CD1617" s="2028" t="s">
        <v>3091</v>
      </c>
    </row>
    <row r="1618" spans="1:82" ht="34.5" customHeight="1" x14ac:dyDescent="0.2">
      <c r="A1618" s="1160" t="s">
        <v>161</v>
      </c>
      <c r="B1618" s="765" t="s">
        <v>3099</v>
      </c>
      <c r="C1618" s="1123" t="s">
        <v>3100</v>
      </c>
      <c r="D1618" s="460">
        <v>180</v>
      </c>
      <c r="E1618" s="575" t="s">
        <v>3580</v>
      </c>
      <c r="F1618" s="1124" t="s">
        <v>3581</v>
      </c>
      <c r="G1618" s="576">
        <v>10</v>
      </c>
      <c r="H1618" s="576" t="s">
        <v>1</v>
      </c>
      <c r="I1618" s="576">
        <v>15</v>
      </c>
      <c r="J1618" s="454">
        <v>15</v>
      </c>
      <c r="K1618" s="538"/>
      <c r="L1618" s="1114"/>
      <c r="M1618" s="466"/>
      <c r="N1618" s="466"/>
      <c r="O1618" s="466"/>
      <c r="P1618" s="466"/>
      <c r="Q1618" s="466"/>
      <c r="R1618" s="466"/>
      <c r="S1618" s="466"/>
      <c r="T1618" s="466"/>
      <c r="U1618" s="1115">
        <f t="shared" si="164"/>
        <v>0</v>
      </c>
      <c r="V1618" s="466"/>
      <c r="W1618" s="466"/>
      <c r="X1618" s="466"/>
      <c r="Y1618" s="466"/>
      <c r="Z1618" s="466"/>
      <c r="AA1618" s="466"/>
      <c r="AB1618" s="466"/>
      <c r="AC1618" s="466"/>
      <c r="AD1618" s="466"/>
      <c r="AE1618" s="466"/>
      <c r="AF1618" s="466"/>
      <c r="AG1618" s="2018"/>
      <c r="AH1618" s="1134"/>
      <c r="AI1618" s="1134"/>
      <c r="AJ1618" s="1134"/>
      <c r="AK1618" s="1134"/>
      <c r="AL1618" s="1134"/>
      <c r="AM1618" s="1135"/>
      <c r="AN1618" s="1135"/>
      <c r="AO1618" s="1134"/>
      <c r="AP1618" s="1136"/>
      <c r="AQ1618" s="1136"/>
      <c r="AR1618" s="1136"/>
      <c r="AS1618" s="1450" t="s">
        <v>5999</v>
      </c>
      <c r="AT1618" s="1146" t="s">
        <v>3596</v>
      </c>
      <c r="AU1618" s="5427">
        <v>60</v>
      </c>
      <c r="AV1618" s="5427"/>
      <c r="AW1618" s="5311">
        <v>42767</v>
      </c>
      <c r="AX1618" s="5311">
        <v>43084</v>
      </c>
      <c r="AY1618" s="2642">
        <v>52000000</v>
      </c>
      <c r="AZ1618" s="2200"/>
      <c r="BA1618" s="2200"/>
      <c r="BB1618" s="2200"/>
      <c r="BC1618" s="2200"/>
      <c r="BD1618" s="2200"/>
      <c r="BE1618" s="2169"/>
      <c r="BF1618" s="4466"/>
      <c r="BG1618" s="2169"/>
      <c r="BH1618" s="2169"/>
      <c r="BI1618" s="4466"/>
      <c r="BJ1618" s="2169"/>
      <c r="BK1618" s="2169"/>
      <c r="BL1618" s="2024">
        <f t="shared" si="165"/>
        <v>0</v>
      </c>
      <c r="BM1618" s="2025"/>
      <c r="BN1618" s="1902"/>
      <c r="BO1618" s="1878"/>
      <c r="BP1618" s="1878"/>
      <c r="BQ1618" s="1915"/>
      <c r="BR1618" s="2026"/>
      <c r="BS1618" s="2027"/>
      <c r="BT1618" s="2027"/>
      <c r="BU1618" s="2027"/>
      <c r="BV1618" s="2027"/>
      <c r="BW1618" s="2027"/>
      <c r="BX1618" s="2027"/>
      <c r="BY1618" s="2027"/>
      <c r="BZ1618" s="2027"/>
      <c r="CA1618" s="2027"/>
      <c r="CB1618" s="2027"/>
      <c r="CC1618" s="2027"/>
      <c r="CD1618" s="2028" t="s">
        <v>3091</v>
      </c>
    </row>
    <row r="1619" spans="1:82" ht="34.5" customHeight="1" thickBot="1" x14ac:dyDescent="0.25">
      <c r="A1619" s="1160" t="s">
        <v>161</v>
      </c>
      <c r="B1619" s="765" t="s">
        <v>3099</v>
      </c>
      <c r="C1619" s="1123" t="s">
        <v>3100</v>
      </c>
      <c r="D1619" s="460">
        <v>180</v>
      </c>
      <c r="E1619" s="575" t="s">
        <v>3580</v>
      </c>
      <c r="F1619" s="1124" t="s">
        <v>3581</v>
      </c>
      <c r="G1619" s="576">
        <v>10</v>
      </c>
      <c r="H1619" s="576" t="s">
        <v>1</v>
      </c>
      <c r="I1619" s="576">
        <v>15</v>
      </c>
      <c r="J1619" s="454">
        <v>15</v>
      </c>
      <c r="K1619" s="538"/>
      <c r="L1619" s="1114"/>
      <c r="M1619" s="466"/>
      <c r="N1619" s="466"/>
      <c r="O1619" s="466"/>
      <c r="P1619" s="466"/>
      <c r="Q1619" s="466"/>
      <c r="R1619" s="466"/>
      <c r="S1619" s="466"/>
      <c r="T1619" s="466"/>
      <c r="U1619" s="1115">
        <f t="shared" si="164"/>
        <v>0</v>
      </c>
      <c r="V1619" s="466"/>
      <c r="W1619" s="466"/>
      <c r="X1619" s="466"/>
      <c r="Y1619" s="466"/>
      <c r="Z1619" s="466"/>
      <c r="AA1619" s="466"/>
      <c r="AB1619" s="466"/>
      <c r="AC1619" s="466"/>
      <c r="AD1619" s="466"/>
      <c r="AE1619" s="466"/>
      <c r="AF1619" s="466"/>
      <c r="AG1619" s="2018"/>
      <c r="AH1619" s="1134"/>
      <c r="AI1619" s="1134"/>
      <c r="AJ1619" s="1134"/>
      <c r="AK1619" s="1134"/>
      <c r="AL1619" s="1134"/>
      <c r="AM1619" s="1135"/>
      <c r="AN1619" s="1135"/>
      <c r="AO1619" s="1134"/>
      <c r="AP1619" s="1136"/>
      <c r="AQ1619" s="1136"/>
      <c r="AR1619" s="1136"/>
      <c r="AS1619" s="1450" t="s">
        <v>6000</v>
      </c>
      <c r="AT1619" s="1146" t="s">
        <v>3597</v>
      </c>
      <c r="AU1619" s="5427">
        <v>1</v>
      </c>
      <c r="AV1619" s="5427"/>
      <c r="AW1619" s="5311">
        <v>42767</v>
      </c>
      <c r="AX1619" s="5311">
        <v>43084</v>
      </c>
      <c r="AY1619" s="2642">
        <v>16000000</v>
      </c>
      <c r="AZ1619" s="2200"/>
      <c r="BA1619" s="2200"/>
      <c r="BB1619" s="2200"/>
      <c r="BC1619" s="2200"/>
      <c r="BD1619" s="2200"/>
      <c r="BE1619" s="2169"/>
      <c r="BF1619" s="4466"/>
      <c r="BG1619" s="2169"/>
      <c r="BH1619" s="2169"/>
      <c r="BI1619" s="4466"/>
      <c r="BJ1619" s="2169"/>
      <c r="BK1619" s="2169"/>
      <c r="BL1619" s="2024">
        <f t="shared" si="165"/>
        <v>0</v>
      </c>
      <c r="BM1619" s="2025"/>
      <c r="BN1619" s="1902"/>
      <c r="BO1619" s="1878"/>
      <c r="BP1619" s="1878"/>
      <c r="BQ1619" s="1915"/>
      <c r="BR1619" s="2026"/>
      <c r="BS1619" s="2027"/>
      <c r="BT1619" s="2027"/>
      <c r="BU1619" s="2027"/>
      <c r="BV1619" s="2027"/>
      <c r="BW1619" s="2027"/>
      <c r="BX1619" s="2027"/>
      <c r="BY1619" s="2027"/>
      <c r="BZ1619" s="2027"/>
      <c r="CA1619" s="2027"/>
      <c r="CB1619" s="2027"/>
      <c r="CC1619" s="2027"/>
      <c r="CD1619" s="2028" t="s">
        <v>3091</v>
      </c>
    </row>
    <row r="1620" spans="1:82" ht="34.5" customHeight="1" thickBot="1" x14ac:dyDescent="0.25">
      <c r="A1620" s="1161" t="s">
        <v>161</v>
      </c>
      <c r="B1620" s="1189" t="s">
        <v>3099</v>
      </c>
      <c r="C1620" s="1153" t="s">
        <v>3100</v>
      </c>
      <c r="D1620" s="205">
        <v>180</v>
      </c>
      <c r="E1620" s="593" t="s">
        <v>3580</v>
      </c>
      <c r="F1620" s="1154" t="s">
        <v>3581</v>
      </c>
      <c r="G1620" s="594">
        <v>10</v>
      </c>
      <c r="H1620" s="594" t="s">
        <v>1</v>
      </c>
      <c r="I1620" s="594">
        <v>15</v>
      </c>
      <c r="J1620" s="491">
        <v>15</v>
      </c>
      <c r="K1620" s="513"/>
      <c r="L1620" s="1120"/>
      <c r="M1620" s="8"/>
      <c r="N1620" s="8"/>
      <c r="O1620" s="8"/>
      <c r="P1620" s="8"/>
      <c r="Q1620" s="8"/>
      <c r="R1620" s="8"/>
      <c r="S1620" s="8"/>
      <c r="T1620" s="8"/>
      <c r="U1620" s="1121">
        <f t="shared" si="164"/>
        <v>0</v>
      </c>
      <c r="V1620" s="8"/>
      <c r="W1620" s="8"/>
      <c r="X1620" s="8"/>
      <c r="Y1620" s="8"/>
      <c r="Z1620" s="8"/>
      <c r="AA1620" s="8"/>
      <c r="AB1620" s="8"/>
      <c r="AC1620" s="8"/>
      <c r="AD1620" s="8"/>
      <c r="AE1620" s="8"/>
      <c r="AF1620" s="8"/>
      <c r="AG1620" s="2159"/>
      <c r="AH1620" s="5262"/>
      <c r="AI1620" s="5262"/>
      <c r="AJ1620" s="5262"/>
      <c r="AK1620" s="5262"/>
      <c r="AL1620" s="5262"/>
      <c r="AM1620" s="5314"/>
      <c r="AN1620" s="5314"/>
      <c r="AO1620" s="5262"/>
      <c r="AP1620" s="5233"/>
      <c r="AQ1620" s="5233"/>
      <c r="AR1620" s="5233"/>
      <c r="AS1620" s="3722" t="s">
        <v>6001</v>
      </c>
      <c r="AT1620" s="5333" t="s">
        <v>3598</v>
      </c>
      <c r="AU1620" s="5433">
        <v>300</v>
      </c>
      <c r="AV1620" s="5433"/>
      <c r="AW1620" s="5434">
        <v>42767</v>
      </c>
      <c r="AX1620" s="5434">
        <v>43084</v>
      </c>
      <c r="AY1620" s="2650">
        <v>69000000</v>
      </c>
      <c r="AZ1620" s="1854" t="s">
        <v>3599</v>
      </c>
      <c r="BA1620" s="3385"/>
      <c r="BB1620" s="3385"/>
      <c r="BC1620" s="3385"/>
      <c r="BD1620" s="3385"/>
      <c r="BE1620" s="2309"/>
      <c r="BF1620" s="4601"/>
      <c r="BG1620" s="2309"/>
      <c r="BH1620" s="2309"/>
      <c r="BI1620" s="4601"/>
      <c r="BJ1620" s="2309"/>
      <c r="BK1620" s="2309"/>
      <c r="BL1620" s="2132">
        <f t="shared" si="165"/>
        <v>0</v>
      </c>
      <c r="BM1620" s="2133"/>
      <c r="BN1620" s="1902"/>
      <c r="BO1620" s="1878"/>
      <c r="BP1620" s="1878"/>
      <c r="BQ1620" s="1915"/>
      <c r="BR1620" s="2165"/>
      <c r="BS1620" s="2166"/>
      <c r="BT1620" s="2166"/>
      <c r="BU1620" s="2166"/>
      <c r="BV1620" s="2166"/>
      <c r="BW1620" s="2166"/>
      <c r="BX1620" s="2166"/>
      <c r="BY1620" s="2166"/>
      <c r="BZ1620" s="2166"/>
      <c r="CA1620" s="2166"/>
      <c r="CB1620" s="2166"/>
      <c r="CC1620" s="2166"/>
      <c r="CD1620" s="2167" t="s">
        <v>3091</v>
      </c>
    </row>
    <row r="1621" spans="1:82" s="1191" customFormat="1" ht="34.5" customHeight="1" x14ac:dyDescent="0.2">
      <c r="A1621" s="1156" t="s">
        <v>161</v>
      </c>
      <c r="B1621" s="1190" t="s">
        <v>3099</v>
      </c>
      <c r="C1621" s="1158" t="s">
        <v>3100</v>
      </c>
      <c r="D1621" s="163">
        <v>181</v>
      </c>
      <c r="E1621" s="1214" t="s">
        <v>3600</v>
      </c>
      <c r="F1621" s="1215" t="s">
        <v>3601</v>
      </c>
      <c r="G1621" s="49">
        <v>0</v>
      </c>
      <c r="H1621" s="49" t="s">
        <v>1</v>
      </c>
      <c r="I1621" s="49">
        <v>1</v>
      </c>
      <c r="J1621" s="493">
        <v>1</v>
      </c>
      <c r="K1621" s="50"/>
      <c r="L1621" s="1112">
        <f t="shared" si="163"/>
        <v>0</v>
      </c>
      <c r="M1621" s="52"/>
      <c r="N1621" s="52"/>
      <c r="O1621" s="52"/>
      <c r="P1621" s="52"/>
      <c r="Q1621" s="52"/>
      <c r="R1621" s="52"/>
      <c r="S1621" s="52"/>
      <c r="T1621" s="52"/>
      <c r="U1621" s="1113">
        <f t="shared" si="164"/>
        <v>0</v>
      </c>
      <c r="V1621" s="52"/>
      <c r="W1621" s="52"/>
      <c r="X1621" s="52"/>
      <c r="Y1621" s="52"/>
      <c r="Z1621" s="52"/>
      <c r="AA1621" s="52"/>
      <c r="AB1621" s="52"/>
      <c r="AC1621" s="52"/>
      <c r="AD1621" s="52"/>
      <c r="AE1621" s="52"/>
      <c r="AF1621" s="52"/>
      <c r="AG1621" s="1845"/>
      <c r="AH1621" s="1462" t="s">
        <v>6363</v>
      </c>
      <c r="AI1621" s="1462" t="s">
        <v>859</v>
      </c>
      <c r="AJ1621" s="1462" t="s">
        <v>3529</v>
      </c>
      <c r="AK1621" s="1462" t="s">
        <v>3222</v>
      </c>
      <c r="AL1621" s="1462" t="s">
        <v>938</v>
      </c>
      <c r="AM1621" s="1923">
        <v>15000000</v>
      </c>
      <c r="AN1621" s="1923">
        <v>15000000</v>
      </c>
      <c r="AO1621" s="1462" t="s">
        <v>250</v>
      </c>
      <c r="AP1621" s="1638" t="s">
        <v>734</v>
      </c>
      <c r="AQ1621" s="1638" t="s">
        <v>3366</v>
      </c>
      <c r="AR1621" s="1638"/>
      <c r="AS1621" s="3279" t="s">
        <v>6002</v>
      </c>
      <c r="AT1621" s="3279" t="s">
        <v>3602</v>
      </c>
      <c r="AU1621" s="5426">
        <v>3</v>
      </c>
      <c r="AV1621" s="5426">
        <v>3</v>
      </c>
      <c r="AW1621" s="5428">
        <v>42767</v>
      </c>
      <c r="AX1621" s="5428">
        <v>43084</v>
      </c>
      <c r="AY1621" s="2634">
        <v>15000000</v>
      </c>
      <c r="AZ1621" s="1854"/>
      <c r="BA1621" s="1854"/>
      <c r="BB1621" s="1854"/>
      <c r="BC1621" s="1854"/>
      <c r="BD1621" s="1854"/>
      <c r="BE1621" s="1860"/>
      <c r="BF1621" s="2091"/>
      <c r="BG1621" s="1860"/>
      <c r="BH1621" s="1860"/>
      <c r="BI1621" s="2091"/>
      <c r="BJ1621" s="1860"/>
      <c r="BK1621" s="1860"/>
      <c r="BL1621" s="1859">
        <f t="shared" si="165"/>
        <v>0</v>
      </c>
      <c r="BM1621" s="2014">
        <f>L1621-(BI1621)</f>
        <v>0</v>
      </c>
      <c r="BN1621" s="1902"/>
      <c r="BO1621" s="1878"/>
      <c r="BP1621" s="1878"/>
      <c r="BQ1621" s="1915"/>
      <c r="BR1621" s="2015"/>
      <c r="BS1621" s="2016"/>
      <c r="BT1621" s="2016"/>
      <c r="BU1621" s="2016"/>
      <c r="BV1621" s="2016"/>
      <c r="BW1621" s="2016"/>
      <c r="BX1621" s="2016"/>
      <c r="BY1621" s="2016"/>
      <c r="BZ1621" s="2016"/>
      <c r="CA1621" s="2016"/>
      <c r="CB1621" s="2016"/>
      <c r="CC1621" s="2016"/>
      <c r="CD1621" s="1978" t="s">
        <v>3091</v>
      </c>
    </row>
    <row r="1622" spans="1:82" s="1191" customFormat="1" ht="34.5" customHeight="1" x14ac:dyDescent="0.2">
      <c r="A1622" s="1160" t="s">
        <v>161</v>
      </c>
      <c r="B1622" s="1212" t="s">
        <v>3099</v>
      </c>
      <c r="C1622" s="1123" t="s">
        <v>3100</v>
      </c>
      <c r="D1622" s="460">
        <v>181</v>
      </c>
      <c r="E1622" s="656" t="s">
        <v>3600</v>
      </c>
      <c r="F1622" s="1216" t="s">
        <v>3601</v>
      </c>
      <c r="G1622" s="576">
        <v>0</v>
      </c>
      <c r="H1622" s="576" t="s">
        <v>1</v>
      </c>
      <c r="I1622" s="576">
        <v>1</v>
      </c>
      <c r="J1622" s="454">
        <v>1</v>
      </c>
      <c r="K1622" s="538"/>
      <c r="L1622" s="1114"/>
      <c r="M1622" s="466"/>
      <c r="N1622" s="466"/>
      <c r="O1622" s="466"/>
      <c r="P1622" s="466"/>
      <c r="Q1622" s="466"/>
      <c r="R1622" s="466"/>
      <c r="S1622" s="466"/>
      <c r="T1622" s="466"/>
      <c r="U1622" s="1115"/>
      <c r="V1622" s="466"/>
      <c r="W1622" s="466"/>
      <c r="X1622" s="466"/>
      <c r="Y1622" s="466"/>
      <c r="Z1622" s="466"/>
      <c r="AA1622" s="466"/>
      <c r="AB1622" s="466"/>
      <c r="AC1622" s="466"/>
      <c r="AD1622" s="466"/>
      <c r="AE1622" s="466"/>
      <c r="AF1622" s="466"/>
      <c r="AG1622" s="2018"/>
      <c r="AH1622" s="1133"/>
      <c r="AI1622" s="1133"/>
      <c r="AJ1622" s="1133"/>
      <c r="AK1622" s="1133"/>
      <c r="AL1622" s="1133"/>
      <c r="AM1622" s="1147"/>
      <c r="AN1622" s="1147"/>
      <c r="AO1622" s="1133"/>
      <c r="AP1622" s="1143"/>
      <c r="AQ1622" s="1143"/>
      <c r="AR1622" s="1143"/>
      <c r="AS1622" s="1146"/>
      <c r="AT1622" s="1146"/>
      <c r="AU1622" s="5427"/>
      <c r="AV1622" s="5427"/>
      <c r="AW1622" s="5311"/>
      <c r="AX1622" s="5311"/>
      <c r="AY1622" s="2642"/>
      <c r="AZ1622" s="2200"/>
      <c r="BA1622" s="2200"/>
      <c r="BB1622" s="2200"/>
      <c r="BC1622" s="2200"/>
      <c r="BD1622" s="2200"/>
      <c r="BE1622" s="2169"/>
      <c r="BF1622" s="4466"/>
      <c r="BG1622" s="2169"/>
      <c r="BH1622" s="2169"/>
      <c r="BI1622" s="4466"/>
      <c r="BJ1622" s="2169"/>
      <c r="BK1622" s="2169"/>
      <c r="BL1622" s="2024"/>
      <c r="BM1622" s="2285"/>
      <c r="BN1622" s="1902"/>
      <c r="BO1622" s="1878"/>
      <c r="BP1622" s="1878"/>
      <c r="BQ1622" s="1915"/>
      <c r="BR1622" s="2026"/>
      <c r="BS1622" s="2027"/>
      <c r="BT1622" s="2027"/>
      <c r="BU1622" s="2027"/>
      <c r="BV1622" s="2027"/>
      <c r="BW1622" s="2027"/>
      <c r="BX1622" s="2027"/>
      <c r="BY1622" s="2027"/>
      <c r="BZ1622" s="2027"/>
      <c r="CA1622" s="2027"/>
      <c r="CB1622" s="2027"/>
      <c r="CC1622" s="2027"/>
      <c r="CD1622" s="2028" t="s">
        <v>3091</v>
      </c>
    </row>
    <row r="1623" spans="1:82" s="1191" customFormat="1" ht="34.5" customHeight="1" x14ac:dyDescent="0.2">
      <c r="A1623" s="1160" t="s">
        <v>161</v>
      </c>
      <c r="B1623" s="1212" t="s">
        <v>3099</v>
      </c>
      <c r="C1623" s="1123" t="s">
        <v>3100</v>
      </c>
      <c r="D1623" s="460">
        <v>181</v>
      </c>
      <c r="E1623" s="656" t="s">
        <v>3600</v>
      </c>
      <c r="F1623" s="1216" t="s">
        <v>3601</v>
      </c>
      <c r="G1623" s="576">
        <v>0</v>
      </c>
      <c r="H1623" s="576" t="s">
        <v>1</v>
      </c>
      <c r="I1623" s="576">
        <v>1</v>
      </c>
      <c r="J1623" s="454">
        <v>1</v>
      </c>
      <c r="K1623" s="538"/>
      <c r="L1623" s="1114"/>
      <c r="M1623" s="466"/>
      <c r="N1623" s="466"/>
      <c r="O1623" s="466"/>
      <c r="P1623" s="466"/>
      <c r="Q1623" s="466"/>
      <c r="R1623" s="466"/>
      <c r="S1623" s="466"/>
      <c r="T1623" s="466"/>
      <c r="U1623" s="1115"/>
      <c r="V1623" s="466"/>
      <c r="W1623" s="466"/>
      <c r="X1623" s="466"/>
      <c r="Y1623" s="466"/>
      <c r="Z1623" s="466"/>
      <c r="AA1623" s="466"/>
      <c r="AB1623" s="466"/>
      <c r="AC1623" s="466"/>
      <c r="AD1623" s="466"/>
      <c r="AE1623" s="466"/>
      <c r="AF1623" s="466"/>
      <c r="AG1623" s="2018"/>
      <c r="AH1623" s="1133"/>
      <c r="AI1623" s="1133"/>
      <c r="AJ1623" s="1133"/>
      <c r="AK1623" s="1133"/>
      <c r="AL1623" s="1133"/>
      <c r="AM1623" s="1147"/>
      <c r="AN1623" s="1147"/>
      <c r="AO1623" s="1133"/>
      <c r="AP1623" s="1143"/>
      <c r="AQ1623" s="1143"/>
      <c r="AR1623" s="1143"/>
      <c r="AS1623" s="1146"/>
      <c r="AT1623" s="1146"/>
      <c r="AU1623" s="5427"/>
      <c r="AV1623" s="5427"/>
      <c r="AW1623" s="5311"/>
      <c r="AX1623" s="5311"/>
      <c r="AY1623" s="2642"/>
      <c r="AZ1623" s="2200"/>
      <c r="BA1623" s="2200"/>
      <c r="BB1623" s="2200"/>
      <c r="BC1623" s="2200"/>
      <c r="BD1623" s="2200"/>
      <c r="BE1623" s="2169"/>
      <c r="BF1623" s="4466"/>
      <c r="BG1623" s="2169"/>
      <c r="BH1623" s="2169"/>
      <c r="BI1623" s="4466"/>
      <c r="BJ1623" s="2169"/>
      <c r="BK1623" s="2169"/>
      <c r="BL1623" s="2024"/>
      <c r="BM1623" s="2285"/>
      <c r="BN1623" s="1902"/>
      <c r="BO1623" s="1878"/>
      <c r="BP1623" s="1878"/>
      <c r="BQ1623" s="1915"/>
      <c r="BR1623" s="2026"/>
      <c r="BS1623" s="2027"/>
      <c r="BT1623" s="2027"/>
      <c r="BU1623" s="2027"/>
      <c r="BV1623" s="2027"/>
      <c r="BW1623" s="2027"/>
      <c r="BX1623" s="2027"/>
      <c r="BY1623" s="2027"/>
      <c r="BZ1623" s="2027"/>
      <c r="CA1623" s="2027"/>
      <c r="CB1623" s="2027"/>
      <c r="CC1623" s="2027"/>
      <c r="CD1623" s="2028" t="s">
        <v>3091</v>
      </c>
    </row>
    <row r="1624" spans="1:82" s="1191" customFormat="1" ht="34.5" customHeight="1" x14ac:dyDescent="0.2">
      <c r="A1624" s="1160" t="s">
        <v>161</v>
      </c>
      <c r="B1624" s="1212" t="s">
        <v>3099</v>
      </c>
      <c r="C1624" s="1123" t="s">
        <v>3100</v>
      </c>
      <c r="D1624" s="460">
        <v>181</v>
      </c>
      <c r="E1624" s="656" t="s">
        <v>3600</v>
      </c>
      <c r="F1624" s="1216" t="s">
        <v>3601</v>
      </c>
      <c r="G1624" s="576">
        <v>0</v>
      </c>
      <c r="H1624" s="576" t="s">
        <v>1</v>
      </c>
      <c r="I1624" s="576">
        <v>1</v>
      </c>
      <c r="J1624" s="454">
        <v>1</v>
      </c>
      <c r="K1624" s="538"/>
      <c r="L1624" s="1114"/>
      <c r="M1624" s="466"/>
      <c r="N1624" s="466"/>
      <c r="O1624" s="466"/>
      <c r="P1624" s="466"/>
      <c r="Q1624" s="466"/>
      <c r="R1624" s="466"/>
      <c r="S1624" s="466"/>
      <c r="T1624" s="466"/>
      <c r="U1624" s="1115"/>
      <c r="V1624" s="466"/>
      <c r="W1624" s="466"/>
      <c r="X1624" s="466"/>
      <c r="Y1624" s="466"/>
      <c r="Z1624" s="466"/>
      <c r="AA1624" s="466"/>
      <c r="AB1624" s="466"/>
      <c r="AC1624" s="466"/>
      <c r="AD1624" s="466"/>
      <c r="AE1624" s="466"/>
      <c r="AF1624" s="466"/>
      <c r="AG1624" s="2018"/>
      <c r="AH1624" s="1133"/>
      <c r="AI1624" s="1133"/>
      <c r="AJ1624" s="1133"/>
      <c r="AK1624" s="1133"/>
      <c r="AL1624" s="1133"/>
      <c r="AM1624" s="1147"/>
      <c r="AN1624" s="1147"/>
      <c r="AO1624" s="1133"/>
      <c r="AP1624" s="1143"/>
      <c r="AQ1624" s="1143"/>
      <c r="AR1624" s="1143"/>
      <c r="AS1624" s="1146"/>
      <c r="AT1624" s="1146"/>
      <c r="AU1624" s="5427"/>
      <c r="AV1624" s="5427"/>
      <c r="AW1624" s="5311"/>
      <c r="AX1624" s="5311"/>
      <c r="AY1624" s="2642"/>
      <c r="AZ1624" s="2200"/>
      <c r="BA1624" s="2200"/>
      <c r="BB1624" s="2200"/>
      <c r="BC1624" s="2200"/>
      <c r="BD1624" s="2200"/>
      <c r="BE1624" s="2169"/>
      <c r="BF1624" s="4466"/>
      <c r="BG1624" s="2169"/>
      <c r="BH1624" s="2169"/>
      <c r="BI1624" s="4466"/>
      <c r="BJ1624" s="2169"/>
      <c r="BK1624" s="2169"/>
      <c r="BL1624" s="2024"/>
      <c r="BM1624" s="2285"/>
      <c r="BN1624" s="1902"/>
      <c r="BO1624" s="1878"/>
      <c r="BP1624" s="1878"/>
      <c r="BQ1624" s="1915"/>
      <c r="BR1624" s="2026"/>
      <c r="BS1624" s="2027"/>
      <c r="BT1624" s="2027"/>
      <c r="BU1624" s="2027"/>
      <c r="BV1624" s="2027"/>
      <c r="BW1624" s="2027"/>
      <c r="BX1624" s="2027"/>
      <c r="BY1624" s="2027"/>
      <c r="BZ1624" s="2027"/>
      <c r="CA1624" s="2027"/>
      <c r="CB1624" s="2027"/>
      <c r="CC1624" s="2027"/>
      <c r="CD1624" s="2028" t="s">
        <v>3091</v>
      </c>
    </row>
    <row r="1625" spans="1:82" s="1191" customFormat="1" ht="34.5" customHeight="1" x14ac:dyDescent="0.2">
      <c r="A1625" s="1160" t="s">
        <v>161</v>
      </c>
      <c r="B1625" s="1212" t="s">
        <v>3099</v>
      </c>
      <c r="C1625" s="1123" t="s">
        <v>3100</v>
      </c>
      <c r="D1625" s="460">
        <v>181</v>
      </c>
      <c r="E1625" s="656" t="s">
        <v>3600</v>
      </c>
      <c r="F1625" s="1216" t="s">
        <v>3601</v>
      </c>
      <c r="G1625" s="576">
        <v>0</v>
      </c>
      <c r="H1625" s="576" t="s">
        <v>1</v>
      </c>
      <c r="I1625" s="576">
        <v>1</v>
      </c>
      <c r="J1625" s="454">
        <v>1</v>
      </c>
      <c r="K1625" s="538"/>
      <c r="L1625" s="1114"/>
      <c r="M1625" s="466"/>
      <c r="N1625" s="466"/>
      <c r="O1625" s="466"/>
      <c r="P1625" s="466"/>
      <c r="Q1625" s="466"/>
      <c r="R1625" s="466"/>
      <c r="S1625" s="466"/>
      <c r="T1625" s="466"/>
      <c r="U1625" s="1115"/>
      <c r="V1625" s="466"/>
      <c r="W1625" s="466"/>
      <c r="X1625" s="466"/>
      <c r="Y1625" s="466"/>
      <c r="Z1625" s="466"/>
      <c r="AA1625" s="466"/>
      <c r="AB1625" s="466"/>
      <c r="AC1625" s="466"/>
      <c r="AD1625" s="466"/>
      <c r="AE1625" s="466"/>
      <c r="AF1625" s="466"/>
      <c r="AG1625" s="2018"/>
      <c r="AH1625" s="1133"/>
      <c r="AI1625" s="1133"/>
      <c r="AJ1625" s="1133"/>
      <c r="AK1625" s="1133"/>
      <c r="AL1625" s="1133"/>
      <c r="AM1625" s="1147"/>
      <c r="AN1625" s="1147"/>
      <c r="AO1625" s="1133"/>
      <c r="AP1625" s="1143"/>
      <c r="AQ1625" s="1143"/>
      <c r="AR1625" s="1143"/>
      <c r="AS1625" s="1146"/>
      <c r="AT1625" s="1146"/>
      <c r="AU1625" s="5427"/>
      <c r="AV1625" s="5427"/>
      <c r="AW1625" s="5311"/>
      <c r="AX1625" s="5311"/>
      <c r="AY1625" s="2642"/>
      <c r="AZ1625" s="2200"/>
      <c r="BA1625" s="2200"/>
      <c r="BB1625" s="2200"/>
      <c r="BC1625" s="2200"/>
      <c r="BD1625" s="2200"/>
      <c r="BE1625" s="2169"/>
      <c r="BF1625" s="4466"/>
      <c r="BG1625" s="2169"/>
      <c r="BH1625" s="2169"/>
      <c r="BI1625" s="4466"/>
      <c r="BJ1625" s="2169"/>
      <c r="BK1625" s="2169"/>
      <c r="BL1625" s="2024"/>
      <c r="BM1625" s="2285"/>
      <c r="BN1625" s="1902"/>
      <c r="BO1625" s="1878"/>
      <c r="BP1625" s="1878"/>
      <c r="BQ1625" s="1915"/>
      <c r="BR1625" s="2026"/>
      <c r="BS1625" s="2027"/>
      <c r="BT1625" s="2027"/>
      <c r="BU1625" s="2027"/>
      <c r="BV1625" s="2027"/>
      <c r="BW1625" s="2027"/>
      <c r="BX1625" s="2027"/>
      <c r="BY1625" s="2027"/>
      <c r="BZ1625" s="2027"/>
      <c r="CA1625" s="2027"/>
      <c r="CB1625" s="2027"/>
      <c r="CC1625" s="2027"/>
      <c r="CD1625" s="2028" t="s">
        <v>3091</v>
      </c>
    </row>
    <row r="1626" spans="1:82" s="1191" customFormat="1" ht="34.5" customHeight="1" thickBot="1" x14ac:dyDescent="0.25">
      <c r="A1626" s="1162" t="s">
        <v>161</v>
      </c>
      <c r="B1626" s="1213" t="s">
        <v>3099</v>
      </c>
      <c r="C1626" s="1126" t="s">
        <v>3100</v>
      </c>
      <c r="D1626" s="431">
        <v>181</v>
      </c>
      <c r="E1626" s="1217" t="s">
        <v>3600</v>
      </c>
      <c r="F1626" s="1218" t="s">
        <v>3601</v>
      </c>
      <c r="G1626" s="582">
        <v>0</v>
      </c>
      <c r="H1626" s="582" t="s">
        <v>1</v>
      </c>
      <c r="I1626" s="582">
        <v>1</v>
      </c>
      <c r="J1626" s="496">
        <v>1</v>
      </c>
      <c r="K1626" s="544"/>
      <c r="L1626" s="1116"/>
      <c r="M1626" s="474"/>
      <c r="N1626" s="474"/>
      <c r="O1626" s="474"/>
      <c r="P1626" s="474"/>
      <c r="Q1626" s="474"/>
      <c r="R1626" s="474"/>
      <c r="S1626" s="474"/>
      <c r="T1626" s="474"/>
      <c r="U1626" s="1117"/>
      <c r="V1626" s="474"/>
      <c r="W1626" s="474"/>
      <c r="X1626" s="474"/>
      <c r="Y1626" s="474"/>
      <c r="Z1626" s="474"/>
      <c r="AA1626" s="474"/>
      <c r="AB1626" s="474"/>
      <c r="AC1626" s="474"/>
      <c r="AD1626" s="474"/>
      <c r="AE1626" s="474"/>
      <c r="AF1626" s="474"/>
      <c r="AG1626" s="2030"/>
      <c r="AH1626" s="1505"/>
      <c r="AI1626" s="1505"/>
      <c r="AJ1626" s="1505"/>
      <c r="AK1626" s="1505"/>
      <c r="AL1626" s="1505"/>
      <c r="AM1626" s="1995"/>
      <c r="AN1626" s="1995"/>
      <c r="AO1626" s="1505"/>
      <c r="AP1626" s="1997"/>
      <c r="AQ1626" s="1997"/>
      <c r="AR1626" s="1997"/>
      <c r="AS1626" s="5357"/>
      <c r="AT1626" s="5357"/>
      <c r="AU1626" s="5447"/>
      <c r="AV1626" s="5447"/>
      <c r="AW1626" s="5448"/>
      <c r="AX1626" s="5448"/>
      <c r="AY1626" s="5361"/>
      <c r="AZ1626" s="2445"/>
      <c r="BA1626" s="2445"/>
      <c r="BB1626" s="2445"/>
      <c r="BC1626" s="2445"/>
      <c r="BD1626" s="2445"/>
      <c r="BE1626" s="1912"/>
      <c r="BF1626" s="4467"/>
      <c r="BG1626" s="1912"/>
      <c r="BH1626" s="1912"/>
      <c r="BI1626" s="4467"/>
      <c r="BJ1626" s="1912"/>
      <c r="BK1626" s="1912"/>
      <c r="BL1626" s="1911"/>
      <c r="BM1626" s="2692"/>
      <c r="BN1626" s="1902"/>
      <c r="BO1626" s="1878"/>
      <c r="BP1626" s="1878"/>
      <c r="BQ1626" s="1915"/>
      <c r="BR1626" s="2037"/>
      <c r="BS1626" s="2038"/>
      <c r="BT1626" s="2038"/>
      <c r="BU1626" s="2038"/>
      <c r="BV1626" s="2038"/>
      <c r="BW1626" s="2038"/>
      <c r="BX1626" s="2038"/>
      <c r="BY1626" s="2038"/>
      <c r="BZ1626" s="2038"/>
      <c r="CA1626" s="2038"/>
      <c r="CB1626" s="2038"/>
      <c r="CC1626" s="2038"/>
      <c r="CD1626" s="2039" t="s">
        <v>3091</v>
      </c>
    </row>
    <row r="1627" spans="1:82" s="1191" customFormat="1" ht="34.5" customHeight="1" x14ac:dyDescent="0.2">
      <c r="A1627" s="1183" t="s">
        <v>161</v>
      </c>
      <c r="B1627" s="1219" t="s">
        <v>3099</v>
      </c>
      <c r="C1627" s="1184" t="s">
        <v>3100</v>
      </c>
      <c r="D1627" s="179">
        <v>182</v>
      </c>
      <c r="E1627" s="655" t="s">
        <v>3603</v>
      </c>
      <c r="F1627" s="1220" t="s">
        <v>3604</v>
      </c>
      <c r="G1627" s="603">
        <v>0</v>
      </c>
      <c r="H1627" s="603" t="s">
        <v>1</v>
      </c>
      <c r="I1627" s="603">
        <v>1</v>
      </c>
      <c r="J1627" s="480">
        <v>1</v>
      </c>
      <c r="K1627" s="25"/>
      <c r="L1627" s="1186">
        <f t="shared" ref="L1627:L1634" si="166">+M1627+N1627+O1627+P1627+Q1627+R1627+S1627+T1627</f>
        <v>0</v>
      </c>
      <c r="M1627" s="7"/>
      <c r="N1627" s="7"/>
      <c r="O1627" s="7"/>
      <c r="P1627" s="7"/>
      <c r="Q1627" s="7"/>
      <c r="R1627" s="7"/>
      <c r="S1627" s="7"/>
      <c r="T1627" s="7"/>
      <c r="U1627" s="1187">
        <f t="shared" ref="U1627:U1744" si="167">V1627+W1627+X1627+Y1627+Z1627+AA1627+AB1627+AC1627+AD1627+AE1627+AF1627</f>
        <v>0</v>
      </c>
      <c r="V1627" s="7"/>
      <c r="W1627" s="7"/>
      <c r="X1627" s="7"/>
      <c r="Y1627" s="7"/>
      <c r="Z1627" s="7"/>
      <c r="AA1627" s="7"/>
      <c r="AB1627" s="7"/>
      <c r="AC1627" s="7"/>
      <c r="AD1627" s="7"/>
      <c r="AE1627" s="7"/>
      <c r="AF1627" s="7"/>
      <c r="AG1627" s="1865"/>
      <c r="AH1627" s="1956" t="s">
        <v>3605</v>
      </c>
      <c r="AI1627" s="1956" t="s">
        <v>859</v>
      </c>
      <c r="AJ1627" s="1956" t="s">
        <v>3529</v>
      </c>
      <c r="AK1627" s="1956" t="s">
        <v>3222</v>
      </c>
      <c r="AL1627" s="1956" t="s">
        <v>938</v>
      </c>
      <c r="AM1627" s="1864">
        <v>15000000</v>
      </c>
      <c r="AN1627" s="1864">
        <v>15000000</v>
      </c>
      <c r="AO1627" s="1956" t="s">
        <v>250</v>
      </c>
      <c r="AP1627" s="2432" t="s">
        <v>734</v>
      </c>
      <c r="AQ1627" s="2432" t="s">
        <v>3366</v>
      </c>
      <c r="AR1627" s="2432"/>
      <c r="AS1627" s="5451" t="s">
        <v>6003</v>
      </c>
      <c r="AT1627" s="5451" t="s">
        <v>1730</v>
      </c>
      <c r="AU1627" s="5452">
        <v>100</v>
      </c>
      <c r="AV1627" s="5452"/>
      <c r="AW1627" s="5453">
        <v>42767</v>
      </c>
      <c r="AX1627" s="5453">
        <v>43084</v>
      </c>
      <c r="AY1627" s="5454">
        <v>50000000</v>
      </c>
      <c r="AZ1627" s="1872"/>
      <c r="BA1627" s="1872"/>
      <c r="BB1627" s="1872"/>
      <c r="BC1627" s="1872"/>
      <c r="BD1627" s="1872"/>
      <c r="BE1627" s="1877"/>
      <c r="BF1627" s="2101"/>
      <c r="BG1627" s="1877"/>
      <c r="BH1627" s="1877"/>
      <c r="BI1627" s="2101"/>
      <c r="BJ1627" s="1877"/>
      <c r="BK1627" s="1877"/>
      <c r="BL1627" s="1876">
        <f t="shared" ref="BL1627:BL1744" si="168">BF1627-BI1627</f>
        <v>0</v>
      </c>
      <c r="BM1627" s="2306">
        <f>L1627-(BI1627)</f>
        <v>0</v>
      </c>
      <c r="BN1627" s="1902"/>
      <c r="BO1627" s="1878"/>
      <c r="BP1627" s="1878"/>
      <c r="BQ1627" s="1915"/>
      <c r="BR1627" s="2674"/>
      <c r="BS1627" s="2675"/>
      <c r="BT1627" s="2675"/>
      <c r="BU1627" s="2675"/>
      <c r="BV1627" s="2675"/>
      <c r="BW1627" s="2675"/>
      <c r="BX1627" s="2675"/>
      <c r="BY1627" s="2675"/>
      <c r="BZ1627" s="2675"/>
      <c r="CA1627" s="2675"/>
      <c r="CB1627" s="2675"/>
      <c r="CC1627" s="2675"/>
      <c r="CD1627" s="2693" t="s">
        <v>3091</v>
      </c>
    </row>
    <row r="1628" spans="1:82" s="1191" customFormat="1" ht="34.5" customHeight="1" x14ac:dyDescent="0.2">
      <c r="A1628" s="1160" t="s">
        <v>161</v>
      </c>
      <c r="B1628" s="1212" t="s">
        <v>3099</v>
      </c>
      <c r="C1628" s="1123" t="s">
        <v>3100</v>
      </c>
      <c r="D1628" s="460">
        <v>182</v>
      </c>
      <c r="E1628" s="656" t="s">
        <v>3603</v>
      </c>
      <c r="F1628" s="1216" t="s">
        <v>3604</v>
      </c>
      <c r="G1628" s="576">
        <v>0</v>
      </c>
      <c r="H1628" s="576" t="s">
        <v>1</v>
      </c>
      <c r="I1628" s="576">
        <v>1</v>
      </c>
      <c r="J1628" s="454">
        <v>1</v>
      </c>
      <c r="K1628" s="538"/>
      <c r="L1628" s="1114"/>
      <c r="M1628" s="466"/>
      <c r="N1628" s="466"/>
      <c r="O1628" s="466"/>
      <c r="P1628" s="466"/>
      <c r="Q1628" s="466"/>
      <c r="R1628" s="466"/>
      <c r="S1628" s="466"/>
      <c r="T1628" s="466"/>
      <c r="U1628" s="1115"/>
      <c r="V1628" s="466"/>
      <c r="W1628" s="466"/>
      <c r="X1628" s="466"/>
      <c r="Y1628" s="466"/>
      <c r="Z1628" s="466"/>
      <c r="AA1628" s="466"/>
      <c r="AB1628" s="466"/>
      <c r="AC1628" s="466"/>
      <c r="AD1628" s="466"/>
      <c r="AE1628" s="466"/>
      <c r="AF1628" s="466"/>
      <c r="AG1628" s="2018"/>
      <c r="AH1628" s="1133"/>
      <c r="AI1628" s="1133"/>
      <c r="AJ1628" s="1133"/>
      <c r="AK1628" s="1133"/>
      <c r="AL1628" s="1133"/>
      <c r="AM1628" s="1147"/>
      <c r="AN1628" s="1147"/>
      <c r="AO1628" s="1133"/>
      <c r="AP1628" s="1143"/>
      <c r="AQ1628" s="1143"/>
      <c r="AR1628" s="1143"/>
      <c r="AS1628" s="1146"/>
      <c r="AT1628" s="1146"/>
      <c r="AU1628" s="5427"/>
      <c r="AV1628" s="5427"/>
      <c r="AW1628" s="5311"/>
      <c r="AX1628" s="5311"/>
      <c r="AY1628" s="2642"/>
      <c r="AZ1628" s="2200"/>
      <c r="BA1628" s="2200"/>
      <c r="BB1628" s="2200"/>
      <c r="BC1628" s="2200"/>
      <c r="BD1628" s="2200"/>
      <c r="BE1628" s="2169"/>
      <c r="BF1628" s="4466"/>
      <c r="BG1628" s="2169"/>
      <c r="BH1628" s="2169"/>
      <c r="BI1628" s="4466"/>
      <c r="BJ1628" s="2169"/>
      <c r="BK1628" s="2169"/>
      <c r="BL1628" s="2024"/>
      <c r="BM1628" s="2285"/>
      <c r="BN1628" s="1902"/>
      <c r="BO1628" s="1878"/>
      <c r="BP1628" s="1878"/>
      <c r="BQ1628" s="1915"/>
      <c r="BR1628" s="2026"/>
      <c r="BS1628" s="2027"/>
      <c r="BT1628" s="2027"/>
      <c r="BU1628" s="2027"/>
      <c r="BV1628" s="2027"/>
      <c r="BW1628" s="2027"/>
      <c r="BX1628" s="2027"/>
      <c r="BY1628" s="2027"/>
      <c r="BZ1628" s="2027"/>
      <c r="CA1628" s="2027"/>
      <c r="CB1628" s="2027"/>
      <c r="CC1628" s="2027"/>
      <c r="CD1628" s="2028" t="s">
        <v>3091</v>
      </c>
    </row>
    <row r="1629" spans="1:82" s="1191" customFormat="1" ht="34.5" customHeight="1" x14ac:dyDescent="0.2">
      <c r="A1629" s="1160" t="s">
        <v>161</v>
      </c>
      <c r="B1629" s="1212" t="s">
        <v>3099</v>
      </c>
      <c r="C1629" s="1123" t="s">
        <v>3100</v>
      </c>
      <c r="D1629" s="460">
        <v>182</v>
      </c>
      <c r="E1629" s="656" t="s">
        <v>3603</v>
      </c>
      <c r="F1629" s="1216" t="s">
        <v>3604</v>
      </c>
      <c r="G1629" s="576">
        <v>0</v>
      </c>
      <c r="H1629" s="576" t="s">
        <v>1</v>
      </c>
      <c r="I1629" s="576">
        <v>1</v>
      </c>
      <c r="J1629" s="454">
        <v>1</v>
      </c>
      <c r="K1629" s="538"/>
      <c r="L1629" s="1114"/>
      <c r="M1629" s="466"/>
      <c r="N1629" s="466"/>
      <c r="O1629" s="466"/>
      <c r="P1629" s="466"/>
      <c r="Q1629" s="466"/>
      <c r="R1629" s="466"/>
      <c r="S1629" s="466"/>
      <c r="T1629" s="466"/>
      <c r="U1629" s="1115"/>
      <c r="V1629" s="466"/>
      <c r="W1629" s="466"/>
      <c r="X1629" s="466"/>
      <c r="Y1629" s="466"/>
      <c r="Z1629" s="466"/>
      <c r="AA1629" s="466"/>
      <c r="AB1629" s="466"/>
      <c r="AC1629" s="466"/>
      <c r="AD1629" s="466"/>
      <c r="AE1629" s="466"/>
      <c r="AF1629" s="466"/>
      <c r="AG1629" s="2018"/>
      <c r="AH1629" s="1133"/>
      <c r="AI1629" s="1133"/>
      <c r="AJ1629" s="1133"/>
      <c r="AK1629" s="1133"/>
      <c r="AL1629" s="1133"/>
      <c r="AM1629" s="1147"/>
      <c r="AN1629" s="1147"/>
      <c r="AO1629" s="1133"/>
      <c r="AP1629" s="1143"/>
      <c r="AQ1629" s="1143"/>
      <c r="AR1629" s="1143"/>
      <c r="AS1629" s="1146"/>
      <c r="AT1629" s="1146"/>
      <c r="AU1629" s="5427"/>
      <c r="AV1629" s="5427"/>
      <c r="AW1629" s="5311"/>
      <c r="AX1629" s="5311"/>
      <c r="AY1629" s="2642"/>
      <c r="AZ1629" s="2200"/>
      <c r="BA1629" s="2200"/>
      <c r="BB1629" s="2200"/>
      <c r="BC1629" s="2200"/>
      <c r="BD1629" s="2200"/>
      <c r="BE1629" s="2169"/>
      <c r="BF1629" s="4466"/>
      <c r="BG1629" s="2169"/>
      <c r="BH1629" s="2169"/>
      <c r="BI1629" s="4466"/>
      <c r="BJ1629" s="2169"/>
      <c r="BK1629" s="2169"/>
      <c r="BL1629" s="2024"/>
      <c r="BM1629" s="2285"/>
      <c r="BN1629" s="1902"/>
      <c r="BO1629" s="1878"/>
      <c r="BP1629" s="1878"/>
      <c r="BQ1629" s="1915"/>
      <c r="BR1629" s="2026"/>
      <c r="BS1629" s="2027"/>
      <c r="BT1629" s="2027"/>
      <c r="BU1629" s="2027"/>
      <c r="BV1629" s="2027"/>
      <c r="BW1629" s="2027"/>
      <c r="BX1629" s="2027"/>
      <c r="BY1629" s="2027"/>
      <c r="BZ1629" s="2027"/>
      <c r="CA1629" s="2027"/>
      <c r="CB1629" s="2027"/>
      <c r="CC1629" s="2027"/>
      <c r="CD1629" s="2028" t="s">
        <v>3091</v>
      </c>
    </row>
    <row r="1630" spans="1:82" s="1191" customFormat="1" ht="34.5" customHeight="1" x14ac:dyDescent="0.2">
      <c r="A1630" s="1160" t="s">
        <v>161</v>
      </c>
      <c r="B1630" s="1212" t="s">
        <v>3099</v>
      </c>
      <c r="C1630" s="1123" t="s">
        <v>3100</v>
      </c>
      <c r="D1630" s="460">
        <v>182</v>
      </c>
      <c r="E1630" s="656" t="s">
        <v>3603</v>
      </c>
      <c r="F1630" s="1216" t="s">
        <v>3604</v>
      </c>
      <c r="G1630" s="576">
        <v>0</v>
      </c>
      <c r="H1630" s="576" t="s">
        <v>1</v>
      </c>
      <c r="I1630" s="576">
        <v>1</v>
      </c>
      <c r="J1630" s="454">
        <v>1</v>
      </c>
      <c r="K1630" s="538"/>
      <c r="L1630" s="1114"/>
      <c r="M1630" s="466"/>
      <c r="N1630" s="466"/>
      <c r="O1630" s="466"/>
      <c r="P1630" s="466"/>
      <c r="Q1630" s="466"/>
      <c r="R1630" s="466"/>
      <c r="S1630" s="466"/>
      <c r="T1630" s="466"/>
      <c r="U1630" s="1115"/>
      <c r="V1630" s="466"/>
      <c r="W1630" s="466"/>
      <c r="X1630" s="466"/>
      <c r="Y1630" s="466"/>
      <c r="Z1630" s="466"/>
      <c r="AA1630" s="466"/>
      <c r="AB1630" s="466"/>
      <c r="AC1630" s="466"/>
      <c r="AD1630" s="466"/>
      <c r="AE1630" s="466"/>
      <c r="AF1630" s="466"/>
      <c r="AG1630" s="2018"/>
      <c r="AH1630" s="1133"/>
      <c r="AI1630" s="1133"/>
      <c r="AJ1630" s="1133"/>
      <c r="AK1630" s="1133"/>
      <c r="AL1630" s="1133"/>
      <c r="AM1630" s="1147"/>
      <c r="AN1630" s="1147"/>
      <c r="AO1630" s="1133"/>
      <c r="AP1630" s="1143"/>
      <c r="AQ1630" s="1143"/>
      <c r="AR1630" s="1143"/>
      <c r="AS1630" s="1146"/>
      <c r="AT1630" s="1146"/>
      <c r="AU1630" s="5427"/>
      <c r="AV1630" s="5427"/>
      <c r="AW1630" s="5311"/>
      <c r="AX1630" s="5311"/>
      <c r="AY1630" s="2642"/>
      <c r="AZ1630" s="2200"/>
      <c r="BA1630" s="2200"/>
      <c r="BB1630" s="2200"/>
      <c r="BC1630" s="2200"/>
      <c r="BD1630" s="2200"/>
      <c r="BE1630" s="2169"/>
      <c r="BF1630" s="4466"/>
      <c r="BG1630" s="2169"/>
      <c r="BH1630" s="2169"/>
      <c r="BI1630" s="4466"/>
      <c r="BJ1630" s="2169"/>
      <c r="BK1630" s="2169"/>
      <c r="BL1630" s="2024"/>
      <c r="BM1630" s="2285"/>
      <c r="BN1630" s="1902"/>
      <c r="BO1630" s="1878"/>
      <c r="BP1630" s="1878"/>
      <c r="BQ1630" s="1915"/>
      <c r="BR1630" s="2026"/>
      <c r="BS1630" s="2027"/>
      <c r="BT1630" s="2027"/>
      <c r="BU1630" s="2027"/>
      <c r="BV1630" s="2027"/>
      <c r="BW1630" s="2027"/>
      <c r="BX1630" s="2027"/>
      <c r="BY1630" s="2027"/>
      <c r="BZ1630" s="2027"/>
      <c r="CA1630" s="2027"/>
      <c r="CB1630" s="2027"/>
      <c r="CC1630" s="2027"/>
      <c r="CD1630" s="2028" t="s">
        <v>3091</v>
      </c>
    </row>
    <row r="1631" spans="1:82" s="1191" customFormat="1" ht="34.5" customHeight="1" x14ac:dyDescent="0.2">
      <c r="A1631" s="1160" t="s">
        <v>161</v>
      </c>
      <c r="B1631" s="1212" t="s">
        <v>3099</v>
      </c>
      <c r="C1631" s="1123" t="s">
        <v>3100</v>
      </c>
      <c r="D1631" s="460">
        <v>182</v>
      </c>
      <c r="E1631" s="656" t="s">
        <v>3603</v>
      </c>
      <c r="F1631" s="1216" t="s">
        <v>3604</v>
      </c>
      <c r="G1631" s="576">
        <v>0</v>
      </c>
      <c r="H1631" s="576" t="s">
        <v>1</v>
      </c>
      <c r="I1631" s="576">
        <v>1</v>
      </c>
      <c r="J1631" s="454">
        <v>1</v>
      </c>
      <c r="K1631" s="538"/>
      <c r="L1631" s="1114"/>
      <c r="M1631" s="466"/>
      <c r="N1631" s="466"/>
      <c r="O1631" s="466"/>
      <c r="P1631" s="466"/>
      <c r="Q1631" s="466"/>
      <c r="R1631" s="466"/>
      <c r="S1631" s="466"/>
      <c r="T1631" s="466"/>
      <c r="U1631" s="1115"/>
      <c r="V1631" s="466"/>
      <c r="W1631" s="466"/>
      <c r="X1631" s="466"/>
      <c r="Y1631" s="466"/>
      <c r="Z1631" s="466"/>
      <c r="AA1631" s="466"/>
      <c r="AB1631" s="466"/>
      <c r="AC1631" s="466"/>
      <c r="AD1631" s="466"/>
      <c r="AE1631" s="466"/>
      <c r="AF1631" s="466"/>
      <c r="AG1631" s="2018"/>
      <c r="AH1631" s="1133"/>
      <c r="AI1631" s="1133"/>
      <c r="AJ1631" s="1133"/>
      <c r="AK1631" s="1133"/>
      <c r="AL1631" s="1133"/>
      <c r="AM1631" s="1147"/>
      <c r="AN1631" s="1147"/>
      <c r="AO1631" s="1133"/>
      <c r="AP1631" s="1143"/>
      <c r="AQ1631" s="1143"/>
      <c r="AR1631" s="1143"/>
      <c r="AS1631" s="1146"/>
      <c r="AT1631" s="1146"/>
      <c r="AU1631" s="5427"/>
      <c r="AV1631" s="5427"/>
      <c r="AW1631" s="5311"/>
      <c r="AX1631" s="5311"/>
      <c r="AY1631" s="2642"/>
      <c r="AZ1631" s="2200"/>
      <c r="BA1631" s="2200"/>
      <c r="BB1631" s="2200"/>
      <c r="BC1631" s="2200"/>
      <c r="BD1631" s="2200"/>
      <c r="BE1631" s="2169"/>
      <c r="BF1631" s="4466"/>
      <c r="BG1631" s="2169"/>
      <c r="BH1631" s="2169"/>
      <c r="BI1631" s="4466"/>
      <c r="BJ1631" s="2169"/>
      <c r="BK1631" s="2169"/>
      <c r="BL1631" s="2024"/>
      <c r="BM1631" s="2285"/>
      <c r="BN1631" s="1902"/>
      <c r="BO1631" s="1878"/>
      <c r="BP1631" s="1878"/>
      <c r="BQ1631" s="1915"/>
      <c r="BR1631" s="2026"/>
      <c r="BS1631" s="2027"/>
      <c r="BT1631" s="2027"/>
      <c r="BU1631" s="2027"/>
      <c r="BV1631" s="2027"/>
      <c r="BW1631" s="2027"/>
      <c r="BX1631" s="2027"/>
      <c r="BY1631" s="2027"/>
      <c r="BZ1631" s="2027"/>
      <c r="CA1631" s="2027"/>
      <c r="CB1631" s="2027"/>
      <c r="CC1631" s="2027"/>
      <c r="CD1631" s="2028" t="s">
        <v>3091</v>
      </c>
    </row>
    <row r="1632" spans="1:82" s="1191" customFormat="1" ht="34.5" customHeight="1" x14ac:dyDescent="0.2">
      <c r="A1632" s="1160" t="s">
        <v>161</v>
      </c>
      <c r="B1632" s="1212" t="s">
        <v>3099</v>
      </c>
      <c r="C1632" s="1123" t="s">
        <v>3100</v>
      </c>
      <c r="D1632" s="460">
        <v>182</v>
      </c>
      <c r="E1632" s="656" t="s">
        <v>3603</v>
      </c>
      <c r="F1632" s="1216" t="s">
        <v>3604</v>
      </c>
      <c r="G1632" s="576">
        <v>0</v>
      </c>
      <c r="H1632" s="576" t="s">
        <v>1</v>
      </c>
      <c r="I1632" s="576">
        <v>1</v>
      </c>
      <c r="J1632" s="454">
        <v>1</v>
      </c>
      <c r="K1632" s="538"/>
      <c r="L1632" s="1114"/>
      <c r="M1632" s="466"/>
      <c r="N1632" s="466"/>
      <c r="O1632" s="466"/>
      <c r="P1632" s="466"/>
      <c r="Q1632" s="466"/>
      <c r="R1632" s="466"/>
      <c r="S1632" s="466"/>
      <c r="T1632" s="466"/>
      <c r="U1632" s="1115"/>
      <c r="V1632" s="466"/>
      <c r="W1632" s="466"/>
      <c r="X1632" s="466"/>
      <c r="Y1632" s="466"/>
      <c r="Z1632" s="466"/>
      <c r="AA1632" s="466"/>
      <c r="AB1632" s="466"/>
      <c r="AC1632" s="466"/>
      <c r="AD1632" s="466"/>
      <c r="AE1632" s="466"/>
      <c r="AF1632" s="466"/>
      <c r="AG1632" s="2018"/>
      <c r="AH1632" s="1133"/>
      <c r="AI1632" s="1133"/>
      <c r="AJ1632" s="1133"/>
      <c r="AK1632" s="1133"/>
      <c r="AL1632" s="1133"/>
      <c r="AM1632" s="1147"/>
      <c r="AN1632" s="1147"/>
      <c r="AO1632" s="1133"/>
      <c r="AP1632" s="1143"/>
      <c r="AQ1632" s="1143"/>
      <c r="AR1632" s="1143"/>
      <c r="AS1632" s="1146"/>
      <c r="AT1632" s="1146"/>
      <c r="AU1632" s="5427"/>
      <c r="AV1632" s="5427"/>
      <c r="AW1632" s="5311"/>
      <c r="AX1632" s="5311"/>
      <c r="AY1632" s="2642"/>
      <c r="AZ1632" s="2200"/>
      <c r="BA1632" s="2200"/>
      <c r="BB1632" s="2200"/>
      <c r="BC1632" s="2200"/>
      <c r="BD1632" s="2200"/>
      <c r="BE1632" s="2169"/>
      <c r="BF1632" s="4466"/>
      <c r="BG1632" s="2169"/>
      <c r="BH1632" s="2169"/>
      <c r="BI1632" s="4466"/>
      <c r="BJ1632" s="2169"/>
      <c r="BK1632" s="2169"/>
      <c r="BL1632" s="2024"/>
      <c r="BM1632" s="2285"/>
      <c r="BN1632" s="1902"/>
      <c r="BO1632" s="1878"/>
      <c r="BP1632" s="1878"/>
      <c r="BQ1632" s="1915"/>
      <c r="BR1632" s="2026"/>
      <c r="BS1632" s="2027"/>
      <c r="BT1632" s="2027"/>
      <c r="BU1632" s="2027"/>
      <c r="BV1632" s="2027"/>
      <c r="BW1632" s="2027"/>
      <c r="BX1632" s="2027"/>
      <c r="BY1632" s="2027"/>
      <c r="BZ1632" s="2027"/>
      <c r="CA1632" s="2027"/>
      <c r="CB1632" s="2027"/>
      <c r="CC1632" s="2027"/>
      <c r="CD1632" s="2028" t="s">
        <v>3091</v>
      </c>
    </row>
    <row r="1633" spans="1:82" ht="34.5" customHeight="1" thickBot="1" x14ac:dyDescent="0.25">
      <c r="A1633" s="1161" t="s">
        <v>161</v>
      </c>
      <c r="B1633" s="1189" t="s">
        <v>3099</v>
      </c>
      <c r="C1633" s="1153" t="s">
        <v>3100</v>
      </c>
      <c r="D1633" s="205">
        <v>182</v>
      </c>
      <c r="E1633" s="657" t="s">
        <v>3603</v>
      </c>
      <c r="F1633" s="1221" t="s">
        <v>3604</v>
      </c>
      <c r="G1633" s="594">
        <v>0</v>
      </c>
      <c r="H1633" s="594" t="s">
        <v>1</v>
      </c>
      <c r="I1633" s="594">
        <v>1</v>
      </c>
      <c r="J1633" s="491">
        <v>1</v>
      </c>
      <c r="K1633" s="513"/>
      <c r="L1633" s="1120"/>
      <c r="M1633" s="8"/>
      <c r="N1633" s="8"/>
      <c r="O1633" s="8"/>
      <c r="P1633" s="8"/>
      <c r="Q1633" s="8"/>
      <c r="R1633" s="8"/>
      <c r="S1633" s="8"/>
      <c r="T1633" s="8"/>
      <c r="U1633" s="1121">
        <f t="shared" si="167"/>
        <v>0</v>
      </c>
      <c r="V1633" s="8"/>
      <c r="W1633" s="8"/>
      <c r="X1633" s="8"/>
      <c r="Y1633" s="8"/>
      <c r="Z1633" s="8"/>
      <c r="AA1633" s="8"/>
      <c r="AB1633" s="8"/>
      <c r="AC1633" s="8"/>
      <c r="AD1633" s="8"/>
      <c r="AE1633" s="8"/>
      <c r="AF1633" s="8"/>
      <c r="AG1633" s="2159"/>
      <c r="AH1633" s="2158" t="s">
        <v>6364</v>
      </c>
      <c r="AI1633" s="1155" t="s">
        <v>859</v>
      </c>
      <c r="AJ1633" s="1155" t="s">
        <v>3529</v>
      </c>
      <c r="AK1633" s="2159" t="s">
        <v>3281</v>
      </c>
      <c r="AL1633" s="2158" t="s">
        <v>938</v>
      </c>
      <c r="AM1633" s="2144">
        <v>20000000</v>
      </c>
      <c r="AN1633" s="2144">
        <v>20000000</v>
      </c>
      <c r="AO1633" s="1155" t="s">
        <v>250</v>
      </c>
      <c r="AP1633" s="2146" t="s">
        <v>3107</v>
      </c>
      <c r="AQ1633" s="2146" t="s">
        <v>3366</v>
      </c>
      <c r="AR1633" s="2146"/>
      <c r="AS1633" s="1146" t="s">
        <v>6004</v>
      </c>
      <c r="AT1633" s="1146" t="s">
        <v>2080</v>
      </c>
      <c r="AU1633" s="5456">
        <v>1</v>
      </c>
      <c r="AV1633" s="5456">
        <v>100</v>
      </c>
      <c r="AW1633" s="5434">
        <v>42767</v>
      </c>
      <c r="AX1633" s="5434">
        <v>43084</v>
      </c>
      <c r="AY1633" s="2650">
        <v>20000000</v>
      </c>
      <c r="AZ1633" s="3385"/>
      <c r="BA1633" s="3385"/>
      <c r="BB1633" s="3385"/>
      <c r="BC1633" s="3385"/>
      <c r="BD1633" s="3385"/>
      <c r="BE1633" s="2309"/>
      <c r="BF1633" s="4601"/>
      <c r="BG1633" s="2309"/>
      <c r="BH1633" s="2309"/>
      <c r="BI1633" s="4601"/>
      <c r="BJ1633" s="2309"/>
      <c r="BK1633" s="2309"/>
      <c r="BL1633" s="2132">
        <f t="shared" si="168"/>
        <v>0</v>
      </c>
      <c r="BM1633" s="2133"/>
      <c r="BN1633" s="1902"/>
      <c r="BO1633" s="1878"/>
      <c r="BP1633" s="1878"/>
      <c r="BQ1633" s="1915"/>
      <c r="BR1633" s="2165"/>
      <c r="BS1633" s="2166"/>
      <c r="BT1633" s="2166"/>
      <c r="BU1633" s="2166"/>
      <c r="BV1633" s="2166"/>
      <c r="BW1633" s="2166"/>
      <c r="BX1633" s="2166"/>
      <c r="BY1633" s="2166"/>
      <c r="BZ1633" s="2166"/>
      <c r="CA1633" s="2166"/>
      <c r="CB1633" s="2166"/>
      <c r="CC1633" s="2166"/>
      <c r="CD1633" s="2167" t="s">
        <v>3091</v>
      </c>
    </row>
    <row r="1634" spans="1:82" s="1191" customFormat="1" ht="34.5" customHeight="1" x14ac:dyDescent="0.2">
      <c r="A1634" s="1156" t="s">
        <v>161</v>
      </c>
      <c r="B1634" s="1190" t="s">
        <v>3099</v>
      </c>
      <c r="C1634" s="1158" t="s">
        <v>3100</v>
      </c>
      <c r="D1634" s="163">
        <v>183</v>
      </c>
      <c r="E1634" s="1214" t="s">
        <v>3606</v>
      </c>
      <c r="F1634" s="1215" t="s">
        <v>3607</v>
      </c>
      <c r="G1634" s="49">
        <v>0</v>
      </c>
      <c r="H1634" s="49" t="s">
        <v>1</v>
      </c>
      <c r="I1634" s="49">
        <v>1</v>
      </c>
      <c r="J1634" s="493">
        <v>1</v>
      </c>
      <c r="K1634" s="50"/>
      <c r="L1634" s="1112">
        <f t="shared" si="166"/>
        <v>160000000</v>
      </c>
      <c r="M1634" s="455">
        <v>160000000</v>
      </c>
      <c r="N1634" s="52"/>
      <c r="O1634" s="52"/>
      <c r="P1634" s="52"/>
      <c r="Q1634" s="52"/>
      <c r="R1634" s="52"/>
      <c r="S1634" s="52"/>
      <c r="T1634" s="52"/>
      <c r="U1634" s="1113">
        <f t="shared" si="167"/>
        <v>90000000</v>
      </c>
      <c r="V1634" s="495">
        <v>90000000</v>
      </c>
      <c r="W1634" s="52"/>
      <c r="X1634" s="52"/>
      <c r="Y1634" s="52"/>
      <c r="Z1634" s="52"/>
      <c r="AA1634" s="52"/>
      <c r="AB1634" s="52"/>
      <c r="AC1634" s="52"/>
      <c r="AD1634" s="52"/>
      <c r="AE1634" s="52"/>
      <c r="AF1634" s="52"/>
      <c r="AG1634" s="2009"/>
      <c r="AH1634" s="1845" t="s">
        <v>6365</v>
      </c>
      <c r="AI1634" s="2629" t="s">
        <v>859</v>
      </c>
      <c r="AJ1634" s="2629" t="s">
        <v>3529</v>
      </c>
      <c r="AK1634" s="2629" t="s">
        <v>3222</v>
      </c>
      <c r="AL1634" s="2629" t="s">
        <v>938</v>
      </c>
      <c r="AM1634" s="5316">
        <v>935000000</v>
      </c>
      <c r="AN1634" s="5316">
        <v>915800000</v>
      </c>
      <c r="AO1634" s="2629" t="s">
        <v>250</v>
      </c>
      <c r="AP1634" s="5288" t="s">
        <v>734</v>
      </c>
      <c r="AQ1634" s="5288" t="s">
        <v>3366</v>
      </c>
      <c r="AR1634" s="5288"/>
      <c r="AS1634" s="3279" t="s">
        <v>6005</v>
      </c>
      <c r="AT1634" s="3279" t="s">
        <v>3608</v>
      </c>
      <c r="AU1634" s="5426">
        <v>1</v>
      </c>
      <c r="AV1634" s="5426">
        <v>1</v>
      </c>
      <c r="AW1634" s="5428">
        <v>43070</v>
      </c>
      <c r="AX1634" s="5428">
        <v>43084</v>
      </c>
      <c r="AY1634" s="2634">
        <v>45000000</v>
      </c>
      <c r="AZ1634" s="1854"/>
      <c r="BA1634" s="1854"/>
      <c r="BB1634" s="1854"/>
      <c r="BC1634" s="1854"/>
      <c r="BD1634" s="1854"/>
      <c r="BE1634" s="1860"/>
      <c r="BF1634" s="2091"/>
      <c r="BG1634" s="1860"/>
      <c r="BH1634" s="1860"/>
      <c r="BI1634" s="2091"/>
      <c r="BJ1634" s="1860"/>
      <c r="BK1634" s="1860"/>
      <c r="BL1634" s="1859">
        <f t="shared" si="168"/>
        <v>0</v>
      </c>
      <c r="BM1634" s="2014" t="e">
        <f>L1634-(BI1636+BI1637+BI1638+BI1639+BI1640+BI1641+BI1643+BI1642+BI1644+BI1645+BI1646+BI1647+BI1648+BI1649+BI1650+BI1651+BI1652+BI1653+BI1654+BI1655+BI1656+BI1657+BI1658+BI1659+BI1660+BI1661+BI1662+BI1663+BI1664+BI1665+BI1666+BI1668+BI1667+BI1669+BI1670+BI1671+BI1672+BI1673+BI1674+BI1675+BI1676+BI1677+BI1678+BI1679+BI1680+BI1681+BI1682+BI1683+BI1684+BI1685+BI1686+BI1687+BI1688+#REF!+#REF!+#REF!+#REF!+#REF!+BI1689+BI1690+BI1691+BI1692+BI1693+BI1694+BI1695+BI1696+BI1697+BI1698+BI1699+BI1700+BI1701+BI1702+BI1703+BI1704+BI1705+BI1706+BI1707+BI1708+BI1709+BI1710+BI1711+BI1712+BI1713+BI1714+BI1715+BI1716+BI1717+BI1718+BI1719+#REF!+BI1720+BI1721+BI1722+BI1723+BI1724+BI1725+BI1726+BI1727+BI1728+BI1729+BI1730+BI1731+BI1732+BI1733+BI1734+BI1735+BI1736+BI1737+BI1738+BI1739+BI1740+BI1741+BI42+BI1742)</f>
        <v>#REF!</v>
      </c>
      <c r="BN1634" s="1902"/>
      <c r="BO1634" s="1878"/>
      <c r="BP1634" s="1878"/>
      <c r="BQ1634" s="1915"/>
      <c r="BR1634" s="2015"/>
      <c r="BS1634" s="2016"/>
      <c r="BT1634" s="2016"/>
      <c r="BU1634" s="2016"/>
      <c r="BV1634" s="2016"/>
      <c r="BW1634" s="2016"/>
      <c r="BX1634" s="2016"/>
      <c r="BY1634" s="2016"/>
      <c r="BZ1634" s="2016"/>
      <c r="CA1634" s="2016"/>
      <c r="CB1634" s="2016"/>
      <c r="CC1634" s="2016"/>
      <c r="CD1634" s="1978" t="s">
        <v>3091</v>
      </c>
    </row>
    <row r="1635" spans="1:82" ht="34.5" customHeight="1" x14ac:dyDescent="0.2">
      <c r="A1635" s="1160" t="s">
        <v>161</v>
      </c>
      <c r="B1635" s="765" t="s">
        <v>3099</v>
      </c>
      <c r="C1635" s="1123" t="s">
        <v>3100</v>
      </c>
      <c r="D1635" s="460">
        <v>183</v>
      </c>
      <c r="E1635" s="656" t="s">
        <v>3606</v>
      </c>
      <c r="F1635" s="1216" t="s">
        <v>3607</v>
      </c>
      <c r="G1635" s="576">
        <v>0</v>
      </c>
      <c r="H1635" s="576" t="s">
        <v>1</v>
      </c>
      <c r="I1635" s="576">
        <v>1</v>
      </c>
      <c r="J1635" s="454">
        <v>1</v>
      </c>
      <c r="K1635" s="538"/>
      <c r="L1635" s="1114"/>
      <c r="M1635" s="466"/>
      <c r="N1635" s="466"/>
      <c r="O1635" s="466"/>
      <c r="P1635" s="466"/>
      <c r="Q1635" s="466"/>
      <c r="R1635" s="466"/>
      <c r="S1635" s="466"/>
      <c r="T1635" s="466"/>
      <c r="U1635" s="1115">
        <f t="shared" si="167"/>
        <v>0</v>
      </c>
      <c r="V1635" s="466"/>
      <c r="W1635" s="466"/>
      <c r="X1635" s="466"/>
      <c r="Y1635" s="466"/>
      <c r="Z1635" s="466"/>
      <c r="AA1635" s="466"/>
      <c r="AB1635" s="466"/>
      <c r="AC1635" s="466"/>
      <c r="AD1635" s="466"/>
      <c r="AE1635" s="466"/>
      <c r="AF1635" s="466"/>
      <c r="AG1635" s="1147"/>
      <c r="AH1635" s="2018"/>
      <c r="AI1635" s="1134"/>
      <c r="AJ1635" s="1134"/>
      <c r="AK1635" s="1134"/>
      <c r="AL1635" s="1134"/>
      <c r="AM1635" s="1135"/>
      <c r="AN1635" s="1135"/>
      <c r="AO1635" s="1134"/>
      <c r="AP1635" s="1136"/>
      <c r="AQ1635" s="1136"/>
      <c r="AR1635" s="1136"/>
      <c r="AS1635" s="1146"/>
      <c r="AT1635" s="1146"/>
      <c r="AU1635" s="5427"/>
      <c r="AV1635" s="5427"/>
      <c r="AW1635" s="5311"/>
      <c r="AX1635" s="5311"/>
      <c r="AY1635" s="2642"/>
      <c r="AZ1635" s="2200"/>
      <c r="BA1635" s="2200"/>
      <c r="BB1635" s="2200"/>
      <c r="BC1635" s="2200"/>
      <c r="BD1635" s="2200"/>
      <c r="BE1635" s="2169"/>
      <c r="BF1635" s="4466"/>
      <c r="BG1635" s="2169"/>
      <c r="BH1635" s="2169"/>
      <c r="BI1635" s="4466"/>
      <c r="BJ1635" s="2169"/>
      <c r="BK1635" s="2169"/>
      <c r="BL1635" s="2024">
        <f t="shared" si="168"/>
        <v>0</v>
      </c>
      <c r="BM1635" s="2025"/>
      <c r="BN1635" s="1902"/>
      <c r="BO1635" s="1878"/>
      <c r="BP1635" s="1878"/>
      <c r="BQ1635" s="1915"/>
      <c r="BR1635" s="2026"/>
      <c r="BS1635" s="2027"/>
      <c r="BT1635" s="2027"/>
      <c r="BU1635" s="2027"/>
      <c r="BV1635" s="2027"/>
      <c r="BW1635" s="2027"/>
      <c r="BX1635" s="2027"/>
      <c r="BY1635" s="2027"/>
      <c r="BZ1635" s="2027"/>
      <c r="CA1635" s="2027"/>
      <c r="CB1635" s="2027"/>
      <c r="CC1635" s="2027"/>
      <c r="CD1635" s="2028" t="s">
        <v>3091</v>
      </c>
    </row>
    <row r="1636" spans="1:82" ht="34.5" customHeight="1" x14ac:dyDescent="0.2">
      <c r="A1636" s="1160" t="s">
        <v>161</v>
      </c>
      <c r="B1636" s="765" t="s">
        <v>3099</v>
      </c>
      <c r="C1636" s="1123" t="s">
        <v>3100</v>
      </c>
      <c r="D1636" s="460">
        <v>183</v>
      </c>
      <c r="E1636" s="656" t="s">
        <v>3606</v>
      </c>
      <c r="F1636" s="1216" t="s">
        <v>3607</v>
      </c>
      <c r="G1636" s="576">
        <v>0</v>
      </c>
      <c r="H1636" s="576" t="s">
        <v>1</v>
      </c>
      <c r="I1636" s="576">
        <v>1</v>
      </c>
      <c r="J1636" s="454">
        <v>1</v>
      </c>
      <c r="K1636" s="538"/>
      <c r="L1636" s="1114"/>
      <c r="M1636" s="466"/>
      <c r="N1636" s="466"/>
      <c r="O1636" s="466"/>
      <c r="P1636" s="466"/>
      <c r="Q1636" s="466"/>
      <c r="R1636" s="466"/>
      <c r="S1636" s="466"/>
      <c r="T1636" s="466"/>
      <c r="U1636" s="1115">
        <f t="shared" si="167"/>
        <v>0</v>
      </c>
      <c r="V1636" s="466"/>
      <c r="W1636" s="466"/>
      <c r="X1636" s="466"/>
      <c r="Y1636" s="466"/>
      <c r="Z1636" s="466"/>
      <c r="AA1636" s="466"/>
      <c r="AB1636" s="466"/>
      <c r="AC1636" s="466"/>
      <c r="AD1636" s="466"/>
      <c r="AE1636" s="466"/>
      <c r="AF1636" s="466"/>
      <c r="AG1636" s="1147"/>
      <c r="AH1636" s="2018"/>
      <c r="AI1636" s="1134"/>
      <c r="AJ1636" s="1134"/>
      <c r="AK1636" s="1134"/>
      <c r="AL1636" s="1134"/>
      <c r="AM1636" s="1135"/>
      <c r="AN1636" s="1135"/>
      <c r="AO1636" s="1134"/>
      <c r="AP1636" s="1136"/>
      <c r="AQ1636" s="1136"/>
      <c r="AR1636" s="1136"/>
      <c r="AS1636" s="1146" t="s">
        <v>6006</v>
      </c>
      <c r="AT1636" s="1146" t="s">
        <v>2080</v>
      </c>
      <c r="AU1636" s="5427">
        <v>100</v>
      </c>
      <c r="AV1636" s="5427">
        <v>100</v>
      </c>
      <c r="AW1636" s="5311">
        <v>43070</v>
      </c>
      <c r="AX1636" s="5311">
        <v>43084</v>
      </c>
      <c r="AY1636" s="2642">
        <v>460000000</v>
      </c>
      <c r="AZ1636" s="5449">
        <v>82</v>
      </c>
      <c r="BA1636" s="4542" t="s">
        <v>951</v>
      </c>
      <c r="BB1636" s="4542" t="s">
        <v>3609</v>
      </c>
      <c r="BC1636" s="5457" t="s">
        <v>3610</v>
      </c>
      <c r="BD1636" s="4542">
        <v>82</v>
      </c>
      <c r="BE1636" s="5442">
        <v>42737</v>
      </c>
      <c r="BF1636" s="1677">
        <f>20000000+7545616</f>
        <v>27545616</v>
      </c>
      <c r="BG1636" s="4542">
        <v>146</v>
      </c>
      <c r="BH1636" s="5442">
        <v>42783</v>
      </c>
      <c r="BI1636" s="1677">
        <v>18937660</v>
      </c>
      <c r="BJ1636" s="5442">
        <v>42737</v>
      </c>
      <c r="BK1636" s="5442">
        <v>42737</v>
      </c>
      <c r="BL1636" s="2024">
        <f t="shared" si="168"/>
        <v>8607956</v>
      </c>
      <c r="BM1636" s="2025"/>
      <c r="BN1636" s="1902"/>
      <c r="BO1636" s="1878"/>
      <c r="BP1636" s="1878"/>
      <c r="BQ1636" s="1915"/>
      <c r="BR1636" s="2026"/>
      <c r="BS1636" s="2027"/>
      <c r="BT1636" s="2027"/>
      <c r="BU1636" s="2027"/>
      <c r="BV1636" s="2027"/>
      <c r="BW1636" s="2027"/>
      <c r="BX1636" s="2027"/>
      <c r="BY1636" s="2027"/>
      <c r="BZ1636" s="2027"/>
      <c r="CA1636" s="2027"/>
      <c r="CB1636" s="2027"/>
      <c r="CC1636" s="2027"/>
      <c r="CD1636" s="2028" t="s">
        <v>3091</v>
      </c>
    </row>
    <row r="1637" spans="1:82" ht="34.5" customHeight="1" x14ac:dyDescent="0.2">
      <c r="A1637" s="1160" t="s">
        <v>161</v>
      </c>
      <c r="B1637" s="765" t="s">
        <v>3099</v>
      </c>
      <c r="C1637" s="1123" t="s">
        <v>3100</v>
      </c>
      <c r="D1637" s="460">
        <v>183</v>
      </c>
      <c r="E1637" s="656" t="s">
        <v>3606</v>
      </c>
      <c r="F1637" s="1216" t="s">
        <v>3607</v>
      </c>
      <c r="G1637" s="576">
        <v>0</v>
      </c>
      <c r="H1637" s="576" t="s">
        <v>1</v>
      </c>
      <c r="I1637" s="576">
        <v>1</v>
      </c>
      <c r="J1637" s="454">
        <v>1</v>
      </c>
      <c r="K1637" s="538"/>
      <c r="L1637" s="1114"/>
      <c r="M1637" s="466"/>
      <c r="N1637" s="466"/>
      <c r="O1637" s="466"/>
      <c r="P1637" s="466"/>
      <c r="Q1637" s="466"/>
      <c r="R1637" s="466"/>
      <c r="S1637" s="466"/>
      <c r="T1637" s="466"/>
      <c r="U1637" s="1115"/>
      <c r="V1637" s="466"/>
      <c r="W1637" s="466"/>
      <c r="X1637" s="466"/>
      <c r="Y1637" s="466"/>
      <c r="Z1637" s="466"/>
      <c r="AA1637" s="466"/>
      <c r="AB1637" s="466"/>
      <c r="AC1637" s="466"/>
      <c r="AD1637" s="466"/>
      <c r="AE1637" s="466"/>
      <c r="AF1637" s="466"/>
      <c r="AG1637" s="1147"/>
      <c r="AH1637" s="2018"/>
      <c r="AI1637" s="1134"/>
      <c r="AJ1637" s="1134"/>
      <c r="AK1637" s="1134"/>
      <c r="AL1637" s="1134"/>
      <c r="AM1637" s="1135"/>
      <c r="AN1637" s="1135"/>
      <c r="AO1637" s="1134"/>
      <c r="AP1637" s="1136"/>
      <c r="AQ1637" s="1136"/>
      <c r="AR1637" s="1136"/>
      <c r="AS1637" s="1146"/>
      <c r="AT1637" s="1146"/>
      <c r="AU1637" s="5427"/>
      <c r="AV1637" s="5427"/>
      <c r="AW1637" s="5311"/>
      <c r="AX1637" s="5311"/>
      <c r="AY1637" s="2642"/>
      <c r="AZ1637" s="5449" t="s">
        <v>3611</v>
      </c>
      <c r="BA1637" s="4542" t="s">
        <v>3254</v>
      </c>
      <c r="BB1637" s="4542" t="s">
        <v>3612</v>
      </c>
      <c r="BC1637" s="4542" t="s">
        <v>3613</v>
      </c>
      <c r="BD1637" s="4542">
        <v>144</v>
      </c>
      <c r="BE1637" s="5442">
        <v>42780</v>
      </c>
      <c r="BF1637" s="1677">
        <v>5026000</v>
      </c>
      <c r="BG1637" s="4542">
        <v>139</v>
      </c>
      <c r="BH1637" s="5442">
        <v>42780</v>
      </c>
      <c r="BI1637" s="1677">
        <v>5026000</v>
      </c>
      <c r="BJ1637" s="5442">
        <v>42780</v>
      </c>
      <c r="BK1637" s="5442">
        <v>42780</v>
      </c>
      <c r="BL1637" s="2024"/>
      <c r="BM1637" s="2025"/>
      <c r="BN1637" s="1902"/>
      <c r="BO1637" s="1878"/>
      <c r="BP1637" s="1878"/>
      <c r="BQ1637" s="1915"/>
      <c r="BR1637" s="2026"/>
      <c r="BS1637" s="2027"/>
      <c r="BT1637" s="2027"/>
      <c r="BU1637" s="2027"/>
      <c r="BV1637" s="2027"/>
      <c r="BW1637" s="2027"/>
      <c r="BX1637" s="2027"/>
      <c r="BY1637" s="2027"/>
      <c r="BZ1637" s="2027"/>
      <c r="CA1637" s="2027"/>
      <c r="CB1637" s="2027"/>
      <c r="CC1637" s="2027"/>
      <c r="CD1637" s="2028"/>
    </row>
    <row r="1638" spans="1:82" ht="34.5" customHeight="1" x14ac:dyDescent="0.2">
      <c r="A1638" s="1160" t="s">
        <v>161</v>
      </c>
      <c r="B1638" s="765" t="s">
        <v>3099</v>
      </c>
      <c r="C1638" s="1123" t="s">
        <v>3100</v>
      </c>
      <c r="D1638" s="460">
        <v>183</v>
      </c>
      <c r="E1638" s="656" t="s">
        <v>3606</v>
      </c>
      <c r="F1638" s="1216" t="s">
        <v>3607</v>
      </c>
      <c r="G1638" s="576">
        <v>0</v>
      </c>
      <c r="H1638" s="576" t="s">
        <v>1</v>
      </c>
      <c r="I1638" s="576">
        <v>1</v>
      </c>
      <c r="J1638" s="454">
        <v>1</v>
      </c>
      <c r="K1638" s="538"/>
      <c r="L1638" s="1114"/>
      <c r="M1638" s="466"/>
      <c r="N1638" s="466"/>
      <c r="O1638" s="466"/>
      <c r="P1638" s="466"/>
      <c r="Q1638" s="466"/>
      <c r="R1638" s="466"/>
      <c r="S1638" s="466"/>
      <c r="T1638" s="466"/>
      <c r="U1638" s="1115"/>
      <c r="V1638" s="466"/>
      <c r="W1638" s="466"/>
      <c r="X1638" s="466"/>
      <c r="Y1638" s="466"/>
      <c r="Z1638" s="466"/>
      <c r="AA1638" s="466"/>
      <c r="AB1638" s="466"/>
      <c r="AC1638" s="466"/>
      <c r="AD1638" s="466"/>
      <c r="AE1638" s="466"/>
      <c r="AF1638" s="466"/>
      <c r="AG1638" s="1147"/>
      <c r="AH1638" s="2018"/>
      <c r="AI1638" s="1134"/>
      <c r="AJ1638" s="1134"/>
      <c r="AK1638" s="1134"/>
      <c r="AL1638" s="1134"/>
      <c r="AM1638" s="1135"/>
      <c r="AN1638" s="1135"/>
      <c r="AO1638" s="1134"/>
      <c r="AP1638" s="1136"/>
      <c r="AQ1638" s="1136"/>
      <c r="AR1638" s="1136"/>
      <c r="AS1638" s="1146"/>
      <c r="AT1638" s="1146"/>
      <c r="AU1638" s="5427"/>
      <c r="AV1638" s="5427"/>
      <c r="AW1638" s="5311"/>
      <c r="AX1638" s="5311"/>
      <c r="AY1638" s="2642"/>
      <c r="AZ1638" s="5449" t="s">
        <v>3614</v>
      </c>
      <c r="BA1638" s="4542" t="s">
        <v>3254</v>
      </c>
      <c r="BB1638" s="4542" t="s">
        <v>3615</v>
      </c>
      <c r="BC1638" s="4542" t="s">
        <v>3616</v>
      </c>
      <c r="BD1638" s="4542">
        <v>147</v>
      </c>
      <c r="BE1638" s="5442">
        <v>42781</v>
      </c>
      <c r="BF1638" s="1677">
        <v>2000000</v>
      </c>
      <c r="BG1638" s="4542">
        <v>143</v>
      </c>
      <c r="BH1638" s="5442">
        <v>42781</v>
      </c>
      <c r="BI1638" s="1677">
        <v>2000000</v>
      </c>
      <c r="BJ1638" s="5442">
        <v>42781</v>
      </c>
      <c r="BK1638" s="5442">
        <v>42781</v>
      </c>
      <c r="BL1638" s="2024"/>
      <c r="BM1638" s="2025"/>
      <c r="BN1638" s="1902"/>
      <c r="BO1638" s="1878"/>
      <c r="BP1638" s="1878"/>
      <c r="BQ1638" s="1915"/>
      <c r="BR1638" s="2026"/>
      <c r="BS1638" s="2027"/>
      <c r="BT1638" s="2027"/>
      <c r="BU1638" s="2027"/>
      <c r="BV1638" s="2027"/>
      <c r="BW1638" s="2027"/>
      <c r="BX1638" s="2027"/>
      <c r="BY1638" s="2027"/>
      <c r="BZ1638" s="2027"/>
      <c r="CA1638" s="2027"/>
      <c r="CB1638" s="2027"/>
      <c r="CC1638" s="2027"/>
      <c r="CD1638" s="2028"/>
    </row>
    <row r="1639" spans="1:82" ht="34.5" customHeight="1" x14ac:dyDescent="0.2">
      <c r="A1639" s="1160" t="s">
        <v>161</v>
      </c>
      <c r="B1639" s="765" t="s">
        <v>3099</v>
      </c>
      <c r="C1639" s="1123" t="s">
        <v>3100</v>
      </c>
      <c r="D1639" s="460">
        <v>183</v>
      </c>
      <c r="E1639" s="656" t="s">
        <v>3606</v>
      </c>
      <c r="F1639" s="1216" t="s">
        <v>3607</v>
      </c>
      <c r="G1639" s="576">
        <v>0</v>
      </c>
      <c r="H1639" s="576" t="s">
        <v>1</v>
      </c>
      <c r="I1639" s="576">
        <v>1</v>
      </c>
      <c r="J1639" s="454">
        <v>1</v>
      </c>
      <c r="K1639" s="538"/>
      <c r="L1639" s="1114"/>
      <c r="M1639" s="466"/>
      <c r="N1639" s="466"/>
      <c r="O1639" s="466"/>
      <c r="P1639" s="466"/>
      <c r="Q1639" s="466"/>
      <c r="R1639" s="466"/>
      <c r="S1639" s="466"/>
      <c r="T1639" s="466"/>
      <c r="U1639" s="1115"/>
      <c r="V1639" s="466"/>
      <c r="W1639" s="466"/>
      <c r="X1639" s="466"/>
      <c r="Y1639" s="466"/>
      <c r="Z1639" s="466"/>
      <c r="AA1639" s="466"/>
      <c r="AB1639" s="466"/>
      <c r="AC1639" s="466"/>
      <c r="AD1639" s="466"/>
      <c r="AE1639" s="466"/>
      <c r="AF1639" s="466"/>
      <c r="AG1639" s="1147"/>
      <c r="AH1639" s="2018"/>
      <c r="AI1639" s="1134"/>
      <c r="AJ1639" s="1134"/>
      <c r="AK1639" s="1134"/>
      <c r="AL1639" s="1134"/>
      <c r="AM1639" s="1135"/>
      <c r="AN1639" s="1135"/>
      <c r="AO1639" s="1134"/>
      <c r="AP1639" s="1136"/>
      <c r="AQ1639" s="1136"/>
      <c r="AR1639" s="1136"/>
      <c r="AS1639" s="1146"/>
      <c r="AT1639" s="1146"/>
      <c r="AU1639" s="5427"/>
      <c r="AV1639" s="5427"/>
      <c r="AW1639" s="5311"/>
      <c r="AX1639" s="5311"/>
      <c r="AY1639" s="2642"/>
      <c r="AZ1639" s="5449" t="s">
        <v>3617</v>
      </c>
      <c r="BA1639" s="4542" t="s">
        <v>3254</v>
      </c>
      <c r="BB1639" s="4542" t="s">
        <v>3618</v>
      </c>
      <c r="BC1639" s="4542" t="s">
        <v>3619</v>
      </c>
      <c r="BD1639" s="4542">
        <v>149</v>
      </c>
      <c r="BE1639" s="5442">
        <v>42781</v>
      </c>
      <c r="BF1639" s="1677">
        <v>1000000</v>
      </c>
      <c r="BG1639" s="4542">
        <v>145</v>
      </c>
      <c r="BH1639" s="5442">
        <v>42781</v>
      </c>
      <c r="BI1639" s="1677">
        <v>1000000</v>
      </c>
      <c r="BJ1639" s="5442">
        <v>42781</v>
      </c>
      <c r="BK1639" s="5442">
        <v>42781</v>
      </c>
      <c r="BL1639" s="2024"/>
      <c r="BM1639" s="2025"/>
      <c r="BN1639" s="1902"/>
      <c r="BO1639" s="1878"/>
      <c r="BP1639" s="1878"/>
      <c r="BQ1639" s="1915"/>
      <c r="BR1639" s="2026"/>
      <c r="BS1639" s="2027"/>
      <c r="BT1639" s="2027"/>
      <c r="BU1639" s="2027"/>
      <c r="BV1639" s="2027"/>
      <c r="BW1639" s="2027"/>
      <c r="BX1639" s="2027"/>
      <c r="BY1639" s="2027"/>
      <c r="BZ1639" s="2027"/>
      <c r="CA1639" s="2027"/>
      <c r="CB1639" s="2027"/>
      <c r="CC1639" s="2027"/>
      <c r="CD1639" s="2028"/>
    </row>
    <row r="1640" spans="1:82" ht="34.5" customHeight="1" x14ac:dyDescent="0.2">
      <c r="A1640" s="1160" t="s">
        <v>161</v>
      </c>
      <c r="B1640" s="765" t="s">
        <v>3099</v>
      </c>
      <c r="C1640" s="1123" t="s">
        <v>3100</v>
      </c>
      <c r="D1640" s="460">
        <v>183</v>
      </c>
      <c r="E1640" s="656" t="s">
        <v>3606</v>
      </c>
      <c r="F1640" s="1216" t="s">
        <v>3607</v>
      </c>
      <c r="G1640" s="576">
        <v>0</v>
      </c>
      <c r="H1640" s="576" t="s">
        <v>1</v>
      </c>
      <c r="I1640" s="576">
        <v>1</v>
      </c>
      <c r="J1640" s="454">
        <v>1</v>
      </c>
      <c r="K1640" s="538"/>
      <c r="L1640" s="1114"/>
      <c r="M1640" s="466"/>
      <c r="N1640" s="466"/>
      <c r="O1640" s="466"/>
      <c r="P1640" s="466"/>
      <c r="Q1640" s="466"/>
      <c r="R1640" s="466"/>
      <c r="S1640" s="466"/>
      <c r="T1640" s="466"/>
      <c r="U1640" s="1115"/>
      <c r="V1640" s="466"/>
      <c r="W1640" s="466"/>
      <c r="X1640" s="466"/>
      <c r="Y1640" s="466"/>
      <c r="Z1640" s="466"/>
      <c r="AA1640" s="466"/>
      <c r="AB1640" s="466"/>
      <c r="AC1640" s="466"/>
      <c r="AD1640" s="466"/>
      <c r="AE1640" s="466"/>
      <c r="AF1640" s="466"/>
      <c r="AG1640" s="1147"/>
      <c r="AH1640" s="2018"/>
      <c r="AI1640" s="1134"/>
      <c r="AJ1640" s="1134"/>
      <c r="AK1640" s="1134"/>
      <c r="AL1640" s="1134"/>
      <c r="AM1640" s="1135"/>
      <c r="AN1640" s="1135"/>
      <c r="AO1640" s="1134"/>
      <c r="AP1640" s="1136"/>
      <c r="AQ1640" s="1136"/>
      <c r="AR1640" s="1136"/>
      <c r="AS1640" s="1146"/>
      <c r="AT1640" s="1146"/>
      <c r="AU1640" s="5427"/>
      <c r="AV1640" s="5427"/>
      <c r="AW1640" s="5311"/>
      <c r="AX1640" s="5311"/>
      <c r="AY1640" s="2642"/>
      <c r="AZ1640" s="5449" t="s">
        <v>3620</v>
      </c>
      <c r="BA1640" s="4542" t="s">
        <v>3254</v>
      </c>
      <c r="BB1640" s="4542" t="s">
        <v>3612</v>
      </c>
      <c r="BC1640" s="4542" t="s">
        <v>3621</v>
      </c>
      <c r="BD1640" s="4542">
        <v>150</v>
      </c>
      <c r="BE1640" s="5442">
        <v>42789</v>
      </c>
      <c r="BF1640" s="1677">
        <v>4554000</v>
      </c>
      <c r="BG1640" s="4542">
        <v>148</v>
      </c>
      <c r="BH1640" s="5442">
        <v>42789</v>
      </c>
      <c r="BI1640" s="1677">
        <v>4554000</v>
      </c>
      <c r="BJ1640" s="5442">
        <v>42789</v>
      </c>
      <c r="BK1640" s="5442">
        <v>42789</v>
      </c>
      <c r="BL1640" s="2024"/>
      <c r="BM1640" s="2025"/>
      <c r="BN1640" s="1902"/>
      <c r="BO1640" s="1878"/>
      <c r="BP1640" s="1878"/>
      <c r="BQ1640" s="1915"/>
      <c r="BR1640" s="2026"/>
      <c r="BS1640" s="2027"/>
      <c r="BT1640" s="2027"/>
      <c r="BU1640" s="2027"/>
      <c r="BV1640" s="2027"/>
      <c r="BW1640" s="2027"/>
      <c r="BX1640" s="2027"/>
      <c r="BY1640" s="2027"/>
      <c r="BZ1640" s="2027"/>
      <c r="CA1640" s="2027"/>
      <c r="CB1640" s="2027"/>
      <c r="CC1640" s="2027"/>
      <c r="CD1640" s="2028"/>
    </row>
    <row r="1641" spans="1:82" ht="34.5" customHeight="1" x14ac:dyDescent="0.2">
      <c r="A1641" s="1160" t="s">
        <v>161</v>
      </c>
      <c r="B1641" s="765" t="s">
        <v>3099</v>
      </c>
      <c r="C1641" s="1123" t="s">
        <v>3100</v>
      </c>
      <c r="D1641" s="460">
        <v>183</v>
      </c>
      <c r="E1641" s="656" t="s">
        <v>3606</v>
      </c>
      <c r="F1641" s="1216" t="s">
        <v>3607</v>
      </c>
      <c r="G1641" s="576">
        <v>0</v>
      </c>
      <c r="H1641" s="576" t="s">
        <v>1</v>
      </c>
      <c r="I1641" s="576">
        <v>1</v>
      </c>
      <c r="J1641" s="454">
        <v>1</v>
      </c>
      <c r="K1641" s="538"/>
      <c r="L1641" s="1114"/>
      <c r="M1641" s="466"/>
      <c r="N1641" s="466"/>
      <c r="O1641" s="466"/>
      <c r="P1641" s="466"/>
      <c r="Q1641" s="466"/>
      <c r="R1641" s="466"/>
      <c r="S1641" s="466"/>
      <c r="T1641" s="466"/>
      <c r="U1641" s="1115"/>
      <c r="V1641" s="466"/>
      <c r="W1641" s="466"/>
      <c r="X1641" s="466"/>
      <c r="Y1641" s="466"/>
      <c r="Z1641" s="466"/>
      <c r="AA1641" s="466"/>
      <c r="AB1641" s="466"/>
      <c r="AC1641" s="466"/>
      <c r="AD1641" s="466"/>
      <c r="AE1641" s="466"/>
      <c r="AF1641" s="466"/>
      <c r="AG1641" s="1147"/>
      <c r="AH1641" s="2018"/>
      <c r="AI1641" s="1134"/>
      <c r="AJ1641" s="1134"/>
      <c r="AK1641" s="1134"/>
      <c r="AL1641" s="1134"/>
      <c r="AM1641" s="1135"/>
      <c r="AN1641" s="1135"/>
      <c r="AO1641" s="1134"/>
      <c r="AP1641" s="1136"/>
      <c r="AQ1641" s="1136"/>
      <c r="AR1641" s="1136"/>
      <c r="AS1641" s="1146"/>
      <c r="AT1641" s="1146"/>
      <c r="AU1641" s="5427"/>
      <c r="AV1641" s="5427"/>
      <c r="AW1641" s="5311"/>
      <c r="AX1641" s="5311"/>
      <c r="AY1641" s="2642"/>
      <c r="AZ1641" s="5449" t="s">
        <v>3622</v>
      </c>
      <c r="BA1641" s="4542" t="s">
        <v>3254</v>
      </c>
      <c r="BB1641" s="4542" t="s">
        <v>3623</v>
      </c>
      <c r="BC1641" s="4542" t="s">
        <v>3624</v>
      </c>
      <c r="BD1641" s="4542">
        <v>152</v>
      </c>
      <c r="BE1641" s="5442">
        <v>42790</v>
      </c>
      <c r="BF1641" s="1677">
        <v>3300000</v>
      </c>
      <c r="BG1641" s="4542">
        <v>150</v>
      </c>
      <c r="BH1641" s="5442">
        <v>42790</v>
      </c>
      <c r="BI1641" s="1677">
        <v>3300000</v>
      </c>
      <c r="BJ1641" s="5442">
        <v>42790</v>
      </c>
      <c r="BK1641" s="5442">
        <v>42790</v>
      </c>
      <c r="BL1641" s="2024"/>
      <c r="BM1641" s="2025"/>
      <c r="BN1641" s="1902"/>
      <c r="BO1641" s="1878"/>
      <c r="BP1641" s="1878"/>
      <c r="BQ1641" s="1915"/>
      <c r="BR1641" s="2026"/>
      <c r="BS1641" s="2027"/>
      <c r="BT1641" s="2027"/>
      <c r="BU1641" s="2027"/>
      <c r="BV1641" s="2027"/>
      <c r="BW1641" s="2027"/>
      <c r="BX1641" s="2027"/>
      <c r="BY1641" s="2027"/>
      <c r="BZ1641" s="2027"/>
      <c r="CA1641" s="2027"/>
      <c r="CB1641" s="2027"/>
      <c r="CC1641" s="2027"/>
      <c r="CD1641" s="2028"/>
    </row>
    <row r="1642" spans="1:82" ht="34.5" customHeight="1" x14ac:dyDescent="0.2">
      <c r="A1642" s="1160" t="s">
        <v>161</v>
      </c>
      <c r="B1642" s="765" t="s">
        <v>3099</v>
      </c>
      <c r="C1642" s="1123" t="s">
        <v>3100</v>
      </c>
      <c r="D1642" s="460">
        <v>183</v>
      </c>
      <c r="E1642" s="656" t="s">
        <v>3606</v>
      </c>
      <c r="F1642" s="1216" t="s">
        <v>3607</v>
      </c>
      <c r="G1642" s="576">
        <v>0</v>
      </c>
      <c r="H1642" s="576" t="s">
        <v>1</v>
      </c>
      <c r="I1642" s="576">
        <v>1</v>
      </c>
      <c r="J1642" s="454">
        <v>1</v>
      </c>
      <c r="K1642" s="538"/>
      <c r="L1642" s="1114"/>
      <c r="M1642" s="466"/>
      <c r="N1642" s="466"/>
      <c r="O1642" s="466"/>
      <c r="P1642" s="466"/>
      <c r="Q1642" s="466"/>
      <c r="R1642" s="466"/>
      <c r="S1642" s="466"/>
      <c r="T1642" s="466"/>
      <c r="U1642" s="1115"/>
      <c r="V1642" s="466"/>
      <c r="W1642" s="466"/>
      <c r="X1642" s="466"/>
      <c r="Y1642" s="466"/>
      <c r="Z1642" s="466"/>
      <c r="AA1642" s="466"/>
      <c r="AB1642" s="466"/>
      <c r="AC1642" s="466"/>
      <c r="AD1642" s="466"/>
      <c r="AE1642" s="466"/>
      <c r="AF1642" s="466"/>
      <c r="AG1642" s="1147"/>
      <c r="AH1642" s="2018"/>
      <c r="AI1642" s="1134"/>
      <c r="AJ1642" s="1134"/>
      <c r="AK1642" s="1134"/>
      <c r="AL1642" s="1134"/>
      <c r="AM1642" s="1135"/>
      <c r="AN1642" s="1135"/>
      <c r="AO1642" s="1134"/>
      <c r="AP1642" s="1136"/>
      <c r="AQ1642" s="1136"/>
      <c r="AR1642" s="1136"/>
      <c r="AS1642" s="1146"/>
      <c r="AT1642" s="1146"/>
      <c r="AU1642" s="5427"/>
      <c r="AV1642" s="5427"/>
      <c r="AW1642" s="5311"/>
      <c r="AX1642" s="5311"/>
      <c r="AY1642" s="2642"/>
      <c r="AZ1642" s="5449" t="s">
        <v>3625</v>
      </c>
      <c r="BA1642" s="4542" t="s">
        <v>3254</v>
      </c>
      <c r="BB1642" s="4542" t="s">
        <v>3626</v>
      </c>
      <c r="BC1642" s="4542" t="s">
        <v>3627</v>
      </c>
      <c r="BD1642" s="4542">
        <v>154</v>
      </c>
      <c r="BE1642" s="5442">
        <v>42793</v>
      </c>
      <c r="BF1642" s="1677">
        <v>3300000</v>
      </c>
      <c r="BG1642" s="4542">
        <v>152</v>
      </c>
      <c r="BH1642" s="5442">
        <v>42793</v>
      </c>
      <c r="BI1642" s="1677">
        <v>3300000</v>
      </c>
      <c r="BJ1642" s="5442">
        <v>42793</v>
      </c>
      <c r="BK1642" s="5442">
        <v>42793</v>
      </c>
      <c r="BL1642" s="2024"/>
      <c r="BM1642" s="2025"/>
      <c r="BN1642" s="1902"/>
      <c r="BO1642" s="1878"/>
      <c r="BP1642" s="1878"/>
      <c r="BQ1642" s="1915"/>
      <c r="BR1642" s="2026"/>
      <c r="BS1642" s="2027"/>
      <c r="BT1642" s="2027"/>
      <c r="BU1642" s="2027"/>
      <c r="BV1642" s="2027"/>
      <c r="BW1642" s="2027"/>
      <c r="BX1642" s="2027"/>
      <c r="BY1642" s="2027"/>
      <c r="BZ1642" s="2027"/>
      <c r="CA1642" s="2027"/>
      <c r="CB1642" s="2027"/>
      <c r="CC1642" s="2027"/>
      <c r="CD1642" s="2028"/>
    </row>
    <row r="1643" spans="1:82" ht="34.5" customHeight="1" x14ac:dyDescent="0.2">
      <c r="A1643" s="1160" t="s">
        <v>161</v>
      </c>
      <c r="B1643" s="765" t="s">
        <v>3099</v>
      </c>
      <c r="C1643" s="1123" t="s">
        <v>3100</v>
      </c>
      <c r="D1643" s="460">
        <v>183</v>
      </c>
      <c r="E1643" s="656" t="s">
        <v>3606</v>
      </c>
      <c r="F1643" s="1216" t="s">
        <v>3607</v>
      </c>
      <c r="G1643" s="576">
        <v>0</v>
      </c>
      <c r="H1643" s="576" t="s">
        <v>1</v>
      </c>
      <c r="I1643" s="576">
        <v>1</v>
      </c>
      <c r="J1643" s="454">
        <v>1</v>
      </c>
      <c r="K1643" s="538"/>
      <c r="L1643" s="1114"/>
      <c r="M1643" s="466"/>
      <c r="N1643" s="466"/>
      <c r="O1643" s="466"/>
      <c r="P1643" s="466"/>
      <c r="Q1643" s="466"/>
      <c r="R1643" s="466"/>
      <c r="S1643" s="466"/>
      <c r="T1643" s="466"/>
      <c r="U1643" s="1115"/>
      <c r="V1643" s="466"/>
      <c r="W1643" s="466"/>
      <c r="X1643" s="466"/>
      <c r="Y1643" s="466"/>
      <c r="Z1643" s="466"/>
      <c r="AA1643" s="466"/>
      <c r="AB1643" s="466"/>
      <c r="AC1643" s="466"/>
      <c r="AD1643" s="466"/>
      <c r="AE1643" s="466"/>
      <c r="AF1643" s="466"/>
      <c r="AG1643" s="1147"/>
      <c r="AH1643" s="2018"/>
      <c r="AI1643" s="1134"/>
      <c r="AJ1643" s="1134"/>
      <c r="AK1643" s="1134"/>
      <c r="AL1643" s="1134"/>
      <c r="AM1643" s="1135"/>
      <c r="AN1643" s="1135"/>
      <c r="AO1643" s="1134"/>
      <c r="AP1643" s="1136"/>
      <c r="AQ1643" s="1136"/>
      <c r="AR1643" s="1136"/>
      <c r="AS1643" s="1146"/>
      <c r="AT1643" s="1146"/>
      <c r="AU1643" s="5427"/>
      <c r="AV1643" s="5427"/>
      <c r="AW1643" s="5311"/>
      <c r="AX1643" s="5311"/>
      <c r="AY1643" s="2642"/>
      <c r="AZ1643" s="5449" t="s">
        <v>3628</v>
      </c>
      <c r="BA1643" s="4542" t="s">
        <v>3254</v>
      </c>
      <c r="BB1643" s="4542" t="s">
        <v>3629</v>
      </c>
      <c r="BC1643" s="4542" t="s">
        <v>3630</v>
      </c>
      <c r="BD1643" s="4542">
        <v>155</v>
      </c>
      <c r="BE1643" s="5442">
        <v>42793</v>
      </c>
      <c r="BF1643" s="1677">
        <v>3300000</v>
      </c>
      <c r="BG1643" s="4542">
        <v>153</v>
      </c>
      <c r="BH1643" s="5442">
        <v>42793</v>
      </c>
      <c r="BI1643" s="1677">
        <v>3300000</v>
      </c>
      <c r="BJ1643" s="5442">
        <v>42793</v>
      </c>
      <c r="BK1643" s="5442">
        <v>42793</v>
      </c>
      <c r="BL1643" s="2024"/>
      <c r="BM1643" s="2025"/>
      <c r="BN1643" s="1902"/>
      <c r="BO1643" s="1878"/>
      <c r="BP1643" s="1878"/>
      <c r="BQ1643" s="1915"/>
      <c r="BR1643" s="2026"/>
      <c r="BS1643" s="2027"/>
      <c r="BT1643" s="2027"/>
      <c r="BU1643" s="2027"/>
      <c r="BV1643" s="2027"/>
      <c r="BW1643" s="2027"/>
      <c r="BX1643" s="2027"/>
      <c r="BY1643" s="2027"/>
      <c r="BZ1643" s="2027"/>
      <c r="CA1643" s="2027"/>
      <c r="CB1643" s="2027"/>
      <c r="CC1643" s="2027"/>
      <c r="CD1643" s="2028"/>
    </row>
    <row r="1644" spans="1:82" ht="34.5" customHeight="1" x14ac:dyDescent="0.2">
      <c r="A1644" s="1160" t="s">
        <v>161</v>
      </c>
      <c r="B1644" s="765" t="s">
        <v>3099</v>
      </c>
      <c r="C1644" s="1123" t="s">
        <v>3100</v>
      </c>
      <c r="D1644" s="460">
        <v>183</v>
      </c>
      <c r="E1644" s="656" t="s">
        <v>3606</v>
      </c>
      <c r="F1644" s="1216" t="s">
        <v>3607</v>
      </c>
      <c r="G1644" s="576">
        <v>0</v>
      </c>
      <c r="H1644" s="576" t="s">
        <v>1</v>
      </c>
      <c r="I1644" s="576">
        <v>1</v>
      </c>
      <c r="J1644" s="454">
        <v>1</v>
      </c>
      <c r="K1644" s="538"/>
      <c r="L1644" s="1114"/>
      <c r="M1644" s="466"/>
      <c r="N1644" s="466"/>
      <c r="O1644" s="466"/>
      <c r="P1644" s="466"/>
      <c r="Q1644" s="466"/>
      <c r="R1644" s="466"/>
      <c r="S1644" s="466"/>
      <c r="T1644" s="466"/>
      <c r="U1644" s="1115"/>
      <c r="V1644" s="466"/>
      <c r="W1644" s="466"/>
      <c r="X1644" s="466"/>
      <c r="Y1644" s="466"/>
      <c r="Z1644" s="466"/>
      <c r="AA1644" s="466"/>
      <c r="AB1644" s="466"/>
      <c r="AC1644" s="466"/>
      <c r="AD1644" s="466"/>
      <c r="AE1644" s="466"/>
      <c r="AF1644" s="466"/>
      <c r="AG1644" s="1147"/>
      <c r="AH1644" s="2018"/>
      <c r="AI1644" s="1134"/>
      <c r="AJ1644" s="1134"/>
      <c r="AK1644" s="1134"/>
      <c r="AL1644" s="1134"/>
      <c r="AM1644" s="1135"/>
      <c r="AN1644" s="1135"/>
      <c r="AO1644" s="1134"/>
      <c r="AP1644" s="1136"/>
      <c r="AQ1644" s="1136"/>
      <c r="AR1644" s="1136"/>
      <c r="AS1644" s="1146"/>
      <c r="AT1644" s="1146"/>
      <c r="AU1644" s="5427"/>
      <c r="AV1644" s="5427"/>
      <c r="AW1644" s="5311"/>
      <c r="AX1644" s="5311"/>
      <c r="AY1644" s="2642"/>
      <c r="AZ1644" s="5449" t="s">
        <v>3631</v>
      </c>
      <c r="BA1644" s="4542" t="s">
        <v>3254</v>
      </c>
      <c r="BB1644" s="4542" t="s">
        <v>3632</v>
      </c>
      <c r="BC1644" s="4542" t="s">
        <v>3633</v>
      </c>
      <c r="BD1644" s="4542">
        <v>157</v>
      </c>
      <c r="BE1644" s="5442">
        <v>42793</v>
      </c>
      <c r="BF1644" s="1677">
        <v>3300000</v>
      </c>
      <c r="BG1644" s="4542">
        <v>155</v>
      </c>
      <c r="BH1644" s="5442">
        <v>42793</v>
      </c>
      <c r="BI1644" s="1677">
        <v>3300000</v>
      </c>
      <c r="BJ1644" s="5442">
        <v>42793</v>
      </c>
      <c r="BK1644" s="5442">
        <v>42793</v>
      </c>
      <c r="BL1644" s="2024"/>
      <c r="BM1644" s="2025"/>
      <c r="BN1644" s="1902"/>
      <c r="BO1644" s="1878"/>
      <c r="BP1644" s="1878"/>
      <c r="BQ1644" s="1915"/>
      <c r="BR1644" s="2026"/>
      <c r="BS1644" s="2027"/>
      <c r="BT1644" s="2027"/>
      <c r="BU1644" s="2027"/>
      <c r="BV1644" s="2027"/>
      <c r="BW1644" s="2027"/>
      <c r="BX1644" s="2027"/>
      <c r="BY1644" s="2027"/>
      <c r="BZ1644" s="2027"/>
      <c r="CA1644" s="2027"/>
      <c r="CB1644" s="2027"/>
      <c r="CC1644" s="2027"/>
      <c r="CD1644" s="2028"/>
    </row>
    <row r="1645" spans="1:82" ht="34.5" customHeight="1" x14ac:dyDescent="0.2">
      <c r="A1645" s="1160" t="s">
        <v>161</v>
      </c>
      <c r="B1645" s="765" t="s">
        <v>3099</v>
      </c>
      <c r="C1645" s="1123" t="s">
        <v>3100</v>
      </c>
      <c r="D1645" s="460">
        <v>183</v>
      </c>
      <c r="E1645" s="656" t="s">
        <v>3606</v>
      </c>
      <c r="F1645" s="1216" t="s">
        <v>3607</v>
      </c>
      <c r="G1645" s="576">
        <v>0</v>
      </c>
      <c r="H1645" s="576" t="s">
        <v>1</v>
      </c>
      <c r="I1645" s="576">
        <v>1</v>
      </c>
      <c r="J1645" s="454">
        <v>1</v>
      </c>
      <c r="K1645" s="538"/>
      <c r="L1645" s="1114"/>
      <c r="M1645" s="466"/>
      <c r="N1645" s="466"/>
      <c r="O1645" s="466"/>
      <c r="P1645" s="466"/>
      <c r="Q1645" s="466"/>
      <c r="R1645" s="466"/>
      <c r="S1645" s="466"/>
      <c r="T1645" s="466"/>
      <c r="U1645" s="1115"/>
      <c r="V1645" s="466"/>
      <c r="W1645" s="466"/>
      <c r="X1645" s="466"/>
      <c r="Y1645" s="466"/>
      <c r="Z1645" s="466"/>
      <c r="AA1645" s="466"/>
      <c r="AB1645" s="466"/>
      <c r="AC1645" s="466"/>
      <c r="AD1645" s="466"/>
      <c r="AE1645" s="466"/>
      <c r="AF1645" s="466"/>
      <c r="AG1645" s="1147"/>
      <c r="AH1645" s="2018"/>
      <c r="AI1645" s="1134"/>
      <c r="AJ1645" s="1134"/>
      <c r="AK1645" s="1134"/>
      <c r="AL1645" s="1134"/>
      <c r="AM1645" s="1135"/>
      <c r="AN1645" s="1135"/>
      <c r="AO1645" s="1134"/>
      <c r="AP1645" s="1136"/>
      <c r="AQ1645" s="1136"/>
      <c r="AR1645" s="1136"/>
      <c r="AS1645" s="1146"/>
      <c r="AT1645" s="1146"/>
      <c r="AU1645" s="5427"/>
      <c r="AV1645" s="5427"/>
      <c r="AW1645" s="5311"/>
      <c r="AX1645" s="5311"/>
      <c r="AY1645" s="2642"/>
      <c r="AZ1645" s="5449" t="s">
        <v>3495</v>
      </c>
      <c r="BA1645" s="4542" t="s">
        <v>3254</v>
      </c>
      <c r="BB1645" s="4542" t="s">
        <v>3593</v>
      </c>
      <c r="BC1645" s="4542" t="s">
        <v>3634</v>
      </c>
      <c r="BD1645" s="4542">
        <v>159</v>
      </c>
      <c r="BE1645" s="5442">
        <v>42794</v>
      </c>
      <c r="BF1645" s="1677">
        <v>2500000</v>
      </c>
      <c r="BG1645" s="4542">
        <v>157</v>
      </c>
      <c r="BH1645" s="5442">
        <v>42794</v>
      </c>
      <c r="BI1645" s="1677">
        <v>2500000</v>
      </c>
      <c r="BJ1645" s="5442">
        <v>42794</v>
      </c>
      <c r="BK1645" s="5442">
        <v>42794</v>
      </c>
      <c r="BL1645" s="2024"/>
      <c r="BM1645" s="2025"/>
      <c r="BN1645" s="1902"/>
      <c r="BO1645" s="1878"/>
      <c r="BP1645" s="1878"/>
      <c r="BQ1645" s="1915"/>
      <c r="BR1645" s="2026"/>
      <c r="BS1645" s="2027"/>
      <c r="BT1645" s="2027"/>
      <c r="BU1645" s="2027"/>
      <c r="BV1645" s="2027"/>
      <c r="BW1645" s="2027"/>
      <c r="BX1645" s="2027"/>
      <c r="BY1645" s="2027"/>
      <c r="BZ1645" s="2027"/>
      <c r="CA1645" s="2027"/>
      <c r="CB1645" s="2027"/>
      <c r="CC1645" s="2027"/>
      <c r="CD1645" s="2028"/>
    </row>
    <row r="1646" spans="1:82" ht="34.5" customHeight="1" x14ac:dyDescent="0.2">
      <c r="A1646" s="1160" t="s">
        <v>161</v>
      </c>
      <c r="B1646" s="765" t="s">
        <v>3099</v>
      </c>
      <c r="C1646" s="1123" t="s">
        <v>3100</v>
      </c>
      <c r="D1646" s="460">
        <v>183</v>
      </c>
      <c r="E1646" s="656" t="s">
        <v>3606</v>
      </c>
      <c r="F1646" s="1216" t="s">
        <v>3607</v>
      </c>
      <c r="G1646" s="576">
        <v>0</v>
      </c>
      <c r="H1646" s="576" t="s">
        <v>1</v>
      </c>
      <c r="I1646" s="576">
        <v>1</v>
      </c>
      <c r="J1646" s="454">
        <v>1</v>
      </c>
      <c r="K1646" s="538"/>
      <c r="L1646" s="1114"/>
      <c r="M1646" s="466"/>
      <c r="N1646" s="466"/>
      <c r="O1646" s="466"/>
      <c r="P1646" s="466"/>
      <c r="Q1646" s="466"/>
      <c r="R1646" s="466"/>
      <c r="S1646" s="466"/>
      <c r="T1646" s="466"/>
      <c r="U1646" s="1115"/>
      <c r="V1646" s="466"/>
      <c r="W1646" s="466"/>
      <c r="X1646" s="466"/>
      <c r="Y1646" s="466"/>
      <c r="Z1646" s="466"/>
      <c r="AA1646" s="466"/>
      <c r="AB1646" s="466"/>
      <c r="AC1646" s="466"/>
      <c r="AD1646" s="466"/>
      <c r="AE1646" s="466"/>
      <c r="AF1646" s="466"/>
      <c r="AG1646" s="1147"/>
      <c r="AH1646" s="2018"/>
      <c r="AI1646" s="1134"/>
      <c r="AJ1646" s="1134"/>
      <c r="AK1646" s="1134"/>
      <c r="AL1646" s="1134"/>
      <c r="AM1646" s="1135"/>
      <c r="AN1646" s="1135"/>
      <c r="AO1646" s="1134"/>
      <c r="AP1646" s="1136"/>
      <c r="AQ1646" s="1136"/>
      <c r="AR1646" s="1136"/>
      <c r="AS1646" s="1146"/>
      <c r="AT1646" s="1146"/>
      <c r="AU1646" s="5427"/>
      <c r="AV1646" s="5427"/>
      <c r="AW1646" s="5311"/>
      <c r="AX1646" s="5311"/>
      <c r="AY1646" s="2642"/>
      <c r="AZ1646" s="5449" t="s">
        <v>3497</v>
      </c>
      <c r="BA1646" s="4542" t="s">
        <v>3254</v>
      </c>
      <c r="BB1646" s="4542" t="s">
        <v>3635</v>
      </c>
      <c r="BC1646" s="4542" t="s">
        <v>3636</v>
      </c>
      <c r="BD1646" s="4542">
        <v>160</v>
      </c>
      <c r="BE1646" s="5442">
        <v>42794</v>
      </c>
      <c r="BF1646" s="1677">
        <v>3410000</v>
      </c>
      <c r="BG1646" s="4542">
        <v>158</v>
      </c>
      <c r="BH1646" s="5442">
        <v>42794</v>
      </c>
      <c r="BI1646" s="1677">
        <v>3410000</v>
      </c>
      <c r="BJ1646" s="5442">
        <v>42794</v>
      </c>
      <c r="BK1646" s="5442">
        <v>42794</v>
      </c>
      <c r="BL1646" s="2024"/>
      <c r="BM1646" s="2025"/>
      <c r="BN1646" s="1902"/>
      <c r="BO1646" s="1878"/>
      <c r="BP1646" s="1878"/>
      <c r="BQ1646" s="1915"/>
      <c r="BR1646" s="2026"/>
      <c r="BS1646" s="2027"/>
      <c r="BT1646" s="2027"/>
      <c r="BU1646" s="2027"/>
      <c r="BV1646" s="2027"/>
      <c r="BW1646" s="2027"/>
      <c r="BX1646" s="2027"/>
      <c r="BY1646" s="2027"/>
      <c r="BZ1646" s="2027"/>
      <c r="CA1646" s="2027"/>
      <c r="CB1646" s="2027"/>
      <c r="CC1646" s="2027"/>
      <c r="CD1646" s="2028"/>
    </row>
    <row r="1647" spans="1:82" ht="34.5" customHeight="1" x14ac:dyDescent="0.2">
      <c r="A1647" s="1160" t="s">
        <v>161</v>
      </c>
      <c r="B1647" s="765" t="s">
        <v>3099</v>
      </c>
      <c r="C1647" s="1123" t="s">
        <v>3100</v>
      </c>
      <c r="D1647" s="460">
        <v>183</v>
      </c>
      <c r="E1647" s="656" t="s">
        <v>3606</v>
      </c>
      <c r="F1647" s="1216" t="s">
        <v>3607</v>
      </c>
      <c r="G1647" s="576">
        <v>0</v>
      </c>
      <c r="H1647" s="576" t="s">
        <v>1</v>
      </c>
      <c r="I1647" s="576">
        <v>1</v>
      </c>
      <c r="J1647" s="454">
        <v>1</v>
      </c>
      <c r="K1647" s="538"/>
      <c r="L1647" s="1114"/>
      <c r="M1647" s="466"/>
      <c r="N1647" s="466"/>
      <c r="O1647" s="466"/>
      <c r="P1647" s="466"/>
      <c r="Q1647" s="466"/>
      <c r="R1647" s="466"/>
      <c r="S1647" s="466"/>
      <c r="T1647" s="466"/>
      <c r="U1647" s="1115"/>
      <c r="V1647" s="466"/>
      <c r="W1647" s="466"/>
      <c r="X1647" s="466"/>
      <c r="Y1647" s="466"/>
      <c r="Z1647" s="466"/>
      <c r="AA1647" s="466"/>
      <c r="AB1647" s="466"/>
      <c r="AC1647" s="466"/>
      <c r="AD1647" s="466"/>
      <c r="AE1647" s="466"/>
      <c r="AF1647" s="466"/>
      <c r="AG1647" s="1147"/>
      <c r="AH1647" s="2018"/>
      <c r="AI1647" s="1134"/>
      <c r="AJ1647" s="1134"/>
      <c r="AK1647" s="1134"/>
      <c r="AL1647" s="1134"/>
      <c r="AM1647" s="1135"/>
      <c r="AN1647" s="1135"/>
      <c r="AO1647" s="1134"/>
      <c r="AP1647" s="1136"/>
      <c r="AQ1647" s="1136"/>
      <c r="AR1647" s="1136"/>
      <c r="AS1647" s="1146"/>
      <c r="AT1647" s="1146"/>
      <c r="AU1647" s="5427"/>
      <c r="AV1647" s="5427"/>
      <c r="AW1647" s="5311"/>
      <c r="AX1647" s="5311"/>
      <c r="AY1647" s="2642"/>
      <c r="AZ1647" s="5449" t="s">
        <v>3499</v>
      </c>
      <c r="BA1647" s="4542" t="s">
        <v>3254</v>
      </c>
      <c r="BB1647" s="4542" t="s">
        <v>3593</v>
      </c>
      <c r="BC1647" s="4542" t="s">
        <v>3619</v>
      </c>
      <c r="BD1647" s="4542">
        <v>161</v>
      </c>
      <c r="BE1647" s="5442">
        <v>42794</v>
      </c>
      <c r="BF1647" s="1677">
        <v>5200000</v>
      </c>
      <c r="BG1647" s="4542">
        <v>159</v>
      </c>
      <c r="BH1647" s="5442">
        <v>42794</v>
      </c>
      <c r="BI1647" s="1677">
        <v>5200000</v>
      </c>
      <c r="BJ1647" s="5442">
        <v>42794</v>
      </c>
      <c r="BK1647" s="5442">
        <v>42794</v>
      </c>
      <c r="BL1647" s="2024"/>
      <c r="BM1647" s="2025"/>
      <c r="BN1647" s="1902"/>
      <c r="BO1647" s="1878"/>
      <c r="BP1647" s="1878"/>
      <c r="BQ1647" s="1915"/>
      <c r="BR1647" s="2026"/>
      <c r="BS1647" s="2027"/>
      <c r="BT1647" s="2027"/>
      <c r="BU1647" s="2027"/>
      <c r="BV1647" s="2027"/>
      <c r="BW1647" s="2027"/>
      <c r="BX1647" s="2027"/>
      <c r="BY1647" s="2027"/>
      <c r="BZ1647" s="2027"/>
      <c r="CA1647" s="2027"/>
      <c r="CB1647" s="2027"/>
      <c r="CC1647" s="2027"/>
      <c r="CD1647" s="2028"/>
    </row>
    <row r="1648" spans="1:82" ht="34.5" customHeight="1" x14ac:dyDescent="0.2">
      <c r="A1648" s="1160" t="s">
        <v>161</v>
      </c>
      <c r="B1648" s="765" t="s">
        <v>3099</v>
      </c>
      <c r="C1648" s="1123" t="s">
        <v>3100</v>
      </c>
      <c r="D1648" s="460">
        <v>183</v>
      </c>
      <c r="E1648" s="656" t="s">
        <v>3606</v>
      </c>
      <c r="F1648" s="1216" t="s">
        <v>3607</v>
      </c>
      <c r="G1648" s="576">
        <v>0</v>
      </c>
      <c r="H1648" s="576" t="s">
        <v>1</v>
      </c>
      <c r="I1648" s="576">
        <v>1</v>
      </c>
      <c r="J1648" s="454">
        <v>1</v>
      </c>
      <c r="K1648" s="538"/>
      <c r="L1648" s="1114"/>
      <c r="M1648" s="466"/>
      <c r="N1648" s="466"/>
      <c r="O1648" s="466"/>
      <c r="P1648" s="466"/>
      <c r="Q1648" s="466"/>
      <c r="R1648" s="466"/>
      <c r="S1648" s="466"/>
      <c r="T1648" s="466"/>
      <c r="U1648" s="1115"/>
      <c r="V1648" s="466"/>
      <c r="W1648" s="466"/>
      <c r="X1648" s="466"/>
      <c r="Y1648" s="466"/>
      <c r="Z1648" s="466"/>
      <c r="AA1648" s="466"/>
      <c r="AB1648" s="466"/>
      <c r="AC1648" s="466"/>
      <c r="AD1648" s="466"/>
      <c r="AE1648" s="466"/>
      <c r="AF1648" s="466"/>
      <c r="AG1648" s="1147"/>
      <c r="AH1648" s="2018"/>
      <c r="AI1648" s="1134"/>
      <c r="AJ1648" s="1134"/>
      <c r="AK1648" s="1134"/>
      <c r="AL1648" s="1134"/>
      <c r="AM1648" s="1135"/>
      <c r="AN1648" s="1135"/>
      <c r="AO1648" s="1134"/>
      <c r="AP1648" s="1136"/>
      <c r="AQ1648" s="1136"/>
      <c r="AR1648" s="1136"/>
      <c r="AS1648" s="1146"/>
      <c r="AT1648" s="1146"/>
      <c r="AU1648" s="5427"/>
      <c r="AV1648" s="5427"/>
      <c r="AW1648" s="5311"/>
      <c r="AX1648" s="5311"/>
      <c r="AY1648" s="2642"/>
      <c r="AZ1648" s="5449" t="s">
        <v>3637</v>
      </c>
      <c r="BA1648" s="4542" t="s">
        <v>3254</v>
      </c>
      <c r="BB1648" s="4542" t="s">
        <v>3638</v>
      </c>
      <c r="BC1648" s="4542" t="s">
        <v>3639</v>
      </c>
      <c r="BD1648" s="4542">
        <v>164</v>
      </c>
      <c r="BE1648" s="5442">
        <v>42794</v>
      </c>
      <c r="BF1648" s="1677">
        <v>504000</v>
      </c>
      <c r="BG1648" s="4542">
        <v>162</v>
      </c>
      <c r="BH1648" s="5442">
        <v>42794</v>
      </c>
      <c r="BI1648" s="1677">
        <v>504000</v>
      </c>
      <c r="BJ1648" s="5442">
        <v>42794</v>
      </c>
      <c r="BK1648" s="5442">
        <v>42794</v>
      </c>
      <c r="BL1648" s="2024"/>
      <c r="BM1648" s="2025"/>
      <c r="BN1648" s="1902"/>
      <c r="BO1648" s="1878"/>
      <c r="BP1648" s="1878"/>
      <c r="BQ1648" s="1915"/>
      <c r="BR1648" s="2026"/>
      <c r="BS1648" s="2027"/>
      <c r="BT1648" s="2027"/>
      <c r="BU1648" s="2027"/>
      <c r="BV1648" s="2027"/>
      <c r="BW1648" s="2027"/>
      <c r="BX1648" s="2027"/>
      <c r="BY1648" s="2027"/>
      <c r="BZ1648" s="2027"/>
      <c r="CA1648" s="2027"/>
      <c r="CB1648" s="2027"/>
      <c r="CC1648" s="2027"/>
      <c r="CD1648" s="2028"/>
    </row>
    <row r="1649" spans="1:82" ht="34.5" customHeight="1" x14ac:dyDescent="0.2">
      <c r="A1649" s="1160" t="s">
        <v>161</v>
      </c>
      <c r="B1649" s="765" t="s">
        <v>3099</v>
      </c>
      <c r="C1649" s="1123" t="s">
        <v>3100</v>
      </c>
      <c r="D1649" s="460">
        <v>183</v>
      </c>
      <c r="E1649" s="656" t="s">
        <v>3606</v>
      </c>
      <c r="F1649" s="1216" t="s">
        <v>3607</v>
      </c>
      <c r="G1649" s="576">
        <v>0</v>
      </c>
      <c r="H1649" s="576" t="s">
        <v>1</v>
      </c>
      <c r="I1649" s="576">
        <v>1</v>
      </c>
      <c r="J1649" s="454">
        <v>1</v>
      </c>
      <c r="K1649" s="538"/>
      <c r="L1649" s="1114"/>
      <c r="M1649" s="466"/>
      <c r="N1649" s="466"/>
      <c r="O1649" s="466"/>
      <c r="P1649" s="466"/>
      <c r="Q1649" s="466"/>
      <c r="R1649" s="466"/>
      <c r="S1649" s="466"/>
      <c r="T1649" s="466"/>
      <c r="U1649" s="1115"/>
      <c r="V1649" s="466"/>
      <c r="W1649" s="466"/>
      <c r="X1649" s="466"/>
      <c r="Y1649" s="466"/>
      <c r="Z1649" s="466"/>
      <c r="AA1649" s="466"/>
      <c r="AB1649" s="466"/>
      <c r="AC1649" s="466"/>
      <c r="AD1649" s="466"/>
      <c r="AE1649" s="466"/>
      <c r="AF1649" s="466"/>
      <c r="AG1649" s="1147"/>
      <c r="AH1649" s="2018"/>
      <c r="AI1649" s="1134"/>
      <c r="AJ1649" s="1134"/>
      <c r="AK1649" s="1134"/>
      <c r="AL1649" s="1134"/>
      <c r="AM1649" s="1135"/>
      <c r="AN1649" s="1135"/>
      <c r="AO1649" s="1134"/>
      <c r="AP1649" s="1136"/>
      <c r="AQ1649" s="1136"/>
      <c r="AR1649" s="1136"/>
      <c r="AS1649" s="1146"/>
      <c r="AT1649" s="1146"/>
      <c r="AU1649" s="5427"/>
      <c r="AV1649" s="5427"/>
      <c r="AW1649" s="5311"/>
      <c r="AX1649" s="5311"/>
      <c r="AY1649" s="2642"/>
      <c r="AZ1649" s="5449" t="s">
        <v>3640</v>
      </c>
      <c r="BA1649" s="4542" t="s">
        <v>3254</v>
      </c>
      <c r="BB1649" s="4542" t="s">
        <v>3641</v>
      </c>
      <c r="BC1649" s="4542" t="s">
        <v>3642</v>
      </c>
      <c r="BD1649" s="4542">
        <v>165</v>
      </c>
      <c r="BE1649" s="5442">
        <v>42794</v>
      </c>
      <c r="BF1649" s="1677">
        <v>350000</v>
      </c>
      <c r="BG1649" s="4542">
        <v>163</v>
      </c>
      <c r="BH1649" s="5442">
        <v>42794</v>
      </c>
      <c r="BI1649" s="1677">
        <v>350000</v>
      </c>
      <c r="BJ1649" s="5442">
        <v>42794</v>
      </c>
      <c r="BK1649" s="5442">
        <v>42794</v>
      </c>
      <c r="BL1649" s="2024"/>
      <c r="BM1649" s="2025"/>
      <c r="BN1649" s="1902"/>
      <c r="BO1649" s="1878"/>
      <c r="BP1649" s="1878"/>
      <c r="BQ1649" s="1915"/>
      <c r="BR1649" s="2026"/>
      <c r="BS1649" s="2027"/>
      <c r="BT1649" s="2027"/>
      <c r="BU1649" s="2027"/>
      <c r="BV1649" s="2027"/>
      <c r="BW1649" s="2027"/>
      <c r="BX1649" s="2027"/>
      <c r="BY1649" s="2027"/>
      <c r="BZ1649" s="2027"/>
      <c r="CA1649" s="2027"/>
      <c r="CB1649" s="2027"/>
      <c r="CC1649" s="2027"/>
      <c r="CD1649" s="2028"/>
    </row>
    <row r="1650" spans="1:82" ht="34.5" customHeight="1" x14ac:dyDescent="0.2">
      <c r="A1650" s="1160" t="s">
        <v>161</v>
      </c>
      <c r="B1650" s="765" t="s">
        <v>3099</v>
      </c>
      <c r="C1650" s="1123" t="s">
        <v>3100</v>
      </c>
      <c r="D1650" s="460">
        <v>183</v>
      </c>
      <c r="E1650" s="656" t="s">
        <v>3606</v>
      </c>
      <c r="F1650" s="1216" t="s">
        <v>3607</v>
      </c>
      <c r="G1650" s="576">
        <v>0</v>
      </c>
      <c r="H1650" s="576" t="s">
        <v>1</v>
      </c>
      <c r="I1650" s="576">
        <v>1</v>
      </c>
      <c r="J1650" s="454">
        <v>1</v>
      </c>
      <c r="K1650" s="538"/>
      <c r="L1650" s="1114"/>
      <c r="M1650" s="466"/>
      <c r="N1650" s="466"/>
      <c r="O1650" s="466"/>
      <c r="P1650" s="466"/>
      <c r="Q1650" s="466"/>
      <c r="R1650" s="466"/>
      <c r="S1650" s="466"/>
      <c r="T1650" s="466"/>
      <c r="U1650" s="1115"/>
      <c r="V1650" s="466"/>
      <c r="W1650" s="466"/>
      <c r="X1650" s="466"/>
      <c r="Y1650" s="466"/>
      <c r="Z1650" s="466"/>
      <c r="AA1650" s="466"/>
      <c r="AB1650" s="466"/>
      <c r="AC1650" s="466"/>
      <c r="AD1650" s="466"/>
      <c r="AE1650" s="466"/>
      <c r="AF1650" s="466"/>
      <c r="AG1650" s="1147"/>
      <c r="AH1650" s="2018"/>
      <c r="AI1650" s="1134"/>
      <c r="AJ1650" s="1134"/>
      <c r="AK1650" s="1134"/>
      <c r="AL1650" s="1134"/>
      <c r="AM1650" s="1135"/>
      <c r="AN1650" s="1135"/>
      <c r="AO1650" s="1134"/>
      <c r="AP1650" s="1136"/>
      <c r="AQ1650" s="1136"/>
      <c r="AR1650" s="1136"/>
      <c r="AS1650" s="1146"/>
      <c r="AT1650" s="1146"/>
      <c r="AU1650" s="5427"/>
      <c r="AV1650" s="5427"/>
      <c r="AW1650" s="5311"/>
      <c r="AX1650" s="5311"/>
      <c r="AY1650" s="2642"/>
      <c r="AZ1650" s="5449" t="s">
        <v>3643</v>
      </c>
      <c r="BA1650" s="4542" t="s">
        <v>3254</v>
      </c>
      <c r="BB1650" s="4542" t="s">
        <v>3644</v>
      </c>
      <c r="BC1650" s="4542" t="s">
        <v>3645</v>
      </c>
      <c r="BD1650" s="4542">
        <v>167</v>
      </c>
      <c r="BE1650" s="5442">
        <v>42794</v>
      </c>
      <c r="BF1650" s="1677">
        <v>4900000</v>
      </c>
      <c r="BG1650" s="4542">
        <v>165</v>
      </c>
      <c r="BH1650" s="5442">
        <v>42794</v>
      </c>
      <c r="BI1650" s="1677">
        <v>4900000</v>
      </c>
      <c r="BJ1650" s="5442">
        <v>42794</v>
      </c>
      <c r="BK1650" s="5442">
        <v>42794</v>
      </c>
      <c r="BL1650" s="2024"/>
      <c r="BM1650" s="2025"/>
      <c r="BN1650" s="1902"/>
      <c r="BO1650" s="1878"/>
      <c r="BP1650" s="1878"/>
      <c r="BQ1650" s="1915"/>
      <c r="BR1650" s="2026"/>
      <c r="BS1650" s="2027"/>
      <c r="BT1650" s="2027"/>
      <c r="BU1650" s="2027"/>
      <c r="BV1650" s="2027"/>
      <c r="BW1650" s="2027"/>
      <c r="BX1650" s="2027"/>
      <c r="BY1650" s="2027"/>
      <c r="BZ1650" s="2027"/>
      <c r="CA1650" s="2027"/>
      <c r="CB1650" s="2027"/>
      <c r="CC1650" s="2027"/>
      <c r="CD1650" s="2028"/>
    </row>
    <row r="1651" spans="1:82" ht="34.5" customHeight="1" x14ac:dyDescent="0.2">
      <c r="A1651" s="1160" t="s">
        <v>161</v>
      </c>
      <c r="B1651" s="765" t="s">
        <v>3099</v>
      </c>
      <c r="C1651" s="1123" t="s">
        <v>3100</v>
      </c>
      <c r="D1651" s="460">
        <v>183</v>
      </c>
      <c r="E1651" s="656" t="s">
        <v>3606</v>
      </c>
      <c r="F1651" s="1216" t="s">
        <v>3607</v>
      </c>
      <c r="G1651" s="576">
        <v>0</v>
      </c>
      <c r="H1651" s="576" t="s">
        <v>1</v>
      </c>
      <c r="I1651" s="576">
        <v>1</v>
      </c>
      <c r="J1651" s="454">
        <v>1</v>
      </c>
      <c r="K1651" s="538"/>
      <c r="L1651" s="1114"/>
      <c r="M1651" s="466"/>
      <c r="N1651" s="466"/>
      <c r="O1651" s="466"/>
      <c r="P1651" s="466"/>
      <c r="Q1651" s="466"/>
      <c r="R1651" s="466"/>
      <c r="S1651" s="466"/>
      <c r="T1651" s="466"/>
      <c r="U1651" s="1115"/>
      <c r="V1651" s="466"/>
      <c r="W1651" s="466"/>
      <c r="X1651" s="466"/>
      <c r="Y1651" s="466"/>
      <c r="Z1651" s="466"/>
      <c r="AA1651" s="466"/>
      <c r="AB1651" s="466"/>
      <c r="AC1651" s="466"/>
      <c r="AD1651" s="466"/>
      <c r="AE1651" s="466"/>
      <c r="AF1651" s="466"/>
      <c r="AG1651" s="1147"/>
      <c r="AH1651" s="2018"/>
      <c r="AI1651" s="1134"/>
      <c r="AJ1651" s="1134"/>
      <c r="AK1651" s="1134"/>
      <c r="AL1651" s="1134"/>
      <c r="AM1651" s="1135"/>
      <c r="AN1651" s="1135"/>
      <c r="AO1651" s="1134"/>
      <c r="AP1651" s="1136"/>
      <c r="AQ1651" s="1136"/>
      <c r="AR1651" s="1136"/>
      <c r="AS1651" s="1146"/>
      <c r="AT1651" s="1146"/>
      <c r="AU1651" s="5427"/>
      <c r="AV1651" s="5427"/>
      <c r="AW1651" s="5311"/>
      <c r="AX1651" s="5311"/>
      <c r="AY1651" s="2642"/>
      <c r="AZ1651" s="5449" t="s">
        <v>3646</v>
      </c>
      <c r="BA1651" s="4542" t="s">
        <v>3254</v>
      </c>
      <c r="BB1651" s="4542" t="s">
        <v>3647</v>
      </c>
      <c r="BC1651" s="4542" t="s">
        <v>3648</v>
      </c>
      <c r="BD1651" s="4542">
        <v>168</v>
      </c>
      <c r="BE1651" s="5442">
        <v>42794</v>
      </c>
      <c r="BF1651" s="1677">
        <v>1363000</v>
      </c>
      <c r="BG1651" s="4542">
        <v>166</v>
      </c>
      <c r="BH1651" s="5442">
        <v>42794</v>
      </c>
      <c r="BI1651" s="1677">
        <v>1363000</v>
      </c>
      <c r="BJ1651" s="5442">
        <v>42794</v>
      </c>
      <c r="BK1651" s="5442">
        <v>42794</v>
      </c>
      <c r="BL1651" s="2024"/>
      <c r="BM1651" s="2025"/>
      <c r="BN1651" s="1902"/>
      <c r="BO1651" s="1878"/>
      <c r="BP1651" s="1878"/>
      <c r="BQ1651" s="1915"/>
      <c r="BR1651" s="2026"/>
      <c r="BS1651" s="2027"/>
      <c r="BT1651" s="2027"/>
      <c r="BU1651" s="2027"/>
      <c r="BV1651" s="2027"/>
      <c r="BW1651" s="2027"/>
      <c r="BX1651" s="2027"/>
      <c r="BY1651" s="2027"/>
      <c r="BZ1651" s="2027"/>
      <c r="CA1651" s="2027"/>
      <c r="CB1651" s="2027"/>
      <c r="CC1651" s="2027"/>
      <c r="CD1651" s="2028"/>
    </row>
    <row r="1652" spans="1:82" ht="34.5" customHeight="1" x14ac:dyDescent="0.2">
      <c r="A1652" s="1160" t="s">
        <v>161</v>
      </c>
      <c r="B1652" s="765" t="s">
        <v>3099</v>
      </c>
      <c r="C1652" s="1123" t="s">
        <v>3100</v>
      </c>
      <c r="D1652" s="460">
        <v>183</v>
      </c>
      <c r="E1652" s="656" t="s">
        <v>3606</v>
      </c>
      <c r="F1652" s="1216" t="s">
        <v>3607</v>
      </c>
      <c r="G1652" s="576">
        <v>0</v>
      </c>
      <c r="H1652" s="576" t="s">
        <v>1</v>
      </c>
      <c r="I1652" s="576">
        <v>1</v>
      </c>
      <c r="J1652" s="454">
        <v>1</v>
      </c>
      <c r="K1652" s="538"/>
      <c r="L1652" s="1114"/>
      <c r="M1652" s="466"/>
      <c r="N1652" s="466"/>
      <c r="O1652" s="466"/>
      <c r="P1652" s="466"/>
      <c r="Q1652" s="466"/>
      <c r="R1652" s="466"/>
      <c r="S1652" s="466"/>
      <c r="T1652" s="466"/>
      <c r="U1652" s="1115"/>
      <c r="V1652" s="466"/>
      <c r="W1652" s="466"/>
      <c r="X1652" s="466"/>
      <c r="Y1652" s="466"/>
      <c r="Z1652" s="466"/>
      <c r="AA1652" s="466"/>
      <c r="AB1652" s="466"/>
      <c r="AC1652" s="466"/>
      <c r="AD1652" s="466"/>
      <c r="AE1652" s="466"/>
      <c r="AF1652" s="466"/>
      <c r="AG1652" s="1147"/>
      <c r="AH1652" s="2018"/>
      <c r="AI1652" s="1134"/>
      <c r="AJ1652" s="1134"/>
      <c r="AK1652" s="1134"/>
      <c r="AL1652" s="1134"/>
      <c r="AM1652" s="1135"/>
      <c r="AN1652" s="1135"/>
      <c r="AO1652" s="1134"/>
      <c r="AP1652" s="1136"/>
      <c r="AQ1652" s="1136"/>
      <c r="AR1652" s="1136"/>
      <c r="AS1652" s="1146"/>
      <c r="AT1652" s="1146"/>
      <c r="AU1652" s="5427"/>
      <c r="AV1652" s="5427"/>
      <c r="AW1652" s="5311"/>
      <c r="AX1652" s="5311"/>
      <c r="AY1652" s="2642"/>
      <c r="AZ1652" s="5449" t="s">
        <v>3649</v>
      </c>
      <c r="BA1652" s="4542" t="s">
        <v>3254</v>
      </c>
      <c r="BB1652" s="4542" t="s">
        <v>3641</v>
      </c>
      <c r="BC1652" s="4542" t="s">
        <v>3650</v>
      </c>
      <c r="BD1652" s="4542">
        <v>169</v>
      </c>
      <c r="BE1652" s="5442">
        <v>42794</v>
      </c>
      <c r="BF1652" s="1677">
        <v>1280000</v>
      </c>
      <c r="BG1652" s="4542">
        <v>167</v>
      </c>
      <c r="BH1652" s="5442">
        <v>42794</v>
      </c>
      <c r="BI1652" s="1677">
        <v>1280000</v>
      </c>
      <c r="BJ1652" s="5442">
        <v>42794</v>
      </c>
      <c r="BK1652" s="5442">
        <v>42794</v>
      </c>
      <c r="BL1652" s="2024"/>
      <c r="BM1652" s="2025"/>
      <c r="BN1652" s="1902"/>
      <c r="BO1652" s="1878"/>
      <c r="BP1652" s="1878"/>
      <c r="BQ1652" s="1915"/>
      <c r="BR1652" s="2026"/>
      <c r="BS1652" s="2027"/>
      <c r="BT1652" s="2027"/>
      <c r="BU1652" s="2027"/>
      <c r="BV1652" s="2027"/>
      <c r="BW1652" s="2027"/>
      <c r="BX1652" s="2027"/>
      <c r="BY1652" s="2027"/>
      <c r="BZ1652" s="2027"/>
      <c r="CA1652" s="2027"/>
      <c r="CB1652" s="2027"/>
      <c r="CC1652" s="2027"/>
      <c r="CD1652" s="2028"/>
    </row>
    <row r="1653" spans="1:82" ht="34.5" customHeight="1" x14ac:dyDescent="0.2">
      <c r="A1653" s="1160" t="s">
        <v>161</v>
      </c>
      <c r="B1653" s="765" t="s">
        <v>3099</v>
      </c>
      <c r="C1653" s="1123" t="s">
        <v>3100</v>
      </c>
      <c r="D1653" s="460">
        <v>183</v>
      </c>
      <c r="E1653" s="656" t="s">
        <v>3606</v>
      </c>
      <c r="F1653" s="1216" t="s">
        <v>3607</v>
      </c>
      <c r="G1653" s="576">
        <v>0</v>
      </c>
      <c r="H1653" s="576" t="s">
        <v>1</v>
      </c>
      <c r="I1653" s="576">
        <v>1</v>
      </c>
      <c r="J1653" s="454">
        <v>1</v>
      </c>
      <c r="K1653" s="538"/>
      <c r="L1653" s="1114"/>
      <c r="M1653" s="466"/>
      <c r="N1653" s="466"/>
      <c r="O1653" s="466"/>
      <c r="P1653" s="466"/>
      <c r="Q1653" s="466"/>
      <c r="R1653" s="466"/>
      <c r="S1653" s="466"/>
      <c r="T1653" s="466"/>
      <c r="U1653" s="1115"/>
      <c r="V1653" s="466"/>
      <c r="W1653" s="466"/>
      <c r="X1653" s="466"/>
      <c r="Y1653" s="466"/>
      <c r="Z1653" s="466"/>
      <c r="AA1653" s="466"/>
      <c r="AB1653" s="466"/>
      <c r="AC1653" s="466"/>
      <c r="AD1653" s="466"/>
      <c r="AE1653" s="466"/>
      <c r="AF1653" s="466"/>
      <c r="AG1653" s="1147"/>
      <c r="AH1653" s="2018"/>
      <c r="AI1653" s="1134"/>
      <c r="AJ1653" s="1134"/>
      <c r="AK1653" s="1134"/>
      <c r="AL1653" s="1134"/>
      <c r="AM1653" s="1135"/>
      <c r="AN1653" s="1135"/>
      <c r="AO1653" s="1134"/>
      <c r="AP1653" s="1136"/>
      <c r="AQ1653" s="1136"/>
      <c r="AR1653" s="1136"/>
      <c r="AS1653" s="1146"/>
      <c r="AT1653" s="1146"/>
      <c r="AU1653" s="5427"/>
      <c r="AV1653" s="5427"/>
      <c r="AW1653" s="5311"/>
      <c r="AX1653" s="5311"/>
      <c r="AY1653" s="2642"/>
      <c r="AZ1653" s="5449" t="s">
        <v>3651</v>
      </c>
      <c r="BA1653" s="4542" t="s">
        <v>3254</v>
      </c>
      <c r="BB1653" s="4542" t="s">
        <v>3329</v>
      </c>
      <c r="BC1653" s="4542" t="s">
        <v>3652</v>
      </c>
      <c r="BD1653" s="4542">
        <v>170</v>
      </c>
      <c r="BE1653" s="5442">
        <v>42794</v>
      </c>
      <c r="BF1653" s="1677">
        <v>728000</v>
      </c>
      <c r="BG1653" s="4542">
        <v>168</v>
      </c>
      <c r="BH1653" s="5442">
        <v>42794</v>
      </c>
      <c r="BI1653" s="1677">
        <v>728000</v>
      </c>
      <c r="BJ1653" s="5442">
        <v>42794</v>
      </c>
      <c r="BK1653" s="5442">
        <v>42794</v>
      </c>
      <c r="BL1653" s="2024"/>
      <c r="BM1653" s="2025"/>
      <c r="BN1653" s="1902"/>
      <c r="BO1653" s="1878"/>
      <c r="BP1653" s="1878"/>
      <c r="BQ1653" s="1915"/>
      <c r="BR1653" s="2026"/>
      <c r="BS1653" s="2027"/>
      <c r="BT1653" s="2027"/>
      <c r="BU1653" s="2027"/>
      <c r="BV1653" s="2027"/>
      <c r="BW1653" s="2027"/>
      <c r="BX1653" s="2027"/>
      <c r="BY1653" s="2027"/>
      <c r="BZ1653" s="2027"/>
      <c r="CA1653" s="2027"/>
      <c r="CB1653" s="2027"/>
      <c r="CC1653" s="2027"/>
      <c r="CD1653" s="2028"/>
    </row>
    <row r="1654" spans="1:82" ht="34.5" customHeight="1" x14ac:dyDescent="0.2">
      <c r="A1654" s="1160" t="s">
        <v>161</v>
      </c>
      <c r="B1654" s="765" t="s">
        <v>3099</v>
      </c>
      <c r="C1654" s="1123" t="s">
        <v>3100</v>
      </c>
      <c r="D1654" s="460">
        <v>183</v>
      </c>
      <c r="E1654" s="656" t="s">
        <v>3606</v>
      </c>
      <c r="F1654" s="1216" t="s">
        <v>3607</v>
      </c>
      <c r="G1654" s="576">
        <v>0</v>
      </c>
      <c r="H1654" s="576" t="s">
        <v>1</v>
      </c>
      <c r="I1654" s="576">
        <v>1</v>
      </c>
      <c r="J1654" s="454">
        <v>1</v>
      </c>
      <c r="K1654" s="538"/>
      <c r="L1654" s="1114"/>
      <c r="M1654" s="466"/>
      <c r="N1654" s="466"/>
      <c r="O1654" s="466"/>
      <c r="P1654" s="466"/>
      <c r="Q1654" s="466"/>
      <c r="R1654" s="466"/>
      <c r="S1654" s="466"/>
      <c r="T1654" s="466"/>
      <c r="U1654" s="1115"/>
      <c r="V1654" s="466"/>
      <c r="W1654" s="466"/>
      <c r="X1654" s="466"/>
      <c r="Y1654" s="466"/>
      <c r="Z1654" s="466"/>
      <c r="AA1654" s="466"/>
      <c r="AB1654" s="466"/>
      <c r="AC1654" s="466"/>
      <c r="AD1654" s="466"/>
      <c r="AE1654" s="466"/>
      <c r="AF1654" s="466"/>
      <c r="AG1654" s="1147"/>
      <c r="AH1654" s="2018"/>
      <c r="AI1654" s="1134"/>
      <c r="AJ1654" s="1134"/>
      <c r="AK1654" s="1134"/>
      <c r="AL1654" s="1134"/>
      <c r="AM1654" s="1135"/>
      <c r="AN1654" s="1135"/>
      <c r="AO1654" s="1134"/>
      <c r="AP1654" s="1136"/>
      <c r="AQ1654" s="1136"/>
      <c r="AR1654" s="1136"/>
      <c r="AS1654" s="1146"/>
      <c r="AT1654" s="1146"/>
      <c r="AU1654" s="5427"/>
      <c r="AV1654" s="5427"/>
      <c r="AW1654" s="5311"/>
      <c r="AX1654" s="5311"/>
      <c r="AY1654" s="2642"/>
      <c r="AZ1654" s="5449" t="s">
        <v>3653</v>
      </c>
      <c r="BA1654" s="4542" t="s">
        <v>3254</v>
      </c>
      <c r="BB1654" s="4542" t="s">
        <v>3654</v>
      </c>
      <c r="BC1654" s="4542" t="s">
        <v>3655</v>
      </c>
      <c r="BD1654" s="4542">
        <v>171</v>
      </c>
      <c r="BE1654" s="5442">
        <v>42794</v>
      </c>
      <c r="BF1654" s="1677">
        <v>175000</v>
      </c>
      <c r="BG1654" s="4542">
        <v>169</v>
      </c>
      <c r="BH1654" s="5442">
        <v>42794</v>
      </c>
      <c r="BI1654" s="1677">
        <v>175000</v>
      </c>
      <c r="BJ1654" s="5442">
        <v>42794</v>
      </c>
      <c r="BK1654" s="5442">
        <v>42794</v>
      </c>
      <c r="BL1654" s="2024"/>
      <c r="BM1654" s="2025"/>
      <c r="BN1654" s="1902"/>
      <c r="BO1654" s="1878"/>
      <c r="BP1654" s="1878"/>
      <c r="BQ1654" s="1915"/>
      <c r="BR1654" s="2026"/>
      <c r="BS1654" s="2027"/>
      <c r="BT1654" s="2027"/>
      <c r="BU1654" s="2027"/>
      <c r="BV1654" s="2027"/>
      <c r="BW1654" s="2027"/>
      <c r="BX1654" s="2027"/>
      <c r="BY1654" s="2027"/>
      <c r="BZ1654" s="2027"/>
      <c r="CA1654" s="2027"/>
      <c r="CB1654" s="2027"/>
      <c r="CC1654" s="2027"/>
      <c r="CD1654" s="2028"/>
    </row>
    <row r="1655" spans="1:82" ht="34.5" customHeight="1" x14ac:dyDescent="0.2">
      <c r="A1655" s="1160" t="s">
        <v>161</v>
      </c>
      <c r="B1655" s="765" t="s">
        <v>3099</v>
      </c>
      <c r="C1655" s="1123" t="s">
        <v>3100</v>
      </c>
      <c r="D1655" s="460">
        <v>183</v>
      </c>
      <c r="E1655" s="656" t="s">
        <v>3606</v>
      </c>
      <c r="F1655" s="1216" t="s">
        <v>3607</v>
      </c>
      <c r="G1655" s="576">
        <v>0</v>
      </c>
      <c r="H1655" s="576" t="s">
        <v>1</v>
      </c>
      <c r="I1655" s="576">
        <v>1</v>
      </c>
      <c r="J1655" s="454">
        <v>1</v>
      </c>
      <c r="K1655" s="538"/>
      <c r="L1655" s="1114"/>
      <c r="M1655" s="466"/>
      <c r="N1655" s="466"/>
      <c r="O1655" s="466"/>
      <c r="P1655" s="466"/>
      <c r="Q1655" s="466"/>
      <c r="R1655" s="466"/>
      <c r="S1655" s="466"/>
      <c r="T1655" s="466"/>
      <c r="U1655" s="1115"/>
      <c r="V1655" s="466"/>
      <c r="W1655" s="466"/>
      <c r="X1655" s="466"/>
      <c r="Y1655" s="466"/>
      <c r="Z1655" s="466"/>
      <c r="AA1655" s="466"/>
      <c r="AB1655" s="466"/>
      <c r="AC1655" s="466"/>
      <c r="AD1655" s="466"/>
      <c r="AE1655" s="466"/>
      <c r="AF1655" s="466"/>
      <c r="AG1655" s="1147"/>
      <c r="AH1655" s="2018"/>
      <c r="AI1655" s="1134"/>
      <c r="AJ1655" s="1134"/>
      <c r="AK1655" s="1134"/>
      <c r="AL1655" s="1134"/>
      <c r="AM1655" s="1135"/>
      <c r="AN1655" s="1135"/>
      <c r="AO1655" s="1134"/>
      <c r="AP1655" s="1136"/>
      <c r="AQ1655" s="1136"/>
      <c r="AR1655" s="1136"/>
      <c r="AS1655" s="1146"/>
      <c r="AT1655" s="1146"/>
      <c r="AU1655" s="5427"/>
      <c r="AV1655" s="5427"/>
      <c r="AW1655" s="5311"/>
      <c r="AX1655" s="5311"/>
      <c r="AY1655" s="2642"/>
      <c r="AZ1655" s="5449" t="s">
        <v>3656</v>
      </c>
      <c r="BA1655" s="4542" t="s">
        <v>3254</v>
      </c>
      <c r="BB1655" s="4542" t="s">
        <v>3657</v>
      </c>
      <c r="BC1655" s="4542" t="s">
        <v>3630</v>
      </c>
      <c r="BD1655" s="4542">
        <v>174</v>
      </c>
      <c r="BE1655" s="5442">
        <v>42794</v>
      </c>
      <c r="BF1655" s="1677">
        <v>2450000</v>
      </c>
      <c r="BG1655" s="4542">
        <v>172</v>
      </c>
      <c r="BH1655" s="5442">
        <v>42794</v>
      </c>
      <c r="BI1655" s="1677">
        <v>2450000</v>
      </c>
      <c r="BJ1655" s="5442">
        <v>42794</v>
      </c>
      <c r="BK1655" s="5442">
        <v>42794</v>
      </c>
      <c r="BL1655" s="2024"/>
      <c r="BM1655" s="2025"/>
      <c r="BN1655" s="1902"/>
      <c r="BO1655" s="1878"/>
      <c r="BP1655" s="1878"/>
      <c r="BQ1655" s="1915"/>
      <c r="BR1655" s="2026"/>
      <c r="BS1655" s="2027"/>
      <c r="BT1655" s="2027"/>
      <c r="BU1655" s="2027"/>
      <c r="BV1655" s="2027"/>
      <c r="BW1655" s="2027"/>
      <c r="BX1655" s="2027"/>
      <c r="BY1655" s="2027"/>
      <c r="BZ1655" s="2027"/>
      <c r="CA1655" s="2027"/>
      <c r="CB1655" s="2027"/>
      <c r="CC1655" s="2027"/>
      <c r="CD1655" s="2028"/>
    </row>
    <row r="1656" spans="1:82" ht="34.5" customHeight="1" x14ac:dyDescent="0.2">
      <c r="A1656" s="1160" t="s">
        <v>161</v>
      </c>
      <c r="B1656" s="765" t="s">
        <v>3099</v>
      </c>
      <c r="C1656" s="1123" t="s">
        <v>3100</v>
      </c>
      <c r="D1656" s="460">
        <v>183</v>
      </c>
      <c r="E1656" s="656" t="s">
        <v>3606</v>
      </c>
      <c r="F1656" s="1216" t="s">
        <v>3607</v>
      </c>
      <c r="G1656" s="576">
        <v>0</v>
      </c>
      <c r="H1656" s="576" t="s">
        <v>1</v>
      </c>
      <c r="I1656" s="576">
        <v>1</v>
      </c>
      <c r="J1656" s="454">
        <v>1</v>
      </c>
      <c r="K1656" s="538"/>
      <c r="L1656" s="1114"/>
      <c r="M1656" s="466"/>
      <c r="N1656" s="466"/>
      <c r="O1656" s="466"/>
      <c r="P1656" s="466"/>
      <c r="Q1656" s="466"/>
      <c r="R1656" s="466"/>
      <c r="S1656" s="466"/>
      <c r="T1656" s="466"/>
      <c r="U1656" s="1115"/>
      <c r="V1656" s="466"/>
      <c r="W1656" s="466"/>
      <c r="X1656" s="466"/>
      <c r="Y1656" s="466"/>
      <c r="Z1656" s="466"/>
      <c r="AA1656" s="466"/>
      <c r="AB1656" s="466"/>
      <c r="AC1656" s="466"/>
      <c r="AD1656" s="466"/>
      <c r="AE1656" s="466"/>
      <c r="AF1656" s="466"/>
      <c r="AG1656" s="1147"/>
      <c r="AH1656" s="2018"/>
      <c r="AI1656" s="1134"/>
      <c r="AJ1656" s="1134"/>
      <c r="AK1656" s="1134"/>
      <c r="AL1656" s="1134"/>
      <c r="AM1656" s="1135"/>
      <c r="AN1656" s="1135"/>
      <c r="AO1656" s="1134"/>
      <c r="AP1656" s="1136"/>
      <c r="AQ1656" s="1136"/>
      <c r="AR1656" s="1136"/>
      <c r="AS1656" s="1146"/>
      <c r="AT1656" s="1146"/>
      <c r="AU1656" s="5427"/>
      <c r="AV1656" s="5427"/>
      <c r="AW1656" s="5311"/>
      <c r="AX1656" s="5311"/>
      <c r="AY1656" s="2642"/>
      <c r="AZ1656" s="5449" t="s">
        <v>3658</v>
      </c>
      <c r="BA1656" s="4542" t="s">
        <v>3254</v>
      </c>
      <c r="BB1656" s="4542" t="s">
        <v>3348</v>
      </c>
      <c r="BC1656" s="4542" t="s">
        <v>3630</v>
      </c>
      <c r="BD1656" s="4542">
        <v>175</v>
      </c>
      <c r="BE1656" s="5442">
        <v>42794</v>
      </c>
      <c r="BF1656" s="1677">
        <v>453000</v>
      </c>
      <c r="BG1656" s="4542">
        <v>173</v>
      </c>
      <c r="BH1656" s="5442">
        <v>42794</v>
      </c>
      <c r="BI1656" s="1677">
        <v>453000</v>
      </c>
      <c r="BJ1656" s="5442">
        <v>42794</v>
      </c>
      <c r="BK1656" s="5442">
        <v>42794</v>
      </c>
      <c r="BL1656" s="2024"/>
      <c r="BM1656" s="2025"/>
      <c r="BN1656" s="1902"/>
      <c r="BO1656" s="1878"/>
      <c r="BP1656" s="1878"/>
      <c r="BQ1656" s="1915"/>
      <c r="BR1656" s="2026"/>
      <c r="BS1656" s="2027"/>
      <c r="BT1656" s="2027"/>
      <c r="BU1656" s="2027"/>
      <c r="BV1656" s="2027"/>
      <c r="BW1656" s="2027"/>
      <c r="BX1656" s="2027"/>
      <c r="BY1656" s="2027"/>
      <c r="BZ1656" s="2027"/>
      <c r="CA1656" s="2027"/>
      <c r="CB1656" s="2027"/>
      <c r="CC1656" s="2027"/>
      <c r="CD1656" s="2028"/>
    </row>
    <row r="1657" spans="1:82" ht="34.5" customHeight="1" x14ac:dyDescent="0.2">
      <c r="A1657" s="1160" t="s">
        <v>161</v>
      </c>
      <c r="B1657" s="765" t="s">
        <v>3099</v>
      </c>
      <c r="C1657" s="1123" t="s">
        <v>3100</v>
      </c>
      <c r="D1657" s="460">
        <v>183</v>
      </c>
      <c r="E1657" s="656" t="s">
        <v>3606</v>
      </c>
      <c r="F1657" s="1216" t="s">
        <v>3607</v>
      </c>
      <c r="G1657" s="576">
        <v>0</v>
      </c>
      <c r="H1657" s="576" t="s">
        <v>1</v>
      </c>
      <c r="I1657" s="576">
        <v>1</v>
      </c>
      <c r="J1657" s="454">
        <v>1</v>
      </c>
      <c r="K1657" s="538"/>
      <c r="L1657" s="1114"/>
      <c r="M1657" s="466"/>
      <c r="N1657" s="466"/>
      <c r="O1657" s="466"/>
      <c r="P1657" s="466"/>
      <c r="Q1657" s="466"/>
      <c r="R1657" s="466"/>
      <c r="S1657" s="466"/>
      <c r="T1657" s="466"/>
      <c r="U1657" s="1115"/>
      <c r="V1657" s="466"/>
      <c r="W1657" s="466"/>
      <c r="X1657" s="466"/>
      <c r="Y1657" s="466"/>
      <c r="Z1657" s="466"/>
      <c r="AA1657" s="466"/>
      <c r="AB1657" s="466"/>
      <c r="AC1657" s="466"/>
      <c r="AD1657" s="466"/>
      <c r="AE1657" s="466"/>
      <c r="AF1657" s="466"/>
      <c r="AG1657" s="1147"/>
      <c r="AH1657" s="2018"/>
      <c r="AI1657" s="1134"/>
      <c r="AJ1657" s="1134"/>
      <c r="AK1657" s="1134"/>
      <c r="AL1657" s="1134"/>
      <c r="AM1657" s="1135"/>
      <c r="AN1657" s="1135"/>
      <c r="AO1657" s="1134"/>
      <c r="AP1657" s="1136"/>
      <c r="AQ1657" s="1136"/>
      <c r="AR1657" s="1136"/>
      <c r="AS1657" s="1146"/>
      <c r="AT1657" s="1146"/>
      <c r="AU1657" s="5427"/>
      <c r="AV1657" s="5427"/>
      <c r="AW1657" s="5311"/>
      <c r="AX1657" s="5311"/>
      <c r="AY1657" s="2642"/>
      <c r="AZ1657" s="5449" t="s">
        <v>3659</v>
      </c>
      <c r="BA1657" s="4542" t="s">
        <v>3254</v>
      </c>
      <c r="BB1657" s="4542" t="s">
        <v>3660</v>
      </c>
      <c r="BC1657" s="4542" t="s">
        <v>3630</v>
      </c>
      <c r="BD1657" s="4542">
        <v>176</v>
      </c>
      <c r="BE1657" s="5442">
        <v>42794</v>
      </c>
      <c r="BF1657" s="1677">
        <v>450000</v>
      </c>
      <c r="BG1657" s="4542">
        <v>174</v>
      </c>
      <c r="BH1657" s="5442">
        <v>42794</v>
      </c>
      <c r="BI1657" s="1677">
        <v>450000</v>
      </c>
      <c r="BJ1657" s="5442">
        <v>42794</v>
      </c>
      <c r="BK1657" s="5442">
        <v>42794</v>
      </c>
      <c r="BL1657" s="2024"/>
      <c r="BM1657" s="2025"/>
      <c r="BN1657" s="1902"/>
      <c r="BO1657" s="1878"/>
      <c r="BP1657" s="1878"/>
      <c r="BQ1657" s="1915"/>
      <c r="BR1657" s="2026"/>
      <c r="BS1657" s="2027"/>
      <c r="BT1657" s="2027"/>
      <c r="BU1657" s="2027"/>
      <c r="BV1657" s="2027"/>
      <c r="BW1657" s="2027"/>
      <c r="BX1657" s="2027"/>
      <c r="BY1657" s="2027"/>
      <c r="BZ1657" s="2027"/>
      <c r="CA1657" s="2027"/>
      <c r="CB1657" s="2027"/>
      <c r="CC1657" s="2027"/>
      <c r="CD1657" s="2028"/>
    </row>
    <row r="1658" spans="1:82" ht="34.5" customHeight="1" x14ac:dyDescent="0.2">
      <c r="A1658" s="1160" t="s">
        <v>161</v>
      </c>
      <c r="B1658" s="765" t="s">
        <v>3099</v>
      </c>
      <c r="C1658" s="1123" t="s">
        <v>3100</v>
      </c>
      <c r="D1658" s="460">
        <v>183</v>
      </c>
      <c r="E1658" s="656" t="s">
        <v>3606</v>
      </c>
      <c r="F1658" s="1216" t="s">
        <v>3607</v>
      </c>
      <c r="G1658" s="576">
        <v>0</v>
      </c>
      <c r="H1658" s="576" t="s">
        <v>1</v>
      </c>
      <c r="I1658" s="576">
        <v>1</v>
      </c>
      <c r="J1658" s="454">
        <v>1</v>
      </c>
      <c r="K1658" s="538"/>
      <c r="L1658" s="1114"/>
      <c r="M1658" s="466"/>
      <c r="N1658" s="466"/>
      <c r="O1658" s="466"/>
      <c r="P1658" s="466"/>
      <c r="Q1658" s="466"/>
      <c r="R1658" s="466"/>
      <c r="S1658" s="466"/>
      <c r="T1658" s="466"/>
      <c r="U1658" s="1115"/>
      <c r="V1658" s="466"/>
      <c r="W1658" s="466"/>
      <c r="X1658" s="466"/>
      <c r="Y1658" s="466"/>
      <c r="Z1658" s="466"/>
      <c r="AA1658" s="466"/>
      <c r="AB1658" s="466"/>
      <c r="AC1658" s="466"/>
      <c r="AD1658" s="466"/>
      <c r="AE1658" s="466"/>
      <c r="AF1658" s="466"/>
      <c r="AG1658" s="1147"/>
      <c r="AH1658" s="2018"/>
      <c r="AI1658" s="1134"/>
      <c r="AJ1658" s="1134"/>
      <c r="AK1658" s="1134"/>
      <c r="AL1658" s="1134"/>
      <c r="AM1658" s="1135"/>
      <c r="AN1658" s="1135"/>
      <c r="AO1658" s="1134"/>
      <c r="AP1658" s="1136"/>
      <c r="AQ1658" s="1136"/>
      <c r="AR1658" s="1136"/>
      <c r="AS1658" s="1146"/>
      <c r="AT1658" s="1146"/>
      <c r="AU1658" s="5427"/>
      <c r="AV1658" s="5427"/>
      <c r="AW1658" s="5311"/>
      <c r="AX1658" s="5311"/>
      <c r="AY1658" s="2642"/>
      <c r="AZ1658" s="5449" t="s">
        <v>3661</v>
      </c>
      <c r="BA1658" s="4542" t="s">
        <v>3254</v>
      </c>
      <c r="BB1658" s="4542" t="s">
        <v>3662</v>
      </c>
      <c r="BC1658" s="4542" t="s">
        <v>3630</v>
      </c>
      <c r="BD1658" s="4542">
        <v>177</v>
      </c>
      <c r="BE1658" s="5442">
        <v>42794</v>
      </c>
      <c r="BF1658" s="1677">
        <v>1680000</v>
      </c>
      <c r="BG1658" s="4542">
        <v>175</v>
      </c>
      <c r="BH1658" s="5442">
        <v>42794</v>
      </c>
      <c r="BI1658" s="1677">
        <v>1680000</v>
      </c>
      <c r="BJ1658" s="5442">
        <v>42794</v>
      </c>
      <c r="BK1658" s="5442">
        <v>42794</v>
      </c>
      <c r="BL1658" s="2024"/>
      <c r="BM1658" s="2025"/>
      <c r="BN1658" s="1902"/>
      <c r="BO1658" s="1878"/>
      <c r="BP1658" s="1878"/>
      <c r="BQ1658" s="1915"/>
      <c r="BR1658" s="2026"/>
      <c r="BS1658" s="2027"/>
      <c r="BT1658" s="2027"/>
      <c r="BU1658" s="2027"/>
      <c r="BV1658" s="2027"/>
      <c r="BW1658" s="2027"/>
      <c r="BX1658" s="2027"/>
      <c r="BY1658" s="2027"/>
      <c r="BZ1658" s="2027"/>
      <c r="CA1658" s="2027"/>
      <c r="CB1658" s="2027"/>
      <c r="CC1658" s="2027"/>
      <c r="CD1658" s="2028"/>
    </row>
    <row r="1659" spans="1:82" ht="34.5" customHeight="1" x14ac:dyDescent="0.2">
      <c r="A1659" s="1160" t="s">
        <v>161</v>
      </c>
      <c r="B1659" s="765" t="s">
        <v>3099</v>
      </c>
      <c r="C1659" s="1123" t="s">
        <v>3100</v>
      </c>
      <c r="D1659" s="460">
        <v>183</v>
      </c>
      <c r="E1659" s="656" t="s">
        <v>3606</v>
      </c>
      <c r="F1659" s="1216" t="s">
        <v>3607</v>
      </c>
      <c r="G1659" s="576">
        <v>0</v>
      </c>
      <c r="H1659" s="576" t="s">
        <v>1</v>
      </c>
      <c r="I1659" s="576">
        <v>1</v>
      </c>
      <c r="J1659" s="454">
        <v>1</v>
      </c>
      <c r="K1659" s="538"/>
      <c r="L1659" s="1114"/>
      <c r="M1659" s="466"/>
      <c r="N1659" s="466"/>
      <c r="O1659" s="466"/>
      <c r="P1659" s="466"/>
      <c r="Q1659" s="466"/>
      <c r="R1659" s="466"/>
      <c r="S1659" s="466"/>
      <c r="T1659" s="466"/>
      <c r="U1659" s="1115"/>
      <c r="V1659" s="466"/>
      <c r="W1659" s="466"/>
      <c r="X1659" s="466"/>
      <c r="Y1659" s="466"/>
      <c r="Z1659" s="466"/>
      <c r="AA1659" s="466"/>
      <c r="AB1659" s="466"/>
      <c r="AC1659" s="466"/>
      <c r="AD1659" s="466"/>
      <c r="AE1659" s="466"/>
      <c r="AF1659" s="466"/>
      <c r="AG1659" s="1147"/>
      <c r="AH1659" s="2018"/>
      <c r="AI1659" s="1134"/>
      <c r="AJ1659" s="1134"/>
      <c r="AK1659" s="1134"/>
      <c r="AL1659" s="1134"/>
      <c r="AM1659" s="1135"/>
      <c r="AN1659" s="1135"/>
      <c r="AO1659" s="1134"/>
      <c r="AP1659" s="1136"/>
      <c r="AQ1659" s="1136"/>
      <c r="AR1659" s="1136"/>
      <c r="AS1659" s="1146"/>
      <c r="AT1659" s="1146"/>
      <c r="AU1659" s="5427"/>
      <c r="AV1659" s="5427"/>
      <c r="AW1659" s="5311"/>
      <c r="AX1659" s="5311"/>
      <c r="AY1659" s="2642"/>
      <c r="AZ1659" s="5449" t="s">
        <v>3663</v>
      </c>
      <c r="BA1659" s="4542" t="s">
        <v>3254</v>
      </c>
      <c r="BB1659" s="4542" t="s">
        <v>3664</v>
      </c>
      <c r="BC1659" s="4542" t="s">
        <v>3630</v>
      </c>
      <c r="BD1659" s="4542">
        <v>178</v>
      </c>
      <c r="BE1659" s="5442">
        <v>42794</v>
      </c>
      <c r="BF1659" s="1677">
        <v>3200000</v>
      </c>
      <c r="BG1659" s="4542">
        <v>176</v>
      </c>
      <c r="BH1659" s="5442">
        <v>42794</v>
      </c>
      <c r="BI1659" s="1677">
        <v>3200000</v>
      </c>
      <c r="BJ1659" s="5442">
        <v>42794</v>
      </c>
      <c r="BK1659" s="5442">
        <v>42794</v>
      </c>
      <c r="BL1659" s="2024"/>
      <c r="BM1659" s="2025"/>
      <c r="BN1659" s="1902"/>
      <c r="BO1659" s="1878"/>
      <c r="BP1659" s="1878"/>
      <c r="BQ1659" s="1915"/>
      <c r="BR1659" s="2026"/>
      <c r="BS1659" s="2027"/>
      <c r="BT1659" s="2027"/>
      <c r="BU1659" s="2027"/>
      <c r="BV1659" s="2027"/>
      <c r="BW1659" s="2027"/>
      <c r="BX1659" s="2027"/>
      <c r="BY1659" s="2027"/>
      <c r="BZ1659" s="2027"/>
      <c r="CA1659" s="2027"/>
      <c r="CB1659" s="2027"/>
      <c r="CC1659" s="2027"/>
      <c r="CD1659" s="2028"/>
    </row>
    <row r="1660" spans="1:82" ht="34.5" customHeight="1" x14ac:dyDescent="0.2">
      <c r="A1660" s="1160" t="s">
        <v>161</v>
      </c>
      <c r="B1660" s="765" t="s">
        <v>3099</v>
      </c>
      <c r="C1660" s="1123" t="s">
        <v>3100</v>
      </c>
      <c r="D1660" s="460">
        <v>183</v>
      </c>
      <c r="E1660" s="656" t="s">
        <v>3606</v>
      </c>
      <c r="F1660" s="1216" t="s">
        <v>3607</v>
      </c>
      <c r="G1660" s="576">
        <v>0</v>
      </c>
      <c r="H1660" s="576" t="s">
        <v>1</v>
      </c>
      <c r="I1660" s="576">
        <v>1</v>
      </c>
      <c r="J1660" s="454">
        <v>1</v>
      </c>
      <c r="K1660" s="538"/>
      <c r="L1660" s="1114"/>
      <c r="M1660" s="466"/>
      <c r="N1660" s="466"/>
      <c r="O1660" s="466"/>
      <c r="P1660" s="466"/>
      <c r="Q1660" s="466"/>
      <c r="R1660" s="466"/>
      <c r="S1660" s="466"/>
      <c r="T1660" s="466"/>
      <c r="U1660" s="1115"/>
      <c r="V1660" s="466"/>
      <c r="W1660" s="466"/>
      <c r="X1660" s="466"/>
      <c r="Y1660" s="466"/>
      <c r="Z1660" s="466"/>
      <c r="AA1660" s="466"/>
      <c r="AB1660" s="466"/>
      <c r="AC1660" s="466"/>
      <c r="AD1660" s="466"/>
      <c r="AE1660" s="466"/>
      <c r="AF1660" s="466"/>
      <c r="AG1660" s="1147"/>
      <c r="AH1660" s="2018"/>
      <c r="AI1660" s="1134"/>
      <c r="AJ1660" s="1134"/>
      <c r="AK1660" s="1134"/>
      <c r="AL1660" s="1134"/>
      <c r="AM1660" s="1135"/>
      <c r="AN1660" s="1135"/>
      <c r="AO1660" s="1134"/>
      <c r="AP1660" s="1136"/>
      <c r="AQ1660" s="1136"/>
      <c r="AR1660" s="1136"/>
      <c r="AS1660" s="1146"/>
      <c r="AT1660" s="1146"/>
      <c r="AU1660" s="5427"/>
      <c r="AV1660" s="5427"/>
      <c r="AW1660" s="5311"/>
      <c r="AX1660" s="5311"/>
      <c r="AY1660" s="2642"/>
      <c r="AZ1660" s="5449" t="s">
        <v>3665</v>
      </c>
      <c r="BA1660" s="4542" t="s">
        <v>3254</v>
      </c>
      <c r="BB1660" s="4542" t="s">
        <v>3666</v>
      </c>
      <c r="BC1660" s="4542" t="s">
        <v>3630</v>
      </c>
      <c r="BD1660" s="4542">
        <v>179</v>
      </c>
      <c r="BE1660" s="5442">
        <v>42794</v>
      </c>
      <c r="BF1660" s="1677">
        <v>360000</v>
      </c>
      <c r="BG1660" s="4542">
        <v>177</v>
      </c>
      <c r="BH1660" s="5442">
        <v>42794</v>
      </c>
      <c r="BI1660" s="1677">
        <v>360000</v>
      </c>
      <c r="BJ1660" s="5442">
        <v>42794</v>
      </c>
      <c r="BK1660" s="5442">
        <v>42794</v>
      </c>
      <c r="BL1660" s="2024"/>
      <c r="BM1660" s="2025"/>
      <c r="BN1660" s="1902"/>
      <c r="BO1660" s="1878"/>
      <c r="BP1660" s="1878"/>
      <c r="BQ1660" s="1915"/>
      <c r="BR1660" s="2026"/>
      <c r="BS1660" s="2027"/>
      <c r="BT1660" s="2027"/>
      <c r="BU1660" s="2027"/>
      <c r="BV1660" s="2027"/>
      <c r="BW1660" s="2027"/>
      <c r="BX1660" s="2027"/>
      <c r="BY1660" s="2027"/>
      <c r="BZ1660" s="2027"/>
      <c r="CA1660" s="2027"/>
      <c r="CB1660" s="2027"/>
      <c r="CC1660" s="2027"/>
      <c r="CD1660" s="2028"/>
    </row>
    <row r="1661" spans="1:82" ht="34.5" customHeight="1" x14ac:dyDescent="0.2">
      <c r="A1661" s="1160" t="s">
        <v>161</v>
      </c>
      <c r="B1661" s="765" t="s">
        <v>3099</v>
      </c>
      <c r="C1661" s="1123" t="s">
        <v>3100</v>
      </c>
      <c r="D1661" s="460">
        <v>183</v>
      </c>
      <c r="E1661" s="656" t="s">
        <v>3606</v>
      </c>
      <c r="F1661" s="1216" t="s">
        <v>3607</v>
      </c>
      <c r="G1661" s="576">
        <v>0</v>
      </c>
      <c r="H1661" s="576" t="s">
        <v>1</v>
      </c>
      <c r="I1661" s="576">
        <v>1</v>
      </c>
      <c r="J1661" s="454">
        <v>1</v>
      </c>
      <c r="K1661" s="538"/>
      <c r="L1661" s="1114"/>
      <c r="M1661" s="466"/>
      <c r="N1661" s="466"/>
      <c r="O1661" s="466"/>
      <c r="P1661" s="466"/>
      <c r="Q1661" s="466"/>
      <c r="R1661" s="466"/>
      <c r="S1661" s="466"/>
      <c r="T1661" s="466"/>
      <c r="U1661" s="1115"/>
      <c r="V1661" s="466"/>
      <c r="W1661" s="466"/>
      <c r="X1661" s="466"/>
      <c r="Y1661" s="466"/>
      <c r="Z1661" s="466"/>
      <c r="AA1661" s="466"/>
      <c r="AB1661" s="466"/>
      <c r="AC1661" s="466"/>
      <c r="AD1661" s="466"/>
      <c r="AE1661" s="466"/>
      <c r="AF1661" s="466"/>
      <c r="AG1661" s="1147"/>
      <c r="AH1661" s="2018"/>
      <c r="AI1661" s="1134"/>
      <c r="AJ1661" s="1134"/>
      <c r="AK1661" s="1134"/>
      <c r="AL1661" s="1134"/>
      <c r="AM1661" s="1135"/>
      <c r="AN1661" s="1135"/>
      <c r="AO1661" s="1134"/>
      <c r="AP1661" s="1136"/>
      <c r="AQ1661" s="1136"/>
      <c r="AR1661" s="1136"/>
      <c r="AS1661" s="1146"/>
      <c r="AT1661" s="1146"/>
      <c r="AU1661" s="5427"/>
      <c r="AV1661" s="5427"/>
      <c r="AW1661" s="5311"/>
      <c r="AX1661" s="5311"/>
      <c r="AY1661" s="2642"/>
      <c r="AZ1661" s="5449" t="s">
        <v>3667</v>
      </c>
      <c r="BA1661" s="4542" t="s">
        <v>3254</v>
      </c>
      <c r="BB1661" s="4542" t="s">
        <v>3668</v>
      </c>
      <c r="BC1661" s="4542" t="s">
        <v>3630</v>
      </c>
      <c r="BD1661" s="4542">
        <v>180</v>
      </c>
      <c r="BE1661" s="5442">
        <v>42794</v>
      </c>
      <c r="BF1661" s="1677">
        <v>700000</v>
      </c>
      <c r="BG1661" s="4542">
        <v>178</v>
      </c>
      <c r="BH1661" s="5442">
        <v>42794</v>
      </c>
      <c r="BI1661" s="1677">
        <v>700000</v>
      </c>
      <c r="BJ1661" s="5442">
        <v>42794</v>
      </c>
      <c r="BK1661" s="5442">
        <v>42794</v>
      </c>
      <c r="BL1661" s="2024"/>
      <c r="BM1661" s="2025"/>
      <c r="BN1661" s="1902"/>
      <c r="BO1661" s="1878"/>
      <c r="BP1661" s="1878"/>
      <c r="BQ1661" s="1915"/>
      <c r="BR1661" s="2026"/>
      <c r="BS1661" s="2027"/>
      <c r="BT1661" s="2027"/>
      <c r="BU1661" s="2027"/>
      <c r="BV1661" s="2027"/>
      <c r="BW1661" s="2027"/>
      <c r="BX1661" s="2027"/>
      <c r="BY1661" s="2027"/>
      <c r="BZ1661" s="2027"/>
      <c r="CA1661" s="2027"/>
      <c r="CB1661" s="2027"/>
      <c r="CC1661" s="2027"/>
      <c r="CD1661" s="2028"/>
    </row>
    <row r="1662" spans="1:82" ht="34.5" customHeight="1" x14ac:dyDescent="0.2">
      <c r="A1662" s="1160" t="s">
        <v>161</v>
      </c>
      <c r="B1662" s="765" t="s">
        <v>3099</v>
      </c>
      <c r="C1662" s="1123" t="s">
        <v>3100</v>
      </c>
      <c r="D1662" s="460">
        <v>183</v>
      </c>
      <c r="E1662" s="656" t="s">
        <v>3606</v>
      </c>
      <c r="F1662" s="1216" t="s">
        <v>3607</v>
      </c>
      <c r="G1662" s="576">
        <v>0</v>
      </c>
      <c r="H1662" s="576" t="s">
        <v>1</v>
      </c>
      <c r="I1662" s="576">
        <v>1</v>
      </c>
      <c r="J1662" s="454">
        <v>1</v>
      </c>
      <c r="K1662" s="538"/>
      <c r="L1662" s="1114"/>
      <c r="M1662" s="466"/>
      <c r="N1662" s="466"/>
      <c r="O1662" s="466"/>
      <c r="P1662" s="466"/>
      <c r="Q1662" s="466"/>
      <c r="R1662" s="466"/>
      <c r="S1662" s="466"/>
      <c r="T1662" s="466"/>
      <c r="U1662" s="1115"/>
      <c r="V1662" s="466"/>
      <c r="W1662" s="466"/>
      <c r="X1662" s="466"/>
      <c r="Y1662" s="466"/>
      <c r="Z1662" s="466"/>
      <c r="AA1662" s="466"/>
      <c r="AB1662" s="466"/>
      <c r="AC1662" s="466"/>
      <c r="AD1662" s="466"/>
      <c r="AE1662" s="466"/>
      <c r="AF1662" s="466"/>
      <c r="AG1662" s="1147"/>
      <c r="AH1662" s="2018"/>
      <c r="AI1662" s="1134"/>
      <c r="AJ1662" s="1134"/>
      <c r="AK1662" s="1134"/>
      <c r="AL1662" s="1134"/>
      <c r="AM1662" s="1135"/>
      <c r="AN1662" s="1135"/>
      <c r="AO1662" s="1134"/>
      <c r="AP1662" s="1136"/>
      <c r="AQ1662" s="1136"/>
      <c r="AR1662" s="1136"/>
      <c r="AS1662" s="1146"/>
      <c r="AT1662" s="1146"/>
      <c r="AU1662" s="5427"/>
      <c r="AV1662" s="5427"/>
      <c r="AW1662" s="5311"/>
      <c r="AX1662" s="5311"/>
      <c r="AY1662" s="2642"/>
      <c r="AZ1662" s="5449" t="s">
        <v>3669</v>
      </c>
      <c r="BA1662" s="4542" t="s">
        <v>3254</v>
      </c>
      <c r="BB1662" s="4542" t="s">
        <v>3670</v>
      </c>
      <c r="BC1662" s="4542" t="s">
        <v>3630</v>
      </c>
      <c r="BD1662" s="4542">
        <v>181</v>
      </c>
      <c r="BE1662" s="5442">
        <v>42794</v>
      </c>
      <c r="BF1662" s="1677">
        <v>500000</v>
      </c>
      <c r="BG1662" s="4542">
        <v>179</v>
      </c>
      <c r="BH1662" s="5442">
        <v>42794</v>
      </c>
      <c r="BI1662" s="1677">
        <v>500000</v>
      </c>
      <c r="BJ1662" s="5442">
        <v>42794</v>
      </c>
      <c r="BK1662" s="5442">
        <v>42794</v>
      </c>
      <c r="BL1662" s="2024"/>
      <c r="BM1662" s="2025"/>
      <c r="BN1662" s="1902"/>
      <c r="BO1662" s="1878"/>
      <c r="BP1662" s="1878"/>
      <c r="BQ1662" s="1915"/>
      <c r="BR1662" s="2026"/>
      <c r="BS1662" s="2027"/>
      <c r="BT1662" s="2027"/>
      <c r="BU1662" s="2027"/>
      <c r="BV1662" s="2027"/>
      <c r="BW1662" s="2027"/>
      <c r="BX1662" s="2027"/>
      <c r="BY1662" s="2027"/>
      <c r="BZ1662" s="2027"/>
      <c r="CA1662" s="2027"/>
      <c r="CB1662" s="2027"/>
      <c r="CC1662" s="2027"/>
      <c r="CD1662" s="2028"/>
    </row>
    <row r="1663" spans="1:82" ht="34.5" customHeight="1" x14ac:dyDescent="0.2">
      <c r="A1663" s="1160" t="s">
        <v>161</v>
      </c>
      <c r="B1663" s="765" t="s">
        <v>3099</v>
      </c>
      <c r="C1663" s="1123" t="s">
        <v>3100</v>
      </c>
      <c r="D1663" s="460">
        <v>183</v>
      </c>
      <c r="E1663" s="656" t="s">
        <v>3606</v>
      </c>
      <c r="F1663" s="1216" t="s">
        <v>3607</v>
      </c>
      <c r="G1663" s="576">
        <v>0</v>
      </c>
      <c r="H1663" s="576" t="s">
        <v>1</v>
      </c>
      <c r="I1663" s="576">
        <v>1</v>
      </c>
      <c r="J1663" s="454">
        <v>1</v>
      </c>
      <c r="K1663" s="538"/>
      <c r="L1663" s="1114"/>
      <c r="M1663" s="466"/>
      <c r="N1663" s="466"/>
      <c r="O1663" s="466"/>
      <c r="P1663" s="466"/>
      <c r="Q1663" s="466"/>
      <c r="R1663" s="466"/>
      <c r="S1663" s="466"/>
      <c r="T1663" s="466"/>
      <c r="U1663" s="1115"/>
      <c r="V1663" s="466"/>
      <c r="W1663" s="466"/>
      <c r="X1663" s="466"/>
      <c r="Y1663" s="466"/>
      <c r="Z1663" s="466"/>
      <c r="AA1663" s="466"/>
      <c r="AB1663" s="466"/>
      <c r="AC1663" s="466"/>
      <c r="AD1663" s="466"/>
      <c r="AE1663" s="466"/>
      <c r="AF1663" s="466"/>
      <c r="AG1663" s="1147"/>
      <c r="AH1663" s="2018"/>
      <c r="AI1663" s="1134"/>
      <c r="AJ1663" s="1134"/>
      <c r="AK1663" s="1134"/>
      <c r="AL1663" s="1134"/>
      <c r="AM1663" s="1135"/>
      <c r="AN1663" s="1135"/>
      <c r="AO1663" s="1134"/>
      <c r="AP1663" s="1136"/>
      <c r="AQ1663" s="1136"/>
      <c r="AR1663" s="1136"/>
      <c r="AS1663" s="1146"/>
      <c r="AT1663" s="1146"/>
      <c r="AU1663" s="5427"/>
      <c r="AV1663" s="5427"/>
      <c r="AW1663" s="5311"/>
      <c r="AX1663" s="5311"/>
      <c r="AY1663" s="2642"/>
      <c r="AZ1663" s="5449" t="s">
        <v>3671</v>
      </c>
      <c r="BA1663" s="4542" t="s">
        <v>3254</v>
      </c>
      <c r="BB1663" s="4542" t="s">
        <v>3672</v>
      </c>
      <c r="BC1663" s="4542" t="s">
        <v>3673</v>
      </c>
      <c r="BD1663" s="4542">
        <v>182</v>
      </c>
      <c r="BE1663" s="5442">
        <v>42794</v>
      </c>
      <c r="BF1663" s="1677">
        <v>420000</v>
      </c>
      <c r="BG1663" s="4542">
        <v>180</v>
      </c>
      <c r="BH1663" s="5442">
        <v>42794</v>
      </c>
      <c r="BI1663" s="1677">
        <v>420000</v>
      </c>
      <c r="BJ1663" s="5442">
        <v>42794</v>
      </c>
      <c r="BK1663" s="5442">
        <v>42794</v>
      </c>
      <c r="BL1663" s="2024"/>
      <c r="BM1663" s="2025"/>
      <c r="BN1663" s="1902"/>
      <c r="BO1663" s="1878"/>
      <c r="BP1663" s="1878"/>
      <c r="BQ1663" s="1915"/>
      <c r="BR1663" s="2026"/>
      <c r="BS1663" s="2027"/>
      <c r="BT1663" s="2027"/>
      <c r="BU1663" s="2027"/>
      <c r="BV1663" s="2027"/>
      <c r="BW1663" s="2027"/>
      <c r="BX1663" s="2027"/>
      <c r="BY1663" s="2027"/>
      <c r="BZ1663" s="2027"/>
      <c r="CA1663" s="2027"/>
      <c r="CB1663" s="2027"/>
      <c r="CC1663" s="2027"/>
      <c r="CD1663" s="2028"/>
    </row>
    <row r="1664" spans="1:82" ht="34.5" customHeight="1" x14ac:dyDescent="0.2">
      <c r="A1664" s="1160" t="s">
        <v>161</v>
      </c>
      <c r="B1664" s="765" t="s">
        <v>3099</v>
      </c>
      <c r="C1664" s="1123" t="s">
        <v>3100</v>
      </c>
      <c r="D1664" s="460">
        <v>183</v>
      </c>
      <c r="E1664" s="656" t="s">
        <v>3606</v>
      </c>
      <c r="F1664" s="1216" t="s">
        <v>3607</v>
      </c>
      <c r="G1664" s="576">
        <v>0</v>
      </c>
      <c r="H1664" s="576" t="s">
        <v>1</v>
      </c>
      <c r="I1664" s="576">
        <v>1</v>
      </c>
      <c r="J1664" s="454">
        <v>1</v>
      </c>
      <c r="K1664" s="538"/>
      <c r="L1664" s="1114"/>
      <c r="M1664" s="466"/>
      <c r="N1664" s="466"/>
      <c r="O1664" s="466"/>
      <c r="P1664" s="466"/>
      <c r="Q1664" s="466"/>
      <c r="R1664" s="466"/>
      <c r="S1664" s="466"/>
      <c r="T1664" s="466"/>
      <c r="U1664" s="1115"/>
      <c r="V1664" s="466"/>
      <c r="W1664" s="466"/>
      <c r="X1664" s="466"/>
      <c r="Y1664" s="466"/>
      <c r="Z1664" s="466"/>
      <c r="AA1664" s="466"/>
      <c r="AB1664" s="466"/>
      <c r="AC1664" s="466"/>
      <c r="AD1664" s="466"/>
      <c r="AE1664" s="466"/>
      <c r="AF1664" s="466"/>
      <c r="AG1664" s="1147"/>
      <c r="AH1664" s="2018"/>
      <c r="AI1664" s="1134"/>
      <c r="AJ1664" s="1134"/>
      <c r="AK1664" s="1134"/>
      <c r="AL1664" s="1134"/>
      <c r="AM1664" s="1135"/>
      <c r="AN1664" s="1135"/>
      <c r="AO1664" s="1134"/>
      <c r="AP1664" s="1136"/>
      <c r="AQ1664" s="1136"/>
      <c r="AR1664" s="1136"/>
      <c r="AS1664" s="1146"/>
      <c r="AT1664" s="1146"/>
      <c r="AU1664" s="5427"/>
      <c r="AV1664" s="5427"/>
      <c r="AW1664" s="5311"/>
      <c r="AX1664" s="5311"/>
      <c r="AY1664" s="2642"/>
      <c r="AZ1664" s="5449" t="s">
        <v>3674</v>
      </c>
      <c r="BA1664" s="4542" t="s">
        <v>3254</v>
      </c>
      <c r="BB1664" s="4542" t="s">
        <v>3326</v>
      </c>
      <c r="BC1664" s="4542" t="s">
        <v>3675</v>
      </c>
      <c r="BD1664" s="4542">
        <v>204</v>
      </c>
      <c r="BE1664" s="5442">
        <v>42811</v>
      </c>
      <c r="BF1664" s="1677">
        <v>1000000</v>
      </c>
      <c r="BG1664" s="4542">
        <v>204</v>
      </c>
      <c r="BH1664" s="5442">
        <v>42811</v>
      </c>
      <c r="BI1664" s="1677">
        <v>1000000</v>
      </c>
      <c r="BJ1664" s="5442">
        <v>42811</v>
      </c>
      <c r="BK1664" s="5442">
        <v>42811</v>
      </c>
      <c r="BL1664" s="2024"/>
      <c r="BM1664" s="2025"/>
      <c r="BN1664" s="1902"/>
      <c r="BO1664" s="1878"/>
      <c r="BP1664" s="1878"/>
      <c r="BQ1664" s="1915"/>
      <c r="BR1664" s="2026"/>
      <c r="BS1664" s="2027"/>
      <c r="BT1664" s="2027"/>
      <c r="BU1664" s="2027"/>
      <c r="BV1664" s="2027"/>
      <c r="BW1664" s="2027"/>
      <c r="BX1664" s="2027"/>
      <c r="BY1664" s="2027"/>
      <c r="BZ1664" s="2027"/>
      <c r="CA1664" s="2027"/>
      <c r="CB1664" s="2027"/>
      <c r="CC1664" s="2027"/>
      <c r="CD1664" s="2028"/>
    </row>
    <row r="1665" spans="1:82" ht="34.5" customHeight="1" x14ac:dyDescent="0.2">
      <c r="A1665" s="1160" t="s">
        <v>161</v>
      </c>
      <c r="B1665" s="765" t="s">
        <v>3099</v>
      </c>
      <c r="C1665" s="1123" t="s">
        <v>3100</v>
      </c>
      <c r="D1665" s="460">
        <v>183</v>
      </c>
      <c r="E1665" s="656" t="s">
        <v>3606</v>
      </c>
      <c r="F1665" s="1216" t="s">
        <v>3607</v>
      </c>
      <c r="G1665" s="576">
        <v>0</v>
      </c>
      <c r="H1665" s="576" t="s">
        <v>1</v>
      </c>
      <c r="I1665" s="576">
        <v>1</v>
      </c>
      <c r="J1665" s="454">
        <v>1</v>
      </c>
      <c r="K1665" s="538"/>
      <c r="L1665" s="1114"/>
      <c r="M1665" s="466"/>
      <c r="N1665" s="466"/>
      <c r="O1665" s="466"/>
      <c r="P1665" s="466"/>
      <c r="Q1665" s="466"/>
      <c r="R1665" s="466"/>
      <c r="S1665" s="466"/>
      <c r="T1665" s="466"/>
      <c r="U1665" s="1115"/>
      <c r="V1665" s="466"/>
      <c r="W1665" s="466"/>
      <c r="X1665" s="466"/>
      <c r="Y1665" s="466"/>
      <c r="Z1665" s="466"/>
      <c r="AA1665" s="466"/>
      <c r="AB1665" s="466"/>
      <c r="AC1665" s="466"/>
      <c r="AD1665" s="466"/>
      <c r="AE1665" s="466"/>
      <c r="AF1665" s="466"/>
      <c r="AG1665" s="1147"/>
      <c r="AH1665" s="2018"/>
      <c r="AI1665" s="1134"/>
      <c r="AJ1665" s="1134"/>
      <c r="AK1665" s="1134"/>
      <c r="AL1665" s="1134"/>
      <c r="AM1665" s="1135"/>
      <c r="AN1665" s="1135"/>
      <c r="AO1665" s="1134"/>
      <c r="AP1665" s="1136"/>
      <c r="AQ1665" s="1136"/>
      <c r="AR1665" s="1136"/>
      <c r="AS1665" s="1146"/>
      <c r="AT1665" s="1146"/>
      <c r="AU1665" s="5427"/>
      <c r="AV1665" s="5427"/>
      <c r="AW1665" s="5311"/>
      <c r="AX1665" s="5311"/>
      <c r="AY1665" s="2642"/>
      <c r="AZ1665" s="5449" t="s">
        <v>3676</v>
      </c>
      <c r="BA1665" s="4542" t="s">
        <v>3254</v>
      </c>
      <c r="BB1665" s="4542" t="s">
        <v>3677</v>
      </c>
      <c r="BC1665" s="4542" t="s">
        <v>3678</v>
      </c>
      <c r="BD1665" s="4542">
        <v>205</v>
      </c>
      <c r="BE1665" s="5442">
        <v>42811</v>
      </c>
      <c r="BF1665" s="1677">
        <v>1200000</v>
      </c>
      <c r="BG1665" s="4542">
        <v>205</v>
      </c>
      <c r="BH1665" s="5442">
        <v>42811</v>
      </c>
      <c r="BI1665" s="1677">
        <v>1200000</v>
      </c>
      <c r="BJ1665" s="5442">
        <v>42811</v>
      </c>
      <c r="BK1665" s="5442">
        <v>42811</v>
      </c>
      <c r="BL1665" s="2024"/>
      <c r="BM1665" s="2025"/>
      <c r="BN1665" s="1902"/>
      <c r="BO1665" s="1878"/>
      <c r="BP1665" s="1878"/>
      <c r="BQ1665" s="1915"/>
      <c r="BR1665" s="2026"/>
      <c r="BS1665" s="2027"/>
      <c r="BT1665" s="2027"/>
      <c r="BU1665" s="2027"/>
      <c r="BV1665" s="2027"/>
      <c r="BW1665" s="2027"/>
      <c r="BX1665" s="2027"/>
      <c r="BY1665" s="2027"/>
      <c r="BZ1665" s="2027"/>
      <c r="CA1665" s="2027"/>
      <c r="CB1665" s="2027"/>
      <c r="CC1665" s="2027"/>
      <c r="CD1665" s="2028"/>
    </row>
    <row r="1666" spans="1:82" ht="34.5" customHeight="1" x14ac:dyDescent="0.2">
      <c r="A1666" s="1160" t="s">
        <v>161</v>
      </c>
      <c r="B1666" s="765" t="s">
        <v>3099</v>
      </c>
      <c r="C1666" s="1123" t="s">
        <v>3100</v>
      </c>
      <c r="D1666" s="460">
        <v>183</v>
      </c>
      <c r="E1666" s="656" t="s">
        <v>3606</v>
      </c>
      <c r="F1666" s="1216" t="s">
        <v>3607</v>
      </c>
      <c r="G1666" s="576">
        <v>0</v>
      </c>
      <c r="H1666" s="576" t="s">
        <v>1</v>
      </c>
      <c r="I1666" s="576">
        <v>1</v>
      </c>
      <c r="J1666" s="454">
        <v>1</v>
      </c>
      <c r="K1666" s="538"/>
      <c r="L1666" s="1114"/>
      <c r="M1666" s="466"/>
      <c r="N1666" s="466"/>
      <c r="O1666" s="466"/>
      <c r="P1666" s="466"/>
      <c r="Q1666" s="466"/>
      <c r="R1666" s="466"/>
      <c r="S1666" s="466"/>
      <c r="T1666" s="466"/>
      <c r="U1666" s="1115"/>
      <c r="V1666" s="466"/>
      <c r="W1666" s="466"/>
      <c r="X1666" s="466"/>
      <c r="Y1666" s="466"/>
      <c r="Z1666" s="466"/>
      <c r="AA1666" s="466"/>
      <c r="AB1666" s="466"/>
      <c r="AC1666" s="466"/>
      <c r="AD1666" s="466"/>
      <c r="AE1666" s="466"/>
      <c r="AF1666" s="466"/>
      <c r="AG1666" s="1147"/>
      <c r="AH1666" s="2018"/>
      <c r="AI1666" s="1134"/>
      <c r="AJ1666" s="1134"/>
      <c r="AK1666" s="1134"/>
      <c r="AL1666" s="1134"/>
      <c r="AM1666" s="1135"/>
      <c r="AN1666" s="1135"/>
      <c r="AO1666" s="1134"/>
      <c r="AP1666" s="1136"/>
      <c r="AQ1666" s="1136"/>
      <c r="AR1666" s="1136"/>
      <c r="AS1666" s="1146"/>
      <c r="AT1666" s="1146"/>
      <c r="AU1666" s="5427"/>
      <c r="AV1666" s="5427"/>
      <c r="AW1666" s="5311"/>
      <c r="AX1666" s="5311"/>
      <c r="AY1666" s="2642"/>
      <c r="AZ1666" s="5449" t="s">
        <v>3679</v>
      </c>
      <c r="BA1666" s="4542" t="s">
        <v>3254</v>
      </c>
      <c r="BB1666" s="4542" t="s">
        <v>3680</v>
      </c>
      <c r="BC1666" s="4542" t="s">
        <v>3681</v>
      </c>
      <c r="BD1666" s="4542">
        <v>206</v>
      </c>
      <c r="BE1666" s="5442">
        <v>42811</v>
      </c>
      <c r="BF1666" s="1677">
        <v>580000</v>
      </c>
      <c r="BG1666" s="4542">
        <v>206</v>
      </c>
      <c r="BH1666" s="5442">
        <v>42811</v>
      </c>
      <c r="BI1666" s="1677">
        <v>580000</v>
      </c>
      <c r="BJ1666" s="5442">
        <v>42811</v>
      </c>
      <c r="BK1666" s="5442">
        <v>42811</v>
      </c>
      <c r="BL1666" s="2024"/>
      <c r="BM1666" s="2025"/>
      <c r="BN1666" s="1902"/>
      <c r="BO1666" s="1878"/>
      <c r="BP1666" s="1878"/>
      <c r="BQ1666" s="1915"/>
      <c r="BR1666" s="2026"/>
      <c r="BS1666" s="2027"/>
      <c r="BT1666" s="2027"/>
      <c r="BU1666" s="2027"/>
      <c r="BV1666" s="2027"/>
      <c r="BW1666" s="2027"/>
      <c r="BX1666" s="2027"/>
      <c r="BY1666" s="2027"/>
      <c r="BZ1666" s="2027"/>
      <c r="CA1666" s="2027"/>
      <c r="CB1666" s="2027"/>
      <c r="CC1666" s="2027"/>
      <c r="CD1666" s="2028"/>
    </row>
    <row r="1667" spans="1:82" ht="34.5" customHeight="1" x14ac:dyDescent="0.2">
      <c r="A1667" s="1160" t="s">
        <v>161</v>
      </c>
      <c r="B1667" s="765" t="s">
        <v>3099</v>
      </c>
      <c r="C1667" s="1123" t="s">
        <v>3100</v>
      </c>
      <c r="D1667" s="460">
        <v>183</v>
      </c>
      <c r="E1667" s="656" t="s">
        <v>3606</v>
      </c>
      <c r="F1667" s="1216" t="s">
        <v>3607</v>
      </c>
      <c r="G1667" s="576">
        <v>0</v>
      </c>
      <c r="H1667" s="576" t="s">
        <v>1</v>
      </c>
      <c r="I1667" s="576">
        <v>1</v>
      </c>
      <c r="J1667" s="454">
        <v>1</v>
      </c>
      <c r="K1667" s="538"/>
      <c r="L1667" s="1114"/>
      <c r="M1667" s="466"/>
      <c r="N1667" s="466"/>
      <c r="O1667" s="466"/>
      <c r="P1667" s="466"/>
      <c r="Q1667" s="466"/>
      <c r="R1667" s="466"/>
      <c r="S1667" s="466"/>
      <c r="T1667" s="466"/>
      <c r="U1667" s="1115"/>
      <c r="V1667" s="466"/>
      <c r="W1667" s="466"/>
      <c r="X1667" s="466"/>
      <c r="Y1667" s="466"/>
      <c r="Z1667" s="466"/>
      <c r="AA1667" s="466"/>
      <c r="AB1667" s="466"/>
      <c r="AC1667" s="466"/>
      <c r="AD1667" s="466"/>
      <c r="AE1667" s="466"/>
      <c r="AF1667" s="466"/>
      <c r="AG1667" s="1147"/>
      <c r="AH1667" s="2018"/>
      <c r="AI1667" s="1134"/>
      <c r="AJ1667" s="1134"/>
      <c r="AK1667" s="1134"/>
      <c r="AL1667" s="1134"/>
      <c r="AM1667" s="1135"/>
      <c r="AN1667" s="1135"/>
      <c r="AO1667" s="1134"/>
      <c r="AP1667" s="1136"/>
      <c r="AQ1667" s="1136"/>
      <c r="AR1667" s="1136"/>
      <c r="AS1667" s="1146"/>
      <c r="AT1667" s="1146"/>
      <c r="AU1667" s="5427"/>
      <c r="AV1667" s="5427"/>
      <c r="AW1667" s="5311"/>
      <c r="AX1667" s="5311"/>
      <c r="AY1667" s="2642"/>
      <c r="AZ1667" s="5449" t="s">
        <v>3682</v>
      </c>
      <c r="BA1667" s="4542" t="s">
        <v>3254</v>
      </c>
      <c r="BB1667" s="4542" t="s">
        <v>3338</v>
      </c>
      <c r="BC1667" s="4542" t="s">
        <v>3683</v>
      </c>
      <c r="BD1667" s="4542">
        <v>210</v>
      </c>
      <c r="BE1667" s="5442">
        <v>42815</v>
      </c>
      <c r="BF1667" s="1677">
        <v>1400000</v>
      </c>
      <c r="BG1667" s="4542">
        <v>210</v>
      </c>
      <c r="BH1667" s="5442">
        <v>42815</v>
      </c>
      <c r="BI1667" s="1677">
        <v>1400000</v>
      </c>
      <c r="BJ1667" s="5442">
        <v>42815</v>
      </c>
      <c r="BK1667" s="5442">
        <v>42815</v>
      </c>
      <c r="BL1667" s="2024"/>
      <c r="BM1667" s="2025"/>
      <c r="BN1667" s="1902"/>
      <c r="BO1667" s="1878"/>
      <c r="BP1667" s="1878"/>
      <c r="BQ1667" s="1915"/>
      <c r="BR1667" s="2026"/>
      <c r="BS1667" s="2027"/>
      <c r="BT1667" s="2027"/>
      <c r="BU1667" s="2027"/>
      <c r="BV1667" s="2027"/>
      <c r="BW1667" s="2027"/>
      <c r="BX1667" s="2027"/>
      <c r="BY1667" s="2027"/>
      <c r="BZ1667" s="2027"/>
      <c r="CA1667" s="2027"/>
      <c r="CB1667" s="2027"/>
      <c r="CC1667" s="2027"/>
      <c r="CD1667" s="2028"/>
    </row>
    <row r="1668" spans="1:82" ht="34.5" customHeight="1" x14ac:dyDescent="0.2">
      <c r="A1668" s="1160" t="s">
        <v>161</v>
      </c>
      <c r="B1668" s="765" t="s">
        <v>3099</v>
      </c>
      <c r="C1668" s="1123" t="s">
        <v>3100</v>
      </c>
      <c r="D1668" s="460">
        <v>183</v>
      </c>
      <c r="E1668" s="656" t="s">
        <v>3606</v>
      </c>
      <c r="F1668" s="1216" t="s">
        <v>3607</v>
      </c>
      <c r="G1668" s="576">
        <v>0</v>
      </c>
      <c r="H1668" s="576" t="s">
        <v>1</v>
      </c>
      <c r="I1668" s="576">
        <v>1</v>
      </c>
      <c r="J1668" s="454">
        <v>1</v>
      </c>
      <c r="K1668" s="538"/>
      <c r="L1668" s="1114"/>
      <c r="M1668" s="466"/>
      <c r="N1668" s="466"/>
      <c r="O1668" s="466"/>
      <c r="P1668" s="466"/>
      <c r="Q1668" s="466"/>
      <c r="R1668" s="466"/>
      <c r="S1668" s="466"/>
      <c r="T1668" s="466"/>
      <c r="U1668" s="1115"/>
      <c r="V1668" s="466"/>
      <c r="W1668" s="466"/>
      <c r="X1668" s="466"/>
      <c r="Y1668" s="466"/>
      <c r="Z1668" s="466"/>
      <c r="AA1668" s="466"/>
      <c r="AB1668" s="466"/>
      <c r="AC1668" s="466"/>
      <c r="AD1668" s="466"/>
      <c r="AE1668" s="466"/>
      <c r="AF1668" s="466"/>
      <c r="AG1668" s="1147"/>
      <c r="AH1668" s="2018"/>
      <c r="AI1668" s="1134"/>
      <c r="AJ1668" s="1134"/>
      <c r="AK1668" s="1134"/>
      <c r="AL1668" s="1134"/>
      <c r="AM1668" s="1135"/>
      <c r="AN1668" s="1135"/>
      <c r="AO1668" s="1134"/>
      <c r="AP1668" s="1136"/>
      <c r="AQ1668" s="1136"/>
      <c r="AR1668" s="1136"/>
      <c r="AS1668" s="1146"/>
      <c r="AT1668" s="1146"/>
      <c r="AU1668" s="5427"/>
      <c r="AV1668" s="5427"/>
      <c r="AW1668" s="5311"/>
      <c r="AX1668" s="5311"/>
      <c r="AY1668" s="2642"/>
      <c r="AZ1668" s="5449" t="s">
        <v>3684</v>
      </c>
      <c r="BA1668" s="4542" t="s">
        <v>3254</v>
      </c>
      <c r="BB1668" s="4542" t="s">
        <v>3685</v>
      </c>
      <c r="BC1668" s="4542" t="s">
        <v>3686</v>
      </c>
      <c r="BD1668" s="4542">
        <v>211</v>
      </c>
      <c r="BE1668" s="5442">
        <v>42815</v>
      </c>
      <c r="BF1668" s="1677">
        <v>1500000</v>
      </c>
      <c r="BG1668" s="4542">
        <v>211</v>
      </c>
      <c r="BH1668" s="5442">
        <v>42815</v>
      </c>
      <c r="BI1668" s="1677">
        <v>1500000</v>
      </c>
      <c r="BJ1668" s="5442">
        <v>42815</v>
      </c>
      <c r="BK1668" s="5442">
        <v>42815</v>
      </c>
      <c r="BL1668" s="2024"/>
      <c r="BM1668" s="2025"/>
      <c r="BN1668" s="1902"/>
      <c r="BO1668" s="1878"/>
      <c r="BP1668" s="1878"/>
      <c r="BQ1668" s="1915"/>
      <c r="BR1668" s="2026"/>
      <c r="BS1668" s="2027"/>
      <c r="BT1668" s="2027"/>
      <c r="BU1668" s="2027"/>
      <c r="BV1668" s="2027"/>
      <c r="BW1668" s="2027"/>
      <c r="BX1668" s="2027"/>
      <c r="BY1668" s="2027"/>
      <c r="BZ1668" s="2027"/>
      <c r="CA1668" s="2027"/>
      <c r="CB1668" s="2027"/>
      <c r="CC1668" s="2027"/>
      <c r="CD1668" s="2028"/>
    </row>
    <row r="1669" spans="1:82" ht="34.5" customHeight="1" x14ac:dyDescent="0.2">
      <c r="A1669" s="1160" t="s">
        <v>161</v>
      </c>
      <c r="B1669" s="765" t="s">
        <v>3099</v>
      </c>
      <c r="C1669" s="1123" t="s">
        <v>3100</v>
      </c>
      <c r="D1669" s="460">
        <v>183</v>
      </c>
      <c r="E1669" s="656" t="s">
        <v>3606</v>
      </c>
      <c r="F1669" s="1216" t="s">
        <v>3607</v>
      </c>
      <c r="G1669" s="576">
        <v>0</v>
      </c>
      <c r="H1669" s="576" t="s">
        <v>1</v>
      </c>
      <c r="I1669" s="576">
        <v>1</v>
      </c>
      <c r="J1669" s="454">
        <v>1</v>
      </c>
      <c r="K1669" s="538"/>
      <c r="L1669" s="1114"/>
      <c r="M1669" s="466"/>
      <c r="N1669" s="466"/>
      <c r="O1669" s="466"/>
      <c r="P1669" s="466"/>
      <c r="Q1669" s="466"/>
      <c r="R1669" s="466"/>
      <c r="S1669" s="466"/>
      <c r="T1669" s="466"/>
      <c r="U1669" s="1115"/>
      <c r="V1669" s="466"/>
      <c r="W1669" s="466"/>
      <c r="X1669" s="466"/>
      <c r="Y1669" s="466"/>
      <c r="Z1669" s="466"/>
      <c r="AA1669" s="466"/>
      <c r="AB1669" s="466"/>
      <c r="AC1669" s="466"/>
      <c r="AD1669" s="466"/>
      <c r="AE1669" s="466"/>
      <c r="AF1669" s="466"/>
      <c r="AG1669" s="1147"/>
      <c r="AH1669" s="2018"/>
      <c r="AI1669" s="1134"/>
      <c r="AJ1669" s="1134"/>
      <c r="AK1669" s="1134"/>
      <c r="AL1669" s="1134"/>
      <c r="AM1669" s="1135"/>
      <c r="AN1669" s="1135"/>
      <c r="AO1669" s="1134"/>
      <c r="AP1669" s="1136"/>
      <c r="AQ1669" s="1136"/>
      <c r="AR1669" s="1136"/>
      <c r="AS1669" s="1146"/>
      <c r="AT1669" s="1146"/>
      <c r="AU1669" s="5427"/>
      <c r="AV1669" s="5427"/>
      <c r="AW1669" s="5311"/>
      <c r="AX1669" s="5311"/>
      <c r="AY1669" s="2642"/>
      <c r="AZ1669" s="5449" t="s">
        <v>3687</v>
      </c>
      <c r="BA1669" s="4542" t="s">
        <v>3254</v>
      </c>
      <c r="BB1669" s="4542" t="s">
        <v>3657</v>
      </c>
      <c r="BC1669" s="4542" t="s">
        <v>3688</v>
      </c>
      <c r="BD1669" s="4542">
        <v>216</v>
      </c>
      <c r="BE1669" s="5442">
        <v>42815</v>
      </c>
      <c r="BF1669" s="1677">
        <v>1000000</v>
      </c>
      <c r="BG1669" s="4542">
        <v>216</v>
      </c>
      <c r="BH1669" s="5442">
        <v>42815</v>
      </c>
      <c r="BI1669" s="1677">
        <v>1000000</v>
      </c>
      <c r="BJ1669" s="5442">
        <v>42815</v>
      </c>
      <c r="BK1669" s="5442">
        <v>42815</v>
      </c>
      <c r="BL1669" s="2024"/>
      <c r="BM1669" s="2025"/>
      <c r="BN1669" s="1902"/>
      <c r="BO1669" s="1878"/>
      <c r="BP1669" s="1878"/>
      <c r="BQ1669" s="1915"/>
      <c r="BR1669" s="2026"/>
      <c r="BS1669" s="2027"/>
      <c r="BT1669" s="2027"/>
      <c r="BU1669" s="2027"/>
      <c r="BV1669" s="2027"/>
      <c r="BW1669" s="2027"/>
      <c r="BX1669" s="2027"/>
      <c r="BY1669" s="2027"/>
      <c r="BZ1669" s="2027"/>
      <c r="CA1669" s="2027"/>
      <c r="CB1669" s="2027"/>
      <c r="CC1669" s="2027"/>
      <c r="CD1669" s="2028"/>
    </row>
    <row r="1670" spans="1:82" ht="34.5" customHeight="1" x14ac:dyDescent="0.2">
      <c r="A1670" s="1160" t="s">
        <v>161</v>
      </c>
      <c r="B1670" s="765" t="s">
        <v>3099</v>
      </c>
      <c r="C1670" s="1123" t="s">
        <v>3100</v>
      </c>
      <c r="D1670" s="460">
        <v>183</v>
      </c>
      <c r="E1670" s="656" t="s">
        <v>3606</v>
      </c>
      <c r="F1670" s="1216" t="s">
        <v>3607</v>
      </c>
      <c r="G1670" s="576">
        <v>0</v>
      </c>
      <c r="H1670" s="576" t="s">
        <v>1</v>
      </c>
      <c r="I1670" s="576">
        <v>1</v>
      </c>
      <c r="J1670" s="454">
        <v>1</v>
      </c>
      <c r="K1670" s="538"/>
      <c r="L1670" s="1114"/>
      <c r="M1670" s="466"/>
      <c r="N1670" s="466"/>
      <c r="O1670" s="466"/>
      <c r="P1670" s="466"/>
      <c r="Q1670" s="466"/>
      <c r="R1670" s="466"/>
      <c r="S1670" s="466"/>
      <c r="T1670" s="466"/>
      <c r="U1670" s="1115"/>
      <c r="V1670" s="466"/>
      <c r="W1670" s="466"/>
      <c r="X1670" s="466"/>
      <c r="Y1670" s="466"/>
      <c r="Z1670" s="466"/>
      <c r="AA1670" s="466"/>
      <c r="AB1670" s="466"/>
      <c r="AC1670" s="466"/>
      <c r="AD1670" s="466"/>
      <c r="AE1670" s="466"/>
      <c r="AF1670" s="466"/>
      <c r="AG1670" s="1147"/>
      <c r="AH1670" s="2018"/>
      <c r="AI1670" s="1134"/>
      <c r="AJ1670" s="1134"/>
      <c r="AK1670" s="1134"/>
      <c r="AL1670" s="1134"/>
      <c r="AM1670" s="1135"/>
      <c r="AN1670" s="1135"/>
      <c r="AO1670" s="1134"/>
      <c r="AP1670" s="1136"/>
      <c r="AQ1670" s="1136"/>
      <c r="AR1670" s="1136"/>
      <c r="AS1670" s="1146"/>
      <c r="AT1670" s="1146"/>
      <c r="AU1670" s="5427"/>
      <c r="AV1670" s="5427"/>
      <c r="AW1670" s="5311"/>
      <c r="AX1670" s="5311"/>
      <c r="AY1670" s="2642"/>
      <c r="AZ1670" s="5449">
        <v>241</v>
      </c>
      <c r="BA1670" s="4542" t="s">
        <v>3254</v>
      </c>
      <c r="BB1670" s="4542" t="s">
        <v>3677</v>
      </c>
      <c r="BC1670" s="4542" t="s">
        <v>3119</v>
      </c>
      <c r="BD1670" s="4542">
        <v>219</v>
      </c>
      <c r="BE1670" s="5442">
        <v>42811</v>
      </c>
      <c r="BF1670" s="1677">
        <v>600000</v>
      </c>
      <c r="BG1670" s="4542">
        <v>219</v>
      </c>
      <c r="BH1670" s="5442">
        <v>42811</v>
      </c>
      <c r="BI1670" s="1677">
        <v>600000</v>
      </c>
      <c r="BJ1670" s="5442">
        <v>242</v>
      </c>
      <c r="BK1670" s="5442">
        <v>242</v>
      </c>
      <c r="BL1670" s="2024"/>
      <c r="BM1670" s="2025"/>
      <c r="BN1670" s="1902"/>
      <c r="BO1670" s="1878"/>
      <c r="BP1670" s="1878"/>
      <c r="BQ1670" s="1915"/>
      <c r="BR1670" s="2026"/>
      <c r="BS1670" s="2027"/>
      <c r="BT1670" s="2027"/>
      <c r="BU1670" s="2027"/>
      <c r="BV1670" s="2027"/>
      <c r="BW1670" s="2027"/>
      <c r="BX1670" s="2027"/>
      <c r="BY1670" s="2027"/>
      <c r="BZ1670" s="2027"/>
      <c r="CA1670" s="2027"/>
      <c r="CB1670" s="2027"/>
      <c r="CC1670" s="2027"/>
      <c r="CD1670" s="2028"/>
    </row>
    <row r="1671" spans="1:82" ht="34.5" customHeight="1" x14ac:dyDescent="0.2">
      <c r="A1671" s="1160" t="s">
        <v>161</v>
      </c>
      <c r="B1671" s="765" t="s">
        <v>3099</v>
      </c>
      <c r="C1671" s="1123" t="s">
        <v>3100</v>
      </c>
      <c r="D1671" s="460">
        <v>183</v>
      </c>
      <c r="E1671" s="656" t="s">
        <v>3606</v>
      </c>
      <c r="F1671" s="1216" t="s">
        <v>3607</v>
      </c>
      <c r="G1671" s="576">
        <v>0</v>
      </c>
      <c r="H1671" s="576" t="s">
        <v>1</v>
      </c>
      <c r="I1671" s="576">
        <v>1</v>
      </c>
      <c r="J1671" s="454">
        <v>1</v>
      </c>
      <c r="K1671" s="538"/>
      <c r="L1671" s="1114"/>
      <c r="M1671" s="466"/>
      <c r="N1671" s="466"/>
      <c r="O1671" s="466"/>
      <c r="P1671" s="466"/>
      <c r="Q1671" s="466"/>
      <c r="R1671" s="466"/>
      <c r="S1671" s="466"/>
      <c r="T1671" s="466"/>
      <c r="U1671" s="1115"/>
      <c r="V1671" s="466"/>
      <c r="W1671" s="466"/>
      <c r="X1671" s="466"/>
      <c r="Y1671" s="466"/>
      <c r="Z1671" s="466"/>
      <c r="AA1671" s="466"/>
      <c r="AB1671" s="466"/>
      <c r="AC1671" s="466"/>
      <c r="AD1671" s="466"/>
      <c r="AE1671" s="466"/>
      <c r="AF1671" s="466"/>
      <c r="AG1671" s="1147"/>
      <c r="AH1671" s="2018"/>
      <c r="AI1671" s="1134"/>
      <c r="AJ1671" s="1134"/>
      <c r="AK1671" s="1134"/>
      <c r="AL1671" s="1134"/>
      <c r="AM1671" s="1135"/>
      <c r="AN1671" s="1135"/>
      <c r="AO1671" s="1134"/>
      <c r="AP1671" s="1136"/>
      <c r="AQ1671" s="1136"/>
      <c r="AR1671" s="1136"/>
      <c r="AS1671" s="1146"/>
      <c r="AT1671" s="1146"/>
      <c r="AU1671" s="5427"/>
      <c r="AV1671" s="5427"/>
      <c r="AW1671" s="5311"/>
      <c r="AX1671" s="5311"/>
      <c r="AY1671" s="2642"/>
      <c r="AZ1671" s="5449">
        <v>242</v>
      </c>
      <c r="BA1671" s="4542" t="s">
        <v>3254</v>
      </c>
      <c r="BB1671" s="4542" t="s">
        <v>3680</v>
      </c>
      <c r="BC1671" s="4542" t="s">
        <v>3119</v>
      </c>
      <c r="BD1671" s="4542">
        <v>220</v>
      </c>
      <c r="BE1671" s="5442">
        <v>42811</v>
      </c>
      <c r="BF1671" s="1677">
        <v>2680000</v>
      </c>
      <c r="BG1671" s="4542">
        <v>220</v>
      </c>
      <c r="BH1671" s="5442">
        <v>42811</v>
      </c>
      <c r="BI1671" s="1677">
        <v>2680000</v>
      </c>
      <c r="BJ1671" s="5442">
        <v>243</v>
      </c>
      <c r="BK1671" s="5442">
        <v>243</v>
      </c>
      <c r="BL1671" s="2024"/>
      <c r="BM1671" s="2025"/>
      <c r="BN1671" s="1902"/>
      <c r="BO1671" s="1878"/>
      <c r="BP1671" s="1878"/>
      <c r="BQ1671" s="1915"/>
      <c r="BR1671" s="2026"/>
      <c r="BS1671" s="2027"/>
      <c r="BT1671" s="2027"/>
      <c r="BU1671" s="2027"/>
      <c r="BV1671" s="2027"/>
      <c r="BW1671" s="2027"/>
      <c r="BX1671" s="2027"/>
      <c r="BY1671" s="2027"/>
      <c r="BZ1671" s="2027"/>
      <c r="CA1671" s="2027"/>
      <c r="CB1671" s="2027"/>
      <c r="CC1671" s="2027"/>
      <c r="CD1671" s="2028"/>
    </row>
    <row r="1672" spans="1:82" ht="34.5" customHeight="1" x14ac:dyDescent="0.2">
      <c r="A1672" s="1160" t="s">
        <v>161</v>
      </c>
      <c r="B1672" s="765" t="s">
        <v>3099</v>
      </c>
      <c r="C1672" s="1123" t="s">
        <v>3100</v>
      </c>
      <c r="D1672" s="460">
        <v>183</v>
      </c>
      <c r="E1672" s="656" t="s">
        <v>3606</v>
      </c>
      <c r="F1672" s="1216" t="s">
        <v>3607</v>
      </c>
      <c r="G1672" s="576">
        <v>0</v>
      </c>
      <c r="H1672" s="576" t="s">
        <v>1</v>
      </c>
      <c r="I1672" s="576">
        <v>1</v>
      </c>
      <c r="J1672" s="454">
        <v>1</v>
      </c>
      <c r="K1672" s="538"/>
      <c r="L1672" s="1114"/>
      <c r="M1672" s="466"/>
      <c r="N1672" s="466"/>
      <c r="O1672" s="466"/>
      <c r="P1672" s="466"/>
      <c r="Q1672" s="466"/>
      <c r="R1672" s="466"/>
      <c r="S1672" s="466"/>
      <c r="T1672" s="466"/>
      <c r="U1672" s="1115"/>
      <c r="V1672" s="466"/>
      <c r="W1672" s="466"/>
      <c r="X1672" s="466"/>
      <c r="Y1672" s="466"/>
      <c r="Z1672" s="466"/>
      <c r="AA1672" s="466"/>
      <c r="AB1672" s="466"/>
      <c r="AC1672" s="466"/>
      <c r="AD1672" s="466"/>
      <c r="AE1672" s="466"/>
      <c r="AF1672" s="466"/>
      <c r="AG1672" s="1147"/>
      <c r="AH1672" s="2018"/>
      <c r="AI1672" s="1134"/>
      <c r="AJ1672" s="1134"/>
      <c r="AK1672" s="1134"/>
      <c r="AL1672" s="1134"/>
      <c r="AM1672" s="1135"/>
      <c r="AN1672" s="1135"/>
      <c r="AO1672" s="1134"/>
      <c r="AP1672" s="1136"/>
      <c r="AQ1672" s="1136"/>
      <c r="AR1672" s="1136"/>
      <c r="AS1672" s="1146"/>
      <c r="AT1672" s="1146"/>
      <c r="AU1672" s="5427"/>
      <c r="AV1672" s="5427"/>
      <c r="AW1672" s="5311"/>
      <c r="AX1672" s="5311"/>
      <c r="AY1672" s="2642"/>
      <c r="AZ1672" s="5449" t="s">
        <v>3689</v>
      </c>
      <c r="BA1672" s="4542" t="s">
        <v>3254</v>
      </c>
      <c r="BB1672" s="4542" t="s">
        <v>3632</v>
      </c>
      <c r="BC1672" s="4542" t="s">
        <v>3690</v>
      </c>
      <c r="BD1672" s="4542">
        <v>221</v>
      </c>
      <c r="BE1672" s="5442">
        <v>42811</v>
      </c>
      <c r="BF1672" s="1677">
        <v>1800000</v>
      </c>
      <c r="BG1672" s="4542">
        <v>221</v>
      </c>
      <c r="BH1672" s="5442">
        <v>42811</v>
      </c>
      <c r="BI1672" s="1677">
        <v>1800000</v>
      </c>
      <c r="BJ1672" s="5442">
        <v>231</v>
      </c>
      <c r="BK1672" s="5442">
        <v>231</v>
      </c>
      <c r="BL1672" s="2024"/>
      <c r="BM1672" s="2025"/>
      <c r="BN1672" s="1902"/>
      <c r="BO1672" s="1878"/>
      <c r="BP1672" s="1878"/>
      <c r="BQ1672" s="1915"/>
      <c r="BR1672" s="2026"/>
      <c r="BS1672" s="2027"/>
      <c r="BT1672" s="2027"/>
      <c r="BU1672" s="2027"/>
      <c r="BV1672" s="2027"/>
      <c r="BW1672" s="2027"/>
      <c r="BX1672" s="2027"/>
      <c r="BY1672" s="2027"/>
      <c r="BZ1672" s="2027"/>
      <c r="CA1672" s="2027"/>
      <c r="CB1672" s="2027"/>
      <c r="CC1672" s="2027"/>
      <c r="CD1672" s="2028"/>
    </row>
    <row r="1673" spans="1:82" ht="34.5" customHeight="1" x14ac:dyDescent="0.2">
      <c r="A1673" s="1160" t="s">
        <v>161</v>
      </c>
      <c r="B1673" s="765" t="s">
        <v>3099</v>
      </c>
      <c r="C1673" s="1123" t="s">
        <v>3100</v>
      </c>
      <c r="D1673" s="460">
        <v>183</v>
      </c>
      <c r="E1673" s="656" t="s">
        <v>3606</v>
      </c>
      <c r="F1673" s="1216" t="s">
        <v>3607</v>
      </c>
      <c r="G1673" s="576">
        <v>0</v>
      </c>
      <c r="H1673" s="576" t="s">
        <v>1</v>
      </c>
      <c r="I1673" s="576">
        <v>1</v>
      </c>
      <c r="J1673" s="454">
        <v>1</v>
      </c>
      <c r="K1673" s="538"/>
      <c r="L1673" s="1114"/>
      <c r="M1673" s="466"/>
      <c r="N1673" s="466"/>
      <c r="O1673" s="466"/>
      <c r="P1673" s="466"/>
      <c r="Q1673" s="466"/>
      <c r="R1673" s="466"/>
      <c r="S1673" s="466"/>
      <c r="T1673" s="466"/>
      <c r="U1673" s="1115"/>
      <c r="V1673" s="466"/>
      <c r="W1673" s="466"/>
      <c r="X1673" s="466"/>
      <c r="Y1673" s="466"/>
      <c r="Z1673" s="466"/>
      <c r="AA1673" s="466"/>
      <c r="AB1673" s="466"/>
      <c r="AC1673" s="466"/>
      <c r="AD1673" s="466"/>
      <c r="AE1673" s="466"/>
      <c r="AF1673" s="466"/>
      <c r="AG1673" s="1147"/>
      <c r="AH1673" s="2018"/>
      <c r="AI1673" s="1134"/>
      <c r="AJ1673" s="1134"/>
      <c r="AK1673" s="1134"/>
      <c r="AL1673" s="1134"/>
      <c r="AM1673" s="1135"/>
      <c r="AN1673" s="1135"/>
      <c r="AO1673" s="1134"/>
      <c r="AP1673" s="1136"/>
      <c r="AQ1673" s="1136"/>
      <c r="AR1673" s="1136"/>
      <c r="AS1673" s="1146"/>
      <c r="AT1673" s="1146"/>
      <c r="AU1673" s="5427"/>
      <c r="AV1673" s="5427"/>
      <c r="AW1673" s="5311"/>
      <c r="AX1673" s="5311"/>
      <c r="AY1673" s="2642"/>
      <c r="AZ1673" s="5449" t="s">
        <v>3691</v>
      </c>
      <c r="BA1673" s="4542" t="s">
        <v>3254</v>
      </c>
      <c r="BB1673" s="4542" t="s">
        <v>3342</v>
      </c>
      <c r="BC1673" s="4542" t="s">
        <v>3692</v>
      </c>
      <c r="BD1673" s="4542">
        <v>222</v>
      </c>
      <c r="BE1673" s="5442">
        <v>42811</v>
      </c>
      <c r="BF1673" s="1677">
        <v>657800</v>
      </c>
      <c r="BG1673" s="4542">
        <v>222</v>
      </c>
      <c r="BH1673" s="5442">
        <v>42811</v>
      </c>
      <c r="BI1673" s="1677">
        <v>269199</v>
      </c>
      <c r="BJ1673" s="5442">
        <v>232</v>
      </c>
      <c r="BK1673" s="5442">
        <v>232</v>
      </c>
      <c r="BL1673" s="2024"/>
      <c r="BM1673" s="2025"/>
      <c r="BN1673" s="1902"/>
      <c r="BO1673" s="1878"/>
      <c r="BP1673" s="1878"/>
      <c r="BQ1673" s="1915"/>
      <c r="BR1673" s="2026"/>
      <c r="BS1673" s="2027"/>
      <c r="BT1673" s="2027"/>
      <c r="BU1673" s="2027"/>
      <c r="BV1673" s="2027"/>
      <c r="BW1673" s="2027"/>
      <c r="BX1673" s="2027"/>
      <c r="BY1673" s="2027"/>
      <c r="BZ1673" s="2027"/>
      <c r="CA1673" s="2027"/>
      <c r="CB1673" s="2027"/>
      <c r="CC1673" s="2027"/>
      <c r="CD1673" s="2028"/>
    </row>
    <row r="1674" spans="1:82" ht="34.5" customHeight="1" x14ac:dyDescent="0.2">
      <c r="A1674" s="1160" t="s">
        <v>161</v>
      </c>
      <c r="B1674" s="765" t="s">
        <v>3099</v>
      </c>
      <c r="C1674" s="1123" t="s">
        <v>3100</v>
      </c>
      <c r="D1674" s="460">
        <v>183</v>
      </c>
      <c r="E1674" s="656" t="s">
        <v>3606</v>
      </c>
      <c r="F1674" s="1216" t="s">
        <v>3607</v>
      </c>
      <c r="G1674" s="576">
        <v>0</v>
      </c>
      <c r="H1674" s="576" t="s">
        <v>1</v>
      </c>
      <c r="I1674" s="576">
        <v>1</v>
      </c>
      <c r="J1674" s="454">
        <v>1</v>
      </c>
      <c r="K1674" s="538"/>
      <c r="L1674" s="1114"/>
      <c r="M1674" s="466"/>
      <c r="N1674" s="466"/>
      <c r="O1674" s="466"/>
      <c r="P1674" s="466"/>
      <c r="Q1674" s="466"/>
      <c r="R1674" s="466"/>
      <c r="S1674" s="466"/>
      <c r="T1674" s="466"/>
      <c r="U1674" s="1115"/>
      <c r="V1674" s="466"/>
      <c r="W1674" s="466"/>
      <c r="X1674" s="466"/>
      <c r="Y1674" s="466"/>
      <c r="Z1674" s="466"/>
      <c r="AA1674" s="466"/>
      <c r="AB1674" s="466"/>
      <c r="AC1674" s="466"/>
      <c r="AD1674" s="466"/>
      <c r="AE1674" s="466"/>
      <c r="AF1674" s="466"/>
      <c r="AG1674" s="1147"/>
      <c r="AH1674" s="2018"/>
      <c r="AI1674" s="1134"/>
      <c r="AJ1674" s="1134"/>
      <c r="AK1674" s="1134"/>
      <c r="AL1674" s="1134"/>
      <c r="AM1674" s="1135"/>
      <c r="AN1674" s="1135"/>
      <c r="AO1674" s="1134"/>
      <c r="AP1674" s="1136"/>
      <c r="AQ1674" s="1136"/>
      <c r="AR1674" s="1136"/>
      <c r="AS1674" s="1146"/>
      <c r="AT1674" s="1146"/>
      <c r="AU1674" s="5427"/>
      <c r="AV1674" s="5427"/>
      <c r="AW1674" s="5311"/>
      <c r="AX1674" s="5311"/>
      <c r="AY1674" s="2642"/>
      <c r="AZ1674" s="5449" t="s">
        <v>3693</v>
      </c>
      <c r="BA1674" s="4542" t="s">
        <v>3254</v>
      </c>
      <c r="BB1674" s="4542" t="s">
        <v>3694</v>
      </c>
      <c r="BC1674" s="4542" t="s">
        <v>3695</v>
      </c>
      <c r="BD1674" s="4542">
        <v>223</v>
      </c>
      <c r="BE1674" s="5442">
        <v>42811</v>
      </c>
      <c r="BF1674" s="1677">
        <v>610000</v>
      </c>
      <c r="BG1674" s="4542">
        <v>223</v>
      </c>
      <c r="BH1674" s="5442">
        <v>42811</v>
      </c>
      <c r="BI1674" s="1677">
        <v>5850000</v>
      </c>
      <c r="BJ1674" s="5442">
        <v>232</v>
      </c>
      <c r="BK1674" s="5442">
        <v>232</v>
      </c>
      <c r="BL1674" s="2024"/>
      <c r="BM1674" s="2025"/>
      <c r="BN1674" s="1902"/>
      <c r="BO1674" s="1878"/>
      <c r="BP1674" s="1878"/>
      <c r="BQ1674" s="1915"/>
      <c r="BR1674" s="2026"/>
      <c r="BS1674" s="2027"/>
      <c r="BT1674" s="2027"/>
      <c r="BU1674" s="2027"/>
      <c r="BV1674" s="2027"/>
      <c r="BW1674" s="2027"/>
      <c r="BX1674" s="2027"/>
      <c r="BY1674" s="2027"/>
      <c r="BZ1674" s="2027"/>
      <c r="CA1674" s="2027"/>
      <c r="CB1674" s="2027"/>
      <c r="CC1674" s="2027"/>
      <c r="CD1674" s="2028"/>
    </row>
    <row r="1675" spans="1:82" ht="34.5" customHeight="1" x14ac:dyDescent="0.2">
      <c r="A1675" s="1160" t="s">
        <v>161</v>
      </c>
      <c r="B1675" s="765" t="s">
        <v>3099</v>
      </c>
      <c r="C1675" s="1123" t="s">
        <v>3100</v>
      </c>
      <c r="D1675" s="460">
        <v>183</v>
      </c>
      <c r="E1675" s="656" t="s">
        <v>3606</v>
      </c>
      <c r="F1675" s="1216" t="s">
        <v>3607</v>
      </c>
      <c r="G1675" s="576">
        <v>0</v>
      </c>
      <c r="H1675" s="576" t="s">
        <v>1</v>
      </c>
      <c r="I1675" s="576">
        <v>1</v>
      </c>
      <c r="J1675" s="454">
        <v>1</v>
      </c>
      <c r="K1675" s="538"/>
      <c r="L1675" s="1114"/>
      <c r="M1675" s="466"/>
      <c r="N1675" s="466"/>
      <c r="O1675" s="466"/>
      <c r="P1675" s="466"/>
      <c r="Q1675" s="466"/>
      <c r="R1675" s="466"/>
      <c r="S1675" s="466"/>
      <c r="T1675" s="466"/>
      <c r="U1675" s="1115"/>
      <c r="V1675" s="466"/>
      <c r="W1675" s="466"/>
      <c r="X1675" s="466"/>
      <c r="Y1675" s="466"/>
      <c r="Z1675" s="466"/>
      <c r="AA1675" s="466"/>
      <c r="AB1675" s="466"/>
      <c r="AC1675" s="466"/>
      <c r="AD1675" s="466"/>
      <c r="AE1675" s="466"/>
      <c r="AF1675" s="466"/>
      <c r="AG1675" s="1147"/>
      <c r="AH1675" s="2018"/>
      <c r="AI1675" s="1134"/>
      <c r="AJ1675" s="1134"/>
      <c r="AK1675" s="1134"/>
      <c r="AL1675" s="1134"/>
      <c r="AM1675" s="1135"/>
      <c r="AN1675" s="1135"/>
      <c r="AO1675" s="1134"/>
      <c r="AP1675" s="1136"/>
      <c r="AQ1675" s="1136"/>
      <c r="AR1675" s="1136"/>
      <c r="AS1675" s="1146"/>
      <c r="AT1675" s="1146"/>
      <c r="AU1675" s="5427"/>
      <c r="AV1675" s="5427"/>
      <c r="AW1675" s="5311"/>
      <c r="AX1675" s="5311"/>
      <c r="AY1675" s="2642"/>
      <c r="AZ1675" s="5449" t="s">
        <v>3696</v>
      </c>
      <c r="BA1675" s="4542" t="s">
        <v>3254</v>
      </c>
      <c r="BB1675" s="4542" t="s">
        <v>3697</v>
      </c>
      <c r="BC1675" s="4542" t="s">
        <v>3698</v>
      </c>
      <c r="BD1675" s="4542">
        <v>224</v>
      </c>
      <c r="BE1675" s="5442">
        <v>42815</v>
      </c>
      <c r="BF1675" s="1677">
        <v>1980000</v>
      </c>
      <c r="BG1675" s="4542">
        <v>224</v>
      </c>
      <c r="BH1675" s="5442">
        <v>42815</v>
      </c>
      <c r="BI1675" s="1677">
        <v>1980000</v>
      </c>
      <c r="BJ1675" s="5442">
        <v>234</v>
      </c>
      <c r="BK1675" s="5442">
        <v>234</v>
      </c>
      <c r="BL1675" s="2024"/>
      <c r="BM1675" s="2025"/>
      <c r="BN1675" s="1902"/>
      <c r="BO1675" s="1878"/>
      <c r="BP1675" s="1878"/>
      <c r="BQ1675" s="1915"/>
      <c r="BR1675" s="2026"/>
      <c r="BS1675" s="2027"/>
      <c r="BT1675" s="2027"/>
      <c r="BU1675" s="2027"/>
      <c r="BV1675" s="2027"/>
      <c r="BW1675" s="2027"/>
      <c r="BX1675" s="2027"/>
      <c r="BY1675" s="2027"/>
      <c r="BZ1675" s="2027"/>
      <c r="CA1675" s="2027"/>
      <c r="CB1675" s="2027"/>
      <c r="CC1675" s="2027"/>
      <c r="CD1675" s="2028"/>
    </row>
    <row r="1676" spans="1:82" ht="34.5" customHeight="1" x14ac:dyDescent="0.2">
      <c r="A1676" s="1160" t="s">
        <v>161</v>
      </c>
      <c r="B1676" s="765" t="s">
        <v>3099</v>
      </c>
      <c r="C1676" s="1123" t="s">
        <v>3100</v>
      </c>
      <c r="D1676" s="460">
        <v>183</v>
      </c>
      <c r="E1676" s="656" t="s">
        <v>3606</v>
      </c>
      <c r="F1676" s="1216" t="s">
        <v>3607</v>
      </c>
      <c r="G1676" s="576">
        <v>0</v>
      </c>
      <c r="H1676" s="576" t="s">
        <v>1</v>
      </c>
      <c r="I1676" s="576">
        <v>1</v>
      </c>
      <c r="J1676" s="454">
        <v>1</v>
      </c>
      <c r="K1676" s="538"/>
      <c r="L1676" s="1114"/>
      <c r="M1676" s="466"/>
      <c r="N1676" s="466"/>
      <c r="O1676" s="466"/>
      <c r="P1676" s="466"/>
      <c r="Q1676" s="466"/>
      <c r="R1676" s="466"/>
      <c r="S1676" s="466"/>
      <c r="T1676" s="466"/>
      <c r="U1676" s="1115"/>
      <c r="V1676" s="466"/>
      <c r="W1676" s="466"/>
      <c r="X1676" s="466"/>
      <c r="Y1676" s="466"/>
      <c r="Z1676" s="466"/>
      <c r="AA1676" s="466"/>
      <c r="AB1676" s="466"/>
      <c r="AC1676" s="466"/>
      <c r="AD1676" s="466"/>
      <c r="AE1676" s="466"/>
      <c r="AF1676" s="466"/>
      <c r="AG1676" s="1147"/>
      <c r="AH1676" s="2018"/>
      <c r="AI1676" s="1134"/>
      <c r="AJ1676" s="1134"/>
      <c r="AK1676" s="1134"/>
      <c r="AL1676" s="1134"/>
      <c r="AM1676" s="1135"/>
      <c r="AN1676" s="1135"/>
      <c r="AO1676" s="1134"/>
      <c r="AP1676" s="1136"/>
      <c r="AQ1676" s="1136"/>
      <c r="AR1676" s="1136"/>
      <c r="AS1676" s="1146"/>
      <c r="AT1676" s="1146"/>
      <c r="AU1676" s="5427"/>
      <c r="AV1676" s="5427"/>
      <c r="AW1676" s="5311"/>
      <c r="AX1676" s="5311"/>
      <c r="AY1676" s="2642"/>
      <c r="AZ1676" s="5449" t="s">
        <v>3699</v>
      </c>
      <c r="BA1676" s="4542" t="s">
        <v>3254</v>
      </c>
      <c r="BB1676" s="4542" t="s">
        <v>3629</v>
      </c>
      <c r="BC1676" s="4542" t="s">
        <v>3700</v>
      </c>
      <c r="BD1676" s="4542">
        <v>225</v>
      </c>
      <c r="BE1676" s="5442">
        <v>42815</v>
      </c>
      <c r="BF1676" s="1677">
        <v>1900000</v>
      </c>
      <c r="BG1676" s="4542">
        <v>225</v>
      </c>
      <c r="BH1676" s="5442">
        <v>42815</v>
      </c>
      <c r="BI1676" s="1677">
        <v>1900000</v>
      </c>
      <c r="BJ1676" s="5442">
        <v>234</v>
      </c>
      <c r="BK1676" s="5442">
        <v>234</v>
      </c>
      <c r="BL1676" s="2024"/>
      <c r="BM1676" s="2025"/>
      <c r="BN1676" s="1902"/>
      <c r="BO1676" s="1878"/>
      <c r="BP1676" s="1878"/>
      <c r="BQ1676" s="1915"/>
      <c r="BR1676" s="2026"/>
      <c r="BS1676" s="2027"/>
      <c r="BT1676" s="2027"/>
      <c r="BU1676" s="2027"/>
      <c r="BV1676" s="2027"/>
      <c r="BW1676" s="2027"/>
      <c r="BX1676" s="2027"/>
      <c r="BY1676" s="2027"/>
      <c r="BZ1676" s="2027"/>
      <c r="CA1676" s="2027"/>
      <c r="CB1676" s="2027"/>
      <c r="CC1676" s="2027"/>
      <c r="CD1676" s="2028"/>
    </row>
    <row r="1677" spans="1:82" ht="34.5" customHeight="1" x14ac:dyDescent="0.2">
      <c r="A1677" s="1160" t="s">
        <v>161</v>
      </c>
      <c r="B1677" s="765" t="s">
        <v>3099</v>
      </c>
      <c r="C1677" s="1123" t="s">
        <v>3100</v>
      </c>
      <c r="D1677" s="460">
        <v>183</v>
      </c>
      <c r="E1677" s="656" t="s">
        <v>3606</v>
      </c>
      <c r="F1677" s="1216" t="s">
        <v>3607</v>
      </c>
      <c r="G1677" s="576">
        <v>0</v>
      </c>
      <c r="H1677" s="576" t="s">
        <v>1</v>
      </c>
      <c r="I1677" s="576">
        <v>1</v>
      </c>
      <c r="J1677" s="454">
        <v>1</v>
      </c>
      <c r="K1677" s="538"/>
      <c r="L1677" s="1114"/>
      <c r="M1677" s="466"/>
      <c r="N1677" s="466"/>
      <c r="O1677" s="466"/>
      <c r="P1677" s="466"/>
      <c r="Q1677" s="466"/>
      <c r="R1677" s="466"/>
      <c r="S1677" s="466"/>
      <c r="T1677" s="466"/>
      <c r="U1677" s="1115"/>
      <c r="V1677" s="466"/>
      <c r="W1677" s="466"/>
      <c r="X1677" s="466"/>
      <c r="Y1677" s="466"/>
      <c r="Z1677" s="466"/>
      <c r="AA1677" s="466"/>
      <c r="AB1677" s="466"/>
      <c r="AC1677" s="466"/>
      <c r="AD1677" s="466"/>
      <c r="AE1677" s="466"/>
      <c r="AF1677" s="466"/>
      <c r="AG1677" s="1147"/>
      <c r="AH1677" s="2018"/>
      <c r="AI1677" s="1134"/>
      <c r="AJ1677" s="1134"/>
      <c r="AK1677" s="1134"/>
      <c r="AL1677" s="1134"/>
      <c r="AM1677" s="1135"/>
      <c r="AN1677" s="1135"/>
      <c r="AO1677" s="1134"/>
      <c r="AP1677" s="1136"/>
      <c r="AQ1677" s="1136"/>
      <c r="AR1677" s="1136"/>
      <c r="AS1677" s="1146"/>
      <c r="AT1677" s="1146"/>
      <c r="AU1677" s="5427"/>
      <c r="AV1677" s="5427"/>
      <c r="AW1677" s="5311"/>
      <c r="AX1677" s="5311"/>
      <c r="AY1677" s="2642"/>
      <c r="AZ1677" s="5449" t="s">
        <v>3701</v>
      </c>
      <c r="BA1677" s="4542" t="s">
        <v>3254</v>
      </c>
      <c r="BB1677" s="4542" t="s">
        <v>3618</v>
      </c>
      <c r="BC1677" s="4542" t="s">
        <v>3702</v>
      </c>
      <c r="BD1677" s="4542">
        <v>226</v>
      </c>
      <c r="BE1677" s="5442">
        <v>42824</v>
      </c>
      <c r="BF1677" s="1677">
        <v>3500000</v>
      </c>
      <c r="BG1677" s="4542">
        <v>226</v>
      </c>
      <c r="BH1677" s="5442">
        <v>42824</v>
      </c>
      <c r="BI1677" s="1677">
        <v>3500000</v>
      </c>
      <c r="BJ1677" s="5442">
        <v>259</v>
      </c>
      <c r="BK1677" s="5442">
        <v>259</v>
      </c>
      <c r="BL1677" s="2024"/>
      <c r="BM1677" s="2025"/>
      <c r="BN1677" s="1902"/>
      <c r="BO1677" s="1878"/>
      <c r="BP1677" s="1878"/>
      <c r="BQ1677" s="1915"/>
      <c r="BR1677" s="2026"/>
      <c r="BS1677" s="2027"/>
      <c r="BT1677" s="2027"/>
      <c r="BU1677" s="2027"/>
      <c r="BV1677" s="2027"/>
      <c r="BW1677" s="2027"/>
      <c r="BX1677" s="2027"/>
      <c r="BY1677" s="2027"/>
      <c r="BZ1677" s="2027"/>
      <c r="CA1677" s="2027"/>
      <c r="CB1677" s="2027"/>
      <c r="CC1677" s="2027"/>
      <c r="CD1677" s="2028"/>
    </row>
    <row r="1678" spans="1:82" ht="34.5" customHeight="1" x14ac:dyDescent="0.2">
      <c r="A1678" s="1160" t="s">
        <v>161</v>
      </c>
      <c r="B1678" s="765" t="s">
        <v>3099</v>
      </c>
      <c r="C1678" s="1123" t="s">
        <v>3100</v>
      </c>
      <c r="D1678" s="460">
        <v>183</v>
      </c>
      <c r="E1678" s="656" t="s">
        <v>3606</v>
      </c>
      <c r="F1678" s="1216" t="s">
        <v>3607</v>
      </c>
      <c r="G1678" s="576">
        <v>0</v>
      </c>
      <c r="H1678" s="576" t="s">
        <v>1</v>
      </c>
      <c r="I1678" s="576">
        <v>1</v>
      </c>
      <c r="J1678" s="454">
        <v>1</v>
      </c>
      <c r="K1678" s="538"/>
      <c r="L1678" s="1114"/>
      <c r="M1678" s="466"/>
      <c r="N1678" s="466"/>
      <c r="O1678" s="466"/>
      <c r="P1678" s="466"/>
      <c r="Q1678" s="466"/>
      <c r="R1678" s="466"/>
      <c r="S1678" s="466"/>
      <c r="T1678" s="466"/>
      <c r="U1678" s="1115"/>
      <c r="V1678" s="466"/>
      <c r="W1678" s="466"/>
      <c r="X1678" s="466"/>
      <c r="Y1678" s="466"/>
      <c r="Z1678" s="466"/>
      <c r="AA1678" s="466"/>
      <c r="AB1678" s="466"/>
      <c r="AC1678" s="466"/>
      <c r="AD1678" s="466"/>
      <c r="AE1678" s="466"/>
      <c r="AF1678" s="466"/>
      <c r="AG1678" s="1147"/>
      <c r="AH1678" s="2018"/>
      <c r="AI1678" s="1134"/>
      <c r="AJ1678" s="1134"/>
      <c r="AK1678" s="1134"/>
      <c r="AL1678" s="1134"/>
      <c r="AM1678" s="1135"/>
      <c r="AN1678" s="1135"/>
      <c r="AO1678" s="1134"/>
      <c r="AP1678" s="1136"/>
      <c r="AQ1678" s="1136"/>
      <c r="AR1678" s="1136"/>
      <c r="AS1678" s="1146"/>
      <c r="AT1678" s="1146"/>
      <c r="AU1678" s="5427"/>
      <c r="AV1678" s="5427"/>
      <c r="AW1678" s="5311"/>
      <c r="AX1678" s="5311"/>
      <c r="AY1678" s="2642"/>
      <c r="AZ1678" s="5449" t="s">
        <v>3703</v>
      </c>
      <c r="BA1678" s="4542" t="s">
        <v>3254</v>
      </c>
      <c r="BB1678" s="4542" t="s">
        <v>3182</v>
      </c>
      <c r="BC1678" s="4542" t="s">
        <v>3704</v>
      </c>
      <c r="BD1678" s="4542">
        <v>227</v>
      </c>
      <c r="BE1678" s="5442">
        <v>42824</v>
      </c>
      <c r="BF1678" s="1677">
        <v>3000000</v>
      </c>
      <c r="BG1678" s="4542">
        <v>227</v>
      </c>
      <c r="BH1678" s="5442">
        <v>42824</v>
      </c>
      <c r="BI1678" s="1677">
        <v>3000000</v>
      </c>
      <c r="BJ1678" s="5442">
        <v>324</v>
      </c>
      <c r="BK1678" s="5442">
        <v>324</v>
      </c>
      <c r="BL1678" s="2024"/>
      <c r="BM1678" s="2025"/>
      <c r="BN1678" s="1902"/>
      <c r="BO1678" s="1878"/>
      <c r="BP1678" s="1878"/>
      <c r="BQ1678" s="1915"/>
      <c r="BR1678" s="2026"/>
      <c r="BS1678" s="2027"/>
      <c r="BT1678" s="2027"/>
      <c r="BU1678" s="2027"/>
      <c r="BV1678" s="2027"/>
      <c r="BW1678" s="2027"/>
      <c r="BX1678" s="2027"/>
      <c r="BY1678" s="2027"/>
      <c r="BZ1678" s="2027"/>
      <c r="CA1678" s="2027"/>
      <c r="CB1678" s="2027"/>
      <c r="CC1678" s="2027"/>
      <c r="CD1678" s="2028"/>
    </row>
    <row r="1679" spans="1:82" ht="34.5" customHeight="1" x14ac:dyDescent="0.2">
      <c r="A1679" s="1160" t="s">
        <v>161</v>
      </c>
      <c r="B1679" s="765" t="s">
        <v>3099</v>
      </c>
      <c r="C1679" s="1123" t="s">
        <v>3100</v>
      </c>
      <c r="D1679" s="460">
        <v>183</v>
      </c>
      <c r="E1679" s="656" t="s">
        <v>3606</v>
      </c>
      <c r="F1679" s="1216" t="s">
        <v>3607</v>
      </c>
      <c r="G1679" s="576">
        <v>0</v>
      </c>
      <c r="H1679" s="576" t="s">
        <v>1</v>
      </c>
      <c r="I1679" s="576">
        <v>1</v>
      </c>
      <c r="J1679" s="454">
        <v>1</v>
      </c>
      <c r="K1679" s="538"/>
      <c r="L1679" s="1114"/>
      <c r="M1679" s="466"/>
      <c r="N1679" s="466"/>
      <c r="O1679" s="466"/>
      <c r="P1679" s="466"/>
      <c r="Q1679" s="466"/>
      <c r="R1679" s="466"/>
      <c r="S1679" s="466"/>
      <c r="T1679" s="466"/>
      <c r="U1679" s="1115"/>
      <c r="V1679" s="466"/>
      <c r="W1679" s="466"/>
      <c r="X1679" s="466"/>
      <c r="Y1679" s="466"/>
      <c r="Z1679" s="466"/>
      <c r="AA1679" s="466"/>
      <c r="AB1679" s="466"/>
      <c r="AC1679" s="466"/>
      <c r="AD1679" s="466"/>
      <c r="AE1679" s="466"/>
      <c r="AF1679" s="466"/>
      <c r="AG1679" s="1147"/>
      <c r="AH1679" s="2018"/>
      <c r="AI1679" s="1134"/>
      <c r="AJ1679" s="1134"/>
      <c r="AK1679" s="1134"/>
      <c r="AL1679" s="1134"/>
      <c r="AM1679" s="1135"/>
      <c r="AN1679" s="1135"/>
      <c r="AO1679" s="1134"/>
      <c r="AP1679" s="1136"/>
      <c r="AQ1679" s="1136"/>
      <c r="AR1679" s="1136"/>
      <c r="AS1679" s="1146"/>
      <c r="AT1679" s="1146"/>
      <c r="AU1679" s="5427"/>
      <c r="AV1679" s="5427"/>
      <c r="AW1679" s="5311"/>
      <c r="AX1679" s="5311"/>
      <c r="AY1679" s="2642"/>
      <c r="AZ1679" s="5449" t="s">
        <v>3705</v>
      </c>
      <c r="BA1679" s="4542" t="s">
        <v>3254</v>
      </c>
      <c r="BB1679" s="4542" t="s">
        <v>3289</v>
      </c>
      <c r="BC1679" s="4542" t="s">
        <v>3706</v>
      </c>
      <c r="BD1679" s="4542">
        <v>228</v>
      </c>
      <c r="BE1679" s="5442">
        <v>42824</v>
      </c>
      <c r="BF1679" s="1677">
        <v>4352600</v>
      </c>
      <c r="BG1679" s="4542">
        <v>228</v>
      </c>
      <c r="BH1679" s="5442">
        <v>42824</v>
      </c>
      <c r="BI1679" s="1677">
        <v>4352600</v>
      </c>
      <c r="BJ1679" s="5442">
        <v>340</v>
      </c>
      <c r="BK1679" s="5442">
        <v>340</v>
      </c>
      <c r="BL1679" s="2024"/>
      <c r="BM1679" s="2025"/>
      <c r="BN1679" s="1902"/>
      <c r="BO1679" s="1878"/>
      <c r="BP1679" s="1878"/>
      <c r="BQ1679" s="1915"/>
      <c r="BR1679" s="2026"/>
      <c r="BS1679" s="2027"/>
      <c r="BT1679" s="2027"/>
      <c r="BU1679" s="2027"/>
      <c r="BV1679" s="2027"/>
      <c r="BW1679" s="2027"/>
      <c r="BX1679" s="2027"/>
      <c r="BY1679" s="2027"/>
      <c r="BZ1679" s="2027"/>
      <c r="CA1679" s="2027"/>
      <c r="CB1679" s="2027"/>
      <c r="CC1679" s="2027"/>
      <c r="CD1679" s="2028"/>
    </row>
    <row r="1680" spans="1:82" ht="34.5" customHeight="1" x14ac:dyDescent="0.2">
      <c r="A1680" s="1160" t="s">
        <v>161</v>
      </c>
      <c r="B1680" s="765" t="s">
        <v>3099</v>
      </c>
      <c r="C1680" s="1123" t="s">
        <v>3100</v>
      </c>
      <c r="D1680" s="460">
        <v>183</v>
      </c>
      <c r="E1680" s="656" t="s">
        <v>3606</v>
      </c>
      <c r="F1680" s="1216" t="s">
        <v>3607</v>
      </c>
      <c r="G1680" s="576">
        <v>0</v>
      </c>
      <c r="H1680" s="576" t="s">
        <v>1</v>
      </c>
      <c r="I1680" s="576">
        <v>1</v>
      </c>
      <c r="J1680" s="454">
        <v>1</v>
      </c>
      <c r="K1680" s="538"/>
      <c r="L1680" s="1114"/>
      <c r="M1680" s="466"/>
      <c r="N1680" s="466"/>
      <c r="O1680" s="466"/>
      <c r="P1680" s="466"/>
      <c r="Q1680" s="466"/>
      <c r="R1680" s="466"/>
      <c r="S1680" s="466"/>
      <c r="T1680" s="466"/>
      <c r="U1680" s="1115"/>
      <c r="V1680" s="466"/>
      <c r="W1680" s="466"/>
      <c r="X1680" s="466"/>
      <c r="Y1680" s="466"/>
      <c r="Z1680" s="466"/>
      <c r="AA1680" s="466"/>
      <c r="AB1680" s="466"/>
      <c r="AC1680" s="466"/>
      <c r="AD1680" s="466"/>
      <c r="AE1680" s="466"/>
      <c r="AF1680" s="466"/>
      <c r="AG1680" s="1147"/>
      <c r="AH1680" s="2018"/>
      <c r="AI1680" s="1134"/>
      <c r="AJ1680" s="1134"/>
      <c r="AK1680" s="1134"/>
      <c r="AL1680" s="1134"/>
      <c r="AM1680" s="1135"/>
      <c r="AN1680" s="1135"/>
      <c r="AO1680" s="1134"/>
      <c r="AP1680" s="1136"/>
      <c r="AQ1680" s="1136"/>
      <c r="AR1680" s="1136"/>
      <c r="AS1680" s="1146"/>
      <c r="AT1680" s="1146"/>
      <c r="AU1680" s="5427"/>
      <c r="AV1680" s="5427"/>
      <c r="AW1680" s="5311"/>
      <c r="AX1680" s="5311"/>
      <c r="AY1680" s="2642"/>
      <c r="AZ1680" s="5449" t="s">
        <v>3707</v>
      </c>
      <c r="BA1680" s="4542" t="s">
        <v>3254</v>
      </c>
      <c r="BB1680" s="4542" t="s">
        <v>3708</v>
      </c>
      <c r="BC1680" s="4542" t="s">
        <v>3709</v>
      </c>
      <c r="BD1680" s="4542">
        <v>229</v>
      </c>
      <c r="BE1680" s="5442">
        <v>42824</v>
      </c>
      <c r="BF1680" s="1677">
        <v>4000000</v>
      </c>
      <c r="BG1680" s="4542">
        <v>229</v>
      </c>
      <c r="BH1680" s="5442">
        <v>42824</v>
      </c>
      <c r="BI1680" s="1677">
        <v>4000000</v>
      </c>
      <c r="BJ1680" s="5442">
        <v>42824</v>
      </c>
      <c r="BK1680" s="5442">
        <v>42824</v>
      </c>
      <c r="BL1680" s="2024"/>
      <c r="BM1680" s="2025"/>
      <c r="BN1680" s="1902"/>
      <c r="BO1680" s="1878"/>
      <c r="BP1680" s="1878"/>
      <c r="BQ1680" s="1915"/>
      <c r="BR1680" s="2026"/>
      <c r="BS1680" s="2027"/>
      <c r="BT1680" s="2027"/>
      <c r="BU1680" s="2027"/>
      <c r="BV1680" s="2027"/>
      <c r="BW1680" s="2027"/>
      <c r="BX1680" s="2027"/>
      <c r="BY1680" s="2027"/>
      <c r="BZ1680" s="2027"/>
      <c r="CA1680" s="2027"/>
      <c r="CB1680" s="2027"/>
      <c r="CC1680" s="2027"/>
      <c r="CD1680" s="2028"/>
    </row>
    <row r="1681" spans="1:82" ht="34.5" customHeight="1" x14ac:dyDescent="0.2">
      <c r="A1681" s="1160" t="s">
        <v>161</v>
      </c>
      <c r="B1681" s="765" t="s">
        <v>3099</v>
      </c>
      <c r="C1681" s="1123" t="s">
        <v>3100</v>
      </c>
      <c r="D1681" s="460">
        <v>183</v>
      </c>
      <c r="E1681" s="656" t="s">
        <v>3606</v>
      </c>
      <c r="F1681" s="1216" t="s">
        <v>3607</v>
      </c>
      <c r="G1681" s="576">
        <v>0</v>
      </c>
      <c r="H1681" s="576" t="s">
        <v>1</v>
      </c>
      <c r="I1681" s="576">
        <v>1</v>
      </c>
      <c r="J1681" s="454">
        <v>1</v>
      </c>
      <c r="K1681" s="538"/>
      <c r="L1681" s="1114"/>
      <c r="M1681" s="466"/>
      <c r="N1681" s="466"/>
      <c r="O1681" s="466"/>
      <c r="P1681" s="466"/>
      <c r="Q1681" s="466"/>
      <c r="R1681" s="466"/>
      <c r="S1681" s="466"/>
      <c r="T1681" s="466"/>
      <c r="U1681" s="1115"/>
      <c r="V1681" s="466"/>
      <c r="W1681" s="466"/>
      <c r="X1681" s="466"/>
      <c r="Y1681" s="466"/>
      <c r="Z1681" s="466"/>
      <c r="AA1681" s="466"/>
      <c r="AB1681" s="466"/>
      <c r="AC1681" s="466"/>
      <c r="AD1681" s="466"/>
      <c r="AE1681" s="466"/>
      <c r="AF1681" s="466"/>
      <c r="AG1681" s="1147"/>
      <c r="AH1681" s="2018"/>
      <c r="AI1681" s="1134"/>
      <c r="AJ1681" s="1134"/>
      <c r="AK1681" s="1134"/>
      <c r="AL1681" s="1134"/>
      <c r="AM1681" s="1135"/>
      <c r="AN1681" s="1135"/>
      <c r="AO1681" s="1134"/>
      <c r="AP1681" s="1136"/>
      <c r="AQ1681" s="1136"/>
      <c r="AR1681" s="1136"/>
      <c r="AS1681" s="1146"/>
      <c r="AT1681" s="1146"/>
      <c r="AU1681" s="5427"/>
      <c r="AV1681" s="5427"/>
      <c r="AW1681" s="5311"/>
      <c r="AX1681" s="5311"/>
      <c r="AY1681" s="2642"/>
      <c r="AZ1681" s="5449" t="s">
        <v>3710</v>
      </c>
      <c r="BA1681" s="4542" t="s">
        <v>3254</v>
      </c>
      <c r="BB1681" s="4542" t="s">
        <v>3711</v>
      </c>
      <c r="BC1681" s="4542" t="s">
        <v>3712</v>
      </c>
      <c r="BD1681" s="4542">
        <v>233</v>
      </c>
      <c r="BE1681" s="5442">
        <v>42824</v>
      </c>
      <c r="BF1681" s="1677">
        <v>2240000</v>
      </c>
      <c r="BG1681" s="4542">
        <v>233</v>
      </c>
      <c r="BH1681" s="5442">
        <v>42824</v>
      </c>
      <c r="BI1681" s="1677">
        <v>2240000</v>
      </c>
      <c r="BJ1681" s="5442">
        <v>349</v>
      </c>
      <c r="BK1681" s="5442">
        <v>349</v>
      </c>
      <c r="BL1681" s="2024"/>
      <c r="BM1681" s="2025"/>
      <c r="BN1681" s="1902"/>
      <c r="BO1681" s="1878"/>
      <c r="BP1681" s="1878"/>
      <c r="BQ1681" s="1915"/>
      <c r="BR1681" s="2026"/>
      <c r="BS1681" s="2027"/>
      <c r="BT1681" s="2027"/>
      <c r="BU1681" s="2027"/>
      <c r="BV1681" s="2027"/>
      <c r="BW1681" s="2027"/>
      <c r="BX1681" s="2027"/>
      <c r="BY1681" s="2027"/>
      <c r="BZ1681" s="2027"/>
      <c r="CA1681" s="2027"/>
      <c r="CB1681" s="2027"/>
      <c r="CC1681" s="2027"/>
      <c r="CD1681" s="2028"/>
    </row>
    <row r="1682" spans="1:82" ht="34.5" customHeight="1" x14ac:dyDescent="0.2">
      <c r="A1682" s="1160" t="s">
        <v>161</v>
      </c>
      <c r="B1682" s="765" t="s">
        <v>3099</v>
      </c>
      <c r="C1682" s="1123" t="s">
        <v>3100</v>
      </c>
      <c r="D1682" s="460">
        <v>183</v>
      </c>
      <c r="E1682" s="656" t="s">
        <v>3606</v>
      </c>
      <c r="F1682" s="1216" t="s">
        <v>3607</v>
      </c>
      <c r="G1682" s="576">
        <v>0</v>
      </c>
      <c r="H1682" s="576" t="s">
        <v>1</v>
      </c>
      <c r="I1682" s="576">
        <v>1</v>
      </c>
      <c r="J1682" s="454">
        <v>1</v>
      </c>
      <c r="K1682" s="538"/>
      <c r="L1682" s="1114"/>
      <c r="M1682" s="466"/>
      <c r="N1682" s="466"/>
      <c r="O1682" s="466"/>
      <c r="P1682" s="466"/>
      <c r="Q1682" s="466"/>
      <c r="R1682" s="466"/>
      <c r="S1682" s="466"/>
      <c r="T1682" s="466"/>
      <c r="U1682" s="1115"/>
      <c r="V1682" s="466"/>
      <c r="W1682" s="466"/>
      <c r="X1682" s="466"/>
      <c r="Y1682" s="466"/>
      <c r="Z1682" s="466"/>
      <c r="AA1682" s="466"/>
      <c r="AB1682" s="466"/>
      <c r="AC1682" s="466"/>
      <c r="AD1682" s="466"/>
      <c r="AE1682" s="466"/>
      <c r="AF1682" s="466"/>
      <c r="AG1682" s="1147"/>
      <c r="AH1682" s="2018"/>
      <c r="AI1682" s="1134"/>
      <c r="AJ1682" s="1134"/>
      <c r="AK1682" s="1134"/>
      <c r="AL1682" s="1134"/>
      <c r="AM1682" s="1135"/>
      <c r="AN1682" s="1135"/>
      <c r="AO1682" s="1134"/>
      <c r="AP1682" s="1136"/>
      <c r="AQ1682" s="1136"/>
      <c r="AR1682" s="1136"/>
      <c r="AS1682" s="1146"/>
      <c r="AT1682" s="1146"/>
      <c r="AU1682" s="5427"/>
      <c r="AV1682" s="5427"/>
      <c r="AW1682" s="5311"/>
      <c r="AX1682" s="5311"/>
      <c r="AY1682" s="2642"/>
      <c r="AZ1682" s="5449" t="s">
        <v>3713</v>
      </c>
      <c r="BA1682" s="4542" t="s">
        <v>3254</v>
      </c>
      <c r="BB1682" s="4542" t="s">
        <v>3342</v>
      </c>
      <c r="BC1682" s="4542" t="s">
        <v>3714</v>
      </c>
      <c r="BD1682" s="4542">
        <v>234</v>
      </c>
      <c r="BE1682" s="5442">
        <v>42824</v>
      </c>
      <c r="BF1682" s="1677">
        <v>7491300</v>
      </c>
      <c r="BG1682" s="4542">
        <v>234</v>
      </c>
      <c r="BH1682" s="5442">
        <v>42824</v>
      </c>
      <c r="BI1682" s="1677">
        <v>7491300</v>
      </c>
      <c r="BJ1682" s="5442">
        <v>349</v>
      </c>
      <c r="BK1682" s="5442">
        <v>349</v>
      </c>
      <c r="BL1682" s="2024"/>
      <c r="BM1682" s="2025"/>
      <c r="BN1682" s="1902"/>
      <c r="BO1682" s="1878"/>
      <c r="BP1682" s="1878"/>
      <c r="BQ1682" s="1915"/>
      <c r="BR1682" s="2026"/>
      <c r="BS1682" s="2027"/>
      <c r="BT1682" s="2027"/>
      <c r="BU1682" s="2027"/>
      <c r="BV1682" s="2027"/>
      <c r="BW1682" s="2027"/>
      <c r="BX1682" s="2027"/>
      <c r="BY1682" s="2027"/>
      <c r="BZ1682" s="2027"/>
      <c r="CA1682" s="2027"/>
      <c r="CB1682" s="2027"/>
      <c r="CC1682" s="2027"/>
      <c r="CD1682" s="2028"/>
    </row>
    <row r="1683" spans="1:82" ht="34.5" customHeight="1" x14ac:dyDescent="0.2">
      <c r="A1683" s="1160" t="s">
        <v>161</v>
      </c>
      <c r="B1683" s="765" t="s">
        <v>3099</v>
      </c>
      <c r="C1683" s="1123" t="s">
        <v>3100</v>
      </c>
      <c r="D1683" s="460">
        <v>183</v>
      </c>
      <c r="E1683" s="656" t="s">
        <v>3606</v>
      </c>
      <c r="F1683" s="1216" t="s">
        <v>3607</v>
      </c>
      <c r="G1683" s="576">
        <v>0</v>
      </c>
      <c r="H1683" s="576" t="s">
        <v>1</v>
      </c>
      <c r="I1683" s="576">
        <v>1</v>
      </c>
      <c r="J1683" s="454">
        <v>1</v>
      </c>
      <c r="K1683" s="538"/>
      <c r="L1683" s="1114"/>
      <c r="M1683" s="466"/>
      <c r="N1683" s="466"/>
      <c r="O1683" s="466"/>
      <c r="P1683" s="466"/>
      <c r="Q1683" s="466"/>
      <c r="R1683" s="466"/>
      <c r="S1683" s="466"/>
      <c r="T1683" s="466"/>
      <c r="U1683" s="1115"/>
      <c r="V1683" s="466"/>
      <c r="W1683" s="466"/>
      <c r="X1683" s="466"/>
      <c r="Y1683" s="466"/>
      <c r="Z1683" s="466"/>
      <c r="AA1683" s="466"/>
      <c r="AB1683" s="466"/>
      <c r="AC1683" s="466"/>
      <c r="AD1683" s="466"/>
      <c r="AE1683" s="466"/>
      <c r="AF1683" s="466"/>
      <c r="AG1683" s="1147"/>
      <c r="AH1683" s="2018"/>
      <c r="AI1683" s="1134"/>
      <c r="AJ1683" s="1134"/>
      <c r="AK1683" s="1134"/>
      <c r="AL1683" s="1134"/>
      <c r="AM1683" s="1135"/>
      <c r="AN1683" s="1135"/>
      <c r="AO1683" s="1134"/>
      <c r="AP1683" s="1136"/>
      <c r="AQ1683" s="1136"/>
      <c r="AR1683" s="1136"/>
      <c r="AS1683" s="1146"/>
      <c r="AT1683" s="1146"/>
      <c r="AU1683" s="5427"/>
      <c r="AV1683" s="5427"/>
      <c r="AW1683" s="5311"/>
      <c r="AX1683" s="5311"/>
      <c r="AY1683" s="2642"/>
      <c r="AZ1683" s="5449" t="s">
        <v>3715</v>
      </c>
      <c r="BA1683" s="4542" t="s">
        <v>3254</v>
      </c>
      <c r="BB1683" s="4542" t="s">
        <v>3716</v>
      </c>
      <c r="BC1683" s="4542" t="s">
        <v>3717</v>
      </c>
      <c r="BD1683" s="4542">
        <v>235</v>
      </c>
      <c r="BE1683" s="5442">
        <v>42824</v>
      </c>
      <c r="BF1683" s="1677">
        <v>10000000</v>
      </c>
      <c r="BG1683" s="4542">
        <v>235</v>
      </c>
      <c r="BH1683" s="5442">
        <v>42824</v>
      </c>
      <c r="BI1683" s="1677">
        <v>10000000</v>
      </c>
      <c r="BJ1683" s="5442">
        <v>349</v>
      </c>
      <c r="BK1683" s="5442">
        <v>349</v>
      </c>
      <c r="BL1683" s="2024"/>
      <c r="BM1683" s="2025"/>
      <c r="BN1683" s="1902"/>
      <c r="BO1683" s="1878"/>
      <c r="BP1683" s="1878"/>
      <c r="BQ1683" s="1915"/>
      <c r="BR1683" s="2026"/>
      <c r="BS1683" s="2027"/>
      <c r="BT1683" s="2027"/>
      <c r="BU1683" s="2027"/>
      <c r="BV1683" s="2027"/>
      <c r="BW1683" s="2027"/>
      <c r="BX1683" s="2027"/>
      <c r="BY1683" s="2027"/>
      <c r="BZ1683" s="2027"/>
      <c r="CA1683" s="2027"/>
      <c r="CB1683" s="2027"/>
      <c r="CC1683" s="2027"/>
      <c r="CD1683" s="2028"/>
    </row>
    <row r="1684" spans="1:82" ht="34.5" customHeight="1" x14ac:dyDescent="0.2">
      <c r="A1684" s="1160" t="s">
        <v>161</v>
      </c>
      <c r="B1684" s="765" t="s">
        <v>3099</v>
      </c>
      <c r="C1684" s="1123" t="s">
        <v>3100</v>
      </c>
      <c r="D1684" s="460">
        <v>183</v>
      </c>
      <c r="E1684" s="656" t="s">
        <v>3606</v>
      </c>
      <c r="F1684" s="1216" t="s">
        <v>3607</v>
      </c>
      <c r="G1684" s="576">
        <v>0</v>
      </c>
      <c r="H1684" s="576" t="s">
        <v>1</v>
      </c>
      <c r="I1684" s="576">
        <v>1</v>
      </c>
      <c r="J1684" s="454">
        <v>1</v>
      </c>
      <c r="K1684" s="538"/>
      <c r="L1684" s="1114"/>
      <c r="M1684" s="466"/>
      <c r="N1684" s="466"/>
      <c r="O1684" s="466"/>
      <c r="P1684" s="466"/>
      <c r="Q1684" s="466"/>
      <c r="R1684" s="466"/>
      <c r="S1684" s="466"/>
      <c r="T1684" s="466"/>
      <c r="U1684" s="1115"/>
      <c r="V1684" s="466"/>
      <c r="W1684" s="466"/>
      <c r="X1684" s="466"/>
      <c r="Y1684" s="466"/>
      <c r="Z1684" s="466"/>
      <c r="AA1684" s="466"/>
      <c r="AB1684" s="466"/>
      <c r="AC1684" s="466"/>
      <c r="AD1684" s="466"/>
      <c r="AE1684" s="466"/>
      <c r="AF1684" s="466"/>
      <c r="AG1684" s="1147"/>
      <c r="AH1684" s="2018"/>
      <c r="AI1684" s="1134"/>
      <c r="AJ1684" s="1134"/>
      <c r="AK1684" s="1134"/>
      <c r="AL1684" s="1134"/>
      <c r="AM1684" s="1135"/>
      <c r="AN1684" s="1135"/>
      <c r="AO1684" s="1134"/>
      <c r="AP1684" s="1136"/>
      <c r="AQ1684" s="1136"/>
      <c r="AR1684" s="1136"/>
      <c r="AS1684" s="1146"/>
      <c r="AT1684" s="1146"/>
      <c r="AU1684" s="5427"/>
      <c r="AV1684" s="5427"/>
      <c r="AW1684" s="5311"/>
      <c r="AX1684" s="5311"/>
      <c r="AY1684" s="2642"/>
      <c r="AZ1684" s="5449" t="s">
        <v>3524</v>
      </c>
      <c r="BA1684" s="4542" t="s">
        <v>3254</v>
      </c>
      <c r="BB1684" s="4542" t="s">
        <v>3182</v>
      </c>
      <c r="BC1684" s="4542" t="s">
        <v>3718</v>
      </c>
      <c r="BD1684" s="4542">
        <v>236</v>
      </c>
      <c r="BE1684" s="5442">
        <v>42824</v>
      </c>
      <c r="BF1684" s="1677">
        <v>4000000</v>
      </c>
      <c r="BG1684" s="4542">
        <v>236</v>
      </c>
      <c r="BH1684" s="5442">
        <v>42824</v>
      </c>
      <c r="BI1684" s="1677">
        <v>4000000</v>
      </c>
      <c r="BJ1684" s="5442">
        <v>349</v>
      </c>
      <c r="BK1684" s="5442">
        <v>349</v>
      </c>
      <c r="BL1684" s="2024"/>
      <c r="BM1684" s="2025"/>
      <c r="BN1684" s="1902"/>
      <c r="BO1684" s="1878"/>
      <c r="BP1684" s="1878"/>
      <c r="BQ1684" s="1915"/>
      <c r="BR1684" s="2026"/>
      <c r="BS1684" s="2027"/>
      <c r="BT1684" s="2027"/>
      <c r="BU1684" s="2027"/>
      <c r="BV1684" s="2027"/>
      <c r="BW1684" s="2027"/>
      <c r="BX1684" s="2027"/>
      <c r="BY1684" s="2027"/>
      <c r="BZ1684" s="2027"/>
      <c r="CA1684" s="2027"/>
      <c r="CB1684" s="2027"/>
      <c r="CC1684" s="2027"/>
      <c r="CD1684" s="2028"/>
    </row>
    <row r="1685" spans="1:82" ht="34.5" customHeight="1" x14ac:dyDescent="0.2">
      <c r="A1685" s="1160" t="s">
        <v>161</v>
      </c>
      <c r="B1685" s="765" t="s">
        <v>3099</v>
      </c>
      <c r="C1685" s="1123" t="s">
        <v>3100</v>
      </c>
      <c r="D1685" s="460">
        <v>183</v>
      </c>
      <c r="E1685" s="656" t="s">
        <v>3606</v>
      </c>
      <c r="F1685" s="1216" t="s">
        <v>3607</v>
      </c>
      <c r="G1685" s="576">
        <v>0</v>
      </c>
      <c r="H1685" s="576" t="s">
        <v>1</v>
      </c>
      <c r="I1685" s="576">
        <v>1</v>
      </c>
      <c r="J1685" s="454">
        <v>1</v>
      </c>
      <c r="K1685" s="538"/>
      <c r="L1685" s="1114"/>
      <c r="M1685" s="466"/>
      <c r="N1685" s="466"/>
      <c r="O1685" s="466"/>
      <c r="P1685" s="466"/>
      <c r="Q1685" s="466"/>
      <c r="R1685" s="466"/>
      <c r="S1685" s="466"/>
      <c r="T1685" s="466"/>
      <c r="U1685" s="1115"/>
      <c r="V1685" s="466"/>
      <c r="W1685" s="466"/>
      <c r="X1685" s="466"/>
      <c r="Y1685" s="466"/>
      <c r="Z1685" s="466"/>
      <c r="AA1685" s="466"/>
      <c r="AB1685" s="466"/>
      <c r="AC1685" s="466"/>
      <c r="AD1685" s="466"/>
      <c r="AE1685" s="466"/>
      <c r="AF1685" s="466"/>
      <c r="AG1685" s="1147"/>
      <c r="AH1685" s="2018"/>
      <c r="AI1685" s="1134"/>
      <c r="AJ1685" s="1134"/>
      <c r="AK1685" s="1134"/>
      <c r="AL1685" s="1134"/>
      <c r="AM1685" s="1135"/>
      <c r="AN1685" s="1135"/>
      <c r="AO1685" s="1134"/>
      <c r="AP1685" s="1136"/>
      <c r="AQ1685" s="1136"/>
      <c r="AR1685" s="1136"/>
      <c r="AS1685" s="1146"/>
      <c r="AT1685" s="1146"/>
      <c r="AU1685" s="5427"/>
      <c r="AV1685" s="5427"/>
      <c r="AW1685" s="5311"/>
      <c r="AX1685" s="5311"/>
      <c r="AY1685" s="2642"/>
      <c r="AZ1685" s="5449" t="s">
        <v>3719</v>
      </c>
      <c r="BA1685" s="4542" t="s">
        <v>3254</v>
      </c>
      <c r="BB1685" s="4542" t="s">
        <v>3638</v>
      </c>
      <c r="BC1685" s="4542" t="s">
        <v>3639</v>
      </c>
      <c r="BD1685" s="4542">
        <v>237</v>
      </c>
      <c r="BE1685" s="5442">
        <v>42824</v>
      </c>
      <c r="BF1685" s="1677">
        <v>2700000</v>
      </c>
      <c r="BG1685" s="4542">
        <v>237</v>
      </c>
      <c r="BH1685" s="5442">
        <v>42824</v>
      </c>
      <c r="BI1685" s="1677">
        <v>2700000</v>
      </c>
      <c r="BJ1685" s="5442">
        <v>349</v>
      </c>
      <c r="BK1685" s="5442">
        <v>349</v>
      </c>
      <c r="BL1685" s="2024"/>
      <c r="BM1685" s="2025"/>
      <c r="BN1685" s="1902"/>
      <c r="BO1685" s="1878"/>
      <c r="BP1685" s="1878"/>
      <c r="BQ1685" s="1915"/>
      <c r="BR1685" s="2026"/>
      <c r="BS1685" s="2027"/>
      <c r="BT1685" s="2027"/>
      <c r="BU1685" s="2027"/>
      <c r="BV1685" s="2027"/>
      <c r="BW1685" s="2027"/>
      <c r="BX1685" s="2027"/>
      <c r="BY1685" s="2027"/>
      <c r="BZ1685" s="2027"/>
      <c r="CA1685" s="2027"/>
      <c r="CB1685" s="2027"/>
      <c r="CC1685" s="2027"/>
      <c r="CD1685" s="2028"/>
    </row>
    <row r="1686" spans="1:82" ht="34.5" customHeight="1" x14ac:dyDescent="0.2">
      <c r="A1686" s="1160" t="s">
        <v>161</v>
      </c>
      <c r="B1686" s="765" t="s">
        <v>3099</v>
      </c>
      <c r="C1686" s="1123" t="s">
        <v>3100</v>
      </c>
      <c r="D1686" s="460">
        <v>183</v>
      </c>
      <c r="E1686" s="656" t="s">
        <v>3606</v>
      </c>
      <c r="F1686" s="1216" t="s">
        <v>3607</v>
      </c>
      <c r="G1686" s="576">
        <v>0</v>
      </c>
      <c r="H1686" s="576" t="s">
        <v>1</v>
      </c>
      <c r="I1686" s="576">
        <v>1</v>
      </c>
      <c r="J1686" s="454">
        <v>1</v>
      </c>
      <c r="K1686" s="538"/>
      <c r="L1686" s="1114"/>
      <c r="M1686" s="466"/>
      <c r="N1686" s="466"/>
      <c r="O1686" s="466"/>
      <c r="P1686" s="466"/>
      <c r="Q1686" s="466"/>
      <c r="R1686" s="466"/>
      <c r="S1686" s="466"/>
      <c r="T1686" s="466"/>
      <c r="U1686" s="1115"/>
      <c r="V1686" s="466"/>
      <c r="W1686" s="466"/>
      <c r="X1686" s="466"/>
      <c r="Y1686" s="466"/>
      <c r="Z1686" s="466"/>
      <c r="AA1686" s="466"/>
      <c r="AB1686" s="466"/>
      <c r="AC1686" s="466"/>
      <c r="AD1686" s="466"/>
      <c r="AE1686" s="466"/>
      <c r="AF1686" s="466"/>
      <c r="AG1686" s="1147"/>
      <c r="AH1686" s="2018"/>
      <c r="AI1686" s="1134"/>
      <c r="AJ1686" s="1134"/>
      <c r="AK1686" s="1134"/>
      <c r="AL1686" s="1134"/>
      <c r="AM1686" s="1135"/>
      <c r="AN1686" s="1135"/>
      <c r="AO1686" s="1134"/>
      <c r="AP1686" s="1136"/>
      <c r="AQ1686" s="1136"/>
      <c r="AR1686" s="1136"/>
      <c r="AS1686" s="1146"/>
      <c r="AT1686" s="1146"/>
      <c r="AU1686" s="5427"/>
      <c r="AV1686" s="5427"/>
      <c r="AW1686" s="5311"/>
      <c r="AX1686" s="5311"/>
      <c r="AY1686" s="2642"/>
      <c r="AZ1686" s="5449" t="s">
        <v>3720</v>
      </c>
      <c r="BA1686" s="4542" t="s">
        <v>3254</v>
      </c>
      <c r="BB1686" s="4542" t="s">
        <v>2586</v>
      </c>
      <c r="BC1686" s="4542" t="s">
        <v>3721</v>
      </c>
      <c r="BD1686" s="4542">
        <v>238</v>
      </c>
      <c r="BE1686" s="5442">
        <v>42824</v>
      </c>
      <c r="BF1686" s="1677">
        <v>32950</v>
      </c>
      <c r="BG1686" s="4542">
        <v>238</v>
      </c>
      <c r="BH1686" s="5442">
        <v>42824</v>
      </c>
      <c r="BI1686" s="1677">
        <v>32950</v>
      </c>
      <c r="BJ1686" s="5442">
        <v>349</v>
      </c>
      <c r="BK1686" s="5442">
        <v>349</v>
      </c>
      <c r="BL1686" s="2024"/>
      <c r="BM1686" s="2025"/>
      <c r="BN1686" s="1902"/>
      <c r="BO1686" s="1878"/>
      <c r="BP1686" s="1878"/>
      <c r="BQ1686" s="1915"/>
      <c r="BR1686" s="2026"/>
      <c r="BS1686" s="2027"/>
      <c r="BT1686" s="2027"/>
      <c r="BU1686" s="2027"/>
      <c r="BV1686" s="2027"/>
      <c r="BW1686" s="2027"/>
      <c r="BX1686" s="2027"/>
      <c r="BY1686" s="2027"/>
      <c r="BZ1686" s="2027"/>
      <c r="CA1686" s="2027"/>
      <c r="CB1686" s="2027"/>
      <c r="CC1686" s="2027"/>
      <c r="CD1686" s="2028"/>
    </row>
    <row r="1687" spans="1:82" ht="34.5" customHeight="1" x14ac:dyDescent="0.2">
      <c r="A1687" s="1160" t="s">
        <v>161</v>
      </c>
      <c r="B1687" s="765" t="s">
        <v>3099</v>
      </c>
      <c r="C1687" s="1123" t="s">
        <v>3100</v>
      </c>
      <c r="D1687" s="460">
        <v>183</v>
      </c>
      <c r="E1687" s="656" t="s">
        <v>3606</v>
      </c>
      <c r="F1687" s="1216" t="s">
        <v>3607</v>
      </c>
      <c r="G1687" s="576">
        <v>0</v>
      </c>
      <c r="H1687" s="576" t="s">
        <v>1</v>
      </c>
      <c r="I1687" s="576">
        <v>1</v>
      </c>
      <c r="J1687" s="454">
        <v>1</v>
      </c>
      <c r="K1687" s="538"/>
      <c r="L1687" s="1114"/>
      <c r="M1687" s="466"/>
      <c r="N1687" s="466"/>
      <c r="O1687" s="466"/>
      <c r="P1687" s="466"/>
      <c r="Q1687" s="466"/>
      <c r="R1687" s="466"/>
      <c r="S1687" s="466"/>
      <c r="T1687" s="466"/>
      <c r="U1687" s="1115"/>
      <c r="V1687" s="466"/>
      <c r="W1687" s="466"/>
      <c r="X1687" s="466"/>
      <c r="Y1687" s="466"/>
      <c r="Z1687" s="466"/>
      <c r="AA1687" s="466"/>
      <c r="AB1687" s="466"/>
      <c r="AC1687" s="466"/>
      <c r="AD1687" s="466"/>
      <c r="AE1687" s="466"/>
      <c r="AF1687" s="466"/>
      <c r="AG1687" s="1147"/>
      <c r="AH1687" s="2018"/>
      <c r="AI1687" s="1134"/>
      <c r="AJ1687" s="1134"/>
      <c r="AK1687" s="1134"/>
      <c r="AL1687" s="1134"/>
      <c r="AM1687" s="1135"/>
      <c r="AN1687" s="1135"/>
      <c r="AO1687" s="1134"/>
      <c r="AP1687" s="1136"/>
      <c r="AQ1687" s="1136"/>
      <c r="AR1687" s="1136"/>
      <c r="AS1687" s="1146"/>
      <c r="AT1687" s="1146"/>
      <c r="AU1687" s="5427"/>
      <c r="AV1687" s="5427"/>
      <c r="AW1687" s="5311"/>
      <c r="AX1687" s="5311"/>
      <c r="AY1687" s="2642"/>
      <c r="AZ1687" s="5449" t="s">
        <v>3722</v>
      </c>
      <c r="BA1687" s="4542" t="s">
        <v>3254</v>
      </c>
      <c r="BB1687" s="4542" t="s">
        <v>3723</v>
      </c>
      <c r="BC1687" s="4542" t="s">
        <v>3724</v>
      </c>
      <c r="BD1687" s="4542">
        <v>239</v>
      </c>
      <c r="BE1687" s="5442">
        <v>42824</v>
      </c>
      <c r="BF1687" s="1677">
        <v>211200</v>
      </c>
      <c r="BG1687" s="4542">
        <v>239</v>
      </c>
      <c r="BH1687" s="5442">
        <v>42824</v>
      </c>
      <c r="BI1687" s="1677">
        <v>211200</v>
      </c>
      <c r="BJ1687" s="5442">
        <v>349</v>
      </c>
      <c r="BK1687" s="5442">
        <v>349</v>
      </c>
      <c r="BL1687" s="2024"/>
      <c r="BM1687" s="2025"/>
      <c r="BN1687" s="1902"/>
      <c r="BO1687" s="1878"/>
      <c r="BP1687" s="1878"/>
      <c r="BQ1687" s="1915"/>
      <c r="BR1687" s="2026"/>
      <c r="BS1687" s="2027"/>
      <c r="BT1687" s="2027"/>
      <c r="BU1687" s="2027"/>
      <c r="BV1687" s="2027"/>
      <c r="BW1687" s="2027"/>
      <c r="BX1687" s="2027"/>
      <c r="BY1687" s="2027"/>
      <c r="BZ1687" s="2027"/>
      <c r="CA1687" s="2027"/>
      <c r="CB1687" s="2027"/>
      <c r="CC1687" s="2027"/>
      <c r="CD1687" s="2028"/>
    </row>
    <row r="1688" spans="1:82" ht="34.5" customHeight="1" x14ac:dyDescent="0.2">
      <c r="A1688" s="1160" t="s">
        <v>161</v>
      </c>
      <c r="B1688" s="765" t="s">
        <v>3099</v>
      </c>
      <c r="C1688" s="1123" t="s">
        <v>3100</v>
      </c>
      <c r="D1688" s="460">
        <v>183</v>
      </c>
      <c r="E1688" s="656" t="s">
        <v>3606</v>
      </c>
      <c r="F1688" s="1216" t="s">
        <v>3607</v>
      </c>
      <c r="G1688" s="576">
        <v>0</v>
      </c>
      <c r="H1688" s="576" t="s">
        <v>1</v>
      </c>
      <c r="I1688" s="576">
        <v>1</v>
      </c>
      <c r="J1688" s="454">
        <v>1</v>
      </c>
      <c r="K1688" s="538"/>
      <c r="L1688" s="1114"/>
      <c r="M1688" s="466"/>
      <c r="N1688" s="466"/>
      <c r="O1688" s="466"/>
      <c r="P1688" s="466"/>
      <c r="Q1688" s="466"/>
      <c r="R1688" s="466"/>
      <c r="S1688" s="466"/>
      <c r="T1688" s="466"/>
      <c r="U1688" s="1115"/>
      <c r="V1688" s="466"/>
      <c r="W1688" s="466"/>
      <c r="X1688" s="466"/>
      <c r="Y1688" s="466"/>
      <c r="Z1688" s="466"/>
      <c r="AA1688" s="466"/>
      <c r="AB1688" s="466"/>
      <c r="AC1688" s="466"/>
      <c r="AD1688" s="466"/>
      <c r="AE1688" s="466"/>
      <c r="AF1688" s="466"/>
      <c r="AG1688" s="1147"/>
      <c r="AH1688" s="2018"/>
      <c r="AI1688" s="1134"/>
      <c r="AJ1688" s="1134"/>
      <c r="AK1688" s="1134"/>
      <c r="AL1688" s="1134"/>
      <c r="AM1688" s="1135"/>
      <c r="AN1688" s="1135"/>
      <c r="AO1688" s="1134"/>
      <c r="AP1688" s="1136"/>
      <c r="AQ1688" s="1136"/>
      <c r="AR1688" s="1136"/>
      <c r="AS1688" s="1146"/>
      <c r="AT1688" s="1146"/>
      <c r="AU1688" s="5427"/>
      <c r="AV1688" s="5427"/>
      <c r="AW1688" s="5311"/>
      <c r="AX1688" s="5311"/>
      <c r="AY1688" s="2642"/>
      <c r="AZ1688" s="5449" t="s">
        <v>3725</v>
      </c>
      <c r="BA1688" s="4542" t="s">
        <v>3254</v>
      </c>
      <c r="BB1688" s="4542" t="s">
        <v>3629</v>
      </c>
      <c r="BC1688" s="4542" t="s">
        <v>3351</v>
      </c>
      <c r="BD1688" s="4542">
        <v>240</v>
      </c>
      <c r="BE1688" s="5442">
        <v>42824</v>
      </c>
      <c r="BF1688" s="1677">
        <v>328000</v>
      </c>
      <c r="BG1688" s="4542">
        <v>240</v>
      </c>
      <c r="BH1688" s="5442">
        <v>42824</v>
      </c>
      <c r="BI1688" s="1677">
        <v>328000</v>
      </c>
      <c r="BJ1688" s="5442">
        <v>349</v>
      </c>
      <c r="BK1688" s="5442">
        <v>349</v>
      </c>
      <c r="BL1688" s="2024"/>
      <c r="BM1688" s="2025"/>
      <c r="BN1688" s="1902"/>
      <c r="BO1688" s="1878"/>
      <c r="BP1688" s="1878"/>
      <c r="BQ1688" s="1915"/>
      <c r="BR1688" s="2026"/>
      <c r="BS1688" s="2027"/>
      <c r="BT1688" s="2027"/>
      <c r="BU1688" s="2027"/>
      <c r="BV1688" s="2027"/>
      <c r="BW1688" s="2027"/>
      <c r="BX1688" s="2027"/>
      <c r="BY1688" s="2027"/>
      <c r="BZ1688" s="2027"/>
      <c r="CA1688" s="2027"/>
      <c r="CB1688" s="2027"/>
      <c r="CC1688" s="2027"/>
      <c r="CD1688" s="2028"/>
    </row>
    <row r="1689" spans="1:82" ht="34.5" customHeight="1" x14ac:dyDescent="0.2">
      <c r="A1689" s="1160" t="s">
        <v>161</v>
      </c>
      <c r="B1689" s="765" t="s">
        <v>3099</v>
      </c>
      <c r="C1689" s="1123" t="s">
        <v>3100</v>
      </c>
      <c r="D1689" s="460">
        <v>183</v>
      </c>
      <c r="E1689" s="656" t="s">
        <v>3606</v>
      </c>
      <c r="F1689" s="1216" t="s">
        <v>3607</v>
      </c>
      <c r="G1689" s="576">
        <v>0</v>
      </c>
      <c r="H1689" s="576" t="s">
        <v>1</v>
      </c>
      <c r="I1689" s="576">
        <v>1</v>
      </c>
      <c r="J1689" s="454">
        <v>1</v>
      </c>
      <c r="K1689" s="538"/>
      <c r="L1689" s="1114"/>
      <c r="M1689" s="466"/>
      <c r="N1689" s="466"/>
      <c r="O1689" s="466"/>
      <c r="P1689" s="466"/>
      <c r="Q1689" s="466"/>
      <c r="R1689" s="466"/>
      <c r="S1689" s="466"/>
      <c r="T1689" s="466"/>
      <c r="U1689" s="1115"/>
      <c r="V1689" s="466"/>
      <c r="W1689" s="466"/>
      <c r="X1689" s="466"/>
      <c r="Y1689" s="466"/>
      <c r="Z1689" s="466"/>
      <c r="AA1689" s="466"/>
      <c r="AB1689" s="466"/>
      <c r="AC1689" s="466"/>
      <c r="AD1689" s="466"/>
      <c r="AE1689" s="466"/>
      <c r="AF1689" s="466"/>
      <c r="AG1689" s="1147"/>
      <c r="AH1689" s="2018"/>
      <c r="AI1689" s="1134"/>
      <c r="AJ1689" s="1134"/>
      <c r="AK1689" s="1134"/>
      <c r="AL1689" s="1134"/>
      <c r="AM1689" s="1135"/>
      <c r="AN1689" s="1135"/>
      <c r="AO1689" s="1134"/>
      <c r="AP1689" s="1136"/>
      <c r="AQ1689" s="1136"/>
      <c r="AR1689" s="1136"/>
      <c r="AS1689" s="1146"/>
      <c r="AT1689" s="1146"/>
      <c r="AU1689" s="5427"/>
      <c r="AV1689" s="5427"/>
      <c r="AW1689" s="5311"/>
      <c r="AX1689" s="5311"/>
      <c r="AY1689" s="2642"/>
      <c r="AZ1689" s="5449">
        <v>513</v>
      </c>
      <c r="BA1689" s="4542" t="s">
        <v>3254</v>
      </c>
      <c r="BB1689" s="4542" t="s">
        <v>3493</v>
      </c>
      <c r="BC1689" s="4542" t="s">
        <v>3119</v>
      </c>
      <c r="BD1689" s="4542">
        <v>333</v>
      </c>
      <c r="BE1689" s="5442">
        <v>42860</v>
      </c>
      <c r="BF1689" s="1677">
        <v>1700000</v>
      </c>
      <c r="BG1689" s="4542">
        <v>333</v>
      </c>
      <c r="BH1689" s="5442">
        <v>42860</v>
      </c>
      <c r="BI1689" s="1677">
        <v>1700000</v>
      </c>
      <c r="BJ1689" s="5442">
        <v>42860</v>
      </c>
      <c r="BK1689" s="5442">
        <v>42860</v>
      </c>
      <c r="BL1689" s="2024"/>
      <c r="BM1689" s="2025"/>
      <c r="BN1689" s="1902"/>
      <c r="BO1689" s="1878"/>
      <c r="BP1689" s="1878"/>
      <c r="BQ1689" s="1915"/>
      <c r="BR1689" s="2026"/>
      <c r="BS1689" s="2027"/>
      <c r="BT1689" s="2027"/>
      <c r="BU1689" s="2027"/>
      <c r="BV1689" s="2027"/>
      <c r="BW1689" s="2027"/>
      <c r="BX1689" s="2027"/>
      <c r="BY1689" s="2027"/>
      <c r="BZ1689" s="2027"/>
      <c r="CA1689" s="2027"/>
      <c r="CB1689" s="2027"/>
      <c r="CC1689" s="2027"/>
      <c r="CD1689" s="2028"/>
    </row>
    <row r="1690" spans="1:82" ht="34.5" customHeight="1" x14ac:dyDescent="0.2">
      <c r="A1690" s="1160" t="s">
        <v>161</v>
      </c>
      <c r="B1690" s="765" t="s">
        <v>3099</v>
      </c>
      <c r="C1690" s="1123" t="s">
        <v>3100</v>
      </c>
      <c r="D1690" s="460">
        <v>183</v>
      </c>
      <c r="E1690" s="656" t="s">
        <v>3606</v>
      </c>
      <c r="F1690" s="1216" t="s">
        <v>3607</v>
      </c>
      <c r="G1690" s="576">
        <v>0</v>
      </c>
      <c r="H1690" s="576" t="s">
        <v>1</v>
      </c>
      <c r="I1690" s="576">
        <v>1</v>
      </c>
      <c r="J1690" s="454">
        <v>1</v>
      </c>
      <c r="K1690" s="538"/>
      <c r="L1690" s="1114"/>
      <c r="M1690" s="466"/>
      <c r="N1690" s="466"/>
      <c r="O1690" s="466"/>
      <c r="P1690" s="466"/>
      <c r="Q1690" s="466"/>
      <c r="R1690" s="466"/>
      <c r="S1690" s="466"/>
      <c r="T1690" s="466"/>
      <c r="U1690" s="1115"/>
      <c r="V1690" s="466"/>
      <c r="W1690" s="466"/>
      <c r="X1690" s="466"/>
      <c r="Y1690" s="466"/>
      <c r="Z1690" s="466"/>
      <c r="AA1690" s="466"/>
      <c r="AB1690" s="466"/>
      <c r="AC1690" s="466"/>
      <c r="AD1690" s="466"/>
      <c r="AE1690" s="466"/>
      <c r="AF1690" s="466"/>
      <c r="AG1690" s="1147"/>
      <c r="AH1690" s="2018"/>
      <c r="AI1690" s="1134"/>
      <c r="AJ1690" s="1134"/>
      <c r="AK1690" s="1134"/>
      <c r="AL1690" s="1134"/>
      <c r="AM1690" s="1135"/>
      <c r="AN1690" s="1135"/>
      <c r="AO1690" s="1134"/>
      <c r="AP1690" s="1136"/>
      <c r="AQ1690" s="1136"/>
      <c r="AR1690" s="1136"/>
      <c r="AS1690" s="1146"/>
      <c r="AT1690" s="1146"/>
      <c r="AU1690" s="5427"/>
      <c r="AV1690" s="5427"/>
      <c r="AW1690" s="5311"/>
      <c r="AX1690" s="5311"/>
      <c r="AY1690" s="2642"/>
      <c r="AZ1690" s="5449">
        <v>526</v>
      </c>
      <c r="BA1690" s="4542" t="s">
        <v>3254</v>
      </c>
      <c r="BB1690" s="4542" t="s">
        <v>3660</v>
      </c>
      <c r="BC1690" s="4542" t="s">
        <v>3726</v>
      </c>
      <c r="BD1690" s="4542">
        <v>334</v>
      </c>
      <c r="BE1690" s="5442">
        <v>42860</v>
      </c>
      <c r="BF1690" s="1677">
        <v>1020000</v>
      </c>
      <c r="BG1690" s="4542">
        <v>334</v>
      </c>
      <c r="BH1690" s="5442">
        <v>42860</v>
      </c>
      <c r="BI1690" s="1677">
        <v>1020000</v>
      </c>
      <c r="BJ1690" s="5442">
        <v>42860</v>
      </c>
      <c r="BK1690" s="5442">
        <v>42860</v>
      </c>
      <c r="BL1690" s="2024"/>
      <c r="BM1690" s="2025"/>
      <c r="BN1690" s="1902"/>
      <c r="BO1690" s="1878"/>
      <c r="BP1690" s="1878"/>
      <c r="BQ1690" s="1915"/>
      <c r="BR1690" s="2026"/>
      <c r="BS1690" s="2027"/>
      <c r="BT1690" s="2027"/>
      <c r="BU1690" s="2027"/>
      <c r="BV1690" s="2027"/>
      <c r="BW1690" s="2027"/>
      <c r="BX1690" s="2027"/>
      <c r="BY1690" s="2027"/>
      <c r="BZ1690" s="2027"/>
      <c r="CA1690" s="2027"/>
      <c r="CB1690" s="2027"/>
      <c r="CC1690" s="2027"/>
      <c r="CD1690" s="2028"/>
    </row>
    <row r="1691" spans="1:82" ht="34.5" customHeight="1" x14ac:dyDescent="0.2">
      <c r="A1691" s="1160" t="s">
        <v>161</v>
      </c>
      <c r="B1691" s="765" t="s">
        <v>3099</v>
      </c>
      <c r="C1691" s="1123" t="s">
        <v>3100</v>
      </c>
      <c r="D1691" s="460">
        <v>183</v>
      </c>
      <c r="E1691" s="656" t="s">
        <v>3606</v>
      </c>
      <c r="F1691" s="1216" t="s">
        <v>3607</v>
      </c>
      <c r="G1691" s="576">
        <v>0</v>
      </c>
      <c r="H1691" s="576" t="s">
        <v>1</v>
      </c>
      <c r="I1691" s="576">
        <v>1</v>
      </c>
      <c r="J1691" s="454">
        <v>1</v>
      </c>
      <c r="K1691" s="538"/>
      <c r="L1691" s="1114"/>
      <c r="M1691" s="466"/>
      <c r="N1691" s="466"/>
      <c r="O1691" s="466"/>
      <c r="P1691" s="466"/>
      <c r="Q1691" s="466"/>
      <c r="R1691" s="466"/>
      <c r="S1691" s="466"/>
      <c r="T1691" s="466"/>
      <c r="U1691" s="1115"/>
      <c r="V1691" s="466"/>
      <c r="W1691" s="466"/>
      <c r="X1691" s="466"/>
      <c r="Y1691" s="466"/>
      <c r="Z1691" s="466"/>
      <c r="AA1691" s="466"/>
      <c r="AB1691" s="466"/>
      <c r="AC1691" s="466"/>
      <c r="AD1691" s="466"/>
      <c r="AE1691" s="466"/>
      <c r="AF1691" s="466"/>
      <c r="AG1691" s="1147"/>
      <c r="AH1691" s="2018"/>
      <c r="AI1691" s="1134"/>
      <c r="AJ1691" s="1134"/>
      <c r="AK1691" s="1134"/>
      <c r="AL1691" s="1134"/>
      <c r="AM1691" s="1135"/>
      <c r="AN1691" s="1135"/>
      <c r="AO1691" s="1134"/>
      <c r="AP1691" s="1136"/>
      <c r="AQ1691" s="1136"/>
      <c r="AR1691" s="1136"/>
      <c r="AS1691" s="1146"/>
      <c r="AT1691" s="1146"/>
      <c r="AU1691" s="5427"/>
      <c r="AV1691" s="5427"/>
      <c r="AW1691" s="5311"/>
      <c r="AX1691" s="5311"/>
      <c r="AY1691" s="2642"/>
      <c r="AZ1691" s="5449">
        <v>515</v>
      </c>
      <c r="BA1691" s="4542" t="s">
        <v>3254</v>
      </c>
      <c r="BB1691" s="4542" t="s">
        <v>3448</v>
      </c>
      <c r="BC1691" s="4542" t="s">
        <v>3727</v>
      </c>
      <c r="BD1691" s="4542">
        <v>335</v>
      </c>
      <c r="BE1691" s="5442">
        <v>42860</v>
      </c>
      <c r="BF1691" s="1677">
        <v>332000</v>
      </c>
      <c r="BG1691" s="4542">
        <v>335</v>
      </c>
      <c r="BH1691" s="5442">
        <v>42860</v>
      </c>
      <c r="BI1691" s="1677">
        <v>332000</v>
      </c>
      <c r="BJ1691" s="5442">
        <v>42860</v>
      </c>
      <c r="BK1691" s="5442">
        <v>42860</v>
      </c>
      <c r="BL1691" s="2024"/>
      <c r="BM1691" s="2025"/>
      <c r="BN1691" s="1902"/>
      <c r="BO1691" s="1878"/>
      <c r="BP1691" s="1878"/>
      <c r="BQ1691" s="1915"/>
      <c r="BR1691" s="2026"/>
      <c r="BS1691" s="2027"/>
      <c r="BT1691" s="2027"/>
      <c r="BU1691" s="2027"/>
      <c r="BV1691" s="2027"/>
      <c r="BW1691" s="2027"/>
      <c r="BX1691" s="2027"/>
      <c r="BY1691" s="2027"/>
      <c r="BZ1691" s="2027"/>
      <c r="CA1691" s="2027"/>
      <c r="CB1691" s="2027"/>
      <c r="CC1691" s="2027"/>
      <c r="CD1691" s="2028"/>
    </row>
    <row r="1692" spans="1:82" ht="34.5" customHeight="1" x14ac:dyDescent="0.2">
      <c r="A1692" s="1160" t="s">
        <v>161</v>
      </c>
      <c r="B1692" s="765" t="s">
        <v>3099</v>
      </c>
      <c r="C1692" s="1123" t="s">
        <v>3100</v>
      </c>
      <c r="D1692" s="460">
        <v>183</v>
      </c>
      <c r="E1692" s="656" t="s">
        <v>3606</v>
      </c>
      <c r="F1692" s="1216" t="s">
        <v>3607</v>
      </c>
      <c r="G1692" s="576">
        <v>0</v>
      </c>
      <c r="H1692" s="576" t="s">
        <v>1</v>
      </c>
      <c r="I1692" s="576">
        <v>1</v>
      </c>
      <c r="J1692" s="454">
        <v>1</v>
      </c>
      <c r="K1692" s="538"/>
      <c r="L1692" s="1114"/>
      <c r="M1692" s="466"/>
      <c r="N1692" s="466"/>
      <c r="O1692" s="466"/>
      <c r="P1692" s="466"/>
      <c r="Q1692" s="466"/>
      <c r="R1692" s="466"/>
      <c r="S1692" s="466"/>
      <c r="T1692" s="466"/>
      <c r="U1692" s="1115"/>
      <c r="V1692" s="466"/>
      <c r="W1692" s="466"/>
      <c r="X1692" s="466"/>
      <c r="Y1692" s="466"/>
      <c r="Z1692" s="466"/>
      <c r="AA1692" s="466"/>
      <c r="AB1692" s="466"/>
      <c r="AC1692" s="466"/>
      <c r="AD1692" s="466"/>
      <c r="AE1692" s="466"/>
      <c r="AF1692" s="466"/>
      <c r="AG1692" s="1147"/>
      <c r="AH1692" s="2018"/>
      <c r="AI1692" s="1134"/>
      <c r="AJ1692" s="1134"/>
      <c r="AK1692" s="1134"/>
      <c r="AL1692" s="1134"/>
      <c r="AM1692" s="1135"/>
      <c r="AN1692" s="1135"/>
      <c r="AO1692" s="1134"/>
      <c r="AP1692" s="1136"/>
      <c r="AQ1692" s="1136"/>
      <c r="AR1692" s="1136"/>
      <c r="AS1692" s="1146"/>
      <c r="AT1692" s="1146"/>
      <c r="AU1692" s="5427"/>
      <c r="AV1692" s="5427"/>
      <c r="AW1692" s="5311"/>
      <c r="AX1692" s="5311"/>
      <c r="AY1692" s="2642"/>
      <c r="AZ1692" s="5449">
        <v>539</v>
      </c>
      <c r="BA1692" s="4542" t="s">
        <v>3254</v>
      </c>
      <c r="BB1692" s="4542" t="s">
        <v>3423</v>
      </c>
      <c r="BC1692" s="4542" t="s">
        <v>3728</v>
      </c>
      <c r="BD1692" s="4542">
        <v>336</v>
      </c>
      <c r="BE1692" s="5442">
        <v>42860</v>
      </c>
      <c r="BF1692" s="1677">
        <v>680000</v>
      </c>
      <c r="BG1692" s="4542">
        <v>336</v>
      </c>
      <c r="BH1692" s="5442">
        <v>42860</v>
      </c>
      <c r="BI1692" s="1677">
        <v>680000</v>
      </c>
      <c r="BJ1692" s="5442">
        <v>42860</v>
      </c>
      <c r="BK1692" s="5442">
        <v>42860</v>
      </c>
      <c r="BL1692" s="2024"/>
      <c r="BM1692" s="2025"/>
      <c r="BN1692" s="1902"/>
      <c r="BO1692" s="1878"/>
      <c r="BP1692" s="1878"/>
      <c r="BQ1692" s="1915"/>
      <c r="BR1692" s="2026"/>
      <c r="BS1692" s="2027"/>
      <c r="BT1692" s="2027"/>
      <c r="BU1692" s="2027"/>
      <c r="BV1692" s="2027"/>
      <c r="BW1692" s="2027"/>
      <c r="BX1692" s="2027"/>
      <c r="BY1692" s="2027"/>
      <c r="BZ1692" s="2027"/>
      <c r="CA1692" s="2027"/>
      <c r="CB1692" s="2027"/>
      <c r="CC1692" s="2027"/>
      <c r="CD1692" s="2028"/>
    </row>
    <row r="1693" spans="1:82" ht="34.5" customHeight="1" x14ac:dyDescent="0.2">
      <c r="A1693" s="1160" t="s">
        <v>161</v>
      </c>
      <c r="B1693" s="765" t="s">
        <v>3099</v>
      </c>
      <c r="C1693" s="1123" t="s">
        <v>3100</v>
      </c>
      <c r="D1693" s="460">
        <v>183</v>
      </c>
      <c r="E1693" s="656" t="s">
        <v>3606</v>
      </c>
      <c r="F1693" s="1216" t="s">
        <v>3607</v>
      </c>
      <c r="G1693" s="576">
        <v>0</v>
      </c>
      <c r="H1693" s="576" t="s">
        <v>1</v>
      </c>
      <c r="I1693" s="576">
        <v>1</v>
      </c>
      <c r="J1693" s="454">
        <v>1</v>
      </c>
      <c r="K1693" s="538"/>
      <c r="L1693" s="1114"/>
      <c r="M1693" s="466"/>
      <c r="N1693" s="466"/>
      <c r="O1693" s="466"/>
      <c r="P1693" s="466"/>
      <c r="Q1693" s="466"/>
      <c r="R1693" s="466"/>
      <c r="S1693" s="466"/>
      <c r="T1693" s="466"/>
      <c r="U1693" s="1115"/>
      <c r="V1693" s="466"/>
      <c r="W1693" s="466"/>
      <c r="X1693" s="466"/>
      <c r="Y1693" s="466"/>
      <c r="Z1693" s="466"/>
      <c r="AA1693" s="466"/>
      <c r="AB1693" s="466"/>
      <c r="AC1693" s="466"/>
      <c r="AD1693" s="466"/>
      <c r="AE1693" s="466"/>
      <c r="AF1693" s="466"/>
      <c r="AG1693" s="1147"/>
      <c r="AH1693" s="2018"/>
      <c r="AI1693" s="1134"/>
      <c r="AJ1693" s="1134"/>
      <c r="AK1693" s="1134"/>
      <c r="AL1693" s="1134"/>
      <c r="AM1693" s="1135"/>
      <c r="AN1693" s="1135"/>
      <c r="AO1693" s="1134"/>
      <c r="AP1693" s="1136"/>
      <c r="AQ1693" s="1136"/>
      <c r="AR1693" s="1136"/>
      <c r="AS1693" s="1146"/>
      <c r="AT1693" s="1146"/>
      <c r="AU1693" s="5427"/>
      <c r="AV1693" s="5427"/>
      <c r="AW1693" s="5311"/>
      <c r="AX1693" s="5311"/>
      <c r="AY1693" s="2642"/>
      <c r="AZ1693" s="5449">
        <v>516</v>
      </c>
      <c r="BA1693" s="4542" t="s">
        <v>3254</v>
      </c>
      <c r="BB1693" s="4542" t="s">
        <v>3729</v>
      </c>
      <c r="BC1693" s="4542" t="s">
        <v>3730</v>
      </c>
      <c r="BD1693" s="4542">
        <v>337</v>
      </c>
      <c r="BE1693" s="5442">
        <v>42860</v>
      </c>
      <c r="BF1693" s="1677">
        <v>710000</v>
      </c>
      <c r="BG1693" s="4542">
        <v>337</v>
      </c>
      <c r="BH1693" s="5442">
        <v>42860</v>
      </c>
      <c r="BI1693" s="1677">
        <v>710000</v>
      </c>
      <c r="BJ1693" s="5442">
        <v>42860</v>
      </c>
      <c r="BK1693" s="5442">
        <v>42860</v>
      </c>
      <c r="BL1693" s="2024"/>
      <c r="BM1693" s="2025"/>
      <c r="BN1693" s="1902"/>
      <c r="BO1693" s="1878"/>
      <c r="BP1693" s="1878"/>
      <c r="BQ1693" s="1915"/>
      <c r="BR1693" s="2026"/>
      <c r="BS1693" s="2027"/>
      <c r="BT1693" s="2027"/>
      <c r="BU1693" s="2027"/>
      <c r="BV1693" s="2027"/>
      <c r="BW1693" s="2027"/>
      <c r="BX1693" s="2027"/>
      <c r="BY1693" s="2027"/>
      <c r="BZ1693" s="2027"/>
      <c r="CA1693" s="2027"/>
      <c r="CB1693" s="2027"/>
      <c r="CC1693" s="2027"/>
      <c r="CD1693" s="2028"/>
    </row>
    <row r="1694" spans="1:82" ht="34.5" customHeight="1" x14ac:dyDescent="0.2">
      <c r="A1694" s="1160" t="s">
        <v>161</v>
      </c>
      <c r="B1694" s="765" t="s">
        <v>3099</v>
      </c>
      <c r="C1694" s="1123" t="s">
        <v>3100</v>
      </c>
      <c r="D1694" s="460">
        <v>183</v>
      </c>
      <c r="E1694" s="656" t="s">
        <v>3606</v>
      </c>
      <c r="F1694" s="1216" t="s">
        <v>3607</v>
      </c>
      <c r="G1694" s="576">
        <v>0</v>
      </c>
      <c r="H1694" s="576" t="s">
        <v>1</v>
      </c>
      <c r="I1694" s="576">
        <v>1</v>
      </c>
      <c r="J1694" s="454">
        <v>1</v>
      </c>
      <c r="K1694" s="538"/>
      <c r="L1694" s="1114"/>
      <c r="M1694" s="466"/>
      <c r="N1694" s="466"/>
      <c r="O1694" s="466"/>
      <c r="P1694" s="466"/>
      <c r="Q1694" s="466"/>
      <c r="R1694" s="466"/>
      <c r="S1694" s="466"/>
      <c r="T1694" s="466"/>
      <c r="U1694" s="1115"/>
      <c r="V1694" s="466"/>
      <c r="W1694" s="466"/>
      <c r="X1694" s="466"/>
      <c r="Y1694" s="466"/>
      <c r="Z1694" s="466"/>
      <c r="AA1694" s="466"/>
      <c r="AB1694" s="466"/>
      <c r="AC1694" s="466"/>
      <c r="AD1694" s="466"/>
      <c r="AE1694" s="466"/>
      <c r="AF1694" s="466"/>
      <c r="AG1694" s="1147"/>
      <c r="AH1694" s="2018"/>
      <c r="AI1694" s="1134"/>
      <c r="AJ1694" s="1134"/>
      <c r="AK1694" s="1134"/>
      <c r="AL1694" s="1134"/>
      <c r="AM1694" s="1135"/>
      <c r="AN1694" s="1135"/>
      <c r="AO1694" s="1134"/>
      <c r="AP1694" s="1136"/>
      <c r="AQ1694" s="1136"/>
      <c r="AR1694" s="1136"/>
      <c r="AS1694" s="1146"/>
      <c r="AT1694" s="1146"/>
      <c r="AU1694" s="5427"/>
      <c r="AV1694" s="5427"/>
      <c r="AW1694" s="5311"/>
      <c r="AX1694" s="5311"/>
      <c r="AY1694" s="2642"/>
      <c r="AZ1694" s="5449">
        <v>517</v>
      </c>
      <c r="BA1694" s="4542" t="s">
        <v>3254</v>
      </c>
      <c r="BB1694" s="4542" t="s">
        <v>3731</v>
      </c>
      <c r="BC1694" s="4542" t="s">
        <v>3732</v>
      </c>
      <c r="BD1694" s="4542">
        <v>338</v>
      </c>
      <c r="BE1694" s="5442">
        <v>42860</v>
      </c>
      <c r="BF1694" s="1677">
        <v>428000</v>
      </c>
      <c r="BG1694" s="4542">
        <v>338</v>
      </c>
      <c r="BH1694" s="5442">
        <v>42860</v>
      </c>
      <c r="BI1694" s="1677">
        <v>428000</v>
      </c>
      <c r="BJ1694" s="5442">
        <v>42860</v>
      </c>
      <c r="BK1694" s="5442">
        <v>42860</v>
      </c>
      <c r="BL1694" s="2024"/>
      <c r="BM1694" s="2025"/>
      <c r="BN1694" s="1902"/>
      <c r="BO1694" s="1878"/>
      <c r="BP1694" s="1878"/>
      <c r="BQ1694" s="1915"/>
      <c r="BR1694" s="2026"/>
      <c r="BS1694" s="2027"/>
      <c r="BT1694" s="2027"/>
      <c r="BU1694" s="2027"/>
      <c r="BV1694" s="2027"/>
      <c r="BW1694" s="2027"/>
      <c r="BX1694" s="2027"/>
      <c r="BY1694" s="2027"/>
      <c r="BZ1694" s="2027"/>
      <c r="CA1694" s="2027"/>
      <c r="CB1694" s="2027"/>
      <c r="CC1694" s="2027"/>
      <c r="CD1694" s="2028"/>
    </row>
    <row r="1695" spans="1:82" ht="34.5" customHeight="1" x14ac:dyDescent="0.2">
      <c r="A1695" s="1160" t="s">
        <v>161</v>
      </c>
      <c r="B1695" s="765" t="s">
        <v>3099</v>
      </c>
      <c r="C1695" s="1123" t="s">
        <v>3100</v>
      </c>
      <c r="D1695" s="460">
        <v>183</v>
      </c>
      <c r="E1695" s="656" t="s">
        <v>3606</v>
      </c>
      <c r="F1695" s="1216" t="s">
        <v>3607</v>
      </c>
      <c r="G1695" s="576">
        <v>0</v>
      </c>
      <c r="H1695" s="576" t="s">
        <v>1</v>
      </c>
      <c r="I1695" s="576">
        <v>1</v>
      </c>
      <c r="J1695" s="454">
        <v>1</v>
      </c>
      <c r="K1695" s="538"/>
      <c r="L1695" s="1114"/>
      <c r="M1695" s="466"/>
      <c r="N1695" s="466"/>
      <c r="O1695" s="466"/>
      <c r="P1695" s="466"/>
      <c r="Q1695" s="466"/>
      <c r="R1695" s="466"/>
      <c r="S1695" s="466"/>
      <c r="T1695" s="466"/>
      <c r="U1695" s="1115"/>
      <c r="V1695" s="466"/>
      <c r="W1695" s="466"/>
      <c r="X1695" s="466"/>
      <c r="Y1695" s="466"/>
      <c r="Z1695" s="466"/>
      <c r="AA1695" s="466"/>
      <c r="AB1695" s="466"/>
      <c r="AC1695" s="466"/>
      <c r="AD1695" s="466"/>
      <c r="AE1695" s="466"/>
      <c r="AF1695" s="466"/>
      <c r="AG1695" s="1147"/>
      <c r="AH1695" s="2018"/>
      <c r="AI1695" s="1134"/>
      <c r="AJ1695" s="1134"/>
      <c r="AK1695" s="1134"/>
      <c r="AL1695" s="1134"/>
      <c r="AM1695" s="1135"/>
      <c r="AN1695" s="1135"/>
      <c r="AO1695" s="1134"/>
      <c r="AP1695" s="1136"/>
      <c r="AQ1695" s="1136"/>
      <c r="AR1695" s="1136"/>
      <c r="AS1695" s="1146"/>
      <c r="AT1695" s="1146"/>
      <c r="AU1695" s="5427"/>
      <c r="AV1695" s="5427"/>
      <c r="AW1695" s="5311"/>
      <c r="AX1695" s="5311"/>
      <c r="AY1695" s="2642"/>
      <c r="AZ1695" s="5449">
        <v>537</v>
      </c>
      <c r="BA1695" s="4542" t="s">
        <v>3254</v>
      </c>
      <c r="BB1695" s="4542" t="s">
        <v>3733</v>
      </c>
      <c r="BC1695" s="4542" t="s">
        <v>3734</v>
      </c>
      <c r="BD1695" s="4542">
        <v>339</v>
      </c>
      <c r="BE1695" s="5442">
        <v>42860</v>
      </c>
      <c r="BF1695" s="1677">
        <v>1700000</v>
      </c>
      <c r="BG1695" s="4542">
        <v>339</v>
      </c>
      <c r="BH1695" s="5442">
        <v>42860</v>
      </c>
      <c r="BI1695" s="1677">
        <v>1700000</v>
      </c>
      <c r="BJ1695" s="5442">
        <v>42860</v>
      </c>
      <c r="BK1695" s="5442">
        <v>42860</v>
      </c>
      <c r="BL1695" s="2024"/>
      <c r="BM1695" s="2025"/>
      <c r="BN1695" s="1902"/>
      <c r="BO1695" s="1878"/>
      <c r="BP1695" s="1878"/>
      <c r="BQ1695" s="1915"/>
      <c r="BR1695" s="2026"/>
      <c r="BS1695" s="2027"/>
      <c r="BT1695" s="2027"/>
      <c r="BU1695" s="2027"/>
      <c r="BV1695" s="2027"/>
      <c r="BW1695" s="2027"/>
      <c r="BX1695" s="2027"/>
      <c r="BY1695" s="2027"/>
      <c r="BZ1695" s="2027"/>
      <c r="CA1695" s="2027"/>
      <c r="CB1695" s="2027"/>
      <c r="CC1695" s="2027"/>
      <c r="CD1695" s="2028"/>
    </row>
    <row r="1696" spans="1:82" ht="34.5" customHeight="1" x14ac:dyDescent="0.2">
      <c r="A1696" s="1160" t="s">
        <v>161</v>
      </c>
      <c r="B1696" s="765" t="s">
        <v>3099</v>
      </c>
      <c r="C1696" s="1123" t="s">
        <v>3100</v>
      </c>
      <c r="D1696" s="460">
        <v>183</v>
      </c>
      <c r="E1696" s="656" t="s">
        <v>3606</v>
      </c>
      <c r="F1696" s="1216" t="s">
        <v>3607</v>
      </c>
      <c r="G1696" s="576">
        <v>0</v>
      </c>
      <c r="H1696" s="576" t="s">
        <v>1</v>
      </c>
      <c r="I1696" s="576">
        <v>1</v>
      </c>
      <c r="J1696" s="454">
        <v>1</v>
      </c>
      <c r="K1696" s="538"/>
      <c r="L1696" s="1114"/>
      <c r="M1696" s="466"/>
      <c r="N1696" s="466"/>
      <c r="O1696" s="466"/>
      <c r="P1696" s="466"/>
      <c r="Q1696" s="466"/>
      <c r="R1696" s="466"/>
      <c r="S1696" s="466"/>
      <c r="T1696" s="466"/>
      <c r="U1696" s="1115"/>
      <c r="V1696" s="466"/>
      <c r="W1696" s="466"/>
      <c r="X1696" s="466"/>
      <c r="Y1696" s="466"/>
      <c r="Z1696" s="466"/>
      <c r="AA1696" s="466"/>
      <c r="AB1696" s="466"/>
      <c r="AC1696" s="466"/>
      <c r="AD1696" s="466"/>
      <c r="AE1696" s="466"/>
      <c r="AF1696" s="466"/>
      <c r="AG1696" s="1147"/>
      <c r="AH1696" s="2018"/>
      <c r="AI1696" s="1134"/>
      <c r="AJ1696" s="1134"/>
      <c r="AK1696" s="1134"/>
      <c r="AL1696" s="1134"/>
      <c r="AM1696" s="1135"/>
      <c r="AN1696" s="1135"/>
      <c r="AO1696" s="1134"/>
      <c r="AP1696" s="1136"/>
      <c r="AQ1696" s="1136"/>
      <c r="AR1696" s="1136"/>
      <c r="AS1696" s="1146"/>
      <c r="AT1696" s="1146"/>
      <c r="AU1696" s="5427"/>
      <c r="AV1696" s="5427"/>
      <c r="AW1696" s="5311"/>
      <c r="AX1696" s="5311"/>
      <c r="AY1696" s="2642"/>
      <c r="AZ1696" s="5449">
        <v>535</v>
      </c>
      <c r="BA1696" s="4542" t="s">
        <v>3254</v>
      </c>
      <c r="BB1696" s="4542" t="s">
        <v>3735</v>
      </c>
      <c r="BC1696" s="4542" t="s">
        <v>3119</v>
      </c>
      <c r="BD1696" s="4542">
        <v>340</v>
      </c>
      <c r="BE1696" s="5442">
        <v>42863</v>
      </c>
      <c r="BF1696" s="1677">
        <v>490000</v>
      </c>
      <c r="BG1696" s="4542">
        <v>340</v>
      </c>
      <c r="BH1696" s="5442">
        <v>42863</v>
      </c>
      <c r="BI1696" s="1677">
        <v>490000</v>
      </c>
      <c r="BJ1696" s="5442">
        <v>42863</v>
      </c>
      <c r="BK1696" s="5442">
        <v>42863</v>
      </c>
      <c r="BL1696" s="2024"/>
      <c r="BM1696" s="2025"/>
      <c r="BN1696" s="1902"/>
      <c r="BO1696" s="1878"/>
      <c r="BP1696" s="1878"/>
      <c r="BQ1696" s="1915"/>
      <c r="BR1696" s="2026"/>
      <c r="BS1696" s="2027"/>
      <c r="BT1696" s="2027"/>
      <c r="BU1696" s="2027"/>
      <c r="BV1696" s="2027"/>
      <c r="BW1696" s="2027"/>
      <c r="BX1696" s="2027"/>
      <c r="BY1696" s="2027"/>
      <c r="BZ1696" s="2027"/>
      <c r="CA1696" s="2027"/>
      <c r="CB1696" s="2027"/>
      <c r="CC1696" s="2027"/>
      <c r="CD1696" s="2028"/>
    </row>
    <row r="1697" spans="1:82" ht="34.5" customHeight="1" x14ac:dyDescent="0.2">
      <c r="A1697" s="1160" t="s">
        <v>161</v>
      </c>
      <c r="B1697" s="765" t="s">
        <v>3099</v>
      </c>
      <c r="C1697" s="1123" t="s">
        <v>3100</v>
      </c>
      <c r="D1697" s="460">
        <v>183</v>
      </c>
      <c r="E1697" s="656" t="s">
        <v>3606</v>
      </c>
      <c r="F1697" s="1216" t="s">
        <v>3607</v>
      </c>
      <c r="G1697" s="576">
        <v>0</v>
      </c>
      <c r="H1697" s="576" t="s">
        <v>1</v>
      </c>
      <c r="I1697" s="576">
        <v>1</v>
      </c>
      <c r="J1697" s="454">
        <v>1</v>
      </c>
      <c r="K1697" s="538"/>
      <c r="L1697" s="1114"/>
      <c r="M1697" s="466"/>
      <c r="N1697" s="466"/>
      <c r="O1697" s="466"/>
      <c r="P1697" s="466"/>
      <c r="Q1697" s="466"/>
      <c r="R1697" s="466"/>
      <c r="S1697" s="466"/>
      <c r="T1697" s="466"/>
      <c r="U1697" s="1115"/>
      <c r="V1697" s="466"/>
      <c r="W1697" s="466"/>
      <c r="X1697" s="466"/>
      <c r="Y1697" s="466"/>
      <c r="Z1697" s="466"/>
      <c r="AA1697" s="466"/>
      <c r="AB1697" s="466"/>
      <c r="AC1697" s="466"/>
      <c r="AD1697" s="466"/>
      <c r="AE1697" s="466"/>
      <c r="AF1697" s="466"/>
      <c r="AG1697" s="1147"/>
      <c r="AH1697" s="2018"/>
      <c r="AI1697" s="1134"/>
      <c r="AJ1697" s="1134"/>
      <c r="AK1697" s="1134"/>
      <c r="AL1697" s="1134"/>
      <c r="AM1697" s="1135"/>
      <c r="AN1697" s="1135"/>
      <c r="AO1697" s="1134"/>
      <c r="AP1697" s="1136"/>
      <c r="AQ1697" s="1136"/>
      <c r="AR1697" s="1136"/>
      <c r="AS1697" s="1146"/>
      <c r="AT1697" s="1146"/>
      <c r="AU1697" s="5427"/>
      <c r="AV1697" s="5427"/>
      <c r="AW1697" s="5311"/>
      <c r="AX1697" s="5311"/>
      <c r="AY1697" s="2642"/>
      <c r="AZ1697" s="5449">
        <v>536</v>
      </c>
      <c r="BA1697" s="4542" t="s">
        <v>3254</v>
      </c>
      <c r="BB1697" s="4542" t="s">
        <v>3736</v>
      </c>
      <c r="BC1697" s="4542" t="s">
        <v>3119</v>
      </c>
      <c r="BD1697" s="4542">
        <v>341</v>
      </c>
      <c r="BE1697" s="5442">
        <v>42863</v>
      </c>
      <c r="BF1697" s="1677">
        <v>1500000</v>
      </c>
      <c r="BG1697" s="4542">
        <v>341</v>
      </c>
      <c r="BH1697" s="5442">
        <v>42863</v>
      </c>
      <c r="BI1697" s="1677">
        <v>1500000</v>
      </c>
      <c r="BJ1697" s="5442">
        <v>42863</v>
      </c>
      <c r="BK1697" s="5442">
        <v>42863</v>
      </c>
      <c r="BL1697" s="2024"/>
      <c r="BM1697" s="2025"/>
      <c r="BN1697" s="1902"/>
      <c r="BO1697" s="1878"/>
      <c r="BP1697" s="1878"/>
      <c r="BQ1697" s="1915"/>
      <c r="BR1697" s="2026"/>
      <c r="BS1697" s="2027"/>
      <c r="BT1697" s="2027"/>
      <c r="BU1697" s="2027"/>
      <c r="BV1697" s="2027"/>
      <c r="BW1697" s="2027"/>
      <c r="BX1697" s="2027"/>
      <c r="BY1697" s="2027"/>
      <c r="BZ1697" s="2027"/>
      <c r="CA1697" s="2027"/>
      <c r="CB1697" s="2027"/>
      <c r="CC1697" s="2027"/>
      <c r="CD1697" s="2028"/>
    </row>
    <row r="1698" spans="1:82" ht="34.5" customHeight="1" x14ac:dyDescent="0.2">
      <c r="A1698" s="1160" t="s">
        <v>161</v>
      </c>
      <c r="B1698" s="765" t="s">
        <v>3099</v>
      </c>
      <c r="C1698" s="1123" t="s">
        <v>3100</v>
      </c>
      <c r="D1698" s="460">
        <v>183</v>
      </c>
      <c r="E1698" s="656" t="s">
        <v>3606</v>
      </c>
      <c r="F1698" s="1216" t="s">
        <v>3607</v>
      </c>
      <c r="G1698" s="576">
        <v>0</v>
      </c>
      <c r="H1698" s="576" t="s">
        <v>1</v>
      </c>
      <c r="I1698" s="576">
        <v>1</v>
      </c>
      <c r="J1698" s="454">
        <v>1</v>
      </c>
      <c r="K1698" s="538"/>
      <c r="L1698" s="1114"/>
      <c r="M1698" s="466"/>
      <c r="N1698" s="466"/>
      <c r="O1698" s="466"/>
      <c r="P1698" s="466"/>
      <c r="Q1698" s="466"/>
      <c r="R1698" s="466"/>
      <c r="S1698" s="466"/>
      <c r="T1698" s="466"/>
      <c r="U1698" s="1115"/>
      <c r="V1698" s="466"/>
      <c r="W1698" s="466"/>
      <c r="X1698" s="466"/>
      <c r="Y1698" s="466"/>
      <c r="Z1698" s="466"/>
      <c r="AA1698" s="466"/>
      <c r="AB1698" s="466"/>
      <c r="AC1698" s="466"/>
      <c r="AD1698" s="466"/>
      <c r="AE1698" s="466"/>
      <c r="AF1698" s="466"/>
      <c r="AG1698" s="1147"/>
      <c r="AH1698" s="2018"/>
      <c r="AI1698" s="1134"/>
      <c r="AJ1698" s="1134"/>
      <c r="AK1698" s="1134"/>
      <c r="AL1698" s="1134"/>
      <c r="AM1698" s="1135"/>
      <c r="AN1698" s="1135"/>
      <c r="AO1698" s="1134"/>
      <c r="AP1698" s="1136"/>
      <c r="AQ1698" s="1136"/>
      <c r="AR1698" s="1136"/>
      <c r="AS1698" s="1146"/>
      <c r="AT1698" s="1146"/>
      <c r="AU1698" s="5427"/>
      <c r="AV1698" s="5427"/>
      <c r="AW1698" s="5311"/>
      <c r="AX1698" s="5311"/>
      <c r="AY1698" s="2642"/>
      <c r="AZ1698" s="5449">
        <v>542</v>
      </c>
      <c r="BA1698" s="4542" t="s">
        <v>3254</v>
      </c>
      <c r="BB1698" s="4542" t="s">
        <v>3451</v>
      </c>
      <c r="BC1698" s="4542" t="s">
        <v>3737</v>
      </c>
      <c r="BD1698" s="4542">
        <v>342</v>
      </c>
      <c r="BE1698" s="5442">
        <v>42864</v>
      </c>
      <c r="BF1698" s="1677">
        <v>525000</v>
      </c>
      <c r="BG1698" s="4542">
        <v>342</v>
      </c>
      <c r="BH1698" s="5442">
        <v>42864</v>
      </c>
      <c r="BI1698" s="1677">
        <v>525000</v>
      </c>
      <c r="BJ1698" s="5442">
        <v>42864</v>
      </c>
      <c r="BK1698" s="5442">
        <v>42864</v>
      </c>
      <c r="BL1698" s="2024"/>
      <c r="BM1698" s="2025"/>
      <c r="BN1698" s="1902"/>
      <c r="BO1698" s="1878"/>
      <c r="BP1698" s="1878"/>
      <c r="BQ1698" s="1915"/>
      <c r="BR1698" s="2026"/>
      <c r="BS1698" s="2027"/>
      <c r="BT1698" s="2027"/>
      <c r="BU1698" s="2027"/>
      <c r="BV1698" s="2027"/>
      <c r="BW1698" s="2027"/>
      <c r="BX1698" s="2027"/>
      <c r="BY1698" s="2027"/>
      <c r="BZ1698" s="2027"/>
      <c r="CA1698" s="2027"/>
      <c r="CB1698" s="2027"/>
      <c r="CC1698" s="2027"/>
      <c r="CD1698" s="2028"/>
    </row>
    <row r="1699" spans="1:82" ht="34.5" customHeight="1" x14ac:dyDescent="0.2">
      <c r="A1699" s="1160" t="s">
        <v>161</v>
      </c>
      <c r="B1699" s="765" t="s">
        <v>3099</v>
      </c>
      <c r="C1699" s="1123" t="s">
        <v>3100</v>
      </c>
      <c r="D1699" s="460">
        <v>183</v>
      </c>
      <c r="E1699" s="656" t="s">
        <v>3606</v>
      </c>
      <c r="F1699" s="1216" t="s">
        <v>3607</v>
      </c>
      <c r="G1699" s="576">
        <v>0</v>
      </c>
      <c r="H1699" s="576" t="s">
        <v>1</v>
      </c>
      <c r="I1699" s="576">
        <v>1</v>
      </c>
      <c r="J1699" s="454">
        <v>1</v>
      </c>
      <c r="K1699" s="538"/>
      <c r="L1699" s="1114"/>
      <c r="M1699" s="466"/>
      <c r="N1699" s="466"/>
      <c r="O1699" s="466"/>
      <c r="P1699" s="466"/>
      <c r="Q1699" s="466"/>
      <c r="R1699" s="466"/>
      <c r="S1699" s="466"/>
      <c r="T1699" s="466"/>
      <c r="U1699" s="1115"/>
      <c r="V1699" s="466"/>
      <c r="W1699" s="466"/>
      <c r="X1699" s="466"/>
      <c r="Y1699" s="466"/>
      <c r="Z1699" s="466"/>
      <c r="AA1699" s="466"/>
      <c r="AB1699" s="466"/>
      <c r="AC1699" s="466"/>
      <c r="AD1699" s="466"/>
      <c r="AE1699" s="466"/>
      <c r="AF1699" s="466"/>
      <c r="AG1699" s="1147"/>
      <c r="AH1699" s="2018"/>
      <c r="AI1699" s="1134"/>
      <c r="AJ1699" s="1134"/>
      <c r="AK1699" s="1134"/>
      <c r="AL1699" s="1134"/>
      <c r="AM1699" s="1135"/>
      <c r="AN1699" s="1135"/>
      <c r="AO1699" s="1134"/>
      <c r="AP1699" s="1136"/>
      <c r="AQ1699" s="1136"/>
      <c r="AR1699" s="1136"/>
      <c r="AS1699" s="1146"/>
      <c r="AT1699" s="1146"/>
      <c r="AU1699" s="5427"/>
      <c r="AV1699" s="5427"/>
      <c r="AW1699" s="5311"/>
      <c r="AX1699" s="5311"/>
      <c r="AY1699" s="2642"/>
      <c r="AZ1699" s="5449">
        <v>559</v>
      </c>
      <c r="BA1699" s="4542" t="s">
        <v>3254</v>
      </c>
      <c r="BB1699" s="4542" t="s">
        <v>3623</v>
      </c>
      <c r="BC1699" s="4542" t="s">
        <v>3738</v>
      </c>
      <c r="BD1699" s="4542">
        <v>344</v>
      </c>
      <c r="BE1699" s="5442">
        <v>42870</v>
      </c>
      <c r="BF1699" s="1677">
        <v>1220000</v>
      </c>
      <c r="BG1699" s="4542">
        <v>344</v>
      </c>
      <c r="BH1699" s="5442">
        <v>42870</v>
      </c>
      <c r="BI1699" s="1677">
        <v>1220000</v>
      </c>
      <c r="BJ1699" s="5442">
        <v>42870</v>
      </c>
      <c r="BK1699" s="5442">
        <v>42870</v>
      </c>
      <c r="BL1699" s="2024"/>
      <c r="BM1699" s="2025"/>
      <c r="BN1699" s="1902"/>
      <c r="BO1699" s="1878"/>
      <c r="BP1699" s="1878"/>
      <c r="BQ1699" s="1915"/>
      <c r="BR1699" s="2026"/>
      <c r="BS1699" s="2027"/>
      <c r="BT1699" s="2027"/>
      <c r="BU1699" s="2027"/>
      <c r="BV1699" s="2027"/>
      <c r="BW1699" s="2027"/>
      <c r="BX1699" s="2027"/>
      <c r="BY1699" s="2027"/>
      <c r="BZ1699" s="2027"/>
      <c r="CA1699" s="2027"/>
      <c r="CB1699" s="2027"/>
      <c r="CC1699" s="2027"/>
      <c r="CD1699" s="2028"/>
    </row>
    <row r="1700" spans="1:82" ht="34.5" customHeight="1" x14ac:dyDescent="0.2">
      <c r="A1700" s="1160" t="s">
        <v>161</v>
      </c>
      <c r="B1700" s="765" t="s">
        <v>3099</v>
      </c>
      <c r="C1700" s="1123" t="s">
        <v>3100</v>
      </c>
      <c r="D1700" s="460">
        <v>183</v>
      </c>
      <c r="E1700" s="656" t="s">
        <v>3606</v>
      </c>
      <c r="F1700" s="1216" t="s">
        <v>3607</v>
      </c>
      <c r="G1700" s="576">
        <v>0</v>
      </c>
      <c r="H1700" s="576" t="s">
        <v>1</v>
      </c>
      <c r="I1700" s="576">
        <v>1</v>
      </c>
      <c r="J1700" s="454">
        <v>1</v>
      </c>
      <c r="K1700" s="538"/>
      <c r="L1700" s="1114"/>
      <c r="M1700" s="466"/>
      <c r="N1700" s="466"/>
      <c r="O1700" s="466"/>
      <c r="P1700" s="466"/>
      <c r="Q1700" s="466"/>
      <c r="R1700" s="466"/>
      <c r="S1700" s="466"/>
      <c r="T1700" s="466"/>
      <c r="U1700" s="1115"/>
      <c r="V1700" s="466"/>
      <c r="W1700" s="466"/>
      <c r="X1700" s="466"/>
      <c r="Y1700" s="466"/>
      <c r="Z1700" s="466"/>
      <c r="AA1700" s="466"/>
      <c r="AB1700" s="466"/>
      <c r="AC1700" s="466"/>
      <c r="AD1700" s="466"/>
      <c r="AE1700" s="466"/>
      <c r="AF1700" s="466"/>
      <c r="AG1700" s="1147"/>
      <c r="AH1700" s="2018"/>
      <c r="AI1700" s="1134"/>
      <c r="AJ1700" s="1134"/>
      <c r="AK1700" s="1134"/>
      <c r="AL1700" s="1134"/>
      <c r="AM1700" s="1135"/>
      <c r="AN1700" s="1135"/>
      <c r="AO1700" s="1134"/>
      <c r="AP1700" s="1136"/>
      <c r="AQ1700" s="1136"/>
      <c r="AR1700" s="1136"/>
      <c r="AS1700" s="1146"/>
      <c r="AT1700" s="1146"/>
      <c r="AU1700" s="5427"/>
      <c r="AV1700" s="5427"/>
      <c r="AW1700" s="5311"/>
      <c r="AX1700" s="5311"/>
      <c r="AY1700" s="2642"/>
      <c r="AZ1700" s="5449">
        <v>555</v>
      </c>
      <c r="BA1700" s="4542" t="s">
        <v>3254</v>
      </c>
      <c r="BB1700" s="4542" t="s">
        <v>3623</v>
      </c>
      <c r="BC1700" s="4542" t="s">
        <v>3739</v>
      </c>
      <c r="BD1700" s="4542">
        <v>345</v>
      </c>
      <c r="BE1700" s="5442">
        <v>42870</v>
      </c>
      <c r="BF1700" s="1677">
        <v>1080000</v>
      </c>
      <c r="BG1700" s="4542">
        <v>345</v>
      </c>
      <c r="BH1700" s="5442">
        <v>42870</v>
      </c>
      <c r="BI1700" s="1677">
        <v>1080000</v>
      </c>
      <c r="BJ1700" s="5442">
        <v>42870</v>
      </c>
      <c r="BK1700" s="5442">
        <v>42870</v>
      </c>
      <c r="BL1700" s="2024"/>
      <c r="BM1700" s="2025"/>
      <c r="BN1700" s="1902"/>
      <c r="BO1700" s="1878"/>
      <c r="BP1700" s="1878"/>
      <c r="BQ1700" s="1915"/>
      <c r="BR1700" s="2026"/>
      <c r="BS1700" s="2027"/>
      <c r="BT1700" s="2027"/>
      <c r="BU1700" s="2027"/>
      <c r="BV1700" s="2027"/>
      <c r="BW1700" s="2027"/>
      <c r="BX1700" s="2027"/>
      <c r="BY1700" s="2027"/>
      <c r="BZ1700" s="2027"/>
      <c r="CA1700" s="2027"/>
      <c r="CB1700" s="2027"/>
      <c r="CC1700" s="2027"/>
      <c r="CD1700" s="2028"/>
    </row>
    <row r="1701" spans="1:82" ht="34.5" customHeight="1" x14ac:dyDescent="0.2">
      <c r="A1701" s="1160" t="s">
        <v>161</v>
      </c>
      <c r="B1701" s="765" t="s">
        <v>3099</v>
      </c>
      <c r="C1701" s="1123" t="s">
        <v>3100</v>
      </c>
      <c r="D1701" s="460">
        <v>183</v>
      </c>
      <c r="E1701" s="656" t="s">
        <v>3606</v>
      </c>
      <c r="F1701" s="1216" t="s">
        <v>3607</v>
      </c>
      <c r="G1701" s="576">
        <v>0</v>
      </c>
      <c r="H1701" s="576" t="s">
        <v>1</v>
      </c>
      <c r="I1701" s="576">
        <v>1</v>
      </c>
      <c r="J1701" s="454">
        <v>1</v>
      </c>
      <c r="K1701" s="538"/>
      <c r="L1701" s="1114"/>
      <c r="M1701" s="466"/>
      <c r="N1701" s="466"/>
      <c r="O1701" s="466"/>
      <c r="P1701" s="466"/>
      <c r="Q1701" s="466"/>
      <c r="R1701" s="466"/>
      <c r="S1701" s="466"/>
      <c r="T1701" s="466"/>
      <c r="U1701" s="1115"/>
      <c r="V1701" s="466"/>
      <c r="W1701" s="466"/>
      <c r="X1701" s="466"/>
      <c r="Y1701" s="466"/>
      <c r="Z1701" s="466"/>
      <c r="AA1701" s="466"/>
      <c r="AB1701" s="466"/>
      <c r="AC1701" s="466"/>
      <c r="AD1701" s="466"/>
      <c r="AE1701" s="466"/>
      <c r="AF1701" s="466"/>
      <c r="AG1701" s="1147"/>
      <c r="AH1701" s="2018"/>
      <c r="AI1701" s="1134"/>
      <c r="AJ1701" s="1134"/>
      <c r="AK1701" s="1134"/>
      <c r="AL1701" s="1134"/>
      <c r="AM1701" s="1135"/>
      <c r="AN1701" s="1135"/>
      <c r="AO1701" s="1134"/>
      <c r="AP1701" s="1136"/>
      <c r="AQ1701" s="1136"/>
      <c r="AR1701" s="1136"/>
      <c r="AS1701" s="1146"/>
      <c r="AT1701" s="1146"/>
      <c r="AU1701" s="5427"/>
      <c r="AV1701" s="5427"/>
      <c r="AW1701" s="5311"/>
      <c r="AX1701" s="5311"/>
      <c r="AY1701" s="2642"/>
      <c r="AZ1701" s="5449">
        <v>560</v>
      </c>
      <c r="BA1701" s="4542" t="s">
        <v>3254</v>
      </c>
      <c r="BB1701" s="4542" t="s">
        <v>3469</v>
      </c>
      <c r="BC1701" s="4542" t="s">
        <v>3740</v>
      </c>
      <c r="BD1701" s="4542">
        <v>346</v>
      </c>
      <c r="BE1701" s="5442">
        <v>42870</v>
      </c>
      <c r="BF1701" s="1677">
        <v>1300000</v>
      </c>
      <c r="BG1701" s="4542">
        <v>346</v>
      </c>
      <c r="BH1701" s="5442">
        <v>42870</v>
      </c>
      <c r="BI1701" s="1677">
        <v>1300000</v>
      </c>
      <c r="BJ1701" s="5442">
        <v>42870</v>
      </c>
      <c r="BK1701" s="5442">
        <v>42870</v>
      </c>
      <c r="BL1701" s="2024"/>
      <c r="BM1701" s="2025"/>
      <c r="BN1701" s="1902"/>
      <c r="BO1701" s="1878"/>
      <c r="BP1701" s="1878"/>
      <c r="BQ1701" s="1915"/>
      <c r="BR1701" s="2026"/>
      <c r="BS1701" s="2027"/>
      <c r="BT1701" s="2027"/>
      <c r="BU1701" s="2027"/>
      <c r="BV1701" s="2027"/>
      <c r="BW1701" s="2027"/>
      <c r="BX1701" s="2027"/>
      <c r="BY1701" s="2027"/>
      <c r="BZ1701" s="2027"/>
      <c r="CA1701" s="2027"/>
      <c r="CB1701" s="2027"/>
      <c r="CC1701" s="2027"/>
      <c r="CD1701" s="2028"/>
    </row>
    <row r="1702" spans="1:82" ht="34.5" customHeight="1" x14ac:dyDescent="0.2">
      <c r="A1702" s="1160" t="s">
        <v>161</v>
      </c>
      <c r="B1702" s="765" t="s">
        <v>3099</v>
      </c>
      <c r="C1702" s="1123" t="s">
        <v>3100</v>
      </c>
      <c r="D1702" s="460">
        <v>183</v>
      </c>
      <c r="E1702" s="656" t="s">
        <v>3606</v>
      </c>
      <c r="F1702" s="1216" t="s">
        <v>3607</v>
      </c>
      <c r="G1702" s="576">
        <v>0</v>
      </c>
      <c r="H1702" s="576" t="s">
        <v>1</v>
      </c>
      <c r="I1702" s="576">
        <v>1</v>
      </c>
      <c r="J1702" s="454">
        <v>1</v>
      </c>
      <c r="K1702" s="538"/>
      <c r="L1702" s="1114"/>
      <c r="M1702" s="466"/>
      <c r="N1702" s="466"/>
      <c r="O1702" s="466"/>
      <c r="P1702" s="466"/>
      <c r="Q1702" s="466"/>
      <c r="R1702" s="466"/>
      <c r="S1702" s="466"/>
      <c r="T1702" s="466"/>
      <c r="U1702" s="1115"/>
      <c r="V1702" s="466"/>
      <c r="W1702" s="466"/>
      <c r="X1702" s="466"/>
      <c r="Y1702" s="466"/>
      <c r="Z1702" s="466"/>
      <c r="AA1702" s="466"/>
      <c r="AB1702" s="466"/>
      <c r="AC1702" s="466"/>
      <c r="AD1702" s="466"/>
      <c r="AE1702" s="466"/>
      <c r="AF1702" s="466"/>
      <c r="AG1702" s="1147"/>
      <c r="AH1702" s="2018"/>
      <c r="AI1702" s="1134"/>
      <c r="AJ1702" s="1134"/>
      <c r="AK1702" s="1134"/>
      <c r="AL1702" s="1134"/>
      <c r="AM1702" s="1135"/>
      <c r="AN1702" s="1135"/>
      <c r="AO1702" s="1134"/>
      <c r="AP1702" s="1136"/>
      <c r="AQ1702" s="1136"/>
      <c r="AR1702" s="1136"/>
      <c r="AS1702" s="1146"/>
      <c r="AT1702" s="1146"/>
      <c r="AU1702" s="5427"/>
      <c r="AV1702" s="5427"/>
      <c r="AW1702" s="5311"/>
      <c r="AX1702" s="5311"/>
      <c r="AY1702" s="2642"/>
      <c r="AZ1702" s="5449">
        <v>558</v>
      </c>
      <c r="BA1702" s="4542" t="s">
        <v>3254</v>
      </c>
      <c r="BB1702" s="4542" t="s">
        <v>3329</v>
      </c>
      <c r="BC1702" s="4542" t="s">
        <v>3741</v>
      </c>
      <c r="BD1702" s="4542">
        <v>347</v>
      </c>
      <c r="BE1702" s="5442">
        <v>42870</v>
      </c>
      <c r="BF1702" s="1677">
        <v>125000</v>
      </c>
      <c r="BG1702" s="4542">
        <v>347</v>
      </c>
      <c r="BH1702" s="5442">
        <v>42870</v>
      </c>
      <c r="BI1702" s="1677">
        <v>125000</v>
      </c>
      <c r="BJ1702" s="5442">
        <v>42870</v>
      </c>
      <c r="BK1702" s="5442">
        <v>42870</v>
      </c>
      <c r="BL1702" s="2024"/>
      <c r="BM1702" s="2025"/>
      <c r="BN1702" s="1902"/>
      <c r="BO1702" s="1878"/>
      <c r="BP1702" s="1878"/>
      <c r="BQ1702" s="1915"/>
      <c r="BR1702" s="2026"/>
      <c r="BS1702" s="2027"/>
      <c r="BT1702" s="2027"/>
      <c r="BU1702" s="2027"/>
      <c r="BV1702" s="2027"/>
      <c r="BW1702" s="2027"/>
      <c r="BX1702" s="2027"/>
      <c r="BY1702" s="2027"/>
      <c r="BZ1702" s="2027"/>
      <c r="CA1702" s="2027"/>
      <c r="CB1702" s="2027"/>
      <c r="CC1702" s="2027"/>
      <c r="CD1702" s="2028"/>
    </row>
    <row r="1703" spans="1:82" ht="34.5" customHeight="1" x14ac:dyDescent="0.2">
      <c r="A1703" s="1160" t="s">
        <v>161</v>
      </c>
      <c r="B1703" s="765" t="s">
        <v>3099</v>
      </c>
      <c r="C1703" s="1123" t="s">
        <v>3100</v>
      </c>
      <c r="D1703" s="460">
        <v>183</v>
      </c>
      <c r="E1703" s="656" t="s">
        <v>3606</v>
      </c>
      <c r="F1703" s="1216" t="s">
        <v>3607</v>
      </c>
      <c r="G1703" s="576">
        <v>0</v>
      </c>
      <c r="H1703" s="576" t="s">
        <v>1</v>
      </c>
      <c r="I1703" s="576">
        <v>1</v>
      </c>
      <c r="J1703" s="454">
        <v>1</v>
      </c>
      <c r="K1703" s="538"/>
      <c r="L1703" s="1114"/>
      <c r="M1703" s="466"/>
      <c r="N1703" s="466"/>
      <c r="O1703" s="466"/>
      <c r="P1703" s="466"/>
      <c r="Q1703" s="466"/>
      <c r="R1703" s="466"/>
      <c r="S1703" s="466"/>
      <c r="T1703" s="466"/>
      <c r="U1703" s="1115"/>
      <c r="V1703" s="466"/>
      <c r="W1703" s="466"/>
      <c r="X1703" s="466"/>
      <c r="Y1703" s="466"/>
      <c r="Z1703" s="466"/>
      <c r="AA1703" s="466"/>
      <c r="AB1703" s="466"/>
      <c r="AC1703" s="466"/>
      <c r="AD1703" s="466"/>
      <c r="AE1703" s="466"/>
      <c r="AF1703" s="466"/>
      <c r="AG1703" s="1147"/>
      <c r="AH1703" s="2018"/>
      <c r="AI1703" s="1134"/>
      <c r="AJ1703" s="1134"/>
      <c r="AK1703" s="1134"/>
      <c r="AL1703" s="1134"/>
      <c r="AM1703" s="1135"/>
      <c r="AN1703" s="1135"/>
      <c r="AO1703" s="1134"/>
      <c r="AP1703" s="1136"/>
      <c r="AQ1703" s="1136"/>
      <c r="AR1703" s="1136"/>
      <c r="AS1703" s="1146"/>
      <c r="AT1703" s="1146"/>
      <c r="AU1703" s="5427"/>
      <c r="AV1703" s="5427"/>
      <c r="AW1703" s="5311"/>
      <c r="AX1703" s="5311"/>
      <c r="AY1703" s="2642"/>
      <c r="AZ1703" s="5449">
        <v>561</v>
      </c>
      <c r="BA1703" s="4542" t="s">
        <v>3254</v>
      </c>
      <c r="BB1703" s="4542" t="s">
        <v>3326</v>
      </c>
      <c r="BC1703" s="4542" t="s">
        <v>3742</v>
      </c>
      <c r="BD1703" s="4542">
        <v>348</v>
      </c>
      <c r="BE1703" s="5442">
        <v>42870</v>
      </c>
      <c r="BF1703" s="1677">
        <v>742000</v>
      </c>
      <c r="BG1703" s="4542">
        <v>348</v>
      </c>
      <c r="BH1703" s="5442">
        <v>42870</v>
      </c>
      <c r="BI1703" s="1677">
        <v>742000</v>
      </c>
      <c r="BJ1703" s="5442">
        <v>42870</v>
      </c>
      <c r="BK1703" s="5442">
        <v>42870</v>
      </c>
      <c r="BL1703" s="2024"/>
      <c r="BM1703" s="2025"/>
      <c r="BN1703" s="1902"/>
      <c r="BO1703" s="1878"/>
      <c r="BP1703" s="1878"/>
      <c r="BQ1703" s="1915"/>
      <c r="BR1703" s="2026"/>
      <c r="BS1703" s="2027"/>
      <c r="BT1703" s="2027"/>
      <c r="BU1703" s="2027"/>
      <c r="BV1703" s="2027"/>
      <c r="BW1703" s="2027"/>
      <c r="BX1703" s="2027"/>
      <c r="BY1703" s="2027"/>
      <c r="BZ1703" s="2027"/>
      <c r="CA1703" s="2027"/>
      <c r="CB1703" s="2027"/>
      <c r="CC1703" s="2027"/>
      <c r="CD1703" s="2028"/>
    </row>
    <row r="1704" spans="1:82" ht="34.5" customHeight="1" x14ac:dyDescent="0.2">
      <c r="A1704" s="1160" t="s">
        <v>161</v>
      </c>
      <c r="B1704" s="765" t="s">
        <v>3099</v>
      </c>
      <c r="C1704" s="1123" t="s">
        <v>3100</v>
      </c>
      <c r="D1704" s="460">
        <v>183</v>
      </c>
      <c r="E1704" s="656" t="s">
        <v>3606</v>
      </c>
      <c r="F1704" s="1216" t="s">
        <v>3607</v>
      </c>
      <c r="G1704" s="576">
        <v>0</v>
      </c>
      <c r="H1704" s="576" t="s">
        <v>1</v>
      </c>
      <c r="I1704" s="576">
        <v>1</v>
      </c>
      <c r="J1704" s="454">
        <v>1</v>
      </c>
      <c r="K1704" s="538"/>
      <c r="L1704" s="1114"/>
      <c r="M1704" s="466"/>
      <c r="N1704" s="466"/>
      <c r="O1704" s="466"/>
      <c r="P1704" s="466"/>
      <c r="Q1704" s="466"/>
      <c r="R1704" s="466"/>
      <c r="S1704" s="466"/>
      <c r="T1704" s="466"/>
      <c r="U1704" s="1115"/>
      <c r="V1704" s="466"/>
      <c r="W1704" s="466"/>
      <c r="X1704" s="466"/>
      <c r="Y1704" s="466"/>
      <c r="Z1704" s="466"/>
      <c r="AA1704" s="466"/>
      <c r="AB1704" s="466"/>
      <c r="AC1704" s="466"/>
      <c r="AD1704" s="466"/>
      <c r="AE1704" s="466"/>
      <c r="AF1704" s="466"/>
      <c r="AG1704" s="1147"/>
      <c r="AH1704" s="2018"/>
      <c r="AI1704" s="1134"/>
      <c r="AJ1704" s="1134"/>
      <c r="AK1704" s="1134"/>
      <c r="AL1704" s="1134"/>
      <c r="AM1704" s="1135"/>
      <c r="AN1704" s="1135"/>
      <c r="AO1704" s="1134"/>
      <c r="AP1704" s="1136"/>
      <c r="AQ1704" s="1136"/>
      <c r="AR1704" s="1136"/>
      <c r="AS1704" s="1146"/>
      <c r="AT1704" s="1146"/>
      <c r="AU1704" s="5427"/>
      <c r="AV1704" s="5427"/>
      <c r="AW1704" s="5311"/>
      <c r="AX1704" s="5311"/>
      <c r="AY1704" s="2642"/>
      <c r="AZ1704" s="5449">
        <v>562</v>
      </c>
      <c r="BA1704" s="4542" t="s">
        <v>3254</v>
      </c>
      <c r="BB1704" s="4542" t="s">
        <v>3588</v>
      </c>
      <c r="BC1704" s="4542" t="s">
        <v>3743</v>
      </c>
      <c r="BD1704" s="4542">
        <v>349</v>
      </c>
      <c r="BE1704" s="5442">
        <v>42870</v>
      </c>
      <c r="BF1704" s="1677">
        <v>810000</v>
      </c>
      <c r="BG1704" s="4542">
        <v>349</v>
      </c>
      <c r="BH1704" s="5442">
        <v>42870</v>
      </c>
      <c r="BI1704" s="1677">
        <v>810000</v>
      </c>
      <c r="BJ1704" s="5442">
        <v>42870</v>
      </c>
      <c r="BK1704" s="5442">
        <v>42870</v>
      </c>
      <c r="BL1704" s="2024"/>
      <c r="BM1704" s="2025"/>
      <c r="BN1704" s="1902"/>
      <c r="BO1704" s="1878"/>
      <c r="BP1704" s="1878"/>
      <c r="BQ1704" s="1915"/>
      <c r="BR1704" s="2026"/>
      <c r="BS1704" s="2027"/>
      <c r="BT1704" s="2027"/>
      <c r="BU1704" s="2027"/>
      <c r="BV1704" s="2027"/>
      <c r="BW1704" s="2027"/>
      <c r="BX1704" s="2027"/>
      <c r="BY1704" s="2027"/>
      <c r="BZ1704" s="2027"/>
      <c r="CA1704" s="2027"/>
      <c r="CB1704" s="2027"/>
      <c r="CC1704" s="2027"/>
      <c r="CD1704" s="2028"/>
    </row>
    <row r="1705" spans="1:82" ht="34.5" customHeight="1" x14ac:dyDescent="0.2">
      <c r="A1705" s="1160" t="s">
        <v>161</v>
      </c>
      <c r="B1705" s="765" t="s">
        <v>3099</v>
      </c>
      <c r="C1705" s="1123" t="s">
        <v>3100</v>
      </c>
      <c r="D1705" s="460">
        <v>183</v>
      </c>
      <c r="E1705" s="656" t="s">
        <v>3606</v>
      </c>
      <c r="F1705" s="1216" t="s">
        <v>3607</v>
      </c>
      <c r="G1705" s="576">
        <v>0</v>
      </c>
      <c r="H1705" s="576" t="s">
        <v>1</v>
      </c>
      <c r="I1705" s="576">
        <v>1</v>
      </c>
      <c r="J1705" s="454">
        <v>1</v>
      </c>
      <c r="K1705" s="538"/>
      <c r="L1705" s="1114"/>
      <c r="M1705" s="466"/>
      <c r="N1705" s="466"/>
      <c r="O1705" s="466"/>
      <c r="P1705" s="466"/>
      <c r="Q1705" s="466"/>
      <c r="R1705" s="466"/>
      <c r="S1705" s="466"/>
      <c r="T1705" s="466"/>
      <c r="U1705" s="1115"/>
      <c r="V1705" s="466"/>
      <c r="W1705" s="466"/>
      <c r="X1705" s="466"/>
      <c r="Y1705" s="466"/>
      <c r="Z1705" s="466"/>
      <c r="AA1705" s="466"/>
      <c r="AB1705" s="466"/>
      <c r="AC1705" s="466"/>
      <c r="AD1705" s="466"/>
      <c r="AE1705" s="466"/>
      <c r="AF1705" s="466"/>
      <c r="AG1705" s="1147"/>
      <c r="AH1705" s="2018"/>
      <c r="AI1705" s="1134"/>
      <c r="AJ1705" s="1134"/>
      <c r="AK1705" s="1134"/>
      <c r="AL1705" s="1134"/>
      <c r="AM1705" s="1135"/>
      <c r="AN1705" s="1135"/>
      <c r="AO1705" s="1134"/>
      <c r="AP1705" s="1136"/>
      <c r="AQ1705" s="1136"/>
      <c r="AR1705" s="1136"/>
      <c r="AS1705" s="1146"/>
      <c r="AT1705" s="1146"/>
      <c r="AU1705" s="5427"/>
      <c r="AV1705" s="5427"/>
      <c r="AW1705" s="5311"/>
      <c r="AX1705" s="5311"/>
      <c r="AY1705" s="2642"/>
      <c r="AZ1705" s="5449">
        <v>557</v>
      </c>
      <c r="BA1705" s="4542" t="s">
        <v>3254</v>
      </c>
      <c r="BB1705" s="4542" t="s">
        <v>3744</v>
      </c>
      <c r="BC1705" s="4542" t="s">
        <v>3745</v>
      </c>
      <c r="BD1705" s="4542">
        <v>350</v>
      </c>
      <c r="BE1705" s="5442">
        <v>42870</v>
      </c>
      <c r="BF1705" s="1677">
        <v>1080000</v>
      </c>
      <c r="BG1705" s="4542">
        <v>350</v>
      </c>
      <c r="BH1705" s="5442">
        <v>42870</v>
      </c>
      <c r="BI1705" s="1677">
        <v>1080000</v>
      </c>
      <c r="BJ1705" s="5442">
        <v>42870</v>
      </c>
      <c r="BK1705" s="5442">
        <v>42870</v>
      </c>
      <c r="BL1705" s="2024"/>
      <c r="BM1705" s="2025"/>
      <c r="BN1705" s="1902"/>
      <c r="BO1705" s="1878"/>
      <c r="BP1705" s="1878"/>
      <c r="BQ1705" s="1915"/>
      <c r="BR1705" s="2026"/>
      <c r="BS1705" s="2027"/>
      <c r="BT1705" s="2027"/>
      <c r="BU1705" s="2027"/>
      <c r="BV1705" s="2027"/>
      <c r="BW1705" s="2027"/>
      <c r="BX1705" s="2027"/>
      <c r="BY1705" s="2027"/>
      <c r="BZ1705" s="2027"/>
      <c r="CA1705" s="2027"/>
      <c r="CB1705" s="2027"/>
      <c r="CC1705" s="2027"/>
      <c r="CD1705" s="2028"/>
    </row>
    <row r="1706" spans="1:82" ht="34.5" customHeight="1" x14ac:dyDescent="0.2">
      <c r="A1706" s="1160" t="s">
        <v>161</v>
      </c>
      <c r="B1706" s="765" t="s">
        <v>3099</v>
      </c>
      <c r="C1706" s="1123" t="s">
        <v>3100</v>
      </c>
      <c r="D1706" s="460">
        <v>183</v>
      </c>
      <c r="E1706" s="656" t="s">
        <v>3606</v>
      </c>
      <c r="F1706" s="1216" t="s">
        <v>3607</v>
      </c>
      <c r="G1706" s="576">
        <v>0</v>
      </c>
      <c r="H1706" s="576" t="s">
        <v>1</v>
      </c>
      <c r="I1706" s="576">
        <v>1</v>
      </c>
      <c r="J1706" s="454">
        <v>1</v>
      </c>
      <c r="K1706" s="538"/>
      <c r="L1706" s="1114"/>
      <c r="M1706" s="466"/>
      <c r="N1706" s="466"/>
      <c r="O1706" s="466"/>
      <c r="P1706" s="466"/>
      <c r="Q1706" s="466"/>
      <c r="R1706" s="466"/>
      <c r="S1706" s="466"/>
      <c r="T1706" s="466"/>
      <c r="U1706" s="1115"/>
      <c r="V1706" s="466"/>
      <c r="W1706" s="466"/>
      <c r="X1706" s="466"/>
      <c r="Y1706" s="466"/>
      <c r="Z1706" s="466"/>
      <c r="AA1706" s="466"/>
      <c r="AB1706" s="466"/>
      <c r="AC1706" s="466"/>
      <c r="AD1706" s="466"/>
      <c r="AE1706" s="466"/>
      <c r="AF1706" s="466"/>
      <c r="AG1706" s="1147"/>
      <c r="AH1706" s="2018"/>
      <c r="AI1706" s="1134"/>
      <c r="AJ1706" s="1134"/>
      <c r="AK1706" s="1134"/>
      <c r="AL1706" s="1134"/>
      <c r="AM1706" s="1135"/>
      <c r="AN1706" s="1135"/>
      <c r="AO1706" s="1134"/>
      <c r="AP1706" s="1136"/>
      <c r="AQ1706" s="1136"/>
      <c r="AR1706" s="1136"/>
      <c r="AS1706" s="1146"/>
      <c r="AT1706" s="1146"/>
      <c r="AU1706" s="5427"/>
      <c r="AV1706" s="5427"/>
      <c r="AW1706" s="5311"/>
      <c r="AX1706" s="5311"/>
      <c r="AY1706" s="2642"/>
      <c r="AZ1706" s="5449">
        <v>564</v>
      </c>
      <c r="BA1706" s="4542" t="s">
        <v>3254</v>
      </c>
      <c r="BB1706" s="4542" t="s">
        <v>3329</v>
      </c>
      <c r="BC1706" s="4542" t="s">
        <v>3746</v>
      </c>
      <c r="BD1706" s="4542">
        <v>351</v>
      </c>
      <c r="BE1706" s="5442">
        <v>42870</v>
      </c>
      <c r="BF1706" s="1677">
        <v>721000</v>
      </c>
      <c r="BG1706" s="4542">
        <v>351</v>
      </c>
      <c r="BH1706" s="5442">
        <v>42870</v>
      </c>
      <c r="BI1706" s="1677">
        <v>721000</v>
      </c>
      <c r="BJ1706" s="5442">
        <v>42870</v>
      </c>
      <c r="BK1706" s="5442">
        <v>42870</v>
      </c>
      <c r="BL1706" s="2024"/>
      <c r="BM1706" s="2025"/>
      <c r="BN1706" s="1902"/>
      <c r="BO1706" s="1878"/>
      <c r="BP1706" s="1878"/>
      <c r="BQ1706" s="1915"/>
      <c r="BR1706" s="2026"/>
      <c r="BS1706" s="2027"/>
      <c r="BT1706" s="2027"/>
      <c r="BU1706" s="2027"/>
      <c r="BV1706" s="2027"/>
      <c r="BW1706" s="2027"/>
      <c r="BX1706" s="2027"/>
      <c r="BY1706" s="2027"/>
      <c r="BZ1706" s="2027"/>
      <c r="CA1706" s="2027"/>
      <c r="CB1706" s="2027"/>
      <c r="CC1706" s="2027"/>
      <c r="CD1706" s="2028"/>
    </row>
    <row r="1707" spans="1:82" ht="34.5" customHeight="1" x14ac:dyDescent="0.2">
      <c r="A1707" s="1160" t="s">
        <v>161</v>
      </c>
      <c r="B1707" s="765" t="s">
        <v>3099</v>
      </c>
      <c r="C1707" s="1123" t="s">
        <v>3100</v>
      </c>
      <c r="D1707" s="460">
        <v>183</v>
      </c>
      <c r="E1707" s="656" t="s">
        <v>3606</v>
      </c>
      <c r="F1707" s="1216" t="s">
        <v>3607</v>
      </c>
      <c r="G1707" s="576">
        <v>0</v>
      </c>
      <c r="H1707" s="576" t="s">
        <v>1</v>
      </c>
      <c r="I1707" s="576">
        <v>1</v>
      </c>
      <c r="J1707" s="454">
        <v>1</v>
      </c>
      <c r="K1707" s="538"/>
      <c r="L1707" s="1114"/>
      <c r="M1707" s="466"/>
      <c r="N1707" s="466"/>
      <c r="O1707" s="466"/>
      <c r="P1707" s="466"/>
      <c r="Q1707" s="466"/>
      <c r="R1707" s="466"/>
      <c r="S1707" s="466"/>
      <c r="T1707" s="466"/>
      <c r="U1707" s="1115"/>
      <c r="V1707" s="466"/>
      <c r="W1707" s="466"/>
      <c r="X1707" s="466"/>
      <c r="Y1707" s="466"/>
      <c r="Z1707" s="466"/>
      <c r="AA1707" s="466"/>
      <c r="AB1707" s="466"/>
      <c r="AC1707" s="466"/>
      <c r="AD1707" s="466"/>
      <c r="AE1707" s="466"/>
      <c r="AF1707" s="466"/>
      <c r="AG1707" s="1147"/>
      <c r="AH1707" s="2018"/>
      <c r="AI1707" s="1134"/>
      <c r="AJ1707" s="1134"/>
      <c r="AK1707" s="1134"/>
      <c r="AL1707" s="1134"/>
      <c r="AM1707" s="1135"/>
      <c r="AN1707" s="1135"/>
      <c r="AO1707" s="1134"/>
      <c r="AP1707" s="1136"/>
      <c r="AQ1707" s="1136"/>
      <c r="AR1707" s="1136"/>
      <c r="AS1707" s="1146"/>
      <c r="AT1707" s="1146"/>
      <c r="AU1707" s="5427"/>
      <c r="AV1707" s="5427"/>
      <c r="AW1707" s="5311"/>
      <c r="AX1707" s="5311"/>
      <c r="AY1707" s="2642"/>
      <c r="AZ1707" s="5449">
        <v>556</v>
      </c>
      <c r="BA1707" s="4542" t="s">
        <v>3254</v>
      </c>
      <c r="BB1707" s="4542" t="s">
        <v>3747</v>
      </c>
      <c r="BC1707" s="4542" t="s">
        <v>3748</v>
      </c>
      <c r="BD1707" s="4542">
        <v>352</v>
      </c>
      <c r="BE1707" s="5442">
        <v>42870</v>
      </c>
      <c r="BF1707" s="1677">
        <v>1500000</v>
      </c>
      <c r="BG1707" s="4542">
        <v>352</v>
      </c>
      <c r="BH1707" s="5442">
        <v>42870</v>
      </c>
      <c r="BI1707" s="1677">
        <v>1500000</v>
      </c>
      <c r="BJ1707" s="5442">
        <v>42870</v>
      </c>
      <c r="BK1707" s="5442">
        <v>42870</v>
      </c>
      <c r="BL1707" s="2024"/>
      <c r="BM1707" s="2025"/>
      <c r="BN1707" s="1902"/>
      <c r="BO1707" s="1878"/>
      <c r="BP1707" s="1878"/>
      <c r="BQ1707" s="1915"/>
      <c r="BR1707" s="2026"/>
      <c r="BS1707" s="2027"/>
      <c r="BT1707" s="2027"/>
      <c r="BU1707" s="2027"/>
      <c r="BV1707" s="2027"/>
      <c r="BW1707" s="2027"/>
      <c r="BX1707" s="2027"/>
      <c r="BY1707" s="2027"/>
      <c r="BZ1707" s="2027"/>
      <c r="CA1707" s="2027"/>
      <c r="CB1707" s="2027"/>
      <c r="CC1707" s="2027"/>
      <c r="CD1707" s="2028"/>
    </row>
    <row r="1708" spans="1:82" ht="34.5" customHeight="1" x14ac:dyDescent="0.2">
      <c r="A1708" s="1160" t="s">
        <v>161</v>
      </c>
      <c r="B1708" s="765" t="s">
        <v>3099</v>
      </c>
      <c r="C1708" s="1123" t="s">
        <v>3100</v>
      </c>
      <c r="D1708" s="460">
        <v>183</v>
      </c>
      <c r="E1708" s="656" t="s">
        <v>3606</v>
      </c>
      <c r="F1708" s="1216" t="s">
        <v>3607</v>
      </c>
      <c r="G1708" s="576">
        <v>0</v>
      </c>
      <c r="H1708" s="576" t="s">
        <v>1</v>
      </c>
      <c r="I1708" s="576">
        <v>1</v>
      </c>
      <c r="J1708" s="454">
        <v>1</v>
      </c>
      <c r="K1708" s="538"/>
      <c r="L1708" s="1114"/>
      <c r="M1708" s="466"/>
      <c r="N1708" s="466"/>
      <c r="O1708" s="466"/>
      <c r="P1708" s="466"/>
      <c r="Q1708" s="466"/>
      <c r="R1708" s="466"/>
      <c r="S1708" s="466"/>
      <c r="T1708" s="466"/>
      <c r="U1708" s="1115"/>
      <c r="V1708" s="466"/>
      <c r="W1708" s="466"/>
      <c r="X1708" s="466"/>
      <c r="Y1708" s="466"/>
      <c r="Z1708" s="466"/>
      <c r="AA1708" s="466"/>
      <c r="AB1708" s="466"/>
      <c r="AC1708" s="466"/>
      <c r="AD1708" s="466"/>
      <c r="AE1708" s="466"/>
      <c r="AF1708" s="466"/>
      <c r="AG1708" s="1147"/>
      <c r="AH1708" s="2018"/>
      <c r="AI1708" s="1134"/>
      <c r="AJ1708" s="1134"/>
      <c r="AK1708" s="1134"/>
      <c r="AL1708" s="1134"/>
      <c r="AM1708" s="1135"/>
      <c r="AN1708" s="1135"/>
      <c r="AO1708" s="1134"/>
      <c r="AP1708" s="1136"/>
      <c r="AQ1708" s="1136"/>
      <c r="AR1708" s="1136"/>
      <c r="AS1708" s="1146"/>
      <c r="AT1708" s="1146"/>
      <c r="AU1708" s="5427"/>
      <c r="AV1708" s="5427"/>
      <c r="AW1708" s="5311"/>
      <c r="AX1708" s="5311"/>
      <c r="AY1708" s="2642"/>
      <c r="AZ1708" s="5449">
        <v>563</v>
      </c>
      <c r="BA1708" s="4542" t="s">
        <v>3254</v>
      </c>
      <c r="BB1708" s="4542" t="s">
        <v>3668</v>
      </c>
      <c r="BC1708" s="4542" t="s">
        <v>3749</v>
      </c>
      <c r="BD1708" s="4542">
        <v>353</v>
      </c>
      <c r="BE1708" s="5442">
        <v>42870</v>
      </c>
      <c r="BF1708" s="1677">
        <v>1600000</v>
      </c>
      <c r="BG1708" s="4542">
        <v>353</v>
      </c>
      <c r="BH1708" s="5442">
        <v>42870</v>
      </c>
      <c r="BI1708" s="1677">
        <v>1600000</v>
      </c>
      <c r="BJ1708" s="5442">
        <v>42870</v>
      </c>
      <c r="BK1708" s="5442">
        <v>42870</v>
      </c>
      <c r="BL1708" s="2024"/>
      <c r="BM1708" s="2025"/>
      <c r="BN1708" s="1902"/>
      <c r="BO1708" s="1878"/>
      <c r="BP1708" s="1878"/>
      <c r="BQ1708" s="1915"/>
      <c r="BR1708" s="2026"/>
      <c r="BS1708" s="2027"/>
      <c r="BT1708" s="2027"/>
      <c r="BU1708" s="2027"/>
      <c r="BV1708" s="2027"/>
      <c r="BW1708" s="2027"/>
      <c r="BX1708" s="2027"/>
      <c r="BY1708" s="2027"/>
      <c r="BZ1708" s="2027"/>
      <c r="CA1708" s="2027"/>
      <c r="CB1708" s="2027"/>
      <c r="CC1708" s="2027"/>
      <c r="CD1708" s="2028"/>
    </row>
    <row r="1709" spans="1:82" ht="34.5" customHeight="1" x14ac:dyDescent="0.2">
      <c r="A1709" s="1160" t="s">
        <v>161</v>
      </c>
      <c r="B1709" s="765" t="s">
        <v>3099</v>
      </c>
      <c r="C1709" s="1123" t="s">
        <v>3100</v>
      </c>
      <c r="D1709" s="460">
        <v>183</v>
      </c>
      <c r="E1709" s="656" t="s">
        <v>3606</v>
      </c>
      <c r="F1709" s="1216" t="s">
        <v>3607</v>
      </c>
      <c r="G1709" s="576">
        <v>0</v>
      </c>
      <c r="H1709" s="576" t="s">
        <v>1</v>
      </c>
      <c r="I1709" s="576">
        <v>1</v>
      </c>
      <c r="J1709" s="454">
        <v>1</v>
      </c>
      <c r="K1709" s="538"/>
      <c r="L1709" s="1114"/>
      <c r="M1709" s="466"/>
      <c r="N1709" s="466"/>
      <c r="O1709" s="466"/>
      <c r="P1709" s="466"/>
      <c r="Q1709" s="466"/>
      <c r="R1709" s="466"/>
      <c r="S1709" s="466"/>
      <c r="T1709" s="466"/>
      <c r="U1709" s="1115"/>
      <c r="V1709" s="466"/>
      <c r="W1709" s="466"/>
      <c r="X1709" s="466"/>
      <c r="Y1709" s="466"/>
      <c r="Z1709" s="466"/>
      <c r="AA1709" s="466"/>
      <c r="AB1709" s="466"/>
      <c r="AC1709" s="466"/>
      <c r="AD1709" s="466"/>
      <c r="AE1709" s="466"/>
      <c r="AF1709" s="466"/>
      <c r="AG1709" s="1147"/>
      <c r="AH1709" s="2018"/>
      <c r="AI1709" s="1134"/>
      <c r="AJ1709" s="1134"/>
      <c r="AK1709" s="1134"/>
      <c r="AL1709" s="1134"/>
      <c r="AM1709" s="1135"/>
      <c r="AN1709" s="1135"/>
      <c r="AO1709" s="1134"/>
      <c r="AP1709" s="1136"/>
      <c r="AQ1709" s="1136"/>
      <c r="AR1709" s="1136"/>
      <c r="AS1709" s="1146"/>
      <c r="AT1709" s="1146"/>
      <c r="AU1709" s="5427"/>
      <c r="AV1709" s="5427"/>
      <c r="AW1709" s="5311"/>
      <c r="AX1709" s="5311"/>
      <c r="AY1709" s="2642"/>
      <c r="AZ1709" s="5449">
        <v>566</v>
      </c>
      <c r="BA1709" s="4542" t="s">
        <v>3254</v>
      </c>
      <c r="BB1709" s="4542" t="s">
        <v>3750</v>
      </c>
      <c r="BC1709" s="4542" t="s">
        <v>3751</v>
      </c>
      <c r="BD1709" s="4542">
        <v>354</v>
      </c>
      <c r="BE1709" s="5442">
        <v>42870</v>
      </c>
      <c r="BF1709" s="1677">
        <v>750000</v>
      </c>
      <c r="BG1709" s="4542">
        <v>354</v>
      </c>
      <c r="BH1709" s="5442">
        <v>42870</v>
      </c>
      <c r="BI1709" s="1677">
        <v>750000</v>
      </c>
      <c r="BJ1709" s="5442">
        <v>42870</v>
      </c>
      <c r="BK1709" s="5442">
        <v>42870</v>
      </c>
      <c r="BL1709" s="2024"/>
      <c r="BM1709" s="2025"/>
      <c r="BN1709" s="1902"/>
      <c r="BO1709" s="1878"/>
      <c r="BP1709" s="1878"/>
      <c r="BQ1709" s="1915"/>
      <c r="BR1709" s="2026"/>
      <c r="BS1709" s="2027"/>
      <c r="BT1709" s="2027"/>
      <c r="BU1709" s="2027"/>
      <c r="BV1709" s="2027"/>
      <c r="BW1709" s="2027"/>
      <c r="BX1709" s="2027"/>
      <c r="BY1709" s="2027"/>
      <c r="BZ1709" s="2027"/>
      <c r="CA1709" s="2027"/>
      <c r="CB1709" s="2027"/>
      <c r="CC1709" s="2027"/>
      <c r="CD1709" s="2028"/>
    </row>
    <row r="1710" spans="1:82" ht="34.5" customHeight="1" x14ac:dyDescent="0.2">
      <c r="A1710" s="1160" t="s">
        <v>161</v>
      </c>
      <c r="B1710" s="765" t="s">
        <v>3099</v>
      </c>
      <c r="C1710" s="1123" t="s">
        <v>3100</v>
      </c>
      <c r="D1710" s="460">
        <v>183</v>
      </c>
      <c r="E1710" s="656" t="s">
        <v>3606</v>
      </c>
      <c r="F1710" s="1216" t="s">
        <v>3607</v>
      </c>
      <c r="G1710" s="576">
        <v>0</v>
      </c>
      <c r="H1710" s="576" t="s">
        <v>1</v>
      </c>
      <c r="I1710" s="576">
        <v>1</v>
      </c>
      <c r="J1710" s="454">
        <v>1</v>
      </c>
      <c r="K1710" s="538"/>
      <c r="L1710" s="1114"/>
      <c r="M1710" s="466"/>
      <c r="N1710" s="466"/>
      <c r="O1710" s="466"/>
      <c r="P1710" s="466"/>
      <c r="Q1710" s="466"/>
      <c r="R1710" s="466"/>
      <c r="S1710" s="466"/>
      <c r="T1710" s="466"/>
      <c r="U1710" s="1115"/>
      <c r="V1710" s="466"/>
      <c r="W1710" s="466"/>
      <c r="X1710" s="466"/>
      <c r="Y1710" s="466"/>
      <c r="Z1710" s="466"/>
      <c r="AA1710" s="466"/>
      <c r="AB1710" s="466"/>
      <c r="AC1710" s="466"/>
      <c r="AD1710" s="466"/>
      <c r="AE1710" s="466"/>
      <c r="AF1710" s="466"/>
      <c r="AG1710" s="1147"/>
      <c r="AH1710" s="2018"/>
      <c r="AI1710" s="1134"/>
      <c r="AJ1710" s="1134"/>
      <c r="AK1710" s="1134"/>
      <c r="AL1710" s="1134"/>
      <c r="AM1710" s="1135"/>
      <c r="AN1710" s="1135"/>
      <c r="AO1710" s="1134"/>
      <c r="AP1710" s="1136"/>
      <c r="AQ1710" s="1136"/>
      <c r="AR1710" s="1136"/>
      <c r="AS1710" s="1146"/>
      <c r="AT1710" s="1146"/>
      <c r="AU1710" s="5427"/>
      <c r="AV1710" s="5427"/>
      <c r="AW1710" s="5311"/>
      <c r="AX1710" s="5311"/>
      <c r="AY1710" s="2642"/>
      <c r="AZ1710" s="5449">
        <v>565</v>
      </c>
      <c r="BA1710" s="4542" t="s">
        <v>3254</v>
      </c>
      <c r="BB1710" s="4542" t="s">
        <v>3752</v>
      </c>
      <c r="BC1710" s="4542" t="s">
        <v>3753</v>
      </c>
      <c r="BD1710" s="4542">
        <v>355</v>
      </c>
      <c r="BE1710" s="5442">
        <v>42870</v>
      </c>
      <c r="BF1710" s="1677">
        <v>3580000</v>
      </c>
      <c r="BG1710" s="4542">
        <v>355</v>
      </c>
      <c r="BH1710" s="5442">
        <v>42870</v>
      </c>
      <c r="BI1710" s="1677">
        <v>3580000</v>
      </c>
      <c r="BJ1710" s="5442">
        <v>42870</v>
      </c>
      <c r="BK1710" s="5442">
        <v>42870</v>
      </c>
      <c r="BL1710" s="2024"/>
      <c r="BM1710" s="2025"/>
      <c r="BN1710" s="1902"/>
      <c r="BO1710" s="1878"/>
      <c r="BP1710" s="1878"/>
      <c r="BQ1710" s="1915"/>
      <c r="BR1710" s="2026"/>
      <c r="BS1710" s="2027"/>
      <c r="BT1710" s="2027"/>
      <c r="BU1710" s="2027"/>
      <c r="BV1710" s="2027"/>
      <c r="BW1710" s="2027"/>
      <c r="BX1710" s="2027"/>
      <c r="BY1710" s="2027"/>
      <c r="BZ1710" s="2027"/>
      <c r="CA1710" s="2027"/>
      <c r="CB1710" s="2027"/>
      <c r="CC1710" s="2027"/>
      <c r="CD1710" s="2028"/>
    </row>
    <row r="1711" spans="1:82" ht="34.5" customHeight="1" x14ac:dyDescent="0.2">
      <c r="A1711" s="1160" t="s">
        <v>161</v>
      </c>
      <c r="B1711" s="765" t="s">
        <v>3099</v>
      </c>
      <c r="C1711" s="1123" t="s">
        <v>3100</v>
      </c>
      <c r="D1711" s="460">
        <v>183</v>
      </c>
      <c r="E1711" s="656" t="s">
        <v>3606</v>
      </c>
      <c r="F1711" s="1216" t="s">
        <v>3607</v>
      </c>
      <c r="G1711" s="576">
        <v>0</v>
      </c>
      <c r="H1711" s="576" t="s">
        <v>1</v>
      </c>
      <c r="I1711" s="576">
        <v>1</v>
      </c>
      <c r="J1711" s="454">
        <v>1</v>
      </c>
      <c r="K1711" s="538"/>
      <c r="L1711" s="1114"/>
      <c r="M1711" s="466"/>
      <c r="N1711" s="466"/>
      <c r="O1711" s="466"/>
      <c r="P1711" s="466"/>
      <c r="Q1711" s="466"/>
      <c r="R1711" s="466"/>
      <c r="S1711" s="466"/>
      <c r="T1711" s="466"/>
      <c r="U1711" s="1115"/>
      <c r="V1711" s="466"/>
      <c r="W1711" s="466"/>
      <c r="X1711" s="466"/>
      <c r="Y1711" s="466"/>
      <c r="Z1711" s="466"/>
      <c r="AA1711" s="466"/>
      <c r="AB1711" s="466"/>
      <c r="AC1711" s="466"/>
      <c r="AD1711" s="466"/>
      <c r="AE1711" s="466"/>
      <c r="AF1711" s="466"/>
      <c r="AG1711" s="1147"/>
      <c r="AH1711" s="2018"/>
      <c r="AI1711" s="1134"/>
      <c r="AJ1711" s="1134"/>
      <c r="AK1711" s="1134"/>
      <c r="AL1711" s="1134"/>
      <c r="AM1711" s="1135"/>
      <c r="AN1711" s="1135"/>
      <c r="AO1711" s="1134"/>
      <c r="AP1711" s="1136"/>
      <c r="AQ1711" s="1136"/>
      <c r="AR1711" s="1136"/>
      <c r="AS1711" s="1146"/>
      <c r="AT1711" s="1146"/>
      <c r="AU1711" s="5427"/>
      <c r="AV1711" s="5427"/>
      <c r="AW1711" s="5311"/>
      <c r="AX1711" s="5311"/>
      <c r="AY1711" s="2642"/>
      <c r="AZ1711" s="5449">
        <v>567</v>
      </c>
      <c r="BA1711" s="4542" t="s">
        <v>3254</v>
      </c>
      <c r="BB1711" s="4542" t="s">
        <v>3680</v>
      </c>
      <c r="BC1711" s="4542" t="s">
        <v>3754</v>
      </c>
      <c r="BD1711" s="4542">
        <v>357</v>
      </c>
      <c r="BE1711" s="5442">
        <v>42871</v>
      </c>
      <c r="BF1711" s="1677">
        <v>1000000</v>
      </c>
      <c r="BG1711" s="4542">
        <v>357</v>
      </c>
      <c r="BH1711" s="5442">
        <v>42871</v>
      </c>
      <c r="BI1711" s="1677">
        <v>1000000</v>
      </c>
      <c r="BJ1711" s="5442">
        <v>42871</v>
      </c>
      <c r="BK1711" s="5442">
        <v>42871</v>
      </c>
      <c r="BL1711" s="2024"/>
      <c r="BM1711" s="2025"/>
      <c r="BN1711" s="1902"/>
      <c r="BO1711" s="1878"/>
      <c r="BP1711" s="1878"/>
      <c r="BQ1711" s="1915"/>
      <c r="BR1711" s="2026"/>
      <c r="BS1711" s="2027"/>
      <c r="BT1711" s="2027"/>
      <c r="BU1711" s="2027"/>
      <c r="BV1711" s="2027"/>
      <c r="BW1711" s="2027"/>
      <c r="BX1711" s="2027"/>
      <c r="BY1711" s="2027"/>
      <c r="BZ1711" s="2027"/>
      <c r="CA1711" s="2027"/>
      <c r="CB1711" s="2027"/>
      <c r="CC1711" s="2027"/>
      <c r="CD1711" s="2028"/>
    </row>
    <row r="1712" spans="1:82" ht="34.5" customHeight="1" x14ac:dyDescent="0.2">
      <c r="A1712" s="1160" t="s">
        <v>161</v>
      </c>
      <c r="B1712" s="765" t="s">
        <v>3099</v>
      </c>
      <c r="C1712" s="1123" t="s">
        <v>3100</v>
      </c>
      <c r="D1712" s="460">
        <v>183</v>
      </c>
      <c r="E1712" s="656" t="s">
        <v>3606</v>
      </c>
      <c r="F1712" s="1216" t="s">
        <v>3607</v>
      </c>
      <c r="G1712" s="576">
        <v>0</v>
      </c>
      <c r="H1712" s="576" t="s">
        <v>1</v>
      </c>
      <c r="I1712" s="576">
        <v>1</v>
      </c>
      <c r="J1712" s="454">
        <v>1</v>
      </c>
      <c r="K1712" s="538"/>
      <c r="L1712" s="1114"/>
      <c r="M1712" s="466"/>
      <c r="N1712" s="466"/>
      <c r="O1712" s="466"/>
      <c r="P1712" s="466"/>
      <c r="Q1712" s="466"/>
      <c r="R1712" s="466"/>
      <c r="S1712" s="466"/>
      <c r="T1712" s="466"/>
      <c r="U1712" s="1115"/>
      <c r="V1712" s="466"/>
      <c r="W1712" s="466"/>
      <c r="X1712" s="466"/>
      <c r="Y1712" s="466"/>
      <c r="Z1712" s="466"/>
      <c r="AA1712" s="466"/>
      <c r="AB1712" s="466"/>
      <c r="AC1712" s="466"/>
      <c r="AD1712" s="466"/>
      <c r="AE1712" s="466"/>
      <c r="AF1712" s="466"/>
      <c r="AG1712" s="1147"/>
      <c r="AH1712" s="2018"/>
      <c r="AI1712" s="1134"/>
      <c r="AJ1712" s="1134"/>
      <c r="AK1712" s="1134"/>
      <c r="AL1712" s="1134"/>
      <c r="AM1712" s="1135"/>
      <c r="AN1712" s="1135"/>
      <c r="AO1712" s="1134"/>
      <c r="AP1712" s="1136"/>
      <c r="AQ1712" s="1136"/>
      <c r="AR1712" s="1136"/>
      <c r="AS1712" s="1146"/>
      <c r="AT1712" s="1146"/>
      <c r="AU1712" s="5427"/>
      <c r="AV1712" s="5427"/>
      <c r="AW1712" s="5311"/>
      <c r="AX1712" s="5311"/>
      <c r="AY1712" s="2642"/>
      <c r="AZ1712" s="5449">
        <v>568</v>
      </c>
      <c r="BA1712" s="4542" t="s">
        <v>3254</v>
      </c>
      <c r="BB1712" s="4542" t="s">
        <v>3677</v>
      </c>
      <c r="BC1712" s="4542" t="s">
        <v>3755</v>
      </c>
      <c r="BD1712" s="4542">
        <v>358</v>
      </c>
      <c r="BE1712" s="5442">
        <v>42871</v>
      </c>
      <c r="BF1712" s="1677">
        <v>1000000</v>
      </c>
      <c r="BG1712" s="4542">
        <v>358</v>
      </c>
      <c r="BH1712" s="5442">
        <v>42871</v>
      </c>
      <c r="BI1712" s="1677">
        <v>1000000</v>
      </c>
      <c r="BJ1712" s="5442">
        <v>42871</v>
      </c>
      <c r="BK1712" s="5442">
        <v>42871</v>
      </c>
      <c r="BL1712" s="2024"/>
      <c r="BM1712" s="2025"/>
      <c r="BN1712" s="1902"/>
      <c r="BO1712" s="1878"/>
      <c r="BP1712" s="1878"/>
      <c r="BQ1712" s="1915"/>
      <c r="BR1712" s="2026"/>
      <c r="BS1712" s="2027"/>
      <c r="BT1712" s="2027"/>
      <c r="BU1712" s="2027"/>
      <c r="BV1712" s="2027"/>
      <c r="BW1712" s="2027"/>
      <c r="BX1712" s="2027"/>
      <c r="BY1712" s="2027"/>
      <c r="BZ1712" s="2027"/>
      <c r="CA1712" s="2027"/>
      <c r="CB1712" s="2027"/>
      <c r="CC1712" s="2027"/>
      <c r="CD1712" s="2028"/>
    </row>
    <row r="1713" spans="1:82" ht="34.5" customHeight="1" x14ac:dyDescent="0.2">
      <c r="A1713" s="1160" t="s">
        <v>161</v>
      </c>
      <c r="B1713" s="765" t="s">
        <v>3099</v>
      </c>
      <c r="C1713" s="1123" t="s">
        <v>3100</v>
      </c>
      <c r="D1713" s="460">
        <v>183</v>
      </c>
      <c r="E1713" s="656" t="s">
        <v>3606</v>
      </c>
      <c r="F1713" s="1216" t="s">
        <v>3607</v>
      </c>
      <c r="G1713" s="576">
        <v>0</v>
      </c>
      <c r="H1713" s="576" t="s">
        <v>1</v>
      </c>
      <c r="I1713" s="576">
        <v>1</v>
      </c>
      <c r="J1713" s="454">
        <v>1</v>
      </c>
      <c r="K1713" s="538"/>
      <c r="L1713" s="1114"/>
      <c r="M1713" s="466"/>
      <c r="N1713" s="466"/>
      <c r="O1713" s="466"/>
      <c r="P1713" s="466"/>
      <c r="Q1713" s="466"/>
      <c r="R1713" s="466"/>
      <c r="S1713" s="466"/>
      <c r="T1713" s="466"/>
      <c r="U1713" s="1115"/>
      <c r="V1713" s="466"/>
      <c r="W1713" s="466"/>
      <c r="X1713" s="466"/>
      <c r="Y1713" s="466"/>
      <c r="Z1713" s="466"/>
      <c r="AA1713" s="466"/>
      <c r="AB1713" s="466"/>
      <c r="AC1713" s="466"/>
      <c r="AD1713" s="466"/>
      <c r="AE1713" s="466"/>
      <c r="AF1713" s="466"/>
      <c r="AG1713" s="1147"/>
      <c r="AH1713" s="2018"/>
      <c r="AI1713" s="1134"/>
      <c r="AJ1713" s="1134"/>
      <c r="AK1713" s="1134"/>
      <c r="AL1713" s="1134"/>
      <c r="AM1713" s="1135"/>
      <c r="AN1713" s="1135"/>
      <c r="AO1713" s="1134"/>
      <c r="AP1713" s="1136"/>
      <c r="AQ1713" s="1136"/>
      <c r="AR1713" s="1136"/>
      <c r="AS1713" s="1146"/>
      <c r="AT1713" s="1146"/>
      <c r="AU1713" s="5427"/>
      <c r="AV1713" s="5427"/>
      <c r="AW1713" s="5311"/>
      <c r="AX1713" s="5311"/>
      <c r="AY1713" s="2642"/>
      <c r="AZ1713" s="5449">
        <v>523</v>
      </c>
      <c r="BA1713" s="4542" t="s">
        <v>3254</v>
      </c>
      <c r="BB1713" s="4542" t="s">
        <v>3756</v>
      </c>
      <c r="BC1713" s="4542" t="s">
        <v>3757</v>
      </c>
      <c r="BD1713" s="4542">
        <v>359</v>
      </c>
      <c r="BE1713" s="5442">
        <v>42871</v>
      </c>
      <c r="BF1713" s="1677">
        <v>2260000</v>
      </c>
      <c r="BG1713" s="4542">
        <v>359</v>
      </c>
      <c r="BH1713" s="5442">
        <v>42871</v>
      </c>
      <c r="BI1713" s="1677">
        <v>2260000</v>
      </c>
      <c r="BJ1713" s="5442">
        <v>42871</v>
      </c>
      <c r="BK1713" s="5442">
        <v>42871</v>
      </c>
      <c r="BL1713" s="2024"/>
      <c r="BM1713" s="2025"/>
      <c r="BN1713" s="1902"/>
      <c r="BO1713" s="1878"/>
      <c r="BP1713" s="1878"/>
      <c r="BQ1713" s="1915"/>
      <c r="BR1713" s="2026"/>
      <c r="BS1713" s="2027"/>
      <c r="BT1713" s="2027"/>
      <c r="BU1713" s="2027"/>
      <c r="BV1713" s="2027"/>
      <c r="BW1713" s="2027"/>
      <c r="BX1713" s="2027"/>
      <c r="BY1713" s="2027"/>
      <c r="BZ1713" s="2027"/>
      <c r="CA1713" s="2027"/>
      <c r="CB1713" s="2027"/>
      <c r="CC1713" s="2027"/>
      <c r="CD1713" s="2028"/>
    </row>
    <row r="1714" spans="1:82" ht="34.5" customHeight="1" x14ac:dyDescent="0.2">
      <c r="A1714" s="1160" t="s">
        <v>161</v>
      </c>
      <c r="B1714" s="765" t="s">
        <v>3099</v>
      </c>
      <c r="C1714" s="1123" t="s">
        <v>3100</v>
      </c>
      <c r="D1714" s="460">
        <v>183</v>
      </c>
      <c r="E1714" s="656" t="s">
        <v>3606</v>
      </c>
      <c r="F1714" s="1216" t="s">
        <v>3607</v>
      </c>
      <c r="G1714" s="576">
        <v>0</v>
      </c>
      <c r="H1714" s="576" t="s">
        <v>1</v>
      </c>
      <c r="I1714" s="576">
        <v>1</v>
      </c>
      <c r="J1714" s="454">
        <v>1</v>
      </c>
      <c r="K1714" s="538"/>
      <c r="L1714" s="1114"/>
      <c r="M1714" s="466"/>
      <c r="N1714" s="466"/>
      <c r="O1714" s="466"/>
      <c r="P1714" s="466"/>
      <c r="Q1714" s="466"/>
      <c r="R1714" s="466"/>
      <c r="S1714" s="466"/>
      <c r="T1714" s="466"/>
      <c r="U1714" s="1115"/>
      <c r="V1714" s="466"/>
      <c r="W1714" s="466"/>
      <c r="X1714" s="466"/>
      <c r="Y1714" s="466"/>
      <c r="Z1714" s="466"/>
      <c r="AA1714" s="466"/>
      <c r="AB1714" s="466"/>
      <c r="AC1714" s="466"/>
      <c r="AD1714" s="466"/>
      <c r="AE1714" s="466"/>
      <c r="AF1714" s="466"/>
      <c r="AG1714" s="1147"/>
      <c r="AH1714" s="2018"/>
      <c r="AI1714" s="1134"/>
      <c r="AJ1714" s="1134"/>
      <c r="AK1714" s="1134"/>
      <c r="AL1714" s="1134"/>
      <c r="AM1714" s="1135"/>
      <c r="AN1714" s="1135"/>
      <c r="AO1714" s="1134"/>
      <c r="AP1714" s="1136"/>
      <c r="AQ1714" s="1136"/>
      <c r="AR1714" s="1136"/>
      <c r="AS1714" s="1146"/>
      <c r="AT1714" s="1146"/>
      <c r="AU1714" s="5427"/>
      <c r="AV1714" s="5427"/>
      <c r="AW1714" s="5311"/>
      <c r="AX1714" s="5311"/>
      <c r="AY1714" s="2642"/>
      <c r="AZ1714" s="5449">
        <v>554</v>
      </c>
      <c r="BA1714" s="4542" t="s">
        <v>3254</v>
      </c>
      <c r="BB1714" s="4542" t="s">
        <v>3401</v>
      </c>
      <c r="BC1714" s="4542" t="s">
        <v>3758</v>
      </c>
      <c r="BD1714" s="4542">
        <v>360</v>
      </c>
      <c r="BE1714" s="5442">
        <v>42871</v>
      </c>
      <c r="BF1714" s="1677">
        <v>100000</v>
      </c>
      <c r="BG1714" s="4542">
        <v>360</v>
      </c>
      <c r="BH1714" s="5442">
        <v>42871</v>
      </c>
      <c r="BI1714" s="1677">
        <v>100000</v>
      </c>
      <c r="BJ1714" s="5442">
        <v>42871</v>
      </c>
      <c r="BK1714" s="5442">
        <v>42871</v>
      </c>
      <c r="BL1714" s="2024"/>
      <c r="BM1714" s="2025"/>
      <c r="BN1714" s="1902"/>
      <c r="BO1714" s="1878"/>
      <c r="BP1714" s="1878"/>
      <c r="BQ1714" s="1915"/>
      <c r="BR1714" s="2026"/>
      <c r="BS1714" s="2027"/>
      <c r="BT1714" s="2027"/>
      <c r="BU1714" s="2027"/>
      <c r="BV1714" s="2027"/>
      <c r="BW1714" s="2027"/>
      <c r="BX1714" s="2027"/>
      <c r="BY1714" s="2027"/>
      <c r="BZ1714" s="2027"/>
      <c r="CA1714" s="2027"/>
      <c r="CB1714" s="2027"/>
      <c r="CC1714" s="2027"/>
      <c r="CD1714" s="2028"/>
    </row>
    <row r="1715" spans="1:82" ht="34.5" customHeight="1" x14ac:dyDescent="0.2">
      <c r="A1715" s="1160" t="s">
        <v>161</v>
      </c>
      <c r="B1715" s="765" t="s">
        <v>3099</v>
      </c>
      <c r="C1715" s="1123" t="s">
        <v>3100</v>
      </c>
      <c r="D1715" s="460">
        <v>183</v>
      </c>
      <c r="E1715" s="656" t="s">
        <v>3606</v>
      </c>
      <c r="F1715" s="1216" t="s">
        <v>3607</v>
      </c>
      <c r="G1715" s="576">
        <v>0</v>
      </c>
      <c r="H1715" s="576" t="s">
        <v>1</v>
      </c>
      <c r="I1715" s="576">
        <v>1</v>
      </c>
      <c r="J1715" s="454">
        <v>1</v>
      </c>
      <c r="K1715" s="538"/>
      <c r="L1715" s="1114"/>
      <c r="M1715" s="466"/>
      <c r="N1715" s="466"/>
      <c r="O1715" s="466"/>
      <c r="P1715" s="466"/>
      <c r="Q1715" s="466"/>
      <c r="R1715" s="466"/>
      <c r="S1715" s="466"/>
      <c r="T1715" s="466"/>
      <c r="U1715" s="1115"/>
      <c r="V1715" s="466"/>
      <c r="W1715" s="466"/>
      <c r="X1715" s="466"/>
      <c r="Y1715" s="466"/>
      <c r="Z1715" s="466"/>
      <c r="AA1715" s="466"/>
      <c r="AB1715" s="466"/>
      <c r="AC1715" s="466"/>
      <c r="AD1715" s="466"/>
      <c r="AE1715" s="466"/>
      <c r="AF1715" s="466"/>
      <c r="AG1715" s="1147"/>
      <c r="AH1715" s="2018"/>
      <c r="AI1715" s="1134"/>
      <c r="AJ1715" s="1134"/>
      <c r="AK1715" s="1134"/>
      <c r="AL1715" s="1134"/>
      <c r="AM1715" s="1135"/>
      <c r="AN1715" s="1135"/>
      <c r="AO1715" s="1134"/>
      <c r="AP1715" s="1136"/>
      <c r="AQ1715" s="1136"/>
      <c r="AR1715" s="1136"/>
      <c r="AS1715" s="1146"/>
      <c r="AT1715" s="1146"/>
      <c r="AU1715" s="5427"/>
      <c r="AV1715" s="5427"/>
      <c r="AW1715" s="5311"/>
      <c r="AX1715" s="5311"/>
      <c r="AY1715" s="2642"/>
      <c r="AZ1715" s="5449">
        <v>571</v>
      </c>
      <c r="BA1715" s="4542" t="s">
        <v>3254</v>
      </c>
      <c r="BB1715" s="4542" t="s">
        <v>3759</v>
      </c>
      <c r="BC1715" s="4542" t="s">
        <v>3760</v>
      </c>
      <c r="BD1715" s="4542">
        <v>361</v>
      </c>
      <c r="BE1715" s="5442">
        <v>42871</v>
      </c>
      <c r="BF1715" s="1677">
        <v>1600000</v>
      </c>
      <c r="BG1715" s="4542">
        <v>361</v>
      </c>
      <c r="BH1715" s="5442">
        <v>42871</v>
      </c>
      <c r="BI1715" s="1677">
        <v>1600000</v>
      </c>
      <c r="BJ1715" s="5442">
        <v>42871</v>
      </c>
      <c r="BK1715" s="5442">
        <v>42871</v>
      </c>
      <c r="BL1715" s="2024"/>
      <c r="BM1715" s="2025"/>
      <c r="BN1715" s="1902"/>
      <c r="BO1715" s="1878"/>
      <c r="BP1715" s="1878"/>
      <c r="BQ1715" s="1915"/>
      <c r="BR1715" s="2026"/>
      <c r="BS1715" s="2027"/>
      <c r="BT1715" s="2027"/>
      <c r="BU1715" s="2027"/>
      <c r="BV1715" s="2027"/>
      <c r="BW1715" s="2027"/>
      <c r="BX1715" s="2027"/>
      <c r="BY1715" s="2027"/>
      <c r="BZ1715" s="2027"/>
      <c r="CA1715" s="2027"/>
      <c r="CB1715" s="2027"/>
      <c r="CC1715" s="2027"/>
      <c r="CD1715" s="2028"/>
    </row>
    <row r="1716" spans="1:82" ht="34.5" customHeight="1" x14ac:dyDescent="0.2">
      <c r="A1716" s="1160" t="s">
        <v>161</v>
      </c>
      <c r="B1716" s="765" t="s">
        <v>3099</v>
      </c>
      <c r="C1716" s="1123" t="s">
        <v>3100</v>
      </c>
      <c r="D1716" s="460">
        <v>183</v>
      </c>
      <c r="E1716" s="656" t="s">
        <v>3606</v>
      </c>
      <c r="F1716" s="1216" t="s">
        <v>3607</v>
      </c>
      <c r="G1716" s="576">
        <v>0</v>
      </c>
      <c r="H1716" s="576" t="s">
        <v>1</v>
      </c>
      <c r="I1716" s="576">
        <v>1</v>
      </c>
      <c r="J1716" s="454">
        <v>1</v>
      </c>
      <c r="K1716" s="538"/>
      <c r="L1716" s="1114"/>
      <c r="M1716" s="466"/>
      <c r="N1716" s="466"/>
      <c r="O1716" s="466"/>
      <c r="P1716" s="466"/>
      <c r="Q1716" s="466"/>
      <c r="R1716" s="466"/>
      <c r="S1716" s="466"/>
      <c r="T1716" s="466"/>
      <c r="U1716" s="1115"/>
      <c r="V1716" s="466"/>
      <c r="W1716" s="466"/>
      <c r="X1716" s="466"/>
      <c r="Y1716" s="466"/>
      <c r="Z1716" s="466"/>
      <c r="AA1716" s="466"/>
      <c r="AB1716" s="466"/>
      <c r="AC1716" s="466"/>
      <c r="AD1716" s="466"/>
      <c r="AE1716" s="466"/>
      <c r="AF1716" s="466"/>
      <c r="AG1716" s="1147"/>
      <c r="AH1716" s="2018"/>
      <c r="AI1716" s="1134"/>
      <c r="AJ1716" s="1134"/>
      <c r="AK1716" s="1134"/>
      <c r="AL1716" s="1134"/>
      <c r="AM1716" s="1135"/>
      <c r="AN1716" s="1135"/>
      <c r="AO1716" s="1134"/>
      <c r="AP1716" s="1136"/>
      <c r="AQ1716" s="1136"/>
      <c r="AR1716" s="1136"/>
      <c r="AS1716" s="1146"/>
      <c r="AT1716" s="1146"/>
      <c r="AU1716" s="5427"/>
      <c r="AV1716" s="5427"/>
      <c r="AW1716" s="5311"/>
      <c r="AX1716" s="5311"/>
      <c r="AY1716" s="2642"/>
      <c r="AZ1716" s="5449">
        <v>572</v>
      </c>
      <c r="BA1716" s="4542" t="s">
        <v>3254</v>
      </c>
      <c r="BB1716" s="4542" t="s">
        <v>3761</v>
      </c>
      <c r="BC1716" s="4542" t="s">
        <v>3762</v>
      </c>
      <c r="BD1716" s="4542">
        <v>362</v>
      </c>
      <c r="BE1716" s="5442">
        <v>42871</v>
      </c>
      <c r="BF1716" s="1677">
        <v>400000</v>
      </c>
      <c r="BG1716" s="4542">
        <v>362</v>
      </c>
      <c r="BH1716" s="5442">
        <v>42871</v>
      </c>
      <c r="BI1716" s="1677">
        <v>400000</v>
      </c>
      <c r="BJ1716" s="5442">
        <v>42871</v>
      </c>
      <c r="BK1716" s="5442">
        <v>42871</v>
      </c>
      <c r="BL1716" s="2024"/>
      <c r="BM1716" s="2025"/>
      <c r="BN1716" s="1902"/>
      <c r="BO1716" s="1878"/>
      <c r="BP1716" s="1878"/>
      <c r="BQ1716" s="1915"/>
      <c r="BR1716" s="2026"/>
      <c r="BS1716" s="2027"/>
      <c r="BT1716" s="2027"/>
      <c r="BU1716" s="2027"/>
      <c r="BV1716" s="2027"/>
      <c r="BW1716" s="2027"/>
      <c r="BX1716" s="2027"/>
      <c r="BY1716" s="2027"/>
      <c r="BZ1716" s="2027"/>
      <c r="CA1716" s="2027"/>
      <c r="CB1716" s="2027"/>
      <c r="CC1716" s="2027"/>
      <c r="CD1716" s="2028"/>
    </row>
    <row r="1717" spans="1:82" ht="34.5" customHeight="1" x14ac:dyDescent="0.2">
      <c r="A1717" s="1160" t="s">
        <v>161</v>
      </c>
      <c r="B1717" s="765" t="s">
        <v>3099</v>
      </c>
      <c r="C1717" s="1123" t="s">
        <v>3100</v>
      </c>
      <c r="D1717" s="460">
        <v>183</v>
      </c>
      <c r="E1717" s="656" t="s">
        <v>3606</v>
      </c>
      <c r="F1717" s="1216" t="s">
        <v>3607</v>
      </c>
      <c r="G1717" s="576">
        <v>0</v>
      </c>
      <c r="H1717" s="576" t="s">
        <v>1</v>
      </c>
      <c r="I1717" s="576">
        <v>1</v>
      </c>
      <c r="J1717" s="454">
        <v>1</v>
      </c>
      <c r="K1717" s="538"/>
      <c r="L1717" s="1114"/>
      <c r="M1717" s="466"/>
      <c r="N1717" s="466"/>
      <c r="O1717" s="466"/>
      <c r="P1717" s="466"/>
      <c r="Q1717" s="466"/>
      <c r="R1717" s="466"/>
      <c r="S1717" s="466"/>
      <c r="T1717" s="466"/>
      <c r="U1717" s="1115"/>
      <c r="V1717" s="466"/>
      <c r="W1717" s="466"/>
      <c r="X1717" s="466"/>
      <c r="Y1717" s="466"/>
      <c r="Z1717" s="466"/>
      <c r="AA1717" s="466"/>
      <c r="AB1717" s="466"/>
      <c r="AC1717" s="466"/>
      <c r="AD1717" s="466"/>
      <c r="AE1717" s="466"/>
      <c r="AF1717" s="466"/>
      <c r="AG1717" s="1147"/>
      <c r="AH1717" s="2018"/>
      <c r="AI1717" s="1134"/>
      <c r="AJ1717" s="1134"/>
      <c r="AK1717" s="1134"/>
      <c r="AL1717" s="1134"/>
      <c r="AM1717" s="1135"/>
      <c r="AN1717" s="1135"/>
      <c r="AO1717" s="1134"/>
      <c r="AP1717" s="1136"/>
      <c r="AQ1717" s="1136"/>
      <c r="AR1717" s="1136"/>
      <c r="AS1717" s="1146"/>
      <c r="AT1717" s="1146"/>
      <c r="AU1717" s="5427"/>
      <c r="AV1717" s="5427"/>
      <c r="AW1717" s="5311"/>
      <c r="AX1717" s="5311"/>
      <c r="AY1717" s="2642"/>
      <c r="AZ1717" s="5449">
        <v>523</v>
      </c>
      <c r="BA1717" s="4542" t="s">
        <v>3254</v>
      </c>
      <c r="BB1717" s="4542" t="s">
        <v>3756</v>
      </c>
      <c r="BC1717" s="4542" t="s">
        <v>3763</v>
      </c>
      <c r="BD1717" s="4542">
        <v>363</v>
      </c>
      <c r="BE1717" s="5442">
        <v>42871</v>
      </c>
      <c r="BF1717" s="1677">
        <v>2260000</v>
      </c>
      <c r="BG1717" s="4542">
        <v>363</v>
      </c>
      <c r="BH1717" s="5442">
        <v>42871</v>
      </c>
      <c r="BI1717" s="1677">
        <v>2260000</v>
      </c>
      <c r="BJ1717" s="5442">
        <v>42871</v>
      </c>
      <c r="BK1717" s="5442">
        <v>42871</v>
      </c>
      <c r="BL1717" s="2024"/>
      <c r="BM1717" s="2025"/>
      <c r="BN1717" s="1902"/>
      <c r="BO1717" s="1878"/>
      <c r="BP1717" s="1878"/>
      <c r="BQ1717" s="1915"/>
      <c r="BR1717" s="2026"/>
      <c r="BS1717" s="2027"/>
      <c r="BT1717" s="2027"/>
      <c r="BU1717" s="2027"/>
      <c r="BV1717" s="2027"/>
      <c r="BW1717" s="2027"/>
      <c r="BX1717" s="2027"/>
      <c r="BY1717" s="2027"/>
      <c r="BZ1717" s="2027"/>
      <c r="CA1717" s="2027"/>
      <c r="CB1717" s="2027"/>
      <c r="CC1717" s="2027"/>
      <c r="CD1717" s="2028"/>
    </row>
    <row r="1718" spans="1:82" ht="34.5" customHeight="1" x14ac:dyDescent="0.2">
      <c r="A1718" s="1160" t="s">
        <v>161</v>
      </c>
      <c r="B1718" s="765" t="s">
        <v>3099</v>
      </c>
      <c r="C1718" s="1123" t="s">
        <v>3100</v>
      </c>
      <c r="D1718" s="460">
        <v>183</v>
      </c>
      <c r="E1718" s="656" t="s">
        <v>3606</v>
      </c>
      <c r="F1718" s="1216" t="s">
        <v>3607</v>
      </c>
      <c r="G1718" s="576">
        <v>0</v>
      </c>
      <c r="H1718" s="576" t="s">
        <v>1</v>
      </c>
      <c r="I1718" s="576">
        <v>1</v>
      </c>
      <c r="J1718" s="454">
        <v>1</v>
      </c>
      <c r="K1718" s="538"/>
      <c r="L1718" s="1114"/>
      <c r="M1718" s="466"/>
      <c r="N1718" s="466"/>
      <c r="O1718" s="466"/>
      <c r="P1718" s="466"/>
      <c r="Q1718" s="466"/>
      <c r="R1718" s="466"/>
      <c r="S1718" s="466"/>
      <c r="T1718" s="466"/>
      <c r="U1718" s="1115"/>
      <c r="V1718" s="466"/>
      <c r="W1718" s="466"/>
      <c r="X1718" s="466"/>
      <c r="Y1718" s="466"/>
      <c r="Z1718" s="466"/>
      <c r="AA1718" s="466"/>
      <c r="AB1718" s="466"/>
      <c r="AC1718" s="466"/>
      <c r="AD1718" s="466"/>
      <c r="AE1718" s="466"/>
      <c r="AF1718" s="466"/>
      <c r="AG1718" s="1147"/>
      <c r="AH1718" s="2018"/>
      <c r="AI1718" s="1134"/>
      <c r="AJ1718" s="1134"/>
      <c r="AK1718" s="1134"/>
      <c r="AL1718" s="1134"/>
      <c r="AM1718" s="1135"/>
      <c r="AN1718" s="1135"/>
      <c r="AO1718" s="1134"/>
      <c r="AP1718" s="1136"/>
      <c r="AQ1718" s="1136"/>
      <c r="AR1718" s="1136"/>
      <c r="AS1718" s="1146"/>
      <c r="AT1718" s="1146"/>
      <c r="AU1718" s="5427"/>
      <c r="AV1718" s="5427"/>
      <c r="AW1718" s="5311"/>
      <c r="AX1718" s="5311"/>
      <c r="AY1718" s="2642"/>
      <c r="AZ1718" s="5449">
        <v>524</v>
      </c>
      <c r="BA1718" s="4542" t="s">
        <v>3254</v>
      </c>
      <c r="BB1718" s="4542" t="s">
        <v>3764</v>
      </c>
      <c r="BC1718" s="4542" t="s">
        <v>3765</v>
      </c>
      <c r="BD1718" s="4542">
        <v>364</v>
      </c>
      <c r="BE1718" s="5442">
        <v>42871</v>
      </c>
      <c r="BF1718" s="1677">
        <v>3585000</v>
      </c>
      <c r="BG1718" s="4542">
        <v>364</v>
      </c>
      <c r="BH1718" s="5442">
        <v>42871</v>
      </c>
      <c r="BI1718" s="1677">
        <v>3585000</v>
      </c>
      <c r="BJ1718" s="5442">
        <v>42871</v>
      </c>
      <c r="BK1718" s="5442">
        <v>42871</v>
      </c>
      <c r="BL1718" s="2024"/>
      <c r="BM1718" s="2025"/>
      <c r="BN1718" s="1902"/>
      <c r="BO1718" s="1878"/>
      <c r="BP1718" s="1878"/>
      <c r="BQ1718" s="1915"/>
      <c r="BR1718" s="2026"/>
      <c r="BS1718" s="2027"/>
      <c r="BT1718" s="2027"/>
      <c r="BU1718" s="2027"/>
      <c r="BV1718" s="2027"/>
      <c r="BW1718" s="2027"/>
      <c r="BX1718" s="2027"/>
      <c r="BY1718" s="2027"/>
      <c r="BZ1718" s="2027"/>
      <c r="CA1718" s="2027"/>
      <c r="CB1718" s="2027"/>
      <c r="CC1718" s="2027"/>
      <c r="CD1718" s="2028"/>
    </row>
    <row r="1719" spans="1:82" ht="34.5" customHeight="1" x14ac:dyDescent="0.2">
      <c r="A1719" s="1160" t="s">
        <v>161</v>
      </c>
      <c r="B1719" s="765" t="s">
        <v>3099</v>
      </c>
      <c r="C1719" s="1123" t="s">
        <v>3100</v>
      </c>
      <c r="D1719" s="460">
        <v>183</v>
      </c>
      <c r="E1719" s="656" t="s">
        <v>3606</v>
      </c>
      <c r="F1719" s="1216" t="s">
        <v>3607</v>
      </c>
      <c r="G1719" s="576">
        <v>0</v>
      </c>
      <c r="H1719" s="576" t="s">
        <v>1</v>
      </c>
      <c r="I1719" s="576">
        <v>1</v>
      </c>
      <c r="J1719" s="454">
        <v>1</v>
      </c>
      <c r="K1719" s="538"/>
      <c r="L1719" s="1114"/>
      <c r="M1719" s="466"/>
      <c r="N1719" s="466"/>
      <c r="O1719" s="466"/>
      <c r="P1719" s="466"/>
      <c r="Q1719" s="466"/>
      <c r="R1719" s="466"/>
      <c r="S1719" s="466"/>
      <c r="T1719" s="466"/>
      <c r="U1719" s="1115"/>
      <c r="V1719" s="466"/>
      <c r="W1719" s="466"/>
      <c r="X1719" s="466"/>
      <c r="Y1719" s="466"/>
      <c r="Z1719" s="466"/>
      <c r="AA1719" s="466"/>
      <c r="AB1719" s="466"/>
      <c r="AC1719" s="466"/>
      <c r="AD1719" s="466"/>
      <c r="AE1719" s="466"/>
      <c r="AF1719" s="466"/>
      <c r="AG1719" s="1147"/>
      <c r="AH1719" s="2018"/>
      <c r="AI1719" s="1134"/>
      <c r="AJ1719" s="1134"/>
      <c r="AK1719" s="1134"/>
      <c r="AL1719" s="1134"/>
      <c r="AM1719" s="1135"/>
      <c r="AN1719" s="1135"/>
      <c r="AO1719" s="1134"/>
      <c r="AP1719" s="1136"/>
      <c r="AQ1719" s="1136"/>
      <c r="AR1719" s="1136"/>
      <c r="AS1719" s="1146"/>
      <c r="AT1719" s="1146"/>
      <c r="AU1719" s="5427"/>
      <c r="AV1719" s="5427"/>
      <c r="AW1719" s="5311"/>
      <c r="AX1719" s="5311"/>
      <c r="AY1719" s="2642"/>
      <c r="AZ1719" s="5449">
        <v>525</v>
      </c>
      <c r="BA1719" s="4542" t="s">
        <v>3254</v>
      </c>
      <c r="BB1719" s="4542" t="s">
        <v>3766</v>
      </c>
      <c r="BC1719" s="4542" t="s">
        <v>3767</v>
      </c>
      <c r="BD1719" s="4542">
        <v>365</v>
      </c>
      <c r="BE1719" s="5442">
        <v>42871</v>
      </c>
      <c r="BF1719" s="1677">
        <v>1285000</v>
      </c>
      <c r="BG1719" s="4542">
        <v>365</v>
      </c>
      <c r="BH1719" s="5442">
        <v>42871</v>
      </c>
      <c r="BI1719" s="1677">
        <v>1285000</v>
      </c>
      <c r="BJ1719" s="5442">
        <v>42871</v>
      </c>
      <c r="BK1719" s="5442">
        <v>42871</v>
      </c>
      <c r="BL1719" s="2024"/>
      <c r="BM1719" s="2025"/>
      <c r="BN1719" s="1902"/>
      <c r="BO1719" s="1878"/>
      <c r="BP1719" s="1878"/>
      <c r="BQ1719" s="1915"/>
      <c r="BR1719" s="2026"/>
      <c r="BS1719" s="2027"/>
      <c r="BT1719" s="2027"/>
      <c r="BU1719" s="2027"/>
      <c r="BV1719" s="2027"/>
      <c r="BW1719" s="2027"/>
      <c r="BX1719" s="2027"/>
      <c r="BY1719" s="2027"/>
      <c r="BZ1719" s="2027"/>
      <c r="CA1719" s="2027"/>
      <c r="CB1719" s="2027"/>
      <c r="CC1719" s="2027"/>
      <c r="CD1719" s="2028"/>
    </row>
    <row r="1720" spans="1:82" ht="34.5" customHeight="1" x14ac:dyDescent="0.2">
      <c r="A1720" s="1160" t="s">
        <v>161</v>
      </c>
      <c r="B1720" s="765" t="s">
        <v>3099</v>
      </c>
      <c r="C1720" s="1123" t="s">
        <v>3100</v>
      </c>
      <c r="D1720" s="460">
        <v>183</v>
      </c>
      <c r="E1720" s="656" t="s">
        <v>3606</v>
      </c>
      <c r="F1720" s="1216" t="s">
        <v>3607</v>
      </c>
      <c r="G1720" s="576">
        <v>0</v>
      </c>
      <c r="H1720" s="576" t="s">
        <v>1</v>
      </c>
      <c r="I1720" s="576">
        <v>1</v>
      </c>
      <c r="J1720" s="454">
        <v>1</v>
      </c>
      <c r="K1720" s="538"/>
      <c r="L1720" s="1114"/>
      <c r="M1720" s="466"/>
      <c r="N1720" s="466"/>
      <c r="O1720" s="466"/>
      <c r="P1720" s="466"/>
      <c r="Q1720" s="466"/>
      <c r="R1720" s="466"/>
      <c r="S1720" s="466"/>
      <c r="T1720" s="466"/>
      <c r="U1720" s="1115"/>
      <c r="V1720" s="466"/>
      <c r="W1720" s="466"/>
      <c r="X1720" s="466"/>
      <c r="Y1720" s="466"/>
      <c r="Z1720" s="466"/>
      <c r="AA1720" s="466"/>
      <c r="AB1720" s="466"/>
      <c r="AC1720" s="466"/>
      <c r="AD1720" s="466"/>
      <c r="AE1720" s="466"/>
      <c r="AF1720" s="466"/>
      <c r="AG1720" s="1147"/>
      <c r="AH1720" s="2018"/>
      <c r="AI1720" s="1134"/>
      <c r="AJ1720" s="1134"/>
      <c r="AK1720" s="1134"/>
      <c r="AL1720" s="1134"/>
      <c r="AM1720" s="1135"/>
      <c r="AN1720" s="1135"/>
      <c r="AO1720" s="1134"/>
      <c r="AP1720" s="1136"/>
      <c r="AQ1720" s="1136"/>
      <c r="AR1720" s="1136"/>
      <c r="AS1720" s="1146"/>
      <c r="AT1720" s="1146"/>
      <c r="AU1720" s="5427"/>
      <c r="AV1720" s="5427"/>
      <c r="AW1720" s="5311"/>
      <c r="AX1720" s="5311"/>
      <c r="AY1720" s="2642"/>
      <c r="AZ1720" s="5449">
        <v>543</v>
      </c>
      <c r="BA1720" s="4542" t="s">
        <v>3254</v>
      </c>
      <c r="BB1720" s="4542" t="s">
        <v>3768</v>
      </c>
      <c r="BC1720" s="4542" t="s">
        <v>3769</v>
      </c>
      <c r="BD1720" s="4542">
        <v>367</v>
      </c>
      <c r="BE1720" s="5442">
        <v>42871</v>
      </c>
      <c r="BF1720" s="1677">
        <v>178000</v>
      </c>
      <c r="BG1720" s="4542">
        <v>367</v>
      </c>
      <c r="BH1720" s="5442">
        <v>42871</v>
      </c>
      <c r="BI1720" s="1677">
        <v>178000</v>
      </c>
      <c r="BJ1720" s="5442">
        <v>42871</v>
      </c>
      <c r="BK1720" s="5442">
        <v>42871</v>
      </c>
      <c r="BL1720" s="2024"/>
      <c r="BM1720" s="2025"/>
      <c r="BN1720" s="1902"/>
      <c r="BO1720" s="1878"/>
      <c r="BP1720" s="1878"/>
      <c r="BQ1720" s="1915"/>
      <c r="BR1720" s="2026"/>
      <c r="BS1720" s="2027"/>
      <c r="BT1720" s="2027"/>
      <c r="BU1720" s="2027"/>
      <c r="BV1720" s="2027"/>
      <c r="BW1720" s="2027"/>
      <c r="BX1720" s="2027"/>
      <c r="BY1720" s="2027"/>
      <c r="BZ1720" s="2027"/>
      <c r="CA1720" s="2027"/>
      <c r="CB1720" s="2027"/>
      <c r="CC1720" s="2027"/>
      <c r="CD1720" s="2028"/>
    </row>
    <row r="1721" spans="1:82" ht="34.5" customHeight="1" x14ac:dyDescent="0.2">
      <c r="A1721" s="1160" t="s">
        <v>161</v>
      </c>
      <c r="B1721" s="765" t="s">
        <v>3099</v>
      </c>
      <c r="C1721" s="1123" t="s">
        <v>3100</v>
      </c>
      <c r="D1721" s="460">
        <v>183</v>
      </c>
      <c r="E1721" s="656" t="s">
        <v>3606</v>
      </c>
      <c r="F1721" s="1216" t="s">
        <v>3607</v>
      </c>
      <c r="G1721" s="576">
        <v>0</v>
      </c>
      <c r="H1721" s="576" t="s">
        <v>1</v>
      </c>
      <c r="I1721" s="576">
        <v>1</v>
      </c>
      <c r="J1721" s="454">
        <v>1</v>
      </c>
      <c r="K1721" s="538"/>
      <c r="L1721" s="1114"/>
      <c r="M1721" s="466"/>
      <c r="N1721" s="466"/>
      <c r="O1721" s="466"/>
      <c r="P1721" s="466"/>
      <c r="Q1721" s="466"/>
      <c r="R1721" s="466"/>
      <c r="S1721" s="466"/>
      <c r="T1721" s="466"/>
      <c r="U1721" s="1115"/>
      <c r="V1721" s="466"/>
      <c r="W1721" s="466"/>
      <c r="X1721" s="466"/>
      <c r="Y1721" s="466"/>
      <c r="Z1721" s="466"/>
      <c r="AA1721" s="466"/>
      <c r="AB1721" s="466"/>
      <c r="AC1721" s="466"/>
      <c r="AD1721" s="466"/>
      <c r="AE1721" s="466"/>
      <c r="AF1721" s="466"/>
      <c r="AG1721" s="1147"/>
      <c r="AH1721" s="2018"/>
      <c r="AI1721" s="1134"/>
      <c r="AJ1721" s="1134"/>
      <c r="AK1721" s="1134"/>
      <c r="AL1721" s="1134"/>
      <c r="AM1721" s="1135"/>
      <c r="AN1721" s="1135"/>
      <c r="AO1721" s="1134"/>
      <c r="AP1721" s="1136"/>
      <c r="AQ1721" s="1136"/>
      <c r="AR1721" s="1136"/>
      <c r="AS1721" s="1146"/>
      <c r="AT1721" s="1146"/>
      <c r="AU1721" s="5427"/>
      <c r="AV1721" s="5427"/>
      <c r="AW1721" s="5311"/>
      <c r="AX1721" s="5311"/>
      <c r="AY1721" s="2642"/>
      <c r="AZ1721" s="5449">
        <v>544</v>
      </c>
      <c r="BA1721" s="4542" t="s">
        <v>3254</v>
      </c>
      <c r="BB1721" s="4542" t="s">
        <v>3770</v>
      </c>
      <c r="BC1721" s="4542" t="s">
        <v>3771</v>
      </c>
      <c r="BD1721" s="4542">
        <v>368</v>
      </c>
      <c r="BE1721" s="5442">
        <v>42871</v>
      </c>
      <c r="BF1721" s="1677">
        <v>1300000</v>
      </c>
      <c r="BG1721" s="4542">
        <v>368</v>
      </c>
      <c r="BH1721" s="5442">
        <v>42871</v>
      </c>
      <c r="BI1721" s="1677">
        <v>1300000</v>
      </c>
      <c r="BJ1721" s="5442">
        <v>42871</v>
      </c>
      <c r="BK1721" s="5442">
        <v>42871</v>
      </c>
      <c r="BL1721" s="2024"/>
      <c r="BM1721" s="2025"/>
      <c r="BN1721" s="1902"/>
      <c r="BO1721" s="1878"/>
      <c r="BP1721" s="1878"/>
      <c r="BQ1721" s="1915"/>
      <c r="BR1721" s="2026"/>
      <c r="BS1721" s="2027"/>
      <c r="BT1721" s="2027"/>
      <c r="BU1721" s="2027"/>
      <c r="BV1721" s="2027"/>
      <c r="BW1721" s="2027"/>
      <c r="BX1721" s="2027"/>
      <c r="BY1721" s="2027"/>
      <c r="BZ1721" s="2027"/>
      <c r="CA1721" s="2027"/>
      <c r="CB1721" s="2027"/>
      <c r="CC1721" s="2027"/>
      <c r="CD1721" s="2028"/>
    </row>
    <row r="1722" spans="1:82" ht="34.5" customHeight="1" x14ac:dyDescent="0.2">
      <c r="A1722" s="1160" t="s">
        <v>161</v>
      </c>
      <c r="B1722" s="765" t="s">
        <v>3099</v>
      </c>
      <c r="C1722" s="1123" t="s">
        <v>3100</v>
      </c>
      <c r="D1722" s="460">
        <v>183</v>
      </c>
      <c r="E1722" s="656" t="s">
        <v>3606</v>
      </c>
      <c r="F1722" s="1216" t="s">
        <v>3607</v>
      </c>
      <c r="G1722" s="576">
        <v>0</v>
      </c>
      <c r="H1722" s="576" t="s">
        <v>1</v>
      </c>
      <c r="I1722" s="576">
        <v>1</v>
      </c>
      <c r="J1722" s="454">
        <v>1</v>
      </c>
      <c r="K1722" s="538"/>
      <c r="L1722" s="1114"/>
      <c r="M1722" s="466"/>
      <c r="N1722" s="466"/>
      <c r="O1722" s="466"/>
      <c r="P1722" s="466"/>
      <c r="Q1722" s="466"/>
      <c r="R1722" s="466"/>
      <c r="S1722" s="466"/>
      <c r="T1722" s="466"/>
      <c r="U1722" s="1115"/>
      <c r="V1722" s="466"/>
      <c r="W1722" s="466"/>
      <c r="X1722" s="466"/>
      <c r="Y1722" s="466"/>
      <c r="Z1722" s="466"/>
      <c r="AA1722" s="466"/>
      <c r="AB1722" s="466"/>
      <c r="AC1722" s="466"/>
      <c r="AD1722" s="466"/>
      <c r="AE1722" s="466"/>
      <c r="AF1722" s="466"/>
      <c r="AG1722" s="1147"/>
      <c r="AH1722" s="2018"/>
      <c r="AI1722" s="1134"/>
      <c r="AJ1722" s="1134"/>
      <c r="AK1722" s="1134"/>
      <c r="AL1722" s="1134"/>
      <c r="AM1722" s="1135"/>
      <c r="AN1722" s="1135"/>
      <c r="AO1722" s="1134"/>
      <c r="AP1722" s="1136"/>
      <c r="AQ1722" s="1136"/>
      <c r="AR1722" s="1136"/>
      <c r="AS1722" s="1146"/>
      <c r="AT1722" s="1146"/>
      <c r="AU1722" s="5427"/>
      <c r="AV1722" s="5427"/>
      <c r="AW1722" s="5311"/>
      <c r="AX1722" s="5311"/>
      <c r="AY1722" s="2642"/>
      <c r="AZ1722" s="5449">
        <v>548</v>
      </c>
      <c r="BA1722" s="4542" t="s">
        <v>3254</v>
      </c>
      <c r="BB1722" s="4542" t="s">
        <v>3772</v>
      </c>
      <c r="BC1722" s="4542" t="s">
        <v>3655</v>
      </c>
      <c r="BD1722" s="4542">
        <v>369</v>
      </c>
      <c r="BE1722" s="5442">
        <v>42871</v>
      </c>
      <c r="BF1722" s="1677">
        <v>167000</v>
      </c>
      <c r="BG1722" s="4542">
        <v>369</v>
      </c>
      <c r="BH1722" s="5442">
        <v>42871</v>
      </c>
      <c r="BI1722" s="1677">
        <v>167000</v>
      </c>
      <c r="BJ1722" s="5442">
        <v>42871</v>
      </c>
      <c r="BK1722" s="5442">
        <v>42871</v>
      </c>
      <c r="BL1722" s="2024"/>
      <c r="BM1722" s="2025"/>
      <c r="BN1722" s="1902"/>
      <c r="BO1722" s="1878"/>
      <c r="BP1722" s="1878"/>
      <c r="BQ1722" s="1915"/>
      <c r="BR1722" s="2026"/>
      <c r="BS1722" s="2027"/>
      <c r="BT1722" s="2027"/>
      <c r="BU1722" s="2027"/>
      <c r="BV1722" s="2027"/>
      <c r="BW1722" s="2027"/>
      <c r="BX1722" s="2027"/>
      <c r="BY1722" s="2027"/>
      <c r="BZ1722" s="2027"/>
      <c r="CA1722" s="2027"/>
      <c r="CB1722" s="2027"/>
      <c r="CC1722" s="2027"/>
      <c r="CD1722" s="2028"/>
    </row>
    <row r="1723" spans="1:82" ht="34.5" customHeight="1" x14ac:dyDescent="0.2">
      <c r="A1723" s="1160" t="s">
        <v>161</v>
      </c>
      <c r="B1723" s="765" t="s">
        <v>3099</v>
      </c>
      <c r="C1723" s="1123" t="s">
        <v>3100</v>
      </c>
      <c r="D1723" s="460">
        <v>183</v>
      </c>
      <c r="E1723" s="656" t="s">
        <v>3606</v>
      </c>
      <c r="F1723" s="1216" t="s">
        <v>3607</v>
      </c>
      <c r="G1723" s="576">
        <v>0</v>
      </c>
      <c r="H1723" s="576" t="s">
        <v>1</v>
      </c>
      <c r="I1723" s="576">
        <v>1</v>
      </c>
      <c r="J1723" s="454">
        <v>1</v>
      </c>
      <c r="K1723" s="538"/>
      <c r="L1723" s="1114"/>
      <c r="M1723" s="466"/>
      <c r="N1723" s="466"/>
      <c r="O1723" s="466"/>
      <c r="P1723" s="466"/>
      <c r="Q1723" s="466"/>
      <c r="R1723" s="466"/>
      <c r="S1723" s="466"/>
      <c r="T1723" s="466"/>
      <c r="U1723" s="1115"/>
      <c r="V1723" s="466"/>
      <c r="W1723" s="466"/>
      <c r="X1723" s="466"/>
      <c r="Y1723" s="466"/>
      <c r="Z1723" s="466"/>
      <c r="AA1723" s="466"/>
      <c r="AB1723" s="466"/>
      <c r="AC1723" s="466"/>
      <c r="AD1723" s="466"/>
      <c r="AE1723" s="466"/>
      <c r="AF1723" s="466"/>
      <c r="AG1723" s="1147"/>
      <c r="AH1723" s="2018"/>
      <c r="AI1723" s="1134"/>
      <c r="AJ1723" s="1134"/>
      <c r="AK1723" s="1134"/>
      <c r="AL1723" s="1134"/>
      <c r="AM1723" s="1135"/>
      <c r="AN1723" s="1135"/>
      <c r="AO1723" s="1134"/>
      <c r="AP1723" s="1136"/>
      <c r="AQ1723" s="1136"/>
      <c r="AR1723" s="1136"/>
      <c r="AS1723" s="1146"/>
      <c r="AT1723" s="1146"/>
      <c r="AU1723" s="5427"/>
      <c r="AV1723" s="5427"/>
      <c r="AW1723" s="5311"/>
      <c r="AX1723" s="5311"/>
      <c r="AY1723" s="2642"/>
      <c r="AZ1723" s="5449">
        <v>549</v>
      </c>
      <c r="BA1723" s="4542" t="s">
        <v>3254</v>
      </c>
      <c r="BB1723" s="4542" t="s">
        <v>3773</v>
      </c>
      <c r="BC1723" s="4542" t="s">
        <v>3774</v>
      </c>
      <c r="BD1723" s="4542">
        <v>370</v>
      </c>
      <c r="BE1723" s="5442">
        <v>42871</v>
      </c>
      <c r="BF1723" s="1677">
        <v>1725000</v>
      </c>
      <c r="BG1723" s="4542">
        <v>370</v>
      </c>
      <c r="BH1723" s="5442">
        <v>42871</v>
      </c>
      <c r="BI1723" s="1677">
        <v>1725000</v>
      </c>
      <c r="BJ1723" s="5442">
        <v>42871</v>
      </c>
      <c r="BK1723" s="5442">
        <v>42871</v>
      </c>
      <c r="BL1723" s="2024"/>
      <c r="BM1723" s="2025"/>
      <c r="BN1723" s="1902"/>
      <c r="BO1723" s="1878"/>
      <c r="BP1723" s="1878"/>
      <c r="BQ1723" s="1915"/>
      <c r="BR1723" s="2026"/>
      <c r="BS1723" s="2027"/>
      <c r="BT1723" s="2027"/>
      <c r="BU1723" s="2027"/>
      <c r="BV1723" s="2027"/>
      <c r="BW1723" s="2027"/>
      <c r="BX1723" s="2027"/>
      <c r="BY1723" s="2027"/>
      <c r="BZ1723" s="2027"/>
      <c r="CA1723" s="2027"/>
      <c r="CB1723" s="2027"/>
      <c r="CC1723" s="2027"/>
      <c r="CD1723" s="2028"/>
    </row>
    <row r="1724" spans="1:82" ht="34.5" customHeight="1" x14ac:dyDescent="0.2">
      <c r="A1724" s="1160" t="s">
        <v>161</v>
      </c>
      <c r="B1724" s="765" t="s">
        <v>3099</v>
      </c>
      <c r="C1724" s="1123" t="s">
        <v>3100</v>
      </c>
      <c r="D1724" s="460">
        <v>183</v>
      </c>
      <c r="E1724" s="656" t="s">
        <v>3606</v>
      </c>
      <c r="F1724" s="1216" t="s">
        <v>3607</v>
      </c>
      <c r="G1724" s="576">
        <v>0</v>
      </c>
      <c r="H1724" s="576" t="s">
        <v>1</v>
      </c>
      <c r="I1724" s="576">
        <v>1</v>
      </c>
      <c r="J1724" s="454">
        <v>1</v>
      </c>
      <c r="K1724" s="538"/>
      <c r="L1724" s="1114"/>
      <c r="M1724" s="466"/>
      <c r="N1724" s="466"/>
      <c r="O1724" s="466"/>
      <c r="P1724" s="466"/>
      <c r="Q1724" s="466"/>
      <c r="R1724" s="466"/>
      <c r="S1724" s="466"/>
      <c r="T1724" s="466"/>
      <c r="U1724" s="1115"/>
      <c r="V1724" s="466"/>
      <c r="W1724" s="466"/>
      <c r="X1724" s="466"/>
      <c r="Y1724" s="466"/>
      <c r="Z1724" s="466"/>
      <c r="AA1724" s="466"/>
      <c r="AB1724" s="466"/>
      <c r="AC1724" s="466"/>
      <c r="AD1724" s="466"/>
      <c r="AE1724" s="466"/>
      <c r="AF1724" s="466"/>
      <c r="AG1724" s="1147"/>
      <c r="AH1724" s="2018"/>
      <c r="AI1724" s="1134"/>
      <c r="AJ1724" s="1134"/>
      <c r="AK1724" s="1134"/>
      <c r="AL1724" s="1134"/>
      <c r="AM1724" s="1135"/>
      <c r="AN1724" s="1135"/>
      <c r="AO1724" s="1134"/>
      <c r="AP1724" s="1136"/>
      <c r="AQ1724" s="1136"/>
      <c r="AR1724" s="1136"/>
      <c r="AS1724" s="1146"/>
      <c r="AT1724" s="1146"/>
      <c r="AU1724" s="5427"/>
      <c r="AV1724" s="5427"/>
      <c r="AW1724" s="5311"/>
      <c r="AX1724" s="5311"/>
      <c r="AY1724" s="2642"/>
      <c r="AZ1724" s="5449">
        <v>550</v>
      </c>
      <c r="BA1724" s="4542" t="s">
        <v>3254</v>
      </c>
      <c r="BB1724" s="4542" t="s">
        <v>3775</v>
      </c>
      <c r="BC1724" s="4542" t="s">
        <v>3776</v>
      </c>
      <c r="BD1724" s="4542">
        <v>371</v>
      </c>
      <c r="BE1724" s="5442">
        <v>42871</v>
      </c>
      <c r="BF1724" s="1677">
        <v>182000</v>
      </c>
      <c r="BG1724" s="4542">
        <v>371</v>
      </c>
      <c r="BH1724" s="5442">
        <v>42871</v>
      </c>
      <c r="BI1724" s="1677">
        <v>182000</v>
      </c>
      <c r="BJ1724" s="5442">
        <v>42871</v>
      </c>
      <c r="BK1724" s="5442">
        <v>42871</v>
      </c>
      <c r="BL1724" s="2024"/>
      <c r="BM1724" s="2025"/>
      <c r="BN1724" s="1902"/>
      <c r="BO1724" s="1878"/>
      <c r="BP1724" s="1878"/>
      <c r="BQ1724" s="1915"/>
      <c r="BR1724" s="2026"/>
      <c r="BS1724" s="2027"/>
      <c r="BT1724" s="2027"/>
      <c r="BU1724" s="2027"/>
      <c r="BV1724" s="2027"/>
      <c r="BW1724" s="2027"/>
      <c r="BX1724" s="2027"/>
      <c r="BY1724" s="2027"/>
      <c r="BZ1724" s="2027"/>
      <c r="CA1724" s="2027"/>
      <c r="CB1724" s="2027"/>
      <c r="CC1724" s="2027"/>
      <c r="CD1724" s="2028"/>
    </row>
    <row r="1725" spans="1:82" ht="34.5" customHeight="1" x14ac:dyDescent="0.2">
      <c r="A1725" s="1160" t="s">
        <v>161</v>
      </c>
      <c r="B1725" s="765" t="s">
        <v>3099</v>
      </c>
      <c r="C1725" s="1123" t="s">
        <v>3100</v>
      </c>
      <c r="D1725" s="460">
        <v>183</v>
      </c>
      <c r="E1725" s="656" t="s">
        <v>3606</v>
      </c>
      <c r="F1725" s="1216" t="s">
        <v>3607</v>
      </c>
      <c r="G1725" s="576">
        <v>0</v>
      </c>
      <c r="H1725" s="576" t="s">
        <v>1</v>
      </c>
      <c r="I1725" s="576">
        <v>1</v>
      </c>
      <c r="J1725" s="454">
        <v>1</v>
      </c>
      <c r="K1725" s="538"/>
      <c r="L1725" s="1114"/>
      <c r="M1725" s="466"/>
      <c r="N1725" s="466"/>
      <c r="O1725" s="466"/>
      <c r="P1725" s="466"/>
      <c r="Q1725" s="466"/>
      <c r="R1725" s="466"/>
      <c r="S1725" s="466"/>
      <c r="T1725" s="466"/>
      <c r="U1725" s="1115"/>
      <c r="V1725" s="466"/>
      <c r="W1725" s="466"/>
      <c r="X1725" s="466"/>
      <c r="Y1725" s="466"/>
      <c r="Z1725" s="466"/>
      <c r="AA1725" s="466"/>
      <c r="AB1725" s="466"/>
      <c r="AC1725" s="466"/>
      <c r="AD1725" s="466"/>
      <c r="AE1725" s="466"/>
      <c r="AF1725" s="466"/>
      <c r="AG1725" s="1147"/>
      <c r="AH1725" s="2018"/>
      <c r="AI1725" s="1134"/>
      <c r="AJ1725" s="1134"/>
      <c r="AK1725" s="1134"/>
      <c r="AL1725" s="1134"/>
      <c r="AM1725" s="1135"/>
      <c r="AN1725" s="1135"/>
      <c r="AO1725" s="1134"/>
      <c r="AP1725" s="1136"/>
      <c r="AQ1725" s="1136"/>
      <c r="AR1725" s="1136"/>
      <c r="AS1725" s="1146"/>
      <c r="AT1725" s="1146"/>
      <c r="AU1725" s="5427"/>
      <c r="AV1725" s="5427"/>
      <c r="AW1725" s="5311"/>
      <c r="AX1725" s="5311"/>
      <c r="AY1725" s="2642"/>
      <c r="AZ1725" s="5449">
        <v>551</v>
      </c>
      <c r="BA1725" s="4542" t="s">
        <v>3254</v>
      </c>
      <c r="BB1725" s="4542" t="s">
        <v>3777</v>
      </c>
      <c r="BC1725" s="4542" t="s">
        <v>3778</v>
      </c>
      <c r="BD1725" s="4542">
        <v>372</v>
      </c>
      <c r="BE1725" s="5442">
        <v>42871</v>
      </c>
      <c r="BF1725" s="1677">
        <v>1650000</v>
      </c>
      <c r="BG1725" s="4542">
        <v>372</v>
      </c>
      <c r="BH1725" s="5442">
        <v>42871</v>
      </c>
      <c r="BI1725" s="1677">
        <v>1650000</v>
      </c>
      <c r="BJ1725" s="5442">
        <v>42871</v>
      </c>
      <c r="BK1725" s="5442">
        <v>42871</v>
      </c>
      <c r="BL1725" s="2024"/>
      <c r="BM1725" s="2025"/>
      <c r="BN1725" s="1902"/>
      <c r="BO1725" s="1878"/>
      <c r="BP1725" s="1878"/>
      <c r="BQ1725" s="1915"/>
      <c r="BR1725" s="2026"/>
      <c r="BS1725" s="2027"/>
      <c r="BT1725" s="2027"/>
      <c r="BU1725" s="2027"/>
      <c r="BV1725" s="2027"/>
      <c r="BW1725" s="2027"/>
      <c r="BX1725" s="2027"/>
      <c r="BY1725" s="2027"/>
      <c r="BZ1725" s="2027"/>
      <c r="CA1725" s="2027"/>
      <c r="CB1725" s="2027"/>
      <c r="CC1725" s="2027"/>
      <c r="CD1725" s="2028"/>
    </row>
    <row r="1726" spans="1:82" ht="34.5" customHeight="1" x14ac:dyDescent="0.2">
      <c r="A1726" s="1160" t="s">
        <v>161</v>
      </c>
      <c r="B1726" s="765" t="s">
        <v>3099</v>
      </c>
      <c r="C1726" s="1123" t="s">
        <v>3100</v>
      </c>
      <c r="D1726" s="460">
        <v>183</v>
      </c>
      <c r="E1726" s="656" t="s">
        <v>3606</v>
      </c>
      <c r="F1726" s="1216" t="s">
        <v>3607</v>
      </c>
      <c r="G1726" s="576">
        <v>0</v>
      </c>
      <c r="H1726" s="576" t="s">
        <v>1</v>
      </c>
      <c r="I1726" s="576">
        <v>1</v>
      </c>
      <c r="J1726" s="454">
        <v>1</v>
      </c>
      <c r="K1726" s="538"/>
      <c r="L1726" s="1114"/>
      <c r="M1726" s="466"/>
      <c r="N1726" s="466"/>
      <c r="O1726" s="466"/>
      <c r="P1726" s="466"/>
      <c r="Q1726" s="466"/>
      <c r="R1726" s="466"/>
      <c r="S1726" s="466"/>
      <c r="T1726" s="466"/>
      <c r="U1726" s="1115"/>
      <c r="V1726" s="466"/>
      <c r="W1726" s="466"/>
      <c r="X1726" s="466"/>
      <c r="Y1726" s="466"/>
      <c r="Z1726" s="466"/>
      <c r="AA1726" s="466"/>
      <c r="AB1726" s="466"/>
      <c r="AC1726" s="466"/>
      <c r="AD1726" s="466"/>
      <c r="AE1726" s="466"/>
      <c r="AF1726" s="466"/>
      <c r="AG1726" s="1147"/>
      <c r="AH1726" s="2018"/>
      <c r="AI1726" s="1134"/>
      <c r="AJ1726" s="1134"/>
      <c r="AK1726" s="1134"/>
      <c r="AL1726" s="1134"/>
      <c r="AM1726" s="1135"/>
      <c r="AN1726" s="1135"/>
      <c r="AO1726" s="1134"/>
      <c r="AP1726" s="1136"/>
      <c r="AQ1726" s="1136"/>
      <c r="AR1726" s="1136"/>
      <c r="AS1726" s="1146"/>
      <c r="AT1726" s="1146"/>
      <c r="AU1726" s="5427"/>
      <c r="AV1726" s="5427"/>
      <c r="AW1726" s="5311"/>
      <c r="AX1726" s="5311"/>
      <c r="AY1726" s="2642"/>
      <c r="AZ1726" s="5449">
        <v>552</v>
      </c>
      <c r="BA1726" s="4542" t="s">
        <v>3254</v>
      </c>
      <c r="BB1726" s="4542" t="s">
        <v>3779</v>
      </c>
      <c r="BC1726" s="4542" t="s">
        <v>3780</v>
      </c>
      <c r="BD1726" s="4542">
        <v>373</v>
      </c>
      <c r="BE1726" s="5442">
        <v>42871</v>
      </c>
      <c r="BF1726" s="1677">
        <v>269199</v>
      </c>
      <c r="BG1726" s="4542">
        <v>373</v>
      </c>
      <c r="BH1726" s="5442">
        <v>42871</v>
      </c>
      <c r="BI1726" s="1677">
        <v>269199</v>
      </c>
      <c r="BJ1726" s="5442">
        <v>42871</v>
      </c>
      <c r="BK1726" s="5442">
        <v>42871</v>
      </c>
      <c r="BL1726" s="2024"/>
      <c r="BM1726" s="2025"/>
      <c r="BN1726" s="1902"/>
      <c r="BO1726" s="1878"/>
      <c r="BP1726" s="1878"/>
      <c r="BQ1726" s="1915"/>
      <c r="BR1726" s="2026"/>
      <c r="BS1726" s="2027"/>
      <c r="BT1726" s="2027"/>
      <c r="BU1726" s="2027"/>
      <c r="BV1726" s="2027"/>
      <c r="BW1726" s="2027"/>
      <c r="BX1726" s="2027"/>
      <c r="BY1726" s="2027"/>
      <c r="BZ1726" s="2027"/>
      <c r="CA1726" s="2027"/>
      <c r="CB1726" s="2027"/>
      <c r="CC1726" s="2027"/>
      <c r="CD1726" s="2028"/>
    </row>
    <row r="1727" spans="1:82" ht="34.5" customHeight="1" x14ac:dyDescent="0.2">
      <c r="A1727" s="1160" t="s">
        <v>161</v>
      </c>
      <c r="B1727" s="765" t="s">
        <v>3099</v>
      </c>
      <c r="C1727" s="1123" t="s">
        <v>3100</v>
      </c>
      <c r="D1727" s="460">
        <v>183</v>
      </c>
      <c r="E1727" s="656" t="s">
        <v>3606</v>
      </c>
      <c r="F1727" s="1216" t="s">
        <v>3607</v>
      </c>
      <c r="G1727" s="576">
        <v>0</v>
      </c>
      <c r="H1727" s="576" t="s">
        <v>1</v>
      </c>
      <c r="I1727" s="576">
        <v>1</v>
      </c>
      <c r="J1727" s="454">
        <v>1</v>
      </c>
      <c r="K1727" s="538"/>
      <c r="L1727" s="1114"/>
      <c r="M1727" s="466"/>
      <c r="N1727" s="466"/>
      <c r="O1727" s="466"/>
      <c r="P1727" s="466"/>
      <c r="Q1727" s="466"/>
      <c r="R1727" s="466"/>
      <c r="S1727" s="466"/>
      <c r="T1727" s="466"/>
      <c r="U1727" s="1115"/>
      <c r="V1727" s="466"/>
      <c r="W1727" s="466"/>
      <c r="X1727" s="466"/>
      <c r="Y1727" s="466"/>
      <c r="Z1727" s="466"/>
      <c r="AA1727" s="466"/>
      <c r="AB1727" s="466"/>
      <c r="AC1727" s="466"/>
      <c r="AD1727" s="466"/>
      <c r="AE1727" s="466"/>
      <c r="AF1727" s="466"/>
      <c r="AG1727" s="1147"/>
      <c r="AH1727" s="2018"/>
      <c r="AI1727" s="1134"/>
      <c r="AJ1727" s="1134"/>
      <c r="AK1727" s="1134"/>
      <c r="AL1727" s="1134"/>
      <c r="AM1727" s="1135"/>
      <c r="AN1727" s="1135"/>
      <c r="AO1727" s="1134"/>
      <c r="AP1727" s="1136"/>
      <c r="AQ1727" s="1136"/>
      <c r="AR1727" s="1136"/>
      <c r="AS1727" s="1146"/>
      <c r="AT1727" s="1146"/>
      <c r="AU1727" s="5427"/>
      <c r="AV1727" s="5427"/>
      <c r="AW1727" s="5311"/>
      <c r="AX1727" s="5311"/>
      <c r="AY1727" s="2642"/>
      <c r="AZ1727" s="5449">
        <v>553</v>
      </c>
      <c r="BA1727" s="4542" t="s">
        <v>3254</v>
      </c>
      <c r="BB1727" s="4542" t="s">
        <v>3781</v>
      </c>
      <c r="BC1727" s="4542" t="s">
        <v>3763</v>
      </c>
      <c r="BD1727" s="4542">
        <v>374</v>
      </c>
      <c r="BE1727" s="5442">
        <v>42871</v>
      </c>
      <c r="BF1727" s="1677">
        <v>5000000</v>
      </c>
      <c r="BG1727" s="4542">
        <v>374</v>
      </c>
      <c r="BH1727" s="5442">
        <v>42871</v>
      </c>
      <c r="BI1727" s="1677">
        <v>5000000</v>
      </c>
      <c r="BJ1727" s="5442">
        <v>42871</v>
      </c>
      <c r="BK1727" s="5442">
        <v>42871</v>
      </c>
      <c r="BL1727" s="2024"/>
      <c r="BM1727" s="2025"/>
      <c r="BN1727" s="1902"/>
      <c r="BO1727" s="1878"/>
      <c r="BP1727" s="1878"/>
      <c r="BQ1727" s="1915"/>
      <c r="BR1727" s="2026"/>
      <c r="BS1727" s="2027"/>
      <c r="BT1727" s="2027"/>
      <c r="BU1727" s="2027"/>
      <c r="BV1727" s="2027"/>
      <c r="BW1727" s="2027"/>
      <c r="BX1727" s="2027"/>
      <c r="BY1727" s="2027"/>
      <c r="BZ1727" s="2027"/>
      <c r="CA1727" s="2027"/>
      <c r="CB1727" s="2027"/>
      <c r="CC1727" s="2027"/>
      <c r="CD1727" s="2028"/>
    </row>
    <row r="1728" spans="1:82" ht="34.5" customHeight="1" x14ac:dyDescent="0.2">
      <c r="A1728" s="1160" t="s">
        <v>161</v>
      </c>
      <c r="B1728" s="765" t="s">
        <v>3099</v>
      </c>
      <c r="C1728" s="1123" t="s">
        <v>3100</v>
      </c>
      <c r="D1728" s="460">
        <v>183</v>
      </c>
      <c r="E1728" s="656" t="s">
        <v>3606</v>
      </c>
      <c r="F1728" s="1216" t="s">
        <v>3607</v>
      </c>
      <c r="G1728" s="576">
        <v>0</v>
      </c>
      <c r="H1728" s="576" t="s">
        <v>1</v>
      </c>
      <c r="I1728" s="576">
        <v>1</v>
      </c>
      <c r="J1728" s="454">
        <v>1</v>
      </c>
      <c r="K1728" s="538"/>
      <c r="L1728" s="1114"/>
      <c r="M1728" s="466"/>
      <c r="N1728" s="466"/>
      <c r="O1728" s="466"/>
      <c r="P1728" s="466"/>
      <c r="Q1728" s="466"/>
      <c r="R1728" s="466"/>
      <c r="S1728" s="466"/>
      <c r="T1728" s="466"/>
      <c r="U1728" s="1115"/>
      <c r="V1728" s="466"/>
      <c r="W1728" s="466"/>
      <c r="X1728" s="466"/>
      <c r="Y1728" s="466"/>
      <c r="Z1728" s="466"/>
      <c r="AA1728" s="466"/>
      <c r="AB1728" s="466"/>
      <c r="AC1728" s="466"/>
      <c r="AD1728" s="466"/>
      <c r="AE1728" s="466"/>
      <c r="AF1728" s="466"/>
      <c r="AG1728" s="1147"/>
      <c r="AH1728" s="2018"/>
      <c r="AI1728" s="1134"/>
      <c r="AJ1728" s="1134"/>
      <c r="AK1728" s="1134"/>
      <c r="AL1728" s="1134"/>
      <c r="AM1728" s="1135"/>
      <c r="AN1728" s="1135"/>
      <c r="AO1728" s="1134"/>
      <c r="AP1728" s="1136"/>
      <c r="AQ1728" s="1136"/>
      <c r="AR1728" s="1136"/>
      <c r="AS1728" s="1146"/>
      <c r="AT1728" s="1146"/>
      <c r="AU1728" s="5427"/>
      <c r="AV1728" s="5427"/>
      <c r="AW1728" s="5311"/>
      <c r="AX1728" s="5311"/>
      <c r="AY1728" s="2642"/>
      <c r="AZ1728" s="5449">
        <v>554</v>
      </c>
      <c r="BA1728" s="4542" t="s">
        <v>3254</v>
      </c>
      <c r="BB1728" s="4542" t="s">
        <v>3782</v>
      </c>
      <c r="BC1728" s="4542" t="s">
        <v>3783</v>
      </c>
      <c r="BD1728" s="4542">
        <v>375</v>
      </c>
      <c r="BE1728" s="5442">
        <v>42871</v>
      </c>
      <c r="BF1728" s="1677">
        <v>100000</v>
      </c>
      <c r="BG1728" s="4542">
        <v>375</v>
      </c>
      <c r="BH1728" s="5442">
        <v>42871</v>
      </c>
      <c r="BI1728" s="1677">
        <v>100000</v>
      </c>
      <c r="BJ1728" s="5442">
        <v>42871</v>
      </c>
      <c r="BK1728" s="5442">
        <v>42871</v>
      </c>
      <c r="BL1728" s="2024"/>
      <c r="BM1728" s="2025"/>
      <c r="BN1728" s="1902"/>
      <c r="BO1728" s="1878"/>
      <c r="BP1728" s="1878"/>
      <c r="BQ1728" s="1915"/>
      <c r="BR1728" s="2026"/>
      <c r="BS1728" s="2027"/>
      <c r="BT1728" s="2027"/>
      <c r="BU1728" s="2027"/>
      <c r="BV1728" s="2027"/>
      <c r="BW1728" s="2027"/>
      <c r="BX1728" s="2027"/>
      <c r="BY1728" s="2027"/>
      <c r="BZ1728" s="2027"/>
      <c r="CA1728" s="2027"/>
      <c r="CB1728" s="2027"/>
      <c r="CC1728" s="2027"/>
      <c r="CD1728" s="2028"/>
    </row>
    <row r="1729" spans="1:82" ht="34.5" customHeight="1" x14ac:dyDescent="0.2">
      <c r="A1729" s="1160" t="s">
        <v>161</v>
      </c>
      <c r="B1729" s="765" t="s">
        <v>3099</v>
      </c>
      <c r="C1729" s="1123" t="s">
        <v>3100</v>
      </c>
      <c r="D1729" s="460">
        <v>183</v>
      </c>
      <c r="E1729" s="656" t="s">
        <v>3606</v>
      </c>
      <c r="F1729" s="1216" t="s">
        <v>3607</v>
      </c>
      <c r="G1729" s="576">
        <v>0</v>
      </c>
      <c r="H1729" s="576" t="s">
        <v>1</v>
      </c>
      <c r="I1729" s="576">
        <v>1</v>
      </c>
      <c r="J1729" s="454">
        <v>1</v>
      </c>
      <c r="K1729" s="538"/>
      <c r="L1729" s="1114"/>
      <c r="M1729" s="466"/>
      <c r="N1729" s="466"/>
      <c r="O1729" s="466"/>
      <c r="P1729" s="466"/>
      <c r="Q1729" s="466"/>
      <c r="R1729" s="466"/>
      <c r="S1729" s="466"/>
      <c r="T1729" s="466"/>
      <c r="U1729" s="1115"/>
      <c r="V1729" s="466"/>
      <c r="W1729" s="466"/>
      <c r="X1729" s="466"/>
      <c r="Y1729" s="466"/>
      <c r="Z1729" s="466"/>
      <c r="AA1729" s="466"/>
      <c r="AB1729" s="466"/>
      <c r="AC1729" s="466"/>
      <c r="AD1729" s="466"/>
      <c r="AE1729" s="466"/>
      <c r="AF1729" s="466"/>
      <c r="AG1729" s="1147"/>
      <c r="AH1729" s="2018"/>
      <c r="AI1729" s="1134"/>
      <c r="AJ1729" s="1134"/>
      <c r="AK1729" s="1134"/>
      <c r="AL1729" s="1134"/>
      <c r="AM1729" s="1135"/>
      <c r="AN1729" s="1135"/>
      <c r="AO1729" s="1134"/>
      <c r="AP1729" s="1136"/>
      <c r="AQ1729" s="1136"/>
      <c r="AR1729" s="1136"/>
      <c r="AS1729" s="1146"/>
      <c r="AT1729" s="1146"/>
      <c r="AU1729" s="5427"/>
      <c r="AV1729" s="5427"/>
      <c r="AW1729" s="5311"/>
      <c r="AX1729" s="5311"/>
      <c r="AY1729" s="2642"/>
      <c r="AZ1729" s="5449">
        <v>569</v>
      </c>
      <c r="BA1729" s="4542" t="s">
        <v>3254</v>
      </c>
      <c r="BB1729" s="4542" t="s">
        <v>3784</v>
      </c>
      <c r="BC1729" s="4542" t="s">
        <v>3785</v>
      </c>
      <c r="BD1729" s="4542">
        <v>376</v>
      </c>
      <c r="BE1729" s="5442">
        <v>42871</v>
      </c>
      <c r="BF1729" s="1677">
        <v>327444</v>
      </c>
      <c r="BG1729" s="4542">
        <v>376</v>
      </c>
      <c r="BH1729" s="5442">
        <v>42871</v>
      </c>
      <c r="BI1729" s="1677">
        <v>327444</v>
      </c>
      <c r="BJ1729" s="5442">
        <v>42871</v>
      </c>
      <c r="BK1729" s="5442">
        <v>42871</v>
      </c>
      <c r="BL1729" s="2024"/>
      <c r="BM1729" s="2025"/>
      <c r="BN1729" s="1902"/>
      <c r="BO1729" s="1878"/>
      <c r="BP1729" s="1878"/>
      <c r="BQ1729" s="1915"/>
      <c r="BR1729" s="2026"/>
      <c r="BS1729" s="2027"/>
      <c r="BT1729" s="2027"/>
      <c r="BU1729" s="2027"/>
      <c r="BV1729" s="2027"/>
      <c r="BW1729" s="2027"/>
      <c r="BX1729" s="2027"/>
      <c r="BY1729" s="2027"/>
      <c r="BZ1729" s="2027"/>
      <c r="CA1729" s="2027"/>
      <c r="CB1729" s="2027"/>
      <c r="CC1729" s="2027"/>
      <c r="CD1729" s="2028"/>
    </row>
    <row r="1730" spans="1:82" ht="34.5" customHeight="1" x14ac:dyDescent="0.2">
      <c r="A1730" s="1160" t="s">
        <v>161</v>
      </c>
      <c r="B1730" s="765" t="s">
        <v>3099</v>
      </c>
      <c r="C1730" s="1123" t="s">
        <v>3100</v>
      </c>
      <c r="D1730" s="460">
        <v>183</v>
      </c>
      <c r="E1730" s="656" t="s">
        <v>3606</v>
      </c>
      <c r="F1730" s="1216" t="s">
        <v>3607</v>
      </c>
      <c r="G1730" s="576">
        <v>0</v>
      </c>
      <c r="H1730" s="576" t="s">
        <v>1</v>
      </c>
      <c r="I1730" s="576">
        <v>1</v>
      </c>
      <c r="J1730" s="454">
        <v>1</v>
      </c>
      <c r="K1730" s="538"/>
      <c r="L1730" s="1114"/>
      <c r="M1730" s="466"/>
      <c r="N1730" s="466"/>
      <c r="O1730" s="466"/>
      <c r="P1730" s="466"/>
      <c r="Q1730" s="466"/>
      <c r="R1730" s="466"/>
      <c r="S1730" s="466"/>
      <c r="T1730" s="466"/>
      <c r="U1730" s="1115"/>
      <c r="V1730" s="466"/>
      <c r="W1730" s="466"/>
      <c r="X1730" s="466"/>
      <c r="Y1730" s="466"/>
      <c r="Z1730" s="466"/>
      <c r="AA1730" s="466"/>
      <c r="AB1730" s="466"/>
      <c r="AC1730" s="466"/>
      <c r="AD1730" s="466"/>
      <c r="AE1730" s="466"/>
      <c r="AF1730" s="466"/>
      <c r="AG1730" s="1147"/>
      <c r="AH1730" s="2018"/>
      <c r="AI1730" s="1134"/>
      <c r="AJ1730" s="1134"/>
      <c r="AK1730" s="1134"/>
      <c r="AL1730" s="1134"/>
      <c r="AM1730" s="1135"/>
      <c r="AN1730" s="1135"/>
      <c r="AO1730" s="1134"/>
      <c r="AP1730" s="1136"/>
      <c r="AQ1730" s="1136"/>
      <c r="AR1730" s="1136"/>
      <c r="AS1730" s="1146"/>
      <c r="AT1730" s="1146"/>
      <c r="AU1730" s="5427"/>
      <c r="AV1730" s="5427"/>
      <c r="AW1730" s="5311"/>
      <c r="AX1730" s="5311"/>
      <c r="AY1730" s="2642"/>
      <c r="AZ1730" s="5449">
        <v>570</v>
      </c>
      <c r="BA1730" s="4542" t="s">
        <v>3254</v>
      </c>
      <c r="BB1730" s="4542" t="s">
        <v>3289</v>
      </c>
      <c r="BC1730" s="4542" t="s">
        <v>3786</v>
      </c>
      <c r="BD1730" s="4542">
        <v>377</v>
      </c>
      <c r="BE1730" s="5442">
        <v>42871</v>
      </c>
      <c r="BF1730" s="1677">
        <v>5000000</v>
      </c>
      <c r="BG1730" s="4542">
        <v>377</v>
      </c>
      <c r="BH1730" s="5442">
        <v>42871</v>
      </c>
      <c r="BI1730" s="1677">
        <v>5000000</v>
      </c>
      <c r="BJ1730" s="5442">
        <v>42871</v>
      </c>
      <c r="BK1730" s="5442">
        <v>42871</v>
      </c>
      <c r="BL1730" s="2024"/>
      <c r="BM1730" s="2025"/>
      <c r="BN1730" s="1902"/>
      <c r="BO1730" s="1878"/>
      <c r="BP1730" s="1878"/>
      <c r="BQ1730" s="1915"/>
      <c r="BR1730" s="2026"/>
      <c r="BS1730" s="2027"/>
      <c r="BT1730" s="2027"/>
      <c r="BU1730" s="2027"/>
      <c r="BV1730" s="2027"/>
      <c r="BW1730" s="2027"/>
      <c r="BX1730" s="2027"/>
      <c r="BY1730" s="2027"/>
      <c r="BZ1730" s="2027"/>
      <c r="CA1730" s="2027"/>
      <c r="CB1730" s="2027"/>
      <c r="CC1730" s="2027"/>
      <c r="CD1730" s="2028"/>
    </row>
    <row r="1731" spans="1:82" ht="34.5" customHeight="1" x14ac:dyDescent="0.2">
      <c r="A1731" s="1160" t="s">
        <v>161</v>
      </c>
      <c r="B1731" s="765" t="s">
        <v>3099</v>
      </c>
      <c r="C1731" s="1123" t="s">
        <v>3100</v>
      </c>
      <c r="D1731" s="460">
        <v>183</v>
      </c>
      <c r="E1731" s="656" t="s">
        <v>3606</v>
      </c>
      <c r="F1731" s="1216" t="s">
        <v>3607</v>
      </c>
      <c r="G1731" s="576">
        <v>0</v>
      </c>
      <c r="H1731" s="576" t="s">
        <v>1</v>
      </c>
      <c r="I1731" s="576">
        <v>1</v>
      </c>
      <c r="J1731" s="454">
        <v>1</v>
      </c>
      <c r="K1731" s="538"/>
      <c r="L1731" s="1114"/>
      <c r="M1731" s="466"/>
      <c r="N1731" s="466"/>
      <c r="O1731" s="466"/>
      <c r="P1731" s="466"/>
      <c r="Q1731" s="466"/>
      <c r="R1731" s="466"/>
      <c r="S1731" s="466"/>
      <c r="T1731" s="466"/>
      <c r="U1731" s="1115"/>
      <c r="V1731" s="466"/>
      <c r="W1731" s="466"/>
      <c r="X1731" s="466"/>
      <c r="Y1731" s="466"/>
      <c r="Z1731" s="466"/>
      <c r="AA1731" s="466"/>
      <c r="AB1731" s="466"/>
      <c r="AC1731" s="466"/>
      <c r="AD1731" s="466"/>
      <c r="AE1731" s="466"/>
      <c r="AF1731" s="466"/>
      <c r="AG1731" s="1147"/>
      <c r="AH1731" s="2018"/>
      <c r="AI1731" s="1134"/>
      <c r="AJ1731" s="1134"/>
      <c r="AK1731" s="1134"/>
      <c r="AL1731" s="1134"/>
      <c r="AM1731" s="1135"/>
      <c r="AN1731" s="1135"/>
      <c r="AO1731" s="1134"/>
      <c r="AP1731" s="1136"/>
      <c r="AQ1731" s="1136"/>
      <c r="AR1731" s="1136"/>
      <c r="AS1731" s="1146"/>
      <c r="AT1731" s="1146"/>
      <c r="AU1731" s="5427"/>
      <c r="AV1731" s="5427"/>
      <c r="AW1731" s="5311"/>
      <c r="AX1731" s="5311"/>
      <c r="AY1731" s="2642"/>
      <c r="AZ1731" s="5449">
        <v>571</v>
      </c>
      <c r="BA1731" s="4542" t="s">
        <v>3254</v>
      </c>
      <c r="BB1731" s="4542" t="s">
        <v>3336</v>
      </c>
      <c r="BC1731" s="4542" t="s">
        <v>3787</v>
      </c>
      <c r="BD1731" s="4542">
        <v>378</v>
      </c>
      <c r="BE1731" s="5442">
        <v>42878</v>
      </c>
      <c r="BF1731" s="1677">
        <v>4100000</v>
      </c>
      <c r="BG1731" s="4542">
        <v>378</v>
      </c>
      <c r="BH1731" s="5442">
        <v>42878</v>
      </c>
      <c r="BI1731" s="1677">
        <v>4100000</v>
      </c>
      <c r="BJ1731" s="5442">
        <v>42878</v>
      </c>
      <c r="BK1731" s="5442">
        <v>42878</v>
      </c>
      <c r="BL1731" s="2024"/>
      <c r="BM1731" s="2025"/>
      <c r="BN1731" s="1902"/>
      <c r="BO1731" s="1878"/>
      <c r="BP1731" s="1878"/>
      <c r="BQ1731" s="1915"/>
      <c r="BR1731" s="2026"/>
      <c r="BS1731" s="2027"/>
      <c r="BT1731" s="2027"/>
      <c r="BU1731" s="2027"/>
      <c r="BV1731" s="2027"/>
      <c r="BW1731" s="2027"/>
      <c r="BX1731" s="2027"/>
      <c r="BY1731" s="2027"/>
      <c r="BZ1731" s="2027"/>
      <c r="CA1731" s="2027"/>
      <c r="CB1731" s="2027"/>
      <c r="CC1731" s="2027"/>
      <c r="CD1731" s="2028"/>
    </row>
    <row r="1732" spans="1:82" ht="34.5" customHeight="1" x14ac:dyDescent="0.2">
      <c r="A1732" s="1160" t="s">
        <v>161</v>
      </c>
      <c r="B1732" s="765" t="s">
        <v>3099</v>
      </c>
      <c r="C1732" s="1123" t="s">
        <v>3100</v>
      </c>
      <c r="D1732" s="460">
        <v>183</v>
      </c>
      <c r="E1732" s="656" t="s">
        <v>3606</v>
      </c>
      <c r="F1732" s="1216" t="s">
        <v>3607</v>
      </c>
      <c r="G1732" s="576">
        <v>0</v>
      </c>
      <c r="H1732" s="576" t="s">
        <v>1</v>
      </c>
      <c r="I1732" s="576">
        <v>1</v>
      </c>
      <c r="J1732" s="454">
        <v>1</v>
      </c>
      <c r="K1732" s="538"/>
      <c r="L1732" s="1114"/>
      <c r="M1732" s="466"/>
      <c r="N1732" s="466"/>
      <c r="O1732" s="466"/>
      <c r="P1732" s="466"/>
      <c r="Q1732" s="466"/>
      <c r="R1732" s="466"/>
      <c r="S1732" s="466"/>
      <c r="T1732" s="466"/>
      <c r="U1732" s="1115"/>
      <c r="V1732" s="466"/>
      <c r="W1732" s="466"/>
      <c r="X1732" s="466"/>
      <c r="Y1732" s="466"/>
      <c r="Z1732" s="466"/>
      <c r="AA1732" s="466"/>
      <c r="AB1732" s="466"/>
      <c r="AC1732" s="466"/>
      <c r="AD1732" s="466"/>
      <c r="AE1732" s="466"/>
      <c r="AF1732" s="466"/>
      <c r="AG1732" s="1147"/>
      <c r="AH1732" s="2018"/>
      <c r="AI1732" s="1134"/>
      <c r="AJ1732" s="1134"/>
      <c r="AK1732" s="1134"/>
      <c r="AL1732" s="1134"/>
      <c r="AM1732" s="1135"/>
      <c r="AN1732" s="1135"/>
      <c r="AO1732" s="1134"/>
      <c r="AP1732" s="1136"/>
      <c r="AQ1732" s="1136"/>
      <c r="AR1732" s="1136"/>
      <c r="AS1732" s="1146"/>
      <c r="AT1732" s="1146"/>
      <c r="AU1732" s="5427"/>
      <c r="AV1732" s="5427"/>
      <c r="AW1732" s="5311"/>
      <c r="AX1732" s="5311"/>
      <c r="AY1732" s="2642"/>
      <c r="AZ1732" s="5449">
        <v>572</v>
      </c>
      <c r="BA1732" s="4542" t="s">
        <v>3254</v>
      </c>
      <c r="BB1732" s="4542" t="s">
        <v>3788</v>
      </c>
      <c r="BC1732" s="4542" t="s">
        <v>3789</v>
      </c>
      <c r="BD1732" s="4542">
        <v>379</v>
      </c>
      <c r="BE1732" s="5442">
        <v>42878</v>
      </c>
      <c r="BF1732" s="1677">
        <v>4375000</v>
      </c>
      <c r="BG1732" s="4542">
        <v>379</v>
      </c>
      <c r="BH1732" s="5442">
        <v>42878</v>
      </c>
      <c r="BI1732" s="1677">
        <v>4375000</v>
      </c>
      <c r="BJ1732" s="5442">
        <v>42878</v>
      </c>
      <c r="BK1732" s="5442">
        <v>42878</v>
      </c>
      <c r="BL1732" s="2024"/>
      <c r="BM1732" s="2025"/>
      <c r="BN1732" s="1902"/>
      <c r="BO1732" s="1878"/>
      <c r="BP1732" s="1878"/>
      <c r="BQ1732" s="1915"/>
      <c r="BR1732" s="2026"/>
      <c r="BS1732" s="2027"/>
      <c r="BT1732" s="2027"/>
      <c r="BU1732" s="2027"/>
      <c r="BV1732" s="2027"/>
      <c r="BW1732" s="2027"/>
      <c r="BX1732" s="2027"/>
      <c r="BY1732" s="2027"/>
      <c r="BZ1732" s="2027"/>
      <c r="CA1732" s="2027"/>
      <c r="CB1732" s="2027"/>
      <c r="CC1732" s="2027"/>
      <c r="CD1732" s="2028"/>
    </row>
    <row r="1733" spans="1:82" ht="34.5" customHeight="1" x14ac:dyDescent="0.2">
      <c r="A1733" s="1160" t="s">
        <v>161</v>
      </c>
      <c r="B1733" s="765" t="s">
        <v>3099</v>
      </c>
      <c r="C1733" s="1123" t="s">
        <v>3100</v>
      </c>
      <c r="D1733" s="460">
        <v>183</v>
      </c>
      <c r="E1733" s="656" t="s">
        <v>3606</v>
      </c>
      <c r="F1733" s="1216" t="s">
        <v>3607</v>
      </c>
      <c r="G1733" s="576">
        <v>0</v>
      </c>
      <c r="H1733" s="576" t="s">
        <v>1</v>
      </c>
      <c r="I1733" s="576">
        <v>1</v>
      </c>
      <c r="J1733" s="454">
        <v>1</v>
      </c>
      <c r="K1733" s="538"/>
      <c r="L1733" s="1114"/>
      <c r="M1733" s="466"/>
      <c r="N1733" s="466"/>
      <c r="O1733" s="466"/>
      <c r="P1733" s="466"/>
      <c r="Q1733" s="466"/>
      <c r="R1733" s="466"/>
      <c r="S1733" s="466"/>
      <c r="T1733" s="466"/>
      <c r="U1733" s="1115"/>
      <c r="V1733" s="466"/>
      <c r="W1733" s="466"/>
      <c r="X1733" s="466"/>
      <c r="Y1733" s="466"/>
      <c r="Z1733" s="466"/>
      <c r="AA1733" s="466"/>
      <c r="AB1733" s="466"/>
      <c r="AC1733" s="466"/>
      <c r="AD1733" s="466"/>
      <c r="AE1733" s="466"/>
      <c r="AF1733" s="466"/>
      <c r="AG1733" s="1147"/>
      <c r="AH1733" s="2018"/>
      <c r="AI1733" s="1134"/>
      <c r="AJ1733" s="1134"/>
      <c r="AK1733" s="1134"/>
      <c r="AL1733" s="1134"/>
      <c r="AM1733" s="1135"/>
      <c r="AN1733" s="1135"/>
      <c r="AO1733" s="1134"/>
      <c r="AP1733" s="1136"/>
      <c r="AQ1733" s="1136"/>
      <c r="AR1733" s="1136"/>
      <c r="AS1733" s="1146"/>
      <c r="AT1733" s="1146"/>
      <c r="AU1733" s="5427"/>
      <c r="AV1733" s="5427"/>
      <c r="AW1733" s="5311"/>
      <c r="AX1733" s="5311"/>
      <c r="AY1733" s="2642"/>
      <c r="AZ1733" s="5449">
        <v>573</v>
      </c>
      <c r="BA1733" s="4542" t="s">
        <v>3254</v>
      </c>
      <c r="BB1733" s="4542" t="s">
        <v>3790</v>
      </c>
      <c r="BC1733" s="4542" t="s">
        <v>3791</v>
      </c>
      <c r="BD1733" s="4542">
        <v>380</v>
      </c>
      <c r="BE1733" s="5442">
        <v>42878</v>
      </c>
      <c r="BF1733" s="1677">
        <v>900000</v>
      </c>
      <c r="BG1733" s="4542">
        <v>380</v>
      </c>
      <c r="BH1733" s="5442">
        <v>42878</v>
      </c>
      <c r="BI1733" s="1677">
        <v>900000</v>
      </c>
      <c r="BJ1733" s="5442">
        <v>42878</v>
      </c>
      <c r="BK1733" s="5442">
        <v>42878</v>
      </c>
      <c r="BL1733" s="2024"/>
      <c r="BM1733" s="2025"/>
      <c r="BN1733" s="1902"/>
      <c r="BO1733" s="1878"/>
      <c r="BP1733" s="1878"/>
      <c r="BQ1733" s="1915"/>
      <c r="BR1733" s="2026"/>
      <c r="BS1733" s="2027"/>
      <c r="BT1733" s="2027"/>
      <c r="BU1733" s="2027"/>
      <c r="BV1733" s="2027"/>
      <c r="BW1733" s="2027"/>
      <c r="BX1733" s="2027"/>
      <c r="BY1733" s="2027"/>
      <c r="BZ1733" s="2027"/>
      <c r="CA1733" s="2027"/>
      <c r="CB1733" s="2027"/>
      <c r="CC1733" s="2027"/>
      <c r="CD1733" s="2028"/>
    </row>
    <row r="1734" spans="1:82" ht="34.5" customHeight="1" x14ac:dyDescent="0.2">
      <c r="A1734" s="1160" t="s">
        <v>161</v>
      </c>
      <c r="B1734" s="765" t="s">
        <v>3099</v>
      </c>
      <c r="C1734" s="1123" t="s">
        <v>3100</v>
      </c>
      <c r="D1734" s="460">
        <v>183</v>
      </c>
      <c r="E1734" s="656" t="s">
        <v>3606</v>
      </c>
      <c r="F1734" s="1216" t="s">
        <v>3607</v>
      </c>
      <c r="G1734" s="576">
        <v>0</v>
      </c>
      <c r="H1734" s="576" t="s">
        <v>1</v>
      </c>
      <c r="I1734" s="576">
        <v>1</v>
      </c>
      <c r="J1734" s="454">
        <v>1</v>
      </c>
      <c r="K1734" s="538"/>
      <c r="L1734" s="1114"/>
      <c r="M1734" s="466"/>
      <c r="N1734" s="466"/>
      <c r="O1734" s="466"/>
      <c r="P1734" s="466"/>
      <c r="Q1734" s="466"/>
      <c r="R1734" s="466"/>
      <c r="S1734" s="466"/>
      <c r="T1734" s="466"/>
      <c r="U1734" s="1115"/>
      <c r="V1734" s="466"/>
      <c r="W1734" s="466"/>
      <c r="X1734" s="466"/>
      <c r="Y1734" s="466"/>
      <c r="Z1734" s="466"/>
      <c r="AA1734" s="466"/>
      <c r="AB1734" s="466"/>
      <c r="AC1734" s="466"/>
      <c r="AD1734" s="466"/>
      <c r="AE1734" s="466"/>
      <c r="AF1734" s="466"/>
      <c r="AG1734" s="1147"/>
      <c r="AH1734" s="2018"/>
      <c r="AI1734" s="1134"/>
      <c r="AJ1734" s="1134"/>
      <c r="AK1734" s="1134"/>
      <c r="AL1734" s="1134"/>
      <c r="AM1734" s="1135"/>
      <c r="AN1734" s="1135"/>
      <c r="AO1734" s="1134"/>
      <c r="AP1734" s="1136"/>
      <c r="AQ1734" s="1136"/>
      <c r="AR1734" s="1136"/>
      <c r="AS1734" s="1146"/>
      <c r="AT1734" s="1146"/>
      <c r="AU1734" s="5427"/>
      <c r="AV1734" s="5427"/>
      <c r="AW1734" s="5311"/>
      <c r="AX1734" s="5311"/>
      <c r="AY1734" s="2642"/>
      <c r="AZ1734" s="5449">
        <v>574</v>
      </c>
      <c r="BA1734" s="4542" t="s">
        <v>3254</v>
      </c>
      <c r="BB1734" s="4542" t="s">
        <v>3729</v>
      </c>
      <c r="BC1734" s="4542" t="s">
        <v>3730</v>
      </c>
      <c r="BD1734" s="4542">
        <v>381</v>
      </c>
      <c r="BE1734" s="5442">
        <v>42878</v>
      </c>
      <c r="BF1734" s="1677">
        <v>1500000</v>
      </c>
      <c r="BG1734" s="4542">
        <v>381</v>
      </c>
      <c r="BH1734" s="5442">
        <v>42878</v>
      </c>
      <c r="BI1734" s="1677">
        <v>1500000</v>
      </c>
      <c r="BJ1734" s="5442">
        <v>42878</v>
      </c>
      <c r="BK1734" s="5442">
        <v>42878</v>
      </c>
      <c r="BL1734" s="2024"/>
      <c r="BM1734" s="2025"/>
      <c r="BN1734" s="1902"/>
      <c r="BO1734" s="1878"/>
      <c r="BP1734" s="1878"/>
      <c r="BQ1734" s="1915"/>
      <c r="BR1734" s="2026"/>
      <c r="BS1734" s="2027"/>
      <c r="BT1734" s="2027"/>
      <c r="BU1734" s="2027"/>
      <c r="BV1734" s="2027"/>
      <c r="BW1734" s="2027"/>
      <c r="BX1734" s="2027"/>
      <c r="BY1734" s="2027"/>
      <c r="BZ1734" s="2027"/>
      <c r="CA1734" s="2027"/>
      <c r="CB1734" s="2027"/>
      <c r="CC1734" s="2027"/>
      <c r="CD1734" s="2028"/>
    </row>
    <row r="1735" spans="1:82" ht="34.5" customHeight="1" x14ac:dyDescent="0.2">
      <c r="A1735" s="1160" t="s">
        <v>161</v>
      </c>
      <c r="B1735" s="765" t="s">
        <v>3099</v>
      </c>
      <c r="C1735" s="1123" t="s">
        <v>3100</v>
      </c>
      <c r="D1735" s="460">
        <v>183</v>
      </c>
      <c r="E1735" s="656" t="s">
        <v>3606</v>
      </c>
      <c r="F1735" s="1216" t="s">
        <v>3607</v>
      </c>
      <c r="G1735" s="576">
        <v>0</v>
      </c>
      <c r="H1735" s="576" t="s">
        <v>1</v>
      </c>
      <c r="I1735" s="576">
        <v>1</v>
      </c>
      <c r="J1735" s="454">
        <v>1</v>
      </c>
      <c r="K1735" s="538"/>
      <c r="L1735" s="1114"/>
      <c r="M1735" s="466"/>
      <c r="N1735" s="466"/>
      <c r="O1735" s="466"/>
      <c r="P1735" s="466"/>
      <c r="Q1735" s="466"/>
      <c r="R1735" s="466"/>
      <c r="S1735" s="466"/>
      <c r="T1735" s="466"/>
      <c r="U1735" s="1115"/>
      <c r="V1735" s="466"/>
      <c r="W1735" s="466"/>
      <c r="X1735" s="466"/>
      <c r="Y1735" s="466"/>
      <c r="Z1735" s="466"/>
      <c r="AA1735" s="466"/>
      <c r="AB1735" s="466"/>
      <c r="AC1735" s="466"/>
      <c r="AD1735" s="466"/>
      <c r="AE1735" s="466"/>
      <c r="AF1735" s="466"/>
      <c r="AG1735" s="1147"/>
      <c r="AH1735" s="2018"/>
      <c r="AI1735" s="1134"/>
      <c r="AJ1735" s="1134"/>
      <c r="AK1735" s="1134"/>
      <c r="AL1735" s="1134"/>
      <c r="AM1735" s="1135"/>
      <c r="AN1735" s="1135"/>
      <c r="AO1735" s="1134"/>
      <c r="AP1735" s="1136"/>
      <c r="AQ1735" s="1136"/>
      <c r="AR1735" s="1136"/>
      <c r="AS1735" s="1146"/>
      <c r="AT1735" s="1146"/>
      <c r="AU1735" s="5427"/>
      <c r="AV1735" s="5427"/>
      <c r="AW1735" s="5311"/>
      <c r="AX1735" s="5311"/>
      <c r="AY1735" s="2642"/>
      <c r="AZ1735" s="5449">
        <v>575</v>
      </c>
      <c r="BA1735" s="4542" t="s">
        <v>3254</v>
      </c>
      <c r="BB1735" s="4542" t="s">
        <v>3792</v>
      </c>
      <c r="BC1735" s="4542" t="s">
        <v>3793</v>
      </c>
      <c r="BD1735" s="4542">
        <v>382</v>
      </c>
      <c r="BE1735" s="5442">
        <v>42878</v>
      </c>
      <c r="BF1735" s="1677">
        <v>1500000</v>
      </c>
      <c r="BG1735" s="4542">
        <v>382</v>
      </c>
      <c r="BH1735" s="5442">
        <v>42878</v>
      </c>
      <c r="BI1735" s="1677">
        <v>1500000</v>
      </c>
      <c r="BJ1735" s="5442">
        <v>42878</v>
      </c>
      <c r="BK1735" s="5442">
        <v>42878</v>
      </c>
      <c r="BL1735" s="2024"/>
      <c r="BM1735" s="2025"/>
      <c r="BN1735" s="1902"/>
      <c r="BO1735" s="1878"/>
      <c r="BP1735" s="1878"/>
      <c r="BQ1735" s="1915"/>
      <c r="BR1735" s="2026"/>
      <c r="BS1735" s="2027"/>
      <c r="BT1735" s="2027"/>
      <c r="BU1735" s="2027"/>
      <c r="BV1735" s="2027"/>
      <c r="BW1735" s="2027"/>
      <c r="BX1735" s="2027"/>
      <c r="BY1735" s="2027"/>
      <c r="BZ1735" s="2027"/>
      <c r="CA1735" s="2027"/>
      <c r="CB1735" s="2027"/>
      <c r="CC1735" s="2027"/>
      <c r="CD1735" s="2028"/>
    </row>
    <row r="1736" spans="1:82" ht="34.5" customHeight="1" x14ac:dyDescent="0.2">
      <c r="A1736" s="1160" t="s">
        <v>161</v>
      </c>
      <c r="B1736" s="765" t="s">
        <v>3099</v>
      </c>
      <c r="C1736" s="1123" t="s">
        <v>3100</v>
      </c>
      <c r="D1736" s="460">
        <v>183</v>
      </c>
      <c r="E1736" s="656" t="s">
        <v>3606</v>
      </c>
      <c r="F1736" s="1216" t="s">
        <v>3607</v>
      </c>
      <c r="G1736" s="576">
        <v>0</v>
      </c>
      <c r="H1736" s="576" t="s">
        <v>1</v>
      </c>
      <c r="I1736" s="576">
        <v>1</v>
      </c>
      <c r="J1736" s="454">
        <v>1</v>
      </c>
      <c r="K1736" s="538"/>
      <c r="L1736" s="1114"/>
      <c r="M1736" s="466"/>
      <c r="N1736" s="466"/>
      <c r="O1736" s="466"/>
      <c r="P1736" s="466"/>
      <c r="Q1736" s="466"/>
      <c r="R1736" s="466"/>
      <c r="S1736" s="466"/>
      <c r="T1736" s="466"/>
      <c r="U1736" s="1115"/>
      <c r="V1736" s="466"/>
      <c r="W1736" s="466"/>
      <c r="X1736" s="466"/>
      <c r="Y1736" s="466"/>
      <c r="Z1736" s="466"/>
      <c r="AA1736" s="466"/>
      <c r="AB1736" s="466"/>
      <c r="AC1736" s="466"/>
      <c r="AD1736" s="466"/>
      <c r="AE1736" s="466"/>
      <c r="AF1736" s="466"/>
      <c r="AG1736" s="1147"/>
      <c r="AH1736" s="2018"/>
      <c r="AI1736" s="1134"/>
      <c r="AJ1736" s="1134"/>
      <c r="AK1736" s="1134"/>
      <c r="AL1736" s="1134"/>
      <c r="AM1736" s="1135"/>
      <c r="AN1736" s="1135"/>
      <c r="AO1736" s="1134"/>
      <c r="AP1736" s="1136"/>
      <c r="AQ1736" s="1136"/>
      <c r="AR1736" s="1136"/>
      <c r="AS1736" s="1146"/>
      <c r="AT1736" s="1146"/>
      <c r="AU1736" s="5427"/>
      <c r="AV1736" s="5427"/>
      <c r="AW1736" s="5311"/>
      <c r="AX1736" s="5311"/>
      <c r="AY1736" s="2642"/>
      <c r="AZ1736" s="5449">
        <v>576</v>
      </c>
      <c r="BA1736" s="4542" t="s">
        <v>3254</v>
      </c>
      <c r="BB1736" s="4542" t="s">
        <v>3334</v>
      </c>
      <c r="BC1736" s="4542" t="s">
        <v>3794</v>
      </c>
      <c r="BD1736" s="4542">
        <v>383</v>
      </c>
      <c r="BE1736" s="5442">
        <v>42878</v>
      </c>
      <c r="BF1736" s="1677">
        <v>600000</v>
      </c>
      <c r="BG1736" s="4542">
        <v>383</v>
      </c>
      <c r="BH1736" s="5442">
        <v>42878</v>
      </c>
      <c r="BI1736" s="1677">
        <v>600000</v>
      </c>
      <c r="BJ1736" s="5442">
        <v>42878</v>
      </c>
      <c r="BK1736" s="5442">
        <v>42878</v>
      </c>
      <c r="BL1736" s="2024"/>
      <c r="BM1736" s="2025"/>
      <c r="BN1736" s="1902"/>
      <c r="BO1736" s="1878"/>
      <c r="BP1736" s="1878"/>
      <c r="BQ1736" s="1915"/>
      <c r="BR1736" s="2026"/>
      <c r="BS1736" s="2027"/>
      <c r="BT1736" s="2027"/>
      <c r="BU1736" s="2027"/>
      <c r="BV1736" s="2027"/>
      <c r="BW1736" s="2027"/>
      <c r="BX1736" s="2027"/>
      <c r="BY1736" s="2027"/>
      <c r="BZ1736" s="2027"/>
      <c r="CA1736" s="2027"/>
      <c r="CB1736" s="2027"/>
      <c r="CC1736" s="2027"/>
      <c r="CD1736" s="2028"/>
    </row>
    <row r="1737" spans="1:82" ht="34.5" customHeight="1" x14ac:dyDescent="0.2">
      <c r="A1737" s="1160" t="s">
        <v>161</v>
      </c>
      <c r="B1737" s="765" t="s">
        <v>3099</v>
      </c>
      <c r="C1737" s="1123" t="s">
        <v>3100</v>
      </c>
      <c r="D1737" s="460">
        <v>183</v>
      </c>
      <c r="E1737" s="656" t="s">
        <v>3606</v>
      </c>
      <c r="F1737" s="1216" t="s">
        <v>3607</v>
      </c>
      <c r="G1737" s="576">
        <v>0</v>
      </c>
      <c r="H1737" s="576" t="s">
        <v>1</v>
      </c>
      <c r="I1737" s="576">
        <v>1</v>
      </c>
      <c r="J1737" s="454">
        <v>1</v>
      </c>
      <c r="K1737" s="538"/>
      <c r="L1737" s="1114"/>
      <c r="M1737" s="466"/>
      <c r="N1737" s="466"/>
      <c r="O1737" s="466"/>
      <c r="P1737" s="466"/>
      <c r="Q1737" s="466"/>
      <c r="R1737" s="466"/>
      <c r="S1737" s="466"/>
      <c r="T1737" s="466"/>
      <c r="U1737" s="1115"/>
      <c r="V1737" s="466"/>
      <c r="W1737" s="466"/>
      <c r="X1737" s="466"/>
      <c r="Y1737" s="466"/>
      <c r="Z1737" s="466"/>
      <c r="AA1737" s="466"/>
      <c r="AB1737" s="466"/>
      <c r="AC1737" s="466"/>
      <c r="AD1737" s="466"/>
      <c r="AE1737" s="466"/>
      <c r="AF1737" s="466"/>
      <c r="AG1737" s="1147"/>
      <c r="AH1737" s="2018"/>
      <c r="AI1737" s="1134"/>
      <c r="AJ1737" s="1134"/>
      <c r="AK1737" s="1134"/>
      <c r="AL1737" s="1134"/>
      <c r="AM1737" s="1135"/>
      <c r="AN1737" s="1135"/>
      <c r="AO1737" s="1134"/>
      <c r="AP1737" s="1136"/>
      <c r="AQ1737" s="1136"/>
      <c r="AR1737" s="1136"/>
      <c r="AS1737" s="1146"/>
      <c r="AT1737" s="1146"/>
      <c r="AU1737" s="5427"/>
      <c r="AV1737" s="5427"/>
      <c r="AW1737" s="5311"/>
      <c r="AX1737" s="5311"/>
      <c r="AY1737" s="2642"/>
      <c r="AZ1737" s="5449">
        <v>577</v>
      </c>
      <c r="BA1737" s="4542" t="s">
        <v>3254</v>
      </c>
      <c r="BB1737" s="4542" t="s">
        <v>3329</v>
      </c>
      <c r="BC1737" s="4542" t="s">
        <v>3795</v>
      </c>
      <c r="BD1737" s="4542">
        <v>384</v>
      </c>
      <c r="BE1737" s="5442">
        <v>42878</v>
      </c>
      <c r="BF1737" s="1677">
        <v>125000</v>
      </c>
      <c r="BG1737" s="4542">
        <v>384</v>
      </c>
      <c r="BH1737" s="5442">
        <v>42878</v>
      </c>
      <c r="BI1737" s="1677">
        <v>125000</v>
      </c>
      <c r="BJ1737" s="5442">
        <v>42878</v>
      </c>
      <c r="BK1737" s="5442">
        <v>42878</v>
      </c>
      <c r="BL1737" s="2024"/>
      <c r="BM1737" s="2025"/>
      <c r="BN1737" s="1902"/>
      <c r="BO1737" s="1878"/>
      <c r="BP1737" s="1878"/>
      <c r="BQ1737" s="1915"/>
      <c r="BR1737" s="2026"/>
      <c r="BS1737" s="2027"/>
      <c r="BT1737" s="2027"/>
      <c r="BU1737" s="2027"/>
      <c r="BV1737" s="2027"/>
      <c r="BW1737" s="2027"/>
      <c r="BX1737" s="2027"/>
      <c r="BY1737" s="2027"/>
      <c r="BZ1737" s="2027"/>
      <c r="CA1737" s="2027"/>
      <c r="CB1737" s="2027"/>
      <c r="CC1737" s="2027"/>
      <c r="CD1737" s="2028"/>
    </row>
    <row r="1738" spans="1:82" ht="34.5" customHeight="1" x14ac:dyDescent="0.2">
      <c r="A1738" s="1160" t="s">
        <v>161</v>
      </c>
      <c r="B1738" s="765" t="s">
        <v>3099</v>
      </c>
      <c r="C1738" s="1123" t="s">
        <v>3100</v>
      </c>
      <c r="D1738" s="460">
        <v>183</v>
      </c>
      <c r="E1738" s="656" t="s">
        <v>3606</v>
      </c>
      <c r="F1738" s="1216" t="s">
        <v>3607</v>
      </c>
      <c r="G1738" s="576">
        <v>0</v>
      </c>
      <c r="H1738" s="576" t="s">
        <v>1</v>
      </c>
      <c r="I1738" s="576">
        <v>1</v>
      </c>
      <c r="J1738" s="454">
        <v>1</v>
      </c>
      <c r="K1738" s="538"/>
      <c r="L1738" s="1114"/>
      <c r="M1738" s="466"/>
      <c r="N1738" s="466"/>
      <c r="O1738" s="466"/>
      <c r="P1738" s="466"/>
      <c r="Q1738" s="466"/>
      <c r="R1738" s="466"/>
      <c r="S1738" s="466"/>
      <c r="T1738" s="466"/>
      <c r="U1738" s="1115"/>
      <c r="V1738" s="466"/>
      <c r="W1738" s="466"/>
      <c r="X1738" s="466"/>
      <c r="Y1738" s="466"/>
      <c r="Z1738" s="466"/>
      <c r="AA1738" s="466"/>
      <c r="AB1738" s="466"/>
      <c r="AC1738" s="466"/>
      <c r="AD1738" s="466"/>
      <c r="AE1738" s="466"/>
      <c r="AF1738" s="466"/>
      <c r="AG1738" s="1147"/>
      <c r="AH1738" s="2018"/>
      <c r="AI1738" s="1134"/>
      <c r="AJ1738" s="1134"/>
      <c r="AK1738" s="1134"/>
      <c r="AL1738" s="1134"/>
      <c r="AM1738" s="1135"/>
      <c r="AN1738" s="1135"/>
      <c r="AO1738" s="1134"/>
      <c r="AP1738" s="1136"/>
      <c r="AQ1738" s="1136"/>
      <c r="AR1738" s="1136"/>
      <c r="AS1738" s="1146"/>
      <c r="AT1738" s="1146"/>
      <c r="AU1738" s="5427"/>
      <c r="AV1738" s="5427"/>
      <c r="AW1738" s="5311"/>
      <c r="AX1738" s="5311"/>
      <c r="AY1738" s="2642"/>
      <c r="AZ1738" s="5449">
        <v>578</v>
      </c>
      <c r="BA1738" s="4542" t="s">
        <v>3254</v>
      </c>
      <c r="BB1738" s="4542" t="s">
        <v>3632</v>
      </c>
      <c r="BC1738" s="4542" t="s">
        <v>3796</v>
      </c>
      <c r="BD1738" s="4542">
        <v>385</v>
      </c>
      <c r="BE1738" s="5442">
        <v>42878</v>
      </c>
      <c r="BF1738" s="1677">
        <v>3000000</v>
      </c>
      <c r="BG1738" s="4542">
        <v>385</v>
      </c>
      <c r="BH1738" s="5442">
        <v>42878</v>
      </c>
      <c r="BI1738" s="1677">
        <v>3000000</v>
      </c>
      <c r="BJ1738" s="5442">
        <v>42878</v>
      </c>
      <c r="BK1738" s="5442">
        <v>42878</v>
      </c>
      <c r="BL1738" s="2024"/>
      <c r="BM1738" s="2025"/>
      <c r="BN1738" s="1902"/>
      <c r="BO1738" s="1878"/>
      <c r="BP1738" s="1878"/>
      <c r="BQ1738" s="1915"/>
      <c r="BR1738" s="2026"/>
      <c r="BS1738" s="2027"/>
      <c r="BT1738" s="2027"/>
      <c r="BU1738" s="2027"/>
      <c r="BV1738" s="2027"/>
      <c r="BW1738" s="2027"/>
      <c r="BX1738" s="2027"/>
      <c r="BY1738" s="2027"/>
      <c r="BZ1738" s="2027"/>
      <c r="CA1738" s="2027"/>
      <c r="CB1738" s="2027"/>
      <c r="CC1738" s="2027"/>
      <c r="CD1738" s="2028"/>
    </row>
    <row r="1739" spans="1:82" ht="34.5" customHeight="1" x14ac:dyDescent="0.2">
      <c r="A1739" s="1160" t="s">
        <v>161</v>
      </c>
      <c r="B1739" s="765" t="s">
        <v>3099</v>
      </c>
      <c r="C1739" s="1123" t="s">
        <v>3100</v>
      </c>
      <c r="D1739" s="460">
        <v>183</v>
      </c>
      <c r="E1739" s="656" t="s">
        <v>3606</v>
      </c>
      <c r="F1739" s="1216" t="s">
        <v>3607</v>
      </c>
      <c r="G1739" s="576">
        <v>0</v>
      </c>
      <c r="H1739" s="576" t="s">
        <v>1</v>
      </c>
      <c r="I1739" s="576">
        <v>1</v>
      </c>
      <c r="J1739" s="454">
        <v>1</v>
      </c>
      <c r="K1739" s="538"/>
      <c r="L1739" s="1114"/>
      <c r="M1739" s="466"/>
      <c r="N1739" s="466"/>
      <c r="O1739" s="466"/>
      <c r="P1739" s="466"/>
      <c r="Q1739" s="466"/>
      <c r="R1739" s="466"/>
      <c r="S1739" s="466"/>
      <c r="T1739" s="466"/>
      <c r="U1739" s="1115"/>
      <c r="V1739" s="466"/>
      <c r="W1739" s="466"/>
      <c r="X1739" s="466"/>
      <c r="Y1739" s="466"/>
      <c r="Z1739" s="466"/>
      <c r="AA1739" s="466"/>
      <c r="AB1739" s="466"/>
      <c r="AC1739" s="466"/>
      <c r="AD1739" s="466"/>
      <c r="AE1739" s="466"/>
      <c r="AF1739" s="466"/>
      <c r="AG1739" s="1147"/>
      <c r="AH1739" s="2018"/>
      <c r="AI1739" s="1134"/>
      <c r="AJ1739" s="1134"/>
      <c r="AK1739" s="1134"/>
      <c r="AL1739" s="1134"/>
      <c r="AM1739" s="1135"/>
      <c r="AN1739" s="1135"/>
      <c r="AO1739" s="1134"/>
      <c r="AP1739" s="1136"/>
      <c r="AQ1739" s="1136"/>
      <c r="AR1739" s="1136"/>
      <c r="AS1739" s="1146"/>
      <c r="AT1739" s="1146"/>
      <c r="AU1739" s="5427"/>
      <c r="AV1739" s="5427"/>
      <c r="AW1739" s="5311"/>
      <c r="AX1739" s="5311"/>
      <c r="AY1739" s="2642"/>
      <c r="AZ1739" s="5449">
        <v>579</v>
      </c>
      <c r="BA1739" s="4542" t="s">
        <v>3254</v>
      </c>
      <c r="BB1739" s="4542" t="s">
        <v>3657</v>
      </c>
      <c r="BC1739" s="4542" t="s">
        <v>3797</v>
      </c>
      <c r="BD1739" s="4542">
        <v>386</v>
      </c>
      <c r="BE1739" s="5442">
        <v>42878</v>
      </c>
      <c r="BF1739" s="1677">
        <v>2330000</v>
      </c>
      <c r="BG1739" s="4542">
        <v>386</v>
      </c>
      <c r="BH1739" s="5442">
        <v>42878</v>
      </c>
      <c r="BI1739" s="1677">
        <v>2330000</v>
      </c>
      <c r="BJ1739" s="5442">
        <v>42878</v>
      </c>
      <c r="BK1739" s="5442">
        <v>42878</v>
      </c>
      <c r="BL1739" s="2024"/>
      <c r="BM1739" s="2025"/>
      <c r="BN1739" s="1902"/>
      <c r="BO1739" s="1878"/>
      <c r="BP1739" s="1878"/>
      <c r="BQ1739" s="1915"/>
      <c r="BR1739" s="2026"/>
      <c r="BS1739" s="2027"/>
      <c r="BT1739" s="2027"/>
      <c r="BU1739" s="2027"/>
      <c r="BV1739" s="2027"/>
      <c r="BW1739" s="2027"/>
      <c r="BX1739" s="2027"/>
      <c r="BY1739" s="2027"/>
      <c r="BZ1739" s="2027"/>
      <c r="CA1739" s="2027"/>
      <c r="CB1739" s="2027"/>
      <c r="CC1739" s="2027"/>
      <c r="CD1739" s="2028"/>
    </row>
    <row r="1740" spans="1:82" ht="34.5" customHeight="1" x14ac:dyDescent="0.2">
      <c r="A1740" s="1160" t="s">
        <v>161</v>
      </c>
      <c r="B1740" s="765" t="s">
        <v>3099</v>
      </c>
      <c r="C1740" s="1123" t="s">
        <v>3100</v>
      </c>
      <c r="D1740" s="460">
        <v>183</v>
      </c>
      <c r="E1740" s="656" t="s">
        <v>3606</v>
      </c>
      <c r="F1740" s="1216" t="s">
        <v>3607</v>
      </c>
      <c r="G1740" s="576">
        <v>0</v>
      </c>
      <c r="H1740" s="576" t="s">
        <v>1</v>
      </c>
      <c r="I1740" s="576">
        <v>1</v>
      </c>
      <c r="J1740" s="454">
        <v>1</v>
      </c>
      <c r="K1740" s="538"/>
      <c r="L1740" s="1114"/>
      <c r="M1740" s="466"/>
      <c r="N1740" s="466"/>
      <c r="O1740" s="466"/>
      <c r="P1740" s="466"/>
      <c r="Q1740" s="466"/>
      <c r="R1740" s="466"/>
      <c r="S1740" s="466"/>
      <c r="T1740" s="466"/>
      <c r="U1740" s="1115"/>
      <c r="V1740" s="466"/>
      <c r="W1740" s="466"/>
      <c r="X1740" s="466"/>
      <c r="Y1740" s="466"/>
      <c r="Z1740" s="466"/>
      <c r="AA1740" s="466"/>
      <c r="AB1740" s="466"/>
      <c r="AC1740" s="466"/>
      <c r="AD1740" s="466"/>
      <c r="AE1740" s="466"/>
      <c r="AF1740" s="466"/>
      <c r="AG1740" s="1147"/>
      <c r="AH1740" s="2018"/>
      <c r="AI1740" s="1134"/>
      <c r="AJ1740" s="1134"/>
      <c r="AK1740" s="1134"/>
      <c r="AL1740" s="1134"/>
      <c r="AM1740" s="1135"/>
      <c r="AN1740" s="1135"/>
      <c r="AO1740" s="1134"/>
      <c r="AP1740" s="1136"/>
      <c r="AQ1740" s="1136"/>
      <c r="AR1740" s="1136"/>
      <c r="AS1740" s="1146"/>
      <c r="AT1740" s="1146"/>
      <c r="AU1740" s="5427"/>
      <c r="AV1740" s="5427"/>
      <c r="AW1740" s="5311"/>
      <c r="AX1740" s="5311"/>
      <c r="AY1740" s="2642"/>
      <c r="AZ1740" s="5449">
        <v>580</v>
      </c>
      <c r="BA1740" s="4542" t="s">
        <v>3254</v>
      </c>
      <c r="BB1740" s="4542" t="s">
        <v>3790</v>
      </c>
      <c r="BC1740" s="4542" t="s">
        <v>3798</v>
      </c>
      <c r="BD1740" s="4542">
        <v>387</v>
      </c>
      <c r="BE1740" s="5442">
        <v>42878</v>
      </c>
      <c r="BF1740" s="1677">
        <v>900000</v>
      </c>
      <c r="BG1740" s="4542">
        <v>387</v>
      </c>
      <c r="BH1740" s="5442">
        <v>42878</v>
      </c>
      <c r="BI1740" s="1677">
        <v>900000</v>
      </c>
      <c r="BJ1740" s="5442">
        <v>42878</v>
      </c>
      <c r="BK1740" s="5442">
        <v>42878</v>
      </c>
      <c r="BL1740" s="2024"/>
      <c r="BM1740" s="2025"/>
      <c r="BN1740" s="1902"/>
      <c r="BO1740" s="1878"/>
      <c r="BP1740" s="1878"/>
      <c r="BQ1740" s="1915"/>
      <c r="BR1740" s="2026"/>
      <c r="BS1740" s="2027"/>
      <c r="BT1740" s="2027"/>
      <c r="BU1740" s="2027"/>
      <c r="BV1740" s="2027"/>
      <c r="BW1740" s="2027"/>
      <c r="BX1740" s="2027"/>
      <c r="BY1740" s="2027"/>
      <c r="BZ1740" s="2027"/>
      <c r="CA1740" s="2027"/>
      <c r="CB1740" s="2027"/>
      <c r="CC1740" s="2027"/>
      <c r="CD1740" s="2028"/>
    </row>
    <row r="1741" spans="1:82" ht="34.5" customHeight="1" x14ac:dyDescent="0.2">
      <c r="A1741" s="1160" t="s">
        <v>161</v>
      </c>
      <c r="B1741" s="765" t="s">
        <v>3099</v>
      </c>
      <c r="C1741" s="1123" t="s">
        <v>3100</v>
      </c>
      <c r="D1741" s="460">
        <v>183</v>
      </c>
      <c r="E1741" s="656" t="s">
        <v>3606</v>
      </c>
      <c r="F1741" s="1216" t="s">
        <v>3607</v>
      </c>
      <c r="G1741" s="576">
        <v>0</v>
      </c>
      <c r="H1741" s="576" t="s">
        <v>1</v>
      </c>
      <c r="I1741" s="576">
        <v>1</v>
      </c>
      <c r="J1741" s="454">
        <v>1</v>
      </c>
      <c r="K1741" s="538"/>
      <c r="L1741" s="1114"/>
      <c r="M1741" s="466"/>
      <c r="N1741" s="466"/>
      <c r="O1741" s="466"/>
      <c r="P1741" s="466"/>
      <c r="Q1741" s="466"/>
      <c r="R1741" s="466"/>
      <c r="S1741" s="466"/>
      <c r="T1741" s="466"/>
      <c r="U1741" s="1115"/>
      <c r="V1741" s="466"/>
      <c r="W1741" s="466"/>
      <c r="X1741" s="466"/>
      <c r="Y1741" s="466"/>
      <c r="Z1741" s="466"/>
      <c r="AA1741" s="466"/>
      <c r="AB1741" s="466"/>
      <c r="AC1741" s="466"/>
      <c r="AD1741" s="466"/>
      <c r="AE1741" s="466"/>
      <c r="AF1741" s="466"/>
      <c r="AG1741" s="1147"/>
      <c r="AH1741" s="2018"/>
      <c r="AI1741" s="1134"/>
      <c r="AJ1741" s="1134"/>
      <c r="AK1741" s="1134"/>
      <c r="AL1741" s="1134"/>
      <c r="AM1741" s="1135"/>
      <c r="AN1741" s="1135"/>
      <c r="AO1741" s="1134"/>
      <c r="AP1741" s="1136"/>
      <c r="AQ1741" s="1136"/>
      <c r="AR1741" s="1136"/>
      <c r="AS1741" s="1146"/>
      <c r="AT1741" s="1146"/>
      <c r="AU1741" s="5427"/>
      <c r="AV1741" s="5427"/>
      <c r="AW1741" s="5311"/>
      <c r="AX1741" s="5311"/>
      <c r="AY1741" s="2642"/>
      <c r="AZ1741" s="5449">
        <v>581</v>
      </c>
      <c r="BA1741" s="4542" t="s">
        <v>3254</v>
      </c>
      <c r="BB1741" s="4542" t="s">
        <v>3432</v>
      </c>
      <c r="BC1741" s="4542" t="s">
        <v>3799</v>
      </c>
      <c r="BD1741" s="4542">
        <v>388</v>
      </c>
      <c r="BE1741" s="5442">
        <v>42878</v>
      </c>
      <c r="BF1741" s="1677">
        <v>2000000</v>
      </c>
      <c r="BG1741" s="4542">
        <v>388</v>
      </c>
      <c r="BH1741" s="5442">
        <v>42878</v>
      </c>
      <c r="BI1741" s="1677">
        <v>2000000</v>
      </c>
      <c r="BJ1741" s="5442">
        <v>42878</v>
      </c>
      <c r="BK1741" s="5442">
        <v>42878</v>
      </c>
      <c r="BL1741" s="2024"/>
      <c r="BM1741" s="2025"/>
      <c r="BN1741" s="1902"/>
      <c r="BO1741" s="1878"/>
      <c r="BP1741" s="1878"/>
      <c r="BQ1741" s="1915"/>
      <c r="BR1741" s="2026"/>
      <c r="BS1741" s="2027"/>
      <c r="BT1741" s="2027"/>
      <c r="BU1741" s="2027"/>
      <c r="BV1741" s="2027"/>
      <c r="BW1741" s="2027"/>
      <c r="BX1741" s="2027"/>
      <c r="BY1741" s="2027"/>
      <c r="BZ1741" s="2027"/>
      <c r="CA1741" s="2027"/>
      <c r="CB1741" s="2027"/>
      <c r="CC1741" s="2027"/>
      <c r="CD1741" s="2028"/>
    </row>
    <row r="1742" spans="1:82" ht="34.5" customHeight="1" x14ac:dyDescent="0.2">
      <c r="A1742" s="1160" t="s">
        <v>161</v>
      </c>
      <c r="B1742" s="765" t="s">
        <v>3099</v>
      </c>
      <c r="C1742" s="1123" t="s">
        <v>3100</v>
      </c>
      <c r="D1742" s="460">
        <v>183</v>
      </c>
      <c r="E1742" s="656" t="s">
        <v>3606</v>
      </c>
      <c r="F1742" s="1216" t="s">
        <v>3607</v>
      </c>
      <c r="G1742" s="576">
        <v>0</v>
      </c>
      <c r="H1742" s="576" t="s">
        <v>1</v>
      </c>
      <c r="I1742" s="576">
        <v>1</v>
      </c>
      <c r="J1742" s="454">
        <v>1</v>
      </c>
      <c r="K1742" s="538"/>
      <c r="L1742" s="1114"/>
      <c r="M1742" s="466"/>
      <c r="N1742" s="466"/>
      <c r="O1742" s="466"/>
      <c r="P1742" s="466"/>
      <c r="Q1742" s="466"/>
      <c r="R1742" s="466"/>
      <c r="S1742" s="466"/>
      <c r="T1742" s="466"/>
      <c r="U1742" s="1115"/>
      <c r="V1742" s="466"/>
      <c r="W1742" s="466"/>
      <c r="X1742" s="466"/>
      <c r="Y1742" s="466"/>
      <c r="Z1742" s="466"/>
      <c r="AA1742" s="466"/>
      <c r="AB1742" s="466"/>
      <c r="AC1742" s="466"/>
      <c r="AD1742" s="466"/>
      <c r="AE1742" s="466"/>
      <c r="AF1742" s="466"/>
      <c r="AG1742" s="1147"/>
      <c r="AH1742" s="2018"/>
      <c r="AI1742" s="1134"/>
      <c r="AJ1742" s="1134"/>
      <c r="AK1742" s="1134"/>
      <c r="AL1742" s="1134"/>
      <c r="AM1742" s="1135"/>
      <c r="AN1742" s="1135"/>
      <c r="AO1742" s="1134"/>
      <c r="AP1742" s="1136"/>
      <c r="AQ1742" s="1136"/>
      <c r="AR1742" s="1136"/>
      <c r="AS1742" s="1146"/>
      <c r="AT1742" s="1146"/>
      <c r="AU1742" s="5427"/>
      <c r="AV1742" s="5427"/>
      <c r="AW1742" s="5311"/>
      <c r="AX1742" s="5311"/>
      <c r="AY1742" s="2642"/>
      <c r="AZ1742" s="5449">
        <v>582</v>
      </c>
      <c r="BA1742" s="4542" t="s">
        <v>3254</v>
      </c>
      <c r="BB1742" s="4542" t="s">
        <v>3638</v>
      </c>
      <c r="BC1742" s="4542" t="s">
        <v>3800</v>
      </c>
      <c r="BD1742" s="4542">
        <v>389</v>
      </c>
      <c r="BE1742" s="5442">
        <v>42879</v>
      </c>
      <c r="BF1742" s="1677">
        <v>2970000</v>
      </c>
      <c r="BG1742" s="4542">
        <v>389</v>
      </c>
      <c r="BH1742" s="5442">
        <v>42879</v>
      </c>
      <c r="BI1742" s="1677">
        <v>2970000</v>
      </c>
      <c r="BJ1742" s="5442">
        <v>42879</v>
      </c>
      <c r="BK1742" s="5442">
        <v>42879</v>
      </c>
      <c r="BL1742" s="2024"/>
      <c r="BM1742" s="2025"/>
      <c r="BN1742" s="1902"/>
      <c r="BO1742" s="1878"/>
      <c r="BP1742" s="1878"/>
      <c r="BQ1742" s="1915"/>
      <c r="BR1742" s="2026"/>
      <c r="BS1742" s="2027"/>
      <c r="BT1742" s="2027"/>
      <c r="BU1742" s="2027"/>
      <c r="BV1742" s="2027"/>
      <c r="BW1742" s="2027"/>
      <c r="BX1742" s="2027"/>
      <c r="BY1742" s="2027"/>
      <c r="BZ1742" s="2027"/>
      <c r="CA1742" s="2027"/>
      <c r="CB1742" s="2027"/>
      <c r="CC1742" s="2027"/>
      <c r="CD1742" s="2028"/>
    </row>
    <row r="1743" spans="1:82" ht="34.5" customHeight="1" x14ac:dyDescent="0.2">
      <c r="A1743" s="1160" t="s">
        <v>161</v>
      </c>
      <c r="B1743" s="765" t="s">
        <v>3099</v>
      </c>
      <c r="C1743" s="1123" t="s">
        <v>3100</v>
      </c>
      <c r="D1743" s="460">
        <v>183</v>
      </c>
      <c r="E1743" s="656" t="s">
        <v>3606</v>
      </c>
      <c r="F1743" s="1216" t="s">
        <v>3607</v>
      </c>
      <c r="G1743" s="576">
        <v>0</v>
      </c>
      <c r="H1743" s="576" t="s">
        <v>1</v>
      </c>
      <c r="I1743" s="576">
        <v>1</v>
      </c>
      <c r="J1743" s="454">
        <v>1</v>
      </c>
      <c r="K1743" s="538"/>
      <c r="L1743" s="1114"/>
      <c r="M1743" s="466"/>
      <c r="N1743" s="466"/>
      <c r="O1743" s="466"/>
      <c r="P1743" s="466"/>
      <c r="Q1743" s="466"/>
      <c r="R1743" s="466"/>
      <c r="S1743" s="466"/>
      <c r="T1743" s="466"/>
      <c r="U1743" s="1115">
        <f t="shared" si="167"/>
        <v>0</v>
      </c>
      <c r="V1743" s="466"/>
      <c r="W1743" s="466"/>
      <c r="X1743" s="466"/>
      <c r="Y1743" s="466"/>
      <c r="Z1743" s="466"/>
      <c r="AA1743" s="466"/>
      <c r="AB1743" s="466"/>
      <c r="AC1743" s="466"/>
      <c r="AD1743" s="466"/>
      <c r="AE1743" s="466"/>
      <c r="AF1743" s="466"/>
      <c r="AG1743" s="1147"/>
      <c r="AH1743" s="2018"/>
      <c r="AI1743" s="1134"/>
      <c r="AJ1743" s="1134"/>
      <c r="AK1743" s="1134"/>
      <c r="AL1743" s="1134"/>
      <c r="AM1743" s="1135"/>
      <c r="AN1743" s="1135"/>
      <c r="AO1743" s="1134"/>
      <c r="AP1743" s="1136"/>
      <c r="AQ1743" s="1136"/>
      <c r="AR1743" s="1136"/>
      <c r="AS1743" s="1146"/>
      <c r="AT1743" s="1146"/>
      <c r="AU1743" s="5427"/>
      <c r="AV1743" s="5427"/>
      <c r="AW1743" s="5311"/>
      <c r="AX1743" s="5311"/>
      <c r="AY1743" s="2642"/>
      <c r="AZ1743" s="2200"/>
      <c r="BA1743" s="2200"/>
      <c r="BB1743" s="2200"/>
      <c r="BC1743" s="2200"/>
      <c r="BD1743" s="2200"/>
      <c r="BE1743" s="2169"/>
      <c r="BF1743" s="4466"/>
      <c r="BG1743" s="2169"/>
      <c r="BH1743" s="2169"/>
      <c r="BI1743" s="4466"/>
      <c r="BJ1743" s="2169"/>
      <c r="BK1743" s="2169"/>
      <c r="BL1743" s="2024">
        <f t="shared" si="168"/>
        <v>0</v>
      </c>
      <c r="BM1743" s="2025"/>
      <c r="BN1743" s="1902"/>
      <c r="BO1743" s="1878"/>
      <c r="BP1743" s="1878"/>
      <c r="BQ1743" s="1915"/>
      <c r="BR1743" s="2026"/>
      <c r="BS1743" s="2027"/>
      <c r="BT1743" s="2027"/>
      <c r="BU1743" s="2027"/>
      <c r="BV1743" s="2027"/>
      <c r="BW1743" s="2027"/>
      <c r="BX1743" s="2027"/>
      <c r="BY1743" s="2027"/>
      <c r="BZ1743" s="2027"/>
      <c r="CA1743" s="2027"/>
      <c r="CB1743" s="2027"/>
      <c r="CC1743" s="2027"/>
      <c r="CD1743" s="2028" t="s">
        <v>3091</v>
      </c>
    </row>
    <row r="1744" spans="1:82" ht="34.5" customHeight="1" thickBot="1" x14ac:dyDescent="0.25">
      <c r="A1744" s="1162" t="s">
        <v>161</v>
      </c>
      <c r="B1744" s="767" t="s">
        <v>3099</v>
      </c>
      <c r="C1744" s="1126" t="s">
        <v>3100</v>
      </c>
      <c r="D1744" s="431">
        <v>183</v>
      </c>
      <c r="E1744" s="1217" t="s">
        <v>3606</v>
      </c>
      <c r="F1744" s="1218" t="s">
        <v>3607</v>
      </c>
      <c r="G1744" s="582">
        <v>0</v>
      </c>
      <c r="H1744" s="582" t="s">
        <v>1</v>
      </c>
      <c r="I1744" s="582">
        <v>1</v>
      </c>
      <c r="J1744" s="496">
        <v>1</v>
      </c>
      <c r="K1744" s="544"/>
      <c r="L1744" s="1116"/>
      <c r="M1744" s="474"/>
      <c r="N1744" s="474"/>
      <c r="O1744" s="474"/>
      <c r="P1744" s="474"/>
      <c r="Q1744" s="474"/>
      <c r="R1744" s="474"/>
      <c r="S1744" s="474"/>
      <c r="T1744" s="474"/>
      <c r="U1744" s="1117">
        <f t="shared" si="167"/>
        <v>0</v>
      </c>
      <c r="V1744" s="474"/>
      <c r="W1744" s="474"/>
      <c r="X1744" s="474"/>
      <c r="Y1744" s="474"/>
      <c r="Z1744" s="474"/>
      <c r="AA1744" s="474"/>
      <c r="AB1744" s="474"/>
      <c r="AC1744" s="474"/>
      <c r="AD1744" s="474"/>
      <c r="AE1744" s="474"/>
      <c r="AF1744" s="474"/>
      <c r="AG1744" s="1995"/>
      <c r="AH1744" s="2029"/>
      <c r="AI1744" s="2030"/>
      <c r="AJ1744" s="2030"/>
      <c r="AK1744" s="2030"/>
      <c r="AL1744" s="2029"/>
      <c r="AM1744" s="2031"/>
      <c r="AN1744" s="2031"/>
      <c r="AO1744" s="2029"/>
      <c r="AP1744" s="2682"/>
      <c r="AQ1744" s="2682"/>
      <c r="AR1744" s="2682"/>
      <c r="AS1744" s="2683"/>
      <c r="AT1744" s="2694"/>
      <c r="AU1744" s="2695"/>
      <c r="AV1744" s="2695"/>
      <c r="AW1744" s="2696"/>
      <c r="AX1744" s="2696"/>
      <c r="AY1744" s="2697"/>
      <c r="AZ1744" s="2445"/>
      <c r="BA1744" s="2445"/>
      <c r="BB1744" s="2445"/>
      <c r="BC1744" s="2445"/>
      <c r="BD1744" s="2445"/>
      <c r="BE1744" s="1912"/>
      <c r="BF1744" s="4467"/>
      <c r="BG1744" s="1912"/>
      <c r="BH1744" s="1912"/>
      <c r="BI1744" s="4467"/>
      <c r="BJ1744" s="1912"/>
      <c r="BK1744" s="1912"/>
      <c r="BL1744" s="1911">
        <f t="shared" si="168"/>
        <v>0</v>
      </c>
      <c r="BM1744" s="2036"/>
      <c r="BN1744" s="1902"/>
      <c r="BO1744" s="1878"/>
      <c r="BP1744" s="1878"/>
      <c r="BQ1744" s="1915"/>
      <c r="BR1744" s="2037"/>
      <c r="BS1744" s="2038"/>
      <c r="BT1744" s="2038"/>
      <c r="BU1744" s="2038"/>
      <c r="BV1744" s="2038"/>
      <c r="BW1744" s="2038"/>
      <c r="BX1744" s="2038"/>
      <c r="BY1744" s="2038"/>
      <c r="BZ1744" s="2038"/>
      <c r="CA1744" s="2038"/>
      <c r="CB1744" s="2038"/>
      <c r="CC1744" s="2038"/>
      <c r="CD1744" s="2039" t="s">
        <v>3091</v>
      </c>
    </row>
    <row r="1745" spans="1:82" s="19" customFormat="1" ht="64.5" customHeight="1" thickBot="1" x14ac:dyDescent="0.25">
      <c r="A1745" s="570" t="s">
        <v>161</v>
      </c>
      <c r="B1745" s="571" t="s">
        <v>2502</v>
      </c>
      <c r="C1745" s="563" t="s">
        <v>2503</v>
      </c>
      <c r="D1745" s="163">
        <v>184</v>
      </c>
      <c r="E1745" s="1215" t="s">
        <v>3928</v>
      </c>
      <c r="F1745" s="1073" t="s">
        <v>3929</v>
      </c>
      <c r="G1745" s="49">
        <v>0</v>
      </c>
      <c r="H1745" s="49" t="s">
        <v>0</v>
      </c>
      <c r="I1745" s="49">
        <v>1</v>
      </c>
      <c r="J1745" s="1284">
        <v>0.25</v>
      </c>
      <c r="K1745" s="210"/>
      <c r="L1745" s="1285">
        <f t="shared" ref="L1745:L1753" si="169">+M1745+N1745+O1745+P1745+Q1745+R1745+S1745+T1745</f>
        <v>28000000</v>
      </c>
      <c r="M1745" s="1286">
        <v>28000000</v>
      </c>
      <c r="N1745" s="1286"/>
      <c r="O1745" s="1286"/>
      <c r="P1745" s="1286"/>
      <c r="Q1745" s="1286"/>
      <c r="R1745" s="1286"/>
      <c r="S1745" s="1286"/>
      <c r="T1745" s="1286"/>
      <c r="U1745" s="1287">
        <f t="shared" ref="U1745" si="170">V1745+W1745+X1745+Y1745+Z1745+AA1745+AB1745+AC1745</f>
        <v>28000000</v>
      </c>
      <c r="V1745" s="1288">
        <v>28000000</v>
      </c>
      <c r="W1745" s="1288"/>
      <c r="X1745" s="1288"/>
      <c r="Y1745" s="1288"/>
      <c r="Z1745" s="1288"/>
      <c r="AA1745" s="1288"/>
      <c r="AB1745" s="1288"/>
      <c r="AC1745" s="1288"/>
      <c r="AD1745" s="1286"/>
      <c r="AE1745" s="1286"/>
      <c r="AF1745" s="1286"/>
      <c r="AG1745" s="2698">
        <v>80101505</v>
      </c>
      <c r="AH1745" s="2699" t="s">
        <v>3930</v>
      </c>
      <c r="AI1745" s="2700">
        <v>42887</v>
      </c>
      <c r="AJ1745" s="2699" t="s">
        <v>3931</v>
      </c>
      <c r="AK1745" s="2699" t="s">
        <v>1889</v>
      </c>
      <c r="AL1745" s="2699" t="s">
        <v>3932</v>
      </c>
      <c r="AM1745" s="1522">
        <v>28000000</v>
      </c>
      <c r="AN1745" s="1522">
        <v>28000000</v>
      </c>
      <c r="AO1745" s="2699" t="s">
        <v>3933</v>
      </c>
      <c r="AP1745" s="2699" t="s">
        <v>3934</v>
      </c>
      <c r="AQ1745" s="2699" t="s">
        <v>3935</v>
      </c>
      <c r="AR1745" s="2698">
        <v>2202010202</v>
      </c>
      <c r="AS1745" s="2699" t="s">
        <v>6007</v>
      </c>
      <c r="AT1745" s="2699" t="s">
        <v>3936</v>
      </c>
      <c r="AU1745" s="2698">
        <v>1</v>
      </c>
      <c r="AV1745" s="2698">
        <v>0.1</v>
      </c>
      <c r="AW1745" s="2700">
        <v>42887</v>
      </c>
      <c r="AX1745" s="2700">
        <v>43100</v>
      </c>
      <c r="AY1745" s="2701">
        <v>28000000</v>
      </c>
      <c r="AZ1745" s="2702" t="s">
        <v>3937</v>
      </c>
      <c r="BA1745" s="2702" t="s">
        <v>1889</v>
      </c>
      <c r="BB1745" s="2702" t="s">
        <v>3938</v>
      </c>
      <c r="BC1745" s="2702" t="s">
        <v>3939</v>
      </c>
      <c r="BD1745" s="2702">
        <v>2201210101</v>
      </c>
      <c r="BE1745" s="2469" t="s">
        <v>3940</v>
      </c>
      <c r="BF1745" s="2465">
        <v>28000000</v>
      </c>
      <c r="BG1745" s="2469">
        <v>2017000544</v>
      </c>
      <c r="BH1745" s="2469" t="s">
        <v>3941</v>
      </c>
      <c r="BI1745" s="2465">
        <v>28000000</v>
      </c>
      <c r="BJ1745" s="2469" t="s">
        <v>3942</v>
      </c>
      <c r="BK1745" s="2469" t="s">
        <v>3943</v>
      </c>
      <c r="BL1745" s="2514">
        <f>BF1745-BI1745</f>
        <v>0</v>
      </c>
      <c r="BM1745" s="2514">
        <f>L1745-(BI1745+BI1754+BI1755+BI1756+BI1757+BI1758)</f>
        <v>0</v>
      </c>
      <c r="BN1745" s="1471"/>
      <c r="BO1745" s="1471"/>
      <c r="BP1745" s="1471"/>
      <c r="BQ1745" s="1471"/>
      <c r="BR1745" s="1471"/>
      <c r="BS1745" s="1471"/>
      <c r="BT1745" s="1471"/>
      <c r="BU1745" s="1471"/>
      <c r="BV1745" s="1471"/>
      <c r="BW1745" s="1471"/>
      <c r="BX1745" s="1471"/>
      <c r="BY1745" s="1471"/>
      <c r="BZ1745" s="1471"/>
      <c r="CA1745" s="1471"/>
      <c r="CB1745" s="1471"/>
      <c r="CC1745" s="1471"/>
      <c r="CD1745" s="1978" t="s">
        <v>3944</v>
      </c>
    </row>
    <row r="1746" spans="1:82" s="19" customFormat="1" ht="57" customHeight="1" x14ac:dyDescent="0.25">
      <c r="A1746" s="570" t="s">
        <v>161</v>
      </c>
      <c r="B1746" s="571" t="s">
        <v>2502</v>
      </c>
      <c r="C1746" s="563" t="s">
        <v>2503</v>
      </c>
      <c r="D1746" s="163">
        <v>185</v>
      </c>
      <c r="E1746" s="1073" t="s">
        <v>5629</v>
      </c>
      <c r="F1746" s="1073" t="s">
        <v>5630</v>
      </c>
      <c r="G1746" s="69">
        <v>0</v>
      </c>
      <c r="H1746" s="69" t="s">
        <v>1</v>
      </c>
      <c r="I1746" s="786">
        <v>1</v>
      </c>
      <c r="J1746" s="493">
        <v>1</v>
      </c>
      <c r="K1746" s="210"/>
      <c r="L1746" s="51">
        <f t="shared" si="169"/>
        <v>0</v>
      </c>
      <c r="M1746" s="52"/>
      <c r="N1746" s="52"/>
      <c r="O1746" s="52"/>
      <c r="P1746" s="52"/>
      <c r="Q1746" s="52"/>
      <c r="R1746" s="52"/>
      <c r="S1746" s="52"/>
      <c r="T1746" s="52"/>
      <c r="U1746" s="168">
        <f t="shared" ref="U1746:U1751" si="171">V1746+W1746+X1746+Y1746+Z1746+AA1746+AB1746+AC1746+AD1746+AE1746+AF1746</f>
        <v>0</v>
      </c>
      <c r="V1746" s="52"/>
      <c r="W1746" s="52"/>
      <c r="X1746" s="52"/>
      <c r="Y1746" s="52"/>
      <c r="Z1746" s="52"/>
      <c r="AA1746" s="52"/>
      <c r="AB1746" s="52"/>
      <c r="AC1746" s="52"/>
      <c r="AD1746" s="52"/>
      <c r="AE1746" s="52"/>
      <c r="AF1746" s="52"/>
      <c r="AG1746" s="1462"/>
      <c r="AH1746" s="1462"/>
      <c r="AI1746" s="1462"/>
      <c r="AJ1746" s="1462"/>
      <c r="AK1746" s="1462"/>
      <c r="AL1746" s="1462"/>
      <c r="AM1746" s="1464"/>
      <c r="AN1746" s="1464"/>
      <c r="AO1746" s="1462"/>
      <c r="AP1746" s="1462"/>
      <c r="AQ1746" s="1462"/>
      <c r="AR1746" s="2510"/>
      <c r="AS1746" s="2703" t="s">
        <v>6008</v>
      </c>
      <c r="AT1746" s="1638" t="s">
        <v>6009</v>
      </c>
      <c r="AU1746" s="2704">
        <v>4</v>
      </c>
      <c r="AV1746" s="2523"/>
      <c r="AW1746" s="2518">
        <v>42736</v>
      </c>
      <c r="AX1746" s="2518">
        <v>43099</v>
      </c>
      <c r="AY1746" s="2705">
        <v>0</v>
      </c>
      <c r="AZ1746" s="1854"/>
      <c r="BA1746" s="1854"/>
      <c r="BB1746" s="1854"/>
      <c r="BC1746" s="1854"/>
      <c r="BD1746" s="1855"/>
      <c r="BE1746" s="1858"/>
      <c r="BF1746" s="2221"/>
      <c r="BG1746" s="1858"/>
      <c r="BH1746" s="1858"/>
      <c r="BI1746" s="2221"/>
      <c r="BJ1746" s="1858"/>
      <c r="BK1746" s="1858"/>
      <c r="BL1746" s="2514">
        <f t="shared" ref="BL1746:BL1751" si="172">BF1746-BI1746</f>
        <v>0</v>
      </c>
      <c r="BM1746" s="2514">
        <f>L1746-(BI1746:BI1751)</f>
        <v>0</v>
      </c>
      <c r="BN1746" s="1471"/>
      <c r="BO1746" s="1471"/>
      <c r="BP1746" s="1471"/>
      <c r="BQ1746" s="1471"/>
      <c r="BR1746" s="1538"/>
      <c r="BS1746" s="1538"/>
      <c r="BT1746" s="1538"/>
      <c r="BU1746" s="1538"/>
      <c r="BV1746" s="1538"/>
      <c r="BW1746" s="1538"/>
      <c r="BX1746" s="1538"/>
      <c r="BY1746" s="1538"/>
      <c r="BZ1746" s="1538"/>
      <c r="CA1746" s="1538"/>
      <c r="CB1746" s="1538"/>
      <c r="CC1746" s="2515"/>
      <c r="CD1746" s="2587" t="s">
        <v>5487</v>
      </c>
    </row>
    <row r="1747" spans="1:82" s="19" customFormat="1" ht="62.25" customHeight="1" x14ac:dyDescent="0.25">
      <c r="A1747" s="600" t="s">
        <v>161</v>
      </c>
      <c r="B1747" s="1797" t="s">
        <v>2502</v>
      </c>
      <c r="C1747" s="568" t="s">
        <v>2503</v>
      </c>
      <c r="D1747" s="1742">
        <v>185</v>
      </c>
      <c r="E1747" s="1798" t="s">
        <v>5629</v>
      </c>
      <c r="F1747" s="1798" t="s">
        <v>5630</v>
      </c>
      <c r="G1747" s="1772">
        <v>0</v>
      </c>
      <c r="H1747" s="1772" t="s">
        <v>1</v>
      </c>
      <c r="I1747" s="789">
        <v>1</v>
      </c>
      <c r="J1747" s="1745">
        <v>1</v>
      </c>
      <c r="K1747" s="110"/>
      <c r="L1747" s="6"/>
      <c r="M1747" s="7"/>
      <c r="N1747" s="7"/>
      <c r="O1747" s="7"/>
      <c r="P1747" s="7"/>
      <c r="Q1747" s="7"/>
      <c r="R1747" s="7"/>
      <c r="S1747" s="7"/>
      <c r="T1747" s="7"/>
      <c r="U1747" s="1783">
        <f t="shared" si="171"/>
        <v>0</v>
      </c>
      <c r="V1747" s="7"/>
      <c r="W1747" s="7"/>
      <c r="X1747" s="7"/>
      <c r="Y1747" s="7"/>
      <c r="Z1747" s="7"/>
      <c r="AA1747" s="7"/>
      <c r="AB1747" s="7"/>
      <c r="AC1747" s="7"/>
      <c r="AD1747" s="7"/>
      <c r="AE1747" s="7"/>
      <c r="AF1747" s="7"/>
      <c r="AG1747" s="1864"/>
      <c r="AH1747" s="1956"/>
      <c r="AI1747" s="1956"/>
      <c r="AJ1747" s="1956"/>
      <c r="AK1747" s="1956"/>
      <c r="AL1747" s="1956"/>
      <c r="AM1747" s="4062"/>
      <c r="AN1747" s="4062"/>
      <c r="AO1747" s="1956"/>
      <c r="AP1747" s="1956"/>
      <c r="AQ1747" s="1956"/>
      <c r="AR1747" s="1954"/>
      <c r="AS1747" s="1867"/>
      <c r="AT1747" s="2432"/>
      <c r="AU1747" s="2523"/>
      <c r="AV1747" s="2523"/>
      <c r="AW1747" s="1867"/>
      <c r="AX1747" s="1867"/>
      <c r="AY1747" s="2524"/>
      <c r="AZ1747" s="1872"/>
      <c r="BA1747" s="1872"/>
      <c r="BB1747" s="1872"/>
      <c r="BC1747" s="1872"/>
      <c r="BD1747" s="2100"/>
      <c r="BE1747" s="1874"/>
      <c r="BF1747" s="2520"/>
      <c r="BG1747" s="1874"/>
      <c r="BH1747" s="1874"/>
      <c r="BI1747" s="2520"/>
      <c r="BJ1747" s="1874"/>
      <c r="BK1747" s="1874"/>
      <c r="BL1747" s="2521">
        <f t="shared" si="172"/>
        <v>0</v>
      </c>
      <c r="BM1747" s="1874"/>
      <c r="BN1747" s="1413"/>
      <c r="BO1747" s="1413"/>
      <c r="BP1747" s="1413"/>
      <c r="BQ1747" s="1413"/>
      <c r="BR1747" s="2499"/>
      <c r="BS1747" s="2499"/>
      <c r="BT1747" s="2499"/>
      <c r="BU1747" s="2499"/>
      <c r="BV1747" s="2499"/>
      <c r="BW1747" s="2499"/>
      <c r="BX1747" s="2499"/>
      <c r="BY1747" s="2499"/>
      <c r="BZ1747" s="2499"/>
      <c r="CA1747" s="2499"/>
      <c r="CB1747" s="2499"/>
      <c r="CC1747" s="2522"/>
      <c r="CD1747" s="2614" t="s">
        <v>5487</v>
      </c>
    </row>
    <row r="1748" spans="1:82" s="19" customFormat="1" ht="24.75" customHeight="1" x14ac:dyDescent="0.25">
      <c r="A1748" s="600" t="s">
        <v>161</v>
      </c>
      <c r="B1748" s="1797" t="s">
        <v>2502</v>
      </c>
      <c r="C1748" s="568" t="s">
        <v>2503</v>
      </c>
      <c r="D1748" s="1742">
        <v>185</v>
      </c>
      <c r="E1748" s="1798" t="s">
        <v>5629</v>
      </c>
      <c r="F1748" s="1798" t="s">
        <v>5630</v>
      </c>
      <c r="G1748" s="1772">
        <v>0</v>
      </c>
      <c r="H1748" s="1772" t="s">
        <v>1</v>
      </c>
      <c r="I1748" s="789">
        <v>1</v>
      </c>
      <c r="J1748" s="1745">
        <v>1</v>
      </c>
      <c r="K1748" s="110"/>
      <c r="L1748" s="6"/>
      <c r="M1748" s="7"/>
      <c r="N1748" s="7"/>
      <c r="O1748" s="7"/>
      <c r="P1748" s="7"/>
      <c r="Q1748" s="7"/>
      <c r="R1748" s="7"/>
      <c r="S1748" s="7"/>
      <c r="T1748" s="7"/>
      <c r="U1748" s="1783">
        <f t="shared" si="171"/>
        <v>0</v>
      </c>
      <c r="V1748" s="7"/>
      <c r="W1748" s="7"/>
      <c r="X1748" s="7"/>
      <c r="Y1748" s="7"/>
      <c r="Z1748" s="7"/>
      <c r="AA1748" s="7"/>
      <c r="AB1748" s="7"/>
      <c r="AC1748" s="7"/>
      <c r="AD1748" s="7"/>
      <c r="AE1748" s="7"/>
      <c r="AF1748" s="7"/>
      <c r="AG1748" s="1864"/>
      <c r="AH1748" s="1956"/>
      <c r="AI1748" s="1956"/>
      <c r="AJ1748" s="1956"/>
      <c r="AK1748" s="1956"/>
      <c r="AL1748" s="1956"/>
      <c r="AM1748" s="4062"/>
      <c r="AN1748" s="4062"/>
      <c r="AO1748" s="1956"/>
      <c r="AP1748" s="1956"/>
      <c r="AQ1748" s="1956"/>
      <c r="AR1748" s="1954"/>
      <c r="AS1748" s="1867"/>
      <c r="AT1748" s="2432"/>
      <c r="AU1748" s="2523"/>
      <c r="AV1748" s="2523"/>
      <c r="AW1748" s="1867"/>
      <c r="AX1748" s="1867"/>
      <c r="AY1748" s="2524"/>
      <c r="AZ1748" s="1872"/>
      <c r="BA1748" s="1872"/>
      <c r="BB1748" s="1872"/>
      <c r="BC1748" s="1872"/>
      <c r="BD1748" s="2100"/>
      <c r="BE1748" s="1874"/>
      <c r="BF1748" s="2520"/>
      <c r="BG1748" s="1874"/>
      <c r="BH1748" s="1874"/>
      <c r="BI1748" s="2520"/>
      <c r="BJ1748" s="1874"/>
      <c r="BK1748" s="1874"/>
      <c r="BL1748" s="2521">
        <f t="shared" si="172"/>
        <v>0</v>
      </c>
      <c r="BM1748" s="1874"/>
      <c r="BN1748" s="1413"/>
      <c r="BO1748" s="1413"/>
      <c r="BP1748" s="1413"/>
      <c r="BQ1748" s="1413"/>
      <c r="BR1748" s="2499"/>
      <c r="BS1748" s="2499"/>
      <c r="BT1748" s="2499"/>
      <c r="BU1748" s="2499"/>
      <c r="BV1748" s="2499"/>
      <c r="BW1748" s="2499"/>
      <c r="BX1748" s="2499"/>
      <c r="BY1748" s="2499"/>
      <c r="BZ1748" s="2499"/>
      <c r="CA1748" s="2499"/>
      <c r="CB1748" s="2499"/>
      <c r="CC1748" s="2522"/>
      <c r="CD1748" s="2614" t="s">
        <v>5487</v>
      </c>
    </row>
    <row r="1749" spans="1:82" s="19" customFormat="1" ht="24.75" customHeight="1" x14ac:dyDescent="0.25">
      <c r="A1749" s="600" t="s">
        <v>161</v>
      </c>
      <c r="B1749" s="1797" t="s">
        <v>2502</v>
      </c>
      <c r="C1749" s="568" t="s">
        <v>2503</v>
      </c>
      <c r="D1749" s="1742">
        <v>185</v>
      </c>
      <c r="E1749" s="1798" t="s">
        <v>5629</v>
      </c>
      <c r="F1749" s="1798" t="s">
        <v>5630</v>
      </c>
      <c r="G1749" s="1772">
        <v>0</v>
      </c>
      <c r="H1749" s="1772" t="s">
        <v>1</v>
      </c>
      <c r="I1749" s="789">
        <v>1</v>
      </c>
      <c r="J1749" s="1745">
        <v>1</v>
      </c>
      <c r="K1749" s="110"/>
      <c r="L1749" s="6"/>
      <c r="M1749" s="7"/>
      <c r="N1749" s="7"/>
      <c r="O1749" s="7"/>
      <c r="P1749" s="7"/>
      <c r="Q1749" s="7"/>
      <c r="R1749" s="7"/>
      <c r="S1749" s="7"/>
      <c r="T1749" s="7"/>
      <c r="U1749" s="1783">
        <f t="shared" si="171"/>
        <v>0</v>
      </c>
      <c r="V1749" s="7"/>
      <c r="W1749" s="7"/>
      <c r="X1749" s="7"/>
      <c r="Y1749" s="7"/>
      <c r="Z1749" s="7"/>
      <c r="AA1749" s="7"/>
      <c r="AB1749" s="7"/>
      <c r="AC1749" s="7"/>
      <c r="AD1749" s="7"/>
      <c r="AE1749" s="7"/>
      <c r="AF1749" s="7"/>
      <c r="AG1749" s="1864"/>
      <c r="AH1749" s="1956"/>
      <c r="AI1749" s="1956"/>
      <c r="AJ1749" s="1956"/>
      <c r="AK1749" s="1956"/>
      <c r="AL1749" s="1956"/>
      <c r="AM1749" s="4062"/>
      <c r="AN1749" s="4062"/>
      <c r="AO1749" s="1956"/>
      <c r="AP1749" s="1956"/>
      <c r="AQ1749" s="1956"/>
      <c r="AR1749" s="1954"/>
      <c r="AS1749" s="1867"/>
      <c r="AT1749" s="2432"/>
      <c r="AU1749" s="2523"/>
      <c r="AV1749" s="2523"/>
      <c r="AW1749" s="1867"/>
      <c r="AX1749" s="1867"/>
      <c r="AY1749" s="2524"/>
      <c r="AZ1749" s="1872"/>
      <c r="BA1749" s="1872"/>
      <c r="BB1749" s="1872"/>
      <c r="BC1749" s="1872"/>
      <c r="BD1749" s="2100"/>
      <c r="BE1749" s="1874"/>
      <c r="BF1749" s="2520"/>
      <c r="BG1749" s="1874"/>
      <c r="BH1749" s="1874"/>
      <c r="BI1749" s="2520"/>
      <c r="BJ1749" s="1874"/>
      <c r="BK1749" s="1874"/>
      <c r="BL1749" s="2521">
        <f t="shared" si="172"/>
        <v>0</v>
      </c>
      <c r="BM1749" s="1874"/>
      <c r="BN1749" s="1413"/>
      <c r="BO1749" s="1413"/>
      <c r="BP1749" s="1413"/>
      <c r="BQ1749" s="1413"/>
      <c r="BR1749" s="2499"/>
      <c r="BS1749" s="2499"/>
      <c r="BT1749" s="2499"/>
      <c r="BU1749" s="2499"/>
      <c r="BV1749" s="2499"/>
      <c r="BW1749" s="2499"/>
      <c r="BX1749" s="2499"/>
      <c r="BY1749" s="2499"/>
      <c r="BZ1749" s="2499"/>
      <c r="CA1749" s="2499"/>
      <c r="CB1749" s="2499"/>
      <c r="CC1749" s="2522"/>
      <c r="CD1749" s="2614" t="s">
        <v>5487</v>
      </c>
    </row>
    <row r="1750" spans="1:82" s="19" customFormat="1" ht="24.75" customHeight="1" x14ac:dyDescent="0.25">
      <c r="A1750" s="600" t="s">
        <v>161</v>
      </c>
      <c r="B1750" s="1797" t="s">
        <v>2502</v>
      </c>
      <c r="C1750" s="568" t="s">
        <v>2503</v>
      </c>
      <c r="D1750" s="1742">
        <v>185</v>
      </c>
      <c r="E1750" s="1798" t="s">
        <v>5629</v>
      </c>
      <c r="F1750" s="1798" t="s">
        <v>5630</v>
      </c>
      <c r="G1750" s="1772">
        <v>0</v>
      </c>
      <c r="H1750" s="1772" t="s">
        <v>1</v>
      </c>
      <c r="I1750" s="789">
        <v>1</v>
      </c>
      <c r="J1750" s="1745">
        <v>1</v>
      </c>
      <c r="K1750" s="110"/>
      <c r="L1750" s="6"/>
      <c r="M1750" s="7"/>
      <c r="N1750" s="7"/>
      <c r="O1750" s="7"/>
      <c r="P1750" s="7"/>
      <c r="Q1750" s="7"/>
      <c r="R1750" s="7"/>
      <c r="S1750" s="7"/>
      <c r="T1750" s="7"/>
      <c r="U1750" s="1783">
        <f t="shared" si="171"/>
        <v>0</v>
      </c>
      <c r="V1750" s="7"/>
      <c r="W1750" s="7"/>
      <c r="X1750" s="7"/>
      <c r="Y1750" s="7"/>
      <c r="Z1750" s="7"/>
      <c r="AA1750" s="7"/>
      <c r="AB1750" s="7"/>
      <c r="AC1750" s="7"/>
      <c r="AD1750" s="7"/>
      <c r="AE1750" s="7"/>
      <c r="AF1750" s="7"/>
      <c r="AG1750" s="1864"/>
      <c r="AH1750" s="1956"/>
      <c r="AI1750" s="1956"/>
      <c r="AJ1750" s="1956"/>
      <c r="AK1750" s="1956"/>
      <c r="AL1750" s="1956"/>
      <c r="AM1750" s="4062"/>
      <c r="AN1750" s="4062"/>
      <c r="AO1750" s="1956"/>
      <c r="AP1750" s="1956"/>
      <c r="AQ1750" s="1956"/>
      <c r="AR1750" s="1954"/>
      <c r="AS1750" s="1867"/>
      <c r="AT1750" s="2432"/>
      <c r="AU1750" s="2523"/>
      <c r="AV1750" s="2523"/>
      <c r="AW1750" s="1867"/>
      <c r="AX1750" s="1867"/>
      <c r="AY1750" s="2524"/>
      <c r="AZ1750" s="1872"/>
      <c r="BA1750" s="1872"/>
      <c r="BB1750" s="1872"/>
      <c r="BC1750" s="1872"/>
      <c r="BD1750" s="2100"/>
      <c r="BE1750" s="1874"/>
      <c r="BF1750" s="2520"/>
      <c r="BG1750" s="1874"/>
      <c r="BH1750" s="1874"/>
      <c r="BI1750" s="2520"/>
      <c r="BJ1750" s="1874"/>
      <c r="BK1750" s="1874"/>
      <c r="BL1750" s="2521">
        <f t="shared" si="172"/>
        <v>0</v>
      </c>
      <c r="BM1750" s="1874"/>
      <c r="BN1750" s="1413"/>
      <c r="BO1750" s="1413"/>
      <c r="BP1750" s="1413"/>
      <c r="BQ1750" s="1413"/>
      <c r="BR1750" s="2499"/>
      <c r="BS1750" s="2499"/>
      <c r="BT1750" s="2499"/>
      <c r="BU1750" s="2499"/>
      <c r="BV1750" s="2499"/>
      <c r="BW1750" s="2499"/>
      <c r="BX1750" s="2499"/>
      <c r="BY1750" s="2499"/>
      <c r="BZ1750" s="2499"/>
      <c r="CA1750" s="2499"/>
      <c r="CB1750" s="2499"/>
      <c r="CC1750" s="2522"/>
      <c r="CD1750" s="2614" t="s">
        <v>5487</v>
      </c>
    </row>
    <row r="1751" spans="1:82" s="19" customFormat="1" ht="24.75" customHeight="1" thickBot="1" x14ac:dyDescent="0.3">
      <c r="A1751" s="1777" t="s">
        <v>161</v>
      </c>
      <c r="B1751" s="1698" t="s">
        <v>2502</v>
      </c>
      <c r="C1751" s="1699" t="s">
        <v>2503</v>
      </c>
      <c r="D1751" s="1700">
        <v>185</v>
      </c>
      <c r="E1751" s="1799" t="s">
        <v>5629</v>
      </c>
      <c r="F1751" s="1799" t="s">
        <v>5630</v>
      </c>
      <c r="G1751" s="1775">
        <v>0</v>
      </c>
      <c r="H1751" s="1775" t="s">
        <v>1</v>
      </c>
      <c r="I1751" s="1780">
        <v>1</v>
      </c>
      <c r="J1751" s="1705">
        <v>1</v>
      </c>
      <c r="K1751" s="374"/>
      <c r="L1751" s="57"/>
      <c r="M1751" s="58"/>
      <c r="N1751" s="58"/>
      <c r="O1751" s="58"/>
      <c r="P1751" s="58"/>
      <c r="Q1751" s="58"/>
      <c r="R1751" s="58"/>
      <c r="S1751" s="58"/>
      <c r="T1751" s="58"/>
      <c r="U1751" s="1786">
        <f t="shared" si="171"/>
        <v>0</v>
      </c>
      <c r="V1751" s="58"/>
      <c r="W1751" s="58"/>
      <c r="X1751" s="58"/>
      <c r="Y1751" s="58"/>
      <c r="Z1751" s="58"/>
      <c r="AA1751" s="58"/>
      <c r="AB1751" s="58"/>
      <c r="AC1751" s="58"/>
      <c r="AD1751" s="58"/>
      <c r="AE1751" s="58"/>
      <c r="AF1751" s="58"/>
      <c r="AG1751" s="1881"/>
      <c r="AH1751" s="1959"/>
      <c r="AI1751" s="1959"/>
      <c r="AJ1751" s="1959"/>
      <c r="AK1751" s="1959"/>
      <c r="AL1751" s="1959"/>
      <c r="AM1751" s="4063"/>
      <c r="AN1751" s="4063"/>
      <c r="AO1751" s="1959"/>
      <c r="AP1751" s="1959"/>
      <c r="AQ1751" s="1959"/>
      <c r="AR1751" s="1960"/>
      <c r="AS1751" s="1884"/>
      <c r="AT1751" s="2525"/>
      <c r="AU1751" s="2526"/>
      <c r="AV1751" s="2526"/>
      <c r="AW1751" s="1884"/>
      <c r="AX1751" s="1884"/>
      <c r="AY1751" s="2527"/>
      <c r="AZ1751" s="1889"/>
      <c r="BA1751" s="1889"/>
      <c r="BB1751" s="1889"/>
      <c r="BC1751" s="1889"/>
      <c r="BD1751" s="2115"/>
      <c r="BE1751" s="1892"/>
      <c r="BF1751" s="2528"/>
      <c r="BG1751" s="1892"/>
      <c r="BH1751" s="1892"/>
      <c r="BI1751" s="2528"/>
      <c r="BJ1751" s="2706"/>
      <c r="BK1751" s="2706"/>
      <c r="BL1751" s="2529">
        <f t="shared" si="172"/>
        <v>0</v>
      </c>
      <c r="BM1751" s="1892"/>
      <c r="BN1751" s="1949"/>
      <c r="BO1751" s="1949"/>
      <c r="BP1751" s="1949"/>
      <c r="BQ1751" s="1949"/>
      <c r="BR1751" s="2508"/>
      <c r="BS1751" s="2508"/>
      <c r="BT1751" s="2508"/>
      <c r="BU1751" s="2508"/>
      <c r="BV1751" s="2508"/>
      <c r="BW1751" s="2508"/>
      <c r="BX1751" s="2508"/>
      <c r="BY1751" s="2508"/>
      <c r="BZ1751" s="2508"/>
      <c r="CA1751" s="2508"/>
      <c r="CB1751" s="2508"/>
      <c r="CC1751" s="2530"/>
      <c r="CD1751" s="2707" t="s">
        <v>5487</v>
      </c>
    </row>
    <row r="1752" spans="1:82" s="19" customFormat="1" ht="42" customHeight="1" x14ac:dyDescent="0.25">
      <c r="A1752" s="570" t="s">
        <v>161</v>
      </c>
      <c r="B1752" s="571" t="s">
        <v>2502</v>
      </c>
      <c r="C1752" s="563" t="s">
        <v>2503</v>
      </c>
      <c r="D1752" s="163">
        <v>186</v>
      </c>
      <c r="E1752" s="1215" t="s">
        <v>3945</v>
      </c>
      <c r="F1752" s="1073" t="s">
        <v>3946</v>
      </c>
      <c r="G1752" s="884">
        <v>0</v>
      </c>
      <c r="H1752" s="884" t="s">
        <v>1</v>
      </c>
      <c r="I1752" s="884">
        <v>1</v>
      </c>
      <c r="J1752" s="1284">
        <v>1</v>
      </c>
      <c r="K1752" s="210"/>
      <c r="L1752" s="1285">
        <f t="shared" si="169"/>
        <v>0</v>
      </c>
      <c r="M1752" s="1286"/>
      <c r="N1752" s="1286"/>
      <c r="O1752" s="1286"/>
      <c r="P1752" s="1286"/>
      <c r="Q1752" s="1286"/>
      <c r="R1752" s="1286"/>
      <c r="S1752" s="1286"/>
      <c r="T1752" s="1286"/>
      <c r="U1752" s="1287"/>
      <c r="V1752" s="1286"/>
      <c r="W1752" s="1286"/>
      <c r="X1752" s="1286"/>
      <c r="Y1752" s="1286"/>
      <c r="Z1752" s="1286"/>
      <c r="AA1752" s="1286"/>
      <c r="AB1752" s="1286"/>
      <c r="AC1752" s="1286"/>
      <c r="AD1752" s="1286"/>
      <c r="AE1752" s="1286"/>
      <c r="AF1752" s="1286"/>
      <c r="AG1752" s="2708"/>
      <c r="AH1752" s="1462"/>
      <c r="AI1752" s="1462"/>
      <c r="AJ1752" s="1462"/>
      <c r="AK1752" s="1462"/>
      <c r="AL1752" s="1462"/>
      <c r="AM1752" s="1464"/>
      <c r="AN1752" s="1464"/>
      <c r="AO1752" s="1462"/>
      <c r="AP1752" s="1462"/>
      <c r="AQ1752" s="1462"/>
      <c r="AR1752" s="1462"/>
      <c r="AS1752" s="2709" t="s">
        <v>6010</v>
      </c>
      <c r="AT1752" s="1382" t="s">
        <v>6011</v>
      </c>
      <c r="AU1752" s="2710">
        <v>1</v>
      </c>
      <c r="AV1752" s="2710">
        <v>0</v>
      </c>
      <c r="AW1752" s="2711">
        <v>42887</v>
      </c>
      <c r="AX1752" s="2711">
        <v>43100</v>
      </c>
      <c r="AY1752" s="2712">
        <v>0</v>
      </c>
      <c r="AZ1752" s="2713"/>
      <c r="BA1752" s="2713"/>
      <c r="BB1752" s="2713"/>
      <c r="BC1752" s="2713"/>
      <c r="BD1752" s="2713"/>
      <c r="BE1752" s="1858"/>
      <c r="BF1752" s="2221"/>
      <c r="BG1752" s="1858"/>
      <c r="BH1752" s="1858"/>
      <c r="BI1752" s="2221"/>
      <c r="BJ1752" s="1858"/>
      <c r="BK1752" s="1858"/>
      <c r="BL1752" s="2514">
        <f>BF1752-BI1752</f>
        <v>0</v>
      </c>
      <c r="BM1752" s="2714">
        <f>L1752-(BI1752+BI1754+BI1755+BI1756+BI1757)</f>
        <v>0</v>
      </c>
      <c r="BN1752" s="1471"/>
      <c r="BO1752" s="1471"/>
      <c r="BP1752" s="1471"/>
      <c r="BQ1752" s="1471"/>
      <c r="BR1752" s="1471"/>
      <c r="BS1752" s="1471"/>
      <c r="BT1752" s="1471"/>
      <c r="BU1752" s="1471"/>
      <c r="BV1752" s="1471"/>
      <c r="BW1752" s="1471"/>
      <c r="BX1752" s="1471"/>
      <c r="BY1752" s="1471"/>
      <c r="BZ1752" s="1471"/>
      <c r="CA1752" s="1471"/>
      <c r="CB1752" s="1471"/>
      <c r="CC1752" s="1471"/>
      <c r="CD1752" s="1978" t="s">
        <v>3944</v>
      </c>
    </row>
    <row r="1753" spans="1:82" s="19" customFormat="1" ht="87.75" customHeight="1" thickBot="1" x14ac:dyDescent="0.3">
      <c r="A1753" s="600" t="s">
        <v>161</v>
      </c>
      <c r="B1753" s="619" t="s">
        <v>2502</v>
      </c>
      <c r="C1753" s="568" t="s">
        <v>2503</v>
      </c>
      <c r="D1753" s="179">
        <v>187</v>
      </c>
      <c r="E1753" s="1290" t="s">
        <v>3947</v>
      </c>
      <c r="F1753" s="1291" t="s">
        <v>3948</v>
      </c>
      <c r="G1753" s="603">
        <v>0</v>
      </c>
      <c r="H1753" s="620" t="s">
        <v>0</v>
      </c>
      <c r="I1753" s="620">
        <v>1</v>
      </c>
      <c r="J1753" s="1292">
        <v>0.25</v>
      </c>
      <c r="K1753" s="110"/>
      <c r="L1753" s="1293">
        <f t="shared" si="169"/>
        <v>25000000</v>
      </c>
      <c r="M1753" s="1294">
        <v>25000000</v>
      </c>
      <c r="N1753" s="1289"/>
      <c r="O1753" s="1289"/>
      <c r="P1753" s="1289"/>
      <c r="Q1753" s="1289"/>
      <c r="R1753" s="1289"/>
      <c r="S1753" s="1289"/>
      <c r="T1753" s="1289"/>
      <c r="U1753" s="1295">
        <f t="shared" ref="U1753" si="173">V1753+W1753+X1753+Y1753+Z1753+AA1753+AB1753+AC1753</f>
        <v>0</v>
      </c>
      <c r="V1753" s="1289"/>
      <c r="W1753" s="1289"/>
      <c r="X1753" s="1289"/>
      <c r="Y1753" s="1289"/>
      <c r="Z1753" s="1289"/>
      <c r="AA1753" s="1289"/>
      <c r="AB1753" s="1289"/>
      <c r="AC1753" s="1289"/>
      <c r="AD1753" s="1289"/>
      <c r="AE1753" s="1289"/>
      <c r="AF1753" s="1289"/>
      <c r="AG1753" s="1482">
        <v>10170000</v>
      </c>
      <c r="AH1753" s="1482" t="s">
        <v>3949</v>
      </c>
      <c r="AI1753" s="1482" t="s">
        <v>3950</v>
      </c>
      <c r="AJ1753" s="1482" t="s">
        <v>3951</v>
      </c>
      <c r="AK1753" s="1482" t="s">
        <v>3952</v>
      </c>
      <c r="AL1753" s="1482" t="s">
        <v>3932</v>
      </c>
      <c r="AM1753" s="4080">
        <v>25000000</v>
      </c>
      <c r="AN1753" s="4080">
        <v>25000000</v>
      </c>
      <c r="AO1753" s="1482" t="s">
        <v>3953</v>
      </c>
      <c r="AP1753" s="1482" t="s">
        <v>3934</v>
      </c>
      <c r="AQ1753" s="1482" t="s">
        <v>3954</v>
      </c>
      <c r="AR1753" s="1482">
        <v>2201210104</v>
      </c>
      <c r="AS1753" s="2716" t="s">
        <v>3955</v>
      </c>
      <c r="AT1753" s="1482" t="s">
        <v>3956</v>
      </c>
      <c r="AU1753" s="2717">
        <v>50</v>
      </c>
      <c r="AV1753" s="2717">
        <v>39</v>
      </c>
      <c r="AW1753" s="2718">
        <v>42888</v>
      </c>
      <c r="AX1753" s="2718">
        <v>42980</v>
      </c>
      <c r="AY1753" s="2715">
        <v>25000000</v>
      </c>
      <c r="AZ1753" s="2719"/>
      <c r="BA1753" s="2719"/>
      <c r="BB1753" s="2719"/>
      <c r="BC1753" s="2719"/>
      <c r="BD1753" s="2719"/>
      <c r="BE1753" s="1874"/>
      <c r="BF1753" s="2520"/>
      <c r="BG1753" s="1874"/>
      <c r="BH1753" s="1874"/>
      <c r="BI1753" s="2520"/>
      <c r="BJ1753" s="1874"/>
      <c r="BK1753" s="1874"/>
      <c r="BL1753" s="2521">
        <f t="shared" ref="BL1753" si="174">BF1753-BI1753</f>
        <v>0</v>
      </c>
      <c r="BM1753" s="2521">
        <f>L1753-(BI1753+BI1754+BI1755+BI1756+BI1757+BI1758)</f>
        <v>25000000</v>
      </c>
      <c r="BN1753" s="1413"/>
      <c r="BO1753" s="1413"/>
      <c r="BP1753" s="1413"/>
      <c r="BQ1753" s="1413"/>
      <c r="BR1753" s="1413"/>
      <c r="BS1753" s="1413"/>
      <c r="BT1753" s="1413"/>
      <c r="BU1753" s="1413"/>
      <c r="BV1753" s="1413"/>
      <c r="BW1753" s="1413"/>
      <c r="BX1753" s="1413"/>
      <c r="BY1753" s="1413"/>
      <c r="BZ1753" s="1413"/>
      <c r="CA1753" s="1413"/>
      <c r="CB1753" s="1413"/>
      <c r="CC1753" s="1413"/>
      <c r="CD1753" s="2693" t="s">
        <v>3944</v>
      </c>
    </row>
    <row r="1754" spans="1:82" s="839" customFormat="1" ht="21" customHeight="1" thickBot="1" x14ac:dyDescent="0.25">
      <c r="A1754" s="852" t="s">
        <v>161</v>
      </c>
      <c r="B1754" s="882" t="s">
        <v>2502</v>
      </c>
      <c r="C1754" s="883" t="s">
        <v>2503</v>
      </c>
      <c r="D1754" s="855">
        <v>188</v>
      </c>
      <c r="E1754" s="47" t="s">
        <v>2504</v>
      </c>
      <c r="F1754" s="67" t="s">
        <v>2505</v>
      </c>
      <c r="G1754" s="976">
        <v>0</v>
      </c>
      <c r="H1754" s="976" t="s">
        <v>1</v>
      </c>
      <c r="I1754" s="1068">
        <v>26</v>
      </c>
      <c r="J1754" s="493">
        <v>26</v>
      </c>
      <c r="K1754" s="50"/>
      <c r="L1754" s="857">
        <f t="shared" ref="L1754" si="175">+M1754+N1754+O1754+P1754+Q1754+R1754+S1754+T1754</f>
        <v>12000000</v>
      </c>
      <c r="M1754" s="831">
        <v>12000000</v>
      </c>
      <c r="N1754" s="927"/>
      <c r="O1754" s="927"/>
      <c r="P1754" s="927"/>
      <c r="Q1754" s="927"/>
      <c r="R1754" s="927"/>
      <c r="S1754" s="927"/>
      <c r="T1754" s="927"/>
      <c r="U1754" s="840">
        <f t="shared" ref="U1754:U1764" si="176">V1754+W1754+X1754+Y1754+Z1754+AA1754+AB1754+AC1754</f>
        <v>0</v>
      </c>
      <c r="V1754" s="928"/>
      <c r="W1754" s="928"/>
      <c r="X1754" s="52"/>
      <c r="Y1754" s="52"/>
      <c r="Z1754" s="52"/>
      <c r="AA1754" s="52"/>
      <c r="AB1754" s="52"/>
      <c r="AC1754" s="52"/>
      <c r="AD1754" s="52"/>
      <c r="AE1754" s="52"/>
      <c r="AF1754" s="746"/>
      <c r="AG1754" s="4235"/>
      <c r="AH1754" s="4235"/>
      <c r="AI1754" s="4235"/>
      <c r="AJ1754" s="4455"/>
      <c r="AK1754" s="4235"/>
      <c r="AL1754" s="4235"/>
      <c r="AM1754" s="4164"/>
      <c r="AN1754" s="4236"/>
      <c r="AO1754" s="4235"/>
      <c r="AP1754" s="4235"/>
      <c r="AQ1754" s="4235"/>
      <c r="AR1754" s="4459"/>
      <c r="AS1754" s="1459"/>
      <c r="AT1754" s="4235"/>
      <c r="AU1754" s="4233"/>
      <c r="AV1754" s="4233"/>
      <c r="AW1754" s="1459"/>
      <c r="AX1754" s="1459"/>
      <c r="AY1754" s="3454"/>
      <c r="AZ1754" s="1423"/>
      <c r="BA1754" s="1423"/>
      <c r="BB1754" s="1423"/>
      <c r="BC1754" s="1423"/>
      <c r="BD1754" s="1423"/>
      <c r="BE1754" s="4175"/>
      <c r="BF1754" s="4460"/>
      <c r="BG1754" s="4235"/>
      <c r="BH1754" s="4384"/>
      <c r="BI1754" s="4386"/>
      <c r="BJ1754" s="4411"/>
      <c r="BK1754" s="4180"/>
      <c r="BL1754" s="2024">
        <f t="shared" ref="BL1754:BL1772" si="177">BF1754-BI1754</f>
        <v>0</v>
      </c>
      <c r="BM1754" s="2024">
        <f>L1754-(BI1754+BI1755+BI1756++BI1757+BI1758+BI1759)</f>
        <v>12000000</v>
      </c>
      <c r="BN1754" s="1902"/>
      <c r="BO1754" s="1878"/>
      <c r="BP1754" s="1878"/>
      <c r="BQ1754" s="1915"/>
      <c r="BR1754" s="2045"/>
      <c r="BS1754" s="1861"/>
      <c r="BT1754" s="1861"/>
      <c r="BU1754" s="1861"/>
      <c r="BV1754" s="1861"/>
      <c r="BW1754" s="1861"/>
      <c r="BX1754" s="1861"/>
      <c r="BY1754" s="1861"/>
      <c r="BZ1754" s="1861"/>
      <c r="CA1754" s="1861"/>
      <c r="CB1754" s="1861"/>
      <c r="CC1754" s="1862"/>
      <c r="CD1754" s="1966" t="s">
        <v>1713</v>
      </c>
    </row>
    <row r="1755" spans="1:82" s="839" customFormat="1" ht="21" customHeight="1" thickBot="1" x14ac:dyDescent="0.25">
      <c r="A1755" s="837" t="s">
        <v>161</v>
      </c>
      <c r="B1755" s="889" t="s">
        <v>2502</v>
      </c>
      <c r="C1755" s="911" t="s">
        <v>2503</v>
      </c>
      <c r="D1755" s="918">
        <v>188</v>
      </c>
      <c r="E1755" s="575" t="s">
        <v>2504</v>
      </c>
      <c r="F1755" s="608" t="s">
        <v>2505</v>
      </c>
      <c r="G1755" s="988">
        <v>0</v>
      </c>
      <c r="H1755" s="988" t="s">
        <v>1</v>
      </c>
      <c r="I1755" s="1069">
        <v>26</v>
      </c>
      <c r="J1755" s="454">
        <v>26</v>
      </c>
      <c r="K1755" s="25"/>
      <c r="L1755" s="830"/>
      <c r="M1755" s="832"/>
      <c r="N1755" s="832"/>
      <c r="O1755" s="832"/>
      <c r="P1755" s="832"/>
      <c r="Q1755" s="832"/>
      <c r="R1755" s="832"/>
      <c r="S1755" s="832"/>
      <c r="T1755" s="832"/>
      <c r="U1755" s="840">
        <f t="shared" si="176"/>
        <v>0</v>
      </c>
      <c r="V1755" s="838"/>
      <c r="W1755" s="838"/>
      <c r="X1755" s="7"/>
      <c r="Y1755" s="7"/>
      <c r="Z1755" s="7"/>
      <c r="AA1755" s="7"/>
      <c r="AB1755" s="7"/>
      <c r="AC1755" s="7"/>
      <c r="AD1755" s="7"/>
      <c r="AE1755" s="7"/>
      <c r="AF1755" s="791"/>
      <c r="AG1755" s="2976"/>
      <c r="AH1755" s="4181"/>
      <c r="AI1755" s="4181"/>
      <c r="AJ1755" s="4182"/>
      <c r="AK1755" s="4181"/>
      <c r="AL1755" s="4181"/>
      <c r="AM1755" s="4465"/>
      <c r="AN1755" s="4184"/>
      <c r="AO1755" s="4181"/>
      <c r="AP1755" s="4181"/>
      <c r="AQ1755" s="4181"/>
      <c r="AR1755" s="4185"/>
      <c r="AS1755" s="1867"/>
      <c r="AT1755" s="4181"/>
      <c r="AU1755" s="2452"/>
      <c r="AV1755" s="2452"/>
      <c r="AW1755" s="1867"/>
      <c r="AX1755" s="1867"/>
      <c r="AY1755" s="4186"/>
      <c r="AZ1755" s="1423"/>
      <c r="BA1755" s="1423"/>
      <c r="BB1755" s="1423"/>
      <c r="BC1755" s="1423"/>
      <c r="BD1755" s="1423"/>
      <c r="BE1755" s="4175"/>
      <c r="BF1755" s="4176"/>
      <c r="BG1755" s="4171"/>
      <c r="BH1755" s="4177"/>
      <c r="BI1755" s="4178"/>
      <c r="BJ1755" s="4179"/>
      <c r="BK1755" s="4180"/>
      <c r="BL1755" s="2024">
        <f t="shared" si="177"/>
        <v>0</v>
      </c>
      <c r="BM1755" s="2169"/>
      <c r="BN1755" s="1902"/>
      <c r="BO1755" s="1878"/>
      <c r="BP1755" s="1878"/>
      <c r="BQ1755" s="1915"/>
      <c r="BR1755" s="2105"/>
      <c r="BS1755" s="2106"/>
      <c r="BT1755" s="2106"/>
      <c r="BU1755" s="2106"/>
      <c r="BV1755" s="2106"/>
      <c r="BW1755" s="2106"/>
      <c r="BX1755" s="2106"/>
      <c r="BY1755" s="2106"/>
      <c r="BZ1755" s="2106"/>
      <c r="CA1755" s="2106"/>
      <c r="CB1755" s="2106"/>
      <c r="CC1755" s="2107"/>
      <c r="CD1755" s="1966" t="s">
        <v>1713</v>
      </c>
    </row>
    <row r="1756" spans="1:82" s="839" customFormat="1" ht="21" customHeight="1" thickBot="1" x14ac:dyDescent="0.25">
      <c r="A1756" s="837" t="s">
        <v>161</v>
      </c>
      <c r="B1756" s="889" t="s">
        <v>2502</v>
      </c>
      <c r="C1756" s="911" t="s">
        <v>2503</v>
      </c>
      <c r="D1756" s="918">
        <v>188</v>
      </c>
      <c r="E1756" s="575" t="s">
        <v>2504</v>
      </c>
      <c r="F1756" s="608" t="s">
        <v>2505</v>
      </c>
      <c r="G1756" s="988">
        <v>0</v>
      </c>
      <c r="H1756" s="988" t="s">
        <v>1</v>
      </c>
      <c r="I1756" s="1069">
        <v>26</v>
      </c>
      <c r="J1756" s="454">
        <v>26</v>
      </c>
      <c r="K1756" s="25"/>
      <c r="L1756" s="830"/>
      <c r="M1756" s="832"/>
      <c r="N1756" s="832"/>
      <c r="O1756" s="832"/>
      <c r="P1756" s="832"/>
      <c r="Q1756" s="832"/>
      <c r="R1756" s="832"/>
      <c r="S1756" s="832"/>
      <c r="T1756" s="832"/>
      <c r="U1756" s="840">
        <f t="shared" si="176"/>
        <v>0</v>
      </c>
      <c r="V1756" s="838"/>
      <c r="W1756" s="838"/>
      <c r="X1756" s="7"/>
      <c r="Y1756" s="7"/>
      <c r="Z1756" s="7"/>
      <c r="AA1756" s="7"/>
      <c r="AB1756" s="7"/>
      <c r="AC1756" s="7"/>
      <c r="AD1756" s="7"/>
      <c r="AE1756" s="7"/>
      <c r="AF1756" s="791"/>
      <c r="AG1756" s="2976"/>
      <c r="AH1756" s="4181"/>
      <c r="AI1756" s="4181"/>
      <c r="AJ1756" s="4182"/>
      <c r="AK1756" s="4181"/>
      <c r="AL1756" s="4181"/>
      <c r="AM1756" s="4183"/>
      <c r="AN1756" s="4184"/>
      <c r="AO1756" s="4181"/>
      <c r="AP1756" s="4181"/>
      <c r="AQ1756" s="4181"/>
      <c r="AR1756" s="4185"/>
      <c r="AS1756" s="1867"/>
      <c r="AT1756" s="4181"/>
      <c r="AU1756" s="2452"/>
      <c r="AV1756" s="2452"/>
      <c r="AW1756" s="1867"/>
      <c r="AX1756" s="1867"/>
      <c r="AY1756" s="4186"/>
      <c r="AZ1756" s="1423"/>
      <c r="BA1756" s="1423"/>
      <c r="BB1756" s="1423"/>
      <c r="BC1756" s="1423"/>
      <c r="BD1756" s="1423"/>
      <c r="BE1756" s="4175"/>
      <c r="BF1756" s="4176"/>
      <c r="BG1756" s="4171"/>
      <c r="BH1756" s="4177"/>
      <c r="BI1756" s="4178"/>
      <c r="BJ1756" s="4179"/>
      <c r="BK1756" s="4180"/>
      <c r="BL1756" s="2024">
        <f t="shared" si="177"/>
        <v>0</v>
      </c>
      <c r="BM1756" s="2169"/>
      <c r="BN1756" s="1902"/>
      <c r="BO1756" s="1878"/>
      <c r="BP1756" s="1878"/>
      <c r="BQ1756" s="1915"/>
      <c r="BR1756" s="2105"/>
      <c r="BS1756" s="2106"/>
      <c r="BT1756" s="2106"/>
      <c r="BU1756" s="2106"/>
      <c r="BV1756" s="2106"/>
      <c r="BW1756" s="2106"/>
      <c r="BX1756" s="2106"/>
      <c r="BY1756" s="2106"/>
      <c r="BZ1756" s="2106"/>
      <c r="CA1756" s="2106"/>
      <c r="CB1756" s="2106"/>
      <c r="CC1756" s="2107"/>
      <c r="CD1756" s="1966" t="s">
        <v>1713</v>
      </c>
    </row>
    <row r="1757" spans="1:82" s="839" customFormat="1" ht="21" customHeight="1" thickBot="1" x14ac:dyDescent="0.25">
      <c r="A1757" s="837" t="s">
        <v>161</v>
      </c>
      <c r="B1757" s="889" t="s">
        <v>2502</v>
      </c>
      <c r="C1757" s="911" t="s">
        <v>2503</v>
      </c>
      <c r="D1757" s="918">
        <v>188</v>
      </c>
      <c r="E1757" s="575" t="s">
        <v>2504</v>
      </c>
      <c r="F1757" s="608" t="s">
        <v>2505</v>
      </c>
      <c r="G1757" s="988">
        <v>0</v>
      </c>
      <c r="H1757" s="988" t="s">
        <v>1</v>
      </c>
      <c r="I1757" s="1069">
        <v>26</v>
      </c>
      <c r="J1757" s="454">
        <v>26</v>
      </c>
      <c r="K1757" s="25"/>
      <c r="L1757" s="830"/>
      <c r="M1757" s="832"/>
      <c r="N1757" s="832"/>
      <c r="O1757" s="832"/>
      <c r="P1757" s="832"/>
      <c r="Q1757" s="832"/>
      <c r="R1757" s="832"/>
      <c r="S1757" s="832"/>
      <c r="T1757" s="832"/>
      <c r="U1757" s="840">
        <f t="shared" si="176"/>
        <v>0</v>
      </c>
      <c r="V1757" s="838"/>
      <c r="W1757" s="838"/>
      <c r="X1757" s="7"/>
      <c r="Y1757" s="7"/>
      <c r="Z1757" s="7"/>
      <c r="AA1757" s="7"/>
      <c r="AB1757" s="7"/>
      <c r="AC1757" s="7"/>
      <c r="AD1757" s="7"/>
      <c r="AE1757" s="7"/>
      <c r="AF1757" s="791"/>
      <c r="AG1757" s="2976"/>
      <c r="AH1757" s="4181"/>
      <c r="AI1757" s="4181"/>
      <c r="AJ1757" s="4182"/>
      <c r="AK1757" s="4181"/>
      <c r="AL1757" s="4181"/>
      <c r="AM1757" s="4183"/>
      <c r="AN1757" s="4184"/>
      <c r="AO1757" s="4181"/>
      <c r="AP1757" s="4181"/>
      <c r="AQ1757" s="4181"/>
      <c r="AR1757" s="4185"/>
      <c r="AS1757" s="1867"/>
      <c r="AT1757" s="4181"/>
      <c r="AU1757" s="2452"/>
      <c r="AV1757" s="2452"/>
      <c r="AW1757" s="1867"/>
      <c r="AX1757" s="1867"/>
      <c r="AY1757" s="4186"/>
      <c r="AZ1757" s="1423"/>
      <c r="BA1757" s="1423"/>
      <c r="BB1757" s="1423"/>
      <c r="BC1757" s="1423"/>
      <c r="BD1757" s="1423"/>
      <c r="BE1757" s="4175"/>
      <c r="BF1757" s="4176"/>
      <c r="BG1757" s="4171"/>
      <c r="BH1757" s="4177"/>
      <c r="BI1757" s="4178"/>
      <c r="BJ1757" s="4179"/>
      <c r="BK1757" s="4180"/>
      <c r="BL1757" s="2024">
        <f t="shared" si="177"/>
        <v>0</v>
      </c>
      <c r="BM1757" s="2169"/>
      <c r="BN1757" s="1902"/>
      <c r="BO1757" s="1878"/>
      <c r="BP1757" s="1878"/>
      <c r="BQ1757" s="1915"/>
      <c r="BR1757" s="2105"/>
      <c r="BS1757" s="2106"/>
      <c r="BT1757" s="2106"/>
      <c r="BU1757" s="2106"/>
      <c r="BV1757" s="2106"/>
      <c r="BW1757" s="2106"/>
      <c r="BX1757" s="2106"/>
      <c r="BY1757" s="2106"/>
      <c r="BZ1757" s="2106"/>
      <c r="CA1757" s="2106"/>
      <c r="CB1757" s="2106"/>
      <c r="CC1757" s="2107"/>
      <c r="CD1757" s="1966" t="s">
        <v>1713</v>
      </c>
    </row>
    <row r="1758" spans="1:82" s="839" customFormat="1" ht="21" customHeight="1" thickBot="1" x14ac:dyDescent="0.25">
      <c r="A1758" s="837" t="s">
        <v>161</v>
      </c>
      <c r="B1758" s="889" t="s">
        <v>2502</v>
      </c>
      <c r="C1758" s="911" t="s">
        <v>2503</v>
      </c>
      <c r="D1758" s="918">
        <v>188</v>
      </c>
      <c r="E1758" s="575" t="s">
        <v>2504</v>
      </c>
      <c r="F1758" s="608" t="s">
        <v>2505</v>
      </c>
      <c r="G1758" s="988">
        <v>0</v>
      </c>
      <c r="H1758" s="988" t="s">
        <v>1</v>
      </c>
      <c r="I1758" s="1069">
        <v>26</v>
      </c>
      <c r="J1758" s="454">
        <v>26</v>
      </c>
      <c r="K1758" s="25"/>
      <c r="L1758" s="830"/>
      <c r="M1758" s="832"/>
      <c r="N1758" s="832"/>
      <c r="O1758" s="832"/>
      <c r="P1758" s="832"/>
      <c r="Q1758" s="832"/>
      <c r="R1758" s="832"/>
      <c r="S1758" s="832"/>
      <c r="T1758" s="832"/>
      <c r="U1758" s="840">
        <f t="shared" si="176"/>
        <v>0</v>
      </c>
      <c r="V1758" s="838"/>
      <c r="W1758" s="838"/>
      <c r="X1758" s="7"/>
      <c r="Y1758" s="7"/>
      <c r="Z1758" s="7"/>
      <c r="AA1758" s="7"/>
      <c r="AB1758" s="7"/>
      <c r="AC1758" s="7"/>
      <c r="AD1758" s="7"/>
      <c r="AE1758" s="7"/>
      <c r="AF1758" s="791"/>
      <c r="AG1758" s="2976"/>
      <c r="AH1758" s="4181"/>
      <c r="AI1758" s="4181"/>
      <c r="AJ1758" s="4182"/>
      <c r="AK1758" s="4181"/>
      <c r="AL1758" s="4181"/>
      <c r="AM1758" s="4183"/>
      <c r="AN1758" s="4184"/>
      <c r="AO1758" s="4181"/>
      <c r="AP1758" s="4181"/>
      <c r="AQ1758" s="4181"/>
      <c r="AR1758" s="4185"/>
      <c r="AS1758" s="1867"/>
      <c r="AT1758" s="4181"/>
      <c r="AU1758" s="2452"/>
      <c r="AV1758" s="2452"/>
      <c r="AW1758" s="1867"/>
      <c r="AX1758" s="1867"/>
      <c r="AY1758" s="4186"/>
      <c r="AZ1758" s="1423"/>
      <c r="BA1758" s="1423"/>
      <c r="BB1758" s="1423"/>
      <c r="BC1758" s="1423"/>
      <c r="BD1758" s="1423"/>
      <c r="BE1758" s="4175"/>
      <c r="BF1758" s="4176"/>
      <c r="BG1758" s="4171"/>
      <c r="BH1758" s="4177"/>
      <c r="BI1758" s="4178"/>
      <c r="BJ1758" s="4179"/>
      <c r="BK1758" s="4180"/>
      <c r="BL1758" s="2024">
        <f t="shared" si="177"/>
        <v>0</v>
      </c>
      <c r="BM1758" s="2169"/>
      <c r="BN1758" s="1902"/>
      <c r="BO1758" s="1878"/>
      <c r="BP1758" s="1878"/>
      <c r="BQ1758" s="1915"/>
      <c r="BR1758" s="2105"/>
      <c r="BS1758" s="2106"/>
      <c r="BT1758" s="2106"/>
      <c r="BU1758" s="2106"/>
      <c r="BV1758" s="2106"/>
      <c r="BW1758" s="2106"/>
      <c r="BX1758" s="2106"/>
      <c r="BY1758" s="2106"/>
      <c r="BZ1758" s="2106"/>
      <c r="CA1758" s="2106"/>
      <c r="CB1758" s="2106"/>
      <c r="CC1758" s="2107"/>
      <c r="CD1758" s="1966" t="s">
        <v>1713</v>
      </c>
    </row>
    <row r="1759" spans="1:82" s="839" customFormat="1" ht="21" customHeight="1" thickBot="1" x14ac:dyDescent="0.25">
      <c r="A1759" s="841" t="s">
        <v>161</v>
      </c>
      <c r="B1759" s="932" t="s">
        <v>2502</v>
      </c>
      <c r="C1759" s="942" t="s">
        <v>2503</v>
      </c>
      <c r="D1759" s="934">
        <v>188</v>
      </c>
      <c r="E1759" s="581" t="s">
        <v>2504</v>
      </c>
      <c r="F1759" s="609" t="s">
        <v>2505</v>
      </c>
      <c r="G1759" s="1070">
        <v>0</v>
      </c>
      <c r="H1759" s="1070" t="s">
        <v>1</v>
      </c>
      <c r="I1759" s="1071">
        <v>26</v>
      </c>
      <c r="J1759" s="496">
        <v>26</v>
      </c>
      <c r="K1759" s="56"/>
      <c r="L1759" s="848"/>
      <c r="M1759" s="849"/>
      <c r="N1759" s="849"/>
      <c r="O1759" s="849"/>
      <c r="P1759" s="849"/>
      <c r="Q1759" s="849"/>
      <c r="R1759" s="849"/>
      <c r="S1759" s="849"/>
      <c r="T1759" s="849"/>
      <c r="U1759" s="840">
        <f t="shared" si="176"/>
        <v>0</v>
      </c>
      <c r="V1759" s="850"/>
      <c r="W1759" s="850"/>
      <c r="X1759" s="58"/>
      <c r="Y1759" s="58"/>
      <c r="Z1759" s="58"/>
      <c r="AA1759" s="58"/>
      <c r="AB1759" s="58"/>
      <c r="AC1759" s="58"/>
      <c r="AD1759" s="58"/>
      <c r="AE1759" s="58"/>
      <c r="AF1759" s="851"/>
      <c r="AG1759" s="2973"/>
      <c r="AH1759" s="4187"/>
      <c r="AI1759" s="4187"/>
      <c r="AJ1759" s="4188"/>
      <c r="AK1759" s="4187"/>
      <c r="AL1759" s="4187"/>
      <c r="AM1759" s="4189"/>
      <c r="AN1759" s="4190"/>
      <c r="AO1759" s="4187"/>
      <c r="AP1759" s="4187"/>
      <c r="AQ1759" s="4187"/>
      <c r="AR1759" s="4191"/>
      <c r="AS1759" s="1884"/>
      <c r="AT1759" s="4187"/>
      <c r="AU1759" s="4192"/>
      <c r="AV1759" s="4192"/>
      <c r="AW1759" s="1884"/>
      <c r="AX1759" s="1884"/>
      <c r="AY1759" s="4193"/>
      <c r="AZ1759" s="1423"/>
      <c r="BA1759" s="1423"/>
      <c r="BB1759" s="1423"/>
      <c r="BC1759" s="1423"/>
      <c r="BD1759" s="1423"/>
      <c r="BE1759" s="4175"/>
      <c r="BF1759" s="4194"/>
      <c r="BG1759" s="4195"/>
      <c r="BH1759" s="4196"/>
      <c r="BI1759" s="4197"/>
      <c r="BJ1759" s="4198"/>
      <c r="BK1759" s="4180"/>
      <c r="BL1759" s="2024">
        <f t="shared" si="177"/>
        <v>0</v>
      </c>
      <c r="BM1759" s="2169"/>
      <c r="BN1759" s="1902"/>
      <c r="BO1759" s="1878"/>
      <c r="BP1759" s="1878"/>
      <c r="BQ1759" s="1915"/>
      <c r="BR1759" s="2120"/>
      <c r="BS1759" s="1913"/>
      <c r="BT1759" s="1913"/>
      <c r="BU1759" s="1913"/>
      <c r="BV1759" s="1913"/>
      <c r="BW1759" s="1913"/>
      <c r="BX1759" s="1913"/>
      <c r="BY1759" s="1913"/>
      <c r="BZ1759" s="1913"/>
      <c r="CA1759" s="1913"/>
      <c r="CB1759" s="1913"/>
      <c r="CC1759" s="2121"/>
      <c r="CD1759" s="1966" t="s">
        <v>1713</v>
      </c>
    </row>
    <row r="1760" spans="1:82" s="19" customFormat="1" ht="66" customHeight="1" thickBot="1" x14ac:dyDescent="0.3">
      <c r="A1760" s="570" t="s">
        <v>161</v>
      </c>
      <c r="B1760" s="571" t="s">
        <v>2502</v>
      </c>
      <c r="C1760" s="563" t="s">
        <v>2503</v>
      </c>
      <c r="D1760" s="163">
        <v>189</v>
      </c>
      <c r="E1760" s="1073" t="s">
        <v>3957</v>
      </c>
      <c r="F1760" s="1073" t="s">
        <v>3958</v>
      </c>
      <c r="G1760" s="69">
        <v>0</v>
      </c>
      <c r="H1760" s="69" t="s">
        <v>0</v>
      </c>
      <c r="I1760" s="69">
        <v>4</v>
      </c>
      <c r="J1760" s="1284">
        <v>1</v>
      </c>
      <c r="K1760" s="210"/>
      <c r="L1760" s="1285">
        <f t="shared" ref="L1760" si="178">+M1760+N1760+O1760+P1760+Q1760+R1760+S1760+T1760</f>
        <v>60061267</v>
      </c>
      <c r="M1760" s="1296">
        <v>60061267</v>
      </c>
      <c r="N1760" s="1286"/>
      <c r="O1760" s="1286"/>
      <c r="P1760" s="1286"/>
      <c r="Q1760" s="1286"/>
      <c r="R1760" s="1286"/>
      <c r="S1760" s="1286"/>
      <c r="T1760" s="1286"/>
      <c r="U1760" s="1287">
        <f t="shared" si="176"/>
        <v>21843640</v>
      </c>
      <c r="V1760" s="1286">
        <v>21843640</v>
      </c>
      <c r="W1760" s="1286"/>
      <c r="X1760" s="1286"/>
      <c r="Y1760" s="1286"/>
      <c r="Z1760" s="1286"/>
      <c r="AA1760" s="1286"/>
      <c r="AB1760" s="1286"/>
      <c r="AC1760" s="1286"/>
      <c r="AD1760" s="1286"/>
      <c r="AE1760" s="1286"/>
      <c r="AF1760" s="1286"/>
      <c r="AG1760" s="1478" t="s">
        <v>3959</v>
      </c>
      <c r="AH1760" s="1478" t="s">
        <v>6366</v>
      </c>
      <c r="AI1760" s="1478" t="s">
        <v>3960</v>
      </c>
      <c r="AJ1760" s="1478" t="s">
        <v>3961</v>
      </c>
      <c r="AK1760" s="1478" t="s">
        <v>3962</v>
      </c>
      <c r="AL1760" s="1478" t="s">
        <v>3932</v>
      </c>
      <c r="AM1760" s="1480">
        <v>32000000</v>
      </c>
      <c r="AN1760" s="1480">
        <v>32000000</v>
      </c>
      <c r="AO1760" s="1478" t="s">
        <v>3953</v>
      </c>
      <c r="AP1760" s="1478" t="s">
        <v>3934</v>
      </c>
      <c r="AQ1760" s="1478" t="s">
        <v>3954</v>
      </c>
      <c r="AR1760" s="1478">
        <v>2201210106</v>
      </c>
      <c r="AS1760" s="2720" t="s">
        <v>3963</v>
      </c>
      <c r="AT1760" s="2721" t="s">
        <v>3964</v>
      </c>
      <c r="AU1760" s="2365">
        <v>50</v>
      </c>
      <c r="AV1760" s="2365">
        <v>17</v>
      </c>
      <c r="AW1760" s="2366">
        <v>42888</v>
      </c>
      <c r="AX1760" s="2366">
        <v>42980</v>
      </c>
      <c r="AY1760" s="2363">
        <v>32000000</v>
      </c>
      <c r="AZ1760" s="2713"/>
      <c r="BA1760" s="2713"/>
      <c r="BB1760" s="2713"/>
      <c r="BC1760" s="2713"/>
      <c r="BD1760" s="2713"/>
      <c r="BE1760" s="1858"/>
      <c r="BF1760" s="2221"/>
      <c r="BG1760" s="1858"/>
      <c r="BH1760" s="1858"/>
      <c r="BI1760" s="2221"/>
      <c r="BJ1760" s="1858"/>
      <c r="BK1760" s="1858"/>
      <c r="BL1760" s="2514">
        <f t="shared" si="177"/>
        <v>0</v>
      </c>
      <c r="BM1760" s="2514">
        <f>L1760-(BI1760+BI1761+BI1762+BI1763+BI1764+BI1765)</f>
        <v>60061267</v>
      </c>
      <c r="BN1760" s="1471"/>
      <c r="BO1760" s="1471"/>
      <c r="BP1760" s="1471"/>
      <c r="BQ1760" s="1471"/>
      <c r="BR1760" s="1471"/>
      <c r="BS1760" s="1471"/>
      <c r="BT1760" s="1471"/>
      <c r="BU1760" s="1471"/>
      <c r="BV1760" s="1471"/>
      <c r="BW1760" s="1471"/>
      <c r="BX1760" s="1471"/>
      <c r="BY1760" s="1471"/>
      <c r="BZ1760" s="1471"/>
      <c r="CA1760" s="1471"/>
      <c r="CB1760" s="1471"/>
      <c r="CC1760" s="1471"/>
      <c r="CD1760" s="1978" t="s">
        <v>3944</v>
      </c>
    </row>
    <row r="1761" spans="1:82" s="839" customFormat="1" ht="21" customHeight="1" thickBot="1" x14ac:dyDescent="0.25">
      <c r="A1761" s="852" t="s">
        <v>161</v>
      </c>
      <c r="B1761" s="882" t="s">
        <v>2502</v>
      </c>
      <c r="C1761" s="883" t="s">
        <v>2503</v>
      </c>
      <c r="D1761" s="855">
        <v>190</v>
      </c>
      <c r="E1761" s="1072" t="s">
        <v>2506</v>
      </c>
      <c r="F1761" s="1073" t="s">
        <v>2507</v>
      </c>
      <c r="G1761" s="69">
        <v>3</v>
      </c>
      <c r="H1761" s="69" t="s">
        <v>1</v>
      </c>
      <c r="I1761" s="786">
        <v>3</v>
      </c>
      <c r="J1761" s="493">
        <v>3</v>
      </c>
      <c r="K1761" s="50"/>
      <c r="L1761" s="857">
        <f t="shared" ref="L1761" si="179">+M1761+N1761+O1761+P1761+Q1761+R1761+S1761+T1761</f>
        <v>0</v>
      </c>
      <c r="M1761" s="927"/>
      <c r="N1761" s="927"/>
      <c r="O1761" s="927"/>
      <c r="P1761" s="927"/>
      <c r="Q1761" s="927"/>
      <c r="R1761" s="927"/>
      <c r="S1761" s="927"/>
      <c r="T1761" s="927"/>
      <c r="U1761" s="840">
        <f t="shared" si="176"/>
        <v>0</v>
      </c>
      <c r="V1761" s="928"/>
      <c r="W1761" s="928"/>
      <c r="X1761" s="52"/>
      <c r="Y1761" s="52"/>
      <c r="Z1761" s="52"/>
      <c r="AA1761" s="52"/>
      <c r="AB1761" s="52"/>
      <c r="AC1761" s="52"/>
      <c r="AD1761" s="52"/>
      <c r="AE1761" s="52"/>
      <c r="AF1761" s="746"/>
      <c r="AG1761" s="1845"/>
      <c r="AH1761" s="1845"/>
      <c r="AI1761" s="1845"/>
      <c r="AJ1761" s="2009"/>
      <c r="AK1761" s="1845"/>
      <c r="AL1761" s="1845"/>
      <c r="AM1761" s="4403"/>
      <c r="AN1761" s="4056"/>
      <c r="AO1761" s="1845"/>
      <c r="AP1761" s="1845"/>
      <c r="AQ1761" s="1845"/>
      <c r="AR1761" s="1848"/>
      <c r="AS1761" s="1687"/>
      <c r="AT1761" s="4251"/>
      <c r="AU1761" s="1969"/>
      <c r="AV1761" s="1969"/>
      <c r="AW1761" s="1687"/>
      <c r="AX1761" s="1687"/>
      <c r="AY1761" s="4469"/>
      <c r="AZ1761" s="1423"/>
      <c r="BA1761" s="1423"/>
      <c r="BB1761" s="1423"/>
      <c r="BC1761" s="1423"/>
      <c r="BD1761" s="1423"/>
      <c r="BE1761" s="4175"/>
      <c r="BF1761" s="4460"/>
      <c r="BG1761" s="4235"/>
      <c r="BH1761" s="4384"/>
      <c r="BI1761" s="4386"/>
      <c r="BJ1761" s="4411"/>
      <c r="BK1761" s="4180"/>
      <c r="BL1761" s="2024">
        <f t="shared" si="177"/>
        <v>0</v>
      </c>
      <c r="BM1761" s="2024">
        <f>L1761-(BI1761+BI1762+BI1763++BI1764+BI1765+BI1766)</f>
        <v>0</v>
      </c>
      <c r="BN1761" s="1902"/>
      <c r="BO1761" s="1878"/>
      <c r="BP1761" s="1878"/>
      <c r="BQ1761" s="1915"/>
      <c r="BR1761" s="2045"/>
      <c r="BS1761" s="1861"/>
      <c r="BT1761" s="1861"/>
      <c r="BU1761" s="1861"/>
      <c r="BV1761" s="1861"/>
      <c r="BW1761" s="1861"/>
      <c r="BX1761" s="1861"/>
      <c r="BY1761" s="1861"/>
      <c r="BZ1761" s="1861"/>
      <c r="CA1761" s="1861"/>
      <c r="CB1761" s="1861"/>
      <c r="CC1761" s="1862"/>
      <c r="CD1761" s="1966" t="s">
        <v>1713</v>
      </c>
    </row>
    <row r="1762" spans="1:82" s="839" customFormat="1" ht="21" customHeight="1" thickBot="1" x14ac:dyDescent="0.25">
      <c r="A1762" s="837" t="s">
        <v>161</v>
      </c>
      <c r="B1762" s="889" t="s">
        <v>2502</v>
      </c>
      <c r="C1762" s="911" t="s">
        <v>2503</v>
      </c>
      <c r="D1762" s="918">
        <v>190</v>
      </c>
      <c r="E1762" s="651" t="s">
        <v>2506</v>
      </c>
      <c r="F1762" s="652" t="s">
        <v>2507</v>
      </c>
      <c r="G1762" s="612">
        <v>3</v>
      </c>
      <c r="H1762" s="612" t="s">
        <v>1</v>
      </c>
      <c r="I1762" s="789">
        <v>3</v>
      </c>
      <c r="J1762" s="454">
        <v>3</v>
      </c>
      <c r="K1762" s="25"/>
      <c r="L1762" s="830"/>
      <c r="M1762" s="838"/>
      <c r="N1762" s="838"/>
      <c r="O1762" s="838"/>
      <c r="P1762" s="838"/>
      <c r="Q1762" s="838"/>
      <c r="R1762" s="838"/>
      <c r="S1762" s="838"/>
      <c r="T1762" s="838"/>
      <c r="U1762" s="840">
        <f t="shared" si="176"/>
        <v>0</v>
      </c>
      <c r="V1762" s="838"/>
      <c r="W1762" s="838"/>
      <c r="X1762" s="7"/>
      <c r="Y1762" s="7"/>
      <c r="Z1762" s="7"/>
      <c r="AA1762" s="7"/>
      <c r="AB1762" s="7"/>
      <c r="AC1762" s="7"/>
      <c r="AD1762" s="7"/>
      <c r="AE1762" s="7"/>
      <c r="AF1762" s="791"/>
      <c r="AG1762" s="1864"/>
      <c r="AH1762" s="1865"/>
      <c r="AI1762" s="1865"/>
      <c r="AJ1762" s="2094"/>
      <c r="AK1762" s="1865"/>
      <c r="AL1762" s="1865"/>
      <c r="AM1762" s="4183"/>
      <c r="AN1762" s="4057"/>
      <c r="AO1762" s="1865"/>
      <c r="AP1762" s="1865"/>
      <c r="AQ1762" s="1865"/>
      <c r="AR1762" s="1866"/>
      <c r="AS1762" s="1867"/>
      <c r="AT1762" s="4181"/>
      <c r="AU1762" s="2452"/>
      <c r="AV1762" s="2452"/>
      <c r="AW1762" s="1867"/>
      <c r="AX1762" s="1867"/>
      <c r="AY1762" s="4186"/>
      <c r="AZ1762" s="1423"/>
      <c r="BA1762" s="1423"/>
      <c r="BB1762" s="1423"/>
      <c r="BC1762" s="1423"/>
      <c r="BD1762" s="1423"/>
      <c r="BE1762" s="4175"/>
      <c r="BF1762" s="4176"/>
      <c r="BG1762" s="4171"/>
      <c r="BH1762" s="4177"/>
      <c r="BI1762" s="4178"/>
      <c r="BJ1762" s="4179"/>
      <c r="BK1762" s="4180"/>
      <c r="BL1762" s="2024">
        <f t="shared" si="177"/>
        <v>0</v>
      </c>
      <c r="BM1762" s="2169"/>
      <c r="BN1762" s="1902"/>
      <c r="BO1762" s="1878"/>
      <c r="BP1762" s="1878"/>
      <c r="BQ1762" s="1915"/>
      <c r="BR1762" s="2105"/>
      <c r="BS1762" s="2106"/>
      <c r="BT1762" s="2106"/>
      <c r="BU1762" s="2106"/>
      <c r="BV1762" s="2106"/>
      <c r="BW1762" s="2106"/>
      <c r="BX1762" s="2106"/>
      <c r="BY1762" s="2106"/>
      <c r="BZ1762" s="2106"/>
      <c r="CA1762" s="2106"/>
      <c r="CB1762" s="2106"/>
      <c r="CC1762" s="2107"/>
      <c r="CD1762" s="1966" t="s">
        <v>1713</v>
      </c>
    </row>
    <row r="1763" spans="1:82" s="839" customFormat="1" ht="21" customHeight="1" thickBot="1" x14ac:dyDescent="0.25">
      <c r="A1763" s="837" t="s">
        <v>161</v>
      </c>
      <c r="B1763" s="889" t="s">
        <v>2502</v>
      </c>
      <c r="C1763" s="911" t="s">
        <v>2503</v>
      </c>
      <c r="D1763" s="918">
        <v>190</v>
      </c>
      <c r="E1763" s="651" t="s">
        <v>2506</v>
      </c>
      <c r="F1763" s="652" t="s">
        <v>2507</v>
      </c>
      <c r="G1763" s="612">
        <v>3</v>
      </c>
      <c r="H1763" s="612" t="s">
        <v>1</v>
      </c>
      <c r="I1763" s="789">
        <v>3</v>
      </c>
      <c r="J1763" s="454">
        <v>3</v>
      </c>
      <c r="K1763" s="25"/>
      <c r="L1763" s="830"/>
      <c r="M1763" s="838"/>
      <c r="N1763" s="838"/>
      <c r="O1763" s="838"/>
      <c r="P1763" s="838"/>
      <c r="Q1763" s="838"/>
      <c r="R1763" s="838"/>
      <c r="S1763" s="838"/>
      <c r="T1763" s="838"/>
      <c r="U1763" s="840">
        <f t="shared" si="176"/>
        <v>0</v>
      </c>
      <c r="V1763" s="838"/>
      <c r="W1763" s="838"/>
      <c r="X1763" s="7"/>
      <c r="Y1763" s="7"/>
      <c r="Z1763" s="7"/>
      <c r="AA1763" s="7"/>
      <c r="AB1763" s="7"/>
      <c r="AC1763" s="7"/>
      <c r="AD1763" s="7"/>
      <c r="AE1763" s="7"/>
      <c r="AF1763" s="791"/>
      <c r="AG1763" s="1864"/>
      <c r="AH1763" s="1865"/>
      <c r="AI1763" s="1865"/>
      <c r="AJ1763" s="2094"/>
      <c r="AK1763" s="1865"/>
      <c r="AL1763" s="1865"/>
      <c r="AM1763" s="4183"/>
      <c r="AN1763" s="4057"/>
      <c r="AO1763" s="1865"/>
      <c r="AP1763" s="1865"/>
      <c r="AQ1763" s="1865"/>
      <c r="AR1763" s="1866"/>
      <c r="AS1763" s="1867"/>
      <c r="AT1763" s="4181"/>
      <c r="AU1763" s="2452"/>
      <c r="AV1763" s="2452"/>
      <c r="AW1763" s="1867"/>
      <c r="AX1763" s="1867"/>
      <c r="AY1763" s="4186"/>
      <c r="AZ1763" s="1423"/>
      <c r="BA1763" s="1423"/>
      <c r="BB1763" s="1423"/>
      <c r="BC1763" s="1423"/>
      <c r="BD1763" s="1423"/>
      <c r="BE1763" s="4175"/>
      <c r="BF1763" s="4176"/>
      <c r="BG1763" s="4171"/>
      <c r="BH1763" s="4177"/>
      <c r="BI1763" s="4178"/>
      <c r="BJ1763" s="4179"/>
      <c r="BK1763" s="4180"/>
      <c r="BL1763" s="2024">
        <f t="shared" si="177"/>
        <v>0</v>
      </c>
      <c r="BM1763" s="2169"/>
      <c r="BN1763" s="1902"/>
      <c r="BO1763" s="1878"/>
      <c r="BP1763" s="1878"/>
      <c r="BQ1763" s="1915"/>
      <c r="BR1763" s="2105"/>
      <c r="BS1763" s="2106"/>
      <c r="BT1763" s="2106"/>
      <c r="BU1763" s="2106"/>
      <c r="BV1763" s="2106"/>
      <c r="BW1763" s="2106"/>
      <c r="BX1763" s="2106"/>
      <c r="BY1763" s="2106"/>
      <c r="BZ1763" s="2106"/>
      <c r="CA1763" s="2106"/>
      <c r="CB1763" s="2106"/>
      <c r="CC1763" s="2107"/>
      <c r="CD1763" s="1966" t="s">
        <v>1713</v>
      </c>
    </row>
    <row r="1764" spans="1:82" s="839" customFormat="1" ht="21" customHeight="1" x14ac:dyDescent="0.2">
      <c r="A1764" s="837" t="s">
        <v>161</v>
      </c>
      <c r="B1764" s="889" t="s">
        <v>2502</v>
      </c>
      <c r="C1764" s="911" t="s">
        <v>2503</v>
      </c>
      <c r="D1764" s="918">
        <v>190</v>
      </c>
      <c r="E1764" s="651" t="s">
        <v>2506</v>
      </c>
      <c r="F1764" s="652" t="s">
        <v>2507</v>
      </c>
      <c r="G1764" s="612">
        <v>3</v>
      </c>
      <c r="H1764" s="612" t="s">
        <v>1</v>
      </c>
      <c r="I1764" s="789">
        <v>3</v>
      </c>
      <c r="J1764" s="454">
        <v>3</v>
      </c>
      <c r="K1764" s="25"/>
      <c r="L1764" s="830"/>
      <c r="M1764" s="838"/>
      <c r="N1764" s="838"/>
      <c r="O1764" s="838"/>
      <c r="P1764" s="838"/>
      <c r="Q1764" s="838"/>
      <c r="R1764" s="838"/>
      <c r="S1764" s="838"/>
      <c r="T1764" s="838"/>
      <c r="U1764" s="840">
        <f t="shared" si="176"/>
        <v>0</v>
      </c>
      <c r="V1764" s="838"/>
      <c r="W1764" s="838"/>
      <c r="X1764" s="7"/>
      <c r="Y1764" s="7"/>
      <c r="Z1764" s="7"/>
      <c r="AA1764" s="7"/>
      <c r="AB1764" s="7"/>
      <c r="AC1764" s="7"/>
      <c r="AD1764" s="7"/>
      <c r="AE1764" s="7"/>
      <c r="AF1764" s="791"/>
      <c r="AG1764" s="1864"/>
      <c r="AH1764" s="1865"/>
      <c r="AI1764" s="1865"/>
      <c r="AJ1764" s="2094"/>
      <c r="AK1764" s="1865"/>
      <c r="AL1764" s="1865"/>
      <c r="AM1764" s="4183"/>
      <c r="AN1764" s="4057"/>
      <c r="AO1764" s="1865"/>
      <c r="AP1764" s="1865"/>
      <c r="AQ1764" s="1865"/>
      <c r="AR1764" s="1866"/>
      <c r="AS1764" s="1867"/>
      <c r="AT1764" s="1868"/>
      <c r="AU1764" s="1869"/>
      <c r="AV1764" s="1869"/>
      <c r="AW1764" s="2099"/>
      <c r="AX1764" s="2099"/>
      <c r="AY1764" s="5458"/>
      <c r="AZ1764" s="2200"/>
      <c r="BA1764" s="2200"/>
      <c r="BB1764" s="2200"/>
      <c r="BC1764" s="2200"/>
      <c r="BD1764" s="2200"/>
      <c r="BE1764" s="5459"/>
      <c r="BF1764" s="5460"/>
      <c r="BG1764" s="1877"/>
      <c r="BH1764" s="5461"/>
      <c r="BI1764" s="5462"/>
      <c r="BJ1764" s="5463"/>
      <c r="BK1764" s="5464"/>
      <c r="BL1764" s="2024">
        <f t="shared" si="177"/>
        <v>0</v>
      </c>
      <c r="BM1764" s="2169"/>
      <c r="BN1764" s="1902"/>
      <c r="BO1764" s="1878"/>
      <c r="BP1764" s="1878"/>
      <c r="BQ1764" s="1915"/>
      <c r="BR1764" s="2105"/>
      <c r="BS1764" s="2106"/>
      <c r="BT1764" s="2106"/>
      <c r="BU1764" s="2106"/>
      <c r="BV1764" s="2106"/>
      <c r="BW1764" s="2106"/>
      <c r="BX1764" s="2106"/>
      <c r="BY1764" s="2106"/>
      <c r="BZ1764" s="2106"/>
      <c r="CA1764" s="2106"/>
      <c r="CB1764" s="2106"/>
      <c r="CC1764" s="2107"/>
      <c r="CD1764" s="1966" t="s">
        <v>1713</v>
      </c>
    </row>
    <row r="1765" spans="1:82" s="839" customFormat="1" ht="21" customHeight="1" x14ac:dyDescent="0.2">
      <c r="A1765" s="837" t="s">
        <v>161</v>
      </c>
      <c r="B1765" s="889" t="s">
        <v>2502</v>
      </c>
      <c r="C1765" s="911" t="s">
        <v>2503</v>
      </c>
      <c r="D1765" s="918">
        <v>190</v>
      </c>
      <c r="E1765" s="651" t="s">
        <v>2506</v>
      </c>
      <c r="F1765" s="652" t="s">
        <v>2507</v>
      </c>
      <c r="G1765" s="612">
        <v>3</v>
      </c>
      <c r="H1765" s="612" t="s">
        <v>1</v>
      </c>
      <c r="I1765" s="789">
        <v>3</v>
      </c>
      <c r="J1765" s="454">
        <v>3</v>
      </c>
      <c r="K1765" s="25"/>
      <c r="L1765" s="830"/>
      <c r="M1765" s="838"/>
      <c r="N1765" s="838"/>
      <c r="O1765" s="838"/>
      <c r="P1765" s="838"/>
      <c r="Q1765" s="838"/>
      <c r="R1765" s="838"/>
      <c r="S1765" s="838"/>
      <c r="T1765" s="838"/>
      <c r="U1765" s="921">
        <f t="shared" ref="U1765" si="180">SUBTOTAL(9,V1765:AF1765)</f>
        <v>0</v>
      </c>
      <c r="V1765" s="838"/>
      <c r="W1765" s="838"/>
      <c r="X1765" s="7"/>
      <c r="Y1765" s="7"/>
      <c r="Z1765" s="7"/>
      <c r="AA1765" s="7"/>
      <c r="AB1765" s="7"/>
      <c r="AC1765" s="7"/>
      <c r="AD1765" s="7"/>
      <c r="AE1765" s="7"/>
      <c r="AF1765" s="791"/>
      <c r="AG1765" s="1864"/>
      <c r="AH1765" s="1865"/>
      <c r="AI1765" s="1865"/>
      <c r="AJ1765" s="2094"/>
      <c r="AK1765" s="1865"/>
      <c r="AL1765" s="1865"/>
      <c r="AM1765" s="4183"/>
      <c r="AN1765" s="4057"/>
      <c r="AO1765" s="1865"/>
      <c r="AP1765" s="1865"/>
      <c r="AQ1765" s="1865"/>
      <c r="AR1765" s="1866"/>
      <c r="AS1765" s="1867"/>
      <c r="AT1765" s="1868"/>
      <c r="AU1765" s="1869"/>
      <c r="AV1765" s="1869"/>
      <c r="AW1765" s="2099"/>
      <c r="AX1765" s="2099"/>
      <c r="AY1765" s="5458"/>
      <c r="AZ1765" s="2200"/>
      <c r="BA1765" s="2200"/>
      <c r="BB1765" s="2200"/>
      <c r="BC1765" s="2200"/>
      <c r="BD1765" s="2200"/>
      <c r="BE1765" s="5459"/>
      <c r="BF1765" s="5460"/>
      <c r="BG1765" s="1877"/>
      <c r="BH1765" s="5461"/>
      <c r="BI1765" s="5462"/>
      <c r="BJ1765" s="5463"/>
      <c r="BK1765" s="5464"/>
      <c r="BL1765" s="2024">
        <f t="shared" si="177"/>
        <v>0</v>
      </c>
      <c r="BM1765" s="2169"/>
      <c r="BN1765" s="1902"/>
      <c r="BO1765" s="1878"/>
      <c r="BP1765" s="1878"/>
      <c r="BQ1765" s="1915"/>
      <c r="BR1765" s="2105"/>
      <c r="BS1765" s="2106"/>
      <c r="BT1765" s="2106"/>
      <c r="BU1765" s="2106"/>
      <c r="BV1765" s="2106"/>
      <c r="BW1765" s="2106"/>
      <c r="BX1765" s="2106"/>
      <c r="BY1765" s="2106"/>
      <c r="BZ1765" s="2106"/>
      <c r="CA1765" s="2106"/>
      <c r="CB1765" s="2106"/>
      <c r="CC1765" s="2107"/>
      <c r="CD1765" s="1966" t="s">
        <v>1713</v>
      </c>
    </row>
    <row r="1766" spans="1:82" s="839" customFormat="1" ht="21" customHeight="1" thickBot="1" x14ac:dyDescent="0.25">
      <c r="A1766" s="841" t="s">
        <v>161</v>
      </c>
      <c r="B1766" s="932" t="s">
        <v>2502</v>
      </c>
      <c r="C1766" s="942" t="s">
        <v>2503</v>
      </c>
      <c r="D1766" s="934">
        <v>190</v>
      </c>
      <c r="E1766" s="653" t="s">
        <v>2506</v>
      </c>
      <c r="F1766" s="654" t="s">
        <v>2507</v>
      </c>
      <c r="G1766" s="618">
        <v>3</v>
      </c>
      <c r="H1766" s="618" t="s">
        <v>1</v>
      </c>
      <c r="I1766" s="960">
        <v>3</v>
      </c>
      <c r="J1766" s="496">
        <v>3</v>
      </c>
      <c r="K1766" s="56"/>
      <c r="L1766" s="848"/>
      <c r="M1766" s="850"/>
      <c r="N1766" s="850"/>
      <c r="O1766" s="850"/>
      <c r="P1766" s="850"/>
      <c r="Q1766" s="850"/>
      <c r="R1766" s="850"/>
      <c r="S1766" s="850"/>
      <c r="T1766" s="850"/>
      <c r="U1766" s="1074"/>
      <c r="V1766" s="850"/>
      <c r="W1766" s="850"/>
      <c r="X1766" s="58"/>
      <c r="Y1766" s="58"/>
      <c r="Z1766" s="58"/>
      <c r="AA1766" s="58"/>
      <c r="AB1766" s="58"/>
      <c r="AC1766" s="58"/>
      <c r="AD1766" s="58"/>
      <c r="AE1766" s="58"/>
      <c r="AF1766" s="851"/>
      <c r="AG1766" s="1881"/>
      <c r="AH1766" s="1882"/>
      <c r="AI1766" s="1882"/>
      <c r="AJ1766" s="2109"/>
      <c r="AK1766" s="1882"/>
      <c r="AL1766" s="1882"/>
      <c r="AM1766" s="4189"/>
      <c r="AN1766" s="4058"/>
      <c r="AO1766" s="1882"/>
      <c r="AP1766" s="1882"/>
      <c r="AQ1766" s="1882"/>
      <c r="AR1766" s="1883"/>
      <c r="AS1766" s="1884"/>
      <c r="AT1766" s="1885"/>
      <c r="AU1766" s="1886"/>
      <c r="AV1766" s="1886"/>
      <c r="AW1766" s="2114"/>
      <c r="AX1766" s="2114"/>
      <c r="AY1766" s="5465"/>
      <c r="AZ1766" s="2200"/>
      <c r="BA1766" s="2200"/>
      <c r="BB1766" s="2200"/>
      <c r="BC1766" s="2200"/>
      <c r="BD1766" s="2200"/>
      <c r="BE1766" s="5459"/>
      <c r="BF1766" s="5466"/>
      <c r="BG1766" s="1895"/>
      <c r="BH1766" s="5467"/>
      <c r="BI1766" s="5468"/>
      <c r="BJ1766" s="5469"/>
      <c r="BK1766" s="5464"/>
      <c r="BL1766" s="2024">
        <f t="shared" si="177"/>
        <v>0</v>
      </c>
      <c r="BM1766" s="2169"/>
      <c r="BN1766" s="1902"/>
      <c r="BO1766" s="1878"/>
      <c r="BP1766" s="1878"/>
      <c r="BQ1766" s="1915"/>
      <c r="BR1766" s="2120"/>
      <c r="BS1766" s="1913"/>
      <c r="BT1766" s="1913"/>
      <c r="BU1766" s="1913"/>
      <c r="BV1766" s="1913"/>
      <c r="BW1766" s="1913"/>
      <c r="BX1766" s="1913"/>
      <c r="BY1766" s="1913"/>
      <c r="BZ1766" s="1913"/>
      <c r="CA1766" s="1913"/>
      <c r="CB1766" s="1913"/>
      <c r="CC1766" s="2121"/>
      <c r="CD1766" s="1966" t="s">
        <v>1713</v>
      </c>
    </row>
    <row r="1767" spans="1:82" s="19" customFormat="1" ht="47.25" customHeight="1" thickBot="1" x14ac:dyDescent="0.3">
      <c r="A1767" s="570" t="s">
        <v>161</v>
      </c>
      <c r="B1767" s="571" t="s">
        <v>2502</v>
      </c>
      <c r="C1767" s="563" t="s">
        <v>2503</v>
      </c>
      <c r="D1767" s="163">
        <v>191</v>
      </c>
      <c r="E1767" s="1073" t="s">
        <v>5631</v>
      </c>
      <c r="F1767" s="1073" t="s">
        <v>5632</v>
      </c>
      <c r="G1767" s="69">
        <v>0</v>
      </c>
      <c r="H1767" s="69" t="s">
        <v>0</v>
      </c>
      <c r="I1767" s="786">
        <v>1</v>
      </c>
      <c r="J1767" s="493">
        <v>0.25</v>
      </c>
      <c r="K1767" s="210"/>
      <c r="L1767" s="51">
        <f t="shared" ref="L1767" si="181">+M1767+N1767+O1767+P1767+Q1767+R1767+S1767+T1767</f>
        <v>0</v>
      </c>
      <c r="M1767" s="52"/>
      <c r="N1767" s="52"/>
      <c r="O1767" s="52"/>
      <c r="P1767" s="52"/>
      <c r="Q1767" s="52"/>
      <c r="R1767" s="52"/>
      <c r="S1767" s="52"/>
      <c r="T1767" s="52"/>
      <c r="U1767" s="168">
        <f t="shared" ref="U1767:U1772" si="182">V1767+W1767+X1767+Y1767+Z1767+AA1767+AB1767+AC1767+AD1767+AE1767+AF1767</f>
        <v>0</v>
      </c>
      <c r="V1767" s="52"/>
      <c r="W1767" s="52"/>
      <c r="X1767" s="52"/>
      <c r="Y1767" s="52"/>
      <c r="Z1767" s="52"/>
      <c r="AA1767" s="52"/>
      <c r="AB1767" s="52"/>
      <c r="AC1767" s="52"/>
      <c r="AD1767" s="52"/>
      <c r="AE1767" s="52"/>
      <c r="AF1767" s="52"/>
      <c r="AG1767" s="1462"/>
      <c r="AH1767" s="1462"/>
      <c r="AI1767" s="1462"/>
      <c r="AJ1767" s="1462"/>
      <c r="AK1767" s="1462"/>
      <c r="AL1767" s="1462"/>
      <c r="AM1767" s="1464"/>
      <c r="AN1767" s="1464"/>
      <c r="AO1767" s="1462"/>
      <c r="AP1767" s="1462"/>
      <c r="AQ1767" s="1462"/>
      <c r="AR1767" s="2510"/>
      <c r="AS1767" s="1884" t="s">
        <v>6012</v>
      </c>
      <c r="AT1767" s="1638" t="s">
        <v>5633</v>
      </c>
      <c r="AU1767" s="2704">
        <v>457</v>
      </c>
      <c r="AV1767" s="2523"/>
      <c r="AW1767" s="2518">
        <v>42803</v>
      </c>
      <c r="AX1767" s="2518">
        <v>43069</v>
      </c>
      <c r="AY1767" s="2705">
        <v>0</v>
      </c>
      <c r="AZ1767" s="1854"/>
      <c r="BA1767" s="1854"/>
      <c r="BB1767" s="1854"/>
      <c r="BC1767" s="1854"/>
      <c r="BD1767" s="1855"/>
      <c r="BE1767" s="1858"/>
      <c r="BF1767" s="2221"/>
      <c r="BG1767" s="1858"/>
      <c r="BH1767" s="1858"/>
      <c r="BI1767" s="2221"/>
      <c r="BJ1767" s="1858"/>
      <c r="BK1767" s="1858"/>
      <c r="BL1767" s="2514">
        <f t="shared" si="177"/>
        <v>0</v>
      </c>
      <c r="BM1767" s="2514">
        <f>L1767-(BI1767:BI1772)</f>
        <v>0</v>
      </c>
      <c r="BN1767" s="1471"/>
      <c r="BO1767" s="1471"/>
      <c r="BP1767" s="1471"/>
      <c r="BQ1767" s="1471"/>
      <c r="BR1767" s="1538"/>
      <c r="BS1767" s="1538"/>
      <c r="BT1767" s="1538"/>
      <c r="BU1767" s="1538"/>
      <c r="BV1767" s="1538"/>
      <c r="BW1767" s="1538"/>
      <c r="BX1767" s="1538"/>
      <c r="BY1767" s="1538"/>
      <c r="BZ1767" s="1538"/>
      <c r="CA1767" s="1538"/>
      <c r="CB1767" s="1538"/>
      <c r="CC1767" s="2515"/>
      <c r="CD1767" s="2722" t="s">
        <v>5487</v>
      </c>
    </row>
    <row r="1768" spans="1:82" s="19" customFormat="1" ht="24.75" customHeight="1" x14ac:dyDescent="0.25">
      <c r="A1768" s="600" t="s">
        <v>161</v>
      </c>
      <c r="B1768" s="1797" t="s">
        <v>2502</v>
      </c>
      <c r="C1768" s="568" t="s">
        <v>2503</v>
      </c>
      <c r="D1768" s="1742">
        <v>191</v>
      </c>
      <c r="E1768" s="1798" t="s">
        <v>5631</v>
      </c>
      <c r="F1768" s="1798" t="s">
        <v>5632</v>
      </c>
      <c r="G1768" s="1772">
        <v>0</v>
      </c>
      <c r="H1768" s="1772" t="s">
        <v>0</v>
      </c>
      <c r="I1768" s="789">
        <v>1</v>
      </c>
      <c r="J1768" s="1745">
        <v>0.25</v>
      </c>
      <c r="K1768" s="110"/>
      <c r="L1768" s="6"/>
      <c r="M1768" s="7"/>
      <c r="N1768" s="7"/>
      <c r="O1768" s="7"/>
      <c r="P1768" s="7"/>
      <c r="Q1768" s="7"/>
      <c r="R1768" s="7"/>
      <c r="S1768" s="7"/>
      <c r="T1768" s="7"/>
      <c r="U1768" s="1783">
        <f t="shared" si="182"/>
        <v>0</v>
      </c>
      <c r="V1768" s="7"/>
      <c r="W1768" s="7"/>
      <c r="X1768" s="7"/>
      <c r="Y1768" s="7"/>
      <c r="Z1768" s="7"/>
      <c r="AA1768" s="7"/>
      <c r="AB1768" s="7"/>
      <c r="AC1768" s="7"/>
      <c r="AD1768" s="7"/>
      <c r="AE1768" s="7"/>
      <c r="AF1768" s="7"/>
      <c r="AG1768" s="1864"/>
      <c r="AH1768" s="1956"/>
      <c r="AI1768" s="1956"/>
      <c r="AJ1768" s="1956"/>
      <c r="AK1768" s="1956"/>
      <c r="AL1768" s="1956"/>
      <c r="AM1768" s="4062"/>
      <c r="AN1768" s="4062"/>
      <c r="AO1768" s="1956"/>
      <c r="AP1768" s="1956"/>
      <c r="AQ1768" s="1956"/>
      <c r="AR1768" s="1954"/>
      <c r="AS1768" s="1867"/>
      <c r="AT1768" s="2432"/>
      <c r="AU1768" s="2523"/>
      <c r="AV1768" s="2523"/>
      <c r="AW1768" s="1867"/>
      <c r="AX1768" s="1867"/>
      <c r="AY1768" s="2524"/>
      <c r="AZ1768" s="1872"/>
      <c r="BA1768" s="1872"/>
      <c r="BB1768" s="1872"/>
      <c r="BC1768" s="1872"/>
      <c r="BD1768" s="2100"/>
      <c r="BE1768" s="1874"/>
      <c r="BF1768" s="2520"/>
      <c r="BG1768" s="1874"/>
      <c r="BH1768" s="1874"/>
      <c r="BI1768" s="2520"/>
      <c r="BJ1768" s="1874"/>
      <c r="BK1768" s="1874"/>
      <c r="BL1768" s="2521">
        <f t="shared" si="177"/>
        <v>0</v>
      </c>
      <c r="BM1768" s="1874"/>
      <c r="BN1768" s="1413"/>
      <c r="BO1768" s="1413"/>
      <c r="BP1768" s="1413"/>
      <c r="BQ1768" s="1413"/>
      <c r="BR1768" s="2499"/>
      <c r="BS1768" s="2499"/>
      <c r="BT1768" s="2499"/>
      <c r="BU1768" s="2499"/>
      <c r="BV1768" s="2499"/>
      <c r="BW1768" s="2499"/>
      <c r="BX1768" s="2499"/>
      <c r="BY1768" s="2499"/>
      <c r="BZ1768" s="2499"/>
      <c r="CA1768" s="2499"/>
      <c r="CB1768" s="2499"/>
      <c r="CC1768" s="2522"/>
      <c r="CD1768" s="2723" t="s">
        <v>5487</v>
      </c>
    </row>
    <row r="1769" spans="1:82" s="19" customFormat="1" ht="24.75" customHeight="1" x14ac:dyDescent="0.25">
      <c r="A1769" s="600" t="s">
        <v>161</v>
      </c>
      <c r="B1769" s="1797" t="s">
        <v>2502</v>
      </c>
      <c r="C1769" s="568" t="s">
        <v>2503</v>
      </c>
      <c r="D1769" s="1742">
        <v>191</v>
      </c>
      <c r="E1769" s="1798" t="s">
        <v>5631</v>
      </c>
      <c r="F1769" s="1798" t="s">
        <v>5632</v>
      </c>
      <c r="G1769" s="1772">
        <v>0</v>
      </c>
      <c r="H1769" s="1772" t="s">
        <v>0</v>
      </c>
      <c r="I1769" s="789">
        <v>1</v>
      </c>
      <c r="J1769" s="1745">
        <v>0.25</v>
      </c>
      <c r="K1769" s="110"/>
      <c r="L1769" s="6"/>
      <c r="M1769" s="7"/>
      <c r="N1769" s="7"/>
      <c r="O1769" s="7"/>
      <c r="P1769" s="7"/>
      <c r="Q1769" s="7"/>
      <c r="R1769" s="7"/>
      <c r="S1769" s="7"/>
      <c r="T1769" s="7"/>
      <c r="U1769" s="1783">
        <f t="shared" si="182"/>
        <v>0</v>
      </c>
      <c r="V1769" s="7"/>
      <c r="W1769" s="7"/>
      <c r="X1769" s="7"/>
      <c r="Y1769" s="7"/>
      <c r="Z1769" s="7"/>
      <c r="AA1769" s="7"/>
      <c r="AB1769" s="7"/>
      <c r="AC1769" s="7"/>
      <c r="AD1769" s="7"/>
      <c r="AE1769" s="7"/>
      <c r="AF1769" s="7"/>
      <c r="AG1769" s="1864"/>
      <c r="AH1769" s="1956"/>
      <c r="AI1769" s="1956"/>
      <c r="AJ1769" s="1956"/>
      <c r="AK1769" s="1956"/>
      <c r="AL1769" s="1956"/>
      <c r="AM1769" s="4062"/>
      <c r="AN1769" s="4062"/>
      <c r="AO1769" s="1956"/>
      <c r="AP1769" s="1956"/>
      <c r="AQ1769" s="1956"/>
      <c r="AR1769" s="1954"/>
      <c r="AS1769" s="1867"/>
      <c r="AT1769" s="2432"/>
      <c r="AU1769" s="2523"/>
      <c r="AV1769" s="2523"/>
      <c r="AW1769" s="1867"/>
      <c r="AX1769" s="1867"/>
      <c r="AY1769" s="2524"/>
      <c r="AZ1769" s="1872"/>
      <c r="BA1769" s="1872"/>
      <c r="BB1769" s="1872"/>
      <c r="BC1769" s="1872"/>
      <c r="BD1769" s="2100"/>
      <c r="BE1769" s="1874"/>
      <c r="BF1769" s="2520"/>
      <c r="BG1769" s="1874"/>
      <c r="BH1769" s="1874"/>
      <c r="BI1769" s="2520"/>
      <c r="BJ1769" s="1874"/>
      <c r="BK1769" s="1874"/>
      <c r="BL1769" s="2521">
        <f t="shared" si="177"/>
        <v>0</v>
      </c>
      <c r="BM1769" s="1874"/>
      <c r="BN1769" s="1413"/>
      <c r="BO1769" s="1413"/>
      <c r="BP1769" s="1413"/>
      <c r="BQ1769" s="1413"/>
      <c r="BR1769" s="2499"/>
      <c r="BS1769" s="2499"/>
      <c r="BT1769" s="2499"/>
      <c r="BU1769" s="2499"/>
      <c r="BV1769" s="2499"/>
      <c r="BW1769" s="2499"/>
      <c r="BX1769" s="2499"/>
      <c r="BY1769" s="2499"/>
      <c r="BZ1769" s="2499"/>
      <c r="CA1769" s="2499"/>
      <c r="CB1769" s="2499"/>
      <c r="CC1769" s="2522"/>
      <c r="CD1769" s="2723" t="s">
        <v>5487</v>
      </c>
    </row>
    <row r="1770" spans="1:82" s="19" customFormat="1" ht="24.75" customHeight="1" x14ac:dyDescent="0.25">
      <c r="A1770" s="600" t="s">
        <v>161</v>
      </c>
      <c r="B1770" s="1797" t="s">
        <v>2502</v>
      </c>
      <c r="C1770" s="568" t="s">
        <v>2503</v>
      </c>
      <c r="D1770" s="1742">
        <v>191</v>
      </c>
      <c r="E1770" s="1798" t="s">
        <v>5631</v>
      </c>
      <c r="F1770" s="1798" t="s">
        <v>5632</v>
      </c>
      <c r="G1770" s="1772">
        <v>0</v>
      </c>
      <c r="H1770" s="1772" t="s">
        <v>0</v>
      </c>
      <c r="I1770" s="789">
        <v>1</v>
      </c>
      <c r="J1770" s="1745">
        <v>0.25</v>
      </c>
      <c r="K1770" s="110"/>
      <c r="L1770" s="6"/>
      <c r="M1770" s="7"/>
      <c r="N1770" s="7"/>
      <c r="O1770" s="7"/>
      <c r="P1770" s="7"/>
      <c r="Q1770" s="7"/>
      <c r="R1770" s="7"/>
      <c r="S1770" s="7"/>
      <c r="T1770" s="7"/>
      <c r="U1770" s="1783">
        <f t="shared" si="182"/>
        <v>0</v>
      </c>
      <c r="V1770" s="7"/>
      <c r="W1770" s="7"/>
      <c r="X1770" s="7"/>
      <c r="Y1770" s="7"/>
      <c r="Z1770" s="7"/>
      <c r="AA1770" s="7"/>
      <c r="AB1770" s="7"/>
      <c r="AC1770" s="7"/>
      <c r="AD1770" s="7"/>
      <c r="AE1770" s="7"/>
      <c r="AF1770" s="7"/>
      <c r="AG1770" s="1864"/>
      <c r="AH1770" s="1956"/>
      <c r="AI1770" s="1956"/>
      <c r="AJ1770" s="1956"/>
      <c r="AK1770" s="1956"/>
      <c r="AL1770" s="1956"/>
      <c r="AM1770" s="4062"/>
      <c r="AN1770" s="4062"/>
      <c r="AO1770" s="1956"/>
      <c r="AP1770" s="1956"/>
      <c r="AQ1770" s="1956"/>
      <c r="AR1770" s="1954"/>
      <c r="AS1770" s="1867"/>
      <c r="AT1770" s="2432"/>
      <c r="AU1770" s="2523"/>
      <c r="AV1770" s="2523"/>
      <c r="AW1770" s="1867"/>
      <c r="AX1770" s="1867"/>
      <c r="AY1770" s="2524"/>
      <c r="AZ1770" s="1872"/>
      <c r="BA1770" s="1872"/>
      <c r="BB1770" s="1872"/>
      <c r="BC1770" s="1872"/>
      <c r="BD1770" s="2100"/>
      <c r="BE1770" s="1874"/>
      <c r="BF1770" s="2520"/>
      <c r="BG1770" s="1874"/>
      <c r="BH1770" s="1874"/>
      <c r="BI1770" s="2520"/>
      <c r="BJ1770" s="1874"/>
      <c r="BK1770" s="1874"/>
      <c r="BL1770" s="2521">
        <f t="shared" si="177"/>
        <v>0</v>
      </c>
      <c r="BM1770" s="1874"/>
      <c r="BN1770" s="1413"/>
      <c r="BO1770" s="1413"/>
      <c r="BP1770" s="1413"/>
      <c r="BQ1770" s="1413"/>
      <c r="BR1770" s="2499"/>
      <c r="BS1770" s="2499"/>
      <c r="BT1770" s="2499"/>
      <c r="BU1770" s="2499"/>
      <c r="BV1770" s="2499"/>
      <c r="BW1770" s="2499"/>
      <c r="BX1770" s="2499"/>
      <c r="BY1770" s="2499"/>
      <c r="BZ1770" s="2499"/>
      <c r="CA1770" s="2499"/>
      <c r="CB1770" s="2499"/>
      <c r="CC1770" s="2522"/>
      <c r="CD1770" s="2723" t="s">
        <v>5487</v>
      </c>
    </row>
    <row r="1771" spans="1:82" s="19" customFormat="1" ht="24.75" customHeight="1" x14ac:dyDescent="0.25">
      <c r="A1771" s="600" t="s">
        <v>161</v>
      </c>
      <c r="B1771" s="1797" t="s">
        <v>2502</v>
      </c>
      <c r="C1771" s="568" t="s">
        <v>2503</v>
      </c>
      <c r="D1771" s="1742">
        <v>191</v>
      </c>
      <c r="E1771" s="1798" t="s">
        <v>5631</v>
      </c>
      <c r="F1771" s="1798" t="s">
        <v>5632</v>
      </c>
      <c r="G1771" s="1772">
        <v>0</v>
      </c>
      <c r="H1771" s="1772" t="s">
        <v>0</v>
      </c>
      <c r="I1771" s="789">
        <v>1</v>
      </c>
      <c r="J1771" s="1745">
        <v>0.25</v>
      </c>
      <c r="K1771" s="110"/>
      <c r="L1771" s="6"/>
      <c r="M1771" s="7"/>
      <c r="N1771" s="7"/>
      <c r="O1771" s="7"/>
      <c r="P1771" s="7"/>
      <c r="Q1771" s="7"/>
      <c r="R1771" s="7"/>
      <c r="S1771" s="7"/>
      <c r="T1771" s="7"/>
      <c r="U1771" s="1783">
        <f t="shared" si="182"/>
        <v>0</v>
      </c>
      <c r="V1771" s="7"/>
      <c r="W1771" s="7"/>
      <c r="X1771" s="7"/>
      <c r="Y1771" s="7"/>
      <c r="Z1771" s="7"/>
      <c r="AA1771" s="7"/>
      <c r="AB1771" s="7"/>
      <c r="AC1771" s="7"/>
      <c r="AD1771" s="7"/>
      <c r="AE1771" s="7"/>
      <c r="AF1771" s="7"/>
      <c r="AG1771" s="1864"/>
      <c r="AH1771" s="1956"/>
      <c r="AI1771" s="1956"/>
      <c r="AJ1771" s="1956"/>
      <c r="AK1771" s="1956"/>
      <c r="AL1771" s="1956"/>
      <c r="AM1771" s="4062"/>
      <c r="AN1771" s="4062"/>
      <c r="AO1771" s="1956"/>
      <c r="AP1771" s="1956"/>
      <c r="AQ1771" s="1956"/>
      <c r="AR1771" s="1954"/>
      <c r="AS1771" s="1867"/>
      <c r="AT1771" s="2432"/>
      <c r="AU1771" s="2523"/>
      <c r="AV1771" s="2523"/>
      <c r="AW1771" s="1867"/>
      <c r="AX1771" s="1867"/>
      <c r="AY1771" s="2524"/>
      <c r="AZ1771" s="1872"/>
      <c r="BA1771" s="1872"/>
      <c r="BB1771" s="1872"/>
      <c r="BC1771" s="1872"/>
      <c r="BD1771" s="2100"/>
      <c r="BE1771" s="1874"/>
      <c r="BF1771" s="2520"/>
      <c r="BG1771" s="1874"/>
      <c r="BH1771" s="1874"/>
      <c r="BI1771" s="2520"/>
      <c r="BJ1771" s="1874"/>
      <c r="BK1771" s="1874"/>
      <c r="BL1771" s="2521">
        <f t="shared" si="177"/>
        <v>0</v>
      </c>
      <c r="BM1771" s="1874"/>
      <c r="BN1771" s="1413"/>
      <c r="BO1771" s="1413"/>
      <c r="BP1771" s="1413"/>
      <c r="BQ1771" s="1413"/>
      <c r="BR1771" s="2499"/>
      <c r="BS1771" s="2499"/>
      <c r="BT1771" s="2499"/>
      <c r="BU1771" s="2499"/>
      <c r="BV1771" s="2499"/>
      <c r="BW1771" s="2499"/>
      <c r="BX1771" s="2499"/>
      <c r="BY1771" s="2499"/>
      <c r="BZ1771" s="2499"/>
      <c r="CA1771" s="2499"/>
      <c r="CB1771" s="2499"/>
      <c r="CC1771" s="2522"/>
      <c r="CD1771" s="2723" t="s">
        <v>5487</v>
      </c>
    </row>
    <row r="1772" spans="1:82" s="19" customFormat="1" ht="24.75" customHeight="1" thickBot="1" x14ac:dyDescent="0.3">
      <c r="A1772" s="1777" t="s">
        <v>161</v>
      </c>
      <c r="B1772" s="1698" t="s">
        <v>2502</v>
      </c>
      <c r="C1772" s="1699" t="s">
        <v>2503</v>
      </c>
      <c r="D1772" s="1700">
        <v>191</v>
      </c>
      <c r="E1772" s="1799" t="s">
        <v>5631</v>
      </c>
      <c r="F1772" s="1799" t="s">
        <v>5632</v>
      </c>
      <c r="G1772" s="1775">
        <v>0</v>
      </c>
      <c r="H1772" s="1775" t="s">
        <v>0</v>
      </c>
      <c r="I1772" s="1780">
        <v>1</v>
      </c>
      <c r="J1772" s="1705">
        <v>0.25</v>
      </c>
      <c r="K1772" s="374"/>
      <c r="L1772" s="57"/>
      <c r="M1772" s="58"/>
      <c r="N1772" s="58"/>
      <c r="O1772" s="58"/>
      <c r="P1772" s="58"/>
      <c r="Q1772" s="58"/>
      <c r="R1772" s="58"/>
      <c r="S1772" s="58"/>
      <c r="T1772" s="58"/>
      <c r="U1772" s="1786">
        <f t="shared" si="182"/>
        <v>0</v>
      </c>
      <c r="V1772" s="58"/>
      <c r="W1772" s="58"/>
      <c r="X1772" s="58"/>
      <c r="Y1772" s="58"/>
      <c r="Z1772" s="58"/>
      <c r="AA1772" s="58"/>
      <c r="AB1772" s="58"/>
      <c r="AC1772" s="58"/>
      <c r="AD1772" s="58"/>
      <c r="AE1772" s="58"/>
      <c r="AF1772" s="58"/>
      <c r="AG1772" s="1881"/>
      <c r="AH1772" s="1959"/>
      <c r="AI1772" s="1959"/>
      <c r="AJ1772" s="1959"/>
      <c r="AK1772" s="1959"/>
      <c r="AL1772" s="1959"/>
      <c r="AM1772" s="4063"/>
      <c r="AN1772" s="4063"/>
      <c r="AO1772" s="1959"/>
      <c r="AP1772" s="1959"/>
      <c r="AQ1772" s="1959"/>
      <c r="AR1772" s="1960"/>
      <c r="AS1772" s="1884"/>
      <c r="AT1772" s="2525"/>
      <c r="AU1772" s="2526"/>
      <c r="AV1772" s="2526"/>
      <c r="AW1772" s="1884"/>
      <c r="AX1772" s="1884"/>
      <c r="AY1772" s="2527"/>
      <c r="AZ1772" s="1889"/>
      <c r="BA1772" s="1889"/>
      <c r="BB1772" s="1889"/>
      <c r="BC1772" s="1889"/>
      <c r="BD1772" s="2115"/>
      <c r="BE1772" s="1892"/>
      <c r="BF1772" s="2528"/>
      <c r="BG1772" s="1892"/>
      <c r="BH1772" s="1892"/>
      <c r="BI1772" s="2528"/>
      <c r="BJ1772" s="1892"/>
      <c r="BK1772" s="1892"/>
      <c r="BL1772" s="2529">
        <f t="shared" si="177"/>
        <v>0</v>
      </c>
      <c r="BM1772" s="1892"/>
      <c r="BN1772" s="1949"/>
      <c r="BO1772" s="1949"/>
      <c r="BP1772" s="1949"/>
      <c r="BQ1772" s="1949"/>
      <c r="BR1772" s="2508"/>
      <c r="BS1772" s="2508"/>
      <c r="BT1772" s="2508"/>
      <c r="BU1772" s="2508"/>
      <c r="BV1772" s="2508"/>
      <c r="BW1772" s="2508"/>
      <c r="BX1772" s="2508"/>
      <c r="BY1772" s="2508"/>
      <c r="BZ1772" s="2508"/>
      <c r="CA1772" s="2508"/>
      <c r="CB1772" s="2508"/>
      <c r="CC1772" s="2530"/>
      <c r="CD1772" s="2724" t="s">
        <v>5487</v>
      </c>
    </row>
    <row r="1773" spans="1:82" ht="25.5" customHeight="1" thickBot="1" x14ac:dyDescent="0.25">
      <c r="A1773" s="181" t="s">
        <v>162</v>
      </c>
      <c r="B1773" s="182" t="s">
        <v>130</v>
      </c>
      <c r="C1773" s="183" t="s">
        <v>131</v>
      </c>
      <c r="D1773" s="163">
        <v>192</v>
      </c>
      <c r="E1773" s="347" t="s">
        <v>136</v>
      </c>
      <c r="F1773" s="48" t="s">
        <v>46</v>
      </c>
      <c r="G1773" s="194">
        <v>1</v>
      </c>
      <c r="H1773" s="194" t="s">
        <v>0</v>
      </c>
      <c r="I1773" s="194">
        <v>1</v>
      </c>
      <c r="J1773" s="380">
        <v>0.75</v>
      </c>
      <c r="K1773" s="284">
        <v>0.75</v>
      </c>
      <c r="L1773" s="293">
        <f t="shared" ref="L1773" si="183">+M1773+N1773+O1773+P1773+Q1773+R1773+S1773+T1773</f>
        <v>90000000</v>
      </c>
      <c r="M1773" s="358">
        <v>90000000</v>
      </c>
      <c r="N1773" s="358"/>
      <c r="O1773" s="358"/>
      <c r="P1773" s="358"/>
      <c r="Q1773" s="358"/>
      <c r="R1773" s="358"/>
      <c r="S1773" s="358"/>
      <c r="T1773" s="358"/>
      <c r="U1773" s="168">
        <f t="shared" ref="U1773:U1838" si="184">SUBTOTAL(9,V1773:AC1773)</f>
        <v>0</v>
      </c>
      <c r="V1773" s="52"/>
      <c r="W1773" s="52"/>
      <c r="X1773" s="52"/>
      <c r="Y1773" s="52"/>
      <c r="Z1773" s="52"/>
      <c r="AA1773" s="52"/>
      <c r="AB1773" s="52"/>
      <c r="AC1773" s="52"/>
      <c r="AD1773" s="349"/>
      <c r="AE1773" s="349"/>
      <c r="AF1773" s="349"/>
      <c r="AG1773" s="2040">
        <v>81131500</v>
      </c>
      <c r="AH1773" s="2040" t="s">
        <v>319</v>
      </c>
      <c r="AI1773" s="2725"/>
      <c r="AJ1773" s="2725"/>
      <c r="AK1773" s="2186" t="s">
        <v>428</v>
      </c>
      <c r="AL1773" s="2186" t="s">
        <v>248</v>
      </c>
      <c r="AM1773" s="4064">
        <v>90000000</v>
      </c>
      <c r="AN1773" s="4064">
        <v>90000000</v>
      </c>
      <c r="AO1773" s="2186" t="s">
        <v>250</v>
      </c>
      <c r="AP1773" s="2186" t="s">
        <v>250</v>
      </c>
      <c r="AQ1773" s="3746" t="s">
        <v>427</v>
      </c>
      <c r="AR1773" s="3746">
        <v>2202010101</v>
      </c>
      <c r="AS1773" s="2178" t="s">
        <v>6013</v>
      </c>
      <c r="AT1773" s="2061" t="s">
        <v>330</v>
      </c>
      <c r="AU1773" s="2063">
        <v>100</v>
      </c>
      <c r="AV1773" s="2063">
        <v>0</v>
      </c>
      <c r="AW1773" s="2961">
        <v>42917</v>
      </c>
      <c r="AX1773" s="2961">
        <v>43100</v>
      </c>
      <c r="AY1773" s="2065">
        <v>90000000</v>
      </c>
      <c r="AZ1773" s="2385"/>
      <c r="BA1773" s="2385"/>
      <c r="BB1773" s="2385"/>
      <c r="BC1773" s="2171"/>
      <c r="BD1773" s="2171"/>
      <c r="BE1773" s="2172"/>
      <c r="BF1773" s="2173"/>
      <c r="BG1773" s="2171"/>
      <c r="BH1773" s="2172"/>
      <c r="BI1773" s="2174"/>
      <c r="BJ1773" s="2172"/>
      <c r="BK1773" s="2172"/>
      <c r="BL1773" s="2175">
        <f t="shared" ref="BL1773:BL1860" si="185">BF1773-BI1773</f>
        <v>0</v>
      </c>
      <c r="BM1773" s="2176">
        <f>L1773-(BI1773:BI1778)</f>
        <v>90000000</v>
      </c>
      <c r="BN1773" s="2177"/>
      <c r="BO1773" s="2177"/>
      <c r="BP1773" s="2177"/>
      <c r="BQ1773" s="2177"/>
      <c r="BR1773" s="2177"/>
      <c r="BS1773" s="2177"/>
      <c r="BT1773" s="2177"/>
      <c r="BU1773" s="2177"/>
      <c r="BV1773" s="2177"/>
      <c r="BW1773" s="2177"/>
      <c r="BX1773" s="2177"/>
      <c r="BY1773" s="2177"/>
      <c r="BZ1773" s="2177"/>
      <c r="CA1773" s="2177"/>
      <c r="CB1773" s="2177"/>
      <c r="CC1773" s="2177"/>
      <c r="CD1773" s="2046" t="s">
        <v>134</v>
      </c>
    </row>
    <row r="1774" spans="1:82" ht="25.5" customHeight="1" thickBot="1" x14ac:dyDescent="0.25">
      <c r="A1774" s="185" t="s">
        <v>162</v>
      </c>
      <c r="B1774" s="316" t="s">
        <v>130</v>
      </c>
      <c r="C1774" s="306" t="s">
        <v>131</v>
      </c>
      <c r="D1774" s="272">
        <v>192</v>
      </c>
      <c r="E1774" s="346" t="s">
        <v>136</v>
      </c>
      <c r="F1774" s="268" t="s">
        <v>46</v>
      </c>
      <c r="G1774" s="307">
        <v>1</v>
      </c>
      <c r="H1774" s="307" t="s">
        <v>0</v>
      </c>
      <c r="I1774" s="307">
        <v>1</v>
      </c>
      <c r="J1774" s="381">
        <v>0.75</v>
      </c>
      <c r="K1774" s="284"/>
      <c r="L1774" s="290"/>
      <c r="M1774" s="264"/>
      <c r="N1774" s="264"/>
      <c r="O1774" s="264"/>
      <c r="P1774" s="264"/>
      <c r="Q1774" s="264"/>
      <c r="R1774" s="264"/>
      <c r="S1774" s="264"/>
      <c r="T1774" s="264"/>
      <c r="U1774" s="266">
        <f t="shared" si="184"/>
        <v>0</v>
      </c>
      <c r="V1774" s="264"/>
      <c r="W1774" s="264"/>
      <c r="X1774" s="264"/>
      <c r="Y1774" s="264"/>
      <c r="Z1774" s="264"/>
      <c r="AA1774" s="264"/>
      <c r="AB1774" s="264"/>
      <c r="AC1774" s="264"/>
      <c r="AD1774" s="264"/>
      <c r="AE1774" s="264"/>
      <c r="AF1774" s="264"/>
      <c r="AG1774" s="2185"/>
      <c r="AH1774" s="2186"/>
      <c r="AI1774" s="2186"/>
      <c r="AJ1774" s="2186"/>
      <c r="AK1774" s="2186"/>
      <c r="AL1774" s="2186"/>
      <c r="AM1774" s="4064"/>
      <c r="AN1774" s="4064"/>
      <c r="AO1774" s="2186"/>
      <c r="AP1774" s="2186"/>
      <c r="AQ1774" s="3746"/>
      <c r="AR1774" s="3746"/>
      <c r="AS1774" s="2188"/>
      <c r="AT1774" s="2061"/>
      <c r="AU1774" s="2063"/>
      <c r="AV1774" s="2063"/>
      <c r="AW1774" s="2961"/>
      <c r="AX1774" s="2961"/>
      <c r="AY1774" s="2065"/>
      <c r="AZ1774" s="3747"/>
      <c r="BA1774" s="3747"/>
      <c r="BB1774" s="3747"/>
      <c r="BC1774" s="2179"/>
      <c r="BD1774" s="2179"/>
      <c r="BE1774" s="2180"/>
      <c r="BF1774" s="2181"/>
      <c r="BG1774" s="2179"/>
      <c r="BH1774" s="2180"/>
      <c r="BI1774" s="2182"/>
      <c r="BJ1774" s="2180"/>
      <c r="BK1774" s="2180"/>
      <c r="BL1774" s="2183">
        <f t="shared" si="185"/>
        <v>0</v>
      </c>
      <c r="BM1774" s="2184"/>
      <c r="BN1774" s="2177"/>
      <c r="BO1774" s="2177"/>
      <c r="BP1774" s="2177"/>
      <c r="BQ1774" s="2177"/>
      <c r="BR1774" s="2177"/>
      <c r="BS1774" s="2177"/>
      <c r="BT1774" s="2177"/>
      <c r="BU1774" s="2177"/>
      <c r="BV1774" s="2177"/>
      <c r="BW1774" s="2177"/>
      <c r="BX1774" s="2177"/>
      <c r="BY1774" s="2177"/>
      <c r="BZ1774" s="2177"/>
      <c r="CA1774" s="2177"/>
      <c r="CB1774" s="2177"/>
      <c r="CC1774" s="2177"/>
      <c r="CD1774" s="2046" t="s">
        <v>134</v>
      </c>
    </row>
    <row r="1775" spans="1:82" ht="25.5" customHeight="1" thickBot="1" x14ac:dyDescent="0.25">
      <c r="A1775" s="185" t="s">
        <v>162</v>
      </c>
      <c r="B1775" s="316" t="s">
        <v>130</v>
      </c>
      <c r="C1775" s="306" t="s">
        <v>131</v>
      </c>
      <c r="D1775" s="272">
        <v>192</v>
      </c>
      <c r="E1775" s="346" t="s">
        <v>136</v>
      </c>
      <c r="F1775" s="268" t="s">
        <v>46</v>
      </c>
      <c r="G1775" s="307">
        <v>1</v>
      </c>
      <c r="H1775" s="307" t="s">
        <v>0</v>
      </c>
      <c r="I1775" s="307">
        <v>1</v>
      </c>
      <c r="J1775" s="381">
        <v>0.75</v>
      </c>
      <c r="K1775" s="284"/>
      <c r="L1775" s="290"/>
      <c r="M1775" s="264"/>
      <c r="N1775" s="264"/>
      <c r="O1775" s="264"/>
      <c r="P1775" s="264"/>
      <c r="Q1775" s="264"/>
      <c r="R1775" s="264"/>
      <c r="S1775" s="264"/>
      <c r="T1775" s="264"/>
      <c r="U1775" s="266">
        <f t="shared" si="184"/>
        <v>0</v>
      </c>
      <c r="V1775" s="264"/>
      <c r="W1775" s="264"/>
      <c r="X1775" s="264"/>
      <c r="Y1775" s="264"/>
      <c r="Z1775" s="264"/>
      <c r="AA1775" s="264"/>
      <c r="AB1775" s="264"/>
      <c r="AC1775" s="264"/>
      <c r="AD1775" s="264"/>
      <c r="AE1775" s="264"/>
      <c r="AF1775" s="264"/>
      <c r="AG1775" s="2185"/>
      <c r="AH1775" s="2186"/>
      <c r="AI1775" s="2186"/>
      <c r="AJ1775" s="2186"/>
      <c r="AK1775" s="2186"/>
      <c r="AL1775" s="2186"/>
      <c r="AM1775" s="4064"/>
      <c r="AN1775" s="4064"/>
      <c r="AO1775" s="2186"/>
      <c r="AP1775" s="2186"/>
      <c r="AQ1775" s="3746"/>
      <c r="AR1775" s="3746"/>
      <c r="AS1775" s="2188"/>
      <c r="AT1775" s="2061"/>
      <c r="AU1775" s="2063"/>
      <c r="AV1775" s="2063"/>
      <c r="AW1775" s="2961"/>
      <c r="AX1775" s="2961"/>
      <c r="AY1775" s="2065"/>
      <c r="AZ1775" s="3747"/>
      <c r="BA1775" s="3747"/>
      <c r="BB1775" s="3747"/>
      <c r="BC1775" s="2179"/>
      <c r="BD1775" s="2179"/>
      <c r="BE1775" s="2180"/>
      <c r="BF1775" s="2181"/>
      <c r="BG1775" s="2179"/>
      <c r="BH1775" s="2180"/>
      <c r="BI1775" s="2182"/>
      <c r="BJ1775" s="2180"/>
      <c r="BK1775" s="2180"/>
      <c r="BL1775" s="2183">
        <f t="shared" si="185"/>
        <v>0</v>
      </c>
      <c r="BM1775" s="2184"/>
      <c r="BN1775" s="2177"/>
      <c r="BO1775" s="2177"/>
      <c r="BP1775" s="2177"/>
      <c r="BQ1775" s="2177"/>
      <c r="BR1775" s="2177"/>
      <c r="BS1775" s="2177"/>
      <c r="BT1775" s="2177"/>
      <c r="BU1775" s="2177"/>
      <c r="BV1775" s="2177"/>
      <c r="BW1775" s="2177"/>
      <c r="BX1775" s="2177"/>
      <c r="BY1775" s="2177"/>
      <c r="BZ1775" s="2177"/>
      <c r="CA1775" s="2177"/>
      <c r="CB1775" s="2177"/>
      <c r="CC1775" s="2177"/>
      <c r="CD1775" s="2046" t="s">
        <v>134</v>
      </c>
    </row>
    <row r="1776" spans="1:82" ht="25.5" customHeight="1" thickBot="1" x14ac:dyDescent="0.25">
      <c r="A1776" s="185" t="s">
        <v>162</v>
      </c>
      <c r="B1776" s="316" t="s">
        <v>130</v>
      </c>
      <c r="C1776" s="306" t="s">
        <v>131</v>
      </c>
      <c r="D1776" s="272">
        <v>192</v>
      </c>
      <c r="E1776" s="346" t="s">
        <v>136</v>
      </c>
      <c r="F1776" s="268" t="s">
        <v>46</v>
      </c>
      <c r="G1776" s="307">
        <v>1</v>
      </c>
      <c r="H1776" s="307" t="s">
        <v>0</v>
      </c>
      <c r="I1776" s="307">
        <v>1</v>
      </c>
      <c r="J1776" s="381">
        <v>0.75</v>
      </c>
      <c r="K1776" s="284"/>
      <c r="L1776" s="290"/>
      <c r="M1776" s="264"/>
      <c r="N1776" s="264"/>
      <c r="O1776" s="264"/>
      <c r="P1776" s="264"/>
      <c r="Q1776" s="264"/>
      <c r="R1776" s="264"/>
      <c r="S1776" s="264"/>
      <c r="T1776" s="264"/>
      <c r="U1776" s="266">
        <f t="shared" si="184"/>
        <v>0</v>
      </c>
      <c r="V1776" s="264"/>
      <c r="W1776" s="264"/>
      <c r="X1776" s="264"/>
      <c r="Y1776" s="264"/>
      <c r="Z1776" s="264"/>
      <c r="AA1776" s="264"/>
      <c r="AB1776" s="264"/>
      <c r="AC1776" s="264"/>
      <c r="AD1776" s="264"/>
      <c r="AE1776" s="264"/>
      <c r="AF1776" s="264"/>
      <c r="AG1776" s="2185"/>
      <c r="AH1776" s="2186"/>
      <c r="AI1776" s="2186"/>
      <c r="AJ1776" s="2186"/>
      <c r="AK1776" s="2186"/>
      <c r="AL1776" s="2186"/>
      <c r="AM1776" s="4064"/>
      <c r="AN1776" s="4064"/>
      <c r="AO1776" s="2186"/>
      <c r="AP1776" s="2186"/>
      <c r="AQ1776" s="3746"/>
      <c r="AR1776" s="3746"/>
      <c r="AS1776" s="2188"/>
      <c r="AT1776" s="2061"/>
      <c r="AU1776" s="2063"/>
      <c r="AV1776" s="2063"/>
      <c r="AW1776" s="2961"/>
      <c r="AX1776" s="2961"/>
      <c r="AY1776" s="2065"/>
      <c r="AZ1776" s="3747"/>
      <c r="BA1776" s="3747"/>
      <c r="BB1776" s="3747"/>
      <c r="BC1776" s="2179"/>
      <c r="BD1776" s="2179"/>
      <c r="BE1776" s="2180"/>
      <c r="BF1776" s="2181"/>
      <c r="BG1776" s="2179"/>
      <c r="BH1776" s="2180"/>
      <c r="BI1776" s="2182"/>
      <c r="BJ1776" s="2180"/>
      <c r="BK1776" s="2180"/>
      <c r="BL1776" s="2183">
        <f t="shared" si="185"/>
        <v>0</v>
      </c>
      <c r="BM1776" s="2184"/>
      <c r="BN1776" s="2177"/>
      <c r="BO1776" s="2177"/>
      <c r="BP1776" s="2177"/>
      <c r="BQ1776" s="2177"/>
      <c r="BR1776" s="2177"/>
      <c r="BS1776" s="2177"/>
      <c r="BT1776" s="2177"/>
      <c r="BU1776" s="2177"/>
      <c r="BV1776" s="2177"/>
      <c r="BW1776" s="2177"/>
      <c r="BX1776" s="2177"/>
      <c r="BY1776" s="2177"/>
      <c r="BZ1776" s="2177"/>
      <c r="CA1776" s="2177"/>
      <c r="CB1776" s="2177"/>
      <c r="CC1776" s="2177"/>
      <c r="CD1776" s="2046" t="s">
        <v>134</v>
      </c>
    </row>
    <row r="1777" spans="1:82" ht="25.5" customHeight="1" thickBot="1" x14ac:dyDescent="0.25">
      <c r="A1777" s="185" t="s">
        <v>162</v>
      </c>
      <c r="B1777" s="316" t="s">
        <v>130</v>
      </c>
      <c r="C1777" s="306" t="s">
        <v>131</v>
      </c>
      <c r="D1777" s="272">
        <v>192</v>
      </c>
      <c r="E1777" s="346" t="s">
        <v>136</v>
      </c>
      <c r="F1777" s="268" t="s">
        <v>46</v>
      </c>
      <c r="G1777" s="307">
        <v>1</v>
      </c>
      <c r="H1777" s="307" t="s">
        <v>0</v>
      </c>
      <c r="I1777" s="307">
        <v>1</v>
      </c>
      <c r="J1777" s="381">
        <v>0.75</v>
      </c>
      <c r="K1777" s="284"/>
      <c r="L1777" s="290"/>
      <c r="M1777" s="264"/>
      <c r="N1777" s="264"/>
      <c r="O1777" s="264"/>
      <c r="P1777" s="264"/>
      <c r="Q1777" s="264"/>
      <c r="R1777" s="264"/>
      <c r="S1777" s="264"/>
      <c r="T1777" s="264"/>
      <c r="U1777" s="266">
        <f t="shared" si="184"/>
        <v>0</v>
      </c>
      <c r="V1777" s="264"/>
      <c r="W1777" s="264"/>
      <c r="X1777" s="264"/>
      <c r="Y1777" s="264"/>
      <c r="Z1777" s="264"/>
      <c r="AA1777" s="264"/>
      <c r="AB1777" s="264"/>
      <c r="AC1777" s="264"/>
      <c r="AD1777" s="264"/>
      <c r="AE1777" s="264"/>
      <c r="AF1777" s="264"/>
      <c r="AG1777" s="2185"/>
      <c r="AH1777" s="2186"/>
      <c r="AI1777" s="2186"/>
      <c r="AJ1777" s="2186"/>
      <c r="AK1777" s="2186"/>
      <c r="AL1777" s="2186"/>
      <c r="AM1777" s="4064"/>
      <c r="AN1777" s="4064"/>
      <c r="AO1777" s="2186"/>
      <c r="AP1777" s="2186"/>
      <c r="AQ1777" s="3746"/>
      <c r="AR1777" s="3746"/>
      <c r="AS1777" s="2188"/>
      <c r="AT1777" s="2061"/>
      <c r="AU1777" s="2063"/>
      <c r="AV1777" s="2063"/>
      <c r="AW1777" s="2961"/>
      <c r="AX1777" s="2961"/>
      <c r="AY1777" s="2065"/>
      <c r="AZ1777" s="3747"/>
      <c r="BA1777" s="3747"/>
      <c r="BB1777" s="3747"/>
      <c r="BC1777" s="2179"/>
      <c r="BD1777" s="2179"/>
      <c r="BE1777" s="2180"/>
      <c r="BF1777" s="2181"/>
      <c r="BG1777" s="2179"/>
      <c r="BH1777" s="2180"/>
      <c r="BI1777" s="2182"/>
      <c r="BJ1777" s="2180"/>
      <c r="BK1777" s="2180"/>
      <c r="BL1777" s="2183">
        <f t="shared" si="185"/>
        <v>0</v>
      </c>
      <c r="BM1777" s="2184"/>
      <c r="BN1777" s="2177"/>
      <c r="BO1777" s="2177"/>
      <c r="BP1777" s="2177"/>
      <c r="BQ1777" s="2177"/>
      <c r="BR1777" s="2177"/>
      <c r="BS1777" s="2177"/>
      <c r="BT1777" s="2177"/>
      <c r="BU1777" s="2177"/>
      <c r="BV1777" s="2177"/>
      <c r="BW1777" s="2177"/>
      <c r="BX1777" s="2177"/>
      <c r="BY1777" s="2177"/>
      <c r="BZ1777" s="2177"/>
      <c r="CA1777" s="2177"/>
      <c r="CB1777" s="2177"/>
      <c r="CC1777" s="2177"/>
      <c r="CD1777" s="2046" t="s">
        <v>134</v>
      </c>
    </row>
    <row r="1778" spans="1:82" ht="25.5" customHeight="1" thickBot="1" x14ac:dyDescent="0.25">
      <c r="A1778" s="189" t="s">
        <v>162</v>
      </c>
      <c r="B1778" s="263" t="s">
        <v>130</v>
      </c>
      <c r="C1778" s="308" t="s">
        <v>131</v>
      </c>
      <c r="D1778" s="254">
        <v>192</v>
      </c>
      <c r="E1778" s="348" t="s">
        <v>136</v>
      </c>
      <c r="F1778" s="256" t="s">
        <v>46</v>
      </c>
      <c r="G1778" s="261">
        <v>1</v>
      </c>
      <c r="H1778" s="261" t="s">
        <v>0</v>
      </c>
      <c r="I1778" s="261">
        <v>1</v>
      </c>
      <c r="J1778" s="382">
        <v>0.75</v>
      </c>
      <c r="K1778" s="284"/>
      <c r="L1778" s="291"/>
      <c r="M1778" s="259"/>
      <c r="N1778" s="259"/>
      <c r="O1778" s="259"/>
      <c r="P1778" s="259"/>
      <c r="Q1778" s="259"/>
      <c r="R1778" s="259"/>
      <c r="S1778" s="259"/>
      <c r="T1778" s="259"/>
      <c r="U1778" s="258">
        <f t="shared" si="184"/>
        <v>0</v>
      </c>
      <c r="V1778" s="259"/>
      <c r="W1778" s="259"/>
      <c r="X1778" s="259"/>
      <c r="Y1778" s="259"/>
      <c r="Z1778" s="259"/>
      <c r="AA1778" s="259"/>
      <c r="AB1778" s="259"/>
      <c r="AC1778" s="259"/>
      <c r="AD1778" s="259"/>
      <c r="AE1778" s="259"/>
      <c r="AF1778" s="259"/>
      <c r="AG1778" s="2189"/>
      <c r="AH1778" s="3748"/>
      <c r="AI1778" s="3748"/>
      <c r="AJ1778" s="3748"/>
      <c r="AK1778" s="3748"/>
      <c r="AL1778" s="3748"/>
      <c r="AM1778" s="4065"/>
      <c r="AN1778" s="4065"/>
      <c r="AO1778" s="3748"/>
      <c r="AP1778" s="3748"/>
      <c r="AQ1778" s="3749"/>
      <c r="AR1778" s="3749"/>
      <c r="AS1778" s="2984"/>
      <c r="AT1778" s="2068"/>
      <c r="AU1778" s="2070"/>
      <c r="AV1778" s="2070"/>
      <c r="AW1778" s="2985"/>
      <c r="AX1778" s="2985"/>
      <c r="AY1778" s="2072"/>
      <c r="AZ1778" s="3750"/>
      <c r="BA1778" s="3750"/>
      <c r="BB1778" s="3750"/>
      <c r="BC1778" s="2190"/>
      <c r="BD1778" s="2190"/>
      <c r="BE1778" s="2191"/>
      <c r="BF1778" s="2192"/>
      <c r="BG1778" s="2190"/>
      <c r="BH1778" s="2191"/>
      <c r="BI1778" s="2193"/>
      <c r="BJ1778" s="2191"/>
      <c r="BK1778" s="2191"/>
      <c r="BL1778" s="2194">
        <f t="shared" si="185"/>
        <v>0</v>
      </c>
      <c r="BM1778" s="2195"/>
      <c r="BN1778" s="2177"/>
      <c r="BO1778" s="2177"/>
      <c r="BP1778" s="2177"/>
      <c r="BQ1778" s="2177"/>
      <c r="BR1778" s="2177"/>
      <c r="BS1778" s="2177"/>
      <c r="BT1778" s="2177"/>
      <c r="BU1778" s="2177"/>
      <c r="BV1778" s="2177"/>
      <c r="BW1778" s="2177"/>
      <c r="BX1778" s="2177"/>
      <c r="BY1778" s="2177"/>
      <c r="BZ1778" s="2177"/>
      <c r="CA1778" s="2177"/>
      <c r="CB1778" s="2177"/>
      <c r="CC1778" s="2177"/>
      <c r="CD1778" s="2046" t="s">
        <v>134</v>
      </c>
    </row>
    <row r="1779" spans="1:82" s="19" customFormat="1" ht="42" customHeight="1" x14ac:dyDescent="0.25">
      <c r="A1779" s="661" t="s">
        <v>3965</v>
      </c>
      <c r="B1779" s="662" t="s">
        <v>130</v>
      </c>
      <c r="C1779" s="716" t="s">
        <v>131</v>
      </c>
      <c r="D1779" s="163">
        <v>193</v>
      </c>
      <c r="E1779" s="1215" t="s">
        <v>3966</v>
      </c>
      <c r="F1779" s="1073" t="s">
        <v>3967</v>
      </c>
      <c r="G1779" s="194">
        <v>0</v>
      </c>
      <c r="H1779" s="194" t="s">
        <v>0</v>
      </c>
      <c r="I1779" s="194">
        <v>1</v>
      </c>
      <c r="J1779" s="1284">
        <v>0</v>
      </c>
      <c r="K1779" s="195"/>
      <c r="L1779" s="1285">
        <f t="shared" ref="L1779:L1791" si="186">+M1779+N1779+O1779+P1779+Q1779+R1779+S1779+T1779</f>
        <v>0</v>
      </c>
      <c r="M1779" s="196"/>
      <c r="N1779" s="196"/>
      <c r="O1779" s="196"/>
      <c r="P1779" s="196"/>
      <c r="Q1779" s="196"/>
      <c r="R1779" s="196"/>
      <c r="S1779" s="196"/>
      <c r="T1779" s="196"/>
      <c r="U1779" s="1287">
        <f t="shared" ref="U1779:U1796" si="187">V1779+W1779+X1779+Y1779+Z1779+AA1779+AB1779+AC1779</f>
        <v>0</v>
      </c>
      <c r="V1779" s="196"/>
      <c r="W1779" s="196"/>
      <c r="X1779" s="196"/>
      <c r="Y1779" s="196"/>
      <c r="Z1779" s="196"/>
      <c r="AA1779" s="196"/>
      <c r="AB1779" s="196"/>
      <c r="AC1779" s="196"/>
      <c r="AD1779" s="196"/>
      <c r="AE1779" s="196"/>
      <c r="AF1779" s="196"/>
      <c r="AG1779" s="2725"/>
      <c r="AH1779" s="2725"/>
      <c r="AI1779" s="2725"/>
      <c r="AJ1779" s="2725"/>
      <c r="AK1779" s="2725"/>
      <c r="AL1779" s="2725"/>
      <c r="AM1779" s="1464"/>
      <c r="AN1779" s="1464"/>
      <c r="AO1779" s="2725"/>
      <c r="AP1779" s="2725"/>
      <c r="AQ1779" s="1461"/>
      <c r="AR1779" s="1461"/>
      <c r="AS1779" s="2726"/>
      <c r="AT1779" s="1850"/>
      <c r="AU1779" s="2727"/>
      <c r="AV1779" s="2727"/>
      <c r="AW1779" s="2728"/>
      <c r="AX1779" s="2728"/>
      <c r="AY1779" s="2324"/>
      <c r="AZ1779" s="2713"/>
      <c r="BA1779" s="2713"/>
      <c r="BB1779" s="2713"/>
      <c r="BC1779" s="2713"/>
      <c r="BD1779" s="2713"/>
      <c r="BE1779" s="1858"/>
      <c r="BF1779" s="2221"/>
      <c r="BG1779" s="1858"/>
      <c r="BH1779" s="1858"/>
      <c r="BI1779" s="2221"/>
      <c r="BJ1779" s="1858"/>
      <c r="BK1779" s="1858"/>
      <c r="BL1779" s="2514">
        <f t="shared" si="185"/>
        <v>0</v>
      </c>
      <c r="BM1779" s="2221">
        <f>L1779-(BI1779+BI1780+BI1781+BI1782+BI1783+BI1784)</f>
        <v>0</v>
      </c>
      <c r="BN1779" s="1471"/>
      <c r="BO1779" s="1471"/>
      <c r="BP1779" s="1471"/>
      <c r="BQ1779" s="1471"/>
      <c r="BR1779" s="1471"/>
      <c r="BS1779" s="1471"/>
      <c r="BT1779" s="1471"/>
      <c r="BU1779" s="1471"/>
      <c r="BV1779" s="1471"/>
      <c r="BW1779" s="1471"/>
      <c r="BX1779" s="1471"/>
      <c r="BY1779" s="1471"/>
      <c r="BZ1779" s="1471"/>
      <c r="CA1779" s="1471"/>
      <c r="CB1779" s="1471"/>
      <c r="CC1779" s="1471"/>
      <c r="CD1779" s="1978" t="s">
        <v>3944</v>
      </c>
    </row>
    <row r="1780" spans="1:82" s="19" customFormat="1" ht="42" customHeight="1" x14ac:dyDescent="0.25">
      <c r="A1780" s="664" t="s">
        <v>3965</v>
      </c>
      <c r="B1780" s="665" t="s">
        <v>130</v>
      </c>
      <c r="C1780" s="720" t="s">
        <v>131</v>
      </c>
      <c r="D1780" s="460">
        <v>193</v>
      </c>
      <c r="E1780" s="1216" t="s">
        <v>3966</v>
      </c>
      <c r="F1780" s="652" t="s">
        <v>3967</v>
      </c>
      <c r="G1780" s="464">
        <v>0</v>
      </c>
      <c r="H1780" s="464" t="s">
        <v>0</v>
      </c>
      <c r="I1780" s="464">
        <v>1</v>
      </c>
      <c r="J1780" s="1297">
        <v>0</v>
      </c>
      <c r="K1780" s="1298"/>
      <c r="L1780" s="1299"/>
      <c r="M1780" s="667"/>
      <c r="N1780" s="667"/>
      <c r="O1780" s="667"/>
      <c r="P1780" s="667"/>
      <c r="Q1780" s="667"/>
      <c r="R1780" s="667"/>
      <c r="S1780" s="667"/>
      <c r="T1780" s="667"/>
      <c r="U1780" s="1300">
        <f t="shared" si="187"/>
        <v>0</v>
      </c>
      <c r="V1780" s="667"/>
      <c r="W1780" s="667"/>
      <c r="X1780" s="667"/>
      <c r="Y1780" s="667"/>
      <c r="Z1780" s="667"/>
      <c r="AA1780" s="667"/>
      <c r="AB1780" s="667"/>
      <c r="AC1780" s="667"/>
      <c r="AD1780" s="667"/>
      <c r="AE1780" s="667"/>
      <c r="AF1780" s="667"/>
      <c r="AG1780" s="2729"/>
      <c r="AH1780" s="2729"/>
      <c r="AI1780" s="2729"/>
      <c r="AJ1780" s="2729"/>
      <c r="AK1780" s="2729"/>
      <c r="AL1780" s="2729"/>
      <c r="AM1780" s="1489"/>
      <c r="AN1780" s="1489"/>
      <c r="AO1780" s="2729"/>
      <c r="AP1780" s="2729"/>
      <c r="AQ1780" s="2756"/>
      <c r="AR1780" s="2756"/>
      <c r="AS1780" s="3182"/>
      <c r="AT1780" s="2730"/>
      <c r="AU1780" s="2731"/>
      <c r="AV1780" s="2731"/>
      <c r="AW1780" s="3770"/>
      <c r="AX1780" s="3770"/>
      <c r="AY1780" s="2338"/>
      <c r="AZ1780" s="2732"/>
      <c r="BA1780" s="2732"/>
      <c r="BB1780" s="2732"/>
      <c r="BC1780" s="2732"/>
      <c r="BD1780" s="2732"/>
      <c r="BE1780" s="2732"/>
      <c r="BF1780" s="2342"/>
      <c r="BG1780" s="2732"/>
      <c r="BH1780" s="2732"/>
      <c r="BI1780" s="2342"/>
      <c r="BJ1780" s="2732"/>
      <c r="BK1780" s="2732"/>
      <c r="BL1780" s="2733">
        <f t="shared" si="185"/>
        <v>0</v>
      </c>
      <c r="BM1780" s="2732"/>
      <c r="BN1780" s="3771"/>
      <c r="BO1780" s="3771"/>
      <c r="BP1780" s="3771"/>
      <c r="BQ1780" s="3771"/>
      <c r="BR1780" s="3771"/>
      <c r="BS1780" s="3771"/>
      <c r="BT1780" s="3771"/>
      <c r="BU1780" s="3771"/>
      <c r="BV1780" s="3771"/>
      <c r="BW1780" s="3771"/>
      <c r="BX1780" s="3771"/>
      <c r="BY1780" s="3771"/>
      <c r="BZ1780" s="3771"/>
      <c r="CA1780" s="3771"/>
      <c r="CB1780" s="3771"/>
      <c r="CC1780" s="3771"/>
      <c r="CD1780" s="2028" t="s">
        <v>3944</v>
      </c>
    </row>
    <row r="1781" spans="1:82" s="19" customFormat="1" ht="42" customHeight="1" x14ac:dyDescent="0.25">
      <c r="A1781" s="664" t="s">
        <v>3965</v>
      </c>
      <c r="B1781" s="665" t="s">
        <v>130</v>
      </c>
      <c r="C1781" s="720" t="s">
        <v>131</v>
      </c>
      <c r="D1781" s="460">
        <v>193</v>
      </c>
      <c r="E1781" s="1216" t="s">
        <v>3966</v>
      </c>
      <c r="F1781" s="652" t="s">
        <v>3967</v>
      </c>
      <c r="G1781" s="464">
        <v>0</v>
      </c>
      <c r="H1781" s="464" t="s">
        <v>0</v>
      </c>
      <c r="I1781" s="464">
        <v>1</v>
      </c>
      <c r="J1781" s="1297">
        <v>0</v>
      </c>
      <c r="K1781" s="1298"/>
      <c r="L1781" s="1299"/>
      <c r="M1781" s="667"/>
      <c r="N1781" s="667"/>
      <c r="O1781" s="667"/>
      <c r="P1781" s="667"/>
      <c r="Q1781" s="667"/>
      <c r="R1781" s="667"/>
      <c r="S1781" s="667"/>
      <c r="T1781" s="667"/>
      <c r="U1781" s="1300">
        <f t="shared" si="187"/>
        <v>0</v>
      </c>
      <c r="V1781" s="667"/>
      <c r="W1781" s="667"/>
      <c r="X1781" s="667"/>
      <c r="Y1781" s="667"/>
      <c r="Z1781" s="667"/>
      <c r="AA1781" s="667"/>
      <c r="AB1781" s="667"/>
      <c r="AC1781" s="667"/>
      <c r="AD1781" s="667"/>
      <c r="AE1781" s="667"/>
      <c r="AF1781" s="667"/>
      <c r="AG1781" s="2734"/>
      <c r="AH1781" s="2734"/>
      <c r="AI1781" s="2734"/>
      <c r="AJ1781" s="2734"/>
      <c r="AK1781" s="2734"/>
      <c r="AL1781" s="2734"/>
      <c r="AM1781" s="4081"/>
      <c r="AN1781" s="4081"/>
      <c r="AO1781" s="2734"/>
      <c r="AP1781" s="2734"/>
      <c r="AQ1781" s="3772"/>
      <c r="AR1781" s="3772"/>
      <c r="AS1781" s="1143"/>
      <c r="AT1781" s="2730"/>
      <c r="AU1781" s="2731"/>
      <c r="AV1781" s="2731"/>
      <c r="AW1781" s="3770"/>
      <c r="AX1781" s="3770"/>
      <c r="AY1781" s="2338"/>
      <c r="AZ1781" s="2732"/>
      <c r="BA1781" s="2732"/>
      <c r="BB1781" s="2732"/>
      <c r="BC1781" s="2732"/>
      <c r="BD1781" s="2732"/>
      <c r="BE1781" s="2732"/>
      <c r="BF1781" s="2342"/>
      <c r="BG1781" s="2732"/>
      <c r="BH1781" s="2732"/>
      <c r="BI1781" s="2342"/>
      <c r="BJ1781" s="2732"/>
      <c r="BK1781" s="2732"/>
      <c r="BL1781" s="2733">
        <f t="shared" si="185"/>
        <v>0</v>
      </c>
      <c r="BM1781" s="2732"/>
      <c r="BN1781" s="3771"/>
      <c r="BO1781" s="3771"/>
      <c r="BP1781" s="3771"/>
      <c r="BQ1781" s="3771"/>
      <c r="BR1781" s="3771"/>
      <c r="BS1781" s="3771"/>
      <c r="BT1781" s="3771"/>
      <c r="BU1781" s="3771"/>
      <c r="BV1781" s="3771"/>
      <c r="BW1781" s="3771"/>
      <c r="BX1781" s="3771"/>
      <c r="BY1781" s="3771"/>
      <c r="BZ1781" s="3771"/>
      <c r="CA1781" s="3771"/>
      <c r="CB1781" s="3771"/>
      <c r="CC1781" s="3771"/>
      <c r="CD1781" s="2028" t="s">
        <v>3944</v>
      </c>
    </row>
    <row r="1782" spans="1:82" s="19" customFormat="1" ht="42" customHeight="1" x14ac:dyDescent="0.25">
      <c r="A1782" s="664" t="s">
        <v>3965</v>
      </c>
      <c r="B1782" s="665" t="s">
        <v>130</v>
      </c>
      <c r="C1782" s="720" t="s">
        <v>131</v>
      </c>
      <c r="D1782" s="460">
        <v>193</v>
      </c>
      <c r="E1782" s="1216" t="s">
        <v>3966</v>
      </c>
      <c r="F1782" s="652" t="s">
        <v>3967</v>
      </c>
      <c r="G1782" s="464">
        <v>0</v>
      </c>
      <c r="H1782" s="464" t="s">
        <v>0</v>
      </c>
      <c r="I1782" s="464">
        <v>1</v>
      </c>
      <c r="J1782" s="1297">
        <v>0</v>
      </c>
      <c r="K1782" s="1298"/>
      <c r="L1782" s="1299"/>
      <c r="M1782" s="667"/>
      <c r="N1782" s="667"/>
      <c r="O1782" s="667"/>
      <c r="P1782" s="667"/>
      <c r="Q1782" s="667"/>
      <c r="R1782" s="667"/>
      <c r="S1782" s="667"/>
      <c r="T1782" s="667"/>
      <c r="U1782" s="1300">
        <f t="shared" si="187"/>
        <v>0</v>
      </c>
      <c r="V1782" s="667"/>
      <c r="W1782" s="667"/>
      <c r="X1782" s="667"/>
      <c r="Y1782" s="667"/>
      <c r="Z1782" s="667"/>
      <c r="AA1782" s="667"/>
      <c r="AB1782" s="667"/>
      <c r="AC1782" s="667"/>
      <c r="AD1782" s="667"/>
      <c r="AE1782" s="667"/>
      <c r="AF1782" s="667"/>
      <c r="AG1782" s="2734"/>
      <c r="AH1782" s="2734"/>
      <c r="AI1782" s="2734"/>
      <c r="AJ1782" s="2734"/>
      <c r="AK1782" s="2734"/>
      <c r="AL1782" s="2734"/>
      <c r="AM1782" s="4081"/>
      <c r="AN1782" s="4081"/>
      <c r="AO1782" s="2734"/>
      <c r="AP1782" s="2734"/>
      <c r="AQ1782" s="3772"/>
      <c r="AR1782" s="3772"/>
      <c r="AS1782" s="3182"/>
      <c r="AT1782" s="2730"/>
      <c r="AU1782" s="2731"/>
      <c r="AV1782" s="2731"/>
      <c r="AW1782" s="3770"/>
      <c r="AX1782" s="3770"/>
      <c r="AY1782" s="2338"/>
      <c r="AZ1782" s="2732"/>
      <c r="BA1782" s="2732"/>
      <c r="BB1782" s="2732"/>
      <c r="BC1782" s="2732"/>
      <c r="BD1782" s="2732"/>
      <c r="BE1782" s="2732"/>
      <c r="BF1782" s="2342"/>
      <c r="BG1782" s="2732"/>
      <c r="BH1782" s="2732"/>
      <c r="BI1782" s="2342"/>
      <c r="BJ1782" s="2732"/>
      <c r="BK1782" s="2732"/>
      <c r="BL1782" s="2733">
        <f t="shared" si="185"/>
        <v>0</v>
      </c>
      <c r="BM1782" s="2732"/>
      <c r="BN1782" s="3771"/>
      <c r="BO1782" s="3771"/>
      <c r="BP1782" s="3771"/>
      <c r="BQ1782" s="3771"/>
      <c r="BR1782" s="3771"/>
      <c r="BS1782" s="3771"/>
      <c r="BT1782" s="3771"/>
      <c r="BU1782" s="3771"/>
      <c r="BV1782" s="3771"/>
      <c r="BW1782" s="3771"/>
      <c r="BX1782" s="3771"/>
      <c r="BY1782" s="3771"/>
      <c r="BZ1782" s="3771"/>
      <c r="CA1782" s="3771"/>
      <c r="CB1782" s="3771"/>
      <c r="CC1782" s="3771"/>
      <c r="CD1782" s="2028" t="s">
        <v>3944</v>
      </c>
    </row>
    <row r="1783" spans="1:82" s="19" customFormat="1" ht="42" customHeight="1" x14ac:dyDescent="0.25">
      <c r="A1783" s="664" t="s">
        <v>3965</v>
      </c>
      <c r="B1783" s="665" t="s">
        <v>130</v>
      </c>
      <c r="C1783" s="720" t="s">
        <v>131</v>
      </c>
      <c r="D1783" s="460">
        <v>193</v>
      </c>
      <c r="E1783" s="1216" t="s">
        <v>3966</v>
      </c>
      <c r="F1783" s="652" t="s">
        <v>3967</v>
      </c>
      <c r="G1783" s="464">
        <v>0</v>
      </c>
      <c r="H1783" s="464" t="s">
        <v>0</v>
      </c>
      <c r="I1783" s="464">
        <v>1</v>
      </c>
      <c r="J1783" s="1297">
        <v>0</v>
      </c>
      <c r="K1783" s="1298"/>
      <c r="L1783" s="1299"/>
      <c r="M1783" s="667"/>
      <c r="N1783" s="667"/>
      <c r="O1783" s="667"/>
      <c r="P1783" s="667"/>
      <c r="Q1783" s="667"/>
      <c r="R1783" s="667"/>
      <c r="S1783" s="667"/>
      <c r="T1783" s="667"/>
      <c r="U1783" s="1300">
        <f t="shared" si="187"/>
        <v>0</v>
      </c>
      <c r="V1783" s="667"/>
      <c r="W1783" s="667"/>
      <c r="X1783" s="667"/>
      <c r="Y1783" s="667"/>
      <c r="Z1783" s="667"/>
      <c r="AA1783" s="667"/>
      <c r="AB1783" s="667"/>
      <c r="AC1783" s="667"/>
      <c r="AD1783" s="667"/>
      <c r="AE1783" s="667"/>
      <c r="AF1783" s="667"/>
      <c r="AG1783" s="2734"/>
      <c r="AH1783" s="2734"/>
      <c r="AI1783" s="2734"/>
      <c r="AJ1783" s="2734"/>
      <c r="AK1783" s="2734"/>
      <c r="AL1783" s="2734"/>
      <c r="AM1783" s="4081"/>
      <c r="AN1783" s="4081"/>
      <c r="AO1783" s="2734"/>
      <c r="AP1783" s="2734"/>
      <c r="AQ1783" s="3772"/>
      <c r="AR1783" s="3772"/>
      <c r="AS1783" s="3182"/>
      <c r="AT1783" s="2730"/>
      <c r="AU1783" s="2731"/>
      <c r="AV1783" s="2731"/>
      <c r="AW1783" s="3770"/>
      <c r="AX1783" s="3770"/>
      <c r="AY1783" s="2338"/>
      <c r="AZ1783" s="2732"/>
      <c r="BA1783" s="2732"/>
      <c r="BB1783" s="2732"/>
      <c r="BC1783" s="2732"/>
      <c r="BD1783" s="2732"/>
      <c r="BE1783" s="2732"/>
      <c r="BF1783" s="2342"/>
      <c r="BG1783" s="2732"/>
      <c r="BH1783" s="2732"/>
      <c r="BI1783" s="2342"/>
      <c r="BJ1783" s="2732"/>
      <c r="BK1783" s="2732"/>
      <c r="BL1783" s="2733">
        <f t="shared" si="185"/>
        <v>0</v>
      </c>
      <c r="BM1783" s="2732"/>
      <c r="BN1783" s="3771"/>
      <c r="BO1783" s="3771"/>
      <c r="BP1783" s="3771"/>
      <c r="BQ1783" s="3771"/>
      <c r="BR1783" s="3771"/>
      <c r="BS1783" s="3771"/>
      <c r="BT1783" s="3771"/>
      <c r="BU1783" s="3771"/>
      <c r="BV1783" s="3771"/>
      <c r="BW1783" s="3771"/>
      <c r="BX1783" s="3771"/>
      <c r="BY1783" s="3771"/>
      <c r="BZ1783" s="3771"/>
      <c r="CA1783" s="3771"/>
      <c r="CB1783" s="3771"/>
      <c r="CC1783" s="3771"/>
      <c r="CD1783" s="2028" t="s">
        <v>3944</v>
      </c>
    </row>
    <row r="1784" spans="1:82" s="19" customFormat="1" ht="42" customHeight="1" thickBot="1" x14ac:dyDescent="0.3">
      <c r="A1784" s="722" t="s">
        <v>3965</v>
      </c>
      <c r="B1784" s="1301" t="s">
        <v>130</v>
      </c>
      <c r="C1784" s="724" t="s">
        <v>131</v>
      </c>
      <c r="D1784" s="205">
        <v>193</v>
      </c>
      <c r="E1784" s="1221" t="s">
        <v>3966</v>
      </c>
      <c r="F1784" s="658" t="s">
        <v>3967</v>
      </c>
      <c r="G1784" s="18">
        <v>0</v>
      </c>
      <c r="H1784" s="18" t="s">
        <v>0</v>
      </c>
      <c r="I1784" s="18">
        <v>1</v>
      </c>
      <c r="J1784" s="1302">
        <v>0</v>
      </c>
      <c r="K1784" s="1303"/>
      <c r="L1784" s="1304"/>
      <c r="M1784" s="98"/>
      <c r="N1784" s="98"/>
      <c r="O1784" s="98"/>
      <c r="P1784" s="98"/>
      <c r="Q1784" s="98"/>
      <c r="R1784" s="98"/>
      <c r="S1784" s="98"/>
      <c r="T1784" s="98"/>
      <c r="U1784" s="1305">
        <f t="shared" si="187"/>
        <v>0</v>
      </c>
      <c r="V1784" s="98"/>
      <c r="W1784" s="98"/>
      <c r="X1784" s="98"/>
      <c r="Y1784" s="98"/>
      <c r="Z1784" s="98"/>
      <c r="AA1784" s="98"/>
      <c r="AB1784" s="98"/>
      <c r="AC1784" s="98"/>
      <c r="AD1784" s="98"/>
      <c r="AE1784" s="98"/>
      <c r="AF1784" s="98"/>
      <c r="AG1784" s="2735"/>
      <c r="AH1784" s="2735"/>
      <c r="AI1784" s="2735"/>
      <c r="AJ1784" s="2735"/>
      <c r="AK1784" s="2735"/>
      <c r="AL1784" s="2735"/>
      <c r="AM1784" s="4082"/>
      <c r="AN1784" s="4082"/>
      <c r="AO1784" s="2735"/>
      <c r="AP1784" s="2735"/>
      <c r="AQ1784" s="2799"/>
      <c r="AR1784" s="2799"/>
      <c r="AS1784" s="2963"/>
      <c r="AT1784" s="2736"/>
      <c r="AU1784" s="2737"/>
      <c r="AV1784" s="2737"/>
      <c r="AW1784" s="3773"/>
      <c r="AX1784" s="3773"/>
      <c r="AY1784" s="2347"/>
      <c r="AZ1784" s="2738"/>
      <c r="BA1784" s="2738"/>
      <c r="BB1784" s="2738"/>
      <c r="BC1784" s="2738"/>
      <c r="BD1784" s="2738"/>
      <c r="BE1784" s="2738"/>
      <c r="BF1784" s="2351"/>
      <c r="BG1784" s="2738"/>
      <c r="BH1784" s="2738"/>
      <c r="BI1784" s="2351"/>
      <c r="BJ1784" s="2738"/>
      <c r="BK1784" s="2738"/>
      <c r="BL1784" s="2739">
        <f t="shared" si="185"/>
        <v>0</v>
      </c>
      <c r="BM1784" s="1939"/>
      <c r="BN1784" s="3774"/>
      <c r="BO1784" s="3774"/>
      <c r="BP1784" s="3774"/>
      <c r="BQ1784" s="3774"/>
      <c r="BR1784" s="3774"/>
      <c r="BS1784" s="3774"/>
      <c r="BT1784" s="3774"/>
      <c r="BU1784" s="3774"/>
      <c r="BV1784" s="3774"/>
      <c r="BW1784" s="3774"/>
      <c r="BX1784" s="3774"/>
      <c r="BY1784" s="3774"/>
      <c r="BZ1784" s="3774"/>
      <c r="CA1784" s="3774"/>
      <c r="CB1784" s="3774"/>
      <c r="CC1784" s="3774"/>
      <c r="CD1784" s="2167" t="s">
        <v>3944</v>
      </c>
    </row>
    <row r="1785" spans="1:82" s="19" customFormat="1" ht="42" customHeight="1" x14ac:dyDescent="0.25">
      <c r="A1785" s="661" t="s">
        <v>3965</v>
      </c>
      <c r="B1785" s="662" t="s">
        <v>130</v>
      </c>
      <c r="C1785" s="716" t="s">
        <v>131</v>
      </c>
      <c r="D1785" s="163">
        <v>194</v>
      </c>
      <c r="E1785" s="1215" t="s">
        <v>3968</v>
      </c>
      <c r="F1785" s="1073" t="s">
        <v>3969</v>
      </c>
      <c r="G1785" s="194">
        <v>0</v>
      </c>
      <c r="H1785" s="194" t="s">
        <v>0</v>
      </c>
      <c r="I1785" s="194">
        <v>1</v>
      </c>
      <c r="J1785" s="1284">
        <v>0.25</v>
      </c>
      <c r="K1785" s="195"/>
      <c r="L1785" s="1285">
        <f t="shared" si="186"/>
        <v>50000000</v>
      </c>
      <c r="M1785" s="196">
        <v>50000000</v>
      </c>
      <c r="N1785" s="196"/>
      <c r="O1785" s="196"/>
      <c r="P1785" s="196"/>
      <c r="Q1785" s="196"/>
      <c r="R1785" s="196"/>
      <c r="S1785" s="196"/>
      <c r="T1785" s="196"/>
      <c r="U1785" s="1287">
        <f t="shared" si="187"/>
        <v>50000000</v>
      </c>
      <c r="V1785" s="196">
        <v>50000000</v>
      </c>
      <c r="W1785" s="196"/>
      <c r="X1785" s="196"/>
      <c r="Y1785" s="196"/>
      <c r="Z1785" s="196"/>
      <c r="AA1785" s="196"/>
      <c r="AB1785" s="196"/>
      <c r="AC1785" s="196"/>
      <c r="AD1785" s="196"/>
      <c r="AE1785" s="196"/>
      <c r="AF1785" s="196"/>
      <c r="AG1785" s="2698">
        <v>80101505</v>
      </c>
      <c r="AH1785" s="2699" t="s">
        <v>3970</v>
      </c>
      <c r="AI1785" s="2700">
        <v>42887</v>
      </c>
      <c r="AJ1785" s="2699" t="s">
        <v>1627</v>
      </c>
      <c r="AK1785" s="2699" t="s">
        <v>311</v>
      </c>
      <c r="AL1785" s="2699" t="s">
        <v>3932</v>
      </c>
      <c r="AM1785" s="1522">
        <v>50000000</v>
      </c>
      <c r="AN1785" s="1522">
        <v>50000000</v>
      </c>
      <c r="AO1785" s="2699" t="s">
        <v>3933</v>
      </c>
      <c r="AP1785" s="2699" t="s">
        <v>3934</v>
      </c>
      <c r="AQ1785" s="2699" t="s">
        <v>3935</v>
      </c>
      <c r="AR1785" s="2698">
        <v>2202010202</v>
      </c>
      <c r="AS1785" s="2699" t="s">
        <v>3971</v>
      </c>
      <c r="AT1785" s="2699" t="s">
        <v>3972</v>
      </c>
      <c r="AU1785" s="2698">
        <v>1</v>
      </c>
      <c r="AV1785" s="2698">
        <v>0.1</v>
      </c>
      <c r="AW1785" s="2700">
        <v>42887</v>
      </c>
      <c r="AX1785" s="2700">
        <v>43100</v>
      </c>
      <c r="AY1785" s="2701">
        <v>50000000</v>
      </c>
      <c r="AZ1785" s="3775"/>
      <c r="BA1785" s="2740"/>
      <c r="BB1785" s="2740" t="s">
        <v>3938</v>
      </c>
      <c r="BC1785" s="2740" t="s">
        <v>3939</v>
      </c>
      <c r="BD1785" s="2702"/>
      <c r="BE1785" s="2469"/>
      <c r="BF1785" s="2465">
        <v>50000000</v>
      </c>
      <c r="BG1785" s="2469"/>
      <c r="BH1785" s="2469"/>
      <c r="BI1785" s="2465">
        <v>50000000</v>
      </c>
      <c r="BJ1785" s="2469"/>
      <c r="BK1785" s="2469"/>
      <c r="BL1785" s="2514">
        <f t="shared" si="185"/>
        <v>0</v>
      </c>
      <c r="BM1785" s="2741">
        <f>L1785-(BI1785+BI1786+BI1787+BI1788+BI1789+BI1790)</f>
        <v>0</v>
      </c>
      <c r="BN1785" s="1471"/>
      <c r="BO1785" s="1471"/>
      <c r="BP1785" s="1471"/>
      <c r="BQ1785" s="1471"/>
      <c r="BR1785" s="1471"/>
      <c r="BS1785" s="1471"/>
      <c r="BT1785" s="1471"/>
      <c r="BU1785" s="1471"/>
      <c r="BV1785" s="1471"/>
      <c r="BW1785" s="1471"/>
      <c r="BX1785" s="1471"/>
      <c r="BY1785" s="1471"/>
      <c r="BZ1785" s="1471"/>
      <c r="CA1785" s="1471"/>
      <c r="CB1785" s="1471"/>
      <c r="CC1785" s="1471"/>
      <c r="CD1785" s="1978" t="s">
        <v>3944</v>
      </c>
    </row>
    <row r="1786" spans="1:82" s="19" customFormat="1" ht="42" customHeight="1" x14ac:dyDescent="0.25">
      <c r="A1786" s="664" t="s">
        <v>3965</v>
      </c>
      <c r="B1786" s="665" t="s">
        <v>130</v>
      </c>
      <c r="C1786" s="720" t="s">
        <v>131</v>
      </c>
      <c r="D1786" s="460">
        <v>194</v>
      </c>
      <c r="E1786" s="1216" t="s">
        <v>3968</v>
      </c>
      <c r="F1786" s="652" t="s">
        <v>3969</v>
      </c>
      <c r="G1786" s="464">
        <v>0</v>
      </c>
      <c r="H1786" s="464" t="s">
        <v>0</v>
      </c>
      <c r="I1786" s="464">
        <v>1</v>
      </c>
      <c r="J1786" s="1297">
        <v>0.25</v>
      </c>
      <c r="K1786" s="1298"/>
      <c r="L1786" s="1299"/>
      <c r="M1786" s="667"/>
      <c r="N1786" s="667"/>
      <c r="O1786" s="667"/>
      <c r="P1786" s="667"/>
      <c r="Q1786" s="667"/>
      <c r="R1786" s="667"/>
      <c r="S1786" s="667"/>
      <c r="T1786" s="667"/>
      <c r="U1786" s="1300">
        <f t="shared" si="187"/>
        <v>0</v>
      </c>
      <c r="V1786" s="667"/>
      <c r="W1786" s="667"/>
      <c r="X1786" s="667"/>
      <c r="Y1786" s="667"/>
      <c r="Z1786" s="667"/>
      <c r="AA1786" s="667"/>
      <c r="AB1786" s="667"/>
      <c r="AC1786" s="667"/>
      <c r="AD1786" s="667"/>
      <c r="AE1786" s="667"/>
      <c r="AF1786" s="667"/>
      <c r="AG1786" s="2734"/>
      <c r="AH1786" s="2734"/>
      <c r="AI1786" s="2734"/>
      <c r="AJ1786" s="2734"/>
      <c r="AK1786" s="2734"/>
      <c r="AL1786" s="2734"/>
      <c r="AM1786" s="4081"/>
      <c r="AN1786" s="4081"/>
      <c r="AO1786" s="2734"/>
      <c r="AP1786" s="2734"/>
      <c r="AQ1786" s="3772"/>
      <c r="AR1786" s="3772"/>
      <c r="AS1786" s="3182"/>
      <c r="AT1786" s="2730"/>
      <c r="AU1786" s="2731"/>
      <c r="AV1786" s="2731"/>
      <c r="AW1786" s="3770"/>
      <c r="AX1786" s="3770"/>
      <c r="AY1786" s="2338"/>
      <c r="AZ1786" s="2732"/>
      <c r="BA1786" s="2732"/>
      <c r="BB1786" s="2732"/>
      <c r="BC1786" s="2732"/>
      <c r="BD1786" s="2732"/>
      <c r="BE1786" s="2732"/>
      <c r="BF1786" s="2342"/>
      <c r="BG1786" s="2732"/>
      <c r="BH1786" s="2732"/>
      <c r="BI1786" s="2342"/>
      <c r="BJ1786" s="2732"/>
      <c r="BK1786" s="2732"/>
      <c r="BL1786" s="2733">
        <f t="shared" si="185"/>
        <v>0</v>
      </c>
      <c r="BM1786" s="2732"/>
      <c r="BN1786" s="3771"/>
      <c r="BO1786" s="3771"/>
      <c r="BP1786" s="3771"/>
      <c r="BQ1786" s="3771"/>
      <c r="BR1786" s="3771"/>
      <c r="BS1786" s="3771"/>
      <c r="BT1786" s="3771"/>
      <c r="BU1786" s="3771"/>
      <c r="BV1786" s="3771"/>
      <c r="BW1786" s="3771"/>
      <c r="BX1786" s="3771"/>
      <c r="BY1786" s="3771"/>
      <c r="BZ1786" s="3771"/>
      <c r="CA1786" s="3771"/>
      <c r="CB1786" s="3771"/>
      <c r="CC1786" s="3771"/>
      <c r="CD1786" s="2028" t="s">
        <v>3944</v>
      </c>
    </row>
    <row r="1787" spans="1:82" s="19" customFormat="1" ht="42" customHeight="1" x14ac:dyDescent="0.25">
      <c r="A1787" s="664" t="s">
        <v>3965</v>
      </c>
      <c r="B1787" s="665" t="s">
        <v>130</v>
      </c>
      <c r="C1787" s="720" t="s">
        <v>131</v>
      </c>
      <c r="D1787" s="460">
        <v>194</v>
      </c>
      <c r="E1787" s="1216" t="s">
        <v>3968</v>
      </c>
      <c r="F1787" s="652" t="s">
        <v>3969</v>
      </c>
      <c r="G1787" s="464">
        <v>0</v>
      </c>
      <c r="H1787" s="464" t="s">
        <v>0</v>
      </c>
      <c r="I1787" s="464">
        <v>1</v>
      </c>
      <c r="J1787" s="1297">
        <v>0.25</v>
      </c>
      <c r="K1787" s="1298"/>
      <c r="L1787" s="1299"/>
      <c r="M1787" s="667"/>
      <c r="N1787" s="667"/>
      <c r="O1787" s="667"/>
      <c r="P1787" s="667"/>
      <c r="Q1787" s="667"/>
      <c r="R1787" s="667"/>
      <c r="S1787" s="667"/>
      <c r="T1787" s="667"/>
      <c r="U1787" s="1300">
        <f t="shared" si="187"/>
        <v>0</v>
      </c>
      <c r="V1787" s="667"/>
      <c r="W1787" s="667"/>
      <c r="X1787" s="667"/>
      <c r="Y1787" s="667"/>
      <c r="Z1787" s="667"/>
      <c r="AA1787" s="667"/>
      <c r="AB1787" s="667"/>
      <c r="AC1787" s="667"/>
      <c r="AD1787" s="667"/>
      <c r="AE1787" s="667"/>
      <c r="AF1787" s="667"/>
      <c r="AG1787" s="2734"/>
      <c r="AH1787" s="2734"/>
      <c r="AI1787" s="2734"/>
      <c r="AJ1787" s="2734"/>
      <c r="AK1787" s="2734"/>
      <c r="AL1787" s="2734"/>
      <c r="AM1787" s="4081"/>
      <c r="AN1787" s="4081"/>
      <c r="AO1787" s="2734"/>
      <c r="AP1787" s="2734"/>
      <c r="AQ1787" s="3772"/>
      <c r="AR1787" s="3772"/>
      <c r="AS1787" s="3182"/>
      <c r="AT1787" s="2730"/>
      <c r="AU1787" s="2731"/>
      <c r="AV1787" s="2731"/>
      <c r="AW1787" s="3770"/>
      <c r="AX1787" s="3770"/>
      <c r="AY1787" s="2338"/>
      <c r="AZ1787" s="2732"/>
      <c r="BA1787" s="2732"/>
      <c r="BB1787" s="2732"/>
      <c r="BC1787" s="2732"/>
      <c r="BD1787" s="2732"/>
      <c r="BE1787" s="2732"/>
      <c r="BF1787" s="2342"/>
      <c r="BG1787" s="2732"/>
      <c r="BH1787" s="2732"/>
      <c r="BI1787" s="2342"/>
      <c r="BJ1787" s="2732"/>
      <c r="BK1787" s="2732"/>
      <c r="BL1787" s="2733">
        <f t="shared" si="185"/>
        <v>0</v>
      </c>
      <c r="BM1787" s="2732"/>
      <c r="BN1787" s="3771"/>
      <c r="BO1787" s="3771"/>
      <c r="BP1787" s="3771"/>
      <c r="BQ1787" s="3771"/>
      <c r="BR1787" s="3771"/>
      <c r="BS1787" s="3771"/>
      <c r="BT1787" s="3771"/>
      <c r="BU1787" s="3771"/>
      <c r="BV1787" s="3771"/>
      <c r="BW1787" s="3771"/>
      <c r="BX1787" s="3771"/>
      <c r="BY1787" s="3771"/>
      <c r="BZ1787" s="3771"/>
      <c r="CA1787" s="3771"/>
      <c r="CB1787" s="3771"/>
      <c r="CC1787" s="3771"/>
      <c r="CD1787" s="2028" t="s">
        <v>3944</v>
      </c>
    </row>
    <row r="1788" spans="1:82" s="19" customFormat="1" ht="42" customHeight="1" x14ac:dyDescent="0.25">
      <c r="A1788" s="664" t="s">
        <v>3965</v>
      </c>
      <c r="B1788" s="665" t="s">
        <v>130</v>
      </c>
      <c r="C1788" s="720" t="s">
        <v>131</v>
      </c>
      <c r="D1788" s="460">
        <v>194</v>
      </c>
      <c r="E1788" s="1216" t="s">
        <v>3968</v>
      </c>
      <c r="F1788" s="652" t="s">
        <v>3969</v>
      </c>
      <c r="G1788" s="464">
        <v>0</v>
      </c>
      <c r="H1788" s="464" t="s">
        <v>0</v>
      </c>
      <c r="I1788" s="464">
        <v>1</v>
      </c>
      <c r="J1788" s="1297">
        <v>0.25</v>
      </c>
      <c r="K1788" s="1298"/>
      <c r="L1788" s="1299"/>
      <c r="M1788" s="667"/>
      <c r="N1788" s="667"/>
      <c r="O1788" s="667"/>
      <c r="P1788" s="667"/>
      <c r="Q1788" s="667"/>
      <c r="R1788" s="667"/>
      <c r="S1788" s="667"/>
      <c r="T1788" s="667"/>
      <c r="U1788" s="1300">
        <f t="shared" si="187"/>
        <v>0</v>
      </c>
      <c r="V1788" s="667"/>
      <c r="W1788" s="667"/>
      <c r="X1788" s="667"/>
      <c r="Y1788" s="667"/>
      <c r="Z1788" s="667"/>
      <c r="AA1788" s="667"/>
      <c r="AB1788" s="667"/>
      <c r="AC1788" s="667"/>
      <c r="AD1788" s="667"/>
      <c r="AE1788" s="667"/>
      <c r="AF1788" s="667"/>
      <c r="AG1788" s="2734"/>
      <c r="AH1788" s="2734"/>
      <c r="AI1788" s="2734"/>
      <c r="AJ1788" s="2734"/>
      <c r="AK1788" s="2734"/>
      <c r="AL1788" s="2734"/>
      <c r="AM1788" s="4081"/>
      <c r="AN1788" s="4081"/>
      <c r="AO1788" s="2734"/>
      <c r="AP1788" s="2734"/>
      <c r="AQ1788" s="3772"/>
      <c r="AR1788" s="3772"/>
      <c r="AS1788" s="3182"/>
      <c r="AT1788" s="2730"/>
      <c r="AU1788" s="2731"/>
      <c r="AV1788" s="2731"/>
      <c r="AW1788" s="3770"/>
      <c r="AX1788" s="3770"/>
      <c r="AY1788" s="2338"/>
      <c r="AZ1788" s="2732"/>
      <c r="BA1788" s="2732"/>
      <c r="BB1788" s="2732"/>
      <c r="BC1788" s="2732"/>
      <c r="BD1788" s="2732"/>
      <c r="BE1788" s="2732"/>
      <c r="BF1788" s="2342"/>
      <c r="BG1788" s="2732"/>
      <c r="BH1788" s="2732"/>
      <c r="BI1788" s="2342"/>
      <c r="BJ1788" s="2732"/>
      <c r="BK1788" s="2732"/>
      <c r="BL1788" s="2733">
        <f t="shared" si="185"/>
        <v>0</v>
      </c>
      <c r="BM1788" s="2732"/>
      <c r="BN1788" s="3771"/>
      <c r="BO1788" s="3771"/>
      <c r="BP1788" s="3771"/>
      <c r="BQ1788" s="3771"/>
      <c r="BR1788" s="3771"/>
      <c r="BS1788" s="3771"/>
      <c r="BT1788" s="3771"/>
      <c r="BU1788" s="3771"/>
      <c r="BV1788" s="3771"/>
      <c r="BW1788" s="3771"/>
      <c r="BX1788" s="3771"/>
      <c r="BY1788" s="3771"/>
      <c r="BZ1788" s="3771"/>
      <c r="CA1788" s="3771"/>
      <c r="CB1788" s="3771"/>
      <c r="CC1788" s="3771"/>
      <c r="CD1788" s="2028" t="s">
        <v>3944</v>
      </c>
    </row>
    <row r="1789" spans="1:82" s="19" customFormat="1" ht="42" customHeight="1" x14ac:dyDescent="0.25">
      <c r="A1789" s="664" t="s">
        <v>3965</v>
      </c>
      <c r="B1789" s="665" t="s">
        <v>130</v>
      </c>
      <c r="C1789" s="720" t="s">
        <v>131</v>
      </c>
      <c r="D1789" s="460">
        <v>194</v>
      </c>
      <c r="E1789" s="1216" t="s">
        <v>3968</v>
      </c>
      <c r="F1789" s="652" t="s">
        <v>3969</v>
      </c>
      <c r="G1789" s="464">
        <v>0</v>
      </c>
      <c r="H1789" s="464" t="s">
        <v>0</v>
      </c>
      <c r="I1789" s="464">
        <v>1</v>
      </c>
      <c r="J1789" s="1297">
        <v>0.25</v>
      </c>
      <c r="K1789" s="1298"/>
      <c r="L1789" s="1299"/>
      <c r="M1789" s="667"/>
      <c r="N1789" s="667"/>
      <c r="O1789" s="667"/>
      <c r="P1789" s="667"/>
      <c r="Q1789" s="667"/>
      <c r="R1789" s="667"/>
      <c r="S1789" s="667"/>
      <c r="T1789" s="667"/>
      <c r="U1789" s="1300">
        <f t="shared" si="187"/>
        <v>0</v>
      </c>
      <c r="V1789" s="667"/>
      <c r="W1789" s="667"/>
      <c r="X1789" s="667"/>
      <c r="Y1789" s="667"/>
      <c r="Z1789" s="667"/>
      <c r="AA1789" s="667"/>
      <c r="AB1789" s="667"/>
      <c r="AC1789" s="667"/>
      <c r="AD1789" s="667"/>
      <c r="AE1789" s="667"/>
      <c r="AF1789" s="667"/>
      <c r="AG1789" s="2734"/>
      <c r="AH1789" s="2734"/>
      <c r="AI1789" s="2734"/>
      <c r="AJ1789" s="2734"/>
      <c r="AK1789" s="2734"/>
      <c r="AL1789" s="2734"/>
      <c r="AM1789" s="4081"/>
      <c r="AN1789" s="4081"/>
      <c r="AO1789" s="2734"/>
      <c r="AP1789" s="2734"/>
      <c r="AQ1789" s="3772"/>
      <c r="AR1789" s="3772"/>
      <c r="AS1789" s="3182"/>
      <c r="AT1789" s="2730"/>
      <c r="AU1789" s="2731"/>
      <c r="AV1789" s="2731"/>
      <c r="AW1789" s="3770"/>
      <c r="AX1789" s="3770"/>
      <c r="AY1789" s="2338"/>
      <c r="AZ1789" s="2732"/>
      <c r="BA1789" s="2732"/>
      <c r="BB1789" s="2732"/>
      <c r="BC1789" s="2732"/>
      <c r="BD1789" s="2732"/>
      <c r="BE1789" s="2732"/>
      <c r="BF1789" s="2342"/>
      <c r="BG1789" s="2732"/>
      <c r="BH1789" s="2732"/>
      <c r="BI1789" s="2342"/>
      <c r="BJ1789" s="2732"/>
      <c r="BK1789" s="2732"/>
      <c r="BL1789" s="2733">
        <f t="shared" si="185"/>
        <v>0</v>
      </c>
      <c r="BM1789" s="2732"/>
      <c r="BN1789" s="3771"/>
      <c r="BO1789" s="3771"/>
      <c r="BP1789" s="3771"/>
      <c r="BQ1789" s="3771"/>
      <c r="BR1789" s="3771"/>
      <c r="BS1789" s="3771"/>
      <c r="BT1789" s="3771"/>
      <c r="BU1789" s="3771"/>
      <c r="BV1789" s="3771"/>
      <c r="BW1789" s="3771"/>
      <c r="BX1789" s="3771"/>
      <c r="BY1789" s="3771"/>
      <c r="BZ1789" s="3771"/>
      <c r="CA1789" s="3771"/>
      <c r="CB1789" s="3771"/>
      <c r="CC1789" s="3771"/>
      <c r="CD1789" s="2028" t="s">
        <v>3944</v>
      </c>
    </row>
    <row r="1790" spans="1:82" s="19" customFormat="1" ht="42" customHeight="1" thickBot="1" x14ac:dyDescent="0.3">
      <c r="A1790" s="722" t="s">
        <v>3965</v>
      </c>
      <c r="B1790" s="1301" t="s">
        <v>130</v>
      </c>
      <c r="C1790" s="724" t="s">
        <v>131</v>
      </c>
      <c r="D1790" s="205">
        <v>194</v>
      </c>
      <c r="E1790" s="1221" t="s">
        <v>3968</v>
      </c>
      <c r="F1790" s="658" t="s">
        <v>3969</v>
      </c>
      <c r="G1790" s="18">
        <v>0</v>
      </c>
      <c r="H1790" s="18" t="s">
        <v>0</v>
      </c>
      <c r="I1790" s="18">
        <v>1</v>
      </c>
      <c r="J1790" s="1302">
        <v>0.25</v>
      </c>
      <c r="K1790" s="1303"/>
      <c r="L1790" s="1304"/>
      <c r="M1790" s="98"/>
      <c r="N1790" s="98"/>
      <c r="O1790" s="98"/>
      <c r="P1790" s="98"/>
      <c r="Q1790" s="98"/>
      <c r="R1790" s="98"/>
      <c r="S1790" s="98"/>
      <c r="T1790" s="98"/>
      <c r="U1790" s="1305">
        <f t="shared" si="187"/>
        <v>0</v>
      </c>
      <c r="V1790" s="98"/>
      <c r="W1790" s="98"/>
      <c r="X1790" s="98"/>
      <c r="Y1790" s="98"/>
      <c r="Z1790" s="98"/>
      <c r="AA1790" s="98"/>
      <c r="AB1790" s="98"/>
      <c r="AC1790" s="98"/>
      <c r="AD1790" s="98"/>
      <c r="AE1790" s="98"/>
      <c r="AF1790" s="98"/>
      <c r="AG1790" s="2735"/>
      <c r="AH1790" s="2735"/>
      <c r="AI1790" s="2735"/>
      <c r="AJ1790" s="2735"/>
      <c r="AK1790" s="2735"/>
      <c r="AL1790" s="2735"/>
      <c r="AM1790" s="4082"/>
      <c r="AN1790" s="4082"/>
      <c r="AO1790" s="2735"/>
      <c r="AP1790" s="2735"/>
      <c r="AQ1790" s="2799"/>
      <c r="AR1790" s="2799"/>
      <c r="AS1790" s="2963"/>
      <c r="AT1790" s="2736"/>
      <c r="AU1790" s="2737"/>
      <c r="AV1790" s="2737"/>
      <c r="AW1790" s="3773"/>
      <c r="AX1790" s="3773"/>
      <c r="AY1790" s="2347"/>
      <c r="AZ1790" s="2738"/>
      <c r="BA1790" s="2738"/>
      <c r="BB1790" s="2738"/>
      <c r="BC1790" s="2738"/>
      <c r="BD1790" s="2738"/>
      <c r="BE1790" s="2738"/>
      <c r="BF1790" s="2351"/>
      <c r="BG1790" s="2738"/>
      <c r="BH1790" s="2738"/>
      <c r="BI1790" s="2351"/>
      <c r="BJ1790" s="2738"/>
      <c r="BK1790" s="2738"/>
      <c r="BL1790" s="2739">
        <f t="shared" si="185"/>
        <v>0</v>
      </c>
      <c r="BM1790" s="2738"/>
      <c r="BN1790" s="3774"/>
      <c r="BO1790" s="3774"/>
      <c r="BP1790" s="3774"/>
      <c r="BQ1790" s="3774"/>
      <c r="BR1790" s="3774"/>
      <c r="BS1790" s="3774"/>
      <c r="BT1790" s="3774"/>
      <c r="BU1790" s="3774"/>
      <c r="BV1790" s="3774"/>
      <c r="BW1790" s="3774"/>
      <c r="BX1790" s="3774"/>
      <c r="BY1790" s="3774"/>
      <c r="BZ1790" s="3774"/>
      <c r="CA1790" s="3774"/>
      <c r="CB1790" s="3774"/>
      <c r="CC1790" s="3774"/>
      <c r="CD1790" s="2167" t="s">
        <v>3944</v>
      </c>
    </row>
    <row r="1791" spans="1:82" s="19" customFormat="1" ht="78.75" customHeight="1" x14ac:dyDescent="0.25">
      <c r="A1791" s="661" t="s">
        <v>3965</v>
      </c>
      <c r="B1791" s="662" t="s">
        <v>130</v>
      </c>
      <c r="C1791" s="716" t="s">
        <v>131</v>
      </c>
      <c r="D1791" s="163">
        <v>195</v>
      </c>
      <c r="E1791" s="1215" t="s">
        <v>3973</v>
      </c>
      <c r="F1791" s="1073" t="s">
        <v>3974</v>
      </c>
      <c r="G1791" s="194">
        <v>0</v>
      </c>
      <c r="H1791" s="194" t="s">
        <v>0</v>
      </c>
      <c r="I1791" s="194">
        <v>1</v>
      </c>
      <c r="J1791" s="1284">
        <v>0.33</v>
      </c>
      <c r="K1791" s="195"/>
      <c r="L1791" s="1285">
        <f t="shared" si="186"/>
        <v>0</v>
      </c>
      <c r="M1791" s="196"/>
      <c r="N1791" s="196"/>
      <c r="O1791" s="196"/>
      <c r="P1791" s="196"/>
      <c r="Q1791" s="196"/>
      <c r="R1791" s="196"/>
      <c r="S1791" s="196"/>
      <c r="T1791" s="196"/>
      <c r="U1791" s="1287">
        <f t="shared" si="187"/>
        <v>0</v>
      </c>
      <c r="V1791" s="196"/>
      <c r="W1791" s="196"/>
      <c r="X1791" s="196"/>
      <c r="Y1791" s="196"/>
      <c r="Z1791" s="196"/>
      <c r="AA1791" s="196"/>
      <c r="AB1791" s="196"/>
      <c r="AC1791" s="196"/>
      <c r="AD1791" s="196"/>
      <c r="AE1791" s="196"/>
      <c r="AF1791" s="196"/>
      <c r="AG1791" s="2742"/>
      <c r="AH1791" s="2742"/>
      <c r="AI1791" s="2742"/>
      <c r="AJ1791" s="2742"/>
      <c r="AK1791" s="2742"/>
      <c r="AL1791" s="2742"/>
      <c r="AM1791" s="4083"/>
      <c r="AN1791" s="4083"/>
      <c r="AO1791" s="2742"/>
      <c r="AP1791" s="2742"/>
      <c r="AQ1791" s="2743"/>
      <c r="AR1791" s="2743"/>
      <c r="AS1791" s="2726" t="s">
        <v>6014</v>
      </c>
      <c r="AT1791" s="1638" t="s">
        <v>3975</v>
      </c>
      <c r="AU1791" s="2727">
        <v>1</v>
      </c>
      <c r="AV1791" s="2727">
        <v>0</v>
      </c>
      <c r="AW1791" s="2744"/>
      <c r="AX1791" s="2744"/>
      <c r="AY1791" s="2324">
        <v>0</v>
      </c>
      <c r="AZ1791" s="2713"/>
      <c r="BA1791" s="2713"/>
      <c r="BB1791" s="2713"/>
      <c r="BC1791" s="2713"/>
      <c r="BD1791" s="2713"/>
      <c r="BE1791" s="1858"/>
      <c r="BF1791" s="2221"/>
      <c r="BG1791" s="1858"/>
      <c r="BH1791" s="1858"/>
      <c r="BI1791" s="2221"/>
      <c r="BJ1791" s="1858"/>
      <c r="BK1791" s="1858"/>
      <c r="BL1791" s="2514">
        <f t="shared" si="185"/>
        <v>0</v>
      </c>
      <c r="BM1791" s="2221">
        <f>L1791-(BI1791+BI1792+BI1793+BI1794+BI1795+BI1796)</f>
        <v>0</v>
      </c>
      <c r="BN1791" s="1471"/>
      <c r="BO1791" s="1471"/>
      <c r="BP1791" s="1471"/>
      <c r="BQ1791" s="1471"/>
      <c r="BR1791" s="1471"/>
      <c r="BS1791" s="1471"/>
      <c r="BT1791" s="1471"/>
      <c r="BU1791" s="1471"/>
      <c r="BV1791" s="1471"/>
      <c r="BW1791" s="1471"/>
      <c r="BX1791" s="1471"/>
      <c r="BY1791" s="1471"/>
      <c r="BZ1791" s="1471"/>
      <c r="CA1791" s="1471"/>
      <c r="CB1791" s="1471"/>
      <c r="CC1791" s="1471"/>
      <c r="CD1791" s="1978" t="s">
        <v>3944</v>
      </c>
    </row>
    <row r="1792" spans="1:82" s="19" customFormat="1" ht="42" customHeight="1" x14ac:dyDescent="0.25">
      <c r="A1792" s="664" t="s">
        <v>3965</v>
      </c>
      <c r="B1792" s="665" t="s">
        <v>130</v>
      </c>
      <c r="C1792" s="720" t="s">
        <v>131</v>
      </c>
      <c r="D1792" s="460">
        <v>195</v>
      </c>
      <c r="E1792" s="1216" t="s">
        <v>3973</v>
      </c>
      <c r="F1792" s="652" t="s">
        <v>3974</v>
      </c>
      <c r="G1792" s="464">
        <v>0</v>
      </c>
      <c r="H1792" s="464" t="s">
        <v>0</v>
      </c>
      <c r="I1792" s="464">
        <v>1</v>
      </c>
      <c r="J1792" s="1297">
        <v>0.33</v>
      </c>
      <c r="K1792" s="1298"/>
      <c r="L1792" s="1299"/>
      <c r="M1792" s="667"/>
      <c r="N1792" s="667"/>
      <c r="O1792" s="667"/>
      <c r="P1792" s="667"/>
      <c r="Q1792" s="667"/>
      <c r="R1792" s="667"/>
      <c r="S1792" s="667"/>
      <c r="T1792" s="667"/>
      <c r="U1792" s="1300">
        <f t="shared" si="187"/>
        <v>0</v>
      </c>
      <c r="V1792" s="667"/>
      <c r="W1792" s="667"/>
      <c r="X1792" s="667"/>
      <c r="Y1792" s="667"/>
      <c r="Z1792" s="667"/>
      <c r="AA1792" s="667"/>
      <c r="AB1792" s="667"/>
      <c r="AC1792" s="667"/>
      <c r="AD1792" s="667"/>
      <c r="AE1792" s="667"/>
      <c r="AF1792" s="667"/>
      <c r="AG1792" s="2734"/>
      <c r="AH1792" s="2734"/>
      <c r="AI1792" s="2734"/>
      <c r="AJ1792" s="2734"/>
      <c r="AK1792" s="2734"/>
      <c r="AL1792" s="2734"/>
      <c r="AM1792" s="4081"/>
      <c r="AN1792" s="4081"/>
      <c r="AO1792" s="2734"/>
      <c r="AP1792" s="2734"/>
      <c r="AQ1792" s="3772"/>
      <c r="AR1792" s="3772"/>
      <c r="AS1792" s="3182"/>
      <c r="AT1792" s="2730"/>
      <c r="AU1792" s="2731"/>
      <c r="AV1792" s="2731"/>
      <c r="AW1792" s="3770"/>
      <c r="AX1792" s="3770"/>
      <c r="AY1792" s="2338"/>
      <c r="AZ1792" s="2732"/>
      <c r="BA1792" s="2732"/>
      <c r="BB1792" s="2732"/>
      <c r="BC1792" s="2732"/>
      <c r="BD1792" s="2732"/>
      <c r="BE1792" s="2732"/>
      <c r="BF1792" s="2342"/>
      <c r="BG1792" s="2732"/>
      <c r="BH1792" s="2732"/>
      <c r="BI1792" s="2342"/>
      <c r="BJ1792" s="2732"/>
      <c r="BK1792" s="2732"/>
      <c r="BL1792" s="2733">
        <f t="shared" si="185"/>
        <v>0</v>
      </c>
      <c r="BM1792" s="2732"/>
      <c r="BN1792" s="3771"/>
      <c r="BO1792" s="3771"/>
      <c r="BP1792" s="3771"/>
      <c r="BQ1792" s="3771"/>
      <c r="BR1792" s="3771"/>
      <c r="BS1792" s="3771"/>
      <c r="BT1792" s="3771"/>
      <c r="BU1792" s="3771"/>
      <c r="BV1792" s="3771"/>
      <c r="BW1792" s="3771"/>
      <c r="BX1792" s="3771"/>
      <c r="BY1792" s="3771"/>
      <c r="BZ1792" s="3771"/>
      <c r="CA1792" s="3771"/>
      <c r="CB1792" s="3771"/>
      <c r="CC1792" s="3771"/>
      <c r="CD1792" s="2028" t="s">
        <v>3944</v>
      </c>
    </row>
    <row r="1793" spans="1:82" s="19" customFormat="1" ht="42" customHeight="1" x14ac:dyDescent="0.25">
      <c r="A1793" s="664" t="s">
        <v>3965</v>
      </c>
      <c r="B1793" s="665" t="s">
        <v>130</v>
      </c>
      <c r="C1793" s="720" t="s">
        <v>131</v>
      </c>
      <c r="D1793" s="460">
        <v>195</v>
      </c>
      <c r="E1793" s="1216" t="s">
        <v>3973</v>
      </c>
      <c r="F1793" s="652" t="s">
        <v>3974</v>
      </c>
      <c r="G1793" s="464">
        <v>0</v>
      </c>
      <c r="H1793" s="464" t="s">
        <v>0</v>
      </c>
      <c r="I1793" s="464">
        <v>1</v>
      </c>
      <c r="J1793" s="1297">
        <v>0.33</v>
      </c>
      <c r="K1793" s="1298"/>
      <c r="L1793" s="1299"/>
      <c r="M1793" s="667"/>
      <c r="N1793" s="667"/>
      <c r="O1793" s="667"/>
      <c r="P1793" s="667"/>
      <c r="Q1793" s="667"/>
      <c r="R1793" s="667"/>
      <c r="S1793" s="667"/>
      <c r="T1793" s="667"/>
      <c r="U1793" s="1300">
        <f t="shared" si="187"/>
        <v>0</v>
      </c>
      <c r="V1793" s="667"/>
      <c r="W1793" s="667"/>
      <c r="X1793" s="667"/>
      <c r="Y1793" s="667"/>
      <c r="Z1793" s="667"/>
      <c r="AA1793" s="667"/>
      <c r="AB1793" s="667"/>
      <c r="AC1793" s="667"/>
      <c r="AD1793" s="667"/>
      <c r="AE1793" s="667"/>
      <c r="AF1793" s="667"/>
      <c r="AG1793" s="2734"/>
      <c r="AH1793" s="2734"/>
      <c r="AI1793" s="2734"/>
      <c r="AJ1793" s="2734"/>
      <c r="AK1793" s="2734"/>
      <c r="AL1793" s="2734"/>
      <c r="AM1793" s="4081"/>
      <c r="AN1793" s="4081"/>
      <c r="AO1793" s="2734"/>
      <c r="AP1793" s="2734"/>
      <c r="AQ1793" s="3772"/>
      <c r="AR1793" s="3772"/>
      <c r="AS1793" s="3182"/>
      <c r="AT1793" s="2730"/>
      <c r="AU1793" s="2731"/>
      <c r="AV1793" s="2731"/>
      <c r="AW1793" s="3770"/>
      <c r="AX1793" s="3770"/>
      <c r="AY1793" s="2338"/>
      <c r="AZ1793" s="2732"/>
      <c r="BA1793" s="2732"/>
      <c r="BB1793" s="2732"/>
      <c r="BC1793" s="2732"/>
      <c r="BD1793" s="2732"/>
      <c r="BE1793" s="2732"/>
      <c r="BF1793" s="2342"/>
      <c r="BG1793" s="2732"/>
      <c r="BH1793" s="2732"/>
      <c r="BI1793" s="2342"/>
      <c r="BJ1793" s="2732"/>
      <c r="BK1793" s="2732"/>
      <c r="BL1793" s="2733">
        <f t="shared" si="185"/>
        <v>0</v>
      </c>
      <c r="BM1793" s="2732"/>
      <c r="BN1793" s="3771"/>
      <c r="BO1793" s="3771"/>
      <c r="BP1793" s="3771"/>
      <c r="BQ1793" s="3771"/>
      <c r="BR1793" s="3771"/>
      <c r="BS1793" s="3771"/>
      <c r="BT1793" s="3771"/>
      <c r="BU1793" s="3771"/>
      <c r="BV1793" s="3771"/>
      <c r="BW1793" s="3771"/>
      <c r="BX1793" s="3771"/>
      <c r="BY1793" s="3771"/>
      <c r="BZ1793" s="3771"/>
      <c r="CA1793" s="3771"/>
      <c r="CB1793" s="3771"/>
      <c r="CC1793" s="3771"/>
      <c r="CD1793" s="2028" t="s">
        <v>3944</v>
      </c>
    </row>
    <row r="1794" spans="1:82" s="19" customFormat="1" ht="42" customHeight="1" x14ac:dyDescent="0.25">
      <c r="A1794" s="664" t="s">
        <v>3965</v>
      </c>
      <c r="B1794" s="665" t="s">
        <v>130</v>
      </c>
      <c r="C1794" s="720" t="s">
        <v>131</v>
      </c>
      <c r="D1794" s="460">
        <v>195</v>
      </c>
      <c r="E1794" s="1216" t="s">
        <v>3973</v>
      </c>
      <c r="F1794" s="652" t="s">
        <v>3974</v>
      </c>
      <c r="G1794" s="464">
        <v>0</v>
      </c>
      <c r="H1794" s="464" t="s">
        <v>0</v>
      </c>
      <c r="I1794" s="464">
        <v>1</v>
      </c>
      <c r="J1794" s="1297">
        <v>0.33</v>
      </c>
      <c r="K1794" s="1298"/>
      <c r="L1794" s="1299"/>
      <c r="M1794" s="667"/>
      <c r="N1794" s="667"/>
      <c r="O1794" s="667"/>
      <c r="P1794" s="667"/>
      <c r="Q1794" s="667"/>
      <c r="R1794" s="667"/>
      <c r="S1794" s="667"/>
      <c r="T1794" s="667"/>
      <c r="U1794" s="1300">
        <f t="shared" si="187"/>
        <v>0</v>
      </c>
      <c r="V1794" s="667"/>
      <c r="W1794" s="667"/>
      <c r="X1794" s="667"/>
      <c r="Y1794" s="667"/>
      <c r="Z1794" s="667"/>
      <c r="AA1794" s="667"/>
      <c r="AB1794" s="667"/>
      <c r="AC1794" s="667"/>
      <c r="AD1794" s="667"/>
      <c r="AE1794" s="667"/>
      <c r="AF1794" s="667"/>
      <c r="AG1794" s="2734"/>
      <c r="AH1794" s="2734"/>
      <c r="AI1794" s="2734"/>
      <c r="AJ1794" s="2734"/>
      <c r="AK1794" s="2734"/>
      <c r="AL1794" s="2734"/>
      <c r="AM1794" s="4081"/>
      <c r="AN1794" s="4081"/>
      <c r="AO1794" s="2734"/>
      <c r="AP1794" s="2734"/>
      <c r="AQ1794" s="3772"/>
      <c r="AR1794" s="3772"/>
      <c r="AS1794" s="3182"/>
      <c r="AT1794" s="2730"/>
      <c r="AU1794" s="2731"/>
      <c r="AV1794" s="2731"/>
      <c r="AW1794" s="3770"/>
      <c r="AX1794" s="3770"/>
      <c r="AY1794" s="2338"/>
      <c r="AZ1794" s="2732"/>
      <c r="BA1794" s="2732"/>
      <c r="BB1794" s="2732"/>
      <c r="BC1794" s="2732"/>
      <c r="BD1794" s="2732"/>
      <c r="BE1794" s="2732"/>
      <c r="BF1794" s="2342"/>
      <c r="BG1794" s="2732"/>
      <c r="BH1794" s="2732"/>
      <c r="BI1794" s="2342"/>
      <c r="BJ1794" s="2732"/>
      <c r="BK1794" s="2732"/>
      <c r="BL1794" s="2733">
        <f t="shared" si="185"/>
        <v>0</v>
      </c>
      <c r="BM1794" s="2732"/>
      <c r="BN1794" s="3771"/>
      <c r="BO1794" s="3771"/>
      <c r="BP1794" s="3771"/>
      <c r="BQ1794" s="3771"/>
      <c r="BR1794" s="3771"/>
      <c r="BS1794" s="3771"/>
      <c r="BT1794" s="3771"/>
      <c r="BU1794" s="3771"/>
      <c r="BV1794" s="3771"/>
      <c r="BW1794" s="3771"/>
      <c r="BX1794" s="3771"/>
      <c r="BY1794" s="3771"/>
      <c r="BZ1794" s="3771"/>
      <c r="CA1794" s="3771"/>
      <c r="CB1794" s="3771"/>
      <c r="CC1794" s="3771"/>
      <c r="CD1794" s="2028" t="s">
        <v>3944</v>
      </c>
    </row>
    <row r="1795" spans="1:82" s="19" customFormat="1" ht="42" customHeight="1" x14ac:dyDescent="0.25">
      <c r="A1795" s="664" t="s">
        <v>3965</v>
      </c>
      <c r="B1795" s="665" t="s">
        <v>130</v>
      </c>
      <c r="C1795" s="720" t="s">
        <v>131</v>
      </c>
      <c r="D1795" s="460">
        <v>195</v>
      </c>
      <c r="E1795" s="1216" t="s">
        <v>3973</v>
      </c>
      <c r="F1795" s="652" t="s">
        <v>3974</v>
      </c>
      <c r="G1795" s="464">
        <v>0</v>
      </c>
      <c r="H1795" s="464" t="s">
        <v>0</v>
      </c>
      <c r="I1795" s="464">
        <v>1</v>
      </c>
      <c r="J1795" s="1297">
        <v>0.33</v>
      </c>
      <c r="K1795" s="1298"/>
      <c r="L1795" s="1299"/>
      <c r="M1795" s="667"/>
      <c r="N1795" s="667"/>
      <c r="O1795" s="667"/>
      <c r="P1795" s="667"/>
      <c r="Q1795" s="667"/>
      <c r="R1795" s="667"/>
      <c r="S1795" s="667"/>
      <c r="T1795" s="667"/>
      <c r="U1795" s="1300">
        <f t="shared" si="187"/>
        <v>0</v>
      </c>
      <c r="V1795" s="667"/>
      <c r="W1795" s="667"/>
      <c r="X1795" s="667"/>
      <c r="Y1795" s="667"/>
      <c r="Z1795" s="667"/>
      <c r="AA1795" s="667"/>
      <c r="AB1795" s="667"/>
      <c r="AC1795" s="667"/>
      <c r="AD1795" s="667"/>
      <c r="AE1795" s="667"/>
      <c r="AF1795" s="667"/>
      <c r="AG1795" s="2734"/>
      <c r="AH1795" s="2734"/>
      <c r="AI1795" s="2734"/>
      <c r="AJ1795" s="2734"/>
      <c r="AK1795" s="2734"/>
      <c r="AL1795" s="2734"/>
      <c r="AM1795" s="4081"/>
      <c r="AN1795" s="4081"/>
      <c r="AO1795" s="2734"/>
      <c r="AP1795" s="2734"/>
      <c r="AQ1795" s="3772"/>
      <c r="AR1795" s="3772"/>
      <c r="AS1795" s="3182"/>
      <c r="AT1795" s="2730"/>
      <c r="AU1795" s="2731"/>
      <c r="AV1795" s="2731"/>
      <c r="AW1795" s="3770"/>
      <c r="AX1795" s="3770"/>
      <c r="AY1795" s="2338"/>
      <c r="AZ1795" s="2732"/>
      <c r="BA1795" s="2732"/>
      <c r="BB1795" s="2732"/>
      <c r="BC1795" s="2732"/>
      <c r="BD1795" s="2732"/>
      <c r="BE1795" s="2732"/>
      <c r="BF1795" s="2342"/>
      <c r="BG1795" s="2732"/>
      <c r="BH1795" s="2732"/>
      <c r="BI1795" s="2342"/>
      <c r="BJ1795" s="2732"/>
      <c r="BK1795" s="2732"/>
      <c r="BL1795" s="2733">
        <f t="shared" si="185"/>
        <v>0</v>
      </c>
      <c r="BM1795" s="2732"/>
      <c r="BN1795" s="3771"/>
      <c r="BO1795" s="3771"/>
      <c r="BP1795" s="3771"/>
      <c r="BQ1795" s="3771"/>
      <c r="BR1795" s="3771"/>
      <c r="BS1795" s="3771"/>
      <c r="BT1795" s="3771"/>
      <c r="BU1795" s="3771"/>
      <c r="BV1795" s="3771"/>
      <c r="BW1795" s="3771"/>
      <c r="BX1795" s="3771"/>
      <c r="BY1795" s="3771"/>
      <c r="BZ1795" s="3771"/>
      <c r="CA1795" s="3771"/>
      <c r="CB1795" s="3771"/>
      <c r="CC1795" s="3771"/>
      <c r="CD1795" s="2028" t="s">
        <v>3944</v>
      </c>
    </row>
    <row r="1796" spans="1:82" s="19" customFormat="1" ht="42" customHeight="1" thickBot="1" x14ac:dyDescent="0.3">
      <c r="A1796" s="722" t="s">
        <v>3965</v>
      </c>
      <c r="B1796" s="1301" t="s">
        <v>130</v>
      </c>
      <c r="C1796" s="724" t="s">
        <v>131</v>
      </c>
      <c r="D1796" s="205">
        <v>195</v>
      </c>
      <c r="E1796" s="1221" t="s">
        <v>3973</v>
      </c>
      <c r="F1796" s="658" t="s">
        <v>3974</v>
      </c>
      <c r="G1796" s="18">
        <v>0</v>
      </c>
      <c r="H1796" s="18" t="s">
        <v>0</v>
      </c>
      <c r="I1796" s="18">
        <v>1</v>
      </c>
      <c r="J1796" s="1302">
        <v>0.33</v>
      </c>
      <c r="K1796" s="1303"/>
      <c r="L1796" s="1304"/>
      <c r="M1796" s="98"/>
      <c r="N1796" s="98"/>
      <c r="O1796" s="98"/>
      <c r="P1796" s="98"/>
      <c r="Q1796" s="98"/>
      <c r="R1796" s="98"/>
      <c r="S1796" s="98"/>
      <c r="T1796" s="98"/>
      <c r="U1796" s="1305">
        <f t="shared" si="187"/>
        <v>0</v>
      </c>
      <c r="V1796" s="98"/>
      <c r="W1796" s="98"/>
      <c r="X1796" s="98"/>
      <c r="Y1796" s="98"/>
      <c r="Z1796" s="98"/>
      <c r="AA1796" s="98"/>
      <c r="AB1796" s="98"/>
      <c r="AC1796" s="98"/>
      <c r="AD1796" s="98"/>
      <c r="AE1796" s="98"/>
      <c r="AF1796" s="98"/>
      <c r="AG1796" s="2735"/>
      <c r="AH1796" s="2735"/>
      <c r="AI1796" s="2735"/>
      <c r="AJ1796" s="2735"/>
      <c r="AK1796" s="2735"/>
      <c r="AL1796" s="2735"/>
      <c r="AM1796" s="4082"/>
      <c r="AN1796" s="4082"/>
      <c r="AO1796" s="2735"/>
      <c r="AP1796" s="2735"/>
      <c r="AQ1796" s="2799"/>
      <c r="AR1796" s="2799"/>
      <c r="AS1796" s="2963"/>
      <c r="AT1796" s="2736"/>
      <c r="AU1796" s="2737"/>
      <c r="AV1796" s="2737"/>
      <c r="AW1796" s="3773"/>
      <c r="AX1796" s="3773"/>
      <c r="AY1796" s="2347"/>
      <c r="AZ1796" s="2738"/>
      <c r="BA1796" s="2738"/>
      <c r="BB1796" s="2738"/>
      <c r="BC1796" s="2738"/>
      <c r="BD1796" s="2738"/>
      <c r="BE1796" s="2738"/>
      <c r="BF1796" s="2351"/>
      <c r="BG1796" s="2738"/>
      <c r="BH1796" s="2738"/>
      <c r="BI1796" s="2351"/>
      <c r="BJ1796" s="2738"/>
      <c r="BK1796" s="2738"/>
      <c r="BL1796" s="2739">
        <f t="shared" si="185"/>
        <v>0</v>
      </c>
      <c r="BM1796" s="2738"/>
      <c r="BN1796" s="3774"/>
      <c r="BO1796" s="3774"/>
      <c r="BP1796" s="3774"/>
      <c r="BQ1796" s="3774"/>
      <c r="BR1796" s="3774"/>
      <c r="BS1796" s="3774"/>
      <c r="BT1796" s="3774"/>
      <c r="BU1796" s="3774"/>
      <c r="BV1796" s="3774"/>
      <c r="BW1796" s="3774"/>
      <c r="BX1796" s="3774"/>
      <c r="BY1796" s="3774"/>
      <c r="BZ1796" s="3774"/>
      <c r="CA1796" s="3774"/>
      <c r="CB1796" s="3774"/>
      <c r="CC1796" s="3774"/>
      <c r="CD1796" s="2167" t="s">
        <v>3944</v>
      </c>
    </row>
    <row r="1797" spans="1:82" ht="60" customHeight="1" thickBot="1" x14ac:dyDescent="0.25">
      <c r="A1797" s="181" t="s">
        <v>162</v>
      </c>
      <c r="B1797" s="182" t="s">
        <v>130</v>
      </c>
      <c r="C1797" s="183" t="s">
        <v>131</v>
      </c>
      <c r="D1797" s="163">
        <v>196</v>
      </c>
      <c r="E1797" s="347" t="s">
        <v>3910</v>
      </c>
      <c r="F1797" s="48" t="s">
        <v>3911</v>
      </c>
      <c r="G1797" s="194">
        <v>0</v>
      </c>
      <c r="H1797" s="217" t="s">
        <v>0</v>
      </c>
      <c r="I1797" s="217">
        <v>1</v>
      </c>
      <c r="J1797" s="493">
        <v>1</v>
      </c>
      <c r="K1797" s="195"/>
      <c r="L1797" s="744">
        <f t="shared" ref="L1797" si="188">+M1797+N1797+O1797+P1797+Q1797+R1797+S1797+T1797</f>
        <v>0</v>
      </c>
      <c r="M1797" s="803"/>
      <c r="N1797" s="803"/>
      <c r="O1797" s="803"/>
      <c r="P1797" s="803"/>
      <c r="Q1797" s="803"/>
      <c r="R1797" s="803"/>
      <c r="S1797" s="803"/>
      <c r="T1797" s="803"/>
      <c r="U1797" s="1277"/>
      <c r="V1797" s="196"/>
      <c r="W1797" s="196"/>
      <c r="X1797" s="196"/>
      <c r="Y1797" s="196"/>
      <c r="Z1797" s="196"/>
      <c r="AA1797" s="196"/>
      <c r="AB1797" s="196"/>
      <c r="AC1797" s="196"/>
      <c r="AD1797" s="196"/>
      <c r="AE1797" s="196"/>
      <c r="AF1797" s="196"/>
      <c r="AG1797" s="2745"/>
      <c r="AH1797" s="2725"/>
      <c r="AI1797" s="2725"/>
      <c r="AJ1797" s="2725"/>
      <c r="AK1797" s="2725"/>
      <c r="AL1797" s="2725"/>
      <c r="AM1797" s="1923"/>
      <c r="AN1797" s="1923"/>
      <c r="AO1797" s="2725"/>
      <c r="AP1797" s="2725"/>
      <c r="AQ1797" s="1461"/>
      <c r="AR1797" s="1461"/>
      <c r="AS1797" s="2746" t="s">
        <v>6015</v>
      </c>
      <c r="AT1797" s="1462" t="s">
        <v>3912</v>
      </c>
      <c r="AU1797" s="2747">
        <v>0</v>
      </c>
      <c r="AV1797" s="2748">
        <v>0.1</v>
      </c>
      <c r="AW1797" s="2749">
        <v>42979</v>
      </c>
      <c r="AX1797" s="2749">
        <v>43099</v>
      </c>
      <c r="AY1797" s="2750" t="s">
        <v>3913</v>
      </c>
      <c r="AZ1797" s="1854"/>
      <c r="BA1797" s="1854"/>
      <c r="BB1797" s="1854"/>
      <c r="BC1797" s="1854"/>
      <c r="BD1797" s="1854"/>
      <c r="BE1797" s="1858"/>
      <c r="BF1797" s="1469"/>
      <c r="BG1797" s="1858"/>
      <c r="BH1797" s="1858"/>
      <c r="BI1797" s="1469"/>
      <c r="BJ1797" s="1858"/>
      <c r="BK1797" s="1858"/>
      <c r="BL1797" s="1859">
        <f t="shared" si="185"/>
        <v>0</v>
      </c>
      <c r="BM1797" s="2014">
        <f>L1797-(BI1797+BI1798+BI1799+BI1800+BI1801+BI1802)</f>
        <v>0</v>
      </c>
      <c r="BN1797" s="2751"/>
      <c r="BO1797" s="1439"/>
      <c r="BP1797" s="1439"/>
      <c r="BQ1797" s="2752"/>
      <c r="BR1797" s="2753"/>
      <c r="BS1797" s="1471"/>
      <c r="BT1797" s="1471"/>
      <c r="BU1797" s="1471"/>
      <c r="BV1797" s="1471"/>
      <c r="BW1797" s="1471"/>
      <c r="BX1797" s="1471"/>
      <c r="BY1797" s="1471"/>
      <c r="BZ1797" s="1471"/>
      <c r="CA1797" s="1471"/>
      <c r="CB1797" s="2754"/>
      <c r="CC1797" s="1439"/>
      <c r="CD1797" s="2755" t="s">
        <v>3819</v>
      </c>
    </row>
    <row r="1798" spans="1:82" ht="39" customHeight="1" thickBot="1" x14ac:dyDescent="0.25">
      <c r="A1798" s="426" t="s">
        <v>162</v>
      </c>
      <c r="B1798" s="794" t="s">
        <v>130</v>
      </c>
      <c r="C1798" s="10" t="s">
        <v>131</v>
      </c>
      <c r="D1798" s="460">
        <v>196</v>
      </c>
      <c r="E1798" s="736" t="s">
        <v>3910</v>
      </c>
      <c r="F1798" s="526" t="s">
        <v>3911</v>
      </c>
      <c r="G1798" s="464">
        <v>0</v>
      </c>
      <c r="H1798" s="463" t="s">
        <v>0</v>
      </c>
      <c r="I1798" s="463">
        <v>1</v>
      </c>
      <c r="J1798" s="454">
        <v>1</v>
      </c>
      <c r="K1798" s="517"/>
      <c r="L1798" s="790"/>
      <c r="M1798" s="798"/>
      <c r="N1798" s="798"/>
      <c r="O1798" s="798"/>
      <c r="P1798" s="798"/>
      <c r="Q1798" s="798"/>
      <c r="R1798" s="798"/>
      <c r="S1798" s="798"/>
      <c r="T1798" s="798"/>
      <c r="U1798" s="1278"/>
      <c r="V1798" s="667"/>
      <c r="W1798" s="667"/>
      <c r="X1798" s="667"/>
      <c r="Y1798" s="667"/>
      <c r="Z1798" s="667"/>
      <c r="AA1798" s="667"/>
      <c r="AB1798" s="667"/>
      <c r="AC1798" s="667"/>
      <c r="AD1798" s="667"/>
      <c r="AE1798" s="667"/>
      <c r="AF1798" s="667"/>
      <c r="AG1798" s="2756"/>
      <c r="AH1798" s="2729"/>
      <c r="AI1798" s="2729"/>
      <c r="AJ1798" s="2729"/>
      <c r="AK1798" s="2729"/>
      <c r="AL1798" s="2729"/>
      <c r="AM1798" s="1147"/>
      <c r="AN1798" s="1147"/>
      <c r="AO1798" s="2729"/>
      <c r="AP1798" s="2729"/>
      <c r="AQ1798" s="2756"/>
      <c r="AR1798" s="2756"/>
      <c r="AS1798" s="2756"/>
      <c r="AT1798" s="2757"/>
      <c r="AU1798" s="2618"/>
      <c r="AV1798" s="2619"/>
      <c r="AW1798" s="2826"/>
      <c r="AX1798" s="2826"/>
      <c r="AY1798" s="3776"/>
      <c r="AZ1798" s="2732"/>
      <c r="BA1798" s="2732"/>
      <c r="BB1798" s="2732"/>
      <c r="BC1798" s="2732"/>
      <c r="BD1798" s="2732"/>
      <c r="BE1798" s="2732"/>
      <c r="BF1798" s="1437"/>
      <c r="BG1798" s="2732"/>
      <c r="BH1798" s="2732"/>
      <c r="BI1798" s="1437"/>
      <c r="BJ1798" s="2732"/>
      <c r="BK1798" s="2732"/>
      <c r="BL1798" s="1859">
        <f t="shared" si="185"/>
        <v>0</v>
      </c>
      <c r="BM1798" s="3777"/>
      <c r="BN1798" s="3778"/>
      <c r="BO1798" s="3771"/>
      <c r="BP1798" s="3771"/>
      <c r="BQ1798" s="3779"/>
      <c r="BR1798" s="3780"/>
      <c r="BS1798" s="3771"/>
      <c r="BT1798" s="3771"/>
      <c r="BU1798" s="3771"/>
      <c r="BV1798" s="3771"/>
      <c r="BW1798" s="3771"/>
      <c r="BX1798" s="3771"/>
      <c r="BY1798" s="3771"/>
      <c r="BZ1798" s="3771"/>
      <c r="CA1798" s="3771"/>
      <c r="CB1798" s="3779"/>
      <c r="CC1798" s="3771"/>
      <c r="CD1798" s="2758" t="s">
        <v>3819</v>
      </c>
    </row>
    <row r="1799" spans="1:82" ht="39" customHeight="1" thickBot="1" x14ac:dyDescent="0.25">
      <c r="A1799" s="426" t="s">
        <v>162</v>
      </c>
      <c r="B1799" s="794" t="s">
        <v>130</v>
      </c>
      <c r="C1799" s="10" t="s">
        <v>131</v>
      </c>
      <c r="D1799" s="460">
        <v>196</v>
      </c>
      <c r="E1799" s="736" t="s">
        <v>3910</v>
      </c>
      <c r="F1799" s="526" t="s">
        <v>3911</v>
      </c>
      <c r="G1799" s="464">
        <v>0</v>
      </c>
      <c r="H1799" s="463" t="s">
        <v>0</v>
      </c>
      <c r="I1799" s="463">
        <v>1</v>
      </c>
      <c r="J1799" s="454">
        <v>1</v>
      </c>
      <c r="K1799" s="517"/>
      <c r="L1799" s="790"/>
      <c r="M1799" s="798"/>
      <c r="N1799" s="798"/>
      <c r="O1799" s="798"/>
      <c r="P1799" s="798"/>
      <c r="Q1799" s="798"/>
      <c r="R1799" s="798"/>
      <c r="S1799" s="798"/>
      <c r="T1799" s="798"/>
      <c r="U1799" s="1278"/>
      <c r="V1799" s="667"/>
      <c r="W1799" s="667"/>
      <c r="X1799" s="667"/>
      <c r="Y1799" s="667"/>
      <c r="Z1799" s="667"/>
      <c r="AA1799" s="667"/>
      <c r="AB1799" s="667"/>
      <c r="AC1799" s="667"/>
      <c r="AD1799" s="667"/>
      <c r="AE1799" s="667"/>
      <c r="AF1799" s="667"/>
      <c r="AG1799" s="2756"/>
      <c r="AH1799" s="2729"/>
      <c r="AI1799" s="2729"/>
      <c r="AJ1799" s="2729"/>
      <c r="AK1799" s="2729"/>
      <c r="AL1799" s="2729"/>
      <c r="AM1799" s="1147"/>
      <c r="AN1799" s="1147"/>
      <c r="AO1799" s="2729"/>
      <c r="AP1799" s="2729"/>
      <c r="AQ1799" s="2756"/>
      <c r="AR1799" s="2756"/>
      <c r="AS1799" s="2756"/>
      <c r="AT1799" s="2757"/>
      <c r="AU1799" s="2618"/>
      <c r="AV1799" s="2619"/>
      <c r="AW1799" s="2826"/>
      <c r="AX1799" s="2826"/>
      <c r="AY1799" s="3776"/>
      <c r="AZ1799" s="2732"/>
      <c r="BA1799" s="2732"/>
      <c r="BB1799" s="2732"/>
      <c r="BC1799" s="2732"/>
      <c r="BD1799" s="2732"/>
      <c r="BE1799" s="2732"/>
      <c r="BF1799" s="1437"/>
      <c r="BG1799" s="2732"/>
      <c r="BH1799" s="2732"/>
      <c r="BI1799" s="1437"/>
      <c r="BJ1799" s="2732"/>
      <c r="BK1799" s="2732"/>
      <c r="BL1799" s="1859">
        <f t="shared" si="185"/>
        <v>0</v>
      </c>
      <c r="BM1799" s="3777"/>
      <c r="BN1799" s="3778"/>
      <c r="BO1799" s="3771"/>
      <c r="BP1799" s="3771"/>
      <c r="BQ1799" s="3779"/>
      <c r="BR1799" s="3780"/>
      <c r="BS1799" s="3771"/>
      <c r="BT1799" s="3771"/>
      <c r="BU1799" s="3771"/>
      <c r="BV1799" s="3771"/>
      <c r="BW1799" s="3771"/>
      <c r="BX1799" s="3771"/>
      <c r="BY1799" s="3771"/>
      <c r="BZ1799" s="3771"/>
      <c r="CA1799" s="3771"/>
      <c r="CB1799" s="3779"/>
      <c r="CC1799" s="3771"/>
      <c r="CD1799" s="2758" t="s">
        <v>3819</v>
      </c>
    </row>
    <row r="1800" spans="1:82" ht="39" customHeight="1" thickBot="1" x14ac:dyDescent="0.25">
      <c r="A1800" s="426" t="s">
        <v>162</v>
      </c>
      <c r="B1800" s="794" t="s">
        <v>130</v>
      </c>
      <c r="C1800" s="10" t="s">
        <v>131</v>
      </c>
      <c r="D1800" s="460">
        <v>196</v>
      </c>
      <c r="E1800" s="736" t="s">
        <v>3910</v>
      </c>
      <c r="F1800" s="526" t="s">
        <v>3911</v>
      </c>
      <c r="G1800" s="464">
        <v>0</v>
      </c>
      <c r="H1800" s="463" t="s">
        <v>0</v>
      </c>
      <c r="I1800" s="463">
        <v>1</v>
      </c>
      <c r="J1800" s="454">
        <v>1</v>
      </c>
      <c r="K1800" s="517"/>
      <c r="L1800" s="790"/>
      <c r="M1800" s="798"/>
      <c r="N1800" s="798"/>
      <c r="O1800" s="798"/>
      <c r="P1800" s="798"/>
      <c r="Q1800" s="798"/>
      <c r="R1800" s="798"/>
      <c r="S1800" s="798"/>
      <c r="T1800" s="798"/>
      <c r="U1800" s="1278"/>
      <c r="V1800" s="667"/>
      <c r="W1800" s="667"/>
      <c r="X1800" s="667"/>
      <c r="Y1800" s="667"/>
      <c r="Z1800" s="667"/>
      <c r="AA1800" s="667"/>
      <c r="AB1800" s="667"/>
      <c r="AC1800" s="667"/>
      <c r="AD1800" s="667"/>
      <c r="AE1800" s="667"/>
      <c r="AF1800" s="667"/>
      <c r="AG1800" s="2756"/>
      <c r="AH1800" s="2729"/>
      <c r="AI1800" s="2729"/>
      <c r="AJ1800" s="2729"/>
      <c r="AK1800" s="2729"/>
      <c r="AL1800" s="2729"/>
      <c r="AM1800" s="1147"/>
      <c r="AN1800" s="1147"/>
      <c r="AO1800" s="2729"/>
      <c r="AP1800" s="2729"/>
      <c r="AQ1800" s="2756"/>
      <c r="AR1800" s="2756"/>
      <c r="AS1800" s="2756"/>
      <c r="AT1800" s="2757"/>
      <c r="AU1800" s="2618"/>
      <c r="AV1800" s="2619"/>
      <c r="AW1800" s="2826"/>
      <c r="AX1800" s="2826"/>
      <c r="AY1800" s="3776"/>
      <c r="AZ1800" s="2732"/>
      <c r="BA1800" s="2732"/>
      <c r="BB1800" s="2732"/>
      <c r="BC1800" s="2732"/>
      <c r="BD1800" s="2732"/>
      <c r="BE1800" s="2732"/>
      <c r="BF1800" s="1437"/>
      <c r="BG1800" s="2732"/>
      <c r="BH1800" s="2732"/>
      <c r="BI1800" s="1437"/>
      <c r="BJ1800" s="2732"/>
      <c r="BK1800" s="2732"/>
      <c r="BL1800" s="1859">
        <f t="shared" si="185"/>
        <v>0</v>
      </c>
      <c r="BM1800" s="3777"/>
      <c r="BN1800" s="3778"/>
      <c r="BO1800" s="3771"/>
      <c r="BP1800" s="3771"/>
      <c r="BQ1800" s="3779"/>
      <c r="BR1800" s="3780"/>
      <c r="BS1800" s="3771"/>
      <c r="BT1800" s="3771"/>
      <c r="BU1800" s="3771"/>
      <c r="BV1800" s="3771"/>
      <c r="BW1800" s="3771"/>
      <c r="BX1800" s="3771"/>
      <c r="BY1800" s="3771"/>
      <c r="BZ1800" s="3771"/>
      <c r="CA1800" s="3771"/>
      <c r="CB1800" s="3779"/>
      <c r="CC1800" s="3771"/>
      <c r="CD1800" s="2758" t="s">
        <v>3819</v>
      </c>
    </row>
    <row r="1801" spans="1:82" ht="39" customHeight="1" thickBot="1" x14ac:dyDescent="0.25">
      <c r="A1801" s="426" t="s">
        <v>162</v>
      </c>
      <c r="B1801" s="794" t="s">
        <v>130</v>
      </c>
      <c r="C1801" s="10" t="s">
        <v>131</v>
      </c>
      <c r="D1801" s="460">
        <v>196</v>
      </c>
      <c r="E1801" s="736" t="s">
        <v>3910</v>
      </c>
      <c r="F1801" s="526" t="s">
        <v>3911</v>
      </c>
      <c r="G1801" s="464">
        <v>0</v>
      </c>
      <c r="H1801" s="463" t="s">
        <v>0</v>
      </c>
      <c r="I1801" s="463">
        <v>1</v>
      </c>
      <c r="J1801" s="454">
        <v>1</v>
      </c>
      <c r="K1801" s="517"/>
      <c r="L1801" s="790"/>
      <c r="M1801" s="798"/>
      <c r="N1801" s="798"/>
      <c r="O1801" s="798"/>
      <c r="P1801" s="798"/>
      <c r="Q1801" s="798"/>
      <c r="R1801" s="798"/>
      <c r="S1801" s="798"/>
      <c r="T1801" s="798"/>
      <c r="U1801" s="1278"/>
      <c r="V1801" s="667"/>
      <c r="W1801" s="667"/>
      <c r="X1801" s="667"/>
      <c r="Y1801" s="667"/>
      <c r="Z1801" s="667"/>
      <c r="AA1801" s="667"/>
      <c r="AB1801" s="667"/>
      <c r="AC1801" s="667"/>
      <c r="AD1801" s="667"/>
      <c r="AE1801" s="667"/>
      <c r="AF1801" s="667"/>
      <c r="AG1801" s="2756"/>
      <c r="AH1801" s="2729"/>
      <c r="AI1801" s="2729"/>
      <c r="AJ1801" s="2729"/>
      <c r="AK1801" s="2729"/>
      <c r="AL1801" s="2729"/>
      <c r="AM1801" s="1147"/>
      <c r="AN1801" s="1147"/>
      <c r="AO1801" s="2729"/>
      <c r="AP1801" s="2729"/>
      <c r="AQ1801" s="2756"/>
      <c r="AR1801" s="2756"/>
      <c r="AS1801" s="2756"/>
      <c r="AT1801" s="2757"/>
      <c r="AU1801" s="2618"/>
      <c r="AV1801" s="2619"/>
      <c r="AW1801" s="2826"/>
      <c r="AX1801" s="2826"/>
      <c r="AY1801" s="3776"/>
      <c r="AZ1801" s="2732"/>
      <c r="BA1801" s="2732"/>
      <c r="BB1801" s="2732"/>
      <c r="BC1801" s="2732"/>
      <c r="BD1801" s="2732"/>
      <c r="BE1801" s="2732"/>
      <c r="BF1801" s="1437"/>
      <c r="BG1801" s="2732"/>
      <c r="BH1801" s="2732"/>
      <c r="BI1801" s="1437"/>
      <c r="BJ1801" s="2732"/>
      <c r="BK1801" s="2732"/>
      <c r="BL1801" s="1859">
        <f t="shared" si="185"/>
        <v>0</v>
      </c>
      <c r="BM1801" s="3777"/>
      <c r="BN1801" s="3778"/>
      <c r="BO1801" s="3771"/>
      <c r="BP1801" s="3771"/>
      <c r="BQ1801" s="3779"/>
      <c r="BR1801" s="3780"/>
      <c r="BS1801" s="3771"/>
      <c r="BT1801" s="3771"/>
      <c r="BU1801" s="3771"/>
      <c r="BV1801" s="3771"/>
      <c r="BW1801" s="3771"/>
      <c r="BX1801" s="3771"/>
      <c r="BY1801" s="3771"/>
      <c r="BZ1801" s="3771"/>
      <c r="CA1801" s="3771"/>
      <c r="CB1801" s="3779"/>
      <c r="CC1801" s="3771"/>
      <c r="CD1801" s="2758" t="s">
        <v>3819</v>
      </c>
    </row>
    <row r="1802" spans="1:82" ht="36" customHeight="1" thickBot="1" x14ac:dyDescent="0.25">
      <c r="A1802" s="428" t="s">
        <v>162</v>
      </c>
      <c r="B1802" s="809" t="s">
        <v>130</v>
      </c>
      <c r="C1802" s="1279" t="s">
        <v>131</v>
      </c>
      <c r="D1802" s="431">
        <v>196</v>
      </c>
      <c r="E1802" s="737" t="s">
        <v>3910</v>
      </c>
      <c r="F1802" s="433" t="s">
        <v>3911</v>
      </c>
      <c r="G1802" s="446">
        <v>0</v>
      </c>
      <c r="H1802" s="434" t="s">
        <v>0</v>
      </c>
      <c r="I1802" s="434">
        <v>1</v>
      </c>
      <c r="J1802" s="496">
        <v>1</v>
      </c>
      <c r="K1802" s="810"/>
      <c r="L1802" s="57"/>
      <c r="M1802" s="438"/>
      <c r="N1802" s="438"/>
      <c r="O1802" s="438"/>
      <c r="P1802" s="438"/>
      <c r="Q1802" s="438"/>
      <c r="R1802" s="438"/>
      <c r="S1802" s="438"/>
      <c r="T1802" s="438"/>
      <c r="U1802" s="1280"/>
      <c r="V1802" s="438"/>
      <c r="W1802" s="438"/>
      <c r="X1802" s="438"/>
      <c r="Y1802" s="438"/>
      <c r="Z1802" s="438"/>
      <c r="AA1802" s="438"/>
      <c r="AB1802" s="438"/>
      <c r="AC1802" s="438"/>
      <c r="AD1802" s="438"/>
      <c r="AE1802" s="438"/>
      <c r="AF1802" s="438"/>
      <c r="AG1802" s="2759"/>
      <c r="AH1802" s="2779"/>
      <c r="AI1802" s="2779"/>
      <c r="AJ1802" s="2779"/>
      <c r="AK1802" s="2779"/>
      <c r="AL1802" s="2779"/>
      <c r="AM1802" s="1995"/>
      <c r="AN1802" s="1995"/>
      <c r="AO1802" s="2779"/>
      <c r="AP1802" s="2779"/>
      <c r="AQ1802" s="2759"/>
      <c r="AR1802" s="2759"/>
      <c r="AS1802" s="2759"/>
      <c r="AT1802" s="2760"/>
      <c r="AU1802" s="2625"/>
      <c r="AV1802" s="2626"/>
      <c r="AW1802" s="3781"/>
      <c r="AX1802" s="3781"/>
      <c r="AY1802" s="3782"/>
      <c r="AZ1802" s="2761"/>
      <c r="BA1802" s="2761"/>
      <c r="BB1802" s="2761"/>
      <c r="BC1802" s="2761"/>
      <c r="BD1802" s="2761"/>
      <c r="BE1802" s="2761"/>
      <c r="BF1802" s="1512"/>
      <c r="BG1802" s="2761"/>
      <c r="BH1802" s="2761"/>
      <c r="BI1802" s="1512"/>
      <c r="BJ1802" s="2761"/>
      <c r="BK1802" s="2761"/>
      <c r="BL1802" s="2612">
        <f t="shared" si="185"/>
        <v>0</v>
      </c>
      <c r="BM1802" s="3783"/>
      <c r="BN1802" s="3778"/>
      <c r="BO1802" s="3771"/>
      <c r="BP1802" s="3771"/>
      <c r="BQ1802" s="3779"/>
      <c r="BR1802" s="3784"/>
      <c r="BS1802" s="3785"/>
      <c r="BT1802" s="3785"/>
      <c r="BU1802" s="3785"/>
      <c r="BV1802" s="3785"/>
      <c r="BW1802" s="3785"/>
      <c r="BX1802" s="3785"/>
      <c r="BY1802" s="3785"/>
      <c r="BZ1802" s="3785"/>
      <c r="CA1802" s="3785"/>
      <c r="CB1802" s="3786"/>
      <c r="CC1802" s="3771"/>
      <c r="CD1802" s="2762" t="s">
        <v>3819</v>
      </c>
    </row>
    <row r="1803" spans="1:82" s="19" customFormat="1" ht="32.25" customHeight="1" thickBot="1" x14ac:dyDescent="0.3">
      <c r="A1803" s="661" t="s">
        <v>162</v>
      </c>
      <c r="B1803" s="662" t="s">
        <v>130</v>
      </c>
      <c r="C1803" s="663" t="s">
        <v>1407</v>
      </c>
      <c r="D1803" s="163">
        <v>197</v>
      </c>
      <c r="E1803" s="210" t="s">
        <v>5240</v>
      </c>
      <c r="F1803" s="48" t="s">
        <v>5241</v>
      </c>
      <c r="G1803" s="210">
        <v>0</v>
      </c>
      <c r="H1803" s="48" t="s">
        <v>1</v>
      </c>
      <c r="I1803" s="210">
        <v>1</v>
      </c>
      <c r="J1803" s="493">
        <v>1</v>
      </c>
      <c r="K1803" s="195"/>
      <c r="L1803" s="51">
        <f t="shared" ref="L1803" si="189">+M1803+N1803+O1803+P1803+Q1803+R1803+S1803+T1803</f>
        <v>0</v>
      </c>
      <c r="M1803" s="196"/>
      <c r="N1803" s="196"/>
      <c r="O1803" s="196"/>
      <c r="P1803" s="196"/>
      <c r="Q1803" s="196"/>
      <c r="R1803" s="196"/>
      <c r="S1803" s="196"/>
      <c r="T1803" s="196"/>
      <c r="U1803" s="168">
        <f t="shared" ref="U1803:U1808" si="190">V1803+W1803+X1803+Y1803+Z1803+AA1803+AB1803+AC1803</f>
        <v>0</v>
      </c>
      <c r="V1803" s="196"/>
      <c r="W1803" s="196"/>
      <c r="X1803" s="196"/>
      <c r="Y1803" s="196"/>
      <c r="Z1803" s="196"/>
      <c r="AA1803" s="196"/>
      <c r="AB1803" s="196"/>
      <c r="AC1803" s="196"/>
      <c r="AD1803" s="196"/>
      <c r="AE1803" s="196"/>
      <c r="AF1803" s="196"/>
      <c r="AG1803" s="2725"/>
      <c r="AH1803" s="2725"/>
      <c r="AI1803" s="2725"/>
      <c r="AJ1803" s="2725"/>
      <c r="AK1803" s="2725"/>
      <c r="AL1803" s="2725"/>
      <c r="AM1803" s="1464"/>
      <c r="AN1803" s="1464"/>
      <c r="AO1803" s="2725"/>
      <c r="AP1803" s="2725"/>
      <c r="AQ1803" s="1461"/>
      <c r="AR1803" s="1461"/>
      <c r="AS1803" s="1461" t="s">
        <v>6016</v>
      </c>
      <c r="AT1803" s="1461" t="s">
        <v>6017</v>
      </c>
      <c r="AU1803" s="1461">
        <v>100</v>
      </c>
      <c r="AV1803" s="1461">
        <v>100</v>
      </c>
      <c r="AW1803" s="1463">
        <v>42737</v>
      </c>
      <c r="AX1803" s="1463">
        <v>43100</v>
      </c>
      <c r="AY1803" s="2235">
        <v>0</v>
      </c>
      <c r="AZ1803" s="1459"/>
      <c r="BA1803" s="1459"/>
      <c r="BB1803" s="1459"/>
      <c r="BC1803" s="1459"/>
      <c r="BD1803" s="1459"/>
      <c r="BE1803" s="1381"/>
      <c r="BF1803" s="1381"/>
      <c r="BG1803" s="1381"/>
      <c r="BH1803" s="1381"/>
      <c r="BI1803" s="1858"/>
      <c r="BJ1803" s="1381"/>
      <c r="BK1803" s="1381"/>
      <c r="BL1803" s="1470">
        <f t="shared" si="185"/>
        <v>0</v>
      </c>
      <c r="BM1803" s="1934">
        <f>L1803-(BI1803:BI1808)</f>
        <v>0</v>
      </c>
      <c r="BN1803" s="1471"/>
      <c r="BO1803" s="1471"/>
      <c r="BP1803" s="1471"/>
      <c r="BQ1803" s="1471"/>
      <c r="BR1803" s="1471"/>
      <c r="BS1803" s="1471"/>
      <c r="BT1803" s="1471"/>
      <c r="BU1803" s="1471"/>
      <c r="BV1803" s="1471"/>
      <c r="BW1803" s="1471"/>
      <c r="BX1803" s="1471"/>
      <c r="BY1803" s="1471"/>
      <c r="BZ1803" s="1471"/>
      <c r="CA1803" s="1471"/>
      <c r="CB1803" s="1471"/>
      <c r="CC1803" s="1935"/>
      <c r="CD1803" s="1936" t="s">
        <v>5218</v>
      </c>
    </row>
    <row r="1804" spans="1:82" s="19" customFormat="1" ht="32.25" customHeight="1" x14ac:dyDescent="0.25">
      <c r="A1804" s="664" t="s">
        <v>162</v>
      </c>
      <c r="B1804" s="665" t="s">
        <v>130</v>
      </c>
      <c r="C1804" s="666" t="s">
        <v>1407</v>
      </c>
      <c r="D1804" s="460">
        <v>197</v>
      </c>
      <c r="E1804" s="1695" t="s">
        <v>5240</v>
      </c>
      <c r="F1804" s="526" t="s">
        <v>5241</v>
      </c>
      <c r="G1804" s="1695">
        <v>0</v>
      </c>
      <c r="H1804" s="526" t="s">
        <v>1</v>
      </c>
      <c r="I1804" s="1695">
        <v>1</v>
      </c>
      <c r="J1804" s="454">
        <v>1</v>
      </c>
      <c r="K1804" s="517"/>
      <c r="L1804" s="6"/>
      <c r="M1804" s="667"/>
      <c r="N1804" s="667"/>
      <c r="O1804" s="667"/>
      <c r="P1804" s="667"/>
      <c r="Q1804" s="667"/>
      <c r="R1804" s="667"/>
      <c r="S1804" s="667"/>
      <c r="T1804" s="667"/>
      <c r="U1804" s="525">
        <f t="shared" si="190"/>
        <v>0</v>
      </c>
      <c r="V1804" s="667"/>
      <c r="W1804" s="667"/>
      <c r="X1804" s="667"/>
      <c r="Y1804" s="667"/>
      <c r="Z1804" s="667"/>
      <c r="AA1804" s="667"/>
      <c r="AB1804" s="667"/>
      <c r="AC1804" s="667"/>
      <c r="AD1804" s="667"/>
      <c r="AE1804" s="667"/>
      <c r="AF1804" s="667"/>
      <c r="AG1804" s="2729"/>
      <c r="AH1804" s="2729"/>
      <c r="AI1804" s="2729"/>
      <c r="AJ1804" s="2729"/>
      <c r="AK1804" s="2729"/>
      <c r="AL1804" s="2729"/>
      <c r="AM1804" s="1489"/>
      <c r="AN1804" s="1489"/>
      <c r="AO1804" s="2729"/>
      <c r="AP1804" s="2729"/>
      <c r="AQ1804" s="2756"/>
      <c r="AR1804" s="2756"/>
      <c r="AS1804" s="2763" t="s">
        <v>5242</v>
      </c>
      <c r="AT1804" s="2756"/>
      <c r="AU1804" s="2756"/>
      <c r="AV1804" s="2756"/>
      <c r="AW1804" s="2756"/>
      <c r="AX1804" s="2756"/>
      <c r="AY1804" s="2237"/>
      <c r="AZ1804" s="2391"/>
      <c r="BA1804" s="2391"/>
      <c r="BB1804" s="2391"/>
      <c r="BC1804" s="2391"/>
      <c r="BD1804" s="2391"/>
      <c r="BE1804" s="2391"/>
      <c r="BF1804" s="2391"/>
      <c r="BG1804" s="2391"/>
      <c r="BH1804" s="2391"/>
      <c r="BI1804" s="2732"/>
      <c r="BJ1804" s="2391"/>
      <c r="BK1804" s="2391"/>
      <c r="BL1804" s="1412">
        <f t="shared" si="185"/>
        <v>0</v>
      </c>
      <c r="BM1804" s="2391"/>
      <c r="BN1804" s="3787"/>
      <c r="BO1804" s="3787"/>
      <c r="BP1804" s="3787"/>
      <c r="BQ1804" s="3787"/>
      <c r="BR1804" s="3787"/>
      <c r="BS1804" s="3787"/>
      <c r="BT1804" s="3787"/>
      <c r="BU1804" s="3787"/>
      <c r="BV1804" s="3787"/>
      <c r="BW1804" s="3787"/>
      <c r="BX1804" s="3787"/>
      <c r="BY1804" s="3787"/>
      <c r="BZ1804" s="3787"/>
      <c r="CA1804" s="3787"/>
      <c r="CB1804" s="3787"/>
      <c r="CC1804" s="3788"/>
      <c r="CD1804" s="1941" t="s">
        <v>5218</v>
      </c>
    </row>
    <row r="1805" spans="1:82" s="19" customFormat="1" ht="32.25" customHeight="1" x14ac:dyDescent="0.25">
      <c r="A1805" s="664" t="s">
        <v>162</v>
      </c>
      <c r="B1805" s="665" t="s">
        <v>130</v>
      </c>
      <c r="C1805" s="666" t="s">
        <v>1407</v>
      </c>
      <c r="D1805" s="460">
        <v>197</v>
      </c>
      <c r="E1805" s="1695" t="s">
        <v>5240</v>
      </c>
      <c r="F1805" s="526" t="s">
        <v>5241</v>
      </c>
      <c r="G1805" s="1695">
        <v>0</v>
      </c>
      <c r="H1805" s="526" t="s">
        <v>1</v>
      </c>
      <c r="I1805" s="1695">
        <v>1</v>
      </c>
      <c r="J1805" s="454">
        <v>1</v>
      </c>
      <c r="K1805" s="517"/>
      <c r="L1805" s="6"/>
      <c r="M1805" s="667"/>
      <c r="N1805" s="667"/>
      <c r="O1805" s="667"/>
      <c r="P1805" s="667"/>
      <c r="Q1805" s="667"/>
      <c r="R1805" s="667"/>
      <c r="S1805" s="667"/>
      <c r="T1805" s="667"/>
      <c r="U1805" s="525">
        <f t="shared" si="190"/>
        <v>0</v>
      </c>
      <c r="V1805" s="667"/>
      <c r="W1805" s="667"/>
      <c r="X1805" s="667"/>
      <c r="Y1805" s="667"/>
      <c r="Z1805" s="667"/>
      <c r="AA1805" s="667"/>
      <c r="AB1805" s="667"/>
      <c r="AC1805" s="667"/>
      <c r="AD1805" s="667"/>
      <c r="AE1805" s="667"/>
      <c r="AF1805" s="667"/>
      <c r="AG1805" s="2729"/>
      <c r="AH1805" s="2729"/>
      <c r="AI1805" s="2729"/>
      <c r="AJ1805" s="2729"/>
      <c r="AK1805" s="2729"/>
      <c r="AL1805" s="2729"/>
      <c r="AM1805" s="1489"/>
      <c r="AN1805" s="1489"/>
      <c r="AO1805" s="2729"/>
      <c r="AP1805" s="2729"/>
      <c r="AQ1805" s="2756"/>
      <c r="AR1805" s="2756"/>
      <c r="AS1805" s="2756"/>
      <c r="AT1805" s="2756"/>
      <c r="AU1805" s="2756"/>
      <c r="AV1805" s="2756"/>
      <c r="AW1805" s="2756"/>
      <c r="AX1805" s="2756"/>
      <c r="AY1805" s="2237"/>
      <c r="AZ1805" s="2391"/>
      <c r="BA1805" s="2391"/>
      <c r="BB1805" s="2391"/>
      <c r="BC1805" s="2391"/>
      <c r="BD1805" s="2391"/>
      <c r="BE1805" s="2391"/>
      <c r="BF1805" s="2391"/>
      <c r="BG1805" s="2391"/>
      <c r="BH1805" s="2391"/>
      <c r="BI1805" s="2732"/>
      <c r="BJ1805" s="2391"/>
      <c r="BK1805" s="2391"/>
      <c r="BL1805" s="1412">
        <f t="shared" si="185"/>
        <v>0</v>
      </c>
      <c r="BM1805" s="2391"/>
      <c r="BN1805" s="3787"/>
      <c r="BO1805" s="3787"/>
      <c r="BP1805" s="3787"/>
      <c r="BQ1805" s="3787"/>
      <c r="BR1805" s="3787"/>
      <c r="BS1805" s="3787"/>
      <c r="BT1805" s="3787"/>
      <c r="BU1805" s="3787"/>
      <c r="BV1805" s="3787"/>
      <c r="BW1805" s="3787"/>
      <c r="BX1805" s="3787"/>
      <c r="BY1805" s="3787"/>
      <c r="BZ1805" s="3787"/>
      <c r="CA1805" s="3787"/>
      <c r="CB1805" s="3787"/>
      <c r="CC1805" s="3788"/>
      <c r="CD1805" s="1941" t="s">
        <v>5218</v>
      </c>
    </row>
    <row r="1806" spans="1:82" s="19" customFormat="1" ht="32.25" customHeight="1" x14ac:dyDescent="0.25">
      <c r="A1806" s="664" t="s">
        <v>162</v>
      </c>
      <c r="B1806" s="665" t="s">
        <v>130</v>
      </c>
      <c r="C1806" s="666" t="s">
        <v>1407</v>
      </c>
      <c r="D1806" s="460">
        <v>197</v>
      </c>
      <c r="E1806" s="1695" t="s">
        <v>5240</v>
      </c>
      <c r="F1806" s="526" t="s">
        <v>5241</v>
      </c>
      <c r="G1806" s="1695">
        <v>0</v>
      </c>
      <c r="H1806" s="526" t="s">
        <v>1</v>
      </c>
      <c r="I1806" s="1695">
        <v>1</v>
      </c>
      <c r="J1806" s="454">
        <v>1</v>
      </c>
      <c r="K1806" s="517"/>
      <c r="L1806" s="6"/>
      <c r="M1806" s="667"/>
      <c r="N1806" s="667"/>
      <c r="O1806" s="667"/>
      <c r="P1806" s="667"/>
      <c r="Q1806" s="667"/>
      <c r="R1806" s="667"/>
      <c r="S1806" s="667"/>
      <c r="T1806" s="667"/>
      <c r="U1806" s="525">
        <f t="shared" si="190"/>
        <v>0</v>
      </c>
      <c r="V1806" s="667"/>
      <c r="W1806" s="667"/>
      <c r="X1806" s="667"/>
      <c r="Y1806" s="667"/>
      <c r="Z1806" s="667"/>
      <c r="AA1806" s="667"/>
      <c r="AB1806" s="667"/>
      <c r="AC1806" s="667"/>
      <c r="AD1806" s="667"/>
      <c r="AE1806" s="667"/>
      <c r="AF1806" s="667"/>
      <c r="AG1806" s="2729"/>
      <c r="AH1806" s="2729"/>
      <c r="AI1806" s="2729"/>
      <c r="AJ1806" s="2729"/>
      <c r="AK1806" s="2729"/>
      <c r="AL1806" s="2729"/>
      <c r="AM1806" s="1489"/>
      <c r="AN1806" s="1489"/>
      <c r="AO1806" s="2729"/>
      <c r="AP1806" s="2729"/>
      <c r="AQ1806" s="2756"/>
      <c r="AR1806" s="2756"/>
      <c r="AS1806" s="2756"/>
      <c r="AT1806" s="2756"/>
      <c r="AU1806" s="2756"/>
      <c r="AV1806" s="2756"/>
      <c r="AW1806" s="2756"/>
      <c r="AX1806" s="2756"/>
      <c r="AY1806" s="2237"/>
      <c r="AZ1806" s="2391"/>
      <c r="BA1806" s="2391"/>
      <c r="BB1806" s="2391"/>
      <c r="BC1806" s="2391"/>
      <c r="BD1806" s="2391"/>
      <c r="BE1806" s="2391"/>
      <c r="BF1806" s="2391"/>
      <c r="BG1806" s="2391"/>
      <c r="BH1806" s="2391"/>
      <c r="BI1806" s="2732"/>
      <c r="BJ1806" s="2391"/>
      <c r="BK1806" s="2391"/>
      <c r="BL1806" s="1412">
        <f t="shared" si="185"/>
        <v>0</v>
      </c>
      <c r="BM1806" s="2391"/>
      <c r="BN1806" s="3787"/>
      <c r="BO1806" s="3787"/>
      <c r="BP1806" s="3787"/>
      <c r="BQ1806" s="3787"/>
      <c r="BR1806" s="3787"/>
      <c r="BS1806" s="3787"/>
      <c r="BT1806" s="3787"/>
      <c r="BU1806" s="3787"/>
      <c r="BV1806" s="3787"/>
      <c r="BW1806" s="3787"/>
      <c r="BX1806" s="3787"/>
      <c r="BY1806" s="3787"/>
      <c r="BZ1806" s="3787"/>
      <c r="CA1806" s="3787"/>
      <c r="CB1806" s="3787"/>
      <c r="CC1806" s="3788"/>
      <c r="CD1806" s="1941" t="s">
        <v>5218</v>
      </c>
    </row>
    <row r="1807" spans="1:82" s="19" customFormat="1" ht="32.25" customHeight="1" x14ac:dyDescent="0.25">
      <c r="A1807" s="664" t="s">
        <v>162</v>
      </c>
      <c r="B1807" s="665" t="s">
        <v>130</v>
      </c>
      <c r="C1807" s="666" t="s">
        <v>1407</v>
      </c>
      <c r="D1807" s="460">
        <v>197</v>
      </c>
      <c r="E1807" s="1695" t="s">
        <v>5240</v>
      </c>
      <c r="F1807" s="526" t="s">
        <v>5241</v>
      </c>
      <c r="G1807" s="1695">
        <v>0</v>
      </c>
      <c r="H1807" s="526" t="s">
        <v>1</v>
      </c>
      <c r="I1807" s="1695">
        <v>1</v>
      </c>
      <c r="J1807" s="454">
        <v>1</v>
      </c>
      <c r="K1807" s="517"/>
      <c r="L1807" s="6"/>
      <c r="M1807" s="667"/>
      <c r="N1807" s="667"/>
      <c r="O1807" s="667"/>
      <c r="P1807" s="667"/>
      <c r="Q1807" s="667"/>
      <c r="R1807" s="667"/>
      <c r="S1807" s="667"/>
      <c r="T1807" s="667"/>
      <c r="U1807" s="525">
        <f t="shared" si="190"/>
        <v>0</v>
      </c>
      <c r="V1807" s="667"/>
      <c r="W1807" s="667"/>
      <c r="X1807" s="667"/>
      <c r="Y1807" s="667"/>
      <c r="Z1807" s="667"/>
      <c r="AA1807" s="667"/>
      <c r="AB1807" s="667"/>
      <c r="AC1807" s="667"/>
      <c r="AD1807" s="667"/>
      <c r="AE1807" s="667"/>
      <c r="AF1807" s="667"/>
      <c r="AG1807" s="2729"/>
      <c r="AH1807" s="2729"/>
      <c r="AI1807" s="2729"/>
      <c r="AJ1807" s="2729"/>
      <c r="AK1807" s="2729"/>
      <c r="AL1807" s="2729"/>
      <c r="AM1807" s="1489"/>
      <c r="AN1807" s="1489"/>
      <c r="AO1807" s="2729"/>
      <c r="AP1807" s="2729"/>
      <c r="AQ1807" s="2756"/>
      <c r="AR1807" s="2756"/>
      <c r="AS1807" s="2756"/>
      <c r="AT1807" s="2756"/>
      <c r="AU1807" s="2756"/>
      <c r="AV1807" s="2756"/>
      <c r="AW1807" s="2756"/>
      <c r="AX1807" s="2756"/>
      <c r="AY1807" s="2237"/>
      <c r="AZ1807" s="2391"/>
      <c r="BA1807" s="2391"/>
      <c r="BB1807" s="2391"/>
      <c r="BC1807" s="2391"/>
      <c r="BD1807" s="2391"/>
      <c r="BE1807" s="2391"/>
      <c r="BF1807" s="2391"/>
      <c r="BG1807" s="2391"/>
      <c r="BH1807" s="2391"/>
      <c r="BI1807" s="2732"/>
      <c r="BJ1807" s="2391"/>
      <c r="BK1807" s="2391"/>
      <c r="BL1807" s="1412">
        <f t="shared" si="185"/>
        <v>0</v>
      </c>
      <c r="BM1807" s="2391"/>
      <c r="BN1807" s="3787"/>
      <c r="BO1807" s="3787"/>
      <c r="BP1807" s="3787"/>
      <c r="BQ1807" s="3787"/>
      <c r="BR1807" s="3787"/>
      <c r="BS1807" s="3787"/>
      <c r="BT1807" s="3787"/>
      <c r="BU1807" s="3787"/>
      <c r="BV1807" s="3787"/>
      <c r="BW1807" s="3787"/>
      <c r="BX1807" s="3787"/>
      <c r="BY1807" s="3787"/>
      <c r="BZ1807" s="3787"/>
      <c r="CA1807" s="3787"/>
      <c r="CB1807" s="3787"/>
      <c r="CC1807" s="3788"/>
      <c r="CD1807" s="1941" t="s">
        <v>5218</v>
      </c>
    </row>
    <row r="1808" spans="1:82" s="19" customFormat="1" ht="32.25" customHeight="1" thickBot="1" x14ac:dyDescent="0.3">
      <c r="A1808" s="1723" t="s">
        <v>162</v>
      </c>
      <c r="B1808" s="1724" t="s">
        <v>130</v>
      </c>
      <c r="C1808" s="1725" t="s">
        <v>1407</v>
      </c>
      <c r="D1808" s="1700">
        <v>197</v>
      </c>
      <c r="E1808" s="1706" t="s">
        <v>5240</v>
      </c>
      <c r="F1808" s="1726" t="s">
        <v>5241</v>
      </c>
      <c r="G1808" s="1706">
        <v>0</v>
      </c>
      <c r="H1808" s="1726" t="s">
        <v>1</v>
      </c>
      <c r="I1808" s="1706">
        <v>1</v>
      </c>
      <c r="J1808" s="1705">
        <v>1</v>
      </c>
      <c r="K1808" s="1727"/>
      <c r="L1808" s="57"/>
      <c r="M1808" s="1728"/>
      <c r="N1808" s="1728"/>
      <c r="O1808" s="1728"/>
      <c r="P1808" s="1728"/>
      <c r="Q1808" s="1728"/>
      <c r="R1808" s="1728"/>
      <c r="S1808" s="1728"/>
      <c r="T1808" s="1728"/>
      <c r="U1808" s="1709">
        <f t="shared" si="190"/>
        <v>0</v>
      </c>
      <c r="V1808" s="1728"/>
      <c r="W1808" s="1728"/>
      <c r="X1808" s="1728"/>
      <c r="Y1808" s="1728"/>
      <c r="Z1808" s="1728"/>
      <c r="AA1808" s="1728"/>
      <c r="AB1808" s="1728"/>
      <c r="AC1808" s="1728"/>
      <c r="AD1808" s="1728"/>
      <c r="AE1808" s="1728"/>
      <c r="AF1808" s="1728"/>
      <c r="AG1808" s="2764"/>
      <c r="AH1808" s="2764"/>
      <c r="AI1808" s="2764"/>
      <c r="AJ1808" s="2764"/>
      <c r="AK1808" s="2764"/>
      <c r="AL1808" s="2764"/>
      <c r="AM1808" s="4061"/>
      <c r="AN1808" s="4061"/>
      <c r="AO1808" s="2764"/>
      <c r="AP1808" s="2764"/>
      <c r="AQ1808" s="3072"/>
      <c r="AR1808" s="3072"/>
      <c r="AS1808" s="3072"/>
      <c r="AT1808" s="3072"/>
      <c r="AU1808" s="3072"/>
      <c r="AV1808" s="3072"/>
      <c r="AW1808" s="3072"/>
      <c r="AX1808" s="3072"/>
      <c r="AY1808" s="2240"/>
      <c r="AZ1808" s="2765"/>
      <c r="BA1808" s="2765"/>
      <c r="BB1808" s="2765"/>
      <c r="BC1808" s="2765"/>
      <c r="BD1808" s="2765"/>
      <c r="BE1808" s="2765"/>
      <c r="BF1808" s="2765"/>
      <c r="BG1808" s="2765"/>
      <c r="BH1808" s="2765"/>
      <c r="BI1808" s="2769"/>
      <c r="BJ1808" s="2765"/>
      <c r="BK1808" s="2765"/>
      <c r="BL1808" s="1654">
        <f t="shared" si="185"/>
        <v>0</v>
      </c>
      <c r="BM1808" s="2765"/>
      <c r="BN1808" s="3789"/>
      <c r="BO1808" s="3789"/>
      <c r="BP1808" s="3789"/>
      <c r="BQ1808" s="3789"/>
      <c r="BR1808" s="3789"/>
      <c r="BS1808" s="3789"/>
      <c r="BT1808" s="3789"/>
      <c r="BU1808" s="3789"/>
      <c r="BV1808" s="3789"/>
      <c r="BW1808" s="3789"/>
      <c r="BX1808" s="3789"/>
      <c r="BY1808" s="3789"/>
      <c r="BZ1808" s="3789"/>
      <c r="CA1808" s="3789"/>
      <c r="CB1808" s="3789"/>
      <c r="CC1808" s="3790"/>
      <c r="CD1808" s="1952" t="s">
        <v>5218</v>
      </c>
    </row>
    <row r="1809" spans="1:82" s="19" customFormat="1" ht="49.5" customHeight="1" x14ac:dyDescent="0.25">
      <c r="A1809" s="661" t="s">
        <v>162</v>
      </c>
      <c r="B1809" s="662" t="s">
        <v>130</v>
      </c>
      <c r="C1809" s="663" t="s">
        <v>1407</v>
      </c>
      <c r="D1809" s="163">
        <v>198</v>
      </c>
      <c r="E1809" s="1122" t="s">
        <v>5634</v>
      </c>
      <c r="F1809" s="48" t="s">
        <v>5635</v>
      </c>
      <c r="G1809" s="217">
        <v>5</v>
      </c>
      <c r="H1809" s="217" t="s">
        <v>1</v>
      </c>
      <c r="I1809" s="217">
        <v>5</v>
      </c>
      <c r="J1809" s="493">
        <v>5</v>
      </c>
      <c r="K1809" s="195"/>
      <c r="L1809" s="51">
        <f t="shared" ref="L1809:L1815" si="191">+M1809+N1809+O1809+P1809+Q1809+R1809+S1809+T1809</f>
        <v>0</v>
      </c>
      <c r="M1809" s="196"/>
      <c r="N1809" s="196"/>
      <c r="O1809" s="196"/>
      <c r="P1809" s="196"/>
      <c r="Q1809" s="196"/>
      <c r="R1809" s="196"/>
      <c r="S1809" s="196"/>
      <c r="T1809" s="196"/>
      <c r="U1809" s="168">
        <f t="shared" ref="U1809:U1820" si="192">V1809+W1809+X1809+Y1809+Z1809+AA1809+AB1809+AC1809+AD1809+AE1809+AF1809</f>
        <v>0</v>
      </c>
      <c r="V1809" s="196"/>
      <c r="W1809" s="196"/>
      <c r="X1809" s="196"/>
      <c r="Y1809" s="196"/>
      <c r="Z1809" s="196"/>
      <c r="AA1809" s="196"/>
      <c r="AB1809" s="196"/>
      <c r="AC1809" s="196"/>
      <c r="AD1809" s="196"/>
      <c r="AE1809" s="196"/>
      <c r="AF1809" s="196"/>
      <c r="AG1809" s="2725"/>
      <c r="AH1809" s="2725"/>
      <c r="AI1809" s="2725"/>
      <c r="AJ1809" s="2725"/>
      <c r="AK1809" s="2725"/>
      <c r="AL1809" s="2725"/>
      <c r="AM1809" s="1464"/>
      <c r="AN1809" s="1464"/>
      <c r="AO1809" s="2725"/>
      <c r="AP1809" s="2725"/>
      <c r="AQ1809" s="1461"/>
      <c r="AR1809" s="1461"/>
      <c r="AS1809" s="2766" t="s">
        <v>6018</v>
      </c>
      <c r="AT1809" s="1638" t="s">
        <v>5636</v>
      </c>
      <c r="AU1809" s="2704">
        <v>4</v>
      </c>
      <c r="AV1809" s="2523"/>
      <c r="AW1809" s="2518">
        <v>42803</v>
      </c>
      <c r="AX1809" s="2518">
        <v>43069</v>
      </c>
      <c r="AY1809" s="2705">
        <v>0</v>
      </c>
      <c r="AZ1809" s="1854"/>
      <c r="BA1809" s="1854"/>
      <c r="BB1809" s="1854"/>
      <c r="BC1809" s="1854"/>
      <c r="BD1809" s="1855"/>
      <c r="BE1809" s="1858"/>
      <c r="BF1809" s="2221"/>
      <c r="BG1809" s="1858"/>
      <c r="BH1809" s="1858"/>
      <c r="BI1809" s="2221"/>
      <c r="BJ1809" s="1858"/>
      <c r="BK1809" s="1858"/>
      <c r="BL1809" s="2514">
        <f t="shared" si="185"/>
        <v>0</v>
      </c>
      <c r="BM1809" s="2514">
        <f>L1809-(BI1809:BI1814)</f>
        <v>0</v>
      </c>
      <c r="BN1809" s="1471"/>
      <c r="BO1809" s="1471"/>
      <c r="BP1809" s="1471"/>
      <c r="BQ1809" s="1471"/>
      <c r="BR1809" s="1538"/>
      <c r="BS1809" s="1538"/>
      <c r="BT1809" s="1538"/>
      <c r="BU1809" s="1538"/>
      <c r="BV1809" s="1538"/>
      <c r="BW1809" s="1538"/>
      <c r="BX1809" s="1538"/>
      <c r="BY1809" s="1538"/>
      <c r="BZ1809" s="1538"/>
      <c r="CA1809" s="1538"/>
      <c r="CB1809" s="1538"/>
      <c r="CC1809" s="2515"/>
      <c r="CD1809" s="2755" t="s">
        <v>5487</v>
      </c>
    </row>
    <row r="1810" spans="1:82" s="19" customFormat="1" ht="24.75" customHeight="1" x14ac:dyDescent="0.25">
      <c r="A1810" s="1800" t="s">
        <v>162</v>
      </c>
      <c r="B1810" s="1801" t="s">
        <v>130</v>
      </c>
      <c r="C1810" s="1802" t="s">
        <v>1407</v>
      </c>
      <c r="D1810" s="1742">
        <v>198</v>
      </c>
      <c r="E1810" s="1743" t="s">
        <v>5634</v>
      </c>
      <c r="F1810" s="1753" t="s">
        <v>5635</v>
      </c>
      <c r="G1810" s="1803">
        <v>5</v>
      </c>
      <c r="H1810" s="1803" t="s">
        <v>1</v>
      </c>
      <c r="I1810" s="1803">
        <v>5</v>
      </c>
      <c r="J1810" s="1745">
        <v>5</v>
      </c>
      <c r="K1810" s="1804"/>
      <c r="L1810" s="6"/>
      <c r="M1810" s="1805"/>
      <c r="N1810" s="1805"/>
      <c r="O1810" s="1805"/>
      <c r="P1810" s="1805"/>
      <c r="Q1810" s="1805"/>
      <c r="R1810" s="1805"/>
      <c r="S1810" s="1805"/>
      <c r="T1810" s="1805"/>
      <c r="U1810" s="1783">
        <f t="shared" si="192"/>
        <v>0</v>
      </c>
      <c r="V1810" s="1805"/>
      <c r="W1810" s="1805"/>
      <c r="X1810" s="1805"/>
      <c r="Y1810" s="1805"/>
      <c r="Z1810" s="1805"/>
      <c r="AA1810" s="1805"/>
      <c r="AB1810" s="1805"/>
      <c r="AC1810" s="1805"/>
      <c r="AD1810" s="1805"/>
      <c r="AE1810" s="1805"/>
      <c r="AF1810" s="1805"/>
      <c r="AG1810" s="2767"/>
      <c r="AH1810" s="2767"/>
      <c r="AI1810" s="2767"/>
      <c r="AJ1810" s="2767"/>
      <c r="AK1810" s="2767"/>
      <c r="AL1810" s="2767"/>
      <c r="AM1810" s="4078"/>
      <c r="AN1810" s="4078"/>
      <c r="AO1810" s="2767"/>
      <c r="AP1810" s="2767"/>
      <c r="AQ1810" s="3084"/>
      <c r="AR1810" s="3084"/>
      <c r="AS1810" s="3791"/>
      <c r="AT1810" s="2489"/>
      <c r="AU1810" s="2523"/>
      <c r="AV1810" s="2523"/>
      <c r="AW1810" s="3792"/>
      <c r="AX1810" s="3792"/>
      <c r="AY1810" s="2492"/>
      <c r="AZ1810" s="2768"/>
      <c r="BA1810" s="2768"/>
      <c r="BB1810" s="2768"/>
      <c r="BC1810" s="2768"/>
      <c r="BD1810" s="3793"/>
      <c r="BE1810" s="2768"/>
      <c r="BF1810" s="2496"/>
      <c r="BG1810" s="2768"/>
      <c r="BH1810" s="2768"/>
      <c r="BI1810" s="2496"/>
      <c r="BJ1810" s="2768"/>
      <c r="BK1810" s="2768"/>
      <c r="BL1810" s="2521">
        <f t="shared" si="185"/>
        <v>0</v>
      </c>
      <c r="BM1810" s="2768"/>
      <c r="BN1810" s="3794"/>
      <c r="BO1810" s="3794"/>
      <c r="BP1810" s="3794"/>
      <c r="BQ1810" s="3794"/>
      <c r="BR1810" s="3795"/>
      <c r="BS1810" s="3795"/>
      <c r="BT1810" s="3795"/>
      <c r="BU1810" s="3795"/>
      <c r="BV1810" s="3795"/>
      <c r="BW1810" s="3795"/>
      <c r="BX1810" s="3795"/>
      <c r="BY1810" s="3795"/>
      <c r="BZ1810" s="3795"/>
      <c r="CA1810" s="3795"/>
      <c r="CB1810" s="3795"/>
      <c r="CC1810" s="3796"/>
      <c r="CD1810" s="2758" t="s">
        <v>5487</v>
      </c>
    </row>
    <row r="1811" spans="1:82" s="19" customFormat="1" ht="24.75" customHeight="1" x14ac:dyDescent="0.25">
      <c r="A1811" s="1800" t="s">
        <v>162</v>
      </c>
      <c r="B1811" s="1801" t="s">
        <v>130</v>
      </c>
      <c r="C1811" s="1802" t="s">
        <v>1407</v>
      </c>
      <c r="D1811" s="1742">
        <v>198</v>
      </c>
      <c r="E1811" s="1743" t="s">
        <v>5634</v>
      </c>
      <c r="F1811" s="1753" t="s">
        <v>5635</v>
      </c>
      <c r="G1811" s="1803">
        <v>5</v>
      </c>
      <c r="H1811" s="1803" t="s">
        <v>1</v>
      </c>
      <c r="I1811" s="1803">
        <v>5</v>
      </c>
      <c r="J1811" s="1745">
        <v>5</v>
      </c>
      <c r="K1811" s="1804"/>
      <c r="L1811" s="6"/>
      <c r="M1811" s="1805"/>
      <c r="N1811" s="1805"/>
      <c r="O1811" s="1805"/>
      <c r="P1811" s="1805"/>
      <c r="Q1811" s="1805"/>
      <c r="R1811" s="1805"/>
      <c r="S1811" s="1805"/>
      <c r="T1811" s="1805"/>
      <c r="U1811" s="1783">
        <f t="shared" si="192"/>
        <v>0</v>
      </c>
      <c r="V1811" s="1805"/>
      <c r="W1811" s="1805"/>
      <c r="X1811" s="1805"/>
      <c r="Y1811" s="1805"/>
      <c r="Z1811" s="1805"/>
      <c r="AA1811" s="1805"/>
      <c r="AB1811" s="1805"/>
      <c r="AC1811" s="1805"/>
      <c r="AD1811" s="1805"/>
      <c r="AE1811" s="1805"/>
      <c r="AF1811" s="1805"/>
      <c r="AG1811" s="2767"/>
      <c r="AH1811" s="2767"/>
      <c r="AI1811" s="2767"/>
      <c r="AJ1811" s="2767"/>
      <c r="AK1811" s="2767"/>
      <c r="AL1811" s="2767"/>
      <c r="AM1811" s="4078"/>
      <c r="AN1811" s="4078"/>
      <c r="AO1811" s="2767"/>
      <c r="AP1811" s="2767"/>
      <c r="AQ1811" s="3084"/>
      <c r="AR1811" s="3084"/>
      <c r="AS1811" s="3791"/>
      <c r="AT1811" s="2489"/>
      <c r="AU1811" s="2523"/>
      <c r="AV1811" s="2523"/>
      <c r="AW1811" s="3792"/>
      <c r="AX1811" s="3792"/>
      <c r="AY1811" s="2492"/>
      <c r="AZ1811" s="2768"/>
      <c r="BA1811" s="2768"/>
      <c r="BB1811" s="2768"/>
      <c r="BC1811" s="2768"/>
      <c r="BD1811" s="3793"/>
      <c r="BE1811" s="2768"/>
      <c r="BF1811" s="2496"/>
      <c r="BG1811" s="2768"/>
      <c r="BH1811" s="2768"/>
      <c r="BI1811" s="2496"/>
      <c r="BJ1811" s="2768"/>
      <c r="BK1811" s="2768"/>
      <c r="BL1811" s="2521">
        <f t="shared" si="185"/>
        <v>0</v>
      </c>
      <c r="BM1811" s="2768"/>
      <c r="BN1811" s="3794"/>
      <c r="BO1811" s="3794"/>
      <c r="BP1811" s="3794"/>
      <c r="BQ1811" s="3794"/>
      <c r="BR1811" s="3795"/>
      <c r="BS1811" s="3795"/>
      <c r="BT1811" s="3795"/>
      <c r="BU1811" s="3795"/>
      <c r="BV1811" s="3795"/>
      <c r="BW1811" s="3795"/>
      <c r="BX1811" s="3795"/>
      <c r="BY1811" s="3795"/>
      <c r="BZ1811" s="3795"/>
      <c r="CA1811" s="3795"/>
      <c r="CB1811" s="3795"/>
      <c r="CC1811" s="3796"/>
      <c r="CD1811" s="2758" t="s">
        <v>5487</v>
      </c>
    </row>
    <row r="1812" spans="1:82" s="19" customFormat="1" ht="24.75" customHeight="1" x14ac:dyDescent="0.25">
      <c r="A1812" s="1800" t="s">
        <v>162</v>
      </c>
      <c r="B1812" s="1801" t="s">
        <v>130</v>
      </c>
      <c r="C1812" s="1802" t="s">
        <v>1407</v>
      </c>
      <c r="D1812" s="1742">
        <v>198</v>
      </c>
      <c r="E1812" s="1743" t="s">
        <v>5634</v>
      </c>
      <c r="F1812" s="1753" t="s">
        <v>5635</v>
      </c>
      <c r="G1812" s="1803">
        <v>5</v>
      </c>
      <c r="H1812" s="1803" t="s">
        <v>1</v>
      </c>
      <c r="I1812" s="1803">
        <v>5</v>
      </c>
      <c r="J1812" s="1745">
        <v>5</v>
      </c>
      <c r="K1812" s="1804"/>
      <c r="L1812" s="6"/>
      <c r="M1812" s="1805"/>
      <c r="N1812" s="1805"/>
      <c r="O1812" s="1805"/>
      <c r="P1812" s="1805"/>
      <c r="Q1812" s="1805"/>
      <c r="R1812" s="1805"/>
      <c r="S1812" s="1805"/>
      <c r="T1812" s="1805"/>
      <c r="U1812" s="1783">
        <f t="shared" si="192"/>
        <v>0</v>
      </c>
      <c r="V1812" s="1805"/>
      <c r="W1812" s="1805"/>
      <c r="X1812" s="1805"/>
      <c r="Y1812" s="1805"/>
      <c r="Z1812" s="1805"/>
      <c r="AA1812" s="1805"/>
      <c r="AB1812" s="1805"/>
      <c r="AC1812" s="1805"/>
      <c r="AD1812" s="1805"/>
      <c r="AE1812" s="1805"/>
      <c r="AF1812" s="1805"/>
      <c r="AG1812" s="2767"/>
      <c r="AH1812" s="2767"/>
      <c r="AI1812" s="2767"/>
      <c r="AJ1812" s="2767"/>
      <c r="AK1812" s="2767"/>
      <c r="AL1812" s="2767"/>
      <c r="AM1812" s="4078"/>
      <c r="AN1812" s="4078"/>
      <c r="AO1812" s="2767"/>
      <c r="AP1812" s="2767"/>
      <c r="AQ1812" s="3084"/>
      <c r="AR1812" s="3084"/>
      <c r="AS1812" s="3791"/>
      <c r="AT1812" s="2489"/>
      <c r="AU1812" s="2523"/>
      <c r="AV1812" s="2523"/>
      <c r="AW1812" s="3792"/>
      <c r="AX1812" s="3792"/>
      <c r="AY1812" s="2492"/>
      <c r="AZ1812" s="2768"/>
      <c r="BA1812" s="2768"/>
      <c r="BB1812" s="2768"/>
      <c r="BC1812" s="2768"/>
      <c r="BD1812" s="3793"/>
      <c r="BE1812" s="2768"/>
      <c r="BF1812" s="2496"/>
      <c r="BG1812" s="2768"/>
      <c r="BH1812" s="2768"/>
      <c r="BI1812" s="2496"/>
      <c r="BJ1812" s="2768"/>
      <c r="BK1812" s="2768"/>
      <c r="BL1812" s="2521">
        <f t="shared" si="185"/>
        <v>0</v>
      </c>
      <c r="BM1812" s="2768"/>
      <c r="BN1812" s="3794"/>
      <c r="BO1812" s="3794"/>
      <c r="BP1812" s="3794"/>
      <c r="BQ1812" s="3794"/>
      <c r="BR1812" s="3795"/>
      <c r="BS1812" s="3795"/>
      <c r="BT1812" s="3795"/>
      <c r="BU1812" s="3795"/>
      <c r="BV1812" s="3795"/>
      <c r="BW1812" s="3795"/>
      <c r="BX1812" s="3795"/>
      <c r="BY1812" s="3795"/>
      <c r="BZ1812" s="3795"/>
      <c r="CA1812" s="3795"/>
      <c r="CB1812" s="3795"/>
      <c r="CC1812" s="3796"/>
      <c r="CD1812" s="2758" t="s">
        <v>5487</v>
      </c>
    </row>
    <row r="1813" spans="1:82" s="19" customFormat="1" ht="24.75" customHeight="1" x14ac:dyDescent="0.25">
      <c r="A1813" s="1800" t="s">
        <v>162</v>
      </c>
      <c r="B1813" s="1801" t="s">
        <v>130</v>
      </c>
      <c r="C1813" s="1802" t="s">
        <v>1407</v>
      </c>
      <c r="D1813" s="1742">
        <v>198</v>
      </c>
      <c r="E1813" s="1743" t="s">
        <v>5634</v>
      </c>
      <c r="F1813" s="1753" t="s">
        <v>5635</v>
      </c>
      <c r="G1813" s="1803">
        <v>5</v>
      </c>
      <c r="H1813" s="1803" t="s">
        <v>1</v>
      </c>
      <c r="I1813" s="1803">
        <v>5</v>
      </c>
      <c r="J1813" s="1745">
        <v>5</v>
      </c>
      <c r="K1813" s="1804"/>
      <c r="L1813" s="6"/>
      <c r="M1813" s="1805"/>
      <c r="N1813" s="1805"/>
      <c r="O1813" s="1805"/>
      <c r="P1813" s="1805"/>
      <c r="Q1813" s="1805"/>
      <c r="R1813" s="1805"/>
      <c r="S1813" s="1805"/>
      <c r="T1813" s="1805"/>
      <c r="U1813" s="1783">
        <f t="shared" si="192"/>
        <v>0</v>
      </c>
      <c r="V1813" s="1805"/>
      <c r="W1813" s="1805"/>
      <c r="X1813" s="1805"/>
      <c r="Y1813" s="1805"/>
      <c r="Z1813" s="1805"/>
      <c r="AA1813" s="1805"/>
      <c r="AB1813" s="1805"/>
      <c r="AC1813" s="1805"/>
      <c r="AD1813" s="1805"/>
      <c r="AE1813" s="1805"/>
      <c r="AF1813" s="1805"/>
      <c r="AG1813" s="2767"/>
      <c r="AH1813" s="2767"/>
      <c r="AI1813" s="2767"/>
      <c r="AJ1813" s="2767"/>
      <c r="AK1813" s="2767"/>
      <c r="AL1813" s="2767"/>
      <c r="AM1813" s="4078"/>
      <c r="AN1813" s="4078"/>
      <c r="AO1813" s="2767"/>
      <c r="AP1813" s="2767"/>
      <c r="AQ1813" s="3084"/>
      <c r="AR1813" s="3084"/>
      <c r="AS1813" s="3791"/>
      <c r="AT1813" s="2489"/>
      <c r="AU1813" s="2523"/>
      <c r="AV1813" s="2523"/>
      <c r="AW1813" s="3792"/>
      <c r="AX1813" s="3792"/>
      <c r="AY1813" s="2492"/>
      <c r="AZ1813" s="2768"/>
      <c r="BA1813" s="2768"/>
      <c r="BB1813" s="2768"/>
      <c r="BC1813" s="2768"/>
      <c r="BD1813" s="3793"/>
      <c r="BE1813" s="2768"/>
      <c r="BF1813" s="2496"/>
      <c r="BG1813" s="2768"/>
      <c r="BH1813" s="2768"/>
      <c r="BI1813" s="2496"/>
      <c r="BJ1813" s="2768"/>
      <c r="BK1813" s="2768"/>
      <c r="BL1813" s="2521">
        <f t="shared" si="185"/>
        <v>0</v>
      </c>
      <c r="BM1813" s="2768"/>
      <c r="BN1813" s="3794"/>
      <c r="BO1813" s="3794"/>
      <c r="BP1813" s="3794"/>
      <c r="BQ1813" s="3794"/>
      <c r="BR1813" s="3795"/>
      <c r="BS1813" s="3795"/>
      <c r="BT1813" s="3795"/>
      <c r="BU1813" s="3795"/>
      <c r="BV1813" s="3795"/>
      <c r="BW1813" s="3795"/>
      <c r="BX1813" s="3795"/>
      <c r="BY1813" s="3795"/>
      <c r="BZ1813" s="3795"/>
      <c r="CA1813" s="3795"/>
      <c r="CB1813" s="3795"/>
      <c r="CC1813" s="3796"/>
      <c r="CD1813" s="2758" t="s">
        <v>5487</v>
      </c>
    </row>
    <row r="1814" spans="1:82" s="19" customFormat="1" ht="24.75" customHeight="1" thickBot="1" x14ac:dyDescent="0.3">
      <c r="A1814" s="1723" t="s">
        <v>162</v>
      </c>
      <c r="B1814" s="1724" t="s">
        <v>130</v>
      </c>
      <c r="C1814" s="1725" t="s">
        <v>1407</v>
      </c>
      <c r="D1814" s="1700">
        <v>198</v>
      </c>
      <c r="E1814" s="1701" t="s">
        <v>5634</v>
      </c>
      <c r="F1814" s="1726" t="s">
        <v>5635</v>
      </c>
      <c r="G1814" s="1806">
        <v>5</v>
      </c>
      <c r="H1814" s="1806" t="s">
        <v>1</v>
      </c>
      <c r="I1814" s="1806">
        <v>5</v>
      </c>
      <c r="J1814" s="1705">
        <v>5</v>
      </c>
      <c r="K1814" s="1727"/>
      <c r="L1814" s="57"/>
      <c r="M1814" s="1728"/>
      <c r="N1814" s="1728"/>
      <c r="O1814" s="1728"/>
      <c r="P1814" s="1728"/>
      <c r="Q1814" s="1728"/>
      <c r="R1814" s="1728"/>
      <c r="S1814" s="1728"/>
      <c r="T1814" s="1728"/>
      <c r="U1814" s="1786">
        <f t="shared" si="192"/>
        <v>0</v>
      </c>
      <c r="V1814" s="1728"/>
      <c r="W1814" s="1728"/>
      <c r="X1814" s="1728"/>
      <c r="Y1814" s="1728"/>
      <c r="Z1814" s="1728"/>
      <c r="AA1814" s="1728"/>
      <c r="AB1814" s="1728"/>
      <c r="AC1814" s="1728"/>
      <c r="AD1814" s="1728"/>
      <c r="AE1814" s="1728"/>
      <c r="AF1814" s="1728"/>
      <c r="AG1814" s="2764"/>
      <c r="AH1814" s="2764"/>
      <c r="AI1814" s="2764"/>
      <c r="AJ1814" s="2764"/>
      <c r="AK1814" s="2764"/>
      <c r="AL1814" s="2764"/>
      <c r="AM1814" s="4061"/>
      <c r="AN1814" s="4061"/>
      <c r="AO1814" s="2764"/>
      <c r="AP1814" s="2764"/>
      <c r="AQ1814" s="3072"/>
      <c r="AR1814" s="3072"/>
      <c r="AS1814" s="3797"/>
      <c r="AT1814" s="2500"/>
      <c r="AU1814" s="2526"/>
      <c r="AV1814" s="2526"/>
      <c r="AW1814" s="3798"/>
      <c r="AX1814" s="3798"/>
      <c r="AY1814" s="2503"/>
      <c r="AZ1814" s="2769"/>
      <c r="BA1814" s="2769"/>
      <c r="BB1814" s="2769"/>
      <c r="BC1814" s="2769"/>
      <c r="BD1814" s="3799"/>
      <c r="BE1814" s="2769"/>
      <c r="BF1814" s="2506"/>
      <c r="BG1814" s="2769"/>
      <c r="BH1814" s="2769"/>
      <c r="BI1814" s="2506"/>
      <c r="BJ1814" s="2769"/>
      <c r="BK1814" s="2769"/>
      <c r="BL1814" s="2529">
        <f t="shared" si="185"/>
        <v>0</v>
      </c>
      <c r="BM1814" s="2769"/>
      <c r="BN1814" s="3800"/>
      <c r="BO1814" s="3800"/>
      <c r="BP1814" s="3800"/>
      <c r="BQ1814" s="3800"/>
      <c r="BR1814" s="3801"/>
      <c r="BS1814" s="3801"/>
      <c r="BT1814" s="3801"/>
      <c r="BU1814" s="3801"/>
      <c r="BV1814" s="3801"/>
      <c r="BW1814" s="3801"/>
      <c r="BX1814" s="3801"/>
      <c r="BY1814" s="3801"/>
      <c r="BZ1814" s="3801"/>
      <c r="CA1814" s="3801"/>
      <c r="CB1814" s="3801"/>
      <c r="CC1814" s="3802"/>
      <c r="CD1814" s="2770" t="s">
        <v>5487</v>
      </c>
    </row>
    <row r="1815" spans="1:82" s="19" customFormat="1" ht="48" customHeight="1" x14ac:dyDescent="0.25">
      <c r="A1815" s="661" t="s">
        <v>162</v>
      </c>
      <c r="B1815" s="662" t="s">
        <v>130</v>
      </c>
      <c r="C1815" s="663" t="s">
        <v>1407</v>
      </c>
      <c r="D1815" s="163">
        <v>199</v>
      </c>
      <c r="E1815" s="1122" t="s">
        <v>5637</v>
      </c>
      <c r="F1815" s="48" t="s">
        <v>5638</v>
      </c>
      <c r="G1815" s="217">
        <v>257</v>
      </c>
      <c r="H1815" s="217" t="s">
        <v>1</v>
      </c>
      <c r="I1815" s="217">
        <v>500</v>
      </c>
      <c r="J1815" s="493">
        <v>500</v>
      </c>
      <c r="K1815" s="195"/>
      <c r="L1815" s="51">
        <f t="shared" si="191"/>
        <v>0</v>
      </c>
      <c r="M1815" s="196"/>
      <c r="N1815" s="196"/>
      <c r="O1815" s="196"/>
      <c r="P1815" s="196"/>
      <c r="Q1815" s="196"/>
      <c r="R1815" s="196"/>
      <c r="S1815" s="196"/>
      <c r="T1815" s="196"/>
      <c r="U1815" s="168">
        <f t="shared" si="192"/>
        <v>0</v>
      </c>
      <c r="V1815" s="196"/>
      <c r="W1815" s="196"/>
      <c r="X1815" s="196"/>
      <c r="Y1815" s="196"/>
      <c r="Z1815" s="196"/>
      <c r="AA1815" s="196"/>
      <c r="AB1815" s="196"/>
      <c r="AC1815" s="196"/>
      <c r="AD1815" s="196"/>
      <c r="AE1815" s="196"/>
      <c r="AF1815" s="196"/>
      <c r="AG1815" s="2725"/>
      <c r="AH1815" s="2725"/>
      <c r="AI1815" s="2725"/>
      <c r="AJ1815" s="2725"/>
      <c r="AK1815" s="2725"/>
      <c r="AL1815" s="2725"/>
      <c r="AM1815" s="1464"/>
      <c r="AN1815" s="1464"/>
      <c r="AO1815" s="2725"/>
      <c r="AP1815" s="2725"/>
      <c r="AQ1815" s="1461"/>
      <c r="AR1815" s="1461"/>
      <c r="AS1815" s="2766" t="s">
        <v>6019</v>
      </c>
      <c r="AT1815" s="1638" t="s">
        <v>5639</v>
      </c>
      <c r="AU1815" s="2704">
        <v>500</v>
      </c>
      <c r="AV1815" s="2523"/>
      <c r="AW1815" s="2518">
        <v>42803</v>
      </c>
      <c r="AX1815" s="2518">
        <v>43069</v>
      </c>
      <c r="AY1815" s="2705">
        <v>0</v>
      </c>
      <c r="AZ1815" s="1854"/>
      <c r="BA1815" s="1854"/>
      <c r="BB1815" s="1854"/>
      <c r="BC1815" s="1854"/>
      <c r="BD1815" s="1855"/>
      <c r="BE1815" s="1858"/>
      <c r="BF1815" s="2221"/>
      <c r="BG1815" s="1858"/>
      <c r="BH1815" s="1858"/>
      <c r="BI1815" s="2221"/>
      <c r="BJ1815" s="1858"/>
      <c r="BK1815" s="1858"/>
      <c r="BL1815" s="2514">
        <f t="shared" si="185"/>
        <v>0</v>
      </c>
      <c r="BM1815" s="2514">
        <f>L1815-(BI1815:BI1820)</f>
        <v>0</v>
      </c>
      <c r="BN1815" s="1471"/>
      <c r="BO1815" s="1471"/>
      <c r="BP1815" s="1471"/>
      <c r="BQ1815" s="1471"/>
      <c r="BR1815" s="1538"/>
      <c r="BS1815" s="1538"/>
      <c r="BT1815" s="1538"/>
      <c r="BU1815" s="1538"/>
      <c r="BV1815" s="1538"/>
      <c r="BW1815" s="1538"/>
      <c r="BX1815" s="1538"/>
      <c r="BY1815" s="1538"/>
      <c r="BZ1815" s="1538"/>
      <c r="CA1815" s="1538"/>
      <c r="CB1815" s="1538"/>
      <c r="CC1815" s="2515"/>
      <c r="CD1815" s="2755" t="s">
        <v>5487</v>
      </c>
    </row>
    <row r="1816" spans="1:82" s="19" customFormat="1" ht="24.75" customHeight="1" x14ac:dyDescent="0.25">
      <c r="A1816" s="1800" t="s">
        <v>162</v>
      </c>
      <c r="B1816" s="1801" t="s">
        <v>130</v>
      </c>
      <c r="C1816" s="1802" t="s">
        <v>1407</v>
      </c>
      <c r="D1816" s="1742">
        <v>199</v>
      </c>
      <c r="E1816" s="1743" t="s">
        <v>5637</v>
      </c>
      <c r="F1816" s="1753" t="s">
        <v>5638</v>
      </c>
      <c r="G1816" s="1803">
        <v>257</v>
      </c>
      <c r="H1816" s="1803" t="s">
        <v>1</v>
      </c>
      <c r="I1816" s="1803">
        <v>500</v>
      </c>
      <c r="J1816" s="1745">
        <v>500</v>
      </c>
      <c r="K1816" s="1804"/>
      <c r="L1816" s="6"/>
      <c r="M1816" s="1805"/>
      <c r="N1816" s="1805"/>
      <c r="O1816" s="1805"/>
      <c r="P1816" s="1805"/>
      <c r="Q1816" s="1805"/>
      <c r="R1816" s="1805"/>
      <c r="S1816" s="1805"/>
      <c r="T1816" s="1805"/>
      <c r="U1816" s="1783">
        <f t="shared" si="192"/>
        <v>0</v>
      </c>
      <c r="V1816" s="1805"/>
      <c r="W1816" s="1805"/>
      <c r="X1816" s="1805"/>
      <c r="Y1816" s="1805"/>
      <c r="Z1816" s="1805"/>
      <c r="AA1816" s="1805"/>
      <c r="AB1816" s="1805"/>
      <c r="AC1816" s="1805"/>
      <c r="AD1816" s="1805"/>
      <c r="AE1816" s="1805"/>
      <c r="AF1816" s="1805"/>
      <c r="AG1816" s="2767"/>
      <c r="AH1816" s="2767"/>
      <c r="AI1816" s="2767"/>
      <c r="AJ1816" s="2767"/>
      <c r="AK1816" s="2767"/>
      <c r="AL1816" s="2767"/>
      <c r="AM1816" s="4078"/>
      <c r="AN1816" s="4078"/>
      <c r="AO1816" s="2767"/>
      <c r="AP1816" s="2767"/>
      <c r="AQ1816" s="3084"/>
      <c r="AR1816" s="3084"/>
      <c r="AS1816" s="3791"/>
      <c r="AT1816" s="2489"/>
      <c r="AU1816" s="2523"/>
      <c r="AV1816" s="2523"/>
      <c r="AW1816" s="3792"/>
      <c r="AX1816" s="3792"/>
      <c r="AY1816" s="2492"/>
      <c r="AZ1816" s="2768"/>
      <c r="BA1816" s="2768"/>
      <c r="BB1816" s="2768"/>
      <c r="BC1816" s="2768"/>
      <c r="BD1816" s="3793"/>
      <c r="BE1816" s="2768"/>
      <c r="BF1816" s="2496"/>
      <c r="BG1816" s="2768"/>
      <c r="BH1816" s="2768"/>
      <c r="BI1816" s="2496"/>
      <c r="BJ1816" s="2768"/>
      <c r="BK1816" s="2768"/>
      <c r="BL1816" s="2521">
        <f t="shared" si="185"/>
        <v>0</v>
      </c>
      <c r="BM1816" s="2768"/>
      <c r="BN1816" s="3794"/>
      <c r="BO1816" s="3794"/>
      <c r="BP1816" s="3794"/>
      <c r="BQ1816" s="3794"/>
      <c r="BR1816" s="3795"/>
      <c r="BS1816" s="3795"/>
      <c r="BT1816" s="3795"/>
      <c r="BU1816" s="3795"/>
      <c r="BV1816" s="3795"/>
      <c r="BW1816" s="3795"/>
      <c r="BX1816" s="3795"/>
      <c r="BY1816" s="3795"/>
      <c r="BZ1816" s="3795"/>
      <c r="CA1816" s="3795"/>
      <c r="CB1816" s="3795"/>
      <c r="CC1816" s="3796"/>
      <c r="CD1816" s="2758" t="s">
        <v>5487</v>
      </c>
    </row>
    <row r="1817" spans="1:82" s="19" customFormat="1" ht="24.75" customHeight="1" x14ac:dyDescent="0.25">
      <c r="A1817" s="1800" t="s">
        <v>162</v>
      </c>
      <c r="B1817" s="1801" t="s">
        <v>130</v>
      </c>
      <c r="C1817" s="1802" t="s">
        <v>1407</v>
      </c>
      <c r="D1817" s="1742">
        <v>199</v>
      </c>
      <c r="E1817" s="1743" t="s">
        <v>5637</v>
      </c>
      <c r="F1817" s="1753" t="s">
        <v>5638</v>
      </c>
      <c r="G1817" s="1803">
        <v>257</v>
      </c>
      <c r="H1817" s="1803" t="s">
        <v>1</v>
      </c>
      <c r="I1817" s="1803">
        <v>500</v>
      </c>
      <c r="J1817" s="1745">
        <v>500</v>
      </c>
      <c r="K1817" s="1804"/>
      <c r="L1817" s="6"/>
      <c r="M1817" s="1805"/>
      <c r="N1817" s="1805"/>
      <c r="O1817" s="1805"/>
      <c r="P1817" s="1805"/>
      <c r="Q1817" s="1805"/>
      <c r="R1817" s="1805"/>
      <c r="S1817" s="1805"/>
      <c r="T1817" s="1805"/>
      <c r="U1817" s="1783">
        <f t="shared" si="192"/>
        <v>0</v>
      </c>
      <c r="V1817" s="1805"/>
      <c r="W1817" s="1805"/>
      <c r="X1817" s="1805"/>
      <c r="Y1817" s="1805"/>
      <c r="Z1817" s="1805"/>
      <c r="AA1817" s="1805"/>
      <c r="AB1817" s="1805"/>
      <c r="AC1817" s="1805"/>
      <c r="AD1817" s="1805"/>
      <c r="AE1817" s="1805"/>
      <c r="AF1817" s="1805"/>
      <c r="AG1817" s="2767"/>
      <c r="AH1817" s="2767"/>
      <c r="AI1817" s="2767"/>
      <c r="AJ1817" s="2767"/>
      <c r="AK1817" s="2767"/>
      <c r="AL1817" s="2767"/>
      <c r="AM1817" s="4078"/>
      <c r="AN1817" s="4078"/>
      <c r="AO1817" s="2767"/>
      <c r="AP1817" s="2767"/>
      <c r="AQ1817" s="3084"/>
      <c r="AR1817" s="3084"/>
      <c r="AS1817" s="3791"/>
      <c r="AT1817" s="2489"/>
      <c r="AU1817" s="2523"/>
      <c r="AV1817" s="2523"/>
      <c r="AW1817" s="3792"/>
      <c r="AX1817" s="3792"/>
      <c r="AY1817" s="2492"/>
      <c r="AZ1817" s="2768"/>
      <c r="BA1817" s="2768"/>
      <c r="BB1817" s="2768"/>
      <c r="BC1817" s="2768"/>
      <c r="BD1817" s="3793"/>
      <c r="BE1817" s="2768"/>
      <c r="BF1817" s="2496"/>
      <c r="BG1817" s="2768"/>
      <c r="BH1817" s="2768"/>
      <c r="BI1817" s="2496"/>
      <c r="BJ1817" s="2768"/>
      <c r="BK1817" s="2768"/>
      <c r="BL1817" s="2521">
        <f t="shared" si="185"/>
        <v>0</v>
      </c>
      <c r="BM1817" s="2768"/>
      <c r="BN1817" s="3794"/>
      <c r="BO1817" s="3794"/>
      <c r="BP1817" s="3794"/>
      <c r="BQ1817" s="3794"/>
      <c r="BR1817" s="3795"/>
      <c r="BS1817" s="3795"/>
      <c r="BT1817" s="3795"/>
      <c r="BU1817" s="3795"/>
      <c r="BV1817" s="3795"/>
      <c r="BW1817" s="3795"/>
      <c r="BX1817" s="3795"/>
      <c r="BY1817" s="3795"/>
      <c r="BZ1817" s="3795"/>
      <c r="CA1817" s="3795"/>
      <c r="CB1817" s="3795"/>
      <c r="CC1817" s="3796"/>
      <c r="CD1817" s="2758" t="s">
        <v>5487</v>
      </c>
    </row>
    <row r="1818" spans="1:82" s="19" customFormat="1" ht="24.75" customHeight="1" x14ac:dyDescent="0.25">
      <c r="A1818" s="1800" t="s">
        <v>162</v>
      </c>
      <c r="B1818" s="1801" t="s">
        <v>130</v>
      </c>
      <c r="C1818" s="1802" t="s">
        <v>1407</v>
      </c>
      <c r="D1818" s="1742">
        <v>199</v>
      </c>
      <c r="E1818" s="1743" t="s">
        <v>5637</v>
      </c>
      <c r="F1818" s="1753" t="s">
        <v>5638</v>
      </c>
      <c r="G1818" s="1803">
        <v>257</v>
      </c>
      <c r="H1818" s="1803" t="s">
        <v>1</v>
      </c>
      <c r="I1818" s="1803">
        <v>500</v>
      </c>
      <c r="J1818" s="1745">
        <v>500</v>
      </c>
      <c r="K1818" s="1804"/>
      <c r="L1818" s="6"/>
      <c r="M1818" s="1805"/>
      <c r="N1818" s="1805"/>
      <c r="O1818" s="1805"/>
      <c r="P1818" s="1805"/>
      <c r="Q1818" s="1805"/>
      <c r="R1818" s="1805"/>
      <c r="S1818" s="1805"/>
      <c r="T1818" s="1805"/>
      <c r="U1818" s="1783">
        <f t="shared" si="192"/>
        <v>0</v>
      </c>
      <c r="V1818" s="1805"/>
      <c r="W1818" s="1805"/>
      <c r="X1818" s="1805"/>
      <c r="Y1818" s="1805"/>
      <c r="Z1818" s="1805"/>
      <c r="AA1818" s="1805"/>
      <c r="AB1818" s="1805"/>
      <c r="AC1818" s="1805"/>
      <c r="AD1818" s="1805"/>
      <c r="AE1818" s="1805"/>
      <c r="AF1818" s="1805"/>
      <c r="AG1818" s="2767"/>
      <c r="AH1818" s="2767"/>
      <c r="AI1818" s="2767"/>
      <c r="AJ1818" s="2767"/>
      <c r="AK1818" s="2767"/>
      <c r="AL1818" s="2767"/>
      <c r="AM1818" s="4078"/>
      <c r="AN1818" s="4078"/>
      <c r="AO1818" s="2767"/>
      <c r="AP1818" s="2767"/>
      <c r="AQ1818" s="3084"/>
      <c r="AR1818" s="3084"/>
      <c r="AS1818" s="3791"/>
      <c r="AT1818" s="2489"/>
      <c r="AU1818" s="2523"/>
      <c r="AV1818" s="2523"/>
      <c r="AW1818" s="3792"/>
      <c r="AX1818" s="3792"/>
      <c r="AY1818" s="2492"/>
      <c r="AZ1818" s="2768"/>
      <c r="BA1818" s="2768"/>
      <c r="BB1818" s="2768"/>
      <c r="BC1818" s="2768"/>
      <c r="BD1818" s="3793"/>
      <c r="BE1818" s="2768"/>
      <c r="BF1818" s="2496"/>
      <c r="BG1818" s="2768"/>
      <c r="BH1818" s="2768"/>
      <c r="BI1818" s="2496"/>
      <c r="BJ1818" s="2768"/>
      <c r="BK1818" s="2768"/>
      <c r="BL1818" s="2521">
        <f t="shared" si="185"/>
        <v>0</v>
      </c>
      <c r="BM1818" s="2768"/>
      <c r="BN1818" s="3794"/>
      <c r="BO1818" s="3794"/>
      <c r="BP1818" s="3794"/>
      <c r="BQ1818" s="3794"/>
      <c r="BR1818" s="3795"/>
      <c r="BS1818" s="3795"/>
      <c r="BT1818" s="3795"/>
      <c r="BU1818" s="3795"/>
      <c r="BV1818" s="3795"/>
      <c r="BW1818" s="3795"/>
      <c r="BX1818" s="3795"/>
      <c r="BY1818" s="3795"/>
      <c r="BZ1818" s="3795"/>
      <c r="CA1818" s="3795"/>
      <c r="CB1818" s="3795"/>
      <c r="CC1818" s="3796"/>
      <c r="CD1818" s="2758" t="s">
        <v>5487</v>
      </c>
    </row>
    <row r="1819" spans="1:82" s="19" customFormat="1" ht="24.75" customHeight="1" x14ac:dyDescent="0.25">
      <c r="A1819" s="1800" t="s">
        <v>162</v>
      </c>
      <c r="B1819" s="1801" t="s">
        <v>130</v>
      </c>
      <c r="C1819" s="1802" t="s">
        <v>1407</v>
      </c>
      <c r="D1819" s="1742">
        <v>199</v>
      </c>
      <c r="E1819" s="1743" t="s">
        <v>5637</v>
      </c>
      <c r="F1819" s="1753" t="s">
        <v>5638</v>
      </c>
      <c r="G1819" s="1803">
        <v>257</v>
      </c>
      <c r="H1819" s="1803" t="s">
        <v>1</v>
      </c>
      <c r="I1819" s="1803">
        <v>500</v>
      </c>
      <c r="J1819" s="1745">
        <v>500</v>
      </c>
      <c r="K1819" s="1804"/>
      <c r="L1819" s="6"/>
      <c r="M1819" s="1805"/>
      <c r="N1819" s="1805"/>
      <c r="O1819" s="1805"/>
      <c r="P1819" s="1805"/>
      <c r="Q1819" s="1805"/>
      <c r="R1819" s="1805"/>
      <c r="S1819" s="1805"/>
      <c r="T1819" s="1805"/>
      <c r="U1819" s="1783">
        <f t="shared" si="192"/>
        <v>0</v>
      </c>
      <c r="V1819" s="1805"/>
      <c r="W1819" s="1805"/>
      <c r="X1819" s="1805"/>
      <c r="Y1819" s="1805"/>
      <c r="Z1819" s="1805"/>
      <c r="AA1819" s="1805"/>
      <c r="AB1819" s="1805"/>
      <c r="AC1819" s="1805"/>
      <c r="AD1819" s="1805"/>
      <c r="AE1819" s="1805"/>
      <c r="AF1819" s="1805"/>
      <c r="AG1819" s="2767"/>
      <c r="AH1819" s="2767"/>
      <c r="AI1819" s="2767"/>
      <c r="AJ1819" s="2767"/>
      <c r="AK1819" s="2767"/>
      <c r="AL1819" s="2767"/>
      <c r="AM1819" s="4078"/>
      <c r="AN1819" s="4078"/>
      <c r="AO1819" s="2767"/>
      <c r="AP1819" s="2767"/>
      <c r="AQ1819" s="3084"/>
      <c r="AR1819" s="3084"/>
      <c r="AS1819" s="3791"/>
      <c r="AT1819" s="2489"/>
      <c r="AU1819" s="2523"/>
      <c r="AV1819" s="2523"/>
      <c r="AW1819" s="3792"/>
      <c r="AX1819" s="3792"/>
      <c r="AY1819" s="2492"/>
      <c r="AZ1819" s="2768"/>
      <c r="BA1819" s="2768"/>
      <c r="BB1819" s="2768"/>
      <c r="BC1819" s="2768"/>
      <c r="BD1819" s="3793"/>
      <c r="BE1819" s="2768"/>
      <c r="BF1819" s="2496"/>
      <c r="BG1819" s="2768"/>
      <c r="BH1819" s="2768"/>
      <c r="BI1819" s="2496"/>
      <c r="BJ1819" s="2768"/>
      <c r="BK1819" s="2768"/>
      <c r="BL1819" s="2521">
        <f t="shared" si="185"/>
        <v>0</v>
      </c>
      <c r="BM1819" s="2768"/>
      <c r="BN1819" s="3794"/>
      <c r="BO1819" s="3794"/>
      <c r="BP1819" s="3794"/>
      <c r="BQ1819" s="3794"/>
      <c r="BR1819" s="3795"/>
      <c r="BS1819" s="3795"/>
      <c r="BT1819" s="3795"/>
      <c r="BU1819" s="3795"/>
      <c r="BV1819" s="3795"/>
      <c r="BW1819" s="3795"/>
      <c r="BX1819" s="3795"/>
      <c r="BY1819" s="3795"/>
      <c r="BZ1819" s="3795"/>
      <c r="CA1819" s="3795"/>
      <c r="CB1819" s="3795"/>
      <c r="CC1819" s="3796"/>
      <c r="CD1819" s="2758" t="s">
        <v>5487</v>
      </c>
    </row>
    <row r="1820" spans="1:82" s="19" customFormat="1" ht="24.75" customHeight="1" thickBot="1" x14ac:dyDescent="0.3">
      <c r="A1820" s="1723" t="s">
        <v>162</v>
      </c>
      <c r="B1820" s="1724" t="s">
        <v>130</v>
      </c>
      <c r="C1820" s="1725" t="s">
        <v>1407</v>
      </c>
      <c r="D1820" s="1700">
        <v>199</v>
      </c>
      <c r="E1820" s="1701" t="s">
        <v>5637</v>
      </c>
      <c r="F1820" s="1726" t="s">
        <v>5638</v>
      </c>
      <c r="G1820" s="1806">
        <v>257</v>
      </c>
      <c r="H1820" s="1806" t="s">
        <v>1</v>
      </c>
      <c r="I1820" s="1806">
        <v>500</v>
      </c>
      <c r="J1820" s="1705">
        <v>500</v>
      </c>
      <c r="K1820" s="1727"/>
      <c r="L1820" s="57"/>
      <c r="M1820" s="1728"/>
      <c r="N1820" s="1728"/>
      <c r="O1820" s="1728"/>
      <c r="P1820" s="1728"/>
      <c r="Q1820" s="1728"/>
      <c r="R1820" s="1728"/>
      <c r="S1820" s="1728"/>
      <c r="T1820" s="1728"/>
      <c r="U1820" s="1786">
        <f t="shared" si="192"/>
        <v>0</v>
      </c>
      <c r="V1820" s="1728"/>
      <c r="W1820" s="1728"/>
      <c r="X1820" s="1728"/>
      <c r="Y1820" s="1728"/>
      <c r="Z1820" s="1728"/>
      <c r="AA1820" s="1728"/>
      <c r="AB1820" s="1728"/>
      <c r="AC1820" s="1728"/>
      <c r="AD1820" s="1728"/>
      <c r="AE1820" s="1728"/>
      <c r="AF1820" s="1728"/>
      <c r="AG1820" s="2764"/>
      <c r="AH1820" s="2764"/>
      <c r="AI1820" s="2764"/>
      <c r="AJ1820" s="2764"/>
      <c r="AK1820" s="2764"/>
      <c r="AL1820" s="2764"/>
      <c r="AM1820" s="4061"/>
      <c r="AN1820" s="4061"/>
      <c r="AO1820" s="2764"/>
      <c r="AP1820" s="2764"/>
      <c r="AQ1820" s="3072"/>
      <c r="AR1820" s="3072"/>
      <c r="AS1820" s="3797"/>
      <c r="AT1820" s="2500"/>
      <c r="AU1820" s="2526"/>
      <c r="AV1820" s="2526"/>
      <c r="AW1820" s="3798"/>
      <c r="AX1820" s="3798"/>
      <c r="AY1820" s="2503"/>
      <c r="AZ1820" s="2769"/>
      <c r="BA1820" s="2769"/>
      <c r="BB1820" s="2769"/>
      <c r="BC1820" s="2769"/>
      <c r="BD1820" s="3799"/>
      <c r="BE1820" s="2769"/>
      <c r="BF1820" s="2506"/>
      <c r="BG1820" s="2769"/>
      <c r="BH1820" s="2769"/>
      <c r="BI1820" s="2506"/>
      <c r="BJ1820" s="2769"/>
      <c r="BK1820" s="2769"/>
      <c r="BL1820" s="2529">
        <f t="shared" si="185"/>
        <v>0</v>
      </c>
      <c r="BM1820" s="2769"/>
      <c r="BN1820" s="3800"/>
      <c r="BO1820" s="3800"/>
      <c r="BP1820" s="3800"/>
      <c r="BQ1820" s="3800"/>
      <c r="BR1820" s="3801"/>
      <c r="BS1820" s="3801"/>
      <c r="BT1820" s="3801"/>
      <c r="BU1820" s="3801"/>
      <c r="BV1820" s="3801"/>
      <c r="BW1820" s="3801"/>
      <c r="BX1820" s="3801"/>
      <c r="BY1820" s="3801"/>
      <c r="BZ1820" s="3801"/>
      <c r="CA1820" s="3801"/>
      <c r="CB1820" s="3801"/>
      <c r="CC1820" s="3802"/>
      <c r="CD1820" s="2770" t="s">
        <v>5487</v>
      </c>
    </row>
    <row r="1821" spans="1:82" s="1191" customFormat="1" ht="21" customHeight="1" x14ac:dyDescent="0.2">
      <c r="A1821" s="1222" t="s">
        <v>162</v>
      </c>
      <c r="B1821" s="1190" t="s">
        <v>130</v>
      </c>
      <c r="C1821" s="1190" t="s">
        <v>1407</v>
      </c>
      <c r="D1821" s="163">
        <v>200</v>
      </c>
      <c r="E1821" s="210" t="s">
        <v>3801</v>
      </c>
      <c r="F1821" s="210" t="s">
        <v>3802</v>
      </c>
      <c r="G1821" s="194">
        <v>0</v>
      </c>
      <c r="H1821" s="194" t="s">
        <v>1</v>
      </c>
      <c r="I1821" s="194">
        <v>3</v>
      </c>
      <c r="J1821" s="493">
        <v>3</v>
      </c>
      <c r="K1821" s="195"/>
      <c r="L1821" s="1112">
        <f t="shared" ref="L1821" si="193">+M1821+N1821+O1821+P1821+Q1821+R1821+S1821+T1821</f>
        <v>0</v>
      </c>
      <c r="M1821" s="196"/>
      <c r="N1821" s="196"/>
      <c r="O1821" s="196"/>
      <c r="P1821" s="196"/>
      <c r="Q1821" s="196"/>
      <c r="R1821" s="196"/>
      <c r="S1821" s="196"/>
      <c r="T1821" s="196"/>
      <c r="U1821" s="1113">
        <f t="shared" ref="U1821:U1826" si="194">V1821+W1821+X1821+Y1821+Z1821+AA1821+AB1821+AC1821+AD1821+AE1821+AF1821</f>
        <v>0</v>
      </c>
      <c r="V1821" s="196"/>
      <c r="W1821" s="196"/>
      <c r="X1821" s="196"/>
      <c r="Y1821" s="196"/>
      <c r="Z1821" s="196"/>
      <c r="AA1821" s="196"/>
      <c r="AB1821" s="196"/>
      <c r="AC1821" s="196"/>
      <c r="AD1821" s="196"/>
      <c r="AE1821" s="196"/>
      <c r="AF1821" s="196"/>
      <c r="AG1821" s="2725"/>
      <c r="AH1821" s="2725"/>
      <c r="AI1821" s="2725"/>
      <c r="AJ1821" s="2725"/>
      <c r="AK1821" s="2725"/>
      <c r="AL1821" s="2725"/>
      <c r="AM1821" s="1923"/>
      <c r="AN1821" s="1923"/>
      <c r="AO1821" s="2725"/>
      <c r="AP1821" s="2771"/>
      <c r="AQ1821" s="2287"/>
      <c r="AR1821" s="2287"/>
      <c r="AS1821" s="2772"/>
      <c r="AT1821" s="2773"/>
      <c r="AU1821" s="2774"/>
      <c r="AV1821" s="2774"/>
      <c r="AW1821" s="2775"/>
      <c r="AX1821" s="2775"/>
      <c r="AY1821" s="2776"/>
      <c r="AZ1821" s="1854"/>
      <c r="BA1821" s="1854"/>
      <c r="BB1821" s="1854"/>
      <c r="BC1821" s="1854"/>
      <c r="BD1821" s="1854"/>
      <c r="BE1821" s="1858"/>
      <c r="BF1821" s="1469"/>
      <c r="BG1821" s="1858"/>
      <c r="BH1821" s="1858"/>
      <c r="BI1821" s="1469"/>
      <c r="BJ1821" s="1858"/>
      <c r="BK1821" s="1858"/>
      <c r="BL1821" s="1859">
        <f t="shared" si="185"/>
        <v>0</v>
      </c>
      <c r="BM1821" s="2014">
        <f>L1821-(BI1821+BI1822+BI1823+BI1824+BI1825+BI1826)</f>
        <v>0</v>
      </c>
      <c r="BN1821" s="2751"/>
      <c r="BO1821" s="1439"/>
      <c r="BP1821" s="1439"/>
      <c r="BQ1821" s="2752"/>
      <c r="BR1821" s="2777"/>
      <c r="BS1821" s="2778"/>
      <c r="BT1821" s="2778"/>
      <c r="BU1821" s="2778"/>
      <c r="BV1821" s="2778"/>
      <c r="BW1821" s="2778"/>
      <c r="BX1821" s="2778"/>
      <c r="BY1821" s="2778"/>
      <c r="BZ1821" s="2778"/>
      <c r="CA1821" s="2778"/>
      <c r="CB1821" s="2778"/>
      <c r="CC1821" s="2778"/>
      <c r="CD1821" s="1978" t="s">
        <v>3091</v>
      </c>
    </row>
    <row r="1822" spans="1:82" ht="21" customHeight="1" x14ac:dyDescent="0.2">
      <c r="A1822" s="426" t="s">
        <v>162</v>
      </c>
      <c r="B1822" s="794" t="s">
        <v>130</v>
      </c>
      <c r="C1822" s="795" t="s">
        <v>1407</v>
      </c>
      <c r="D1822" s="460">
        <v>200</v>
      </c>
      <c r="E1822" s="500" t="s">
        <v>3801</v>
      </c>
      <c r="F1822" s="500" t="s">
        <v>3802</v>
      </c>
      <c r="G1822" s="464">
        <v>0</v>
      </c>
      <c r="H1822" s="464" t="s">
        <v>1</v>
      </c>
      <c r="I1822" s="464">
        <v>3</v>
      </c>
      <c r="J1822" s="454">
        <v>3</v>
      </c>
      <c r="K1822" s="517"/>
      <c r="L1822" s="1114"/>
      <c r="M1822" s="667"/>
      <c r="N1822" s="667"/>
      <c r="O1822" s="667"/>
      <c r="P1822" s="667"/>
      <c r="Q1822" s="667"/>
      <c r="R1822" s="667"/>
      <c r="S1822" s="667"/>
      <c r="T1822" s="667"/>
      <c r="U1822" s="1115">
        <f t="shared" si="194"/>
        <v>0</v>
      </c>
      <c r="V1822" s="667"/>
      <c r="W1822" s="667"/>
      <c r="X1822" s="667"/>
      <c r="Y1822" s="667"/>
      <c r="Z1822" s="667"/>
      <c r="AA1822" s="667"/>
      <c r="AB1822" s="667"/>
      <c r="AC1822" s="667"/>
      <c r="AD1822" s="667"/>
      <c r="AE1822" s="667"/>
      <c r="AF1822" s="667"/>
      <c r="AG1822" s="2729"/>
      <c r="AH1822" s="2729"/>
      <c r="AI1822" s="2729"/>
      <c r="AJ1822" s="2729"/>
      <c r="AK1822" s="2729"/>
      <c r="AL1822" s="2729"/>
      <c r="AM1822" s="1147"/>
      <c r="AN1822" s="1147"/>
      <c r="AO1822" s="2729"/>
      <c r="AP1822" s="3803"/>
      <c r="AQ1822" s="3182"/>
      <c r="AR1822" s="3182"/>
      <c r="AS1822" s="3804"/>
      <c r="AT1822" s="2217"/>
      <c r="AU1822" s="2216"/>
      <c r="AV1822" s="2216"/>
      <c r="AW1822" s="3805"/>
      <c r="AX1822" s="3805"/>
      <c r="AY1822" s="2218"/>
      <c r="AZ1822" s="2732"/>
      <c r="BA1822" s="2732"/>
      <c r="BB1822" s="2732"/>
      <c r="BC1822" s="2732"/>
      <c r="BD1822" s="2732"/>
      <c r="BE1822" s="2732"/>
      <c r="BF1822" s="1437"/>
      <c r="BG1822" s="2732"/>
      <c r="BH1822" s="2732"/>
      <c r="BI1822" s="1437"/>
      <c r="BJ1822" s="2732"/>
      <c r="BK1822" s="2732"/>
      <c r="BL1822" s="2024">
        <f t="shared" si="185"/>
        <v>0</v>
      </c>
      <c r="BM1822" s="3777"/>
      <c r="BN1822" s="3778"/>
      <c r="BO1822" s="3771"/>
      <c r="BP1822" s="3771"/>
      <c r="BQ1822" s="3779"/>
      <c r="BR1822" s="3806"/>
      <c r="BS1822" s="2732"/>
      <c r="BT1822" s="2732"/>
      <c r="BU1822" s="2732"/>
      <c r="BV1822" s="2732"/>
      <c r="BW1822" s="2732"/>
      <c r="BX1822" s="2732"/>
      <c r="BY1822" s="2732"/>
      <c r="BZ1822" s="2732"/>
      <c r="CA1822" s="2732"/>
      <c r="CB1822" s="2732"/>
      <c r="CC1822" s="2732"/>
      <c r="CD1822" s="2028" t="s">
        <v>3091</v>
      </c>
    </row>
    <row r="1823" spans="1:82" ht="21" customHeight="1" x14ac:dyDescent="0.2">
      <c r="A1823" s="426" t="s">
        <v>162</v>
      </c>
      <c r="B1823" s="794" t="s">
        <v>130</v>
      </c>
      <c r="C1823" s="795" t="s">
        <v>1407</v>
      </c>
      <c r="D1823" s="460">
        <v>200</v>
      </c>
      <c r="E1823" s="500" t="s">
        <v>3801</v>
      </c>
      <c r="F1823" s="500" t="s">
        <v>3802</v>
      </c>
      <c r="G1823" s="464">
        <v>0</v>
      </c>
      <c r="H1823" s="464" t="s">
        <v>1</v>
      </c>
      <c r="I1823" s="464">
        <v>3</v>
      </c>
      <c r="J1823" s="454">
        <v>3</v>
      </c>
      <c r="K1823" s="517"/>
      <c r="L1823" s="1114"/>
      <c r="M1823" s="667"/>
      <c r="N1823" s="667"/>
      <c r="O1823" s="667"/>
      <c r="P1823" s="667"/>
      <c r="Q1823" s="667"/>
      <c r="R1823" s="667"/>
      <c r="S1823" s="667"/>
      <c r="T1823" s="667"/>
      <c r="U1823" s="1115">
        <f t="shared" si="194"/>
        <v>0</v>
      </c>
      <c r="V1823" s="667"/>
      <c r="W1823" s="667"/>
      <c r="X1823" s="667"/>
      <c r="Y1823" s="667"/>
      <c r="Z1823" s="667"/>
      <c r="AA1823" s="667"/>
      <c r="AB1823" s="667"/>
      <c r="AC1823" s="667"/>
      <c r="AD1823" s="667"/>
      <c r="AE1823" s="667"/>
      <c r="AF1823" s="667"/>
      <c r="AG1823" s="2729"/>
      <c r="AH1823" s="2729"/>
      <c r="AI1823" s="2729"/>
      <c r="AJ1823" s="2729"/>
      <c r="AK1823" s="2729"/>
      <c r="AL1823" s="2729"/>
      <c r="AM1823" s="1147"/>
      <c r="AN1823" s="1147"/>
      <c r="AO1823" s="2729"/>
      <c r="AP1823" s="3803"/>
      <c r="AQ1823" s="3182"/>
      <c r="AR1823" s="3182"/>
      <c r="AS1823" s="3804"/>
      <c r="AT1823" s="2217"/>
      <c r="AU1823" s="2216"/>
      <c r="AV1823" s="2216"/>
      <c r="AW1823" s="3805"/>
      <c r="AX1823" s="3805"/>
      <c r="AY1823" s="2218"/>
      <c r="AZ1823" s="2732"/>
      <c r="BA1823" s="2732"/>
      <c r="BB1823" s="2732"/>
      <c r="BC1823" s="2732"/>
      <c r="BD1823" s="2732"/>
      <c r="BE1823" s="2732"/>
      <c r="BF1823" s="1437"/>
      <c r="BG1823" s="2732"/>
      <c r="BH1823" s="2732"/>
      <c r="BI1823" s="1437"/>
      <c r="BJ1823" s="2732"/>
      <c r="BK1823" s="2732"/>
      <c r="BL1823" s="2024">
        <f t="shared" si="185"/>
        <v>0</v>
      </c>
      <c r="BM1823" s="3777"/>
      <c r="BN1823" s="3778"/>
      <c r="BO1823" s="3771"/>
      <c r="BP1823" s="3771"/>
      <c r="BQ1823" s="3779"/>
      <c r="BR1823" s="3806"/>
      <c r="BS1823" s="2732"/>
      <c r="BT1823" s="2732"/>
      <c r="BU1823" s="2732"/>
      <c r="BV1823" s="2732"/>
      <c r="BW1823" s="2732"/>
      <c r="BX1823" s="2732"/>
      <c r="BY1823" s="2732"/>
      <c r="BZ1823" s="2732"/>
      <c r="CA1823" s="2732"/>
      <c r="CB1823" s="2732"/>
      <c r="CC1823" s="2732"/>
      <c r="CD1823" s="2028" t="s">
        <v>3091</v>
      </c>
    </row>
    <row r="1824" spans="1:82" ht="21" customHeight="1" x14ac:dyDescent="0.2">
      <c r="A1824" s="426" t="s">
        <v>162</v>
      </c>
      <c r="B1824" s="794" t="s">
        <v>130</v>
      </c>
      <c r="C1824" s="795" t="s">
        <v>1407</v>
      </c>
      <c r="D1824" s="460">
        <v>200</v>
      </c>
      <c r="E1824" s="500" t="s">
        <v>3801</v>
      </c>
      <c r="F1824" s="500" t="s">
        <v>3802</v>
      </c>
      <c r="G1824" s="464">
        <v>0</v>
      </c>
      <c r="H1824" s="464" t="s">
        <v>1</v>
      </c>
      <c r="I1824" s="464">
        <v>3</v>
      </c>
      <c r="J1824" s="454">
        <v>3</v>
      </c>
      <c r="K1824" s="517"/>
      <c r="L1824" s="1114"/>
      <c r="M1824" s="667"/>
      <c r="N1824" s="667"/>
      <c r="O1824" s="667"/>
      <c r="P1824" s="667"/>
      <c r="Q1824" s="667"/>
      <c r="R1824" s="667"/>
      <c r="S1824" s="667"/>
      <c r="T1824" s="667"/>
      <c r="U1824" s="1115">
        <f t="shared" si="194"/>
        <v>0</v>
      </c>
      <c r="V1824" s="667"/>
      <c r="W1824" s="667"/>
      <c r="X1824" s="667"/>
      <c r="Y1824" s="667"/>
      <c r="Z1824" s="667"/>
      <c r="AA1824" s="667"/>
      <c r="AB1824" s="667"/>
      <c r="AC1824" s="667"/>
      <c r="AD1824" s="667"/>
      <c r="AE1824" s="667"/>
      <c r="AF1824" s="667"/>
      <c r="AG1824" s="2729"/>
      <c r="AH1824" s="2729"/>
      <c r="AI1824" s="2729"/>
      <c r="AJ1824" s="2729"/>
      <c r="AK1824" s="2729"/>
      <c r="AL1824" s="2729"/>
      <c r="AM1824" s="1147"/>
      <c r="AN1824" s="1147"/>
      <c r="AO1824" s="2729"/>
      <c r="AP1824" s="3803"/>
      <c r="AQ1824" s="3182"/>
      <c r="AR1824" s="3182"/>
      <c r="AS1824" s="3804"/>
      <c r="AT1824" s="2217"/>
      <c r="AU1824" s="2216"/>
      <c r="AV1824" s="2216"/>
      <c r="AW1824" s="3805"/>
      <c r="AX1824" s="3805"/>
      <c r="AY1824" s="2218"/>
      <c r="AZ1824" s="2732"/>
      <c r="BA1824" s="2732"/>
      <c r="BB1824" s="2732"/>
      <c r="BC1824" s="2732"/>
      <c r="BD1824" s="2732"/>
      <c r="BE1824" s="2732"/>
      <c r="BF1824" s="1437"/>
      <c r="BG1824" s="2732"/>
      <c r="BH1824" s="2732"/>
      <c r="BI1824" s="1437"/>
      <c r="BJ1824" s="2732"/>
      <c r="BK1824" s="2732"/>
      <c r="BL1824" s="2024">
        <f t="shared" si="185"/>
        <v>0</v>
      </c>
      <c r="BM1824" s="3777"/>
      <c r="BN1824" s="3778"/>
      <c r="BO1824" s="3771"/>
      <c r="BP1824" s="3771"/>
      <c r="BQ1824" s="3779"/>
      <c r="BR1824" s="3806"/>
      <c r="BS1824" s="2732"/>
      <c r="BT1824" s="2732"/>
      <c r="BU1824" s="2732"/>
      <c r="BV1824" s="2732"/>
      <c r="BW1824" s="2732"/>
      <c r="BX1824" s="2732"/>
      <c r="BY1824" s="2732"/>
      <c r="BZ1824" s="2732"/>
      <c r="CA1824" s="2732"/>
      <c r="CB1824" s="2732"/>
      <c r="CC1824" s="2732"/>
      <c r="CD1824" s="2028" t="s">
        <v>3091</v>
      </c>
    </row>
    <row r="1825" spans="1:82" ht="21" customHeight="1" x14ac:dyDescent="0.2">
      <c r="A1825" s="426" t="s">
        <v>162</v>
      </c>
      <c r="B1825" s="794" t="s">
        <v>130</v>
      </c>
      <c r="C1825" s="795" t="s">
        <v>1407</v>
      </c>
      <c r="D1825" s="460">
        <v>200</v>
      </c>
      <c r="E1825" s="500" t="s">
        <v>3801</v>
      </c>
      <c r="F1825" s="500" t="s">
        <v>3802</v>
      </c>
      <c r="G1825" s="464">
        <v>0</v>
      </c>
      <c r="H1825" s="464" t="s">
        <v>1</v>
      </c>
      <c r="I1825" s="464">
        <v>3</v>
      </c>
      <c r="J1825" s="454">
        <v>3</v>
      </c>
      <c r="K1825" s="517"/>
      <c r="L1825" s="1114"/>
      <c r="M1825" s="667"/>
      <c r="N1825" s="667"/>
      <c r="O1825" s="667"/>
      <c r="P1825" s="667"/>
      <c r="Q1825" s="667"/>
      <c r="R1825" s="667"/>
      <c r="S1825" s="667"/>
      <c r="T1825" s="667"/>
      <c r="U1825" s="1115">
        <f t="shared" si="194"/>
        <v>0</v>
      </c>
      <c r="V1825" s="667"/>
      <c r="W1825" s="667"/>
      <c r="X1825" s="667"/>
      <c r="Y1825" s="667"/>
      <c r="Z1825" s="667"/>
      <c r="AA1825" s="667"/>
      <c r="AB1825" s="667"/>
      <c r="AC1825" s="667"/>
      <c r="AD1825" s="667"/>
      <c r="AE1825" s="667"/>
      <c r="AF1825" s="667"/>
      <c r="AG1825" s="2729"/>
      <c r="AH1825" s="2729"/>
      <c r="AI1825" s="2729"/>
      <c r="AJ1825" s="2729"/>
      <c r="AK1825" s="2729"/>
      <c r="AL1825" s="2729"/>
      <c r="AM1825" s="1147"/>
      <c r="AN1825" s="1147"/>
      <c r="AO1825" s="2729"/>
      <c r="AP1825" s="3803"/>
      <c r="AQ1825" s="3182"/>
      <c r="AR1825" s="3182"/>
      <c r="AS1825" s="3804"/>
      <c r="AT1825" s="2217"/>
      <c r="AU1825" s="2216"/>
      <c r="AV1825" s="2216"/>
      <c r="AW1825" s="3805"/>
      <c r="AX1825" s="3805"/>
      <c r="AY1825" s="2218"/>
      <c r="AZ1825" s="2732"/>
      <c r="BA1825" s="2732"/>
      <c r="BB1825" s="2732"/>
      <c r="BC1825" s="2732"/>
      <c r="BD1825" s="2732"/>
      <c r="BE1825" s="2732"/>
      <c r="BF1825" s="1437"/>
      <c r="BG1825" s="2732"/>
      <c r="BH1825" s="2732"/>
      <c r="BI1825" s="1437"/>
      <c r="BJ1825" s="2732"/>
      <c r="BK1825" s="2732"/>
      <c r="BL1825" s="2024">
        <f t="shared" si="185"/>
        <v>0</v>
      </c>
      <c r="BM1825" s="3777"/>
      <c r="BN1825" s="3778"/>
      <c r="BO1825" s="3771"/>
      <c r="BP1825" s="3771"/>
      <c r="BQ1825" s="3779"/>
      <c r="BR1825" s="3806"/>
      <c r="BS1825" s="2732"/>
      <c r="BT1825" s="2732"/>
      <c r="BU1825" s="2732"/>
      <c r="BV1825" s="2732"/>
      <c r="BW1825" s="2732"/>
      <c r="BX1825" s="2732"/>
      <c r="BY1825" s="2732"/>
      <c r="BZ1825" s="2732"/>
      <c r="CA1825" s="2732"/>
      <c r="CB1825" s="2732"/>
      <c r="CC1825" s="2732"/>
      <c r="CD1825" s="2028" t="s">
        <v>3091</v>
      </c>
    </row>
    <row r="1826" spans="1:82" ht="21" customHeight="1" thickBot="1" x14ac:dyDescent="0.25">
      <c r="A1826" s="428" t="s">
        <v>162</v>
      </c>
      <c r="B1826" s="809" t="s">
        <v>130</v>
      </c>
      <c r="C1826" s="430" t="s">
        <v>1407</v>
      </c>
      <c r="D1826" s="431">
        <v>200</v>
      </c>
      <c r="E1826" s="432" t="s">
        <v>3801</v>
      </c>
      <c r="F1826" s="432" t="s">
        <v>3802</v>
      </c>
      <c r="G1826" s="446">
        <v>0</v>
      </c>
      <c r="H1826" s="446" t="s">
        <v>1</v>
      </c>
      <c r="I1826" s="446">
        <v>3</v>
      </c>
      <c r="J1826" s="496">
        <v>3</v>
      </c>
      <c r="K1826" s="810"/>
      <c r="L1826" s="1114"/>
      <c r="M1826" s="438"/>
      <c r="N1826" s="438"/>
      <c r="O1826" s="438"/>
      <c r="P1826" s="438"/>
      <c r="Q1826" s="438"/>
      <c r="R1826" s="438"/>
      <c r="S1826" s="438"/>
      <c r="T1826" s="438"/>
      <c r="U1826" s="1115">
        <f t="shared" si="194"/>
        <v>0</v>
      </c>
      <c r="V1826" s="438"/>
      <c r="W1826" s="438"/>
      <c r="X1826" s="438"/>
      <c r="Y1826" s="438"/>
      <c r="Z1826" s="438"/>
      <c r="AA1826" s="438"/>
      <c r="AB1826" s="438"/>
      <c r="AC1826" s="438"/>
      <c r="AD1826" s="438"/>
      <c r="AE1826" s="438"/>
      <c r="AF1826" s="438"/>
      <c r="AG1826" s="2779"/>
      <c r="AH1826" s="2779"/>
      <c r="AI1826" s="2779"/>
      <c r="AJ1826" s="2779"/>
      <c r="AK1826" s="2779"/>
      <c r="AL1826" s="2779"/>
      <c r="AM1826" s="1995"/>
      <c r="AN1826" s="1995"/>
      <c r="AO1826" s="2779"/>
      <c r="AP1826" s="3807"/>
      <c r="AQ1826" s="3033"/>
      <c r="AR1826" s="3033"/>
      <c r="AS1826" s="3808"/>
      <c r="AT1826" s="2696"/>
      <c r="AU1826" s="2695"/>
      <c r="AV1826" s="2695"/>
      <c r="AW1826" s="3809"/>
      <c r="AX1826" s="3809"/>
      <c r="AY1826" s="2697"/>
      <c r="AZ1826" s="2761"/>
      <c r="BA1826" s="2761"/>
      <c r="BB1826" s="2761"/>
      <c r="BC1826" s="2761"/>
      <c r="BD1826" s="2761"/>
      <c r="BE1826" s="2761"/>
      <c r="BF1826" s="1512"/>
      <c r="BG1826" s="2761"/>
      <c r="BH1826" s="2761"/>
      <c r="BI1826" s="1512"/>
      <c r="BJ1826" s="2761"/>
      <c r="BK1826" s="2761"/>
      <c r="BL1826" s="1911">
        <f t="shared" si="185"/>
        <v>0</v>
      </c>
      <c r="BM1826" s="3783"/>
      <c r="BN1826" s="3778"/>
      <c r="BO1826" s="3771"/>
      <c r="BP1826" s="3771"/>
      <c r="BQ1826" s="3779"/>
      <c r="BR1826" s="3810"/>
      <c r="BS1826" s="2761"/>
      <c r="BT1826" s="2761"/>
      <c r="BU1826" s="2761"/>
      <c r="BV1826" s="2761"/>
      <c r="BW1826" s="2761"/>
      <c r="BX1826" s="2761"/>
      <c r="BY1826" s="2761"/>
      <c r="BZ1826" s="2761"/>
      <c r="CA1826" s="2761"/>
      <c r="CB1826" s="2761"/>
      <c r="CC1826" s="2761"/>
      <c r="CD1826" s="2039" t="s">
        <v>3091</v>
      </c>
    </row>
    <row r="1827" spans="1:82" s="19" customFormat="1" ht="37.5" customHeight="1" x14ac:dyDescent="0.25">
      <c r="A1827" s="661" t="s">
        <v>162</v>
      </c>
      <c r="B1827" s="662" t="s">
        <v>130</v>
      </c>
      <c r="C1827" s="663" t="s">
        <v>1407</v>
      </c>
      <c r="D1827" s="163">
        <v>201</v>
      </c>
      <c r="E1827" s="48" t="s">
        <v>5243</v>
      </c>
      <c r="F1827" s="48" t="s">
        <v>5244</v>
      </c>
      <c r="G1827" s="210">
        <v>10</v>
      </c>
      <c r="H1827" s="210" t="s">
        <v>0</v>
      </c>
      <c r="I1827" s="210">
        <v>2</v>
      </c>
      <c r="J1827" s="493">
        <v>2</v>
      </c>
      <c r="K1827" s="195"/>
      <c r="L1827" s="51">
        <f t="shared" ref="L1827" si="195">+M1827+N1827+O1827+P1827+Q1827+R1827+S1827+T1827</f>
        <v>0</v>
      </c>
      <c r="M1827" s="196"/>
      <c r="N1827" s="196"/>
      <c r="O1827" s="196"/>
      <c r="P1827" s="196"/>
      <c r="Q1827" s="196"/>
      <c r="R1827" s="196"/>
      <c r="S1827" s="196"/>
      <c r="T1827" s="196"/>
      <c r="U1827" s="168">
        <f t="shared" ref="U1827:U1832" si="196">V1827+W1827+X1827+Y1827+Z1827+AA1827+AB1827+AC1827</f>
        <v>0</v>
      </c>
      <c r="V1827" s="196"/>
      <c r="W1827" s="196"/>
      <c r="X1827" s="196"/>
      <c r="Y1827" s="196"/>
      <c r="Z1827" s="196"/>
      <c r="AA1827" s="196"/>
      <c r="AB1827" s="196"/>
      <c r="AC1827" s="196"/>
      <c r="AD1827" s="196"/>
      <c r="AE1827" s="196"/>
      <c r="AF1827" s="196"/>
      <c r="AG1827" s="2725"/>
      <c r="AH1827" s="2725"/>
      <c r="AI1827" s="2725"/>
      <c r="AJ1827" s="2725"/>
      <c r="AK1827" s="2725"/>
      <c r="AL1827" s="2725"/>
      <c r="AM1827" s="1464"/>
      <c r="AN1827" s="1464"/>
      <c r="AO1827" s="2725"/>
      <c r="AP1827" s="2725"/>
      <c r="AQ1827" s="1461"/>
      <c r="AR1827" s="1461"/>
      <c r="AS1827" s="1461" t="s">
        <v>5245</v>
      </c>
      <c r="AT1827" s="3811" t="s">
        <v>374</v>
      </c>
      <c r="AU1827" s="3811">
        <v>1</v>
      </c>
      <c r="AV1827" s="3811"/>
      <c r="AW1827" s="3811"/>
      <c r="AX1827" s="3812"/>
      <c r="AY1827" s="2235">
        <v>0</v>
      </c>
      <c r="AZ1827" s="1459"/>
      <c r="BA1827" s="1459"/>
      <c r="BB1827" s="1459"/>
      <c r="BC1827" s="1459"/>
      <c r="BD1827" s="1459"/>
      <c r="BE1827" s="1381"/>
      <c r="BF1827" s="1381"/>
      <c r="BG1827" s="1381"/>
      <c r="BH1827" s="1381"/>
      <c r="BI1827" s="1858"/>
      <c r="BJ1827" s="1381"/>
      <c r="BK1827" s="1381"/>
      <c r="BL1827" s="1470">
        <f t="shared" si="185"/>
        <v>0</v>
      </c>
      <c r="BM1827" s="1934">
        <f>L1827-(BI1827:BI1832)</f>
        <v>0</v>
      </c>
      <c r="BN1827" s="1471"/>
      <c r="BO1827" s="1471"/>
      <c r="BP1827" s="1471"/>
      <c r="BQ1827" s="1471"/>
      <c r="BR1827" s="1471"/>
      <c r="BS1827" s="1471"/>
      <c r="BT1827" s="1471"/>
      <c r="BU1827" s="1471"/>
      <c r="BV1827" s="1471"/>
      <c r="BW1827" s="1471"/>
      <c r="BX1827" s="1471"/>
      <c r="BY1827" s="1471"/>
      <c r="BZ1827" s="1471"/>
      <c r="CA1827" s="1471"/>
      <c r="CB1827" s="1471"/>
      <c r="CC1827" s="1935"/>
      <c r="CD1827" s="1936" t="s">
        <v>5218</v>
      </c>
    </row>
    <row r="1828" spans="1:82" s="19" customFormat="1" ht="32.25" customHeight="1" x14ac:dyDescent="0.25">
      <c r="A1828" s="664" t="s">
        <v>162</v>
      </c>
      <c r="B1828" s="665" t="s">
        <v>130</v>
      </c>
      <c r="C1828" s="666" t="s">
        <v>1407</v>
      </c>
      <c r="D1828" s="460">
        <v>201</v>
      </c>
      <c r="E1828" s="526" t="s">
        <v>5246</v>
      </c>
      <c r="F1828" s="526" t="s">
        <v>5244</v>
      </c>
      <c r="G1828" s="1695">
        <v>10</v>
      </c>
      <c r="H1828" s="1695" t="s">
        <v>0</v>
      </c>
      <c r="I1828" s="1695">
        <v>2</v>
      </c>
      <c r="J1828" s="454">
        <v>2</v>
      </c>
      <c r="K1828" s="517"/>
      <c r="L1828" s="6"/>
      <c r="M1828" s="667"/>
      <c r="N1828" s="667"/>
      <c r="O1828" s="667"/>
      <c r="P1828" s="667"/>
      <c r="Q1828" s="667"/>
      <c r="R1828" s="667"/>
      <c r="S1828" s="667"/>
      <c r="T1828" s="667"/>
      <c r="U1828" s="525">
        <f t="shared" si="196"/>
        <v>0</v>
      </c>
      <c r="V1828" s="667"/>
      <c r="W1828" s="667"/>
      <c r="X1828" s="667"/>
      <c r="Y1828" s="667"/>
      <c r="Z1828" s="667"/>
      <c r="AA1828" s="667"/>
      <c r="AB1828" s="667"/>
      <c r="AC1828" s="667"/>
      <c r="AD1828" s="667"/>
      <c r="AE1828" s="667"/>
      <c r="AF1828" s="667"/>
      <c r="AG1828" s="2729"/>
      <c r="AH1828" s="2729"/>
      <c r="AI1828" s="2729"/>
      <c r="AJ1828" s="2729"/>
      <c r="AK1828" s="2729"/>
      <c r="AL1828" s="2729"/>
      <c r="AM1828" s="1489"/>
      <c r="AN1828" s="1489"/>
      <c r="AO1828" s="2729"/>
      <c r="AP1828" s="2729"/>
      <c r="AQ1828" s="2756"/>
      <c r="AR1828" s="2756"/>
      <c r="AS1828" s="2756"/>
      <c r="AT1828" s="2756"/>
      <c r="AU1828" s="2756"/>
      <c r="AV1828" s="2756"/>
      <c r="AW1828" s="2756"/>
      <c r="AX1828" s="2756"/>
      <c r="AY1828" s="2237"/>
      <c r="AZ1828" s="2391"/>
      <c r="BA1828" s="2391"/>
      <c r="BB1828" s="2391"/>
      <c r="BC1828" s="2391"/>
      <c r="BD1828" s="2391"/>
      <c r="BE1828" s="2391"/>
      <c r="BF1828" s="2391"/>
      <c r="BG1828" s="2391"/>
      <c r="BH1828" s="2391"/>
      <c r="BI1828" s="2732"/>
      <c r="BJ1828" s="2391"/>
      <c r="BK1828" s="2391"/>
      <c r="BL1828" s="1412">
        <f t="shared" si="185"/>
        <v>0</v>
      </c>
      <c r="BM1828" s="2391"/>
      <c r="BN1828" s="3787"/>
      <c r="BO1828" s="3787"/>
      <c r="BP1828" s="3787"/>
      <c r="BQ1828" s="3787"/>
      <c r="BR1828" s="3787"/>
      <c r="BS1828" s="3787"/>
      <c r="BT1828" s="3787"/>
      <c r="BU1828" s="3787"/>
      <c r="BV1828" s="3787"/>
      <c r="BW1828" s="3787"/>
      <c r="BX1828" s="3787"/>
      <c r="BY1828" s="3787"/>
      <c r="BZ1828" s="3787"/>
      <c r="CA1828" s="3787"/>
      <c r="CB1828" s="3787"/>
      <c r="CC1828" s="3788"/>
      <c r="CD1828" s="1941" t="s">
        <v>5218</v>
      </c>
    </row>
    <row r="1829" spans="1:82" s="19" customFormat="1" ht="32.25" customHeight="1" x14ac:dyDescent="0.25">
      <c r="A1829" s="664" t="s">
        <v>162</v>
      </c>
      <c r="B1829" s="665" t="s">
        <v>130</v>
      </c>
      <c r="C1829" s="666" t="s">
        <v>1407</v>
      </c>
      <c r="D1829" s="460">
        <v>201</v>
      </c>
      <c r="E1829" s="526" t="s">
        <v>5246</v>
      </c>
      <c r="F1829" s="526" t="s">
        <v>5244</v>
      </c>
      <c r="G1829" s="1695">
        <v>10</v>
      </c>
      <c r="H1829" s="1695" t="s">
        <v>0</v>
      </c>
      <c r="I1829" s="1695">
        <v>2</v>
      </c>
      <c r="J1829" s="454">
        <v>2</v>
      </c>
      <c r="K1829" s="517"/>
      <c r="L1829" s="6"/>
      <c r="M1829" s="667"/>
      <c r="N1829" s="667"/>
      <c r="O1829" s="667"/>
      <c r="P1829" s="667"/>
      <c r="Q1829" s="667"/>
      <c r="R1829" s="667"/>
      <c r="S1829" s="667"/>
      <c r="T1829" s="667"/>
      <c r="U1829" s="525">
        <f t="shared" si="196"/>
        <v>0</v>
      </c>
      <c r="V1829" s="667"/>
      <c r="W1829" s="667"/>
      <c r="X1829" s="667"/>
      <c r="Y1829" s="667"/>
      <c r="Z1829" s="667"/>
      <c r="AA1829" s="667"/>
      <c r="AB1829" s="667"/>
      <c r="AC1829" s="667"/>
      <c r="AD1829" s="667"/>
      <c r="AE1829" s="667"/>
      <c r="AF1829" s="667"/>
      <c r="AG1829" s="2729"/>
      <c r="AH1829" s="2729"/>
      <c r="AI1829" s="2729"/>
      <c r="AJ1829" s="2729"/>
      <c r="AK1829" s="2729"/>
      <c r="AL1829" s="2729"/>
      <c r="AM1829" s="1489"/>
      <c r="AN1829" s="1489"/>
      <c r="AO1829" s="2729"/>
      <c r="AP1829" s="2729"/>
      <c r="AQ1829" s="2756"/>
      <c r="AR1829" s="2756"/>
      <c r="AS1829" s="2756"/>
      <c r="AT1829" s="2756"/>
      <c r="AU1829" s="2756"/>
      <c r="AV1829" s="2756"/>
      <c r="AW1829" s="2756"/>
      <c r="AX1829" s="2756"/>
      <c r="AY1829" s="2237"/>
      <c r="AZ1829" s="2391"/>
      <c r="BA1829" s="2391"/>
      <c r="BB1829" s="2391"/>
      <c r="BC1829" s="2391"/>
      <c r="BD1829" s="2391"/>
      <c r="BE1829" s="2391"/>
      <c r="BF1829" s="2391"/>
      <c r="BG1829" s="2391"/>
      <c r="BH1829" s="2391"/>
      <c r="BI1829" s="2732"/>
      <c r="BJ1829" s="2391"/>
      <c r="BK1829" s="2391"/>
      <c r="BL1829" s="1412">
        <f t="shared" si="185"/>
        <v>0</v>
      </c>
      <c r="BM1829" s="2391"/>
      <c r="BN1829" s="3787"/>
      <c r="BO1829" s="3787"/>
      <c r="BP1829" s="3787"/>
      <c r="BQ1829" s="3787"/>
      <c r="BR1829" s="3787"/>
      <c r="BS1829" s="3787"/>
      <c r="BT1829" s="3787"/>
      <c r="BU1829" s="3787"/>
      <c r="BV1829" s="3787"/>
      <c r="BW1829" s="3787"/>
      <c r="BX1829" s="3787"/>
      <c r="BY1829" s="3787"/>
      <c r="BZ1829" s="3787"/>
      <c r="CA1829" s="3787"/>
      <c r="CB1829" s="3787"/>
      <c r="CC1829" s="3788"/>
      <c r="CD1829" s="1941" t="s">
        <v>5218</v>
      </c>
    </row>
    <row r="1830" spans="1:82" s="19" customFormat="1" ht="32.25" customHeight="1" x14ac:dyDescent="0.25">
      <c r="A1830" s="664" t="s">
        <v>162</v>
      </c>
      <c r="B1830" s="665" t="s">
        <v>130</v>
      </c>
      <c r="C1830" s="666" t="s">
        <v>1407</v>
      </c>
      <c r="D1830" s="460">
        <v>201</v>
      </c>
      <c r="E1830" s="526" t="s">
        <v>5246</v>
      </c>
      <c r="F1830" s="526" t="s">
        <v>5244</v>
      </c>
      <c r="G1830" s="1695">
        <v>10</v>
      </c>
      <c r="H1830" s="1695" t="s">
        <v>0</v>
      </c>
      <c r="I1830" s="1695">
        <v>2</v>
      </c>
      <c r="J1830" s="454">
        <v>2</v>
      </c>
      <c r="K1830" s="517"/>
      <c r="L1830" s="6"/>
      <c r="M1830" s="667"/>
      <c r="N1830" s="667"/>
      <c r="O1830" s="667"/>
      <c r="P1830" s="667"/>
      <c r="Q1830" s="667"/>
      <c r="R1830" s="667"/>
      <c r="S1830" s="667"/>
      <c r="T1830" s="667"/>
      <c r="U1830" s="525">
        <f t="shared" si="196"/>
        <v>0</v>
      </c>
      <c r="V1830" s="667"/>
      <c r="W1830" s="667"/>
      <c r="X1830" s="667"/>
      <c r="Y1830" s="667"/>
      <c r="Z1830" s="667"/>
      <c r="AA1830" s="667"/>
      <c r="AB1830" s="667"/>
      <c r="AC1830" s="667"/>
      <c r="AD1830" s="667"/>
      <c r="AE1830" s="667"/>
      <c r="AF1830" s="667"/>
      <c r="AG1830" s="2729"/>
      <c r="AH1830" s="2729"/>
      <c r="AI1830" s="2729"/>
      <c r="AJ1830" s="2729"/>
      <c r="AK1830" s="2729"/>
      <c r="AL1830" s="2729"/>
      <c r="AM1830" s="1489"/>
      <c r="AN1830" s="1489"/>
      <c r="AO1830" s="2729"/>
      <c r="AP1830" s="2729"/>
      <c r="AQ1830" s="2756"/>
      <c r="AR1830" s="2756"/>
      <c r="AS1830" s="2756"/>
      <c r="AT1830" s="2756"/>
      <c r="AU1830" s="2756"/>
      <c r="AV1830" s="2756"/>
      <c r="AW1830" s="2756"/>
      <c r="AX1830" s="2756"/>
      <c r="AY1830" s="2237"/>
      <c r="AZ1830" s="2391"/>
      <c r="BA1830" s="2391"/>
      <c r="BB1830" s="2391"/>
      <c r="BC1830" s="2391"/>
      <c r="BD1830" s="2391"/>
      <c r="BE1830" s="2391"/>
      <c r="BF1830" s="2391"/>
      <c r="BG1830" s="2391"/>
      <c r="BH1830" s="2391"/>
      <c r="BI1830" s="2732"/>
      <c r="BJ1830" s="2391"/>
      <c r="BK1830" s="2391"/>
      <c r="BL1830" s="1412">
        <f t="shared" si="185"/>
        <v>0</v>
      </c>
      <c r="BM1830" s="2391"/>
      <c r="BN1830" s="3787"/>
      <c r="BO1830" s="3787"/>
      <c r="BP1830" s="3787"/>
      <c r="BQ1830" s="3787"/>
      <c r="BR1830" s="3787"/>
      <c r="BS1830" s="3787"/>
      <c r="BT1830" s="3787"/>
      <c r="BU1830" s="3787"/>
      <c r="BV1830" s="3787"/>
      <c r="BW1830" s="3787"/>
      <c r="BX1830" s="3787"/>
      <c r="BY1830" s="3787"/>
      <c r="BZ1830" s="3787"/>
      <c r="CA1830" s="3787"/>
      <c r="CB1830" s="3787"/>
      <c r="CC1830" s="3788"/>
      <c r="CD1830" s="1941" t="s">
        <v>5218</v>
      </c>
    </row>
    <row r="1831" spans="1:82" s="19" customFormat="1" ht="32.25" customHeight="1" x14ac:dyDescent="0.25">
      <c r="A1831" s="664" t="s">
        <v>162</v>
      </c>
      <c r="B1831" s="665" t="s">
        <v>130</v>
      </c>
      <c r="C1831" s="666" t="s">
        <v>1407</v>
      </c>
      <c r="D1831" s="460">
        <v>201</v>
      </c>
      <c r="E1831" s="526" t="s">
        <v>5246</v>
      </c>
      <c r="F1831" s="526" t="s">
        <v>5244</v>
      </c>
      <c r="G1831" s="1695">
        <v>10</v>
      </c>
      <c r="H1831" s="1695" t="s">
        <v>0</v>
      </c>
      <c r="I1831" s="1695">
        <v>2</v>
      </c>
      <c r="J1831" s="454">
        <v>2</v>
      </c>
      <c r="K1831" s="517"/>
      <c r="L1831" s="6"/>
      <c r="M1831" s="667"/>
      <c r="N1831" s="667"/>
      <c r="O1831" s="667"/>
      <c r="P1831" s="667"/>
      <c r="Q1831" s="667"/>
      <c r="R1831" s="667"/>
      <c r="S1831" s="667"/>
      <c r="T1831" s="667"/>
      <c r="U1831" s="525">
        <f t="shared" si="196"/>
        <v>0</v>
      </c>
      <c r="V1831" s="667"/>
      <c r="W1831" s="667"/>
      <c r="X1831" s="667"/>
      <c r="Y1831" s="667"/>
      <c r="Z1831" s="667"/>
      <c r="AA1831" s="667"/>
      <c r="AB1831" s="667"/>
      <c r="AC1831" s="667"/>
      <c r="AD1831" s="667"/>
      <c r="AE1831" s="667"/>
      <c r="AF1831" s="667"/>
      <c r="AG1831" s="2729"/>
      <c r="AH1831" s="2729"/>
      <c r="AI1831" s="2729"/>
      <c r="AJ1831" s="2729"/>
      <c r="AK1831" s="2729"/>
      <c r="AL1831" s="2729"/>
      <c r="AM1831" s="1489"/>
      <c r="AN1831" s="1489"/>
      <c r="AO1831" s="2729"/>
      <c r="AP1831" s="2729"/>
      <c r="AQ1831" s="2756"/>
      <c r="AR1831" s="2756"/>
      <c r="AS1831" s="2756"/>
      <c r="AT1831" s="2756"/>
      <c r="AU1831" s="2756"/>
      <c r="AV1831" s="2756"/>
      <c r="AW1831" s="2756"/>
      <c r="AX1831" s="2756"/>
      <c r="AY1831" s="2237"/>
      <c r="AZ1831" s="2391"/>
      <c r="BA1831" s="2391"/>
      <c r="BB1831" s="2391"/>
      <c r="BC1831" s="2391"/>
      <c r="BD1831" s="2391"/>
      <c r="BE1831" s="2391"/>
      <c r="BF1831" s="2391"/>
      <c r="BG1831" s="2391"/>
      <c r="BH1831" s="2391"/>
      <c r="BI1831" s="2732"/>
      <c r="BJ1831" s="2391"/>
      <c r="BK1831" s="2391"/>
      <c r="BL1831" s="1412">
        <f t="shared" si="185"/>
        <v>0</v>
      </c>
      <c r="BM1831" s="2391"/>
      <c r="BN1831" s="3787"/>
      <c r="BO1831" s="3787"/>
      <c r="BP1831" s="3787"/>
      <c r="BQ1831" s="3787"/>
      <c r="BR1831" s="3787"/>
      <c r="BS1831" s="3787"/>
      <c r="BT1831" s="3787"/>
      <c r="BU1831" s="3787"/>
      <c r="BV1831" s="3787"/>
      <c r="BW1831" s="3787"/>
      <c r="BX1831" s="3787"/>
      <c r="BY1831" s="3787"/>
      <c r="BZ1831" s="3787"/>
      <c r="CA1831" s="3787"/>
      <c r="CB1831" s="3787"/>
      <c r="CC1831" s="3788"/>
      <c r="CD1831" s="1941" t="s">
        <v>5218</v>
      </c>
    </row>
    <row r="1832" spans="1:82" s="19" customFormat="1" ht="32.25" customHeight="1" thickBot="1" x14ac:dyDescent="0.3">
      <c r="A1832" s="722" t="s">
        <v>162</v>
      </c>
      <c r="B1832" s="1301" t="s">
        <v>130</v>
      </c>
      <c r="C1832" s="735" t="s">
        <v>1407</v>
      </c>
      <c r="D1832" s="205">
        <v>201</v>
      </c>
      <c r="E1832" s="100" t="s">
        <v>5246</v>
      </c>
      <c r="F1832" s="100" t="s">
        <v>5244</v>
      </c>
      <c r="G1832" s="103">
        <v>10</v>
      </c>
      <c r="H1832" s="103" t="s">
        <v>0</v>
      </c>
      <c r="I1832" s="103">
        <v>2</v>
      </c>
      <c r="J1832" s="491">
        <v>2</v>
      </c>
      <c r="K1832" s="104"/>
      <c r="L1832" s="73"/>
      <c r="M1832" s="98"/>
      <c r="N1832" s="98"/>
      <c r="O1832" s="98"/>
      <c r="P1832" s="98"/>
      <c r="Q1832" s="98"/>
      <c r="R1832" s="98"/>
      <c r="S1832" s="98"/>
      <c r="T1832" s="98"/>
      <c r="U1832" s="285">
        <f t="shared" si="196"/>
        <v>0</v>
      </c>
      <c r="V1832" s="98"/>
      <c r="W1832" s="98"/>
      <c r="X1832" s="98"/>
      <c r="Y1832" s="98"/>
      <c r="Z1832" s="98"/>
      <c r="AA1832" s="98"/>
      <c r="AB1832" s="98"/>
      <c r="AC1832" s="98"/>
      <c r="AD1832" s="98"/>
      <c r="AE1832" s="98"/>
      <c r="AF1832" s="98"/>
      <c r="AG1832" s="2780"/>
      <c r="AH1832" s="2780"/>
      <c r="AI1832" s="2780"/>
      <c r="AJ1832" s="2780"/>
      <c r="AK1832" s="2780"/>
      <c r="AL1832" s="2780"/>
      <c r="AM1832" s="4060"/>
      <c r="AN1832" s="4060"/>
      <c r="AO1832" s="2780"/>
      <c r="AP1832" s="2780"/>
      <c r="AQ1832" s="3174"/>
      <c r="AR1832" s="3174"/>
      <c r="AS1832" s="3174"/>
      <c r="AT1832" s="3174"/>
      <c r="AU1832" s="3174"/>
      <c r="AV1832" s="3174"/>
      <c r="AW1832" s="3174"/>
      <c r="AX1832" s="3174"/>
      <c r="AY1832" s="2343"/>
      <c r="AZ1832" s="2418"/>
      <c r="BA1832" s="2418"/>
      <c r="BB1832" s="2418"/>
      <c r="BC1832" s="2418"/>
      <c r="BD1832" s="2418"/>
      <c r="BE1832" s="2418"/>
      <c r="BF1832" s="2418"/>
      <c r="BG1832" s="2418"/>
      <c r="BH1832" s="2418"/>
      <c r="BI1832" s="2738"/>
      <c r="BJ1832" s="2418"/>
      <c r="BK1832" s="2418"/>
      <c r="BL1832" s="2230">
        <f t="shared" si="185"/>
        <v>0</v>
      </c>
      <c r="BM1832" s="2418"/>
      <c r="BN1832" s="3813"/>
      <c r="BO1832" s="3813"/>
      <c r="BP1832" s="3813"/>
      <c r="BQ1832" s="3813"/>
      <c r="BR1832" s="3813"/>
      <c r="BS1832" s="3813"/>
      <c r="BT1832" s="3813"/>
      <c r="BU1832" s="3813"/>
      <c r="BV1832" s="3813"/>
      <c r="BW1832" s="3813"/>
      <c r="BX1832" s="3813"/>
      <c r="BY1832" s="3813"/>
      <c r="BZ1832" s="3813"/>
      <c r="CA1832" s="3813"/>
      <c r="CB1832" s="3813"/>
      <c r="CC1832" s="3814"/>
      <c r="CD1832" s="2233" t="s">
        <v>5218</v>
      </c>
    </row>
    <row r="1833" spans="1:82" ht="25.5" customHeight="1" thickBot="1" x14ac:dyDescent="0.25">
      <c r="A1833" s="661" t="s">
        <v>162</v>
      </c>
      <c r="B1833" s="662" t="s">
        <v>130</v>
      </c>
      <c r="C1833" s="663" t="s">
        <v>1407</v>
      </c>
      <c r="D1833" s="163">
        <v>202</v>
      </c>
      <c r="E1833" s="210" t="s">
        <v>1408</v>
      </c>
      <c r="F1833" s="48" t="s">
        <v>1409</v>
      </c>
      <c r="G1833" s="194" t="s">
        <v>165</v>
      </c>
      <c r="H1833" s="217" t="s">
        <v>1</v>
      </c>
      <c r="I1833" s="194">
        <v>4</v>
      </c>
      <c r="J1833" s="572">
        <v>4</v>
      </c>
      <c r="K1833" s="352"/>
      <c r="L1833" s="293">
        <f t="shared" ref="L1833" si="197">+M1833+N1833+O1833+P1833+Q1833+R1833+S1833+T1833</f>
        <v>0</v>
      </c>
      <c r="M1833" s="52"/>
      <c r="N1833" s="52"/>
      <c r="O1833" s="52"/>
      <c r="P1833" s="52"/>
      <c r="Q1833" s="52"/>
      <c r="R1833" s="52"/>
      <c r="S1833" s="52"/>
      <c r="T1833" s="52"/>
      <c r="U1833" s="467">
        <f t="shared" si="184"/>
        <v>0</v>
      </c>
      <c r="V1833" s="52"/>
      <c r="W1833" s="52"/>
      <c r="X1833" s="52"/>
      <c r="Y1833" s="52"/>
      <c r="Z1833" s="52"/>
      <c r="AA1833" s="52"/>
      <c r="AB1833" s="52"/>
      <c r="AC1833" s="52"/>
      <c r="AD1833" s="196"/>
      <c r="AE1833" s="196"/>
      <c r="AF1833" s="196"/>
      <c r="AG1833" s="2725"/>
      <c r="AH1833" s="2725"/>
      <c r="AI1833" s="2725"/>
      <c r="AJ1833" s="2725"/>
      <c r="AK1833" s="2725"/>
      <c r="AL1833" s="2725"/>
      <c r="AM1833" s="1923"/>
      <c r="AN1833" s="1923"/>
      <c r="AO1833" s="2725"/>
      <c r="AP1833" s="2725"/>
      <c r="AQ1833" s="1461"/>
      <c r="AR1833" s="1461"/>
      <c r="AS1833" s="2726"/>
      <c r="AT1833" s="1638"/>
      <c r="AU1833" s="1969"/>
      <c r="AV1833" s="1969"/>
      <c r="AW1833" s="1970"/>
      <c r="AX1833" s="1970"/>
      <c r="AY1833" s="1971"/>
      <c r="AZ1833" s="1459"/>
      <c r="BA1833" s="1459"/>
      <c r="BB1833" s="1459"/>
      <c r="BC1833" s="1459"/>
      <c r="BD1833" s="1459"/>
      <c r="BE1833" s="1381"/>
      <c r="BF1833" s="1381"/>
      <c r="BG1833" s="1381"/>
      <c r="BH1833" s="1381"/>
      <c r="BI1833" s="1972"/>
      <c r="BJ1833" s="1381"/>
      <c r="BK1833" s="1381"/>
      <c r="BL1833" s="1973">
        <f t="shared" si="185"/>
        <v>0</v>
      </c>
      <c r="BM1833" s="1974">
        <f>L1833-(BI1833:BI1838)</f>
        <v>0</v>
      </c>
      <c r="BN1833" s="1975"/>
      <c r="BO1833" s="1975"/>
      <c r="BP1833" s="1975"/>
      <c r="BQ1833" s="1975"/>
      <c r="BR1833" s="2753"/>
      <c r="BS1833" s="1471"/>
      <c r="BT1833" s="1471"/>
      <c r="BU1833" s="1471"/>
      <c r="BV1833" s="1471"/>
      <c r="BW1833" s="1471"/>
      <c r="BX1833" s="1471"/>
      <c r="BY1833" s="1471"/>
      <c r="BZ1833" s="1471"/>
      <c r="CA1833" s="1471"/>
      <c r="CB1833" s="1471"/>
      <c r="CC1833" s="1471"/>
      <c r="CD1833" s="1978" t="s">
        <v>911</v>
      </c>
    </row>
    <row r="1834" spans="1:82" ht="25.5" customHeight="1" thickBot="1" x14ac:dyDescent="0.25">
      <c r="A1834" s="664" t="s">
        <v>162</v>
      </c>
      <c r="B1834" s="665" t="s">
        <v>130</v>
      </c>
      <c r="C1834" s="666" t="s">
        <v>1407</v>
      </c>
      <c r="D1834" s="460">
        <v>202</v>
      </c>
      <c r="E1834" s="500" t="s">
        <v>1408</v>
      </c>
      <c r="F1834" s="526" t="s">
        <v>1409</v>
      </c>
      <c r="G1834" s="464" t="s">
        <v>165</v>
      </c>
      <c r="H1834" s="463" t="s">
        <v>1</v>
      </c>
      <c r="I1834" s="464">
        <v>4</v>
      </c>
      <c r="J1834" s="577">
        <v>4</v>
      </c>
      <c r="K1834" s="284"/>
      <c r="L1834" s="436"/>
      <c r="M1834" s="667"/>
      <c r="N1834" s="667"/>
      <c r="O1834" s="667"/>
      <c r="P1834" s="667"/>
      <c r="Q1834" s="667"/>
      <c r="R1834" s="667"/>
      <c r="S1834" s="667"/>
      <c r="T1834" s="667"/>
      <c r="U1834" s="467">
        <f t="shared" si="184"/>
        <v>0</v>
      </c>
      <c r="V1834" s="667"/>
      <c r="W1834" s="667"/>
      <c r="X1834" s="667"/>
      <c r="Y1834" s="667"/>
      <c r="Z1834" s="667"/>
      <c r="AA1834" s="667"/>
      <c r="AB1834" s="667"/>
      <c r="AC1834" s="667"/>
      <c r="AD1834" s="667"/>
      <c r="AE1834" s="667"/>
      <c r="AF1834" s="667"/>
      <c r="AG1834" s="2729"/>
      <c r="AH1834" s="2729"/>
      <c r="AI1834" s="2729"/>
      <c r="AJ1834" s="2729"/>
      <c r="AK1834" s="2729"/>
      <c r="AL1834" s="2729"/>
      <c r="AM1834" s="1147"/>
      <c r="AN1834" s="1147"/>
      <c r="AO1834" s="2729"/>
      <c r="AP1834" s="2729"/>
      <c r="AQ1834" s="2756"/>
      <c r="AR1834" s="2756"/>
      <c r="AS1834" s="3182"/>
      <c r="AT1834" s="1991"/>
      <c r="AU1834" s="1992"/>
      <c r="AV1834" s="1992"/>
      <c r="AW1834" s="3815"/>
      <c r="AX1834" s="3815"/>
      <c r="AY1834" s="1994"/>
      <c r="AZ1834" s="2391"/>
      <c r="BA1834" s="2391"/>
      <c r="BB1834" s="2391"/>
      <c r="BC1834" s="2391"/>
      <c r="BD1834" s="2391"/>
      <c r="BE1834" s="2391"/>
      <c r="BF1834" s="2391"/>
      <c r="BG1834" s="2391"/>
      <c r="BH1834" s="2391"/>
      <c r="BI1834" s="1985"/>
      <c r="BJ1834" s="2391"/>
      <c r="BK1834" s="2391"/>
      <c r="BL1834" s="1986">
        <f t="shared" si="185"/>
        <v>0</v>
      </c>
      <c r="BM1834" s="3777"/>
      <c r="BN1834" s="3816"/>
      <c r="BO1834" s="3816"/>
      <c r="BP1834" s="3816"/>
      <c r="BQ1834" s="3816"/>
      <c r="BR1834" s="3780"/>
      <c r="BS1834" s="3771"/>
      <c r="BT1834" s="3771"/>
      <c r="BU1834" s="3771"/>
      <c r="BV1834" s="3771"/>
      <c r="BW1834" s="3771"/>
      <c r="BX1834" s="3771"/>
      <c r="BY1834" s="3771"/>
      <c r="BZ1834" s="3771"/>
      <c r="CA1834" s="3771"/>
      <c r="CB1834" s="3771"/>
      <c r="CC1834" s="3771"/>
      <c r="CD1834" s="1978" t="s">
        <v>911</v>
      </c>
    </row>
    <row r="1835" spans="1:82" ht="25.5" customHeight="1" thickBot="1" x14ac:dyDescent="0.25">
      <c r="A1835" s="664" t="s">
        <v>162</v>
      </c>
      <c r="B1835" s="665" t="s">
        <v>130</v>
      </c>
      <c r="C1835" s="666" t="s">
        <v>1407</v>
      </c>
      <c r="D1835" s="460">
        <v>202</v>
      </c>
      <c r="E1835" s="500" t="s">
        <v>1408</v>
      </c>
      <c r="F1835" s="526" t="s">
        <v>1409</v>
      </c>
      <c r="G1835" s="464" t="s">
        <v>165</v>
      </c>
      <c r="H1835" s="463" t="s">
        <v>1</v>
      </c>
      <c r="I1835" s="464">
        <v>4</v>
      </c>
      <c r="J1835" s="577">
        <v>4</v>
      </c>
      <c r="K1835" s="284"/>
      <c r="L1835" s="436"/>
      <c r="M1835" s="667"/>
      <c r="N1835" s="667"/>
      <c r="O1835" s="667"/>
      <c r="P1835" s="667"/>
      <c r="Q1835" s="667"/>
      <c r="R1835" s="667"/>
      <c r="S1835" s="667"/>
      <c r="T1835" s="667"/>
      <c r="U1835" s="467">
        <f t="shared" si="184"/>
        <v>0</v>
      </c>
      <c r="V1835" s="667"/>
      <c r="W1835" s="667"/>
      <c r="X1835" s="667"/>
      <c r="Y1835" s="667"/>
      <c r="Z1835" s="667"/>
      <c r="AA1835" s="667"/>
      <c r="AB1835" s="667"/>
      <c r="AC1835" s="667"/>
      <c r="AD1835" s="667"/>
      <c r="AE1835" s="667"/>
      <c r="AF1835" s="667"/>
      <c r="AG1835" s="2729"/>
      <c r="AH1835" s="2729"/>
      <c r="AI1835" s="2729"/>
      <c r="AJ1835" s="2729"/>
      <c r="AK1835" s="2729"/>
      <c r="AL1835" s="2729"/>
      <c r="AM1835" s="1147"/>
      <c r="AN1835" s="1147"/>
      <c r="AO1835" s="2729"/>
      <c r="AP1835" s="2729"/>
      <c r="AQ1835" s="2756"/>
      <c r="AR1835" s="2756"/>
      <c r="AS1835" s="3182"/>
      <c r="AT1835" s="1991"/>
      <c r="AU1835" s="1992"/>
      <c r="AV1835" s="1992"/>
      <c r="AW1835" s="3815"/>
      <c r="AX1835" s="3815"/>
      <c r="AY1835" s="1994"/>
      <c r="AZ1835" s="2391"/>
      <c r="BA1835" s="2391"/>
      <c r="BB1835" s="2391"/>
      <c r="BC1835" s="2391"/>
      <c r="BD1835" s="2391"/>
      <c r="BE1835" s="2391"/>
      <c r="BF1835" s="2391"/>
      <c r="BG1835" s="2391"/>
      <c r="BH1835" s="2391"/>
      <c r="BI1835" s="1985"/>
      <c r="BJ1835" s="2391"/>
      <c r="BK1835" s="2391"/>
      <c r="BL1835" s="1986">
        <f t="shared" si="185"/>
        <v>0</v>
      </c>
      <c r="BM1835" s="3777"/>
      <c r="BN1835" s="3816"/>
      <c r="BO1835" s="3816"/>
      <c r="BP1835" s="3816"/>
      <c r="BQ1835" s="3816"/>
      <c r="BR1835" s="3780"/>
      <c r="BS1835" s="3771"/>
      <c r="BT1835" s="3771"/>
      <c r="BU1835" s="3771"/>
      <c r="BV1835" s="3771"/>
      <c r="BW1835" s="3771"/>
      <c r="BX1835" s="3771"/>
      <c r="BY1835" s="3771"/>
      <c r="BZ1835" s="3771"/>
      <c r="CA1835" s="3771"/>
      <c r="CB1835" s="3771"/>
      <c r="CC1835" s="3771"/>
      <c r="CD1835" s="1978" t="s">
        <v>911</v>
      </c>
    </row>
    <row r="1836" spans="1:82" ht="25.5" customHeight="1" thickBot="1" x14ac:dyDescent="0.25">
      <c r="A1836" s="664" t="s">
        <v>162</v>
      </c>
      <c r="B1836" s="665" t="s">
        <v>130</v>
      </c>
      <c r="C1836" s="666" t="s">
        <v>1407</v>
      </c>
      <c r="D1836" s="460">
        <v>202</v>
      </c>
      <c r="E1836" s="500" t="s">
        <v>1408</v>
      </c>
      <c r="F1836" s="526" t="s">
        <v>1409</v>
      </c>
      <c r="G1836" s="464" t="s">
        <v>165</v>
      </c>
      <c r="H1836" s="463" t="s">
        <v>1</v>
      </c>
      <c r="I1836" s="464">
        <v>4</v>
      </c>
      <c r="J1836" s="577">
        <v>4</v>
      </c>
      <c r="K1836" s="284"/>
      <c r="L1836" s="436"/>
      <c r="M1836" s="667"/>
      <c r="N1836" s="667"/>
      <c r="O1836" s="667"/>
      <c r="P1836" s="667"/>
      <c r="Q1836" s="667"/>
      <c r="R1836" s="667"/>
      <c r="S1836" s="667"/>
      <c r="T1836" s="667"/>
      <c r="U1836" s="467">
        <f t="shared" si="184"/>
        <v>0</v>
      </c>
      <c r="V1836" s="667"/>
      <c r="W1836" s="667"/>
      <c r="X1836" s="667"/>
      <c r="Y1836" s="667"/>
      <c r="Z1836" s="667"/>
      <c r="AA1836" s="667"/>
      <c r="AB1836" s="667"/>
      <c r="AC1836" s="667"/>
      <c r="AD1836" s="667"/>
      <c r="AE1836" s="667"/>
      <c r="AF1836" s="667"/>
      <c r="AG1836" s="2729"/>
      <c r="AH1836" s="2729"/>
      <c r="AI1836" s="2729"/>
      <c r="AJ1836" s="2729"/>
      <c r="AK1836" s="2729"/>
      <c r="AL1836" s="2729"/>
      <c r="AM1836" s="1147"/>
      <c r="AN1836" s="1147"/>
      <c r="AO1836" s="2729"/>
      <c r="AP1836" s="2729"/>
      <c r="AQ1836" s="2756"/>
      <c r="AR1836" s="2756"/>
      <c r="AS1836" s="3182"/>
      <c r="AT1836" s="1991"/>
      <c r="AU1836" s="1992"/>
      <c r="AV1836" s="1992"/>
      <c r="AW1836" s="3815"/>
      <c r="AX1836" s="3815"/>
      <c r="AY1836" s="1994"/>
      <c r="AZ1836" s="2391"/>
      <c r="BA1836" s="2391"/>
      <c r="BB1836" s="2391"/>
      <c r="BC1836" s="2391"/>
      <c r="BD1836" s="2391"/>
      <c r="BE1836" s="2391"/>
      <c r="BF1836" s="2391"/>
      <c r="BG1836" s="2391"/>
      <c r="BH1836" s="2391"/>
      <c r="BI1836" s="1985"/>
      <c r="BJ1836" s="2391"/>
      <c r="BK1836" s="2391"/>
      <c r="BL1836" s="1986">
        <f t="shared" si="185"/>
        <v>0</v>
      </c>
      <c r="BM1836" s="3777"/>
      <c r="BN1836" s="3816"/>
      <c r="BO1836" s="3816"/>
      <c r="BP1836" s="3816"/>
      <c r="BQ1836" s="3816"/>
      <c r="BR1836" s="3780"/>
      <c r="BS1836" s="3771"/>
      <c r="BT1836" s="3771"/>
      <c r="BU1836" s="3771"/>
      <c r="BV1836" s="3771"/>
      <c r="BW1836" s="3771"/>
      <c r="BX1836" s="3771"/>
      <c r="BY1836" s="3771"/>
      <c r="BZ1836" s="3771"/>
      <c r="CA1836" s="3771"/>
      <c r="CB1836" s="3771"/>
      <c r="CC1836" s="3771"/>
      <c r="CD1836" s="1978" t="s">
        <v>911</v>
      </c>
    </row>
    <row r="1837" spans="1:82" ht="25.5" customHeight="1" thickBot="1" x14ac:dyDescent="0.25">
      <c r="A1837" s="664" t="s">
        <v>162</v>
      </c>
      <c r="B1837" s="665" t="s">
        <v>130</v>
      </c>
      <c r="C1837" s="666" t="s">
        <v>1407</v>
      </c>
      <c r="D1837" s="460">
        <v>202</v>
      </c>
      <c r="E1837" s="500" t="s">
        <v>1408</v>
      </c>
      <c r="F1837" s="526" t="s">
        <v>1409</v>
      </c>
      <c r="G1837" s="464" t="s">
        <v>165</v>
      </c>
      <c r="H1837" s="463" t="s">
        <v>1</v>
      </c>
      <c r="I1837" s="464">
        <v>4</v>
      </c>
      <c r="J1837" s="577">
        <v>4</v>
      </c>
      <c r="K1837" s="284"/>
      <c r="L1837" s="436"/>
      <c r="M1837" s="667"/>
      <c r="N1837" s="667"/>
      <c r="O1837" s="667"/>
      <c r="P1837" s="667"/>
      <c r="Q1837" s="667"/>
      <c r="R1837" s="667"/>
      <c r="S1837" s="667"/>
      <c r="T1837" s="667"/>
      <c r="U1837" s="467">
        <f t="shared" si="184"/>
        <v>0</v>
      </c>
      <c r="V1837" s="667"/>
      <c r="W1837" s="667"/>
      <c r="X1837" s="667"/>
      <c r="Y1837" s="667"/>
      <c r="Z1837" s="667"/>
      <c r="AA1837" s="667"/>
      <c r="AB1837" s="667"/>
      <c r="AC1837" s="667"/>
      <c r="AD1837" s="667"/>
      <c r="AE1837" s="667"/>
      <c r="AF1837" s="667"/>
      <c r="AG1837" s="2729"/>
      <c r="AH1837" s="2729"/>
      <c r="AI1837" s="2729"/>
      <c r="AJ1837" s="2729"/>
      <c r="AK1837" s="2729"/>
      <c r="AL1837" s="2729"/>
      <c r="AM1837" s="1147"/>
      <c r="AN1837" s="1147"/>
      <c r="AO1837" s="2729"/>
      <c r="AP1837" s="2729"/>
      <c r="AQ1837" s="2756"/>
      <c r="AR1837" s="2756"/>
      <c r="AS1837" s="3182"/>
      <c r="AT1837" s="1991"/>
      <c r="AU1837" s="1992"/>
      <c r="AV1837" s="1992"/>
      <c r="AW1837" s="3815"/>
      <c r="AX1837" s="3815"/>
      <c r="AY1837" s="1994"/>
      <c r="AZ1837" s="2391"/>
      <c r="BA1837" s="2391"/>
      <c r="BB1837" s="2391"/>
      <c r="BC1837" s="2391"/>
      <c r="BD1837" s="2391"/>
      <c r="BE1837" s="2391"/>
      <c r="BF1837" s="2391"/>
      <c r="BG1837" s="2391"/>
      <c r="BH1837" s="2391"/>
      <c r="BI1837" s="1985"/>
      <c r="BJ1837" s="2391"/>
      <c r="BK1837" s="2391"/>
      <c r="BL1837" s="1986">
        <f t="shared" si="185"/>
        <v>0</v>
      </c>
      <c r="BM1837" s="3777"/>
      <c r="BN1837" s="3816"/>
      <c r="BO1837" s="3816"/>
      <c r="BP1837" s="3816"/>
      <c r="BQ1837" s="3816"/>
      <c r="BR1837" s="3780"/>
      <c r="BS1837" s="3771"/>
      <c r="BT1837" s="3771"/>
      <c r="BU1837" s="3771"/>
      <c r="BV1837" s="3771"/>
      <c r="BW1837" s="3771"/>
      <c r="BX1837" s="3771"/>
      <c r="BY1837" s="3771"/>
      <c r="BZ1837" s="3771"/>
      <c r="CA1837" s="3771"/>
      <c r="CB1837" s="3771"/>
      <c r="CC1837" s="3771"/>
      <c r="CD1837" s="1978" t="s">
        <v>911</v>
      </c>
    </row>
    <row r="1838" spans="1:82" ht="25.5" customHeight="1" thickBot="1" x14ac:dyDescent="0.25">
      <c r="A1838" s="668" t="s">
        <v>162</v>
      </c>
      <c r="B1838" s="669" t="s">
        <v>130</v>
      </c>
      <c r="C1838" s="670" t="s">
        <v>1407</v>
      </c>
      <c r="D1838" s="431">
        <v>202</v>
      </c>
      <c r="E1838" s="432" t="s">
        <v>1408</v>
      </c>
      <c r="F1838" s="433" t="s">
        <v>1409</v>
      </c>
      <c r="G1838" s="446" t="s">
        <v>165</v>
      </c>
      <c r="H1838" s="434" t="s">
        <v>1</v>
      </c>
      <c r="I1838" s="446">
        <v>4</v>
      </c>
      <c r="J1838" s="583">
        <v>4</v>
      </c>
      <c r="K1838" s="284"/>
      <c r="L1838" s="437"/>
      <c r="M1838" s="438"/>
      <c r="N1838" s="438"/>
      <c r="O1838" s="438"/>
      <c r="P1838" s="438"/>
      <c r="Q1838" s="438"/>
      <c r="R1838" s="438"/>
      <c r="S1838" s="438"/>
      <c r="T1838" s="438"/>
      <c r="U1838" s="467">
        <f t="shared" si="184"/>
        <v>0</v>
      </c>
      <c r="V1838" s="438"/>
      <c r="W1838" s="438"/>
      <c r="X1838" s="438"/>
      <c r="Y1838" s="438"/>
      <c r="Z1838" s="438"/>
      <c r="AA1838" s="438"/>
      <c r="AB1838" s="438"/>
      <c r="AC1838" s="438"/>
      <c r="AD1838" s="438"/>
      <c r="AE1838" s="438"/>
      <c r="AF1838" s="438"/>
      <c r="AG1838" s="2779"/>
      <c r="AH1838" s="2779"/>
      <c r="AI1838" s="2779"/>
      <c r="AJ1838" s="2779"/>
      <c r="AK1838" s="2779"/>
      <c r="AL1838" s="2779"/>
      <c r="AM1838" s="1995"/>
      <c r="AN1838" s="1995"/>
      <c r="AO1838" s="2779"/>
      <c r="AP1838" s="2779"/>
      <c r="AQ1838" s="2759"/>
      <c r="AR1838" s="2759"/>
      <c r="AS1838" s="3033"/>
      <c r="AT1838" s="1996"/>
      <c r="AU1838" s="1998"/>
      <c r="AV1838" s="1998"/>
      <c r="AW1838" s="3034"/>
      <c r="AX1838" s="3034"/>
      <c r="AY1838" s="2000"/>
      <c r="AZ1838" s="2781"/>
      <c r="BA1838" s="2781"/>
      <c r="BB1838" s="2781"/>
      <c r="BC1838" s="2781"/>
      <c r="BD1838" s="2781"/>
      <c r="BE1838" s="2781"/>
      <c r="BF1838" s="2781"/>
      <c r="BG1838" s="2781"/>
      <c r="BH1838" s="2781"/>
      <c r="BI1838" s="2001"/>
      <c r="BJ1838" s="2781"/>
      <c r="BK1838" s="2781"/>
      <c r="BL1838" s="2002">
        <f t="shared" si="185"/>
        <v>0</v>
      </c>
      <c r="BM1838" s="3783"/>
      <c r="BN1838" s="3817"/>
      <c r="BO1838" s="3817"/>
      <c r="BP1838" s="3817"/>
      <c r="BQ1838" s="3817"/>
      <c r="BR1838" s="3784"/>
      <c r="BS1838" s="3785"/>
      <c r="BT1838" s="3785"/>
      <c r="BU1838" s="3785"/>
      <c r="BV1838" s="3785"/>
      <c r="BW1838" s="3785"/>
      <c r="BX1838" s="3785"/>
      <c r="BY1838" s="3785"/>
      <c r="BZ1838" s="3785"/>
      <c r="CA1838" s="3785"/>
      <c r="CB1838" s="3785"/>
      <c r="CC1838" s="3785"/>
      <c r="CD1838" s="1978" t="s">
        <v>911</v>
      </c>
    </row>
    <row r="1839" spans="1:82" s="19" customFormat="1" ht="81" customHeight="1" x14ac:dyDescent="0.25">
      <c r="A1839" s="661" t="s">
        <v>3965</v>
      </c>
      <c r="B1839" s="662" t="s">
        <v>130</v>
      </c>
      <c r="C1839" s="716" t="s">
        <v>147</v>
      </c>
      <c r="D1839" s="163">
        <v>203</v>
      </c>
      <c r="E1839" s="210" t="s">
        <v>3976</v>
      </c>
      <c r="F1839" s="48" t="s">
        <v>3977</v>
      </c>
      <c r="G1839" s="194">
        <v>0</v>
      </c>
      <c r="H1839" s="217" t="s">
        <v>0</v>
      </c>
      <c r="I1839" s="194">
        <v>2</v>
      </c>
      <c r="J1839" s="1284">
        <v>1</v>
      </c>
      <c r="K1839" s="195"/>
      <c r="L1839" s="1285">
        <f t="shared" ref="L1839:L1911" si="198">+M1839+N1839+O1839+P1839+Q1839+R1839+S1839+T1839</f>
        <v>0</v>
      </c>
      <c r="M1839" s="196"/>
      <c r="N1839" s="196"/>
      <c r="O1839" s="196"/>
      <c r="P1839" s="196"/>
      <c r="Q1839" s="196"/>
      <c r="R1839" s="196"/>
      <c r="S1839" s="196"/>
      <c r="T1839" s="196"/>
      <c r="U1839" s="1287">
        <f t="shared" ref="U1839:U1907" si="199">V1839+W1839+X1839+Y1839+Z1839+AA1839+AB1839+AC1839</f>
        <v>0</v>
      </c>
      <c r="V1839" s="196"/>
      <c r="W1839" s="196"/>
      <c r="X1839" s="196"/>
      <c r="Y1839" s="196"/>
      <c r="Z1839" s="196"/>
      <c r="AA1839" s="196"/>
      <c r="AB1839" s="196"/>
      <c r="AC1839" s="196"/>
      <c r="AD1839" s="196"/>
      <c r="AE1839" s="196"/>
      <c r="AF1839" s="196"/>
      <c r="AG1839" s="2742"/>
      <c r="AH1839" s="2742"/>
      <c r="AI1839" s="2742"/>
      <c r="AJ1839" s="2742"/>
      <c r="AK1839" s="2742"/>
      <c r="AL1839" s="2742"/>
      <c r="AM1839" s="4083"/>
      <c r="AN1839" s="4083"/>
      <c r="AO1839" s="2742"/>
      <c r="AP1839" s="2742"/>
      <c r="AQ1839" s="2743"/>
      <c r="AR1839" s="2743"/>
      <c r="AS1839" s="2963" t="s">
        <v>6020</v>
      </c>
      <c r="AT1839" s="2963" t="s">
        <v>3978</v>
      </c>
      <c r="AU1839" s="2963">
        <v>1</v>
      </c>
      <c r="AV1839" s="2963">
        <v>0.3</v>
      </c>
      <c r="AW1839" s="2964">
        <v>42916</v>
      </c>
      <c r="AX1839" s="2964">
        <v>42977</v>
      </c>
      <c r="AY1839" s="3818">
        <v>0</v>
      </c>
      <c r="AZ1839" s="2713"/>
      <c r="BA1839" s="2713"/>
      <c r="BB1839" s="2713"/>
      <c r="BC1839" s="2713"/>
      <c r="BD1839" s="2713"/>
      <c r="BE1839" s="1858"/>
      <c r="BF1839" s="2221"/>
      <c r="BG1839" s="1858"/>
      <c r="BH1839" s="1858"/>
      <c r="BI1839" s="2221"/>
      <c r="BJ1839" s="1858"/>
      <c r="BK1839" s="1858"/>
      <c r="BL1839" s="2514">
        <f t="shared" si="185"/>
        <v>0</v>
      </c>
      <c r="BM1839" s="2221">
        <f>L1839-(BI1839+BI1840+BI1841+BI1842+BI1843+BI1844)</f>
        <v>0</v>
      </c>
      <c r="BN1839" s="1471"/>
      <c r="BO1839" s="1471"/>
      <c r="BP1839" s="1471"/>
      <c r="BQ1839" s="1471"/>
      <c r="BR1839" s="1471"/>
      <c r="BS1839" s="1471"/>
      <c r="BT1839" s="1471"/>
      <c r="BU1839" s="1471"/>
      <c r="BV1839" s="1471"/>
      <c r="BW1839" s="1471"/>
      <c r="BX1839" s="1471"/>
      <c r="BY1839" s="1471"/>
      <c r="BZ1839" s="1471"/>
      <c r="CA1839" s="1471"/>
      <c r="CB1839" s="1471"/>
      <c r="CC1839" s="1471"/>
      <c r="CD1839" s="1978" t="s">
        <v>3944</v>
      </c>
    </row>
    <row r="1840" spans="1:82" s="19" customFormat="1" ht="42" customHeight="1" x14ac:dyDescent="0.25">
      <c r="A1840" s="664" t="s">
        <v>3965</v>
      </c>
      <c r="B1840" s="665" t="s">
        <v>130</v>
      </c>
      <c r="C1840" s="720" t="s">
        <v>147</v>
      </c>
      <c r="D1840" s="460">
        <v>203</v>
      </c>
      <c r="E1840" s="500" t="s">
        <v>3976</v>
      </c>
      <c r="F1840" s="526" t="s">
        <v>3977</v>
      </c>
      <c r="G1840" s="464">
        <v>0</v>
      </c>
      <c r="H1840" s="463" t="s">
        <v>0</v>
      </c>
      <c r="I1840" s="464">
        <v>2</v>
      </c>
      <c r="J1840" s="1297">
        <v>1</v>
      </c>
      <c r="K1840" s="1298"/>
      <c r="L1840" s="1299"/>
      <c r="M1840" s="667"/>
      <c r="N1840" s="667"/>
      <c r="O1840" s="667"/>
      <c r="P1840" s="667"/>
      <c r="Q1840" s="667"/>
      <c r="R1840" s="667"/>
      <c r="S1840" s="667"/>
      <c r="T1840" s="667"/>
      <c r="U1840" s="1300">
        <f t="shared" si="199"/>
        <v>0</v>
      </c>
      <c r="V1840" s="667"/>
      <c r="W1840" s="667"/>
      <c r="X1840" s="667"/>
      <c r="Y1840" s="667"/>
      <c r="Z1840" s="667"/>
      <c r="AA1840" s="667"/>
      <c r="AB1840" s="667"/>
      <c r="AC1840" s="667"/>
      <c r="AD1840" s="667"/>
      <c r="AE1840" s="667"/>
      <c r="AF1840" s="667"/>
      <c r="AG1840" s="2734"/>
      <c r="AH1840" s="2734"/>
      <c r="AI1840" s="2734"/>
      <c r="AJ1840" s="2734"/>
      <c r="AK1840" s="2734"/>
      <c r="AL1840" s="2734"/>
      <c r="AM1840" s="4081"/>
      <c r="AN1840" s="4081"/>
      <c r="AO1840" s="2734"/>
      <c r="AP1840" s="2734"/>
      <c r="AQ1840" s="3772"/>
      <c r="AR1840" s="3772"/>
      <c r="AS1840" s="3182"/>
      <c r="AT1840" s="2730"/>
      <c r="AU1840" s="2731"/>
      <c r="AV1840" s="2731"/>
      <c r="AW1840" s="3770"/>
      <c r="AX1840" s="3770"/>
      <c r="AY1840" s="2338"/>
      <c r="AZ1840" s="2732"/>
      <c r="BA1840" s="2732"/>
      <c r="BB1840" s="2732"/>
      <c r="BC1840" s="2732"/>
      <c r="BD1840" s="2732"/>
      <c r="BE1840" s="2732"/>
      <c r="BF1840" s="2342"/>
      <c r="BG1840" s="2732"/>
      <c r="BH1840" s="2732"/>
      <c r="BI1840" s="2342"/>
      <c r="BJ1840" s="2732"/>
      <c r="BK1840" s="2732"/>
      <c r="BL1840" s="2733">
        <f t="shared" si="185"/>
        <v>0</v>
      </c>
      <c r="BM1840" s="2732"/>
      <c r="BN1840" s="3771"/>
      <c r="BO1840" s="3771"/>
      <c r="BP1840" s="3771"/>
      <c r="BQ1840" s="3771"/>
      <c r="BR1840" s="3771"/>
      <c r="BS1840" s="3771"/>
      <c r="BT1840" s="3771"/>
      <c r="BU1840" s="3771"/>
      <c r="BV1840" s="3771"/>
      <c r="BW1840" s="3771"/>
      <c r="BX1840" s="3771"/>
      <c r="BY1840" s="3771"/>
      <c r="BZ1840" s="3771"/>
      <c r="CA1840" s="3771"/>
      <c r="CB1840" s="3771"/>
      <c r="CC1840" s="3771"/>
      <c r="CD1840" s="2028" t="s">
        <v>3944</v>
      </c>
    </row>
    <row r="1841" spans="1:82" s="19" customFormat="1" ht="42" customHeight="1" x14ac:dyDescent="0.25">
      <c r="A1841" s="664" t="s">
        <v>3965</v>
      </c>
      <c r="B1841" s="665" t="s">
        <v>130</v>
      </c>
      <c r="C1841" s="720" t="s">
        <v>147</v>
      </c>
      <c r="D1841" s="460">
        <v>203</v>
      </c>
      <c r="E1841" s="500" t="s">
        <v>3979</v>
      </c>
      <c r="F1841" s="526" t="s">
        <v>3977</v>
      </c>
      <c r="G1841" s="464">
        <v>0</v>
      </c>
      <c r="H1841" s="463" t="s">
        <v>0</v>
      </c>
      <c r="I1841" s="464">
        <v>2</v>
      </c>
      <c r="J1841" s="1297">
        <v>1</v>
      </c>
      <c r="K1841" s="1298"/>
      <c r="L1841" s="1299"/>
      <c r="M1841" s="667"/>
      <c r="N1841" s="667"/>
      <c r="O1841" s="667"/>
      <c r="P1841" s="667"/>
      <c r="Q1841" s="667"/>
      <c r="R1841" s="667"/>
      <c r="S1841" s="667"/>
      <c r="T1841" s="667"/>
      <c r="U1841" s="1300">
        <f t="shared" si="199"/>
        <v>0</v>
      </c>
      <c r="V1841" s="667"/>
      <c r="W1841" s="667"/>
      <c r="X1841" s="667"/>
      <c r="Y1841" s="667"/>
      <c r="Z1841" s="667"/>
      <c r="AA1841" s="667"/>
      <c r="AB1841" s="667"/>
      <c r="AC1841" s="667"/>
      <c r="AD1841" s="667"/>
      <c r="AE1841" s="667"/>
      <c r="AF1841" s="667"/>
      <c r="AG1841" s="2734"/>
      <c r="AH1841" s="2734"/>
      <c r="AI1841" s="2734"/>
      <c r="AJ1841" s="2734"/>
      <c r="AK1841" s="2734"/>
      <c r="AL1841" s="2734"/>
      <c r="AM1841" s="4081"/>
      <c r="AN1841" s="4081"/>
      <c r="AO1841" s="2734"/>
      <c r="AP1841" s="2734"/>
      <c r="AQ1841" s="3772"/>
      <c r="AR1841" s="3772"/>
      <c r="AS1841" s="3182"/>
      <c r="AT1841" s="2730"/>
      <c r="AU1841" s="2731"/>
      <c r="AV1841" s="2731"/>
      <c r="AW1841" s="3770"/>
      <c r="AX1841" s="3770"/>
      <c r="AY1841" s="2338"/>
      <c r="AZ1841" s="2732"/>
      <c r="BA1841" s="2732"/>
      <c r="BB1841" s="2732"/>
      <c r="BC1841" s="2732"/>
      <c r="BD1841" s="2732"/>
      <c r="BE1841" s="2732"/>
      <c r="BF1841" s="2342"/>
      <c r="BG1841" s="2732"/>
      <c r="BH1841" s="2732"/>
      <c r="BI1841" s="2342"/>
      <c r="BJ1841" s="2732"/>
      <c r="BK1841" s="2732"/>
      <c r="BL1841" s="2733">
        <f t="shared" si="185"/>
        <v>0</v>
      </c>
      <c r="BM1841" s="2732"/>
      <c r="BN1841" s="3771"/>
      <c r="BO1841" s="3771"/>
      <c r="BP1841" s="3771"/>
      <c r="BQ1841" s="3771"/>
      <c r="BR1841" s="3771"/>
      <c r="BS1841" s="3771"/>
      <c r="BT1841" s="3771"/>
      <c r="BU1841" s="3771"/>
      <c r="BV1841" s="3771"/>
      <c r="BW1841" s="3771"/>
      <c r="BX1841" s="3771"/>
      <c r="BY1841" s="3771"/>
      <c r="BZ1841" s="3771"/>
      <c r="CA1841" s="3771"/>
      <c r="CB1841" s="3771"/>
      <c r="CC1841" s="3771"/>
      <c r="CD1841" s="2028" t="s">
        <v>3944</v>
      </c>
    </row>
    <row r="1842" spans="1:82" s="19" customFormat="1" ht="42" customHeight="1" x14ac:dyDescent="0.25">
      <c r="A1842" s="664" t="s">
        <v>3965</v>
      </c>
      <c r="B1842" s="665" t="s">
        <v>130</v>
      </c>
      <c r="C1842" s="720" t="s">
        <v>147</v>
      </c>
      <c r="D1842" s="460">
        <v>203</v>
      </c>
      <c r="E1842" s="500" t="s">
        <v>3979</v>
      </c>
      <c r="F1842" s="526" t="s">
        <v>3977</v>
      </c>
      <c r="G1842" s="464">
        <v>0</v>
      </c>
      <c r="H1842" s="463" t="s">
        <v>0</v>
      </c>
      <c r="I1842" s="464">
        <v>2</v>
      </c>
      <c r="J1842" s="1297">
        <v>1</v>
      </c>
      <c r="K1842" s="1298"/>
      <c r="L1842" s="1299"/>
      <c r="M1842" s="667"/>
      <c r="N1842" s="667"/>
      <c r="O1842" s="667"/>
      <c r="P1842" s="667"/>
      <c r="Q1842" s="667"/>
      <c r="R1842" s="667"/>
      <c r="S1842" s="667"/>
      <c r="T1842" s="667"/>
      <c r="U1842" s="1300">
        <f t="shared" si="199"/>
        <v>0</v>
      </c>
      <c r="V1842" s="667"/>
      <c r="W1842" s="667"/>
      <c r="X1842" s="667"/>
      <c r="Y1842" s="667"/>
      <c r="Z1842" s="667"/>
      <c r="AA1842" s="667"/>
      <c r="AB1842" s="667"/>
      <c r="AC1842" s="667"/>
      <c r="AD1842" s="667"/>
      <c r="AE1842" s="667"/>
      <c r="AF1842" s="667"/>
      <c r="AG1842" s="2734"/>
      <c r="AH1842" s="2734"/>
      <c r="AI1842" s="2734"/>
      <c r="AJ1842" s="2734"/>
      <c r="AK1842" s="2734"/>
      <c r="AL1842" s="2734"/>
      <c r="AM1842" s="4081"/>
      <c r="AN1842" s="4081"/>
      <c r="AO1842" s="2734"/>
      <c r="AP1842" s="2734"/>
      <c r="AQ1842" s="3772"/>
      <c r="AR1842" s="3772"/>
      <c r="AS1842" s="3182"/>
      <c r="AT1842" s="2730"/>
      <c r="AU1842" s="2731"/>
      <c r="AV1842" s="2731"/>
      <c r="AW1842" s="3770"/>
      <c r="AX1842" s="3770"/>
      <c r="AY1842" s="2338"/>
      <c r="AZ1842" s="2732"/>
      <c r="BA1842" s="2732"/>
      <c r="BB1842" s="2732"/>
      <c r="BC1842" s="2732"/>
      <c r="BD1842" s="2732"/>
      <c r="BE1842" s="2732"/>
      <c r="BF1842" s="2342"/>
      <c r="BG1842" s="2732"/>
      <c r="BH1842" s="2732"/>
      <c r="BI1842" s="2342"/>
      <c r="BJ1842" s="2732"/>
      <c r="BK1842" s="2732"/>
      <c r="BL1842" s="2733">
        <f t="shared" si="185"/>
        <v>0</v>
      </c>
      <c r="BM1842" s="2732"/>
      <c r="BN1842" s="3771"/>
      <c r="BO1842" s="3771"/>
      <c r="BP1842" s="3771"/>
      <c r="BQ1842" s="3771"/>
      <c r="BR1842" s="3771"/>
      <c r="BS1842" s="3771"/>
      <c r="BT1842" s="3771"/>
      <c r="BU1842" s="3771"/>
      <c r="BV1842" s="3771"/>
      <c r="BW1842" s="3771"/>
      <c r="BX1842" s="3771"/>
      <c r="BY1842" s="3771"/>
      <c r="BZ1842" s="3771"/>
      <c r="CA1842" s="3771"/>
      <c r="CB1842" s="3771"/>
      <c r="CC1842" s="3771"/>
      <c r="CD1842" s="2028" t="s">
        <v>3944</v>
      </c>
    </row>
    <row r="1843" spans="1:82" s="19" customFormat="1" ht="42" customHeight="1" x14ac:dyDescent="0.25">
      <c r="A1843" s="664" t="s">
        <v>3965</v>
      </c>
      <c r="B1843" s="665" t="s">
        <v>130</v>
      </c>
      <c r="C1843" s="720" t="s">
        <v>147</v>
      </c>
      <c r="D1843" s="460">
        <v>203</v>
      </c>
      <c r="E1843" s="500" t="s">
        <v>3979</v>
      </c>
      <c r="F1843" s="526" t="s">
        <v>3977</v>
      </c>
      <c r="G1843" s="464">
        <v>0</v>
      </c>
      <c r="H1843" s="463" t="s">
        <v>0</v>
      </c>
      <c r="I1843" s="464">
        <v>2</v>
      </c>
      <c r="J1843" s="1297">
        <v>1</v>
      </c>
      <c r="K1843" s="1298"/>
      <c r="L1843" s="1299"/>
      <c r="M1843" s="667"/>
      <c r="N1843" s="667"/>
      <c r="O1843" s="667"/>
      <c r="P1843" s="667"/>
      <c r="Q1843" s="667"/>
      <c r="R1843" s="667"/>
      <c r="S1843" s="667"/>
      <c r="T1843" s="667"/>
      <c r="U1843" s="1300">
        <f t="shared" si="199"/>
        <v>0</v>
      </c>
      <c r="V1843" s="667"/>
      <c r="W1843" s="667"/>
      <c r="X1843" s="667"/>
      <c r="Y1843" s="667"/>
      <c r="Z1843" s="667"/>
      <c r="AA1843" s="667"/>
      <c r="AB1843" s="667"/>
      <c r="AC1843" s="667"/>
      <c r="AD1843" s="667"/>
      <c r="AE1843" s="667"/>
      <c r="AF1843" s="667"/>
      <c r="AG1843" s="2734"/>
      <c r="AH1843" s="2734"/>
      <c r="AI1843" s="2734"/>
      <c r="AJ1843" s="2734"/>
      <c r="AK1843" s="2734"/>
      <c r="AL1843" s="2734"/>
      <c r="AM1843" s="4081"/>
      <c r="AN1843" s="4081"/>
      <c r="AO1843" s="2734"/>
      <c r="AP1843" s="2734"/>
      <c r="AQ1843" s="3772"/>
      <c r="AR1843" s="3772"/>
      <c r="AS1843" s="3182"/>
      <c r="AT1843" s="2730"/>
      <c r="AU1843" s="2731"/>
      <c r="AV1843" s="2731"/>
      <c r="AW1843" s="3770"/>
      <c r="AX1843" s="3770"/>
      <c r="AY1843" s="2338"/>
      <c r="AZ1843" s="2732"/>
      <c r="BA1843" s="2732"/>
      <c r="BB1843" s="2732"/>
      <c r="BC1843" s="2732"/>
      <c r="BD1843" s="2732"/>
      <c r="BE1843" s="2732"/>
      <c r="BF1843" s="2342"/>
      <c r="BG1843" s="2732"/>
      <c r="BH1843" s="2732"/>
      <c r="BI1843" s="2342"/>
      <c r="BJ1843" s="2732"/>
      <c r="BK1843" s="2732"/>
      <c r="BL1843" s="2733">
        <f t="shared" si="185"/>
        <v>0</v>
      </c>
      <c r="BM1843" s="2732"/>
      <c r="BN1843" s="3771"/>
      <c r="BO1843" s="3771"/>
      <c r="BP1843" s="3771"/>
      <c r="BQ1843" s="3771"/>
      <c r="BR1843" s="3771"/>
      <c r="BS1843" s="3771"/>
      <c r="BT1843" s="3771"/>
      <c r="BU1843" s="3771"/>
      <c r="BV1843" s="3771"/>
      <c r="BW1843" s="3771"/>
      <c r="BX1843" s="3771"/>
      <c r="BY1843" s="3771"/>
      <c r="BZ1843" s="3771"/>
      <c r="CA1843" s="3771"/>
      <c r="CB1843" s="3771"/>
      <c r="CC1843" s="3771"/>
      <c r="CD1843" s="2028" t="s">
        <v>3944</v>
      </c>
    </row>
    <row r="1844" spans="1:82" s="19" customFormat="1" ht="42" customHeight="1" thickBot="1" x14ac:dyDescent="0.3">
      <c r="A1844" s="722" t="s">
        <v>3965</v>
      </c>
      <c r="B1844" s="1301" t="s">
        <v>130</v>
      </c>
      <c r="C1844" s="724" t="s">
        <v>147</v>
      </c>
      <c r="D1844" s="205">
        <v>203</v>
      </c>
      <c r="E1844" s="103" t="s">
        <v>3979</v>
      </c>
      <c r="F1844" s="100" t="s">
        <v>3977</v>
      </c>
      <c r="G1844" s="18">
        <v>0</v>
      </c>
      <c r="H1844" s="17" t="s">
        <v>0</v>
      </c>
      <c r="I1844" s="18">
        <v>2</v>
      </c>
      <c r="J1844" s="1302">
        <v>1</v>
      </c>
      <c r="K1844" s="1303"/>
      <c r="L1844" s="1304"/>
      <c r="M1844" s="98"/>
      <c r="N1844" s="98"/>
      <c r="O1844" s="98"/>
      <c r="P1844" s="98"/>
      <c r="Q1844" s="98"/>
      <c r="R1844" s="98"/>
      <c r="S1844" s="98"/>
      <c r="T1844" s="98"/>
      <c r="U1844" s="1305">
        <f t="shared" si="199"/>
        <v>0</v>
      </c>
      <c r="V1844" s="98"/>
      <c r="W1844" s="98"/>
      <c r="X1844" s="98"/>
      <c r="Y1844" s="98"/>
      <c r="Z1844" s="98"/>
      <c r="AA1844" s="98"/>
      <c r="AB1844" s="98"/>
      <c r="AC1844" s="98"/>
      <c r="AD1844" s="98"/>
      <c r="AE1844" s="98"/>
      <c r="AF1844" s="98"/>
      <c r="AG1844" s="2735"/>
      <c r="AH1844" s="2735"/>
      <c r="AI1844" s="2735"/>
      <c r="AJ1844" s="2735"/>
      <c r="AK1844" s="2735"/>
      <c r="AL1844" s="2735"/>
      <c r="AM1844" s="4082"/>
      <c r="AN1844" s="4082"/>
      <c r="AO1844" s="2735"/>
      <c r="AP1844" s="2735"/>
      <c r="AQ1844" s="2799"/>
      <c r="AR1844" s="2799"/>
      <c r="AS1844" s="2963"/>
      <c r="AT1844" s="2736"/>
      <c r="AU1844" s="2737"/>
      <c r="AV1844" s="2737"/>
      <c r="AW1844" s="3773"/>
      <c r="AX1844" s="3773"/>
      <c r="AY1844" s="2347"/>
      <c r="AZ1844" s="2738"/>
      <c r="BA1844" s="2738"/>
      <c r="BB1844" s="2738"/>
      <c r="BC1844" s="2738"/>
      <c r="BD1844" s="2738"/>
      <c r="BE1844" s="2738"/>
      <c r="BF1844" s="2351"/>
      <c r="BG1844" s="2738"/>
      <c r="BH1844" s="2738"/>
      <c r="BI1844" s="2351"/>
      <c r="BJ1844" s="2738"/>
      <c r="BK1844" s="2738"/>
      <c r="BL1844" s="2739">
        <f t="shared" si="185"/>
        <v>0</v>
      </c>
      <c r="BM1844" s="2738"/>
      <c r="BN1844" s="3774"/>
      <c r="BO1844" s="3774"/>
      <c r="BP1844" s="3774"/>
      <c r="BQ1844" s="3774"/>
      <c r="BR1844" s="3774"/>
      <c r="BS1844" s="3774"/>
      <c r="BT1844" s="3774"/>
      <c r="BU1844" s="3774"/>
      <c r="BV1844" s="3774"/>
      <c r="BW1844" s="3774"/>
      <c r="BX1844" s="3774"/>
      <c r="BY1844" s="3774"/>
      <c r="BZ1844" s="3774"/>
      <c r="CA1844" s="3774"/>
      <c r="CB1844" s="3774"/>
      <c r="CC1844" s="3774"/>
      <c r="CD1844" s="2167" t="s">
        <v>3944</v>
      </c>
    </row>
    <row r="1845" spans="1:82" s="19" customFormat="1" ht="61.5" customHeight="1" x14ac:dyDescent="0.25">
      <c r="A1845" s="661" t="s">
        <v>3965</v>
      </c>
      <c r="B1845" s="662" t="s">
        <v>130</v>
      </c>
      <c r="C1845" s="716" t="s">
        <v>147</v>
      </c>
      <c r="D1845" s="163">
        <v>204</v>
      </c>
      <c r="E1845" s="210" t="s">
        <v>3980</v>
      </c>
      <c r="F1845" s="48" t="s">
        <v>3981</v>
      </c>
      <c r="G1845" s="194">
        <v>0</v>
      </c>
      <c r="H1845" s="217" t="s">
        <v>0</v>
      </c>
      <c r="I1845" s="194">
        <v>1</v>
      </c>
      <c r="J1845" s="1284">
        <v>1</v>
      </c>
      <c r="K1845" s="195"/>
      <c r="L1845" s="1285">
        <f t="shared" si="198"/>
        <v>0</v>
      </c>
      <c r="M1845" s="196"/>
      <c r="N1845" s="196"/>
      <c r="O1845" s="196"/>
      <c r="P1845" s="196"/>
      <c r="Q1845" s="196"/>
      <c r="R1845" s="196"/>
      <c r="S1845" s="196"/>
      <c r="T1845" s="196"/>
      <c r="U1845" s="1287">
        <f t="shared" si="199"/>
        <v>0</v>
      </c>
      <c r="V1845" s="196"/>
      <c r="W1845" s="196"/>
      <c r="X1845" s="196"/>
      <c r="Y1845" s="196"/>
      <c r="Z1845" s="196"/>
      <c r="AA1845" s="196"/>
      <c r="AB1845" s="196"/>
      <c r="AC1845" s="196"/>
      <c r="AD1845" s="196"/>
      <c r="AE1845" s="196"/>
      <c r="AF1845" s="196"/>
      <c r="AG1845" s="1478"/>
      <c r="AH1845" s="1478"/>
      <c r="AI1845" s="1479">
        <v>42887</v>
      </c>
      <c r="AJ1845" s="1478" t="s">
        <v>3961</v>
      </c>
      <c r="AK1845" s="1478" t="s">
        <v>3982</v>
      </c>
      <c r="AL1845" s="1478" t="s">
        <v>3932</v>
      </c>
      <c r="AM1845" s="1480">
        <v>50000000</v>
      </c>
      <c r="AN1845" s="1480">
        <v>50000000</v>
      </c>
      <c r="AO1845" s="1478" t="s">
        <v>3933</v>
      </c>
      <c r="AP1845" s="1478" t="s">
        <v>3934</v>
      </c>
      <c r="AQ1845" s="1478" t="s">
        <v>3954</v>
      </c>
      <c r="AR1845" s="1478">
        <v>27030102</v>
      </c>
      <c r="AS1845" s="1478" t="s">
        <v>3983</v>
      </c>
      <c r="AT1845" s="1478"/>
      <c r="AU1845" s="2365"/>
      <c r="AV1845" s="2365"/>
      <c r="AW1845" s="2366"/>
      <c r="AX1845" s="2782"/>
      <c r="AY1845" s="2363"/>
      <c r="AZ1845" s="2713"/>
      <c r="BA1845" s="2713"/>
      <c r="BB1845" s="2713"/>
      <c r="BC1845" s="2713"/>
      <c r="BD1845" s="2713"/>
      <c r="BE1845" s="1858"/>
      <c r="BF1845" s="2221"/>
      <c r="BG1845" s="1858"/>
      <c r="BH1845" s="1858"/>
      <c r="BI1845" s="2221"/>
      <c r="BJ1845" s="1858"/>
      <c r="BK1845" s="1858"/>
      <c r="BL1845" s="2514">
        <f t="shared" si="185"/>
        <v>0</v>
      </c>
      <c r="BM1845" s="2221">
        <f>L1845-(BI1845+BI1846+BI1847+BI1848+BI1849+BI1850)</f>
        <v>0</v>
      </c>
      <c r="BN1845" s="1471"/>
      <c r="BO1845" s="1471"/>
      <c r="BP1845" s="1471"/>
      <c r="BQ1845" s="1471"/>
      <c r="BR1845" s="1471"/>
      <c r="BS1845" s="1471"/>
      <c r="BT1845" s="1471"/>
      <c r="BU1845" s="1471"/>
      <c r="BV1845" s="1471"/>
      <c r="BW1845" s="1471"/>
      <c r="BX1845" s="1471"/>
      <c r="BY1845" s="1471"/>
      <c r="BZ1845" s="1471"/>
      <c r="CA1845" s="1471"/>
      <c r="CB1845" s="1471"/>
      <c r="CC1845" s="1471"/>
      <c r="CD1845" s="1978" t="s">
        <v>3944</v>
      </c>
    </row>
    <row r="1846" spans="1:82" s="19" customFormat="1" ht="42" customHeight="1" x14ac:dyDescent="0.25">
      <c r="A1846" s="664" t="s">
        <v>3965</v>
      </c>
      <c r="B1846" s="665" t="s">
        <v>130</v>
      </c>
      <c r="C1846" s="720" t="s">
        <v>147</v>
      </c>
      <c r="D1846" s="460">
        <v>204</v>
      </c>
      <c r="E1846" s="500" t="s">
        <v>3980</v>
      </c>
      <c r="F1846" s="526" t="s">
        <v>3981</v>
      </c>
      <c r="G1846" s="464">
        <v>0</v>
      </c>
      <c r="H1846" s="463" t="s">
        <v>0</v>
      </c>
      <c r="I1846" s="464">
        <v>1</v>
      </c>
      <c r="J1846" s="1297">
        <v>1</v>
      </c>
      <c r="K1846" s="1298"/>
      <c r="L1846" s="1299"/>
      <c r="M1846" s="667"/>
      <c r="N1846" s="667"/>
      <c r="O1846" s="667"/>
      <c r="P1846" s="667"/>
      <c r="Q1846" s="667"/>
      <c r="R1846" s="667"/>
      <c r="S1846" s="667"/>
      <c r="T1846" s="667"/>
      <c r="U1846" s="1300">
        <f t="shared" si="199"/>
        <v>0</v>
      </c>
      <c r="V1846" s="667"/>
      <c r="W1846" s="667"/>
      <c r="X1846" s="667"/>
      <c r="Y1846" s="667"/>
      <c r="Z1846" s="667"/>
      <c r="AA1846" s="667"/>
      <c r="AB1846" s="667"/>
      <c r="AC1846" s="667"/>
      <c r="AD1846" s="667"/>
      <c r="AE1846" s="667"/>
      <c r="AF1846" s="667"/>
      <c r="AG1846" s="2734"/>
      <c r="AH1846" s="2734"/>
      <c r="AI1846" s="2734"/>
      <c r="AJ1846" s="2734"/>
      <c r="AK1846" s="2734"/>
      <c r="AL1846" s="2734"/>
      <c r="AM1846" s="4081"/>
      <c r="AN1846" s="4081"/>
      <c r="AO1846" s="2734"/>
      <c r="AP1846" s="2734"/>
      <c r="AQ1846" s="3772"/>
      <c r="AR1846" s="3772"/>
      <c r="AS1846" s="3182"/>
      <c r="AT1846" s="2730"/>
      <c r="AU1846" s="2731"/>
      <c r="AV1846" s="2731"/>
      <c r="AW1846" s="3770"/>
      <c r="AX1846" s="3770"/>
      <c r="AY1846" s="2338"/>
      <c r="AZ1846" s="2732"/>
      <c r="BA1846" s="2732"/>
      <c r="BB1846" s="2732"/>
      <c r="BC1846" s="2732"/>
      <c r="BD1846" s="2732"/>
      <c r="BE1846" s="2732"/>
      <c r="BF1846" s="2342"/>
      <c r="BG1846" s="2732"/>
      <c r="BH1846" s="2732"/>
      <c r="BI1846" s="2342"/>
      <c r="BJ1846" s="2732"/>
      <c r="BK1846" s="2732"/>
      <c r="BL1846" s="2733">
        <f t="shared" si="185"/>
        <v>0</v>
      </c>
      <c r="BM1846" s="2732"/>
      <c r="BN1846" s="3771"/>
      <c r="BO1846" s="3771"/>
      <c r="BP1846" s="3771"/>
      <c r="BQ1846" s="3771"/>
      <c r="BR1846" s="3771"/>
      <c r="BS1846" s="3771"/>
      <c r="BT1846" s="3771"/>
      <c r="BU1846" s="3771"/>
      <c r="BV1846" s="3771"/>
      <c r="BW1846" s="3771"/>
      <c r="BX1846" s="3771"/>
      <c r="BY1846" s="3771"/>
      <c r="BZ1846" s="3771"/>
      <c r="CA1846" s="3771"/>
      <c r="CB1846" s="3771"/>
      <c r="CC1846" s="3771"/>
      <c r="CD1846" s="2028" t="s">
        <v>3944</v>
      </c>
    </row>
    <row r="1847" spans="1:82" s="19" customFormat="1" ht="42" customHeight="1" x14ac:dyDescent="0.25">
      <c r="A1847" s="664" t="s">
        <v>3965</v>
      </c>
      <c r="B1847" s="665" t="s">
        <v>130</v>
      </c>
      <c r="C1847" s="720" t="s">
        <v>147</v>
      </c>
      <c r="D1847" s="460">
        <v>204</v>
      </c>
      <c r="E1847" s="500" t="s">
        <v>3984</v>
      </c>
      <c r="F1847" s="526" t="s">
        <v>3981</v>
      </c>
      <c r="G1847" s="464">
        <v>0</v>
      </c>
      <c r="H1847" s="463" t="s">
        <v>0</v>
      </c>
      <c r="I1847" s="464">
        <v>1</v>
      </c>
      <c r="J1847" s="1297">
        <v>1</v>
      </c>
      <c r="K1847" s="1298"/>
      <c r="L1847" s="1299"/>
      <c r="M1847" s="667"/>
      <c r="N1847" s="667"/>
      <c r="O1847" s="667"/>
      <c r="P1847" s="667"/>
      <c r="Q1847" s="667"/>
      <c r="R1847" s="667"/>
      <c r="S1847" s="667"/>
      <c r="T1847" s="667"/>
      <c r="U1847" s="1300">
        <f t="shared" si="199"/>
        <v>0</v>
      </c>
      <c r="V1847" s="667"/>
      <c r="W1847" s="667"/>
      <c r="X1847" s="667"/>
      <c r="Y1847" s="667"/>
      <c r="Z1847" s="667"/>
      <c r="AA1847" s="667"/>
      <c r="AB1847" s="667"/>
      <c r="AC1847" s="667"/>
      <c r="AD1847" s="667"/>
      <c r="AE1847" s="667"/>
      <c r="AF1847" s="667"/>
      <c r="AG1847" s="2734"/>
      <c r="AH1847" s="2734"/>
      <c r="AI1847" s="2734"/>
      <c r="AJ1847" s="2734"/>
      <c r="AK1847" s="2734"/>
      <c r="AL1847" s="2734"/>
      <c r="AM1847" s="4081"/>
      <c r="AN1847" s="4081"/>
      <c r="AO1847" s="2734"/>
      <c r="AP1847" s="2734"/>
      <c r="AQ1847" s="3772"/>
      <c r="AR1847" s="3772"/>
      <c r="AS1847" s="3182"/>
      <c r="AT1847" s="2730"/>
      <c r="AU1847" s="2731"/>
      <c r="AV1847" s="2731"/>
      <c r="AW1847" s="3770"/>
      <c r="AX1847" s="3770"/>
      <c r="AY1847" s="2338"/>
      <c r="AZ1847" s="2732"/>
      <c r="BA1847" s="2732"/>
      <c r="BB1847" s="2732"/>
      <c r="BC1847" s="2732"/>
      <c r="BD1847" s="2732"/>
      <c r="BE1847" s="2732"/>
      <c r="BF1847" s="2342"/>
      <c r="BG1847" s="2732"/>
      <c r="BH1847" s="2732"/>
      <c r="BI1847" s="2342"/>
      <c r="BJ1847" s="2732"/>
      <c r="BK1847" s="2732"/>
      <c r="BL1847" s="2733">
        <f t="shared" si="185"/>
        <v>0</v>
      </c>
      <c r="BM1847" s="2732"/>
      <c r="BN1847" s="3771"/>
      <c r="BO1847" s="3771"/>
      <c r="BP1847" s="3771"/>
      <c r="BQ1847" s="3771"/>
      <c r="BR1847" s="3771"/>
      <c r="BS1847" s="3771"/>
      <c r="BT1847" s="3771"/>
      <c r="BU1847" s="3771"/>
      <c r="BV1847" s="3771"/>
      <c r="BW1847" s="3771"/>
      <c r="BX1847" s="3771"/>
      <c r="BY1847" s="3771"/>
      <c r="BZ1847" s="3771"/>
      <c r="CA1847" s="3771"/>
      <c r="CB1847" s="3771"/>
      <c r="CC1847" s="3771"/>
      <c r="CD1847" s="2028" t="s">
        <v>3944</v>
      </c>
    </row>
    <row r="1848" spans="1:82" s="19" customFormat="1" ht="42" customHeight="1" x14ac:dyDescent="0.25">
      <c r="A1848" s="664" t="s">
        <v>3965</v>
      </c>
      <c r="B1848" s="665" t="s">
        <v>130</v>
      </c>
      <c r="C1848" s="720" t="s">
        <v>147</v>
      </c>
      <c r="D1848" s="460">
        <v>204</v>
      </c>
      <c r="E1848" s="500" t="s">
        <v>3984</v>
      </c>
      <c r="F1848" s="526" t="s">
        <v>3981</v>
      </c>
      <c r="G1848" s="464">
        <v>0</v>
      </c>
      <c r="H1848" s="463" t="s">
        <v>0</v>
      </c>
      <c r="I1848" s="464">
        <v>1</v>
      </c>
      <c r="J1848" s="1297">
        <v>1</v>
      </c>
      <c r="K1848" s="1298"/>
      <c r="L1848" s="1299"/>
      <c r="M1848" s="667"/>
      <c r="N1848" s="667"/>
      <c r="O1848" s="667"/>
      <c r="P1848" s="667"/>
      <c r="Q1848" s="667"/>
      <c r="R1848" s="667"/>
      <c r="S1848" s="667"/>
      <c r="T1848" s="667"/>
      <c r="U1848" s="1300">
        <f t="shared" si="199"/>
        <v>0</v>
      </c>
      <c r="V1848" s="667"/>
      <c r="W1848" s="667"/>
      <c r="X1848" s="667"/>
      <c r="Y1848" s="667"/>
      <c r="Z1848" s="667"/>
      <c r="AA1848" s="667"/>
      <c r="AB1848" s="667"/>
      <c r="AC1848" s="667"/>
      <c r="AD1848" s="667"/>
      <c r="AE1848" s="667"/>
      <c r="AF1848" s="667"/>
      <c r="AG1848" s="2734"/>
      <c r="AH1848" s="2734"/>
      <c r="AI1848" s="2734"/>
      <c r="AJ1848" s="2734"/>
      <c r="AK1848" s="2734"/>
      <c r="AL1848" s="2734"/>
      <c r="AM1848" s="4081"/>
      <c r="AN1848" s="4081"/>
      <c r="AO1848" s="2734"/>
      <c r="AP1848" s="2734"/>
      <c r="AQ1848" s="3772"/>
      <c r="AR1848" s="3772"/>
      <c r="AS1848" s="3182"/>
      <c r="AT1848" s="2730"/>
      <c r="AU1848" s="2731"/>
      <c r="AV1848" s="2731"/>
      <c r="AW1848" s="3770"/>
      <c r="AX1848" s="3770"/>
      <c r="AY1848" s="2338"/>
      <c r="AZ1848" s="2732"/>
      <c r="BA1848" s="2732"/>
      <c r="BB1848" s="2732"/>
      <c r="BC1848" s="2732"/>
      <c r="BD1848" s="2732"/>
      <c r="BE1848" s="2732"/>
      <c r="BF1848" s="2342"/>
      <c r="BG1848" s="2732"/>
      <c r="BH1848" s="2732"/>
      <c r="BI1848" s="2342"/>
      <c r="BJ1848" s="2732"/>
      <c r="BK1848" s="2732"/>
      <c r="BL1848" s="2733">
        <f t="shared" si="185"/>
        <v>0</v>
      </c>
      <c r="BM1848" s="2732"/>
      <c r="BN1848" s="3771"/>
      <c r="BO1848" s="3771"/>
      <c r="BP1848" s="3771"/>
      <c r="BQ1848" s="3771"/>
      <c r="BR1848" s="3771"/>
      <c r="BS1848" s="3771"/>
      <c r="BT1848" s="3771"/>
      <c r="BU1848" s="3771"/>
      <c r="BV1848" s="3771"/>
      <c r="BW1848" s="3771"/>
      <c r="BX1848" s="3771"/>
      <c r="BY1848" s="3771"/>
      <c r="BZ1848" s="3771"/>
      <c r="CA1848" s="3771"/>
      <c r="CB1848" s="3771"/>
      <c r="CC1848" s="3771"/>
      <c r="CD1848" s="2028" t="s">
        <v>3944</v>
      </c>
    </row>
    <row r="1849" spans="1:82" s="19" customFormat="1" ht="42" customHeight="1" x14ac:dyDescent="0.25">
      <c r="A1849" s="664" t="s">
        <v>3965</v>
      </c>
      <c r="B1849" s="665" t="s">
        <v>130</v>
      </c>
      <c r="C1849" s="720" t="s">
        <v>147</v>
      </c>
      <c r="D1849" s="460">
        <v>204</v>
      </c>
      <c r="E1849" s="500" t="s">
        <v>3984</v>
      </c>
      <c r="F1849" s="526" t="s">
        <v>3981</v>
      </c>
      <c r="G1849" s="464">
        <v>0</v>
      </c>
      <c r="H1849" s="463" t="s">
        <v>0</v>
      </c>
      <c r="I1849" s="464">
        <v>1</v>
      </c>
      <c r="J1849" s="1297">
        <v>1</v>
      </c>
      <c r="K1849" s="1298"/>
      <c r="L1849" s="1299"/>
      <c r="M1849" s="667"/>
      <c r="N1849" s="667"/>
      <c r="O1849" s="667"/>
      <c r="P1849" s="667"/>
      <c r="Q1849" s="667"/>
      <c r="R1849" s="667"/>
      <c r="S1849" s="667"/>
      <c r="T1849" s="667"/>
      <c r="U1849" s="1300">
        <f t="shared" si="199"/>
        <v>0</v>
      </c>
      <c r="V1849" s="667"/>
      <c r="W1849" s="667"/>
      <c r="X1849" s="667"/>
      <c r="Y1849" s="667"/>
      <c r="Z1849" s="667"/>
      <c r="AA1849" s="667"/>
      <c r="AB1849" s="667"/>
      <c r="AC1849" s="667"/>
      <c r="AD1849" s="667"/>
      <c r="AE1849" s="667"/>
      <c r="AF1849" s="667"/>
      <c r="AG1849" s="2734"/>
      <c r="AH1849" s="2734"/>
      <c r="AI1849" s="2734"/>
      <c r="AJ1849" s="2734"/>
      <c r="AK1849" s="2734"/>
      <c r="AL1849" s="2734"/>
      <c r="AM1849" s="4081"/>
      <c r="AN1849" s="4081"/>
      <c r="AO1849" s="2734"/>
      <c r="AP1849" s="2734"/>
      <c r="AQ1849" s="3772"/>
      <c r="AR1849" s="3772"/>
      <c r="AS1849" s="3182"/>
      <c r="AT1849" s="2730"/>
      <c r="AU1849" s="2783"/>
      <c r="AV1849" s="2783"/>
      <c r="AW1849" s="3770"/>
      <c r="AX1849" s="3770"/>
      <c r="AY1849" s="2338"/>
      <c r="AZ1849" s="2732"/>
      <c r="BA1849" s="2732"/>
      <c r="BB1849" s="2732"/>
      <c r="BC1849" s="2732"/>
      <c r="BD1849" s="2732"/>
      <c r="BE1849" s="2732"/>
      <c r="BF1849" s="2342"/>
      <c r="BG1849" s="2732"/>
      <c r="BH1849" s="2732"/>
      <c r="BI1849" s="2342"/>
      <c r="BJ1849" s="2732"/>
      <c r="BK1849" s="2732"/>
      <c r="BL1849" s="2733">
        <f t="shared" si="185"/>
        <v>0</v>
      </c>
      <c r="BM1849" s="2732"/>
      <c r="BN1849" s="3771"/>
      <c r="BO1849" s="3771"/>
      <c r="BP1849" s="3771"/>
      <c r="BQ1849" s="3771"/>
      <c r="BR1849" s="3771"/>
      <c r="BS1849" s="3771"/>
      <c r="BT1849" s="3771"/>
      <c r="BU1849" s="3771"/>
      <c r="BV1849" s="3771"/>
      <c r="BW1849" s="3771"/>
      <c r="BX1849" s="3771"/>
      <c r="BY1849" s="3771"/>
      <c r="BZ1849" s="3771"/>
      <c r="CA1849" s="3771"/>
      <c r="CB1849" s="3771"/>
      <c r="CC1849" s="3771"/>
      <c r="CD1849" s="2028" t="s">
        <v>3944</v>
      </c>
    </row>
    <row r="1850" spans="1:82" s="19" customFormat="1" ht="42" customHeight="1" thickBot="1" x14ac:dyDescent="0.3">
      <c r="A1850" s="722" t="s">
        <v>3965</v>
      </c>
      <c r="B1850" s="1301" t="s">
        <v>130</v>
      </c>
      <c r="C1850" s="724" t="s">
        <v>147</v>
      </c>
      <c r="D1850" s="205">
        <v>204</v>
      </c>
      <c r="E1850" s="103" t="s">
        <v>3984</v>
      </c>
      <c r="F1850" s="100" t="s">
        <v>3981</v>
      </c>
      <c r="G1850" s="18">
        <v>0</v>
      </c>
      <c r="H1850" s="17" t="s">
        <v>0</v>
      </c>
      <c r="I1850" s="18">
        <v>1</v>
      </c>
      <c r="J1850" s="1302">
        <v>1</v>
      </c>
      <c r="K1850" s="1303"/>
      <c r="L1850" s="1304"/>
      <c r="M1850" s="98"/>
      <c r="N1850" s="98"/>
      <c r="O1850" s="98"/>
      <c r="P1850" s="98"/>
      <c r="Q1850" s="98"/>
      <c r="R1850" s="98"/>
      <c r="S1850" s="98"/>
      <c r="T1850" s="98"/>
      <c r="U1850" s="1305">
        <f t="shared" si="199"/>
        <v>0</v>
      </c>
      <c r="V1850" s="98"/>
      <c r="W1850" s="98"/>
      <c r="X1850" s="98"/>
      <c r="Y1850" s="98"/>
      <c r="Z1850" s="98"/>
      <c r="AA1850" s="98"/>
      <c r="AB1850" s="98"/>
      <c r="AC1850" s="98"/>
      <c r="AD1850" s="98"/>
      <c r="AE1850" s="98"/>
      <c r="AF1850" s="98"/>
      <c r="AG1850" s="2735"/>
      <c r="AH1850" s="2735"/>
      <c r="AI1850" s="2735"/>
      <c r="AJ1850" s="2735"/>
      <c r="AK1850" s="2735"/>
      <c r="AL1850" s="2735"/>
      <c r="AM1850" s="4082"/>
      <c r="AN1850" s="4082"/>
      <c r="AO1850" s="2735"/>
      <c r="AP1850" s="2735"/>
      <c r="AQ1850" s="2799"/>
      <c r="AR1850" s="2799"/>
      <c r="AS1850" s="2963"/>
      <c r="AT1850" s="2736"/>
      <c r="AU1850" s="2737"/>
      <c r="AV1850" s="2737"/>
      <c r="AW1850" s="3773"/>
      <c r="AX1850" s="3773"/>
      <c r="AY1850" s="2347"/>
      <c r="AZ1850" s="2738"/>
      <c r="BA1850" s="2738"/>
      <c r="BB1850" s="2738"/>
      <c r="BC1850" s="2738"/>
      <c r="BD1850" s="2738"/>
      <c r="BE1850" s="2738"/>
      <c r="BF1850" s="2351"/>
      <c r="BG1850" s="2738"/>
      <c r="BH1850" s="2738"/>
      <c r="BI1850" s="2351"/>
      <c r="BJ1850" s="2738"/>
      <c r="BK1850" s="2738"/>
      <c r="BL1850" s="2739">
        <f t="shared" si="185"/>
        <v>0</v>
      </c>
      <c r="BM1850" s="2738"/>
      <c r="BN1850" s="3774"/>
      <c r="BO1850" s="3774"/>
      <c r="BP1850" s="3774"/>
      <c r="BQ1850" s="3774"/>
      <c r="BR1850" s="3774"/>
      <c r="BS1850" s="3774"/>
      <c r="BT1850" s="3774"/>
      <c r="BU1850" s="3774"/>
      <c r="BV1850" s="3774"/>
      <c r="BW1850" s="3774"/>
      <c r="BX1850" s="3774"/>
      <c r="BY1850" s="3774"/>
      <c r="BZ1850" s="3774"/>
      <c r="CA1850" s="3774"/>
      <c r="CB1850" s="3774"/>
      <c r="CC1850" s="3774"/>
      <c r="CD1850" s="2167" t="s">
        <v>3944</v>
      </c>
    </row>
    <row r="1851" spans="1:82" s="19" customFormat="1" ht="81" customHeight="1" x14ac:dyDescent="0.25">
      <c r="A1851" s="661" t="s">
        <v>3965</v>
      </c>
      <c r="B1851" s="662" t="s">
        <v>130</v>
      </c>
      <c r="C1851" s="716" t="s">
        <v>147</v>
      </c>
      <c r="D1851" s="163">
        <v>205</v>
      </c>
      <c r="E1851" s="210" t="s">
        <v>3985</v>
      </c>
      <c r="F1851" s="48" t="s">
        <v>3986</v>
      </c>
      <c r="G1851" s="194">
        <v>1000</v>
      </c>
      <c r="H1851" s="217" t="s">
        <v>1</v>
      </c>
      <c r="I1851" s="194">
        <v>1300</v>
      </c>
      <c r="J1851" s="1284">
        <v>1300</v>
      </c>
      <c r="K1851" s="195"/>
      <c r="L1851" s="1285">
        <f>+M1851+N1851+O1851+P1851+Q1851+R1851+S1851+T1851</f>
        <v>73866666</v>
      </c>
      <c r="M1851" s="499">
        <v>73866666</v>
      </c>
      <c r="N1851" s="196"/>
      <c r="O1851" s="196"/>
      <c r="P1851" s="196"/>
      <c r="Q1851" s="196"/>
      <c r="R1851" s="196"/>
      <c r="S1851" s="196"/>
      <c r="T1851" s="196"/>
      <c r="U1851" s="1287">
        <f t="shared" si="199"/>
        <v>67566666</v>
      </c>
      <c r="V1851" s="196">
        <v>67566666</v>
      </c>
      <c r="W1851" s="196"/>
      <c r="X1851" s="196"/>
      <c r="Y1851" s="196"/>
      <c r="Z1851" s="196"/>
      <c r="AA1851" s="196"/>
      <c r="AB1851" s="196"/>
      <c r="AC1851" s="196"/>
      <c r="AD1851" s="196"/>
      <c r="AE1851" s="196"/>
      <c r="AF1851" s="196"/>
      <c r="AG1851" s="2698">
        <v>77122000</v>
      </c>
      <c r="AH1851" s="2699" t="s">
        <v>3987</v>
      </c>
      <c r="AI1851" s="2699" t="s">
        <v>3988</v>
      </c>
      <c r="AJ1851" s="2699" t="s">
        <v>3989</v>
      </c>
      <c r="AK1851" s="2699" t="s">
        <v>537</v>
      </c>
      <c r="AL1851" s="2699" t="s">
        <v>3990</v>
      </c>
      <c r="AM1851" s="1522">
        <v>29000000</v>
      </c>
      <c r="AN1851" s="1522">
        <v>29000000</v>
      </c>
      <c r="AO1851" s="2699" t="s">
        <v>3933</v>
      </c>
      <c r="AP1851" s="2699" t="s">
        <v>3934</v>
      </c>
      <c r="AQ1851" s="1519" t="s">
        <v>3991</v>
      </c>
      <c r="AR1851" s="1519">
        <v>2202050103</v>
      </c>
      <c r="AS1851" s="2698" t="s">
        <v>6021</v>
      </c>
      <c r="AT1851" s="1520" t="s">
        <v>3992</v>
      </c>
      <c r="AU1851" s="2784">
        <v>100</v>
      </c>
      <c r="AV1851" s="2784">
        <v>50</v>
      </c>
      <c r="AW1851" s="2785">
        <v>42775</v>
      </c>
      <c r="AX1851" s="2785">
        <v>43087</v>
      </c>
      <c r="AY1851" s="2701">
        <v>29000000</v>
      </c>
      <c r="AZ1851" s="2740" t="s">
        <v>3993</v>
      </c>
      <c r="BA1851" s="2740" t="s">
        <v>537</v>
      </c>
      <c r="BB1851" s="2740" t="s">
        <v>3994</v>
      </c>
      <c r="BC1851" s="2740" t="s">
        <v>3995</v>
      </c>
      <c r="BD1851" s="2786">
        <v>2017000317</v>
      </c>
      <c r="BE1851" s="1520" t="s">
        <v>3996</v>
      </c>
      <c r="BF1851" s="2465">
        <v>33000000</v>
      </c>
      <c r="BG1851" s="1520">
        <v>2017000322</v>
      </c>
      <c r="BH1851" s="1520" t="s">
        <v>3997</v>
      </c>
      <c r="BI1851" s="2701">
        <v>29000000</v>
      </c>
      <c r="BJ1851" s="1520" t="s">
        <v>3998</v>
      </c>
      <c r="BK1851" s="1520" t="s">
        <v>3943</v>
      </c>
      <c r="BL1851" s="2514">
        <f t="shared" si="185"/>
        <v>4000000</v>
      </c>
      <c r="BM1851" s="2221">
        <f>L1851-(BI1851+BI1852+BI1853+BI1854+BI1855+BI1856)</f>
        <v>6300000</v>
      </c>
      <c r="BN1851" s="1471"/>
      <c r="BO1851" s="1471"/>
      <c r="BP1851" s="1471"/>
      <c r="BQ1851" s="1471"/>
      <c r="BR1851" s="1471"/>
      <c r="BS1851" s="1471"/>
      <c r="BT1851" s="1471"/>
      <c r="BU1851" s="1471"/>
      <c r="BV1851" s="1471"/>
      <c r="BW1851" s="1471"/>
      <c r="BX1851" s="1471"/>
      <c r="BY1851" s="1471"/>
      <c r="BZ1851" s="1471"/>
      <c r="CA1851" s="1471"/>
      <c r="CB1851" s="1471"/>
      <c r="CC1851" s="1471"/>
      <c r="CD1851" s="1978" t="s">
        <v>3944</v>
      </c>
    </row>
    <row r="1852" spans="1:82" s="19" customFormat="1" ht="64.5" customHeight="1" x14ac:dyDescent="0.25">
      <c r="A1852" s="664" t="s">
        <v>3965</v>
      </c>
      <c r="B1852" s="665" t="s">
        <v>130</v>
      </c>
      <c r="C1852" s="720" t="s">
        <v>147</v>
      </c>
      <c r="D1852" s="460">
        <v>205</v>
      </c>
      <c r="E1852" s="500" t="s">
        <v>3985</v>
      </c>
      <c r="F1852" s="526" t="s">
        <v>3986</v>
      </c>
      <c r="G1852" s="464">
        <v>1000</v>
      </c>
      <c r="H1852" s="463" t="s">
        <v>1</v>
      </c>
      <c r="I1852" s="464">
        <v>1300</v>
      </c>
      <c r="J1852" s="1297">
        <v>1300</v>
      </c>
      <c r="K1852" s="1298"/>
      <c r="L1852" s="1299"/>
      <c r="M1852" s="667"/>
      <c r="N1852" s="667"/>
      <c r="O1852" s="667"/>
      <c r="P1852" s="667"/>
      <c r="Q1852" s="667"/>
      <c r="R1852" s="667"/>
      <c r="S1852" s="667"/>
      <c r="T1852" s="667"/>
      <c r="U1852" s="1300">
        <f t="shared" si="199"/>
        <v>0</v>
      </c>
      <c r="V1852" s="667"/>
      <c r="W1852" s="667"/>
      <c r="X1852" s="667"/>
      <c r="Y1852" s="667"/>
      <c r="Z1852" s="667"/>
      <c r="AA1852" s="667"/>
      <c r="AB1852" s="667"/>
      <c r="AC1852" s="667"/>
      <c r="AD1852" s="667"/>
      <c r="AE1852" s="667"/>
      <c r="AF1852" s="667"/>
      <c r="AG1852" s="2787">
        <v>77111602</v>
      </c>
      <c r="AH1852" s="3260" t="s">
        <v>3999</v>
      </c>
      <c r="AI1852" s="3260" t="s">
        <v>3988</v>
      </c>
      <c r="AJ1852" s="3260" t="s">
        <v>3989</v>
      </c>
      <c r="AK1852" s="3260" t="s">
        <v>537</v>
      </c>
      <c r="AL1852" s="3260" t="s">
        <v>1754</v>
      </c>
      <c r="AM1852" s="4084">
        <v>16500000</v>
      </c>
      <c r="AN1852" s="4084">
        <v>16500000</v>
      </c>
      <c r="AO1852" s="3260" t="s">
        <v>3933</v>
      </c>
      <c r="AP1852" s="3260" t="s">
        <v>3934</v>
      </c>
      <c r="AQ1852" s="2787" t="s">
        <v>3991</v>
      </c>
      <c r="AR1852" s="2788">
        <v>2202050103</v>
      </c>
      <c r="AS1852" s="2787" t="s">
        <v>6022</v>
      </c>
      <c r="AT1852" s="2789" t="s">
        <v>2080</v>
      </c>
      <c r="AU1852" s="2790">
        <v>100</v>
      </c>
      <c r="AV1852" s="2790">
        <v>50</v>
      </c>
      <c r="AW1852" s="2791">
        <v>42775</v>
      </c>
      <c r="AX1852" s="2791">
        <v>43087</v>
      </c>
      <c r="AY1852" s="2796">
        <v>16500000</v>
      </c>
      <c r="AZ1852" s="2792" t="s">
        <v>4000</v>
      </c>
      <c r="BA1852" s="2792" t="s">
        <v>537</v>
      </c>
      <c r="BB1852" s="2792" t="s">
        <v>4001</v>
      </c>
      <c r="BC1852" s="2792" t="s">
        <v>4002</v>
      </c>
      <c r="BD1852" s="2787">
        <v>2017000266</v>
      </c>
      <c r="BE1852" s="2792" t="s">
        <v>4003</v>
      </c>
      <c r="BF1852" s="1526">
        <v>16500000</v>
      </c>
      <c r="BG1852" s="2787">
        <v>2017000317</v>
      </c>
      <c r="BH1852" s="2792" t="s">
        <v>3997</v>
      </c>
      <c r="BI1852" s="2796">
        <v>15466666</v>
      </c>
      <c r="BJ1852" s="2792" t="s">
        <v>3998</v>
      </c>
      <c r="BK1852" s="2792" t="s">
        <v>3943</v>
      </c>
      <c r="BL1852" s="2733">
        <f t="shared" si="185"/>
        <v>1033334</v>
      </c>
      <c r="BM1852" s="2732"/>
      <c r="BN1852" s="3771"/>
      <c r="BO1852" s="3771"/>
      <c r="BP1852" s="3771"/>
      <c r="BQ1852" s="3771"/>
      <c r="BR1852" s="3819"/>
      <c r="BS1852" s="3771"/>
      <c r="BT1852" s="3771"/>
      <c r="BU1852" s="3771"/>
      <c r="BV1852" s="3771"/>
      <c r="BW1852" s="3771"/>
      <c r="BX1852" s="3771"/>
      <c r="BY1852" s="3771"/>
      <c r="BZ1852" s="3771"/>
      <c r="CA1852" s="3771"/>
      <c r="CB1852" s="3771"/>
      <c r="CC1852" s="3771"/>
      <c r="CD1852" s="2028" t="s">
        <v>3944</v>
      </c>
    </row>
    <row r="1853" spans="1:82" s="19" customFormat="1" ht="60" customHeight="1" thickBot="1" x14ac:dyDescent="0.3">
      <c r="A1853" s="664" t="s">
        <v>3965</v>
      </c>
      <c r="B1853" s="665" t="s">
        <v>130</v>
      </c>
      <c r="C1853" s="720" t="s">
        <v>147</v>
      </c>
      <c r="D1853" s="460">
        <v>205</v>
      </c>
      <c r="E1853" s="500" t="s">
        <v>4004</v>
      </c>
      <c r="F1853" s="526" t="s">
        <v>3986</v>
      </c>
      <c r="G1853" s="464">
        <v>1000</v>
      </c>
      <c r="H1853" s="463" t="s">
        <v>1</v>
      </c>
      <c r="I1853" s="464">
        <v>1300</v>
      </c>
      <c r="J1853" s="1297">
        <v>1300</v>
      </c>
      <c r="K1853" s="1298"/>
      <c r="L1853" s="1299"/>
      <c r="M1853" s="667"/>
      <c r="N1853" s="667"/>
      <c r="O1853" s="667"/>
      <c r="P1853" s="667"/>
      <c r="Q1853" s="667"/>
      <c r="R1853" s="667"/>
      <c r="S1853" s="667"/>
      <c r="T1853" s="667"/>
      <c r="U1853" s="1300">
        <f t="shared" si="199"/>
        <v>0</v>
      </c>
      <c r="V1853" s="667"/>
      <c r="W1853" s="667"/>
      <c r="X1853" s="667"/>
      <c r="Y1853" s="667"/>
      <c r="Z1853" s="667"/>
      <c r="AA1853" s="667"/>
      <c r="AB1853" s="667"/>
      <c r="AC1853" s="667"/>
      <c r="AD1853" s="667"/>
      <c r="AE1853" s="667"/>
      <c r="AF1853" s="667"/>
      <c r="AG1853" s="2787">
        <v>70141705</v>
      </c>
      <c r="AH1853" s="3260" t="s">
        <v>4005</v>
      </c>
      <c r="AI1853" s="3260" t="s">
        <v>3033</v>
      </c>
      <c r="AJ1853" s="3260" t="s">
        <v>4006</v>
      </c>
      <c r="AK1853" s="3260" t="s">
        <v>537</v>
      </c>
      <c r="AL1853" s="3260" t="s">
        <v>3932</v>
      </c>
      <c r="AM1853" s="4084">
        <v>17000000</v>
      </c>
      <c r="AN1853" s="4084">
        <v>17000000</v>
      </c>
      <c r="AO1853" s="3260" t="s">
        <v>3933</v>
      </c>
      <c r="AP1853" s="3260" t="s">
        <v>3934</v>
      </c>
      <c r="AQ1853" s="2787" t="s">
        <v>3991</v>
      </c>
      <c r="AR1853" s="2788">
        <v>2202050103</v>
      </c>
      <c r="AS1853" s="2787" t="s">
        <v>6023</v>
      </c>
      <c r="AT1853" s="2789" t="s">
        <v>2390</v>
      </c>
      <c r="AU1853" s="2790">
        <v>100</v>
      </c>
      <c r="AV1853" s="2790">
        <v>50</v>
      </c>
      <c r="AW1853" s="3820" t="s">
        <v>4007</v>
      </c>
      <c r="AX1853" s="3821">
        <v>43100</v>
      </c>
      <c r="AY1853" s="2796">
        <v>17000000</v>
      </c>
      <c r="AZ1853" s="2792" t="s">
        <v>4008</v>
      </c>
      <c r="BA1853" s="2792" t="s">
        <v>537</v>
      </c>
      <c r="BB1853" s="2792" t="s">
        <v>4009</v>
      </c>
      <c r="BC1853" s="2792" t="s">
        <v>4010</v>
      </c>
      <c r="BD1853" s="2787">
        <v>2017000502</v>
      </c>
      <c r="BE1853" s="2792" t="s">
        <v>4011</v>
      </c>
      <c r="BF1853" s="2796">
        <v>17100000</v>
      </c>
      <c r="BG1853" s="2787">
        <v>2017000556</v>
      </c>
      <c r="BH1853" s="2792" t="s">
        <v>4012</v>
      </c>
      <c r="BI1853" s="2796">
        <v>17100000</v>
      </c>
      <c r="BJ1853" s="2792" t="s">
        <v>4013</v>
      </c>
      <c r="BK1853" s="2792" t="s">
        <v>3041</v>
      </c>
      <c r="BL1853" s="2793">
        <v>11400000</v>
      </c>
      <c r="BM1853" s="2732"/>
      <c r="BN1853" s="3771"/>
      <c r="BO1853" s="3771"/>
      <c r="BP1853" s="3771"/>
      <c r="BQ1853" s="3771"/>
      <c r="BR1853" s="3822">
        <v>1900000</v>
      </c>
      <c r="BS1853" s="3822">
        <v>1900000</v>
      </c>
      <c r="BT1853" s="3771">
        <v>1900000</v>
      </c>
      <c r="BU1853" s="3771"/>
      <c r="BV1853" s="3771"/>
      <c r="BW1853" s="3771"/>
      <c r="BX1853" s="3771"/>
      <c r="BY1853" s="3771"/>
      <c r="BZ1853" s="3771"/>
      <c r="CA1853" s="3771"/>
      <c r="CB1853" s="3771"/>
      <c r="CC1853" s="3771"/>
      <c r="CD1853" s="2028" t="s">
        <v>3944</v>
      </c>
    </row>
    <row r="1854" spans="1:82" s="19" customFormat="1" ht="60" customHeight="1" x14ac:dyDescent="0.25">
      <c r="A1854" s="664" t="s">
        <v>3965</v>
      </c>
      <c r="B1854" s="665" t="s">
        <v>130</v>
      </c>
      <c r="C1854" s="720" t="s">
        <v>147</v>
      </c>
      <c r="D1854" s="460">
        <v>205</v>
      </c>
      <c r="E1854" s="500" t="s">
        <v>4004</v>
      </c>
      <c r="F1854" s="526" t="s">
        <v>3986</v>
      </c>
      <c r="G1854" s="464">
        <v>1000</v>
      </c>
      <c r="H1854" s="463" t="s">
        <v>1</v>
      </c>
      <c r="I1854" s="464">
        <v>1300</v>
      </c>
      <c r="J1854" s="1297">
        <v>1300</v>
      </c>
      <c r="K1854" s="1298"/>
      <c r="L1854" s="1299"/>
      <c r="M1854" s="667"/>
      <c r="N1854" s="667"/>
      <c r="O1854" s="667"/>
      <c r="P1854" s="667"/>
      <c r="Q1854" s="667"/>
      <c r="R1854" s="667"/>
      <c r="S1854" s="667"/>
      <c r="T1854" s="667"/>
      <c r="U1854" s="1300">
        <f t="shared" si="199"/>
        <v>0</v>
      </c>
      <c r="V1854" s="667"/>
      <c r="W1854" s="667"/>
      <c r="X1854" s="667"/>
      <c r="Y1854" s="667"/>
      <c r="Z1854" s="667"/>
      <c r="AA1854" s="667"/>
      <c r="AB1854" s="667"/>
      <c r="AC1854" s="667"/>
      <c r="AD1854" s="667"/>
      <c r="AE1854" s="667"/>
      <c r="AF1854" s="667"/>
      <c r="AG1854" s="1478" t="s">
        <v>3959</v>
      </c>
      <c r="AH1854" s="1478" t="s">
        <v>6367</v>
      </c>
      <c r="AI1854" s="1478" t="s">
        <v>4014</v>
      </c>
      <c r="AJ1854" s="1478" t="s">
        <v>4015</v>
      </c>
      <c r="AK1854" s="1478" t="s">
        <v>3962</v>
      </c>
      <c r="AL1854" s="2814" t="s">
        <v>3932</v>
      </c>
      <c r="AM1854" s="1388">
        <v>6300000</v>
      </c>
      <c r="AN1854" s="1388">
        <v>6300000</v>
      </c>
      <c r="AO1854" s="2814" t="s">
        <v>4016</v>
      </c>
      <c r="AP1854" s="2814" t="s">
        <v>3934</v>
      </c>
      <c r="AQ1854" s="2813" t="s">
        <v>3991</v>
      </c>
      <c r="AR1854" s="1441">
        <v>2202050103</v>
      </c>
      <c r="AS1854" s="2364" t="s">
        <v>4017</v>
      </c>
      <c r="AT1854" s="1478" t="s">
        <v>3956</v>
      </c>
      <c r="AU1854" s="2816">
        <v>50</v>
      </c>
      <c r="AV1854" s="3295">
        <v>17</v>
      </c>
      <c r="AW1854" s="2366">
        <v>43091</v>
      </c>
      <c r="AX1854" s="2366">
        <v>43100</v>
      </c>
      <c r="AY1854" s="2363">
        <v>6300000</v>
      </c>
      <c r="AZ1854" s="2732"/>
      <c r="BA1854" s="2391"/>
      <c r="BB1854" s="2391"/>
      <c r="BC1854" s="2391"/>
      <c r="BD1854" s="3823"/>
      <c r="BE1854" s="2391"/>
      <c r="BF1854" s="2342"/>
      <c r="BG1854" s="2391"/>
      <c r="BH1854" s="2391"/>
      <c r="BI1854" s="2342"/>
      <c r="BJ1854" s="2391"/>
      <c r="BK1854" s="2391"/>
      <c r="BL1854" s="2733">
        <f t="shared" si="185"/>
        <v>0</v>
      </c>
      <c r="BM1854" s="2732"/>
      <c r="BN1854" s="3771"/>
      <c r="BO1854" s="3771"/>
      <c r="BP1854" s="3771"/>
      <c r="BQ1854" s="3771"/>
      <c r="BR1854" s="3771"/>
      <c r="BS1854" s="3771"/>
      <c r="BT1854" s="3771"/>
      <c r="BU1854" s="3771"/>
      <c r="BV1854" s="3771"/>
      <c r="BW1854" s="3771"/>
      <c r="BX1854" s="3771"/>
      <c r="BY1854" s="3771"/>
      <c r="BZ1854" s="3771"/>
      <c r="CA1854" s="3771"/>
      <c r="CB1854" s="3771"/>
      <c r="CC1854" s="3771"/>
      <c r="CD1854" s="2028" t="s">
        <v>3944</v>
      </c>
    </row>
    <row r="1855" spans="1:82" s="19" customFormat="1" ht="70.5" customHeight="1" x14ac:dyDescent="0.25">
      <c r="A1855" s="664" t="s">
        <v>3965</v>
      </c>
      <c r="B1855" s="665" t="s">
        <v>130</v>
      </c>
      <c r="C1855" s="720" t="s">
        <v>147</v>
      </c>
      <c r="D1855" s="460">
        <v>205</v>
      </c>
      <c r="E1855" s="500" t="s">
        <v>4004</v>
      </c>
      <c r="F1855" s="526" t="s">
        <v>3986</v>
      </c>
      <c r="G1855" s="464">
        <v>1000</v>
      </c>
      <c r="H1855" s="463" t="s">
        <v>1</v>
      </c>
      <c r="I1855" s="464">
        <v>1300</v>
      </c>
      <c r="J1855" s="1297">
        <v>1300</v>
      </c>
      <c r="K1855" s="1298"/>
      <c r="L1855" s="1299"/>
      <c r="M1855" s="667"/>
      <c r="N1855" s="667"/>
      <c r="O1855" s="667"/>
      <c r="P1855" s="667"/>
      <c r="Q1855" s="667"/>
      <c r="R1855" s="667"/>
      <c r="S1855" s="667"/>
      <c r="T1855" s="667"/>
      <c r="U1855" s="1300">
        <f t="shared" si="199"/>
        <v>0</v>
      </c>
      <c r="V1855" s="667"/>
      <c r="W1855" s="667"/>
      <c r="X1855" s="667"/>
      <c r="Y1855" s="667"/>
      <c r="Z1855" s="667"/>
      <c r="AA1855" s="667"/>
      <c r="AB1855" s="667"/>
      <c r="AC1855" s="667"/>
      <c r="AD1855" s="667"/>
      <c r="AE1855" s="667"/>
      <c r="AF1855" s="667"/>
      <c r="AG1855" s="2794">
        <v>90101801</v>
      </c>
      <c r="AH1855" s="2794" t="s">
        <v>4018</v>
      </c>
      <c r="AI1855" s="2794" t="s">
        <v>4019</v>
      </c>
      <c r="AJ1855" s="2794" t="s">
        <v>2066</v>
      </c>
      <c r="AK1855" s="1414" t="s">
        <v>3962</v>
      </c>
      <c r="AL1855" s="2795" t="s">
        <v>3932</v>
      </c>
      <c r="AM1855" s="4084">
        <v>6000000</v>
      </c>
      <c r="AN1855" s="4084">
        <v>6000000</v>
      </c>
      <c r="AO1855" s="2795" t="s">
        <v>3953</v>
      </c>
      <c r="AP1855" s="2795" t="s">
        <v>3934</v>
      </c>
      <c r="AQ1855" s="2795" t="s">
        <v>4020</v>
      </c>
      <c r="AR1855" s="2795">
        <v>2202050103</v>
      </c>
      <c r="AS1855" s="2795" t="s">
        <v>6024</v>
      </c>
      <c r="AT1855" s="2795" t="s">
        <v>2080</v>
      </c>
      <c r="AU1855" s="2790">
        <v>100</v>
      </c>
      <c r="AV1855" s="2790">
        <v>35</v>
      </c>
      <c r="AW1855" s="2797">
        <v>42860</v>
      </c>
      <c r="AX1855" s="2797">
        <v>43105</v>
      </c>
      <c r="AY1855" s="2796">
        <v>6000000</v>
      </c>
      <c r="AZ1855" s="2798" t="s">
        <v>4021</v>
      </c>
      <c r="BA1855" s="2798" t="s">
        <v>4022</v>
      </c>
      <c r="BB1855" s="2798" t="s">
        <v>886</v>
      </c>
      <c r="BC1855" s="3824" t="s">
        <v>4023</v>
      </c>
      <c r="BD1855" s="3825">
        <v>2017000425</v>
      </c>
      <c r="BE1855" s="2798">
        <v>42789</v>
      </c>
      <c r="BF1855" s="1526">
        <v>6000000</v>
      </c>
      <c r="BG1855" s="3825">
        <v>2017000693</v>
      </c>
      <c r="BH1855" s="3826">
        <v>42857</v>
      </c>
      <c r="BI1855" s="1526">
        <v>6000000</v>
      </c>
      <c r="BJ1855" s="3826">
        <v>42857</v>
      </c>
      <c r="BK1855" s="3826">
        <v>43105</v>
      </c>
      <c r="BL1855" s="2733">
        <f t="shared" si="185"/>
        <v>0</v>
      </c>
      <c r="BM1855" s="2732"/>
      <c r="BN1855" s="3771"/>
      <c r="BO1855" s="3771"/>
      <c r="BP1855" s="3771"/>
      <c r="BQ1855" s="3771"/>
      <c r="BR1855" s="3771"/>
      <c r="BS1855" s="3771"/>
      <c r="BT1855" s="3771"/>
      <c r="BU1855" s="3771"/>
      <c r="BV1855" s="3771"/>
      <c r="BW1855" s="3771"/>
      <c r="BX1855" s="3771"/>
      <c r="BY1855" s="3771"/>
      <c r="BZ1855" s="3771"/>
      <c r="CA1855" s="3771"/>
      <c r="CB1855" s="3771"/>
      <c r="CC1855" s="3771"/>
      <c r="CD1855" s="2028" t="s">
        <v>3944</v>
      </c>
    </row>
    <row r="1856" spans="1:82" s="19" customFormat="1" ht="63.75" customHeight="1" thickBot="1" x14ac:dyDescent="0.3">
      <c r="A1856" s="722" t="s">
        <v>3965</v>
      </c>
      <c r="B1856" s="1301" t="s">
        <v>130</v>
      </c>
      <c r="C1856" s="724" t="s">
        <v>147</v>
      </c>
      <c r="D1856" s="205">
        <v>205</v>
      </c>
      <c r="E1856" s="103" t="s">
        <v>4004</v>
      </c>
      <c r="F1856" s="100" t="s">
        <v>3986</v>
      </c>
      <c r="G1856" s="18">
        <v>1000</v>
      </c>
      <c r="H1856" s="17" t="s">
        <v>1</v>
      </c>
      <c r="I1856" s="18">
        <v>1300</v>
      </c>
      <c r="J1856" s="1302">
        <v>1300</v>
      </c>
      <c r="K1856" s="1303"/>
      <c r="L1856" s="1304"/>
      <c r="M1856" s="98"/>
      <c r="N1856" s="98"/>
      <c r="O1856" s="98"/>
      <c r="P1856" s="98"/>
      <c r="Q1856" s="98"/>
      <c r="R1856" s="98"/>
      <c r="S1856" s="98"/>
      <c r="T1856" s="98"/>
      <c r="U1856" s="1305">
        <f t="shared" si="199"/>
        <v>0</v>
      </c>
      <c r="V1856" s="98"/>
      <c r="W1856" s="98"/>
      <c r="X1856" s="98"/>
      <c r="Y1856" s="98"/>
      <c r="Z1856" s="98"/>
      <c r="AA1856" s="98"/>
      <c r="AB1856" s="98"/>
      <c r="AC1856" s="98"/>
      <c r="AD1856" s="98"/>
      <c r="AE1856" s="98"/>
      <c r="AF1856" s="98"/>
      <c r="AG1856" s="2799"/>
      <c r="AH1856" s="2799"/>
      <c r="AI1856" s="2735"/>
      <c r="AJ1856" s="2735"/>
      <c r="AK1856" s="2735"/>
      <c r="AL1856" s="2735"/>
      <c r="AM1856" s="4082"/>
      <c r="AN1856" s="4082"/>
      <c r="AO1856" s="2735"/>
      <c r="AP1856" s="2735"/>
      <c r="AQ1856" s="2800"/>
      <c r="AR1856" s="2801"/>
      <c r="AS1856" s="2802"/>
      <c r="AT1856" s="2803"/>
      <c r="AU1856" s="2804"/>
      <c r="AV1856" s="2804"/>
      <c r="AW1856" s="3827"/>
      <c r="AX1856" s="3827"/>
      <c r="AY1856" s="2805"/>
      <c r="AZ1856" s="2738"/>
      <c r="BA1856" s="2738"/>
      <c r="BB1856" s="2738"/>
      <c r="BC1856" s="2738"/>
      <c r="BD1856" s="2738"/>
      <c r="BE1856" s="2738"/>
      <c r="BF1856" s="2351"/>
      <c r="BG1856" s="2738"/>
      <c r="BH1856" s="2738"/>
      <c r="BI1856" s="2351"/>
      <c r="BJ1856" s="2738"/>
      <c r="BK1856" s="2738"/>
      <c r="BL1856" s="2739">
        <f t="shared" si="185"/>
        <v>0</v>
      </c>
      <c r="BM1856" s="2738"/>
      <c r="BN1856" s="3774"/>
      <c r="BO1856" s="3774"/>
      <c r="BP1856" s="3774"/>
      <c r="BQ1856" s="3774"/>
      <c r="BR1856" s="3774"/>
      <c r="BS1856" s="3774"/>
      <c r="BT1856" s="3774"/>
      <c r="BU1856" s="3774"/>
      <c r="BV1856" s="3774"/>
      <c r="BW1856" s="3774"/>
      <c r="BX1856" s="3774"/>
      <c r="BY1856" s="3774"/>
      <c r="BZ1856" s="3774"/>
      <c r="CA1856" s="3774"/>
      <c r="CB1856" s="3774"/>
      <c r="CC1856" s="3774"/>
      <c r="CD1856" s="2167" t="s">
        <v>3944</v>
      </c>
    </row>
    <row r="1857" spans="1:82" s="19" customFormat="1" ht="57.75" customHeight="1" thickBot="1" x14ac:dyDescent="0.3">
      <c r="A1857" s="661" t="s">
        <v>3965</v>
      </c>
      <c r="B1857" s="662" t="s">
        <v>130</v>
      </c>
      <c r="C1857" s="716" t="s">
        <v>147</v>
      </c>
      <c r="D1857" s="163">
        <v>206</v>
      </c>
      <c r="E1857" s="210" t="s">
        <v>4024</v>
      </c>
      <c r="F1857" s="48" t="s">
        <v>4025</v>
      </c>
      <c r="G1857" s="194">
        <v>0</v>
      </c>
      <c r="H1857" s="217" t="s">
        <v>0</v>
      </c>
      <c r="I1857" s="194">
        <v>1</v>
      </c>
      <c r="J1857" s="1306">
        <v>0.15</v>
      </c>
      <c r="K1857" s="195"/>
      <c r="L1857" s="1285">
        <f t="shared" si="198"/>
        <v>0</v>
      </c>
      <c r="M1857" s="196"/>
      <c r="N1857" s="196"/>
      <c r="O1857" s="196"/>
      <c r="P1857" s="196"/>
      <c r="Q1857" s="196"/>
      <c r="R1857" s="196"/>
      <c r="S1857" s="196"/>
      <c r="T1857" s="196"/>
      <c r="U1857" s="1287">
        <f t="shared" si="199"/>
        <v>0</v>
      </c>
      <c r="V1857" s="196"/>
      <c r="W1857" s="196"/>
      <c r="X1857" s="196"/>
      <c r="Y1857" s="196"/>
      <c r="Z1857" s="196"/>
      <c r="AA1857" s="196"/>
      <c r="AB1857" s="196"/>
      <c r="AC1857" s="196"/>
      <c r="AD1857" s="196"/>
      <c r="AE1857" s="196"/>
      <c r="AF1857" s="196"/>
      <c r="AG1857" s="2734"/>
      <c r="AH1857" s="2734"/>
      <c r="AI1857" s="2734"/>
      <c r="AJ1857" s="2734"/>
      <c r="AK1857" s="2734"/>
      <c r="AL1857" s="2734"/>
      <c r="AM1857" s="4081"/>
      <c r="AN1857" s="4081"/>
      <c r="AO1857" s="2734"/>
      <c r="AP1857" s="2734"/>
      <c r="AQ1857" s="2734"/>
      <c r="AR1857" s="2734"/>
      <c r="AS1857" s="2806" t="s">
        <v>4026</v>
      </c>
      <c r="AT1857" s="1382" t="s">
        <v>4027</v>
      </c>
      <c r="AU1857" s="2710">
        <v>100</v>
      </c>
      <c r="AV1857" s="2710">
        <v>100</v>
      </c>
      <c r="AW1857" s="3104">
        <v>42988</v>
      </c>
      <c r="AX1857" s="3104">
        <v>43013</v>
      </c>
      <c r="AY1857" s="2712">
        <v>0</v>
      </c>
      <c r="AZ1857" s="2713"/>
      <c r="BA1857" s="2713"/>
      <c r="BB1857" s="2713"/>
      <c r="BC1857" s="2713"/>
      <c r="BD1857" s="2713"/>
      <c r="BE1857" s="1858"/>
      <c r="BF1857" s="2221"/>
      <c r="BG1857" s="1858"/>
      <c r="BH1857" s="1858"/>
      <c r="BI1857" s="2221"/>
      <c r="BJ1857" s="1858"/>
      <c r="BK1857" s="1858"/>
      <c r="BL1857" s="2514">
        <f t="shared" si="185"/>
        <v>0</v>
      </c>
      <c r="BM1857" s="2221">
        <f>L1857-(BI1857+BI1858+BI1859+BI1860+BI1861+BI1862)</f>
        <v>0</v>
      </c>
      <c r="BN1857" s="1471"/>
      <c r="BO1857" s="1471"/>
      <c r="BP1857" s="1471"/>
      <c r="BQ1857" s="1471"/>
      <c r="BR1857" s="1471"/>
      <c r="BS1857" s="1471"/>
      <c r="BT1857" s="1471"/>
      <c r="BU1857" s="1471"/>
      <c r="BV1857" s="1471"/>
      <c r="BW1857" s="1471"/>
      <c r="BX1857" s="1471"/>
      <c r="BY1857" s="1471"/>
      <c r="BZ1857" s="1471"/>
      <c r="CA1857" s="1471"/>
      <c r="CB1857" s="1471"/>
      <c r="CC1857" s="1471"/>
      <c r="CD1857" s="1978" t="s">
        <v>3944</v>
      </c>
    </row>
    <row r="1858" spans="1:82" s="19" customFormat="1" ht="42" customHeight="1" thickBot="1" x14ac:dyDescent="0.3">
      <c r="A1858" s="664" t="s">
        <v>3965</v>
      </c>
      <c r="B1858" s="665" t="s">
        <v>130</v>
      </c>
      <c r="C1858" s="720" t="s">
        <v>147</v>
      </c>
      <c r="D1858" s="460">
        <v>206</v>
      </c>
      <c r="E1858" s="500" t="s">
        <v>4024</v>
      </c>
      <c r="F1858" s="526" t="s">
        <v>4025</v>
      </c>
      <c r="G1858" s="464">
        <v>0</v>
      </c>
      <c r="H1858" s="463" t="s">
        <v>0</v>
      </c>
      <c r="I1858" s="464">
        <v>1</v>
      </c>
      <c r="J1858" s="1306">
        <v>0.15</v>
      </c>
      <c r="K1858" s="1298"/>
      <c r="L1858" s="1299"/>
      <c r="M1858" s="667"/>
      <c r="N1858" s="667"/>
      <c r="O1858" s="667"/>
      <c r="P1858" s="667"/>
      <c r="Q1858" s="667"/>
      <c r="R1858" s="667"/>
      <c r="S1858" s="667"/>
      <c r="T1858" s="667"/>
      <c r="U1858" s="1300">
        <f t="shared" si="199"/>
        <v>0</v>
      </c>
      <c r="V1858" s="667"/>
      <c r="W1858" s="667"/>
      <c r="X1858" s="667"/>
      <c r="Y1858" s="667"/>
      <c r="Z1858" s="667"/>
      <c r="AA1858" s="667"/>
      <c r="AB1858" s="667"/>
      <c r="AC1858" s="667"/>
      <c r="AD1858" s="667"/>
      <c r="AE1858" s="667"/>
      <c r="AF1858" s="667"/>
      <c r="AG1858" s="2734"/>
      <c r="AH1858" s="2734"/>
      <c r="AI1858" s="2734"/>
      <c r="AJ1858" s="2734"/>
      <c r="AK1858" s="2734"/>
      <c r="AL1858" s="2734"/>
      <c r="AM1858" s="4081"/>
      <c r="AN1858" s="4081"/>
      <c r="AO1858" s="2734"/>
      <c r="AP1858" s="2734"/>
      <c r="AQ1858" s="3772"/>
      <c r="AR1858" s="3772"/>
      <c r="AS1858" s="3182"/>
      <c r="AT1858" s="2730"/>
      <c r="AU1858" s="2731"/>
      <c r="AV1858" s="2731"/>
      <c r="AW1858" s="3770"/>
      <c r="AX1858" s="3770"/>
      <c r="AY1858" s="2338"/>
      <c r="AZ1858" s="2732"/>
      <c r="BA1858" s="2732"/>
      <c r="BB1858" s="2732"/>
      <c r="BC1858" s="2732"/>
      <c r="BD1858" s="2732"/>
      <c r="BE1858" s="2732"/>
      <c r="BF1858" s="2342"/>
      <c r="BG1858" s="2732"/>
      <c r="BH1858" s="2732"/>
      <c r="BI1858" s="2342"/>
      <c r="BJ1858" s="2732"/>
      <c r="BK1858" s="2732"/>
      <c r="BL1858" s="2733">
        <f t="shared" si="185"/>
        <v>0</v>
      </c>
      <c r="BM1858" s="2732"/>
      <c r="BN1858" s="3771"/>
      <c r="BO1858" s="3771"/>
      <c r="BP1858" s="3771"/>
      <c r="BQ1858" s="3771"/>
      <c r="BR1858" s="3771"/>
      <c r="BS1858" s="3771"/>
      <c r="BT1858" s="3771"/>
      <c r="BU1858" s="3771"/>
      <c r="BV1858" s="3771"/>
      <c r="BW1858" s="3771"/>
      <c r="BX1858" s="3771"/>
      <c r="BY1858" s="3771"/>
      <c r="BZ1858" s="3771"/>
      <c r="CA1858" s="3771"/>
      <c r="CB1858" s="3771"/>
      <c r="CC1858" s="3771"/>
      <c r="CD1858" s="2028" t="s">
        <v>3944</v>
      </c>
    </row>
    <row r="1859" spans="1:82" s="19" customFormat="1" ht="42" customHeight="1" thickBot="1" x14ac:dyDescent="0.3">
      <c r="A1859" s="664" t="s">
        <v>3965</v>
      </c>
      <c r="B1859" s="665" t="s">
        <v>130</v>
      </c>
      <c r="C1859" s="720" t="s">
        <v>147</v>
      </c>
      <c r="D1859" s="460">
        <v>206</v>
      </c>
      <c r="E1859" s="500" t="s">
        <v>4028</v>
      </c>
      <c r="F1859" s="526" t="s">
        <v>4025</v>
      </c>
      <c r="G1859" s="464">
        <v>0</v>
      </c>
      <c r="H1859" s="463" t="s">
        <v>0</v>
      </c>
      <c r="I1859" s="464">
        <v>1</v>
      </c>
      <c r="J1859" s="1306">
        <v>0.15</v>
      </c>
      <c r="K1859" s="1298"/>
      <c r="L1859" s="1299"/>
      <c r="M1859" s="667"/>
      <c r="N1859" s="667"/>
      <c r="O1859" s="667"/>
      <c r="P1859" s="667"/>
      <c r="Q1859" s="667"/>
      <c r="R1859" s="667"/>
      <c r="S1859" s="667"/>
      <c r="T1859" s="667"/>
      <c r="U1859" s="1300">
        <f t="shared" si="199"/>
        <v>0</v>
      </c>
      <c r="V1859" s="667"/>
      <c r="W1859" s="667"/>
      <c r="X1859" s="667"/>
      <c r="Y1859" s="667"/>
      <c r="Z1859" s="667"/>
      <c r="AA1859" s="667"/>
      <c r="AB1859" s="667"/>
      <c r="AC1859" s="667"/>
      <c r="AD1859" s="667"/>
      <c r="AE1859" s="667"/>
      <c r="AF1859" s="667"/>
      <c r="AG1859" s="2734"/>
      <c r="AH1859" s="2734"/>
      <c r="AI1859" s="2734"/>
      <c r="AJ1859" s="2734"/>
      <c r="AK1859" s="2734"/>
      <c r="AL1859" s="2734"/>
      <c r="AM1859" s="4081"/>
      <c r="AN1859" s="4081"/>
      <c r="AO1859" s="2734"/>
      <c r="AP1859" s="2734"/>
      <c r="AQ1859" s="3772"/>
      <c r="AR1859" s="3772"/>
      <c r="AS1859" s="3182"/>
      <c r="AT1859" s="2730"/>
      <c r="AU1859" s="2807"/>
      <c r="AV1859" s="2807"/>
      <c r="AW1859" s="3770"/>
      <c r="AX1859" s="3770"/>
      <c r="AY1859" s="2338"/>
      <c r="AZ1859" s="2732"/>
      <c r="BA1859" s="2732"/>
      <c r="BB1859" s="2732"/>
      <c r="BC1859" s="2732"/>
      <c r="BD1859" s="2732"/>
      <c r="BE1859" s="2732"/>
      <c r="BF1859" s="2342"/>
      <c r="BG1859" s="2732"/>
      <c r="BH1859" s="2732"/>
      <c r="BI1859" s="2342"/>
      <c r="BJ1859" s="2732"/>
      <c r="BK1859" s="2732"/>
      <c r="BL1859" s="2733">
        <f t="shared" si="185"/>
        <v>0</v>
      </c>
      <c r="BM1859" s="2732"/>
      <c r="BN1859" s="3771"/>
      <c r="BO1859" s="3771"/>
      <c r="BP1859" s="3771"/>
      <c r="BQ1859" s="3771"/>
      <c r="BR1859" s="3771"/>
      <c r="BS1859" s="3771"/>
      <c r="BT1859" s="3771"/>
      <c r="BU1859" s="3771"/>
      <c r="BV1859" s="3771"/>
      <c r="BW1859" s="3771"/>
      <c r="BX1859" s="3771"/>
      <c r="BY1859" s="3771"/>
      <c r="BZ1859" s="3771"/>
      <c r="CA1859" s="3771"/>
      <c r="CB1859" s="3771"/>
      <c r="CC1859" s="3771"/>
      <c r="CD1859" s="2028" t="s">
        <v>3944</v>
      </c>
    </row>
    <row r="1860" spans="1:82" s="19" customFormat="1" ht="42" customHeight="1" thickBot="1" x14ac:dyDescent="0.3">
      <c r="A1860" s="664" t="s">
        <v>3965</v>
      </c>
      <c r="B1860" s="665" t="s">
        <v>130</v>
      </c>
      <c r="C1860" s="720" t="s">
        <v>147</v>
      </c>
      <c r="D1860" s="460">
        <v>206</v>
      </c>
      <c r="E1860" s="500" t="s">
        <v>4028</v>
      </c>
      <c r="F1860" s="526" t="s">
        <v>4025</v>
      </c>
      <c r="G1860" s="464">
        <v>0</v>
      </c>
      <c r="H1860" s="463" t="s">
        <v>0</v>
      </c>
      <c r="I1860" s="464">
        <v>1</v>
      </c>
      <c r="J1860" s="1306">
        <v>0.15</v>
      </c>
      <c r="K1860" s="1298"/>
      <c r="L1860" s="1299"/>
      <c r="M1860" s="667"/>
      <c r="N1860" s="667"/>
      <c r="O1860" s="667"/>
      <c r="P1860" s="667"/>
      <c r="Q1860" s="667"/>
      <c r="R1860" s="667"/>
      <c r="S1860" s="667"/>
      <c r="T1860" s="667"/>
      <c r="U1860" s="1300">
        <f t="shared" si="199"/>
        <v>0</v>
      </c>
      <c r="V1860" s="667"/>
      <c r="W1860" s="667"/>
      <c r="X1860" s="667"/>
      <c r="Y1860" s="667"/>
      <c r="Z1860" s="667"/>
      <c r="AA1860" s="667"/>
      <c r="AB1860" s="667"/>
      <c r="AC1860" s="667"/>
      <c r="AD1860" s="667"/>
      <c r="AE1860" s="667"/>
      <c r="AF1860" s="667"/>
      <c r="AG1860" s="2734"/>
      <c r="AH1860" s="2734"/>
      <c r="AI1860" s="2734"/>
      <c r="AJ1860" s="2734"/>
      <c r="AK1860" s="2734"/>
      <c r="AL1860" s="2734"/>
      <c r="AM1860" s="4081"/>
      <c r="AN1860" s="4081"/>
      <c r="AO1860" s="2734"/>
      <c r="AP1860" s="2734"/>
      <c r="AQ1860" s="3772"/>
      <c r="AR1860" s="3772"/>
      <c r="AS1860" s="3182"/>
      <c r="AT1860" s="2730"/>
      <c r="AU1860" s="2731"/>
      <c r="AV1860" s="2731"/>
      <c r="AW1860" s="3770"/>
      <c r="AX1860" s="3770"/>
      <c r="AY1860" s="2338"/>
      <c r="AZ1860" s="2732"/>
      <c r="BA1860" s="2732"/>
      <c r="BB1860" s="2732"/>
      <c r="BC1860" s="2732"/>
      <c r="BD1860" s="2732"/>
      <c r="BE1860" s="2732"/>
      <c r="BF1860" s="2342"/>
      <c r="BG1860" s="2732"/>
      <c r="BH1860" s="2732"/>
      <c r="BI1860" s="2342"/>
      <c r="BJ1860" s="2732"/>
      <c r="BK1860" s="2732"/>
      <c r="BL1860" s="2733">
        <f t="shared" si="185"/>
        <v>0</v>
      </c>
      <c r="BM1860" s="2732"/>
      <c r="BN1860" s="3771"/>
      <c r="BO1860" s="3771"/>
      <c r="BP1860" s="3771"/>
      <c r="BQ1860" s="3771"/>
      <c r="BR1860" s="3771"/>
      <c r="BS1860" s="3771"/>
      <c r="BT1860" s="3771"/>
      <c r="BU1860" s="3771"/>
      <c r="BV1860" s="3771"/>
      <c r="BW1860" s="3771"/>
      <c r="BX1860" s="3771"/>
      <c r="BY1860" s="3771"/>
      <c r="BZ1860" s="3771"/>
      <c r="CA1860" s="3771"/>
      <c r="CB1860" s="3771"/>
      <c r="CC1860" s="3771"/>
      <c r="CD1860" s="2028" t="s">
        <v>3944</v>
      </c>
    </row>
    <row r="1861" spans="1:82" s="19" customFormat="1" ht="42" customHeight="1" thickBot="1" x14ac:dyDescent="0.3">
      <c r="A1861" s="664" t="s">
        <v>3965</v>
      </c>
      <c r="B1861" s="665" t="s">
        <v>130</v>
      </c>
      <c r="C1861" s="720" t="s">
        <v>147</v>
      </c>
      <c r="D1861" s="460">
        <v>206</v>
      </c>
      <c r="E1861" s="500" t="s">
        <v>4028</v>
      </c>
      <c r="F1861" s="526" t="s">
        <v>4025</v>
      </c>
      <c r="G1861" s="464">
        <v>0</v>
      </c>
      <c r="H1861" s="463" t="s">
        <v>0</v>
      </c>
      <c r="I1861" s="464">
        <v>1</v>
      </c>
      <c r="J1861" s="1306">
        <v>0.15</v>
      </c>
      <c r="K1861" s="1298"/>
      <c r="L1861" s="1299"/>
      <c r="M1861" s="667"/>
      <c r="N1861" s="667"/>
      <c r="O1861" s="667"/>
      <c r="P1861" s="667"/>
      <c r="Q1861" s="667"/>
      <c r="R1861" s="667"/>
      <c r="S1861" s="667"/>
      <c r="T1861" s="667"/>
      <c r="U1861" s="1300">
        <f t="shared" si="199"/>
        <v>0</v>
      </c>
      <c r="V1861" s="667"/>
      <c r="W1861" s="667"/>
      <c r="X1861" s="667"/>
      <c r="Y1861" s="667"/>
      <c r="Z1861" s="667"/>
      <c r="AA1861" s="667"/>
      <c r="AB1861" s="667"/>
      <c r="AC1861" s="667"/>
      <c r="AD1861" s="667"/>
      <c r="AE1861" s="667"/>
      <c r="AF1861" s="667"/>
      <c r="AG1861" s="2734"/>
      <c r="AH1861" s="2734"/>
      <c r="AI1861" s="2734"/>
      <c r="AJ1861" s="2734"/>
      <c r="AK1861" s="2734"/>
      <c r="AL1861" s="2734"/>
      <c r="AM1861" s="4081"/>
      <c r="AN1861" s="4081"/>
      <c r="AO1861" s="2734"/>
      <c r="AP1861" s="2734"/>
      <c r="AQ1861" s="3772"/>
      <c r="AR1861" s="3772"/>
      <c r="AS1861" s="3182"/>
      <c r="AT1861" s="2730"/>
      <c r="AU1861" s="2731"/>
      <c r="AV1861" s="2731"/>
      <c r="AW1861" s="3770"/>
      <c r="AX1861" s="3770"/>
      <c r="AY1861" s="2338"/>
      <c r="AZ1861" s="2732"/>
      <c r="BA1861" s="2732"/>
      <c r="BB1861" s="2732"/>
      <c r="BC1861" s="2732"/>
      <c r="BD1861" s="2732"/>
      <c r="BE1861" s="2732"/>
      <c r="BF1861" s="2342"/>
      <c r="BG1861" s="2732"/>
      <c r="BH1861" s="2732"/>
      <c r="BI1861" s="2342"/>
      <c r="BJ1861" s="2732"/>
      <c r="BK1861" s="2732"/>
      <c r="BL1861" s="2733">
        <f t="shared" ref="BL1861:BL1919" si="200">BF1861-BI1861</f>
        <v>0</v>
      </c>
      <c r="BM1861" s="2732"/>
      <c r="BN1861" s="3771"/>
      <c r="BO1861" s="3771"/>
      <c r="BP1861" s="3771"/>
      <c r="BQ1861" s="3771"/>
      <c r="BR1861" s="3771"/>
      <c r="BS1861" s="3771"/>
      <c r="BT1861" s="3771"/>
      <c r="BU1861" s="3771"/>
      <c r="BV1861" s="3771"/>
      <c r="BW1861" s="3771"/>
      <c r="BX1861" s="3771"/>
      <c r="BY1861" s="3771"/>
      <c r="BZ1861" s="3771"/>
      <c r="CA1861" s="3771"/>
      <c r="CB1861" s="3771"/>
      <c r="CC1861" s="3771"/>
      <c r="CD1861" s="2028" t="s">
        <v>3944</v>
      </c>
    </row>
    <row r="1862" spans="1:82" s="19" customFormat="1" ht="42" customHeight="1" thickBot="1" x14ac:dyDescent="0.3">
      <c r="A1862" s="722" t="s">
        <v>3965</v>
      </c>
      <c r="B1862" s="1301" t="s">
        <v>130</v>
      </c>
      <c r="C1862" s="724" t="s">
        <v>147</v>
      </c>
      <c r="D1862" s="205">
        <v>206</v>
      </c>
      <c r="E1862" s="103" t="s">
        <v>4028</v>
      </c>
      <c r="F1862" s="100" t="s">
        <v>4025</v>
      </c>
      <c r="G1862" s="18">
        <v>0</v>
      </c>
      <c r="H1862" s="17" t="s">
        <v>0</v>
      </c>
      <c r="I1862" s="18">
        <v>1</v>
      </c>
      <c r="J1862" s="1306">
        <v>0.15</v>
      </c>
      <c r="K1862" s="1303"/>
      <c r="L1862" s="1304"/>
      <c r="M1862" s="98"/>
      <c r="N1862" s="98"/>
      <c r="O1862" s="98"/>
      <c r="P1862" s="98"/>
      <c r="Q1862" s="98"/>
      <c r="R1862" s="98"/>
      <c r="S1862" s="98"/>
      <c r="T1862" s="98"/>
      <c r="U1862" s="1305">
        <f t="shared" si="199"/>
        <v>0</v>
      </c>
      <c r="V1862" s="98"/>
      <c r="W1862" s="98"/>
      <c r="X1862" s="98"/>
      <c r="Y1862" s="98"/>
      <c r="Z1862" s="98"/>
      <c r="AA1862" s="98"/>
      <c r="AB1862" s="98"/>
      <c r="AC1862" s="98"/>
      <c r="AD1862" s="98"/>
      <c r="AE1862" s="98"/>
      <c r="AF1862" s="98"/>
      <c r="AG1862" s="2735"/>
      <c r="AH1862" s="2735"/>
      <c r="AI1862" s="2735"/>
      <c r="AJ1862" s="2735"/>
      <c r="AK1862" s="2735"/>
      <c r="AL1862" s="2735"/>
      <c r="AM1862" s="4082"/>
      <c r="AN1862" s="4082"/>
      <c r="AO1862" s="2735"/>
      <c r="AP1862" s="2735"/>
      <c r="AQ1862" s="2799"/>
      <c r="AR1862" s="2799"/>
      <c r="AS1862" s="2963"/>
      <c r="AT1862" s="2736"/>
      <c r="AU1862" s="2737"/>
      <c r="AV1862" s="2737"/>
      <c r="AW1862" s="3773"/>
      <c r="AX1862" s="3773"/>
      <c r="AY1862" s="2347"/>
      <c r="AZ1862" s="2738"/>
      <c r="BA1862" s="2738"/>
      <c r="BB1862" s="2738"/>
      <c r="BC1862" s="2738"/>
      <c r="BD1862" s="2738"/>
      <c r="BE1862" s="2738"/>
      <c r="BF1862" s="2351"/>
      <c r="BG1862" s="2738"/>
      <c r="BH1862" s="2738"/>
      <c r="BI1862" s="2351"/>
      <c r="BJ1862" s="2738"/>
      <c r="BK1862" s="2738"/>
      <c r="BL1862" s="2739">
        <f t="shared" si="200"/>
        <v>0</v>
      </c>
      <c r="BM1862" s="2738"/>
      <c r="BN1862" s="3774"/>
      <c r="BO1862" s="3774"/>
      <c r="BP1862" s="3774"/>
      <c r="BQ1862" s="3774"/>
      <c r="BR1862" s="3774"/>
      <c r="BS1862" s="3774"/>
      <c r="BT1862" s="3774"/>
      <c r="BU1862" s="3774"/>
      <c r="BV1862" s="3774"/>
      <c r="BW1862" s="3774"/>
      <c r="BX1862" s="3774"/>
      <c r="BY1862" s="3774"/>
      <c r="BZ1862" s="3774"/>
      <c r="CA1862" s="3774"/>
      <c r="CB1862" s="3774"/>
      <c r="CC1862" s="3774"/>
      <c r="CD1862" s="2167" t="s">
        <v>3944</v>
      </c>
    </row>
    <row r="1863" spans="1:82" s="19" customFormat="1" ht="74.25" customHeight="1" x14ac:dyDescent="0.25">
      <c r="A1863" s="661" t="s">
        <v>3965</v>
      </c>
      <c r="B1863" s="662" t="s">
        <v>130</v>
      </c>
      <c r="C1863" s="716" t="s">
        <v>147</v>
      </c>
      <c r="D1863" s="163">
        <v>207</v>
      </c>
      <c r="E1863" s="210" t="s">
        <v>4029</v>
      </c>
      <c r="F1863" s="48" t="s">
        <v>4030</v>
      </c>
      <c r="G1863" s="194">
        <v>0</v>
      </c>
      <c r="H1863" s="217" t="s">
        <v>0</v>
      </c>
      <c r="I1863" s="194">
        <v>1</v>
      </c>
      <c r="J1863" s="1284">
        <v>0.33</v>
      </c>
      <c r="K1863" s="195"/>
      <c r="L1863" s="1285">
        <f t="shared" si="198"/>
        <v>0</v>
      </c>
      <c r="M1863" s="196"/>
      <c r="N1863" s="196"/>
      <c r="O1863" s="196"/>
      <c r="P1863" s="196"/>
      <c r="Q1863" s="196"/>
      <c r="R1863" s="196"/>
      <c r="S1863" s="196"/>
      <c r="T1863" s="196"/>
      <c r="U1863" s="1287">
        <f t="shared" si="199"/>
        <v>0</v>
      </c>
      <c r="V1863" s="196"/>
      <c r="W1863" s="196"/>
      <c r="X1863" s="196"/>
      <c r="Y1863" s="196"/>
      <c r="Z1863" s="196"/>
      <c r="AA1863" s="196"/>
      <c r="AB1863" s="196"/>
      <c r="AC1863" s="196"/>
      <c r="AD1863" s="196"/>
      <c r="AE1863" s="196"/>
      <c r="AF1863" s="196"/>
      <c r="AG1863" s="2808"/>
      <c r="AH1863" s="2809"/>
      <c r="AI1863" s="2809"/>
      <c r="AJ1863" s="2809"/>
      <c r="AK1863" s="2809"/>
      <c r="AL1863" s="2809"/>
      <c r="AM1863" s="4085"/>
      <c r="AN1863" s="4085"/>
      <c r="AO1863" s="2809"/>
      <c r="AP1863" s="2809"/>
      <c r="AQ1863" s="2810"/>
      <c r="AR1863" s="2810"/>
      <c r="AS1863" s="2806" t="s">
        <v>6025</v>
      </c>
      <c r="AT1863" s="1382" t="s">
        <v>4031</v>
      </c>
      <c r="AU1863" s="2710">
        <v>1</v>
      </c>
      <c r="AV1863" s="2710">
        <v>1</v>
      </c>
      <c r="AW1863" s="3104">
        <v>42842</v>
      </c>
      <c r="AX1863" s="3104">
        <v>43100</v>
      </c>
      <c r="AY1863" s="2712">
        <v>0</v>
      </c>
      <c r="AZ1863" s="2713"/>
      <c r="BA1863" s="2713"/>
      <c r="BB1863" s="2713"/>
      <c r="BC1863" s="2713"/>
      <c r="BD1863" s="2713"/>
      <c r="BE1863" s="1858"/>
      <c r="BF1863" s="2221"/>
      <c r="BG1863" s="1858"/>
      <c r="BH1863" s="1858"/>
      <c r="BI1863" s="2221"/>
      <c r="BJ1863" s="1858"/>
      <c r="BK1863" s="1858"/>
      <c r="BL1863" s="2514">
        <f t="shared" si="200"/>
        <v>0</v>
      </c>
      <c r="BM1863" s="2221">
        <f>L1863-(BI1863+BI1864+BI1865+BI1866+BI1867+BI1868)</f>
        <v>0</v>
      </c>
      <c r="BN1863" s="1471"/>
      <c r="BO1863" s="1471"/>
      <c r="BP1863" s="1471"/>
      <c r="BQ1863" s="1471"/>
      <c r="BR1863" s="1471"/>
      <c r="BS1863" s="1471"/>
      <c r="BT1863" s="1471"/>
      <c r="BU1863" s="1471"/>
      <c r="BV1863" s="1471"/>
      <c r="BW1863" s="1471"/>
      <c r="BX1863" s="1471"/>
      <c r="BY1863" s="1471"/>
      <c r="BZ1863" s="1471"/>
      <c r="CA1863" s="1471"/>
      <c r="CB1863" s="1471"/>
      <c r="CC1863" s="1471"/>
      <c r="CD1863" s="1978" t="s">
        <v>3944</v>
      </c>
    </row>
    <row r="1864" spans="1:82" s="19" customFormat="1" ht="42" customHeight="1" x14ac:dyDescent="0.25">
      <c r="A1864" s="664" t="s">
        <v>3965</v>
      </c>
      <c r="B1864" s="665" t="s">
        <v>130</v>
      </c>
      <c r="C1864" s="720" t="s">
        <v>147</v>
      </c>
      <c r="D1864" s="460">
        <v>207</v>
      </c>
      <c r="E1864" s="500" t="s">
        <v>4029</v>
      </c>
      <c r="F1864" s="526" t="s">
        <v>4030</v>
      </c>
      <c r="G1864" s="464">
        <v>0</v>
      </c>
      <c r="H1864" s="463" t="s">
        <v>0</v>
      </c>
      <c r="I1864" s="464">
        <v>1</v>
      </c>
      <c r="J1864" s="1297">
        <v>0.33</v>
      </c>
      <c r="K1864" s="1298"/>
      <c r="L1864" s="1299"/>
      <c r="M1864" s="667"/>
      <c r="N1864" s="667"/>
      <c r="O1864" s="667"/>
      <c r="P1864" s="667"/>
      <c r="Q1864" s="667"/>
      <c r="R1864" s="667"/>
      <c r="S1864" s="667"/>
      <c r="T1864" s="667"/>
      <c r="U1864" s="1300">
        <f t="shared" si="199"/>
        <v>0</v>
      </c>
      <c r="V1864" s="667"/>
      <c r="W1864" s="667"/>
      <c r="X1864" s="667"/>
      <c r="Y1864" s="667"/>
      <c r="Z1864" s="667"/>
      <c r="AA1864" s="667"/>
      <c r="AB1864" s="667"/>
      <c r="AC1864" s="667"/>
      <c r="AD1864" s="667"/>
      <c r="AE1864" s="667"/>
      <c r="AF1864" s="667"/>
      <c r="AG1864" s="2811"/>
      <c r="AH1864" s="2811"/>
      <c r="AI1864" s="2811"/>
      <c r="AJ1864" s="2811"/>
      <c r="AK1864" s="2811"/>
      <c r="AL1864" s="2811"/>
      <c r="AM1864" s="4086"/>
      <c r="AN1864" s="4086"/>
      <c r="AO1864" s="2811"/>
      <c r="AP1864" s="2811"/>
      <c r="AQ1864" s="3828"/>
      <c r="AR1864" s="3828"/>
      <c r="AS1864" s="3182"/>
      <c r="AT1864" s="2730"/>
      <c r="AU1864" s="2731"/>
      <c r="AV1864" s="2731"/>
      <c r="AW1864" s="3770"/>
      <c r="AX1864" s="3770"/>
      <c r="AY1864" s="2338"/>
      <c r="AZ1864" s="2732"/>
      <c r="BA1864" s="2732"/>
      <c r="BB1864" s="2732"/>
      <c r="BC1864" s="2732"/>
      <c r="BD1864" s="2732"/>
      <c r="BE1864" s="2732"/>
      <c r="BF1864" s="2342"/>
      <c r="BG1864" s="2732"/>
      <c r="BH1864" s="2732"/>
      <c r="BI1864" s="2342"/>
      <c r="BJ1864" s="2732"/>
      <c r="BK1864" s="2732"/>
      <c r="BL1864" s="2733">
        <f t="shared" si="200"/>
        <v>0</v>
      </c>
      <c r="BM1864" s="2732"/>
      <c r="BN1864" s="3771"/>
      <c r="BO1864" s="3771"/>
      <c r="BP1864" s="3771"/>
      <c r="BQ1864" s="3771"/>
      <c r="BR1864" s="3771"/>
      <c r="BS1864" s="3771"/>
      <c r="BT1864" s="3771"/>
      <c r="BU1864" s="3771"/>
      <c r="BV1864" s="3771"/>
      <c r="BW1864" s="3771"/>
      <c r="BX1864" s="3771"/>
      <c r="BY1864" s="3771"/>
      <c r="BZ1864" s="3771"/>
      <c r="CA1864" s="3771"/>
      <c r="CB1864" s="3771"/>
      <c r="CC1864" s="3771"/>
      <c r="CD1864" s="2028" t="s">
        <v>3944</v>
      </c>
    </row>
    <row r="1865" spans="1:82" s="19" customFormat="1" ht="42" customHeight="1" x14ac:dyDescent="0.25">
      <c r="A1865" s="664" t="s">
        <v>3965</v>
      </c>
      <c r="B1865" s="665" t="s">
        <v>130</v>
      </c>
      <c r="C1865" s="720" t="s">
        <v>147</v>
      </c>
      <c r="D1865" s="460">
        <v>207</v>
      </c>
      <c r="E1865" s="500" t="s">
        <v>4032</v>
      </c>
      <c r="F1865" s="526" t="s">
        <v>4030</v>
      </c>
      <c r="G1865" s="464">
        <v>0</v>
      </c>
      <c r="H1865" s="463" t="s">
        <v>0</v>
      </c>
      <c r="I1865" s="464">
        <v>1</v>
      </c>
      <c r="J1865" s="1297">
        <v>0.33</v>
      </c>
      <c r="K1865" s="1298"/>
      <c r="L1865" s="1299"/>
      <c r="M1865" s="667"/>
      <c r="N1865" s="667"/>
      <c r="O1865" s="667"/>
      <c r="P1865" s="667"/>
      <c r="Q1865" s="667"/>
      <c r="R1865" s="667"/>
      <c r="S1865" s="667"/>
      <c r="T1865" s="667"/>
      <c r="U1865" s="1300">
        <f t="shared" si="199"/>
        <v>0</v>
      </c>
      <c r="V1865" s="667"/>
      <c r="W1865" s="667"/>
      <c r="X1865" s="667"/>
      <c r="Y1865" s="667"/>
      <c r="Z1865" s="667"/>
      <c r="AA1865" s="667"/>
      <c r="AB1865" s="667"/>
      <c r="AC1865" s="667"/>
      <c r="AD1865" s="667"/>
      <c r="AE1865" s="667"/>
      <c r="AF1865" s="667"/>
      <c r="AG1865" s="2734"/>
      <c r="AH1865" s="2734"/>
      <c r="AI1865" s="2734"/>
      <c r="AJ1865" s="2734"/>
      <c r="AK1865" s="2734"/>
      <c r="AL1865" s="2734"/>
      <c r="AM1865" s="4081"/>
      <c r="AN1865" s="4081"/>
      <c r="AO1865" s="2734"/>
      <c r="AP1865" s="2734"/>
      <c r="AQ1865" s="3772"/>
      <c r="AR1865" s="3772"/>
      <c r="AS1865" s="3182"/>
      <c r="AT1865" s="2730"/>
      <c r="AU1865" s="2731"/>
      <c r="AV1865" s="2731"/>
      <c r="AW1865" s="3770"/>
      <c r="AX1865" s="3770"/>
      <c r="AY1865" s="2338"/>
      <c r="AZ1865" s="2732"/>
      <c r="BA1865" s="2732"/>
      <c r="BB1865" s="2732"/>
      <c r="BC1865" s="2732"/>
      <c r="BD1865" s="2732"/>
      <c r="BE1865" s="2732"/>
      <c r="BF1865" s="2342"/>
      <c r="BG1865" s="2732"/>
      <c r="BH1865" s="2732"/>
      <c r="BI1865" s="2342"/>
      <c r="BJ1865" s="2732"/>
      <c r="BK1865" s="2732"/>
      <c r="BL1865" s="2733">
        <f t="shared" si="200"/>
        <v>0</v>
      </c>
      <c r="BM1865" s="2732"/>
      <c r="BN1865" s="3771"/>
      <c r="BO1865" s="3771"/>
      <c r="BP1865" s="3771"/>
      <c r="BQ1865" s="3771"/>
      <c r="BR1865" s="3771"/>
      <c r="BS1865" s="3771"/>
      <c r="BT1865" s="3771"/>
      <c r="BU1865" s="3771"/>
      <c r="BV1865" s="3771"/>
      <c r="BW1865" s="3771"/>
      <c r="BX1865" s="3771"/>
      <c r="BY1865" s="3771"/>
      <c r="BZ1865" s="3771"/>
      <c r="CA1865" s="3771"/>
      <c r="CB1865" s="3771"/>
      <c r="CC1865" s="3771"/>
      <c r="CD1865" s="2028" t="s">
        <v>3944</v>
      </c>
    </row>
    <row r="1866" spans="1:82" s="19" customFormat="1" ht="42" customHeight="1" x14ac:dyDescent="0.25">
      <c r="A1866" s="664" t="s">
        <v>3965</v>
      </c>
      <c r="B1866" s="665" t="s">
        <v>130</v>
      </c>
      <c r="C1866" s="720" t="s">
        <v>147</v>
      </c>
      <c r="D1866" s="460">
        <v>207</v>
      </c>
      <c r="E1866" s="500" t="s">
        <v>4032</v>
      </c>
      <c r="F1866" s="526" t="s">
        <v>4030</v>
      </c>
      <c r="G1866" s="464">
        <v>0</v>
      </c>
      <c r="H1866" s="463" t="s">
        <v>0</v>
      </c>
      <c r="I1866" s="464">
        <v>1</v>
      </c>
      <c r="J1866" s="1297">
        <v>0.33</v>
      </c>
      <c r="K1866" s="1298"/>
      <c r="L1866" s="1299"/>
      <c r="M1866" s="667"/>
      <c r="N1866" s="667"/>
      <c r="O1866" s="667"/>
      <c r="P1866" s="667"/>
      <c r="Q1866" s="667"/>
      <c r="R1866" s="667"/>
      <c r="S1866" s="667"/>
      <c r="T1866" s="667"/>
      <c r="U1866" s="1300">
        <f t="shared" si="199"/>
        <v>0</v>
      </c>
      <c r="V1866" s="667"/>
      <c r="W1866" s="667"/>
      <c r="X1866" s="667"/>
      <c r="Y1866" s="667"/>
      <c r="Z1866" s="667"/>
      <c r="AA1866" s="667"/>
      <c r="AB1866" s="667"/>
      <c r="AC1866" s="667"/>
      <c r="AD1866" s="667"/>
      <c r="AE1866" s="667"/>
      <c r="AF1866" s="667"/>
      <c r="AG1866" s="2734"/>
      <c r="AH1866" s="2734"/>
      <c r="AI1866" s="2734"/>
      <c r="AJ1866" s="2734"/>
      <c r="AK1866" s="2734"/>
      <c r="AL1866" s="2734"/>
      <c r="AM1866" s="4081"/>
      <c r="AN1866" s="4081"/>
      <c r="AO1866" s="2734"/>
      <c r="AP1866" s="2734"/>
      <c r="AQ1866" s="3772"/>
      <c r="AR1866" s="3772"/>
      <c r="AS1866" s="3182"/>
      <c r="AT1866" s="2730"/>
      <c r="AU1866" s="2731"/>
      <c r="AV1866" s="2731"/>
      <c r="AW1866" s="3770"/>
      <c r="AX1866" s="3770"/>
      <c r="AY1866" s="2338"/>
      <c r="AZ1866" s="2732"/>
      <c r="BA1866" s="2732"/>
      <c r="BB1866" s="2732"/>
      <c r="BC1866" s="2732"/>
      <c r="BD1866" s="2732"/>
      <c r="BE1866" s="2732"/>
      <c r="BF1866" s="2342"/>
      <c r="BG1866" s="2732"/>
      <c r="BH1866" s="2732"/>
      <c r="BI1866" s="2342"/>
      <c r="BJ1866" s="2732"/>
      <c r="BK1866" s="2732"/>
      <c r="BL1866" s="2733">
        <f t="shared" si="200"/>
        <v>0</v>
      </c>
      <c r="BM1866" s="2732"/>
      <c r="BN1866" s="3771"/>
      <c r="BO1866" s="3771"/>
      <c r="BP1866" s="3771"/>
      <c r="BQ1866" s="3771"/>
      <c r="BR1866" s="3771"/>
      <c r="BS1866" s="3771"/>
      <c r="BT1866" s="3771"/>
      <c r="BU1866" s="3771"/>
      <c r="BV1866" s="3771"/>
      <c r="BW1866" s="3771"/>
      <c r="BX1866" s="3771"/>
      <c r="BY1866" s="3771"/>
      <c r="BZ1866" s="3771"/>
      <c r="CA1866" s="3771"/>
      <c r="CB1866" s="3771"/>
      <c r="CC1866" s="3771"/>
      <c r="CD1866" s="2028" t="s">
        <v>3944</v>
      </c>
    </row>
    <row r="1867" spans="1:82" s="19" customFormat="1" ht="42" customHeight="1" x14ac:dyDescent="0.25">
      <c r="A1867" s="664" t="s">
        <v>3965</v>
      </c>
      <c r="B1867" s="665" t="s">
        <v>130</v>
      </c>
      <c r="C1867" s="720" t="s">
        <v>147</v>
      </c>
      <c r="D1867" s="460">
        <v>207</v>
      </c>
      <c r="E1867" s="500" t="s">
        <v>4032</v>
      </c>
      <c r="F1867" s="526" t="s">
        <v>4030</v>
      </c>
      <c r="G1867" s="464">
        <v>0</v>
      </c>
      <c r="H1867" s="463" t="s">
        <v>0</v>
      </c>
      <c r="I1867" s="464">
        <v>1</v>
      </c>
      <c r="J1867" s="1297">
        <v>0.33</v>
      </c>
      <c r="K1867" s="1298"/>
      <c r="L1867" s="1299"/>
      <c r="M1867" s="667"/>
      <c r="N1867" s="667"/>
      <c r="O1867" s="667"/>
      <c r="P1867" s="667"/>
      <c r="Q1867" s="667"/>
      <c r="R1867" s="667"/>
      <c r="S1867" s="667"/>
      <c r="T1867" s="667"/>
      <c r="U1867" s="1300">
        <f t="shared" si="199"/>
        <v>0</v>
      </c>
      <c r="V1867" s="667"/>
      <c r="W1867" s="667"/>
      <c r="X1867" s="667"/>
      <c r="Y1867" s="667"/>
      <c r="Z1867" s="667"/>
      <c r="AA1867" s="667"/>
      <c r="AB1867" s="667"/>
      <c r="AC1867" s="667"/>
      <c r="AD1867" s="667"/>
      <c r="AE1867" s="667"/>
      <c r="AF1867" s="667"/>
      <c r="AG1867" s="2734"/>
      <c r="AH1867" s="2734"/>
      <c r="AI1867" s="2734"/>
      <c r="AJ1867" s="2734"/>
      <c r="AK1867" s="2734"/>
      <c r="AL1867" s="2734"/>
      <c r="AM1867" s="4081"/>
      <c r="AN1867" s="4081"/>
      <c r="AO1867" s="2734"/>
      <c r="AP1867" s="2734"/>
      <c r="AQ1867" s="3772"/>
      <c r="AR1867" s="3772"/>
      <c r="AS1867" s="3182"/>
      <c r="AT1867" s="2730"/>
      <c r="AU1867" s="2731"/>
      <c r="AV1867" s="2731"/>
      <c r="AW1867" s="3770"/>
      <c r="AX1867" s="3770"/>
      <c r="AY1867" s="2338"/>
      <c r="AZ1867" s="2732"/>
      <c r="BA1867" s="2732"/>
      <c r="BB1867" s="2732"/>
      <c r="BC1867" s="2732"/>
      <c r="BD1867" s="2732"/>
      <c r="BE1867" s="2732"/>
      <c r="BF1867" s="2342"/>
      <c r="BG1867" s="2732"/>
      <c r="BH1867" s="2732"/>
      <c r="BI1867" s="2342"/>
      <c r="BJ1867" s="2732"/>
      <c r="BK1867" s="2732"/>
      <c r="BL1867" s="2733">
        <f t="shared" si="200"/>
        <v>0</v>
      </c>
      <c r="BM1867" s="2732"/>
      <c r="BN1867" s="3771"/>
      <c r="BO1867" s="3771"/>
      <c r="BP1867" s="3771"/>
      <c r="BQ1867" s="3771"/>
      <c r="BR1867" s="3771"/>
      <c r="BS1867" s="3771"/>
      <c r="BT1867" s="3771"/>
      <c r="BU1867" s="3771"/>
      <c r="BV1867" s="3771"/>
      <c r="BW1867" s="3771"/>
      <c r="BX1867" s="3771"/>
      <c r="BY1867" s="3771"/>
      <c r="BZ1867" s="3771"/>
      <c r="CA1867" s="3771"/>
      <c r="CB1867" s="3771"/>
      <c r="CC1867" s="3771"/>
      <c r="CD1867" s="2028" t="s">
        <v>3944</v>
      </c>
    </row>
    <row r="1868" spans="1:82" s="19" customFormat="1" ht="42" customHeight="1" thickBot="1" x14ac:dyDescent="0.3">
      <c r="A1868" s="722" t="s">
        <v>3965</v>
      </c>
      <c r="B1868" s="1301" t="s">
        <v>130</v>
      </c>
      <c r="C1868" s="724" t="s">
        <v>147</v>
      </c>
      <c r="D1868" s="205">
        <v>207</v>
      </c>
      <c r="E1868" s="103" t="s">
        <v>4032</v>
      </c>
      <c r="F1868" s="100" t="s">
        <v>4030</v>
      </c>
      <c r="G1868" s="18">
        <v>0</v>
      </c>
      <c r="H1868" s="17" t="s">
        <v>0</v>
      </c>
      <c r="I1868" s="18">
        <v>1</v>
      </c>
      <c r="J1868" s="1302">
        <v>0.33</v>
      </c>
      <c r="K1868" s="1303"/>
      <c r="L1868" s="1304"/>
      <c r="M1868" s="98"/>
      <c r="N1868" s="98"/>
      <c r="O1868" s="98"/>
      <c r="P1868" s="98"/>
      <c r="Q1868" s="98"/>
      <c r="R1868" s="98"/>
      <c r="S1868" s="98"/>
      <c r="T1868" s="98"/>
      <c r="U1868" s="1305">
        <f t="shared" si="199"/>
        <v>0</v>
      </c>
      <c r="V1868" s="98"/>
      <c r="W1868" s="98"/>
      <c r="X1868" s="98"/>
      <c r="Y1868" s="98"/>
      <c r="Z1868" s="98"/>
      <c r="AA1868" s="98"/>
      <c r="AB1868" s="98"/>
      <c r="AC1868" s="98"/>
      <c r="AD1868" s="98"/>
      <c r="AE1868" s="98"/>
      <c r="AF1868" s="98"/>
      <c r="AG1868" s="2735"/>
      <c r="AH1868" s="2735"/>
      <c r="AI1868" s="2735"/>
      <c r="AJ1868" s="2735"/>
      <c r="AK1868" s="2735"/>
      <c r="AL1868" s="2735"/>
      <c r="AM1868" s="4082"/>
      <c r="AN1868" s="4082"/>
      <c r="AO1868" s="2735"/>
      <c r="AP1868" s="2735"/>
      <c r="AQ1868" s="2799"/>
      <c r="AR1868" s="2799"/>
      <c r="AS1868" s="2963"/>
      <c r="AT1868" s="2736"/>
      <c r="AU1868" s="2737"/>
      <c r="AV1868" s="2737"/>
      <c r="AW1868" s="3773"/>
      <c r="AX1868" s="3773"/>
      <c r="AY1868" s="2347"/>
      <c r="AZ1868" s="2738"/>
      <c r="BA1868" s="2738"/>
      <c r="BB1868" s="2738"/>
      <c r="BC1868" s="2738"/>
      <c r="BD1868" s="2738"/>
      <c r="BE1868" s="2738"/>
      <c r="BF1868" s="2351"/>
      <c r="BG1868" s="2738"/>
      <c r="BH1868" s="2738"/>
      <c r="BI1868" s="2351"/>
      <c r="BJ1868" s="2738"/>
      <c r="BK1868" s="2738"/>
      <c r="BL1868" s="2739">
        <f t="shared" si="200"/>
        <v>0</v>
      </c>
      <c r="BM1868" s="2738"/>
      <c r="BN1868" s="3774"/>
      <c r="BO1868" s="3774"/>
      <c r="BP1868" s="3774"/>
      <c r="BQ1868" s="3774"/>
      <c r="BR1868" s="3774"/>
      <c r="BS1868" s="3774"/>
      <c r="BT1868" s="3774"/>
      <c r="BU1868" s="3774"/>
      <c r="BV1868" s="3774"/>
      <c r="BW1868" s="3774"/>
      <c r="BX1868" s="3774"/>
      <c r="BY1868" s="3774"/>
      <c r="BZ1868" s="3774"/>
      <c r="CA1868" s="3774"/>
      <c r="CB1868" s="3774"/>
      <c r="CC1868" s="3774"/>
      <c r="CD1868" s="2167" t="s">
        <v>3944</v>
      </c>
    </row>
    <row r="1869" spans="1:82" s="19" customFormat="1" ht="62.25" customHeight="1" x14ac:dyDescent="0.25">
      <c r="A1869" s="661" t="s">
        <v>3965</v>
      </c>
      <c r="B1869" s="662" t="s">
        <v>130</v>
      </c>
      <c r="C1869" s="716" t="s">
        <v>147</v>
      </c>
      <c r="D1869" s="163">
        <v>208</v>
      </c>
      <c r="E1869" s="210" t="s">
        <v>4033</v>
      </c>
      <c r="F1869" s="48" t="s">
        <v>4034</v>
      </c>
      <c r="G1869" s="194">
        <v>0</v>
      </c>
      <c r="H1869" s="217" t="s">
        <v>0</v>
      </c>
      <c r="I1869" s="194">
        <v>1</v>
      </c>
      <c r="J1869" s="1284">
        <v>0.25</v>
      </c>
      <c r="K1869" s="195"/>
      <c r="L1869" s="1285">
        <f t="shared" si="198"/>
        <v>0</v>
      </c>
      <c r="M1869" s="196"/>
      <c r="N1869" s="196"/>
      <c r="O1869" s="196"/>
      <c r="P1869" s="196"/>
      <c r="Q1869" s="196"/>
      <c r="R1869" s="196"/>
      <c r="S1869" s="196"/>
      <c r="T1869" s="196"/>
      <c r="U1869" s="1287">
        <f t="shared" si="199"/>
        <v>0</v>
      </c>
      <c r="V1869" s="196"/>
      <c r="W1869" s="196"/>
      <c r="X1869" s="196"/>
      <c r="Y1869" s="196"/>
      <c r="Z1869" s="196"/>
      <c r="AA1869" s="196"/>
      <c r="AB1869" s="196"/>
      <c r="AC1869" s="196"/>
      <c r="AD1869" s="196"/>
      <c r="AE1869" s="196"/>
      <c r="AF1869" s="196"/>
      <c r="AG1869" s="2742"/>
      <c r="AH1869" s="2742"/>
      <c r="AI1869" s="2742"/>
      <c r="AJ1869" s="2742"/>
      <c r="AK1869" s="2742"/>
      <c r="AL1869" s="2742"/>
      <c r="AM1869" s="4083"/>
      <c r="AN1869" s="4083"/>
      <c r="AO1869" s="2742"/>
      <c r="AP1869" s="2742"/>
      <c r="AQ1869" s="2743"/>
      <c r="AR1869" s="2743"/>
      <c r="AS1869" s="3182" t="s">
        <v>6026</v>
      </c>
      <c r="AT1869" s="2730" t="s">
        <v>2390</v>
      </c>
      <c r="AU1869" s="2731">
        <v>100</v>
      </c>
      <c r="AV1869" s="2731">
        <v>100</v>
      </c>
      <c r="AW1869" s="3770"/>
      <c r="AX1869" s="3770"/>
      <c r="AY1869" s="2338">
        <v>0</v>
      </c>
      <c r="AZ1869" s="2713"/>
      <c r="BA1869" s="2713"/>
      <c r="BB1869" s="2713"/>
      <c r="BC1869" s="2713"/>
      <c r="BD1869" s="2713"/>
      <c r="BE1869" s="1858"/>
      <c r="BF1869" s="2221"/>
      <c r="BG1869" s="1858"/>
      <c r="BH1869" s="1858"/>
      <c r="BI1869" s="2221"/>
      <c r="BJ1869" s="1858"/>
      <c r="BK1869" s="1858"/>
      <c r="BL1869" s="2514">
        <f t="shared" si="200"/>
        <v>0</v>
      </c>
      <c r="BM1869" s="2221">
        <f>L1869-(BI1869+BI1870+BI1871+BI1872+BI1873+BI1874)</f>
        <v>0</v>
      </c>
      <c r="BN1869" s="1471"/>
      <c r="BO1869" s="1471"/>
      <c r="BP1869" s="1471"/>
      <c r="BQ1869" s="1471"/>
      <c r="BR1869" s="1471"/>
      <c r="BS1869" s="1471"/>
      <c r="BT1869" s="1471"/>
      <c r="BU1869" s="1471"/>
      <c r="BV1869" s="1471"/>
      <c r="BW1869" s="1471"/>
      <c r="BX1869" s="1471"/>
      <c r="BY1869" s="1471"/>
      <c r="BZ1869" s="1471"/>
      <c r="CA1869" s="1471"/>
      <c r="CB1869" s="1471"/>
      <c r="CC1869" s="1471"/>
      <c r="CD1869" s="1978" t="s">
        <v>3944</v>
      </c>
    </row>
    <row r="1870" spans="1:82" s="19" customFormat="1" ht="42" customHeight="1" x14ac:dyDescent="0.25">
      <c r="A1870" s="664" t="s">
        <v>3965</v>
      </c>
      <c r="B1870" s="665" t="s">
        <v>130</v>
      </c>
      <c r="C1870" s="720" t="s">
        <v>147</v>
      </c>
      <c r="D1870" s="460">
        <v>208</v>
      </c>
      <c r="E1870" s="500" t="s">
        <v>4033</v>
      </c>
      <c r="F1870" s="526" t="s">
        <v>4034</v>
      </c>
      <c r="G1870" s="464">
        <v>0</v>
      </c>
      <c r="H1870" s="463" t="s">
        <v>0</v>
      </c>
      <c r="I1870" s="464">
        <v>1</v>
      </c>
      <c r="J1870" s="1297">
        <v>0.25</v>
      </c>
      <c r="K1870" s="1298"/>
      <c r="L1870" s="1299"/>
      <c r="M1870" s="667"/>
      <c r="N1870" s="667"/>
      <c r="O1870" s="667"/>
      <c r="P1870" s="667"/>
      <c r="Q1870" s="667"/>
      <c r="R1870" s="667"/>
      <c r="S1870" s="667"/>
      <c r="T1870" s="667"/>
      <c r="U1870" s="1300">
        <f t="shared" si="199"/>
        <v>0</v>
      </c>
      <c r="V1870" s="667"/>
      <c r="W1870" s="667"/>
      <c r="X1870" s="667"/>
      <c r="Y1870" s="667"/>
      <c r="Z1870" s="667"/>
      <c r="AA1870" s="667"/>
      <c r="AB1870" s="667"/>
      <c r="AC1870" s="667"/>
      <c r="AD1870" s="667"/>
      <c r="AE1870" s="667"/>
      <c r="AF1870" s="667"/>
      <c r="AG1870" s="2734"/>
      <c r="AH1870" s="2734"/>
      <c r="AI1870" s="2734"/>
      <c r="AJ1870" s="2734"/>
      <c r="AK1870" s="2734"/>
      <c r="AL1870" s="2734"/>
      <c r="AM1870" s="4081"/>
      <c r="AN1870" s="4081"/>
      <c r="AO1870" s="2734"/>
      <c r="AP1870" s="2734"/>
      <c r="AQ1870" s="3772"/>
      <c r="AR1870" s="3772"/>
      <c r="AS1870" s="3182"/>
      <c r="AT1870" s="2730"/>
      <c r="AU1870" s="2731"/>
      <c r="AV1870" s="2731"/>
      <c r="AW1870" s="3770"/>
      <c r="AX1870" s="3770"/>
      <c r="AY1870" s="2338"/>
      <c r="AZ1870" s="2732"/>
      <c r="BA1870" s="2732"/>
      <c r="BB1870" s="2732"/>
      <c r="BC1870" s="2732"/>
      <c r="BD1870" s="2732"/>
      <c r="BE1870" s="2732"/>
      <c r="BF1870" s="2342"/>
      <c r="BG1870" s="2732"/>
      <c r="BH1870" s="2732"/>
      <c r="BI1870" s="2342"/>
      <c r="BJ1870" s="2732"/>
      <c r="BK1870" s="2732"/>
      <c r="BL1870" s="2733">
        <f t="shared" si="200"/>
        <v>0</v>
      </c>
      <c r="BM1870" s="2732"/>
      <c r="BN1870" s="3771"/>
      <c r="BO1870" s="3771"/>
      <c r="BP1870" s="3771"/>
      <c r="BQ1870" s="3771"/>
      <c r="BR1870" s="3771"/>
      <c r="BS1870" s="3771"/>
      <c r="BT1870" s="3771"/>
      <c r="BU1870" s="3771"/>
      <c r="BV1870" s="3771"/>
      <c r="BW1870" s="3771"/>
      <c r="BX1870" s="3771"/>
      <c r="BY1870" s="3771"/>
      <c r="BZ1870" s="3771"/>
      <c r="CA1870" s="3771"/>
      <c r="CB1870" s="3771"/>
      <c r="CC1870" s="3771"/>
      <c r="CD1870" s="2028" t="s">
        <v>3944</v>
      </c>
    </row>
    <row r="1871" spans="1:82" s="19" customFormat="1" ht="42" customHeight="1" x14ac:dyDescent="0.25">
      <c r="A1871" s="664" t="s">
        <v>3965</v>
      </c>
      <c r="B1871" s="665" t="s">
        <v>130</v>
      </c>
      <c r="C1871" s="720" t="s">
        <v>147</v>
      </c>
      <c r="D1871" s="460">
        <v>208</v>
      </c>
      <c r="E1871" s="500" t="s">
        <v>4035</v>
      </c>
      <c r="F1871" s="526" t="s">
        <v>4034</v>
      </c>
      <c r="G1871" s="464">
        <v>0</v>
      </c>
      <c r="H1871" s="463" t="s">
        <v>0</v>
      </c>
      <c r="I1871" s="464">
        <v>1</v>
      </c>
      <c r="J1871" s="1297">
        <v>0.25</v>
      </c>
      <c r="K1871" s="1298"/>
      <c r="L1871" s="1299"/>
      <c r="M1871" s="667"/>
      <c r="N1871" s="667"/>
      <c r="O1871" s="667"/>
      <c r="P1871" s="667"/>
      <c r="Q1871" s="667"/>
      <c r="R1871" s="667"/>
      <c r="S1871" s="667"/>
      <c r="T1871" s="667"/>
      <c r="U1871" s="1300">
        <f t="shared" si="199"/>
        <v>0</v>
      </c>
      <c r="V1871" s="667"/>
      <c r="W1871" s="667"/>
      <c r="X1871" s="667"/>
      <c r="Y1871" s="667"/>
      <c r="Z1871" s="667"/>
      <c r="AA1871" s="667"/>
      <c r="AB1871" s="667"/>
      <c r="AC1871" s="667"/>
      <c r="AD1871" s="667"/>
      <c r="AE1871" s="667"/>
      <c r="AF1871" s="667"/>
      <c r="AG1871" s="2734"/>
      <c r="AH1871" s="2734"/>
      <c r="AI1871" s="2734"/>
      <c r="AJ1871" s="2734"/>
      <c r="AK1871" s="2734"/>
      <c r="AL1871" s="2734"/>
      <c r="AM1871" s="4081"/>
      <c r="AN1871" s="4081"/>
      <c r="AO1871" s="2734"/>
      <c r="AP1871" s="2734"/>
      <c r="AQ1871" s="3772"/>
      <c r="AR1871" s="3772"/>
      <c r="AS1871" s="3182"/>
      <c r="AT1871" s="2730"/>
      <c r="AU1871" s="2731"/>
      <c r="AV1871" s="2731"/>
      <c r="AW1871" s="3770"/>
      <c r="AX1871" s="3770"/>
      <c r="AY1871" s="2338"/>
      <c r="AZ1871" s="2732"/>
      <c r="BA1871" s="2732"/>
      <c r="BB1871" s="2732"/>
      <c r="BC1871" s="2732"/>
      <c r="BD1871" s="2732"/>
      <c r="BE1871" s="2732"/>
      <c r="BF1871" s="2342"/>
      <c r="BG1871" s="2732"/>
      <c r="BH1871" s="2732"/>
      <c r="BI1871" s="2342"/>
      <c r="BJ1871" s="2732"/>
      <c r="BK1871" s="2732"/>
      <c r="BL1871" s="2733">
        <f t="shared" si="200"/>
        <v>0</v>
      </c>
      <c r="BM1871" s="2732"/>
      <c r="BN1871" s="3771"/>
      <c r="BO1871" s="3771"/>
      <c r="BP1871" s="3771"/>
      <c r="BQ1871" s="3771"/>
      <c r="BR1871" s="3771"/>
      <c r="BS1871" s="3771"/>
      <c r="BT1871" s="3771"/>
      <c r="BU1871" s="3771"/>
      <c r="BV1871" s="3771"/>
      <c r="BW1871" s="3771"/>
      <c r="BX1871" s="3771"/>
      <c r="BY1871" s="3771"/>
      <c r="BZ1871" s="3771"/>
      <c r="CA1871" s="3771"/>
      <c r="CB1871" s="3771"/>
      <c r="CC1871" s="3771"/>
      <c r="CD1871" s="2028" t="s">
        <v>3944</v>
      </c>
    </row>
    <row r="1872" spans="1:82" s="19" customFormat="1" ht="42" customHeight="1" x14ac:dyDescent="0.25">
      <c r="A1872" s="664" t="s">
        <v>3965</v>
      </c>
      <c r="B1872" s="665" t="s">
        <v>130</v>
      </c>
      <c r="C1872" s="720" t="s">
        <v>147</v>
      </c>
      <c r="D1872" s="460">
        <v>208</v>
      </c>
      <c r="E1872" s="500" t="s">
        <v>4035</v>
      </c>
      <c r="F1872" s="526" t="s">
        <v>4034</v>
      </c>
      <c r="G1872" s="464">
        <v>0</v>
      </c>
      <c r="H1872" s="463" t="s">
        <v>0</v>
      </c>
      <c r="I1872" s="464">
        <v>1</v>
      </c>
      <c r="J1872" s="1297">
        <v>0.25</v>
      </c>
      <c r="K1872" s="1298"/>
      <c r="L1872" s="1299"/>
      <c r="M1872" s="667"/>
      <c r="N1872" s="667"/>
      <c r="O1872" s="667"/>
      <c r="P1872" s="667"/>
      <c r="Q1872" s="667"/>
      <c r="R1872" s="667"/>
      <c r="S1872" s="667"/>
      <c r="T1872" s="667"/>
      <c r="U1872" s="1300">
        <f t="shared" si="199"/>
        <v>0</v>
      </c>
      <c r="V1872" s="667"/>
      <c r="W1872" s="667"/>
      <c r="X1872" s="667"/>
      <c r="Y1872" s="667"/>
      <c r="Z1872" s="667"/>
      <c r="AA1872" s="667"/>
      <c r="AB1872" s="667"/>
      <c r="AC1872" s="667"/>
      <c r="AD1872" s="667"/>
      <c r="AE1872" s="667"/>
      <c r="AF1872" s="667"/>
      <c r="AG1872" s="2734"/>
      <c r="AH1872" s="2734"/>
      <c r="AI1872" s="2734"/>
      <c r="AJ1872" s="2734"/>
      <c r="AK1872" s="2734"/>
      <c r="AL1872" s="2734"/>
      <c r="AM1872" s="4081"/>
      <c r="AN1872" s="4081"/>
      <c r="AO1872" s="2734"/>
      <c r="AP1872" s="2734"/>
      <c r="AQ1872" s="3772"/>
      <c r="AR1872" s="3772"/>
      <c r="AS1872" s="3182"/>
      <c r="AT1872" s="2730"/>
      <c r="AU1872" s="2731"/>
      <c r="AV1872" s="2731"/>
      <c r="AW1872" s="3770"/>
      <c r="AX1872" s="3770"/>
      <c r="AY1872" s="2338"/>
      <c r="AZ1872" s="2732"/>
      <c r="BA1872" s="2732"/>
      <c r="BB1872" s="2732"/>
      <c r="BC1872" s="2732"/>
      <c r="BD1872" s="2732"/>
      <c r="BE1872" s="2732"/>
      <c r="BF1872" s="2342"/>
      <c r="BG1872" s="2732"/>
      <c r="BH1872" s="2732"/>
      <c r="BI1872" s="2342"/>
      <c r="BJ1872" s="2732"/>
      <c r="BK1872" s="2732"/>
      <c r="BL1872" s="2733">
        <f t="shared" si="200"/>
        <v>0</v>
      </c>
      <c r="BM1872" s="2732"/>
      <c r="BN1872" s="3771"/>
      <c r="BO1872" s="3771"/>
      <c r="BP1872" s="3771"/>
      <c r="BQ1872" s="3771"/>
      <c r="BR1872" s="3771"/>
      <c r="BS1872" s="3771"/>
      <c r="BT1872" s="3771"/>
      <c r="BU1872" s="3771"/>
      <c r="BV1872" s="3771"/>
      <c r="BW1872" s="3771"/>
      <c r="BX1872" s="3771"/>
      <c r="BY1872" s="3771"/>
      <c r="BZ1872" s="3771"/>
      <c r="CA1872" s="3771"/>
      <c r="CB1872" s="3771"/>
      <c r="CC1872" s="3771"/>
      <c r="CD1872" s="2028" t="s">
        <v>3944</v>
      </c>
    </row>
    <row r="1873" spans="1:82" s="19" customFormat="1" ht="42" customHeight="1" x14ac:dyDescent="0.25">
      <c r="A1873" s="664" t="s">
        <v>3965</v>
      </c>
      <c r="B1873" s="665" t="s">
        <v>130</v>
      </c>
      <c r="C1873" s="720" t="s">
        <v>147</v>
      </c>
      <c r="D1873" s="460">
        <v>208</v>
      </c>
      <c r="E1873" s="500" t="s">
        <v>4035</v>
      </c>
      <c r="F1873" s="526" t="s">
        <v>4034</v>
      </c>
      <c r="G1873" s="464">
        <v>0</v>
      </c>
      <c r="H1873" s="463" t="s">
        <v>0</v>
      </c>
      <c r="I1873" s="464">
        <v>1</v>
      </c>
      <c r="J1873" s="1297">
        <v>0.25</v>
      </c>
      <c r="K1873" s="1298"/>
      <c r="L1873" s="1299"/>
      <c r="M1873" s="667"/>
      <c r="N1873" s="667"/>
      <c r="O1873" s="667"/>
      <c r="P1873" s="667"/>
      <c r="Q1873" s="667"/>
      <c r="R1873" s="667"/>
      <c r="S1873" s="667"/>
      <c r="T1873" s="667"/>
      <c r="U1873" s="1300">
        <f t="shared" si="199"/>
        <v>0</v>
      </c>
      <c r="V1873" s="667"/>
      <c r="W1873" s="667"/>
      <c r="X1873" s="667"/>
      <c r="Y1873" s="667"/>
      <c r="Z1873" s="667"/>
      <c r="AA1873" s="667"/>
      <c r="AB1873" s="667"/>
      <c r="AC1873" s="667"/>
      <c r="AD1873" s="667"/>
      <c r="AE1873" s="667"/>
      <c r="AF1873" s="667"/>
      <c r="AG1873" s="2734"/>
      <c r="AH1873" s="2734"/>
      <c r="AI1873" s="2734"/>
      <c r="AJ1873" s="2734"/>
      <c r="AK1873" s="2734"/>
      <c r="AL1873" s="2734"/>
      <c r="AM1873" s="4081"/>
      <c r="AN1873" s="4081"/>
      <c r="AO1873" s="2734"/>
      <c r="AP1873" s="2734"/>
      <c r="AQ1873" s="3772"/>
      <c r="AR1873" s="3772"/>
      <c r="AS1873" s="3182"/>
      <c r="AT1873" s="2730"/>
      <c r="AU1873" s="2731"/>
      <c r="AV1873" s="2731"/>
      <c r="AW1873" s="3770"/>
      <c r="AX1873" s="3770"/>
      <c r="AY1873" s="2338"/>
      <c r="AZ1873" s="2732"/>
      <c r="BA1873" s="2732"/>
      <c r="BB1873" s="2732"/>
      <c r="BC1873" s="2732"/>
      <c r="BD1873" s="2732"/>
      <c r="BE1873" s="2732"/>
      <c r="BF1873" s="2342"/>
      <c r="BG1873" s="2732"/>
      <c r="BH1873" s="2732"/>
      <c r="BI1873" s="2342"/>
      <c r="BJ1873" s="2732"/>
      <c r="BK1873" s="2732"/>
      <c r="BL1873" s="2733">
        <f t="shared" si="200"/>
        <v>0</v>
      </c>
      <c r="BM1873" s="2732"/>
      <c r="BN1873" s="3771"/>
      <c r="BO1873" s="3771"/>
      <c r="BP1873" s="3771"/>
      <c r="BQ1873" s="3771"/>
      <c r="BR1873" s="3771"/>
      <c r="BS1873" s="3771"/>
      <c r="BT1873" s="3771"/>
      <c r="BU1873" s="3771"/>
      <c r="BV1873" s="3771"/>
      <c r="BW1873" s="3771"/>
      <c r="BX1873" s="3771"/>
      <c r="BY1873" s="3771"/>
      <c r="BZ1873" s="3771"/>
      <c r="CA1873" s="3771"/>
      <c r="CB1873" s="3771"/>
      <c r="CC1873" s="3771"/>
      <c r="CD1873" s="2028" t="s">
        <v>3944</v>
      </c>
    </row>
    <row r="1874" spans="1:82" s="19" customFormat="1" ht="42" customHeight="1" thickBot="1" x14ac:dyDescent="0.3">
      <c r="A1874" s="722" t="s">
        <v>3965</v>
      </c>
      <c r="B1874" s="1301" t="s">
        <v>130</v>
      </c>
      <c r="C1874" s="724" t="s">
        <v>147</v>
      </c>
      <c r="D1874" s="205">
        <v>208</v>
      </c>
      <c r="E1874" s="103" t="s">
        <v>4035</v>
      </c>
      <c r="F1874" s="100" t="s">
        <v>4034</v>
      </c>
      <c r="G1874" s="18">
        <v>0</v>
      </c>
      <c r="H1874" s="17" t="s">
        <v>0</v>
      </c>
      <c r="I1874" s="18">
        <v>1</v>
      </c>
      <c r="J1874" s="1302">
        <v>0.25</v>
      </c>
      <c r="K1874" s="1303"/>
      <c r="L1874" s="1304"/>
      <c r="M1874" s="98"/>
      <c r="N1874" s="98"/>
      <c r="O1874" s="98"/>
      <c r="P1874" s="98"/>
      <c r="Q1874" s="98"/>
      <c r="R1874" s="98"/>
      <c r="S1874" s="98"/>
      <c r="T1874" s="98"/>
      <c r="U1874" s="1305">
        <f t="shared" si="199"/>
        <v>0</v>
      </c>
      <c r="V1874" s="98"/>
      <c r="W1874" s="98"/>
      <c r="X1874" s="98"/>
      <c r="Y1874" s="98"/>
      <c r="Z1874" s="98"/>
      <c r="AA1874" s="98"/>
      <c r="AB1874" s="98"/>
      <c r="AC1874" s="98"/>
      <c r="AD1874" s="98"/>
      <c r="AE1874" s="98"/>
      <c r="AF1874" s="98"/>
      <c r="AG1874" s="2735"/>
      <c r="AH1874" s="2735"/>
      <c r="AI1874" s="2735"/>
      <c r="AJ1874" s="2735"/>
      <c r="AK1874" s="2735"/>
      <c r="AL1874" s="2735"/>
      <c r="AM1874" s="4082"/>
      <c r="AN1874" s="4082"/>
      <c r="AO1874" s="2735"/>
      <c r="AP1874" s="2735"/>
      <c r="AQ1874" s="2799"/>
      <c r="AR1874" s="2799"/>
      <c r="AS1874" s="2963"/>
      <c r="AT1874" s="2736"/>
      <c r="AU1874" s="2737"/>
      <c r="AV1874" s="2737"/>
      <c r="AW1874" s="3773"/>
      <c r="AX1874" s="3773"/>
      <c r="AY1874" s="2347"/>
      <c r="AZ1874" s="2738"/>
      <c r="BA1874" s="2738"/>
      <c r="BB1874" s="2738"/>
      <c r="BC1874" s="2738"/>
      <c r="BD1874" s="2738"/>
      <c r="BE1874" s="2738"/>
      <c r="BF1874" s="2351"/>
      <c r="BG1874" s="2738"/>
      <c r="BH1874" s="2738"/>
      <c r="BI1874" s="2351"/>
      <c r="BJ1874" s="2738"/>
      <c r="BK1874" s="2738"/>
      <c r="BL1874" s="2739">
        <f t="shared" si="200"/>
        <v>0</v>
      </c>
      <c r="BM1874" s="2738"/>
      <c r="BN1874" s="3774"/>
      <c r="BO1874" s="3774"/>
      <c r="BP1874" s="3774"/>
      <c r="BQ1874" s="3774"/>
      <c r="BR1874" s="3774"/>
      <c r="BS1874" s="3774"/>
      <c r="BT1874" s="3774"/>
      <c r="BU1874" s="3774"/>
      <c r="BV1874" s="3774"/>
      <c r="BW1874" s="3774"/>
      <c r="BX1874" s="3774"/>
      <c r="BY1874" s="3774"/>
      <c r="BZ1874" s="3774"/>
      <c r="CA1874" s="3774"/>
      <c r="CB1874" s="3774"/>
      <c r="CC1874" s="3774"/>
      <c r="CD1874" s="2167" t="s">
        <v>3944</v>
      </c>
    </row>
    <row r="1875" spans="1:82" s="19" customFormat="1" ht="62.25" customHeight="1" x14ac:dyDescent="0.25">
      <c r="A1875" s="661" t="s">
        <v>3965</v>
      </c>
      <c r="B1875" s="662" t="s">
        <v>130</v>
      </c>
      <c r="C1875" s="716" t="s">
        <v>147</v>
      </c>
      <c r="D1875" s="163">
        <v>209</v>
      </c>
      <c r="E1875" s="210" t="s">
        <v>4036</v>
      </c>
      <c r="F1875" s="48" t="s">
        <v>4037</v>
      </c>
      <c r="G1875" s="194">
        <v>0</v>
      </c>
      <c r="H1875" s="217" t="s">
        <v>0</v>
      </c>
      <c r="I1875" s="194">
        <v>80</v>
      </c>
      <c r="J1875" s="1284">
        <v>20</v>
      </c>
      <c r="K1875" s="195"/>
      <c r="L1875" s="1285">
        <f t="shared" si="198"/>
        <v>0</v>
      </c>
      <c r="M1875" s="196"/>
      <c r="N1875" s="196"/>
      <c r="O1875" s="196"/>
      <c r="P1875" s="196"/>
      <c r="Q1875" s="196"/>
      <c r="R1875" s="196"/>
      <c r="S1875" s="196"/>
      <c r="T1875" s="196"/>
      <c r="U1875" s="1287">
        <f t="shared" si="199"/>
        <v>0</v>
      </c>
      <c r="V1875" s="196"/>
      <c r="W1875" s="196"/>
      <c r="X1875" s="196"/>
      <c r="Y1875" s="196"/>
      <c r="Z1875" s="196"/>
      <c r="AA1875" s="196"/>
      <c r="AB1875" s="196"/>
      <c r="AC1875" s="196"/>
      <c r="AD1875" s="196"/>
      <c r="AE1875" s="196"/>
      <c r="AF1875" s="196"/>
      <c r="AG1875" s="2742"/>
      <c r="AH1875" s="2742"/>
      <c r="AI1875" s="2742"/>
      <c r="AJ1875" s="2742"/>
      <c r="AK1875" s="2742"/>
      <c r="AL1875" s="2742"/>
      <c r="AM1875" s="4083"/>
      <c r="AN1875" s="4083"/>
      <c r="AO1875" s="2742"/>
      <c r="AP1875" s="2742"/>
      <c r="AQ1875" s="2743"/>
      <c r="AR1875" s="2743"/>
      <c r="AS1875" s="2806" t="s">
        <v>4038</v>
      </c>
      <c r="AT1875" s="1382" t="s">
        <v>4039</v>
      </c>
      <c r="AU1875" s="2710">
        <v>20</v>
      </c>
      <c r="AV1875" s="2710">
        <v>39</v>
      </c>
      <c r="AW1875" s="2812">
        <v>42794</v>
      </c>
      <c r="AX1875" s="3104">
        <v>43098</v>
      </c>
      <c r="AY1875" s="2712">
        <v>0</v>
      </c>
      <c r="AZ1875" s="2713"/>
      <c r="BA1875" s="2713"/>
      <c r="BB1875" s="2713"/>
      <c r="BC1875" s="2713"/>
      <c r="BD1875" s="2713"/>
      <c r="BE1875" s="1858"/>
      <c r="BF1875" s="2221"/>
      <c r="BG1875" s="1858"/>
      <c r="BH1875" s="1858"/>
      <c r="BI1875" s="2221"/>
      <c r="BJ1875" s="1858"/>
      <c r="BK1875" s="1858"/>
      <c r="BL1875" s="2514">
        <f t="shared" si="200"/>
        <v>0</v>
      </c>
      <c r="BM1875" s="2221">
        <f>L1875-(BI1875+BI1876+BI1877+BI1878+BI1879+BI1880)</f>
        <v>0</v>
      </c>
      <c r="BN1875" s="1471"/>
      <c r="BO1875" s="1471"/>
      <c r="BP1875" s="1471"/>
      <c r="BQ1875" s="1471"/>
      <c r="BR1875" s="1471"/>
      <c r="BS1875" s="1471"/>
      <c r="BT1875" s="1471"/>
      <c r="BU1875" s="1471"/>
      <c r="BV1875" s="1471"/>
      <c r="BW1875" s="1471"/>
      <c r="BX1875" s="1471"/>
      <c r="BY1875" s="1471"/>
      <c r="BZ1875" s="1471"/>
      <c r="CA1875" s="1471"/>
      <c r="CB1875" s="1471"/>
      <c r="CC1875" s="1471"/>
      <c r="CD1875" s="1978" t="s">
        <v>3944</v>
      </c>
    </row>
    <row r="1876" spans="1:82" s="19" customFormat="1" ht="42" customHeight="1" x14ac:dyDescent="0.25">
      <c r="A1876" s="664" t="s">
        <v>3965</v>
      </c>
      <c r="B1876" s="665" t="s">
        <v>130</v>
      </c>
      <c r="C1876" s="720" t="s">
        <v>147</v>
      </c>
      <c r="D1876" s="460">
        <v>209</v>
      </c>
      <c r="E1876" s="500" t="s">
        <v>4036</v>
      </c>
      <c r="F1876" s="526" t="s">
        <v>4037</v>
      </c>
      <c r="G1876" s="464">
        <v>0</v>
      </c>
      <c r="H1876" s="463" t="s">
        <v>0</v>
      </c>
      <c r="I1876" s="464">
        <v>80</v>
      </c>
      <c r="J1876" s="1297">
        <v>20</v>
      </c>
      <c r="K1876" s="1298"/>
      <c r="L1876" s="1299"/>
      <c r="M1876" s="667"/>
      <c r="N1876" s="667"/>
      <c r="O1876" s="667"/>
      <c r="P1876" s="667"/>
      <c r="Q1876" s="667"/>
      <c r="R1876" s="667"/>
      <c r="S1876" s="667"/>
      <c r="T1876" s="667"/>
      <c r="U1876" s="1300">
        <f t="shared" si="199"/>
        <v>0</v>
      </c>
      <c r="V1876" s="667"/>
      <c r="W1876" s="667"/>
      <c r="X1876" s="667"/>
      <c r="Y1876" s="667"/>
      <c r="Z1876" s="667"/>
      <c r="AA1876" s="667"/>
      <c r="AB1876" s="667"/>
      <c r="AC1876" s="667"/>
      <c r="AD1876" s="667"/>
      <c r="AE1876" s="667"/>
      <c r="AF1876" s="667"/>
      <c r="AG1876" s="2734"/>
      <c r="AH1876" s="2734"/>
      <c r="AI1876" s="2734"/>
      <c r="AJ1876" s="2734"/>
      <c r="AK1876" s="2734"/>
      <c r="AL1876" s="2734"/>
      <c r="AM1876" s="4081"/>
      <c r="AN1876" s="4081"/>
      <c r="AO1876" s="2734"/>
      <c r="AP1876" s="2734"/>
      <c r="AQ1876" s="3772"/>
      <c r="AR1876" s="3772"/>
      <c r="AS1876" s="3182"/>
      <c r="AT1876" s="2730"/>
      <c r="AU1876" s="2731"/>
      <c r="AV1876" s="2731"/>
      <c r="AW1876" s="3770"/>
      <c r="AX1876" s="3770"/>
      <c r="AY1876" s="2338"/>
      <c r="AZ1876" s="2732"/>
      <c r="BA1876" s="2732"/>
      <c r="BB1876" s="2732"/>
      <c r="BC1876" s="2732"/>
      <c r="BD1876" s="2732"/>
      <c r="BE1876" s="2732"/>
      <c r="BF1876" s="2342"/>
      <c r="BG1876" s="2732"/>
      <c r="BH1876" s="2732"/>
      <c r="BI1876" s="2342"/>
      <c r="BJ1876" s="2732"/>
      <c r="BK1876" s="2732"/>
      <c r="BL1876" s="2733">
        <f t="shared" si="200"/>
        <v>0</v>
      </c>
      <c r="BM1876" s="2732"/>
      <c r="BN1876" s="3771"/>
      <c r="BO1876" s="3771"/>
      <c r="BP1876" s="3771"/>
      <c r="BQ1876" s="3771"/>
      <c r="BR1876" s="3771"/>
      <c r="BS1876" s="3771"/>
      <c r="BT1876" s="3771"/>
      <c r="BU1876" s="3771"/>
      <c r="BV1876" s="3771"/>
      <c r="BW1876" s="3771"/>
      <c r="BX1876" s="3771"/>
      <c r="BY1876" s="3771"/>
      <c r="BZ1876" s="3771"/>
      <c r="CA1876" s="3771"/>
      <c r="CB1876" s="3771"/>
      <c r="CC1876" s="3771"/>
      <c r="CD1876" s="2028" t="s">
        <v>3944</v>
      </c>
    </row>
    <row r="1877" spans="1:82" s="19" customFormat="1" ht="42" customHeight="1" x14ac:dyDescent="0.25">
      <c r="A1877" s="664" t="s">
        <v>3965</v>
      </c>
      <c r="B1877" s="665" t="s">
        <v>130</v>
      </c>
      <c r="C1877" s="720" t="s">
        <v>147</v>
      </c>
      <c r="D1877" s="460">
        <v>209</v>
      </c>
      <c r="E1877" s="500" t="s">
        <v>4040</v>
      </c>
      <c r="F1877" s="526" t="s">
        <v>4037</v>
      </c>
      <c r="G1877" s="464">
        <v>0</v>
      </c>
      <c r="H1877" s="463" t="s">
        <v>0</v>
      </c>
      <c r="I1877" s="464">
        <v>80</v>
      </c>
      <c r="J1877" s="1297">
        <v>20</v>
      </c>
      <c r="K1877" s="1298"/>
      <c r="L1877" s="1299"/>
      <c r="M1877" s="667"/>
      <c r="N1877" s="667"/>
      <c r="O1877" s="667"/>
      <c r="P1877" s="667"/>
      <c r="Q1877" s="667"/>
      <c r="R1877" s="667"/>
      <c r="S1877" s="667"/>
      <c r="T1877" s="667"/>
      <c r="U1877" s="1300">
        <f t="shared" si="199"/>
        <v>0</v>
      </c>
      <c r="V1877" s="667"/>
      <c r="W1877" s="667"/>
      <c r="X1877" s="667"/>
      <c r="Y1877" s="667"/>
      <c r="Z1877" s="667"/>
      <c r="AA1877" s="667"/>
      <c r="AB1877" s="667"/>
      <c r="AC1877" s="667"/>
      <c r="AD1877" s="667"/>
      <c r="AE1877" s="667"/>
      <c r="AF1877" s="667"/>
      <c r="AG1877" s="2734"/>
      <c r="AH1877" s="2734"/>
      <c r="AI1877" s="2734"/>
      <c r="AJ1877" s="2734"/>
      <c r="AK1877" s="2734"/>
      <c r="AL1877" s="2734"/>
      <c r="AM1877" s="4081"/>
      <c r="AN1877" s="4081"/>
      <c r="AO1877" s="2734"/>
      <c r="AP1877" s="2734"/>
      <c r="AQ1877" s="3772"/>
      <c r="AR1877" s="3772"/>
      <c r="AS1877" s="3182"/>
      <c r="AT1877" s="2730"/>
      <c r="AU1877" s="2731"/>
      <c r="AV1877" s="2731"/>
      <c r="AW1877" s="3770"/>
      <c r="AX1877" s="3770"/>
      <c r="AY1877" s="2338"/>
      <c r="AZ1877" s="2732"/>
      <c r="BA1877" s="2732"/>
      <c r="BB1877" s="2732"/>
      <c r="BC1877" s="2732"/>
      <c r="BD1877" s="2732"/>
      <c r="BE1877" s="2732"/>
      <c r="BF1877" s="2342"/>
      <c r="BG1877" s="2732"/>
      <c r="BH1877" s="2732"/>
      <c r="BI1877" s="2342"/>
      <c r="BJ1877" s="2732"/>
      <c r="BK1877" s="2732"/>
      <c r="BL1877" s="2733">
        <f t="shared" si="200"/>
        <v>0</v>
      </c>
      <c r="BM1877" s="2732"/>
      <c r="BN1877" s="3771"/>
      <c r="BO1877" s="3771"/>
      <c r="BP1877" s="3771"/>
      <c r="BQ1877" s="3771"/>
      <c r="BR1877" s="3771"/>
      <c r="BS1877" s="3771"/>
      <c r="BT1877" s="3771"/>
      <c r="BU1877" s="3771"/>
      <c r="BV1877" s="3771"/>
      <c r="BW1877" s="3771"/>
      <c r="BX1877" s="3771"/>
      <c r="BY1877" s="3771"/>
      <c r="BZ1877" s="3771"/>
      <c r="CA1877" s="3771"/>
      <c r="CB1877" s="3771"/>
      <c r="CC1877" s="3771"/>
      <c r="CD1877" s="2028" t="s">
        <v>3944</v>
      </c>
    </row>
    <row r="1878" spans="1:82" s="19" customFormat="1" ht="42" customHeight="1" x14ac:dyDescent="0.25">
      <c r="A1878" s="664" t="s">
        <v>3965</v>
      </c>
      <c r="B1878" s="665" t="s">
        <v>130</v>
      </c>
      <c r="C1878" s="720" t="s">
        <v>147</v>
      </c>
      <c r="D1878" s="460">
        <v>209</v>
      </c>
      <c r="E1878" s="500" t="s">
        <v>4040</v>
      </c>
      <c r="F1878" s="526" t="s">
        <v>4037</v>
      </c>
      <c r="G1878" s="464">
        <v>0</v>
      </c>
      <c r="H1878" s="463" t="s">
        <v>0</v>
      </c>
      <c r="I1878" s="464">
        <v>80</v>
      </c>
      <c r="J1878" s="1297">
        <v>20</v>
      </c>
      <c r="K1878" s="1298"/>
      <c r="L1878" s="1299"/>
      <c r="M1878" s="667"/>
      <c r="N1878" s="667"/>
      <c r="O1878" s="667"/>
      <c r="P1878" s="667"/>
      <c r="Q1878" s="667"/>
      <c r="R1878" s="667"/>
      <c r="S1878" s="667"/>
      <c r="T1878" s="667"/>
      <c r="U1878" s="1300">
        <f t="shared" si="199"/>
        <v>0</v>
      </c>
      <c r="V1878" s="667"/>
      <c r="W1878" s="667"/>
      <c r="X1878" s="667"/>
      <c r="Y1878" s="667"/>
      <c r="Z1878" s="667"/>
      <c r="AA1878" s="667"/>
      <c r="AB1878" s="667"/>
      <c r="AC1878" s="667"/>
      <c r="AD1878" s="667"/>
      <c r="AE1878" s="667"/>
      <c r="AF1878" s="667"/>
      <c r="AG1878" s="2734"/>
      <c r="AH1878" s="2734"/>
      <c r="AI1878" s="2734"/>
      <c r="AJ1878" s="2734"/>
      <c r="AK1878" s="2734"/>
      <c r="AL1878" s="2734"/>
      <c r="AM1878" s="4081"/>
      <c r="AN1878" s="4081"/>
      <c r="AO1878" s="2734"/>
      <c r="AP1878" s="2734"/>
      <c r="AQ1878" s="3772"/>
      <c r="AR1878" s="3772"/>
      <c r="AS1878" s="3182"/>
      <c r="AT1878" s="2730"/>
      <c r="AU1878" s="2731"/>
      <c r="AV1878" s="2731"/>
      <c r="AW1878" s="3770"/>
      <c r="AX1878" s="3770"/>
      <c r="AY1878" s="2338"/>
      <c r="AZ1878" s="2732"/>
      <c r="BA1878" s="2732"/>
      <c r="BB1878" s="2732"/>
      <c r="BC1878" s="2732"/>
      <c r="BD1878" s="2732"/>
      <c r="BE1878" s="2732"/>
      <c r="BF1878" s="2342"/>
      <c r="BG1878" s="2732"/>
      <c r="BH1878" s="2732"/>
      <c r="BI1878" s="2342"/>
      <c r="BJ1878" s="2732"/>
      <c r="BK1878" s="2732"/>
      <c r="BL1878" s="2733">
        <f t="shared" si="200"/>
        <v>0</v>
      </c>
      <c r="BM1878" s="2732"/>
      <c r="BN1878" s="3771"/>
      <c r="BO1878" s="3771"/>
      <c r="BP1878" s="3771"/>
      <c r="BQ1878" s="3771"/>
      <c r="BR1878" s="3771"/>
      <c r="BS1878" s="3771"/>
      <c r="BT1878" s="3771"/>
      <c r="BU1878" s="3771"/>
      <c r="BV1878" s="3771"/>
      <c r="BW1878" s="3771"/>
      <c r="BX1878" s="3771"/>
      <c r="BY1878" s="3771"/>
      <c r="BZ1878" s="3771"/>
      <c r="CA1878" s="3771"/>
      <c r="CB1878" s="3771"/>
      <c r="CC1878" s="3771"/>
      <c r="CD1878" s="2028" t="s">
        <v>3944</v>
      </c>
    </row>
    <row r="1879" spans="1:82" s="19" customFormat="1" ht="42" customHeight="1" x14ac:dyDescent="0.25">
      <c r="A1879" s="664" t="s">
        <v>3965</v>
      </c>
      <c r="B1879" s="665" t="s">
        <v>130</v>
      </c>
      <c r="C1879" s="720" t="s">
        <v>147</v>
      </c>
      <c r="D1879" s="460">
        <v>209</v>
      </c>
      <c r="E1879" s="500" t="s">
        <v>4040</v>
      </c>
      <c r="F1879" s="526" t="s">
        <v>4037</v>
      </c>
      <c r="G1879" s="464">
        <v>0</v>
      </c>
      <c r="H1879" s="463" t="s">
        <v>0</v>
      </c>
      <c r="I1879" s="464">
        <v>80</v>
      </c>
      <c r="J1879" s="1297">
        <v>20</v>
      </c>
      <c r="K1879" s="1298"/>
      <c r="L1879" s="1299"/>
      <c r="M1879" s="667"/>
      <c r="N1879" s="667"/>
      <c r="O1879" s="667"/>
      <c r="P1879" s="667"/>
      <c r="Q1879" s="667"/>
      <c r="R1879" s="667"/>
      <c r="S1879" s="667"/>
      <c r="T1879" s="667"/>
      <c r="U1879" s="1300">
        <f t="shared" si="199"/>
        <v>0</v>
      </c>
      <c r="V1879" s="667"/>
      <c r="W1879" s="667"/>
      <c r="X1879" s="667"/>
      <c r="Y1879" s="667"/>
      <c r="Z1879" s="667"/>
      <c r="AA1879" s="667"/>
      <c r="AB1879" s="667"/>
      <c r="AC1879" s="667"/>
      <c r="AD1879" s="667"/>
      <c r="AE1879" s="667"/>
      <c r="AF1879" s="667"/>
      <c r="AG1879" s="2734"/>
      <c r="AH1879" s="2734"/>
      <c r="AI1879" s="2734"/>
      <c r="AJ1879" s="2734"/>
      <c r="AK1879" s="2734"/>
      <c r="AL1879" s="2734"/>
      <c r="AM1879" s="4081"/>
      <c r="AN1879" s="4081"/>
      <c r="AO1879" s="2734"/>
      <c r="AP1879" s="2734"/>
      <c r="AQ1879" s="3772"/>
      <c r="AR1879" s="3772"/>
      <c r="AS1879" s="3182"/>
      <c r="AT1879" s="2730"/>
      <c r="AU1879" s="2731"/>
      <c r="AV1879" s="2731"/>
      <c r="AW1879" s="3770"/>
      <c r="AX1879" s="3770"/>
      <c r="AY1879" s="2338"/>
      <c r="AZ1879" s="2732"/>
      <c r="BA1879" s="2732"/>
      <c r="BB1879" s="2732"/>
      <c r="BC1879" s="2732"/>
      <c r="BD1879" s="2732"/>
      <c r="BE1879" s="2732"/>
      <c r="BF1879" s="2342"/>
      <c r="BG1879" s="2732"/>
      <c r="BH1879" s="2732"/>
      <c r="BI1879" s="2342"/>
      <c r="BJ1879" s="2732"/>
      <c r="BK1879" s="2732"/>
      <c r="BL1879" s="2733">
        <f t="shared" si="200"/>
        <v>0</v>
      </c>
      <c r="BM1879" s="2732"/>
      <c r="BN1879" s="3771"/>
      <c r="BO1879" s="3771"/>
      <c r="BP1879" s="3771"/>
      <c r="BQ1879" s="3771"/>
      <c r="BR1879" s="3771"/>
      <c r="BS1879" s="3771"/>
      <c r="BT1879" s="3771"/>
      <c r="BU1879" s="3771"/>
      <c r="BV1879" s="3771"/>
      <c r="BW1879" s="3771"/>
      <c r="BX1879" s="3771"/>
      <c r="BY1879" s="3771"/>
      <c r="BZ1879" s="3771"/>
      <c r="CA1879" s="3771"/>
      <c r="CB1879" s="3771"/>
      <c r="CC1879" s="3771"/>
      <c r="CD1879" s="2028" t="s">
        <v>3944</v>
      </c>
    </row>
    <row r="1880" spans="1:82" s="19" customFormat="1" ht="42" customHeight="1" thickBot="1" x14ac:dyDescent="0.3">
      <c r="A1880" s="722" t="s">
        <v>3965</v>
      </c>
      <c r="B1880" s="1301" t="s">
        <v>130</v>
      </c>
      <c r="C1880" s="724" t="s">
        <v>147</v>
      </c>
      <c r="D1880" s="205">
        <v>209</v>
      </c>
      <c r="E1880" s="103" t="s">
        <v>4040</v>
      </c>
      <c r="F1880" s="100" t="s">
        <v>4037</v>
      </c>
      <c r="G1880" s="18">
        <v>0</v>
      </c>
      <c r="H1880" s="17" t="s">
        <v>0</v>
      </c>
      <c r="I1880" s="18">
        <v>80</v>
      </c>
      <c r="J1880" s="1302">
        <v>20</v>
      </c>
      <c r="K1880" s="1303"/>
      <c r="L1880" s="1304"/>
      <c r="M1880" s="98"/>
      <c r="N1880" s="98"/>
      <c r="O1880" s="98"/>
      <c r="P1880" s="98"/>
      <c r="Q1880" s="98"/>
      <c r="R1880" s="98"/>
      <c r="S1880" s="98"/>
      <c r="T1880" s="98"/>
      <c r="U1880" s="1305">
        <f t="shared" si="199"/>
        <v>0</v>
      </c>
      <c r="V1880" s="98"/>
      <c r="W1880" s="98"/>
      <c r="X1880" s="98"/>
      <c r="Y1880" s="98"/>
      <c r="Z1880" s="98"/>
      <c r="AA1880" s="98"/>
      <c r="AB1880" s="98"/>
      <c r="AC1880" s="98"/>
      <c r="AD1880" s="98"/>
      <c r="AE1880" s="98"/>
      <c r="AF1880" s="98"/>
      <c r="AG1880" s="2735"/>
      <c r="AH1880" s="2735"/>
      <c r="AI1880" s="2735"/>
      <c r="AJ1880" s="2735"/>
      <c r="AK1880" s="2735"/>
      <c r="AL1880" s="2735"/>
      <c r="AM1880" s="4082"/>
      <c r="AN1880" s="4082"/>
      <c r="AO1880" s="2735"/>
      <c r="AP1880" s="2735"/>
      <c r="AQ1880" s="2799"/>
      <c r="AR1880" s="2799"/>
      <c r="AS1880" s="2963"/>
      <c r="AT1880" s="2736"/>
      <c r="AU1880" s="2737"/>
      <c r="AV1880" s="2737"/>
      <c r="AW1880" s="3773"/>
      <c r="AX1880" s="3773"/>
      <c r="AY1880" s="2347"/>
      <c r="AZ1880" s="2738"/>
      <c r="BA1880" s="2738"/>
      <c r="BB1880" s="2738"/>
      <c r="BC1880" s="2738"/>
      <c r="BD1880" s="2738"/>
      <c r="BE1880" s="2738"/>
      <c r="BF1880" s="2351"/>
      <c r="BG1880" s="2738"/>
      <c r="BH1880" s="2738"/>
      <c r="BI1880" s="2351"/>
      <c r="BJ1880" s="2738"/>
      <c r="BK1880" s="2738"/>
      <c r="BL1880" s="2739">
        <f t="shared" si="200"/>
        <v>0</v>
      </c>
      <c r="BM1880" s="2738"/>
      <c r="BN1880" s="3774"/>
      <c r="BO1880" s="3774"/>
      <c r="BP1880" s="3774"/>
      <c r="BQ1880" s="3774"/>
      <c r="BR1880" s="3774"/>
      <c r="BS1880" s="3774"/>
      <c r="BT1880" s="3774"/>
      <c r="BU1880" s="3774"/>
      <c r="BV1880" s="3774"/>
      <c r="BW1880" s="3774"/>
      <c r="BX1880" s="3774"/>
      <c r="BY1880" s="3774"/>
      <c r="BZ1880" s="3774"/>
      <c r="CA1880" s="3774"/>
      <c r="CB1880" s="3774"/>
      <c r="CC1880" s="3774"/>
      <c r="CD1880" s="2167" t="s">
        <v>3944</v>
      </c>
    </row>
    <row r="1881" spans="1:82" s="19" customFormat="1" ht="42" customHeight="1" x14ac:dyDescent="0.25">
      <c r="A1881" s="661" t="s">
        <v>3965</v>
      </c>
      <c r="B1881" s="662" t="s">
        <v>130</v>
      </c>
      <c r="C1881" s="716" t="s">
        <v>147</v>
      </c>
      <c r="D1881" s="163">
        <v>210</v>
      </c>
      <c r="E1881" s="210" t="s">
        <v>4041</v>
      </c>
      <c r="F1881" s="48" t="s">
        <v>4042</v>
      </c>
      <c r="G1881" s="194">
        <v>0</v>
      </c>
      <c r="H1881" s="217" t="s">
        <v>0</v>
      </c>
      <c r="I1881" s="194">
        <v>200</v>
      </c>
      <c r="J1881" s="1284">
        <v>65</v>
      </c>
      <c r="K1881" s="195"/>
      <c r="L1881" s="1285">
        <f t="shared" si="198"/>
        <v>0</v>
      </c>
      <c r="M1881" s="196"/>
      <c r="N1881" s="196"/>
      <c r="O1881" s="196"/>
      <c r="P1881" s="196"/>
      <c r="Q1881" s="196"/>
      <c r="R1881" s="196"/>
      <c r="S1881" s="196"/>
      <c r="T1881" s="196"/>
      <c r="U1881" s="1287">
        <f t="shared" si="199"/>
        <v>0</v>
      </c>
      <c r="V1881" s="196"/>
      <c r="W1881" s="196"/>
      <c r="X1881" s="196"/>
      <c r="Y1881" s="196"/>
      <c r="Z1881" s="196"/>
      <c r="AA1881" s="196"/>
      <c r="AB1881" s="196"/>
      <c r="AC1881" s="196"/>
      <c r="AD1881" s="196"/>
      <c r="AE1881" s="196"/>
      <c r="AF1881" s="196"/>
      <c r="AG1881" s="2742"/>
      <c r="AH1881" s="2742"/>
      <c r="AI1881" s="2742"/>
      <c r="AJ1881" s="2742"/>
      <c r="AK1881" s="2742"/>
      <c r="AL1881" s="2742"/>
      <c r="AM1881" s="4083"/>
      <c r="AN1881" s="4083"/>
      <c r="AO1881" s="2742"/>
      <c r="AP1881" s="2742"/>
      <c r="AQ1881" s="2743"/>
      <c r="AR1881" s="2743"/>
      <c r="AS1881" s="2806" t="s">
        <v>6027</v>
      </c>
      <c r="AT1881" s="1382" t="s">
        <v>4043</v>
      </c>
      <c r="AU1881" s="2710">
        <v>65</v>
      </c>
      <c r="AV1881" s="2710">
        <v>93</v>
      </c>
      <c r="AW1881" s="2812">
        <v>42794</v>
      </c>
      <c r="AX1881" s="2709" t="s">
        <v>4044</v>
      </c>
      <c r="AY1881" s="2712">
        <v>0</v>
      </c>
      <c r="AZ1881" s="2713"/>
      <c r="BA1881" s="2713"/>
      <c r="BB1881" s="2713"/>
      <c r="BC1881" s="2713"/>
      <c r="BD1881" s="2713"/>
      <c r="BE1881" s="1858"/>
      <c r="BF1881" s="2221"/>
      <c r="BG1881" s="1858"/>
      <c r="BH1881" s="1858"/>
      <c r="BI1881" s="2221"/>
      <c r="BJ1881" s="1858"/>
      <c r="BK1881" s="1858"/>
      <c r="BL1881" s="2514">
        <f t="shared" si="200"/>
        <v>0</v>
      </c>
      <c r="BM1881" s="2221">
        <f>L1881-(BI1881+BI1882+BI1883+BI1884+BI1885+BI1886)</f>
        <v>0</v>
      </c>
      <c r="BN1881" s="1471"/>
      <c r="BO1881" s="1471"/>
      <c r="BP1881" s="1471"/>
      <c r="BQ1881" s="1471"/>
      <c r="BR1881" s="1471"/>
      <c r="BS1881" s="1471"/>
      <c r="BT1881" s="1471"/>
      <c r="BU1881" s="1471"/>
      <c r="BV1881" s="1471"/>
      <c r="BW1881" s="1471"/>
      <c r="BX1881" s="1471"/>
      <c r="BY1881" s="1471"/>
      <c r="BZ1881" s="1471"/>
      <c r="CA1881" s="1471"/>
      <c r="CB1881" s="1471"/>
      <c r="CC1881" s="1471"/>
      <c r="CD1881" s="1978" t="s">
        <v>3944</v>
      </c>
    </row>
    <row r="1882" spans="1:82" s="19" customFormat="1" ht="42" customHeight="1" x14ac:dyDescent="0.25">
      <c r="A1882" s="664" t="s">
        <v>3965</v>
      </c>
      <c r="B1882" s="665" t="s">
        <v>130</v>
      </c>
      <c r="C1882" s="720" t="s">
        <v>147</v>
      </c>
      <c r="D1882" s="460">
        <v>210</v>
      </c>
      <c r="E1882" s="500" t="s">
        <v>4041</v>
      </c>
      <c r="F1882" s="526" t="s">
        <v>4042</v>
      </c>
      <c r="G1882" s="464">
        <v>0</v>
      </c>
      <c r="H1882" s="463" t="s">
        <v>0</v>
      </c>
      <c r="I1882" s="464">
        <v>200</v>
      </c>
      <c r="J1882" s="1297">
        <v>65</v>
      </c>
      <c r="K1882" s="1298"/>
      <c r="L1882" s="1299"/>
      <c r="M1882" s="667"/>
      <c r="N1882" s="667"/>
      <c r="O1882" s="667"/>
      <c r="P1882" s="667"/>
      <c r="Q1882" s="667"/>
      <c r="R1882" s="667"/>
      <c r="S1882" s="667"/>
      <c r="T1882" s="667"/>
      <c r="U1882" s="1300">
        <f t="shared" si="199"/>
        <v>0</v>
      </c>
      <c r="V1882" s="667"/>
      <c r="W1882" s="667"/>
      <c r="X1882" s="667"/>
      <c r="Y1882" s="667"/>
      <c r="Z1882" s="667"/>
      <c r="AA1882" s="667"/>
      <c r="AB1882" s="667"/>
      <c r="AC1882" s="667"/>
      <c r="AD1882" s="667"/>
      <c r="AE1882" s="667"/>
      <c r="AF1882" s="667"/>
      <c r="AG1882" s="2734"/>
      <c r="AH1882" s="2734"/>
      <c r="AI1882" s="2734"/>
      <c r="AJ1882" s="2734"/>
      <c r="AK1882" s="2734"/>
      <c r="AL1882" s="2734"/>
      <c r="AM1882" s="4081"/>
      <c r="AN1882" s="4081"/>
      <c r="AO1882" s="2734"/>
      <c r="AP1882" s="2734"/>
      <c r="AQ1882" s="3772"/>
      <c r="AR1882" s="3772"/>
      <c r="AS1882" s="3182"/>
      <c r="AT1882" s="2730"/>
      <c r="AU1882" s="2731"/>
      <c r="AV1882" s="2731"/>
      <c r="AW1882" s="3770"/>
      <c r="AX1882" s="3770"/>
      <c r="AY1882" s="2338"/>
      <c r="AZ1882" s="2732"/>
      <c r="BA1882" s="2732"/>
      <c r="BB1882" s="2732"/>
      <c r="BC1882" s="2732"/>
      <c r="BD1882" s="2732"/>
      <c r="BE1882" s="2732"/>
      <c r="BF1882" s="2342"/>
      <c r="BG1882" s="2732"/>
      <c r="BH1882" s="2732"/>
      <c r="BI1882" s="2342"/>
      <c r="BJ1882" s="2732"/>
      <c r="BK1882" s="2732"/>
      <c r="BL1882" s="2733">
        <f t="shared" si="200"/>
        <v>0</v>
      </c>
      <c r="BM1882" s="2732"/>
      <c r="BN1882" s="3771"/>
      <c r="BO1882" s="3771"/>
      <c r="BP1882" s="3771"/>
      <c r="BQ1882" s="3771"/>
      <c r="BR1882" s="3771"/>
      <c r="BS1882" s="3771"/>
      <c r="BT1882" s="3771"/>
      <c r="BU1882" s="3771"/>
      <c r="BV1882" s="3771"/>
      <c r="BW1882" s="3771"/>
      <c r="BX1882" s="3771"/>
      <c r="BY1882" s="3771"/>
      <c r="BZ1882" s="3771"/>
      <c r="CA1882" s="3771"/>
      <c r="CB1882" s="3771"/>
      <c r="CC1882" s="3771"/>
      <c r="CD1882" s="2028" t="s">
        <v>3944</v>
      </c>
    </row>
    <row r="1883" spans="1:82" s="19" customFormat="1" ht="42" customHeight="1" x14ac:dyDescent="0.25">
      <c r="A1883" s="664" t="s">
        <v>3965</v>
      </c>
      <c r="B1883" s="665" t="s">
        <v>130</v>
      </c>
      <c r="C1883" s="720" t="s">
        <v>147</v>
      </c>
      <c r="D1883" s="460">
        <v>210</v>
      </c>
      <c r="E1883" s="500" t="s">
        <v>4045</v>
      </c>
      <c r="F1883" s="526" t="s">
        <v>4042</v>
      </c>
      <c r="G1883" s="464">
        <v>0</v>
      </c>
      <c r="H1883" s="463" t="s">
        <v>0</v>
      </c>
      <c r="I1883" s="464">
        <v>200</v>
      </c>
      <c r="J1883" s="1297">
        <v>65</v>
      </c>
      <c r="K1883" s="1298"/>
      <c r="L1883" s="1299"/>
      <c r="M1883" s="667"/>
      <c r="N1883" s="667"/>
      <c r="O1883" s="667"/>
      <c r="P1883" s="667"/>
      <c r="Q1883" s="667"/>
      <c r="R1883" s="667"/>
      <c r="S1883" s="667"/>
      <c r="T1883" s="667"/>
      <c r="U1883" s="1300">
        <f t="shared" si="199"/>
        <v>0</v>
      </c>
      <c r="V1883" s="667"/>
      <c r="W1883" s="667"/>
      <c r="X1883" s="667"/>
      <c r="Y1883" s="667"/>
      <c r="Z1883" s="667"/>
      <c r="AA1883" s="667"/>
      <c r="AB1883" s="667"/>
      <c r="AC1883" s="667"/>
      <c r="AD1883" s="667"/>
      <c r="AE1883" s="667"/>
      <c r="AF1883" s="667"/>
      <c r="AG1883" s="2734"/>
      <c r="AH1883" s="2734"/>
      <c r="AI1883" s="2734"/>
      <c r="AJ1883" s="2734"/>
      <c r="AK1883" s="2734"/>
      <c r="AL1883" s="2734"/>
      <c r="AM1883" s="4081"/>
      <c r="AN1883" s="4081"/>
      <c r="AO1883" s="2734"/>
      <c r="AP1883" s="2734"/>
      <c r="AQ1883" s="3772"/>
      <c r="AR1883" s="3772"/>
      <c r="AS1883" s="3182"/>
      <c r="AT1883" s="2730"/>
      <c r="AU1883" s="2731"/>
      <c r="AV1883" s="2731"/>
      <c r="AW1883" s="3770"/>
      <c r="AX1883" s="3770"/>
      <c r="AY1883" s="2338"/>
      <c r="AZ1883" s="2732"/>
      <c r="BA1883" s="2732"/>
      <c r="BB1883" s="2732"/>
      <c r="BC1883" s="2732"/>
      <c r="BD1883" s="2732"/>
      <c r="BE1883" s="2732"/>
      <c r="BF1883" s="2342"/>
      <c r="BG1883" s="2732"/>
      <c r="BH1883" s="2732"/>
      <c r="BI1883" s="2342"/>
      <c r="BJ1883" s="2732"/>
      <c r="BK1883" s="2732"/>
      <c r="BL1883" s="2733">
        <f t="shared" si="200"/>
        <v>0</v>
      </c>
      <c r="BM1883" s="2732"/>
      <c r="BN1883" s="3771"/>
      <c r="BO1883" s="3771"/>
      <c r="BP1883" s="3771"/>
      <c r="BQ1883" s="3771"/>
      <c r="BR1883" s="3771"/>
      <c r="BS1883" s="3771"/>
      <c r="BT1883" s="3771"/>
      <c r="BU1883" s="3771"/>
      <c r="BV1883" s="3771"/>
      <c r="BW1883" s="3771"/>
      <c r="BX1883" s="3771"/>
      <c r="BY1883" s="3771"/>
      <c r="BZ1883" s="3771"/>
      <c r="CA1883" s="3771"/>
      <c r="CB1883" s="3771"/>
      <c r="CC1883" s="3771"/>
      <c r="CD1883" s="2028" t="s">
        <v>3944</v>
      </c>
    </row>
    <row r="1884" spans="1:82" s="19" customFormat="1" ht="42" customHeight="1" x14ac:dyDescent="0.25">
      <c r="A1884" s="664" t="s">
        <v>3965</v>
      </c>
      <c r="B1884" s="665" t="s">
        <v>130</v>
      </c>
      <c r="C1884" s="720" t="s">
        <v>147</v>
      </c>
      <c r="D1884" s="460">
        <v>210</v>
      </c>
      <c r="E1884" s="500" t="s">
        <v>4045</v>
      </c>
      <c r="F1884" s="526" t="s">
        <v>4042</v>
      </c>
      <c r="G1884" s="464">
        <v>0</v>
      </c>
      <c r="H1884" s="463" t="s">
        <v>0</v>
      </c>
      <c r="I1884" s="464">
        <v>200</v>
      </c>
      <c r="J1884" s="1297">
        <v>65</v>
      </c>
      <c r="K1884" s="1298"/>
      <c r="L1884" s="1299"/>
      <c r="M1884" s="667"/>
      <c r="N1884" s="667"/>
      <c r="O1884" s="667"/>
      <c r="P1884" s="667"/>
      <c r="Q1884" s="667"/>
      <c r="R1884" s="667"/>
      <c r="S1884" s="667"/>
      <c r="T1884" s="667"/>
      <c r="U1884" s="1300">
        <f t="shared" si="199"/>
        <v>0</v>
      </c>
      <c r="V1884" s="667"/>
      <c r="W1884" s="667"/>
      <c r="X1884" s="667"/>
      <c r="Y1884" s="667"/>
      <c r="Z1884" s="667"/>
      <c r="AA1884" s="667"/>
      <c r="AB1884" s="667"/>
      <c r="AC1884" s="667"/>
      <c r="AD1884" s="667"/>
      <c r="AE1884" s="667"/>
      <c r="AF1884" s="667"/>
      <c r="AG1884" s="2734"/>
      <c r="AH1884" s="2734"/>
      <c r="AI1884" s="2734"/>
      <c r="AJ1884" s="2734"/>
      <c r="AK1884" s="2734"/>
      <c r="AL1884" s="2734"/>
      <c r="AM1884" s="4081"/>
      <c r="AN1884" s="4081"/>
      <c r="AO1884" s="2734"/>
      <c r="AP1884" s="2734"/>
      <c r="AQ1884" s="3772"/>
      <c r="AR1884" s="3772"/>
      <c r="AS1884" s="3182"/>
      <c r="AT1884" s="2730"/>
      <c r="AU1884" s="2731"/>
      <c r="AV1884" s="2731"/>
      <c r="AW1884" s="3770"/>
      <c r="AX1884" s="3770"/>
      <c r="AY1884" s="2338"/>
      <c r="AZ1884" s="2732"/>
      <c r="BA1884" s="2732"/>
      <c r="BB1884" s="2732"/>
      <c r="BC1884" s="2732"/>
      <c r="BD1884" s="2732"/>
      <c r="BE1884" s="2732"/>
      <c r="BF1884" s="2342"/>
      <c r="BG1884" s="2732"/>
      <c r="BH1884" s="2732"/>
      <c r="BI1884" s="2342"/>
      <c r="BJ1884" s="2732"/>
      <c r="BK1884" s="2732"/>
      <c r="BL1884" s="2733">
        <f t="shared" si="200"/>
        <v>0</v>
      </c>
      <c r="BM1884" s="2732"/>
      <c r="BN1884" s="3771"/>
      <c r="BO1884" s="3771"/>
      <c r="BP1884" s="3771"/>
      <c r="BQ1884" s="3771"/>
      <c r="BR1884" s="3771"/>
      <c r="BS1884" s="3771"/>
      <c r="BT1884" s="3771"/>
      <c r="BU1884" s="3771"/>
      <c r="BV1884" s="3771"/>
      <c r="BW1884" s="3771"/>
      <c r="BX1884" s="3771"/>
      <c r="BY1884" s="3771"/>
      <c r="BZ1884" s="3771"/>
      <c r="CA1884" s="3771"/>
      <c r="CB1884" s="3771"/>
      <c r="CC1884" s="3771"/>
      <c r="CD1884" s="2028" t="s">
        <v>3944</v>
      </c>
    </row>
    <row r="1885" spans="1:82" s="19" customFormat="1" ht="42" customHeight="1" x14ac:dyDescent="0.25">
      <c r="A1885" s="664" t="s">
        <v>3965</v>
      </c>
      <c r="B1885" s="665" t="s">
        <v>130</v>
      </c>
      <c r="C1885" s="720" t="s">
        <v>147</v>
      </c>
      <c r="D1885" s="460">
        <v>210</v>
      </c>
      <c r="E1885" s="500" t="s">
        <v>4045</v>
      </c>
      <c r="F1885" s="526" t="s">
        <v>4042</v>
      </c>
      <c r="G1885" s="464">
        <v>0</v>
      </c>
      <c r="H1885" s="463" t="s">
        <v>0</v>
      </c>
      <c r="I1885" s="464">
        <v>200</v>
      </c>
      <c r="J1885" s="1297">
        <v>65</v>
      </c>
      <c r="K1885" s="1298"/>
      <c r="L1885" s="1299"/>
      <c r="M1885" s="667"/>
      <c r="N1885" s="667"/>
      <c r="O1885" s="667"/>
      <c r="P1885" s="667"/>
      <c r="Q1885" s="667"/>
      <c r="R1885" s="667"/>
      <c r="S1885" s="667"/>
      <c r="T1885" s="667"/>
      <c r="U1885" s="1300">
        <f t="shared" si="199"/>
        <v>0</v>
      </c>
      <c r="V1885" s="667"/>
      <c r="W1885" s="667"/>
      <c r="X1885" s="667"/>
      <c r="Y1885" s="667"/>
      <c r="Z1885" s="667"/>
      <c r="AA1885" s="667"/>
      <c r="AB1885" s="667"/>
      <c r="AC1885" s="667"/>
      <c r="AD1885" s="667"/>
      <c r="AE1885" s="667"/>
      <c r="AF1885" s="667"/>
      <c r="AG1885" s="2734"/>
      <c r="AH1885" s="2734"/>
      <c r="AI1885" s="2734"/>
      <c r="AJ1885" s="2734"/>
      <c r="AK1885" s="2734"/>
      <c r="AL1885" s="2734"/>
      <c r="AM1885" s="4081"/>
      <c r="AN1885" s="4081"/>
      <c r="AO1885" s="2734"/>
      <c r="AP1885" s="2734"/>
      <c r="AQ1885" s="3772"/>
      <c r="AR1885" s="3772"/>
      <c r="AS1885" s="3182"/>
      <c r="AT1885" s="2730"/>
      <c r="AU1885" s="2731"/>
      <c r="AV1885" s="2731"/>
      <c r="AW1885" s="3770"/>
      <c r="AX1885" s="3770"/>
      <c r="AY1885" s="2338"/>
      <c r="AZ1885" s="2732"/>
      <c r="BA1885" s="2732"/>
      <c r="BB1885" s="2732"/>
      <c r="BC1885" s="2732"/>
      <c r="BD1885" s="2732"/>
      <c r="BE1885" s="2732"/>
      <c r="BF1885" s="2342"/>
      <c r="BG1885" s="2732"/>
      <c r="BH1885" s="2732"/>
      <c r="BI1885" s="2342"/>
      <c r="BJ1885" s="2732"/>
      <c r="BK1885" s="2732"/>
      <c r="BL1885" s="2733">
        <f t="shared" si="200"/>
        <v>0</v>
      </c>
      <c r="BM1885" s="2732"/>
      <c r="BN1885" s="3771"/>
      <c r="BO1885" s="3771"/>
      <c r="BP1885" s="3771"/>
      <c r="BQ1885" s="3771"/>
      <c r="BR1885" s="3771"/>
      <c r="BS1885" s="3771"/>
      <c r="BT1885" s="3771"/>
      <c r="BU1885" s="3771"/>
      <c r="BV1885" s="3771"/>
      <c r="BW1885" s="3771"/>
      <c r="BX1885" s="3771"/>
      <c r="BY1885" s="3771"/>
      <c r="BZ1885" s="3771"/>
      <c r="CA1885" s="3771"/>
      <c r="CB1885" s="3771"/>
      <c r="CC1885" s="3771"/>
      <c r="CD1885" s="2028" t="s">
        <v>3944</v>
      </c>
    </row>
    <row r="1886" spans="1:82" s="19" customFormat="1" ht="42" customHeight="1" thickBot="1" x14ac:dyDescent="0.3">
      <c r="A1886" s="722" t="s">
        <v>3965</v>
      </c>
      <c r="B1886" s="1301" t="s">
        <v>130</v>
      </c>
      <c r="C1886" s="724" t="s">
        <v>147</v>
      </c>
      <c r="D1886" s="205">
        <v>210</v>
      </c>
      <c r="E1886" s="103" t="s">
        <v>4045</v>
      </c>
      <c r="F1886" s="100" t="s">
        <v>4042</v>
      </c>
      <c r="G1886" s="18">
        <v>0</v>
      </c>
      <c r="H1886" s="17" t="s">
        <v>0</v>
      </c>
      <c r="I1886" s="18">
        <v>200</v>
      </c>
      <c r="J1886" s="1302">
        <v>65</v>
      </c>
      <c r="K1886" s="1303"/>
      <c r="L1886" s="1304"/>
      <c r="M1886" s="98"/>
      <c r="N1886" s="98"/>
      <c r="O1886" s="98"/>
      <c r="P1886" s="98"/>
      <c r="Q1886" s="98"/>
      <c r="R1886" s="98"/>
      <c r="S1886" s="98"/>
      <c r="T1886" s="98"/>
      <c r="U1886" s="1305">
        <f t="shared" si="199"/>
        <v>0</v>
      </c>
      <c r="V1886" s="98"/>
      <c r="W1886" s="98"/>
      <c r="X1886" s="98"/>
      <c r="Y1886" s="98"/>
      <c r="Z1886" s="98"/>
      <c r="AA1886" s="98"/>
      <c r="AB1886" s="98"/>
      <c r="AC1886" s="98"/>
      <c r="AD1886" s="98"/>
      <c r="AE1886" s="98"/>
      <c r="AF1886" s="98"/>
      <c r="AG1886" s="2735"/>
      <c r="AH1886" s="2735"/>
      <c r="AI1886" s="2735"/>
      <c r="AJ1886" s="2735"/>
      <c r="AK1886" s="2735"/>
      <c r="AL1886" s="2735"/>
      <c r="AM1886" s="4082"/>
      <c r="AN1886" s="4082"/>
      <c r="AO1886" s="2735"/>
      <c r="AP1886" s="2735"/>
      <c r="AQ1886" s="2799"/>
      <c r="AR1886" s="2799"/>
      <c r="AS1886" s="2963"/>
      <c r="AT1886" s="2736"/>
      <c r="AU1886" s="2737"/>
      <c r="AV1886" s="2737"/>
      <c r="AW1886" s="3773"/>
      <c r="AX1886" s="3773"/>
      <c r="AY1886" s="2347"/>
      <c r="AZ1886" s="2738"/>
      <c r="BA1886" s="2738"/>
      <c r="BB1886" s="2738"/>
      <c r="BC1886" s="2738"/>
      <c r="BD1886" s="2738"/>
      <c r="BE1886" s="2738"/>
      <c r="BF1886" s="2351"/>
      <c r="BG1886" s="2738"/>
      <c r="BH1886" s="2738"/>
      <c r="BI1886" s="2351"/>
      <c r="BJ1886" s="2738"/>
      <c r="BK1886" s="2738"/>
      <c r="BL1886" s="2739">
        <f t="shared" si="200"/>
        <v>0</v>
      </c>
      <c r="BM1886" s="2738"/>
      <c r="BN1886" s="3774"/>
      <c r="BO1886" s="3774"/>
      <c r="BP1886" s="3774"/>
      <c r="BQ1886" s="3774"/>
      <c r="BR1886" s="3774"/>
      <c r="BS1886" s="3774"/>
      <c r="BT1886" s="3774"/>
      <c r="BU1886" s="3774"/>
      <c r="BV1886" s="3774"/>
      <c r="BW1886" s="3774"/>
      <c r="BX1886" s="3774"/>
      <c r="BY1886" s="3774"/>
      <c r="BZ1886" s="3774"/>
      <c r="CA1886" s="3774"/>
      <c r="CB1886" s="3774"/>
      <c r="CC1886" s="3774"/>
      <c r="CD1886" s="2167" t="s">
        <v>3944</v>
      </c>
    </row>
    <row r="1887" spans="1:82" s="19" customFormat="1" ht="42" customHeight="1" x14ac:dyDescent="0.25">
      <c r="A1887" s="661" t="s">
        <v>3965</v>
      </c>
      <c r="B1887" s="662" t="s">
        <v>130</v>
      </c>
      <c r="C1887" s="716" t="s">
        <v>147</v>
      </c>
      <c r="D1887" s="163">
        <v>211</v>
      </c>
      <c r="E1887" s="210" t="s">
        <v>4046</v>
      </c>
      <c r="F1887" s="48" t="s">
        <v>4047</v>
      </c>
      <c r="G1887" s="194">
        <v>270</v>
      </c>
      <c r="H1887" s="217" t="s">
        <v>0</v>
      </c>
      <c r="I1887" s="194">
        <v>230</v>
      </c>
      <c r="J1887" s="1284">
        <v>57</v>
      </c>
      <c r="K1887" s="195"/>
      <c r="L1887" s="1285">
        <f t="shared" si="198"/>
        <v>0</v>
      </c>
      <c r="M1887" s="196"/>
      <c r="N1887" s="196"/>
      <c r="O1887" s="196"/>
      <c r="P1887" s="196"/>
      <c r="Q1887" s="196"/>
      <c r="R1887" s="196"/>
      <c r="S1887" s="196"/>
      <c r="T1887" s="196"/>
      <c r="U1887" s="1287">
        <f t="shared" si="199"/>
        <v>0</v>
      </c>
      <c r="V1887" s="196"/>
      <c r="W1887" s="196"/>
      <c r="X1887" s="196"/>
      <c r="Y1887" s="196"/>
      <c r="Z1887" s="196"/>
      <c r="AA1887" s="196"/>
      <c r="AB1887" s="196"/>
      <c r="AC1887" s="196"/>
      <c r="AD1887" s="196"/>
      <c r="AE1887" s="196"/>
      <c r="AF1887" s="196"/>
      <c r="AG1887" s="2742"/>
      <c r="AH1887" s="2742"/>
      <c r="AI1887" s="2742"/>
      <c r="AJ1887" s="2742"/>
      <c r="AK1887" s="2742"/>
      <c r="AL1887" s="2742"/>
      <c r="AM1887" s="4083"/>
      <c r="AN1887" s="4083"/>
      <c r="AO1887" s="2742"/>
      <c r="AP1887" s="2742"/>
      <c r="AQ1887" s="2743"/>
      <c r="AR1887" s="2743"/>
      <c r="AS1887" s="2806" t="s">
        <v>4048</v>
      </c>
      <c r="AT1887" s="1382" t="s">
        <v>4049</v>
      </c>
      <c r="AU1887" s="2710">
        <v>57</v>
      </c>
      <c r="AV1887" s="2710">
        <v>91</v>
      </c>
      <c r="AW1887" s="2812">
        <v>42794</v>
      </c>
      <c r="AX1887" s="2812">
        <v>43098</v>
      </c>
      <c r="AY1887" s="2712">
        <v>0</v>
      </c>
      <c r="AZ1887" s="2713"/>
      <c r="BA1887" s="2713"/>
      <c r="BB1887" s="2713"/>
      <c r="BC1887" s="2713"/>
      <c r="BD1887" s="2713"/>
      <c r="BE1887" s="1858"/>
      <c r="BF1887" s="2221"/>
      <c r="BG1887" s="1858"/>
      <c r="BH1887" s="1858"/>
      <c r="BI1887" s="2221"/>
      <c r="BJ1887" s="1858"/>
      <c r="BK1887" s="1858"/>
      <c r="BL1887" s="2514">
        <f t="shared" si="200"/>
        <v>0</v>
      </c>
      <c r="BM1887" s="2221">
        <f>L1887-(BI1887+BI1888+BI1889+BI1890+BI1891+BI1892)</f>
        <v>0</v>
      </c>
      <c r="BN1887" s="1471"/>
      <c r="BO1887" s="1471"/>
      <c r="BP1887" s="1471"/>
      <c r="BQ1887" s="1471"/>
      <c r="BR1887" s="1471"/>
      <c r="BS1887" s="1471"/>
      <c r="BT1887" s="1471"/>
      <c r="BU1887" s="1471"/>
      <c r="BV1887" s="1471"/>
      <c r="BW1887" s="1471"/>
      <c r="BX1887" s="1471"/>
      <c r="BY1887" s="1471"/>
      <c r="BZ1887" s="1471"/>
      <c r="CA1887" s="1471"/>
      <c r="CB1887" s="1471"/>
      <c r="CC1887" s="1471"/>
      <c r="CD1887" s="1978" t="s">
        <v>3944</v>
      </c>
    </row>
    <row r="1888" spans="1:82" s="19" customFormat="1" ht="42" customHeight="1" x14ac:dyDescent="0.25">
      <c r="A1888" s="664" t="s">
        <v>3965</v>
      </c>
      <c r="B1888" s="665" t="s">
        <v>130</v>
      </c>
      <c r="C1888" s="720" t="s">
        <v>147</v>
      </c>
      <c r="D1888" s="460">
        <v>211</v>
      </c>
      <c r="E1888" s="500" t="s">
        <v>4046</v>
      </c>
      <c r="F1888" s="526" t="s">
        <v>4047</v>
      </c>
      <c r="G1888" s="464">
        <v>270</v>
      </c>
      <c r="H1888" s="463" t="s">
        <v>0</v>
      </c>
      <c r="I1888" s="464">
        <v>230</v>
      </c>
      <c r="J1888" s="1297">
        <v>57</v>
      </c>
      <c r="K1888" s="1298"/>
      <c r="L1888" s="1299"/>
      <c r="M1888" s="667"/>
      <c r="N1888" s="667"/>
      <c r="O1888" s="667"/>
      <c r="P1888" s="667"/>
      <c r="Q1888" s="667"/>
      <c r="R1888" s="667"/>
      <c r="S1888" s="667"/>
      <c r="T1888" s="667"/>
      <c r="U1888" s="1300">
        <f t="shared" si="199"/>
        <v>0</v>
      </c>
      <c r="V1888" s="667"/>
      <c r="W1888" s="667"/>
      <c r="X1888" s="667"/>
      <c r="Y1888" s="667"/>
      <c r="Z1888" s="667"/>
      <c r="AA1888" s="667"/>
      <c r="AB1888" s="667"/>
      <c r="AC1888" s="667"/>
      <c r="AD1888" s="667"/>
      <c r="AE1888" s="667"/>
      <c r="AF1888" s="667"/>
      <c r="AG1888" s="2734"/>
      <c r="AH1888" s="2734"/>
      <c r="AI1888" s="2734"/>
      <c r="AJ1888" s="2734"/>
      <c r="AK1888" s="2734"/>
      <c r="AL1888" s="2734"/>
      <c r="AM1888" s="4081"/>
      <c r="AN1888" s="4081"/>
      <c r="AO1888" s="2734"/>
      <c r="AP1888" s="2734"/>
      <c r="AQ1888" s="3772"/>
      <c r="AR1888" s="3772"/>
      <c r="AS1888" s="3182"/>
      <c r="AT1888" s="2730"/>
      <c r="AU1888" s="2731"/>
      <c r="AV1888" s="2731"/>
      <c r="AW1888" s="3770"/>
      <c r="AX1888" s="3770"/>
      <c r="AY1888" s="2338"/>
      <c r="AZ1888" s="2732"/>
      <c r="BA1888" s="2732"/>
      <c r="BB1888" s="2732"/>
      <c r="BC1888" s="2732"/>
      <c r="BD1888" s="2732"/>
      <c r="BE1888" s="2732"/>
      <c r="BF1888" s="2342"/>
      <c r="BG1888" s="2732"/>
      <c r="BH1888" s="2732"/>
      <c r="BI1888" s="2342"/>
      <c r="BJ1888" s="2732"/>
      <c r="BK1888" s="2732"/>
      <c r="BL1888" s="2733">
        <f t="shared" si="200"/>
        <v>0</v>
      </c>
      <c r="BM1888" s="2732"/>
      <c r="BN1888" s="3771"/>
      <c r="BO1888" s="3771"/>
      <c r="BP1888" s="3771"/>
      <c r="BQ1888" s="3771"/>
      <c r="BR1888" s="3771"/>
      <c r="BS1888" s="3771"/>
      <c r="BT1888" s="3771"/>
      <c r="BU1888" s="3771"/>
      <c r="BV1888" s="3771"/>
      <c r="BW1888" s="3771"/>
      <c r="BX1888" s="3771"/>
      <c r="BY1888" s="3771"/>
      <c r="BZ1888" s="3771"/>
      <c r="CA1888" s="3771"/>
      <c r="CB1888" s="3771"/>
      <c r="CC1888" s="3771"/>
      <c r="CD1888" s="2028" t="s">
        <v>3944</v>
      </c>
    </row>
    <row r="1889" spans="1:82" s="19" customFormat="1" ht="42" customHeight="1" x14ac:dyDescent="0.25">
      <c r="A1889" s="664" t="s">
        <v>3965</v>
      </c>
      <c r="B1889" s="665" t="s">
        <v>130</v>
      </c>
      <c r="C1889" s="720" t="s">
        <v>147</v>
      </c>
      <c r="D1889" s="460">
        <v>211</v>
      </c>
      <c r="E1889" s="500" t="s">
        <v>4050</v>
      </c>
      <c r="F1889" s="526" t="s">
        <v>4047</v>
      </c>
      <c r="G1889" s="464">
        <v>270</v>
      </c>
      <c r="H1889" s="463" t="s">
        <v>0</v>
      </c>
      <c r="I1889" s="464">
        <v>230</v>
      </c>
      <c r="J1889" s="1297">
        <v>57</v>
      </c>
      <c r="K1889" s="1298"/>
      <c r="L1889" s="1299"/>
      <c r="M1889" s="667"/>
      <c r="N1889" s="667"/>
      <c r="O1889" s="667"/>
      <c r="P1889" s="667"/>
      <c r="Q1889" s="667"/>
      <c r="R1889" s="667"/>
      <c r="S1889" s="667"/>
      <c r="T1889" s="667"/>
      <c r="U1889" s="1300">
        <f t="shared" si="199"/>
        <v>0</v>
      </c>
      <c r="V1889" s="667"/>
      <c r="W1889" s="667"/>
      <c r="X1889" s="667"/>
      <c r="Y1889" s="667"/>
      <c r="Z1889" s="667"/>
      <c r="AA1889" s="667"/>
      <c r="AB1889" s="667"/>
      <c r="AC1889" s="667"/>
      <c r="AD1889" s="667"/>
      <c r="AE1889" s="667"/>
      <c r="AF1889" s="667"/>
      <c r="AG1889" s="2734"/>
      <c r="AH1889" s="2734"/>
      <c r="AI1889" s="2734"/>
      <c r="AJ1889" s="2734"/>
      <c r="AK1889" s="2734"/>
      <c r="AL1889" s="2734"/>
      <c r="AM1889" s="4081"/>
      <c r="AN1889" s="4081"/>
      <c r="AO1889" s="2734"/>
      <c r="AP1889" s="2734"/>
      <c r="AQ1889" s="3772"/>
      <c r="AR1889" s="3772"/>
      <c r="AS1889" s="3182"/>
      <c r="AT1889" s="2730"/>
      <c r="AU1889" s="2731"/>
      <c r="AV1889" s="2731"/>
      <c r="AW1889" s="3770"/>
      <c r="AX1889" s="3770"/>
      <c r="AY1889" s="2338"/>
      <c r="AZ1889" s="2732"/>
      <c r="BA1889" s="2732"/>
      <c r="BB1889" s="2732"/>
      <c r="BC1889" s="2732"/>
      <c r="BD1889" s="2732"/>
      <c r="BE1889" s="2732"/>
      <c r="BF1889" s="2342"/>
      <c r="BG1889" s="2732"/>
      <c r="BH1889" s="2732"/>
      <c r="BI1889" s="2342"/>
      <c r="BJ1889" s="2732"/>
      <c r="BK1889" s="2732"/>
      <c r="BL1889" s="2733">
        <f t="shared" si="200"/>
        <v>0</v>
      </c>
      <c r="BM1889" s="2732"/>
      <c r="BN1889" s="3771"/>
      <c r="BO1889" s="3771"/>
      <c r="BP1889" s="3771"/>
      <c r="BQ1889" s="3771"/>
      <c r="BR1889" s="3771"/>
      <c r="BS1889" s="3771"/>
      <c r="BT1889" s="3771"/>
      <c r="BU1889" s="3771"/>
      <c r="BV1889" s="3771"/>
      <c r="BW1889" s="3771"/>
      <c r="BX1889" s="3771"/>
      <c r="BY1889" s="3771"/>
      <c r="BZ1889" s="3771"/>
      <c r="CA1889" s="3771"/>
      <c r="CB1889" s="3771"/>
      <c r="CC1889" s="3771"/>
      <c r="CD1889" s="2028" t="s">
        <v>3944</v>
      </c>
    </row>
    <row r="1890" spans="1:82" s="19" customFormat="1" ht="42" customHeight="1" x14ac:dyDescent="0.25">
      <c r="A1890" s="664" t="s">
        <v>3965</v>
      </c>
      <c r="B1890" s="665" t="s">
        <v>130</v>
      </c>
      <c r="C1890" s="720" t="s">
        <v>147</v>
      </c>
      <c r="D1890" s="460">
        <v>211</v>
      </c>
      <c r="E1890" s="500" t="s">
        <v>4050</v>
      </c>
      <c r="F1890" s="526" t="s">
        <v>4047</v>
      </c>
      <c r="G1890" s="464">
        <v>270</v>
      </c>
      <c r="H1890" s="463" t="s">
        <v>0</v>
      </c>
      <c r="I1890" s="464">
        <v>230</v>
      </c>
      <c r="J1890" s="1297">
        <v>57</v>
      </c>
      <c r="K1890" s="1298"/>
      <c r="L1890" s="1299"/>
      <c r="M1890" s="667"/>
      <c r="N1890" s="667"/>
      <c r="O1890" s="667"/>
      <c r="P1890" s="667"/>
      <c r="Q1890" s="667"/>
      <c r="R1890" s="667"/>
      <c r="S1890" s="667"/>
      <c r="T1890" s="667"/>
      <c r="U1890" s="1300">
        <f t="shared" si="199"/>
        <v>0</v>
      </c>
      <c r="V1890" s="667"/>
      <c r="W1890" s="667"/>
      <c r="X1890" s="667"/>
      <c r="Y1890" s="667"/>
      <c r="Z1890" s="667"/>
      <c r="AA1890" s="667"/>
      <c r="AB1890" s="667"/>
      <c r="AC1890" s="667"/>
      <c r="AD1890" s="667"/>
      <c r="AE1890" s="667"/>
      <c r="AF1890" s="667"/>
      <c r="AG1890" s="2734"/>
      <c r="AH1890" s="2734"/>
      <c r="AI1890" s="2734"/>
      <c r="AJ1890" s="2734"/>
      <c r="AK1890" s="2734"/>
      <c r="AL1890" s="2734"/>
      <c r="AM1890" s="4081"/>
      <c r="AN1890" s="4081"/>
      <c r="AO1890" s="2734"/>
      <c r="AP1890" s="2734"/>
      <c r="AQ1890" s="3772"/>
      <c r="AR1890" s="3772"/>
      <c r="AS1890" s="3182"/>
      <c r="AT1890" s="2730"/>
      <c r="AU1890" s="2731"/>
      <c r="AV1890" s="2731"/>
      <c r="AW1890" s="3770"/>
      <c r="AX1890" s="3770"/>
      <c r="AY1890" s="2338"/>
      <c r="AZ1890" s="2732"/>
      <c r="BA1890" s="2732"/>
      <c r="BB1890" s="2732"/>
      <c r="BC1890" s="2732"/>
      <c r="BD1890" s="2732"/>
      <c r="BE1890" s="2732"/>
      <c r="BF1890" s="2342"/>
      <c r="BG1890" s="2732"/>
      <c r="BH1890" s="2732"/>
      <c r="BI1890" s="2342"/>
      <c r="BJ1890" s="2732"/>
      <c r="BK1890" s="2732"/>
      <c r="BL1890" s="2733">
        <f t="shared" si="200"/>
        <v>0</v>
      </c>
      <c r="BM1890" s="2732"/>
      <c r="BN1890" s="3771"/>
      <c r="BO1890" s="3771"/>
      <c r="BP1890" s="3771"/>
      <c r="BQ1890" s="3771"/>
      <c r="BR1890" s="3771"/>
      <c r="BS1890" s="3771"/>
      <c r="BT1890" s="3771"/>
      <c r="BU1890" s="3771"/>
      <c r="BV1890" s="3771"/>
      <c r="BW1890" s="3771"/>
      <c r="BX1890" s="3771"/>
      <c r="BY1890" s="3771"/>
      <c r="BZ1890" s="3771"/>
      <c r="CA1890" s="3771"/>
      <c r="CB1890" s="3771"/>
      <c r="CC1890" s="3771"/>
      <c r="CD1890" s="2028" t="s">
        <v>3944</v>
      </c>
    </row>
    <row r="1891" spans="1:82" s="19" customFormat="1" ht="42" customHeight="1" x14ac:dyDescent="0.25">
      <c r="A1891" s="664" t="s">
        <v>3965</v>
      </c>
      <c r="B1891" s="665" t="s">
        <v>130</v>
      </c>
      <c r="C1891" s="720" t="s">
        <v>147</v>
      </c>
      <c r="D1891" s="460">
        <v>211</v>
      </c>
      <c r="E1891" s="500" t="s">
        <v>4050</v>
      </c>
      <c r="F1891" s="526" t="s">
        <v>4047</v>
      </c>
      <c r="G1891" s="464">
        <v>270</v>
      </c>
      <c r="H1891" s="463" t="s">
        <v>0</v>
      </c>
      <c r="I1891" s="464">
        <v>230</v>
      </c>
      <c r="J1891" s="1297">
        <v>57</v>
      </c>
      <c r="K1891" s="1298"/>
      <c r="L1891" s="1299"/>
      <c r="M1891" s="667"/>
      <c r="N1891" s="667"/>
      <c r="O1891" s="667"/>
      <c r="P1891" s="667"/>
      <c r="Q1891" s="667"/>
      <c r="R1891" s="667"/>
      <c r="S1891" s="667"/>
      <c r="T1891" s="667"/>
      <c r="U1891" s="1300">
        <f t="shared" si="199"/>
        <v>0</v>
      </c>
      <c r="V1891" s="667"/>
      <c r="W1891" s="667"/>
      <c r="X1891" s="667"/>
      <c r="Y1891" s="667"/>
      <c r="Z1891" s="667"/>
      <c r="AA1891" s="667"/>
      <c r="AB1891" s="667"/>
      <c r="AC1891" s="667"/>
      <c r="AD1891" s="667"/>
      <c r="AE1891" s="667"/>
      <c r="AF1891" s="667"/>
      <c r="AG1891" s="2734"/>
      <c r="AH1891" s="2734"/>
      <c r="AI1891" s="2734"/>
      <c r="AJ1891" s="2734"/>
      <c r="AK1891" s="2734"/>
      <c r="AL1891" s="2734"/>
      <c r="AM1891" s="4081"/>
      <c r="AN1891" s="4081"/>
      <c r="AO1891" s="2734"/>
      <c r="AP1891" s="2734"/>
      <c r="AQ1891" s="3772"/>
      <c r="AR1891" s="3772"/>
      <c r="AS1891" s="3182"/>
      <c r="AT1891" s="2730"/>
      <c r="AU1891" s="2731"/>
      <c r="AV1891" s="2731"/>
      <c r="AW1891" s="3770"/>
      <c r="AX1891" s="3770"/>
      <c r="AY1891" s="2338"/>
      <c r="AZ1891" s="2732"/>
      <c r="BA1891" s="2732"/>
      <c r="BB1891" s="2732"/>
      <c r="BC1891" s="2732"/>
      <c r="BD1891" s="2732"/>
      <c r="BE1891" s="2732"/>
      <c r="BF1891" s="2342"/>
      <c r="BG1891" s="2732"/>
      <c r="BH1891" s="2732"/>
      <c r="BI1891" s="2342"/>
      <c r="BJ1891" s="2732"/>
      <c r="BK1891" s="2732"/>
      <c r="BL1891" s="2733">
        <f t="shared" si="200"/>
        <v>0</v>
      </c>
      <c r="BM1891" s="2732"/>
      <c r="BN1891" s="3771"/>
      <c r="BO1891" s="3771"/>
      <c r="BP1891" s="3771"/>
      <c r="BQ1891" s="3771"/>
      <c r="BR1891" s="3771"/>
      <c r="BS1891" s="3771"/>
      <c r="BT1891" s="3771"/>
      <c r="BU1891" s="3771"/>
      <c r="BV1891" s="3771"/>
      <c r="BW1891" s="3771"/>
      <c r="BX1891" s="3771"/>
      <c r="BY1891" s="3771"/>
      <c r="BZ1891" s="3771"/>
      <c r="CA1891" s="3771"/>
      <c r="CB1891" s="3771"/>
      <c r="CC1891" s="3771"/>
      <c r="CD1891" s="2028" t="s">
        <v>3944</v>
      </c>
    </row>
    <row r="1892" spans="1:82" s="19" customFormat="1" ht="42" customHeight="1" thickBot="1" x14ac:dyDescent="0.3">
      <c r="A1892" s="722" t="s">
        <v>3965</v>
      </c>
      <c r="B1892" s="1301" t="s">
        <v>130</v>
      </c>
      <c r="C1892" s="724" t="s">
        <v>147</v>
      </c>
      <c r="D1892" s="205">
        <v>211</v>
      </c>
      <c r="E1892" s="103" t="s">
        <v>4050</v>
      </c>
      <c r="F1892" s="100" t="s">
        <v>4047</v>
      </c>
      <c r="G1892" s="18">
        <v>270</v>
      </c>
      <c r="H1892" s="17" t="s">
        <v>0</v>
      </c>
      <c r="I1892" s="18">
        <v>230</v>
      </c>
      <c r="J1892" s="1302">
        <v>57</v>
      </c>
      <c r="K1892" s="1303"/>
      <c r="L1892" s="1304"/>
      <c r="M1892" s="98"/>
      <c r="N1892" s="98"/>
      <c r="O1892" s="98"/>
      <c r="P1892" s="98"/>
      <c r="Q1892" s="98"/>
      <c r="R1892" s="98"/>
      <c r="S1892" s="98"/>
      <c r="T1892" s="98"/>
      <c r="U1892" s="1305">
        <f t="shared" si="199"/>
        <v>0</v>
      </c>
      <c r="V1892" s="98"/>
      <c r="W1892" s="98"/>
      <c r="X1892" s="98"/>
      <c r="Y1892" s="98"/>
      <c r="Z1892" s="98"/>
      <c r="AA1892" s="98"/>
      <c r="AB1892" s="98"/>
      <c r="AC1892" s="98"/>
      <c r="AD1892" s="98"/>
      <c r="AE1892" s="98"/>
      <c r="AF1892" s="98"/>
      <c r="AG1892" s="2735"/>
      <c r="AH1892" s="2735"/>
      <c r="AI1892" s="2735"/>
      <c r="AJ1892" s="2735"/>
      <c r="AK1892" s="2735"/>
      <c r="AL1892" s="2735"/>
      <c r="AM1892" s="4082"/>
      <c r="AN1892" s="4082"/>
      <c r="AO1892" s="2735"/>
      <c r="AP1892" s="2735"/>
      <c r="AQ1892" s="2799"/>
      <c r="AR1892" s="2799"/>
      <c r="AS1892" s="2963"/>
      <c r="AT1892" s="2736"/>
      <c r="AU1892" s="2737"/>
      <c r="AV1892" s="2737"/>
      <c r="AW1892" s="3773"/>
      <c r="AX1892" s="3773"/>
      <c r="AY1892" s="2347"/>
      <c r="AZ1892" s="2738"/>
      <c r="BA1892" s="2738"/>
      <c r="BB1892" s="2738"/>
      <c r="BC1892" s="2738"/>
      <c r="BD1892" s="2738"/>
      <c r="BE1892" s="2738"/>
      <c r="BF1892" s="2351"/>
      <c r="BG1892" s="2738"/>
      <c r="BH1892" s="2738"/>
      <c r="BI1892" s="2351"/>
      <c r="BJ1892" s="2738"/>
      <c r="BK1892" s="2738"/>
      <c r="BL1892" s="2739">
        <f t="shared" si="200"/>
        <v>0</v>
      </c>
      <c r="BM1892" s="2738"/>
      <c r="BN1892" s="3774"/>
      <c r="BO1892" s="3774"/>
      <c r="BP1892" s="3774"/>
      <c r="BQ1892" s="3774"/>
      <c r="BR1892" s="3774"/>
      <c r="BS1892" s="3774"/>
      <c r="BT1892" s="3774"/>
      <c r="BU1892" s="3774"/>
      <c r="BV1892" s="3774"/>
      <c r="BW1892" s="3774"/>
      <c r="BX1892" s="3774"/>
      <c r="BY1892" s="3774"/>
      <c r="BZ1892" s="3774"/>
      <c r="CA1892" s="3774"/>
      <c r="CB1892" s="3774"/>
      <c r="CC1892" s="3774"/>
      <c r="CD1892" s="2167" t="s">
        <v>3944</v>
      </c>
    </row>
    <row r="1893" spans="1:82" s="19" customFormat="1" ht="65.25" customHeight="1" x14ac:dyDescent="0.25">
      <c r="A1893" s="661" t="s">
        <v>3965</v>
      </c>
      <c r="B1893" s="662" t="s">
        <v>130</v>
      </c>
      <c r="C1893" s="716" t="s">
        <v>147</v>
      </c>
      <c r="D1893" s="163">
        <v>212</v>
      </c>
      <c r="E1893" s="210" t="s">
        <v>4051</v>
      </c>
      <c r="F1893" s="48" t="s">
        <v>4052</v>
      </c>
      <c r="G1893" s="194">
        <v>7</v>
      </c>
      <c r="H1893" s="217" t="s">
        <v>0</v>
      </c>
      <c r="I1893" s="194">
        <v>3</v>
      </c>
      <c r="J1893" s="1284">
        <v>1</v>
      </c>
      <c r="K1893" s="195"/>
      <c r="L1893" s="1285">
        <f t="shared" si="198"/>
        <v>75033615</v>
      </c>
      <c r="M1893" s="717">
        <v>75033615</v>
      </c>
      <c r="N1893" s="196"/>
      <c r="O1893" s="196"/>
      <c r="P1893" s="196"/>
      <c r="Q1893" s="196"/>
      <c r="R1893" s="196"/>
      <c r="S1893" s="196"/>
      <c r="T1893" s="196"/>
      <c r="U1893" s="1287">
        <f t="shared" si="199"/>
        <v>67766340</v>
      </c>
      <c r="V1893" s="717">
        <v>67766340</v>
      </c>
      <c r="W1893" s="196"/>
      <c r="X1893" s="196"/>
      <c r="Y1893" s="196"/>
      <c r="Z1893" s="196"/>
      <c r="AA1893" s="196"/>
      <c r="AB1893" s="196"/>
      <c r="AC1893" s="196"/>
      <c r="AD1893" s="196"/>
      <c r="AE1893" s="196"/>
      <c r="AF1893" s="196"/>
      <c r="AG1893" s="2698">
        <v>70131600</v>
      </c>
      <c r="AH1893" s="2699" t="s">
        <v>4053</v>
      </c>
      <c r="AI1893" s="2699" t="s">
        <v>3988</v>
      </c>
      <c r="AJ1893" s="2699" t="s">
        <v>3989</v>
      </c>
      <c r="AK1893" s="2699" t="s">
        <v>4054</v>
      </c>
      <c r="AL1893" s="2699" t="s">
        <v>3990</v>
      </c>
      <c r="AM1893" s="1522">
        <v>14500000</v>
      </c>
      <c r="AN1893" s="1522">
        <v>14500000</v>
      </c>
      <c r="AO1893" s="2699" t="s">
        <v>3933</v>
      </c>
      <c r="AP1893" s="2699" t="s">
        <v>3934</v>
      </c>
      <c r="AQ1893" s="1519" t="s">
        <v>3991</v>
      </c>
      <c r="AR1893" s="1519">
        <v>2202050110</v>
      </c>
      <c r="AS1893" s="2698" t="s">
        <v>4055</v>
      </c>
      <c r="AT1893" s="1520" t="s">
        <v>2390</v>
      </c>
      <c r="AU1893" s="2784">
        <v>100</v>
      </c>
      <c r="AV1893" s="2784">
        <v>100</v>
      </c>
      <c r="AW1893" s="2785">
        <v>42794</v>
      </c>
      <c r="AX1893" s="2785">
        <v>43087</v>
      </c>
      <c r="AY1893" s="2701">
        <v>14500000</v>
      </c>
      <c r="AZ1893" s="2740" t="s">
        <v>4056</v>
      </c>
      <c r="BA1893" s="2740" t="s">
        <v>4054</v>
      </c>
      <c r="BB1893" s="2740" t="s">
        <v>4057</v>
      </c>
      <c r="BC1893" s="2740" t="s">
        <v>4058</v>
      </c>
      <c r="BD1893" s="2786">
        <v>2017000255</v>
      </c>
      <c r="BE1893" s="1520" t="s">
        <v>4059</v>
      </c>
      <c r="BF1893" s="2465" t="s">
        <v>4060</v>
      </c>
      <c r="BG1893" s="1520">
        <v>2017000310</v>
      </c>
      <c r="BH1893" s="1520" t="s">
        <v>4061</v>
      </c>
      <c r="BI1893" s="2465">
        <v>14500000</v>
      </c>
      <c r="BJ1893" s="1520" t="s">
        <v>4062</v>
      </c>
      <c r="BK1893" s="1520" t="s">
        <v>3943</v>
      </c>
      <c r="BL1893" s="2514">
        <f t="shared" si="200"/>
        <v>2000000</v>
      </c>
      <c r="BM1893" s="2221">
        <f>L1893-(BI1893+BI1894+BI1895+BI1896+BI1897+BI1898)</f>
        <v>11594846</v>
      </c>
      <c r="BN1893" s="1471"/>
      <c r="BO1893" s="1471"/>
      <c r="BP1893" s="1471"/>
      <c r="BQ1893" s="1471"/>
      <c r="BR1893" s="1471"/>
      <c r="BS1893" s="1471"/>
      <c r="BT1893" s="1471"/>
      <c r="BU1893" s="1471"/>
      <c r="BV1893" s="1471"/>
      <c r="BW1893" s="1471"/>
      <c r="BX1893" s="1471"/>
      <c r="BY1893" s="1471"/>
      <c r="BZ1893" s="1471"/>
      <c r="CA1893" s="1471"/>
      <c r="CB1893" s="1471"/>
      <c r="CC1893" s="1471"/>
      <c r="CD1893" s="1978" t="s">
        <v>3944</v>
      </c>
    </row>
    <row r="1894" spans="1:82" s="19" customFormat="1" ht="42" customHeight="1" x14ac:dyDescent="0.25">
      <c r="A1894" s="664" t="s">
        <v>3965</v>
      </c>
      <c r="B1894" s="665" t="s">
        <v>130</v>
      </c>
      <c r="C1894" s="720" t="s">
        <v>147</v>
      </c>
      <c r="D1894" s="460">
        <v>212</v>
      </c>
      <c r="E1894" s="500" t="s">
        <v>4051</v>
      </c>
      <c r="F1894" s="526" t="s">
        <v>4052</v>
      </c>
      <c r="G1894" s="464">
        <v>7</v>
      </c>
      <c r="H1894" s="463" t="s">
        <v>0</v>
      </c>
      <c r="I1894" s="464">
        <v>3</v>
      </c>
      <c r="J1894" s="1297">
        <v>1</v>
      </c>
      <c r="K1894" s="1298"/>
      <c r="L1894" s="1299"/>
      <c r="M1894" s="667"/>
      <c r="N1894" s="667"/>
      <c r="O1894" s="667"/>
      <c r="P1894" s="667"/>
      <c r="Q1894" s="667"/>
      <c r="R1894" s="667"/>
      <c r="S1894" s="667"/>
      <c r="T1894" s="667"/>
      <c r="U1894" s="1300">
        <f t="shared" si="199"/>
        <v>0</v>
      </c>
      <c r="V1894" s="667"/>
      <c r="W1894" s="667"/>
      <c r="X1894" s="667"/>
      <c r="Y1894" s="667"/>
      <c r="Z1894" s="667"/>
      <c r="AA1894" s="667"/>
      <c r="AB1894" s="667"/>
      <c r="AC1894" s="667"/>
      <c r="AD1894" s="667"/>
      <c r="AE1894" s="667"/>
      <c r="AF1894" s="667"/>
      <c r="AG1894" s="2813">
        <v>27000000</v>
      </c>
      <c r="AH1894" s="2814" t="s">
        <v>4063</v>
      </c>
      <c r="AI1894" s="2814" t="s">
        <v>4064</v>
      </c>
      <c r="AJ1894" s="2814" t="s">
        <v>4065</v>
      </c>
      <c r="AK1894" s="2814" t="s">
        <v>4066</v>
      </c>
      <c r="AL1894" s="2814" t="s">
        <v>1754</v>
      </c>
      <c r="AM1894" s="4087">
        <v>19409403</v>
      </c>
      <c r="AN1894" s="4087">
        <v>19409403</v>
      </c>
      <c r="AO1894" s="2814" t="s">
        <v>3933</v>
      </c>
      <c r="AP1894" s="2814" t="s">
        <v>3934</v>
      </c>
      <c r="AQ1894" s="1441" t="s">
        <v>3991</v>
      </c>
      <c r="AR1894" s="2813">
        <v>2202050110</v>
      </c>
      <c r="AS1894" s="2813" t="s">
        <v>4067</v>
      </c>
      <c r="AT1894" s="2815" t="s">
        <v>4068</v>
      </c>
      <c r="AU1894" s="2816">
        <v>2</v>
      </c>
      <c r="AV1894" s="2816">
        <v>2</v>
      </c>
      <c r="AW1894" s="3829">
        <v>42978</v>
      </c>
      <c r="AX1894" s="2817">
        <v>42992</v>
      </c>
      <c r="AY1894" s="2819">
        <v>19409403</v>
      </c>
      <c r="AZ1894" s="2391" t="s">
        <v>4069</v>
      </c>
      <c r="BA1894" s="2391" t="s">
        <v>4066</v>
      </c>
      <c r="BB1894" s="2391" t="s">
        <v>4070</v>
      </c>
      <c r="BC1894" s="2391" t="s">
        <v>4071</v>
      </c>
      <c r="BD1894" s="3823">
        <v>2017001079</v>
      </c>
      <c r="BE1894" s="2391" t="s">
        <v>4072</v>
      </c>
      <c r="BF1894" s="1985">
        <v>25000000</v>
      </c>
      <c r="BG1894" s="3823">
        <v>2017001241</v>
      </c>
      <c r="BH1894" s="2391" t="s">
        <v>4073</v>
      </c>
      <c r="BI1894" s="2341">
        <v>19409403</v>
      </c>
      <c r="BJ1894" s="2391" t="s">
        <v>4074</v>
      </c>
      <c r="BK1894" s="2391" t="s">
        <v>4075</v>
      </c>
      <c r="BL1894" s="1438">
        <f t="shared" si="200"/>
        <v>5590597</v>
      </c>
      <c r="BM1894" s="2732"/>
      <c r="BN1894" s="3771"/>
      <c r="BO1894" s="3771"/>
      <c r="BP1894" s="3771"/>
      <c r="BQ1894" s="3771"/>
      <c r="BR1894" s="3771"/>
      <c r="BS1894" s="3771"/>
      <c r="BT1894" s="3771"/>
      <c r="BU1894" s="3771"/>
      <c r="BV1894" s="3771"/>
      <c r="BW1894" s="3771"/>
      <c r="BX1894" s="3771"/>
      <c r="BY1894" s="3771"/>
      <c r="BZ1894" s="3771"/>
      <c r="CA1894" s="3771"/>
      <c r="CB1894" s="3771"/>
      <c r="CC1894" s="3771"/>
      <c r="CD1894" s="2028" t="s">
        <v>3944</v>
      </c>
    </row>
    <row r="1895" spans="1:82" s="19" customFormat="1" ht="57" customHeight="1" thickBot="1" x14ac:dyDescent="0.3">
      <c r="A1895" s="664" t="s">
        <v>3965</v>
      </c>
      <c r="B1895" s="665" t="s">
        <v>130</v>
      </c>
      <c r="C1895" s="720" t="s">
        <v>147</v>
      </c>
      <c r="D1895" s="460">
        <v>212</v>
      </c>
      <c r="E1895" s="500" t="s">
        <v>4076</v>
      </c>
      <c r="F1895" s="526" t="s">
        <v>4052</v>
      </c>
      <c r="G1895" s="464">
        <v>7</v>
      </c>
      <c r="H1895" s="463" t="s">
        <v>0</v>
      </c>
      <c r="I1895" s="464">
        <v>3</v>
      </c>
      <c r="J1895" s="1297">
        <v>1</v>
      </c>
      <c r="K1895" s="1298"/>
      <c r="L1895" s="1299"/>
      <c r="M1895" s="667"/>
      <c r="N1895" s="667"/>
      <c r="O1895" s="667"/>
      <c r="P1895" s="667"/>
      <c r="Q1895" s="667"/>
      <c r="R1895" s="667"/>
      <c r="S1895" s="667"/>
      <c r="T1895" s="667"/>
      <c r="U1895" s="1300">
        <f t="shared" si="199"/>
        <v>0</v>
      </c>
      <c r="V1895" s="667"/>
      <c r="W1895" s="667"/>
      <c r="X1895" s="667"/>
      <c r="Y1895" s="667"/>
      <c r="Z1895" s="667"/>
      <c r="AA1895" s="667"/>
      <c r="AB1895" s="667"/>
      <c r="AC1895" s="667"/>
      <c r="AD1895" s="667"/>
      <c r="AE1895" s="667"/>
      <c r="AF1895" s="667"/>
      <c r="AG1895" s="2818">
        <v>82101502</v>
      </c>
      <c r="AH1895" s="2818" t="s">
        <v>4077</v>
      </c>
      <c r="AI1895" s="2818" t="s">
        <v>4078</v>
      </c>
      <c r="AJ1895" s="2818" t="s">
        <v>2497</v>
      </c>
      <c r="AK1895" s="2818" t="s">
        <v>3962</v>
      </c>
      <c r="AL1895" s="1442" t="s">
        <v>3932</v>
      </c>
      <c r="AM1895" s="4087">
        <v>4700000</v>
      </c>
      <c r="AN1895" s="4087">
        <v>4700000</v>
      </c>
      <c r="AO1895" s="1442" t="s">
        <v>3933</v>
      </c>
      <c r="AP1895" s="1442" t="s">
        <v>3934</v>
      </c>
      <c r="AQ1895" s="1442" t="s">
        <v>4079</v>
      </c>
      <c r="AR1895" s="1442">
        <v>2202050110</v>
      </c>
      <c r="AS1895" s="2815" t="s">
        <v>4080</v>
      </c>
      <c r="AT1895" s="1442" t="s">
        <v>2080</v>
      </c>
      <c r="AU1895" s="2816">
        <v>100</v>
      </c>
      <c r="AV1895" s="2816">
        <v>100</v>
      </c>
      <c r="AW1895" s="2817">
        <v>42943</v>
      </c>
      <c r="AX1895" s="2817">
        <v>43096</v>
      </c>
      <c r="AY1895" s="2819">
        <v>4700000</v>
      </c>
      <c r="AZ1895" s="3823">
        <v>42887</v>
      </c>
      <c r="BA1895" s="2391" t="s">
        <v>4081</v>
      </c>
      <c r="BB1895" s="2391" t="s">
        <v>4082</v>
      </c>
      <c r="BC1895" s="2391" t="s">
        <v>4083</v>
      </c>
      <c r="BD1895" s="3823">
        <v>2017000647</v>
      </c>
      <c r="BE1895" s="2391" t="s">
        <v>4084</v>
      </c>
      <c r="BF1895" s="2341">
        <v>4700000</v>
      </c>
      <c r="BG1895" s="3830">
        <v>2017001121</v>
      </c>
      <c r="BH1895" s="3831"/>
      <c r="BI1895" s="3832"/>
      <c r="BJ1895" s="3833" t="s">
        <v>4078</v>
      </c>
      <c r="BK1895" s="3833" t="s">
        <v>4085</v>
      </c>
      <c r="BL1895" s="2733">
        <f t="shared" si="200"/>
        <v>4700000</v>
      </c>
      <c r="BM1895" s="2732"/>
      <c r="BN1895" s="3771"/>
      <c r="BO1895" s="3771"/>
      <c r="BP1895" s="3771"/>
      <c r="BQ1895" s="3771"/>
      <c r="BR1895" s="3771"/>
      <c r="BS1895" s="3771"/>
      <c r="BT1895" s="3771"/>
      <c r="BU1895" s="3771"/>
      <c r="BV1895" s="3771"/>
      <c r="BW1895" s="3771"/>
      <c r="BX1895" s="3771"/>
      <c r="BY1895" s="3771"/>
      <c r="BZ1895" s="3771"/>
      <c r="CA1895" s="3771"/>
      <c r="CB1895" s="3771"/>
      <c r="CC1895" s="3771"/>
      <c r="CD1895" s="2028" t="s">
        <v>3944</v>
      </c>
    </row>
    <row r="1896" spans="1:82" s="19" customFormat="1" ht="66" customHeight="1" thickBot="1" x14ac:dyDescent="0.3">
      <c r="A1896" s="664" t="s">
        <v>3965</v>
      </c>
      <c r="B1896" s="665" t="s">
        <v>130</v>
      </c>
      <c r="C1896" s="720" t="s">
        <v>147</v>
      </c>
      <c r="D1896" s="460">
        <v>212</v>
      </c>
      <c r="E1896" s="500" t="s">
        <v>4076</v>
      </c>
      <c r="F1896" s="526" t="s">
        <v>4052</v>
      </c>
      <c r="G1896" s="464">
        <v>7</v>
      </c>
      <c r="H1896" s="463" t="s">
        <v>0</v>
      </c>
      <c r="I1896" s="464">
        <v>3</v>
      </c>
      <c r="J1896" s="1297">
        <v>1</v>
      </c>
      <c r="K1896" s="1298"/>
      <c r="L1896" s="1299"/>
      <c r="M1896" s="667"/>
      <c r="N1896" s="667"/>
      <c r="O1896" s="667"/>
      <c r="P1896" s="667"/>
      <c r="Q1896" s="667"/>
      <c r="R1896" s="667"/>
      <c r="S1896" s="667"/>
      <c r="T1896" s="667"/>
      <c r="U1896" s="1300">
        <f t="shared" si="199"/>
        <v>0</v>
      </c>
      <c r="V1896" s="667"/>
      <c r="W1896" s="667"/>
      <c r="X1896" s="667"/>
      <c r="Y1896" s="667"/>
      <c r="Z1896" s="667"/>
      <c r="AA1896" s="667"/>
      <c r="AB1896" s="667"/>
      <c r="AC1896" s="667"/>
      <c r="AD1896" s="667"/>
      <c r="AE1896" s="667"/>
      <c r="AF1896" s="667"/>
      <c r="AG1896" s="2820">
        <v>21101600</v>
      </c>
      <c r="AH1896" s="2820" t="s">
        <v>4086</v>
      </c>
      <c r="AI1896" s="2821" t="s">
        <v>4087</v>
      </c>
      <c r="AJ1896" s="2821" t="s">
        <v>4088</v>
      </c>
      <c r="AK1896" s="2821" t="s">
        <v>4089</v>
      </c>
      <c r="AL1896" s="2821" t="s">
        <v>3932</v>
      </c>
      <c r="AM1896" s="4088">
        <v>15000000</v>
      </c>
      <c r="AN1896" s="4088">
        <v>15000000</v>
      </c>
      <c r="AO1896" s="2821" t="s">
        <v>4016</v>
      </c>
      <c r="AP1896" s="2821" t="s">
        <v>3934</v>
      </c>
      <c r="AQ1896" s="1477" t="s">
        <v>3991</v>
      </c>
      <c r="AR1896" s="1477">
        <v>2202050110</v>
      </c>
      <c r="AS1896" s="2823" t="s">
        <v>4090</v>
      </c>
      <c r="AT1896" s="1478" t="s">
        <v>2390</v>
      </c>
      <c r="AU1896" s="2365">
        <v>100</v>
      </c>
      <c r="AV1896" s="2365">
        <v>100</v>
      </c>
      <c r="AW1896" s="3038">
        <v>42988</v>
      </c>
      <c r="AX1896" s="3038">
        <v>43013</v>
      </c>
      <c r="AY1896" s="2822">
        <v>15000000</v>
      </c>
      <c r="AZ1896" s="2391" t="s">
        <v>4091</v>
      </c>
      <c r="BA1896" s="2391" t="s">
        <v>4066</v>
      </c>
      <c r="BB1896" s="2391" t="s">
        <v>4092</v>
      </c>
      <c r="BC1896" s="2391" t="s">
        <v>4093</v>
      </c>
      <c r="BD1896" s="3823">
        <v>2017001457</v>
      </c>
      <c r="BE1896" s="2391" t="s">
        <v>4094</v>
      </c>
      <c r="BF1896" s="2341">
        <v>16000000</v>
      </c>
      <c r="BG1896" s="3823">
        <v>2017001506</v>
      </c>
      <c r="BH1896" s="2391" t="s">
        <v>4095</v>
      </c>
      <c r="BI1896" s="2342">
        <v>14902566</v>
      </c>
      <c r="BJ1896" s="2732" t="s">
        <v>4095</v>
      </c>
      <c r="BK1896" s="2732" t="s">
        <v>4096</v>
      </c>
      <c r="BL1896" s="2733">
        <f t="shared" si="200"/>
        <v>1097434</v>
      </c>
      <c r="BM1896" s="2732"/>
      <c r="BN1896" s="3771"/>
      <c r="BO1896" s="3771"/>
      <c r="BP1896" s="3771"/>
      <c r="BQ1896" s="3771"/>
      <c r="BR1896" s="3771"/>
      <c r="BS1896" s="3771"/>
      <c r="BT1896" s="3771"/>
      <c r="BU1896" s="3771"/>
      <c r="BV1896" s="3771"/>
      <c r="BW1896" s="3771"/>
      <c r="BX1896" s="3771"/>
      <c r="BY1896" s="3771"/>
      <c r="BZ1896" s="3771"/>
      <c r="CA1896" s="3771"/>
      <c r="CB1896" s="3771"/>
      <c r="CC1896" s="3771"/>
      <c r="CD1896" s="2028" t="s">
        <v>3944</v>
      </c>
    </row>
    <row r="1897" spans="1:82" s="19" customFormat="1" ht="42" customHeight="1" x14ac:dyDescent="0.25">
      <c r="A1897" s="664" t="s">
        <v>3965</v>
      </c>
      <c r="B1897" s="665" t="s">
        <v>130</v>
      </c>
      <c r="C1897" s="720" t="s">
        <v>147</v>
      </c>
      <c r="D1897" s="460">
        <v>212</v>
      </c>
      <c r="E1897" s="500" t="s">
        <v>4076</v>
      </c>
      <c r="F1897" s="526" t="s">
        <v>4052</v>
      </c>
      <c r="G1897" s="464">
        <v>7</v>
      </c>
      <c r="H1897" s="463" t="s">
        <v>0</v>
      </c>
      <c r="I1897" s="464">
        <v>3</v>
      </c>
      <c r="J1897" s="1297">
        <v>1</v>
      </c>
      <c r="K1897" s="1298"/>
      <c r="L1897" s="1299"/>
      <c r="M1897" s="667"/>
      <c r="N1897" s="667"/>
      <c r="O1897" s="667"/>
      <c r="P1897" s="667"/>
      <c r="Q1897" s="667"/>
      <c r="R1897" s="667"/>
      <c r="S1897" s="667"/>
      <c r="T1897" s="667"/>
      <c r="U1897" s="1300">
        <f t="shared" si="199"/>
        <v>0</v>
      </c>
      <c r="V1897" s="667"/>
      <c r="W1897" s="667"/>
      <c r="X1897" s="667"/>
      <c r="Y1897" s="667"/>
      <c r="Z1897" s="667"/>
      <c r="AA1897" s="667"/>
      <c r="AB1897" s="667"/>
      <c r="AC1897" s="667"/>
      <c r="AD1897" s="667"/>
      <c r="AE1897" s="667"/>
      <c r="AF1897" s="667"/>
      <c r="AG1897" s="2808">
        <v>10101507</v>
      </c>
      <c r="AH1897" s="2808" t="s">
        <v>4097</v>
      </c>
      <c r="AI1897" s="2809" t="s">
        <v>4098</v>
      </c>
      <c r="AJ1897" s="2809" t="s">
        <v>4099</v>
      </c>
      <c r="AK1897" s="2809" t="s">
        <v>4089</v>
      </c>
      <c r="AL1897" s="2809" t="s">
        <v>3932</v>
      </c>
      <c r="AM1897" s="4089">
        <v>15000000</v>
      </c>
      <c r="AN1897" s="4089">
        <v>15000000</v>
      </c>
      <c r="AO1897" s="2809" t="s">
        <v>4016</v>
      </c>
      <c r="AP1897" s="2809" t="s">
        <v>3934</v>
      </c>
      <c r="AQ1897" s="1477" t="s">
        <v>3991</v>
      </c>
      <c r="AR1897" s="1477">
        <v>2202050110</v>
      </c>
      <c r="AS1897" s="2963" t="s">
        <v>6028</v>
      </c>
      <c r="AT1897" s="1478" t="s">
        <v>2390</v>
      </c>
      <c r="AU1897" s="2365">
        <v>100</v>
      </c>
      <c r="AV1897" s="2365">
        <v>100</v>
      </c>
      <c r="AW1897" s="2346">
        <v>43033</v>
      </c>
      <c r="AX1897" s="2346">
        <v>43041</v>
      </c>
      <c r="AY1897" s="2344">
        <v>15000000</v>
      </c>
      <c r="AZ1897" s="2391" t="s">
        <v>4100</v>
      </c>
      <c r="BA1897" s="2391" t="s">
        <v>4066</v>
      </c>
      <c r="BB1897" s="2391" t="s">
        <v>4101</v>
      </c>
      <c r="BC1897" s="2391" t="s">
        <v>4102</v>
      </c>
      <c r="BD1897" s="3823">
        <v>2017001446</v>
      </c>
      <c r="BE1897" s="2391" t="s">
        <v>4094</v>
      </c>
      <c r="BF1897" s="2341">
        <v>15000000</v>
      </c>
      <c r="BG1897" s="3823">
        <v>2017001509</v>
      </c>
      <c r="BH1897" s="2391" t="s">
        <v>4095</v>
      </c>
      <c r="BI1897" s="2342">
        <v>14626800</v>
      </c>
      <c r="BJ1897" s="2732" t="s">
        <v>4095</v>
      </c>
      <c r="BK1897" s="2732" t="s">
        <v>4103</v>
      </c>
      <c r="BL1897" s="2733">
        <f t="shared" si="200"/>
        <v>373200</v>
      </c>
      <c r="BM1897" s="2732"/>
      <c r="BN1897" s="3771"/>
      <c r="BO1897" s="3771"/>
      <c r="BP1897" s="3771"/>
      <c r="BQ1897" s="3771"/>
      <c r="BR1897" s="3771"/>
      <c r="BS1897" s="3771"/>
      <c r="BT1897" s="3771"/>
      <c r="BU1897" s="3771"/>
      <c r="BV1897" s="3771"/>
      <c r="BW1897" s="3771"/>
      <c r="BX1897" s="3771"/>
      <c r="BY1897" s="3771"/>
      <c r="BZ1897" s="3771"/>
      <c r="CA1897" s="3771"/>
      <c r="CB1897" s="3771"/>
      <c r="CC1897" s="3771"/>
      <c r="CD1897" s="2028" t="s">
        <v>3944</v>
      </c>
    </row>
    <row r="1898" spans="1:82" s="19" customFormat="1" ht="42" customHeight="1" thickBot="1" x14ac:dyDescent="0.3">
      <c r="A1898" s="722" t="s">
        <v>3965</v>
      </c>
      <c r="B1898" s="1301" t="s">
        <v>130</v>
      </c>
      <c r="C1898" s="724" t="s">
        <v>147</v>
      </c>
      <c r="D1898" s="205">
        <v>212</v>
      </c>
      <c r="E1898" s="103" t="s">
        <v>4076</v>
      </c>
      <c r="F1898" s="100" t="s">
        <v>4052</v>
      </c>
      <c r="G1898" s="18">
        <v>7</v>
      </c>
      <c r="H1898" s="17" t="s">
        <v>0</v>
      </c>
      <c r="I1898" s="18">
        <v>3</v>
      </c>
      <c r="J1898" s="1302">
        <v>1</v>
      </c>
      <c r="K1898" s="1303"/>
      <c r="L1898" s="1304"/>
      <c r="M1898" s="98"/>
      <c r="N1898" s="98"/>
      <c r="O1898" s="98"/>
      <c r="P1898" s="98"/>
      <c r="Q1898" s="98"/>
      <c r="R1898" s="98"/>
      <c r="S1898" s="98"/>
      <c r="T1898" s="98"/>
      <c r="U1898" s="1305">
        <f t="shared" si="199"/>
        <v>0</v>
      </c>
      <c r="V1898" s="98"/>
      <c r="W1898" s="98"/>
      <c r="X1898" s="98"/>
      <c r="Y1898" s="98"/>
      <c r="Z1898" s="98"/>
      <c r="AA1898" s="98"/>
      <c r="AB1898" s="98"/>
      <c r="AC1898" s="98"/>
      <c r="AD1898" s="98"/>
      <c r="AE1898" s="98"/>
      <c r="AF1898" s="98"/>
      <c r="AG1898" s="2735"/>
      <c r="AH1898" s="2735"/>
      <c r="AI1898" s="2735"/>
      <c r="AJ1898" s="2735"/>
      <c r="AK1898" s="2735"/>
      <c r="AL1898" s="2735"/>
      <c r="AM1898" s="4082"/>
      <c r="AN1898" s="4082"/>
      <c r="AO1898" s="2735"/>
      <c r="AP1898" s="2735"/>
      <c r="AQ1898" s="2799"/>
      <c r="AR1898" s="2799"/>
      <c r="AS1898" s="2963"/>
      <c r="AT1898" s="2736"/>
      <c r="AU1898" s="2737"/>
      <c r="AV1898" s="2737"/>
      <c r="AW1898" s="3773"/>
      <c r="AX1898" s="3773"/>
      <c r="AY1898" s="2347"/>
      <c r="AZ1898" s="2738"/>
      <c r="BA1898" s="2738"/>
      <c r="BB1898" s="2738"/>
      <c r="BC1898" s="2738"/>
      <c r="BD1898" s="2738"/>
      <c r="BE1898" s="2738"/>
      <c r="BF1898" s="2351"/>
      <c r="BG1898" s="2738"/>
      <c r="BH1898" s="2738"/>
      <c r="BI1898" s="2351"/>
      <c r="BJ1898" s="2738"/>
      <c r="BK1898" s="2738"/>
      <c r="BL1898" s="2739">
        <f t="shared" si="200"/>
        <v>0</v>
      </c>
      <c r="BM1898" s="2738"/>
      <c r="BN1898" s="3774"/>
      <c r="BO1898" s="3774"/>
      <c r="BP1898" s="3774"/>
      <c r="BQ1898" s="3774"/>
      <c r="BR1898" s="3774"/>
      <c r="BS1898" s="3774"/>
      <c r="BT1898" s="3774"/>
      <c r="BU1898" s="3774"/>
      <c r="BV1898" s="3774"/>
      <c r="BW1898" s="3774"/>
      <c r="BX1898" s="3774"/>
      <c r="BY1898" s="3774"/>
      <c r="BZ1898" s="3774"/>
      <c r="CA1898" s="3774"/>
      <c r="CB1898" s="3774"/>
      <c r="CC1898" s="3774"/>
      <c r="CD1898" s="2167" t="s">
        <v>3944</v>
      </c>
    </row>
    <row r="1899" spans="1:82" s="19" customFormat="1" ht="42" customHeight="1" x14ac:dyDescent="0.25">
      <c r="A1899" s="661" t="s">
        <v>3965</v>
      </c>
      <c r="B1899" s="662" t="s">
        <v>130</v>
      </c>
      <c r="C1899" s="716" t="s">
        <v>147</v>
      </c>
      <c r="D1899" s="163">
        <v>213</v>
      </c>
      <c r="E1899" s="210" t="s">
        <v>4104</v>
      </c>
      <c r="F1899" s="48" t="s">
        <v>4105</v>
      </c>
      <c r="G1899" s="194">
        <v>0</v>
      </c>
      <c r="H1899" s="217" t="s">
        <v>0</v>
      </c>
      <c r="I1899" s="194">
        <v>1</v>
      </c>
      <c r="J1899" s="1284">
        <v>0.33</v>
      </c>
      <c r="K1899" s="195"/>
      <c r="L1899" s="1285">
        <f t="shared" si="198"/>
        <v>0</v>
      </c>
      <c r="M1899" s="196"/>
      <c r="N1899" s="196"/>
      <c r="O1899" s="196"/>
      <c r="P1899" s="196"/>
      <c r="Q1899" s="196"/>
      <c r="R1899" s="196"/>
      <c r="S1899" s="196"/>
      <c r="T1899" s="196"/>
      <c r="U1899" s="1287">
        <f t="shared" si="199"/>
        <v>0</v>
      </c>
      <c r="V1899" s="196"/>
      <c r="W1899" s="196"/>
      <c r="X1899" s="196"/>
      <c r="Y1899" s="196"/>
      <c r="Z1899" s="196"/>
      <c r="AA1899" s="196"/>
      <c r="AB1899" s="196"/>
      <c r="AC1899" s="196"/>
      <c r="AD1899" s="196"/>
      <c r="AE1899" s="196"/>
      <c r="AF1899" s="196"/>
      <c r="AG1899" s="2820"/>
      <c r="AH1899" s="2821"/>
      <c r="AI1899" s="2821"/>
      <c r="AJ1899" s="2821"/>
      <c r="AK1899" s="2821"/>
      <c r="AL1899" s="2821"/>
      <c r="AM1899" s="1480"/>
      <c r="AN1899" s="1480"/>
      <c r="AO1899" s="2821"/>
      <c r="AP1899" s="2821"/>
      <c r="AQ1899" s="1477"/>
      <c r="AR1899" s="1477"/>
      <c r="AS1899" s="1477" t="s">
        <v>6029</v>
      </c>
      <c r="AT1899" s="1478" t="s">
        <v>6030</v>
      </c>
      <c r="AU1899" s="2365">
        <v>1</v>
      </c>
      <c r="AV1899" s="2365">
        <v>0.1</v>
      </c>
      <c r="AW1899" s="3038">
        <v>42988</v>
      </c>
      <c r="AX1899" s="3038">
        <v>43013</v>
      </c>
      <c r="AY1899" s="2363"/>
      <c r="AZ1899" s="2713"/>
      <c r="BA1899" s="2713"/>
      <c r="BB1899" s="2713"/>
      <c r="BC1899" s="2713"/>
      <c r="BD1899" s="2713"/>
      <c r="BE1899" s="1858"/>
      <c r="BF1899" s="2221"/>
      <c r="BG1899" s="1858"/>
      <c r="BH1899" s="1858"/>
      <c r="BI1899" s="2221"/>
      <c r="BJ1899" s="1858"/>
      <c r="BK1899" s="1858"/>
      <c r="BL1899" s="2514">
        <f t="shared" si="200"/>
        <v>0</v>
      </c>
      <c r="BM1899" s="2221">
        <f>L1899-(BI1899+BI1900+BI1901+BI1902+BI1903+BI1904)</f>
        <v>0</v>
      </c>
      <c r="BN1899" s="1471"/>
      <c r="BO1899" s="1471"/>
      <c r="BP1899" s="1471"/>
      <c r="BQ1899" s="1471"/>
      <c r="BR1899" s="1471"/>
      <c r="BS1899" s="1471"/>
      <c r="BT1899" s="1471"/>
      <c r="BU1899" s="1471"/>
      <c r="BV1899" s="1471"/>
      <c r="BW1899" s="1471"/>
      <c r="BX1899" s="1471"/>
      <c r="BY1899" s="1471"/>
      <c r="BZ1899" s="1471"/>
      <c r="CA1899" s="1471"/>
      <c r="CB1899" s="1471"/>
      <c r="CC1899" s="1471"/>
      <c r="CD1899" s="1978" t="s">
        <v>3944</v>
      </c>
    </row>
    <row r="1900" spans="1:82" s="19" customFormat="1" ht="42" customHeight="1" x14ac:dyDescent="0.25">
      <c r="A1900" s="664" t="s">
        <v>3965</v>
      </c>
      <c r="B1900" s="665" t="s">
        <v>130</v>
      </c>
      <c r="C1900" s="720" t="s">
        <v>147</v>
      </c>
      <c r="D1900" s="460">
        <v>213</v>
      </c>
      <c r="E1900" s="500" t="s">
        <v>4104</v>
      </c>
      <c r="F1900" s="526" t="s">
        <v>4105</v>
      </c>
      <c r="G1900" s="464">
        <v>0</v>
      </c>
      <c r="H1900" s="463" t="s">
        <v>0</v>
      </c>
      <c r="I1900" s="464">
        <v>1</v>
      </c>
      <c r="J1900" s="1297">
        <v>0.33</v>
      </c>
      <c r="K1900" s="1298"/>
      <c r="L1900" s="1299"/>
      <c r="M1900" s="667"/>
      <c r="N1900" s="667"/>
      <c r="O1900" s="667"/>
      <c r="P1900" s="667"/>
      <c r="Q1900" s="667"/>
      <c r="R1900" s="667"/>
      <c r="S1900" s="667"/>
      <c r="T1900" s="667"/>
      <c r="U1900" s="1300">
        <f t="shared" si="199"/>
        <v>0</v>
      </c>
      <c r="V1900" s="667"/>
      <c r="W1900" s="667"/>
      <c r="X1900" s="667"/>
      <c r="Y1900" s="667"/>
      <c r="Z1900" s="667"/>
      <c r="AA1900" s="667"/>
      <c r="AB1900" s="667"/>
      <c r="AC1900" s="667"/>
      <c r="AD1900" s="667"/>
      <c r="AE1900" s="667"/>
      <c r="AF1900" s="667"/>
      <c r="AG1900" s="2734"/>
      <c r="AH1900" s="2734"/>
      <c r="AI1900" s="2734"/>
      <c r="AJ1900" s="2734"/>
      <c r="AK1900" s="2734"/>
      <c r="AL1900" s="2734"/>
      <c r="AM1900" s="4081"/>
      <c r="AN1900" s="4081"/>
      <c r="AO1900" s="2734"/>
      <c r="AP1900" s="2734"/>
      <c r="AQ1900" s="3772"/>
      <c r="AR1900" s="3772"/>
      <c r="AS1900" s="3182"/>
      <c r="AT1900" s="2730"/>
      <c r="AU1900" s="2731"/>
      <c r="AV1900" s="2731"/>
      <c r="AW1900" s="3770"/>
      <c r="AX1900" s="3770"/>
      <c r="AY1900" s="2338"/>
      <c r="AZ1900" s="2732"/>
      <c r="BA1900" s="2732"/>
      <c r="BB1900" s="2732"/>
      <c r="BC1900" s="2732"/>
      <c r="BD1900" s="2732"/>
      <c r="BE1900" s="2732"/>
      <c r="BF1900" s="2342"/>
      <c r="BG1900" s="2732"/>
      <c r="BH1900" s="2732"/>
      <c r="BI1900" s="2342"/>
      <c r="BJ1900" s="2732"/>
      <c r="BK1900" s="2732"/>
      <c r="BL1900" s="2733">
        <f t="shared" si="200"/>
        <v>0</v>
      </c>
      <c r="BM1900" s="2732"/>
      <c r="BN1900" s="3771"/>
      <c r="BO1900" s="3771"/>
      <c r="BP1900" s="3771"/>
      <c r="BQ1900" s="3771"/>
      <c r="BR1900" s="3771"/>
      <c r="BS1900" s="3771"/>
      <c r="BT1900" s="3771"/>
      <c r="BU1900" s="3771"/>
      <c r="BV1900" s="3771"/>
      <c r="BW1900" s="3771"/>
      <c r="BX1900" s="3771"/>
      <c r="BY1900" s="3771"/>
      <c r="BZ1900" s="3771"/>
      <c r="CA1900" s="3771"/>
      <c r="CB1900" s="3771"/>
      <c r="CC1900" s="3771"/>
      <c r="CD1900" s="2028" t="s">
        <v>3944</v>
      </c>
    </row>
    <row r="1901" spans="1:82" s="19" customFormat="1" ht="42" customHeight="1" x14ac:dyDescent="0.25">
      <c r="A1901" s="664" t="s">
        <v>3965</v>
      </c>
      <c r="B1901" s="665" t="s">
        <v>130</v>
      </c>
      <c r="C1901" s="720" t="s">
        <v>147</v>
      </c>
      <c r="D1901" s="460">
        <v>213</v>
      </c>
      <c r="E1901" s="500" t="s">
        <v>4104</v>
      </c>
      <c r="F1901" s="526" t="s">
        <v>4105</v>
      </c>
      <c r="G1901" s="464">
        <v>0</v>
      </c>
      <c r="H1901" s="463" t="s">
        <v>0</v>
      </c>
      <c r="I1901" s="464">
        <v>1</v>
      </c>
      <c r="J1901" s="1297">
        <v>0.33</v>
      </c>
      <c r="K1901" s="1298"/>
      <c r="L1901" s="1299"/>
      <c r="M1901" s="667"/>
      <c r="N1901" s="667"/>
      <c r="O1901" s="667"/>
      <c r="P1901" s="667"/>
      <c r="Q1901" s="667"/>
      <c r="R1901" s="667"/>
      <c r="S1901" s="667"/>
      <c r="T1901" s="667"/>
      <c r="U1901" s="1300">
        <f t="shared" si="199"/>
        <v>0</v>
      </c>
      <c r="V1901" s="667"/>
      <c r="W1901" s="667"/>
      <c r="X1901" s="667"/>
      <c r="Y1901" s="667"/>
      <c r="Z1901" s="667"/>
      <c r="AA1901" s="667"/>
      <c r="AB1901" s="667"/>
      <c r="AC1901" s="667"/>
      <c r="AD1901" s="667"/>
      <c r="AE1901" s="667"/>
      <c r="AF1901" s="667"/>
      <c r="AG1901" s="2734"/>
      <c r="AH1901" s="2734"/>
      <c r="AI1901" s="2734"/>
      <c r="AJ1901" s="2734"/>
      <c r="AK1901" s="2734"/>
      <c r="AL1901" s="2734"/>
      <c r="AM1901" s="4081"/>
      <c r="AN1901" s="4081"/>
      <c r="AO1901" s="2734"/>
      <c r="AP1901" s="2734"/>
      <c r="AQ1901" s="3772"/>
      <c r="AR1901" s="3772"/>
      <c r="AS1901" s="3182"/>
      <c r="AT1901" s="2730"/>
      <c r="AU1901" s="2731"/>
      <c r="AV1901" s="2731"/>
      <c r="AW1901" s="3770"/>
      <c r="AX1901" s="3770"/>
      <c r="AY1901" s="2338"/>
      <c r="AZ1901" s="2732"/>
      <c r="BA1901" s="2732"/>
      <c r="BB1901" s="2732"/>
      <c r="BC1901" s="2732"/>
      <c r="BD1901" s="2732"/>
      <c r="BE1901" s="2732"/>
      <c r="BF1901" s="2342"/>
      <c r="BG1901" s="2732"/>
      <c r="BH1901" s="2732"/>
      <c r="BI1901" s="2342"/>
      <c r="BJ1901" s="2732"/>
      <c r="BK1901" s="2732"/>
      <c r="BL1901" s="2733">
        <f t="shared" si="200"/>
        <v>0</v>
      </c>
      <c r="BM1901" s="2732"/>
      <c r="BN1901" s="3771"/>
      <c r="BO1901" s="3771"/>
      <c r="BP1901" s="3771"/>
      <c r="BQ1901" s="3771"/>
      <c r="BR1901" s="3771"/>
      <c r="BS1901" s="3771"/>
      <c r="BT1901" s="3771"/>
      <c r="BU1901" s="3771"/>
      <c r="BV1901" s="3771"/>
      <c r="BW1901" s="3771"/>
      <c r="BX1901" s="3771"/>
      <c r="BY1901" s="3771"/>
      <c r="BZ1901" s="3771"/>
      <c r="CA1901" s="3771"/>
      <c r="CB1901" s="3771"/>
      <c r="CC1901" s="3771"/>
      <c r="CD1901" s="2028" t="s">
        <v>3944</v>
      </c>
    </row>
    <row r="1902" spans="1:82" s="19" customFormat="1" ht="42" customHeight="1" x14ac:dyDescent="0.25">
      <c r="A1902" s="664" t="s">
        <v>3965</v>
      </c>
      <c r="B1902" s="665" t="s">
        <v>130</v>
      </c>
      <c r="C1902" s="720" t="s">
        <v>147</v>
      </c>
      <c r="D1902" s="460">
        <v>213</v>
      </c>
      <c r="E1902" s="500" t="s">
        <v>4104</v>
      </c>
      <c r="F1902" s="526" t="s">
        <v>4105</v>
      </c>
      <c r="G1902" s="464">
        <v>0</v>
      </c>
      <c r="H1902" s="463" t="s">
        <v>0</v>
      </c>
      <c r="I1902" s="464">
        <v>1</v>
      </c>
      <c r="J1902" s="1297">
        <v>0.33</v>
      </c>
      <c r="K1902" s="1298"/>
      <c r="L1902" s="1299"/>
      <c r="M1902" s="667"/>
      <c r="N1902" s="667"/>
      <c r="O1902" s="667"/>
      <c r="P1902" s="667"/>
      <c r="Q1902" s="667"/>
      <c r="R1902" s="667"/>
      <c r="S1902" s="667"/>
      <c r="T1902" s="667"/>
      <c r="U1902" s="1300">
        <f t="shared" si="199"/>
        <v>0</v>
      </c>
      <c r="V1902" s="667"/>
      <c r="W1902" s="667"/>
      <c r="X1902" s="667"/>
      <c r="Y1902" s="667"/>
      <c r="Z1902" s="667"/>
      <c r="AA1902" s="667"/>
      <c r="AB1902" s="667"/>
      <c r="AC1902" s="667"/>
      <c r="AD1902" s="667"/>
      <c r="AE1902" s="667"/>
      <c r="AF1902" s="667"/>
      <c r="AG1902" s="2734"/>
      <c r="AH1902" s="2734"/>
      <c r="AI1902" s="2734"/>
      <c r="AJ1902" s="2734"/>
      <c r="AK1902" s="2734"/>
      <c r="AL1902" s="2734"/>
      <c r="AM1902" s="4081"/>
      <c r="AN1902" s="4081"/>
      <c r="AO1902" s="2734"/>
      <c r="AP1902" s="2734"/>
      <c r="AQ1902" s="3772"/>
      <c r="AR1902" s="3772"/>
      <c r="AS1902" s="3182"/>
      <c r="AT1902" s="2730"/>
      <c r="AU1902" s="2731"/>
      <c r="AV1902" s="2731"/>
      <c r="AW1902" s="3770"/>
      <c r="AX1902" s="3770"/>
      <c r="AY1902" s="2338"/>
      <c r="AZ1902" s="2732"/>
      <c r="BA1902" s="2732"/>
      <c r="BB1902" s="2732"/>
      <c r="BC1902" s="2732"/>
      <c r="BD1902" s="2732"/>
      <c r="BE1902" s="2732"/>
      <c r="BF1902" s="2342"/>
      <c r="BG1902" s="2732"/>
      <c r="BH1902" s="2732"/>
      <c r="BI1902" s="2342"/>
      <c r="BJ1902" s="2732"/>
      <c r="BK1902" s="2732"/>
      <c r="BL1902" s="2733">
        <f t="shared" si="200"/>
        <v>0</v>
      </c>
      <c r="BM1902" s="2732"/>
      <c r="BN1902" s="3771"/>
      <c r="BO1902" s="3771"/>
      <c r="BP1902" s="3771"/>
      <c r="BQ1902" s="3771"/>
      <c r="BR1902" s="3771"/>
      <c r="BS1902" s="3771"/>
      <c r="BT1902" s="3771"/>
      <c r="BU1902" s="3771"/>
      <c r="BV1902" s="3771"/>
      <c r="BW1902" s="3771"/>
      <c r="BX1902" s="3771"/>
      <c r="BY1902" s="3771"/>
      <c r="BZ1902" s="3771"/>
      <c r="CA1902" s="3771"/>
      <c r="CB1902" s="3771"/>
      <c r="CC1902" s="3771"/>
      <c r="CD1902" s="2028" t="s">
        <v>3944</v>
      </c>
    </row>
    <row r="1903" spans="1:82" s="19" customFormat="1" ht="42" customHeight="1" x14ac:dyDescent="0.25">
      <c r="A1903" s="664" t="s">
        <v>3965</v>
      </c>
      <c r="B1903" s="665" t="s">
        <v>130</v>
      </c>
      <c r="C1903" s="720" t="s">
        <v>147</v>
      </c>
      <c r="D1903" s="460">
        <v>213</v>
      </c>
      <c r="E1903" s="500" t="s">
        <v>4104</v>
      </c>
      <c r="F1903" s="526" t="s">
        <v>4105</v>
      </c>
      <c r="G1903" s="464">
        <v>0</v>
      </c>
      <c r="H1903" s="463" t="s">
        <v>0</v>
      </c>
      <c r="I1903" s="464">
        <v>1</v>
      </c>
      <c r="J1903" s="1297">
        <v>0.33</v>
      </c>
      <c r="K1903" s="1298"/>
      <c r="L1903" s="1299"/>
      <c r="M1903" s="667"/>
      <c r="N1903" s="667"/>
      <c r="O1903" s="667"/>
      <c r="P1903" s="667"/>
      <c r="Q1903" s="667"/>
      <c r="R1903" s="667"/>
      <c r="S1903" s="667"/>
      <c r="T1903" s="667"/>
      <c r="U1903" s="1300">
        <f t="shared" si="199"/>
        <v>0</v>
      </c>
      <c r="V1903" s="667"/>
      <c r="W1903" s="667"/>
      <c r="X1903" s="667"/>
      <c r="Y1903" s="667"/>
      <c r="Z1903" s="667"/>
      <c r="AA1903" s="667"/>
      <c r="AB1903" s="667"/>
      <c r="AC1903" s="667"/>
      <c r="AD1903" s="667"/>
      <c r="AE1903" s="667"/>
      <c r="AF1903" s="667"/>
      <c r="AG1903" s="2734"/>
      <c r="AH1903" s="2734"/>
      <c r="AI1903" s="2734"/>
      <c r="AJ1903" s="2734"/>
      <c r="AK1903" s="2734"/>
      <c r="AL1903" s="2734"/>
      <c r="AM1903" s="4081"/>
      <c r="AN1903" s="4081"/>
      <c r="AO1903" s="2734"/>
      <c r="AP1903" s="2734"/>
      <c r="AQ1903" s="3772"/>
      <c r="AR1903" s="3772"/>
      <c r="AS1903" s="3182"/>
      <c r="AT1903" s="2730"/>
      <c r="AU1903" s="2731"/>
      <c r="AV1903" s="2731"/>
      <c r="AW1903" s="3770"/>
      <c r="AX1903" s="3770"/>
      <c r="AY1903" s="2338"/>
      <c r="AZ1903" s="2732"/>
      <c r="BA1903" s="2732"/>
      <c r="BB1903" s="2732"/>
      <c r="BC1903" s="2732"/>
      <c r="BD1903" s="2732"/>
      <c r="BE1903" s="2732"/>
      <c r="BF1903" s="2342"/>
      <c r="BG1903" s="2732"/>
      <c r="BH1903" s="2732"/>
      <c r="BI1903" s="2342"/>
      <c r="BJ1903" s="2732"/>
      <c r="BK1903" s="2732"/>
      <c r="BL1903" s="2733">
        <f t="shared" si="200"/>
        <v>0</v>
      </c>
      <c r="BM1903" s="2732"/>
      <c r="BN1903" s="3771"/>
      <c r="BO1903" s="3771"/>
      <c r="BP1903" s="3771"/>
      <c r="BQ1903" s="3771"/>
      <c r="BR1903" s="3771"/>
      <c r="BS1903" s="3771"/>
      <c r="BT1903" s="3771"/>
      <c r="BU1903" s="3771"/>
      <c r="BV1903" s="3771"/>
      <c r="BW1903" s="3771"/>
      <c r="BX1903" s="3771"/>
      <c r="BY1903" s="3771"/>
      <c r="BZ1903" s="3771"/>
      <c r="CA1903" s="3771"/>
      <c r="CB1903" s="3771"/>
      <c r="CC1903" s="3771"/>
      <c r="CD1903" s="2028" t="s">
        <v>3944</v>
      </c>
    </row>
    <row r="1904" spans="1:82" s="19" customFormat="1" ht="42" customHeight="1" thickBot="1" x14ac:dyDescent="0.3">
      <c r="A1904" s="722" t="s">
        <v>3965</v>
      </c>
      <c r="B1904" s="1301" t="s">
        <v>130</v>
      </c>
      <c r="C1904" s="724" t="s">
        <v>147</v>
      </c>
      <c r="D1904" s="205">
        <v>213</v>
      </c>
      <c r="E1904" s="103" t="s">
        <v>4104</v>
      </c>
      <c r="F1904" s="100" t="s">
        <v>4105</v>
      </c>
      <c r="G1904" s="18">
        <v>0</v>
      </c>
      <c r="H1904" s="17" t="s">
        <v>0</v>
      </c>
      <c r="I1904" s="18">
        <v>1</v>
      </c>
      <c r="J1904" s="1302">
        <v>0.33</v>
      </c>
      <c r="K1904" s="1303"/>
      <c r="L1904" s="1304"/>
      <c r="M1904" s="98"/>
      <c r="N1904" s="98"/>
      <c r="O1904" s="98"/>
      <c r="P1904" s="98"/>
      <c r="Q1904" s="98"/>
      <c r="R1904" s="98"/>
      <c r="S1904" s="98"/>
      <c r="T1904" s="98"/>
      <c r="U1904" s="1305">
        <f t="shared" si="199"/>
        <v>0</v>
      </c>
      <c r="V1904" s="98"/>
      <c r="W1904" s="98"/>
      <c r="X1904" s="98"/>
      <c r="Y1904" s="98"/>
      <c r="Z1904" s="98"/>
      <c r="AA1904" s="98"/>
      <c r="AB1904" s="98"/>
      <c r="AC1904" s="98"/>
      <c r="AD1904" s="98"/>
      <c r="AE1904" s="98"/>
      <c r="AF1904" s="98"/>
      <c r="AG1904" s="2735"/>
      <c r="AH1904" s="2735"/>
      <c r="AI1904" s="2735"/>
      <c r="AJ1904" s="2735"/>
      <c r="AK1904" s="2735"/>
      <c r="AL1904" s="2735"/>
      <c r="AM1904" s="4082"/>
      <c r="AN1904" s="4082"/>
      <c r="AO1904" s="2735"/>
      <c r="AP1904" s="2735"/>
      <c r="AQ1904" s="2799"/>
      <c r="AR1904" s="2799"/>
      <c r="AS1904" s="2963"/>
      <c r="AT1904" s="2736"/>
      <c r="AU1904" s="2737"/>
      <c r="AV1904" s="2737"/>
      <c r="AW1904" s="3773"/>
      <c r="AX1904" s="3773"/>
      <c r="AY1904" s="2347"/>
      <c r="AZ1904" s="2738"/>
      <c r="BA1904" s="2738"/>
      <c r="BB1904" s="2738"/>
      <c r="BC1904" s="2738"/>
      <c r="BD1904" s="2738"/>
      <c r="BE1904" s="2738"/>
      <c r="BF1904" s="2351"/>
      <c r="BG1904" s="2738"/>
      <c r="BH1904" s="2738"/>
      <c r="BI1904" s="2351"/>
      <c r="BJ1904" s="2738"/>
      <c r="BK1904" s="2738"/>
      <c r="BL1904" s="2739">
        <f t="shared" si="200"/>
        <v>0</v>
      </c>
      <c r="BM1904" s="2738"/>
      <c r="BN1904" s="3774"/>
      <c r="BO1904" s="3774"/>
      <c r="BP1904" s="3774"/>
      <c r="BQ1904" s="3774"/>
      <c r="BR1904" s="3774"/>
      <c r="BS1904" s="3774"/>
      <c r="BT1904" s="3774"/>
      <c r="BU1904" s="3774"/>
      <c r="BV1904" s="3774"/>
      <c r="BW1904" s="3774"/>
      <c r="BX1904" s="3774"/>
      <c r="BY1904" s="3774"/>
      <c r="BZ1904" s="3774"/>
      <c r="CA1904" s="3774"/>
      <c r="CB1904" s="3774"/>
      <c r="CC1904" s="3774"/>
      <c r="CD1904" s="2167" t="s">
        <v>3944</v>
      </c>
    </row>
    <row r="1905" spans="1:82" s="19" customFormat="1" ht="61.5" customHeight="1" x14ac:dyDescent="0.25">
      <c r="A1905" s="661" t="s">
        <v>3965</v>
      </c>
      <c r="B1905" s="662" t="s">
        <v>130</v>
      </c>
      <c r="C1905" s="716" t="s">
        <v>147</v>
      </c>
      <c r="D1905" s="163">
        <v>214</v>
      </c>
      <c r="E1905" s="210" t="s">
        <v>4106</v>
      </c>
      <c r="F1905" s="48" t="s">
        <v>4107</v>
      </c>
      <c r="G1905" s="194">
        <v>0</v>
      </c>
      <c r="H1905" s="217" t="s">
        <v>0</v>
      </c>
      <c r="I1905" s="194">
        <v>200</v>
      </c>
      <c r="J1905" s="1284">
        <v>50</v>
      </c>
      <c r="K1905" s="195"/>
      <c r="L1905" s="1285">
        <f t="shared" si="198"/>
        <v>0</v>
      </c>
      <c r="M1905" s="196"/>
      <c r="N1905" s="196"/>
      <c r="O1905" s="196"/>
      <c r="P1905" s="196"/>
      <c r="Q1905" s="196"/>
      <c r="R1905" s="196"/>
      <c r="S1905" s="196"/>
      <c r="T1905" s="196"/>
      <c r="U1905" s="1287">
        <f t="shared" si="199"/>
        <v>0</v>
      </c>
      <c r="V1905" s="196"/>
      <c r="W1905" s="196"/>
      <c r="X1905" s="196"/>
      <c r="Y1905" s="196"/>
      <c r="Z1905" s="196"/>
      <c r="AA1905" s="196"/>
      <c r="AB1905" s="196"/>
      <c r="AC1905" s="196"/>
      <c r="AD1905" s="196"/>
      <c r="AE1905" s="196"/>
      <c r="AF1905" s="196"/>
      <c r="AG1905" s="2742"/>
      <c r="AH1905" s="2742"/>
      <c r="AI1905" s="2742"/>
      <c r="AJ1905" s="2742"/>
      <c r="AK1905" s="2742"/>
      <c r="AL1905" s="2742"/>
      <c r="AM1905" s="4083"/>
      <c r="AN1905" s="4083"/>
      <c r="AO1905" s="2742"/>
      <c r="AP1905" s="2742"/>
      <c r="AQ1905" s="2743"/>
      <c r="AR1905" s="2743"/>
      <c r="AS1905" s="2806" t="s">
        <v>4108</v>
      </c>
      <c r="AT1905" s="1382" t="s">
        <v>4109</v>
      </c>
      <c r="AU1905" s="2710">
        <v>50</v>
      </c>
      <c r="AV1905" s="2710">
        <v>93</v>
      </c>
      <c r="AW1905" s="3104">
        <v>42794</v>
      </c>
      <c r="AX1905" s="2812">
        <v>43098</v>
      </c>
      <c r="AY1905" s="2712">
        <v>0</v>
      </c>
      <c r="AZ1905" s="2713"/>
      <c r="BA1905" s="2713"/>
      <c r="BB1905" s="2713"/>
      <c r="BC1905" s="2713"/>
      <c r="BD1905" s="2713"/>
      <c r="BE1905" s="1858"/>
      <c r="BF1905" s="2221"/>
      <c r="BG1905" s="1858"/>
      <c r="BH1905" s="1858"/>
      <c r="BI1905" s="2221"/>
      <c r="BJ1905" s="1858"/>
      <c r="BK1905" s="1858"/>
      <c r="BL1905" s="2514">
        <f t="shared" si="200"/>
        <v>0</v>
      </c>
      <c r="BM1905" s="2221">
        <f>L1905-(BI1905+BI1906+BI1907+BI1908+BI1909+BI1910)</f>
        <v>0</v>
      </c>
      <c r="BN1905" s="1471"/>
      <c r="BO1905" s="1471"/>
      <c r="BP1905" s="1471"/>
      <c r="BQ1905" s="1471"/>
      <c r="BR1905" s="1471"/>
      <c r="BS1905" s="1471"/>
      <c r="BT1905" s="1471"/>
      <c r="BU1905" s="1471"/>
      <c r="BV1905" s="1471"/>
      <c r="BW1905" s="1471"/>
      <c r="BX1905" s="1471"/>
      <c r="BY1905" s="1471"/>
      <c r="BZ1905" s="1471"/>
      <c r="CA1905" s="1471"/>
      <c r="CB1905" s="1471"/>
      <c r="CC1905" s="1471"/>
      <c r="CD1905" s="1978" t="s">
        <v>3944</v>
      </c>
    </row>
    <row r="1906" spans="1:82" s="19" customFormat="1" ht="42" customHeight="1" x14ac:dyDescent="0.25">
      <c r="A1906" s="664" t="s">
        <v>3965</v>
      </c>
      <c r="B1906" s="665" t="s">
        <v>130</v>
      </c>
      <c r="C1906" s="720" t="s">
        <v>147</v>
      </c>
      <c r="D1906" s="460">
        <v>214</v>
      </c>
      <c r="E1906" s="500" t="s">
        <v>4106</v>
      </c>
      <c r="F1906" s="526" t="s">
        <v>4107</v>
      </c>
      <c r="G1906" s="464">
        <v>0</v>
      </c>
      <c r="H1906" s="463" t="s">
        <v>0</v>
      </c>
      <c r="I1906" s="464">
        <v>200</v>
      </c>
      <c r="J1906" s="1297">
        <v>50</v>
      </c>
      <c r="K1906" s="1298"/>
      <c r="L1906" s="1299"/>
      <c r="M1906" s="667"/>
      <c r="N1906" s="667"/>
      <c r="O1906" s="667"/>
      <c r="P1906" s="667"/>
      <c r="Q1906" s="667"/>
      <c r="R1906" s="667"/>
      <c r="S1906" s="667"/>
      <c r="T1906" s="667"/>
      <c r="U1906" s="1300">
        <f t="shared" si="199"/>
        <v>0</v>
      </c>
      <c r="V1906" s="667"/>
      <c r="W1906" s="667"/>
      <c r="X1906" s="667"/>
      <c r="Y1906" s="667"/>
      <c r="Z1906" s="667"/>
      <c r="AA1906" s="667"/>
      <c r="AB1906" s="667"/>
      <c r="AC1906" s="667"/>
      <c r="AD1906" s="667"/>
      <c r="AE1906" s="667"/>
      <c r="AF1906" s="667"/>
      <c r="AG1906" s="2734"/>
      <c r="AH1906" s="2734"/>
      <c r="AI1906" s="2734"/>
      <c r="AJ1906" s="2734"/>
      <c r="AK1906" s="2734"/>
      <c r="AL1906" s="2734"/>
      <c r="AM1906" s="4081"/>
      <c r="AN1906" s="4081"/>
      <c r="AO1906" s="2734"/>
      <c r="AP1906" s="2734"/>
      <c r="AQ1906" s="3772"/>
      <c r="AR1906" s="3772"/>
      <c r="AS1906" s="3182"/>
      <c r="AT1906" s="2730"/>
      <c r="AU1906" s="2731"/>
      <c r="AV1906" s="2731"/>
      <c r="AW1906" s="3770"/>
      <c r="AX1906" s="3770"/>
      <c r="AY1906" s="2338"/>
      <c r="AZ1906" s="2732"/>
      <c r="BA1906" s="2732"/>
      <c r="BB1906" s="2732"/>
      <c r="BC1906" s="2732"/>
      <c r="BD1906" s="2732"/>
      <c r="BE1906" s="2732"/>
      <c r="BF1906" s="2342"/>
      <c r="BG1906" s="2732"/>
      <c r="BH1906" s="2732"/>
      <c r="BI1906" s="2342"/>
      <c r="BJ1906" s="2732"/>
      <c r="BK1906" s="2732"/>
      <c r="BL1906" s="2733">
        <f t="shared" si="200"/>
        <v>0</v>
      </c>
      <c r="BM1906" s="2732"/>
      <c r="BN1906" s="3771"/>
      <c r="BO1906" s="3771"/>
      <c r="BP1906" s="3771"/>
      <c r="BQ1906" s="3771"/>
      <c r="BR1906" s="3771"/>
      <c r="BS1906" s="3771"/>
      <c r="BT1906" s="3771"/>
      <c r="BU1906" s="3771"/>
      <c r="BV1906" s="3771"/>
      <c r="BW1906" s="3771"/>
      <c r="BX1906" s="3771"/>
      <c r="BY1906" s="3771"/>
      <c r="BZ1906" s="3771"/>
      <c r="CA1906" s="3771"/>
      <c r="CB1906" s="3771"/>
      <c r="CC1906" s="3771"/>
      <c r="CD1906" s="2028" t="s">
        <v>3944</v>
      </c>
    </row>
    <row r="1907" spans="1:82" s="19" customFormat="1" ht="42" customHeight="1" x14ac:dyDescent="0.25">
      <c r="A1907" s="664" t="s">
        <v>3965</v>
      </c>
      <c r="B1907" s="665" t="s">
        <v>130</v>
      </c>
      <c r="C1907" s="720" t="s">
        <v>147</v>
      </c>
      <c r="D1907" s="460">
        <v>214</v>
      </c>
      <c r="E1907" s="500" t="s">
        <v>4106</v>
      </c>
      <c r="F1907" s="526" t="s">
        <v>4107</v>
      </c>
      <c r="G1907" s="464">
        <v>0</v>
      </c>
      <c r="H1907" s="463" t="s">
        <v>0</v>
      </c>
      <c r="I1907" s="464">
        <v>200</v>
      </c>
      <c r="J1907" s="1297">
        <v>50</v>
      </c>
      <c r="K1907" s="1298"/>
      <c r="L1907" s="1299"/>
      <c r="M1907" s="667"/>
      <c r="N1907" s="667"/>
      <c r="O1907" s="667"/>
      <c r="P1907" s="667"/>
      <c r="Q1907" s="667"/>
      <c r="R1907" s="667"/>
      <c r="S1907" s="667"/>
      <c r="T1907" s="667"/>
      <c r="U1907" s="1300">
        <f t="shared" si="199"/>
        <v>0</v>
      </c>
      <c r="V1907" s="667"/>
      <c r="W1907" s="667"/>
      <c r="X1907" s="667"/>
      <c r="Y1907" s="667"/>
      <c r="Z1907" s="667"/>
      <c r="AA1907" s="667"/>
      <c r="AB1907" s="667"/>
      <c r="AC1907" s="667"/>
      <c r="AD1907" s="667"/>
      <c r="AE1907" s="667"/>
      <c r="AF1907" s="667"/>
      <c r="AG1907" s="2734"/>
      <c r="AH1907" s="2734"/>
      <c r="AI1907" s="2734"/>
      <c r="AJ1907" s="2734"/>
      <c r="AK1907" s="2734"/>
      <c r="AL1907" s="2734"/>
      <c r="AM1907" s="4081"/>
      <c r="AN1907" s="4081"/>
      <c r="AO1907" s="2734"/>
      <c r="AP1907" s="2734"/>
      <c r="AQ1907" s="3772"/>
      <c r="AR1907" s="3772"/>
      <c r="AS1907" s="3182"/>
      <c r="AT1907" s="2730"/>
      <c r="AU1907" s="2731"/>
      <c r="AV1907" s="2731"/>
      <c r="AW1907" s="3770"/>
      <c r="AX1907" s="3770"/>
      <c r="AY1907" s="2338"/>
      <c r="AZ1907" s="2732"/>
      <c r="BA1907" s="2732"/>
      <c r="BB1907" s="2732"/>
      <c r="BC1907" s="2732"/>
      <c r="BD1907" s="2732"/>
      <c r="BE1907" s="2732"/>
      <c r="BF1907" s="2342"/>
      <c r="BG1907" s="2732"/>
      <c r="BH1907" s="2732"/>
      <c r="BI1907" s="2342"/>
      <c r="BJ1907" s="2732"/>
      <c r="BK1907" s="2732"/>
      <c r="BL1907" s="2733">
        <f t="shared" si="200"/>
        <v>0</v>
      </c>
      <c r="BM1907" s="2732"/>
      <c r="BN1907" s="3771"/>
      <c r="BO1907" s="3771"/>
      <c r="BP1907" s="3771"/>
      <c r="BQ1907" s="3771"/>
      <c r="BR1907" s="3771"/>
      <c r="BS1907" s="3771"/>
      <c r="BT1907" s="3771"/>
      <c r="BU1907" s="3771"/>
      <c r="BV1907" s="3771"/>
      <c r="BW1907" s="3771"/>
      <c r="BX1907" s="3771"/>
      <c r="BY1907" s="3771"/>
      <c r="BZ1907" s="3771"/>
      <c r="CA1907" s="3771"/>
      <c r="CB1907" s="3771"/>
      <c r="CC1907" s="3771"/>
      <c r="CD1907" s="2028" t="s">
        <v>3944</v>
      </c>
    </row>
    <row r="1908" spans="1:82" s="19" customFormat="1" ht="42" customHeight="1" x14ac:dyDescent="0.25">
      <c r="A1908" s="664" t="s">
        <v>3965</v>
      </c>
      <c r="B1908" s="665" t="s">
        <v>130</v>
      </c>
      <c r="C1908" s="720" t="s">
        <v>147</v>
      </c>
      <c r="D1908" s="460">
        <v>214</v>
      </c>
      <c r="E1908" s="500" t="s">
        <v>4106</v>
      </c>
      <c r="F1908" s="526" t="s">
        <v>4107</v>
      </c>
      <c r="G1908" s="464">
        <v>0</v>
      </c>
      <c r="H1908" s="463" t="s">
        <v>0</v>
      </c>
      <c r="I1908" s="464">
        <v>200</v>
      </c>
      <c r="J1908" s="1297">
        <v>50</v>
      </c>
      <c r="K1908" s="1298"/>
      <c r="L1908" s="1299"/>
      <c r="M1908" s="667"/>
      <c r="N1908" s="667"/>
      <c r="O1908" s="667"/>
      <c r="P1908" s="667"/>
      <c r="Q1908" s="667"/>
      <c r="R1908" s="667"/>
      <c r="S1908" s="667"/>
      <c r="T1908" s="667"/>
      <c r="U1908" s="1300">
        <f t="shared" ref="U1908:U1916" si="201">V1908+W1908+X1908+Y1908+Z1908+AA1908+AB1908+AC1908</f>
        <v>0</v>
      </c>
      <c r="V1908" s="667"/>
      <c r="W1908" s="667"/>
      <c r="X1908" s="667"/>
      <c r="Y1908" s="667"/>
      <c r="Z1908" s="667"/>
      <c r="AA1908" s="667"/>
      <c r="AB1908" s="667"/>
      <c r="AC1908" s="667"/>
      <c r="AD1908" s="667"/>
      <c r="AE1908" s="667"/>
      <c r="AF1908" s="667"/>
      <c r="AG1908" s="2734"/>
      <c r="AH1908" s="2734"/>
      <c r="AI1908" s="2734"/>
      <c r="AJ1908" s="2734"/>
      <c r="AK1908" s="2734"/>
      <c r="AL1908" s="2734"/>
      <c r="AM1908" s="4081"/>
      <c r="AN1908" s="4081"/>
      <c r="AO1908" s="2734"/>
      <c r="AP1908" s="2734"/>
      <c r="AQ1908" s="3772"/>
      <c r="AR1908" s="3772"/>
      <c r="AS1908" s="3182"/>
      <c r="AT1908" s="2730"/>
      <c r="AU1908" s="2731"/>
      <c r="AV1908" s="2731"/>
      <c r="AW1908" s="3770"/>
      <c r="AX1908" s="3770"/>
      <c r="AY1908" s="2338"/>
      <c r="AZ1908" s="2732"/>
      <c r="BA1908" s="2732"/>
      <c r="BB1908" s="2732"/>
      <c r="BC1908" s="2732"/>
      <c r="BD1908" s="2732"/>
      <c r="BE1908" s="2732"/>
      <c r="BF1908" s="2342"/>
      <c r="BG1908" s="2732"/>
      <c r="BH1908" s="2732"/>
      <c r="BI1908" s="2342"/>
      <c r="BJ1908" s="2732"/>
      <c r="BK1908" s="2732"/>
      <c r="BL1908" s="2733">
        <f t="shared" si="200"/>
        <v>0</v>
      </c>
      <c r="BM1908" s="2732"/>
      <c r="BN1908" s="3771"/>
      <c r="BO1908" s="3771"/>
      <c r="BP1908" s="3771"/>
      <c r="BQ1908" s="3771"/>
      <c r="BR1908" s="3771"/>
      <c r="BS1908" s="3771"/>
      <c r="BT1908" s="3771"/>
      <c r="BU1908" s="3771"/>
      <c r="BV1908" s="3771"/>
      <c r="BW1908" s="3771"/>
      <c r="BX1908" s="3771"/>
      <c r="BY1908" s="3771"/>
      <c r="BZ1908" s="3771"/>
      <c r="CA1908" s="3771"/>
      <c r="CB1908" s="3771"/>
      <c r="CC1908" s="3771"/>
      <c r="CD1908" s="2028" t="s">
        <v>3944</v>
      </c>
    </row>
    <row r="1909" spans="1:82" s="19" customFormat="1" ht="42" customHeight="1" x14ac:dyDescent="0.25">
      <c r="A1909" s="664" t="s">
        <v>3965</v>
      </c>
      <c r="B1909" s="665" t="s">
        <v>130</v>
      </c>
      <c r="C1909" s="720" t="s">
        <v>147</v>
      </c>
      <c r="D1909" s="460">
        <v>214</v>
      </c>
      <c r="E1909" s="500" t="s">
        <v>4106</v>
      </c>
      <c r="F1909" s="526" t="s">
        <v>4107</v>
      </c>
      <c r="G1909" s="464">
        <v>0</v>
      </c>
      <c r="H1909" s="463" t="s">
        <v>0</v>
      </c>
      <c r="I1909" s="464">
        <v>200</v>
      </c>
      <c r="J1909" s="1297">
        <v>50</v>
      </c>
      <c r="K1909" s="1298"/>
      <c r="L1909" s="1299"/>
      <c r="M1909" s="667"/>
      <c r="N1909" s="667"/>
      <c r="O1909" s="667"/>
      <c r="P1909" s="667"/>
      <c r="Q1909" s="667"/>
      <c r="R1909" s="667"/>
      <c r="S1909" s="667"/>
      <c r="T1909" s="667"/>
      <c r="U1909" s="1300">
        <f t="shared" si="201"/>
        <v>0</v>
      </c>
      <c r="V1909" s="667"/>
      <c r="W1909" s="667"/>
      <c r="X1909" s="667"/>
      <c r="Y1909" s="667"/>
      <c r="Z1909" s="667"/>
      <c r="AA1909" s="667"/>
      <c r="AB1909" s="667"/>
      <c r="AC1909" s="667"/>
      <c r="AD1909" s="667"/>
      <c r="AE1909" s="667"/>
      <c r="AF1909" s="667"/>
      <c r="AG1909" s="2734"/>
      <c r="AH1909" s="2734"/>
      <c r="AI1909" s="2734"/>
      <c r="AJ1909" s="2734"/>
      <c r="AK1909" s="2734"/>
      <c r="AL1909" s="2734"/>
      <c r="AM1909" s="4081"/>
      <c r="AN1909" s="4081"/>
      <c r="AO1909" s="2734"/>
      <c r="AP1909" s="2734"/>
      <c r="AQ1909" s="3772"/>
      <c r="AR1909" s="3772"/>
      <c r="AS1909" s="3182"/>
      <c r="AT1909" s="2730"/>
      <c r="AU1909" s="2731"/>
      <c r="AV1909" s="2731"/>
      <c r="AW1909" s="3770"/>
      <c r="AX1909" s="3770"/>
      <c r="AY1909" s="2338"/>
      <c r="AZ1909" s="2732"/>
      <c r="BA1909" s="2732"/>
      <c r="BB1909" s="2732"/>
      <c r="BC1909" s="2732"/>
      <c r="BD1909" s="2732"/>
      <c r="BE1909" s="2732"/>
      <c r="BF1909" s="2342"/>
      <c r="BG1909" s="2732"/>
      <c r="BH1909" s="2732"/>
      <c r="BI1909" s="2342"/>
      <c r="BJ1909" s="2732"/>
      <c r="BK1909" s="2732"/>
      <c r="BL1909" s="2733">
        <f t="shared" si="200"/>
        <v>0</v>
      </c>
      <c r="BM1909" s="2732"/>
      <c r="BN1909" s="3771"/>
      <c r="BO1909" s="3771"/>
      <c r="BP1909" s="3771"/>
      <c r="BQ1909" s="3771"/>
      <c r="BR1909" s="3771"/>
      <c r="BS1909" s="3771"/>
      <c r="BT1909" s="3771"/>
      <c r="BU1909" s="3771"/>
      <c r="BV1909" s="3771"/>
      <c r="BW1909" s="3771"/>
      <c r="BX1909" s="3771"/>
      <c r="BY1909" s="3771"/>
      <c r="BZ1909" s="3771"/>
      <c r="CA1909" s="3771"/>
      <c r="CB1909" s="3771"/>
      <c r="CC1909" s="3771"/>
      <c r="CD1909" s="2028" t="s">
        <v>3944</v>
      </c>
    </row>
    <row r="1910" spans="1:82" s="19" customFormat="1" ht="42" customHeight="1" thickBot="1" x14ac:dyDescent="0.3">
      <c r="A1910" s="722" t="s">
        <v>3965</v>
      </c>
      <c r="B1910" s="1301" t="s">
        <v>130</v>
      </c>
      <c r="C1910" s="724" t="s">
        <v>147</v>
      </c>
      <c r="D1910" s="205">
        <v>214</v>
      </c>
      <c r="E1910" s="103" t="s">
        <v>4106</v>
      </c>
      <c r="F1910" s="100" t="s">
        <v>4107</v>
      </c>
      <c r="G1910" s="18">
        <v>0</v>
      </c>
      <c r="H1910" s="17" t="s">
        <v>0</v>
      </c>
      <c r="I1910" s="18">
        <v>200</v>
      </c>
      <c r="J1910" s="1302">
        <v>50</v>
      </c>
      <c r="K1910" s="1303"/>
      <c r="L1910" s="1304"/>
      <c r="M1910" s="98"/>
      <c r="N1910" s="98"/>
      <c r="O1910" s="98"/>
      <c r="P1910" s="98"/>
      <c r="Q1910" s="98"/>
      <c r="R1910" s="98"/>
      <c r="S1910" s="98"/>
      <c r="T1910" s="98"/>
      <c r="U1910" s="1305">
        <f t="shared" si="201"/>
        <v>0</v>
      </c>
      <c r="V1910" s="98"/>
      <c r="W1910" s="98"/>
      <c r="X1910" s="98"/>
      <c r="Y1910" s="98"/>
      <c r="Z1910" s="98"/>
      <c r="AA1910" s="98"/>
      <c r="AB1910" s="98"/>
      <c r="AC1910" s="98"/>
      <c r="AD1910" s="98"/>
      <c r="AE1910" s="98"/>
      <c r="AF1910" s="98"/>
      <c r="AG1910" s="2735"/>
      <c r="AH1910" s="2735"/>
      <c r="AI1910" s="2735"/>
      <c r="AJ1910" s="2735"/>
      <c r="AK1910" s="2735"/>
      <c r="AL1910" s="2735"/>
      <c r="AM1910" s="4082"/>
      <c r="AN1910" s="4082"/>
      <c r="AO1910" s="2735"/>
      <c r="AP1910" s="2735"/>
      <c r="AQ1910" s="2799"/>
      <c r="AR1910" s="2799"/>
      <c r="AS1910" s="2963"/>
      <c r="AT1910" s="2736"/>
      <c r="AU1910" s="2737"/>
      <c r="AV1910" s="2737"/>
      <c r="AW1910" s="3773"/>
      <c r="AX1910" s="3773"/>
      <c r="AY1910" s="2347"/>
      <c r="AZ1910" s="2738"/>
      <c r="BA1910" s="2738"/>
      <c r="BB1910" s="2738"/>
      <c r="BC1910" s="2738"/>
      <c r="BD1910" s="2738"/>
      <c r="BE1910" s="2738"/>
      <c r="BF1910" s="2351"/>
      <c r="BG1910" s="2738"/>
      <c r="BH1910" s="2738"/>
      <c r="BI1910" s="2351"/>
      <c r="BJ1910" s="2738"/>
      <c r="BK1910" s="2738"/>
      <c r="BL1910" s="2739">
        <f t="shared" si="200"/>
        <v>0</v>
      </c>
      <c r="BM1910" s="2738"/>
      <c r="BN1910" s="3774"/>
      <c r="BO1910" s="3774"/>
      <c r="BP1910" s="3774"/>
      <c r="BQ1910" s="3774"/>
      <c r="BR1910" s="3774"/>
      <c r="BS1910" s="3774"/>
      <c r="BT1910" s="3774"/>
      <c r="BU1910" s="3774"/>
      <c r="BV1910" s="3774"/>
      <c r="BW1910" s="3774"/>
      <c r="BX1910" s="3774"/>
      <c r="BY1910" s="3774"/>
      <c r="BZ1910" s="3774"/>
      <c r="CA1910" s="3774"/>
      <c r="CB1910" s="3774"/>
      <c r="CC1910" s="3774"/>
      <c r="CD1910" s="2167" t="s">
        <v>3944</v>
      </c>
    </row>
    <row r="1911" spans="1:82" s="19" customFormat="1" ht="59.25" customHeight="1" x14ac:dyDescent="0.25">
      <c r="A1911" s="661" t="s">
        <v>3965</v>
      </c>
      <c r="B1911" s="662" t="s">
        <v>130</v>
      </c>
      <c r="C1911" s="716" t="s">
        <v>147</v>
      </c>
      <c r="D1911" s="163">
        <v>215</v>
      </c>
      <c r="E1911" s="210" t="s">
        <v>4110</v>
      </c>
      <c r="F1911" s="48" t="s">
        <v>4111</v>
      </c>
      <c r="G1911" s="194">
        <v>0</v>
      </c>
      <c r="H1911" s="217" t="s">
        <v>0</v>
      </c>
      <c r="I1911" s="194">
        <v>1</v>
      </c>
      <c r="J1911" s="1284">
        <v>0.33</v>
      </c>
      <c r="K1911" s="195"/>
      <c r="L1911" s="1285">
        <f t="shared" si="198"/>
        <v>0</v>
      </c>
      <c r="M1911" s="196"/>
      <c r="N1911" s="196"/>
      <c r="O1911" s="196"/>
      <c r="P1911" s="196"/>
      <c r="Q1911" s="196"/>
      <c r="R1911" s="196"/>
      <c r="S1911" s="196"/>
      <c r="T1911" s="196"/>
      <c r="U1911" s="1287">
        <f t="shared" si="201"/>
        <v>0</v>
      </c>
      <c r="V1911" s="196"/>
      <c r="W1911" s="196"/>
      <c r="X1911" s="196"/>
      <c r="Y1911" s="196"/>
      <c r="Z1911" s="196"/>
      <c r="AA1911" s="196"/>
      <c r="AB1911" s="196"/>
      <c r="AC1911" s="196"/>
      <c r="AD1911" s="196"/>
      <c r="AE1911" s="196"/>
      <c r="AF1911" s="196"/>
      <c r="AG1911" s="2742"/>
      <c r="AH1911" s="2742"/>
      <c r="AI1911" s="2742"/>
      <c r="AJ1911" s="2742"/>
      <c r="AK1911" s="2742"/>
      <c r="AL1911" s="2742"/>
      <c r="AM1911" s="4083"/>
      <c r="AN1911" s="4083"/>
      <c r="AO1911" s="2742"/>
      <c r="AP1911" s="2742"/>
      <c r="AQ1911" s="2743"/>
      <c r="AR1911" s="2743"/>
      <c r="AS1911" s="1382" t="s">
        <v>6031</v>
      </c>
      <c r="AT1911" s="1382" t="s">
        <v>4112</v>
      </c>
      <c r="AU1911" s="2710">
        <v>1</v>
      </c>
      <c r="AV1911" s="2710">
        <v>1</v>
      </c>
      <c r="AW1911" s="2812">
        <v>42795</v>
      </c>
      <c r="AX1911" s="2812">
        <v>42946</v>
      </c>
      <c r="AY1911" s="2712">
        <v>0</v>
      </c>
      <c r="AZ1911" s="2713"/>
      <c r="BA1911" s="2713"/>
      <c r="BB1911" s="2713"/>
      <c r="BC1911" s="2713"/>
      <c r="BD1911" s="2713"/>
      <c r="BE1911" s="1858"/>
      <c r="BF1911" s="2221"/>
      <c r="BG1911" s="1858"/>
      <c r="BH1911" s="1858"/>
      <c r="BI1911" s="2221"/>
      <c r="BJ1911" s="1858"/>
      <c r="BK1911" s="1858"/>
      <c r="BL1911" s="2514">
        <f t="shared" si="200"/>
        <v>0</v>
      </c>
      <c r="BM1911" s="2221">
        <f>L1911-(BI1911+BI1912+BI1913+BI1914+BI1915+BI1916)</f>
        <v>0</v>
      </c>
      <c r="BN1911" s="1471"/>
      <c r="BO1911" s="1471"/>
      <c r="BP1911" s="1471"/>
      <c r="BQ1911" s="1471"/>
      <c r="BR1911" s="1471"/>
      <c r="BS1911" s="1471"/>
      <c r="BT1911" s="1471"/>
      <c r="BU1911" s="1471"/>
      <c r="BV1911" s="1471"/>
      <c r="BW1911" s="1471"/>
      <c r="BX1911" s="1471"/>
      <c r="BY1911" s="1471"/>
      <c r="BZ1911" s="1471"/>
      <c r="CA1911" s="1471"/>
      <c r="CB1911" s="1471"/>
      <c r="CC1911" s="1471"/>
      <c r="CD1911" s="1978" t="s">
        <v>3944</v>
      </c>
    </row>
    <row r="1912" spans="1:82" s="19" customFormat="1" ht="42" customHeight="1" x14ac:dyDescent="0.25">
      <c r="A1912" s="664" t="s">
        <v>3965</v>
      </c>
      <c r="B1912" s="665" t="s">
        <v>130</v>
      </c>
      <c r="C1912" s="720" t="s">
        <v>147</v>
      </c>
      <c r="D1912" s="460">
        <v>215</v>
      </c>
      <c r="E1912" s="500" t="s">
        <v>4110</v>
      </c>
      <c r="F1912" s="526" t="s">
        <v>4111</v>
      </c>
      <c r="G1912" s="464">
        <v>0</v>
      </c>
      <c r="H1912" s="463" t="s">
        <v>0</v>
      </c>
      <c r="I1912" s="464">
        <v>1</v>
      </c>
      <c r="J1912" s="1297">
        <v>0.33</v>
      </c>
      <c r="K1912" s="1298"/>
      <c r="L1912" s="1299"/>
      <c r="M1912" s="667"/>
      <c r="N1912" s="667"/>
      <c r="O1912" s="667"/>
      <c r="P1912" s="667"/>
      <c r="Q1912" s="667"/>
      <c r="R1912" s="667"/>
      <c r="S1912" s="667"/>
      <c r="T1912" s="667"/>
      <c r="U1912" s="1300">
        <f t="shared" si="201"/>
        <v>0</v>
      </c>
      <c r="V1912" s="667"/>
      <c r="W1912" s="667"/>
      <c r="X1912" s="667"/>
      <c r="Y1912" s="667"/>
      <c r="Z1912" s="667"/>
      <c r="AA1912" s="667"/>
      <c r="AB1912" s="667"/>
      <c r="AC1912" s="667"/>
      <c r="AD1912" s="667"/>
      <c r="AE1912" s="667"/>
      <c r="AF1912" s="667"/>
      <c r="AG1912" s="2734"/>
      <c r="AH1912" s="2734"/>
      <c r="AI1912" s="2734"/>
      <c r="AJ1912" s="2734"/>
      <c r="AK1912" s="2734"/>
      <c r="AL1912" s="2734"/>
      <c r="AM1912" s="4081"/>
      <c r="AN1912" s="4081"/>
      <c r="AO1912" s="2734"/>
      <c r="AP1912" s="2734"/>
      <c r="AQ1912" s="3772"/>
      <c r="AR1912" s="3772"/>
      <c r="AS1912" s="3182"/>
      <c r="AT1912" s="2730"/>
      <c r="AU1912" s="2731"/>
      <c r="AV1912" s="2731"/>
      <c r="AW1912" s="3770"/>
      <c r="AX1912" s="3770"/>
      <c r="AY1912" s="2338"/>
      <c r="AZ1912" s="2732"/>
      <c r="BA1912" s="2732"/>
      <c r="BB1912" s="2732"/>
      <c r="BC1912" s="2732"/>
      <c r="BD1912" s="2732"/>
      <c r="BE1912" s="2732"/>
      <c r="BF1912" s="2342"/>
      <c r="BG1912" s="2732"/>
      <c r="BH1912" s="2732"/>
      <c r="BI1912" s="2342"/>
      <c r="BJ1912" s="2732"/>
      <c r="BK1912" s="2732"/>
      <c r="BL1912" s="2733">
        <f t="shared" si="200"/>
        <v>0</v>
      </c>
      <c r="BM1912" s="2732"/>
      <c r="BN1912" s="3771"/>
      <c r="BO1912" s="3771"/>
      <c r="BP1912" s="3771"/>
      <c r="BQ1912" s="3771"/>
      <c r="BR1912" s="3771"/>
      <c r="BS1912" s="3771"/>
      <c r="BT1912" s="3771"/>
      <c r="BU1912" s="3771"/>
      <c r="BV1912" s="3771"/>
      <c r="BW1912" s="3771"/>
      <c r="BX1912" s="3771"/>
      <c r="BY1912" s="3771"/>
      <c r="BZ1912" s="3771"/>
      <c r="CA1912" s="3771"/>
      <c r="CB1912" s="3771"/>
      <c r="CC1912" s="3771"/>
      <c r="CD1912" s="2028" t="s">
        <v>3944</v>
      </c>
    </row>
    <row r="1913" spans="1:82" s="19" customFormat="1" ht="42" customHeight="1" x14ac:dyDescent="0.25">
      <c r="A1913" s="664" t="s">
        <v>3965</v>
      </c>
      <c r="B1913" s="665" t="s">
        <v>130</v>
      </c>
      <c r="C1913" s="720" t="s">
        <v>147</v>
      </c>
      <c r="D1913" s="460">
        <v>215</v>
      </c>
      <c r="E1913" s="500" t="s">
        <v>4110</v>
      </c>
      <c r="F1913" s="526" t="s">
        <v>4111</v>
      </c>
      <c r="G1913" s="464">
        <v>0</v>
      </c>
      <c r="H1913" s="463" t="s">
        <v>0</v>
      </c>
      <c r="I1913" s="464">
        <v>1</v>
      </c>
      <c r="J1913" s="1297">
        <v>0.33</v>
      </c>
      <c r="K1913" s="1298"/>
      <c r="L1913" s="1299"/>
      <c r="M1913" s="667"/>
      <c r="N1913" s="667"/>
      <c r="O1913" s="667"/>
      <c r="P1913" s="667"/>
      <c r="Q1913" s="667"/>
      <c r="R1913" s="667"/>
      <c r="S1913" s="667"/>
      <c r="T1913" s="667"/>
      <c r="U1913" s="1300">
        <f t="shared" si="201"/>
        <v>0</v>
      </c>
      <c r="V1913" s="667"/>
      <c r="W1913" s="667"/>
      <c r="X1913" s="667"/>
      <c r="Y1913" s="667"/>
      <c r="Z1913" s="667"/>
      <c r="AA1913" s="667"/>
      <c r="AB1913" s="667"/>
      <c r="AC1913" s="667"/>
      <c r="AD1913" s="667"/>
      <c r="AE1913" s="667"/>
      <c r="AF1913" s="667"/>
      <c r="AG1913" s="2734"/>
      <c r="AH1913" s="2734"/>
      <c r="AI1913" s="2734"/>
      <c r="AJ1913" s="2734"/>
      <c r="AK1913" s="2734"/>
      <c r="AL1913" s="2734"/>
      <c r="AM1913" s="4081"/>
      <c r="AN1913" s="4081"/>
      <c r="AO1913" s="2734"/>
      <c r="AP1913" s="2734"/>
      <c r="AQ1913" s="3772"/>
      <c r="AR1913" s="3772"/>
      <c r="AS1913" s="3182"/>
      <c r="AT1913" s="2730"/>
      <c r="AU1913" s="2731"/>
      <c r="AV1913" s="2731"/>
      <c r="AW1913" s="3770"/>
      <c r="AX1913" s="3770"/>
      <c r="AY1913" s="2338"/>
      <c r="AZ1913" s="2732"/>
      <c r="BA1913" s="2732"/>
      <c r="BB1913" s="2732"/>
      <c r="BC1913" s="2732"/>
      <c r="BD1913" s="2732"/>
      <c r="BE1913" s="2732"/>
      <c r="BF1913" s="2342"/>
      <c r="BG1913" s="2732"/>
      <c r="BH1913" s="2732"/>
      <c r="BI1913" s="2342"/>
      <c r="BJ1913" s="2732"/>
      <c r="BK1913" s="2732"/>
      <c r="BL1913" s="2733">
        <f t="shared" si="200"/>
        <v>0</v>
      </c>
      <c r="BM1913" s="2732"/>
      <c r="BN1913" s="3771"/>
      <c r="BO1913" s="3771"/>
      <c r="BP1913" s="3771"/>
      <c r="BQ1913" s="3771"/>
      <c r="BR1913" s="3771"/>
      <c r="BS1913" s="3771"/>
      <c r="BT1913" s="3771"/>
      <c r="BU1913" s="3771"/>
      <c r="BV1913" s="3771"/>
      <c r="BW1913" s="3771"/>
      <c r="BX1913" s="3771"/>
      <c r="BY1913" s="3771"/>
      <c r="BZ1913" s="3771"/>
      <c r="CA1913" s="3771"/>
      <c r="CB1913" s="3771"/>
      <c r="CC1913" s="3771"/>
      <c r="CD1913" s="2028" t="s">
        <v>3944</v>
      </c>
    </row>
    <row r="1914" spans="1:82" s="19" customFormat="1" ht="42" customHeight="1" x14ac:dyDescent="0.25">
      <c r="A1914" s="664" t="s">
        <v>3965</v>
      </c>
      <c r="B1914" s="665" t="s">
        <v>130</v>
      </c>
      <c r="C1914" s="720" t="s">
        <v>147</v>
      </c>
      <c r="D1914" s="460">
        <v>215</v>
      </c>
      <c r="E1914" s="500" t="s">
        <v>4110</v>
      </c>
      <c r="F1914" s="526" t="s">
        <v>4111</v>
      </c>
      <c r="G1914" s="464">
        <v>0</v>
      </c>
      <c r="H1914" s="463" t="s">
        <v>0</v>
      </c>
      <c r="I1914" s="464">
        <v>1</v>
      </c>
      <c r="J1914" s="1297">
        <v>0.33</v>
      </c>
      <c r="K1914" s="1298"/>
      <c r="L1914" s="1299"/>
      <c r="M1914" s="667"/>
      <c r="N1914" s="667"/>
      <c r="O1914" s="667"/>
      <c r="P1914" s="667"/>
      <c r="Q1914" s="667"/>
      <c r="R1914" s="667"/>
      <c r="S1914" s="667"/>
      <c r="T1914" s="667"/>
      <c r="U1914" s="1300">
        <f t="shared" si="201"/>
        <v>0</v>
      </c>
      <c r="V1914" s="667"/>
      <c r="W1914" s="667"/>
      <c r="X1914" s="667"/>
      <c r="Y1914" s="667"/>
      <c r="Z1914" s="667"/>
      <c r="AA1914" s="667"/>
      <c r="AB1914" s="667"/>
      <c r="AC1914" s="667"/>
      <c r="AD1914" s="667"/>
      <c r="AE1914" s="667"/>
      <c r="AF1914" s="667"/>
      <c r="AG1914" s="2734"/>
      <c r="AH1914" s="2734"/>
      <c r="AI1914" s="2734"/>
      <c r="AJ1914" s="2734"/>
      <c r="AK1914" s="2734"/>
      <c r="AL1914" s="2734"/>
      <c r="AM1914" s="4081"/>
      <c r="AN1914" s="4081"/>
      <c r="AO1914" s="2734"/>
      <c r="AP1914" s="2734"/>
      <c r="AQ1914" s="3772"/>
      <c r="AR1914" s="3772"/>
      <c r="AS1914" s="3182"/>
      <c r="AT1914" s="2730"/>
      <c r="AU1914" s="2731"/>
      <c r="AV1914" s="2731"/>
      <c r="AW1914" s="3770"/>
      <c r="AX1914" s="3770"/>
      <c r="AY1914" s="2338"/>
      <c r="AZ1914" s="2732"/>
      <c r="BA1914" s="2732"/>
      <c r="BB1914" s="2732"/>
      <c r="BC1914" s="2732"/>
      <c r="BD1914" s="2732"/>
      <c r="BE1914" s="2732"/>
      <c r="BF1914" s="2342"/>
      <c r="BG1914" s="2732"/>
      <c r="BH1914" s="2732"/>
      <c r="BI1914" s="2342"/>
      <c r="BJ1914" s="2732"/>
      <c r="BK1914" s="2732"/>
      <c r="BL1914" s="2733">
        <f t="shared" si="200"/>
        <v>0</v>
      </c>
      <c r="BM1914" s="2732"/>
      <c r="BN1914" s="3771"/>
      <c r="BO1914" s="3771"/>
      <c r="BP1914" s="3771"/>
      <c r="BQ1914" s="3771"/>
      <c r="BR1914" s="3771"/>
      <c r="BS1914" s="3771"/>
      <c r="BT1914" s="3771"/>
      <c r="BU1914" s="3771"/>
      <c r="BV1914" s="3771"/>
      <c r="BW1914" s="3771"/>
      <c r="BX1914" s="3771"/>
      <c r="BY1914" s="3771"/>
      <c r="BZ1914" s="3771"/>
      <c r="CA1914" s="3771"/>
      <c r="CB1914" s="3771"/>
      <c r="CC1914" s="3771"/>
      <c r="CD1914" s="2028" t="s">
        <v>3944</v>
      </c>
    </row>
    <row r="1915" spans="1:82" s="19" customFormat="1" ht="42" customHeight="1" x14ac:dyDescent="0.25">
      <c r="A1915" s="664" t="s">
        <v>3965</v>
      </c>
      <c r="B1915" s="665" t="s">
        <v>130</v>
      </c>
      <c r="C1915" s="720" t="s">
        <v>147</v>
      </c>
      <c r="D1915" s="460">
        <v>215</v>
      </c>
      <c r="E1915" s="500" t="s">
        <v>4110</v>
      </c>
      <c r="F1915" s="526" t="s">
        <v>4111</v>
      </c>
      <c r="G1915" s="464">
        <v>0</v>
      </c>
      <c r="H1915" s="463" t="s">
        <v>0</v>
      </c>
      <c r="I1915" s="464">
        <v>1</v>
      </c>
      <c r="J1915" s="1297">
        <v>0.33</v>
      </c>
      <c r="K1915" s="1298"/>
      <c r="L1915" s="1299"/>
      <c r="M1915" s="667"/>
      <c r="N1915" s="667"/>
      <c r="O1915" s="667"/>
      <c r="P1915" s="667"/>
      <c r="Q1915" s="667"/>
      <c r="R1915" s="667"/>
      <c r="S1915" s="667"/>
      <c r="T1915" s="667"/>
      <c r="U1915" s="1300">
        <f t="shared" si="201"/>
        <v>0</v>
      </c>
      <c r="V1915" s="667"/>
      <c r="W1915" s="667"/>
      <c r="X1915" s="667"/>
      <c r="Y1915" s="667"/>
      <c r="Z1915" s="667"/>
      <c r="AA1915" s="667"/>
      <c r="AB1915" s="667"/>
      <c r="AC1915" s="667"/>
      <c r="AD1915" s="667"/>
      <c r="AE1915" s="667"/>
      <c r="AF1915" s="667"/>
      <c r="AG1915" s="2734"/>
      <c r="AH1915" s="2734"/>
      <c r="AI1915" s="2734"/>
      <c r="AJ1915" s="2734"/>
      <c r="AK1915" s="2734"/>
      <c r="AL1915" s="2734"/>
      <c r="AM1915" s="4081"/>
      <c r="AN1915" s="4081"/>
      <c r="AO1915" s="2734"/>
      <c r="AP1915" s="2734"/>
      <c r="AQ1915" s="3772"/>
      <c r="AR1915" s="3772"/>
      <c r="AS1915" s="3182"/>
      <c r="AT1915" s="2730"/>
      <c r="AU1915" s="2731"/>
      <c r="AV1915" s="2731"/>
      <c r="AW1915" s="3770"/>
      <c r="AX1915" s="3770"/>
      <c r="AY1915" s="2338"/>
      <c r="AZ1915" s="2732"/>
      <c r="BA1915" s="2732"/>
      <c r="BB1915" s="2732"/>
      <c r="BC1915" s="2732"/>
      <c r="BD1915" s="2732"/>
      <c r="BE1915" s="2732"/>
      <c r="BF1915" s="2342"/>
      <c r="BG1915" s="2732"/>
      <c r="BH1915" s="2732"/>
      <c r="BI1915" s="2342"/>
      <c r="BJ1915" s="2732"/>
      <c r="BK1915" s="2732"/>
      <c r="BL1915" s="2733">
        <f t="shared" si="200"/>
        <v>0</v>
      </c>
      <c r="BM1915" s="2732"/>
      <c r="BN1915" s="3771"/>
      <c r="BO1915" s="3771"/>
      <c r="BP1915" s="3771"/>
      <c r="BQ1915" s="3771"/>
      <c r="BR1915" s="3771"/>
      <c r="BS1915" s="3771"/>
      <c r="BT1915" s="3771"/>
      <c r="BU1915" s="3771"/>
      <c r="BV1915" s="3771"/>
      <c r="BW1915" s="3771"/>
      <c r="BX1915" s="3771"/>
      <c r="BY1915" s="3771"/>
      <c r="BZ1915" s="3771"/>
      <c r="CA1915" s="3771"/>
      <c r="CB1915" s="3771"/>
      <c r="CC1915" s="3771"/>
      <c r="CD1915" s="2028" t="s">
        <v>3944</v>
      </c>
    </row>
    <row r="1916" spans="1:82" s="19" customFormat="1" ht="42" customHeight="1" thickBot="1" x14ac:dyDescent="0.3">
      <c r="A1916" s="722" t="s">
        <v>3965</v>
      </c>
      <c r="B1916" s="1301" t="s">
        <v>130</v>
      </c>
      <c r="C1916" s="724" t="s">
        <v>147</v>
      </c>
      <c r="D1916" s="205">
        <v>215</v>
      </c>
      <c r="E1916" s="103" t="s">
        <v>4110</v>
      </c>
      <c r="F1916" s="100" t="s">
        <v>4111</v>
      </c>
      <c r="G1916" s="18">
        <v>0</v>
      </c>
      <c r="H1916" s="17" t="s">
        <v>0</v>
      </c>
      <c r="I1916" s="18">
        <v>1</v>
      </c>
      <c r="J1916" s="1302">
        <v>0.33</v>
      </c>
      <c r="K1916" s="1303"/>
      <c r="L1916" s="1304"/>
      <c r="M1916" s="98"/>
      <c r="N1916" s="98"/>
      <c r="O1916" s="98"/>
      <c r="P1916" s="98"/>
      <c r="Q1916" s="98"/>
      <c r="R1916" s="98"/>
      <c r="S1916" s="98"/>
      <c r="T1916" s="98"/>
      <c r="U1916" s="1305">
        <f t="shared" si="201"/>
        <v>0</v>
      </c>
      <c r="V1916" s="98"/>
      <c r="W1916" s="98"/>
      <c r="X1916" s="98"/>
      <c r="Y1916" s="98"/>
      <c r="Z1916" s="98"/>
      <c r="AA1916" s="98"/>
      <c r="AB1916" s="98"/>
      <c r="AC1916" s="98"/>
      <c r="AD1916" s="98"/>
      <c r="AE1916" s="98"/>
      <c r="AF1916" s="98"/>
      <c r="AG1916" s="2735"/>
      <c r="AH1916" s="2735"/>
      <c r="AI1916" s="2735"/>
      <c r="AJ1916" s="2735"/>
      <c r="AK1916" s="2735"/>
      <c r="AL1916" s="2735"/>
      <c r="AM1916" s="4082"/>
      <c r="AN1916" s="4082"/>
      <c r="AO1916" s="2735"/>
      <c r="AP1916" s="2735"/>
      <c r="AQ1916" s="2799"/>
      <c r="AR1916" s="2799"/>
      <c r="AS1916" s="2963"/>
      <c r="AT1916" s="2736"/>
      <c r="AU1916" s="2737"/>
      <c r="AV1916" s="2737"/>
      <c r="AW1916" s="3773"/>
      <c r="AX1916" s="3773"/>
      <c r="AY1916" s="2347"/>
      <c r="AZ1916" s="2738"/>
      <c r="BA1916" s="2738"/>
      <c r="BB1916" s="2738"/>
      <c r="BC1916" s="2738"/>
      <c r="BD1916" s="2738"/>
      <c r="BE1916" s="2738"/>
      <c r="BF1916" s="2351"/>
      <c r="BG1916" s="2738"/>
      <c r="BH1916" s="2738"/>
      <c r="BI1916" s="2351"/>
      <c r="BJ1916" s="2738"/>
      <c r="BK1916" s="2738"/>
      <c r="BL1916" s="2739">
        <f t="shared" si="200"/>
        <v>0</v>
      </c>
      <c r="BM1916" s="2738"/>
      <c r="BN1916" s="3774"/>
      <c r="BO1916" s="3774"/>
      <c r="BP1916" s="3774"/>
      <c r="BQ1916" s="3774"/>
      <c r="BR1916" s="3774"/>
      <c r="BS1916" s="3774"/>
      <c r="BT1916" s="3774"/>
      <c r="BU1916" s="3774"/>
      <c r="BV1916" s="3774"/>
      <c r="BW1916" s="3774"/>
      <c r="BX1916" s="3774"/>
      <c r="BY1916" s="3774"/>
      <c r="BZ1916" s="3774"/>
      <c r="CA1916" s="3774"/>
      <c r="CB1916" s="3774"/>
      <c r="CC1916" s="3774"/>
      <c r="CD1916" s="2167" t="s">
        <v>3944</v>
      </c>
    </row>
    <row r="1917" spans="1:82" s="19" customFormat="1" ht="32.25" customHeight="1" thickBot="1" x14ac:dyDescent="0.3">
      <c r="A1917" s="661" t="s">
        <v>162</v>
      </c>
      <c r="B1917" s="662" t="s">
        <v>130</v>
      </c>
      <c r="C1917" s="716" t="s">
        <v>147</v>
      </c>
      <c r="D1917" s="163">
        <v>216</v>
      </c>
      <c r="E1917" s="210" t="s">
        <v>5247</v>
      </c>
      <c r="F1917" s="48" t="s">
        <v>5248</v>
      </c>
      <c r="G1917" s="210">
        <v>44</v>
      </c>
      <c r="H1917" s="210" t="s">
        <v>1</v>
      </c>
      <c r="I1917" s="210">
        <v>10</v>
      </c>
      <c r="J1917" s="493">
        <v>10</v>
      </c>
      <c r="K1917" s="195"/>
      <c r="L1917" s="51">
        <f>SUM(M1917:T1917)</f>
        <v>5978253701</v>
      </c>
      <c r="M1917" s="717">
        <v>5978253701</v>
      </c>
      <c r="N1917" s="717"/>
      <c r="O1917" s="717"/>
      <c r="P1917" s="717"/>
      <c r="Q1917" s="717"/>
      <c r="R1917" s="717"/>
      <c r="S1917" s="717"/>
      <c r="T1917" s="717"/>
      <c r="U1917" s="525">
        <f>V1917+W1917+X1917+Y1917+Z1917+AA1917+AB1917+AC1917</f>
        <v>3141433718</v>
      </c>
      <c r="V1917" s="717">
        <v>3141433718</v>
      </c>
      <c r="W1917" s="717"/>
      <c r="X1917" s="717"/>
      <c r="Y1917" s="717"/>
      <c r="Z1917" s="717"/>
      <c r="AA1917" s="717"/>
      <c r="AB1917" s="717"/>
      <c r="AC1917" s="717"/>
      <c r="AD1917" s="196"/>
      <c r="AE1917" s="196"/>
      <c r="AF1917" s="196"/>
      <c r="AG1917" s="1462">
        <v>81101510</v>
      </c>
      <c r="AH1917" s="2725" t="s">
        <v>5249</v>
      </c>
      <c r="AI1917" s="2725" t="s">
        <v>5250</v>
      </c>
      <c r="AJ1917" s="2725" t="s">
        <v>4780</v>
      </c>
      <c r="AK1917" s="2725" t="s">
        <v>1785</v>
      </c>
      <c r="AL1917" s="2725" t="s">
        <v>274</v>
      </c>
      <c r="AM1917" s="1464">
        <v>390617351</v>
      </c>
      <c r="AN1917" s="1464">
        <v>390617351</v>
      </c>
      <c r="AO1917" s="2725" t="s">
        <v>275</v>
      </c>
      <c r="AP1917" s="2725"/>
      <c r="AQ1917" s="2756" t="s">
        <v>5251</v>
      </c>
      <c r="AR1917" s="1461"/>
      <c r="AS1917" s="1461" t="s">
        <v>5252</v>
      </c>
      <c r="AT1917" s="1461" t="s">
        <v>5253</v>
      </c>
      <c r="AU1917" s="1461">
        <v>1</v>
      </c>
      <c r="AV1917" s="1461">
        <v>0.2</v>
      </c>
      <c r="AW1917" s="1463" t="s">
        <v>5254</v>
      </c>
      <c r="AX1917" s="1463">
        <v>42995</v>
      </c>
      <c r="AY1917" s="2824">
        <v>390599351</v>
      </c>
      <c r="AZ1917" s="1516">
        <v>2</v>
      </c>
      <c r="BA1917" s="1516" t="s">
        <v>5213</v>
      </c>
      <c r="BB1917" s="1516" t="s">
        <v>5255</v>
      </c>
      <c r="BC1917" s="1516" t="s">
        <v>5256</v>
      </c>
      <c r="BD1917" s="1382" t="s">
        <v>5257</v>
      </c>
      <c r="BE1917" s="1539">
        <v>42737</v>
      </c>
      <c r="BF1917" s="3834">
        <v>390599351</v>
      </c>
      <c r="BG1917" s="1382">
        <v>2017000008</v>
      </c>
      <c r="BH1917" s="1539">
        <v>42738</v>
      </c>
      <c r="BI1917" s="2825">
        <v>389367173</v>
      </c>
      <c r="BJ1917" s="1539">
        <v>42906</v>
      </c>
      <c r="BK1917" s="1539">
        <v>42995</v>
      </c>
      <c r="BL1917" s="1541">
        <f t="shared" si="200"/>
        <v>1232178</v>
      </c>
      <c r="BM1917" s="1541">
        <f>L1917-(BI1917:BI1920)</f>
        <v>5588886528</v>
      </c>
      <c r="BN1917" s="1471"/>
      <c r="BO1917" s="1471"/>
      <c r="BP1917" s="1471"/>
      <c r="BQ1917" s="1471"/>
      <c r="BR1917" s="1471"/>
      <c r="BS1917" s="1471"/>
      <c r="BT1917" s="1471"/>
      <c r="BU1917" s="1471"/>
      <c r="BV1917" s="1471"/>
      <c r="BW1917" s="1471"/>
      <c r="BX1917" s="1471"/>
      <c r="BY1917" s="1471"/>
      <c r="BZ1917" s="1471"/>
      <c r="CA1917" s="1471"/>
      <c r="CB1917" s="1471"/>
      <c r="CC1917" s="1471"/>
      <c r="CD1917" s="1390" t="s">
        <v>5218</v>
      </c>
    </row>
    <row r="1918" spans="1:82" s="19" customFormat="1" ht="32.25" customHeight="1" x14ac:dyDescent="0.25">
      <c r="A1918" s="664" t="s">
        <v>162</v>
      </c>
      <c r="B1918" s="665" t="s">
        <v>130</v>
      </c>
      <c r="C1918" s="720" t="s">
        <v>147</v>
      </c>
      <c r="D1918" s="460">
        <v>216</v>
      </c>
      <c r="E1918" s="1695" t="s">
        <v>5247</v>
      </c>
      <c r="F1918" s="526" t="s">
        <v>5248</v>
      </c>
      <c r="G1918" s="1695">
        <v>44</v>
      </c>
      <c r="H1918" s="1695" t="s">
        <v>1</v>
      </c>
      <c r="I1918" s="1695">
        <v>10</v>
      </c>
      <c r="J1918" s="454">
        <v>10</v>
      </c>
      <c r="K1918" s="517"/>
      <c r="L1918" s="465"/>
      <c r="M1918" s="667"/>
      <c r="N1918" s="667"/>
      <c r="O1918" s="667"/>
      <c r="P1918" s="667"/>
      <c r="Q1918" s="667"/>
      <c r="R1918" s="667"/>
      <c r="S1918" s="667"/>
      <c r="T1918" s="667"/>
      <c r="U1918" s="525">
        <f t="shared" ref="U1918:U1936" si="202">V1918+W1918+X1918+Y1918+Z1918+AA1918+AB1918+AC1918</f>
        <v>0</v>
      </c>
      <c r="V1918" s="667"/>
      <c r="W1918" s="667"/>
      <c r="X1918" s="667"/>
      <c r="Y1918" s="667"/>
      <c r="Z1918" s="667"/>
      <c r="AA1918" s="667"/>
      <c r="AB1918" s="667"/>
      <c r="AC1918" s="667"/>
      <c r="AD1918" s="667"/>
      <c r="AE1918" s="667"/>
      <c r="AF1918" s="667"/>
      <c r="AG1918" s="1133">
        <v>81101510</v>
      </c>
      <c r="AH1918" s="2729" t="s">
        <v>5258</v>
      </c>
      <c r="AI1918" s="2756" t="s">
        <v>5259</v>
      </c>
      <c r="AJ1918" s="2729" t="s">
        <v>2497</v>
      </c>
      <c r="AK1918" s="2729" t="s">
        <v>5224</v>
      </c>
      <c r="AL1918" s="2729" t="s">
        <v>274</v>
      </c>
      <c r="AM1918" s="1489">
        <v>150000000</v>
      </c>
      <c r="AN1918" s="1489">
        <v>150000000</v>
      </c>
      <c r="AO1918" s="2729" t="s">
        <v>275</v>
      </c>
      <c r="AP1918" s="2729"/>
      <c r="AQ1918" s="2756" t="s">
        <v>5251</v>
      </c>
      <c r="AR1918" s="2756"/>
      <c r="AS1918" s="1487" t="s">
        <v>6032</v>
      </c>
      <c r="AT1918" s="1487" t="s">
        <v>5423</v>
      </c>
      <c r="AU1918" s="2756">
        <v>1</v>
      </c>
      <c r="AV1918" s="2756">
        <v>0.2</v>
      </c>
      <c r="AW1918" s="1463" t="s">
        <v>5254</v>
      </c>
      <c r="AX1918" s="3835">
        <v>42935</v>
      </c>
      <c r="AY1918" s="2237">
        <v>150000000</v>
      </c>
      <c r="AZ1918" s="1494">
        <v>3</v>
      </c>
      <c r="BA1918" s="3787" t="s">
        <v>4387</v>
      </c>
      <c r="BB1918" s="3787" t="s">
        <v>5260</v>
      </c>
      <c r="BC1918" s="3787" t="s">
        <v>5261</v>
      </c>
      <c r="BD1918" s="1420">
        <v>2017000005</v>
      </c>
      <c r="BE1918" s="1454">
        <v>42737</v>
      </c>
      <c r="BF1918" s="3787">
        <v>150000000</v>
      </c>
      <c r="BG1918" s="1420">
        <v>2017000423</v>
      </c>
      <c r="BH1918" s="1454">
        <v>42807</v>
      </c>
      <c r="BI1918" s="3771">
        <v>150000000</v>
      </c>
      <c r="BJ1918" s="1454">
        <v>42906</v>
      </c>
      <c r="BK1918" s="1539">
        <v>43058</v>
      </c>
      <c r="BL1918" s="1552">
        <f t="shared" si="200"/>
        <v>0</v>
      </c>
      <c r="BM1918" s="3787"/>
      <c r="BN1918" s="3787"/>
      <c r="BO1918" s="3787"/>
      <c r="BP1918" s="3787"/>
      <c r="BQ1918" s="3787"/>
      <c r="BR1918" s="3787"/>
      <c r="BS1918" s="3787"/>
      <c r="BT1918" s="3787"/>
      <c r="BU1918" s="3787"/>
      <c r="BV1918" s="3787"/>
      <c r="BW1918" s="3787"/>
      <c r="BX1918" s="3787"/>
      <c r="BY1918" s="3787"/>
      <c r="BZ1918" s="3787"/>
      <c r="CA1918" s="3787"/>
      <c r="CB1918" s="3787"/>
      <c r="CC1918" s="3787"/>
      <c r="CD1918" s="1440" t="s">
        <v>5218</v>
      </c>
    </row>
    <row r="1919" spans="1:82" s="19" customFormat="1" ht="32.25" customHeight="1" x14ac:dyDescent="0.25">
      <c r="A1919" s="664" t="s">
        <v>162</v>
      </c>
      <c r="B1919" s="665" t="s">
        <v>130</v>
      </c>
      <c r="C1919" s="720" t="s">
        <v>147</v>
      </c>
      <c r="D1919" s="460">
        <v>216</v>
      </c>
      <c r="E1919" s="1695" t="s">
        <v>5247</v>
      </c>
      <c r="F1919" s="526" t="s">
        <v>5248</v>
      </c>
      <c r="G1919" s="1695">
        <v>44</v>
      </c>
      <c r="H1919" s="1695" t="s">
        <v>1</v>
      </c>
      <c r="I1919" s="1695">
        <v>10</v>
      </c>
      <c r="J1919" s="454">
        <v>10</v>
      </c>
      <c r="K1919" s="517"/>
      <c r="L1919" s="465"/>
      <c r="M1919" s="667"/>
      <c r="N1919" s="667"/>
      <c r="O1919" s="667"/>
      <c r="P1919" s="667"/>
      <c r="Q1919" s="667"/>
      <c r="R1919" s="667"/>
      <c r="S1919" s="667"/>
      <c r="T1919" s="667"/>
      <c r="U1919" s="525">
        <f t="shared" si="202"/>
        <v>0</v>
      </c>
      <c r="V1919" s="667"/>
      <c r="W1919" s="667"/>
      <c r="X1919" s="667"/>
      <c r="Y1919" s="667"/>
      <c r="Z1919" s="667"/>
      <c r="AA1919" s="667"/>
      <c r="AB1919" s="667"/>
      <c r="AC1919" s="667"/>
      <c r="AD1919" s="667"/>
      <c r="AE1919" s="667"/>
      <c r="AF1919" s="667"/>
      <c r="AG1919" s="1133"/>
      <c r="AH1919" s="2729"/>
      <c r="AI1919" s="2756"/>
      <c r="AJ1919" s="2729"/>
      <c r="AK1919" s="2729"/>
      <c r="AL1919" s="2729"/>
      <c r="AM1919" s="1489"/>
      <c r="AN1919" s="1489"/>
      <c r="AO1919" s="2729"/>
      <c r="AP1919" s="2729"/>
      <c r="AQ1919" s="2756"/>
      <c r="AR1919" s="2756"/>
      <c r="AS1919" s="1487"/>
      <c r="AT1919" s="1487"/>
      <c r="AU1919" s="1487"/>
      <c r="AV1919" s="1487"/>
      <c r="AW1919" s="1488"/>
      <c r="AX1919" s="1488"/>
      <c r="AY1919" s="2237"/>
      <c r="AZ1919" s="1494"/>
      <c r="BA1919" s="1494"/>
      <c r="BB1919" s="1494"/>
      <c r="BC1919" s="1494"/>
      <c r="BD1919" s="1420"/>
      <c r="BE1919" s="1454"/>
      <c r="BF1919" s="3787"/>
      <c r="BG1919" s="1420"/>
      <c r="BH1919" s="1454"/>
      <c r="BI1919" s="3771"/>
      <c r="BJ1919" s="1454"/>
      <c r="BK1919" s="1420"/>
      <c r="BL1919" s="1552">
        <f t="shared" si="200"/>
        <v>0</v>
      </c>
      <c r="BM1919" s="3787"/>
      <c r="BN1919" s="3787"/>
      <c r="BO1919" s="3787"/>
      <c r="BP1919" s="3787"/>
      <c r="BQ1919" s="3787"/>
      <c r="BR1919" s="3787"/>
      <c r="BS1919" s="3787"/>
      <c r="BT1919" s="3787"/>
      <c r="BU1919" s="3787"/>
      <c r="BV1919" s="3787"/>
      <c r="BW1919" s="3787"/>
      <c r="BX1919" s="3787"/>
      <c r="BY1919" s="3787"/>
      <c r="BZ1919" s="3787"/>
      <c r="CA1919" s="3787"/>
      <c r="CB1919" s="3787"/>
      <c r="CC1919" s="3787"/>
      <c r="CD1919" s="1440" t="s">
        <v>5218</v>
      </c>
    </row>
    <row r="1920" spans="1:82" s="19" customFormat="1" ht="32.25" customHeight="1" x14ac:dyDescent="0.25">
      <c r="A1920" s="664" t="s">
        <v>162</v>
      </c>
      <c r="B1920" s="665" t="s">
        <v>130</v>
      </c>
      <c r="C1920" s="720" t="s">
        <v>147</v>
      </c>
      <c r="D1920" s="460">
        <v>216</v>
      </c>
      <c r="E1920" s="1695" t="s">
        <v>5247</v>
      </c>
      <c r="F1920" s="526" t="s">
        <v>5248</v>
      </c>
      <c r="G1920" s="1695">
        <v>44</v>
      </c>
      <c r="H1920" s="1695" t="s">
        <v>1</v>
      </c>
      <c r="I1920" s="1695">
        <v>10</v>
      </c>
      <c r="J1920" s="454">
        <v>10</v>
      </c>
      <c r="K1920" s="517"/>
      <c r="L1920" s="465"/>
      <c r="M1920" s="667"/>
      <c r="N1920" s="667"/>
      <c r="O1920" s="667"/>
      <c r="P1920" s="667"/>
      <c r="Q1920" s="667"/>
      <c r="R1920" s="667"/>
      <c r="S1920" s="667"/>
      <c r="T1920" s="667"/>
      <c r="U1920" s="525">
        <f t="shared" si="202"/>
        <v>0</v>
      </c>
      <c r="V1920" s="667"/>
      <c r="W1920" s="667"/>
      <c r="X1920" s="667"/>
      <c r="Y1920" s="667"/>
      <c r="Z1920" s="667"/>
      <c r="AA1920" s="667"/>
      <c r="AB1920" s="667"/>
      <c r="AC1920" s="667"/>
      <c r="AD1920" s="667"/>
      <c r="AE1920" s="667"/>
      <c r="AF1920" s="667"/>
      <c r="AG1920" s="2756">
        <v>30121601</v>
      </c>
      <c r="AH1920" s="1133" t="s">
        <v>5262</v>
      </c>
      <c r="AI1920" s="2729" t="s">
        <v>5263</v>
      </c>
      <c r="AJ1920" s="2729" t="s">
        <v>4780</v>
      </c>
      <c r="AK1920" s="1133" t="s">
        <v>5132</v>
      </c>
      <c r="AL1920" s="1133" t="s">
        <v>274</v>
      </c>
      <c r="AM1920" s="1489">
        <v>33197000</v>
      </c>
      <c r="AN1920" s="1489">
        <v>33197000</v>
      </c>
      <c r="AO1920" s="2729" t="s">
        <v>275</v>
      </c>
      <c r="AP1920" s="2729"/>
      <c r="AQ1920" s="2756" t="s">
        <v>5251</v>
      </c>
      <c r="AR1920" s="2756"/>
      <c r="AS1920" s="2756" t="s">
        <v>5264</v>
      </c>
      <c r="AT1920" s="2756" t="s">
        <v>5265</v>
      </c>
      <c r="AU1920" s="2756">
        <v>850</v>
      </c>
      <c r="AV1920" s="2756">
        <v>0</v>
      </c>
      <c r="AW1920" s="3835">
        <v>42887</v>
      </c>
      <c r="AX1920" s="3835">
        <v>43100</v>
      </c>
      <c r="AY1920" s="2237">
        <v>33197000</v>
      </c>
      <c r="AZ1920" s="1494"/>
      <c r="BA1920" s="3787"/>
      <c r="BB1920" s="3787"/>
      <c r="BC1920" s="3787"/>
      <c r="BD1920" s="1420"/>
      <c r="BE1920" s="1454"/>
      <c r="BF1920" s="3787"/>
      <c r="BG1920" s="1420"/>
      <c r="BH1920" s="1454"/>
      <c r="BI1920" s="3771"/>
      <c r="BJ1920" s="3787"/>
      <c r="BK1920" s="3787"/>
      <c r="BL1920" s="1552"/>
      <c r="BM1920" s="3787"/>
      <c r="BN1920" s="3787"/>
      <c r="BO1920" s="3787"/>
      <c r="BP1920" s="3787"/>
      <c r="BQ1920" s="3787"/>
      <c r="BR1920" s="3787"/>
      <c r="BS1920" s="3787"/>
      <c r="BT1920" s="3787"/>
      <c r="BU1920" s="3787"/>
      <c r="BV1920" s="3787"/>
      <c r="BW1920" s="3787"/>
      <c r="BX1920" s="3787"/>
      <c r="BY1920" s="3787"/>
      <c r="BZ1920" s="3787"/>
      <c r="CA1920" s="3787"/>
      <c r="CB1920" s="3787"/>
      <c r="CC1920" s="3787"/>
      <c r="CD1920" s="1440" t="s">
        <v>5218</v>
      </c>
    </row>
    <row r="1921" spans="1:82" s="19" customFormat="1" ht="32.25" customHeight="1" x14ac:dyDescent="0.25">
      <c r="A1921" s="664" t="s">
        <v>162</v>
      </c>
      <c r="B1921" s="665" t="s">
        <v>130</v>
      </c>
      <c r="C1921" s="720" t="s">
        <v>147</v>
      </c>
      <c r="D1921" s="460">
        <v>216</v>
      </c>
      <c r="E1921" s="1695" t="s">
        <v>5247</v>
      </c>
      <c r="F1921" s="526" t="s">
        <v>5248</v>
      </c>
      <c r="G1921" s="1695">
        <v>44</v>
      </c>
      <c r="H1921" s="1695" t="s">
        <v>1</v>
      </c>
      <c r="I1921" s="1695">
        <v>10</v>
      </c>
      <c r="J1921" s="454">
        <v>10</v>
      </c>
      <c r="K1921" s="517"/>
      <c r="L1921" s="465"/>
      <c r="M1921" s="667"/>
      <c r="N1921" s="667"/>
      <c r="O1921" s="667"/>
      <c r="P1921" s="667"/>
      <c r="Q1921" s="667"/>
      <c r="R1921" s="667"/>
      <c r="S1921" s="667"/>
      <c r="T1921" s="667"/>
      <c r="U1921" s="525">
        <f t="shared" si="202"/>
        <v>0</v>
      </c>
      <c r="V1921" s="667"/>
      <c r="W1921" s="667"/>
      <c r="X1921" s="667"/>
      <c r="Y1921" s="667"/>
      <c r="Z1921" s="667"/>
      <c r="AA1921" s="667"/>
      <c r="AB1921" s="667"/>
      <c r="AC1921" s="667"/>
      <c r="AD1921" s="667"/>
      <c r="AE1921" s="667"/>
      <c r="AF1921" s="667"/>
      <c r="AG1921" s="2756">
        <v>72141003</v>
      </c>
      <c r="AH1921" s="2756" t="s">
        <v>5266</v>
      </c>
      <c r="AI1921" s="2729" t="s">
        <v>5259</v>
      </c>
      <c r="AJ1921" s="2729" t="s">
        <v>1939</v>
      </c>
      <c r="AK1921" s="2729" t="s">
        <v>5267</v>
      </c>
      <c r="AL1921" s="2729" t="s">
        <v>274</v>
      </c>
      <c r="AM1921" s="1489">
        <v>491763920</v>
      </c>
      <c r="AN1921" s="1489">
        <v>491763920</v>
      </c>
      <c r="AO1921" s="2729" t="s">
        <v>275</v>
      </c>
      <c r="AP1921" s="2729"/>
      <c r="AQ1921" s="2756" t="s">
        <v>5251</v>
      </c>
      <c r="AR1921" s="2756"/>
      <c r="AS1921" s="2756" t="s">
        <v>5268</v>
      </c>
      <c r="AT1921" s="2756" t="s">
        <v>5269</v>
      </c>
      <c r="AU1921" s="3836">
        <v>100</v>
      </c>
      <c r="AV1921" s="3836">
        <v>50</v>
      </c>
      <c r="AW1921" s="3837">
        <v>42767</v>
      </c>
      <c r="AX1921" s="3837">
        <v>43070</v>
      </c>
      <c r="AY1921" s="2237">
        <v>491763920</v>
      </c>
      <c r="AZ1921" s="1494" t="s">
        <v>6</v>
      </c>
      <c r="BA1921" s="3787" t="s">
        <v>5270</v>
      </c>
      <c r="BB1921" s="3787" t="s">
        <v>5271</v>
      </c>
      <c r="BC1921" s="3787" t="s">
        <v>5272</v>
      </c>
      <c r="BD1921" s="1420"/>
      <c r="BE1921" s="1454"/>
      <c r="BF1921" s="3305">
        <v>491763920</v>
      </c>
      <c r="BG1921" s="1420">
        <v>2017000134</v>
      </c>
      <c r="BH1921" s="1454">
        <v>42766</v>
      </c>
      <c r="BI1921" s="3305">
        <v>491763920</v>
      </c>
      <c r="BJ1921" s="1454">
        <v>42779</v>
      </c>
      <c r="BK1921" s="1454">
        <v>43100</v>
      </c>
      <c r="BL1921" s="1552"/>
      <c r="BM1921" s="3787"/>
      <c r="BN1921" s="3787"/>
      <c r="BO1921" s="3787"/>
      <c r="BP1921" s="3787"/>
      <c r="BQ1921" s="3787"/>
      <c r="BR1921" s="3787"/>
      <c r="BS1921" s="3787"/>
      <c r="BT1921" s="3787"/>
      <c r="BU1921" s="3787"/>
      <c r="BV1921" s="3787"/>
      <c r="BW1921" s="3787"/>
      <c r="BX1921" s="3787"/>
      <c r="BY1921" s="3787"/>
      <c r="BZ1921" s="3787"/>
      <c r="CA1921" s="3787"/>
      <c r="CB1921" s="3787"/>
      <c r="CC1921" s="3787"/>
      <c r="CD1921" s="1440" t="s">
        <v>5218</v>
      </c>
    </row>
    <row r="1922" spans="1:82" s="19" customFormat="1" ht="32.25" customHeight="1" x14ac:dyDescent="0.25">
      <c r="A1922" s="664" t="s">
        <v>162</v>
      </c>
      <c r="B1922" s="665" t="s">
        <v>130</v>
      </c>
      <c r="C1922" s="720" t="s">
        <v>147</v>
      </c>
      <c r="D1922" s="460">
        <v>216</v>
      </c>
      <c r="E1922" s="1695" t="s">
        <v>5247</v>
      </c>
      <c r="F1922" s="526" t="s">
        <v>5248</v>
      </c>
      <c r="G1922" s="1695">
        <v>44</v>
      </c>
      <c r="H1922" s="1695" t="s">
        <v>1</v>
      </c>
      <c r="I1922" s="1695">
        <v>10</v>
      </c>
      <c r="J1922" s="454">
        <v>10</v>
      </c>
      <c r="K1922" s="517"/>
      <c r="L1922" s="465"/>
      <c r="M1922" s="667"/>
      <c r="N1922" s="667"/>
      <c r="O1922" s="667"/>
      <c r="P1922" s="667"/>
      <c r="Q1922" s="667"/>
      <c r="R1922" s="667"/>
      <c r="S1922" s="667"/>
      <c r="T1922" s="667"/>
      <c r="U1922" s="525"/>
      <c r="V1922" s="667"/>
      <c r="W1922" s="667"/>
      <c r="X1922" s="667"/>
      <c r="Y1922" s="667"/>
      <c r="Z1922" s="667"/>
      <c r="AA1922" s="667"/>
      <c r="AB1922" s="667"/>
      <c r="AC1922" s="667"/>
      <c r="AD1922" s="667"/>
      <c r="AE1922" s="667"/>
      <c r="AF1922" s="667"/>
      <c r="AG1922" s="2756">
        <v>81101510</v>
      </c>
      <c r="AH1922" s="2756" t="s">
        <v>5273</v>
      </c>
      <c r="AI1922" s="2729" t="s">
        <v>5263</v>
      </c>
      <c r="AJ1922" s="2729" t="s">
        <v>269</v>
      </c>
      <c r="AK1922" s="2729" t="s">
        <v>1753</v>
      </c>
      <c r="AL1922" s="2729" t="s">
        <v>5274</v>
      </c>
      <c r="AM1922" s="1489">
        <v>2000000000</v>
      </c>
      <c r="AN1922" s="1489">
        <v>2000000000</v>
      </c>
      <c r="AO1922" s="2729" t="s">
        <v>4617</v>
      </c>
      <c r="AP1922" s="2729"/>
      <c r="AQ1922" s="2756" t="s">
        <v>5251</v>
      </c>
      <c r="AR1922" s="2756"/>
      <c r="AS1922" s="2756" t="s">
        <v>5273</v>
      </c>
      <c r="AT1922" s="2756" t="s">
        <v>5275</v>
      </c>
      <c r="AU1922" s="2756">
        <v>2</v>
      </c>
      <c r="AV1922" s="2756">
        <v>0</v>
      </c>
      <c r="AW1922" s="2756" t="s">
        <v>3919</v>
      </c>
      <c r="AX1922" s="2756" t="s">
        <v>5276</v>
      </c>
      <c r="AY1922" s="2237">
        <v>2000000000</v>
      </c>
      <c r="AZ1922" s="1494"/>
      <c r="BA1922" s="3787"/>
      <c r="BB1922" s="3787"/>
      <c r="BC1922" s="3787"/>
      <c r="BD1922" s="1420"/>
      <c r="BE1922" s="1454"/>
      <c r="BF1922" s="3787"/>
      <c r="BG1922" s="1420"/>
      <c r="BH1922" s="1454"/>
      <c r="BI1922" s="3771"/>
      <c r="BJ1922" s="3787"/>
      <c r="BK1922" s="3787"/>
      <c r="BL1922" s="1552"/>
      <c r="BM1922" s="3787"/>
      <c r="BN1922" s="3787"/>
      <c r="BO1922" s="3787"/>
      <c r="BP1922" s="3787"/>
      <c r="BQ1922" s="3787"/>
      <c r="BR1922" s="3787"/>
      <c r="BS1922" s="3787"/>
      <c r="BT1922" s="3787"/>
      <c r="BU1922" s="3787"/>
      <c r="BV1922" s="3787"/>
      <c r="BW1922" s="3787"/>
      <c r="BX1922" s="3787"/>
      <c r="BY1922" s="3787"/>
      <c r="BZ1922" s="3787"/>
      <c r="CA1922" s="3787"/>
      <c r="CB1922" s="3787"/>
      <c r="CC1922" s="3787"/>
      <c r="CD1922" s="1440" t="s">
        <v>5218</v>
      </c>
    </row>
    <row r="1923" spans="1:82" s="19" customFormat="1" ht="32.25" customHeight="1" x14ac:dyDescent="0.25">
      <c r="A1923" s="664" t="s">
        <v>162</v>
      </c>
      <c r="B1923" s="665" t="s">
        <v>130</v>
      </c>
      <c r="C1923" s="720" t="s">
        <v>147</v>
      </c>
      <c r="D1923" s="460">
        <v>216</v>
      </c>
      <c r="E1923" s="1695" t="s">
        <v>5247</v>
      </c>
      <c r="F1923" s="526" t="s">
        <v>5248</v>
      </c>
      <c r="G1923" s="1695">
        <v>44</v>
      </c>
      <c r="H1923" s="1695" t="s">
        <v>1</v>
      </c>
      <c r="I1923" s="1695">
        <v>10</v>
      </c>
      <c r="J1923" s="454">
        <v>10</v>
      </c>
      <c r="K1923" s="517"/>
      <c r="L1923" s="465"/>
      <c r="M1923" s="667"/>
      <c r="N1923" s="667"/>
      <c r="O1923" s="667"/>
      <c r="P1923" s="667"/>
      <c r="Q1923" s="667"/>
      <c r="R1923" s="667"/>
      <c r="S1923" s="667"/>
      <c r="T1923" s="667"/>
      <c r="U1923" s="525"/>
      <c r="V1923" s="667"/>
      <c r="W1923" s="667"/>
      <c r="X1923" s="667"/>
      <c r="Y1923" s="667"/>
      <c r="Z1923" s="667"/>
      <c r="AA1923" s="667"/>
      <c r="AB1923" s="667"/>
      <c r="AC1923" s="667"/>
      <c r="AD1923" s="667"/>
      <c r="AE1923" s="667"/>
      <c r="AF1923" s="667"/>
      <c r="AG1923" s="1133">
        <v>30121709</v>
      </c>
      <c r="AH1923" s="1133" t="s">
        <v>5277</v>
      </c>
      <c r="AI1923" s="1133" t="s">
        <v>5278</v>
      </c>
      <c r="AJ1923" s="1133" t="s">
        <v>4780</v>
      </c>
      <c r="AK1923" s="1133" t="s">
        <v>5132</v>
      </c>
      <c r="AL1923" s="1133" t="s">
        <v>274</v>
      </c>
      <c r="AM1923" s="1489">
        <v>33197265</v>
      </c>
      <c r="AN1923" s="1489">
        <v>33197265</v>
      </c>
      <c r="AO1923" s="2729" t="s">
        <v>275</v>
      </c>
      <c r="AP1923" s="2729"/>
      <c r="AQ1923" s="2756" t="s">
        <v>5251</v>
      </c>
      <c r="AR1923" s="2756"/>
      <c r="AS1923" s="2756" t="s">
        <v>6033</v>
      </c>
      <c r="AT1923" s="2756" t="s">
        <v>5279</v>
      </c>
      <c r="AU1923" s="2756">
        <v>10</v>
      </c>
      <c r="AV1923" s="2756"/>
      <c r="AW1923" s="3835">
        <v>42887</v>
      </c>
      <c r="AX1923" s="3835">
        <v>43100</v>
      </c>
      <c r="AY1923" s="2237">
        <v>150000000</v>
      </c>
      <c r="AZ1923" s="1494"/>
      <c r="BA1923" s="3787"/>
      <c r="BB1923" s="3787"/>
      <c r="BC1923" s="3787"/>
      <c r="BD1923" s="1420"/>
      <c r="BE1923" s="1454"/>
      <c r="BF1923" s="3787"/>
      <c r="BG1923" s="1420"/>
      <c r="BH1923" s="1454"/>
      <c r="BI1923" s="3771"/>
      <c r="BJ1923" s="3787"/>
      <c r="BK1923" s="3787"/>
      <c r="BL1923" s="1552"/>
      <c r="BM1923" s="2391"/>
      <c r="BN1923" s="3787"/>
      <c r="BO1923" s="3787"/>
      <c r="BP1923" s="3787"/>
      <c r="BQ1923" s="3787"/>
      <c r="BR1923" s="3787"/>
      <c r="BS1923" s="3787"/>
      <c r="BT1923" s="3787"/>
      <c r="BU1923" s="3787"/>
      <c r="BV1923" s="3787"/>
      <c r="BW1923" s="3787"/>
      <c r="BX1923" s="3787"/>
      <c r="BY1923" s="3787"/>
      <c r="BZ1923" s="3787"/>
      <c r="CA1923" s="3787"/>
      <c r="CB1923" s="3787"/>
      <c r="CC1923" s="3787"/>
      <c r="CD1923" s="1440" t="s">
        <v>5218</v>
      </c>
    </row>
    <row r="1924" spans="1:82" s="19" customFormat="1" ht="32.25" customHeight="1" x14ac:dyDescent="0.25">
      <c r="A1924" s="664" t="s">
        <v>162</v>
      </c>
      <c r="B1924" s="665" t="s">
        <v>130</v>
      </c>
      <c r="C1924" s="720" t="s">
        <v>147</v>
      </c>
      <c r="D1924" s="460">
        <v>216</v>
      </c>
      <c r="E1924" s="1695" t="s">
        <v>5247</v>
      </c>
      <c r="F1924" s="526" t="s">
        <v>5248</v>
      </c>
      <c r="G1924" s="1695">
        <v>44</v>
      </c>
      <c r="H1924" s="1695" t="s">
        <v>1</v>
      </c>
      <c r="I1924" s="1695">
        <v>10</v>
      </c>
      <c r="J1924" s="454">
        <v>10</v>
      </c>
      <c r="K1924" s="517"/>
      <c r="L1924" s="465"/>
      <c r="M1924" s="667"/>
      <c r="N1924" s="667"/>
      <c r="O1924" s="667"/>
      <c r="P1924" s="667"/>
      <c r="Q1924" s="667"/>
      <c r="R1924" s="667"/>
      <c r="S1924" s="667"/>
      <c r="T1924" s="667"/>
      <c r="U1924" s="525"/>
      <c r="V1924" s="667"/>
      <c r="W1924" s="667"/>
      <c r="X1924" s="667"/>
      <c r="Y1924" s="667"/>
      <c r="Z1924" s="667"/>
      <c r="AA1924" s="667"/>
      <c r="AB1924" s="667"/>
      <c r="AC1924" s="667"/>
      <c r="AD1924" s="667"/>
      <c r="AE1924" s="667"/>
      <c r="AF1924" s="667"/>
      <c r="AG1924" s="1133">
        <v>30121601</v>
      </c>
      <c r="AH1924" s="1133" t="s">
        <v>6368</v>
      </c>
      <c r="AI1924" s="2729" t="s">
        <v>5263</v>
      </c>
      <c r="AJ1924" s="1133" t="s">
        <v>309</v>
      </c>
      <c r="AK1924" s="1133" t="s">
        <v>1785</v>
      </c>
      <c r="AL1924" s="1133" t="s">
        <v>274</v>
      </c>
      <c r="AM1924" s="1489">
        <v>80000000</v>
      </c>
      <c r="AN1924" s="1489">
        <v>80000000</v>
      </c>
      <c r="AO1924" s="2729" t="s">
        <v>275</v>
      </c>
      <c r="AP1924" s="2729"/>
      <c r="AQ1924" s="2756" t="s">
        <v>5251</v>
      </c>
      <c r="AR1924" s="2756"/>
      <c r="AS1924" s="2756" t="s">
        <v>6034</v>
      </c>
      <c r="AT1924" s="2756" t="s">
        <v>5280</v>
      </c>
      <c r="AU1924" s="2756">
        <v>44020</v>
      </c>
      <c r="AV1924" s="2756">
        <v>0</v>
      </c>
      <c r="AW1924" s="3835">
        <v>42887</v>
      </c>
      <c r="AX1924" s="3835">
        <v>43100</v>
      </c>
      <c r="AY1924" s="2237">
        <v>100000000</v>
      </c>
      <c r="AZ1924" s="1494"/>
      <c r="BA1924" s="3787"/>
      <c r="BB1924" s="3787"/>
      <c r="BC1924" s="3787"/>
      <c r="BD1924" s="1420"/>
      <c r="BE1924" s="1454"/>
      <c r="BF1924" s="3787"/>
      <c r="BG1924" s="1420"/>
      <c r="BH1924" s="1454"/>
      <c r="BI1924" s="3771"/>
      <c r="BJ1924" s="3787"/>
      <c r="BK1924" s="3787"/>
      <c r="BL1924" s="1438"/>
      <c r="BM1924" s="2391"/>
      <c r="BN1924" s="3787"/>
      <c r="BO1924" s="3787"/>
      <c r="BP1924" s="3787"/>
      <c r="BQ1924" s="3787"/>
      <c r="BR1924" s="3787"/>
      <c r="BS1924" s="3787"/>
      <c r="BT1924" s="3787"/>
      <c r="BU1924" s="3787"/>
      <c r="BV1924" s="3787"/>
      <c r="BW1924" s="3787"/>
      <c r="BX1924" s="3787"/>
      <c r="BY1924" s="3787"/>
      <c r="BZ1924" s="3787"/>
      <c r="CA1924" s="3787"/>
      <c r="CB1924" s="3787"/>
      <c r="CC1924" s="3787"/>
      <c r="CD1924" s="1440" t="s">
        <v>5218</v>
      </c>
    </row>
    <row r="1925" spans="1:82" s="19" customFormat="1" ht="32.25" customHeight="1" x14ac:dyDescent="0.25">
      <c r="A1925" s="664" t="s">
        <v>162</v>
      </c>
      <c r="B1925" s="665" t="s">
        <v>130</v>
      </c>
      <c r="C1925" s="720" t="s">
        <v>147</v>
      </c>
      <c r="D1925" s="460">
        <v>216</v>
      </c>
      <c r="E1925" s="1695" t="s">
        <v>5247</v>
      </c>
      <c r="F1925" s="526" t="s">
        <v>5248</v>
      </c>
      <c r="G1925" s="1695">
        <v>44</v>
      </c>
      <c r="H1925" s="1695" t="s">
        <v>1</v>
      </c>
      <c r="I1925" s="1695">
        <v>10</v>
      </c>
      <c r="J1925" s="454">
        <v>10</v>
      </c>
      <c r="K1925" s="517"/>
      <c r="L1925" s="465"/>
      <c r="M1925" s="667"/>
      <c r="N1925" s="667"/>
      <c r="O1925" s="667"/>
      <c r="P1925" s="667"/>
      <c r="Q1925" s="667"/>
      <c r="R1925" s="667"/>
      <c r="S1925" s="667"/>
      <c r="T1925" s="667"/>
      <c r="U1925" s="525"/>
      <c r="V1925" s="667"/>
      <c r="W1925" s="667"/>
      <c r="X1925" s="667"/>
      <c r="Y1925" s="667"/>
      <c r="Z1925" s="667"/>
      <c r="AA1925" s="667"/>
      <c r="AB1925" s="667"/>
      <c r="AC1925" s="667"/>
      <c r="AD1925" s="667"/>
      <c r="AE1925" s="667"/>
      <c r="AF1925" s="667"/>
      <c r="AG1925" s="2756">
        <v>81101510</v>
      </c>
      <c r="AH1925" s="2729" t="s">
        <v>6369</v>
      </c>
      <c r="AI1925" s="2729" t="s">
        <v>5281</v>
      </c>
      <c r="AJ1925" s="2729" t="s">
        <v>2497</v>
      </c>
      <c r="AK1925" s="2729" t="s">
        <v>1753</v>
      </c>
      <c r="AL1925" s="2729" t="s">
        <v>5282</v>
      </c>
      <c r="AM1925" s="1489">
        <v>650000000</v>
      </c>
      <c r="AN1925" s="1489">
        <f>+AM1925</f>
        <v>650000000</v>
      </c>
      <c r="AO1925" s="2729" t="s">
        <v>275</v>
      </c>
      <c r="AP1925" s="2729"/>
      <c r="AQ1925" s="2756" t="s">
        <v>5251</v>
      </c>
      <c r="AR1925" s="2756"/>
      <c r="AS1925" s="2756" t="s">
        <v>6035</v>
      </c>
      <c r="AT1925" s="2756" t="s">
        <v>6036</v>
      </c>
      <c r="AU1925" s="2756">
        <v>2</v>
      </c>
      <c r="AV1925" s="2756">
        <v>0</v>
      </c>
      <c r="AW1925" s="3835">
        <v>42948</v>
      </c>
      <c r="AX1925" s="3835">
        <v>43100</v>
      </c>
      <c r="AY1925" s="2237">
        <v>650000000</v>
      </c>
      <c r="AZ1925" s="1494"/>
      <c r="BA1925" s="3787"/>
      <c r="BB1925" s="3787"/>
      <c r="BC1925" s="3787"/>
      <c r="BD1925" s="1420"/>
      <c r="BE1925" s="1454"/>
      <c r="BF1925" s="3787"/>
      <c r="BG1925" s="1420"/>
      <c r="BH1925" s="1454"/>
      <c r="BI1925" s="3771"/>
      <c r="BJ1925" s="3787"/>
      <c r="BK1925" s="3787"/>
      <c r="BL1925" s="1438"/>
      <c r="BM1925" s="2391"/>
      <c r="BN1925" s="3787"/>
      <c r="BO1925" s="3787"/>
      <c r="BP1925" s="3787"/>
      <c r="BQ1925" s="3787"/>
      <c r="BR1925" s="3787"/>
      <c r="BS1925" s="3787"/>
      <c r="BT1925" s="3787"/>
      <c r="BU1925" s="3787"/>
      <c r="BV1925" s="3787"/>
      <c r="BW1925" s="3787"/>
      <c r="BX1925" s="3787"/>
      <c r="BY1925" s="3787"/>
      <c r="BZ1925" s="3787"/>
      <c r="CA1925" s="3787"/>
      <c r="CB1925" s="3787"/>
      <c r="CC1925" s="3787"/>
      <c r="CD1925" s="1440" t="s">
        <v>5218</v>
      </c>
    </row>
    <row r="1926" spans="1:82" s="19" customFormat="1" ht="32.25" customHeight="1" x14ac:dyDescent="0.25">
      <c r="A1926" s="664" t="s">
        <v>162</v>
      </c>
      <c r="B1926" s="665" t="s">
        <v>130</v>
      </c>
      <c r="C1926" s="720" t="s">
        <v>147</v>
      </c>
      <c r="D1926" s="460">
        <v>216</v>
      </c>
      <c r="E1926" s="1695" t="s">
        <v>5247</v>
      </c>
      <c r="F1926" s="526" t="s">
        <v>5248</v>
      </c>
      <c r="G1926" s="1695">
        <v>44</v>
      </c>
      <c r="H1926" s="1695" t="s">
        <v>1</v>
      </c>
      <c r="I1926" s="1695">
        <v>10</v>
      </c>
      <c r="J1926" s="454">
        <v>10</v>
      </c>
      <c r="K1926" s="517"/>
      <c r="L1926" s="465"/>
      <c r="M1926" s="667"/>
      <c r="N1926" s="667"/>
      <c r="O1926" s="667"/>
      <c r="P1926" s="667"/>
      <c r="Q1926" s="667"/>
      <c r="R1926" s="667"/>
      <c r="S1926" s="667"/>
      <c r="T1926" s="667"/>
      <c r="U1926" s="525"/>
      <c r="V1926" s="667"/>
      <c r="W1926" s="667"/>
      <c r="X1926" s="667"/>
      <c r="Y1926" s="667"/>
      <c r="Z1926" s="667"/>
      <c r="AA1926" s="667"/>
      <c r="AB1926" s="667"/>
      <c r="AC1926" s="667"/>
      <c r="AD1926" s="667"/>
      <c r="AE1926" s="667"/>
      <c r="AF1926" s="667"/>
      <c r="AG1926" s="1133">
        <v>78181515</v>
      </c>
      <c r="AH1926" s="1133" t="s">
        <v>5283</v>
      </c>
      <c r="AI1926" s="1133" t="s">
        <v>5278</v>
      </c>
      <c r="AJ1926" s="1133" t="s">
        <v>277</v>
      </c>
      <c r="AK1926" s="1133" t="s">
        <v>1753</v>
      </c>
      <c r="AL1926" s="1141" t="s">
        <v>274</v>
      </c>
      <c r="AM1926" s="1489">
        <v>315240722</v>
      </c>
      <c r="AN1926" s="1489">
        <v>315240722</v>
      </c>
      <c r="AO1926" s="2729" t="s">
        <v>275</v>
      </c>
      <c r="AP1926" s="2729"/>
      <c r="AQ1926" s="2756" t="s">
        <v>5251</v>
      </c>
      <c r="AR1926" s="2756"/>
      <c r="AS1926" s="2756" t="s">
        <v>5284</v>
      </c>
      <c r="AT1926" s="2756" t="s">
        <v>5285</v>
      </c>
      <c r="AU1926" s="2756">
        <v>11</v>
      </c>
      <c r="AV1926" s="2756">
        <v>11</v>
      </c>
      <c r="AW1926" s="3835">
        <v>42887</v>
      </c>
      <c r="AX1926" s="3835">
        <v>43100</v>
      </c>
      <c r="AY1926" s="2237">
        <v>315240722</v>
      </c>
      <c r="AZ1926" s="1494"/>
      <c r="BA1926" s="3787"/>
      <c r="BB1926" s="3787"/>
      <c r="BC1926" s="3787"/>
      <c r="BD1926" s="1420"/>
      <c r="BE1926" s="1454"/>
      <c r="BF1926" s="3787"/>
      <c r="BG1926" s="1420"/>
      <c r="BH1926" s="1454"/>
      <c r="BI1926" s="3771"/>
      <c r="BJ1926" s="3787"/>
      <c r="BK1926" s="3787"/>
      <c r="BL1926" s="1438"/>
      <c r="BM1926" s="2391"/>
      <c r="BN1926" s="3787"/>
      <c r="BO1926" s="3787"/>
      <c r="BP1926" s="3787"/>
      <c r="BQ1926" s="3787"/>
      <c r="BR1926" s="3787"/>
      <c r="BS1926" s="3787"/>
      <c r="BT1926" s="3787"/>
      <c r="BU1926" s="3787"/>
      <c r="BV1926" s="3787"/>
      <c r="BW1926" s="3787"/>
      <c r="BX1926" s="3787"/>
      <c r="BY1926" s="3787"/>
      <c r="BZ1926" s="3787"/>
      <c r="CA1926" s="3787"/>
      <c r="CB1926" s="3787"/>
      <c r="CC1926" s="3787"/>
      <c r="CD1926" s="1440" t="s">
        <v>5218</v>
      </c>
    </row>
    <row r="1927" spans="1:82" s="19" customFormat="1" ht="32.25" customHeight="1" x14ac:dyDescent="0.25">
      <c r="A1927" s="664" t="s">
        <v>162</v>
      </c>
      <c r="B1927" s="665" t="s">
        <v>130</v>
      </c>
      <c r="C1927" s="720" t="s">
        <v>147</v>
      </c>
      <c r="D1927" s="460">
        <v>216</v>
      </c>
      <c r="E1927" s="1695" t="s">
        <v>5247</v>
      </c>
      <c r="F1927" s="526" t="s">
        <v>5248</v>
      </c>
      <c r="G1927" s="1695">
        <v>44</v>
      </c>
      <c r="H1927" s="1695" t="s">
        <v>1</v>
      </c>
      <c r="I1927" s="1695">
        <v>10</v>
      </c>
      <c r="J1927" s="454">
        <v>10</v>
      </c>
      <c r="K1927" s="517"/>
      <c r="L1927" s="465"/>
      <c r="M1927" s="667"/>
      <c r="N1927" s="667"/>
      <c r="O1927" s="667"/>
      <c r="P1927" s="667"/>
      <c r="Q1927" s="667"/>
      <c r="R1927" s="667"/>
      <c r="S1927" s="667"/>
      <c r="T1927" s="667"/>
      <c r="U1927" s="525"/>
      <c r="V1927" s="667"/>
      <c r="W1927" s="667"/>
      <c r="X1927" s="667"/>
      <c r="Y1927" s="667"/>
      <c r="Z1927" s="667"/>
      <c r="AA1927" s="667"/>
      <c r="AB1927" s="667"/>
      <c r="AC1927" s="667"/>
      <c r="AD1927" s="667"/>
      <c r="AE1927" s="667"/>
      <c r="AF1927" s="667"/>
      <c r="AG1927" s="2756">
        <v>81101510</v>
      </c>
      <c r="AH1927" s="2729" t="s">
        <v>5286</v>
      </c>
      <c r="AI1927" s="2729" t="s">
        <v>5287</v>
      </c>
      <c r="AJ1927" s="1133" t="s">
        <v>2497</v>
      </c>
      <c r="AK1927" s="1133" t="s">
        <v>1753</v>
      </c>
      <c r="AL1927" s="2729" t="s">
        <v>5274</v>
      </c>
      <c r="AM1927" s="1489">
        <v>650000000</v>
      </c>
      <c r="AN1927" s="1489">
        <f>+AM1927</f>
        <v>650000000</v>
      </c>
      <c r="AO1927" s="2729" t="s">
        <v>4617</v>
      </c>
      <c r="AP1927" s="2729"/>
      <c r="AQ1927" s="2756" t="s">
        <v>5251</v>
      </c>
      <c r="AR1927" s="2756"/>
      <c r="AS1927" s="2756" t="s">
        <v>6037</v>
      </c>
      <c r="AT1927" s="2756" t="s">
        <v>6038</v>
      </c>
      <c r="AU1927" s="2756">
        <v>0.5</v>
      </c>
      <c r="AV1927" s="2756">
        <v>0</v>
      </c>
      <c r="AW1927" s="3835">
        <v>43040</v>
      </c>
      <c r="AX1927" s="3835" t="s">
        <v>5288</v>
      </c>
      <c r="AY1927" s="2237">
        <v>650000000</v>
      </c>
      <c r="AZ1927" s="1494"/>
      <c r="BA1927" s="3787"/>
      <c r="BB1927" s="3787"/>
      <c r="BC1927" s="3787"/>
      <c r="BD1927" s="1420"/>
      <c r="BE1927" s="1454"/>
      <c r="BF1927" s="3787"/>
      <c r="BG1927" s="1420"/>
      <c r="BH1927" s="1454"/>
      <c r="BI1927" s="3771"/>
      <c r="BJ1927" s="3787"/>
      <c r="BK1927" s="3787"/>
      <c r="BL1927" s="1438"/>
      <c r="BM1927" s="2391"/>
      <c r="BN1927" s="3787"/>
      <c r="BO1927" s="3787"/>
      <c r="BP1927" s="3787"/>
      <c r="BQ1927" s="3787"/>
      <c r="BR1927" s="3787"/>
      <c r="BS1927" s="3787"/>
      <c r="BT1927" s="3787"/>
      <c r="BU1927" s="3787"/>
      <c r="BV1927" s="3787"/>
      <c r="BW1927" s="3787"/>
      <c r="BX1927" s="3787"/>
      <c r="BY1927" s="3787"/>
      <c r="BZ1927" s="3787"/>
      <c r="CA1927" s="3787"/>
      <c r="CB1927" s="3787"/>
      <c r="CC1927" s="3787"/>
      <c r="CD1927" s="1440" t="s">
        <v>5218</v>
      </c>
    </row>
    <row r="1928" spans="1:82" s="19" customFormat="1" ht="32.25" customHeight="1" x14ac:dyDescent="0.25">
      <c r="A1928" s="664" t="s">
        <v>162</v>
      </c>
      <c r="B1928" s="665" t="s">
        <v>130</v>
      </c>
      <c r="C1928" s="720" t="s">
        <v>147</v>
      </c>
      <c r="D1928" s="460">
        <v>216</v>
      </c>
      <c r="E1928" s="1695" t="s">
        <v>5247</v>
      </c>
      <c r="F1928" s="526" t="s">
        <v>5248</v>
      </c>
      <c r="G1928" s="1695">
        <v>44</v>
      </c>
      <c r="H1928" s="1695" t="s">
        <v>1</v>
      </c>
      <c r="I1928" s="1695">
        <v>10</v>
      </c>
      <c r="J1928" s="454">
        <v>10</v>
      </c>
      <c r="K1928" s="517"/>
      <c r="L1928" s="465"/>
      <c r="M1928" s="667"/>
      <c r="N1928" s="667"/>
      <c r="O1928" s="667"/>
      <c r="P1928" s="667"/>
      <c r="Q1928" s="667"/>
      <c r="R1928" s="667"/>
      <c r="S1928" s="667"/>
      <c r="T1928" s="667"/>
      <c r="U1928" s="525"/>
      <c r="V1928" s="667"/>
      <c r="W1928" s="667"/>
      <c r="X1928" s="667"/>
      <c r="Y1928" s="667"/>
      <c r="Z1928" s="667"/>
      <c r="AA1928" s="667"/>
      <c r="AB1928" s="667"/>
      <c r="AC1928" s="667"/>
      <c r="AD1928" s="667"/>
      <c r="AE1928" s="667"/>
      <c r="AF1928" s="667"/>
      <c r="AG1928" s="1133">
        <v>78181700</v>
      </c>
      <c r="AH1928" s="1133" t="s">
        <v>5289</v>
      </c>
      <c r="AI1928" s="1133" t="s">
        <v>5278</v>
      </c>
      <c r="AJ1928" s="1133" t="s">
        <v>277</v>
      </c>
      <c r="AK1928" s="1133" t="s">
        <v>1785</v>
      </c>
      <c r="AL1928" s="1133" t="s">
        <v>274</v>
      </c>
      <c r="AM1928" s="1489">
        <v>194708250</v>
      </c>
      <c r="AN1928" s="1489">
        <v>194708250</v>
      </c>
      <c r="AO1928" s="2729" t="s">
        <v>275</v>
      </c>
      <c r="AP1928" s="2729"/>
      <c r="AQ1928" s="2756" t="s">
        <v>5251</v>
      </c>
      <c r="AR1928" s="2756"/>
      <c r="AS1928" s="2756" t="s">
        <v>5290</v>
      </c>
      <c r="AT1928" s="2756" t="s">
        <v>5291</v>
      </c>
      <c r="AU1928" s="2756"/>
      <c r="AV1928" s="2756"/>
      <c r="AW1928" s="3835">
        <v>42887</v>
      </c>
      <c r="AX1928" s="3835">
        <v>43100</v>
      </c>
      <c r="AY1928" s="2237">
        <v>194708250</v>
      </c>
      <c r="AZ1928" s="1494"/>
      <c r="BA1928" s="3787"/>
      <c r="BB1928" s="3787"/>
      <c r="BC1928" s="3787"/>
      <c r="BD1928" s="1420"/>
      <c r="BE1928" s="1454"/>
      <c r="BF1928" s="3787"/>
      <c r="BG1928" s="1420"/>
      <c r="BH1928" s="1454"/>
      <c r="BI1928" s="3771"/>
      <c r="BJ1928" s="3787"/>
      <c r="BK1928" s="3787"/>
      <c r="BL1928" s="1438"/>
      <c r="BM1928" s="2391"/>
      <c r="BN1928" s="3787"/>
      <c r="BO1928" s="3787"/>
      <c r="BP1928" s="3787"/>
      <c r="BQ1928" s="3787"/>
      <c r="BR1928" s="3787"/>
      <c r="BS1928" s="3787"/>
      <c r="BT1928" s="3787"/>
      <c r="BU1928" s="3787"/>
      <c r="BV1928" s="3787"/>
      <c r="BW1928" s="3787"/>
      <c r="BX1928" s="3787"/>
      <c r="BY1928" s="3787"/>
      <c r="BZ1928" s="3787"/>
      <c r="CA1928" s="3787"/>
      <c r="CB1928" s="3787"/>
      <c r="CC1928" s="3787"/>
      <c r="CD1928" s="1440" t="s">
        <v>5218</v>
      </c>
    </row>
    <row r="1929" spans="1:82" s="19" customFormat="1" ht="32.25" customHeight="1" x14ac:dyDescent="0.25">
      <c r="A1929" s="664" t="s">
        <v>162</v>
      </c>
      <c r="B1929" s="665" t="s">
        <v>130</v>
      </c>
      <c r="C1929" s="720" t="s">
        <v>147</v>
      </c>
      <c r="D1929" s="460">
        <v>216</v>
      </c>
      <c r="E1929" s="1695" t="s">
        <v>5247</v>
      </c>
      <c r="F1929" s="526" t="s">
        <v>5248</v>
      </c>
      <c r="G1929" s="1695">
        <v>44</v>
      </c>
      <c r="H1929" s="1695" t="s">
        <v>1</v>
      </c>
      <c r="I1929" s="1695">
        <v>10</v>
      </c>
      <c r="J1929" s="454">
        <v>10</v>
      </c>
      <c r="K1929" s="517"/>
      <c r="L1929" s="465"/>
      <c r="M1929" s="667"/>
      <c r="N1929" s="667"/>
      <c r="O1929" s="667"/>
      <c r="P1929" s="667"/>
      <c r="Q1929" s="667"/>
      <c r="R1929" s="667"/>
      <c r="S1929" s="667"/>
      <c r="T1929" s="667"/>
      <c r="U1929" s="525"/>
      <c r="V1929" s="667"/>
      <c r="W1929" s="667"/>
      <c r="X1929" s="667"/>
      <c r="Y1929" s="667"/>
      <c r="Z1929" s="667"/>
      <c r="AA1929" s="667"/>
      <c r="AB1929" s="667"/>
      <c r="AC1929" s="667"/>
      <c r="AD1929" s="667"/>
      <c r="AE1929" s="667"/>
      <c r="AF1929" s="667"/>
      <c r="AG1929" s="1133"/>
      <c r="AH1929" s="1141"/>
      <c r="AI1929" s="2827"/>
      <c r="AJ1929" s="1133"/>
      <c r="AK1929" s="1133"/>
      <c r="AL1929" s="1133"/>
      <c r="AM1929" s="1489"/>
      <c r="AN1929" s="1489"/>
      <c r="AO1929" s="2729"/>
      <c r="AP1929" s="2729"/>
      <c r="AQ1929" s="2756"/>
      <c r="AR1929" s="2756"/>
      <c r="AS1929" s="2237"/>
      <c r="AT1929" s="2237"/>
      <c r="AU1929" s="2237"/>
      <c r="AV1929" s="2237"/>
      <c r="AW1929" s="2237"/>
      <c r="AX1929" s="2237"/>
      <c r="AY1929" s="2237"/>
      <c r="AZ1929" s="1494"/>
      <c r="BA1929" s="3787"/>
      <c r="BB1929" s="3787"/>
      <c r="BC1929" s="3787"/>
      <c r="BD1929" s="1420"/>
      <c r="BE1929" s="1454"/>
      <c r="BF1929" s="3787"/>
      <c r="BG1929" s="1420"/>
      <c r="BH1929" s="1454"/>
      <c r="BI1929" s="3771"/>
      <c r="BJ1929" s="3787"/>
      <c r="BK1929" s="3787"/>
      <c r="BL1929" s="1438"/>
      <c r="BM1929" s="2391"/>
      <c r="BN1929" s="3787"/>
      <c r="BO1929" s="3787"/>
      <c r="BP1929" s="3787"/>
      <c r="BQ1929" s="3787"/>
      <c r="BR1929" s="3787"/>
      <c r="BS1929" s="3787"/>
      <c r="BT1929" s="3787"/>
      <c r="BU1929" s="3787"/>
      <c r="BV1929" s="3787"/>
      <c r="BW1929" s="3787"/>
      <c r="BX1929" s="3787"/>
      <c r="BY1929" s="3787"/>
      <c r="BZ1929" s="3787"/>
      <c r="CA1929" s="3787"/>
      <c r="CB1929" s="3787"/>
      <c r="CC1929" s="3787"/>
      <c r="CD1929" s="1440" t="s">
        <v>5218</v>
      </c>
    </row>
    <row r="1930" spans="1:82" s="19" customFormat="1" ht="32.25" customHeight="1" thickBot="1" x14ac:dyDescent="0.3">
      <c r="A1930" s="722" t="s">
        <v>162</v>
      </c>
      <c r="B1930" s="1301" t="s">
        <v>130</v>
      </c>
      <c r="C1930" s="724" t="s">
        <v>147</v>
      </c>
      <c r="D1930" s="205">
        <v>216</v>
      </c>
      <c r="E1930" s="103" t="s">
        <v>5247</v>
      </c>
      <c r="F1930" s="100" t="s">
        <v>5248</v>
      </c>
      <c r="G1930" s="103">
        <v>44</v>
      </c>
      <c r="H1930" s="103" t="s">
        <v>1</v>
      </c>
      <c r="I1930" s="103">
        <v>10</v>
      </c>
      <c r="J1930" s="491">
        <v>10</v>
      </c>
      <c r="K1930" s="104"/>
      <c r="L1930" s="206"/>
      <c r="M1930" s="98"/>
      <c r="N1930" s="98"/>
      <c r="O1930" s="98"/>
      <c r="P1930" s="98"/>
      <c r="Q1930" s="98"/>
      <c r="R1930" s="98"/>
      <c r="S1930" s="98"/>
      <c r="T1930" s="98"/>
      <c r="U1930" s="285"/>
      <c r="V1930" s="98"/>
      <c r="W1930" s="98"/>
      <c r="X1930" s="98"/>
      <c r="Y1930" s="98"/>
      <c r="Z1930" s="98"/>
      <c r="AA1930" s="98"/>
      <c r="AB1930" s="98"/>
      <c r="AC1930" s="98"/>
      <c r="AD1930" s="98"/>
      <c r="AE1930" s="98"/>
      <c r="AF1930" s="98"/>
      <c r="AG1930" s="2764"/>
      <c r="AH1930" s="2764"/>
      <c r="AI1930" s="2764"/>
      <c r="AJ1930" s="2764"/>
      <c r="AK1930" s="2764"/>
      <c r="AL1930" s="2764"/>
      <c r="AM1930" s="4061"/>
      <c r="AN1930" s="4061"/>
      <c r="AO1930" s="2764"/>
      <c r="AP1930" s="2764"/>
      <c r="AQ1930" s="3072"/>
      <c r="AR1930" s="3072"/>
      <c r="AS1930" s="3174"/>
      <c r="AT1930" s="3174"/>
      <c r="AU1930" s="3174"/>
      <c r="AV1930" s="3174"/>
      <c r="AW1930" s="3174"/>
      <c r="AX1930" s="3174"/>
      <c r="AY1930" s="2343"/>
      <c r="AZ1930" s="1562"/>
      <c r="BA1930" s="3813"/>
      <c r="BB1930" s="3813"/>
      <c r="BC1930" s="3789"/>
      <c r="BD1930" s="1563"/>
      <c r="BE1930" s="1566"/>
      <c r="BF1930" s="3813"/>
      <c r="BG1930" s="1563"/>
      <c r="BH1930" s="1566"/>
      <c r="BI1930" s="3774"/>
      <c r="BJ1930" s="3813"/>
      <c r="BK1930" s="3813"/>
      <c r="BL1930" s="2828"/>
      <c r="BM1930" s="2418"/>
      <c r="BN1930" s="3813"/>
      <c r="BO1930" s="3813"/>
      <c r="BP1930" s="3813"/>
      <c r="BQ1930" s="3813"/>
      <c r="BR1930" s="3813"/>
      <c r="BS1930" s="3813"/>
      <c r="BT1930" s="3813"/>
      <c r="BU1930" s="3813"/>
      <c r="BV1930" s="3813"/>
      <c r="BW1930" s="3813"/>
      <c r="BX1930" s="3813"/>
      <c r="BY1930" s="3813"/>
      <c r="BZ1930" s="3813"/>
      <c r="CA1930" s="3813"/>
      <c r="CB1930" s="3813"/>
      <c r="CC1930" s="3813"/>
      <c r="CD1930" s="1681" t="s">
        <v>5218</v>
      </c>
    </row>
    <row r="1931" spans="1:82" s="19" customFormat="1" ht="32.25" customHeight="1" x14ac:dyDescent="0.25">
      <c r="A1931" s="661" t="s">
        <v>162</v>
      </c>
      <c r="B1931" s="662" t="s">
        <v>130</v>
      </c>
      <c r="C1931" s="716" t="s">
        <v>147</v>
      </c>
      <c r="D1931" s="163">
        <v>217</v>
      </c>
      <c r="E1931" s="210" t="s">
        <v>5292</v>
      </c>
      <c r="F1931" s="48" t="s">
        <v>5293</v>
      </c>
      <c r="G1931" s="210">
        <v>19</v>
      </c>
      <c r="H1931" s="48" t="s">
        <v>0</v>
      </c>
      <c r="I1931" s="210">
        <v>4</v>
      </c>
      <c r="J1931" s="493">
        <v>1</v>
      </c>
      <c r="K1931" s="195"/>
      <c r="L1931" s="51">
        <f t="shared" ref="L1931" si="203">+M1931+N1931+O1931+P1931+Q1931+R1931+S1931+T1931</f>
        <v>2060130972</v>
      </c>
      <c r="M1931" s="717">
        <v>78975713</v>
      </c>
      <c r="N1931" s="717"/>
      <c r="O1931" s="717">
        <v>1981155259</v>
      </c>
      <c r="P1931" s="717"/>
      <c r="Q1931" s="717"/>
      <c r="R1931" s="717"/>
      <c r="S1931" s="717"/>
      <c r="T1931" s="717"/>
      <c r="U1931" s="168">
        <f t="shared" si="202"/>
        <v>69958187</v>
      </c>
      <c r="V1931" s="717">
        <v>69958187</v>
      </c>
      <c r="W1931" s="196"/>
      <c r="X1931" s="196"/>
      <c r="Y1931" s="196"/>
      <c r="Z1931" s="196"/>
      <c r="AA1931" s="196"/>
      <c r="AB1931" s="196"/>
      <c r="AC1931" s="196"/>
      <c r="AD1931" s="196"/>
      <c r="AE1931" s="196"/>
      <c r="AF1931" s="196"/>
      <c r="AG1931" s="2292">
        <v>72141003</v>
      </c>
      <c r="AH1931" s="2829" t="s">
        <v>5294</v>
      </c>
      <c r="AI1931" s="2829" t="s">
        <v>5263</v>
      </c>
      <c r="AJ1931" s="2829" t="s">
        <v>309</v>
      </c>
      <c r="AK1931" s="2829" t="s">
        <v>1753</v>
      </c>
      <c r="AL1931" s="2829" t="s">
        <v>1558</v>
      </c>
      <c r="AM1931" s="4062">
        <f>2060130972-64000000</f>
        <v>1996130972</v>
      </c>
      <c r="AN1931" s="4062">
        <v>1996130972</v>
      </c>
      <c r="AO1931" s="2829" t="s">
        <v>4617</v>
      </c>
      <c r="AP1931" s="2829"/>
      <c r="AQ1931" s="2829"/>
      <c r="AR1931" s="2829"/>
      <c r="AS1931" s="1461" t="s">
        <v>6039</v>
      </c>
      <c r="AT1931" s="1461" t="s">
        <v>6040</v>
      </c>
      <c r="AU1931" s="1461">
        <v>1</v>
      </c>
      <c r="AV1931" s="1461"/>
      <c r="AW1931" s="1463">
        <v>43040</v>
      </c>
      <c r="AX1931" s="1463">
        <v>43189</v>
      </c>
      <c r="AY1931" s="2235">
        <v>1996130972</v>
      </c>
      <c r="AZ1931" s="1929"/>
      <c r="BA1931" s="1929"/>
      <c r="BB1931" s="2830"/>
      <c r="BC1931" s="3838"/>
      <c r="BD1931" s="2831"/>
      <c r="BE1931" s="1932"/>
      <c r="BF1931" s="3839"/>
      <c r="BG1931" s="1932"/>
      <c r="BH1931" s="1930"/>
      <c r="BI1931" s="2832"/>
      <c r="BJ1931" s="1932"/>
      <c r="BK1931" s="1381"/>
      <c r="BL1931" s="1470">
        <f t="shared" ref="BL1931:BL1936" si="204">BF1931-BI1931</f>
        <v>0</v>
      </c>
      <c r="BM1931" s="1470">
        <f>L1931-(BI1931:BI1936)</f>
        <v>2060130972</v>
      </c>
      <c r="BN1931" s="1471"/>
      <c r="BO1931" s="1471"/>
      <c r="BP1931" s="1471"/>
      <c r="BQ1931" s="1471"/>
      <c r="BR1931" s="1471"/>
      <c r="BS1931" s="1471"/>
      <c r="BT1931" s="1471"/>
      <c r="BU1931" s="1471"/>
      <c r="BV1931" s="1471"/>
      <c r="BW1931" s="1471"/>
      <c r="BX1931" s="1471"/>
      <c r="BY1931" s="1471"/>
      <c r="BZ1931" s="1471"/>
      <c r="CA1931" s="1471"/>
      <c r="CB1931" s="1471"/>
      <c r="CC1931" s="1471"/>
      <c r="CD1931" s="1390" t="s">
        <v>5218</v>
      </c>
    </row>
    <row r="1932" spans="1:82" s="19" customFormat="1" ht="32.25" customHeight="1" x14ac:dyDescent="0.25">
      <c r="A1932" s="664" t="s">
        <v>162</v>
      </c>
      <c r="B1932" s="665" t="s">
        <v>130</v>
      </c>
      <c r="C1932" s="720" t="s">
        <v>147</v>
      </c>
      <c r="D1932" s="460">
        <v>217</v>
      </c>
      <c r="E1932" s="1695" t="s">
        <v>5292</v>
      </c>
      <c r="F1932" s="526" t="s">
        <v>5293</v>
      </c>
      <c r="G1932" s="1695">
        <v>19</v>
      </c>
      <c r="H1932" s="526" t="s">
        <v>0</v>
      </c>
      <c r="I1932" s="1695">
        <v>4</v>
      </c>
      <c r="J1932" s="454">
        <v>1</v>
      </c>
      <c r="K1932" s="517"/>
      <c r="L1932" s="465"/>
      <c r="M1932" s="667"/>
      <c r="N1932" s="667"/>
      <c r="O1932" s="667"/>
      <c r="P1932" s="667"/>
      <c r="Q1932" s="667"/>
      <c r="R1932" s="667"/>
      <c r="S1932" s="667"/>
      <c r="T1932" s="667"/>
      <c r="U1932" s="525">
        <f t="shared" si="202"/>
        <v>0</v>
      </c>
      <c r="V1932" s="667"/>
      <c r="W1932" s="667"/>
      <c r="X1932" s="667"/>
      <c r="Y1932" s="667"/>
      <c r="Z1932" s="667"/>
      <c r="AA1932" s="667"/>
      <c r="AB1932" s="667"/>
      <c r="AC1932" s="667"/>
      <c r="AD1932" s="667"/>
      <c r="AE1932" s="667"/>
      <c r="AF1932" s="667"/>
      <c r="AG1932" s="2756">
        <v>81101510</v>
      </c>
      <c r="AH1932" s="2729" t="s">
        <v>6370</v>
      </c>
      <c r="AI1932" s="2729" t="s">
        <v>5259</v>
      </c>
      <c r="AJ1932" s="2729" t="s">
        <v>5295</v>
      </c>
      <c r="AK1932" s="2729" t="s">
        <v>5296</v>
      </c>
      <c r="AL1932" s="2729" t="s">
        <v>274</v>
      </c>
      <c r="AM1932" s="1489">
        <v>32000000</v>
      </c>
      <c r="AN1932" s="1489">
        <v>32000000</v>
      </c>
      <c r="AO1932" s="2729" t="s">
        <v>275</v>
      </c>
      <c r="AP1932" s="2729"/>
      <c r="AQ1932" s="2729"/>
      <c r="AR1932" s="2729"/>
      <c r="AS1932" s="2729" t="s">
        <v>6041</v>
      </c>
      <c r="AT1932" s="2756" t="s">
        <v>6042</v>
      </c>
      <c r="AU1932" s="2756">
        <v>1</v>
      </c>
      <c r="AV1932" s="2756">
        <v>1</v>
      </c>
      <c r="AW1932" s="3835">
        <v>42906</v>
      </c>
      <c r="AX1932" s="3835">
        <v>43073</v>
      </c>
      <c r="AY1932" s="2237">
        <v>32000000</v>
      </c>
      <c r="AZ1932" s="1423">
        <v>6</v>
      </c>
      <c r="BA1932" s="1423" t="s">
        <v>5297</v>
      </c>
      <c r="BB1932" s="2391" t="s">
        <v>5298</v>
      </c>
      <c r="BC1932" s="2391" t="s">
        <v>5299</v>
      </c>
      <c r="BD1932" s="1671">
        <v>2017000105</v>
      </c>
      <c r="BE1932" s="2833">
        <v>42748</v>
      </c>
      <c r="BF1932" s="2391">
        <v>32000000</v>
      </c>
      <c r="BG1932" s="3823">
        <v>2017000850</v>
      </c>
      <c r="BH1932" s="2833">
        <v>42894</v>
      </c>
      <c r="BI1932" s="2732">
        <v>31055850</v>
      </c>
      <c r="BJ1932" s="2833">
        <v>42906</v>
      </c>
      <c r="BK1932" s="2833">
        <v>43073</v>
      </c>
      <c r="BL1932" s="1438">
        <f t="shared" si="204"/>
        <v>944150</v>
      </c>
      <c r="BM1932" s="2391"/>
      <c r="BN1932" s="3787"/>
      <c r="BO1932" s="3787"/>
      <c r="BP1932" s="3787"/>
      <c r="BQ1932" s="3787"/>
      <c r="BR1932" s="3787"/>
      <c r="BS1932" s="3787"/>
      <c r="BT1932" s="3787"/>
      <c r="BU1932" s="3787"/>
      <c r="BV1932" s="3787"/>
      <c r="BW1932" s="3787"/>
      <c r="BX1932" s="3787"/>
      <c r="BY1932" s="3787"/>
      <c r="BZ1932" s="3787"/>
      <c r="CA1932" s="3787"/>
      <c r="CB1932" s="3787"/>
      <c r="CC1932" s="3787"/>
      <c r="CD1932" s="1440" t="s">
        <v>5218</v>
      </c>
    </row>
    <row r="1933" spans="1:82" s="19" customFormat="1" ht="32.25" customHeight="1" x14ac:dyDescent="0.25">
      <c r="A1933" s="664" t="s">
        <v>162</v>
      </c>
      <c r="B1933" s="665" t="s">
        <v>130</v>
      </c>
      <c r="C1933" s="720" t="s">
        <v>147</v>
      </c>
      <c r="D1933" s="460">
        <v>217</v>
      </c>
      <c r="E1933" s="1695" t="s">
        <v>5292</v>
      </c>
      <c r="F1933" s="526" t="s">
        <v>5293</v>
      </c>
      <c r="G1933" s="1695">
        <v>19</v>
      </c>
      <c r="H1933" s="526" t="s">
        <v>0</v>
      </c>
      <c r="I1933" s="1695">
        <v>4</v>
      </c>
      <c r="J1933" s="454">
        <v>1</v>
      </c>
      <c r="K1933" s="517"/>
      <c r="L1933" s="465"/>
      <c r="M1933" s="667"/>
      <c r="N1933" s="667"/>
      <c r="O1933" s="667"/>
      <c r="P1933" s="667"/>
      <c r="Q1933" s="667"/>
      <c r="R1933" s="667"/>
      <c r="S1933" s="667"/>
      <c r="T1933" s="667"/>
      <c r="U1933" s="525">
        <f t="shared" si="202"/>
        <v>0</v>
      </c>
      <c r="V1933" s="667"/>
      <c r="W1933" s="667"/>
      <c r="X1933" s="667"/>
      <c r="Y1933" s="667"/>
      <c r="Z1933" s="667"/>
      <c r="AA1933" s="667"/>
      <c r="AB1933" s="667"/>
      <c r="AC1933" s="667"/>
      <c r="AD1933" s="667"/>
      <c r="AE1933" s="667"/>
      <c r="AF1933" s="667"/>
      <c r="AG1933" s="2756">
        <v>81101510</v>
      </c>
      <c r="AH1933" s="2729" t="s">
        <v>6371</v>
      </c>
      <c r="AI1933" s="2729" t="s">
        <v>5259</v>
      </c>
      <c r="AJ1933" s="2729" t="s">
        <v>5300</v>
      </c>
      <c r="AK1933" s="2729" t="s">
        <v>5296</v>
      </c>
      <c r="AL1933" s="2729" t="s">
        <v>274</v>
      </c>
      <c r="AM1933" s="1489">
        <v>32000000</v>
      </c>
      <c r="AN1933" s="1489">
        <v>32000000</v>
      </c>
      <c r="AO1933" s="2729" t="s">
        <v>275</v>
      </c>
      <c r="AP1933" s="2729"/>
      <c r="AQ1933" s="2756"/>
      <c r="AR1933" s="2756"/>
      <c r="AS1933" s="2756" t="s">
        <v>6043</v>
      </c>
      <c r="AT1933" s="2756" t="s">
        <v>5853</v>
      </c>
      <c r="AU1933" s="2756">
        <v>1</v>
      </c>
      <c r="AV1933" s="2756">
        <v>1</v>
      </c>
      <c r="AW1933" s="3835">
        <v>42906</v>
      </c>
      <c r="AX1933" s="3835">
        <v>43012</v>
      </c>
      <c r="AY1933" s="2237">
        <v>32000000</v>
      </c>
      <c r="AZ1933" s="1423">
        <v>8</v>
      </c>
      <c r="BA1933" s="1423" t="s">
        <v>5297</v>
      </c>
      <c r="BB1933" s="1423" t="s">
        <v>5301</v>
      </c>
      <c r="BC1933" s="3840" t="s">
        <v>5302</v>
      </c>
      <c r="BD1933" s="1671">
        <v>2017000103</v>
      </c>
      <c r="BE1933" s="1419"/>
      <c r="BF1933" s="3787">
        <v>31247948</v>
      </c>
      <c r="BG1933" s="1419">
        <v>2017000742</v>
      </c>
      <c r="BH1933" s="1455">
        <v>42870</v>
      </c>
      <c r="BI1933" s="2834">
        <v>25090940</v>
      </c>
      <c r="BJ1933" s="2833">
        <v>42906</v>
      </c>
      <c r="BK1933" s="2833">
        <v>43012</v>
      </c>
      <c r="BL1933" s="1438">
        <f t="shared" si="204"/>
        <v>6157008</v>
      </c>
      <c r="BM1933" s="2391"/>
      <c r="BN1933" s="3787"/>
      <c r="BO1933" s="3787"/>
      <c r="BP1933" s="3787"/>
      <c r="BQ1933" s="3787"/>
      <c r="BR1933" s="3787"/>
      <c r="BS1933" s="3787"/>
      <c r="BT1933" s="3787"/>
      <c r="BU1933" s="3787"/>
      <c r="BV1933" s="3787"/>
      <c r="BW1933" s="3787"/>
      <c r="BX1933" s="3787"/>
      <c r="BY1933" s="3787"/>
      <c r="BZ1933" s="3787"/>
      <c r="CA1933" s="3787"/>
      <c r="CB1933" s="3787"/>
      <c r="CC1933" s="3787"/>
      <c r="CD1933" s="1440" t="s">
        <v>5218</v>
      </c>
    </row>
    <row r="1934" spans="1:82" s="19" customFormat="1" ht="32.25" customHeight="1" x14ac:dyDescent="0.25">
      <c r="A1934" s="664" t="s">
        <v>162</v>
      </c>
      <c r="B1934" s="665" t="s">
        <v>130</v>
      </c>
      <c r="C1934" s="720" t="s">
        <v>147</v>
      </c>
      <c r="D1934" s="460">
        <v>217</v>
      </c>
      <c r="E1934" s="1695" t="s">
        <v>5292</v>
      </c>
      <c r="F1934" s="526" t="s">
        <v>5293</v>
      </c>
      <c r="G1934" s="1695">
        <v>19</v>
      </c>
      <c r="H1934" s="526" t="s">
        <v>0</v>
      </c>
      <c r="I1934" s="1695">
        <v>4</v>
      </c>
      <c r="J1934" s="454">
        <v>1</v>
      </c>
      <c r="K1934" s="517"/>
      <c r="L1934" s="465"/>
      <c r="M1934" s="667"/>
      <c r="N1934" s="667"/>
      <c r="O1934" s="667"/>
      <c r="P1934" s="667"/>
      <c r="Q1934" s="667"/>
      <c r="R1934" s="667"/>
      <c r="S1934" s="667"/>
      <c r="T1934" s="667"/>
      <c r="U1934" s="525">
        <f t="shared" si="202"/>
        <v>0</v>
      </c>
      <c r="V1934" s="667"/>
      <c r="W1934" s="667"/>
      <c r="X1934" s="667"/>
      <c r="Y1934" s="667"/>
      <c r="Z1934" s="667"/>
      <c r="AA1934" s="667"/>
      <c r="AB1934" s="667"/>
      <c r="AC1934" s="667"/>
      <c r="AD1934" s="667"/>
      <c r="AE1934" s="667"/>
      <c r="AF1934" s="667"/>
      <c r="AG1934" s="2729"/>
      <c r="AH1934" s="2729"/>
      <c r="AI1934" s="2729"/>
      <c r="AJ1934" s="2729"/>
      <c r="AK1934" s="2729"/>
      <c r="AL1934" s="2729"/>
      <c r="AM1934" s="1489"/>
      <c r="AN1934" s="1489"/>
      <c r="AO1934" s="2729"/>
      <c r="AP1934" s="2729"/>
      <c r="AQ1934" s="2756"/>
      <c r="AR1934" s="2756"/>
      <c r="AS1934" s="2756"/>
      <c r="AT1934" s="2756"/>
      <c r="AU1934" s="2756"/>
      <c r="AV1934" s="2756"/>
      <c r="AW1934" s="2756"/>
      <c r="AX1934" s="2756"/>
      <c r="AY1934" s="2237"/>
      <c r="AZ1934" s="2391"/>
      <c r="BA1934" s="2391"/>
      <c r="BB1934" s="2391"/>
      <c r="BC1934" s="2391"/>
      <c r="BD1934" s="2391"/>
      <c r="BE1934" s="2391"/>
      <c r="BF1934" s="2391"/>
      <c r="BG1934" s="2391"/>
      <c r="BH1934" s="2391"/>
      <c r="BI1934" s="2732"/>
      <c r="BJ1934" s="2391"/>
      <c r="BK1934" s="2391"/>
      <c r="BL1934" s="1438">
        <f t="shared" si="204"/>
        <v>0</v>
      </c>
      <c r="BM1934" s="2391"/>
      <c r="BN1934" s="3787"/>
      <c r="BO1934" s="3787"/>
      <c r="BP1934" s="3787"/>
      <c r="BQ1934" s="3787"/>
      <c r="BR1934" s="3787"/>
      <c r="BS1934" s="3787"/>
      <c r="BT1934" s="3787"/>
      <c r="BU1934" s="3787"/>
      <c r="BV1934" s="3787"/>
      <c r="BW1934" s="3787"/>
      <c r="BX1934" s="3787"/>
      <c r="BY1934" s="3787"/>
      <c r="BZ1934" s="3787"/>
      <c r="CA1934" s="3787"/>
      <c r="CB1934" s="3787"/>
      <c r="CC1934" s="3787"/>
      <c r="CD1934" s="1440" t="s">
        <v>5218</v>
      </c>
    </row>
    <row r="1935" spans="1:82" s="19" customFormat="1" ht="32.25" customHeight="1" x14ac:dyDescent="0.25">
      <c r="A1935" s="664" t="s">
        <v>162</v>
      </c>
      <c r="B1935" s="665" t="s">
        <v>130</v>
      </c>
      <c r="C1935" s="720" t="s">
        <v>147</v>
      </c>
      <c r="D1935" s="460">
        <v>217</v>
      </c>
      <c r="E1935" s="1695" t="s">
        <v>5292</v>
      </c>
      <c r="F1935" s="526" t="s">
        <v>5293</v>
      </c>
      <c r="G1935" s="1695">
        <v>19</v>
      </c>
      <c r="H1935" s="526" t="s">
        <v>0</v>
      </c>
      <c r="I1935" s="1695">
        <v>4</v>
      </c>
      <c r="J1935" s="454">
        <v>1</v>
      </c>
      <c r="K1935" s="517"/>
      <c r="L1935" s="465"/>
      <c r="M1935" s="667"/>
      <c r="N1935" s="667"/>
      <c r="O1935" s="667"/>
      <c r="P1935" s="667"/>
      <c r="Q1935" s="667"/>
      <c r="R1935" s="667"/>
      <c r="S1935" s="667"/>
      <c r="T1935" s="667"/>
      <c r="U1935" s="525">
        <f t="shared" si="202"/>
        <v>0</v>
      </c>
      <c r="V1935" s="667"/>
      <c r="W1935" s="667"/>
      <c r="X1935" s="667"/>
      <c r="Y1935" s="667"/>
      <c r="Z1935" s="667"/>
      <c r="AA1935" s="667"/>
      <c r="AB1935" s="667"/>
      <c r="AC1935" s="667"/>
      <c r="AD1935" s="667"/>
      <c r="AE1935" s="667"/>
      <c r="AF1935" s="667"/>
      <c r="AG1935" s="2729"/>
      <c r="AH1935" s="2729"/>
      <c r="AI1935" s="2729"/>
      <c r="AJ1935" s="2729"/>
      <c r="AK1935" s="2729"/>
      <c r="AL1935" s="2729"/>
      <c r="AM1935" s="1489"/>
      <c r="AN1935" s="1489"/>
      <c r="AO1935" s="2729"/>
      <c r="AP1935" s="2729"/>
      <c r="AQ1935" s="2756"/>
      <c r="AR1935" s="2756"/>
      <c r="AS1935" s="2756"/>
      <c r="AT1935" s="2756"/>
      <c r="AU1935" s="2756"/>
      <c r="AV1935" s="2756"/>
      <c r="AW1935" s="2756"/>
      <c r="AX1935" s="2756"/>
      <c r="AY1935" s="2237"/>
      <c r="AZ1935" s="2391"/>
      <c r="BA1935" s="2391"/>
      <c r="BB1935" s="2391"/>
      <c r="BC1935" s="2391"/>
      <c r="BD1935" s="2391"/>
      <c r="BE1935" s="2391"/>
      <c r="BF1935" s="2391"/>
      <c r="BG1935" s="2391"/>
      <c r="BH1935" s="2391"/>
      <c r="BI1935" s="2732"/>
      <c r="BJ1935" s="2391"/>
      <c r="BK1935" s="2391"/>
      <c r="BL1935" s="1438">
        <f t="shared" si="204"/>
        <v>0</v>
      </c>
      <c r="BM1935" s="2391"/>
      <c r="BN1935" s="3787"/>
      <c r="BO1935" s="3787"/>
      <c r="BP1935" s="3787"/>
      <c r="BQ1935" s="3787"/>
      <c r="BR1935" s="3787"/>
      <c r="BS1935" s="3787"/>
      <c r="BT1935" s="3787"/>
      <c r="BU1935" s="3787"/>
      <c r="BV1935" s="3787"/>
      <c r="BW1935" s="3787"/>
      <c r="BX1935" s="3787"/>
      <c r="BY1935" s="3787"/>
      <c r="BZ1935" s="3787"/>
      <c r="CA1935" s="3787"/>
      <c r="CB1935" s="3787"/>
      <c r="CC1935" s="3787"/>
      <c r="CD1935" s="1440" t="s">
        <v>5218</v>
      </c>
    </row>
    <row r="1936" spans="1:82" s="19" customFormat="1" ht="32.25" customHeight="1" thickBot="1" x14ac:dyDescent="0.3">
      <c r="A1936" s="722" t="s">
        <v>162</v>
      </c>
      <c r="B1936" s="1301" t="s">
        <v>130</v>
      </c>
      <c r="C1936" s="724" t="s">
        <v>147</v>
      </c>
      <c r="D1936" s="205">
        <v>217</v>
      </c>
      <c r="E1936" s="103" t="s">
        <v>5292</v>
      </c>
      <c r="F1936" s="100" t="s">
        <v>5293</v>
      </c>
      <c r="G1936" s="103">
        <v>19</v>
      </c>
      <c r="H1936" s="100" t="s">
        <v>0</v>
      </c>
      <c r="I1936" s="103">
        <v>4</v>
      </c>
      <c r="J1936" s="491">
        <v>1</v>
      </c>
      <c r="K1936" s="104"/>
      <c r="L1936" s="206"/>
      <c r="M1936" s="98"/>
      <c r="N1936" s="98"/>
      <c r="O1936" s="98"/>
      <c r="P1936" s="98"/>
      <c r="Q1936" s="98"/>
      <c r="R1936" s="98"/>
      <c r="S1936" s="98"/>
      <c r="T1936" s="98"/>
      <c r="U1936" s="285">
        <f t="shared" si="202"/>
        <v>0</v>
      </c>
      <c r="V1936" s="98"/>
      <c r="W1936" s="98"/>
      <c r="X1936" s="98"/>
      <c r="Y1936" s="98"/>
      <c r="Z1936" s="98"/>
      <c r="AA1936" s="98"/>
      <c r="AB1936" s="98"/>
      <c r="AC1936" s="98"/>
      <c r="AD1936" s="98"/>
      <c r="AE1936" s="98"/>
      <c r="AF1936" s="98"/>
      <c r="AG1936" s="2780"/>
      <c r="AH1936" s="2780"/>
      <c r="AI1936" s="2780"/>
      <c r="AJ1936" s="2780"/>
      <c r="AK1936" s="2780"/>
      <c r="AL1936" s="2780"/>
      <c r="AM1936" s="4060"/>
      <c r="AN1936" s="4060"/>
      <c r="AO1936" s="2780"/>
      <c r="AP1936" s="2780"/>
      <c r="AQ1936" s="3174"/>
      <c r="AR1936" s="3174"/>
      <c r="AS1936" s="3174"/>
      <c r="AT1936" s="3174"/>
      <c r="AU1936" s="3174"/>
      <c r="AV1936" s="3174"/>
      <c r="AW1936" s="3174"/>
      <c r="AX1936" s="3174"/>
      <c r="AY1936" s="2343"/>
      <c r="AZ1936" s="2418"/>
      <c r="BA1936" s="2418"/>
      <c r="BB1936" s="2418"/>
      <c r="BC1936" s="2418"/>
      <c r="BD1936" s="2418"/>
      <c r="BE1936" s="2418"/>
      <c r="BF1936" s="2418"/>
      <c r="BG1936" s="2418"/>
      <c r="BH1936" s="2418"/>
      <c r="BI1936" s="2738"/>
      <c r="BJ1936" s="2418"/>
      <c r="BK1936" s="2418"/>
      <c r="BL1936" s="2828">
        <f t="shared" si="204"/>
        <v>0</v>
      </c>
      <c r="BM1936" s="2418"/>
      <c r="BN1936" s="3813"/>
      <c r="BO1936" s="3813"/>
      <c r="BP1936" s="3813"/>
      <c r="BQ1936" s="3813"/>
      <c r="BR1936" s="3813"/>
      <c r="BS1936" s="3813"/>
      <c r="BT1936" s="3813"/>
      <c r="BU1936" s="3813"/>
      <c r="BV1936" s="3813"/>
      <c r="BW1936" s="3813"/>
      <c r="BX1936" s="3813"/>
      <c r="BY1936" s="3813"/>
      <c r="BZ1936" s="3813"/>
      <c r="CA1936" s="3813"/>
      <c r="CB1936" s="3813"/>
      <c r="CC1936" s="3813"/>
      <c r="CD1936" s="1681" t="s">
        <v>5218</v>
      </c>
    </row>
    <row r="1937" spans="1:82" ht="25.5" customHeight="1" thickBot="1" x14ac:dyDescent="0.25">
      <c r="A1937" s="181" t="s">
        <v>162</v>
      </c>
      <c r="B1937" s="182" t="s">
        <v>130</v>
      </c>
      <c r="C1937" s="183" t="s">
        <v>147</v>
      </c>
      <c r="D1937" s="163">
        <v>218</v>
      </c>
      <c r="E1937" s="317" t="s">
        <v>47</v>
      </c>
      <c r="F1937" s="239" t="s">
        <v>48</v>
      </c>
      <c r="G1937" s="194" t="s">
        <v>165</v>
      </c>
      <c r="H1937" s="217" t="s">
        <v>0</v>
      </c>
      <c r="I1937" s="194">
        <v>1</v>
      </c>
      <c r="J1937" s="380">
        <v>0.33</v>
      </c>
      <c r="K1937" s="292"/>
      <c r="L1937" s="293">
        <f t="shared" ref="L1937:L2291" si="205">+M1937+N1937+O1937+P1937+Q1937+R1937+S1937+T1937</f>
        <v>0</v>
      </c>
      <c r="M1937" s="52"/>
      <c r="N1937" s="52"/>
      <c r="O1937" s="52"/>
      <c r="P1937" s="52"/>
      <c r="Q1937" s="52"/>
      <c r="R1937" s="52"/>
      <c r="S1937" s="52"/>
      <c r="T1937" s="52"/>
      <c r="U1937" s="168">
        <f t="shared" ref="U1937:U2015" si="206">SUBTOTAL(9,V1937:AC1937)</f>
        <v>0</v>
      </c>
      <c r="V1937" s="52"/>
      <c r="W1937" s="52"/>
      <c r="X1937" s="52"/>
      <c r="Y1937" s="52"/>
      <c r="Z1937" s="52"/>
      <c r="AA1937" s="52"/>
      <c r="AB1937" s="52"/>
      <c r="AC1937" s="52"/>
      <c r="AD1937" s="196"/>
      <c r="AE1937" s="196"/>
      <c r="AF1937" s="196"/>
      <c r="AG1937" s="1847"/>
      <c r="AH1937" s="2725"/>
      <c r="AI1937" s="2725"/>
      <c r="AJ1937" s="2725"/>
      <c r="AK1937" s="2725"/>
      <c r="AL1937" s="2725"/>
      <c r="AM1937" s="1923"/>
      <c r="AN1937" s="1923"/>
      <c r="AO1937" s="2725"/>
      <c r="AP1937" s="2725"/>
      <c r="AQ1937" s="1461"/>
      <c r="AR1937" s="1461"/>
      <c r="AS1937" s="2726"/>
      <c r="AT1937" s="1638"/>
      <c r="AU1937" s="1969"/>
      <c r="AV1937" s="1969"/>
      <c r="AW1937" s="1970"/>
      <c r="AX1937" s="1970"/>
      <c r="AY1937" s="2288"/>
      <c r="AZ1937" s="1459"/>
      <c r="BA1937" s="1459"/>
      <c r="BB1937" s="1459"/>
      <c r="BC1937" s="2171"/>
      <c r="BD1937" s="2171"/>
      <c r="BE1937" s="2172"/>
      <c r="BF1937" s="2173"/>
      <c r="BG1937" s="2171"/>
      <c r="BH1937" s="2172"/>
      <c r="BI1937" s="2174"/>
      <c r="BJ1937" s="2172"/>
      <c r="BK1937" s="2172"/>
      <c r="BL1937" s="2175">
        <f t="shared" ref="BL1937:BL2001" si="207">BF1937-BI1937</f>
        <v>0</v>
      </c>
      <c r="BM1937" s="2176">
        <f>L1937-(BI1937:BI1942)</f>
        <v>0</v>
      </c>
      <c r="BN1937" s="2177"/>
      <c r="BO1937" s="2177"/>
      <c r="BP1937" s="2177"/>
      <c r="BQ1937" s="2177"/>
      <c r="BR1937" s="2177"/>
      <c r="BS1937" s="2177"/>
      <c r="BT1937" s="2177"/>
      <c r="BU1937" s="2177"/>
      <c r="BV1937" s="2177"/>
      <c r="BW1937" s="2177"/>
      <c r="BX1937" s="2177"/>
      <c r="BY1937" s="2177"/>
      <c r="BZ1937" s="2177"/>
      <c r="CA1937" s="2177"/>
      <c r="CB1937" s="2177"/>
      <c r="CC1937" s="2177"/>
      <c r="CD1937" s="2046" t="s">
        <v>134</v>
      </c>
    </row>
    <row r="1938" spans="1:82" ht="25.5" customHeight="1" thickBot="1" x14ac:dyDescent="0.25">
      <c r="A1938" s="185" t="s">
        <v>162</v>
      </c>
      <c r="B1938" s="316" t="s">
        <v>130</v>
      </c>
      <c r="C1938" s="306" t="s">
        <v>147</v>
      </c>
      <c r="D1938" s="272">
        <v>218</v>
      </c>
      <c r="E1938" s="317" t="s">
        <v>47</v>
      </c>
      <c r="F1938" s="318" t="s">
        <v>48</v>
      </c>
      <c r="G1938" s="307" t="s">
        <v>165</v>
      </c>
      <c r="H1938" s="269" t="s">
        <v>0</v>
      </c>
      <c r="I1938" s="307">
        <v>1</v>
      </c>
      <c r="J1938" s="381">
        <v>0.33</v>
      </c>
      <c r="K1938" s="284"/>
      <c r="L1938" s="290"/>
      <c r="M1938" s="264"/>
      <c r="N1938" s="264"/>
      <c r="O1938" s="264"/>
      <c r="P1938" s="264"/>
      <c r="Q1938" s="264"/>
      <c r="R1938" s="264"/>
      <c r="S1938" s="264"/>
      <c r="T1938" s="264"/>
      <c r="U1938" s="266">
        <f t="shared" si="206"/>
        <v>0</v>
      </c>
      <c r="V1938" s="264"/>
      <c r="W1938" s="264"/>
      <c r="X1938" s="264"/>
      <c r="Y1938" s="264"/>
      <c r="Z1938" s="264"/>
      <c r="AA1938" s="264"/>
      <c r="AB1938" s="264"/>
      <c r="AC1938" s="264"/>
      <c r="AD1938" s="264"/>
      <c r="AE1938" s="264"/>
      <c r="AF1938" s="264"/>
      <c r="AG1938" s="2185"/>
      <c r="AH1938" s="2186"/>
      <c r="AI1938" s="2186"/>
      <c r="AJ1938" s="2186"/>
      <c r="AK1938" s="2186"/>
      <c r="AL1938" s="2186"/>
      <c r="AM1938" s="4064"/>
      <c r="AN1938" s="4064"/>
      <c r="AO1938" s="2186"/>
      <c r="AP1938" s="2186"/>
      <c r="AQ1938" s="3746"/>
      <c r="AR1938" s="3746"/>
      <c r="AS1938" s="2188"/>
      <c r="AT1938" s="2061"/>
      <c r="AU1938" s="2063"/>
      <c r="AV1938" s="2063"/>
      <c r="AW1938" s="2961"/>
      <c r="AX1938" s="2961"/>
      <c r="AY1938" s="2065"/>
      <c r="AZ1938" s="3747"/>
      <c r="BA1938" s="3747"/>
      <c r="BB1938" s="3747"/>
      <c r="BC1938" s="2179"/>
      <c r="BD1938" s="2179"/>
      <c r="BE1938" s="2180"/>
      <c r="BF1938" s="2181"/>
      <c r="BG1938" s="2179"/>
      <c r="BH1938" s="2180"/>
      <c r="BI1938" s="2182"/>
      <c r="BJ1938" s="2180"/>
      <c r="BK1938" s="2180"/>
      <c r="BL1938" s="2183">
        <f t="shared" si="207"/>
        <v>0</v>
      </c>
      <c r="BM1938" s="2184"/>
      <c r="BN1938" s="2177"/>
      <c r="BO1938" s="2177"/>
      <c r="BP1938" s="2177"/>
      <c r="BQ1938" s="2177"/>
      <c r="BR1938" s="2177"/>
      <c r="BS1938" s="2177"/>
      <c r="BT1938" s="2177"/>
      <c r="BU1938" s="2177"/>
      <c r="BV1938" s="2177"/>
      <c r="BW1938" s="2177"/>
      <c r="BX1938" s="2177"/>
      <c r="BY1938" s="2177"/>
      <c r="BZ1938" s="2177"/>
      <c r="CA1938" s="2177"/>
      <c r="CB1938" s="2177"/>
      <c r="CC1938" s="2177"/>
      <c r="CD1938" s="2046" t="s">
        <v>134</v>
      </c>
    </row>
    <row r="1939" spans="1:82" ht="25.5" customHeight="1" thickBot="1" x14ac:dyDescent="0.25">
      <c r="A1939" s="185" t="s">
        <v>162</v>
      </c>
      <c r="B1939" s="316" t="s">
        <v>130</v>
      </c>
      <c r="C1939" s="306" t="s">
        <v>147</v>
      </c>
      <c r="D1939" s="272">
        <v>218</v>
      </c>
      <c r="E1939" s="317" t="s">
        <v>47</v>
      </c>
      <c r="F1939" s="318" t="s">
        <v>48</v>
      </c>
      <c r="G1939" s="307" t="s">
        <v>165</v>
      </c>
      <c r="H1939" s="269" t="s">
        <v>0</v>
      </c>
      <c r="I1939" s="307">
        <v>1</v>
      </c>
      <c r="J1939" s="381">
        <v>0.33</v>
      </c>
      <c r="K1939" s="284"/>
      <c r="L1939" s="290"/>
      <c r="M1939" s="264"/>
      <c r="N1939" s="264"/>
      <c r="O1939" s="264"/>
      <c r="P1939" s="264"/>
      <c r="Q1939" s="264"/>
      <c r="R1939" s="264"/>
      <c r="S1939" s="264"/>
      <c r="T1939" s="264"/>
      <c r="U1939" s="266">
        <f t="shared" si="206"/>
        <v>0</v>
      </c>
      <c r="V1939" s="264"/>
      <c r="W1939" s="264"/>
      <c r="X1939" s="264"/>
      <c r="Y1939" s="264"/>
      <c r="Z1939" s="264"/>
      <c r="AA1939" s="264"/>
      <c r="AB1939" s="264"/>
      <c r="AC1939" s="264"/>
      <c r="AD1939" s="264"/>
      <c r="AE1939" s="264"/>
      <c r="AF1939" s="264"/>
      <c r="AG1939" s="2185"/>
      <c r="AH1939" s="2186"/>
      <c r="AI1939" s="2186"/>
      <c r="AJ1939" s="2186"/>
      <c r="AK1939" s="2186"/>
      <c r="AL1939" s="2186"/>
      <c r="AM1939" s="4064"/>
      <c r="AN1939" s="4064"/>
      <c r="AO1939" s="2186"/>
      <c r="AP1939" s="2186"/>
      <c r="AQ1939" s="3746"/>
      <c r="AR1939" s="3746"/>
      <c r="AS1939" s="2188"/>
      <c r="AT1939" s="2061"/>
      <c r="AU1939" s="2063"/>
      <c r="AV1939" s="2063"/>
      <c r="AW1939" s="2961"/>
      <c r="AX1939" s="2961"/>
      <c r="AY1939" s="2065"/>
      <c r="AZ1939" s="3747"/>
      <c r="BA1939" s="3747"/>
      <c r="BB1939" s="3747"/>
      <c r="BC1939" s="2179"/>
      <c r="BD1939" s="2179"/>
      <c r="BE1939" s="2180"/>
      <c r="BF1939" s="2181"/>
      <c r="BG1939" s="2179"/>
      <c r="BH1939" s="2180"/>
      <c r="BI1939" s="2182"/>
      <c r="BJ1939" s="2180"/>
      <c r="BK1939" s="2180"/>
      <c r="BL1939" s="2183">
        <f t="shared" si="207"/>
        <v>0</v>
      </c>
      <c r="BM1939" s="2184"/>
      <c r="BN1939" s="2177"/>
      <c r="BO1939" s="2177"/>
      <c r="BP1939" s="2177"/>
      <c r="BQ1939" s="2177"/>
      <c r="BR1939" s="2177"/>
      <c r="BS1939" s="2177"/>
      <c r="BT1939" s="2177"/>
      <c r="BU1939" s="2177"/>
      <c r="BV1939" s="2177"/>
      <c r="BW1939" s="2177"/>
      <c r="BX1939" s="2177"/>
      <c r="BY1939" s="2177"/>
      <c r="BZ1939" s="2177"/>
      <c r="CA1939" s="2177"/>
      <c r="CB1939" s="2177"/>
      <c r="CC1939" s="2177"/>
      <c r="CD1939" s="2046" t="s">
        <v>134</v>
      </c>
    </row>
    <row r="1940" spans="1:82" ht="25.5" customHeight="1" thickBot="1" x14ac:dyDescent="0.25">
      <c r="A1940" s="185" t="s">
        <v>162</v>
      </c>
      <c r="B1940" s="316" t="s">
        <v>130</v>
      </c>
      <c r="C1940" s="306" t="s">
        <v>147</v>
      </c>
      <c r="D1940" s="272">
        <v>218</v>
      </c>
      <c r="E1940" s="317" t="s">
        <v>47</v>
      </c>
      <c r="F1940" s="318" t="s">
        <v>48</v>
      </c>
      <c r="G1940" s="307" t="s">
        <v>165</v>
      </c>
      <c r="H1940" s="269" t="s">
        <v>0</v>
      </c>
      <c r="I1940" s="307">
        <v>1</v>
      </c>
      <c r="J1940" s="381">
        <v>0.33</v>
      </c>
      <c r="K1940" s="284"/>
      <c r="L1940" s="290"/>
      <c r="M1940" s="264"/>
      <c r="N1940" s="264"/>
      <c r="O1940" s="264"/>
      <c r="P1940" s="264"/>
      <c r="Q1940" s="264"/>
      <c r="R1940" s="264"/>
      <c r="S1940" s="264"/>
      <c r="T1940" s="264"/>
      <c r="U1940" s="266">
        <f t="shared" si="206"/>
        <v>0</v>
      </c>
      <c r="V1940" s="264"/>
      <c r="W1940" s="264"/>
      <c r="X1940" s="264"/>
      <c r="Y1940" s="264"/>
      <c r="Z1940" s="264"/>
      <c r="AA1940" s="264"/>
      <c r="AB1940" s="264"/>
      <c r="AC1940" s="264"/>
      <c r="AD1940" s="264"/>
      <c r="AE1940" s="264"/>
      <c r="AF1940" s="264"/>
      <c r="AG1940" s="2185"/>
      <c r="AH1940" s="2186"/>
      <c r="AI1940" s="2186"/>
      <c r="AJ1940" s="2186"/>
      <c r="AK1940" s="2186"/>
      <c r="AL1940" s="2186"/>
      <c r="AM1940" s="4064"/>
      <c r="AN1940" s="4064"/>
      <c r="AO1940" s="2186"/>
      <c r="AP1940" s="2186"/>
      <c r="AQ1940" s="3746"/>
      <c r="AR1940" s="3746"/>
      <c r="AS1940" s="2188"/>
      <c r="AT1940" s="2061"/>
      <c r="AU1940" s="2063"/>
      <c r="AV1940" s="2063"/>
      <c r="AW1940" s="2961"/>
      <c r="AX1940" s="2961"/>
      <c r="AY1940" s="2065"/>
      <c r="AZ1940" s="3747"/>
      <c r="BA1940" s="3747"/>
      <c r="BB1940" s="3747"/>
      <c r="BC1940" s="2179"/>
      <c r="BD1940" s="2179"/>
      <c r="BE1940" s="2180"/>
      <c r="BF1940" s="2181"/>
      <c r="BG1940" s="2179"/>
      <c r="BH1940" s="2180"/>
      <c r="BI1940" s="2182"/>
      <c r="BJ1940" s="2180"/>
      <c r="BK1940" s="2180"/>
      <c r="BL1940" s="2183">
        <f t="shared" si="207"/>
        <v>0</v>
      </c>
      <c r="BM1940" s="2184"/>
      <c r="BN1940" s="2177"/>
      <c r="BO1940" s="2177"/>
      <c r="BP1940" s="2177"/>
      <c r="BQ1940" s="2177"/>
      <c r="BR1940" s="2177"/>
      <c r="BS1940" s="2177"/>
      <c r="BT1940" s="2177"/>
      <c r="BU1940" s="2177"/>
      <c r="BV1940" s="2177"/>
      <c r="BW1940" s="2177"/>
      <c r="BX1940" s="2177"/>
      <c r="BY1940" s="2177"/>
      <c r="BZ1940" s="2177"/>
      <c r="CA1940" s="2177"/>
      <c r="CB1940" s="2177"/>
      <c r="CC1940" s="2177"/>
      <c r="CD1940" s="2046" t="s">
        <v>134</v>
      </c>
    </row>
    <row r="1941" spans="1:82" ht="25.5" customHeight="1" thickBot="1" x14ac:dyDescent="0.25">
      <c r="A1941" s="185" t="s">
        <v>162</v>
      </c>
      <c r="B1941" s="316" t="s">
        <v>130</v>
      </c>
      <c r="C1941" s="306" t="s">
        <v>147</v>
      </c>
      <c r="D1941" s="272">
        <v>218</v>
      </c>
      <c r="E1941" s="317" t="s">
        <v>47</v>
      </c>
      <c r="F1941" s="318" t="s">
        <v>48</v>
      </c>
      <c r="G1941" s="307" t="s">
        <v>165</v>
      </c>
      <c r="H1941" s="269" t="s">
        <v>0</v>
      </c>
      <c r="I1941" s="307">
        <v>1</v>
      </c>
      <c r="J1941" s="381">
        <v>0.33</v>
      </c>
      <c r="K1941" s="284"/>
      <c r="L1941" s="290"/>
      <c r="M1941" s="264"/>
      <c r="N1941" s="264"/>
      <c r="O1941" s="264"/>
      <c r="P1941" s="264"/>
      <c r="Q1941" s="264"/>
      <c r="R1941" s="264"/>
      <c r="S1941" s="264"/>
      <c r="T1941" s="264"/>
      <c r="U1941" s="266">
        <f t="shared" si="206"/>
        <v>0</v>
      </c>
      <c r="V1941" s="264"/>
      <c r="W1941" s="264"/>
      <c r="X1941" s="264"/>
      <c r="Y1941" s="264"/>
      <c r="Z1941" s="264"/>
      <c r="AA1941" s="264"/>
      <c r="AB1941" s="264"/>
      <c r="AC1941" s="264"/>
      <c r="AD1941" s="264"/>
      <c r="AE1941" s="264"/>
      <c r="AF1941" s="264"/>
      <c r="AG1941" s="2185"/>
      <c r="AH1941" s="2186"/>
      <c r="AI1941" s="2186"/>
      <c r="AJ1941" s="2186"/>
      <c r="AK1941" s="2186"/>
      <c r="AL1941" s="2186"/>
      <c r="AM1941" s="4064"/>
      <c r="AN1941" s="4064"/>
      <c r="AO1941" s="2186"/>
      <c r="AP1941" s="2186"/>
      <c r="AQ1941" s="3746"/>
      <c r="AR1941" s="3746"/>
      <c r="AS1941" s="2188"/>
      <c r="AT1941" s="2061"/>
      <c r="AU1941" s="2063"/>
      <c r="AV1941" s="2063"/>
      <c r="AW1941" s="2961"/>
      <c r="AX1941" s="2961"/>
      <c r="AY1941" s="2065"/>
      <c r="AZ1941" s="3747"/>
      <c r="BA1941" s="3747"/>
      <c r="BB1941" s="3747"/>
      <c r="BC1941" s="2179"/>
      <c r="BD1941" s="2179"/>
      <c r="BE1941" s="2180"/>
      <c r="BF1941" s="2181"/>
      <c r="BG1941" s="2179"/>
      <c r="BH1941" s="2180"/>
      <c r="BI1941" s="2182"/>
      <c r="BJ1941" s="2180"/>
      <c r="BK1941" s="2180"/>
      <c r="BL1941" s="2183">
        <f t="shared" si="207"/>
        <v>0</v>
      </c>
      <c r="BM1941" s="2184"/>
      <c r="BN1941" s="2177"/>
      <c r="BO1941" s="2177"/>
      <c r="BP1941" s="2177"/>
      <c r="BQ1941" s="2177"/>
      <c r="BR1941" s="2177"/>
      <c r="BS1941" s="2177"/>
      <c r="BT1941" s="2177"/>
      <c r="BU1941" s="2177"/>
      <c r="BV1941" s="2177"/>
      <c r="BW1941" s="2177"/>
      <c r="BX1941" s="2177"/>
      <c r="BY1941" s="2177"/>
      <c r="BZ1941" s="2177"/>
      <c r="CA1941" s="2177"/>
      <c r="CB1941" s="2177"/>
      <c r="CC1941" s="2177"/>
      <c r="CD1941" s="2046" t="s">
        <v>134</v>
      </c>
    </row>
    <row r="1942" spans="1:82" ht="25.5" customHeight="1" thickBot="1" x14ac:dyDescent="0.25">
      <c r="A1942" s="295" t="s">
        <v>162</v>
      </c>
      <c r="B1942" s="102" t="s">
        <v>130</v>
      </c>
      <c r="C1942" s="220" t="s">
        <v>147</v>
      </c>
      <c r="D1942" s="205">
        <v>218</v>
      </c>
      <c r="E1942" s="221" t="s">
        <v>47</v>
      </c>
      <c r="F1942" s="222" t="s">
        <v>48</v>
      </c>
      <c r="G1942" s="18" t="s">
        <v>165</v>
      </c>
      <c r="H1942" s="17" t="s">
        <v>0</v>
      </c>
      <c r="I1942" s="18">
        <v>1</v>
      </c>
      <c r="J1942" s="383">
        <v>0.33</v>
      </c>
      <c r="K1942" s="315"/>
      <c r="L1942" s="296"/>
      <c r="M1942" s="98"/>
      <c r="N1942" s="98"/>
      <c r="O1942" s="98"/>
      <c r="P1942" s="98"/>
      <c r="Q1942" s="98"/>
      <c r="R1942" s="98"/>
      <c r="S1942" s="98"/>
      <c r="T1942" s="98"/>
      <c r="U1942" s="207">
        <f t="shared" si="206"/>
        <v>0</v>
      </c>
      <c r="V1942" s="98"/>
      <c r="W1942" s="98"/>
      <c r="X1942" s="98"/>
      <c r="Y1942" s="98"/>
      <c r="Z1942" s="98"/>
      <c r="AA1942" s="98"/>
      <c r="AB1942" s="98"/>
      <c r="AC1942" s="98"/>
      <c r="AD1942" s="98"/>
      <c r="AE1942" s="98"/>
      <c r="AF1942" s="98"/>
      <c r="AG1942" s="2835"/>
      <c r="AH1942" s="2780"/>
      <c r="AI1942" s="2780"/>
      <c r="AJ1942" s="2780"/>
      <c r="AK1942" s="2780"/>
      <c r="AL1942" s="2780"/>
      <c r="AM1942" s="2144"/>
      <c r="AN1942" s="2144"/>
      <c r="AO1942" s="2780"/>
      <c r="AP1942" s="2780"/>
      <c r="AQ1942" s="3174"/>
      <c r="AR1942" s="3746"/>
      <c r="AS1942" s="2145"/>
      <c r="AT1942" s="2147"/>
      <c r="AU1942" s="2963"/>
      <c r="AV1942" s="2963"/>
      <c r="AW1942" s="2964"/>
      <c r="AX1942" s="2964"/>
      <c r="AY1942" s="2965"/>
      <c r="AZ1942" s="2418"/>
      <c r="BA1942" s="2418"/>
      <c r="BB1942" s="2418"/>
      <c r="BC1942" s="2579"/>
      <c r="BD1942" s="2579"/>
      <c r="BE1942" s="2836"/>
      <c r="BF1942" s="2837"/>
      <c r="BG1942" s="2579"/>
      <c r="BH1942" s="2836"/>
      <c r="BI1942" s="2838"/>
      <c r="BJ1942" s="2836"/>
      <c r="BK1942" s="2836"/>
      <c r="BL1942" s="2839">
        <f t="shared" si="207"/>
        <v>0</v>
      </c>
      <c r="BM1942" s="2840"/>
      <c r="BN1942" s="2177"/>
      <c r="BO1942" s="2177"/>
      <c r="BP1942" s="2177"/>
      <c r="BQ1942" s="2177"/>
      <c r="BR1942" s="2177"/>
      <c r="BS1942" s="2177"/>
      <c r="BT1942" s="2177"/>
      <c r="BU1942" s="2177"/>
      <c r="BV1942" s="2177"/>
      <c r="BW1942" s="2177"/>
      <c r="BX1942" s="2177"/>
      <c r="BY1942" s="2177"/>
      <c r="BZ1942" s="2177"/>
      <c r="CA1942" s="2177"/>
      <c r="CB1942" s="2177"/>
      <c r="CC1942" s="2177"/>
      <c r="CD1942" s="2046" t="s">
        <v>134</v>
      </c>
    </row>
    <row r="1943" spans="1:82" ht="25.5" customHeight="1" thickBot="1" x14ac:dyDescent="0.25">
      <c r="A1943" s="181" t="s">
        <v>162</v>
      </c>
      <c r="B1943" s="208" t="s">
        <v>148</v>
      </c>
      <c r="C1943" s="209" t="s">
        <v>149</v>
      </c>
      <c r="D1943" s="163">
        <v>219</v>
      </c>
      <c r="E1943" s="210" t="s">
        <v>137</v>
      </c>
      <c r="F1943" s="48" t="s">
        <v>49</v>
      </c>
      <c r="G1943" s="217">
        <v>1</v>
      </c>
      <c r="H1943" s="217" t="s">
        <v>0</v>
      </c>
      <c r="I1943" s="217">
        <v>1</v>
      </c>
      <c r="J1943" s="380">
        <v>0.9</v>
      </c>
      <c r="K1943" s="283">
        <v>1</v>
      </c>
      <c r="L1943" s="293">
        <f t="shared" si="205"/>
        <v>179116667</v>
      </c>
      <c r="M1943" s="274">
        <v>179116667</v>
      </c>
      <c r="N1943" s="274"/>
      <c r="O1943" s="274"/>
      <c r="P1943" s="274"/>
      <c r="Q1943" s="274"/>
      <c r="R1943" s="274"/>
      <c r="S1943" s="274"/>
      <c r="T1943" s="274"/>
      <c r="U1943" s="168">
        <f t="shared" si="206"/>
        <v>89116667</v>
      </c>
      <c r="V1943" s="289">
        <v>89116667</v>
      </c>
      <c r="W1943" s="52"/>
      <c r="X1943" s="52"/>
      <c r="Y1943" s="52"/>
      <c r="Z1943" s="52"/>
      <c r="AA1943" s="52"/>
      <c r="AB1943" s="52"/>
      <c r="AC1943" s="52"/>
      <c r="AD1943" s="196"/>
      <c r="AE1943" s="196"/>
      <c r="AF1943" s="196"/>
      <c r="AG1943" s="1847">
        <v>81101500</v>
      </c>
      <c r="AH1943" s="1847" t="s">
        <v>261</v>
      </c>
      <c r="AI1943" s="2841">
        <v>42793</v>
      </c>
      <c r="AJ1943" s="1847" t="s">
        <v>277</v>
      </c>
      <c r="AK1943" s="1847" t="s">
        <v>246</v>
      </c>
      <c r="AL1943" s="1847" t="s">
        <v>248</v>
      </c>
      <c r="AM1943" s="1923">
        <v>6000000</v>
      </c>
      <c r="AN1943" s="1923">
        <v>6000000</v>
      </c>
      <c r="AO1943" s="1847" t="s">
        <v>250</v>
      </c>
      <c r="AP1943" s="1847" t="s">
        <v>250</v>
      </c>
      <c r="AQ1943" s="1847" t="s">
        <v>251</v>
      </c>
      <c r="AR1943" s="1847">
        <v>2202140101</v>
      </c>
      <c r="AS1943" s="2842" t="s">
        <v>6044</v>
      </c>
      <c r="AT1943" s="2842" t="s">
        <v>329</v>
      </c>
      <c r="AU1943" s="2842">
        <v>100</v>
      </c>
      <c r="AV1943" s="2842">
        <v>100</v>
      </c>
      <c r="AW1943" s="2843">
        <v>42797</v>
      </c>
      <c r="AX1943" s="2843">
        <v>42737</v>
      </c>
      <c r="AY1943" s="2844">
        <v>6000000</v>
      </c>
      <c r="AZ1943" s="2385" t="s">
        <v>268</v>
      </c>
      <c r="BA1943" s="1381" t="s">
        <v>226</v>
      </c>
      <c r="BB1943" s="2385" t="s">
        <v>267</v>
      </c>
      <c r="BC1943" s="2171" t="s">
        <v>368</v>
      </c>
      <c r="BD1943" s="2171">
        <v>2017000199</v>
      </c>
      <c r="BE1943" s="2172">
        <v>42765</v>
      </c>
      <c r="BF1943" s="2173">
        <v>6000000</v>
      </c>
      <c r="BG1943" s="2171">
        <v>2017000331</v>
      </c>
      <c r="BH1943" s="2172">
        <v>42793</v>
      </c>
      <c r="BI1943" s="2174">
        <v>6000000</v>
      </c>
      <c r="BJ1943" s="2172">
        <v>42797</v>
      </c>
      <c r="BK1943" s="2172">
        <v>42737</v>
      </c>
      <c r="BL1943" s="2175">
        <f>BF1943-BI1943</f>
        <v>0</v>
      </c>
      <c r="BM1943" s="2176">
        <f>L1943-SUM(BI1943:BI1951)</f>
        <v>90000000</v>
      </c>
      <c r="BN1943" s="2177"/>
      <c r="BO1943" s="2177"/>
      <c r="BP1943" s="2177"/>
      <c r="BQ1943" s="2177"/>
      <c r="BR1943" s="2177"/>
      <c r="BS1943" s="2177"/>
      <c r="BT1943" s="2177"/>
      <c r="BU1943" s="2177"/>
      <c r="BV1943" s="2177"/>
      <c r="BW1943" s="2177"/>
      <c r="BX1943" s="2177"/>
      <c r="BY1943" s="2177"/>
      <c r="BZ1943" s="2177"/>
      <c r="CA1943" s="2177"/>
      <c r="CB1943" s="2177"/>
      <c r="CC1943" s="2177"/>
      <c r="CD1943" s="2046" t="s">
        <v>134</v>
      </c>
    </row>
    <row r="1944" spans="1:82" ht="25.5" customHeight="1" thickBot="1" x14ac:dyDescent="0.25">
      <c r="A1944" s="185" t="s">
        <v>162</v>
      </c>
      <c r="B1944" s="270" t="s">
        <v>148</v>
      </c>
      <c r="C1944" s="271" t="s">
        <v>149</v>
      </c>
      <c r="D1944" s="272">
        <v>219</v>
      </c>
      <c r="E1944" s="262" t="s">
        <v>137</v>
      </c>
      <c r="F1944" s="268" t="s">
        <v>49</v>
      </c>
      <c r="G1944" s="269">
        <v>1</v>
      </c>
      <c r="H1944" s="269" t="s">
        <v>0</v>
      </c>
      <c r="I1944" s="269">
        <v>1</v>
      </c>
      <c r="J1944" s="381">
        <v>0.9</v>
      </c>
      <c r="K1944" s="283"/>
      <c r="L1944" s="290"/>
      <c r="M1944" s="281"/>
      <c r="N1944" s="281"/>
      <c r="O1944" s="281"/>
      <c r="P1944" s="281"/>
      <c r="Q1944" s="281"/>
      <c r="R1944" s="281"/>
      <c r="S1944" s="281"/>
      <c r="T1944" s="265"/>
      <c r="U1944" s="276"/>
      <c r="V1944" s="281"/>
      <c r="W1944" s="281"/>
      <c r="X1944" s="281"/>
      <c r="Y1944" s="281"/>
      <c r="Z1944" s="281"/>
      <c r="AA1944" s="281"/>
      <c r="AB1944" s="281"/>
      <c r="AC1944" s="281"/>
      <c r="AD1944" s="299"/>
      <c r="AE1944" s="299"/>
      <c r="AF1944" s="299"/>
      <c r="AG1944" s="2185">
        <v>81101500</v>
      </c>
      <c r="AH1944" s="2185" t="s">
        <v>261</v>
      </c>
      <c r="AI1944" s="2845">
        <v>42809</v>
      </c>
      <c r="AJ1944" s="2185" t="s">
        <v>277</v>
      </c>
      <c r="AK1944" s="2185" t="s">
        <v>246</v>
      </c>
      <c r="AL1944" s="2185" t="s">
        <v>248</v>
      </c>
      <c r="AM1944" s="4064">
        <v>28500000</v>
      </c>
      <c r="AN1944" s="4064">
        <v>28500000</v>
      </c>
      <c r="AO1944" s="2185" t="s">
        <v>250</v>
      </c>
      <c r="AP1944" s="2185" t="s">
        <v>250</v>
      </c>
      <c r="AQ1944" s="2185" t="s">
        <v>251</v>
      </c>
      <c r="AR1944" s="2185">
        <v>2202140101</v>
      </c>
      <c r="AS1944" s="2846" t="s">
        <v>6045</v>
      </c>
      <c r="AT1944" s="2846" t="s">
        <v>330</v>
      </c>
      <c r="AU1944" s="2846">
        <v>100</v>
      </c>
      <c r="AV1944" s="2846">
        <v>100</v>
      </c>
      <c r="AW1944" s="2847">
        <v>42809</v>
      </c>
      <c r="AX1944" s="2847">
        <v>43084</v>
      </c>
      <c r="AY1944" s="2848">
        <v>28500000</v>
      </c>
      <c r="AZ1944" s="3747" t="s">
        <v>262</v>
      </c>
      <c r="BA1944" s="3747" t="s">
        <v>286</v>
      </c>
      <c r="BB1944" s="3841" t="s">
        <v>263</v>
      </c>
      <c r="BC1944" s="2179" t="s">
        <v>353</v>
      </c>
      <c r="BD1944" s="2179">
        <v>2017000199</v>
      </c>
      <c r="BE1944" s="2180">
        <v>42765</v>
      </c>
      <c r="BF1944" s="2181">
        <v>28500000</v>
      </c>
      <c r="BG1944" s="2179">
        <v>2017000421</v>
      </c>
      <c r="BH1944" s="2180">
        <v>42804</v>
      </c>
      <c r="BI1944" s="2182">
        <v>28500000</v>
      </c>
      <c r="BJ1944" s="2180">
        <v>42809</v>
      </c>
      <c r="BK1944" s="2180">
        <v>43084</v>
      </c>
      <c r="BL1944" s="2183"/>
      <c r="BM1944" s="2184"/>
      <c r="BN1944" s="2177"/>
      <c r="BO1944" s="2177"/>
      <c r="BP1944" s="2177"/>
      <c r="BQ1944" s="2177"/>
      <c r="BR1944" s="2177"/>
      <c r="BS1944" s="2177"/>
      <c r="BT1944" s="2177"/>
      <c r="BU1944" s="2177"/>
      <c r="BV1944" s="2177"/>
      <c r="BW1944" s="2177"/>
      <c r="BX1944" s="2177"/>
      <c r="BY1944" s="2177"/>
      <c r="BZ1944" s="2177"/>
      <c r="CA1944" s="2177"/>
      <c r="CB1944" s="2177"/>
      <c r="CC1944" s="2177"/>
      <c r="CD1944" s="2046" t="s">
        <v>134</v>
      </c>
    </row>
    <row r="1945" spans="1:82" ht="25.5" customHeight="1" thickBot="1" x14ac:dyDescent="0.25">
      <c r="A1945" s="185" t="s">
        <v>162</v>
      </c>
      <c r="B1945" s="270" t="s">
        <v>148</v>
      </c>
      <c r="C1945" s="271" t="s">
        <v>149</v>
      </c>
      <c r="D1945" s="272">
        <v>219</v>
      </c>
      <c r="E1945" s="262" t="s">
        <v>137</v>
      </c>
      <c r="F1945" s="268" t="s">
        <v>49</v>
      </c>
      <c r="G1945" s="269">
        <v>1</v>
      </c>
      <c r="H1945" s="269" t="s">
        <v>0</v>
      </c>
      <c r="I1945" s="269">
        <v>1</v>
      </c>
      <c r="J1945" s="381">
        <v>0.9</v>
      </c>
      <c r="K1945" s="284"/>
      <c r="L1945" s="290"/>
      <c r="M1945" s="264"/>
      <c r="N1945" s="264"/>
      <c r="O1945" s="264"/>
      <c r="P1945" s="264"/>
      <c r="Q1945" s="264"/>
      <c r="R1945" s="264"/>
      <c r="S1945" s="264"/>
      <c r="T1945" s="265"/>
      <c r="U1945" s="266">
        <f t="shared" si="206"/>
        <v>0</v>
      </c>
      <c r="V1945" s="264"/>
      <c r="W1945" s="264"/>
      <c r="X1945" s="264"/>
      <c r="Y1945" s="264"/>
      <c r="Z1945" s="264"/>
      <c r="AA1945" s="264"/>
      <c r="AB1945" s="264"/>
      <c r="AC1945" s="264"/>
      <c r="AD1945" s="264"/>
      <c r="AE1945" s="264"/>
      <c r="AF1945" s="264"/>
      <c r="AG1945" s="2185">
        <v>8120000</v>
      </c>
      <c r="AH1945" s="2185" t="s">
        <v>282</v>
      </c>
      <c r="AI1945" s="2845">
        <v>42774</v>
      </c>
      <c r="AJ1945" s="2185" t="s">
        <v>283</v>
      </c>
      <c r="AK1945" s="2185" t="s">
        <v>246</v>
      </c>
      <c r="AL1945" s="2185" t="s">
        <v>248</v>
      </c>
      <c r="AM1945" s="4064">
        <v>3416667</v>
      </c>
      <c r="AN1945" s="4064">
        <v>3416667</v>
      </c>
      <c r="AO1945" s="2185" t="s">
        <v>250</v>
      </c>
      <c r="AP1945" s="2185" t="s">
        <v>250</v>
      </c>
      <c r="AQ1945" s="2185" t="s">
        <v>251</v>
      </c>
      <c r="AR1945" s="2185">
        <v>2202140101</v>
      </c>
      <c r="AS1945" s="2846" t="s">
        <v>6046</v>
      </c>
      <c r="AT1945" s="2846" t="s">
        <v>330</v>
      </c>
      <c r="AU1945" s="2846">
        <v>100</v>
      </c>
      <c r="AV1945" s="2846">
        <v>100</v>
      </c>
      <c r="AW1945" s="2847">
        <v>42775</v>
      </c>
      <c r="AX1945" s="2847">
        <v>43097</v>
      </c>
      <c r="AY1945" s="2848">
        <v>17766667</v>
      </c>
      <c r="AZ1945" s="3747" t="s">
        <v>284</v>
      </c>
      <c r="BA1945" s="3747" t="s">
        <v>285</v>
      </c>
      <c r="BB1945" s="3841" t="s">
        <v>278</v>
      </c>
      <c r="BC1945" s="2179" t="s">
        <v>352</v>
      </c>
      <c r="BD1945" s="2179">
        <v>2017000199</v>
      </c>
      <c r="BE1945" s="2180">
        <v>42765</v>
      </c>
      <c r="BF1945" s="2181">
        <v>3416667</v>
      </c>
      <c r="BG1945" s="2179">
        <v>2017000186</v>
      </c>
      <c r="BH1945" s="2180">
        <v>42774</v>
      </c>
      <c r="BI1945" s="2182">
        <v>3416667</v>
      </c>
      <c r="BJ1945" s="2180">
        <v>42774</v>
      </c>
      <c r="BK1945" s="2180">
        <v>43097</v>
      </c>
      <c r="BL1945" s="2183">
        <f t="shared" ref="BL1945" si="208">BF1945-BI1945</f>
        <v>0</v>
      </c>
      <c r="BM1945" s="2184"/>
      <c r="BN1945" s="2177"/>
      <c r="BO1945" s="2177"/>
      <c r="BP1945" s="2177"/>
      <c r="BQ1945" s="2177"/>
      <c r="BR1945" s="2177"/>
      <c r="BS1945" s="2177"/>
      <c r="BT1945" s="2177"/>
      <c r="BU1945" s="2177"/>
      <c r="BV1945" s="2177"/>
      <c r="BW1945" s="2177"/>
      <c r="BX1945" s="2177"/>
      <c r="BY1945" s="2177"/>
      <c r="BZ1945" s="2177"/>
      <c r="CA1945" s="2177"/>
      <c r="CB1945" s="2177"/>
      <c r="CC1945" s="2177"/>
      <c r="CD1945" s="2046" t="s">
        <v>134</v>
      </c>
    </row>
    <row r="1946" spans="1:82" ht="25.5" customHeight="1" thickBot="1" x14ac:dyDescent="0.25">
      <c r="A1946" s="185" t="s">
        <v>162</v>
      </c>
      <c r="B1946" s="270" t="s">
        <v>148</v>
      </c>
      <c r="C1946" s="271" t="s">
        <v>149</v>
      </c>
      <c r="D1946" s="272">
        <v>219</v>
      </c>
      <c r="E1946" s="262" t="s">
        <v>137</v>
      </c>
      <c r="F1946" s="268" t="s">
        <v>49</v>
      </c>
      <c r="G1946" s="269">
        <v>1</v>
      </c>
      <c r="H1946" s="269" t="s">
        <v>0</v>
      </c>
      <c r="I1946" s="269">
        <v>1</v>
      </c>
      <c r="J1946" s="381">
        <v>0.9</v>
      </c>
      <c r="K1946" s="284"/>
      <c r="L1946" s="290"/>
      <c r="M1946" s="264"/>
      <c r="N1946" s="264"/>
      <c r="O1946" s="264"/>
      <c r="P1946" s="264"/>
      <c r="Q1946" s="264"/>
      <c r="R1946" s="264"/>
      <c r="S1946" s="264"/>
      <c r="T1946" s="265"/>
      <c r="U1946" s="266">
        <v>0</v>
      </c>
      <c r="V1946" s="264"/>
      <c r="W1946" s="264"/>
      <c r="X1946" s="264"/>
      <c r="Y1946" s="264"/>
      <c r="Z1946" s="264"/>
      <c r="AA1946" s="264"/>
      <c r="AB1946" s="264"/>
      <c r="AC1946" s="264"/>
      <c r="AD1946" s="264"/>
      <c r="AE1946" s="264"/>
      <c r="AF1946" s="264"/>
      <c r="AG1946" s="2185">
        <v>8120000</v>
      </c>
      <c r="AH1946" s="2185" t="s">
        <v>282</v>
      </c>
      <c r="AI1946" s="2845">
        <v>42887</v>
      </c>
      <c r="AJ1946" s="2185" t="s">
        <v>338</v>
      </c>
      <c r="AK1946" s="2185" t="s">
        <v>246</v>
      </c>
      <c r="AL1946" s="2185" t="s">
        <v>248</v>
      </c>
      <c r="AM1946" s="4064">
        <v>14350000</v>
      </c>
      <c r="AN1946" s="4064">
        <v>14350000</v>
      </c>
      <c r="AO1946" s="2185" t="s">
        <v>250</v>
      </c>
      <c r="AP1946" s="2185" t="s">
        <v>250</v>
      </c>
      <c r="AQ1946" s="2185" t="s">
        <v>251</v>
      </c>
      <c r="AR1946" s="2185">
        <v>2202140101</v>
      </c>
      <c r="AS1946" s="2849"/>
      <c r="AT1946" s="2849"/>
      <c r="AU1946" s="2850"/>
      <c r="AV1946" s="2850"/>
      <c r="AW1946" s="2851"/>
      <c r="AX1946" s="2851"/>
      <c r="AY1946" s="2852"/>
      <c r="AZ1946" s="3747" t="s">
        <v>388</v>
      </c>
      <c r="BA1946" s="3747" t="s">
        <v>286</v>
      </c>
      <c r="BB1946" s="3747" t="s">
        <v>385</v>
      </c>
      <c r="BC1946" s="2179" t="s">
        <v>387</v>
      </c>
      <c r="BD1946" s="2179">
        <v>2017000199</v>
      </c>
      <c r="BE1946" s="2180">
        <v>42765</v>
      </c>
      <c r="BF1946" s="2181">
        <v>14350000</v>
      </c>
      <c r="BG1946" s="2179">
        <v>2017000793</v>
      </c>
      <c r="BH1946" s="2180">
        <v>42881</v>
      </c>
      <c r="BI1946" s="2182">
        <v>14350000</v>
      </c>
      <c r="BJ1946" s="2180">
        <v>42881</v>
      </c>
      <c r="BK1946" s="2180">
        <v>43095</v>
      </c>
      <c r="BL1946" s="2183"/>
      <c r="BM1946" s="2184"/>
      <c r="BN1946" s="2177"/>
      <c r="BO1946" s="2177"/>
      <c r="BP1946" s="2177"/>
      <c r="BQ1946" s="2177"/>
      <c r="BR1946" s="2177"/>
      <c r="BS1946" s="2177"/>
      <c r="BT1946" s="2177"/>
      <c r="BU1946" s="2177"/>
      <c r="BV1946" s="2177"/>
      <c r="BW1946" s="2177"/>
      <c r="BX1946" s="2177"/>
      <c r="BY1946" s="2177"/>
      <c r="BZ1946" s="2177"/>
      <c r="CA1946" s="2177"/>
      <c r="CB1946" s="2177"/>
      <c r="CC1946" s="2177"/>
      <c r="CD1946" s="2046" t="s">
        <v>134</v>
      </c>
    </row>
    <row r="1947" spans="1:82" ht="25.5" customHeight="1" thickBot="1" x14ac:dyDescent="0.25">
      <c r="A1947" s="185" t="s">
        <v>162</v>
      </c>
      <c r="B1947" s="270" t="s">
        <v>148</v>
      </c>
      <c r="C1947" s="271" t="s">
        <v>149</v>
      </c>
      <c r="D1947" s="272">
        <v>219</v>
      </c>
      <c r="E1947" s="262" t="s">
        <v>137</v>
      </c>
      <c r="F1947" s="268" t="s">
        <v>49</v>
      </c>
      <c r="G1947" s="269">
        <v>1</v>
      </c>
      <c r="H1947" s="269" t="s">
        <v>0</v>
      </c>
      <c r="I1947" s="269">
        <v>1</v>
      </c>
      <c r="J1947" s="381">
        <v>0.9</v>
      </c>
      <c r="K1947" s="284"/>
      <c r="L1947" s="290"/>
      <c r="M1947" s="264"/>
      <c r="N1947" s="264"/>
      <c r="O1947" s="264"/>
      <c r="P1947" s="264"/>
      <c r="Q1947" s="264"/>
      <c r="R1947" s="264"/>
      <c r="S1947" s="264"/>
      <c r="T1947" s="265"/>
      <c r="U1947" s="266">
        <v>0</v>
      </c>
      <c r="V1947" s="264"/>
      <c r="W1947" s="264"/>
      <c r="X1947" s="264"/>
      <c r="Y1947" s="264"/>
      <c r="Z1947" s="264"/>
      <c r="AA1947" s="264"/>
      <c r="AB1947" s="264"/>
      <c r="AC1947" s="264"/>
      <c r="AD1947" s="264"/>
      <c r="AE1947" s="264"/>
      <c r="AF1947" s="264"/>
      <c r="AG1947" s="2185">
        <v>93151507</v>
      </c>
      <c r="AH1947" s="2185" t="s">
        <v>391</v>
      </c>
      <c r="AI1947" s="2845">
        <v>42887</v>
      </c>
      <c r="AJ1947" s="2185" t="s">
        <v>338</v>
      </c>
      <c r="AK1947" s="2185" t="s">
        <v>246</v>
      </c>
      <c r="AL1947" s="2185" t="s">
        <v>248</v>
      </c>
      <c r="AM1947" s="4064">
        <v>7100000</v>
      </c>
      <c r="AN1947" s="4064">
        <v>7100000</v>
      </c>
      <c r="AO1947" s="2185" t="s">
        <v>250</v>
      </c>
      <c r="AP1947" s="2185" t="s">
        <v>250</v>
      </c>
      <c r="AQ1947" s="2185" t="s">
        <v>251</v>
      </c>
      <c r="AR1947" s="2185">
        <v>2202140101</v>
      </c>
      <c r="AS1947" s="2846" t="s">
        <v>6047</v>
      </c>
      <c r="AT1947" s="2846" t="s">
        <v>330</v>
      </c>
      <c r="AU1947" s="2846">
        <v>100</v>
      </c>
      <c r="AV1947" s="2846">
        <v>100</v>
      </c>
      <c r="AW1947" s="2847">
        <v>42887</v>
      </c>
      <c r="AX1947" s="2847">
        <v>43084</v>
      </c>
      <c r="AY1947" s="2848">
        <v>7100000</v>
      </c>
      <c r="AZ1947" s="3747" t="s">
        <v>389</v>
      </c>
      <c r="BA1947" s="3747" t="s">
        <v>286</v>
      </c>
      <c r="BB1947" s="2190" t="s">
        <v>462</v>
      </c>
      <c r="BC1947" s="2179" t="s">
        <v>387</v>
      </c>
      <c r="BD1947" s="2179">
        <v>2017000199</v>
      </c>
      <c r="BE1947" s="2180">
        <v>42765</v>
      </c>
      <c r="BF1947" s="2181">
        <v>7100000</v>
      </c>
      <c r="BG1947" s="2179">
        <v>2017000795</v>
      </c>
      <c r="BH1947" s="2180">
        <v>42881</v>
      </c>
      <c r="BI1947" s="2182">
        <v>7100000</v>
      </c>
      <c r="BJ1947" s="2180">
        <v>42881</v>
      </c>
      <c r="BK1947" s="2180">
        <v>43095</v>
      </c>
      <c r="BL1947" s="2183"/>
      <c r="BM1947" s="2184"/>
      <c r="BN1947" s="2177"/>
      <c r="BO1947" s="2177"/>
      <c r="BP1947" s="2177"/>
      <c r="BQ1947" s="2177"/>
      <c r="BR1947" s="2177"/>
      <c r="BS1947" s="2177"/>
      <c r="BT1947" s="2177"/>
      <c r="BU1947" s="2177"/>
      <c r="BV1947" s="2177"/>
      <c r="BW1947" s="2177"/>
      <c r="BX1947" s="2177"/>
      <c r="BY1947" s="2177"/>
      <c r="BZ1947" s="2177"/>
      <c r="CA1947" s="2177"/>
      <c r="CB1947" s="2177"/>
      <c r="CC1947" s="2177"/>
      <c r="CD1947" s="2046" t="s">
        <v>134</v>
      </c>
    </row>
    <row r="1948" spans="1:82" ht="25.5" customHeight="1" thickBot="1" x14ac:dyDescent="0.25">
      <c r="A1948" s="185" t="s">
        <v>162</v>
      </c>
      <c r="B1948" s="270" t="s">
        <v>148</v>
      </c>
      <c r="C1948" s="271" t="s">
        <v>149</v>
      </c>
      <c r="D1948" s="272">
        <v>219</v>
      </c>
      <c r="E1948" s="262" t="s">
        <v>137</v>
      </c>
      <c r="F1948" s="268" t="s">
        <v>49</v>
      </c>
      <c r="G1948" s="269">
        <v>1</v>
      </c>
      <c r="H1948" s="269" t="s">
        <v>0</v>
      </c>
      <c r="I1948" s="269">
        <v>1</v>
      </c>
      <c r="J1948" s="381">
        <v>0.9</v>
      </c>
      <c r="K1948" s="284"/>
      <c r="L1948" s="290"/>
      <c r="M1948" s="264"/>
      <c r="N1948" s="264"/>
      <c r="O1948" s="264"/>
      <c r="P1948" s="264"/>
      <c r="Q1948" s="264"/>
      <c r="R1948" s="264"/>
      <c r="S1948" s="264"/>
      <c r="T1948" s="265"/>
      <c r="U1948" s="266"/>
      <c r="V1948" s="264"/>
      <c r="W1948" s="264"/>
      <c r="X1948" s="264"/>
      <c r="Y1948" s="264"/>
      <c r="Z1948" s="264"/>
      <c r="AA1948" s="264"/>
      <c r="AB1948" s="264"/>
      <c r="AC1948" s="264"/>
      <c r="AD1948" s="264"/>
      <c r="AE1948" s="264"/>
      <c r="AF1948" s="264"/>
      <c r="AG1948" s="2185">
        <v>81101500</v>
      </c>
      <c r="AH1948" s="2185" t="s">
        <v>261</v>
      </c>
      <c r="AI1948" s="2845">
        <v>42899</v>
      </c>
      <c r="AJ1948" s="2185" t="s">
        <v>390</v>
      </c>
      <c r="AK1948" s="2185" t="s">
        <v>246</v>
      </c>
      <c r="AL1948" s="2185" t="s">
        <v>248</v>
      </c>
      <c r="AM1948" s="4064">
        <v>6450000</v>
      </c>
      <c r="AN1948" s="4090">
        <v>6450000</v>
      </c>
      <c r="AO1948" s="2185" t="s">
        <v>250</v>
      </c>
      <c r="AP1948" s="2185" t="s">
        <v>250</v>
      </c>
      <c r="AQ1948" s="2185" t="s">
        <v>251</v>
      </c>
      <c r="AR1948" s="2185">
        <v>2202140101</v>
      </c>
      <c r="AS1948" s="2846" t="s">
        <v>6048</v>
      </c>
      <c r="AT1948" s="2846" t="s">
        <v>330</v>
      </c>
      <c r="AU1948" s="2846">
        <v>100</v>
      </c>
      <c r="AV1948" s="2846">
        <v>100</v>
      </c>
      <c r="AW1948" s="2847">
        <v>42899</v>
      </c>
      <c r="AX1948" s="2847">
        <v>43082</v>
      </c>
      <c r="AY1948" s="2848">
        <v>19350000</v>
      </c>
      <c r="AZ1948" s="3747" t="s">
        <v>392</v>
      </c>
      <c r="BA1948" s="3747" t="s">
        <v>286</v>
      </c>
      <c r="BB1948" s="3747" t="s">
        <v>397</v>
      </c>
      <c r="BC1948" s="2179" t="s">
        <v>353</v>
      </c>
      <c r="BD1948" s="2179">
        <v>2017000199</v>
      </c>
      <c r="BE1948" s="2180">
        <v>42765</v>
      </c>
      <c r="BF1948" s="2181">
        <v>6450000</v>
      </c>
      <c r="BG1948" s="2179">
        <v>2170007875</v>
      </c>
      <c r="BH1948" s="2180">
        <v>42899</v>
      </c>
      <c r="BI1948" s="2182">
        <v>6450000</v>
      </c>
      <c r="BJ1948" s="2180">
        <v>42899</v>
      </c>
      <c r="BK1948" s="2180">
        <v>43082</v>
      </c>
      <c r="BL1948" s="2183"/>
      <c r="BM1948" s="2184"/>
      <c r="BN1948" s="2177"/>
      <c r="BO1948" s="2177"/>
      <c r="BP1948" s="2177"/>
      <c r="BQ1948" s="2177"/>
      <c r="BR1948" s="2177"/>
      <c r="BS1948" s="2177"/>
      <c r="BT1948" s="2177"/>
      <c r="BU1948" s="2177"/>
      <c r="BV1948" s="2177"/>
      <c r="BW1948" s="2177"/>
      <c r="BX1948" s="2177"/>
      <c r="BY1948" s="2177"/>
      <c r="BZ1948" s="2177"/>
      <c r="CA1948" s="2177"/>
      <c r="CB1948" s="2177"/>
      <c r="CC1948" s="2177"/>
      <c r="CD1948" s="2046" t="s">
        <v>134</v>
      </c>
    </row>
    <row r="1949" spans="1:82" ht="25.5" customHeight="1" thickBot="1" x14ac:dyDescent="0.25">
      <c r="A1949" s="185" t="s">
        <v>162</v>
      </c>
      <c r="B1949" s="270" t="s">
        <v>148</v>
      </c>
      <c r="C1949" s="271" t="s">
        <v>149</v>
      </c>
      <c r="D1949" s="272">
        <v>219</v>
      </c>
      <c r="E1949" s="262" t="s">
        <v>137</v>
      </c>
      <c r="F1949" s="268" t="s">
        <v>49</v>
      </c>
      <c r="G1949" s="269">
        <v>1</v>
      </c>
      <c r="H1949" s="269" t="s">
        <v>0</v>
      </c>
      <c r="I1949" s="269">
        <v>1</v>
      </c>
      <c r="J1949" s="381">
        <v>0.9</v>
      </c>
      <c r="K1949" s="297"/>
      <c r="L1949" s="290"/>
      <c r="M1949" s="265"/>
      <c r="N1949" s="265"/>
      <c r="O1949" s="265"/>
      <c r="P1949" s="265"/>
      <c r="Q1949" s="265"/>
      <c r="R1949" s="265"/>
      <c r="S1949" s="265"/>
      <c r="T1949" s="265"/>
      <c r="U1949" s="266"/>
      <c r="V1949" s="264"/>
      <c r="W1949" s="264"/>
      <c r="X1949" s="264"/>
      <c r="Y1949" s="264"/>
      <c r="Z1949" s="264"/>
      <c r="AA1949" s="264"/>
      <c r="AB1949" s="264"/>
      <c r="AC1949" s="264"/>
      <c r="AD1949" s="264"/>
      <c r="AE1949" s="264"/>
      <c r="AF1949" s="264"/>
      <c r="AG1949" s="2185">
        <v>81101500</v>
      </c>
      <c r="AH1949" s="2185" t="s">
        <v>261</v>
      </c>
      <c r="AI1949" s="2845">
        <v>42899</v>
      </c>
      <c r="AJ1949" s="2185" t="s">
        <v>390</v>
      </c>
      <c r="AK1949" s="2185" t="s">
        <v>246</v>
      </c>
      <c r="AL1949" s="2185" t="s">
        <v>248</v>
      </c>
      <c r="AM1949" s="4064">
        <v>6450000</v>
      </c>
      <c r="AN1949" s="4090">
        <v>6450000</v>
      </c>
      <c r="AO1949" s="2185" t="s">
        <v>250</v>
      </c>
      <c r="AP1949" s="2185" t="s">
        <v>250</v>
      </c>
      <c r="AQ1949" s="2185" t="s">
        <v>251</v>
      </c>
      <c r="AR1949" s="2185">
        <v>2202140101</v>
      </c>
      <c r="AS1949" s="2850"/>
      <c r="AT1949" s="2850"/>
      <c r="AU1949" s="2850"/>
      <c r="AV1949" s="2850"/>
      <c r="AW1949" s="2851"/>
      <c r="AX1949" s="2851"/>
      <c r="AY1949" s="2852"/>
      <c r="AZ1949" s="3747" t="s">
        <v>395</v>
      </c>
      <c r="BA1949" s="3747" t="s">
        <v>394</v>
      </c>
      <c r="BB1949" s="3747" t="s">
        <v>393</v>
      </c>
      <c r="BC1949" s="2179" t="s">
        <v>353</v>
      </c>
      <c r="BD1949" s="2179">
        <v>2017000199</v>
      </c>
      <c r="BE1949" s="2180">
        <v>42765</v>
      </c>
      <c r="BF1949" s="2181">
        <v>6450000</v>
      </c>
      <c r="BG1949" s="2179">
        <v>2017000874</v>
      </c>
      <c r="BH1949" s="2180">
        <v>42899</v>
      </c>
      <c r="BI1949" s="2182">
        <v>6450000</v>
      </c>
      <c r="BJ1949" s="2180">
        <v>42899</v>
      </c>
      <c r="BK1949" s="2180">
        <v>43082</v>
      </c>
      <c r="BL1949" s="2183"/>
      <c r="BM1949" s="2184"/>
      <c r="BN1949" s="2177"/>
      <c r="BO1949" s="2177"/>
      <c r="BP1949" s="2177"/>
      <c r="BQ1949" s="2177"/>
      <c r="BR1949" s="2177"/>
      <c r="BS1949" s="2177"/>
      <c r="BT1949" s="2177"/>
      <c r="BU1949" s="2177"/>
      <c r="BV1949" s="2177"/>
      <c r="BW1949" s="2177"/>
      <c r="BX1949" s="2177"/>
      <c r="BY1949" s="2177"/>
      <c r="BZ1949" s="2177"/>
      <c r="CA1949" s="2177"/>
      <c r="CB1949" s="2177"/>
      <c r="CC1949" s="2177"/>
      <c r="CD1949" s="2046" t="s">
        <v>134</v>
      </c>
    </row>
    <row r="1950" spans="1:82" ht="25.5" customHeight="1" thickBot="1" x14ac:dyDescent="0.25">
      <c r="A1950" s="185" t="s">
        <v>162</v>
      </c>
      <c r="B1950" s="270" t="s">
        <v>148</v>
      </c>
      <c r="C1950" s="271" t="s">
        <v>149</v>
      </c>
      <c r="D1950" s="272">
        <v>219</v>
      </c>
      <c r="E1950" s="262" t="s">
        <v>137</v>
      </c>
      <c r="F1950" s="268" t="s">
        <v>49</v>
      </c>
      <c r="G1950" s="269">
        <v>1</v>
      </c>
      <c r="H1950" s="269" t="s">
        <v>0</v>
      </c>
      <c r="I1950" s="269">
        <v>1</v>
      </c>
      <c r="J1950" s="381">
        <v>0.9</v>
      </c>
      <c r="K1950" s="297"/>
      <c r="L1950" s="290"/>
      <c r="M1950" s="265"/>
      <c r="N1950" s="265"/>
      <c r="O1950" s="265"/>
      <c r="P1950" s="265"/>
      <c r="Q1950" s="265"/>
      <c r="R1950" s="265"/>
      <c r="S1950" s="265"/>
      <c r="T1950" s="265"/>
      <c r="U1950" s="266"/>
      <c r="V1950" s="264"/>
      <c r="W1950" s="264"/>
      <c r="X1950" s="264"/>
      <c r="Y1950" s="264"/>
      <c r="Z1950" s="264"/>
      <c r="AA1950" s="264"/>
      <c r="AB1950" s="264"/>
      <c r="AC1950" s="264"/>
      <c r="AD1950" s="264"/>
      <c r="AE1950" s="264"/>
      <c r="AF1950" s="264"/>
      <c r="AG1950" s="2185">
        <v>81101500</v>
      </c>
      <c r="AH1950" s="2185" t="s">
        <v>261</v>
      </c>
      <c r="AI1950" s="2845">
        <v>42899</v>
      </c>
      <c r="AJ1950" s="2185" t="s">
        <v>390</v>
      </c>
      <c r="AK1950" s="2185" t="s">
        <v>246</v>
      </c>
      <c r="AL1950" s="2185" t="s">
        <v>248</v>
      </c>
      <c r="AM1950" s="4064">
        <v>6450000</v>
      </c>
      <c r="AN1950" s="4090">
        <v>6450000</v>
      </c>
      <c r="AO1950" s="2185" t="s">
        <v>250</v>
      </c>
      <c r="AP1950" s="2185" t="s">
        <v>250</v>
      </c>
      <c r="AQ1950" s="2185" t="s">
        <v>251</v>
      </c>
      <c r="AR1950" s="2185">
        <v>2202140101</v>
      </c>
      <c r="AS1950" s="2850"/>
      <c r="AT1950" s="2850"/>
      <c r="AU1950" s="2850"/>
      <c r="AV1950" s="2850"/>
      <c r="AW1950" s="2851"/>
      <c r="AX1950" s="2851"/>
      <c r="AY1950" s="2852"/>
      <c r="AZ1950" s="3747" t="s">
        <v>398</v>
      </c>
      <c r="BA1950" s="3747" t="s">
        <v>394</v>
      </c>
      <c r="BB1950" s="3747" t="s">
        <v>396</v>
      </c>
      <c r="BC1950" s="2179" t="s">
        <v>353</v>
      </c>
      <c r="BD1950" s="2179">
        <v>2017000199</v>
      </c>
      <c r="BE1950" s="2180">
        <v>42765</v>
      </c>
      <c r="BF1950" s="2181">
        <v>6450000</v>
      </c>
      <c r="BG1950" s="2179">
        <v>2017000878</v>
      </c>
      <c r="BH1950" s="2180">
        <v>42899</v>
      </c>
      <c r="BI1950" s="2182">
        <v>6450000</v>
      </c>
      <c r="BJ1950" s="2180">
        <v>42899</v>
      </c>
      <c r="BK1950" s="2180">
        <v>43082</v>
      </c>
      <c r="BL1950" s="2183"/>
      <c r="BM1950" s="2184"/>
      <c r="BN1950" s="2177"/>
      <c r="BO1950" s="2177"/>
      <c r="BP1950" s="2177"/>
      <c r="BQ1950" s="2177"/>
      <c r="BR1950" s="2177"/>
      <c r="BS1950" s="2177"/>
      <c r="BT1950" s="2177"/>
      <c r="BU1950" s="2177"/>
      <c r="BV1950" s="2177"/>
      <c r="BW1950" s="2177"/>
      <c r="BX1950" s="2177"/>
      <c r="BY1950" s="2177"/>
      <c r="BZ1950" s="2177"/>
      <c r="CA1950" s="2177"/>
      <c r="CB1950" s="2177"/>
      <c r="CC1950" s="2177"/>
      <c r="CD1950" s="2046" t="s">
        <v>134</v>
      </c>
    </row>
    <row r="1951" spans="1:82" ht="25.5" customHeight="1" thickBot="1" x14ac:dyDescent="0.25">
      <c r="A1951" s="185" t="s">
        <v>162</v>
      </c>
      <c r="B1951" s="270" t="s">
        <v>148</v>
      </c>
      <c r="C1951" s="271" t="s">
        <v>149</v>
      </c>
      <c r="D1951" s="272">
        <v>219</v>
      </c>
      <c r="E1951" s="262" t="s">
        <v>137</v>
      </c>
      <c r="F1951" s="268" t="s">
        <v>49</v>
      </c>
      <c r="G1951" s="269">
        <v>1</v>
      </c>
      <c r="H1951" s="269" t="s">
        <v>0</v>
      </c>
      <c r="I1951" s="269">
        <v>1</v>
      </c>
      <c r="J1951" s="381">
        <v>0.9</v>
      </c>
      <c r="K1951" s="284"/>
      <c r="L1951" s="290"/>
      <c r="M1951" s="266"/>
      <c r="N1951" s="264"/>
      <c r="O1951" s="264"/>
      <c r="P1951" s="264"/>
      <c r="Q1951" s="264"/>
      <c r="R1951" s="264"/>
      <c r="S1951" s="264"/>
      <c r="T1951" s="265"/>
      <c r="U1951" s="266">
        <v>0</v>
      </c>
      <c r="V1951" s="264"/>
      <c r="W1951" s="264"/>
      <c r="X1951" s="264"/>
      <c r="Y1951" s="264"/>
      <c r="Z1951" s="264"/>
      <c r="AA1951" s="264"/>
      <c r="AB1951" s="264"/>
      <c r="AC1951" s="264"/>
      <c r="AD1951" s="264"/>
      <c r="AE1951" s="264"/>
      <c r="AF1951" s="264"/>
      <c r="AG1951" s="2185">
        <v>93151507</v>
      </c>
      <c r="AH1951" s="2185" t="s">
        <v>391</v>
      </c>
      <c r="AI1951" s="2845">
        <v>42899</v>
      </c>
      <c r="AJ1951" s="2185" t="s">
        <v>390</v>
      </c>
      <c r="AK1951" s="2185" t="s">
        <v>246</v>
      </c>
      <c r="AL1951" s="2185" t="s">
        <v>248</v>
      </c>
      <c r="AM1951" s="4064">
        <v>10400000</v>
      </c>
      <c r="AN1951" s="4064">
        <v>10400000</v>
      </c>
      <c r="AO1951" s="2185" t="s">
        <v>250</v>
      </c>
      <c r="AP1951" s="2185" t="s">
        <v>250</v>
      </c>
      <c r="AQ1951" s="2185" t="s">
        <v>251</v>
      </c>
      <c r="AR1951" s="2185">
        <v>2202140101</v>
      </c>
      <c r="AS1951" s="2846" t="s">
        <v>6049</v>
      </c>
      <c r="AT1951" s="2846" t="s">
        <v>330</v>
      </c>
      <c r="AU1951" s="2846">
        <v>100</v>
      </c>
      <c r="AV1951" s="2846">
        <v>100</v>
      </c>
      <c r="AW1951" s="2847">
        <v>42899</v>
      </c>
      <c r="AX1951" s="2847">
        <v>43082</v>
      </c>
      <c r="AY1951" s="2848">
        <v>10400000</v>
      </c>
      <c r="AZ1951" s="3747" t="s">
        <v>399</v>
      </c>
      <c r="BA1951" s="3747" t="s">
        <v>286</v>
      </c>
      <c r="BB1951" s="3747" t="s">
        <v>400</v>
      </c>
      <c r="BC1951" s="2179" t="s">
        <v>353</v>
      </c>
      <c r="BD1951" s="2179">
        <v>2017000199</v>
      </c>
      <c r="BE1951" s="2180">
        <v>42765</v>
      </c>
      <c r="BF1951" s="2181">
        <v>10400000</v>
      </c>
      <c r="BG1951" s="2179">
        <v>2017000875</v>
      </c>
      <c r="BH1951" s="2180">
        <v>42899</v>
      </c>
      <c r="BI1951" s="2182">
        <v>10400000</v>
      </c>
      <c r="BJ1951" s="2180">
        <v>42899</v>
      </c>
      <c r="BK1951" s="2180">
        <v>43082</v>
      </c>
      <c r="BL1951" s="2183"/>
      <c r="BM1951" s="2184"/>
      <c r="BN1951" s="2177"/>
      <c r="BO1951" s="2177"/>
      <c r="BP1951" s="2177"/>
      <c r="BQ1951" s="2177"/>
      <c r="BR1951" s="2177"/>
      <c r="BS1951" s="2177"/>
      <c r="BT1951" s="2177"/>
      <c r="BU1951" s="2177"/>
      <c r="BV1951" s="2177"/>
      <c r="BW1951" s="2177"/>
      <c r="BX1951" s="2177"/>
      <c r="BY1951" s="2177"/>
      <c r="BZ1951" s="2177"/>
      <c r="CA1951" s="2177"/>
      <c r="CB1951" s="2177"/>
      <c r="CC1951" s="2177"/>
      <c r="CD1951" s="2046" t="s">
        <v>134</v>
      </c>
    </row>
    <row r="1952" spans="1:82" ht="25.5" customHeight="1" thickBot="1" x14ac:dyDescent="0.25">
      <c r="A1952" s="295" t="s">
        <v>162</v>
      </c>
      <c r="B1952" s="105" t="s">
        <v>148</v>
      </c>
      <c r="C1952" s="106" t="s">
        <v>149</v>
      </c>
      <c r="D1952" s="205">
        <v>219</v>
      </c>
      <c r="E1952" s="103" t="s">
        <v>137</v>
      </c>
      <c r="F1952" s="100" t="s">
        <v>49</v>
      </c>
      <c r="G1952" s="17">
        <v>1</v>
      </c>
      <c r="H1952" s="17" t="s">
        <v>0</v>
      </c>
      <c r="I1952" s="17">
        <v>1</v>
      </c>
      <c r="J1952" s="383">
        <v>0.9</v>
      </c>
      <c r="K1952" s="340"/>
      <c r="L1952" s="296"/>
      <c r="M1952" s="207"/>
      <c r="N1952" s="98"/>
      <c r="O1952" s="98"/>
      <c r="P1952" s="98"/>
      <c r="Q1952" s="98"/>
      <c r="R1952" s="98"/>
      <c r="S1952" s="98"/>
      <c r="T1952" s="206"/>
      <c r="U1952" s="207"/>
      <c r="V1952" s="98"/>
      <c r="W1952" s="98"/>
      <c r="X1952" s="98"/>
      <c r="Y1952" s="98"/>
      <c r="Z1952" s="98"/>
      <c r="AA1952" s="98"/>
      <c r="AB1952" s="98"/>
      <c r="AC1952" s="98"/>
      <c r="AD1952" s="98"/>
      <c r="AE1952" s="98"/>
      <c r="AF1952" s="98"/>
      <c r="AG1952" s="2853"/>
      <c r="AH1952" s="2854"/>
      <c r="AI1952" s="2780"/>
      <c r="AJ1952" s="2780"/>
      <c r="AK1952" s="3842"/>
      <c r="AL1952" s="3842"/>
      <c r="AM1952" s="4091"/>
      <c r="AN1952" s="4091"/>
      <c r="AO1952" s="3842"/>
      <c r="AP1952" s="3842"/>
      <c r="AQ1952" s="3843"/>
      <c r="AR1952" s="2855"/>
      <c r="AS1952" s="2856"/>
      <c r="AT1952" s="2857"/>
      <c r="AU1952" s="2857"/>
      <c r="AV1952" s="2857"/>
      <c r="AW1952" s="2858"/>
      <c r="AX1952" s="2858"/>
      <c r="AY1952" s="2859"/>
      <c r="AZ1952" s="2418"/>
      <c r="BA1952" s="2418"/>
      <c r="BB1952" s="2418"/>
      <c r="BC1952" s="2579"/>
      <c r="BD1952" s="2579"/>
      <c r="BE1952" s="2836"/>
      <c r="BF1952" s="2837"/>
      <c r="BG1952" s="2579"/>
      <c r="BH1952" s="2836"/>
      <c r="BI1952" s="2838"/>
      <c r="BJ1952" s="2836"/>
      <c r="BK1952" s="2836"/>
      <c r="BL1952" s="2839"/>
      <c r="BM1952" s="2840"/>
      <c r="BN1952" s="2177"/>
      <c r="BO1952" s="2177"/>
      <c r="BP1952" s="2177"/>
      <c r="BQ1952" s="2177"/>
      <c r="BR1952" s="2177"/>
      <c r="BS1952" s="2177"/>
      <c r="BT1952" s="2177"/>
      <c r="BU1952" s="2177"/>
      <c r="BV1952" s="2177"/>
      <c r="BW1952" s="2177"/>
      <c r="BX1952" s="2177"/>
      <c r="BY1952" s="2177"/>
      <c r="BZ1952" s="2177"/>
      <c r="CA1952" s="2177"/>
      <c r="CB1952" s="2177"/>
      <c r="CC1952" s="2177"/>
      <c r="CD1952" s="2860" t="s">
        <v>134</v>
      </c>
    </row>
    <row r="1953" spans="1:82" ht="25.5" customHeight="1" x14ac:dyDescent="0.2">
      <c r="A1953" s="181" t="s">
        <v>162</v>
      </c>
      <c r="B1953" s="208" t="s">
        <v>148</v>
      </c>
      <c r="C1953" s="209" t="s">
        <v>149</v>
      </c>
      <c r="D1953" s="163">
        <v>220</v>
      </c>
      <c r="E1953" s="210" t="s">
        <v>50</v>
      </c>
      <c r="F1953" s="48" t="s">
        <v>51</v>
      </c>
      <c r="G1953" s="217">
        <v>0</v>
      </c>
      <c r="H1953" s="217" t="s">
        <v>0</v>
      </c>
      <c r="I1953" s="217">
        <v>1</v>
      </c>
      <c r="J1953" s="380">
        <v>0.33</v>
      </c>
      <c r="K1953" s="292"/>
      <c r="L1953" s="293">
        <f t="shared" si="205"/>
        <v>467970208</v>
      </c>
      <c r="M1953" s="289">
        <v>467970208</v>
      </c>
      <c r="N1953" s="289"/>
      <c r="O1953" s="289"/>
      <c r="P1953" s="289"/>
      <c r="Q1953" s="289"/>
      <c r="R1953" s="289"/>
      <c r="S1953" s="289"/>
      <c r="T1953" s="289"/>
      <c r="U1953" s="343">
        <f t="shared" si="206"/>
        <v>190395208</v>
      </c>
      <c r="V1953" s="289">
        <v>190395208</v>
      </c>
      <c r="W1953" s="289"/>
      <c r="X1953" s="289"/>
      <c r="Y1953" s="289"/>
      <c r="Z1953" s="289"/>
      <c r="AA1953" s="289"/>
      <c r="AB1953" s="289"/>
      <c r="AC1953" s="289"/>
      <c r="AD1953" s="196"/>
      <c r="AE1953" s="196"/>
      <c r="AF1953" s="196"/>
      <c r="AG1953" s="1847">
        <v>81101500</v>
      </c>
      <c r="AH1953" s="1847" t="s">
        <v>261</v>
      </c>
      <c r="AI1953" s="2841">
        <v>42797</v>
      </c>
      <c r="AJ1953" s="1847" t="s">
        <v>269</v>
      </c>
      <c r="AK1953" s="1847" t="s">
        <v>246</v>
      </c>
      <c r="AL1953" s="1847" t="s">
        <v>248</v>
      </c>
      <c r="AM1953" s="1923">
        <v>20000000</v>
      </c>
      <c r="AN1953" s="1923">
        <v>20000000</v>
      </c>
      <c r="AO1953" s="1847" t="s">
        <v>250</v>
      </c>
      <c r="AP1953" s="1847" t="s">
        <v>250</v>
      </c>
      <c r="AQ1953" s="1847" t="s">
        <v>251</v>
      </c>
      <c r="AR1953" s="1847">
        <v>2202140201</v>
      </c>
      <c r="AS1953" s="2861" t="s">
        <v>6050</v>
      </c>
      <c r="AT1953" s="2842" t="s">
        <v>331</v>
      </c>
      <c r="AU1953" s="2842">
        <v>1</v>
      </c>
      <c r="AV1953" s="2842" t="s">
        <v>540</v>
      </c>
      <c r="AW1953" s="2843">
        <v>42797</v>
      </c>
      <c r="AX1953" s="2843">
        <v>42737</v>
      </c>
      <c r="AY1953" s="2844">
        <v>20000000</v>
      </c>
      <c r="AZ1953" s="2385" t="s">
        <v>268</v>
      </c>
      <c r="BA1953" s="1381" t="s">
        <v>226</v>
      </c>
      <c r="BB1953" s="2385" t="s">
        <v>267</v>
      </c>
      <c r="BC1953" s="2171" t="s">
        <v>368</v>
      </c>
      <c r="BD1953" s="2171">
        <v>2017000199</v>
      </c>
      <c r="BE1953" s="2172">
        <v>42765</v>
      </c>
      <c r="BF1953" s="2173">
        <v>20000000</v>
      </c>
      <c r="BG1953" s="2171">
        <v>2017000331</v>
      </c>
      <c r="BH1953" s="2172">
        <v>42793</v>
      </c>
      <c r="BI1953" s="2174">
        <v>20000000</v>
      </c>
      <c r="BJ1953" s="2172">
        <v>42797</v>
      </c>
      <c r="BK1953" s="2172">
        <v>42737</v>
      </c>
      <c r="BL1953" s="2175">
        <f>+BF1953-BI1953</f>
        <v>0</v>
      </c>
      <c r="BM1953" s="2176">
        <f>L1953-SUM(BI1953:BI1963)</f>
        <v>293786875</v>
      </c>
      <c r="BN1953" s="2177"/>
      <c r="BO1953" s="2177"/>
      <c r="BP1953" s="2177"/>
      <c r="BQ1953" s="2177"/>
      <c r="BR1953" s="2177"/>
      <c r="BS1953" s="2177"/>
      <c r="BT1953" s="2177"/>
      <c r="BU1953" s="2177"/>
      <c r="BV1953" s="2177"/>
      <c r="BW1953" s="2177"/>
      <c r="BX1953" s="2177"/>
      <c r="BY1953" s="2177"/>
      <c r="BZ1953" s="2177"/>
      <c r="CA1953" s="2177"/>
      <c r="CB1953" s="2177"/>
      <c r="CC1953" s="2177"/>
      <c r="CD1953" s="2046" t="s">
        <v>134</v>
      </c>
    </row>
    <row r="1954" spans="1:82" ht="25.5" customHeight="1" x14ac:dyDescent="0.2">
      <c r="A1954" s="426" t="s">
        <v>162</v>
      </c>
      <c r="B1954" s="415" t="s">
        <v>148</v>
      </c>
      <c r="C1954" s="416" t="s">
        <v>149</v>
      </c>
      <c r="D1954" s="417">
        <v>220</v>
      </c>
      <c r="E1954" s="418" t="s">
        <v>50</v>
      </c>
      <c r="F1954" s="419" t="s">
        <v>51</v>
      </c>
      <c r="G1954" s="420">
        <v>0</v>
      </c>
      <c r="H1954" s="420" t="s">
        <v>0</v>
      </c>
      <c r="I1954" s="420">
        <v>1</v>
      </c>
      <c r="J1954" s="427">
        <v>0.33</v>
      </c>
      <c r="K1954" s="283"/>
      <c r="L1954" s="436"/>
      <c r="M1954" s="424"/>
      <c r="N1954" s="424"/>
      <c r="O1954" s="424"/>
      <c r="P1954" s="424"/>
      <c r="Q1954" s="424"/>
      <c r="R1954" s="424"/>
      <c r="S1954" s="424"/>
      <c r="T1954" s="421"/>
      <c r="U1954" s="422"/>
      <c r="V1954" s="424"/>
      <c r="W1954" s="424"/>
      <c r="X1954" s="424"/>
      <c r="Y1954" s="424"/>
      <c r="Z1954" s="424"/>
      <c r="AA1954" s="424"/>
      <c r="AB1954" s="424"/>
      <c r="AC1954" s="424"/>
      <c r="AD1954" s="423"/>
      <c r="AE1954" s="423"/>
      <c r="AF1954" s="423"/>
      <c r="AG1954" s="2862">
        <v>8120000</v>
      </c>
      <c r="AH1954" s="2862" t="s">
        <v>282</v>
      </c>
      <c r="AI1954" s="2863">
        <v>42774</v>
      </c>
      <c r="AJ1954" s="2862" t="s">
        <v>283</v>
      </c>
      <c r="AK1954" s="2862" t="s">
        <v>246</v>
      </c>
      <c r="AL1954" s="2862" t="s">
        <v>248</v>
      </c>
      <c r="AM1954" s="4092">
        <v>20000000</v>
      </c>
      <c r="AN1954" s="4092">
        <v>20000000</v>
      </c>
      <c r="AO1954" s="2862" t="s">
        <v>250</v>
      </c>
      <c r="AP1954" s="2862" t="s">
        <v>250</v>
      </c>
      <c r="AQ1954" s="2862" t="s">
        <v>251</v>
      </c>
      <c r="AR1954" s="2862">
        <v>2202140201</v>
      </c>
      <c r="AS1954" s="2864" t="s">
        <v>380</v>
      </c>
      <c r="AT1954" s="2864" t="s">
        <v>330</v>
      </c>
      <c r="AU1954" s="2864">
        <v>100</v>
      </c>
      <c r="AV1954" s="2864">
        <v>100</v>
      </c>
      <c r="AW1954" s="2865">
        <v>42775</v>
      </c>
      <c r="AX1954" s="2865">
        <v>43097</v>
      </c>
      <c r="AY1954" s="3844">
        <v>34350000</v>
      </c>
      <c r="AZ1954" s="3845" t="s">
        <v>287</v>
      </c>
      <c r="BA1954" s="2866" t="s">
        <v>226</v>
      </c>
      <c r="BB1954" s="3846" t="s">
        <v>279</v>
      </c>
      <c r="BC1954" s="2867" t="s">
        <v>354</v>
      </c>
      <c r="BD1954" s="2867">
        <v>2017000199</v>
      </c>
      <c r="BE1954" s="2868">
        <v>42765</v>
      </c>
      <c r="BF1954" s="2869">
        <v>20000000</v>
      </c>
      <c r="BG1954" s="2867">
        <v>2017000188</v>
      </c>
      <c r="BH1954" s="2868">
        <v>42774</v>
      </c>
      <c r="BI1954" s="2870">
        <v>20000000</v>
      </c>
      <c r="BJ1954" s="2868">
        <v>42774</v>
      </c>
      <c r="BK1954" s="2868">
        <v>43100</v>
      </c>
      <c r="BL1954" s="2871">
        <f>+BF1954-BI1954</f>
        <v>0</v>
      </c>
      <c r="BM1954" s="2872"/>
      <c r="BN1954" s="2177"/>
      <c r="BO1954" s="2177"/>
      <c r="BP1954" s="2177"/>
      <c r="BQ1954" s="2177"/>
      <c r="BR1954" s="2177"/>
      <c r="BS1954" s="2177"/>
      <c r="BT1954" s="2177"/>
      <c r="BU1954" s="2177"/>
      <c r="BV1954" s="2177"/>
      <c r="BW1954" s="2177"/>
      <c r="BX1954" s="2177"/>
      <c r="BY1954" s="2177"/>
      <c r="BZ1954" s="2177"/>
      <c r="CA1954" s="2177"/>
      <c r="CB1954" s="2177"/>
      <c r="CC1954" s="2177"/>
      <c r="CD1954" s="2873" t="s">
        <v>134</v>
      </c>
    </row>
    <row r="1955" spans="1:82" ht="25.5" customHeight="1" x14ac:dyDescent="0.2">
      <c r="A1955" s="426" t="s">
        <v>162</v>
      </c>
      <c r="B1955" s="415" t="s">
        <v>148</v>
      </c>
      <c r="C1955" s="416" t="s">
        <v>149</v>
      </c>
      <c r="D1955" s="417">
        <v>220</v>
      </c>
      <c r="E1955" s="418" t="s">
        <v>50</v>
      </c>
      <c r="F1955" s="419" t="s">
        <v>51</v>
      </c>
      <c r="G1955" s="420">
        <v>0</v>
      </c>
      <c r="H1955" s="420" t="s">
        <v>0</v>
      </c>
      <c r="I1955" s="420">
        <v>1</v>
      </c>
      <c r="J1955" s="427">
        <v>0.33</v>
      </c>
      <c r="K1955" s="283"/>
      <c r="L1955" s="436"/>
      <c r="M1955" s="424"/>
      <c r="N1955" s="424"/>
      <c r="O1955" s="424"/>
      <c r="P1955" s="424"/>
      <c r="Q1955" s="424"/>
      <c r="R1955" s="424"/>
      <c r="S1955" s="424"/>
      <c r="T1955" s="421"/>
      <c r="U1955" s="422"/>
      <c r="V1955" s="424"/>
      <c r="W1955" s="424"/>
      <c r="X1955" s="424"/>
      <c r="Y1955" s="424"/>
      <c r="Z1955" s="424"/>
      <c r="AA1955" s="424"/>
      <c r="AB1955" s="424"/>
      <c r="AC1955" s="424"/>
      <c r="AD1955" s="423"/>
      <c r="AE1955" s="423"/>
      <c r="AF1955" s="423"/>
      <c r="AG1955" s="2862"/>
      <c r="AH1955" s="2862"/>
      <c r="AI1955" s="2863"/>
      <c r="AJ1955" s="2862"/>
      <c r="AK1955" s="2862"/>
      <c r="AL1955" s="2862"/>
      <c r="AM1955" s="4092"/>
      <c r="AN1955" s="4092"/>
      <c r="AO1955" s="2862"/>
      <c r="AP1955" s="2862"/>
      <c r="AQ1955" s="2862"/>
      <c r="AR1955" s="2862"/>
      <c r="AS1955" s="2874"/>
      <c r="AT1955" s="2874"/>
      <c r="AU1955" s="2874"/>
      <c r="AV1955" s="2874"/>
      <c r="AW1955" s="2875"/>
      <c r="AX1955" s="2875"/>
      <c r="AY1955" s="2876"/>
      <c r="AZ1955" s="3845" t="s">
        <v>388</v>
      </c>
      <c r="BA1955" s="3845" t="s">
        <v>286</v>
      </c>
      <c r="BB1955" s="3845" t="s">
        <v>385</v>
      </c>
      <c r="BC1955" s="2867" t="s">
        <v>387</v>
      </c>
      <c r="BD1955" s="2867">
        <v>2017000199</v>
      </c>
      <c r="BE1955" s="2868">
        <v>42765</v>
      </c>
      <c r="BF1955" s="2869">
        <v>14350000</v>
      </c>
      <c r="BG1955" s="2867">
        <v>2017000793</v>
      </c>
      <c r="BH1955" s="2868">
        <v>42881</v>
      </c>
      <c r="BI1955" s="2870">
        <v>14350000</v>
      </c>
      <c r="BJ1955" s="2868">
        <v>42881</v>
      </c>
      <c r="BK1955" s="2868">
        <v>43095</v>
      </c>
      <c r="BL1955" s="2871"/>
      <c r="BM1955" s="2872"/>
      <c r="BN1955" s="2177"/>
      <c r="BO1955" s="2177"/>
      <c r="BP1955" s="2177"/>
      <c r="BQ1955" s="2177"/>
      <c r="BR1955" s="2177"/>
      <c r="BS1955" s="2177"/>
      <c r="BT1955" s="2177"/>
      <c r="BU1955" s="2177"/>
      <c r="BV1955" s="2177"/>
      <c r="BW1955" s="2177"/>
      <c r="BX1955" s="2177"/>
      <c r="BY1955" s="2177"/>
      <c r="BZ1955" s="2177"/>
      <c r="CA1955" s="2177"/>
      <c r="CB1955" s="2177"/>
      <c r="CC1955" s="2177"/>
      <c r="CD1955" s="2873" t="s">
        <v>134</v>
      </c>
    </row>
    <row r="1956" spans="1:82" ht="25.5" customHeight="1" x14ac:dyDescent="0.2">
      <c r="A1956" s="426" t="s">
        <v>162</v>
      </c>
      <c r="B1956" s="415" t="s">
        <v>148</v>
      </c>
      <c r="C1956" s="416" t="s">
        <v>149</v>
      </c>
      <c r="D1956" s="417">
        <v>220</v>
      </c>
      <c r="E1956" s="418" t="s">
        <v>50</v>
      </c>
      <c r="F1956" s="419" t="s">
        <v>51</v>
      </c>
      <c r="G1956" s="420">
        <v>0</v>
      </c>
      <c r="H1956" s="420" t="s">
        <v>0</v>
      </c>
      <c r="I1956" s="420">
        <v>1</v>
      </c>
      <c r="J1956" s="427">
        <v>0.33</v>
      </c>
      <c r="K1956" s="283"/>
      <c r="L1956" s="436"/>
      <c r="M1956" s="424"/>
      <c r="N1956" s="424"/>
      <c r="O1956" s="424"/>
      <c r="P1956" s="424"/>
      <c r="Q1956" s="424"/>
      <c r="R1956" s="424"/>
      <c r="S1956" s="424"/>
      <c r="T1956" s="421"/>
      <c r="U1956" s="422"/>
      <c r="V1956" s="424"/>
      <c r="W1956" s="424"/>
      <c r="X1956" s="424"/>
      <c r="Y1956" s="424"/>
      <c r="Z1956" s="424"/>
      <c r="AA1956" s="424"/>
      <c r="AB1956" s="424"/>
      <c r="AC1956" s="424"/>
      <c r="AD1956" s="423"/>
      <c r="AE1956" s="423"/>
      <c r="AF1956" s="423"/>
      <c r="AG1956" s="2862">
        <v>8120000</v>
      </c>
      <c r="AH1956" s="2862" t="s">
        <v>282</v>
      </c>
      <c r="AI1956" s="2863">
        <v>42774</v>
      </c>
      <c r="AJ1956" s="2862" t="s">
        <v>283</v>
      </c>
      <c r="AK1956" s="2862" t="s">
        <v>246</v>
      </c>
      <c r="AL1956" s="2862" t="s">
        <v>248</v>
      </c>
      <c r="AM1956" s="4092">
        <v>58833333</v>
      </c>
      <c r="AN1956" s="4092">
        <v>58833333</v>
      </c>
      <c r="AO1956" s="2862" t="s">
        <v>250</v>
      </c>
      <c r="AP1956" s="2862" t="s">
        <v>250</v>
      </c>
      <c r="AQ1956" s="2862" t="s">
        <v>251</v>
      </c>
      <c r="AR1956" s="2862">
        <v>2202140201</v>
      </c>
      <c r="AS1956" s="2864" t="s">
        <v>6046</v>
      </c>
      <c r="AT1956" s="2864" t="s">
        <v>330</v>
      </c>
      <c r="AU1956" s="2864">
        <v>100</v>
      </c>
      <c r="AV1956" s="2864">
        <v>100</v>
      </c>
      <c r="AW1956" s="2865">
        <v>42775</v>
      </c>
      <c r="AX1956" s="2865">
        <v>43097</v>
      </c>
      <c r="AY1956" s="2877">
        <v>58833333</v>
      </c>
      <c r="AZ1956" s="3845" t="s">
        <v>284</v>
      </c>
      <c r="BA1956" s="3845" t="s">
        <v>285</v>
      </c>
      <c r="BB1956" s="3846" t="s">
        <v>278</v>
      </c>
      <c r="BC1956" s="2867" t="s">
        <v>352</v>
      </c>
      <c r="BD1956" s="2867">
        <v>2017000199</v>
      </c>
      <c r="BE1956" s="2868">
        <v>42765</v>
      </c>
      <c r="BF1956" s="2869">
        <v>58833333</v>
      </c>
      <c r="BG1956" s="2867">
        <v>2017000186</v>
      </c>
      <c r="BH1956" s="2868">
        <v>42774</v>
      </c>
      <c r="BI1956" s="2870">
        <v>58833333</v>
      </c>
      <c r="BJ1956" s="2868">
        <v>42774</v>
      </c>
      <c r="BK1956" s="2868">
        <v>43097</v>
      </c>
      <c r="BL1956" s="2871">
        <f t="shared" ref="BL1956:BL1959" si="209">+BF1956-BI1956</f>
        <v>0</v>
      </c>
      <c r="BM1956" s="2872"/>
      <c r="BN1956" s="2177"/>
      <c r="BO1956" s="2177"/>
      <c r="BP1956" s="2177"/>
      <c r="BQ1956" s="2177"/>
      <c r="BR1956" s="2177"/>
      <c r="BS1956" s="2177"/>
      <c r="BT1956" s="2177"/>
      <c r="BU1956" s="2177"/>
      <c r="BV1956" s="2177"/>
      <c r="BW1956" s="2177"/>
      <c r="BX1956" s="2177"/>
      <c r="BY1956" s="2177"/>
      <c r="BZ1956" s="2177"/>
      <c r="CA1956" s="2177"/>
      <c r="CB1956" s="2177"/>
      <c r="CC1956" s="2177"/>
      <c r="CD1956" s="2873" t="s">
        <v>134</v>
      </c>
    </row>
    <row r="1957" spans="1:82" ht="25.5" customHeight="1" x14ac:dyDescent="0.2">
      <c r="A1957" s="426" t="s">
        <v>162</v>
      </c>
      <c r="B1957" s="415" t="s">
        <v>148</v>
      </c>
      <c r="C1957" s="416" t="s">
        <v>149</v>
      </c>
      <c r="D1957" s="417">
        <v>220</v>
      </c>
      <c r="E1957" s="418" t="s">
        <v>50</v>
      </c>
      <c r="F1957" s="419" t="s">
        <v>51</v>
      </c>
      <c r="G1957" s="420">
        <v>0</v>
      </c>
      <c r="H1957" s="420" t="s">
        <v>0</v>
      </c>
      <c r="I1957" s="420">
        <v>1</v>
      </c>
      <c r="J1957" s="427">
        <v>0.33</v>
      </c>
      <c r="K1957" s="283"/>
      <c r="L1957" s="436"/>
      <c r="M1957" s="424"/>
      <c r="N1957" s="424"/>
      <c r="O1957" s="424"/>
      <c r="P1957" s="424"/>
      <c r="Q1957" s="424"/>
      <c r="R1957" s="424"/>
      <c r="S1957" s="424"/>
      <c r="T1957" s="421"/>
      <c r="U1957" s="422"/>
      <c r="V1957" s="424"/>
      <c r="W1957" s="424"/>
      <c r="X1957" s="424"/>
      <c r="Y1957" s="424"/>
      <c r="Z1957" s="424"/>
      <c r="AA1957" s="424"/>
      <c r="AB1957" s="424"/>
      <c r="AC1957" s="424"/>
      <c r="AD1957" s="423"/>
      <c r="AE1957" s="423"/>
      <c r="AF1957" s="423"/>
      <c r="AG1957" s="2862">
        <v>81101500</v>
      </c>
      <c r="AH1957" s="2862" t="s">
        <v>261</v>
      </c>
      <c r="AI1957" s="2863">
        <v>42899</v>
      </c>
      <c r="AJ1957" s="2862" t="s">
        <v>390</v>
      </c>
      <c r="AK1957" s="2862" t="s">
        <v>246</v>
      </c>
      <c r="AL1957" s="2862" t="s">
        <v>248</v>
      </c>
      <c r="AM1957" s="4092">
        <v>5000000</v>
      </c>
      <c r="AN1957" s="4093">
        <v>6450000</v>
      </c>
      <c r="AO1957" s="2862" t="s">
        <v>250</v>
      </c>
      <c r="AP1957" s="2862" t="s">
        <v>250</v>
      </c>
      <c r="AQ1957" s="2862" t="s">
        <v>251</v>
      </c>
      <c r="AR1957" s="2862">
        <v>2202140201</v>
      </c>
      <c r="AS1957" s="2864" t="s">
        <v>6048</v>
      </c>
      <c r="AT1957" s="2864" t="s">
        <v>330</v>
      </c>
      <c r="AU1957" s="2864">
        <v>100</v>
      </c>
      <c r="AV1957" s="2864">
        <v>100</v>
      </c>
      <c r="AW1957" s="2865">
        <v>42899</v>
      </c>
      <c r="AX1957" s="2865">
        <v>43082</v>
      </c>
      <c r="AY1957" s="2877">
        <v>15000000</v>
      </c>
      <c r="AZ1957" s="3845" t="s">
        <v>392</v>
      </c>
      <c r="BA1957" s="3845" t="s">
        <v>286</v>
      </c>
      <c r="BB1957" s="3845" t="s">
        <v>397</v>
      </c>
      <c r="BC1957" s="2867" t="s">
        <v>353</v>
      </c>
      <c r="BD1957" s="2867">
        <v>2017000199</v>
      </c>
      <c r="BE1957" s="2868">
        <v>42765</v>
      </c>
      <c r="BF1957" s="2869">
        <v>5000000</v>
      </c>
      <c r="BG1957" s="2867">
        <v>2170007875</v>
      </c>
      <c r="BH1957" s="2868">
        <v>42899</v>
      </c>
      <c r="BI1957" s="2870">
        <v>5000000</v>
      </c>
      <c r="BJ1957" s="2868">
        <v>42899</v>
      </c>
      <c r="BK1957" s="2868">
        <v>43082</v>
      </c>
      <c r="BL1957" s="2871">
        <f t="shared" si="209"/>
        <v>0</v>
      </c>
      <c r="BM1957" s="2872"/>
      <c r="BN1957" s="2177"/>
      <c r="BO1957" s="2177"/>
      <c r="BP1957" s="2177"/>
      <c r="BQ1957" s="2177"/>
      <c r="BR1957" s="2177"/>
      <c r="BS1957" s="2177"/>
      <c r="BT1957" s="2177"/>
      <c r="BU1957" s="2177"/>
      <c r="BV1957" s="2177"/>
      <c r="BW1957" s="2177"/>
      <c r="BX1957" s="2177"/>
      <c r="BY1957" s="2177"/>
      <c r="BZ1957" s="2177"/>
      <c r="CA1957" s="2177"/>
      <c r="CB1957" s="2177"/>
      <c r="CC1957" s="2177"/>
      <c r="CD1957" s="2873" t="s">
        <v>134</v>
      </c>
    </row>
    <row r="1958" spans="1:82" ht="25.5" customHeight="1" thickBot="1" x14ac:dyDescent="0.25">
      <c r="A1958" s="426" t="s">
        <v>162</v>
      </c>
      <c r="B1958" s="415" t="s">
        <v>148</v>
      </c>
      <c r="C1958" s="416" t="s">
        <v>149</v>
      </c>
      <c r="D1958" s="417">
        <v>220</v>
      </c>
      <c r="E1958" s="418" t="s">
        <v>50</v>
      </c>
      <c r="F1958" s="419" t="s">
        <v>51</v>
      </c>
      <c r="G1958" s="420">
        <v>0</v>
      </c>
      <c r="H1958" s="420" t="s">
        <v>0</v>
      </c>
      <c r="I1958" s="420">
        <v>1</v>
      </c>
      <c r="J1958" s="427">
        <v>0.33</v>
      </c>
      <c r="K1958" s="283"/>
      <c r="L1958" s="436"/>
      <c r="M1958" s="424"/>
      <c r="N1958" s="424"/>
      <c r="O1958" s="424"/>
      <c r="P1958" s="424"/>
      <c r="Q1958" s="424"/>
      <c r="R1958" s="424"/>
      <c r="S1958" s="424"/>
      <c r="T1958" s="421"/>
      <c r="U1958" s="422"/>
      <c r="V1958" s="424"/>
      <c r="W1958" s="424"/>
      <c r="X1958" s="424"/>
      <c r="Y1958" s="424"/>
      <c r="Z1958" s="424"/>
      <c r="AA1958" s="424"/>
      <c r="AB1958" s="424"/>
      <c r="AC1958" s="424"/>
      <c r="AD1958" s="423"/>
      <c r="AE1958" s="423"/>
      <c r="AF1958" s="423"/>
      <c r="AG1958" s="2862">
        <v>81101500</v>
      </c>
      <c r="AH1958" s="2862" t="s">
        <v>261</v>
      </c>
      <c r="AI1958" s="2863">
        <v>42899</v>
      </c>
      <c r="AJ1958" s="2862" t="s">
        <v>390</v>
      </c>
      <c r="AK1958" s="2862" t="s">
        <v>246</v>
      </c>
      <c r="AL1958" s="2862" t="s">
        <v>248</v>
      </c>
      <c r="AM1958" s="4092">
        <v>5000000</v>
      </c>
      <c r="AN1958" s="4093">
        <v>6450000</v>
      </c>
      <c r="AO1958" s="2862" t="s">
        <v>250</v>
      </c>
      <c r="AP1958" s="2862" t="s">
        <v>250</v>
      </c>
      <c r="AQ1958" s="2862" t="s">
        <v>251</v>
      </c>
      <c r="AR1958" s="2862">
        <v>2202140201</v>
      </c>
      <c r="AS1958" s="2874"/>
      <c r="AT1958" s="2874"/>
      <c r="AU1958" s="2874"/>
      <c r="AV1958" s="2874"/>
      <c r="AW1958" s="2875"/>
      <c r="AX1958" s="2875"/>
      <c r="AY1958" s="2876"/>
      <c r="AZ1958" s="3845" t="s">
        <v>395</v>
      </c>
      <c r="BA1958" s="3845" t="s">
        <v>394</v>
      </c>
      <c r="BB1958" s="3845" t="s">
        <v>393</v>
      </c>
      <c r="BC1958" s="2867" t="s">
        <v>353</v>
      </c>
      <c r="BD1958" s="2867">
        <v>2017000199</v>
      </c>
      <c r="BE1958" s="2868">
        <v>42765</v>
      </c>
      <c r="BF1958" s="2869">
        <v>5000000</v>
      </c>
      <c r="BG1958" s="2867">
        <v>2017000874</v>
      </c>
      <c r="BH1958" s="2868">
        <v>42899</v>
      </c>
      <c r="BI1958" s="2870">
        <v>5000000</v>
      </c>
      <c r="BJ1958" s="2868">
        <v>42899</v>
      </c>
      <c r="BK1958" s="2868">
        <v>43082</v>
      </c>
      <c r="BL1958" s="2871">
        <f t="shared" si="209"/>
        <v>0</v>
      </c>
      <c r="BM1958" s="2872"/>
      <c r="BN1958" s="2177"/>
      <c r="BO1958" s="2177"/>
      <c r="BP1958" s="2177"/>
      <c r="BQ1958" s="2177"/>
      <c r="BR1958" s="2177"/>
      <c r="BS1958" s="2177"/>
      <c r="BT1958" s="2177"/>
      <c r="BU1958" s="2177"/>
      <c r="BV1958" s="2177"/>
      <c r="BW1958" s="2177"/>
      <c r="BX1958" s="2177"/>
      <c r="BY1958" s="2177"/>
      <c r="BZ1958" s="2177"/>
      <c r="CA1958" s="2177"/>
      <c r="CB1958" s="2177"/>
      <c r="CC1958" s="2177"/>
      <c r="CD1958" s="2873" t="s">
        <v>134</v>
      </c>
    </row>
    <row r="1959" spans="1:82" ht="25.5" customHeight="1" x14ac:dyDescent="0.2">
      <c r="A1959" s="426" t="s">
        <v>162</v>
      </c>
      <c r="B1959" s="415" t="s">
        <v>148</v>
      </c>
      <c r="C1959" s="416" t="s">
        <v>149</v>
      </c>
      <c r="D1959" s="417">
        <v>220</v>
      </c>
      <c r="E1959" s="418" t="s">
        <v>50</v>
      </c>
      <c r="F1959" s="419" t="s">
        <v>51</v>
      </c>
      <c r="G1959" s="420">
        <v>0</v>
      </c>
      <c r="H1959" s="420" t="s">
        <v>0</v>
      </c>
      <c r="I1959" s="420">
        <v>1</v>
      </c>
      <c r="J1959" s="427">
        <v>0.33</v>
      </c>
      <c r="K1959" s="341">
        <v>0</v>
      </c>
      <c r="L1959" s="436"/>
      <c r="M1959" s="424"/>
      <c r="N1959" s="424"/>
      <c r="O1959" s="424"/>
      <c r="P1959" s="424"/>
      <c r="Q1959" s="424"/>
      <c r="R1959" s="424"/>
      <c r="S1959" s="424"/>
      <c r="T1959" s="421"/>
      <c r="U1959" s="422"/>
      <c r="V1959" s="424"/>
      <c r="W1959" s="424"/>
      <c r="X1959" s="424"/>
      <c r="Y1959" s="424"/>
      <c r="Z1959" s="424"/>
      <c r="AA1959" s="424"/>
      <c r="AB1959" s="424"/>
      <c r="AC1959" s="424"/>
      <c r="AD1959" s="423"/>
      <c r="AE1959" s="423"/>
      <c r="AF1959" s="423"/>
      <c r="AG1959" s="2862">
        <v>93151507</v>
      </c>
      <c r="AH1959" s="2862" t="s">
        <v>391</v>
      </c>
      <c r="AI1959" s="2863">
        <v>42899</v>
      </c>
      <c r="AJ1959" s="2862" t="s">
        <v>390</v>
      </c>
      <c r="AK1959" s="2862" t="s">
        <v>246</v>
      </c>
      <c r="AL1959" s="2862" t="s">
        <v>248</v>
      </c>
      <c r="AM1959" s="4092">
        <v>5000000</v>
      </c>
      <c r="AN1959" s="4092">
        <v>10400000</v>
      </c>
      <c r="AO1959" s="2862" t="s">
        <v>250</v>
      </c>
      <c r="AP1959" s="2862" t="s">
        <v>250</v>
      </c>
      <c r="AQ1959" s="2862" t="s">
        <v>251</v>
      </c>
      <c r="AR1959" s="2862">
        <v>2202140201</v>
      </c>
      <c r="AS1959" s="2874"/>
      <c r="AT1959" s="2874"/>
      <c r="AU1959" s="2874"/>
      <c r="AV1959" s="2874"/>
      <c r="AW1959" s="2875"/>
      <c r="AX1959" s="2875"/>
      <c r="AY1959" s="2876"/>
      <c r="AZ1959" s="3845" t="s">
        <v>398</v>
      </c>
      <c r="BA1959" s="3845" t="s">
        <v>394</v>
      </c>
      <c r="BB1959" s="3845" t="s">
        <v>396</v>
      </c>
      <c r="BC1959" s="2867" t="s">
        <v>353</v>
      </c>
      <c r="BD1959" s="2867">
        <v>2017000199</v>
      </c>
      <c r="BE1959" s="2868">
        <v>42765</v>
      </c>
      <c r="BF1959" s="2869">
        <v>5000000</v>
      </c>
      <c r="BG1959" s="2867">
        <v>2017000878</v>
      </c>
      <c r="BH1959" s="2868">
        <v>42899</v>
      </c>
      <c r="BI1959" s="2870">
        <v>5000000</v>
      </c>
      <c r="BJ1959" s="2868">
        <v>42899</v>
      </c>
      <c r="BK1959" s="2868">
        <v>43082</v>
      </c>
      <c r="BL1959" s="2871">
        <f t="shared" si="209"/>
        <v>0</v>
      </c>
      <c r="BM1959" s="2872"/>
      <c r="BN1959" s="2177"/>
      <c r="BO1959" s="2177"/>
      <c r="BP1959" s="2177"/>
      <c r="BQ1959" s="2177"/>
      <c r="BR1959" s="2177"/>
      <c r="BS1959" s="2177"/>
      <c r="BT1959" s="2177"/>
      <c r="BU1959" s="2177"/>
      <c r="BV1959" s="2177"/>
      <c r="BW1959" s="2177"/>
      <c r="BX1959" s="2177"/>
      <c r="BY1959" s="2177"/>
      <c r="BZ1959" s="2177"/>
      <c r="CA1959" s="2177"/>
      <c r="CB1959" s="2177"/>
      <c r="CC1959" s="2177"/>
      <c r="CD1959" s="2873" t="s">
        <v>134</v>
      </c>
    </row>
    <row r="1960" spans="1:82" ht="25.5" customHeight="1" x14ac:dyDescent="0.2">
      <c r="A1960" s="426" t="s">
        <v>162</v>
      </c>
      <c r="B1960" s="415" t="s">
        <v>148</v>
      </c>
      <c r="C1960" s="416" t="s">
        <v>149</v>
      </c>
      <c r="D1960" s="417">
        <v>220</v>
      </c>
      <c r="E1960" s="418" t="s">
        <v>50</v>
      </c>
      <c r="F1960" s="419" t="s">
        <v>51</v>
      </c>
      <c r="G1960" s="420">
        <v>0</v>
      </c>
      <c r="H1960" s="420" t="s">
        <v>0</v>
      </c>
      <c r="I1960" s="420">
        <v>1</v>
      </c>
      <c r="J1960" s="427">
        <v>0.33</v>
      </c>
      <c r="K1960" s="284"/>
      <c r="L1960" s="436"/>
      <c r="M1960" s="425"/>
      <c r="N1960" s="425"/>
      <c r="O1960" s="425"/>
      <c r="P1960" s="425"/>
      <c r="Q1960" s="425"/>
      <c r="R1960" s="425"/>
      <c r="S1960" s="425"/>
      <c r="T1960" s="421"/>
      <c r="U1960" s="422">
        <f t="shared" si="206"/>
        <v>0</v>
      </c>
      <c r="V1960" s="425"/>
      <c r="W1960" s="425"/>
      <c r="X1960" s="425"/>
      <c r="Y1960" s="425"/>
      <c r="Z1960" s="425"/>
      <c r="AA1960" s="425"/>
      <c r="AB1960" s="425"/>
      <c r="AC1960" s="425"/>
      <c r="AD1960" s="425"/>
      <c r="AE1960" s="425"/>
      <c r="AF1960" s="425"/>
      <c r="AG1960" s="2862">
        <v>93131608</v>
      </c>
      <c r="AH1960" s="2862" t="s">
        <v>339</v>
      </c>
      <c r="AI1960" s="2863">
        <v>42857</v>
      </c>
      <c r="AJ1960" s="2862" t="s">
        <v>340</v>
      </c>
      <c r="AK1960" s="2862" t="s">
        <v>246</v>
      </c>
      <c r="AL1960" s="2862" t="s">
        <v>248</v>
      </c>
      <c r="AM1960" s="4092">
        <v>1000000</v>
      </c>
      <c r="AN1960" s="4092">
        <v>1000000</v>
      </c>
      <c r="AO1960" s="2862" t="s">
        <v>250</v>
      </c>
      <c r="AP1960" s="2862" t="s">
        <v>250</v>
      </c>
      <c r="AQ1960" s="2862" t="s">
        <v>251</v>
      </c>
      <c r="AR1960" s="2862">
        <v>2202140201</v>
      </c>
      <c r="AS1960" s="2864" t="s">
        <v>6051</v>
      </c>
      <c r="AT1960" s="2864" t="s">
        <v>330</v>
      </c>
      <c r="AU1960" s="2864">
        <v>100</v>
      </c>
      <c r="AV1960" s="2864">
        <v>100</v>
      </c>
      <c r="AW1960" s="2865">
        <v>42857</v>
      </c>
      <c r="AX1960" s="2865">
        <v>43099</v>
      </c>
      <c r="AY1960" s="2877">
        <v>1000000</v>
      </c>
      <c r="AZ1960" s="3845" t="s">
        <v>341</v>
      </c>
      <c r="BA1960" s="3845" t="s">
        <v>342</v>
      </c>
      <c r="BB1960" s="3846" t="s">
        <v>343</v>
      </c>
      <c r="BC1960" s="2867" t="s">
        <v>357</v>
      </c>
      <c r="BD1960" s="2867">
        <v>2017000428</v>
      </c>
      <c r="BE1960" s="2868">
        <v>42789</v>
      </c>
      <c r="BF1960" s="2869">
        <v>1000000</v>
      </c>
      <c r="BG1960" s="2867">
        <v>2017000693</v>
      </c>
      <c r="BH1960" s="2868">
        <v>42857</v>
      </c>
      <c r="BI1960" s="2870">
        <v>1000000</v>
      </c>
      <c r="BJ1960" s="2868">
        <v>42840</v>
      </c>
      <c r="BK1960" s="2868">
        <v>43100</v>
      </c>
      <c r="BL1960" s="2871">
        <f t="shared" ref="BL1960:BL1963" si="210">+BF1960-BI1960</f>
        <v>0</v>
      </c>
      <c r="BM1960" s="2872"/>
      <c r="BN1960" s="2177"/>
      <c r="BO1960" s="2177"/>
      <c r="BP1960" s="2177"/>
      <c r="BQ1960" s="2177"/>
      <c r="BR1960" s="2177"/>
      <c r="BS1960" s="2177"/>
      <c r="BT1960" s="2177"/>
      <c r="BU1960" s="2177"/>
      <c r="BV1960" s="2177"/>
      <c r="BW1960" s="2177"/>
      <c r="BX1960" s="2177"/>
      <c r="BY1960" s="2177"/>
      <c r="BZ1960" s="2177"/>
      <c r="CA1960" s="2177"/>
      <c r="CB1960" s="2177"/>
      <c r="CC1960" s="2177"/>
      <c r="CD1960" s="2873" t="s">
        <v>134</v>
      </c>
    </row>
    <row r="1961" spans="1:82" ht="25.5" customHeight="1" x14ac:dyDescent="0.2">
      <c r="A1961" s="426" t="s">
        <v>162</v>
      </c>
      <c r="B1961" s="415" t="s">
        <v>148</v>
      </c>
      <c r="C1961" s="416" t="s">
        <v>149</v>
      </c>
      <c r="D1961" s="417">
        <v>220</v>
      </c>
      <c r="E1961" s="418" t="s">
        <v>50</v>
      </c>
      <c r="F1961" s="419" t="s">
        <v>51</v>
      </c>
      <c r="G1961" s="420">
        <v>0</v>
      </c>
      <c r="H1961" s="420" t="s">
        <v>0</v>
      </c>
      <c r="I1961" s="420">
        <v>1</v>
      </c>
      <c r="J1961" s="427">
        <v>0.33</v>
      </c>
      <c r="K1961" s="284"/>
      <c r="L1961" s="436"/>
      <c r="M1961" s="425"/>
      <c r="N1961" s="425"/>
      <c r="O1961" s="425"/>
      <c r="P1961" s="425"/>
      <c r="Q1961" s="425"/>
      <c r="R1961" s="425"/>
      <c r="S1961" s="425"/>
      <c r="T1961" s="421"/>
      <c r="U1961" s="422">
        <f t="shared" si="206"/>
        <v>0</v>
      </c>
      <c r="V1961" s="425"/>
      <c r="W1961" s="425"/>
      <c r="X1961" s="425"/>
      <c r="Y1961" s="425"/>
      <c r="Z1961" s="425"/>
      <c r="AA1961" s="425"/>
      <c r="AB1961" s="425"/>
      <c r="AC1961" s="425"/>
      <c r="AD1961" s="425"/>
      <c r="AE1961" s="425"/>
      <c r="AF1961" s="425"/>
      <c r="AG1961" s="2862">
        <v>72141100</v>
      </c>
      <c r="AH1961" s="2862" t="s">
        <v>306</v>
      </c>
      <c r="AI1961" s="2863">
        <v>42825</v>
      </c>
      <c r="AJ1961" s="2862" t="s">
        <v>269</v>
      </c>
      <c r="AK1961" s="2862" t="s">
        <v>288</v>
      </c>
      <c r="AL1961" s="2862" t="s">
        <v>248</v>
      </c>
      <c r="AM1961" s="4092">
        <v>15000000</v>
      </c>
      <c r="AN1961" s="4092">
        <v>15000000</v>
      </c>
      <c r="AO1961" s="2862" t="s">
        <v>250</v>
      </c>
      <c r="AP1961" s="2862" t="s">
        <v>250</v>
      </c>
      <c r="AQ1961" s="2862" t="s">
        <v>251</v>
      </c>
      <c r="AR1961" s="2862">
        <v>2202140201</v>
      </c>
      <c r="AS1961" s="2864" t="s">
        <v>450</v>
      </c>
      <c r="AT1961" s="2864" t="s">
        <v>448</v>
      </c>
      <c r="AU1961" s="2864">
        <v>100</v>
      </c>
      <c r="AV1961" s="2864">
        <v>100</v>
      </c>
      <c r="AW1961" s="2865">
        <v>42825</v>
      </c>
      <c r="AX1961" s="2865">
        <v>43099</v>
      </c>
      <c r="AY1961" s="2877">
        <v>15000000</v>
      </c>
      <c r="AZ1961" s="3845" t="s">
        <v>289</v>
      </c>
      <c r="BA1961" s="3845" t="s">
        <v>288</v>
      </c>
      <c r="BB1961" s="3846" t="s">
        <v>290</v>
      </c>
      <c r="BC1961" s="2867" t="s">
        <v>355</v>
      </c>
      <c r="BD1961" s="2867">
        <v>2017000608</v>
      </c>
      <c r="BE1961" s="2868">
        <v>42824</v>
      </c>
      <c r="BF1961" s="2869">
        <v>15000000</v>
      </c>
      <c r="BG1961" s="2867">
        <v>2017000559</v>
      </c>
      <c r="BH1961" s="2868">
        <v>42828</v>
      </c>
      <c r="BI1961" s="2870">
        <v>15000000</v>
      </c>
      <c r="BJ1961" s="2868">
        <v>42825</v>
      </c>
      <c r="BK1961" s="2868">
        <v>43099</v>
      </c>
      <c r="BL1961" s="2871">
        <f t="shared" si="210"/>
        <v>0</v>
      </c>
      <c r="BM1961" s="2872"/>
      <c r="BN1961" s="2177"/>
      <c r="BO1961" s="2177"/>
      <c r="BP1961" s="2177"/>
      <c r="BQ1961" s="2177"/>
      <c r="BR1961" s="2177"/>
      <c r="BS1961" s="2177"/>
      <c r="BT1961" s="2177"/>
      <c r="BU1961" s="2177"/>
      <c r="BV1961" s="2177"/>
      <c r="BW1961" s="2177"/>
      <c r="BX1961" s="2177"/>
      <c r="BY1961" s="2177"/>
      <c r="BZ1961" s="2177"/>
      <c r="CA1961" s="2177"/>
      <c r="CB1961" s="2177"/>
      <c r="CC1961" s="2177"/>
      <c r="CD1961" s="2873" t="s">
        <v>134</v>
      </c>
    </row>
    <row r="1962" spans="1:82" ht="25.5" customHeight="1" x14ac:dyDescent="0.2">
      <c r="A1962" s="426" t="s">
        <v>162</v>
      </c>
      <c r="B1962" s="415" t="s">
        <v>148</v>
      </c>
      <c r="C1962" s="416" t="s">
        <v>149</v>
      </c>
      <c r="D1962" s="417">
        <v>220</v>
      </c>
      <c r="E1962" s="418" t="s">
        <v>50</v>
      </c>
      <c r="F1962" s="419" t="s">
        <v>51</v>
      </c>
      <c r="G1962" s="420">
        <v>0</v>
      </c>
      <c r="H1962" s="420" t="s">
        <v>0</v>
      </c>
      <c r="I1962" s="420">
        <v>1</v>
      </c>
      <c r="J1962" s="427">
        <v>0.33</v>
      </c>
      <c r="K1962" s="284"/>
      <c r="L1962" s="436"/>
      <c r="M1962" s="425"/>
      <c r="N1962" s="425"/>
      <c r="O1962" s="425"/>
      <c r="P1962" s="425"/>
      <c r="Q1962" s="425"/>
      <c r="R1962" s="425"/>
      <c r="S1962" s="425"/>
      <c r="T1962" s="421"/>
      <c r="U1962" s="422">
        <f t="shared" si="206"/>
        <v>0</v>
      </c>
      <c r="V1962" s="425"/>
      <c r="W1962" s="425"/>
      <c r="X1962" s="425"/>
      <c r="Y1962" s="425"/>
      <c r="Z1962" s="425"/>
      <c r="AA1962" s="425"/>
      <c r="AB1962" s="425"/>
      <c r="AC1962" s="425"/>
      <c r="AD1962" s="425"/>
      <c r="AE1962" s="425"/>
      <c r="AF1962" s="425"/>
      <c r="AG1962" s="2862">
        <v>72141100</v>
      </c>
      <c r="AH1962" s="2862" t="s">
        <v>306</v>
      </c>
      <c r="AI1962" s="2863">
        <v>42825</v>
      </c>
      <c r="AJ1962" s="2862" t="s">
        <v>269</v>
      </c>
      <c r="AK1962" s="2862" t="s">
        <v>288</v>
      </c>
      <c r="AL1962" s="2862" t="s">
        <v>248</v>
      </c>
      <c r="AM1962" s="4092">
        <v>15000000</v>
      </c>
      <c r="AN1962" s="4092">
        <v>15000000</v>
      </c>
      <c r="AO1962" s="2862" t="s">
        <v>250</v>
      </c>
      <c r="AP1962" s="2862" t="s">
        <v>250</v>
      </c>
      <c r="AQ1962" s="2862" t="s">
        <v>251</v>
      </c>
      <c r="AR1962" s="2862">
        <v>2202140201</v>
      </c>
      <c r="AS1962" s="2864" t="s">
        <v>6052</v>
      </c>
      <c r="AT1962" s="2864" t="s">
        <v>448</v>
      </c>
      <c r="AU1962" s="2864">
        <v>120</v>
      </c>
      <c r="AV1962" s="2864">
        <v>120</v>
      </c>
      <c r="AW1962" s="2865">
        <v>42825</v>
      </c>
      <c r="AX1962" s="2865">
        <v>43099</v>
      </c>
      <c r="AY1962" s="2877">
        <v>15000000</v>
      </c>
      <c r="AZ1962" s="3845" t="s">
        <v>291</v>
      </c>
      <c r="BA1962" s="3845" t="s">
        <v>288</v>
      </c>
      <c r="BB1962" s="3846" t="s">
        <v>280</v>
      </c>
      <c r="BC1962" s="2867" t="s">
        <v>355</v>
      </c>
      <c r="BD1962" s="2867">
        <v>2017000608</v>
      </c>
      <c r="BE1962" s="2868">
        <v>42824</v>
      </c>
      <c r="BF1962" s="2869">
        <v>15000000</v>
      </c>
      <c r="BG1962" s="2867">
        <v>2017000699</v>
      </c>
      <c r="BH1962" s="2868">
        <v>42828</v>
      </c>
      <c r="BI1962" s="2870">
        <v>15000000</v>
      </c>
      <c r="BJ1962" s="2868">
        <v>42825</v>
      </c>
      <c r="BK1962" s="2868">
        <v>43099</v>
      </c>
      <c r="BL1962" s="2871">
        <f t="shared" si="210"/>
        <v>0</v>
      </c>
      <c r="BM1962" s="2872"/>
      <c r="BN1962" s="2177"/>
      <c r="BO1962" s="2177"/>
      <c r="BP1962" s="2177"/>
      <c r="BQ1962" s="2177"/>
      <c r="BR1962" s="2177"/>
      <c r="BS1962" s="2177"/>
      <c r="BT1962" s="2177"/>
      <c r="BU1962" s="2177"/>
      <c r="BV1962" s="2177"/>
      <c r="BW1962" s="2177"/>
      <c r="BX1962" s="2177"/>
      <c r="BY1962" s="2177"/>
      <c r="BZ1962" s="2177"/>
      <c r="CA1962" s="2177"/>
      <c r="CB1962" s="2177"/>
      <c r="CC1962" s="2177"/>
      <c r="CD1962" s="2873" t="s">
        <v>134</v>
      </c>
    </row>
    <row r="1963" spans="1:82" ht="25.5" customHeight="1" x14ac:dyDescent="0.2">
      <c r="A1963" s="426" t="s">
        <v>162</v>
      </c>
      <c r="B1963" s="415" t="s">
        <v>148</v>
      </c>
      <c r="C1963" s="416" t="s">
        <v>149</v>
      </c>
      <c r="D1963" s="417">
        <v>220</v>
      </c>
      <c r="E1963" s="418" t="s">
        <v>50</v>
      </c>
      <c r="F1963" s="419" t="s">
        <v>51</v>
      </c>
      <c r="G1963" s="420"/>
      <c r="H1963" s="420"/>
      <c r="I1963" s="420"/>
      <c r="J1963" s="427"/>
      <c r="K1963" s="342"/>
      <c r="L1963" s="436"/>
      <c r="M1963" s="425"/>
      <c r="N1963" s="425"/>
      <c r="O1963" s="425"/>
      <c r="P1963" s="425"/>
      <c r="Q1963" s="425"/>
      <c r="R1963" s="425"/>
      <c r="S1963" s="425"/>
      <c r="T1963" s="421"/>
      <c r="U1963" s="422"/>
      <c r="V1963" s="425"/>
      <c r="W1963" s="425"/>
      <c r="X1963" s="425"/>
      <c r="Y1963" s="425"/>
      <c r="Z1963" s="425"/>
      <c r="AA1963" s="425"/>
      <c r="AB1963" s="425"/>
      <c r="AC1963" s="425"/>
      <c r="AD1963" s="425"/>
      <c r="AE1963" s="425"/>
      <c r="AF1963" s="425"/>
      <c r="AG1963" s="2862">
        <v>72141100</v>
      </c>
      <c r="AH1963" s="2862" t="s">
        <v>306</v>
      </c>
      <c r="AI1963" s="2863">
        <v>42825</v>
      </c>
      <c r="AJ1963" s="2862" t="s">
        <v>269</v>
      </c>
      <c r="AK1963" s="2862" t="s">
        <v>288</v>
      </c>
      <c r="AL1963" s="2862" t="s">
        <v>248</v>
      </c>
      <c r="AM1963" s="4092">
        <v>15000000</v>
      </c>
      <c r="AN1963" s="4092">
        <v>15000000</v>
      </c>
      <c r="AO1963" s="2862" t="s">
        <v>250</v>
      </c>
      <c r="AP1963" s="2862" t="s">
        <v>250</v>
      </c>
      <c r="AQ1963" s="2862" t="s">
        <v>251</v>
      </c>
      <c r="AR1963" s="2862">
        <v>2202140201</v>
      </c>
      <c r="AS1963" s="2864" t="s">
        <v>449</v>
      </c>
      <c r="AT1963" s="2864" t="s">
        <v>383</v>
      </c>
      <c r="AU1963" s="2864">
        <v>1</v>
      </c>
      <c r="AV1963" s="2864">
        <v>1</v>
      </c>
      <c r="AW1963" s="2865">
        <v>42825</v>
      </c>
      <c r="AX1963" s="2865">
        <v>43099</v>
      </c>
      <c r="AY1963" s="2877">
        <v>15000000</v>
      </c>
      <c r="AZ1963" s="3845"/>
      <c r="BA1963" s="3845" t="s">
        <v>288</v>
      </c>
      <c r="BB1963" s="3846" t="s">
        <v>401</v>
      </c>
      <c r="BC1963" s="2867" t="s">
        <v>356</v>
      </c>
      <c r="BD1963" s="2867">
        <v>2017000608</v>
      </c>
      <c r="BE1963" s="2868">
        <v>42824</v>
      </c>
      <c r="BF1963" s="2869">
        <v>15000000</v>
      </c>
      <c r="BG1963" s="2867">
        <v>2017000560</v>
      </c>
      <c r="BH1963" s="2868">
        <v>42828</v>
      </c>
      <c r="BI1963" s="2870">
        <v>15000000</v>
      </c>
      <c r="BJ1963" s="2868">
        <v>42825</v>
      </c>
      <c r="BK1963" s="2868">
        <v>43099</v>
      </c>
      <c r="BL1963" s="2871">
        <f t="shared" si="210"/>
        <v>0</v>
      </c>
      <c r="BM1963" s="2872"/>
      <c r="BN1963" s="2177"/>
      <c r="BO1963" s="2177"/>
      <c r="BP1963" s="2177"/>
      <c r="BQ1963" s="2177"/>
      <c r="BR1963" s="2177"/>
      <c r="BS1963" s="2177"/>
      <c r="BT1963" s="2177"/>
      <c r="BU1963" s="2177"/>
      <c r="BV1963" s="2177"/>
      <c r="BW1963" s="2177"/>
      <c r="BX1963" s="2177"/>
      <c r="BY1963" s="2177"/>
      <c r="BZ1963" s="2177"/>
      <c r="CA1963" s="2177"/>
      <c r="CB1963" s="2177"/>
      <c r="CC1963" s="2177"/>
      <c r="CD1963" s="2873" t="s">
        <v>134</v>
      </c>
    </row>
    <row r="1964" spans="1:82" ht="25.5" customHeight="1" x14ac:dyDescent="0.2">
      <c r="A1964" s="426" t="s">
        <v>162</v>
      </c>
      <c r="B1964" s="415" t="s">
        <v>148</v>
      </c>
      <c r="C1964" s="416" t="s">
        <v>149</v>
      </c>
      <c r="D1964" s="417">
        <v>220</v>
      </c>
      <c r="E1964" s="418" t="s">
        <v>50</v>
      </c>
      <c r="F1964" s="419" t="s">
        <v>51</v>
      </c>
      <c r="G1964" s="420"/>
      <c r="H1964" s="420"/>
      <c r="I1964" s="420"/>
      <c r="J1964" s="427"/>
      <c r="K1964" s="294"/>
      <c r="L1964" s="436"/>
      <c r="M1964" s="425"/>
      <c r="N1964" s="425"/>
      <c r="O1964" s="425"/>
      <c r="P1964" s="425"/>
      <c r="Q1964" s="425"/>
      <c r="R1964" s="425"/>
      <c r="S1964" s="425"/>
      <c r="T1964" s="421"/>
      <c r="U1964" s="422"/>
      <c r="V1964" s="425"/>
      <c r="W1964" s="425"/>
      <c r="X1964" s="425"/>
      <c r="Y1964" s="425"/>
      <c r="Z1964" s="425"/>
      <c r="AA1964" s="425"/>
      <c r="AB1964" s="425"/>
      <c r="AC1964" s="425"/>
      <c r="AD1964" s="425"/>
      <c r="AE1964" s="425"/>
      <c r="AF1964" s="425"/>
      <c r="AG1964" s="2862">
        <v>81101500</v>
      </c>
      <c r="AH1964" s="2862" t="s">
        <v>261</v>
      </c>
      <c r="AI1964" s="2863">
        <v>42922</v>
      </c>
      <c r="AJ1964" s="2862" t="s">
        <v>390</v>
      </c>
      <c r="AK1964" s="2862" t="s">
        <v>246</v>
      </c>
      <c r="AL1964" s="2862" t="s">
        <v>248</v>
      </c>
      <c r="AM1964" s="4092">
        <v>7000000</v>
      </c>
      <c r="AN1964" s="4093">
        <v>7000000</v>
      </c>
      <c r="AO1964" s="2862" t="s">
        <v>250</v>
      </c>
      <c r="AP1964" s="2862" t="s">
        <v>250</v>
      </c>
      <c r="AQ1964" s="2862" t="s">
        <v>251</v>
      </c>
      <c r="AR1964" s="2862">
        <v>2202140201</v>
      </c>
      <c r="AS1964" s="2864" t="s">
        <v>437</v>
      </c>
      <c r="AT1964" s="2864" t="s">
        <v>330</v>
      </c>
      <c r="AU1964" s="2864">
        <v>100</v>
      </c>
      <c r="AV1964" s="2864">
        <v>100</v>
      </c>
      <c r="AW1964" s="2865">
        <v>42815</v>
      </c>
      <c r="AX1964" s="2865">
        <v>43099</v>
      </c>
      <c r="AY1964" s="2877">
        <v>7000000</v>
      </c>
      <c r="AZ1964" s="3845"/>
      <c r="BA1964" s="3845" t="s">
        <v>286</v>
      </c>
      <c r="BB1964" s="3845" t="s">
        <v>412</v>
      </c>
      <c r="BC1964" s="2867" t="s">
        <v>353</v>
      </c>
      <c r="BD1964" s="2867">
        <v>2017000199</v>
      </c>
      <c r="BE1964" s="2868">
        <v>42765</v>
      </c>
      <c r="BF1964" s="2869">
        <v>7000000</v>
      </c>
      <c r="BG1964" s="2867"/>
      <c r="BH1964" s="2868"/>
      <c r="BI1964" s="2870">
        <v>7000000</v>
      </c>
      <c r="BJ1964" s="2868">
        <v>42922</v>
      </c>
      <c r="BK1964" s="2868">
        <v>43082</v>
      </c>
      <c r="BL1964" s="2871"/>
      <c r="BM1964" s="2872"/>
      <c r="BN1964" s="2177"/>
      <c r="BO1964" s="2177"/>
      <c r="BP1964" s="2177"/>
      <c r="BQ1964" s="2177"/>
      <c r="BR1964" s="2177"/>
      <c r="BS1964" s="2177"/>
      <c r="BT1964" s="2177"/>
      <c r="BU1964" s="2177"/>
      <c r="BV1964" s="2177"/>
      <c r="BW1964" s="2177"/>
      <c r="BX1964" s="2177"/>
      <c r="BY1964" s="2177"/>
      <c r="BZ1964" s="2177"/>
      <c r="CA1964" s="2177"/>
      <c r="CB1964" s="2177"/>
      <c r="CC1964" s="2177"/>
      <c r="CD1964" s="2873" t="s">
        <v>134</v>
      </c>
    </row>
    <row r="1965" spans="1:82" ht="25.5" customHeight="1" x14ac:dyDescent="0.2">
      <c r="A1965" s="426" t="s">
        <v>162</v>
      </c>
      <c r="B1965" s="415" t="s">
        <v>148</v>
      </c>
      <c r="C1965" s="416" t="s">
        <v>149</v>
      </c>
      <c r="D1965" s="417">
        <v>220</v>
      </c>
      <c r="E1965" s="418" t="s">
        <v>50</v>
      </c>
      <c r="F1965" s="419" t="s">
        <v>51</v>
      </c>
      <c r="G1965" s="420"/>
      <c r="H1965" s="420"/>
      <c r="I1965" s="420"/>
      <c r="J1965" s="427"/>
      <c r="K1965" s="294"/>
      <c r="L1965" s="436"/>
      <c r="M1965" s="425"/>
      <c r="N1965" s="425"/>
      <c r="O1965" s="425"/>
      <c r="P1965" s="425"/>
      <c r="Q1965" s="425"/>
      <c r="R1965" s="425"/>
      <c r="S1965" s="425"/>
      <c r="T1965" s="421"/>
      <c r="U1965" s="422"/>
      <c r="V1965" s="425"/>
      <c r="W1965" s="425"/>
      <c r="X1965" s="425"/>
      <c r="Y1965" s="425"/>
      <c r="Z1965" s="425"/>
      <c r="AA1965" s="425"/>
      <c r="AB1965" s="425"/>
      <c r="AC1965" s="425"/>
      <c r="AD1965" s="425"/>
      <c r="AE1965" s="425"/>
      <c r="AF1965" s="425"/>
      <c r="AG1965" s="2862">
        <v>81101512</v>
      </c>
      <c r="AH1965" s="2862" t="s">
        <v>473</v>
      </c>
      <c r="AI1965" s="2863">
        <v>43017</v>
      </c>
      <c r="AJ1965" s="2862" t="s">
        <v>474</v>
      </c>
      <c r="AK1965" s="2862" t="s">
        <v>475</v>
      </c>
      <c r="AL1965" s="2862" t="s">
        <v>248</v>
      </c>
      <c r="AM1965" s="4092">
        <v>3750000</v>
      </c>
      <c r="AN1965" s="4093">
        <v>3750000</v>
      </c>
      <c r="AO1965" s="2862" t="s">
        <v>476</v>
      </c>
      <c r="AP1965" s="2862" t="s">
        <v>476</v>
      </c>
      <c r="AQ1965" s="2862" t="s">
        <v>251</v>
      </c>
      <c r="AR1965" s="2862">
        <v>2202140201</v>
      </c>
      <c r="AS1965" s="2878"/>
      <c r="AT1965" s="2878"/>
      <c r="AU1965" s="2878"/>
      <c r="AV1965" s="2878"/>
      <c r="AW1965" s="2879"/>
      <c r="AX1965" s="2879"/>
      <c r="AY1965" s="2880">
        <v>286000000</v>
      </c>
      <c r="AZ1965" s="3845" t="s">
        <v>477</v>
      </c>
      <c r="BA1965" s="3845" t="s">
        <v>286</v>
      </c>
      <c r="BB1965" s="3845" t="s">
        <v>478</v>
      </c>
      <c r="BC1965" s="2867" t="s">
        <v>479</v>
      </c>
      <c r="BD1965" s="2867">
        <v>2017001247</v>
      </c>
      <c r="BE1965" s="2868"/>
      <c r="BF1965" s="2869">
        <v>3750000</v>
      </c>
      <c r="BG1965" s="2867">
        <v>2017001435</v>
      </c>
      <c r="BH1965" s="2868">
        <v>43014</v>
      </c>
      <c r="BI1965" s="2870">
        <v>3750000</v>
      </c>
      <c r="BJ1965" s="2868">
        <v>43017</v>
      </c>
      <c r="BK1965" s="2868">
        <v>43093</v>
      </c>
      <c r="BL1965" s="2871"/>
      <c r="BM1965" s="2872"/>
      <c r="BN1965" s="2177"/>
      <c r="BO1965" s="2177"/>
      <c r="BP1965" s="2177"/>
      <c r="BQ1965" s="2177"/>
      <c r="BR1965" s="2177"/>
      <c r="BS1965" s="2177"/>
      <c r="BT1965" s="2177"/>
      <c r="BU1965" s="2177"/>
      <c r="BV1965" s="2177"/>
      <c r="BW1965" s="2177"/>
      <c r="BX1965" s="2177"/>
      <c r="BY1965" s="2177"/>
      <c r="BZ1965" s="2177"/>
      <c r="CA1965" s="2177"/>
      <c r="CB1965" s="2177"/>
      <c r="CC1965" s="2177"/>
      <c r="CD1965" s="2873" t="s">
        <v>134</v>
      </c>
    </row>
    <row r="1966" spans="1:82" ht="25.5" customHeight="1" x14ac:dyDescent="0.2">
      <c r="A1966" s="426" t="s">
        <v>162</v>
      </c>
      <c r="B1966" s="415" t="s">
        <v>148</v>
      </c>
      <c r="C1966" s="416" t="s">
        <v>149</v>
      </c>
      <c r="D1966" s="417">
        <v>220</v>
      </c>
      <c r="E1966" s="418" t="s">
        <v>50</v>
      </c>
      <c r="F1966" s="419" t="s">
        <v>51</v>
      </c>
      <c r="G1966" s="420"/>
      <c r="H1966" s="420"/>
      <c r="I1966" s="420"/>
      <c r="J1966" s="427"/>
      <c r="K1966" s="294"/>
      <c r="L1966" s="436"/>
      <c r="M1966" s="425"/>
      <c r="N1966" s="425"/>
      <c r="O1966" s="425"/>
      <c r="P1966" s="425"/>
      <c r="Q1966" s="425"/>
      <c r="R1966" s="425"/>
      <c r="S1966" s="425"/>
      <c r="T1966" s="421"/>
      <c r="U1966" s="422"/>
      <c r="V1966" s="425"/>
      <c r="W1966" s="425"/>
      <c r="X1966" s="425"/>
      <c r="Y1966" s="425"/>
      <c r="Z1966" s="425"/>
      <c r="AA1966" s="425"/>
      <c r="AB1966" s="425"/>
      <c r="AC1966" s="425"/>
      <c r="AD1966" s="425"/>
      <c r="AE1966" s="425"/>
      <c r="AF1966" s="425"/>
      <c r="AG1966" s="2862">
        <v>81101512</v>
      </c>
      <c r="AH1966" s="2862" t="s">
        <v>473</v>
      </c>
      <c r="AI1966" s="2863">
        <v>43019</v>
      </c>
      <c r="AJ1966" s="2862" t="s">
        <v>474</v>
      </c>
      <c r="AK1966" s="2862" t="s">
        <v>475</v>
      </c>
      <c r="AL1966" s="2862" t="s">
        <v>248</v>
      </c>
      <c r="AM1966" s="4092">
        <v>9000000</v>
      </c>
      <c r="AN1966" s="4093">
        <v>9000000</v>
      </c>
      <c r="AO1966" s="2862" t="s">
        <v>476</v>
      </c>
      <c r="AP1966" s="2862" t="s">
        <v>476</v>
      </c>
      <c r="AQ1966" s="2862" t="s">
        <v>251</v>
      </c>
      <c r="AR1966" s="2862">
        <v>2202140201</v>
      </c>
      <c r="AS1966" s="2878"/>
      <c r="AT1966" s="2878"/>
      <c r="AU1966" s="2878"/>
      <c r="AV1966" s="2878"/>
      <c r="AW1966" s="2879"/>
      <c r="AX1966" s="2879"/>
      <c r="AY1966" s="2880"/>
      <c r="AZ1966" s="3845" t="s">
        <v>480</v>
      </c>
      <c r="BA1966" s="3845" t="s">
        <v>286</v>
      </c>
      <c r="BB1966" s="3845" t="s">
        <v>481</v>
      </c>
      <c r="BC1966" s="2867" t="s">
        <v>479</v>
      </c>
      <c r="BD1966" s="2867">
        <v>2017001247</v>
      </c>
      <c r="BE1966" s="2868"/>
      <c r="BF1966" s="2869">
        <v>9000000</v>
      </c>
      <c r="BG1966" s="2867">
        <v>2017001447</v>
      </c>
      <c r="BH1966" s="2868">
        <v>43019</v>
      </c>
      <c r="BI1966" s="2870">
        <v>9000000</v>
      </c>
      <c r="BJ1966" s="2868">
        <v>43019</v>
      </c>
      <c r="BK1966" s="2868">
        <v>43095</v>
      </c>
      <c r="BL1966" s="2871"/>
      <c r="BM1966" s="2872"/>
      <c r="BN1966" s="2177"/>
      <c r="BO1966" s="2177"/>
      <c r="BP1966" s="2177"/>
      <c r="BQ1966" s="2177"/>
      <c r="BR1966" s="2177"/>
      <c r="BS1966" s="2177"/>
      <c r="BT1966" s="2177"/>
      <c r="BU1966" s="2177"/>
      <c r="BV1966" s="2177"/>
      <c r="BW1966" s="2177"/>
      <c r="BX1966" s="2177"/>
      <c r="BY1966" s="2177"/>
      <c r="BZ1966" s="2177"/>
      <c r="CA1966" s="2177"/>
      <c r="CB1966" s="2177"/>
      <c r="CC1966" s="2177"/>
      <c r="CD1966" s="2873" t="s">
        <v>134</v>
      </c>
    </row>
    <row r="1967" spans="1:82" ht="25.5" customHeight="1" thickBot="1" x14ac:dyDescent="0.25">
      <c r="A1967" s="428" t="s">
        <v>162</v>
      </c>
      <c r="B1967" s="429" t="s">
        <v>148</v>
      </c>
      <c r="C1967" s="430" t="s">
        <v>149</v>
      </c>
      <c r="D1967" s="431">
        <v>220</v>
      </c>
      <c r="E1967" s="432" t="s">
        <v>50</v>
      </c>
      <c r="F1967" s="433" t="s">
        <v>51</v>
      </c>
      <c r="G1967" s="434"/>
      <c r="H1967" s="434"/>
      <c r="I1967" s="434"/>
      <c r="J1967" s="435"/>
      <c r="K1967" s="294"/>
      <c r="L1967" s="437"/>
      <c r="M1967" s="438"/>
      <c r="N1967" s="438"/>
      <c r="O1967" s="438"/>
      <c r="P1967" s="438"/>
      <c r="Q1967" s="438"/>
      <c r="R1967" s="438"/>
      <c r="S1967" s="438"/>
      <c r="T1967" s="439"/>
      <c r="U1967" s="440"/>
      <c r="V1967" s="438"/>
      <c r="W1967" s="438"/>
      <c r="X1967" s="438"/>
      <c r="Y1967" s="438"/>
      <c r="Z1967" s="438"/>
      <c r="AA1967" s="438"/>
      <c r="AB1967" s="438"/>
      <c r="AC1967" s="438"/>
      <c r="AD1967" s="438"/>
      <c r="AE1967" s="438"/>
      <c r="AF1967" s="438"/>
      <c r="AG1967" s="2881">
        <v>81101512</v>
      </c>
      <c r="AH1967" s="2881" t="s">
        <v>473</v>
      </c>
      <c r="AI1967" s="2882">
        <v>43014</v>
      </c>
      <c r="AJ1967" s="2881" t="s">
        <v>474</v>
      </c>
      <c r="AK1967" s="2881" t="s">
        <v>475</v>
      </c>
      <c r="AL1967" s="2881" t="s">
        <v>248</v>
      </c>
      <c r="AM1967" s="1995">
        <v>5000000</v>
      </c>
      <c r="AN1967" s="4094">
        <v>5000000</v>
      </c>
      <c r="AO1967" s="2881" t="s">
        <v>476</v>
      </c>
      <c r="AP1967" s="2881" t="s">
        <v>476</v>
      </c>
      <c r="AQ1967" s="2881" t="s">
        <v>251</v>
      </c>
      <c r="AR1967" s="2881">
        <v>2202140201</v>
      </c>
      <c r="AS1967" s="2883"/>
      <c r="AT1967" s="2883"/>
      <c r="AU1967" s="2883"/>
      <c r="AV1967" s="2883"/>
      <c r="AW1967" s="2884"/>
      <c r="AX1967" s="2884"/>
      <c r="AY1967" s="1560"/>
      <c r="AZ1967" s="2781" t="s">
        <v>482</v>
      </c>
      <c r="BA1967" s="2781" t="s">
        <v>286</v>
      </c>
      <c r="BB1967" s="2781" t="s">
        <v>483</v>
      </c>
      <c r="BC1967" s="2885" t="s">
        <v>479</v>
      </c>
      <c r="BD1967" s="2885">
        <v>2017001247</v>
      </c>
      <c r="BE1967" s="2886"/>
      <c r="BF1967" s="2887">
        <v>5000000</v>
      </c>
      <c r="BG1967" s="2885">
        <v>2017001434</v>
      </c>
      <c r="BH1967" s="2886">
        <v>43014</v>
      </c>
      <c r="BI1967" s="2888">
        <v>5000000</v>
      </c>
      <c r="BJ1967" s="2886">
        <v>43014</v>
      </c>
      <c r="BK1967" s="2886">
        <v>43090</v>
      </c>
      <c r="BL1967" s="2219"/>
      <c r="BM1967" s="2889"/>
      <c r="BN1967" s="2177"/>
      <c r="BO1967" s="2177"/>
      <c r="BP1967" s="2177"/>
      <c r="BQ1967" s="2177"/>
      <c r="BR1967" s="2177"/>
      <c r="BS1967" s="2177"/>
      <c r="BT1967" s="2177"/>
      <c r="BU1967" s="2177"/>
      <c r="BV1967" s="2177"/>
      <c r="BW1967" s="2177"/>
      <c r="BX1967" s="2177"/>
      <c r="BY1967" s="2177"/>
      <c r="BZ1967" s="2177"/>
      <c r="CA1967" s="2177"/>
      <c r="CB1967" s="2177"/>
      <c r="CC1967" s="2177"/>
      <c r="CD1967" s="2890" t="s">
        <v>134</v>
      </c>
    </row>
    <row r="1968" spans="1:82" s="19" customFormat="1" ht="32.25" customHeight="1" x14ac:dyDescent="0.25">
      <c r="A1968" s="1729" t="s">
        <v>162</v>
      </c>
      <c r="B1968" s="665" t="s">
        <v>148</v>
      </c>
      <c r="C1968" s="720" t="s">
        <v>149</v>
      </c>
      <c r="D1968" s="460">
        <v>220</v>
      </c>
      <c r="E1968" s="1695" t="s">
        <v>50</v>
      </c>
      <c r="F1968" s="526" t="s">
        <v>51</v>
      </c>
      <c r="G1968" s="1695">
        <v>0</v>
      </c>
      <c r="H1968" s="526" t="s">
        <v>0</v>
      </c>
      <c r="I1968" s="1695">
        <v>1</v>
      </c>
      <c r="J1968" s="454">
        <v>0.33</v>
      </c>
      <c r="K1968" s="517"/>
      <c r="L1968" s="465"/>
      <c r="M1968" s="667"/>
      <c r="N1968" s="667"/>
      <c r="O1968" s="667"/>
      <c r="P1968" s="667"/>
      <c r="Q1968" s="667"/>
      <c r="R1968" s="667"/>
      <c r="S1968" s="667"/>
      <c r="T1968" s="667"/>
      <c r="U1968" s="525"/>
      <c r="V1968" s="667"/>
      <c r="W1968" s="667"/>
      <c r="X1968" s="667"/>
      <c r="Y1968" s="667"/>
      <c r="Z1968" s="667"/>
      <c r="AA1968" s="667"/>
      <c r="AB1968" s="667"/>
      <c r="AC1968" s="667"/>
      <c r="AD1968" s="667"/>
      <c r="AE1968" s="667"/>
      <c r="AF1968" s="667"/>
      <c r="AG1968" s="2729"/>
      <c r="AH1968" s="2729"/>
      <c r="AI1968" s="2729"/>
      <c r="AJ1968" s="2729"/>
      <c r="AK1968" s="2729"/>
      <c r="AL1968" s="2729"/>
      <c r="AM1968" s="1489"/>
      <c r="AN1968" s="1489"/>
      <c r="AO1968" s="2729"/>
      <c r="AP1968" s="2729"/>
      <c r="AQ1968" s="2756"/>
      <c r="AR1968" s="2756"/>
      <c r="AS1968" s="2756"/>
      <c r="AT1968" s="2756"/>
      <c r="AU1968" s="2756"/>
      <c r="AV1968" s="2756"/>
      <c r="AW1968" s="2756"/>
      <c r="AX1968" s="2756"/>
      <c r="AY1968" s="2237"/>
      <c r="AZ1968" s="2391"/>
      <c r="BA1968" s="2391"/>
      <c r="BB1968" s="2391"/>
      <c r="BC1968" s="2391"/>
      <c r="BD1968" s="2391"/>
      <c r="BE1968" s="2391"/>
      <c r="BF1968" s="2391"/>
      <c r="BG1968" s="2391"/>
      <c r="BH1968" s="2391"/>
      <c r="BI1968" s="2732"/>
      <c r="BJ1968" s="2391"/>
      <c r="BK1968" s="2391"/>
      <c r="BL1968" s="1438"/>
      <c r="BM1968" s="2391"/>
      <c r="BN1968" s="3787"/>
      <c r="BO1968" s="3787"/>
      <c r="BP1968" s="3787"/>
      <c r="BQ1968" s="3787"/>
      <c r="BR1968" s="3787"/>
      <c r="BS1968" s="3787"/>
      <c r="BT1968" s="3787"/>
      <c r="BU1968" s="3787"/>
      <c r="BV1968" s="3787"/>
      <c r="BW1968" s="3787"/>
      <c r="BX1968" s="3787"/>
      <c r="BY1968" s="3787"/>
      <c r="BZ1968" s="3787"/>
      <c r="CA1968" s="3787"/>
      <c r="CB1968" s="3787"/>
      <c r="CC1968" s="3787"/>
      <c r="CD1968" s="1681" t="s">
        <v>5218</v>
      </c>
    </row>
    <row r="1969" spans="1:82" s="19" customFormat="1" ht="32.25" customHeight="1" x14ac:dyDescent="0.25">
      <c r="A1969" s="1729" t="s">
        <v>162</v>
      </c>
      <c r="B1969" s="665" t="s">
        <v>148</v>
      </c>
      <c r="C1969" s="720" t="s">
        <v>149</v>
      </c>
      <c r="D1969" s="460" t="s">
        <v>5303</v>
      </c>
      <c r="E1969" s="1695" t="s">
        <v>50</v>
      </c>
      <c r="F1969" s="526" t="s">
        <v>51</v>
      </c>
      <c r="G1969" s="1695">
        <v>0</v>
      </c>
      <c r="H1969" s="526" t="s">
        <v>0</v>
      </c>
      <c r="I1969" s="1695">
        <v>1</v>
      </c>
      <c r="J1969" s="454">
        <v>0.33</v>
      </c>
      <c r="K1969" s="517"/>
      <c r="L1969" s="465">
        <f>M1969+N1969+O1969+P1969+Q1969+R1969+S1969+T1969</f>
        <v>4228323896</v>
      </c>
      <c r="M1969" s="667">
        <v>4228323896</v>
      </c>
      <c r="N1969" s="667">
        <v>0</v>
      </c>
      <c r="O1969" s="667">
        <v>0</v>
      </c>
      <c r="P1969" s="667">
        <v>0</v>
      </c>
      <c r="Q1969" s="667">
        <v>0</v>
      </c>
      <c r="R1969" s="667">
        <v>0</v>
      </c>
      <c r="S1969" s="667">
        <v>0</v>
      </c>
      <c r="T1969" s="667">
        <v>0</v>
      </c>
      <c r="U1969" s="525">
        <f>V1969+W1969+X1969+Y1969+Z1969+AA1969+AB1969+AC1969+AD1969+AE1969+AF1969</f>
        <v>1922701871</v>
      </c>
      <c r="V1969" s="667">
        <v>1922701871</v>
      </c>
      <c r="W1969" s="667">
        <v>0</v>
      </c>
      <c r="X1969" s="667">
        <v>0</v>
      </c>
      <c r="Y1969" s="667">
        <v>0</v>
      </c>
      <c r="Z1969" s="667">
        <v>0</v>
      </c>
      <c r="AA1969" s="667">
        <v>0</v>
      </c>
      <c r="AB1969" s="667">
        <v>0</v>
      </c>
      <c r="AC1969" s="667">
        <v>0</v>
      </c>
      <c r="AD1969" s="667"/>
      <c r="AE1969" s="667"/>
      <c r="AF1969" s="667"/>
      <c r="AG1969" s="2729"/>
      <c r="AH1969" s="2729"/>
      <c r="AI1969" s="2729"/>
      <c r="AJ1969" s="2729"/>
      <c r="AK1969" s="2729"/>
      <c r="AL1969" s="2729"/>
      <c r="AM1969" s="1489"/>
      <c r="AN1969" s="1489"/>
      <c r="AO1969" s="2729"/>
      <c r="AP1969" s="2729"/>
      <c r="AQ1969" s="2756"/>
      <c r="AR1969" s="2756"/>
      <c r="AS1969" s="2756"/>
      <c r="AT1969" s="2756"/>
      <c r="AU1969" s="2756"/>
      <c r="AV1969" s="2756"/>
      <c r="AW1969" s="2756"/>
      <c r="AX1969" s="2756"/>
      <c r="AY1969" s="2237"/>
      <c r="AZ1969" s="2391"/>
      <c r="BA1969" s="2391"/>
      <c r="BB1969" s="2391"/>
      <c r="BC1969" s="2391"/>
      <c r="BD1969" s="2391"/>
      <c r="BE1969" s="2391"/>
      <c r="BF1969" s="2391"/>
      <c r="BG1969" s="2391"/>
      <c r="BH1969" s="2391"/>
      <c r="BI1969" s="2732"/>
      <c r="BJ1969" s="2391"/>
      <c r="BK1969" s="2391"/>
      <c r="BL1969" s="1438"/>
      <c r="BM1969" s="2391"/>
      <c r="BN1969" s="3787"/>
      <c r="BO1969" s="3787"/>
      <c r="BP1969" s="3787"/>
      <c r="BQ1969" s="3787"/>
      <c r="BR1969" s="3787"/>
      <c r="BS1969" s="3787"/>
      <c r="BT1969" s="3787"/>
      <c r="BU1969" s="3787"/>
      <c r="BV1969" s="3787"/>
      <c r="BW1969" s="3787"/>
      <c r="BX1969" s="3787"/>
      <c r="BY1969" s="3787"/>
      <c r="BZ1969" s="3787"/>
      <c r="CA1969" s="3787"/>
      <c r="CB1969" s="3787"/>
      <c r="CC1969" s="3787"/>
      <c r="CD1969" s="1681" t="s">
        <v>5218</v>
      </c>
    </row>
    <row r="1970" spans="1:82" s="19" customFormat="1" ht="32.25" customHeight="1" x14ac:dyDescent="0.25">
      <c r="A1970" s="1729" t="s">
        <v>162</v>
      </c>
      <c r="B1970" s="665" t="s">
        <v>148</v>
      </c>
      <c r="C1970" s="720" t="s">
        <v>149</v>
      </c>
      <c r="D1970" s="460" t="s">
        <v>5303</v>
      </c>
      <c r="E1970" s="1695" t="s">
        <v>50</v>
      </c>
      <c r="F1970" s="526" t="s">
        <v>51</v>
      </c>
      <c r="G1970" s="1695">
        <v>0</v>
      </c>
      <c r="H1970" s="526" t="s">
        <v>0</v>
      </c>
      <c r="I1970" s="1695">
        <v>1</v>
      </c>
      <c r="J1970" s="454">
        <v>0.33</v>
      </c>
      <c r="K1970" s="517"/>
      <c r="L1970" s="465"/>
      <c r="M1970" s="667"/>
      <c r="N1970" s="667"/>
      <c r="O1970" s="667"/>
      <c r="P1970" s="667"/>
      <c r="Q1970" s="667"/>
      <c r="R1970" s="667"/>
      <c r="S1970" s="667"/>
      <c r="T1970" s="667"/>
      <c r="U1970" s="525"/>
      <c r="V1970" s="667"/>
      <c r="W1970" s="667"/>
      <c r="X1970" s="667"/>
      <c r="Y1970" s="667"/>
      <c r="Z1970" s="667"/>
      <c r="AA1970" s="667"/>
      <c r="AB1970" s="667"/>
      <c r="AC1970" s="667"/>
      <c r="AD1970" s="667"/>
      <c r="AE1970" s="667"/>
      <c r="AF1970" s="667"/>
      <c r="AG1970" s="2729"/>
      <c r="AH1970" s="2729"/>
      <c r="AI1970" s="2729"/>
      <c r="AJ1970" s="2729"/>
      <c r="AK1970" s="2729"/>
      <c r="AL1970" s="2729"/>
      <c r="AM1970" s="1489"/>
      <c r="AN1970" s="1489"/>
      <c r="AO1970" s="2729"/>
      <c r="AP1970" s="2729"/>
      <c r="AQ1970" s="2756"/>
      <c r="AR1970" s="2756"/>
      <c r="AS1970" s="2756"/>
      <c r="AT1970" s="2756"/>
      <c r="AU1970" s="2756"/>
      <c r="AV1970" s="2756"/>
      <c r="AW1970" s="2756"/>
      <c r="AX1970" s="2756"/>
      <c r="AY1970" s="2237"/>
      <c r="AZ1970" s="2391"/>
      <c r="BA1970" s="2391"/>
      <c r="BB1970" s="2391"/>
      <c r="BC1970" s="2391"/>
      <c r="BD1970" s="2391"/>
      <c r="BE1970" s="2391"/>
      <c r="BF1970" s="2391"/>
      <c r="BG1970" s="2391"/>
      <c r="BH1970" s="2391"/>
      <c r="BI1970" s="2732"/>
      <c r="BJ1970" s="2391"/>
      <c r="BK1970" s="2391"/>
      <c r="BL1970" s="1438"/>
      <c r="BM1970" s="2391"/>
      <c r="BN1970" s="3787"/>
      <c r="BO1970" s="3787"/>
      <c r="BP1970" s="3787"/>
      <c r="BQ1970" s="3787"/>
      <c r="BR1970" s="3787"/>
      <c r="BS1970" s="3787"/>
      <c r="BT1970" s="3787"/>
      <c r="BU1970" s="3787"/>
      <c r="BV1970" s="3787"/>
      <c r="BW1970" s="3787"/>
      <c r="BX1970" s="3787"/>
      <c r="BY1970" s="3787"/>
      <c r="BZ1970" s="3787"/>
      <c r="CA1970" s="3787"/>
      <c r="CB1970" s="3787"/>
      <c r="CC1970" s="3787"/>
      <c r="CD1970" s="1681" t="s">
        <v>5218</v>
      </c>
    </row>
    <row r="1971" spans="1:82" s="19" customFormat="1" ht="32.25" customHeight="1" x14ac:dyDescent="0.25">
      <c r="A1971" s="1729" t="s">
        <v>162</v>
      </c>
      <c r="B1971" s="665" t="s">
        <v>148</v>
      </c>
      <c r="C1971" s="720" t="s">
        <v>149</v>
      </c>
      <c r="D1971" s="460" t="s">
        <v>5303</v>
      </c>
      <c r="E1971" s="1695" t="s">
        <v>50</v>
      </c>
      <c r="F1971" s="526" t="s">
        <v>51</v>
      </c>
      <c r="G1971" s="1695">
        <v>0</v>
      </c>
      <c r="H1971" s="526" t="s">
        <v>0</v>
      </c>
      <c r="I1971" s="1695">
        <v>1</v>
      </c>
      <c r="J1971" s="454">
        <v>0.33</v>
      </c>
      <c r="K1971" s="517"/>
      <c r="L1971" s="465"/>
      <c r="M1971" s="667"/>
      <c r="N1971" s="667"/>
      <c r="O1971" s="667"/>
      <c r="P1971" s="667"/>
      <c r="Q1971" s="667"/>
      <c r="R1971" s="667"/>
      <c r="S1971" s="667"/>
      <c r="T1971" s="667"/>
      <c r="U1971" s="525"/>
      <c r="V1971" s="667"/>
      <c r="W1971" s="667"/>
      <c r="X1971" s="667"/>
      <c r="Y1971" s="667"/>
      <c r="Z1971" s="667"/>
      <c r="AA1971" s="667"/>
      <c r="AB1971" s="667"/>
      <c r="AC1971" s="667"/>
      <c r="AD1971" s="667"/>
      <c r="AE1971" s="667"/>
      <c r="AF1971" s="667"/>
      <c r="AG1971" s="2729"/>
      <c r="AH1971" s="2729"/>
      <c r="AI1971" s="2729"/>
      <c r="AJ1971" s="2729"/>
      <c r="AK1971" s="2729"/>
      <c r="AL1971" s="2729"/>
      <c r="AM1971" s="1489"/>
      <c r="AN1971" s="1489"/>
      <c r="AO1971" s="2729"/>
      <c r="AP1971" s="2729"/>
      <c r="AQ1971" s="2756"/>
      <c r="AR1971" s="2756"/>
      <c r="AS1971" s="2756"/>
      <c r="AT1971" s="2756"/>
      <c r="AU1971" s="2756"/>
      <c r="AV1971" s="2756"/>
      <c r="AW1971" s="2756"/>
      <c r="AX1971" s="2756"/>
      <c r="AY1971" s="2237"/>
      <c r="AZ1971" s="2391"/>
      <c r="BA1971" s="2391"/>
      <c r="BB1971" s="2391"/>
      <c r="BC1971" s="2391"/>
      <c r="BD1971" s="2391"/>
      <c r="BE1971" s="2391"/>
      <c r="BF1971" s="2391"/>
      <c r="BG1971" s="2391"/>
      <c r="BH1971" s="2391"/>
      <c r="BI1971" s="2732"/>
      <c r="BJ1971" s="2391"/>
      <c r="BK1971" s="2391"/>
      <c r="BL1971" s="1438"/>
      <c r="BM1971" s="2391"/>
      <c r="BN1971" s="3787"/>
      <c r="BO1971" s="3787"/>
      <c r="BP1971" s="3787"/>
      <c r="BQ1971" s="3787"/>
      <c r="BR1971" s="3787"/>
      <c r="BS1971" s="3787"/>
      <c r="BT1971" s="3787"/>
      <c r="BU1971" s="3787"/>
      <c r="BV1971" s="3787"/>
      <c r="BW1971" s="3787"/>
      <c r="BX1971" s="3787"/>
      <c r="BY1971" s="3787"/>
      <c r="BZ1971" s="3787"/>
      <c r="CA1971" s="3787"/>
      <c r="CB1971" s="3787"/>
      <c r="CC1971" s="3787"/>
      <c r="CD1971" s="1681" t="s">
        <v>5218</v>
      </c>
    </row>
    <row r="1972" spans="1:82" s="19" customFormat="1" ht="32.25" customHeight="1" x14ac:dyDescent="0.25">
      <c r="A1972" s="1729" t="s">
        <v>162</v>
      </c>
      <c r="B1972" s="665" t="s">
        <v>148</v>
      </c>
      <c r="C1972" s="720" t="s">
        <v>149</v>
      </c>
      <c r="D1972" s="460" t="s">
        <v>5303</v>
      </c>
      <c r="E1972" s="1695" t="s">
        <v>50</v>
      </c>
      <c r="F1972" s="526" t="s">
        <v>51</v>
      </c>
      <c r="G1972" s="1695">
        <v>0</v>
      </c>
      <c r="H1972" s="526" t="s">
        <v>0</v>
      </c>
      <c r="I1972" s="1695">
        <v>1</v>
      </c>
      <c r="J1972" s="454">
        <v>0.33</v>
      </c>
      <c r="K1972" s="517"/>
      <c r="L1972" s="465"/>
      <c r="M1972" s="667"/>
      <c r="N1972" s="667"/>
      <c r="O1972" s="667"/>
      <c r="P1972" s="667"/>
      <c r="Q1972" s="667"/>
      <c r="R1972" s="667"/>
      <c r="S1972" s="667"/>
      <c r="T1972" s="667"/>
      <c r="U1972" s="525"/>
      <c r="V1972" s="667"/>
      <c r="W1972" s="667"/>
      <c r="X1972" s="667"/>
      <c r="Y1972" s="667"/>
      <c r="Z1972" s="667"/>
      <c r="AA1972" s="667"/>
      <c r="AB1972" s="667"/>
      <c r="AC1972" s="667"/>
      <c r="AD1972" s="667"/>
      <c r="AE1972" s="667"/>
      <c r="AF1972" s="667"/>
      <c r="AG1972" s="2729"/>
      <c r="AH1972" s="2729"/>
      <c r="AI1972" s="2729"/>
      <c r="AJ1972" s="2729"/>
      <c r="AK1972" s="2729"/>
      <c r="AL1972" s="2729"/>
      <c r="AM1972" s="1489"/>
      <c r="AN1972" s="1489"/>
      <c r="AO1972" s="2729"/>
      <c r="AP1972" s="2729"/>
      <c r="AQ1972" s="2756"/>
      <c r="AR1972" s="2756"/>
      <c r="AS1972" s="2756"/>
      <c r="AT1972" s="2756"/>
      <c r="AU1972" s="2756"/>
      <c r="AV1972" s="2756"/>
      <c r="AW1972" s="2756"/>
      <c r="AX1972" s="2756"/>
      <c r="AY1972" s="2237"/>
      <c r="AZ1972" s="2391"/>
      <c r="BA1972" s="2391"/>
      <c r="BB1972" s="2391"/>
      <c r="BC1972" s="2391"/>
      <c r="BD1972" s="2391"/>
      <c r="BE1972" s="2391"/>
      <c r="BF1972" s="2391"/>
      <c r="BG1972" s="2391"/>
      <c r="BH1972" s="2391"/>
      <c r="BI1972" s="2732"/>
      <c r="BJ1972" s="2391"/>
      <c r="BK1972" s="2391"/>
      <c r="BL1972" s="1438"/>
      <c r="BM1972" s="2391"/>
      <c r="BN1972" s="3787"/>
      <c r="BO1972" s="3787"/>
      <c r="BP1972" s="3787"/>
      <c r="BQ1972" s="3787"/>
      <c r="BR1972" s="3787"/>
      <c r="BS1972" s="3787"/>
      <c r="BT1972" s="3787"/>
      <c r="BU1972" s="3787"/>
      <c r="BV1972" s="3787"/>
      <c r="BW1972" s="3787"/>
      <c r="BX1972" s="3787"/>
      <c r="BY1972" s="3787"/>
      <c r="BZ1972" s="3787"/>
      <c r="CA1972" s="3787"/>
      <c r="CB1972" s="3787"/>
      <c r="CC1972" s="3787"/>
      <c r="CD1972" s="1681" t="s">
        <v>5218</v>
      </c>
    </row>
    <row r="1973" spans="1:82" ht="25.5" customHeight="1" thickBot="1" x14ac:dyDescent="0.25">
      <c r="A1973" s="107" t="s">
        <v>162</v>
      </c>
      <c r="B1973" s="109" t="s">
        <v>148</v>
      </c>
      <c r="C1973" s="111" t="s">
        <v>149</v>
      </c>
      <c r="D1973" s="179">
        <v>221</v>
      </c>
      <c r="E1973" s="110" t="s">
        <v>52</v>
      </c>
      <c r="F1973" s="5" t="s">
        <v>53</v>
      </c>
      <c r="G1973" s="251">
        <v>0</v>
      </c>
      <c r="H1973" s="12" t="s">
        <v>0</v>
      </c>
      <c r="I1973" s="12">
        <v>1</v>
      </c>
      <c r="J1973" s="384">
        <v>0.25</v>
      </c>
      <c r="K1973" s="13"/>
      <c r="L1973" s="6">
        <f t="shared" ref="L1973" si="211">+M1973+N1973+O1973+P1973+Q1973+R1973+S1973+T1973</f>
        <v>325811397</v>
      </c>
      <c r="M1973" s="280">
        <v>325811397</v>
      </c>
      <c r="N1973" s="280"/>
      <c r="O1973" s="280"/>
      <c r="P1973" s="280"/>
      <c r="Q1973" s="280"/>
      <c r="R1973" s="280"/>
      <c r="S1973" s="280"/>
      <c r="T1973" s="280"/>
      <c r="U1973" s="267">
        <f t="shared" ref="U1973" si="212">SUBTOTAL(9,V1973:AC1973)</f>
        <v>25811397</v>
      </c>
      <c r="V1973" s="280">
        <v>25811397</v>
      </c>
      <c r="W1973" s="280"/>
      <c r="X1973" s="280"/>
      <c r="Y1973" s="280"/>
      <c r="Z1973" s="280"/>
      <c r="AA1973" s="280"/>
      <c r="AB1973" s="280"/>
      <c r="AC1973" s="280"/>
      <c r="AD1973" s="14"/>
      <c r="AE1973" s="14"/>
      <c r="AF1973" s="14"/>
      <c r="AG1973" s="2891">
        <v>93131608</v>
      </c>
      <c r="AH1973" s="2891" t="s">
        <v>339</v>
      </c>
      <c r="AI1973" s="2892">
        <v>42857</v>
      </c>
      <c r="AJ1973" s="2891" t="s">
        <v>340</v>
      </c>
      <c r="AK1973" s="2893" t="s">
        <v>246</v>
      </c>
      <c r="AL1973" s="2893" t="s">
        <v>248</v>
      </c>
      <c r="AM1973" s="2222">
        <v>12000000</v>
      </c>
      <c r="AN1973" s="2222">
        <v>12000000</v>
      </c>
      <c r="AO1973" s="2893" t="s">
        <v>250</v>
      </c>
      <c r="AP1973" s="2893" t="s">
        <v>250</v>
      </c>
      <c r="AQ1973" s="2893" t="s">
        <v>251</v>
      </c>
      <c r="AR1973" s="2893">
        <v>2202140301</v>
      </c>
      <c r="AS1973" s="2894" t="s">
        <v>452</v>
      </c>
      <c r="AT1973" s="2894" t="s">
        <v>330</v>
      </c>
      <c r="AU1973" s="2894">
        <v>100</v>
      </c>
      <c r="AV1973" s="2894">
        <v>100</v>
      </c>
      <c r="AW1973" s="2895">
        <v>42844</v>
      </c>
      <c r="AX1973" s="2895">
        <v>43099</v>
      </c>
      <c r="AY1973" s="2896">
        <v>12000000</v>
      </c>
      <c r="AZ1973" s="3847" t="s">
        <v>341</v>
      </c>
      <c r="BA1973" s="3848" t="s">
        <v>342</v>
      </c>
      <c r="BB1973" s="3838" t="s">
        <v>343</v>
      </c>
      <c r="BC1973" s="2897" t="s">
        <v>359</v>
      </c>
      <c r="BD1973" s="2897">
        <v>2017000428</v>
      </c>
      <c r="BE1973" s="2898">
        <v>42789</v>
      </c>
      <c r="BF1973" s="2899">
        <v>12000000</v>
      </c>
      <c r="BG1973" s="2897">
        <v>2017000693</v>
      </c>
      <c r="BH1973" s="2898">
        <v>42857</v>
      </c>
      <c r="BI1973" s="2900">
        <v>12000000</v>
      </c>
      <c r="BJ1973" s="2898">
        <v>42840</v>
      </c>
      <c r="BK1973" s="2898">
        <v>43100</v>
      </c>
      <c r="BL1973" s="2901">
        <f>BF1973-BI1973</f>
        <v>0</v>
      </c>
      <c r="BM1973" s="2902">
        <f>+L1973-SUM(BI1973:BI1976)</f>
        <v>300000000</v>
      </c>
      <c r="BN1973" s="2177"/>
      <c r="BO1973" s="2177"/>
      <c r="BP1973" s="2177"/>
      <c r="BQ1973" s="2177"/>
      <c r="BR1973" s="2177"/>
      <c r="BS1973" s="2177"/>
      <c r="BT1973" s="2177"/>
      <c r="BU1973" s="2177"/>
      <c r="BV1973" s="2177"/>
      <c r="BW1973" s="2177"/>
      <c r="BX1973" s="2177"/>
      <c r="BY1973" s="2177"/>
      <c r="BZ1973" s="2177"/>
      <c r="CA1973" s="2177"/>
      <c r="CB1973" s="2177"/>
      <c r="CC1973" s="2177"/>
      <c r="CD1973" s="2903" t="s">
        <v>134</v>
      </c>
    </row>
    <row r="1974" spans="1:82" ht="25.5" customHeight="1" thickBot="1" x14ac:dyDescent="0.25">
      <c r="A1974" s="124" t="s">
        <v>162</v>
      </c>
      <c r="B1974" s="130" t="s">
        <v>148</v>
      </c>
      <c r="C1974" s="131" t="s">
        <v>149</v>
      </c>
      <c r="D1974" s="118">
        <v>221</v>
      </c>
      <c r="E1974" s="132" t="s">
        <v>52</v>
      </c>
      <c r="F1974" s="237" t="s">
        <v>53</v>
      </c>
      <c r="G1974" s="204">
        <v>0</v>
      </c>
      <c r="H1974" s="133" t="s">
        <v>0</v>
      </c>
      <c r="I1974" s="133">
        <v>1</v>
      </c>
      <c r="J1974" s="385">
        <v>0.25</v>
      </c>
      <c r="K1974" s="127"/>
      <c r="L1974" s="120"/>
      <c r="M1974" s="128"/>
      <c r="N1974" s="128"/>
      <c r="O1974" s="128"/>
      <c r="P1974" s="128"/>
      <c r="Q1974" s="128"/>
      <c r="R1974" s="128"/>
      <c r="S1974" s="128"/>
      <c r="T1974" s="265"/>
      <c r="U1974" s="122">
        <f>SUBTOTAL(9,V1974:AC1974)</f>
        <v>0</v>
      </c>
      <c r="V1974" s="128"/>
      <c r="W1974" s="128"/>
      <c r="X1974" s="128"/>
      <c r="Y1974" s="128"/>
      <c r="Z1974" s="128"/>
      <c r="AA1974" s="128"/>
      <c r="AB1974" s="128"/>
      <c r="AC1974" s="128"/>
      <c r="AD1974" s="128"/>
      <c r="AE1974" s="128"/>
      <c r="AF1974" s="128"/>
      <c r="AG1974" s="2904">
        <v>82121507</v>
      </c>
      <c r="AH1974" s="2904" t="s">
        <v>345</v>
      </c>
      <c r="AI1974" s="2905">
        <v>42901</v>
      </c>
      <c r="AJ1974" s="2904" t="s">
        <v>309</v>
      </c>
      <c r="AK1974" s="2904" t="s">
        <v>246</v>
      </c>
      <c r="AL1974" s="2904" t="s">
        <v>248</v>
      </c>
      <c r="AM1974" s="4064">
        <v>13811397</v>
      </c>
      <c r="AN1974" s="4064">
        <v>13811397</v>
      </c>
      <c r="AO1974" s="2906" t="s">
        <v>250</v>
      </c>
      <c r="AP1974" s="2906" t="s">
        <v>250</v>
      </c>
      <c r="AQ1974" s="2906" t="s">
        <v>251</v>
      </c>
      <c r="AR1974" s="2893">
        <v>2202140301</v>
      </c>
      <c r="AS1974" s="2894" t="s">
        <v>453</v>
      </c>
      <c r="AT1974" s="2846" t="s">
        <v>374</v>
      </c>
      <c r="AU1974" s="2846">
        <v>1</v>
      </c>
      <c r="AV1974" s="2846">
        <v>1</v>
      </c>
      <c r="AW1974" s="2847">
        <v>42948</v>
      </c>
      <c r="AX1974" s="2847">
        <v>43099</v>
      </c>
      <c r="AY1974" s="2848">
        <v>13811397</v>
      </c>
      <c r="AZ1974" s="3849"/>
      <c r="BA1974" s="3747" t="s">
        <v>342</v>
      </c>
      <c r="BB1974" s="3747" t="s">
        <v>434</v>
      </c>
      <c r="BC1974" s="2179" t="s">
        <v>360</v>
      </c>
      <c r="BD1974" s="2179">
        <v>2017000647</v>
      </c>
      <c r="BE1974" s="2180">
        <v>42842</v>
      </c>
      <c r="BF1974" s="2181">
        <v>15000000</v>
      </c>
      <c r="BG1974" s="2179"/>
      <c r="BH1974" s="2180"/>
      <c r="BI1974" s="2182">
        <v>13811397</v>
      </c>
      <c r="BJ1974" s="2180"/>
      <c r="BK1974" s="2180"/>
      <c r="BL1974" s="2183">
        <f>BF1974-BI1974</f>
        <v>1188603</v>
      </c>
      <c r="BM1974" s="2184"/>
      <c r="BN1974" s="2177"/>
      <c r="BO1974" s="2177"/>
      <c r="BP1974" s="2177"/>
      <c r="BQ1974" s="2177"/>
      <c r="BR1974" s="2177"/>
      <c r="BS1974" s="2177"/>
      <c r="BT1974" s="2177"/>
      <c r="BU1974" s="2177"/>
      <c r="BV1974" s="2177"/>
      <c r="BW1974" s="2177"/>
      <c r="BX1974" s="2177"/>
      <c r="BY1974" s="2177"/>
      <c r="BZ1974" s="2177"/>
      <c r="CA1974" s="2177"/>
      <c r="CB1974" s="2177"/>
      <c r="CC1974" s="2177"/>
      <c r="CD1974" s="2046" t="s">
        <v>134</v>
      </c>
    </row>
    <row r="1975" spans="1:82" ht="25.5" customHeight="1" thickBot="1" x14ac:dyDescent="0.25">
      <c r="A1975" s="107" t="s">
        <v>162</v>
      </c>
      <c r="B1975" s="109" t="s">
        <v>148</v>
      </c>
      <c r="C1975" s="111" t="s">
        <v>149</v>
      </c>
      <c r="D1975" s="179">
        <v>221</v>
      </c>
      <c r="E1975" s="110" t="s">
        <v>52</v>
      </c>
      <c r="F1975" s="5" t="s">
        <v>53</v>
      </c>
      <c r="G1975" s="204">
        <v>0</v>
      </c>
      <c r="H1975" s="12" t="s">
        <v>0</v>
      </c>
      <c r="I1975" s="12">
        <v>1</v>
      </c>
      <c r="J1975" s="384">
        <v>0.25</v>
      </c>
      <c r="K1975" s="13"/>
      <c r="L1975" s="6"/>
      <c r="M1975" s="7">
        <v>47000000</v>
      </c>
      <c r="N1975" s="7">
        <v>0</v>
      </c>
      <c r="O1975" s="7">
        <v>0</v>
      </c>
      <c r="P1975" s="7">
        <v>0</v>
      </c>
      <c r="Q1975" s="7">
        <v>0</v>
      </c>
      <c r="R1975" s="7">
        <v>0</v>
      </c>
      <c r="S1975" s="7">
        <v>0</v>
      </c>
      <c r="T1975" s="265">
        <v>0</v>
      </c>
      <c r="U1975" s="122">
        <f>SUBTOTAL(9,V1975:AC1975)</f>
        <v>0</v>
      </c>
      <c r="V1975" s="7"/>
      <c r="W1975" s="7"/>
      <c r="X1975" s="7"/>
      <c r="Y1975" s="7"/>
      <c r="Z1975" s="7"/>
      <c r="AA1975" s="7"/>
      <c r="AB1975" s="7"/>
      <c r="AC1975" s="7"/>
      <c r="AD1975" s="14"/>
      <c r="AE1975" s="14"/>
      <c r="AF1975" s="14"/>
      <c r="AG1975" s="2893"/>
      <c r="AH1975" s="2893"/>
      <c r="AI1975" s="2907"/>
      <c r="AJ1975" s="2893"/>
      <c r="AK1975" s="2893"/>
      <c r="AL1975" s="2893"/>
      <c r="AM1975" s="2222"/>
      <c r="AN1975" s="2222"/>
      <c r="AO1975" s="2893"/>
      <c r="AP1975" s="2893"/>
      <c r="AQ1975" s="2893"/>
      <c r="AR1975" s="2893"/>
      <c r="AS1975" s="2908"/>
      <c r="AT1975" s="2908"/>
      <c r="AU1975" s="2908"/>
      <c r="AV1975" s="2188"/>
      <c r="AW1975" s="2909"/>
      <c r="AX1975" s="2910"/>
      <c r="AY1975" s="2065">
        <v>0</v>
      </c>
      <c r="AZ1975" s="2911"/>
      <c r="BA1975" s="2048"/>
      <c r="BB1975" s="2048"/>
      <c r="BC1975" s="2179"/>
      <c r="BD1975" s="2179"/>
      <c r="BE1975" s="2180"/>
      <c r="BF1975" s="2181"/>
      <c r="BG1975" s="2179"/>
      <c r="BH1975" s="2180"/>
      <c r="BI1975" s="2182"/>
      <c r="BJ1975" s="2180"/>
      <c r="BK1975" s="2180"/>
      <c r="BL1975" s="2183">
        <f t="shared" si="207"/>
        <v>0</v>
      </c>
      <c r="BM1975" s="2184"/>
      <c r="BN1975" s="2177"/>
      <c r="BO1975" s="2177"/>
      <c r="BP1975" s="2177"/>
      <c r="BQ1975" s="2177"/>
      <c r="BR1975" s="2177"/>
      <c r="BS1975" s="2177"/>
      <c r="BT1975" s="2177"/>
      <c r="BU1975" s="2177"/>
      <c r="BV1975" s="2177"/>
      <c r="BW1975" s="2177"/>
      <c r="BX1975" s="2177"/>
      <c r="BY1975" s="2177"/>
      <c r="BZ1975" s="2177"/>
      <c r="CA1975" s="2177"/>
      <c r="CB1975" s="2177"/>
      <c r="CC1975" s="2177"/>
      <c r="CD1975" s="2046" t="s">
        <v>134</v>
      </c>
    </row>
    <row r="1976" spans="1:82" ht="25.5" customHeight="1" thickBot="1" x14ac:dyDescent="0.25">
      <c r="A1976" s="101" t="s">
        <v>162</v>
      </c>
      <c r="B1976" s="105" t="s">
        <v>148</v>
      </c>
      <c r="C1976" s="106" t="s">
        <v>149</v>
      </c>
      <c r="D1976" s="205">
        <v>221</v>
      </c>
      <c r="E1976" s="103" t="s">
        <v>52</v>
      </c>
      <c r="F1976" s="100" t="s">
        <v>53</v>
      </c>
      <c r="G1976" s="282">
        <v>0</v>
      </c>
      <c r="H1976" s="17" t="s">
        <v>0</v>
      </c>
      <c r="I1976" s="17">
        <v>1</v>
      </c>
      <c r="J1976" s="386">
        <v>0.25</v>
      </c>
      <c r="K1976" s="104"/>
      <c r="L1976" s="206"/>
      <c r="M1976" s="98"/>
      <c r="N1976" s="98"/>
      <c r="O1976" s="98"/>
      <c r="P1976" s="98"/>
      <c r="Q1976" s="98"/>
      <c r="R1976" s="98"/>
      <c r="S1976" s="98"/>
      <c r="T1976" s="206"/>
      <c r="U1976" s="207">
        <f t="shared" si="206"/>
        <v>0</v>
      </c>
      <c r="V1976" s="98"/>
      <c r="W1976" s="98"/>
      <c r="X1976" s="98"/>
      <c r="Y1976" s="98"/>
      <c r="Z1976" s="98"/>
      <c r="AA1976" s="98"/>
      <c r="AB1976" s="98"/>
      <c r="AC1976" s="98"/>
      <c r="AD1976" s="98"/>
      <c r="AE1976" s="98"/>
      <c r="AF1976" s="98"/>
      <c r="AG1976" s="2835"/>
      <c r="AH1976" s="2835"/>
      <c r="AI1976" s="2892"/>
      <c r="AJ1976" s="2835"/>
      <c r="AK1976" s="2891"/>
      <c r="AL1976" s="2891"/>
      <c r="AM1976" s="2144"/>
      <c r="AN1976" s="2144"/>
      <c r="AO1976" s="2891"/>
      <c r="AP1976" s="2891"/>
      <c r="AQ1976" s="2891"/>
      <c r="AR1976" s="2891"/>
      <c r="AS1976" s="2912"/>
      <c r="AT1976" s="2912"/>
      <c r="AU1976" s="2912"/>
      <c r="AV1976" s="2912"/>
      <c r="AW1976" s="2913"/>
      <c r="AX1976" s="2914"/>
      <c r="AY1976" s="2915"/>
      <c r="AZ1976" s="3850"/>
      <c r="BA1976" s="1607"/>
      <c r="BB1976" s="2418"/>
      <c r="BC1976" s="2579"/>
      <c r="BD1976" s="2579"/>
      <c r="BE1976" s="2836"/>
      <c r="BF1976" s="2837"/>
      <c r="BG1976" s="2579"/>
      <c r="BH1976" s="2836"/>
      <c r="BI1976" s="2838"/>
      <c r="BJ1976" s="2836"/>
      <c r="BK1976" s="2836"/>
      <c r="BL1976" s="2839"/>
      <c r="BM1976" s="2840"/>
      <c r="BN1976" s="2177"/>
      <c r="BO1976" s="2177"/>
      <c r="BP1976" s="2177"/>
      <c r="BQ1976" s="2177"/>
      <c r="BR1976" s="2177"/>
      <c r="BS1976" s="2177"/>
      <c r="BT1976" s="2177"/>
      <c r="BU1976" s="2177"/>
      <c r="BV1976" s="2177"/>
      <c r="BW1976" s="2177"/>
      <c r="BX1976" s="2177"/>
      <c r="BY1976" s="2177"/>
      <c r="BZ1976" s="2177"/>
      <c r="CA1976" s="2177"/>
      <c r="CB1976" s="2177"/>
      <c r="CC1976" s="2177"/>
      <c r="CD1976" s="2046" t="s">
        <v>134</v>
      </c>
    </row>
    <row r="1977" spans="1:82" ht="25.5" customHeight="1" thickBot="1" x14ac:dyDescent="0.25">
      <c r="A1977" s="181" t="s">
        <v>162</v>
      </c>
      <c r="B1977" s="208" t="s">
        <v>148</v>
      </c>
      <c r="C1977" s="209" t="s">
        <v>149</v>
      </c>
      <c r="D1977" s="163">
        <v>222</v>
      </c>
      <c r="E1977" s="210" t="s">
        <v>54</v>
      </c>
      <c r="F1977" s="48" t="s">
        <v>55</v>
      </c>
      <c r="G1977" s="217">
        <v>0</v>
      </c>
      <c r="H1977" s="217" t="s">
        <v>0</v>
      </c>
      <c r="I1977" s="217">
        <v>1</v>
      </c>
      <c r="J1977" s="380">
        <v>0.25</v>
      </c>
      <c r="K1977" s="292">
        <v>0.25</v>
      </c>
      <c r="L1977" s="293">
        <f t="shared" si="205"/>
        <v>45800000</v>
      </c>
      <c r="M1977" s="274">
        <v>45800000</v>
      </c>
      <c r="N1977" s="274"/>
      <c r="O1977" s="274"/>
      <c r="P1977" s="274"/>
      <c r="Q1977" s="274"/>
      <c r="R1977" s="274"/>
      <c r="S1977" s="274"/>
      <c r="T1977" s="274"/>
      <c r="U1977" s="168">
        <f t="shared" si="206"/>
        <v>10000000</v>
      </c>
      <c r="V1977" s="289">
        <v>10000000</v>
      </c>
      <c r="W1977" s="52"/>
      <c r="X1977" s="52"/>
      <c r="Y1977" s="52"/>
      <c r="Z1977" s="52"/>
      <c r="AA1977" s="52"/>
      <c r="AB1977" s="52"/>
      <c r="AC1977" s="52"/>
      <c r="AD1977" s="196"/>
      <c r="AE1977" s="196"/>
      <c r="AF1977" s="196"/>
      <c r="AG1977" s="1847">
        <v>81101512</v>
      </c>
      <c r="AH1977" s="1847" t="s">
        <v>292</v>
      </c>
      <c r="AI1977" s="2841">
        <v>42769</v>
      </c>
      <c r="AJ1977" s="1847" t="s">
        <v>317</v>
      </c>
      <c r="AK1977" s="1847" t="s">
        <v>246</v>
      </c>
      <c r="AL1977" s="1847" t="s">
        <v>248</v>
      </c>
      <c r="AM1977" s="1923">
        <v>10000000</v>
      </c>
      <c r="AN1977" s="1923">
        <v>10000000</v>
      </c>
      <c r="AO1977" s="1847" t="s">
        <v>250</v>
      </c>
      <c r="AP1977" s="1847" t="s">
        <v>250</v>
      </c>
      <c r="AQ1977" s="1847" t="s">
        <v>251</v>
      </c>
      <c r="AR1977" s="1847">
        <v>2202140302</v>
      </c>
      <c r="AS1977" s="2842" t="s">
        <v>377</v>
      </c>
      <c r="AT1977" s="2842" t="s">
        <v>378</v>
      </c>
      <c r="AU1977" s="2842">
        <v>1</v>
      </c>
      <c r="AV1977" s="2842" t="s">
        <v>541</v>
      </c>
      <c r="AW1977" s="2843">
        <v>42769</v>
      </c>
      <c r="AX1977" s="2843">
        <v>43089</v>
      </c>
      <c r="AY1977" s="2844">
        <v>10000000</v>
      </c>
      <c r="AZ1977" s="1459" t="s">
        <v>294</v>
      </c>
      <c r="BA1977" s="1685" t="s">
        <v>233</v>
      </c>
      <c r="BB1977" s="3851" t="s">
        <v>281</v>
      </c>
      <c r="BC1977" s="2171" t="s">
        <v>361</v>
      </c>
      <c r="BD1977" s="2171">
        <v>2202150103</v>
      </c>
      <c r="BE1977" s="2172">
        <v>42758</v>
      </c>
      <c r="BF1977" s="2173">
        <v>10000000</v>
      </c>
      <c r="BG1977" s="2171">
        <v>2017000162</v>
      </c>
      <c r="BH1977" s="2172">
        <v>42769</v>
      </c>
      <c r="BI1977" s="2174">
        <v>10000000</v>
      </c>
      <c r="BJ1977" s="2172">
        <v>42769</v>
      </c>
      <c r="BK1977" s="2172">
        <v>43097</v>
      </c>
      <c r="BL1977" s="2175">
        <f t="shared" si="207"/>
        <v>0</v>
      </c>
      <c r="BM1977" s="2176">
        <f>L1977-(BI1977:BI1977)</f>
        <v>35800000</v>
      </c>
      <c r="BN1977" s="2177"/>
      <c r="BO1977" s="2177"/>
      <c r="BP1977" s="2177"/>
      <c r="BQ1977" s="2177"/>
      <c r="BR1977" s="2177"/>
      <c r="BS1977" s="2177"/>
      <c r="BT1977" s="2177"/>
      <c r="BU1977" s="2177"/>
      <c r="BV1977" s="2177"/>
      <c r="BW1977" s="2177"/>
      <c r="BX1977" s="2177"/>
      <c r="BY1977" s="2177"/>
      <c r="BZ1977" s="2177"/>
      <c r="CA1977" s="2177"/>
      <c r="CB1977" s="2177"/>
      <c r="CC1977" s="2177"/>
      <c r="CD1977" s="2046" t="s">
        <v>134</v>
      </c>
    </row>
    <row r="1978" spans="1:82" ht="25.5" customHeight="1" thickBot="1" x14ac:dyDescent="0.25">
      <c r="A1978" s="185" t="s">
        <v>162</v>
      </c>
      <c r="B1978" s="270" t="s">
        <v>148</v>
      </c>
      <c r="C1978" s="271" t="s">
        <v>149</v>
      </c>
      <c r="D1978" s="272">
        <v>222</v>
      </c>
      <c r="E1978" s="262" t="s">
        <v>54</v>
      </c>
      <c r="F1978" s="268" t="s">
        <v>55</v>
      </c>
      <c r="G1978" s="269">
        <v>0</v>
      </c>
      <c r="H1978" s="269" t="s">
        <v>0</v>
      </c>
      <c r="I1978" s="269">
        <v>1</v>
      </c>
      <c r="J1978" s="381">
        <v>0.25</v>
      </c>
      <c r="K1978" s="283"/>
      <c r="L1978" s="290"/>
      <c r="M1978" s="274"/>
      <c r="N1978" s="281"/>
      <c r="O1978" s="281"/>
      <c r="P1978" s="281"/>
      <c r="Q1978" s="281"/>
      <c r="R1978" s="281"/>
      <c r="S1978" s="281"/>
      <c r="T1978" s="265"/>
      <c r="U1978" s="276"/>
      <c r="V1978" s="274"/>
      <c r="W1978" s="281"/>
      <c r="X1978" s="281"/>
      <c r="Y1978" s="281"/>
      <c r="Z1978" s="281"/>
      <c r="AA1978" s="281"/>
      <c r="AB1978" s="281"/>
      <c r="AC1978" s="281"/>
      <c r="AD1978" s="299"/>
      <c r="AE1978" s="299"/>
      <c r="AF1978" s="299"/>
      <c r="AG1978" s="2185"/>
      <c r="AH1978" s="2185"/>
      <c r="AI1978" s="2845"/>
      <c r="AJ1978" s="2185"/>
      <c r="AK1978" s="2185"/>
      <c r="AL1978" s="2185"/>
      <c r="AM1978" s="4064"/>
      <c r="AN1978" s="4064"/>
      <c r="AO1978" s="2185"/>
      <c r="AP1978" s="2185"/>
      <c r="AQ1978" s="2185"/>
      <c r="AR1978" s="2185"/>
      <c r="AS1978" s="2178" t="s">
        <v>542</v>
      </c>
      <c r="AT1978" s="2178" t="s">
        <v>330</v>
      </c>
      <c r="AU1978" s="2178">
        <v>100</v>
      </c>
      <c r="AV1978" s="2178">
        <v>0</v>
      </c>
      <c r="AW1978" s="2916">
        <v>42979</v>
      </c>
      <c r="AX1978" s="2916">
        <v>43099</v>
      </c>
      <c r="AY1978" s="2917">
        <v>39345463</v>
      </c>
      <c r="AZ1978" s="2048"/>
      <c r="BA1978" s="2049"/>
      <c r="BB1978" s="3841"/>
      <c r="BC1978" s="2179"/>
      <c r="BD1978" s="2179"/>
      <c r="BE1978" s="2180"/>
      <c r="BF1978" s="2181"/>
      <c r="BG1978" s="2179"/>
      <c r="BH1978" s="2180"/>
      <c r="BI1978" s="2182"/>
      <c r="BJ1978" s="2180"/>
      <c r="BK1978" s="2180"/>
      <c r="BL1978" s="2183"/>
      <c r="BM1978" s="2184"/>
      <c r="BN1978" s="2177"/>
      <c r="BO1978" s="2177"/>
      <c r="BP1978" s="2177"/>
      <c r="BQ1978" s="2177"/>
      <c r="BR1978" s="2177"/>
      <c r="BS1978" s="2177"/>
      <c r="BT1978" s="2177"/>
      <c r="BU1978" s="2177"/>
      <c r="BV1978" s="2177"/>
      <c r="BW1978" s="2177"/>
      <c r="BX1978" s="2177"/>
      <c r="BY1978" s="2177"/>
      <c r="BZ1978" s="2177"/>
      <c r="CA1978" s="2177"/>
      <c r="CB1978" s="2177"/>
      <c r="CC1978" s="2177"/>
      <c r="CD1978" s="2046" t="s">
        <v>134</v>
      </c>
    </row>
    <row r="1979" spans="1:82" ht="25.5" customHeight="1" thickBot="1" x14ac:dyDescent="0.25">
      <c r="A1979" s="185" t="s">
        <v>162</v>
      </c>
      <c r="B1979" s="270" t="s">
        <v>148</v>
      </c>
      <c r="C1979" s="271" t="s">
        <v>149</v>
      </c>
      <c r="D1979" s="272">
        <v>222</v>
      </c>
      <c r="E1979" s="262" t="s">
        <v>54</v>
      </c>
      <c r="F1979" s="268" t="s">
        <v>55</v>
      </c>
      <c r="G1979" s="269">
        <v>0</v>
      </c>
      <c r="H1979" s="269" t="s">
        <v>0</v>
      </c>
      <c r="I1979" s="269">
        <v>1</v>
      </c>
      <c r="J1979" s="381">
        <v>0.25</v>
      </c>
      <c r="K1979" s="283"/>
      <c r="L1979" s="296"/>
      <c r="M1979" s="279"/>
      <c r="N1979" s="8"/>
      <c r="O1979" s="8"/>
      <c r="P1979" s="8"/>
      <c r="Q1979" s="8"/>
      <c r="R1979" s="8"/>
      <c r="S1979" s="8"/>
      <c r="T1979" s="206"/>
      <c r="U1979" s="285"/>
      <c r="V1979" s="279"/>
      <c r="W1979" s="8"/>
      <c r="X1979" s="8"/>
      <c r="Y1979" s="8"/>
      <c r="Z1979" s="8"/>
      <c r="AA1979" s="8"/>
      <c r="AB1979" s="8"/>
      <c r="AC1979" s="8"/>
      <c r="AD1979" s="313"/>
      <c r="AE1979" s="313"/>
      <c r="AF1979" s="313"/>
      <c r="AG1979" s="2835"/>
      <c r="AH1979" s="2835"/>
      <c r="AI1979" s="2918"/>
      <c r="AJ1979" s="2835"/>
      <c r="AK1979" s="2835"/>
      <c r="AL1979" s="2835"/>
      <c r="AM1979" s="2144"/>
      <c r="AN1979" s="2144"/>
      <c r="AO1979" s="2835"/>
      <c r="AP1979" s="2835"/>
      <c r="AQ1979" s="2835"/>
      <c r="AR1979" s="2835"/>
      <c r="AS1979" s="2178" t="s">
        <v>454</v>
      </c>
      <c r="AT1979" s="2178" t="s">
        <v>383</v>
      </c>
      <c r="AU1979" s="2912">
        <v>1</v>
      </c>
      <c r="AV1979" s="2912">
        <v>0</v>
      </c>
      <c r="AW1979" s="2916">
        <v>42979</v>
      </c>
      <c r="AX1979" s="2916">
        <v>43099</v>
      </c>
      <c r="AY1979" s="2919">
        <v>0</v>
      </c>
      <c r="AZ1979" s="1607"/>
      <c r="BA1979" s="2920"/>
      <c r="BB1979" s="3852"/>
      <c r="BC1979" s="2579"/>
      <c r="BD1979" s="2579"/>
      <c r="BE1979" s="2836"/>
      <c r="BF1979" s="2837"/>
      <c r="BG1979" s="2579"/>
      <c r="BH1979" s="2836"/>
      <c r="BI1979" s="2838"/>
      <c r="BJ1979" s="2836"/>
      <c r="BK1979" s="2836"/>
      <c r="BL1979" s="2839"/>
      <c r="BM1979" s="2840"/>
      <c r="BN1979" s="2177"/>
      <c r="BO1979" s="2177"/>
      <c r="BP1979" s="2177"/>
      <c r="BQ1979" s="2177"/>
      <c r="BR1979" s="2177"/>
      <c r="BS1979" s="2177"/>
      <c r="BT1979" s="2177"/>
      <c r="BU1979" s="2177"/>
      <c r="BV1979" s="2177"/>
      <c r="BW1979" s="2177"/>
      <c r="BX1979" s="2177"/>
      <c r="BY1979" s="2177"/>
      <c r="BZ1979" s="2177"/>
      <c r="CA1979" s="2177"/>
      <c r="CB1979" s="2177"/>
      <c r="CC1979" s="2177"/>
      <c r="CD1979" s="2046" t="s">
        <v>134</v>
      </c>
    </row>
    <row r="1980" spans="1:82" ht="25.5" customHeight="1" thickBot="1" x14ac:dyDescent="0.25">
      <c r="A1980" s="189" t="s">
        <v>162</v>
      </c>
      <c r="B1980" s="287" t="s">
        <v>148</v>
      </c>
      <c r="C1980" s="253" t="s">
        <v>149</v>
      </c>
      <c r="D1980" s="254">
        <v>222</v>
      </c>
      <c r="E1980" s="255" t="s">
        <v>54</v>
      </c>
      <c r="F1980" s="256" t="s">
        <v>55</v>
      </c>
      <c r="G1980" s="257">
        <v>0</v>
      </c>
      <c r="H1980" s="257" t="s">
        <v>0</v>
      </c>
      <c r="I1980" s="257">
        <v>1</v>
      </c>
      <c r="J1980" s="382">
        <v>0.25</v>
      </c>
      <c r="K1980" s="283"/>
      <c r="L1980" s="296"/>
      <c r="M1980" s="279"/>
      <c r="N1980" s="8"/>
      <c r="O1980" s="8"/>
      <c r="P1980" s="8"/>
      <c r="Q1980" s="8"/>
      <c r="R1980" s="8"/>
      <c r="S1980" s="8"/>
      <c r="T1980" s="206"/>
      <c r="U1980" s="285"/>
      <c r="V1980" s="279"/>
      <c r="W1980" s="8"/>
      <c r="X1980" s="8"/>
      <c r="Y1980" s="8"/>
      <c r="Z1980" s="8"/>
      <c r="AA1980" s="8"/>
      <c r="AB1980" s="8"/>
      <c r="AC1980" s="8"/>
      <c r="AD1980" s="313"/>
      <c r="AE1980" s="313"/>
      <c r="AF1980" s="313"/>
      <c r="AG1980" s="2835"/>
      <c r="AH1980" s="2835"/>
      <c r="AI1980" s="2918"/>
      <c r="AJ1980" s="2835"/>
      <c r="AK1980" s="2835"/>
      <c r="AL1980" s="2835"/>
      <c r="AM1980" s="2144"/>
      <c r="AN1980" s="2144"/>
      <c r="AO1980" s="2835"/>
      <c r="AP1980" s="2835"/>
      <c r="AQ1980" s="2835"/>
      <c r="AR1980" s="2835"/>
      <c r="AS1980" s="2178" t="s">
        <v>6053</v>
      </c>
      <c r="AT1980" s="2912" t="s">
        <v>383</v>
      </c>
      <c r="AU1980" s="2912">
        <v>13</v>
      </c>
      <c r="AV1980" s="2912">
        <v>0</v>
      </c>
      <c r="AW1980" s="2916">
        <v>42979</v>
      </c>
      <c r="AX1980" s="2916">
        <v>43099</v>
      </c>
      <c r="AY1980" s="2915">
        <v>0</v>
      </c>
      <c r="AZ1980" s="1607"/>
      <c r="BA1980" s="2920"/>
      <c r="BB1980" s="3852"/>
      <c r="BC1980" s="2579"/>
      <c r="BD1980" s="2579"/>
      <c r="BE1980" s="2836"/>
      <c r="BF1980" s="2837"/>
      <c r="BG1980" s="2579"/>
      <c r="BH1980" s="2836"/>
      <c r="BI1980" s="2838"/>
      <c r="BJ1980" s="2836"/>
      <c r="BK1980" s="2836"/>
      <c r="BL1980" s="2839"/>
      <c r="BM1980" s="2840"/>
      <c r="BN1980" s="2177"/>
      <c r="BO1980" s="2177"/>
      <c r="BP1980" s="2177"/>
      <c r="BQ1980" s="2177"/>
      <c r="BR1980" s="2177"/>
      <c r="BS1980" s="2177"/>
      <c r="BT1980" s="2177"/>
      <c r="BU1980" s="2177"/>
      <c r="BV1980" s="2177"/>
      <c r="BW1980" s="2177"/>
      <c r="BX1980" s="2177"/>
      <c r="BY1980" s="2177"/>
      <c r="BZ1980" s="2177"/>
      <c r="CA1980" s="2177"/>
      <c r="CB1980" s="2177"/>
      <c r="CC1980" s="2177"/>
      <c r="CD1980" s="2046" t="s">
        <v>134</v>
      </c>
    </row>
    <row r="1981" spans="1:82" ht="25.5" customHeight="1" thickBot="1" x14ac:dyDescent="0.25">
      <c r="A1981" s="250" t="s">
        <v>162</v>
      </c>
      <c r="B1981" s="109" t="s">
        <v>148</v>
      </c>
      <c r="C1981" s="111" t="s">
        <v>149</v>
      </c>
      <c r="D1981" s="179">
        <v>223</v>
      </c>
      <c r="E1981" s="110" t="s">
        <v>56</v>
      </c>
      <c r="F1981" s="5" t="s">
        <v>57</v>
      </c>
      <c r="G1981" s="251">
        <v>1</v>
      </c>
      <c r="H1981" s="12" t="s">
        <v>0</v>
      </c>
      <c r="I1981" s="12">
        <v>1</v>
      </c>
      <c r="J1981" s="387">
        <v>0.7</v>
      </c>
      <c r="K1981" s="283"/>
      <c r="L1981" s="293">
        <f t="shared" ref="L1981" si="213">+M1981+N1981+O1981+P1981+Q1981+R1981+S1981+T1981</f>
        <v>283000000</v>
      </c>
      <c r="M1981" s="274">
        <v>283000000</v>
      </c>
      <c r="N1981" s="274"/>
      <c r="O1981" s="274"/>
      <c r="P1981" s="274"/>
      <c r="Q1981" s="274"/>
      <c r="R1981" s="274"/>
      <c r="S1981" s="274"/>
      <c r="T1981" s="274"/>
      <c r="U1981" s="168">
        <f t="shared" si="206"/>
        <v>50000000</v>
      </c>
      <c r="V1981" s="289">
        <v>50000000</v>
      </c>
      <c r="W1981" s="349"/>
      <c r="X1981" s="349"/>
      <c r="Y1981" s="349"/>
      <c r="Z1981" s="349"/>
      <c r="AA1981" s="349"/>
      <c r="AB1981" s="349"/>
      <c r="AC1981" s="349"/>
      <c r="AD1981" s="349"/>
      <c r="AE1981" s="349"/>
      <c r="AF1981" s="349"/>
      <c r="AG1981" s="1847">
        <v>93131608</v>
      </c>
      <c r="AH1981" s="1847" t="s">
        <v>339</v>
      </c>
      <c r="AI1981" s="2841">
        <v>42857</v>
      </c>
      <c r="AJ1981" s="1847" t="s">
        <v>340</v>
      </c>
      <c r="AK1981" s="1847" t="s">
        <v>246</v>
      </c>
      <c r="AL1981" s="1847" t="s">
        <v>248</v>
      </c>
      <c r="AM1981" s="1923">
        <v>5000000</v>
      </c>
      <c r="AN1981" s="1923">
        <v>5000000</v>
      </c>
      <c r="AO1981" s="1847" t="s">
        <v>250</v>
      </c>
      <c r="AP1981" s="1847" t="s">
        <v>250</v>
      </c>
      <c r="AQ1981" s="1847" t="s">
        <v>251</v>
      </c>
      <c r="AR1981" s="1847">
        <v>2202140303</v>
      </c>
      <c r="AS1981" s="2842" t="s">
        <v>6054</v>
      </c>
      <c r="AT1981" s="2842" t="s">
        <v>330</v>
      </c>
      <c r="AU1981" s="2842">
        <v>100</v>
      </c>
      <c r="AV1981" s="2842">
        <v>100</v>
      </c>
      <c r="AW1981" s="2843">
        <v>42844</v>
      </c>
      <c r="AX1981" s="2843">
        <v>43099</v>
      </c>
      <c r="AY1981" s="2844">
        <v>5000000</v>
      </c>
      <c r="AZ1981" s="2385" t="s">
        <v>341</v>
      </c>
      <c r="BA1981" s="2385" t="s">
        <v>342</v>
      </c>
      <c r="BB1981" s="3851" t="s">
        <v>343</v>
      </c>
      <c r="BC1981" s="2171" t="s">
        <v>359</v>
      </c>
      <c r="BD1981" s="2171">
        <v>2017000428</v>
      </c>
      <c r="BE1981" s="2172">
        <v>42789</v>
      </c>
      <c r="BF1981" s="2173">
        <v>5000000</v>
      </c>
      <c r="BG1981" s="2171">
        <v>2017000693</v>
      </c>
      <c r="BH1981" s="2172">
        <v>42857</v>
      </c>
      <c r="BI1981" s="2174">
        <v>5000000</v>
      </c>
      <c r="BJ1981" s="2172">
        <v>42840</v>
      </c>
      <c r="BK1981" s="2172">
        <v>43100</v>
      </c>
      <c r="BL1981" s="2175">
        <f t="shared" si="207"/>
        <v>0</v>
      </c>
      <c r="BM1981" s="2176">
        <f>+L1981-SUM(BI1981:BI1984)</f>
        <v>233000000</v>
      </c>
      <c r="BN1981" s="2177"/>
      <c r="BO1981" s="2177"/>
      <c r="BP1981" s="2177"/>
      <c r="BQ1981" s="2177"/>
      <c r="BR1981" s="2177"/>
      <c r="BS1981" s="2177"/>
      <c r="BT1981" s="2177"/>
      <c r="BU1981" s="2177"/>
      <c r="BV1981" s="2177"/>
      <c r="BW1981" s="2177"/>
      <c r="BX1981" s="2177"/>
      <c r="BY1981" s="2177"/>
      <c r="BZ1981" s="2177"/>
      <c r="CA1981" s="2177"/>
      <c r="CB1981" s="2177"/>
      <c r="CC1981" s="2177"/>
      <c r="CD1981" s="2046" t="s">
        <v>134</v>
      </c>
    </row>
    <row r="1982" spans="1:82" ht="25.5" customHeight="1" thickBot="1" x14ac:dyDescent="0.25">
      <c r="A1982" s="250" t="s">
        <v>162</v>
      </c>
      <c r="B1982" s="109" t="s">
        <v>148</v>
      </c>
      <c r="C1982" s="111" t="s">
        <v>149</v>
      </c>
      <c r="D1982" s="179">
        <v>223</v>
      </c>
      <c r="E1982" s="110" t="s">
        <v>56</v>
      </c>
      <c r="F1982" s="5" t="s">
        <v>57</v>
      </c>
      <c r="G1982" s="204">
        <v>1</v>
      </c>
      <c r="H1982" s="12" t="s">
        <v>0</v>
      </c>
      <c r="I1982" s="12">
        <v>1</v>
      </c>
      <c r="J1982" s="387">
        <v>0.7</v>
      </c>
      <c r="K1982" s="283"/>
      <c r="L1982" s="290"/>
      <c r="M1982" s="281">
        <v>65000000</v>
      </c>
      <c r="N1982" s="281">
        <v>0</v>
      </c>
      <c r="O1982" s="281">
        <v>0</v>
      </c>
      <c r="P1982" s="281">
        <v>0</v>
      </c>
      <c r="Q1982" s="281">
        <v>0</v>
      </c>
      <c r="R1982" s="281">
        <v>0</v>
      </c>
      <c r="S1982" s="281">
        <v>0</v>
      </c>
      <c r="T1982" s="265">
        <v>0</v>
      </c>
      <c r="U1982" s="276">
        <f t="shared" ref="U1982" si="214">SUBTOTAL(9,V1982:AC1982)</f>
        <v>0</v>
      </c>
      <c r="V1982" s="264"/>
      <c r="W1982" s="264"/>
      <c r="X1982" s="264"/>
      <c r="Y1982" s="264"/>
      <c r="Z1982" s="264"/>
      <c r="AA1982" s="264"/>
      <c r="AB1982" s="264"/>
      <c r="AC1982" s="264"/>
      <c r="AD1982" s="264"/>
      <c r="AE1982" s="264"/>
      <c r="AF1982" s="264"/>
      <c r="AG1982" s="2185">
        <v>55121125</v>
      </c>
      <c r="AH1982" s="2185" t="s">
        <v>346</v>
      </c>
      <c r="AI1982" s="2845">
        <v>42824</v>
      </c>
      <c r="AJ1982" s="2185" t="s">
        <v>269</v>
      </c>
      <c r="AK1982" s="2185" t="s">
        <v>288</v>
      </c>
      <c r="AL1982" s="2185" t="s">
        <v>248</v>
      </c>
      <c r="AM1982" s="4064">
        <v>15000000</v>
      </c>
      <c r="AN1982" s="4064">
        <v>15000000</v>
      </c>
      <c r="AO1982" s="2185" t="s">
        <v>250</v>
      </c>
      <c r="AP1982" s="2185" t="s">
        <v>250</v>
      </c>
      <c r="AQ1982" s="2185" t="s">
        <v>251</v>
      </c>
      <c r="AR1982" s="2185">
        <v>2202140303</v>
      </c>
      <c r="AS1982" s="2846" t="s">
        <v>446</v>
      </c>
      <c r="AT1982" s="2846" t="s">
        <v>382</v>
      </c>
      <c r="AU1982" s="2846">
        <v>62</v>
      </c>
      <c r="AV1982" s="2846">
        <v>62</v>
      </c>
      <c r="AW1982" s="2847">
        <v>42825</v>
      </c>
      <c r="AX1982" s="2847">
        <v>43099</v>
      </c>
      <c r="AY1982" s="2848">
        <v>15000000</v>
      </c>
      <c r="AZ1982" s="3747"/>
      <c r="BA1982" s="3747" t="s">
        <v>288</v>
      </c>
      <c r="BB1982" s="3841" t="s">
        <v>402</v>
      </c>
      <c r="BC1982" s="2179" t="s">
        <v>356</v>
      </c>
      <c r="BD1982" s="2179">
        <v>2017000611</v>
      </c>
      <c r="BE1982" s="2180">
        <v>42824</v>
      </c>
      <c r="BF1982" s="2181">
        <v>15000000</v>
      </c>
      <c r="BG1982" s="2179">
        <v>2017000525</v>
      </c>
      <c r="BH1982" s="2180">
        <v>42825</v>
      </c>
      <c r="BI1982" s="2182">
        <v>15000000</v>
      </c>
      <c r="BJ1982" s="2180">
        <v>42825</v>
      </c>
      <c r="BK1982" s="2180">
        <v>43100</v>
      </c>
      <c r="BL1982" s="2183">
        <f t="shared" si="207"/>
        <v>0</v>
      </c>
      <c r="BM1982" s="2184"/>
      <c r="BN1982" s="2177"/>
      <c r="BO1982" s="2177"/>
      <c r="BP1982" s="2177"/>
      <c r="BQ1982" s="2177"/>
      <c r="BR1982" s="2177"/>
      <c r="BS1982" s="2177"/>
      <c r="BT1982" s="2177"/>
      <c r="BU1982" s="2177"/>
      <c r="BV1982" s="2177"/>
      <c r="BW1982" s="2177"/>
      <c r="BX1982" s="2177"/>
      <c r="BY1982" s="2177"/>
      <c r="BZ1982" s="2177"/>
      <c r="CA1982" s="2177"/>
      <c r="CB1982" s="2177"/>
      <c r="CC1982" s="2177"/>
      <c r="CD1982" s="2046" t="s">
        <v>134</v>
      </c>
    </row>
    <row r="1983" spans="1:82" ht="25.5" customHeight="1" thickBot="1" x14ac:dyDescent="0.25">
      <c r="A1983" s="185" t="s">
        <v>162</v>
      </c>
      <c r="B1983" s="270" t="s">
        <v>148</v>
      </c>
      <c r="C1983" s="271" t="s">
        <v>149</v>
      </c>
      <c r="D1983" s="272">
        <v>223</v>
      </c>
      <c r="E1983" s="262" t="s">
        <v>56</v>
      </c>
      <c r="F1983" s="268" t="s">
        <v>57</v>
      </c>
      <c r="G1983" s="204">
        <v>1</v>
      </c>
      <c r="H1983" s="269" t="s">
        <v>0</v>
      </c>
      <c r="I1983" s="269">
        <v>1</v>
      </c>
      <c r="J1983" s="381">
        <v>0.7</v>
      </c>
      <c r="K1983" s="284"/>
      <c r="L1983" s="290"/>
      <c r="M1983" s="264"/>
      <c r="N1983" s="264"/>
      <c r="O1983" s="264"/>
      <c r="P1983" s="264"/>
      <c r="Q1983" s="264"/>
      <c r="R1983" s="264"/>
      <c r="S1983" s="264"/>
      <c r="T1983" s="265"/>
      <c r="U1983" s="266">
        <f t="shared" si="206"/>
        <v>0</v>
      </c>
      <c r="V1983" s="264"/>
      <c r="W1983" s="264"/>
      <c r="X1983" s="264"/>
      <c r="Y1983" s="264"/>
      <c r="Z1983" s="264"/>
      <c r="AA1983" s="264"/>
      <c r="AB1983" s="264"/>
      <c r="AC1983" s="264"/>
      <c r="AD1983" s="264"/>
      <c r="AE1983" s="264"/>
      <c r="AF1983" s="264"/>
      <c r="AG1983" s="2185">
        <v>55121125</v>
      </c>
      <c r="AH1983" s="2185" t="s">
        <v>346</v>
      </c>
      <c r="AI1983" s="2845">
        <v>42824</v>
      </c>
      <c r="AJ1983" s="2185" t="s">
        <v>269</v>
      </c>
      <c r="AK1983" s="2185" t="s">
        <v>288</v>
      </c>
      <c r="AL1983" s="2185" t="s">
        <v>248</v>
      </c>
      <c r="AM1983" s="4064">
        <v>15000000</v>
      </c>
      <c r="AN1983" s="4064">
        <v>15000000</v>
      </c>
      <c r="AO1983" s="2185" t="s">
        <v>250</v>
      </c>
      <c r="AP1983" s="2185" t="s">
        <v>250</v>
      </c>
      <c r="AQ1983" s="2185" t="s">
        <v>251</v>
      </c>
      <c r="AR1983" s="2185">
        <v>2202140303</v>
      </c>
      <c r="AS1983" s="2846" t="s">
        <v>451</v>
      </c>
      <c r="AT1983" s="2846" t="s">
        <v>383</v>
      </c>
      <c r="AU1983" s="2846">
        <v>42</v>
      </c>
      <c r="AV1983" s="2846">
        <v>42</v>
      </c>
      <c r="AW1983" s="2847">
        <v>42825</v>
      </c>
      <c r="AX1983" s="2847">
        <v>43099</v>
      </c>
      <c r="AY1983" s="2848">
        <v>15000000</v>
      </c>
      <c r="AZ1983" s="3747"/>
      <c r="BA1983" s="3747" t="s">
        <v>288</v>
      </c>
      <c r="BB1983" s="3841" t="s">
        <v>403</v>
      </c>
      <c r="BC1983" s="2179" t="s">
        <v>356</v>
      </c>
      <c r="BD1983" s="2179">
        <v>2017000611</v>
      </c>
      <c r="BE1983" s="2180">
        <v>42824</v>
      </c>
      <c r="BF1983" s="2181">
        <v>15000000</v>
      </c>
      <c r="BG1983" s="2179">
        <v>2017000533</v>
      </c>
      <c r="BH1983" s="2180">
        <v>42825</v>
      </c>
      <c r="BI1983" s="2182">
        <v>15000000</v>
      </c>
      <c r="BJ1983" s="2180">
        <v>42825</v>
      </c>
      <c r="BK1983" s="2180">
        <v>43100</v>
      </c>
      <c r="BL1983" s="2183">
        <f t="shared" ref="BL1983:BL1984" si="215">BF1983-BI1983</f>
        <v>0</v>
      </c>
      <c r="BM1983" s="2184"/>
      <c r="BN1983" s="2177"/>
      <c r="BO1983" s="2177"/>
      <c r="BP1983" s="2177"/>
      <c r="BQ1983" s="2177"/>
      <c r="BR1983" s="2177"/>
      <c r="BS1983" s="2177"/>
      <c r="BT1983" s="2177"/>
      <c r="BU1983" s="2177"/>
      <c r="BV1983" s="2177"/>
      <c r="BW1983" s="2177"/>
      <c r="BX1983" s="2177"/>
      <c r="BY1983" s="2177"/>
      <c r="BZ1983" s="2177"/>
      <c r="CA1983" s="2177"/>
      <c r="CB1983" s="2177"/>
      <c r="CC1983" s="2177"/>
      <c r="CD1983" s="2046" t="s">
        <v>134</v>
      </c>
    </row>
    <row r="1984" spans="1:82" ht="25.5" customHeight="1" thickBot="1" x14ac:dyDescent="0.25">
      <c r="A1984" s="189" t="s">
        <v>162</v>
      </c>
      <c r="B1984" s="287" t="s">
        <v>148</v>
      </c>
      <c r="C1984" s="253" t="s">
        <v>149</v>
      </c>
      <c r="D1984" s="254">
        <v>223</v>
      </c>
      <c r="E1984" s="255" t="s">
        <v>56</v>
      </c>
      <c r="F1984" s="256" t="s">
        <v>57</v>
      </c>
      <c r="G1984" s="288">
        <v>1</v>
      </c>
      <c r="H1984" s="257" t="s">
        <v>0</v>
      </c>
      <c r="I1984" s="257">
        <v>1</v>
      </c>
      <c r="J1984" s="382">
        <v>0.7</v>
      </c>
      <c r="K1984" s="284"/>
      <c r="L1984" s="296"/>
      <c r="M1984" s="98"/>
      <c r="N1984" s="98"/>
      <c r="O1984" s="98"/>
      <c r="P1984" s="98"/>
      <c r="Q1984" s="98"/>
      <c r="R1984" s="98"/>
      <c r="S1984" s="98"/>
      <c r="T1984" s="206"/>
      <c r="U1984" s="207">
        <f t="shared" si="206"/>
        <v>0</v>
      </c>
      <c r="V1984" s="98"/>
      <c r="W1984" s="98"/>
      <c r="X1984" s="98"/>
      <c r="Y1984" s="98"/>
      <c r="Z1984" s="98"/>
      <c r="AA1984" s="98"/>
      <c r="AB1984" s="98"/>
      <c r="AC1984" s="98"/>
      <c r="AD1984" s="98"/>
      <c r="AE1984" s="98"/>
      <c r="AF1984" s="98"/>
      <c r="AG1984" s="2185">
        <v>55121125</v>
      </c>
      <c r="AH1984" s="2185" t="s">
        <v>346</v>
      </c>
      <c r="AI1984" s="2845">
        <v>42824</v>
      </c>
      <c r="AJ1984" s="2185" t="s">
        <v>269</v>
      </c>
      <c r="AK1984" s="2185" t="s">
        <v>288</v>
      </c>
      <c r="AL1984" s="2185" t="s">
        <v>248</v>
      </c>
      <c r="AM1984" s="4064">
        <v>15000000</v>
      </c>
      <c r="AN1984" s="4064">
        <v>15000000</v>
      </c>
      <c r="AO1984" s="2185" t="s">
        <v>250</v>
      </c>
      <c r="AP1984" s="2185" t="s">
        <v>250</v>
      </c>
      <c r="AQ1984" s="2185" t="s">
        <v>251</v>
      </c>
      <c r="AR1984" s="2185">
        <v>2202140303</v>
      </c>
      <c r="AS1984" s="2846" t="s">
        <v>447</v>
      </c>
      <c r="AT1984" s="2846" t="s">
        <v>383</v>
      </c>
      <c r="AU1984" s="2846">
        <v>40</v>
      </c>
      <c r="AV1984" s="2846">
        <v>40</v>
      </c>
      <c r="AW1984" s="2847">
        <v>42825</v>
      </c>
      <c r="AX1984" s="2847">
        <v>43099</v>
      </c>
      <c r="AY1984" s="2848">
        <v>15000000</v>
      </c>
      <c r="AZ1984" s="2418"/>
      <c r="BA1984" s="2418" t="s">
        <v>288</v>
      </c>
      <c r="BB1984" s="3852" t="s">
        <v>404</v>
      </c>
      <c r="BC1984" s="2579" t="s">
        <v>356</v>
      </c>
      <c r="BD1984" s="2579">
        <v>2017000611</v>
      </c>
      <c r="BE1984" s="2836">
        <v>42824</v>
      </c>
      <c r="BF1984" s="2837">
        <v>15000000</v>
      </c>
      <c r="BG1984" s="2579">
        <v>2017000912</v>
      </c>
      <c r="BH1984" s="2836">
        <v>42825</v>
      </c>
      <c r="BI1984" s="2838">
        <v>15000000</v>
      </c>
      <c r="BJ1984" s="2836">
        <v>42825</v>
      </c>
      <c r="BK1984" s="2836">
        <v>43100</v>
      </c>
      <c r="BL1984" s="2839">
        <f t="shared" si="215"/>
        <v>0</v>
      </c>
      <c r="BM1984" s="2840"/>
      <c r="BN1984" s="2177"/>
      <c r="BO1984" s="2177"/>
      <c r="BP1984" s="2177"/>
      <c r="BQ1984" s="2177"/>
      <c r="BR1984" s="2177"/>
      <c r="BS1984" s="2177"/>
      <c r="BT1984" s="2177"/>
      <c r="BU1984" s="2177"/>
      <c r="BV1984" s="2177"/>
      <c r="BW1984" s="2177"/>
      <c r="BX1984" s="2177"/>
      <c r="BY1984" s="2177"/>
      <c r="BZ1984" s="2177"/>
      <c r="CA1984" s="2177"/>
      <c r="CB1984" s="2177"/>
      <c r="CC1984" s="2177"/>
      <c r="CD1984" s="2046" t="s">
        <v>134</v>
      </c>
    </row>
    <row r="1985" spans="1:82" ht="25.5" customHeight="1" thickBot="1" x14ac:dyDescent="0.25">
      <c r="A1985" s="189" t="s">
        <v>162</v>
      </c>
      <c r="B1985" s="287" t="s">
        <v>148</v>
      </c>
      <c r="C1985" s="253" t="s">
        <v>149</v>
      </c>
      <c r="D1985" s="254">
        <v>223</v>
      </c>
      <c r="E1985" s="255" t="s">
        <v>56</v>
      </c>
      <c r="F1985" s="256" t="s">
        <v>57</v>
      </c>
      <c r="G1985" s="288">
        <v>1</v>
      </c>
      <c r="H1985" s="257" t="s">
        <v>0</v>
      </c>
      <c r="I1985" s="257">
        <v>1</v>
      </c>
      <c r="J1985" s="382">
        <v>0.7</v>
      </c>
      <c r="K1985" s="364"/>
      <c r="L1985" s="365"/>
      <c r="M1985" s="98"/>
      <c r="N1985" s="98"/>
      <c r="O1985" s="98"/>
      <c r="P1985" s="98"/>
      <c r="Q1985" s="98"/>
      <c r="R1985" s="98"/>
      <c r="S1985" s="98"/>
      <c r="T1985" s="206"/>
      <c r="U1985" s="366"/>
      <c r="V1985" s="98"/>
      <c r="W1985" s="98"/>
      <c r="X1985" s="98"/>
      <c r="Y1985" s="98"/>
      <c r="Z1985" s="98"/>
      <c r="AA1985" s="98"/>
      <c r="AB1985" s="98"/>
      <c r="AC1985" s="98"/>
      <c r="AD1985" s="367"/>
      <c r="AE1985" s="367"/>
      <c r="AF1985" s="367"/>
      <c r="AG1985" s="2891"/>
      <c r="AH1985" s="2891"/>
      <c r="AI1985" s="2892"/>
      <c r="AJ1985" s="2891"/>
      <c r="AK1985" s="2891"/>
      <c r="AL1985" s="2891"/>
      <c r="AM1985" s="2222"/>
      <c r="AN1985" s="2222"/>
      <c r="AO1985" s="2891"/>
      <c r="AP1985" s="2891"/>
      <c r="AQ1985" s="2891"/>
      <c r="AR1985" s="2891"/>
      <c r="AS1985" s="2921" t="s">
        <v>435</v>
      </c>
      <c r="AT1985" s="2921" t="s">
        <v>330</v>
      </c>
      <c r="AU1985" s="2921">
        <v>100</v>
      </c>
      <c r="AV1985" s="2921">
        <v>0</v>
      </c>
      <c r="AW1985" s="2914">
        <v>42979</v>
      </c>
      <c r="AX1985" s="2914">
        <v>43099</v>
      </c>
      <c r="AY1985" s="2922">
        <v>218000000</v>
      </c>
      <c r="AZ1985" s="3853"/>
      <c r="BA1985" s="3853"/>
      <c r="BB1985" s="3854"/>
      <c r="BC1985" s="2923"/>
      <c r="BD1985" s="2923"/>
      <c r="BE1985" s="2924"/>
      <c r="BF1985" s="2925"/>
      <c r="BG1985" s="2923"/>
      <c r="BH1985" s="2924"/>
      <c r="BI1985" s="2926"/>
      <c r="BJ1985" s="2924"/>
      <c r="BK1985" s="2924"/>
      <c r="BL1985" s="2927"/>
      <c r="BM1985" s="2928"/>
      <c r="BN1985" s="2177"/>
      <c r="BO1985" s="2177"/>
      <c r="BP1985" s="2177"/>
      <c r="BQ1985" s="2177"/>
      <c r="BR1985" s="2177"/>
      <c r="BS1985" s="2177"/>
      <c r="BT1985" s="2177"/>
      <c r="BU1985" s="2177"/>
      <c r="BV1985" s="2177"/>
      <c r="BW1985" s="2177"/>
      <c r="BX1985" s="2177"/>
      <c r="BY1985" s="2177"/>
      <c r="BZ1985" s="2177"/>
      <c r="CA1985" s="2177"/>
      <c r="CB1985" s="2177"/>
      <c r="CC1985" s="2177"/>
      <c r="CD1985" s="2046" t="s">
        <v>134</v>
      </c>
    </row>
    <row r="1986" spans="1:82" ht="25.5" customHeight="1" thickBot="1" x14ac:dyDescent="0.25">
      <c r="A1986" s="181" t="s">
        <v>162</v>
      </c>
      <c r="B1986" s="208" t="s">
        <v>148</v>
      </c>
      <c r="C1986" s="209" t="s">
        <v>149</v>
      </c>
      <c r="D1986" s="163">
        <v>224</v>
      </c>
      <c r="E1986" s="210" t="s">
        <v>58</v>
      </c>
      <c r="F1986" s="48" t="s">
        <v>318</v>
      </c>
      <c r="G1986" s="286">
        <v>1</v>
      </c>
      <c r="H1986" s="193" t="s">
        <v>0</v>
      </c>
      <c r="I1986" s="217">
        <v>1</v>
      </c>
      <c r="J1986" s="380">
        <v>0.3</v>
      </c>
      <c r="K1986" s="292">
        <v>1</v>
      </c>
      <c r="L1986" s="293">
        <f t="shared" si="205"/>
        <v>70969363</v>
      </c>
      <c r="M1986" s="274">
        <v>70969363</v>
      </c>
      <c r="N1986" s="274"/>
      <c r="O1986" s="274"/>
      <c r="P1986" s="274"/>
      <c r="Q1986" s="274"/>
      <c r="R1986" s="274"/>
      <c r="S1986" s="274"/>
      <c r="T1986" s="274"/>
      <c r="U1986" s="168">
        <f t="shared" si="206"/>
        <v>69172696</v>
      </c>
      <c r="V1986" s="274">
        <v>69172696</v>
      </c>
      <c r="W1986" s="274"/>
      <c r="X1986" s="274"/>
      <c r="Y1986" s="274"/>
      <c r="Z1986" s="274"/>
      <c r="AA1986" s="274"/>
      <c r="AB1986" s="274"/>
      <c r="AC1986" s="274"/>
      <c r="AD1986" s="196"/>
      <c r="AE1986" s="196"/>
      <c r="AF1986" s="196"/>
      <c r="AG1986" s="2929">
        <v>81131500</v>
      </c>
      <c r="AH1986" s="2929" t="s">
        <v>319</v>
      </c>
      <c r="AI1986" s="2930">
        <v>42804</v>
      </c>
      <c r="AJ1986" s="2929" t="s">
        <v>253</v>
      </c>
      <c r="AK1986" s="2929" t="s">
        <v>246</v>
      </c>
      <c r="AL1986" s="2929" t="s">
        <v>248</v>
      </c>
      <c r="AM1986" s="4076">
        <v>25046666</v>
      </c>
      <c r="AN1986" s="4076">
        <v>25046666</v>
      </c>
      <c r="AO1986" s="2929" t="s">
        <v>250</v>
      </c>
      <c r="AP1986" s="2929" t="s">
        <v>250</v>
      </c>
      <c r="AQ1986" s="2929" t="s">
        <v>251</v>
      </c>
      <c r="AR1986" s="2929">
        <v>2202140304</v>
      </c>
      <c r="AS1986" s="2842" t="s">
        <v>379</v>
      </c>
      <c r="AT1986" s="2842" t="s">
        <v>6055</v>
      </c>
      <c r="AU1986" s="2842">
        <v>100</v>
      </c>
      <c r="AV1986" s="2842">
        <v>100</v>
      </c>
      <c r="AW1986" s="2843">
        <v>42809</v>
      </c>
      <c r="AX1986" s="2843">
        <v>43099</v>
      </c>
      <c r="AY1986" s="2844">
        <v>39446666</v>
      </c>
      <c r="AZ1986" s="2955" t="s">
        <v>230</v>
      </c>
      <c r="BA1986" s="1685" t="s">
        <v>231</v>
      </c>
      <c r="BB1986" s="1685" t="s">
        <v>252</v>
      </c>
      <c r="BC1986" s="2171" t="s">
        <v>362</v>
      </c>
      <c r="BD1986" s="2171">
        <v>2017000164</v>
      </c>
      <c r="BE1986" s="2172">
        <v>42758</v>
      </c>
      <c r="BF1986" s="2173">
        <v>25046666</v>
      </c>
      <c r="BG1986" s="2171">
        <v>2017000420</v>
      </c>
      <c r="BH1986" s="2172">
        <v>42804</v>
      </c>
      <c r="BI1986" s="2174">
        <v>25046666</v>
      </c>
      <c r="BJ1986" s="2172">
        <v>42809</v>
      </c>
      <c r="BK1986" s="2172">
        <v>43102</v>
      </c>
      <c r="BL1986" s="2175">
        <f>+BF1986-BI1986</f>
        <v>0</v>
      </c>
      <c r="BM1986" s="2176">
        <f>+L1986-SUM(BI1986:BI1987)</f>
        <v>31522697</v>
      </c>
      <c r="BN1986" s="2177"/>
      <c r="BO1986" s="2177"/>
      <c r="BP1986" s="2177"/>
      <c r="BQ1986" s="2177"/>
      <c r="BR1986" s="2177"/>
      <c r="BS1986" s="2177"/>
      <c r="BT1986" s="2177"/>
      <c r="BU1986" s="2177"/>
      <c r="BV1986" s="2177"/>
      <c r="BW1986" s="2177"/>
      <c r="BX1986" s="2177"/>
      <c r="BY1986" s="2177"/>
      <c r="BZ1986" s="2177"/>
      <c r="CA1986" s="2177"/>
      <c r="CB1986" s="2177"/>
      <c r="CC1986" s="2177"/>
      <c r="CD1986" s="2046" t="s">
        <v>134</v>
      </c>
    </row>
    <row r="1987" spans="1:82" ht="25.5" customHeight="1" x14ac:dyDescent="0.2">
      <c r="A1987" s="368" t="s">
        <v>162</v>
      </c>
      <c r="B1987" s="270" t="s">
        <v>148</v>
      </c>
      <c r="C1987" s="271" t="s">
        <v>149</v>
      </c>
      <c r="D1987" s="272">
        <v>224</v>
      </c>
      <c r="E1987" s="262" t="s">
        <v>58</v>
      </c>
      <c r="F1987" s="268" t="s">
        <v>318</v>
      </c>
      <c r="G1987" s="269">
        <v>1</v>
      </c>
      <c r="H1987" s="269" t="s">
        <v>0</v>
      </c>
      <c r="I1987" s="269">
        <v>1</v>
      </c>
      <c r="J1987" s="388">
        <v>0.3</v>
      </c>
      <c r="K1987" s="284"/>
      <c r="L1987" s="265"/>
      <c r="M1987" s="264"/>
      <c r="N1987" s="264"/>
      <c r="O1987" s="264"/>
      <c r="P1987" s="264"/>
      <c r="Q1987" s="264"/>
      <c r="R1987" s="264"/>
      <c r="S1987" s="264"/>
      <c r="T1987" s="264"/>
      <c r="U1987" s="266">
        <f t="shared" si="206"/>
        <v>0</v>
      </c>
      <c r="V1987" s="264"/>
      <c r="W1987" s="264"/>
      <c r="X1987" s="264"/>
      <c r="Y1987" s="264"/>
      <c r="Z1987" s="264"/>
      <c r="AA1987" s="264"/>
      <c r="AB1987" s="264"/>
      <c r="AC1987" s="264"/>
      <c r="AD1987" s="264"/>
      <c r="AE1987" s="264"/>
      <c r="AF1987" s="264"/>
      <c r="AG1987" s="2185">
        <v>93141604</v>
      </c>
      <c r="AH1987" s="2185" t="s">
        <v>319</v>
      </c>
      <c r="AI1987" s="2845">
        <v>42807</v>
      </c>
      <c r="AJ1987" s="2185" t="s">
        <v>432</v>
      </c>
      <c r="AK1987" s="2185" t="s">
        <v>246</v>
      </c>
      <c r="AL1987" s="2185" t="s">
        <v>248</v>
      </c>
      <c r="AM1987" s="4064">
        <v>27090588</v>
      </c>
      <c r="AN1987" s="4064">
        <v>27090588</v>
      </c>
      <c r="AO1987" s="2185" t="s">
        <v>250</v>
      </c>
      <c r="AP1987" s="2185" t="s">
        <v>250</v>
      </c>
      <c r="AQ1987" s="2185" t="s">
        <v>251</v>
      </c>
      <c r="AR1987" s="2185">
        <v>2202140304</v>
      </c>
      <c r="AS1987" s="2931"/>
      <c r="AT1987" s="2932"/>
      <c r="AU1987" s="2932"/>
      <c r="AV1987" s="2932"/>
      <c r="AW1987" s="1679"/>
      <c r="AX1987" s="2933"/>
      <c r="AY1987" s="2934"/>
      <c r="AZ1987" s="1605" t="s">
        <v>266</v>
      </c>
      <c r="BA1987" s="2418" t="s">
        <v>231</v>
      </c>
      <c r="BB1987" s="2418" t="s">
        <v>254</v>
      </c>
      <c r="BC1987" s="2579" t="s">
        <v>370</v>
      </c>
      <c r="BD1987" s="2579">
        <v>2017000164</v>
      </c>
      <c r="BE1987" s="2836">
        <v>42758</v>
      </c>
      <c r="BF1987" s="2837">
        <v>14400000</v>
      </c>
      <c r="BG1987" s="2579">
        <v>2017000459</v>
      </c>
      <c r="BH1987" s="2836">
        <v>42804</v>
      </c>
      <c r="BI1987" s="2838">
        <v>14400000</v>
      </c>
      <c r="BJ1987" s="2836">
        <v>43095</v>
      </c>
      <c r="BK1987" s="2836">
        <v>43100</v>
      </c>
      <c r="BL1987" s="2839">
        <f t="shared" si="207"/>
        <v>0</v>
      </c>
      <c r="BM1987" s="2840"/>
      <c r="BN1987" s="2177"/>
      <c r="BO1987" s="2177"/>
      <c r="BP1987" s="2177"/>
      <c r="BQ1987" s="2177"/>
      <c r="BR1987" s="2177"/>
      <c r="BS1987" s="2177"/>
      <c r="BT1987" s="2177"/>
      <c r="BU1987" s="2177"/>
      <c r="BV1987" s="2177"/>
      <c r="BW1987" s="2177"/>
      <c r="BX1987" s="2177"/>
      <c r="BY1987" s="2177"/>
      <c r="BZ1987" s="2177"/>
      <c r="CA1987" s="2177"/>
      <c r="CB1987" s="2177"/>
      <c r="CC1987" s="2177"/>
      <c r="CD1987" s="2860" t="s">
        <v>134</v>
      </c>
    </row>
    <row r="1988" spans="1:82" ht="25.5" customHeight="1" x14ac:dyDescent="0.2">
      <c r="A1988" s="368" t="s">
        <v>162</v>
      </c>
      <c r="B1988" s="270" t="s">
        <v>148</v>
      </c>
      <c r="C1988" s="271" t="s">
        <v>149</v>
      </c>
      <c r="D1988" s="272">
        <v>224</v>
      </c>
      <c r="E1988" s="262" t="s">
        <v>58</v>
      </c>
      <c r="F1988" s="268" t="s">
        <v>318</v>
      </c>
      <c r="G1988" s="269">
        <v>1</v>
      </c>
      <c r="H1988" s="269" t="s">
        <v>0</v>
      </c>
      <c r="I1988" s="269">
        <v>1</v>
      </c>
      <c r="J1988" s="388">
        <v>0.3</v>
      </c>
      <c r="K1988" s="369"/>
      <c r="L1988" s="265"/>
      <c r="M1988" s="264"/>
      <c r="N1988" s="264"/>
      <c r="O1988" s="264"/>
      <c r="P1988" s="264"/>
      <c r="Q1988" s="264"/>
      <c r="R1988" s="264"/>
      <c r="S1988" s="264"/>
      <c r="T1988" s="264"/>
      <c r="U1988" s="266"/>
      <c r="V1988" s="367"/>
      <c r="W1988" s="367"/>
      <c r="X1988" s="367"/>
      <c r="Y1988" s="367"/>
      <c r="Z1988" s="367"/>
      <c r="AA1988" s="367"/>
      <c r="AB1988" s="367"/>
      <c r="AC1988" s="367"/>
      <c r="AD1988" s="367"/>
      <c r="AE1988" s="367"/>
      <c r="AF1988" s="367"/>
      <c r="AG1988" s="2185">
        <v>81131500</v>
      </c>
      <c r="AH1988" s="2185" t="s">
        <v>484</v>
      </c>
      <c r="AI1988" s="2845">
        <v>42960</v>
      </c>
      <c r="AJ1988" s="2185" t="s">
        <v>485</v>
      </c>
      <c r="AK1988" s="2185" t="s">
        <v>246</v>
      </c>
      <c r="AL1988" s="2185" t="s">
        <v>248</v>
      </c>
      <c r="AM1988" s="4064">
        <v>27090588</v>
      </c>
      <c r="AN1988" s="4064">
        <v>27090588</v>
      </c>
      <c r="AO1988" s="2185"/>
      <c r="AP1988" s="2185"/>
      <c r="AQ1988" s="2185"/>
      <c r="AR1988" s="1414">
        <v>2202140304</v>
      </c>
      <c r="AS1988" s="2846" t="s">
        <v>455</v>
      </c>
      <c r="AT1988" s="2846" t="s">
        <v>436</v>
      </c>
      <c r="AU1988" s="2846">
        <v>1</v>
      </c>
      <c r="AV1988" s="2846">
        <v>1</v>
      </c>
      <c r="AW1988" s="2847">
        <v>42960</v>
      </c>
      <c r="AX1988" s="2847" t="s">
        <v>433</v>
      </c>
      <c r="AY1988" s="2848">
        <v>27090588</v>
      </c>
      <c r="AZ1988" s="2053" t="s">
        <v>486</v>
      </c>
      <c r="BA1988" s="3747" t="s">
        <v>487</v>
      </c>
      <c r="BB1988" s="3747" t="s">
        <v>456</v>
      </c>
      <c r="BC1988" s="2179" t="s">
        <v>488</v>
      </c>
      <c r="BD1988" s="1414">
        <v>2017000861</v>
      </c>
      <c r="BE1988" s="2180"/>
      <c r="BF1988" s="2181">
        <v>27090588</v>
      </c>
      <c r="BG1988" s="1414">
        <v>2017001198</v>
      </c>
      <c r="BH1988" s="2180"/>
      <c r="BI1988" s="2935">
        <v>28000000</v>
      </c>
      <c r="BJ1988" s="2180">
        <v>42960</v>
      </c>
      <c r="BK1988" s="2180">
        <v>42979</v>
      </c>
      <c r="BL1988" s="2183"/>
      <c r="BM1988" s="2183"/>
      <c r="BN1988" s="2177"/>
      <c r="BO1988" s="2177"/>
      <c r="BP1988" s="2177"/>
      <c r="BQ1988" s="2177"/>
      <c r="BR1988" s="2177"/>
      <c r="BS1988" s="2177"/>
      <c r="BT1988" s="2177"/>
      <c r="BU1988" s="2177"/>
      <c r="BV1988" s="2177"/>
      <c r="BW1988" s="2177"/>
      <c r="BX1988" s="2177"/>
      <c r="BY1988" s="2177"/>
      <c r="BZ1988" s="2177"/>
      <c r="CA1988" s="2177"/>
      <c r="CB1988" s="2177"/>
      <c r="CC1988" s="2177"/>
      <c r="CD1988" s="2936" t="s">
        <v>134</v>
      </c>
    </row>
    <row r="1989" spans="1:82" ht="25.5" customHeight="1" thickBot="1" x14ac:dyDescent="0.25">
      <c r="A1989" s="368" t="s">
        <v>162</v>
      </c>
      <c r="B1989" s="270" t="s">
        <v>148</v>
      </c>
      <c r="C1989" s="271" t="s">
        <v>149</v>
      </c>
      <c r="D1989" s="272">
        <v>224</v>
      </c>
      <c r="E1989" s="262" t="s">
        <v>58</v>
      </c>
      <c r="F1989" s="268" t="s">
        <v>318</v>
      </c>
      <c r="G1989" s="269">
        <v>1</v>
      </c>
      <c r="H1989" s="269" t="s">
        <v>0</v>
      </c>
      <c r="I1989" s="269">
        <v>1</v>
      </c>
      <c r="J1989" s="388">
        <v>0.3</v>
      </c>
      <c r="K1989" s="364"/>
      <c r="L1989" s="265"/>
      <c r="M1989" s="264"/>
      <c r="N1989" s="264"/>
      <c r="O1989" s="264"/>
      <c r="P1989" s="264"/>
      <c r="Q1989" s="264"/>
      <c r="R1989" s="264"/>
      <c r="S1989" s="264"/>
      <c r="T1989" s="264"/>
      <c r="U1989" s="266"/>
      <c r="V1989" s="367"/>
      <c r="W1989" s="367"/>
      <c r="X1989" s="367"/>
      <c r="Y1989" s="367"/>
      <c r="Z1989" s="367"/>
      <c r="AA1989" s="367"/>
      <c r="AB1989" s="367"/>
      <c r="AC1989" s="367"/>
      <c r="AD1989" s="367"/>
      <c r="AE1989" s="367"/>
      <c r="AF1989" s="367"/>
      <c r="AG1989" s="2891"/>
      <c r="AH1989" s="2893"/>
      <c r="AI1989" s="2892"/>
      <c r="AJ1989" s="2891"/>
      <c r="AK1989" s="2891"/>
      <c r="AL1989" s="2891"/>
      <c r="AM1989" s="2222"/>
      <c r="AN1989" s="2222"/>
      <c r="AO1989" s="2891"/>
      <c r="AP1989" s="2891"/>
      <c r="AQ1989" s="2891"/>
      <c r="AR1989" s="2891"/>
      <c r="AS1989" s="2894" t="s">
        <v>6056</v>
      </c>
      <c r="AT1989" s="2894" t="s">
        <v>330</v>
      </c>
      <c r="AU1989" s="2894">
        <v>1</v>
      </c>
      <c r="AV1989" s="2894">
        <v>1</v>
      </c>
      <c r="AW1989" s="2895">
        <v>42960</v>
      </c>
      <c r="AX1989" s="2895" t="s">
        <v>433</v>
      </c>
      <c r="AY1989" s="2896">
        <v>3303334</v>
      </c>
      <c r="AZ1989" s="2228"/>
      <c r="BA1989" s="3853" t="s">
        <v>457</v>
      </c>
      <c r="BB1989" s="3853" t="s">
        <v>458</v>
      </c>
      <c r="BC1989" s="2923"/>
      <c r="BD1989" s="2923"/>
      <c r="BE1989" s="2924"/>
      <c r="BF1989" s="2925"/>
      <c r="BG1989" s="2923"/>
      <c r="BH1989" s="2924"/>
      <c r="BI1989" s="2926">
        <v>3303334</v>
      </c>
      <c r="BJ1989" s="2924"/>
      <c r="BK1989" s="2924"/>
      <c r="BL1989" s="2927"/>
      <c r="BM1989" s="2928"/>
      <c r="BN1989" s="2177"/>
      <c r="BO1989" s="2177"/>
      <c r="BP1989" s="2177"/>
      <c r="BQ1989" s="2177"/>
      <c r="BR1989" s="2177"/>
      <c r="BS1989" s="2177"/>
      <c r="BT1989" s="2177"/>
      <c r="BU1989" s="2177"/>
      <c r="BV1989" s="2177"/>
      <c r="BW1989" s="2177"/>
      <c r="BX1989" s="2177"/>
      <c r="BY1989" s="2177"/>
      <c r="BZ1989" s="2177"/>
      <c r="CA1989" s="2177"/>
      <c r="CB1989" s="2177"/>
      <c r="CC1989" s="2177"/>
      <c r="CD1989" s="2903" t="s">
        <v>134</v>
      </c>
    </row>
    <row r="1990" spans="1:82" ht="25.5" customHeight="1" thickBot="1" x14ac:dyDescent="0.25">
      <c r="A1990" s="181" t="s">
        <v>162</v>
      </c>
      <c r="B1990" s="208" t="s">
        <v>148</v>
      </c>
      <c r="C1990" s="209" t="s">
        <v>149</v>
      </c>
      <c r="D1990" s="163">
        <v>225</v>
      </c>
      <c r="E1990" s="210" t="s">
        <v>320</v>
      </c>
      <c r="F1990" s="48" t="s">
        <v>60</v>
      </c>
      <c r="G1990" s="217">
        <v>0</v>
      </c>
      <c r="H1990" s="217" t="s">
        <v>1</v>
      </c>
      <c r="I1990" s="217">
        <v>1</v>
      </c>
      <c r="J1990" s="380">
        <v>1</v>
      </c>
      <c r="K1990" s="283">
        <v>1</v>
      </c>
      <c r="L1990" s="354">
        <f t="shared" si="205"/>
        <v>117852917</v>
      </c>
      <c r="M1990" s="280">
        <v>117852917</v>
      </c>
      <c r="N1990" s="280"/>
      <c r="O1990" s="280"/>
      <c r="P1990" s="280"/>
      <c r="Q1990" s="280"/>
      <c r="R1990" s="280"/>
      <c r="S1990" s="280"/>
      <c r="T1990" s="280"/>
      <c r="U1990" s="180">
        <f t="shared" si="206"/>
        <v>117852917</v>
      </c>
      <c r="V1990" s="274">
        <v>117852917</v>
      </c>
      <c r="W1990" s="274"/>
      <c r="X1990" s="274"/>
      <c r="Y1990" s="274"/>
      <c r="Z1990" s="274"/>
      <c r="AA1990" s="274"/>
      <c r="AB1990" s="274"/>
      <c r="AC1990" s="274"/>
      <c r="AD1990" s="196"/>
      <c r="AE1990" s="196"/>
      <c r="AF1990" s="196"/>
      <c r="AG1990" s="1847">
        <v>81101500</v>
      </c>
      <c r="AH1990" s="1847" t="s">
        <v>261</v>
      </c>
      <c r="AI1990" s="2841">
        <v>42790</v>
      </c>
      <c r="AJ1990" s="1847" t="s">
        <v>271</v>
      </c>
      <c r="AK1990" s="1847" t="s">
        <v>246</v>
      </c>
      <c r="AL1990" s="1847" t="s">
        <v>248</v>
      </c>
      <c r="AM1990" s="1923">
        <v>30900000</v>
      </c>
      <c r="AN1990" s="1923">
        <v>30900000</v>
      </c>
      <c r="AO1990" s="1847" t="s">
        <v>250</v>
      </c>
      <c r="AP1990" s="1847" t="s">
        <v>250</v>
      </c>
      <c r="AQ1990" s="1847" t="s">
        <v>251</v>
      </c>
      <c r="AR1990" s="1847">
        <v>2202140305</v>
      </c>
      <c r="AS1990" s="2842" t="s">
        <v>6057</v>
      </c>
      <c r="AT1990" s="2842" t="s">
        <v>330</v>
      </c>
      <c r="AU1990" s="2842">
        <v>100</v>
      </c>
      <c r="AV1990" s="2842">
        <v>100</v>
      </c>
      <c r="AW1990" s="2843">
        <v>42790</v>
      </c>
      <c r="AX1990" s="2843">
        <v>42739</v>
      </c>
      <c r="AY1990" s="2844">
        <f>60900000+30600000</f>
        <v>91500000</v>
      </c>
      <c r="AZ1990" s="1381" t="s">
        <v>225</v>
      </c>
      <c r="BA1990" s="1381" t="s">
        <v>226</v>
      </c>
      <c r="BB1990" s="1381" t="s">
        <v>227</v>
      </c>
      <c r="BC1990" s="2171" t="s">
        <v>369</v>
      </c>
      <c r="BD1990" s="2171">
        <v>2017000199</v>
      </c>
      <c r="BE1990" s="2172">
        <v>42765</v>
      </c>
      <c r="BF1990" s="2173">
        <v>30900000</v>
      </c>
      <c r="BG1990" s="2171">
        <v>2017000288</v>
      </c>
      <c r="BH1990" s="2172">
        <v>42789</v>
      </c>
      <c r="BI1990" s="2174">
        <v>30900000</v>
      </c>
      <c r="BJ1990" s="2172">
        <v>42790</v>
      </c>
      <c r="BK1990" s="2172">
        <v>43104</v>
      </c>
      <c r="BL1990" s="2175">
        <f t="shared" ref="BL1990:BL1994" si="216">+BF1990-BI1990</f>
        <v>0</v>
      </c>
      <c r="BM1990" s="2176">
        <f>+L1990-SUM(BI1990:BI1994)</f>
        <v>25652917</v>
      </c>
      <c r="BN1990" s="2177"/>
      <c r="BO1990" s="2177"/>
      <c r="BP1990" s="2177"/>
      <c r="BQ1990" s="2177"/>
      <c r="BR1990" s="2177"/>
      <c r="BS1990" s="2177"/>
      <c r="BT1990" s="2177"/>
      <c r="BU1990" s="2177"/>
      <c r="BV1990" s="2177"/>
      <c r="BW1990" s="2177"/>
      <c r="BX1990" s="2177"/>
      <c r="BY1990" s="2177"/>
      <c r="BZ1990" s="2177"/>
      <c r="CA1990" s="2177"/>
      <c r="CB1990" s="2177"/>
      <c r="CC1990" s="2177"/>
      <c r="CD1990" s="2046" t="s">
        <v>134</v>
      </c>
    </row>
    <row r="1991" spans="1:82" ht="25.5" customHeight="1" thickBot="1" x14ac:dyDescent="0.25">
      <c r="A1991" s="185" t="s">
        <v>162</v>
      </c>
      <c r="B1991" s="270" t="s">
        <v>148</v>
      </c>
      <c r="C1991" s="271" t="s">
        <v>149</v>
      </c>
      <c r="D1991" s="272">
        <v>225</v>
      </c>
      <c r="E1991" s="262" t="s">
        <v>320</v>
      </c>
      <c r="F1991" s="268" t="s">
        <v>60</v>
      </c>
      <c r="G1991" s="269">
        <v>0</v>
      </c>
      <c r="H1991" s="269" t="s">
        <v>1</v>
      </c>
      <c r="I1991" s="269">
        <v>1</v>
      </c>
      <c r="J1991" s="381">
        <v>1</v>
      </c>
      <c r="K1991" s="284"/>
      <c r="L1991" s="290"/>
      <c r="M1991" s="264"/>
      <c r="N1991" s="264"/>
      <c r="O1991" s="264"/>
      <c r="P1991" s="264"/>
      <c r="Q1991" s="264"/>
      <c r="R1991" s="264"/>
      <c r="S1991" s="264"/>
      <c r="T1991" s="264"/>
      <c r="U1991" s="266">
        <f t="shared" si="206"/>
        <v>0</v>
      </c>
      <c r="V1991" s="264"/>
      <c r="W1991" s="264"/>
      <c r="X1991" s="264"/>
      <c r="Y1991" s="264"/>
      <c r="Z1991" s="264"/>
      <c r="AA1991" s="264"/>
      <c r="AB1991" s="264"/>
      <c r="AC1991" s="264"/>
      <c r="AD1991" s="264"/>
      <c r="AE1991" s="264"/>
      <c r="AF1991" s="264"/>
      <c r="AG1991" s="2185">
        <v>81101500</v>
      </c>
      <c r="AH1991" s="2185" t="s">
        <v>261</v>
      </c>
      <c r="AI1991" s="2845">
        <v>42793</v>
      </c>
      <c r="AJ1991" s="2185" t="s">
        <v>271</v>
      </c>
      <c r="AK1991" s="2185" t="s">
        <v>246</v>
      </c>
      <c r="AL1991" s="2185" t="s">
        <v>248</v>
      </c>
      <c r="AM1991" s="4064">
        <v>30000000</v>
      </c>
      <c r="AN1991" s="4064">
        <v>30000000</v>
      </c>
      <c r="AO1991" s="2185" t="s">
        <v>250</v>
      </c>
      <c r="AP1991" s="2185" t="s">
        <v>250</v>
      </c>
      <c r="AQ1991" s="2185" t="s">
        <v>251</v>
      </c>
      <c r="AR1991" s="2185">
        <v>2202010305</v>
      </c>
      <c r="AS1991" s="2842" t="s">
        <v>6058</v>
      </c>
      <c r="AT1991" s="2846" t="s">
        <v>330</v>
      </c>
      <c r="AU1991" s="2846">
        <v>100</v>
      </c>
      <c r="AV1991" s="2846">
        <v>100</v>
      </c>
      <c r="AW1991" s="2847">
        <v>42736</v>
      </c>
      <c r="AX1991" s="2847">
        <v>42977</v>
      </c>
      <c r="AY1991" s="2937"/>
      <c r="AZ1991" s="2938" t="s">
        <v>228</v>
      </c>
      <c r="BA1991" s="2053" t="s">
        <v>226</v>
      </c>
      <c r="BB1991" s="2939" t="s">
        <v>229</v>
      </c>
      <c r="BC1991" s="2179" t="s">
        <v>369</v>
      </c>
      <c r="BD1991" s="2179">
        <v>2017000199</v>
      </c>
      <c r="BE1991" s="2180">
        <v>42765</v>
      </c>
      <c r="BF1991" s="2181">
        <v>30000000</v>
      </c>
      <c r="BG1991" s="2179">
        <v>2017000324</v>
      </c>
      <c r="BH1991" s="2180">
        <v>42793</v>
      </c>
      <c r="BI1991" s="2935">
        <v>30000000</v>
      </c>
      <c r="BJ1991" s="2180">
        <v>42795</v>
      </c>
      <c r="BK1991" s="2180">
        <v>43100</v>
      </c>
      <c r="BL1991" s="2183">
        <f t="shared" si="216"/>
        <v>0</v>
      </c>
      <c r="BM1991" s="2184"/>
      <c r="BN1991" s="2177"/>
      <c r="BO1991" s="2177"/>
      <c r="BP1991" s="2177"/>
      <c r="BQ1991" s="2177"/>
      <c r="BR1991" s="2177"/>
      <c r="BS1991" s="2177"/>
      <c r="BT1991" s="2177"/>
      <c r="BU1991" s="2177"/>
      <c r="BV1991" s="2177"/>
      <c r="BW1991" s="2177"/>
      <c r="BX1991" s="2177"/>
      <c r="BY1991" s="2177"/>
      <c r="BZ1991" s="2177"/>
      <c r="CA1991" s="2177"/>
      <c r="CB1991" s="2177"/>
      <c r="CC1991" s="2177"/>
      <c r="CD1991" s="2046" t="s">
        <v>134</v>
      </c>
    </row>
    <row r="1992" spans="1:82" ht="25.5" customHeight="1" thickBot="1" x14ac:dyDescent="0.25">
      <c r="A1992" s="185" t="s">
        <v>162</v>
      </c>
      <c r="B1992" s="270" t="s">
        <v>148</v>
      </c>
      <c r="C1992" s="271" t="s">
        <v>149</v>
      </c>
      <c r="D1992" s="272">
        <v>225</v>
      </c>
      <c r="E1992" s="262" t="s">
        <v>59</v>
      </c>
      <c r="F1992" s="268" t="s">
        <v>60</v>
      </c>
      <c r="G1992" s="269">
        <v>0</v>
      </c>
      <c r="H1992" s="269" t="s">
        <v>1</v>
      </c>
      <c r="I1992" s="269">
        <v>1</v>
      </c>
      <c r="J1992" s="381">
        <v>1</v>
      </c>
      <c r="K1992" s="284"/>
      <c r="L1992" s="290"/>
      <c r="M1992" s="264"/>
      <c r="N1992" s="264"/>
      <c r="O1992" s="264"/>
      <c r="P1992" s="264"/>
      <c r="Q1992" s="264"/>
      <c r="R1992" s="264"/>
      <c r="S1992" s="264"/>
      <c r="T1992" s="264"/>
      <c r="U1992" s="266">
        <f t="shared" si="206"/>
        <v>0</v>
      </c>
      <c r="V1992" s="264"/>
      <c r="W1992" s="264"/>
      <c r="X1992" s="264"/>
      <c r="Y1992" s="264"/>
      <c r="Z1992" s="264"/>
      <c r="AA1992" s="264"/>
      <c r="AB1992" s="264"/>
      <c r="AC1992" s="264"/>
      <c r="AD1992" s="264"/>
      <c r="AE1992" s="264"/>
      <c r="AF1992" s="264"/>
      <c r="AG1992" s="2185">
        <v>93141604</v>
      </c>
      <c r="AH1992" s="2185" t="s">
        <v>272</v>
      </c>
      <c r="AI1992" s="2845">
        <v>42816</v>
      </c>
      <c r="AJ1992" s="2185" t="s">
        <v>273</v>
      </c>
      <c r="AK1992" s="2185" t="s">
        <v>246</v>
      </c>
      <c r="AL1992" s="2185" t="s">
        <v>248</v>
      </c>
      <c r="AM1992" s="4064">
        <v>16200000</v>
      </c>
      <c r="AN1992" s="4064">
        <v>16200000</v>
      </c>
      <c r="AO1992" s="2185" t="s">
        <v>250</v>
      </c>
      <c r="AP1992" s="2185" t="s">
        <v>250</v>
      </c>
      <c r="AQ1992" s="2185" t="s">
        <v>251</v>
      </c>
      <c r="AR1992" s="2185">
        <v>2202140305</v>
      </c>
      <c r="AS1992" s="2850"/>
      <c r="AT1992" s="2850"/>
      <c r="AU1992" s="2850"/>
      <c r="AV1992" s="2850"/>
      <c r="AW1992" s="2851"/>
      <c r="AX1992" s="2851"/>
      <c r="AY1992" s="2852"/>
      <c r="AZ1992" s="2938" t="s">
        <v>265</v>
      </c>
      <c r="BA1992" s="2053" t="s">
        <v>226</v>
      </c>
      <c r="BB1992" s="3747" t="s">
        <v>264</v>
      </c>
      <c r="BC1992" s="2179" t="s">
        <v>371</v>
      </c>
      <c r="BD1992" s="2179">
        <v>2017000199</v>
      </c>
      <c r="BE1992" s="2180">
        <v>42765</v>
      </c>
      <c r="BF1992" s="2181">
        <v>16200000</v>
      </c>
      <c r="BG1992" s="2179">
        <v>2017000458</v>
      </c>
      <c r="BH1992" s="2180">
        <v>42815</v>
      </c>
      <c r="BI1992" s="2182">
        <v>16200000</v>
      </c>
      <c r="BJ1992" s="2180">
        <v>42816</v>
      </c>
      <c r="BK1992" s="2180">
        <v>43091</v>
      </c>
      <c r="BL1992" s="2183">
        <f t="shared" si="216"/>
        <v>0</v>
      </c>
      <c r="BM1992" s="2184"/>
      <c r="BN1992" s="2177"/>
      <c r="BO1992" s="2177"/>
      <c r="BP1992" s="2177"/>
      <c r="BQ1992" s="2177"/>
      <c r="BR1992" s="2177"/>
      <c r="BS1992" s="2177"/>
      <c r="BT1992" s="2177"/>
      <c r="BU1992" s="2177"/>
      <c r="BV1992" s="2177"/>
      <c r="BW1992" s="2177"/>
      <c r="BX1992" s="2177"/>
      <c r="BY1992" s="2177"/>
      <c r="BZ1992" s="2177"/>
      <c r="CA1992" s="2177"/>
      <c r="CB1992" s="2177"/>
      <c r="CC1992" s="2177"/>
      <c r="CD1992" s="2046" t="s">
        <v>134</v>
      </c>
    </row>
    <row r="1993" spans="1:82" ht="25.5" customHeight="1" thickBot="1" x14ac:dyDescent="0.25">
      <c r="A1993" s="185" t="s">
        <v>162</v>
      </c>
      <c r="B1993" s="270" t="s">
        <v>148</v>
      </c>
      <c r="C1993" s="271" t="s">
        <v>149</v>
      </c>
      <c r="D1993" s="272">
        <v>225</v>
      </c>
      <c r="E1993" s="262" t="s">
        <v>59</v>
      </c>
      <c r="F1993" s="268" t="s">
        <v>60</v>
      </c>
      <c r="G1993" s="269">
        <v>0</v>
      </c>
      <c r="H1993" s="269" t="s">
        <v>1</v>
      </c>
      <c r="I1993" s="269">
        <v>1</v>
      </c>
      <c r="J1993" s="381">
        <v>1</v>
      </c>
      <c r="K1993" s="284"/>
      <c r="L1993" s="290"/>
      <c r="M1993" s="264"/>
      <c r="N1993" s="264"/>
      <c r="O1993" s="264"/>
      <c r="P1993" s="264"/>
      <c r="Q1993" s="264"/>
      <c r="R1993" s="264"/>
      <c r="S1993" s="264"/>
      <c r="T1993" s="264"/>
      <c r="U1993" s="266">
        <f t="shared" si="206"/>
        <v>0</v>
      </c>
      <c r="V1993" s="264"/>
      <c r="W1993" s="264"/>
      <c r="X1993" s="264"/>
      <c r="Y1993" s="264"/>
      <c r="Z1993" s="264"/>
      <c r="AA1993" s="264"/>
      <c r="AB1993" s="264"/>
      <c r="AC1993" s="264"/>
      <c r="AD1993" s="264"/>
      <c r="AE1993" s="264"/>
      <c r="AF1993" s="264"/>
      <c r="AG1993" s="2185">
        <v>93141604</v>
      </c>
      <c r="AH1993" s="2185" t="s">
        <v>321</v>
      </c>
      <c r="AI1993" s="2845">
        <v>42829</v>
      </c>
      <c r="AJ1993" s="2185" t="s">
        <v>269</v>
      </c>
      <c r="AK1993" s="2185" t="s">
        <v>246</v>
      </c>
      <c r="AL1993" s="2185" t="s">
        <v>248</v>
      </c>
      <c r="AM1993" s="4064">
        <v>14400000</v>
      </c>
      <c r="AN1993" s="4064">
        <v>14400000</v>
      </c>
      <c r="AO1993" s="2185" t="s">
        <v>250</v>
      </c>
      <c r="AP1993" s="2185" t="s">
        <v>250</v>
      </c>
      <c r="AQ1993" s="2185" t="s">
        <v>251</v>
      </c>
      <c r="AR1993" s="2185">
        <v>2202140305</v>
      </c>
      <c r="AS1993" s="2850"/>
      <c r="AT1993" s="2850"/>
      <c r="AU1993" s="2850"/>
      <c r="AV1993" s="2850"/>
      <c r="AW1993" s="2851"/>
      <c r="AX1993" s="2851"/>
      <c r="AY1993" s="2852"/>
      <c r="AZ1993" s="3747" t="s">
        <v>295</v>
      </c>
      <c r="BA1993" s="2053" t="s">
        <v>296</v>
      </c>
      <c r="BB1993" s="3747" t="s">
        <v>297</v>
      </c>
      <c r="BC1993" s="2179" t="s">
        <v>363</v>
      </c>
      <c r="BD1993" s="2179">
        <v>2017000199</v>
      </c>
      <c r="BE1993" s="2180">
        <v>42765</v>
      </c>
      <c r="BF1993" s="2181">
        <v>14400000</v>
      </c>
      <c r="BG1993" s="2179">
        <v>2017000571</v>
      </c>
      <c r="BH1993" s="2180">
        <v>42829</v>
      </c>
      <c r="BI1993" s="2182">
        <v>14400000</v>
      </c>
      <c r="BJ1993" s="2180">
        <v>42829</v>
      </c>
      <c r="BK1993" s="2180">
        <v>43073</v>
      </c>
      <c r="BL1993" s="2183">
        <f t="shared" si="216"/>
        <v>0</v>
      </c>
      <c r="BM1993" s="2184"/>
      <c r="BN1993" s="2177"/>
      <c r="BO1993" s="2177"/>
      <c r="BP1993" s="2177"/>
      <c r="BQ1993" s="2177"/>
      <c r="BR1993" s="2177"/>
      <c r="BS1993" s="2177"/>
      <c r="BT1993" s="2177"/>
      <c r="BU1993" s="2177"/>
      <c r="BV1993" s="2177"/>
      <c r="BW1993" s="2177"/>
      <c r="BX1993" s="2177"/>
      <c r="BY1993" s="2177"/>
      <c r="BZ1993" s="2177"/>
      <c r="CA1993" s="2177"/>
      <c r="CB1993" s="2177"/>
      <c r="CC1993" s="2177"/>
      <c r="CD1993" s="2046" t="s">
        <v>134</v>
      </c>
    </row>
    <row r="1994" spans="1:82" ht="25.5" customHeight="1" thickBot="1" x14ac:dyDescent="0.25">
      <c r="A1994" s="185" t="s">
        <v>162</v>
      </c>
      <c r="B1994" s="270" t="s">
        <v>148</v>
      </c>
      <c r="C1994" s="271" t="s">
        <v>149</v>
      </c>
      <c r="D1994" s="272">
        <v>225</v>
      </c>
      <c r="E1994" s="262" t="s">
        <v>59</v>
      </c>
      <c r="F1994" s="268" t="s">
        <v>60</v>
      </c>
      <c r="G1994" s="269">
        <v>0</v>
      </c>
      <c r="H1994" s="269" t="s">
        <v>1</v>
      </c>
      <c r="I1994" s="269">
        <v>1</v>
      </c>
      <c r="J1994" s="381">
        <v>1</v>
      </c>
      <c r="K1994" s="294"/>
      <c r="L1994" s="290"/>
      <c r="M1994" s="264"/>
      <c r="N1994" s="264"/>
      <c r="O1994" s="264"/>
      <c r="P1994" s="264"/>
      <c r="Q1994" s="264"/>
      <c r="R1994" s="264"/>
      <c r="S1994" s="264"/>
      <c r="T1994" s="264"/>
      <c r="U1994" s="266"/>
      <c r="V1994" s="264"/>
      <c r="W1994" s="264"/>
      <c r="X1994" s="264"/>
      <c r="Y1994" s="264"/>
      <c r="Z1994" s="264"/>
      <c r="AA1994" s="264"/>
      <c r="AB1994" s="264"/>
      <c r="AC1994" s="264"/>
      <c r="AD1994" s="264"/>
      <c r="AE1994" s="264"/>
      <c r="AF1994" s="264"/>
      <c r="AG1994" s="2185">
        <v>93131608</v>
      </c>
      <c r="AH1994" s="2185" t="s">
        <v>339</v>
      </c>
      <c r="AI1994" s="2845">
        <v>42857</v>
      </c>
      <c r="AJ1994" s="2185" t="s">
        <v>340</v>
      </c>
      <c r="AK1994" s="2185" t="s">
        <v>246</v>
      </c>
      <c r="AL1994" s="2185" t="s">
        <v>248</v>
      </c>
      <c r="AM1994" s="4064">
        <v>700000</v>
      </c>
      <c r="AN1994" s="4064">
        <v>700000</v>
      </c>
      <c r="AO1994" s="2185" t="s">
        <v>250</v>
      </c>
      <c r="AP1994" s="2185" t="s">
        <v>250</v>
      </c>
      <c r="AQ1994" s="2185" t="s">
        <v>251</v>
      </c>
      <c r="AR1994" s="2185">
        <v>2202140305</v>
      </c>
      <c r="AS1994" s="2846" t="s">
        <v>6059</v>
      </c>
      <c r="AT1994" s="2846" t="s">
        <v>330</v>
      </c>
      <c r="AU1994" s="2846">
        <v>100</v>
      </c>
      <c r="AV1994" s="2846">
        <v>100</v>
      </c>
      <c r="AW1994" s="2847">
        <v>42844</v>
      </c>
      <c r="AX1994" s="2847">
        <v>43099</v>
      </c>
      <c r="AY1994" s="2848">
        <v>700000</v>
      </c>
      <c r="AZ1994" s="3747" t="s">
        <v>341</v>
      </c>
      <c r="BA1994" s="3747" t="s">
        <v>342</v>
      </c>
      <c r="BB1994" s="3841" t="s">
        <v>343</v>
      </c>
      <c r="BC1994" s="2179" t="s">
        <v>359</v>
      </c>
      <c r="BD1994" s="2179">
        <v>2017000428</v>
      </c>
      <c r="BE1994" s="2180">
        <v>42789</v>
      </c>
      <c r="BF1994" s="2181">
        <v>700000</v>
      </c>
      <c r="BG1994" s="2179">
        <v>2017000693</v>
      </c>
      <c r="BH1994" s="2180">
        <v>42857</v>
      </c>
      <c r="BI1994" s="2182">
        <v>700000</v>
      </c>
      <c r="BJ1994" s="2180">
        <v>42840</v>
      </c>
      <c r="BK1994" s="2180">
        <v>43100</v>
      </c>
      <c r="BL1994" s="2183">
        <f t="shared" si="216"/>
        <v>0</v>
      </c>
      <c r="BM1994" s="2184"/>
      <c r="BN1994" s="2177"/>
      <c r="BO1994" s="2177"/>
      <c r="BP1994" s="2177"/>
      <c r="BQ1994" s="2177"/>
      <c r="BR1994" s="2177"/>
      <c r="BS1994" s="2177"/>
      <c r="BT1994" s="2177"/>
      <c r="BU1994" s="2177"/>
      <c r="BV1994" s="2177"/>
      <c r="BW1994" s="2177"/>
      <c r="BX1994" s="2177"/>
      <c r="BY1994" s="2177"/>
      <c r="BZ1994" s="2177"/>
      <c r="CA1994" s="2177"/>
      <c r="CB1994" s="2177"/>
      <c r="CC1994" s="2177"/>
      <c r="CD1994" s="2046" t="s">
        <v>134</v>
      </c>
    </row>
    <row r="1995" spans="1:82" ht="25.5" customHeight="1" thickBot="1" x14ac:dyDescent="0.25">
      <c r="A1995" s="185" t="s">
        <v>162</v>
      </c>
      <c r="B1995" s="270" t="s">
        <v>148</v>
      </c>
      <c r="C1995" s="271" t="s">
        <v>149</v>
      </c>
      <c r="D1995" s="272">
        <v>225</v>
      </c>
      <c r="E1995" s="262" t="s">
        <v>59</v>
      </c>
      <c r="F1995" s="268" t="s">
        <v>60</v>
      </c>
      <c r="G1995" s="269">
        <v>0</v>
      </c>
      <c r="H1995" s="269" t="s">
        <v>1</v>
      </c>
      <c r="I1995" s="269">
        <v>1</v>
      </c>
      <c r="J1995" s="381">
        <v>1</v>
      </c>
      <c r="K1995" s="294"/>
      <c r="L1995" s="290"/>
      <c r="M1995" s="264"/>
      <c r="N1995" s="264"/>
      <c r="O1995" s="264"/>
      <c r="P1995" s="264"/>
      <c r="Q1995" s="264"/>
      <c r="R1995" s="264"/>
      <c r="S1995" s="264"/>
      <c r="T1995" s="264"/>
      <c r="U1995" s="266"/>
      <c r="V1995" s="264"/>
      <c r="W1995" s="264"/>
      <c r="X1995" s="264"/>
      <c r="Y1995" s="264"/>
      <c r="Z1995" s="264"/>
      <c r="AA1995" s="264"/>
      <c r="AB1995" s="264"/>
      <c r="AC1995" s="264"/>
      <c r="AD1995" s="264"/>
      <c r="AE1995" s="264"/>
      <c r="AF1995" s="264"/>
      <c r="AG1995" s="2904">
        <v>82121507</v>
      </c>
      <c r="AH1995" s="2904" t="s">
        <v>345</v>
      </c>
      <c r="AI1995" s="2905">
        <v>42901</v>
      </c>
      <c r="AJ1995" s="2904" t="s">
        <v>309</v>
      </c>
      <c r="AK1995" s="2904" t="s">
        <v>246</v>
      </c>
      <c r="AL1995" s="2904" t="s">
        <v>248</v>
      </c>
      <c r="AM1995" s="4064">
        <v>15652917</v>
      </c>
      <c r="AN1995" s="4064">
        <v>15652917</v>
      </c>
      <c r="AO1995" s="2185" t="s">
        <v>250</v>
      </c>
      <c r="AP1995" s="2185" t="s">
        <v>250</v>
      </c>
      <c r="AQ1995" s="2185" t="s">
        <v>251</v>
      </c>
      <c r="AR1995" s="2185">
        <v>2202140305</v>
      </c>
      <c r="AS1995" s="2846" t="s">
        <v>6060</v>
      </c>
      <c r="AT1995" s="2846" t="s">
        <v>330</v>
      </c>
      <c r="AU1995" s="2846">
        <v>100</v>
      </c>
      <c r="AV1995" s="2846">
        <v>100</v>
      </c>
      <c r="AW1995" s="2847">
        <v>42948</v>
      </c>
      <c r="AX1995" s="2847">
        <v>43099</v>
      </c>
      <c r="AY1995" s="2848">
        <v>15652917</v>
      </c>
      <c r="AZ1995" s="3849"/>
      <c r="BA1995" s="3747" t="s">
        <v>342</v>
      </c>
      <c r="BB1995" s="3747" t="s">
        <v>434</v>
      </c>
      <c r="BC1995" s="2179" t="s">
        <v>360</v>
      </c>
      <c r="BD1995" s="2179"/>
      <c r="BE1995" s="2180"/>
      <c r="BF1995" s="2181"/>
      <c r="BG1995" s="2179"/>
      <c r="BH1995" s="2180"/>
      <c r="BI1995" s="2182">
        <v>15652917</v>
      </c>
      <c r="BJ1995" s="2180"/>
      <c r="BK1995" s="2180"/>
      <c r="BL1995" s="2183"/>
      <c r="BM1995" s="2184"/>
      <c r="BN1995" s="2177"/>
      <c r="BO1995" s="2177"/>
      <c r="BP1995" s="2177"/>
      <c r="BQ1995" s="2177"/>
      <c r="BR1995" s="2177"/>
      <c r="BS1995" s="2177"/>
      <c r="BT1995" s="2177"/>
      <c r="BU1995" s="2177"/>
      <c r="BV1995" s="2177"/>
      <c r="BW1995" s="2177"/>
      <c r="BX1995" s="2177"/>
      <c r="BY1995" s="2177"/>
      <c r="BZ1995" s="2177"/>
      <c r="CA1995" s="2177"/>
      <c r="CB1995" s="2177"/>
      <c r="CC1995" s="2177"/>
      <c r="CD1995" s="2046" t="s">
        <v>134</v>
      </c>
    </row>
    <row r="1996" spans="1:82" ht="25.5" customHeight="1" thickBot="1" x14ac:dyDescent="0.25">
      <c r="A1996" s="295" t="s">
        <v>162</v>
      </c>
      <c r="B1996" s="105" t="s">
        <v>148</v>
      </c>
      <c r="C1996" s="106" t="s">
        <v>149</v>
      </c>
      <c r="D1996" s="205">
        <v>225</v>
      </c>
      <c r="E1996" s="103" t="s">
        <v>59</v>
      </c>
      <c r="F1996" s="100" t="s">
        <v>60</v>
      </c>
      <c r="G1996" s="17">
        <v>0</v>
      </c>
      <c r="H1996" s="17" t="s">
        <v>1</v>
      </c>
      <c r="I1996" s="17">
        <v>1</v>
      </c>
      <c r="J1996" s="383">
        <v>1</v>
      </c>
      <c r="K1996" s="294"/>
      <c r="L1996" s="296"/>
      <c r="M1996" s="98"/>
      <c r="N1996" s="98"/>
      <c r="O1996" s="98"/>
      <c r="P1996" s="98"/>
      <c r="Q1996" s="98"/>
      <c r="R1996" s="98"/>
      <c r="S1996" s="98"/>
      <c r="T1996" s="98"/>
      <c r="U1996" s="207"/>
      <c r="V1996" s="98"/>
      <c r="W1996" s="98"/>
      <c r="X1996" s="98"/>
      <c r="Y1996" s="98"/>
      <c r="Z1996" s="98"/>
      <c r="AA1996" s="98"/>
      <c r="AB1996" s="98"/>
      <c r="AC1996" s="98"/>
      <c r="AD1996" s="98"/>
      <c r="AE1996" s="98"/>
      <c r="AF1996" s="98"/>
      <c r="AG1996" s="2835">
        <v>81101500</v>
      </c>
      <c r="AH1996" s="2835" t="s">
        <v>261</v>
      </c>
      <c r="AI1996" s="2918">
        <v>42793</v>
      </c>
      <c r="AJ1996" s="2835" t="s">
        <v>271</v>
      </c>
      <c r="AK1996" s="2835" t="s">
        <v>246</v>
      </c>
      <c r="AL1996" s="2835" t="s">
        <v>248</v>
      </c>
      <c r="AM1996" s="2144">
        <v>10000000</v>
      </c>
      <c r="AN1996" s="2144">
        <v>10000000</v>
      </c>
      <c r="AO1996" s="2835" t="s">
        <v>250</v>
      </c>
      <c r="AP1996" s="2835" t="s">
        <v>250</v>
      </c>
      <c r="AQ1996" s="2835" t="s">
        <v>251</v>
      </c>
      <c r="AR1996" s="2835">
        <v>2202010305</v>
      </c>
      <c r="AS1996" s="2940" t="s">
        <v>437</v>
      </c>
      <c r="AT1996" s="2940" t="s">
        <v>330</v>
      </c>
      <c r="AU1996" s="2940">
        <v>100</v>
      </c>
      <c r="AV1996" s="2940">
        <v>100</v>
      </c>
      <c r="AW1996" s="2941">
        <v>42815</v>
      </c>
      <c r="AX1996" s="2941">
        <v>43099</v>
      </c>
      <c r="AY1996" s="2942">
        <v>10000000</v>
      </c>
      <c r="AZ1996" s="1605"/>
      <c r="BA1996" s="1605" t="s">
        <v>226</v>
      </c>
      <c r="BB1996" s="1605" t="s">
        <v>413</v>
      </c>
      <c r="BC1996" s="2579" t="s">
        <v>369</v>
      </c>
      <c r="BD1996" s="2579">
        <v>2017000199</v>
      </c>
      <c r="BE1996" s="2836">
        <v>42765</v>
      </c>
      <c r="BF1996" s="2837">
        <v>10000000</v>
      </c>
      <c r="BG1996" s="2579"/>
      <c r="BH1996" s="2836"/>
      <c r="BI1996" s="2838">
        <v>10000000</v>
      </c>
      <c r="BJ1996" s="2836">
        <v>42922</v>
      </c>
      <c r="BK1996" s="2836">
        <v>43099</v>
      </c>
      <c r="BL1996" s="2839"/>
      <c r="BM1996" s="2840"/>
      <c r="BN1996" s="2177"/>
      <c r="BO1996" s="2177"/>
      <c r="BP1996" s="2177"/>
      <c r="BQ1996" s="2177"/>
      <c r="BR1996" s="2177"/>
      <c r="BS1996" s="2177"/>
      <c r="BT1996" s="2177"/>
      <c r="BU1996" s="2177"/>
      <c r="BV1996" s="2177"/>
      <c r="BW1996" s="2177"/>
      <c r="BX1996" s="2177"/>
      <c r="BY1996" s="2177"/>
      <c r="BZ1996" s="2177"/>
      <c r="CA1996" s="2177"/>
      <c r="CB1996" s="2177"/>
      <c r="CC1996" s="2177"/>
      <c r="CD1996" s="2046" t="s">
        <v>134</v>
      </c>
    </row>
    <row r="1997" spans="1:82" ht="25.5" customHeight="1" thickBot="1" x14ac:dyDescent="0.25">
      <c r="A1997" s="181" t="s">
        <v>162</v>
      </c>
      <c r="B1997" s="208" t="s">
        <v>148</v>
      </c>
      <c r="C1997" s="209" t="s">
        <v>149</v>
      </c>
      <c r="D1997" s="163">
        <v>226</v>
      </c>
      <c r="E1997" s="210" t="s">
        <v>61</v>
      </c>
      <c r="F1997" s="48" t="s">
        <v>62</v>
      </c>
      <c r="G1997" s="217">
        <v>0</v>
      </c>
      <c r="H1997" s="217" t="s">
        <v>0</v>
      </c>
      <c r="I1997" s="217">
        <v>1</v>
      </c>
      <c r="J1997" s="380">
        <v>0.3</v>
      </c>
      <c r="K1997" s="292"/>
      <c r="L1997" s="293">
        <f t="shared" si="205"/>
        <v>202800000</v>
      </c>
      <c r="M1997" s="274">
        <v>202800000</v>
      </c>
      <c r="N1997" s="274"/>
      <c r="O1997" s="274"/>
      <c r="P1997" s="274"/>
      <c r="Q1997" s="274"/>
      <c r="R1997" s="274"/>
      <c r="S1997" s="274"/>
      <c r="T1997" s="274"/>
      <c r="U1997" s="168">
        <f t="shared" si="206"/>
        <v>102541041</v>
      </c>
      <c r="V1997" s="274">
        <v>102541041</v>
      </c>
      <c r="W1997" s="274"/>
      <c r="X1997" s="274"/>
      <c r="Y1997" s="274"/>
      <c r="Z1997" s="274"/>
      <c r="AA1997" s="274"/>
      <c r="AB1997" s="274"/>
      <c r="AC1997" s="274"/>
      <c r="AD1997" s="196"/>
      <c r="AE1997" s="196"/>
      <c r="AF1997" s="196"/>
      <c r="AG1997" s="1847">
        <v>81101500</v>
      </c>
      <c r="AH1997" s="1847" t="s">
        <v>261</v>
      </c>
      <c r="AI1997" s="2841">
        <v>42797</v>
      </c>
      <c r="AJ1997" s="1847" t="s">
        <v>269</v>
      </c>
      <c r="AK1997" s="1847" t="s">
        <v>246</v>
      </c>
      <c r="AL1997" s="1847" t="s">
        <v>248</v>
      </c>
      <c r="AM1997" s="1923">
        <v>13000000</v>
      </c>
      <c r="AN1997" s="1923">
        <v>13000000</v>
      </c>
      <c r="AO1997" s="1847" t="s">
        <v>250</v>
      </c>
      <c r="AP1997" s="1847" t="s">
        <v>250</v>
      </c>
      <c r="AQ1997" s="1847" t="s">
        <v>251</v>
      </c>
      <c r="AR1997" s="1847">
        <v>2202140306</v>
      </c>
      <c r="AS1997" s="2842" t="s">
        <v>459</v>
      </c>
      <c r="AT1997" s="2842" t="s">
        <v>335</v>
      </c>
      <c r="AU1997" s="2842">
        <v>100</v>
      </c>
      <c r="AV1997" s="2842">
        <v>100</v>
      </c>
      <c r="AW1997" s="2843">
        <v>42797</v>
      </c>
      <c r="AX1997" s="2843">
        <v>42737</v>
      </c>
      <c r="AY1997" s="3855">
        <v>13000000</v>
      </c>
      <c r="AZ1997" s="2385" t="s">
        <v>268</v>
      </c>
      <c r="BA1997" s="1381" t="s">
        <v>226</v>
      </c>
      <c r="BB1997" s="2385" t="s">
        <v>267</v>
      </c>
      <c r="BC1997" s="2171" t="s">
        <v>368</v>
      </c>
      <c r="BD1997" s="2171">
        <v>2017000199</v>
      </c>
      <c r="BE1997" s="2172">
        <v>42765</v>
      </c>
      <c r="BF1997" s="2173">
        <v>13000000</v>
      </c>
      <c r="BG1997" s="2171">
        <v>2017000331</v>
      </c>
      <c r="BH1997" s="2172">
        <v>42793</v>
      </c>
      <c r="BI1997" s="2174">
        <v>13000000</v>
      </c>
      <c r="BJ1997" s="2172">
        <v>42797</v>
      </c>
      <c r="BK1997" s="2172">
        <v>42737</v>
      </c>
      <c r="BL1997" s="2175">
        <f t="shared" ref="BL1997:BL1999" si="217">BF1997-BI1997</f>
        <v>0</v>
      </c>
      <c r="BM1997" s="2176">
        <f>+L1997-SUM(BI1997:BI2006)</f>
        <v>88000000</v>
      </c>
      <c r="BN1997" s="2177"/>
      <c r="BO1997" s="2177"/>
      <c r="BP1997" s="2177"/>
      <c r="BQ1997" s="2177"/>
      <c r="BR1997" s="2177"/>
      <c r="BS1997" s="2177"/>
      <c r="BT1997" s="2177"/>
      <c r="BU1997" s="2177"/>
      <c r="BV1997" s="2177"/>
      <c r="BW1997" s="2177"/>
      <c r="BX1997" s="2177"/>
      <c r="BY1997" s="2177"/>
      <c r="BZ1997" s="2177"/>
      <c r="CA1997" s="2177"/>
      <c r="CB1997" s="2177"/>
      <c r="CC1997" s="2177"/>
      <c r="CD1997" s="2046" t="s">
        <v>134</v>
      </c>
    </row>
    <row r="1998" spans="1:82" ht="25.5" customHeight="1" thickBot="1" x14ac:dyDescent="0.25">
      <c r="A1998" s="185" t="s">
        <v>162</v>
      </c>
      <c r="B1998" s="270" t="s">
        <v>148</v>
      </c>
      <c r="C1998" s="271" t="s">
        <v>149</v>
      </c>
      <c r="D1998" s="272">
        <v>226</v>
      </c>
      <c r="E1998" s="262" t="s">
        <v>61</v>
      </c>
      <c r="F1998" s="268" t="s">
        <v>62</v>
      </c>
      <c r="G1998" s="269">
        <v>0</v>
      </c>
      <c r="H1998" s="269" t="s">
        <v>0</v>
      </c>
      <c r="I1998" s="269">
        <v>1</v>
      </c>
      <c r="J1998" s="381">
        <v>0.3</v>
      </c>
      <c r="K1998" s="284"/>
      <c r="L1998" s="290"/>
      <c r="M1998" s="264"/>
      <c r="N1998" s="264"/>
      <c r="O1998" s="264"/>
      <c r="P1998" s="264"/>
      <c r="Q1998" s="264"/>
      <c r="R1998" s="264"/>
      <c r="S1998" s="264"/>
      <c r="T1998" s="264"/>
      <c r="U1998" s="266">
        <f t="shared" si="206"/>
        <v>0</v>
      </c>
      <c r="V1998" s="264"/>
      <c r="W1998" s="264"/>
      <c r="X1998" s="264"/>
      <c r="Y1998" s="264"/>
      <c r="Z1998" s="264"/>
      <c r="AA1998" s="264"/>
      <c r="AB1998" s="264"/>
      <c r="AC1998" s="264"/>
      <c r="AD1998" s="264"/>
      <c r="AE1998" s="264"/>
      <c r="AF1998" s="264"/>
      <c r="AG1998" s="2185">
        <v>8120000</v>
      </c>
      <c r="AH1998" s="2185" t="s">
        <v>282</v>
      </c>
      <c r="AI1998" s="2845">
        <v>42774</v>
      </c>
      <c r="AJ1998" s="2185" t="s">
        <v>322</v>
      </c>
      <c r="AK1998" s="2185" t="s">
        <v>246</v>
      </c>
      <c r="AL1998" s="2185" t="s">
        <v>248</v>
      </c>
      <c r="AM1998" s="4064">
        <v>14750000</v>
      </c>
      <c r="AN1998" s="4064">
        <v>14750000</v>
      </c>
      <c r="AO1998" s="2185" t="s">
        <v>250</v>
      </c>
      <c r="AP1998" s="2185" t="s">
        <v>250</v>
      </c>
      <c r="AQ1998" s="2185" t="s">
        <v>251</v>
      </c>
      <c r="AR1998" s="2185">
        <v>2202140306</v>
      </c>
      <c r="AS1998" s="2846" t="s">
        <v>6061</v>
      </c>
      <c r="AT1998" s="2846" t="s">
        <v>330</v>
      </c>
      <c r="AU1998" s="2846">
        <v>100</v>
      </c>
      <c r="AV1998" s="2846">
        <v>100</v>
      </c>
      <c r="AW1998" s="2847">
        <v>42775</v>
      </c>
      <c r="AX1998" s="2847">
        <v>43097</v>
      </c>
      <c r="AY1998" s="3856">
        <v>14750000</v>
      </c>
      <c r="AZ1998" s="3747" t="s">
        <v>284</v>
      </c>
      <c r="BA1998" s="2053" t="s">
        <v>226</v>
      </c>
      <c r="BB1998" s="3841" t="s">
        <v>278</v>
      </c>
      <c r="BC1998" s="2179" t="s">
        <v>352</v>
      </c>
      <c r="BD1998" s="2179">
        <v>2017000199</v>
      </c>
      <c r="BE1998" s="2180">
        <v>42765</v>
      </c>
      <c r="BF1998" s="2181">
        <v>14750000</v>
      </c>
      <c r="BG1998" s="2179">
        <v>2017000186</v>
      </c>
      <c r="BH1998" s="2180">
        <v>42774</v>
      </c>
      <c r="BI1998" s="2182">
        <v>14750000</v>
      </c>
      <c r="BJ1998" s="2180">
        <v>42775</v>
      </c>
      <c r="BK1998" s="2180">
        <v>43097</v>
      </c>
      <c r="BL1998" s="2183">
        <f t="shared" si="217"/>
        <v>0</v>
      </c>
      <c r="BM1998" s="2184"/>
      <c r="BN1998" s="2177"/>
      <c r="BO1998" s="2177"/>
      <c r="BP1998" s="2177"/>
      <c r="BQ1998" s="2177"/>
      <c r="BR1998" s="2177"/>
      <c r="BS1998" s="2177"/>
      <c r="BT1998" s="2177"/>
      <c r="BU1998" s="2177"/>
      <c r="BV1998" s="2177"/>
      <c r="BW1998" s="2177"/>
      <c r="BX1998" s="2177"/>
      <c r="BY1998" s="2177"/>
      <c r="BZ1998" s="2177"/>
      <c r="CA1998" s="2177"/>
      <c r="CB1998" s="2177"/>
      <c r="CC1998" s="2177"/>
      <c r="CD1998" s="2046" t="s">
        <v>134</v>
      </c>
    </row>
    <row r="1999" spans="1:82" ht="25.5" customHeight="1" thickBot="1" x14ac:dyDescent="0.25">
      <c r="A1999" s="185" t="s">
        <v>162</v>
      </c>
      <c r="B1999" s="270" t="s">
        <v>148</v>
      </c>
      <c r="C1999" s="271" t="s">
        <v>149</v>
      </c>
      <c r="D1999" s="272">
        <v>226</v>
      </c>
      <c r="E1999" s="262" t="s">
        <v>61</v>
      </c>
      <c r="F1999" s="268" t="s">
        <v>62</v>
      </c>
      <c r="G1999" s="269">
        <v>0</v>
      </c>
      <c r="H1999" s="269" t="s">
        <v>0</v>
      </c>
      <c r="I1999" s="269">
        <v>1</v>
      </c>
      <c r="J1999" s="381">
        <v>0.3</v>
      </c>
      <c r="K1999" s="284"/>
      <c r="L1999" s="290"/>
      <c r="M1999" s="264"/>
      <c r="N1999" s="264"/>
      <c r="O1999" s="264"/>
      <c r="P1999" s="264"/>
      <c r="Q1999" s="264"/>
      <c r="R1999" s="264"/>
      <c r="S1999" s="264"/>
      <c r="T1999" s="264"/>
      <c r="U1999" s="266">
        <f t="shared" si="206"/>
        <v>0</v>
      </c>
      <c r="V1999" s="264"/>
      <c r="W1999" s="264"/>
      <c r="X1999" s="264"/>
      <c r="Y1999" s="264"/>
      <c r="Z1999" s="264"/>
      <c r="AA1999" s="264"/>
      <c r="AB1999" s="264"/>
      <c r="AC1999" s="264"/>
      <c r="AD1999" s="264"/>
      <c r="AE1999" s="264"/>
      <c r="AF1999" s="264"/>
      <c r="AG1999" s="2185">
        <v>8120000</v>
      </c>
      <c r="AH1999" s="2185" t="s">
        <v>282</v>
      </c>
      <c r="AI1999" s="2845">
        <v>42774</v>
      </c>
      <c r="AJ1999" s="2185" t="s">
        <v>322</v>
      </c>
      <c r="AK1999" s="2185" t="s">
        <v>246</v>
      </c>
      <c r="AL1999" s="2185" t="s">
        <v>248</v>
      </c>
      <c r="AM1999" s="4064">
        <v>26200000</v>
      </c>
      <c r="AN1999" s="4064">
        <v>26200000</v>
      </c>
      <c r="AO1999" s="2185" t="s">
        <v>250</v>
      </c>
      <c r="AP1999" s="2185" t="s">
        <v>250</v>
      </c>
      <c r="AQ1999" s="2185" t="s">
        <v>251</v>
      </c>
      <c r="AR1999" s="2185">
        <v>2202140306</v>
      </c>
      <c r="AS1999" s="2846" t="s">
        <v>380</v>
      </c>
      <c r="AT1999" s="2846" t="s">
        <v>330</v>
      </c>
      <c r="AU1999" s="2846">
        <v>100</v>
      </c>
      <c r="AV1999" s="2846">
        <v>100</v>
      </c>
      <c r="AW1999" s="2847">
        <v>42775</v>
      </c>
      <c r="AX1999" s="2847">
        <v>43097</v>
      </c>
      <c r="AY1999" s="3856">
        <v>26200000</v>
      </c>
      <c r="AZ1999" s="3747" t="s">
        <v>287</v>
      </c>
      <c r="BA1999" s="2053" t="s">
        <v>226</v>
      </c>
      <c r="BB1999" s="3841" t="s">
        <v>279</v>
      </c>
      <c r="BC1999" s="2179" t="s">
        <v>354</v>
      </c>
      <c r="BD1999" s="2179">
        <v>2017000199</v>
      </c>
      <c r="BE1999" s="2180">
        <v>42765</v>
      </c>
      <c r="BF1999" s="2181">
        <v>26200000</v>
      </c>
      <c r="BG1999" s="2179">
        <v>2017000188</v>
      </c>
      <c r="BH1999" s="2180">
        <v>42774</v>
      </c>
      <c r="BI1999" s="2182">
        <v>26200000</v>
      </c>
      <c r="BJ1999" s="2180">
        <v>42774</v>
      </c>
      <c r="BK1999" s="2180">
        <v>43100</v>
      </c>
      <c r="BL1999" s="2183">
        <f t="shared" si="217"/>
        <v>0</v>
      </c>
      <c r="BM1999" s="2184"/>
      <c r="BN1999" s="2177"/>
      <c r="BO1999" s="2177"/>
      <c r="BP1999" s="2177"/>
      <c r="BQ1999" s="2177"/>
      <c r="BR1999" s="2177"/>
      <c r="BS1999" s="2177"/>
      <c r="BT1999" s="2177"/>
      <c r="BU1999" s="2177"/>
      <c r="BV1999" s="2177"/>
      <c r="BW1999" s="2177"/>
      <c r="BX1999" s="2177"/>
      <c r="BY1999" s="2177"/>
      <c r="BZ1999" s="2177"/>
      <c r="CA1999" s="2177"/>
      <c r="CB1999" s="2177"/>
      <c r="CC1999" s="2177"/>
      <c r="CD1999" s="2046" t="s">
        <v>134</v>
      </c>
    </row>
    <row r="2000" spans="1:82" ht="25.5" customHeight="1" thickBot="1" x14ac:dyDescent="0.25">
      <c r="A2000" s="185" t="s">
        <v>162</v>
      </c>
      <c r="B2000" s="270" t="s">
        <v>148</v>
      </c>
      <c r="C2000" s="271" t="s">
        <v>149</v>
      </c>
      <c r="D2000" s="272">
        <v>226</v>
      </c>
      <c r="E2000" s="262" t="s">
        <v>61</v>
      </c>
      <c r="F2000" s="268" t="s">
        <v>62</v>
      </c>
      <c r="G2000" s="269">
        <v>0</v>
      </c>
      <c r="H2000" s="269" t="s">
        <v>0</v>
      </c>
      <c r="I2000" s="269">
        <v>1</v>
      </c>
      <c r="J2000" s="381">
        <v>0.3</v>
      </c>
      <c r="K2000" s="284"/>
      <c r="L2000" s="290"/>
      <c r="M2000" s="264"/>
      <c r="N2000" s="264"/>
      <c r="O2000" s="264"/>
      <c r="P2000" s="264"/>
      <c r="Q2000" s="264"/>
      <c r="R2000" s="264"/>
      <c r="S2000" s="264"/>
      <c r="T2000" s="264"/>
      <c r="U2000" s="266">
        <f t="shared" si="206"/>
        <v>0</v>
      </c>
      <c r="V2000" s="264"/>
      <c r="W2000" s="264"/>
      <c r="X2000" s="264"/>
      <c r="Y2000" s="264"/>
      <c r="Z2000" s="264"/>
      <c r="AA2000" s="264"/>
      <c r="AB2000" s="264"/>
      <c r="AC2000" s="264"/>
      <c r="AD2000" s="264"/>
      <c r="AE2000" s="264"/>
      <c r="AF2000" s="264"/>
      <c r="AG2000" s="2185">
        <v>93131608</v>
      </c>
      <c r="AH2000" s="2185" t="s">
        <v>339</v>
      </c>
      <c r="AI2000" s="2845">
        <v>42857</v>
      </c>
      <c r="AJ2000" s="2185" t="s">
        <v>340</v>
      </c>
      <c r="AK2000" s="2185" t="s">
        <v>246</v>
      </c>
      <c r="AL2000" s="2185" t="s">
        <v>248</v>
      </c>
      <c r="AM2000" s="4064">
        <v>2000000</v>
      </c>
      <c r="AN2000" s="4064">
        <v>2000000</v>
      </c>
      <c r="AO2000" s="2185" t="s">
        <v>250</v>
      </c>
      <c r="AP2000" s="2185" t="s">
        <v>250</v>
      </c>
      <c r="AQ2000" s="2185" t="s">
        <v>251</v>
      </c>
      <c r="AR2000" s="2185">
        <v>2202140306</v>
      </c>
      <c r="AS2000" s="2846" t="s">
        <v>6062</v>
      </c>
      <c r="AT2000" s="2846" t="s">
        <v>330</v>
      </c>
      <c r="AU2000" s="2846">
        <v>100</v>
      </c>
      <c r="AV2000" s="2846">
        <v>100</v>
      </c>
      <c r="AW2000" s="2847">
        <v>42844</v>
      </c>
      <c r="AX2000" s="2847">
        <v>43099</v>
      </c>
      <c r="AY2000" s="3856">
        <f>2000000+3000000</f>
        <v>5000000</v>
      </c>
      <c r="AZ2000" s="3747" t="s">
        <v>341</v>
      </c>
      <c r="BA2000" s="3747" t="s">
        <v>342</v>
      </c>
      <c r="BB2000" s="3841" t="s">
        <v>343</v>
      </c>
      <c r="BC2000" s="2179" t="s">
        <v>359</v>
      </c>
      <c r="BD2000" s="2179">
        <v>2017000428</v>
      </c>
      <c r="BE2000" s="2180">
        <v>42789</v>
      </c>
      <c r="BF2000" s="2181">
        <v>2000000</v>
      </c>
      <c r="BG2000" s="2179">
        <v>2017000693</v>
      </c>
      <c r="BH2000" s="2180">
        <v>42793</v>
      </c>
      <c r="BI2000" s="2182">
        <v>2000000</v>
      </c>
      <c r="BJ2000" s="2180">
        <v>42840</v>
      </c>
      <c r="BK2000" s="2180">
        <v>43100</v>
      </c>
      <c r="BL2000" s="2183">
        <f>BF2000-BI2000</f>
        <v>0</v>
      </c>
      <c r="BM2000" s="2184"/>
      <c r="BN2000" s="2177"/>
      <c r="BO2000" s="2177"/>
      <c r="BP2000" s="2177"/>
      <c r="BQ2000" s="2177"/>
      <c r="BR2000" s="2177"/>
      <c r="BS2000" s="2177"/>
      <c r="BT2000" s="2177"/>
      <c r="BU2000" s="2177"/>
      <c r="BV2000" s="2177"/>
      <c r="BW2000" s="2177"/>
      <c r="BX2000" s="2177"/>
      <c r="BY2000" s="2177"/>
      <c r="BZ2000" s="2177"/>
      <c r="CA2000" s="2177"/>
      <c r="CB2000" s="2177"/>
      <c r="CC2000" s="2177"/>
      <c r="CD2000" s="2046" t="s">
        <v>134</v>
      </c>
    </row>
    <row r="2001" spans="1:82" ht="25.5" customHeight="1" thickBot="1" x14ac:dyDescent="0.25">
      <c r="A2001" s="185" t="s">
        <v>162</v>
      </c>
      <c r="B2001" s="270" t="s">
        <v>148</v>
      </c>
      <c r="C2001" s="271" t="s">
        <v>149</v>
      </c>
      <c r="D2001" s="272">
        <v>226</v>
      </c>
      <c r="E2001" s="262" t="s">
        <v>61</v>
      </c>
      <c r="F2001" s="268" t="s">
        <v>62</v>
      </c>
      <c r="G2001" s="269">
        <v>0</v>
      </c>
      <c r="H2001" s="269" t="s">
        <v>0</v>
      </c>
      <c r="I2001" s="269">
        <v>1</v>
      </c>
      <c r="J2001" s="381">
        <v>0.3</v>
      </c>
      <c r="K2001" s="284"/>
      <c r="L2001" s="290"/>
      <c r="M2001" s="264"/>
      <c r="N2001" s="264"/>
      <c r="O2001" s="264"/>
      <c r="P2001" s="264"/>
      <c r="Q2001" s="264"/>
      <c r="R2001" s="264"/>
      <c r="S2001" s="264"/>
      <c r="T2001" s="264"/>
      <c r="U2001" s="266">
        <f t="shared" si="206"/>
        <v>0</v>
      </c>
      <c r="V2001" s="264"/>
      <c r="W2001" s="264"/>
      <c r="X2001" s="264"/>
      <c r="Y2001" s="264"/>
      <c r="Z2001" s="264"/>
      <c r="AA2001" s="264"/>
      <c r="AB2001" s="264"/>
      <c r="AC2001" s="264"/>
      <c r="AD2001" s="264"/>
      <c r="AE2001" s="264"/>
      <c r="AF2001" s="264"/>
      <c r="AG2001" s="2185">
        <v>80131802</v>
      </c>
      <c r="AH2001" s="2185" t="s">
        <v>347</v>
      </c>
      <c r="AI2001" s="2845">
        <v>42857</v>
      </c>
      <c r="AJ2001" s="2185" t="s">
        <v>340</v>
      </c>
      <c r="AK2001" s="2185" t="s">
        <v>246</v>
      </c>
      <c r="AL2001" s="2185" t="s">
        <v>248</v>
      </c>
      <c r="AM2001" s="4064">
        <v>8000000</v>
      </c>
      <c r="AN2001" s="4064">
        <v>8000000</v>
      </c>
      <c r="AO2001" s="2185" t="s">
        <v>250</v>
      </c>
      <c r="AP2001" s="2185" t="s">
        <v>250</v>
      </c>
      <c r="AQ2001" s="2185" t="s">
        <v>251</v>
      </c>
      <c r="AR2001" s="2185">
        <v>2202140306</v>
      </c>
      <c r="AS2001" s="2846" t="s">
        <v>416</v>
      </c>
      <c r="AT2001" s="2846" t="s">
        <v>330</v>
      </c>
      <c r="AU2001" s="2846">
        <v>100</v>
      </c>
      <c r="AV2001" s="2846">
        <v>50</v>
      </c>
      <c r="AW2001" s="2847">
        <v>42832</v>
      </c>
      <c r="AX2001" s="2847">
        <v>42893</v>
      </c>
      <c r="AY2001" s="3856">
        <v>8000000</v>
      </c>
      <c r="AZ2001" s="3747"/>
      <c r="BA2001" s="3747" t="s">
        <v>233</v>
      </c>
      <c r="BB2001" s="3747" t="s">
        <v>405</v>
      </c>
      <c r="BC2001" s="2179" t="s">
        <v>364</v>
      </c>
      <c r="BD2001" s="2179">
        <v>2017000504</v>
      </c>
      <c r="BE2001" s="2180">
        <v>42800</v>
      </c>
      <c r="BF2001" s="2181">
        <v>8000000</v>
      </c>
      <c r="BG2001" s="2179">
        <v>2017000484</v>
      </c>
      <c r="BH2001" s="2180">
        <v>42823</v>
      </c>
      <c r="BI2001" s="2182">
        <v>8000000</v>
      </c>
      <c r="BJ2001" s="2180">
        <v>42814</v>
      </c>
      <c r="BK2001" s="2180">
        <v>42875</v>
      </c>
      <c r="BL2001" s="2183">
        <f t="shared" si="207"/>
        <v>0</v>
      </c>
      <c r="BM2001" s="2184"/>
      <c r="BN2001" s="2177"/>
      <c r="BO2001" s="2177"/>
      <c r="BP2001" s="2177"/>
      <c r="BQ2001" s="2177"/>
      <c r="BR2001" s="2177"/>
      <c r="BS2001" s="2177"/>
      <c r="BT2001" s="2177"/>
      <c r="BU2001" s="2177"/>
      <c r="BV2001" s="2177"/>
      <c r="BW2001" s="2177"/>
      <c r="BX2001" s="2177"/>
      <c r="BY2001" s="2177"/>
      <c r="BZ2001" s="2177"/>
      <c r="CA2001" s="2177"/>
      <c r="CB2001" s="2177"/>
      <c r="CC2001" s="2177"/>
      <c r="CD2001" s="2046" t="s">
        <v>134</v>
      </c>
    </row>
    <row r="2002" spans="1:82" ht="25.5" customHeight="1" thickBot="1" x14ac:dyDescent="0.25">
      <c r="A2002" s="185" t="s">
        <v>162</v>
      </c>
      <c r="B2002" s="270" t="s">
        <v>148</v>
      </c>
      <c r="C2002" s="271" t="s">
        <v>149</v>
      </c>
      <c r="D2002" s="272">
        <v>226</v>
      </c>
      <c r="E2002" s="262" t="s">
        <v>61</v>
      </c>
      <c r="F2002" s="268" t="s">
        <v>62</v>
      </c>
      <c r="G2002" s="269">
        <v>0</v>
      </c>
      <c r="H2002" s="269" t="s">
        <v>0</v>
      </c>
      <c r="I2002" s="269">
        <v>1</v>
      </c>
      <c r="J2002" s="381">
        <v>0.3</v>
      </c>
      <c r="K2002" s="342"/>
      <c r="L2002" s="290"/>
      <c r="M2002" s="264"/>
      <c r="N2002" s="264"/>
      <c r="O2002" s="264"/>
      <c r="P2002" s="264"/>
      <c r="Q2002" s="264"/>
      <c r="R2002" s="264"/>
      <c r="S2002" s="264"/>
      <c r="T2002" s="264"/>
      <c r="U2002" s="266"/>
      <c r="V2002" s="264"/>
      <c r="W2002" s="264"/>
      <c r="X2002" s="264"/>
      <c r="Y2002" s="264"/>
      <c r="Z2002" s="264"/>
      <c r="AA2002" s="264"/>
      <c r="AB2002" s="264"/>
      <c r="AC2002" s="264"/>
      <c r="AD2002" s="264"/>
      <c r="AE2002" s="264"/>
      <c r="AF2002" s="264"/>
      <c r="AG2002" s="2185">
        <v>72141100</v>
      </c>
      <c r="AH2002" s="2185" t="s">
        <v>306</v>
      </c>
      <c r="AI2002" s="2845">
        <v>42825</v>
      </c>
      <c r="AJ2002" s="2185" t="s">
        <v>269</v>
      </c>
      <c r="AK2002" s="2185" t="s">
        <v>288</v>
      </c>
      <c r="AL2002" s="2185" t="s">
        <v>248</v>
      </c>
      <c r="AM2002" s="4064">
        <v>15000000</v>
      </c>
      <c r="AN2002" s="4064">
        <v>15000000</v>
      </c>
      <c r="AO2002" s="2185" t="s">
        <v>250</v>
      </c>
      <c r="AP2002" s="2185" t="s">
        <v>250</v>
      </c>
      <c r="AQ2002" s="2185" t="s">
        <v>251</v>
      </c>
      <c r="AR2002" s="2185">
        <v>2202140306</v>
      </c>
      <c r="AS2002" s="2846" t="s">
        <v>460</v>
      </c>
      <c r="AT2002" s="2846" t="s">
        <v>448</v>
      </c>
      <c r="AU2002" s="2846">
        <v>120</v>
      </c>
      <c r="AV2002" s="2846">
        <v>120</v>
      </c>
      <c r="AW2002" s="2847">
        <v>42825</v>
      </c>
      <c r="AX2002" s="2847">
        <v>43099</v>
      </c>
      <c r="AY2002" s="2848">
        <v>15000000</v>
      </c>
      <c r="AZ2002" s="3747"/>
      <c r="BA2002" s="3747" t="s">
        <v>386</v>
      </c>
      <c r="BB2002" s="3841" t="s">
        <v>406</v>
      </c>
      <c r="BC2002" s="2179" t="s">
        <v>356</v>
      </c>
      <c r="BD2002" s="2179">
        <v>2017000613</v>
      </c>
      <c r="BE2002" s="2180">
        <v>42824</v>
      </c>
      <c r="BF2002" s="2181">
        <v>15000000</v>
      </c>
      <c r="BG2002" s="2179">
        <v>2017000535</v>
      </c>
      <c r="BH2002" s="2180">
        <v>42825</v>
      </c>
      <c r="BI2002" s="2182">
        <v>15000000</v>
      </c>
      <c r="BJ2002" s="2180">
        <v>42825</v>
      </c>
      <c r="BK2002" s="2180">
        <v>43100</v>
      </c>
      <c r="BL2002" s="2183">
        <f>+BF2002-BI2002</f>
        <v>0</v>
      </c>
      <c r="BM2002" s="2184"/>
      <c r="BN2002" s="2177"/>
      <c r="BO2002" s="2177"/>
      <c r="BP2002" s="2177"/>
      <c r="BQ2002" s="2177"/>
      <c r="BR2002" s="2177"/>
      <c r="BS2002" s="2177"/>
      <c r="BT2002" s="2177"/>
      <c r="BU2002" s="2177"/>
      <c r="BV2002" s="2177"/>
      <c r="BW2002" s="2177"/>
      <c r="BX2002" s="2177"/>
      <c r="BY2002" s="2177"/>
      <c r="BZ2002" s="2177"/>
      <c r="CA2002" s="2177"/>
      <c r="CB2002" s="2177"/>
      <c r="CC2002" s="2177"/>
      <c r="CD2002" s="2046" t="s">
        <v>134</v>
      </c>
    </row>
    <row r="2003" spans="1:82" ht="25.5" customHeight="1" thickBot="1" x14ac:dyDescent="0.25">
      <c r="A2003" s="185" t="s">
        <v>162</v>
      </c>
      <c r="B2003" s="270" t="s">
        <v>148</v>
      </c>
      <c r="C2003" s="271" t="s">
        <v>149</v>
      </c>
      <c r="D2003" s="272">
        <v>226</v>
      </c>
      <c r="E2003" s="262" t="s">
        <v>61</v>
      </c>
      <c r="F2003" s="268" t="s">
        <v>62</v>
      </c>
      <c r="G2003" s="269">
        <v>0</v>
      </c>
      <c r="H2003" s="269" t="s">
        <v>0</v>
      </c>
      <c r="I2003" s="269">
        <v>1</v>
      </c>
      <c r="J2003" s="381">
        <v>0.3</v>
      </c>
      <c r="K2003" s="342"/>
      <c r="L2003" s="290"/>
      <c r="M2003" s="264"/>
      <c r="N2003" s="264"/>
      <c r="O2003" s="264"/>
      <c r="P2003" s="264"/>
      <c r="Q2003" s="264"/>
      <c r="R2003" s="264"/>
      <c r="S2003" s="264"/>
      <c r="T2003" s="264"/>
      <c r="U2003" s="266"/>
      <c r="V2003" s="264"/>
      <c r="W2003" s="264"/>
      <c r="X2003" s="264"/>
      <c r="Y2003" s="264"/>
      <c r="Z2003" s="264"/>
      <c r="AA2003" s="264"/>
      <c r="AB2003" s="264"/>
      <c r="AC2003" s="264"/>
      <c r="AD2003" s="264"/>
      <c r="AE2003" s="264"/>
      <c r="AF2003" s="264"/>
      <c r="AG2003" s="2185">
        <v>81101500</v>
      </c>
      <c r="AH2003" s="2185" t="s">
        <v>261</v>
      </c>
      <c r="AI2003" s="2845">
        <v>42899</v>
      </c>
      <c r="AJ2003" s="2185" t="s">
        <v>390</v>
      </c>
      <c r="AK2003" s="2185" t="s">
        <v>246</v>
      </c>
      <c r="AL2003" s="2185" t="s">
        <v>248</v>
      </c>
      <c r="AM2003" s="4064">
        <v>5450000</v>
      </c>
      <c r="AN2003" s="4090">
        <v>5450000</v>
      </c>
      <c r="AO2003" s="2185" t="s">
        <v>250</v>
      </c>
      <c r="AP2003" s="2185" t="s">
        <v>250</v>
      </c>
      <c r="AQ2003" s="2185" t="s">
        <v>251</v>
      </c>
      <c r="AR2003" s="2185">
        <v>2202140306</v>
      </c>
      <c r="AS2003" s="2846" t="s">
        <v>6063</v>
      </c>
      <c r="AT2003" s="2846" t="s">
        <v>330</v>
      </c>
      <c r="AU2003" s="2846">
        <v>100</v>
      </c>
      <c r="AV2003" s="2846">
        <v>100</v>
      </c>
      <c r="AW2003" s="2847">
        <v>42899</v>
      </c>
      <c r="AX2003" s="2847">
        <v>43082</v>
      </c>
      <c r="AY2003" s="3856">
        <v>16350000</v>
      </c>
      <c r="AZ2003" s="3747" t="s">
        <v>392</v>
      </c>
      <c r="BA2003" s="3747" t="s">
        <v>286</v>
      </c>
      <c r="BB2003" s="3747" t="s">
        <v>397</v>
      </c>
      <c r="BC2003" s="2179" t="s">
        <v>353</v>
      </c>
      <c r="BD2003" s="2179">
        <v>2017000199</v>
      </c>
      <c r="BE2003" s="2180">
        <v>42765</v>
      </c>
      <c r="BF2003" s="2181">
        <v>5450000</v>
      </c>
      <c r="BG2003" s="2179">
        <v>2170007875</v>
      </c>
      <c r="BH2003" s="2180">
        <v>42899</v>
      </c>
      <c r="BI2003" s="2182">
        <v>5450000</v>
      </c>
      <c r="BJ2003" s="2180">
        <v>42899</v>
      </c>
      <c r="BK2003" s="2180">
        <v>43082</v>
      </c>
      <c r="BL2003" s="2183">
        <f t="shared" ref="BL2003:BL2005" si="218">+BF2003-BI2003</f>
        <v>0</v>
      </c>
      <c r="BM2003" s="2184"/>
      <c r="BN2003" s="2177"/>
      <c r="BO2003" s="2177"/>
      <c r="BP2003" s="2177"/>
      <c r="BQ2003" s="2177"/>
      <c r="BR2003" s="2177"/>
      <c r="BS2003" s="2177"/>
      <c r="BT2003" s="2177"/>
      <c r="BU2003" s="2177"/>
      <c r="BV2003" s="2177"/>
      <c r="BW2003" s="2177"/>
      <c r="BX2003" s="2177"/>
      <c r="BY2003" s="2177"/>
      <c r="BZ2003" s="2177"/>
      <c r="CA2003" s="2177"/>
      <c r="CB2003" s="2177"/>
      <c r="CC2003" s="2177"/>
      <c r="CD2003" s="2046" t="s">
        <v>134</v>
      </c>
    </row>
    <row r="2004" spans="1:82" ht="25.5" customHeight="1" thickBot="1" x14ac:dyDescent="0.25">
      <c r="A2004" s="185" t="s">
        <v>162</v>
      </c>
      <c r="B2004" s="270" t="s">
        <v>148</v>
      </c>
      <c r="C2004" s="271" t="s">
        <v>149</v>
      </c>
      <c r="D2004" s="272">
        <v>226</v>
      </c>
      <c r="E2004" s="262" t="s">
        <v>61</v>
      </c>
      <c r="F2004" s="268" t="s">
        <v>62</v>
      </c>
      <c r="G2004" s="269">
        <v>0</v>
      </c>
      <c r="H2004" s="269" t="s">
        <v>0</v>
      </c>
      <c r="I2004" s="269">
        <v>1</v>
      </c>
      <c r="J2004" s="381">
        <v>0.3</v>
      </c>
      <c r="K2004" s="342"/>
      <c r="L2004" s="290"/>
      <c r="M2004" s="264"/>
      <c r="N2004" s="264"/>
      <c r="O2004" s="264"/>
      <c r="P2004" s="264"/>
      <c r="Q2004" s="264"/>
      <c r="R2004" s="264"/>
      <c r="S2004" s="264"/>
      <c r="T2004" s="264"/>
      <c r="U2004" s="266"/>
      <c r="V2004" s="264"/>
      <c r="W2004" s="264"/>
      <c r="X2004" s="264"/>
      <c r="Y2004" s="264"/>
      <c r="Z2004" s="264"/>
      <c r="AA2004" s="264"/>
      <c r="AB2004" s="264"/>
      <c r="AC2004" s="264"/>
      <c r="AD2004" s="264"/>
      <c r="AE2004" s="264"/>
      <c r="AF2004" s="264"/>
      <c r="AG2004" s="2185">
        <v>81101500</v>
      </c>
      <c r="AH2004" s="2185" t="s">
        <v>261</v>
      </c>
      <c r="AI2004" s="2845">
        <v>42899</v>
      </c>
      <c r="AJ2004" s="2185" t="s">
        <v>390</v>
      </c>
      <c r="AK2004" s="2185" t="s">
        <v>246</v>
      </c>
      <c r="AL2004" s="2185" t="s">
        <v>248</v>
      </c>
      <c r="AM2004" s="4064">
        <v>5450000</v>
      </c>
      <c r="AN2004" s="4090">
        <v>5450000</v>
      </c>
      <c r="AO2004" s="2185" t="s">
        <v>250</v>
      </c>
      <c r="AP2004" s="2185" t="s">
        <v>250</v>
      </c>
      <c r="AQ2004" s="2185" t="s">
        <v>251</v>
      </c>
      <c r="AR2004" s="2185">
        <v>2202140306</v>
      </c>
      <c r="AS2004" s="2850"/>
      <c r="AT2004" s="2850"/>
      <c r="AU2004" s="2850"/>
      <c r="AV2004" s="2850"/>
      <c r="AW2004" s="2851"/>
      <c r="AX2004" s="2851"/>
      <c r="AY2004" s="2852"/>
      <c r="AZ2004" s="3747" t="s">
        <v>395</v>
      </c>
      <c r="BA2004" s="3747" t="s">
        <v>394</v>
      </c>
      <c r="BB2004" s="3747" t="s">
        <v>393</v>
      </c>
      <c r="BC2004" s="2179" t="s">
        <v>353</v>
      </c>
      <c r="BD2004" s="2179">
        <v>2017000199</v>
      </c>
      <c r="BE2004" s="2180">
        <v>42765</v>
      </c>
      <c r="BF2004" s="2181">
        <v>5450000</v>
      </c>
      <c r="BG2004" s="2179">
        <v>2017000874</v>
      </c>
      <c r="BH2004" s="2180">
        <v>42899</v>
      </c>
      <c r="BI2004" s="2182">
        <v>5450000</v>
      </c>
      <c r="BJ2004" s="2180">
        <v>42899</v>
      </c>
      <c r="BK2004" s="2180">
        <v>43082</v>
      </c>
      <c r="BL2004" s="2183">
        <f t="shared" si="218"/>
        <v>0</v>
      </c>
      <c r="BM2004" s="2184"/>
      <c r="BN2004" s="2177"/>
      <c r="BO2004" s="2177"/>
      <c r="BP2004" s="2177"/>
      <c r="BQ2004" s="2177"/>
      <c r="BR2004" s="2177"/>
      <c r="BS2004" s="2177"/>
      <c r="BT2004" s="2177"/>
      <c r="BU2004" s="2177"/>
      <c r="BV2004" s="2177"/>
      <c r="BW2004" s="2177"/>
      <c r="BX2004" s="2177"/>
      <c r="BY2004" s="2177"/>
      <c r="BZ2004" s="2177"/>
      <c r="CA2004" s="2177"/>
      <c r="CB2004" s="2177"/>
      <c r="CC2004" s="2177"/>
      <c r="CD2004" s="2046" t="s">
        <v>134</v>
      </c>
    </row>
    <row r="2005" spans="1:82" ht="25.5" customHeight="1" thickBot="1" x14ac:dyDescent="0.25">
      <c r="A2005" s="185" t="s">
        <v>162</v>
      </c>
      <c r="B2005" s="270" t="s">
        <v>148</v>
      </c>
      <c r="C2005" s="271" t="s">
        <v>149</v>
      </c>
      <c r="D2005" s="272">
        <v>226</v>
      </c>
      <c r="E2005" s="262" t="s">
        <v>61</v>
      </c>
      <c r="F2005" s="268" t="s">
        <v>62</v>
      </c>
      <c r="G2005" s="269">
        <v>0</v>
      </c>
      <c r="H2005" s="269" t="s">
        <v>0</v>
      </c>
      <c r="I2005" s="269">
        <v>1</v>
      </c>
      <c r="J2005" s="381">
        <v>0.3</v>
      </c>
      <c r="K2005" s="342"/>
      <c r="L2005" s="290"/>
      <c r="M2005" s="264"/>
      <c r="N2005" s="264"/>
      <c r="O2005" s="264"/>
      <c r="P2005" s="264"/>
      <c r="Q2005" s="264"/>
      <c r="R2005" s="264"/>
      <c r="S2005" s="264"/>
      <c r="T2005" s="264"/>
      <c r="U2005" s="266"/>
      <c r="V2005" s="264"/>
      <c r="W2005" s="264"/>
      <c r="X2005" s="264"/>
      <c r="Y2005" s="264"/>
      <c r="Z2005" s="264"/>
      <c r="AA2005" s="264"/>
      <c r="AB2005" s="264"/>
      <c r="AC2005" s="264"/>
      <c r="AD2005" s="264"/>
      <c r="AE2005" s="264"/>
      <c r="AF2005" s="264"/>
      <c r="AG2005" s="2185">
        <v>93151507</v>
      </c>
      <c r="AH2005" s="2185" t="s">
        <v>391</v>
      </c>
      <c r="AI2005" s="2845">
        <v>42899</v>
      </c>
      <c r="AJ2005" s="2185" t="s">
        <v>390</v>
      </c>
      <c r="AK2005" s="2185" t="s">
        <v>246</v>
      </c>
      <c r="AL2005" s="2185" t="s">
        <v>248</v>
      </c>
      <c r="AM2005" s="4064">
        <v>5450000</v>
      </c>
      <c r="AN2005" s="4064">
        <v>5450000</v>
      </c>
      <c r="AO2005" s="2185" t="s">
        <v>250</v>
      </c>
      <c r="AP2005" s="2185" t="s">
        <v>250</v>
      </c>
      <c r="AQ2005" s="2185" t="s">
        <v>251</v>
      </c>
      <c r="AR2005" s="2185">
        <v>2202140306</v>
      </c>
      <c r="AS2005" s="2850"/>
      <c r="AT2005" s="2850"/>
      <c r="AU2005" s="2850"/>
      <c r="AV2005" s="2850"/>
      <c r="AW2005" s="2851"/>
      <c r="AX2005" s="2851"/>
      <c r="AY2005" s="2852"/>
      <c r="AZ2005" s="3747" t="s">
        <v>398</v>
      </c>
      <c r="BA2005" s="3747" t="s">
        <v>394</v>
      </c>
      <c r="BB2005" s="3747" t="s">
        <v>396</v>
      </c>
      <c r="BC2005" s="2179" t="s">
        <v>353</v>
      </c>
      <c r="BD2005" s="2179">
        <v>2017000199</v>
      </c>
      <c r="BE2005" s="2180">
        <v>42765</v>
      </c>
      <c r="BF2005" s="2181">
        <v>5450000</v>
      </c>
      <c r="BG2005" s="2179">
        <v>2017000878</v>
      </c>
      <c r="BH2005" s="2180">
        <v>42899</v>
      </c>
      <c r="BI2005" s="2182">
        <v>5450000</v>
      </c>
      <c r="BJ2005" s="2180">
        <v>42899</v>
      </c>
      <c r="BK2005" s="2180">
        <v>43082</v>
      </c>
      <c r="BL2005" s="2183">
        <f t="shared" si="218"/>
        <v>0</v>
      </c>
      <c r="BM2005" s="2184"/>
      <c r="BN2005" s="2177"/>
      <c r="BO2005" s="2177"/>
      <c r="BP2005" s="2177"/>
      <c r="BQ2005" s="2177"/>
      <c r="BR2005" s="2177"/>
      <c r="BS2005" s="2177"/>
      <c r="BT2005" s="2177"/>
      <c r="BU2005" s="2177"/>
      <c r="BV2005" s="2177"/>
      <c r="BW2005" s="2177"/>
      <c r="BX2005" s="2177"/>
      <c r="BY2005" s="2177"/>
      <c r="BZ2005" s="2177"/>
      <c r="CA2005" s="2177"/>
      <c r="CB2005" s="2177"/>
      <c r="CC2005" s="2177"/>
      <c r="CD2005" s="2046" t="s">
        <v>134</v>
      </c>
    </row>
    <row r="2006" spans="1:82" ht="25.5" customHeight="1" thickBot="1" x14ac:dyDescent="0.25">
      <c r="A2006" s="368" t="s">
        <v>162</v>
      </c>
      <c r="B2006" s="270" t="s">
        <v>148</v>
      </c>
      <c r="C2006" s="271" t="s">
        <v>149</v>
      </c>
      <c r="D2006" s="272">
        <v>226</v>
      </c>
      <c r="E2006" s="262" t="s">
        <v>61</v>
      </c>
      <c r="F2006" s="268" t="s">
        <v>62</v>
      </c>
      <c r="G2006" s="269">
        <v>0</v>
      </c>
      <c r="H2006" s="269" t="s">
        <v>0</v>
      </c>
      <c r="I2006" s="269">
        <v>1</v>
      </c>
      <c r="J2006" s="388">
        <v>0.3</v>
      </c>
      <c r="K2006" s="315"/>
      <c r="L2006" s="265"/>
      <c r="M2006" s="264"/>
      <c r="N2006" s="264"/>
      <c r="O2006" s="264"/>
      <c r="P2006" s="264"/>
      <c r="Q2006" s="264"/>
      <c r="R2006" s="264"/>
      <c r="S2006" s="264"/>
      <c r="T2006" s="264"/>
      <c r="U2006" s="266">
        <f t="shared" si="206"/>
        <v>0</v>
      </c>
      <c r="V2006" s="264"/>
      <c r="W2006" s="264"/>
      <c r="X2006" s="264"/>
      <c r="Y2006" s="264"/>
      <c r="Z2006" s="264"/>
      <c r="AA2006" s="264"/>
      <c r="AB2006" s="264"/>
      <c r="AC2006" s="264"/>
      <c r="AD2006" s="264"/>
      <c r="AE2006" s="264"/>
      <c r="AF2006" s="264"/>
      <c r="AG2006" s="2185">
        <v>93142009</v>
      </c>
      <c r="AH2006" s="2185" t="s">
        <v>348</v>
      </c>
      <c r="AI2006" s="2185">
        <v>42887</v>
      </c>
      <c r="AJ2006" s="2185" t="s">
        <v>309</v>
      </c>
      <c r="AK2006" s="2185" t="s">
        <v>246</v>
      </c>
      <c r="AL2006" s="2185" t="s">
        <v>248</v>
      </c>
      <c r="AM2006" s="4064">
        <v>19500000</v>
      </c>
      <c r="AN2006" s="4064">
        <v>19500000</v>
      </c>
      <c r="AO2006" s="2185" t="s">
        <v>250</v>
      </c>
      <c r="AP2006" s="2185" t="s">
        <v>250</v>
      </c>
      <c r="AQ2006" s="2185" t="s">
        <v>251</v>
      </c>
      <c r="AR2006" s="2185">
        <v>2202140306</v>
      </c>
      <c r="AS2006" s="2846" t="s">
        <v>6064</v>
      </c>
      <c r="AT2006" s="2846" t="s">
        <v>383</v>
      </c>
      <c r="AU2006" s="2846">
        <v>1</v>
      </c>
      <c r="AV2006" s="2846" t="s">
        <v>540</v>
      </c>
      <c r="AW2006" s="2847">
        <v>42931</v>
      </c>
      <c r="AX2006" s="2847">
        <v>43099</v>
      </c>
      <c r="AY2006" s="3856">
        <f>19500000+4800000</f>
        <v>24300000</v>
      </c>
      <c r="AZ2006" s="3747" t="s">
        <v>409</v>
      </c>
      <c r="BA2006" s="2048" t="s">
        <v>344</v>
      </c>
      <c r="BB2006" s="3747" t="s">
        <v>407</v>
      </c>
      <c r="BC2006" s="2179" t="s">
        <v>408</v>
      </c>
      <c r="BD2006" s="2179">
        <v>2017000199</v>
      </c>
      <c r="BE2006" s="2180">
        <v>42765</v>
      </c>
      <c r="BF2006" s="2181">
        <v>19500000</v>
      </c>
      <c r="BG2006" s="2179">
        <v>2017000877</v>
      </c>
      <c r="BH2006" s="2180">
        <v>42899</v>
      </c>
      <c r="BI2006" s="2182">
        <v>19500000</v>
      </c>
      <c r="BJ2006" s="2836">
        <v>42899</v>
      </c>
      <c r="BK2006" s="2836">
        <v>43082</v>
      </c>
      <c r="BL2006" s="2839">
        <f t="shared" ref="BL2006" si="219">+BF2006-BI2006</f>
        <v>0</v>
      </c>
      <c r="BM2006" s="2840"/>
      <c r="BN2006" s="2177"/>
      <c r="BO2006" s="2177"/>
      <c r="BP2006" s="2177"/>
      <c r="BQ2006" s="2177"/>
      <c r="BR2006" s="2177"/>
      <c r="BS2006" s="2177"/>
      <c r="BT2006" s="2177"/>
      <c r="BU2006" s="2177"/>
      <c r="BV2006" s="2177"/>
      <c r="BW2006" s="2177"/>
      <c r="BX2006" s="2177"/>
      <c r="BY2006" s="2177"/>
      <c r="BZ2006" s="2177"/>
      <c r="CA2006" s="2177"/>
      <c r="CB2006" s="2177"/>
      <c r="CC2006" s="2177"/>
      <c r="CD2006" s="2046" t="s">
        <v>134</v>
      </c>
    </row>
    <row r="2007" spans="1:82" ht="25.5" customHeight="1" thickBot="1" x14ac:dyDescent="0.25">
      <c r="A2007" s="368" t="s">
        <v>162</v>
      </c>
      <c r="B2007" s="270" t="s">
        <v>148</v>
      </c>
      <c r="C2007" s="271" t="s">
        <v>149</v>
      </c>
      <c r="D2007" s="272">
        <v>226</v>
      </c>
      <c r="E2007" s="262" t="s">
        <v>61</v>
      </c>
      <c r="F2007" s="268" t="s">
        <v>62</v>
      </c>
      <c r="G2007" s="269">
        <v>0</v>
      </c>
      <c r="H2007" s="269" t="s">
        <v>0</v>
      </c>
      <c r="I2007" s="269">
        <v>1</v>
      </c>
      <c r="J2007" s="388">
        <v>0.3</v>
      </c>
      <c r="K2007" s="294"/>
      <c r="L2007" s="265"/>
      <c r="M2007" s="264"/>
      <c r="N2007" s="264"/>
      <c r="O2007" s="264"/>
      <c r="P2007" s="264"/>
      <c r="Q2007" s="264"/>
      <c r="R2007" s="264"/>
      <c r="S2007" s="264"/>
      <c r="T2007" s="264"/>
      <c r="U2007" s="266"/>
      <c r="V2007" s="264"/>
      <c r="W2007" s="264"/>
      <c r="X2007" s="264"/>
      <c r="Y2007" s="264"/>
      <c r="Z2007" s="264"/>
      <c r="AA2007" s="264"/>
      <c r="AB2007" s="264"/>
      <c r="AC2007" s="264"/>
      <c r="AD2007" s="264"/>
      <c r="AE2007" s="264"/>
      <c r="AF2007" s="264"/>
      <c r="AG2007" s="2185">
        <v>80111617</v>
      </c>
      <c r="AH2007" s="2185" t="s">
        <v>489</v>
      </c>
      <c r="AI2007" s="2185">
        <v>43012</v>
      </c>
      <c r="AJ2007" s="2185" t="s">
        <v>474</v>
      </c>
      <c r="AK2007" s="2185" t="s">
        <v>246</v>
      </c>
      <c r="AL2007" s="2185" t="s">
        <v>248</v>
      </c>
      <c r="AM2007" s="4064">
        <v>4000000</v>
      </c>
      <c r="AN2007" s="4064">
        <v>4000000</v>
      </c>
      <c r="AO2007" s="2185" t="s">
        <v>250</v>
      </c>
      <c r="AP2007" s="2185" t="s">
        <v>250</v>
      </c>
      <c r="AQ2007" s="2185" t="s">
        <v>251</v>
      </c>
      <c r="AR2007" s="1414">
        <v>2202140306</v>
      </c>
      <c r="AS2007" s="2921" t="s">
        <v>438</v>
      </c>
      <c r="AT2007" s="2921" t="s">
        <v>330</v>
      </c>
      <c r="AU2007" s="2921">
        <v>100</v>
      </c>
      <c r="AV2007" s="2921">
        <v>25</v>
      </c>
      <c r="AW2007" s="2914">
        <v>42917</v>
      </c>
      <c r="AX2007" s="2914">
        <v>43100</v>
      </c>
      <c r="AY2007" s="3857">
        <v>80000000</v>
      </c>
      <c r="AZ2007" s="3747" t="s">
        <v>490</v>
      </c>
      <c r="BA2007" s="2048" t="s">
        <v>344</v>
      </c>
      <c r="BB2007" s="3747" t="s">
        <v>491</v>
      </c>
      <c r="BC2007" s="2179" t="s">
        <v>492</v>
      </c>
      <c r="BD2007" s="1414">
        <v>2017001392</v>
      </c>
      <c r="BE2007" s="2179"/>
      <c r="BF2007" s="2943">
        <v>4000000</v>
      </c>
      <c r="BG2007" s="1414">
        <v>2017001424</v>
      </c>
      <c r="BH2007" s="2924">
        <v>43012</v>
      </c>
      <c r="BI2007" s="2926">
        <v>4000000</v>
      </c>
      <c r="BJ2007" s="2924">
        <v>43012</v>
      </c>
      <c r="BK2007" s="2924">
        <v>43088</v>
      </c>
      <c r="BL2007" s="2927"/>
      <c r="BM2007" s="2928"/>
      <c r="BN2007" s="2177"/>
      <c r="BO2007" s="2177"/>
      <c r="BP2007" s="2177"/>
      <c r="BQ2007" s="2177"/>
      <c r="BR2007" s="2177"/>
      <c r="BS2007" s="2177"/>
      <c r="BT2007" s="2177"/>
      <c r="BU2007" s="2177"/>
      <c r="BV2007" s="2177"/>
      <c r="BW2007" s="2177"/>
      <c r="BX2007" s="2177"/>
      <c r="BY2007" s="2177"/>
      <c r="BZ2007" s="2177"/>
      <c r="CA2007" s="2177"/>
      <c r="CB2007" s="2177"/>
      <c r="CC2007" s="2177"/>
      <c r="CD2007" s="2046" t="s">
        <v>134</v>
      </c>
    </row>
    <row r="2008" spans="1:82" ht="25.5" customHeight="1" thickBot="1" x14ac:dyDescent="0.25">
      <c r="A2008" s="370" t="s">
        <v>162</v>
      </c>
      <c r="B2008" s="371" t="s">
        <v>148</v>
      </c>
      <c r="C2008" s="372" t="s">
        <v>149</v>
      </c>
      <c r="D2008" s="373">
        <v>226</v>
      </c>
      <c r="E2008" s="374" t="s">
        <v>61</v>
      </c>
      <c r="F2008" s="54" t="s">
        <v>62</v>
      </c>
      <c r="G2008" s="375">
        <v>0</v>
      </c>
      <c r="H2008" s="375" t="s">
        <v>0</v>
      </c>
      <c r="I2008" s="375">
        <v>1</v>
      </c>
      <c r="J2008" s="389">
        <v>0.3</v>
      </c>
      <c r="K2008" s="294"/>
      <c r="L2008" s="365"/>
      <c r="M2008" s="367"/>
      <c r="N2008" s="367"/>
      <c r="O2008" s="367"/>
      <c r="P2008" s="367"/>
      <c r="Q2008" s="367"/>
      <c r="R2008" s="367"/>
      <c r="S2008" s="367"/>
      <c r="T2008" s="367"/>
      <c r="U2008" s="366"/>
      <c r="V2008" s="367"/>
      <c r="W2008" s="367"/>
      <c r="X2008" s="367"/>
      <c r="Y2008" s="367"/>
      <c r="Z2008" s="367"/>
      <c r="AA2008" s="367"/>
      <c r="AB2008" s="367"/>
      <c r="AC2008" s="367"/>
      <c r="AD2008" s="367"/>
      <c r="AE2008" s="367"/>
      <c r="AF2008" s="367"/>
      <c r="AG2008" s="2891">
        <v>93141604</v>
      </c>
      <c r="AH2008" s="2891" t="s">
        <v>270</v>
      </c>
      <c r="AI2008" s="2891">
        <v>43010</v>
      </c>
      <c r="AJ2008" s="2891" t="s">
        <v>493</v>
      </c>
      <c r="AK2008" s="2185" t="s">
        <v>246</v>
      </c>
      <c r="AL2008" s="2185" t="s">
        <v>248</v>
      </c>
      <c r="AM2008" s="2222">
        <v>4266666</v>
      </c>
      <c r="AN2008" s="2222">
        <v>4266666</v>
      </c>
      <c r="AO2008" s="2185" t="s">
        <v>250</v>
      </c>
      <c r="AP2008" s="2185" t="s">
        <v>250</v>
      </c>
      <c r="AQ2008" s="2185" t="s">
        <v>251</v>
      </c>
      <c r="AR2008" s="2891">
        <v>2202140306</v>
      </c>
      <c r="AS2008" s="2850"/>
      <c r="AT2008" s="2850"/>
      <c r="AU2008" s="2850"/>
      <c r="AV2008" s="2850"/>
      <c r="AW2008" s="2851"/>
      <c r="AX2008" s="2851"/>
      <c r="AY2008" s="2852"/>
      <c r="AZ2008" s="3853" t="s">
        <v>494</v>
      </c>
      <c r="BA2008" s="2048" t="s">
        <v>344</v>
      </c>
      <c r="BB2008" s="3853" t="s">
        <v>495</v>
      </c>
      <c r="BC2008" s="2923" t="s">
        <v>496</v>
      </c>
      <c r="BD2008" s="1414">
        <v>2017001249</v>
      </c>
      <c r="BE2008" s="2923"/>
      <c r="BF2008" s="2944">
        <v>4266666</v>
      </c>
      <c r="BG2008" s="1414">
        <v>2017001397</v>
      </c>
      <c r="BH2008" s="2923" t="s">
        <v>497</v>
      </c>
      <c r="BI2008" s="2926">
        <v>4266666</v>
      </c>
      <c r="BJ2008" s="2924">
        <v>43010</v>
      </c>
      <c r="BK2008" s="2923"/>
      <c r="BL2008" s="2927"/>
      <c r="BM2008" s="2928"/>
      <c r="BN2008" s="2177"/>
      <c r="BO2008" s="2177"/>
      <c r="BP2008" s="2177"/>
      <c r="BQ2008" s="2177"/>
      <c r="BR2008" s="2177"/>
      <c r="BS2008" s="2177"/>
      <c r="BT2008" s="2177"/>
      <c r="BU2008" s="2177"/>
      <c r="BV2008" s="2177"/>
      <c r="BW2008" s="2177"/>
      <c r="BX2008" s="2177"/>
      <c r="BY2008" s="2177"/>
      <c r="BZ2008" s="2177"/>
      <c r="CA2008" s="2177"/>
      <c r="CB2008" s="2177"/>
      <c r="CC2008" s="2177"/>
      <c r="CD2008" s="2046" t="s">
        <v>134</v>
      </c>
    </row>
    <row r="2009" spans="1:82" ht="25.5" customHeight="1" thickBot="1" x14ac:dyDescent="0.25">
      <c r="A2009" s="300" t="s">
        <v>162</v>
      </c>
      <c r="B2009" s="301" t="s">
        <v>148</v>
      </c>
      <c r="C2009" s="302" t="s">
        <v>149</v>
      </c>
      <c r="D2009" s="303">
        <v>227</v>
      </c>
      <c r="E2009" s="304" t="s">
        <v>135</v>
      </c>
      <c r="F2009" s="99" t="s">
        <v>63</v>
      </c>
      <c r="G2009" s="363">
        <v>0</v>
      </c>
      <c r="H2009" s="305" t="s">
        <v>0</v>
      </c>
      <c r="I2009" s="305">
        <v>1</v>
      </c>
      <c r="J2009" s="390">
        <v>0.4</v>
      </c>
      <c r="K2009" s="355">
        <v>0.25</v>
      </c>
      <c r="L2009" s="376">
        <f t="shared" si="205"/>
        <v>4800000</v>
      </c>
      <c r="M2009" s="377">
        <v>4800000</v>
      </c>
      <c r="N2009" s="377"/>
      <c r="O2009" s="377"/>
      <c r="P2009" s="377"/>
      <c r="Q2009" s="377"/>
      <c r="R2009" s="377"/>
      <c r="S2009" s="377"/>
      <c r="T2009" s="377"/>
      <c r="U2009" s="378">
        <f t="shared" si="206"/>
        <v>4800000</v>
      </c>
      <c r="V2009" s="377">
        <v>4800000</v>
      </c>
      <c r="W2009" s="74"/>
      <c r="X2009" s="74"/>
      <c r="Y2009" s="74"/>
      <c r="Z2009" s="74"/>
      <c r="AA2009" s="74"/>
      <c r="AB2009" s="74"/>
      <c r="AC2009" s="74"/>
      <c r="AD2009" s="411"/>
      <c r="AE2009" s="411"/>
      <c r="AF2009" s="411"/>
      <c r="AG2009" s="2929">
        <v>93131608</v>
      </c>
      <c r="AH2009" s="2929" t="s">
        <v>339</v>
      </c>
      <c r="AI2009" s="2930">
        <v>42857</v>
      </c>
      <c r="AJ2009" s="2929" t="s">
        <v>340</v>
      </c>
      <c r="AK2009" s="2929" t="s">
        <v>246</v>
      </c>
      <c r="AL2009" s="2929" t="s">
        <v>248</v>
      </c>
      <c r="AM2009" s="4076">
        <v>4800000</v>
      </c>
      <c r="AN2009" s="4076">
        <v>4800000</v>
      </c>
      <c r="AO2009" s="2929" t="s">
        <v>250</v>
      </c>
      <c r="AP2009" s="2929" t="s">
        <v>250</v>
      </c>
      <c r="AQ2009" s="2929" t="s">
        <v>251</v>
      </c>
      <c r="AR2009" s="2929">
        <v>2202140307</v>
      </c>
      <c r="AS2009" s="2945" t="s">
        <v>6065</v>
      </c>
      <c r="AT2009" s="2945" t="s">
        <v>330</v>
      </c>
      <c r="AU2009" s="2945">
        <v>100</v>
      </c>
      <c r="AV2009" s="2945">
        <v>100</v>
      </c>
      <c r="AW2009" s="2946">
        <v>42844</v>
      </c>
      <c r="AX2009" s="2946">
        <v>43099</v>
      </c>
      <c r="AY2009" s="3858">
        <v>4800000</v>
      </c>
      <c r="AZ2009" s="3859" t="s">
        <v>341</v>
      </c>
      <c r="BA2009" s="3859" t="s">
        <v>342</v>
      </c>
      <c r="BB2009" s="3860" t="s">
        <v>343</v>
      </c>
      <c r="BC2009" s="2947" t="s">
        <v>359</v>
      </c>
      <c r="BD2009" s="2947">
        <v>2017000428</v>
      </c>
      <c r="BE2009" s="2948">
        <v>42789</v>
      </c>
      <c r="BF2009" s="2949">
        <v>4800000</v>
      </c>
      <c r="BG2009" s="2947">
        <v>2017000683</v>
      </c>
      <c r="BH2009" s="2948">
        <v>42899</v>
      </c>
      <c r="BI2009" s="2950">
        <v>4800000</v>
      </c>
      <c r="BJ2009" s="2948">
        <v>42899</v>
      </c>
      <c r="BK2009" s="2948">
        <v>43082</v>
      </c>
      <c r="BL2009" s="2951">
        <f t="shared" ref="BL2009" si="220">BF2009-BI2009</f>
        <v>0</v>
      </c>
      <c r="BM2009" s="2952">
        <f>L2009-(BI2009:BI2009)</f>
        <v>0</v>
      </c>
      <c r="BN2009" s="2177"/>
      <c r="BO2009" s="2177"/>
      <c r="BP2009" s="2177"/>
      <c r="BQ2009" s="2177"/>
      <c r="BR2009" s="2177"/>
      <c r="BS2009" s="2177"/>
      <c r="BT2009" s="2177"/>
      <c r="BU2009" s="2177"/>
      <c r="BV2009" s="2177"/>
      <c r="BW2009" s="2177"/>
      <c r="BX2009" s="2177"/>
      <c r="BY2009" s="2177"/>
      <c r="BZ2009" s="2177"/>
      <c r="CA2009" s="2177"/>
      <c r="CB2009" s="2177"/>
      <c r="CC2009" s="2177"/>
      <c r="CD2009" s="2046" t="s">
        <v>134</v>
      </c>
    </row>
    <row r="2010" spans="1:82" ht="25.5" customHeight="1" thickBot="1" x14ac:dyDescent="0.25">
      <c r="A2010" s="368" t="s">
        <v>162</v>
      </c>
      <c r="B2010" s="270" t="s">
        <v>148</v>
      </c>
      <c r="C2010" s="271" t="s">
        <v>149</v>
      </c>
      <c r="D2010" s="272">
        <v>227</v>
      </c>
      <c r="E2010" s="262" t="s">
        <v>135</v>
      </c>
      <c r="F2010" s="268" t="s">
        <v>63</v>
      </c>
      <c r="G2010" s="269">
        <v>0</v>
      </c>
      <c r="H2010" s="269" t="s">
        <v>0</v>
      </c>
      <c r="I2010" s="269">
        <v>1</v>
      </c>
      <c r="J2010" s="388">
        <v>0.4</v>
      </c>
      <c r="K2010" s="410"/>
      <c r="L2010" s="265"/>
      <c r="M2010" s="274"/>
      <c r="N2010" s="274"/>
      <c r="O2010" s="274"/>
      <c r="P2010" s="274"/>
      <c r="Q2010" s="274"/>
      <c r="R2010" s="274"/>
      <c r="S2010" s="274"/>
      <c r="T2010" s="274"/>
      <c r="U2010" s="276"/>
      <c r="V2010" s="274"/>
      <c r="W2010" s="281"/>
      <c r="X2010" s="281"/>
      <c r="Y2010" s="281"/>
      <c r="Z2010" s="281"/>
      <c r="AA2010" s="281"/>
      <c r="AB2010" s="281"/>
      <c r="AC2010" s="281"/>
      <c r="AD2010" s="299"/>
      <c r="AE2010" s="299"/>
      <c r="AF2010" s="299"/>
      <c r="AG2010" s="2185"/>
      <c r="AH2010" s="2185"/>
      <c r="AI2010" s="2845"/>
      <c r="AJ2010" s="2185"/>
      <c r="AK2010" s="2185"/>
      <c r="AL2010" s="2185"/>
      <c r="AM2010" s="4064"/>
      <c r="AN2010" s="4064"/>
      <c r="AO2010" s="2185"/>
      <c r="AP2010" s="2185"/>
      <c r="AQ2010" s="2185"/>
      <c r="AR2010" s="2185"/>
      <c r="AS2010" s="2188"/>
      <c r="AT2010" s="2188"/>
      <c r="AU2010" s="2188"/>
      <c r="AV2010" s="2188"/>
      <c r="AW2010" s="2851"/>
      <c r="AX2010" s="2851"/>
      <c r="AY2010" s="3861"/>
      <c r="AZ2010" s="3747"/>
      <c r="BA2010" s="3747"/>
      <c r="BB2010" s="3841"/>
      <c r="BC2010" s="2183"/>
      <c r="BD2010" s="2183"/>
      <c r="BE2010" s="2183"/>
      <c r="BF2010" s="2183"/>
      <c r="BG2010" s="2183"/>
      <c r="BH2010" s="2183"/>
      <c r="BI2010" s="2183"/>
      <c r="BJ2010" s="2183"/>
      <c r="BK2010" s="2183"/>
      <c r="BL2010" s="2183"/>
      <c r="BM2010" s="2183"/>
      <c r="BN2010" s="2177"/>
      <c r="BO2010" s="2177"/>
      <c r="BP2010" s="2177"/>
      <c r="BQ2010" s="2177"/>
      <c r="BR2010" s="2177"/>
      <c r="BS2010" s="2177"/>
      <c r="BT2010" s="2177"/>
      <c r="BU2010" s="2177"/>
      <c r="BV2010" s="2177"/>
      <c r="BW2010" s="2177"/>
      <c r="BX2010" s="2177"/>
      <c r="BY2010" s="2177"/>
      <c r="BZ2010" s="2177"/>
      <c r="CA2010" s="2177"/>
      <c r="CB2010" s="2177"/>
      <c r="CC2010" s="2177"/>
      <c r="CD2010" s="2046" t="s">
        <v>134</v>
      </c>
    </row>
    <row r="2011" spans="1:82" ht="25.5" customHeight="1" thickBot="1" x14ac:dyDescent="0.25">
      <c r="A2011" s="300" t="s">
        <v>162</v>
      </c>
      <c r="B2011" s="301" t="s">
        <v>148</v>
      </c>
      <c r="C2011" s="302" t="s">
        <v>149</v>
      </c>
      <c r="D2011" s="303">
        <v>227</v>
      </c>
      <c r="E2011" s="304" t="s">
        <v>135</v>
      </c>
      <c r="F2011" s="99" t="s">
        <v>63</v>
      </c>
      <c r="G2011" s="363">
        <v>0</v>
      </c>
      <c r="H2011" s="305" t="s">
        <v>0</v>
      </c>
      <c r="I2011" s="305">
        <v>1</v>
      </c>
      <c r="J2011" s="390">
        <v>0.4</v>
      </c>
      <c r="K2011" s="13"/>
      <c r="L2011" s="73"/>
      <c r="M2011" s="412"/>
      <c r="N2011" s="412"/>
      <c r="O2011" s="412"/>
      <c r="P2011" s="412"/>
      <c r="Q2011" s="412"/>
      <c r="R2011" s="412"/>
      <c r="S2011" s="412"/>
      <c r="T2011" s="412"/>
      <c r="U2011" s="277"/>
      <c r="V2011" s="412"/>
      <c r="W2011" s="70"/>
      <c r="X2011" s="70"/>
      <c r="Y2011" s="70"/>
      <c r="Z2011" s="70"/>
      <c r="AA2011" s="70"/>
      <c r="AB2011" s="70"/>
      <c r="AC2011" s="70"/>
      <c r="AD2011" s="278"/>
      <c r="AE2011" s="278"/>
      <c r="AF2011" s="278"/>
      <c r="AG2011" s="2891"/>
      <c r="AH2011" s="2891"/>
      <c r="AI2011" s="2892"/>
      <c r="AJ2011" s="2891"/>
      <c r="AK2011" s="2891"/>
      <c r="AL2011" s="2891"/>
      <c r="AM2011" s="2222"/>
      <c r="AN2011" s="2222"/>
      <c r="AO2011" s="2891"/>
      <c r="AP2011" s="2891"/>
      <c r="AQ2011" s="2891"/>
      <c r="AR2011" s="2891"/>
      <c r="AS2011" s="2953"/>
      <c r="AT2011" s="2953"/>
      <c r="AU2011" s="2953"/>
      <c r="AV2011" s="2953"/>
      <c r="AW2011" s="2954"/>
      <c r="AX2011" s="2954"/>
      <c r="AY2011" s="3862"/>
      <c r="AZ2011" s="3853"/>
      <c r="BA2011" s="3853"/>
      <c r="BB2011" s="3854"/>
      <c r="BC2011" s="2177"/>
      <c r="BD2011" s="2177"/>
      <c r="BE2011" s="2177"/>
      <c r="BF2011" s="2177"/>
      <c r="BG2011" s="2177"/>
      <c r="BH2011" s="2177"/>
      <c r="BI2011" s="2177"/>
      <c r="BJ2011" s="2177"/>
      <c r="BK2011" s="2177"/>
      <c r="BL2011" s="2177"/>
      <c r="BM2011" s="2177"/>
      <c r="BN2011" s="2177"/>
      <c r="BO2011" s="2177"/>
      <c r="BP2011" s="2177"/>
      <c r="BQ2011" s="2177"/>
      <c r="BR2011" s="2177"/>
      <c r="BS2011" s="2177"/>
      <c r="BT2011" s="2177"/>
      <c r="BU2011" s="2177"/>
      <c r="BV2011" s="2177"/>
      <c r="BW2011" s="2177"/>
      <c r="BX2011" s="2177"/>
      <c r="BY2011" s="2177"/>
      <c r="BZ2011" s="2177"/>
      <c r="CA2011" s="2177"/>
      <c r="CB2011" s="2177"/>
      <c r="CC2011" s="2177"/>
      <c r="CD2011" s="2046" t="s">
        <v>134</v>
      </c>
    </row>
    <row r="2012" spans="1:82" ht="25.5" customHeight="1" thickBot="1" x14ac:dyDescent="0.25">
      <c r="A2012" s="181" t="s">
        <v>162</v>
      </c>
      <c r="B2012" s="208" t="s">
        <v>148</v>
      </c>
      <c r="C2012" s="183" t="s">
        <v>150</v>
      </c>
      <c r="D2012" s="163">
        <v>228</v>
      </c>
      <c r="E2012" s="210" t="s">
        <v>64</v>
      </c>
      <c r="F2012" s="48" t="s">
        <v>65</v>
      </c>
      <c r="G2012" s="194">
        <v>0</v>
      </c>
      <c r="H2012" s="217" t="s">
        <v>0</v>
      </c>
      <c r="I2012" s="194">
        <v>1</v>
      </c>
      <c r="J2012" s="380">
        <v>0.3</v>
      </c>
      <c r="K2012" s="292">
        <v>0.25</v>
      </c>
      <c r="L2012" s="293">
        <f t="shared" si="205"/>
        <v>77546674</v>
      </c>
      <c r="M2012" s="274">
        <v>77546674</v>
      </c>
      <c r="N2012" s="274"/>
      <c r="O2012" s="274"/>
      <c r="P2012" s="274"/>
      <c r="Q2012" s="274"/>
      <c r="R2012" s="274"/>
      <c r="S2012" s="274"/>
      <c r="T2012" s="274"/>
      <c r="U2012" s="168">
        <f t="shared" si="206"/>
        <v>74546674</v>
      </c>
      <c r="V2012" s="274">
        <v>74546674</v>
      </c>
      <c r="W2012" s="274"/>
      <c r="X2012" s="274"/>
      <c r="Y2012" s="274"/>
      <c r="Z2012" s="274"/>
      <c r="AA2012" s="274"/>
      <c r="AB2012" s="274"/>
      <c r="AC2012" s="274"/>
      <c r="AD2012" s="196"/>
      <c r="AE2012" s="196"/>
      <c r="AF2012" s="196"/>
      <c r="AG2012" s="1847" t="s">
        <v>276</v>
      </c>
      <c r="AH2012" s="1847" t="s">
        <v>323</v>
      </c>
      <c r="AI2012" s="2841">
        <v>42804</v>
      </c>
      <c r="AJ2012" s="1847" t="s">
        <v>324</v>
      </c>
      <c r="AK2012" s="1847" t="s">
        <v>246</v>
      </c>
      <c r="AL2012" s="1847" t="s">
        <v>248</v>
      </c>
      <c r="AM2012" s="1923">
        <v>15413333</v>
      </c>
      <c r="AN2012" s="1923">
        <v>15413333</v>
      </c>
      <c r="AO2012" s="1847" t="s">
        <v>275</v>
      </c>
      <c r="AP2012" s="1847" t="s">
        <v>275</v>
      </c>
      <c r="AQ2012" s="1847" t="s">
        <v>251</v>
      </c>
      <c r="AR2012" s="1847">
        <v>2017000165</v>
      </c>
      <c r="AS2012" s="2842" t="s">
        <v>6066</v>
      </c>
      <c r="AT2012" s="2842" t="s">
        <v>335</v>
      </c>
      <c r="AU2012" s="2842">
        <v>100</v>
      </c>
      <c r="AV2012" s="2842">
        <v>100</v>
      </c>
      <c r="AW2012" s="2843">
        <v>42809</v>
      </c>
      <c r="AX2012" s="2843">
        <v>43104</v>
      </c>
      <c r="AY2012" s="2844">
        <v>76546671</v>
      </c>
      <c r="AZ2012" s="2955" t="s">
        <v>232</v>
      </c>
      <c r="BA2012" s="1685" t="s">
        <v>233</v>
      </c>
      <c r="BB2012" s="1685" t="s">
        <v>234</v>
      </c>
      <c r="BC2012" s="2171" t="s">
        <v>365</v>
      </c>
      <c r="BD2012" s="2171">
        <v>2017000165</v>
      </c>
      <c r="BE2012" s="2172" t="s">
        <v>242</v>
      </c>
      <c r="BF2012" s="2173">
        <v>15413333</v>
      </c>
      <c r="BG2012" s="2171">
        <v>2017000413</v>
      </c>
      <c r="BH2012" s="2172">
        <v>42804</v>
      </c>
      <c r="BI2012" s="2174">
        <v>15413333</v>
      </c>
      <c r="BJ2012" s="2172">
        <v>42809</v>
      </c>
      <c r="BK2012" s="2172">
        <v>43104</v>
      </c>
      <c r="BL2012" s="2175">
        <f t="shared" ref="BL2012:BL2015" si="221">+BF2012-BI2012</f>
        <v>0</v>
      </c>
      <c r="BM2012" s="2176">
        <f>+L2012-SUM(BI2012:BI2015)</f>
        <v>7000000</v>
      </c>
      <c r="BN2012" s="2177"/>
      <c r="BO2012" s="2177"/>
      <c r="BP2012" s="2177"/>
      <c r="BQ2012" s="2177"/>
      <c r="BR2012" s="2177"/>
      <c r="BS2012" s="2177"/>
      <c r="BT2012" s="2177"/>
      <c r="BU2012" s="2177"/>
      <c r="BV2012" s="2177"/>
      <c r="BW2012" s="2177"/>
      <c r="BX2012" s="2177"/>
      <c r="BY2012" s="2177"/>
      <c r="BZ2012" s="2177"/>
      <c r="CA2012" s="2177"/>
      <c r="CB2012" s="2177"/>
      <c r="CC2012" s="2177"/>
      <c r="CD2012" s="2046" t="s">
        <v>134</v>
      </c>
    </row>
    <row r="2013" spans="1:82" ht="25.5" customHeight="1" thickBot="1" x14ac:dyDescent="0.25">
      <c r="A2013" s="185" t="s">
        <v>162</v>
      </c>
      <c r="B2013" s="270" t="s">
        <v>148</v>
      </c>
      <c r="C2013" s="306" t="s">
        <v>150</v>
      </c>
      <c r="D2013" s="272">
        <v>228</v>
      </c>
      <c r="E2013" s="262" t="s">
        <v>64</v>
      </c>
      <c r="F2013" s="268" t="s">
        <v>65</v>
      </c>
      <c r="G2013" s="307">
        <v>0</v>
      </c>
      <c r="H2013" s="269" t="s">
        <v>0</v>
      </c>
      <c r="I2013" s="307">
        <v>1</v>
      </c>
      <c r="J2013" s="381">
        <v>0.3</v>
      </c>
      <c r="K2013" s="284"/>
      <c r="L2013" s="290"/>
      <c r="M2013" s="264"/>
      <c r="N2013" s="264"/>
      <c r="O2013" s="264"/>
      <c r="P2013" s="264"/>
      <c r="Q2013" s="264"/>
      <c r="R2013" s="264"/>
      <c r="S2013" s="264"/>
      <c r="T2013" s="264"/>
      <c r="U2013" s="266">
        <f t="shared" si="206"/>
        <v>0</v>
      </c>
      <c r="V2013" s="264"/>
      <c r="W2013" s="264"/>
      <c r="X2013" s="264"/>
      <c r="Y2013" s="264"/>
      <c r="Z2013" s="264"/>
      <c r="AA2013" s="264"/>
      <c r="AB2013" s="264"/>
      <c r="AC2013" s="264"/>
      <c r="AD2013" s="264"/>
      <c r="AE2013" s="264"/>
      <c r="AF2013" s="264"/>
      <c r="AG2013" s="2185" t="s">
        <v>276</v>
      </c>
      <c r="AH2013" s="2185" t="s">
        <v>323</v>
      </c>
      <c r="AI2013" s="2845">
        <v>42773</v>
      </c>
      <c r="AJ2013" s="2185" t="s">
        <v>325</v>
      </c>
      <c r="AK2013" s="2185" t="s">
        <v>349</v>
      </c>
      <c r="AL2013" s="2185" t="s">
        <v>274</v>
      </c>
      <c r="AM2013" s="4064">
        <v>21533341</v>
      </c>
      <c r="AN2013" s="4064">
        <v>21533341</v>
      </c>
      <c r="AO2013" s="2185" t="s">
        <v>275</v>
      </c>
      <c r="AP2013" s="2185" t="s">
        <v>275</v>
      </c>
      <c r="AQ2013" s="2185" t="s">
        <v>251</v>
      </c>
      <c r="AR2013" s="2185">
        <v>2017000165</v>
      </c>
      <c r="AS2013" s="3863"/>
      <c r="AT2013" s="3863"/>
      <c r="AU2013" s="3864"/>
      <c r="AV2013" s="3864"/>
      <c r="AW2013" s="3865"/>
      <c r="AX2013" s="3865"/>
      <c r="AY2013" s="3861"/>
      <c r="AZ2013" s="2956" t="s">
        <v>235</v>
      </c>
      <c r="BA2013" s="2049" t="s">
        <v>233</v>
      </c>
      <c r="BB2013" s="2049" t="s">
        <v>236</v>
      </c>
      <c r="BC2013" s="2179" t="s">
        <v>372</v>
      </c>
      <c r="BD2013" s="2179">
        <v>2017000165</v>
      </c>
      <c r="BE2013" s="2180" t="s">
        <v>242</v>
      </c>
      <c r="BF2013" s="2181">
        <v>21533341</v>
      </c>
      <c r="BG2013" s="2179">
        <v>2017000169</v>
      </c>
      <c r="BH2013" s="2180">
        <v>42773</v>
      </c>
      <c r="BI2013" s="2182">
        <v>21533341</v>
      </c>
      <c r="BJ2013" s="2180">
        <v>42774</v>
      </c>
      <c r="BK2013" s="2180">
        <v>43100</v>
      </c>
      <c r="BL2013" s="2183">
        <f t="shared" si="221"/>
        <v>0</v>
      </c>
      <c r="BM2013" s="2184"/>
      <c r="BN2013" s="2177"/>
      <c r="BO2013" s="2177"/>
      <c r="BP2013" s="2177"/>
      <c r="BQ2013" s="2177"/>
      <c r="BR2013" s="2177"/>
      <c r="BS2013" s="2177"/>
      <c r="BT2013" s="2177"/>
      <c r="BU2013" s="2177"/>
      <c r="BV2013" s="2177"/>
      <c r="BW2013" s="2177"/>
      <c r="BX2013" s="2177"/>
      <c r="BY2013" s="2177"/>
      <c r="BZ2013" s="2177"/>
      <c r="CA2013" s="2177"/>
      <c r="CB2013" s="2177"/>
      <c r="CC2013" s="2177"/>
      <c r="CD2013" s="2046" t="s">
        <v>134</v>
      </c>
    </row>
    <row r="2014" spans="1:82" ht="25.5" customHeight="1" thickBot="1" x14ac:dyDescent="0.25">
      <c r="A2014" s="185" t="s">
        <v>162</v>
      </c>
      <c r="B2014" s="270" t="s">
        <v>148</v>
      </c>
      <c r="C2014" s="306" t="s">
        <v>150</v>
      </c>
      <c r="D2014" s="272">
        <v>228</v>
      </c>
      <c r="E2014" s="262" t="s">
        <v>64</v>
      </c>
      <c r="F2014" s="268" t="s">
        <v>65</v>
      </c>
      <c r="G2014" s="307">
        <v>0</v>
      </c>
      <c r="H2014" s="269" t="s">
        <v>0</v>
      </c>
      <c r="I2014" s="307">
        <v>1</v>
      </c>
      <c r="J2014" s="381">
        <v>0.3</v>
      </c>
      <c r="K2014" s="284"/>
      <c r="L2014" s="290"/>
      <c r="M2014" s="264"/>
      <c r="N2014" s="264"/>
      <c r="O2014" s="264"/>
      <c r="P2014" s="264"/>
      <c r="Q2014" s="264"/>
      <c r="R2014" s="264"/>
      <c r="S2014" s="264"/>
      <c r="T2014" s="264"/>
      <c r="U2014" s="266">
        <f t="shared" si="206"/>
        <v>0</v>
      </c>
      <c r="V2014" s="264"/>
      <c r="W2014" s="264"/>
      <c r="X2014" s="264"/>
      <c r="Y2014" s="264"/>
      <c r="Z2014" s="264"/>
      <c r="AA2014" s="264"/>
      <c r="AB2014" s="264"/>
      <c r="AC2014" s="264"/>
      <c r="AD2014" s="264"/>
      <c r="AE2014" s="264"/>
      <c r="AF2014" s="264"/>
      <c r="AG2014" s="2185" t="s">
        <v>276</v>
      </c>
      <c r="AH2014" s="2185" t="s">
        <v>323</v>
      </c>
      <c r="AI2014" s="2845">
        <v>42780</v>
      </c>
      <c r="AJ2014" s="2185" t="s">
        <v>326</v>
      </c>
      <c r="AK2014" s="2185" t="s">
        <v>349</v>
      </c>
      <c r="AL2014" s="2185" t="s">
        <v>274</v>
      </c>
      <c r="AM2014" s="4064">
        <v>16800000</v>
      </c>
      <c r="AN2014" s="4064">
        <v>16800000</v>
      </c>
      <c r="AO2014" s="2185" t="s">
        <v>275</v>
      </c>
      <c r="AP2014" s="2185" t="s">
        <v>275</v>
      </c>
      <c r="AQ2014" s="2185" t="s">
        <v>251</v>
      </c>
      <c r="AR2014" s="2185">
        <v>2017000165</v>
      </c>
      <c r="AS2014" s="3863"/>
      <c r="AT2014" s="3863"/>
      <c r="AU2014" s="3864"/>
      <c r="AV2014" s="3864"/>
      <c r="AW2014" s="3865"/>
      <c r="AX2014" s="3865"/>
      <c r="AY2014" s="3861"/>
      <c r="AZ2014" s="2956" t="s">
        <v>237</v>
      </c>
      <c r="BA2014" s="2049" t="s">
        <v>233</v>
      </c>
      <c r="BB2014" s="2049" t="s">
        <v>243</v>
      </c>
      <c r="BC2014" s="2179" t="s">
        <v>365</v>
      </c>
      <c r="BD2014" s="2179">
        <v>2017000165</v>
      </c>
      <c r="BE2014" s="2180" t="s">
        <v>242</v>
      </c>
      <c r="BF2014" s="2181">
        <v>16800000</v>
      </c>
      <c r="BG2014" s="2179">
        <v>2017000216</v>
      </c>
      <c r="BH2014" s="2180">
        <v>42414</v>
      </c>
      <c r="BI2014" s="2182">
        <v>16800000</v>
      </c>
      <c r="BJ2014" s="2180">
        <v>42780</v>
      </c>
      <c r="BK2014" s="2180">
        <v>43100</v>
      </c>
      <c r="BL2014" s="2183">
        <f t="shared" si="221"/>
        <v>0</v>
      </c>
      <c r="BM2014" s="2184"/>
      <c r="BN2014" s="2177"/>
      <c r="BO2014" s="2177"/>
      <c r="BP2014" s="2177"/>
      <c r="BQ2014" s="2177"/>
      <c r="BR2014" s="2177"/>
      <c r="BS2014" s="2177"/>
      <c r="BT2014" s="2177"/>
      <c r="BU2014" s="2177"/>
      <c r="BV2014" s="2177"/>
      <c r="BW2014" s="2177"/>
      <c r="BX2014" s="2177"/>
      <c r="BY2014" s="2177"/>
      <c r="BZ2014" s="2177"/>
      <c r="CA2014" s="2177"/>
      <c r="CB2014" s="2177"/>
      <c r="CC2014" s="2177"/>
      <c r="CD2014" s="2046" t="s">
        <v>134</v>
      </c>
    </row>
    <row r="2015" spans="1:82" ht="25.5" customHeight="1" thickBot="1" x14ac:dyDescent="0.25">
      <c r="A2015" s="295" t="s">
        <v>162</v>
      </c>
      <c r="B2015" s="105" t="s">
        <v>148</v>
      </c>
      <c r="C2015" s="220" t="s">
        <v>150</v>
      </c>
      <c r="D2015" s="205">
        <v>228</v>
      </c>
      <c r="E2015" s="103" t="s">
        <v>64</v>
      </c>
      <c r="F2015" s="100" t="s">
        <v>65</v>
      </c>
      <c r="G2015" s="18">
        <v>0</v>
      </c>
      <c r="H2015" s="17" t="s">
        <v>0</v>
      </c>
      <c r="I2015" s="18">
        <v>1</v>
      </c>
      <c r="J2015" s="383">
        <v>0.3</v>
      </c>
      <c r="K2015" s="284"/>
      <c r="L2015" s="265"/>
      <c r="M2015" s="264"/>
      <c r="N2015" s="264"/>
      <c r="O2015" s="264"/>
      <c r="P2015" s="264"/>
      <c r="Q2015" s="264"/>
      <c r="R2015" s="264"/>
      <c r="S2015" s="264"/>
      <c r="T2015" s="264"/>
      <c r="U2015" s="266">
        <f t="shared" si="206"/>
        <v>0</v>
      </c>
      <c r="V2015" s="264"/>
      <c r="W2015" s="264"/>
      <c r="X2015" s="264"/>
      <c r="Y2015" s="264"/>
      <c r="Z2015" s="264"/>
      <c r="AA2015" s="264"/>
      <c r="AB2015" s="264"/>
      <c r="AC2015" s="264"/>
      <c r="AD2015" s="264"/>
      <c r="AE2015" s="264"/>
      <c r="AF2015" s="264"/>
      <c r="AG2015" s="2185" t="s">
        <v>276</v>
      </c>
      <c r="AH2015" s="2185" t="s">
        <v>323</v>
      </c>
      <c r="AI2015" s="2845">
        <v>42780</v>
      </c>
      <c r="AJ2015" s="2185" t="s">
        <v>326</v>
      </c>
      <c r="AK2015" s="2185" t="s">
        <v>349</v>
      </c>
      <c r="AL2015" s="2185" t="s">
        <v>274</v>
      </c>
      <c r="AM2015" s="4064">
        <v>16800000</v>
      </c>
      <c r="AN2015" s="4064">
        <v>16800000</v>
      </c>
      <c r="AO2015" s="2185" t="s">
        <v>275</v>
      </c>
      <c r="AP2015" s="2185" t="s">
        <v>275</v>
      </c>
      <c r="AQ2015" s="2185" t="s">
        <v>251</v>
      </c>
      <c r="AR2015" s="2185">
        <v>2017000165</v>
      </c>
      <c r="AS2015" s="3863"/>
      <c r="AT2015" s="3863"/>
      <c r="AU2015" s="3864"/>
      <c r="AV2015" s="3864"/>
      <c r="AW2015" s="3865"/>
      <c r="AX2015" s="3865"/>
      <c r="AY2015" s="3861"/>
      <c r="AZ2015" s="2956" t="s">
        <v>238</v>
      </c>
      <c r="BA2015" s="2049" t="s">
        <v>233</v>
      </c>
      <c r="BB2015" s="2049" t="s">
        <v>239</v>
      </c>
      <c r="BC2015" s="2179" t="s">
        <v>365</v>
      </c>
      <c r="BD2015" s="2179">
        <v>2017000165</v>
      </c>
      <c r="BE2015" s="2180" t="s">
        <v>242</v>
      </c>
      <c r="BF2015" s="2837">
        <v>16800000</v>
      </c>
      <c r="BG2015" s="2579">
        <v>2017000217</v>
      </c>
      <c r="BH2015" s="2836">
        <v>42780</v>
      </c>
      <c r="BI2015" s="2838">
        <v>16800000</v>
      </c>
      <c r="BJ2015" s="2836">
        <v>42780</v>
      </c>
      <c r="BK2015" s="2836">
        <v>43099</v>
      </c>
      <c r="BL2015" s="2839">
        <f t="shared" si="221"/>
        <v>0</v>
      </c>
      <c r="BM2015" s="2840"/>
      <c r="BN2015" s="2177"/>
      <c r="BO2015" s="2177"/>
      <c r="BP2015" s="2177"/>
      <c r="BQ2015" s="2177"/>
      <c r="BR2015" s="2177"/>
      <c r="BS2015" s="2177"/>
      <c r="BT2015" s="2177"/>
      <c r="BU2015" s="2177"/>
      <c r="BV2015" s="2177"/>
      <c r="BW2015" s="2177"/>
      <c r="BX2015" s="2177"/>
      <c r="BY2015" s="2177"/>
      <c r="BZ2015" s="2177"/>
      <c r="CA2015" s="2177"/>
      <c r="CB2015" s="2177"/>
      <c r="CC2015" s="2177"/>
      <c r="CD2015" s="2046" t="s">
        <v>134</v>
      </c>
    </row>
    <row r="2016" spans="1:82" ht="25.5" customHeight="1" thickBot="1" x14ac:dyDescent="0.25">
      <c r="A2016" s="295" t="s">
        <v>162</v>
      </c>
      <c r="B2016" s="105" t="s">
        <v>148</v>
      </c>
      <c r="C2016" s="220" t="s">
        <v>150</v>
      </c>
      <c r="D2016" s="205">
        <v>228</v>
      </c>
      <c r="E2016" s="103" t="s">
        <v>64</v>
      </c>
      <c r="F2016" s="99"/>
      <c r="G2016" s="447"/>
      <c r="H2016" s="305"/>
      <c r="I2016" s="447"/>
      <c r="J2016" s="448"/>
      <c r="K2016" s="364"/>
      <c r="L2016" s="365"/>
      <c r="M2016" s="367"/>
      <c r="N2016" s="367"/>
      <c r="O2016" s="367"/>
      <c r="P2016" s="367"/>
      <c r="Q2016" s="367"/>
      <c r="R2016" s="367"/>
      <c r="S2016" s="367"/>
      <c r="T2016" s="367"/>
      <c r="U2016" s="366"/>
      <c r="V2016" s="367"/>
      <c r="W2016" s="367"/>
      <c r="X2016" s="367"/>
      <c r="Y2016" s="367"/>
      <c r="Z2016" s="367"/>
      <c r="AA2016" s="367"/>
      <c r="AB2016" s="367"/>
      <c r="AC2016" s="367"/>
      <c r="AD2016" s="367"/>
      <c r="AE2016" s="367"/>
      <c r="AF2016" s="367"/>
      <c r="AG2016" s="2891"/>
      <c r="AH2016" s="2891"/>
      <c r="AI2016" s="2892"/>
      <c r="AJ2016" s="2891"/>
      <c r="AK2016" s="2891"/>
      <c r="AL2016" s="2891"/>
      <c r="AM2016" s="2222"/>
      <c r="AN2016" s="2222"/>
      <c r="AO2016" s="2891"/>
      <c r="AP2016" s="2891"/>
      <c r="AQ2016" s="2891"/>
      <c r="AR2016" s="2891"/>
      <c r="AS2016" s="3866"/>
      <c r="AT2016" s="3866"/>
      <c r="AU2016" s="3866"/>
      <c r="AV2016" s="3866"/>
      <c r="AW2016" s="3867"/>
      <c r="AX2016" s="3867"/>
      <c r="AY2016" s="3868"/>
      <c r="AZ2016" s="2957" t="s">
        <v>552</v>
      </c>
      <c r="BA2016" s="2049" t="s">
        <v>233</v>
      </c>
      <c r="BB2016" s="2958" t="s">
        <v>553</v>
      </c>
      <c r="BC2016" s="2179" t="s">
        <v>365</v>
      </c>
      <c r="BD2016" s="2179">
        <v>2017001308</v>
      </c>
      <c r="BE2016" s="2927"/>
      <c r="BF2016" s="2959">
        <v>4000000</v>
      </c>
      <c r="BG2016" s="2927">
        <v>2017001496</v>
      </c>
      <c r="BH2016" s="2927"/>
      <c r="BI2016" s="2959">
        <v>4000000</v>
      </c>
      <c r="BJ2016" s="2960">
        <v>43031</v>
      </c>
      <c r="BK2016" s="2960">
        <v>43092</v>
      </c>
      <c r="BL2016" s="2927"/>
      <c r="BM2016" s="2928"/>
      <c r="BN2016" s="2177"/>
      <c r="BO2016" s="2177"/>
      <c r="BP2016" s="2177"/>
      <c r="BQ2016" s="2177"/>
      <c r="BR2016" s="2177"/>
      <c r="BS2016" s="2177"/>
      <c r="BT2016" s="2177"/>
      <c r="BU2016" s="2177"/>
      <c r="BV2016" s="2177"/>
      <c r="BW2016" s="2177"/>
      <c r="BX2016" s="2177"/>
      <c r="BY2016" s="2177"/>
      <c r="BZ2016" s="2177"/>
      <c r="CA2016" s="2177"/>
      <c r="CB2016" s="2177"/>
      <c r="CC2016" s="2177"/>
      <c r="CD2016" s="2046" t="s">
        <v>134</v>
      </c>
    </row>
    <row r="2017" spans="1:141" s="26" customFormat="1" ht="25.5" customHeight="1" thickBot="1" x14ac:dyDescent="0.25">
      <c r="A2017" s="181" t="s">
        <v>162</v>
      </c>
      <c r="B2017" s="208" t="s">
        <v>148</v>
      </c>
      <c r="C2017" s="183" t="s">
        <v>150</v>
      </c>
      <c r="D2017" s="163">
        <v>229</v>
      </c>
      <c r="E2017" s="210" t="s">
        <v>140</v>
      </c>
      <c r="F2017" s="48" t="s">
        <v>66</v>
      </c>
      <c r="G2017" s="194">
        <v>0</v>
      </c>
      <c r="H2017" s="217" t="s">
        <v>0</v>
      </c>
      <c r="I2017" s="194">
        <v>1</v>
      </c>
      <c r="J2017" s="380">
        <v>0.8</v>
      </c>
      <c r="K2017" s="283"/>
      <c r="L2017" s="293">
        <f t="shared" si="205"/>
        <v>300000000</v>
      </c>
      <c r="M2017" s="289">
        <v>300000000</v>
      </c>
      <c r="N2017" s="289"/>
      <c r="O2017" s="289"/>
      <c r="P2017" s="289"/>
      <c r="Q2017" s="289"/>
      <c r="R2017" s="289"/>
      <c r="S2017" s="289"/>
      <c r="T2017" s="289"/>
      <c r="U2017" s="168">
        <f t="shared" ref="U2017:U2030" si="222">SUBTOTAL(9,V2017:AC2017)</f>
        <v>300000000</v>
      </c>
      <c r="V2017" s="289">
        <v>300000000</v>
      </c>
      <c r="W2017" s="52"/>
      <c r="X2017" s="52"/>
      <c r="Y2017" s="52"/>
      <c r="Z2017" s="52"/>
      <c r="AA2017" s="52"/>
      <c r="AB2017" s="52"/>
      <c r="AC2017" s="52"/>
      <c r="AD2017" s="196"/>
      <c r="AE2017" s="196"/>
      <c r="AF2017" s="196"/>
      <c r="AG2017" s="1847">
        <v>94131504</v>
      </c>
      <c r="AH2017" s="1847" t="s">
        <v>310</v>
      </c>
      <c r="AI2017" s="2841">
        <v>42843</v>
      </c>
      <c r="AJ2017" s="1847" t="s">
        <v>410</v>
      </c>
      <c r="AK2017" s="1847" t="s">
        <v>246</v>
      </c>
      <c r="AL2017" s="1847" t="s">
        <v>248</v>
      </c>
      <c r="AM2017" s="1923">
        <v>300000000</v>
      </c>
      <c r="AN2017" s="1923">
        <v>300000000</v>
      </c>
      <c r="AO2017" s="1847" t="s">
        <v>275</v>
      </c>
      <c r="AP2017" s="1847" t="s">
        <v>275</v>
      </c>
      <c r="AQ2017" s="1847" t="s">
        <v>251</v>
      </c>
      <c r="AR2017" s="1847">
        <v>2202150102</v>
      </c>
      <c r="AS2017" s="2842" t="s">
        <v>417</v>
      </c>
      <c r="AT2017" s="2842" t="s">
        <v>332</v>
      </c>
      <c r="AU2017" s="2842">
        <v>1</v>
      </c>
      <c r="AV2017" s="2842">
        <v>0.2</v>
      </c>
      <c r="AW2017" s="2843">
        <v>42849</v>
      </c>
      <c r="AX2017" s="2843">
        <v>43099</v>
      </c>
      <c r="AY2017" s="2844">
        <v>300000000</v>
      </c>
      <c r="AZ2017" s="1459" t="s">
        <v>431</v>
      </c>
      <c r="BA2017" s="1459" t="s">
        <v>311</v>
      </c>
      <c r="BB2017" s="1459" t="s">
        <v>312</v>
      </c>
      <c r="BC2017" s="2171" t="s">
        <v>366</v>
      </c>
      <c r="BD2017" s="2171">
        <v>2017000544</v>
      </c>
      <c r="BE2017" s="2172">
        <v>42811</v>
      </c>
      <c r="BF2017" s="2173">
        <v>300000000</v>
      </c>
      <c r="BG2017" s="2171">
        <v>2017000597</v>
      </c>
      <c r="BH2017" s="2172">
        <v>42843</v>
      </c>
      <c r="BI2017" s="2174">
        <v>300000000</v>
      </c>
      <c r="BJ2017" s="2172">
        <v>42843</v>
      </c>
      <c r="BK2017" s="2172">
        <v>43099</v>
      </c>
      <c r="BL2017" s="2175">
        <f t="shared" ref="BL2017:BL2042" si="223">BF2017-BI2017</f>
        <v>0</v>
      </c>
      <c r="BM2017" s="2176">
        <f>L2017-(BI2017:BI2017)</f>
        <v>0</v>
      </c>
      <c r="BN2017" s="2177"/>
      <c r="BO2017" s="2177"/>
      <c r="BP2017" s="2177"/>
      <c r="BQ2017" s="2177"/>
      <c r="BR2017" s="2177"/>
      <c r="BS2017" s="2177"/>
      <c r="BT2017" s="2177"/>
      <c r="BU2017" s="2177"/>
      <c r="BV2017" s="2177"/>
      <c r="BW2017" s="2177"/>
      <c r="BX2017" s="2177"/>
      <c r="BY2017" s="2177"/>
      <c r="BZ2017" s="2177"/>
      <c r="CA2017" s="2177"/>
      <c r="CB2017" s="2177"/>
      <c r="CC2017" s="2177"/>
      <c r="CD2017" s="2046" t="s">
        <v>134</v>
      </c>
      <c r="CE2017" s="24"/>
      <c r="CF2017" s="24"/>
      <c r="CG2017" s="24"/>
      <c r="CH2017" s="24"/>
      <c r="CI2017" s="24"/>
      <c r="CJ2017" s="24"/>
      <c r="CK2017" s="24"/>
      <c r="CL2017" s="24"/>
      <c r="CM2017" s="24"/>
      <c r="CN2017" s="24"/>
      <c r="CO2017" s="24"/>
      <c r="CP2017" s="24"/>
      <c r="CQ2017" s="24"/>
      <c r="CR2017" s="24"/>
      <c r="CS2017" s="24"/>
      <c r="CT2017" s="24"/>
      <c r="CU2017" s="24"/>
      <c r="CV2017" s="24"/>
      <c r="CW2017" s="24"/>
      <c r="CX2017" s="24"/>
      <c r="CY2017" s="24"/>
      <c r="CZ2017" s="24"/>
      <c r="DA2017" s="24"/>
      <c r="DB2017" s="24"/>
      <c r="DC2017" s="24"/>
      <c r="DD2017" s="24"/>
      <c r="DE2017" s="24"/>
      <c r="DF2017" s="24"/>
      <c r="DG2017" s="24"/>
      <c r="DH2017" s="24"/>
      <c r="DI2017" s="24"/>
      <c r="DJ2017" s="24"/>
      <c r="DK2017" s="24"/>
      <c r="DL2017" s="24"/>
      <c r="DM2017" s="24"/>
      <c r="DN2017" s="24"/>
      <c r="DO2017" s="24"/>
      <c r="DP2017" s="24"/>
      <c r="DQ2017" s="24"/>
      <c r="DR2017" s="24"/>
      <c r="DS2017" s="24"/>
      <c r="DT2017" s="24"/>
      <c r="DU2017" s="24"/>
      <c r="DV2017" s="24"/>
      <c r="DW2017" s="24"/>
      <c r="DX2017" s="24"/>
      <c r="DY2017" s="24"/>
      <c r="DZ2017" s="24"/>
      <c r="EA2017" s="24"/>
      <c r="EB2017" s="24"/>
      <c r="EC2017" s="24"/>
      <c r="ED2017" s="24"/>
      <c r="EE2017" s="24"/>
      <c r="EF2017" s="24"/>
      <c r="EG2017" s="24"/>
      <c r="EH2017" s="24"/>
      <c r="EI2017" s="24"/>
      <c r="EJ2017" s="24"/>
      <c r="EK2017" s="24"/>
    </row>
    <row r="2018" spans="1:141" s="26" customFormat="1" ht="25.5" customHeight="1" thickBot="1" x14ac:dyDescent="0.25">
      <c r="A2018" s="185" t="s">
        <v>162</v>
      </c>
      <c r="B2018" s="270" t="s">
        <v>148</v>
      </c>
      <c r="C2018" s="306" t="s">
        <v>150</v>
      </c>
      <c r="D2018" s="272">
        <v>229</v>
      </c>
      <c r="E2018" s="262" t="s">
        <v>140</v>
      </c>
      <c r="F2018" s="268" t="s">
        <v>66</v>
      </c>
      <c r="G2018" s="307">
        <v>0</v>
      </c>
      <c r="H2018" s="269" t="s">
        <v>0</v>
      </c>
      <c r="I2018" s="307">
        <v>1</v>
      </c>
      <c r="J2018" s="381">
        <v>0.8</v>
      </c>
      <c r="K2018" s="283"/>
      <c r="L2018" s="290"/>
      <c r="M2018" s="274"/>
      <c r="N2018" s="274"/>
      <c r="O2018" s="274"/>
      <c r="P2018" s="274"/>
      <c r="Q2018" s="274"/>
      <c r="R2018" s="274"/>
      <c r="S2018" s="274"/>
      <c r="T2018" s="274"/>
      <c r="U2018" s="276"/>
      <c r="V2018" s="274"/>
      <c r="W2018" s="281"/>
      <c r="X2018" s="281"/>
      <c r="Y2018" s="281"/>
      <c r="Z2018" s="281"/>
      <c r="AA2018" s="281"/>
      <c r="AB2018" s="281"/>
      <c r="AC2018" s="281"/>
      <c r="AD2018" s="299"/>
      <c r="AE2018" s="299"/>
      <c r="AF2018" s="299"/>
      <c r="AG2018" s="2185">
        <v>81101500</v>
      </c>
      <c r="AH2018" s="2185" t="s">
        <v>498</v>
      </c>
      <c r="AI2018" s="2845">
        <v>43017</v>
      </c>
      <c r="AJ2018" s="2185" t="s">
        <v>474</v>
      </c>
      <c r="AK2018" s="1847" t="s">
        <v>246</v>
      </c>
      <c r="AL2018" s="1847" t="s">
        <v>248</v>
      </c>
      <c r="AM2018" s="4064">
        <v>5875000</v>
      </c>
      <c r="AN2018" s="4064">
        <v>5875000</v>
      </c>
      <c r="AO2018" s="1847" t="s">
        <v>275</v>
      </c>
      <c r="AP2018" s="1847" t="s">
        <v>275</v>
      </c>
      <c r="AQ2018" s="1847" t="s">
        <v>251</v>
      </c>
      <c r="AR2018" s="1414">
        <v>2202140201</v>
      </c>
      <c r="AS2018" s="2188"/>
      <c r="AT2018" s="2188"/>
      <c r="AU2018" s="2188"/>
      <c r="AV2018" s="2188"/>
      <c r="AW2018" s="2961"/>
      <c r="AX2018" s="2961"/>
      <c r="AY2018" s="2065"/>
      <c r="AZ2018" s="2048" t="s">
        <v>499</v>
      </c>
      <c r="BA2018" s="2049" t="s">
        <v>233</v>
      </c>
      <c r="BB2018" s="2048" t="s">
        <v>500</v>
      </c>
      <c r="BC2018" s="2962" t="s">
        <v>501</v>
      </c>
      <c r="BD2018" s="1414">
        <v>2017001244</v>
      </c>
      <c r="BE2018" s="2180"/>
      <c r="BF2018" s="2181">
        <v>5875000</v>
      </c>
      <c r="BG2018" s="2179">
        <v>2017001436</v>
      </c>
      <c r="BH2018" s="2180">
        <v>43014</v>
      </c>
      <c r="BI2018" s="2182">
        <v>5875000</v>
      </c>
      <c r="BJ2018" s="2180">
        <v>43017</v>
      </c>
      <c r="BK2018" s="2180">
        <v>43093</v>
      </c>
      <c r="BL2018" s="2183"/>
      <c r="BM2018" s="2184"/>
      <c r="BN2018" s="2177"/>
      <c r="BO2018" s="2177"/>
      <c r="BP2018" s="2177"/>
      <c r="BQ2018" s="2177"/>
      <c r="BR2018" s="2177"/>
      <c r="BS2018" s="2177"/>
      <c r="BT2018" s="2177"/>
      <c r="BU2018" s="2177"/>
      <c r="BV2018" s="2177"/>
      <c r="BW2018" s="2177"/>
      <c r="BX2018" s="2177"/>
      <c r="BY2018" s="2177"/>
      <c r="BZ2018" s="2177"/>
      <c r="CA2018" s="2177"/>
      <c r="CB2018" s="2177"/>
      <c r="CC2018" s="2177"/>
      <c r="CD2018" s="2046" t="s">
        <v>134</v>
      </c>
      <c r="CE2018" s="24"/>
      <c r="CF2018" s="24"/>
      <c r="CG2018" s="24"/>
      <c r="CH2018" s="24"/>
      <c r="CI2018" s="24"/>
      <c r="CJ2018" s="24"/>
      <c r="CK2018" s="24"/>
      <c r="CL2018" s="24"/>
      <c r="CM2018" s="24"/>
      <c r="CN2018" s="24"/>
      <c r="CO2018" s="24"/>
      <c r="CP2018" s="24"/>
      <c r="CQ2018" s="24"/>
      <c r="CR2018" s="24"/>
      <c r="CS2018" s="24"/>
      <c r="CT2018" s="24"/>
      <c r="CU2018" s="24"/>
      <c r="CV2018" s="24"/>
      <c r="CW2018" s="24"/>
      <c r="CX2018" s="24"/>
      <c r="CY2018" s="24"/>
      <c r="CZ2018" s="24"/>
      <c r="DA2018" s="24"/>
      <c r="DB2018" s="24"/>
      <c r="DC2018" s="24"/>
      <c r="DD2018" s="24"/>
      <c r="DE2018" s="24"/>
      <c r="DF2018" s="24"/>
      <c r="DG2018" s="24"/>
      <c r="DH2018" s="24"/>
      <c r="DI2018" s="24"/>
      <c r="DJ2018" s="24"/>
      <c r="DK2018" s="24"/>
      <c r="DL2018" s="24"/>
      <c r="DM2018" s="24"/>
      <c r="DN2018" s="24"/>
      <c r="DO2018" s="24"/>
      <c r="DP2018" s="24"/>
      <c r="DQ2018" s="24"/>
      <c r="DR2018" s="24"/>
      <c r="DS2018" s="24"/>
      <c r="DT2018" s="24"/>
      <c r="DU2018" s="24"/>
      <c r="DV2018" s="24"/>
      <c r="DW2018" s="24"/>
      <c r="DX2018" s="24"/>
      <c r="DY2018" s="24"/>
      <c r="DZ2018" s="24"/>
      <c r="EA2018" s="24"/>
      <c r="EB2018" s="24"/>
      <c r="EC2018" s="24"/>
      <c r="ED2018" s="24"/>
      <c r="EE2018" s="24"/>
      <c r="EF2018" s="24"/>
      <c r="EG2018" s="24"/>
      <c r="EH2018" s="24"/>
      <c r="EI2018" s="24"/>
      <c r="EJ2018" s="24"/>
    </row>
    <row r="2019" spans="1:141" s="26" customFormat="1" ht="25.5" customHeight="1" thickBot="1" x14ac:dyDescent="0.25">
      <c r="A2019" s="295" t="s">
        <v>162</v>
      </c>
      <c r="B2019" s="105" t="s">
        <v>148</v>
      </c>
      <c r="C2019" s="220" t="s">
        <v>150</v>
      </c>
      <c r="D2019" s="205">
        <v>229</v>
      </c>
      <c r="E2019" s="103" t="s">
        <v>140</v>
      </c>
      <c r="F2019" s="100" t="s">
        <v>66</v>
      </c>
      <c r="G2019" s="18">
        <v>0</v>
      </c>
      <c r="H2019" s="17" t="s">
        <v>0</v>
      </c>
      <c r="I2019" s="18">
        <v>1</v>
      </c>
      <c r="J2019" s="383">
        <v>0.8</v>
      </c>
      <c r="K2019" s="283"/>
      <c r="L2019" s="296"/>
      <c r="M2019" s="279"/>
      <c r="N2019" s="279"/>
      <c r="O2019" s="279"/>
      <c r="P2019" s="279"/>
      <c r="Q2019" s="279"/>
      <c r="R2019" s="279"/>
      <c r="S2019" s="279"/>
      <c r="T2019" s="279"/>
      <c r="U2019" s="285"/>
      <c r="V2019" s="279"/>
      <c r="W2019" s="8"/>
      <c r="X2019" s="8"/>
      <c r="Y2019" s="8"/>
      <c r="Z2019" s="8"/>
      <c r="AA2019" s="8"/>
      <c r="AB2019" s="8"/>
      <c r="AC2019" s="8"/>
      <c r="AD2019" s="313"/>
      <c r="AE2019" s="313"/>
      <c r="AF2019" s="313"/>
      <c r="AG2019" s="2835"/>
      <c r="AH2019" s="2835"/>
      <c r="AI2019" s="2918"/>
      <c r="AJ2019" s="2835"/>
      <c r="AK2019" s="2835"/>
      <c r="AL2019" s="2835"/>
      <c r="AM2019" s="2144"/>
      <c r="AN2019" s="2144"/>
      <c r="AO2019" s="2835"/>
      <c r="AP2019" s="2835"/>
      <c r="AQ2019" s="2835"/>
      <c r="AR2019" s="2835"/>
      <c r="AS2019" s="2963"/>
      <c r="AT2019" s="2963"/>
      <c r="AU2019" s="2963"/>
      <c r="AV2019" s="2963"/>
      <c r="AW2019" s="2964"/>
      <c r="AX2019" s="2964"/>
      <c r="AY2019" s="2965"/>
      <c r="AZ2019" s="1607"/>
      <c r="BA2019" s="1607"/>
      <c r="BB2019" s="1607"/>
      <c r="BC2019" s="2579"/>
      <c r="BD2019" s="2579"/>
      <c r="BE2019" s="2836"/>
      <c r="BF2019" s="2837"/>
      <c r="BG2019" s="2579"/>
      <c r="BH2019" s="2836"/>
      <c r="BI2019" s="2838"/>
      <c r="BJ2019" s="2836"/>
      <c r="BK2019" s="2836"/>
      <c r="BL2019" s="2839"/>
      <c r="BM2019" s="2840"/>
      <c r="BN2019" s="2177"/>
      <c r="BO2019" s="2177"/>
      <c r="BP2019" s="2177"/>
      <c r="BQ2019" s="2177"/>
      <c r="BR2019" s="2177"/>
      <c r="BS2019" s="2177"/>
      <c r="BT2019" s="2177"/>
      <c r="BU2019" s="2177"/>
      <c r="BV2019" s="2177"/>
      <c r="BW2019" s="2177"/>
      <c r="BX2019" s="2177"/>
      <c r="BY2019" s="2177"/>
      <c r="BZ2019" s="2177"/>
      <c r="CA2019" s="2177"/>
      <c r="CB2019" s="2177"/>
      <c r="CC2019" s="2177"/>
      <c r="CD2019" s="2046" t="s">
        <v>134</v>
      </c>
      <c r="CE2019" s="24"/>
      <c r="CF2019" s="24"/>
      <c r="CG2019" s="24"/>
      <c r="CH2019" s="24"/>
      <c r="CI2019" s="24"/>
      <c r="CJ2019" s="24"/>
      <c r="CK2019" s="24"/>
      <c r="CL2019" s="24"/>
      <c r="CM2019" s="24"/>
      <c r="CN2019" s="24"/>
      <c r="CO2019" s="24"/>
      <c r="CP2019" s="24"/>
      <c r="CQ2019" s="24"/>
      <c r="CR2019" s="24"/>
      <c r="CS2019" s="24"/>
      <c r="CT2019" s="24"/>
      <c r="CU2019" s="24"/>
      <c r="CV2019" s="24"/>
      <c r="CW2019" s="24"/>
      <c r="CX2019" s="24"/>
      <c r="CY2019" s="24"/>
      <c r="CZ2019" s="24"/>
      <c r="DA2019" s="24"/>
      <c r="DB2019" s="24"/>
      <c r="DC2019" s="24"/>
      <c r="DD2019" s="24"/>
      <c r="DE2019" s="24"/>
      <c r="DF2019" s="24"/>
      <c r="DG2019" s="24"/>
      <c r="DH2019" s="24"/>
      <c r="DI2019" s="24"/>
      <c r="DJ2019" s="24"/>
      <c r="DK2019" s="24"/>
      <c r="DL2019" s="24"/>
      <c r="DM2019" s="24"/>
      <c r="DN2019" s="24"/>
      <c r="DO2019" s="24"/>
      <c r="DP2019" s="24"/>
      <c r="DQ2019" s="24"/>
      <c r="DR2019" s="24"/>
      <c r="DS2019" s="24"/>
      <c r="DT2019" s="24"/>
      <c r="DU2019" s="24"/>
      <c r="DV2019" s="24"/>
      <c r="DW2019" s="24"/>
      <c r="DX2019" s="24"/>
      <c r="DY2019" s="24"/>
      <c r="DZ2019" s="24"/>
      <c r="EA2019" s="24"/>
      <c r="EB2019" s="24"/>
      <c r="EC2019" s="24"/>
      <c r="ED2019" s="24"/>
      <c r="EE2019" s="24"/>
      <c r="EF2019" s="24"/>
      <c r="EG2019" s="24"/>
      <c r="EH2019" s="24"/>
      <c r="EI2019" s="24"/>
      <c r="EJ2019" s="24"/>
    </row>
    <row r="2020" spans="1:141" ht="25.5" customHeight="1" thickBot="1" x14ac:dyDescent="0.25">
      <c r="A2020" s="181" t="s">
        <v>162</v>
      </c>
      <c r="B2020" s="208" t="s">
        <v>148</v>
      </c>
      <c r="C2020" s="183" t="s">
        <v>150</v>
      </c>
      <c r="D2020" s="163">
        <v>230</v>
      </c>
      <c r="E2020" s="210" t="s">
        <v>67</v>
      </c>
      <c r="F2020" s="48" t="s">
        <v>68</v>
      </c>
      <c r="G2020" s="194">
        <v>0</v>
      </c>
      <c r="H2020" s="217" t="s">
        <v>0</v>
      </c>
      <c r="I2020" s="194">
        <v>1</v>
      </c>
      <c r="J2020" s="380">
        <v>0.6</v>
      </c>
      <c r="K2020" s="292"/>
      <c r="L2020" s="293">
        <f t="shared" si="205"/>
        <v>20800000</v>
      </c>
      <c r="M2020" s="289">
        <v>20800000</v>
      </c>
      <c r="N2020" s="289"/>
      <c r="O2020" s="289"/>
      <c r="P2020" s="289"/>
      <c r="Q2020" s="289"/>
      <c r="R2020" s="289"/>
      <c r="S2020" s="52"/>
      <c r="T2020" s="52"/>
      <c r="U2020" s="168">
        <f t="shared" si="222"/>
        <v>18166667</v>
      </c>
      <c r="V2020" s="289">
        <v>18166667</v>
      </c>
      <c r="W2020" s="52"/>
      <c r="X2020" s="52"/>
      <c r="Y2020" s="52"/>
      <c r="Z2020" s="52"/>
      <c r="AA2020" s="52"/>
      <c r="AB2020" s="52"/>
      <c r="AC2020" s="52"/>
      <c r="AD2020" s="196"/>
      <c r="AE2020" s="196"/>
      <c r="AF2020" s="196"/>
      <c r="AG2020" s="1847">
        <v>81101512</v>
      </c>
      <c r="AH2020" s="1847" t="s">
        <v>292</v>
      </c>
      <c r="AI2020" s="2841">
        <v>42769</v>
      </c>
      <c r="AJ2020" s="1847" t="s">
        <v>317</v>
      </c>
      <c r="AK2020" s="1847" t="s">
        <v>246</v>
      </c>
      <c r="AL2020" s="1847" t="s">
        <v>248</v>
      </c>
      <c r="AM2020" s="1923">
        <v>18166667</v>
      </c>
      <c r="AN2020" s="1923">
        <v>18166667</v>
      </c>
      <c r="AO2020" s="1847" t="s">
        <v>250</v>
      </c>
      <c r="AP2020" s="1847" t="s">
        <v>250</v>
      </c>
      <c r="AQ2020" s="1847" t="s">
        <v>293</v>
      </c>
      <c r="AR2020" s="1847">
        <v>2202150103</v>
      </c>
      <c r="AS2020" s="2842" t="s">
        <v>6067</v>
      </c>
      <c r="AT2020" s="2842" t="s">
        <v>335</v>
      </c>
      <c r="AU2020" s="2842">
        <v>100</v>
      </c>
      <c r="AV2020" s="2842">
        <v>100</v>
      </c>
      <c r="AW2020" s="2843">
        <v>42769</v>
      </c>
      <c r="AX2020" s="2843">
        <v>43097</v>
      </c>
      <c r="AY2020" s="2844">
        <v>18166667</v>
      </c>
      <c r="AZ2020" s="1459" t="s">
        <v>294</v>
      </c>
      <c r="BA2020" s="1685" t="s">
        <v>233</v>
      </c>
      <c r="BB2020" s="3851" t="s">
        <v>281</v>
      </c>
      <c r="BC2020" s="2171" t="s">
        <v>361</v>
      </c>
      <c r="BD2020" s="2171">
        <v>2202150103</v>
      </c>
      <c r="BE2020" s="2172">
        <v>42758</v>
      </c>
      <c r="BF2020" s="2173">
        <v>18166667</v>
      </c>
      <c r="BG2020" s="2171">
        <v>2017000162</v>
      </c>
      <c r="BH2020" s="2172">
        <v>42769</v>
      </c>
      <c r="BI2020" s="2174">
        <v>18166667</v>
      </c>
      <c r="BJ2020" s="2172">
        <v>42769</v>
      </c>
      <c r="BK2020" s="2172">
        <v>43097</v>
      </c>
      <c r="BL2020" s="2175">
        <f t="shared" si="223"/>
        <v>0</v>
      </c>
      <c r="BM2020" s="2176">
        <f>L2020-(BI2020:BI2020)</f>
        <v>2633333</v>
      </c>
      <c r="BN2020" s="2177"/>
      <c r="BO2020" s="2177"/>
      <c r="BP2020" s="2177"/>
      <c r="BQ2020" s="2177"/>
      <c r="BR2020" s="2177"/>
      <c r="BS2020" s="2177"/>
      <c r="BT2020" s="2177"/>
      <c r="BU2020" s="2177"/>
      <c r="BV2020" s="2177"/>
      <c r="BW2020" s="2177"/>
      <c r="BX2020" s="2177"/>
      <c r="BY2020" s="2177"/>
      <c r="BZ2020" s="2177"/>
      <c r="CA2020" s="2177"/>
      <c r="CB2020" s="2177"/>
      <c r="CC2020" s="2177"/>
      <c r="CD2020" s="2046" t="s">
        <v>134</v>
      </c>
    </row>
    <row r="2021" spans="1:141" ht="25.5" customHeight="1" thickBot="1" x14ac:dyDescent="0.25">
      <c r="A2021" s="185" t="s">
        <v>162</v>
      </c>
      <c r="B2021" s="270" t="s">
        <v>148</v>
      </c>
      <c r="C2021" s="306" t="s">
        <v>150</v>
      </c>
      <c r="D2021" s="272">
        <v>230</v>
      </c>
      <c r="E2021" s="262" t="s">
        <v>67</v>
      </c>
      <c r="F2021" s="268" t="s">
        <v>68</v>
      </c>
      <c r="G2021" s="307">
        <v>0</v>
      </c>
      <c r="H2021" s="269" t="s">
        <v>0</v>
      </c>
      <c r="I2021" s="307">
        <v>1</v>
      </c>
      <c r="J2021" s="381">
        <v>0.6</v>
      </c>
      <c r="K2021" s="283"/>
      <c r="L2021" s="290"/>
      <c r="M2021" s="274"/>
      <c r="N2021" s="274"/>
      <c r="O2021" s="274"/>
      <c r="P2021" s="274"/>
      <c r="Q2021" s="274"/>
      <c r="R2021" s="274"/>
      <c r="S2021" s="281"/>
      <c r="T2021" s="281"/>
      <c r="U2021" s="276"/>
      <c r="V2021" s="274"/>
      <c r="W2021" s="281"/>
      <c r="X2021" s="281"/>
      <c r="Y2021" s="281"/>
      <c r="Z2021" s="281"/>
      <c r="AA2021" s="281"/>
      <c r="AB2021" s="281"/>
      <c r="AC2021" s="281"/>
      <c r="AD2021" s="299"/>
      <c r="AE2021" s="299"/>
      <c r="AF2021" s="299"/>
      <c r="AG2021" s="2185"/>
      <c r="AH2021" s="2185"/>
      <c r="AI2021" s="2845"/>
      <c r="AJ2021" s="2185"/>
      <c r="AK2021" s="2185"/>
      <c r="AL2021" s="2185"/>
      <c r="AM2021" s="4064"/>
      <c r="AN2021" s="4064"/>
      <c r="AO2021" s="2185"/>
      <c r="AP2021" s="2185"/>
      <c r="AQ2021" s="2185"/>
      <c r="AR2021" s="2185"/>
      <c r="AS2021" s="2178" t="s">
        <v>439</v>
      </c>
      <c r="AT2021" s="2178" t="s">
        <v>382</v>
      </c>
      <c r="AU2021" s="2178">
        <v>2</v>
      </c>
      <c r="AV2021" s="2178">
        <v>0</v>
      </c>
      <c r="AW2021" s="2916">
        <v>42917</v>
      </c>
      <c r="AX2021" s="2916">
        <v>43100</v>
      </c>
      <c r="AY2021" s="2917">
        <v>2633333</v>
      </c>
      <c r="AZ2021" s="2048"/>
      <c r="BA2021" s="2049"/>
      <c r="BB2021" s="3841"/>
      <c r="BC2021" s="3841"/>
      <c r="BD2021" s="2050"/>
      <c r="BE2021" s="2051"/>
      <c r="BF2021" s="3869"/>
      <c r="BG2021" s="3870"/>
      <c r="BH2021" s="3871"/>
      <c r="BI2021" s="3872"/>
      <c r="BJ2021" s="2051"/>
      <c r="BK2021" s="2051"/>
      <c r="BL2021" s="2055"/>
      <c r="BM2021" s="2966"/>
      <c r="BN2021" s="2751"/>
      <c r="BO2021" s="2967"/>
      <c r="BP2021" s="2967"/>
      <c r="BQ2021" s="2752"/>
      <c r="BR2021" s="2968"/>
      <c r="BS2021" s="1413"/>
      <c r="BT2021" s="1413"/>
      <c r="BU2021" s="1413"/>
      <c r="BV2021" s="1413"/>
      <c r="BW2021" s="1413"/>
      <c r="BX2021" s="1413"/>
      <c r="BY2021" s="1413"/>
      <c r="BZ2021" s="1413"/>
      <c r="CA2021" s="1413"/>
      <c r="CB2021" s="1413"/>
      <c r="CC2021" s="2969"/>
      <c r="CD2021" s="2046" t="s">
        <v>134</v>
      </c>
    </row>
    <row r="2022" spans="1:141" ht="25.5" customHeight="1" thickBot="1" x14ac:dyDescent="0.25">
      <c r="A2022" s="295" t="s">
        <v>162</v>
      </c>
      <c r="B2022" s="105" t="s">
        <v>148</v>
      </c>
      <c r="C2022" s="220" t="s">
        <v>150</v>
      </c>
      <c r="D2022" s="205">
        <v>230</v>
      </c>
      <c r="E2022" s="103" t="s">
        <v>67</v>
      </c>
      <c r="F2022" s="100" t="s">
        <v>68</v>
      </c>
      <c r="G2022" s="18">
        <v>0</v>
      </c>
      <c r="H2022" s="17" t="s">
        <v>0</v>
      </c>
      <c r="I2022" s="18">
        <v>1</v>
      </c>
      <c r="J2022" s="383">
        <v>0.6</v>
      </c>
      <c r="K2022" s="283"/>
      <c r="L2022" s="291"/>
      <c r="M2022" s="309"/>
      <c r="N2022" s="309"/>
      <c r="O2022" s="309"/>
      <c r="P2022" s="309"/>
      <c r="Q2022" s="309"/>
      <c r="R2022" s="309"/>
      <c r="S2022" s="311"/>
      <c r="T2022" s="311"/>
      <c r="U2022" s="310"/>
      <c r="V2022" s="309"/>
      <c r="W2022" s="311"/>
      <c r="X2022" s="311"/>
      <c r="Y2022" s="311"/>
      <c r="Z2022" s="311"/>
      <c r="AA2022" s="311"/>
      <c r="AB2022" s="311"/>
      <c r="AC2022" s="311"/>
      <c r="AD2022" s="312"/>
      <c r="AE2022" s="312"/>
      <c r="AF2022" s="312"/>
      <c r="AG2022" s="2189"/>
      <c r="AH2022" s="2189"/>
      <c r="AI2022" s="2970"/>
      <c r="AJ2022" s="2189"/>
      <c r="AK2022" s="2189"/>
      <c r="AL2022" s="2189"/>
      <c r="AM2022" s="4065"/>
      <c r="AN2022" s="4065"/>
      <c r="AO2022" s="2189"/>
      <c r="AP2022" s="2189"/>
      <c r="AQ2022" s="2189"/>
      <c r="AR2022" s="2189"/>
      <c r="AS2022" s="2971"/>
      <c r="AT2022" s="2971"/>
      <c r="AU2022" s="2971"/>
      <c r="AV2022" s="2971"/>
      <c r="AW2022" s="2972"/>
      <c r="AX2022" s="2972"/>
      <c r="AY2022" s="2973"/>
      <c r="AZ2022" s="2073"/>
      <c r="BA2022" s="2074"/>
      <c r="BB2022" s="3873"/>
      <c r="BC2022" s="3873"/>
      <c r="BD2022" s="2075"/>
      <c r="BE2022" s="2076"/>
      <c r="BF2022" s="3874"/>
      <c r="BG2022" s="3875"/>
      <c r="BH2022" s="3876"/>
      <c r="BI2022" s="3877"/>
      <c r="BJ2022" s="2076"/>
      <c r="BK2022" s="2076"/>
      <c r="BL2022" s="2080"/>
      <c r="BM2022" s="2974"/>
      <c r="BN2022" s="2751"/>
      <c r="BO2022" s="2967"/>
      <c r="BP2022" s="2967"/>
      <c r="BQ2022" s="2752"/>
      <c r="BR2022" s="2968"/>
      <c r="BS2022" s="1413"/>
      <c r="BT2022" s="1413"/>
      <c r="BU2022" s="1413"/>
      <c r="BV2022" s="1413"/>
      <c r="BW2022" s="1413"/>
      <c r="BX2022" s="1413"/>
      <c r="BY2022" s="1413"/>
      <c r="BZ2022" s="1413"/>
      <c r="CA2022" s="1413"/>
      <c r="CB2022" s="1413"/>
      <c r="CC2022" s="2969"/>
      <c r="CD2022" s="2046" t="s">
        <v>134</v>
      </c>
    </row>
    <row r="2023" spans="1:141" ht="25.5" customHeight="1" thickBot="1" x14ac:dyDescent="0.25">
      <c r="A2023" s="181" t="s">
        <v>162</v>
      </c>
      <c r="B2023" s="208" t="s">
        <v>148</v>
      </c>
      <c r="C2023" s="183" t="s">
        <v>150</v>
      </c>
      <c r="D2023" s="163">
        <v>231</v>
      </c>
      <c r="E2023" s="210" t="s">
        <v>69</v>
      </c>
      <c r="F2023" s="48" t="s">
        <v>70</v>
      </c>
      <c r="G2023" s="194">
        <v>0</v>
      </c>
      <c r="H2023" s="217" t="s">
        <v>0</v>
      </c>
      <c r="I2023" s="194">
        <v>1</v>
      </c>
      <c r="J2023" s="380">
        <v>0.1</v>
      </c>
      <c r="K2023" s="283"/>
      <c r="L2023" s="354">
        <f t="shared" si="205"/>
        <v>0</v>
      </c>
      <c r="M2023" s="7"/>
      <c r="N2023" s="7"/>
      <c r="O2023" s="7"/>
      <c r="P2023" s="7"/>
      <c r="Q2023" s="7"/>
      <c r="R2023" s="7"/>
      <c r="S2023" s="7"/>
      <c r="T2023" s="7"/>
      <c r="U2023" s="180">
        <f t="shared" si="222"/>
        <v>0</v>
      </c>
      <c r="V2023" s="7"/>
      <c r="W2023" s="7"/>
      <c r="X2023" s="7"/>
      <c r="Y2023" s="7"/>
      <c r="Z2023" s="7"/>
      <c r="AA2023" s="7"/>
      <c r="AB2023" s="7"/>
      <c r="AC2023" s="7"/>
      <c r="AD2023" s="14"/>
      <c r="AE2023" s="14"/>
      <c r="AF2023" s="14"/>
      <c r="AG2023" s="2893"/>
      <c r="AH2023" s="2893"/>
      <c r="AI2023" s="2893"/>
      <c r="AJ2023" s="2893"/>
      <c r="AK2023" s="2893"/>
      <c r="AL2023" s="2893"/>
      <c r="AM2023" s="1864"/>
      <c r="AN2023" s="1864"/>
      <c r="AO2023" s="2893"/>
      <c r="AP2023" s="2893"/>
      <c r="AQ2023" s="2893"/>
      <c r="AR2023" s="2893"/>
      <c r="AS2023" s="2975"/>
      <c r="AT2023" s="2975"/>
      <c r="AU2023" s="2975"/>
      <c r="AV2023" s="2975"/>
      <c r="AW2023" s="2910"/>
      <c r="AX2023" s="2910"/>
      <c r="AY2023" s="2976"/>
      <c r="AZ2023" s="2897"/>
      <c r="BA2023" s="2897"/>
      <c r="BB2023" s="2897"/>
      <c r="BC2023" s="2977" t="s">
        <v>358</v>
      </c>
      <c r="BD2023" s="2978"/>
      <c r="BE2023" s="2898"/>
      <c r="BF2023" s="2899"/>
      <c r="BG2023" s="2897"/>
      <c r="BH2023" s="2898"/>
      <c r="BI2023" s="2900"/>
      <c r="BJ2023" s="2898"/>
      <c r="BK2023" s="2898"/>
      <c r="BL2023" s="2901"/>
      <c r="BM2023" s="2902"/>
      <c r="BN2023" s="2751"/>
      <c r="BO2023" s="2979"/>
      <c r="BP2023" s="2979"/>
      <c r="BQ2023" s="2752"/>
      <c r="BR2023" s="1413"/>
      <c r="BS2023" s="1413"/>
      <c r="BT2023" s="1413"/>
      <c r="BU2023" s="1413"/>
      <c r="BV2023" s="1413"/>
      <c r="BW2023" s="1413"/>
      <c r="BX2023" s="1413"/>
      <c r="BY2023" s="1413"/>
      <c r="BZ2023" s="1413"/>
      <c r="CA2023" s="1413"/>
      <c r="CB2023" s="1413"/>
      <c r="CC2023" s="2969"/>
      <c r="CD2023" s="2046" t="s">
        <v>134</v>
      </c>
    </row>
    <row r="2024" spans="1:141" ht="25.5" customHeight="1" thickBot="1" x14ac:dyDescent="0.25">
      <c r="A2024" s="185" t="s">
        <v>162</v>
      </c>
      <c r="B2024" s="270" t="s">
        <v>148</v>
      </c>
      <c r="C2024" s="306" t="s">
        <v>150</v>
      </c>
      <c r="D2024" s="272">
        <v>231</v>
      </c>
      <c r="E2024" s="262" t="s">
        <v>69</v>
      </c>
      <c r="F2024" s="268" t="s">
        <v>70</v>
      </c>
      <c r="G2024" s="307">
        <v>0</v>
      </c>
      <c r="H2024" s="269" t="s">
        <v>0</v>
      </c>
      <c r="I2024" s="307">
        <v>1</v>
      </c>
      <c r="J2024" s="381">
        <v>0.1</v>
      </c>
      <c r="K2024" s="283"/>
      <c r="L2024" s="290"/>
      <c r="M2024" s="281"/>
      <c r="N2024" s="281"/>
      <c r="O2024" s="281"/>
      <c r="P2024" s="281"/>
      <c r="Q2024" s="281"/>
      <c r="R2024" s="281"/>
      <c r="S2024" s="281"/>
      <c r="T2024" s="281"/>
      <c r="U2024" s="276"/>
      <c r="V2024" s="281"/>
      <c r="W2024" s="281"/>
      <c r="X2024" s="281"/>
      <c r="Y2024" s="281"/>
      <c r="Z2024" s="281"/>
      <c r="AA2024" s="281"/>
      <c r="AB2024" s="281"/>
      <c r="AC2024" s="281"/>
      <c r="AD2024" s="299"/>
      <c r="AE2024" s="299"/>
      <c r="AF2024" s="299"/>
      <c r="AG2024" s="2185"/>
      <c r="AH2024" s="2185"/>
      <c r="AI2024" s="2185"/>
      <c r="AJ2024" s="2185"/>
      <c r="AK2024" s="2185"/>
      <c r="AL2024" s="2185"/>
      <c r="AM2024" s="4064"/>
      <c r="AN2024" s="4064"/>
      <c r="AO2024" s="2185"/>
      <c r="AP2024" s="2185"/>
      <c r="AQ2024" s="2185"/>
      <c r="AR2024" s="2185"/>
      <c r="AS2024" s="2188"/>
      <c r="AT2024" s="2188"/>
      <c r="AU2024" s="2188"/>
      <c r="AV2024" s="2188"/>
      <c r="AW2024" s="2961"/>
      <c r="AX2024" s="2961"/>
      <c r="AY2024" s="2065"/>
      <c r="AZ2024" s="2183"/>
      <c r="BA2024" s="2183"/>
      <c r="BB2024" s="2183"/>
      <c r="BC2024" s="2980"/>
      <c r="BD2024" s="2981"/>
      <c r="BE2024" s="2183"/>
      <c r="BF2024" s="2982"/>
      <c r="BG2024" s="2183"/>
      <c r="BH2024" s="2183"/>
      <c r="BI2024" s="2183"/>
      <c r="BJ2024" s="2983"/>
      <c r="BK2024" s="2983"/>
      <c r="BL2024" s="2183"/>
      <c r="BM2024" s="2184"/>
      <c r="BN2024" s="2751"/>
      <c r="BO2024" s="2967"/>
      <c r="BP2024" s="2967"/>
      <c r="BQ2024" s="2752"/>
      <c r="BR2024" s="2968"/>
      <c r="BS2024" s="1413"/>
      <c r="BT2024" s="1413"/>
      <c r="BU2024" s="1413"/>
      <c r="BV2024" s="1413"/>
      <c r="BW2024" s="1413"/>
      <c r="BX2024" s="1413"/>
      <c r="BY2024" s="1413"/>
      <c r="BZ2024" s="1413"/>
      <c r="CA2024" s="1413"/>
      <c r="CB2024" s="1413"/>
      <c r="CC2024" s="2969"/>
      <c r="CD2024" s="2046" t="s">
        <v>134</v>
      </c>
    </row>
    <row r="2025" spans="1:141" ht="25.5" customHeight="1" thickBot="1" x14ac:dyDescent="0.25">
      <c r="A2025" s="189" t="s">
        <v>162</v>
      </c>
      <c r="B2025" s="287" t="s">
        <v>148</v>
      </c>
      <c r="C2025" s="308" t="s">
        <v>150</v>
      </c>
      <c r="D2025" s="254">
        <v>231</v>
      </c>
      <c r="E2025" s="255" t="s">
        <v>69</v>
      </c>
      <c r="F2025" s="256" t="s">
        <v>70</v>
      </c>
      <c r="G2025" s="261">
        <v>0</v>
      </c>
      <c r="H2025" s="257" t="s">
        <v>0</v>
      </c>
      <c r="I2025" s="261">
        <v>1</v>
      </c>
      <c r="J2025" s="382">
        <v>0.1</v>
      </c>
      <c r="K2025" s="283"/>
      <c r="L2025" s="291"/>
      <c r="M2025" s="311"/>
      <c r="N2025" s="311"/>
      <c r="O2025" s="311"/>
      <c r="P2025" s="311"/>
      <c r="Q2025" s="311"/>
      <c r="R2025" s="311"/>
      <c r="S2025" s="311"/>
      <c r="T2025" s="311"/>
      <c r="U2025" s="310"/>
      <c r="V2025" s="311"/>
      <c r="W2025" s="311"/>
      <c r="X2025" s="311"/>
      <c r="Y2025" s="311"/>
      <c r="Z2025" s="311"/>
      <c r="AA2025" s="311"/>
      <c r="AB2025" s="311"/>
      <c r="AC2025" s="311"/>
      <c r="AD2025" s="312"/>
      <c r="AE2025" s="312"/>
      <c r="AF2025" s="312"/>
      <c r="AG2025" s="2189"/>
      <c r="AH2025" s="2189"/>
      <c r="AI2025" s="2189"/>
      <c r="AJ2025" s="2189"/>
      <c r="AK2025" s="2189"/>
      <c r="AL2025" s="2189"/>
      <c r="AM2025" s="4065"/>
      <c r="AN2025" s="4065"/>
      <c r="AO2025" s="2189"/>
      <c r="AP2025" s="2189"/>
      <c r="AQ2025" s="2189"/>
      <c r="AR2025" s="2189"/>
      <c r="AS2025" s="2984"/>
      <c r="AT2025" s="2984"/>
      <c r="AU2025" s="2984"/>
      <c r="AV2025" s="2984"/>
      <c r="AW2025" s="2985"/>
      <c r="AX2025" s="2985"/>
      <c r="AY2025" s="2072"/>
      <c r="AZ2025" s="2194"/>
      <c r="BA2025" s="2194"/>
      <c r="BB2025" s="2194"/>
      <c r="BC2025" s="2986"/>
      <c r="BD2025" s="2987"/>
      <c r="BE2025" s="2194"/>
      <c r="BF2025" s="2988"/>
      <c r="BG2025" s="2194"/>
      <c r="BH2025" s="2194"/>
      <c r="BI2025" s="2194"/>
      <c r="BJ2025" s="2989"/>
      <c r="BK2025" s="2989"/>
      <c r="BL2025" s="2194"/>
      <c r="BM2025" s="2195"/>
      <c r="BN2025" s="2751"/>
      <c r="BO2025" s="2967"/>
      <c r="BP2025" s="2967"/>
      <c r="BQ2025" s="2752"/>
      <c r="BR2025" s="2968"/>
      <c r="BS2025" s="1413"/>
      <c r="BT2025" s="1413"/>
      <c r="BU2025" s="1413"/>
      <c r="BV2025" s="1413"/>
      <c r="BW2025" s="1413"/>
      <c r="BX2025" s="1413"/>
      <c r="BY2025" s="1413"/>
      <c r="BZ2025" s="1413"/>
      <c r="CA2025" s="1413"/>
      <c r="CB2025" s="1413"/>
      <c r="CC2025" s="2969"/>
      <c r="CD2025" s="2046" t="s">
        <v>134</v>
      </c>
    </row>
    <row r="2026" spans="1:141" ht="25.5" customHeight="1" thickBot="1" x14ac:dyDescent="0.25">
      <c r="A2026" s="250" t="s">
        <v>162</v>
      </c>
      <c r="B2026" s="109" t="s">
        <v>148</v>
      </c>
      <c r="C2026" s="10" t="s">
        <v>150</v>
      </c>
      <c r="D2026" s="179">
        <v>232</v>
      </c>
      <c r="E2026" s="110" t="s">
        <v>141</v>
      </c>
      <c r="F2026" s="5" t="s">
        <v>71</v>
      </c>
      <c r="G2026" s="90">
        <v>0</v>
      </c>
      <c r="H2026" s="252" t="s">
        <v>0</v>
      </c>
      <c r="I2026" s="15">
        <v>1</v>
      </c>
      <c r="J2026" s="384">
        <v>0.2</v>
      </c>
      <c r="K2026" s="195"/>
      <c r="L2026" s="6">
        <f t="shared" si="205"/>
        <v>0</v>
      </c>
      <c r="M2026" s="7"/>
      <c r="N2026" s="7"/>
      <c r="O2026" s="7"/>
      <c r="P2026" s="7"/>
      <c r="Q2026" s="7"/>
      <c r="R2026" s="7"/>
      <c r="S2026" s="7"/>
      <c r="T2026" s="7"/>
      <c r="U2026" s="180">
        <f t="shared" si="222"/>
        <v>0</v>
      </c>
      <c r="V2026" s="7"/>
      <c r="W2026" s="7"/>
      <c r="X2026" s="7"/>
      <c r="Y2026" s="7"/>
      <c r="Z2026" s="7"/>
      <c r="AA2026" s="7"/>
      <c r="AB2026" s="7"/>
      <c r="AC2026" s="7"/>
      <c r="AD2026" s="14"/>
      <c r="AE2026" s="14"/>
      <c r="AF2026" s="14"/>
      <c r="AG2026" s="2893"/>
      <c r="AH2026" s="2893"/>
      <c r="AI2026" s="2893"/>
      <c r="AJ2026" s="2893"/>
      <c r="AK2026" s="2893"/>
      <c r="AL2026" s="2893"/>
      <c r="AM2026" s="1864"/>
      <c r="AN2026" s="1864"/>
      <c r="AO2026" s="2893"/>
      <c r="AP2026" s="2893"/>
      <c r="AQ2026" s="2893"/>
      <c r="AR2026" s="2893"/>
      <c r="AS2026" s="2953"/>
      <c r="AT2026" s="2975"/>
      <c r="AU2026" s="2975"/>
      <c r="AV2026" s="2975"/>
      <c r="AW2026" s="2910"/>
      <c r="AX2026" s="2910"/>
      <c r="AY2026" s="2976"/>
      <c r="AZ2026" s="1397"/>
      <c r="BA2026" s="1397"/>
      <c r="BB2026" s="1397"/>
      <c r="BC2026" s="1830" t="s">
        <v>358</v>
      </c>
      <c r="BD2026" s="2990"/>
      <c r="BE2026" s="1831"/>
      <c r="BF2026" s="2991"/>
      <c r="BG2026" s="1394"/>
      <c r="BH2026" s="1831"/>
      <c r="BI2026" s="2992"/>
      <c r="BJ2026" s="1831"/>
      <c r="BK2026" s="1831"/>
      <c r="BL2026" s="1412">
        <f t="shared" si="223"/>
        <v>0</v>
      </c>
      <c r="BM2026" s="2993">
        <f>L2026-(BI2026:BI2027)</f>
        <v>0</v>
      </c>
      <c r="BN2026" s="2751"/>
      <c r="BO2026" s="2979"/>
      <c r="BP2026" s="2979"/>
      <c r="BQ2026" s="2752"/>
      <c r="BR2026" s="2753"/>
      <c r="BS2026" s="1471"/>
      <c r="BT2026" s="1471"/>
      <c r="BU2026" s="1471"/>
      <c r="BV2026" s="1471"/>
      <c r="BW2026" s="1471"/>
      <c r="BX2026" s="1471"/>
      <c r="BY2026" s="1471"/>
      <c r="BZ2026" s="1471"/>
      <c r="CA2026" s="1471"/>
      <c r="CB2026" s="1471"/>
      <c r="CC2026" s="1471"/>
      <c r="CD2026" s="2046" t="s">
        <v>134</v>
      </c>
    </row>
    <row r="2027" spans="1:141" ht="25.5" customHeight="1" thickBot="1" x14ac:dyDescent="0.25">
      <c r="A2027" s="185" t="s">
        <v>162</v>
      </c>
      <c r="B2027" s="211" t="s">
        <v>148</v>
      </c>
      <c r="C2027" s="187" t="s">
        <v>150</v>
      </c>
      <c r="D2027" s="165">
        <v>232</v>
      </c>
      <c r="E2027" s="213" t="s">
        <v>141</v>
      </c>
      <c r="F2027" s="237" t="s">
        <v>71</v>
      </c>
      <c r="G2027" s="11">
        <v>0</v>
      </c>
      <c r="H2027" s="197" t="s">
        <v>0</v>
      </c>
      <c r="I2027" s="177">
        <v>1</v>
      </c>
      <c r="J2027" s="391">
        <v>0.2</v>
      </c>
      <c r="K2027" s="198"/>
      <c r="L2027" s="170"/>
      <c r="M2027" s="199"/>
      <c r="N2027" s="199"/>
      <c r="O2027" s="199"/>
      <c r="P2027" s="199"/>
      <c r="Q2027" s="199"/>
      <c r="R2027" s="199"/>
      <c r="S2027" s="199"/>
      <c r="T2027" s="199"/>
      <c r="U2027" s="172">
        <f t="shared" si="222"/>
        <v>0</v>
      </c>
      <c r="V2027" s="199"/>
      <c r="W2027" s="199"/>
      <c r="X2027" s="199"/>
      <c r="Y2027" s="199"/>
      <c r="Z2027" s="199"/>
      <c r="AA2027" s="199"/>
      <c r="AB2027" s="199"/>
      <c r="AC2027" s="199"/>
      <c r="AD2027" s="199"/>
      <c r="AE2027" s="199"/>
      <c r="AF2027" s="199"/>
      <c r="AG2027" s="2906"/>
      <c r="AH2027" s="2906"/>
      <c r="AI2027" s="2906"/>
      <c r="AJ2027" s="2906"/>
      <c r="AK2027" s="2906"/>
      <c r="AL2027" s="2906"/>
      <c r="AM2027" s="4095"/>
      <c r="AN2027" s="4095"/>
      <c r="AO2027" s="2906"/>
      <c r="AP2027" s="2906"/>
      <c r="AQ2027" s="2906"/>
      <c r="AR2027" s="2906"/>
      <c r="AS2027" s="2908"/>
      <c r="AT2027" s="2908"/>
      <c r="AU2027" s="2908"/>
      <c r="AV2027" s="2188"/>
      <c r="AW2027" s="2909"/>
      <c r="AX2027" s="2909"/>
      <c r="AY2027" s="2994"/>
      <c r="AZ2027" s="3878"/>
      <c r="BA2027" s="3878"/>
      <c r="BB2027" s="3878"/>
      <c r="BC2027" s="3879" t="s">
        <v>358</v>
      </c>
      <c r="BD2027" s="3880"/>
      <c r="BE2027" s="2995"/>
      <c r="BF2027" s="3437"/>
      <c r="BG2027" s="3878"/>
      <c r="BH2027" s="2995"/>
      <c r="BI2027" s="3881"/>
      <c r="BJ2027" s="2995"/>
      <c r="BK2027" s="2995"/>
      <c r="BL2027" s="2996">
        <f t="shared" si="223"/>
        <v>0</v>
      </c>
      <c r="BM2027" s="3882"/>
      <c r="BN2027" s="3778"/>
      <c r="BO2027" s="3883"/>
      <c r="BP2027" s="3883"/>
      <c r="BQ2027" s="3779"/>
      <c r="BR2027" s="3884"/>
      <c r="BS2027" s="3885"/>
      <c r="BT2027" s="3885"/>
      <c r="BU2027" s="3885"/>
      <c r="BV2027" s="3885"/>
      <c r="BW2027" s="3885"/>
      <c r="BX2027" s="3885"/>
      <c r="BY2027" s="3885"/>
      <c r="BZ2027" s="3885"/>
      <c r="CA2027" s="3885"/>
      <c r="CB2027" s="3885"/>
      <c r="CC2027" s="3885"/>
      <c r="CD2027" s="2046" t="s">
        <v>134</v>
      </c>
    </row>
    <row r="2028" spans="1:141" ht="25.5" customHeight="1" thickBot="1" x14ac:dyDescent="0.25">
      <c r="A2028" s="124" t="s">
        <v>162</v>
      </c>
      <c r="B2028" s="130" t="s">
        <v>148</v>
      </c>
      <c r="C2028" s="126" t="s">
        <v>150</v>
      </c>
      <c r="D2028" s="118">
        <v>233</v>
      </c>
      <c r="E2028" s="132" t="s">
        <v>72</v>
      </c>
      <c r="F2028" s="237" t="s">
        <v>73</v>
      </c>
      <c r="G2028" s="11">
        <v>0</v>
      </c>
      <c r="H2028" s="133" t="s">
        <v>0</v>
      </c>
      <c r="I2028" s="123">
        <v>1</v>
      </c>
      <c r="J2028" s="385">
        <v>0.1</v>
      </c>
      <c r="K2028" s="127"/>
      <c r="L2028" s="120"/>
      <c r="M2028" s="128"/>
      <c r="N2028" s="128"/>
      <c r="O2028" s="128"/>
      <c r="P2028" s="128"/>
      <c r="Q2028" s="128"/>
      <c r="R2028" s="128"/>
      <c r="S2028" s="128"/>
      <c r="T2028" s="128"/>
      <c r="U2028" s="122">
        <f t="shared" si="222"/>
        <v>0</v>
      </c>
      <c r="V2028" s="128"/>
      <c r="W2028" s="128"/>
      <c r="X2028" s="128"/>
      <c r="Y2028" s="128"/>
      <c r="Z2028" s="128"/>
      <c r="AA2028" s="128"/>
      <c r="AB2028" s="128"/>
      <c r="AC2028" s="128"/>
      <c r="AD2028" s="128"/>
      <c r="AE2028" s="128"/>
      <c r="AF2028" s="128"/>
      <c r="AG2028" s="2904"/>
      <c r="AH2028" s="2904"/>
      <c r="AI2028" s="2904"/>
      <c r="AJ2028" s="2904"/>
      <c r="AK2028" s="2904"/>
      <c r="AL2028" s="2904"/>
      <c r="AM2028" s="4096"/>
      <c r="AN2028" s="4096"/>
      <c r="AO2028" s="2904"/>
      <c r="AP2028" s="2904"/>
      <c r="AQ2028" s="2904"/>
      <c r="AR2028" s="2904"/>
      <c r="AS2028" s="2997"/>
      <c r="AT2028" s="2997"/>
      <c r="AU2028" s="2997"/>
      <c r="AV2028" s="2188"/>
      <c r="AW2028" s="2998"/>
      <c r="AX2028" s="2998"/>
      <c r="AY2028" s="2999"/>
      <c r="AZ2028" s="3886"/>
      <c r="BA2028" s="3886"/>
      <c r="BB2028" s="3886"/>
      <c r="BC2028" s="3887" t="s">
        <v>358</v>
      </c>
      <c r="BD2028" s="3888"/>
      <c r="BE2028" s="3000"/>
      <c r="BF2028" s="3422"/>
      <c r="BG2028" s="3886"/>
      <c r="BH2028" s="3000"/>
      <c r="BI2028" s="3889"/>
      <c r="BJ2028" s="3000"/>
      <c r="BK2028" s="3000"/>
      <c r="BL2028" s="3001">
        <f t="shared" si="223"/>
        <v>0</v>
      </c>
      <c r="BM2028" s="3886"/>
      <c r="BN2028" s="3883"/>
      <c r="BO2028" s="3883"/>
      <c r="BP2028" s="3883"/>
      <c r="BQ2028" s="3779"/>
      <c r="BR2028" s="3890"/>
      <c r="BS2028" s="3890"/>
      <c r="BT2028" s="3890"/>
      <c r="BU2028" s="3890"/>
      <c r="BV2028" s="3890"/>
      <c r="BW2028" s="3890"/>
      <c r="BX2028" s="3890"/>
      <c r="BY2028" s="3890"/>
      <c r="BZ2028" s="3890"/>
      <c r="CA2028" s="3890"/>
      <c r="CB2028" s="3890"/>
      <c r="CC2028" s="3890"/>
      <c r="CD2028" s="2046" t="s">
        <v>134</v>
      </c>
    </row>
    <row r="2029" spans="1:141" ht="25.5" customHeight="1" thickBot="1" x14ac:dyDescent="0.25">
      <c r="A2029" s="124" t="s">
        <v>162</v>
      </c>
      <c r="B2029" s="130" t="s">
        <v>148</v>
      </c>
      <c r="C2029" s="126" t="s">
        <v>150</v>
      </c>
      <c r="D2029" s="118">
        <v>233</v>
      </c>
      <c r="E2029" s="132" t="s">
        <v>72</v>
      </c>
      <c r="F2029" s="237" t="s">
        <v>73</v>
      </c>
      <c r="G2029" s="11">
        <v>0</v>
      </c>
      <c r="H2029" s="133" t="s">
        <v>0</v>
      </c>
      <c r="I2029" s="123">
        <v>1</v>
      </c>
      <c r="J2029" s="385">
        <v>0.1</v>
      </c>
      <c r="K2029" s="127"/>
      <c r="L2029" s="120"/>
      <c r="M2029" s="128"/>
      <c r="N2029" s="128"/>
      <c r="O2029" s="128"/>
      <c r="P2029" s="128"/>
      <c r="Q2029" s="128"/>
      <c r="R2029" s="128"/>
      <c r="S2029" s="128"/>
      <c r="T2029" s="128"/>
      <c r="U2029" s="122">
        <f t="shared" si="222"/>
        <v>0</v>
      </c>
      <c r="V2029" s="128"/>
      <c r="W2029" s="128"/>
      <c r="X2029" s="128"/>
      <c r="Y2029" s="128"/>
      <c r="Z2029" s="128"/>
      <c r="AA2029" s="128"/>
      <c r="AB2029" s="128"/>
      <c r="AC2029" s="128"/>
      <c r="AD2029" s="128"/>
      <c r="AE2029" s="128"/>
      <c r="AF2029" s="128"/>
      <c r="AG2029" s="2904"/>
      <c r="AH2029" s="2904"/>
      <c r="AI2029" s="2904"/>
      <c r="AJ2029" s="2904"/>
      <c r="AK2029" s="2904"/>
      <c r="AL2029" s="2904"/>
      <c r="AM2029" s="4096"/>
      <c r="AN2029" s="4096"/>
      <c r="AO2029" s="2904"/>
      <c r="AP2029" s="2904"/>
      <c r="AQ2029" s="2904"/>
      <c r="AR2029" s="2904"/>
      <c r="AS2029" s="2997"/>
      <c r="AT2029" s="2997"/>
      <c r="AU2029" s="2997"/>
      <c r="AV2029" s="2188"/>
      <c r="AW2029" s="2998"/>
      <c r="AX2029" s="2998"/>
      <c r="AY2029" s="2999"/>
      <c r="AZ2029" s="3886"/>
      <c r="BA2029" s="3886"/>
      <c r="BB2029" s="3886"/>
      <c r="BC2029" s="3887" t="s">
        <v>358</v>
      </c>
      <c r="BD2029" s="3888"/>
      <c r="BE2029" s="3000"/>
      <c r="BF2029" s="3422"/>
      <c r="BG2029" s="3886"/>
      <c r="BH2029" s="3000"/>
      <c r="BI2029" s="3889"/>
      <c r="BJ2029" s="3000"/>
      <c r="BK2029" s="3000"/>
      <c r="BL2029" s="3001">
        <f t="shared" si="223"/>
        <v>0</v>
      </c>
      <c r="BM2029" s="3886"/>
      <c r="BN2029" s="3883"/>
      <c r="BO2029" s="3883"/>
      <c r="BP2029" s="3883"/>
      <c r="BQ2029" s="3779"/>
      <c r="BR2029" s="3890"/>
      <c r="BS2029" s="3890"/>
      <c r="BT2029" s="3890"/>
      <c r="BU2029" s="3890"/>
      <c r="BV2029" s="3890"/>
      <c r="BW2029" s="3890"/>
      <c r="BX2029" s="3890"/>
      <c r="BY2029" s="3890"/>
      <c r="BZ2029" s="3890"/>
      <c r="CA2029" s="3890"/>
      <c r="CB2029" s="3890"/>
      <c r="CC2029" s="3890"/>
      <c r="CD2029" s="2046" t="s">
        <v>134</v>
      </c>
    </row>
    <row r="2030" spans="1:141" ht="25.5" customHeight="1" thickBot="1" x14ac:dyDescent="0.25">
      <c r="A2030" s="124" t="s">
        <v>162</v>
      </c>
      <c r="B2030" s="130" t="s">
        <v>148</v>
      </c>
      <c r="C2030" s="126" t="s">
        <v>150</v>
      </c>
      <c r="D2030" s="118">
        <v>233</v>
      </c>
      <c r="E2030" s="132" t="s">
        <v>72</v>
      </c>
      <c r="F2030" s="237" t="s">
        <v>73</v>
      </c>
      <c r="G2030" s="11">
        <v>0</v>
      </c>
      <c r="H2030" s="133" t="s">
        <v>0</v>
      </c>
      <c r="I2030" s="123">
        <v>1</v>
      </c>
      <c r="J2030" s="385">
        <v>0.1</v>
      </c>
      <c r="K2030" s="127"/>
      <c r="L2030" s="120"/>
      <c r="M2030" s="128"/>
      <c r="N2030" s="128"/>
      <c r="O2030" s="128"/>
      <c r="P2030" s="128"/>
      <c r="Q2030" s="128"/>
      <c r="R2030" s="128"/>
      <c r="S2030" s="128"/>
      <c r="T2030" s="128"/>
      <c r="U2030" s="122">
        <f t="shared" si="222"/>
        <v>0</v>
      </c>
      <c r="V2030" s="128"/>
      <c r="W2030" s="128"/>
      <c r="X2030" s="128"/>
      <c r="Y2030" s="128"/>
      <c r="Z2030" s="128"/>
      <c r="AA2030" s="128"/>
      <c r="AB2030" s="128"/>
      <c r="AC2030" s="128"/>
      <c r="AD2030" s="128"/>
      <c r="AE2030" s="128"/>
      <c r="AF2030" s="128"/>
      <c r="AG2030" s="2904"/>
      <c r="AH2030" s="2904"/>
      <c r="AI2030" s="2904"/>
      <c r="AJ2030" s="2904"/>
      <c r="AK2030" s="2904"/>
      <c r="AL2030" s="2904"/>
      <c r="AM2030" s="4096"/>
      <c r="AN2030" s="4096"/>
      <c r="AO2030" s="2904"/>
      <c r="AP2030" s="2904"/>
      <c r="AQ2030" s="2904"/>
      <c r="AR2030" s="2904"/>
      <c r="AS2030" s="2997"/>
      <c r="AT2030" s="2997"/>
      <c r="AU2030" s="2997"/>
      <c r="AV2030" s="2188"/>
      <c r="AW2030" s="2998"/>
      <c r="AX2030" s="2998"/>
      <c r="AY2030" s="2999"/>
      <c r="AZ2030" s="3886"/>
      <c r="BA2030" s="3886"/>
      <c r="BB2030" s="3886"/>
      <c r="BC2030" s="3887" t="s">
        <v>358</v>
      </c>
      <c r="BD2030" s="3888"/>
      <c r="BE2030" s="3000"/>
      <c r="BF2030" s="3422"/>
      <c r="BG2030" s="3886"/>
      <c r="BH2030" s="3000"/>
      <c r="BI2030" s="3889"/>
      <c r="BJ2030" s="3000"/>
      <c r="BK2030" s="3000"/>
      <c r="BL2030" s="3001">
        <f t="shared" si="223"/>
        <v>0</v>
      </c>
      <c r="BM2030" s="3886"/>
      <c r="BN2030" s="3883"/>
      <c r="BO2030" s="3883"/>
      <c r="BP2030" s="3883"/>
      <c r="BQ2030" s="3779"/>
      <c r="BR2030" s="3890"/>
      <c r="BS2030" s="3890"/>
      <c r="BT2030" s="3890"/>
      <c r="BU2030" s="3890"/>
      <c r="BV2030" s="3890"/>
      <c r="BW2030" s="3890"/>
      <c r="BX2030" s="3890"/>
      <c r="BY2030" s="3890"/>
      <c r="BZ2030" s="3890"/>
      <c r="CA2030" s="3890"/>
      <c r="CB2030" s="3890"/>
      <c r="CC2030" s="3890"/>
      <c r="CD2030" s="2046" t="s">
        <v>134</v>
      </c>
    </row>
    <row r="2031" spans="1:141" s="19" customFormat="1" ht="21" customHeight="1" x14ac:dyDescent="0.25">
      <c r="A2031" s="661" t="s">
        <v>3965</v>
      </c>
      <c r="B2031" s="715" t="s">
        <v>148</v>
      </c>
      <c r="C2031" s="716" t="s">
        <v>150</v>
      </c>
      <c r="D2031" s="163">
        <v>234</v>
      </c>
      <c r="E2031" s="48" t="s">
        <v>4609</v>
      </c>
      <c r="F2031" s="48" t="s">
        <v>4610</v>
      </c>
      <c r="G2031" s="48">
        <v>0</v>
      </c>
      <c r="H2031" s="48" t="s">
        <v>0</v>
      </c>
      <c r="I2031" s="48">
        <v>1</v>
      </c>
      <c r="J2031" s="1284">
        <v>0.05</v>
      </c>
      <c r="K2031" s="195"/>
      <c r="L2031" s="1285">
        <f t="shared" ref="L2031:L2037" si="224">+M2031+N2031+O2031+P2031+Q2031+R2031+S2031+T2031</f>
        <v>0</v>
      </c>
      <c r="M2031" s="196"/>
      <c r="N2031" s="196"/>
      <c r="O2031" s="196"/>
      <c r="P2031" s="196"/>
      <c r="Q2031" s="196"/>
      <c r="R2031" s="196"/>
      <c r="S2031" s="196"/>
      <c r="T2031" s="196"/>
      <c r="U2031" s="1287">
        <f t="shared" ref="U2031:U2042" si="225">SUM(V2031:AC2031)</f>
        <v>0</v>
      </c>
      <c r="V2031" s="196"/>
      <c r="W2031" s="196"/>
      <c r="X2031" s="196"/>
      <c r="Y2031" s="196"/>
      <c r="Z2031" s="196"/>
      <c r="AA2031" s="196"/>
      <c r="AB2031" s="196"/>
      <c r="AC2031" s="196"/>
      <c r="AD2031" s="196"/>
      <c r="AE2031" s="196"/>
      <c r="AF2031" s="196"/>
      <c r="AG2031" s="2357"/>
      <c r="AH2031" s="2357"/>
      <c r="AI2031" s="2357"/>
      <c r="AJ2031" s="2357"/>
      <c r="AK2031" s="2357"/>
      <c r="AL2031" s="2357"/>
      <c r="AM2031" s="4069"/>
      <c r="AN2031" s="4069"/>
      <c r="AO2031" s="2357"/>
      <c r="AP2031" s="2357"/>
      <c r="AQ2031" s="3002"/>
      <c r="AR2031" s="3002"/>
      <c r="AS2031" s="2353" t="s">
        <v>4466</v>
      </c>
      <c r="AT2031" s="1379" t="s">
        <v>4467</v>
      </c>
      <c r="AU2031" s="2354">
        <v>100</v>
      </c>
      <c r="AV2031" s="2354">
        <v>100</v>
      </c>
      <c r="AW2031" s="2355">
        <v>42856</v>
      </c>
      <c r="AX2031" s="2355">
        <v>43100</v>
      </c>
      <c r="AY2031" s="2352">
        <v>0</v>
      </c>
      <c r="AZ2031" s="2353"/>
      <c r="BA2031" s="2353"/>
      <c r="BB2031" s="2353"/>
      <c r="BC2031" s="2353"/>
      <c r="BD2031" s="2356"/>
      <c r="BE2031" s="1379"/>
      <c r="BF2031" s="2357"/>
      <c r="BG2031" s="1379"/>
      <c r="BH2031" s="1379"/>
      <c r="BI2031" s="1476"/>
      <c r="BJ2031" s="1379"/>
      <c r="BK2031" s="1379"/>
      <c r="BL2031" s="1438">
        <f t="shared" si="223"/>
        <v>0</v>
      </c>
      <c r="BM2031" s="2358">
        <f>L2031-(BI2031:BI2036)</f>
        <v>0</v>
      </c>
      <c r="BN2031" s="2359"/>
      <c r="BO2031" s="2359"/>
      <c r="BP2031" s="2359"/>
      <c r="BQ2031" s="2359"/>
      <c r="BR2031" s="2359"/>
      <c r="BS2031" s="2359"/>
      <c r="BT2031" s="2359"/>
      <c r="BU2031" s="2359"/>
      <c r="BV2031" s="2359"/>
      <c r="BW2031" s="2359"/>
      <c r="BX2031" s="2359"/>
      <c r="BY2031" s="2359"/>
      <c r="BZ2031" s="2359"/>
      <c r="CA2031" s="2359"/>
      <c r="CB2031" s="2359"/>
      <c r="CC2031" s="2359"/>
      <c r="CD2031" s="2360" t="s">
        <v>4457</v>
      </c>
    </row>
    <row r="2032" spans="1:141" s="19" customFormat="1" ht="21" customHeight="1" x14ac:dyDescent="0.25">
      <c r="A2032" s="664" t="s">
        <v>3965</v>
      </c>
      <c r="B2032" s="719" t="s">
        <v>148</v>
      </c>
      <c r="C2032" s="720" t="s">
        <v>150</v>
      </c>
      <c r="D2032" s="460">
        <v>234</v>
      </c>
      <c r="E2032" s="526" t="s">
        <v>4609</v>
      </c>
      <c r="F2032" s="526" t="s">
        <v>4610</v>
      </c>
      <c r="G2032" s="526">
        <v>0</v>
      </c>
      <c r="H2032" s="526" t="s">
        <v>0</v>
      </c>
      <c r="I2032" s="526">
        <v>1</v>
      </c>
      <c r="J2032" s="1297">
        <v>0.05</v>
      </c>
      <c r="K2032" s="1298"/>
      <c r="L2032" s="1348"/>
      <c r="M2032" s="667"/>
      <c r="N2032" s="667"/>
      <c r="O2032" s="667"/>
      <c r="P2032" s="667"/>
      <c r="Q2032" s="667"/>
      <c r="R2032" s="667"/>
      <c r="S2032" s="667"/>
      <c r="T2032" s="667"/>
      <c r="U2032" s="1349">
        <f t="shared" si="225"/>
        <v>0</v>
      </c>
      <c r="V2032" s="667"/>
      <c r="W2032" s="667"/>
      <c r="X2032" s="667"/>
      <c r="Y2032" s="667"/>
      <c r="Z2032" s="667"/>
      <c r="AA2032" s="667"/>
      <c r="AB2032" s="667"/>
      <c r="AC2032" s="667"/>
      <c r="AD2032" s="667"/>
      <c r="AE2032" s="667"/>
      <c r="AF2032" s="667"/>
      <c r="AG2032" s="2729"/>
      <c r="AH2032" s="2729"/>
      <c r="AI2032" s="2729"/>
      <c r="AJ2032" s="2729"/>
      <c r="AK2032" s="2729"/>
      <c r="AL2032" s="2729"/>
      <c r="AM2032" s="1489"/>
      <c r="AN2032" s="1489"/>
      <c r="AO2032" s="2729"/>
      <c r="AP2032" s="2729"/>
      <c r="AQ2032" s="2756"/>
      <c r="AR2032" s="2756"/>
      <c r="AS2032" s="3182"/>
      <c r="AT2032" s="2335"/>
      <c r="AU2032" s="2336"/>
      <c r="AV2032" s="2336"/>
      <c r="AW2032" s="3815"/>
      <c r="AX2032" s="3815"/>
      <c r="AY2032" s="2338"/>
      <c r="AZ2032" s="2391"/>
      <c r="BA2032" s="2391"/>
      <c r="BB2032" s="2391"/>
      <c r="BC2032" s="2391"/>
      <c r="BD2032" s="3823"/>
      <c r="BE2032" s="2391"/>
      <c r="BF2032" s="2341"/>
      <c r="BG2032" s="2391"/>
      <c r="BH2032" s="2391"/>
      <c r="BI2032" s="2342"/>
      <c r="BJ2032" s="2391"/>
      <c r="BK2032" s="2391"/>
      <c r="BL2032" s="1438">
        <f t="shared" si="223"/>
        <v>0</v>
      </c>
      <c r="BM2032" s="2391"/>
      <c r="BN2032" s="3787"/>
      <c r="BO2032" s="3787"/>
      <c r="BP2032" s="3787"/>
      <c r="BQ2032" s="3787"/>
      <c r="BR2032" s="3787"/>
      <c r="BS2032" s="3787"/>
      <c r="BT2032" s="3787"/>
      <c r="BU2032" s="3787"/>
      <c r="BV2032" s="3787"/>
      <c r="BW2032" s="3787"/>
      <c r="BX2032" s="3787"/>
      <c r="BY2032" s="3787"/>
      <c r="BZ2032" s="3787"/>
      <c r="CA2032" s="3787"/>
      <c r="CB2032" s="3787"/>
      <c r="CC2032" s="3787"/>
      <c r="CD2032" s="1440" t="s">
        <v>4457</v>
      </c>
    </row>
    <row r="2033" spans="1:82" s="19" customFormat="1" ht="21" customHeight="1" x14ac:dyDescent="0.25">
      <c r="A2033" s="664" t="s">
        <v>3965</v>
      </c>
      <c r="B2033" s="719" t="s">
        <v>148</v>
      </c>
      <c r="C2033" s="720" t="s">
        <v>150</v>
      </c>
      <c r="D2033" s="460">
        <v>234</v>
      </c>
      <c r="E2033" s="526" t="s">
        <v>4609</v>
      </c>
      <c r="F2033" s="526" t="s">
        <v>4610</v>
      </c>
      <c r="G2033" s="526">
        <v>0</v>
      </c>
      <c r="H2033" s="526" t="s">
        <v>0</v>
      </c>
      <c r="I2033" s="526">
        <v>1</v>
      </c>
      <c r="J2033" s="1297">
        <v>0.05</v>
      </c>
      <c r="K2033" s="1298"/>
      <c r="L2033" s="1348"/>
      <c r="M2033" s="667"/>
      <c r="N2033" s="667"/>
      <c r="O2033" s="667"/>
      <c r="P2033" s="667"/>
      <c r="Q2033" s="667"/>
      <c r="R2033" s="667"/>
      <c r="S2033" s="667"/>
      <c r="T2033" s="667"/>
      <c r="U2033" s="1349">
        <f t="shared" si="225"/>
        <v>0</v>
      </c>
      <c r="V2033" s="667"/>
      <c r="W2033" s="667"/>
      <c r="X2033" s="667"/>
      <c r="Y2033" s="667"/>
      <c r="Z2033" s="667"/>
      <c r="AA2033" s="667"/>
      <c r="AB2033" s="667"/>
      <c r="AC2033" s="667"/>
      <c r="AD2033" s="667"/>
      <c r="AE2033" s="667"/>
      <c r="AF2033" s="667"/>
      <c r="AG2033" s="2729"/>
      <c r="AH2033" s="2729"/>
      <c r="AI2033" s="2729"/>
      <c r="AJ2033" s="2729"/>
      <c r="AK2033" s="2729"/>
      <c r="AL2033" s="2729"/>
      <c r="AM2033" s="1489"/>
      <c r="AN2033" s="1489"/>
      <c r="AO2033" s="2729"/>
      <c r="AP2033" s="2729"/>
      <c r="AQ2033" s="2756"/>
      <c r="AR2033" s="2756"/>
      <c r="AS2033" s="3182"/>
      <c r="AT2033" s="2335"/>
      <c r="AU2033" s="2336"/>
      <c r="AV2033" s="2336"/>
      <c r="AW2033" s="3815"/>
      <c r="AX2033" s="3815"/>
      <c r="AY2033" s="2338"/>
      <c r="AZ2033" s="2391"/>
      <c r="BA2033" s="2391"/>
      <c r="BB2033" s="2391"/>
      <c r="BC2033" s="2391"/>
      <c r="BD2033" s="3823"/>
      <c r="BE2033" s="2391"/>
      <c r="BF2033" s="2341"/>
      <c r="BG2033" s="2391"/>
      <c r="BH2033" s="2391"/>
      <c r="BI2033" s="2342"/>
      <c r="BJ2033" s="2391"/>
      <c r="BK2033" s="2391"/>
      <c r="BL2033" s="1438">
        <f t="shared" si="223"/>
        <v>0</v>
      </c>
      <c r="BM2033" s="2391"/>
      <c r="BN2033" s="3787"/>
      <c r="BO2033" s="3787"/>
      <c r="BP2033" s="3787"/>
      <c r="BQ2033" s="3787"/>
      <c r="BR2033" s="3787"/>
      <c r="BS2033" s="3787"/>
      <c r="BT2033" s="3787"/>
      <c r="BU2033" s="3787"/>
      <c r="BV2033" s="3787"/>
      <c r="BW2033" s="3787"/>
      <c r="BX2033" s="3787"/>
      <c r="BY2033" s="3787"/>
      <c r="BZ2033" s="3787"/>
      <c r="CA2033" s="3787"/>
      <c r="CB2033" s="3787"/>
      <c r="CC2033" s="3787"/>
      <c r="CD2033" s="1440" t="s">
        <v>4457</v>
      </c>
    </row>
    <row r="2034" spans="1:82" s="19" customFormat="1" ht="21" customHeight="1" x14ac:dyDescent="0.25">
      <c r="A2034" s="664" t="s">
        <v>3965</v>
      </c>
      <c r="B2034" s="719" t="s">
        <v>148</v>
      </c>
      <c r="C2034" s="720" t="s">
        <v>150</v>
      </c>
      <c r="D2034" s="460">
        <v>234</v>
      </c>
      <c r="E2034" s="526" t="s">
        <v>4609</v>
      </c>
      <c r="F2034" s="526" t="s">
        <v>4610</v>
      </c>
      <c r="G2034" s="526">
        <v>0</v>
      </c>
      <c r="H2034" s="526" t="s">
        <v>0</v>
      </c>
      <c r="I2034" s="526">
        <v>1</v>
      </c>
      <c r="J2034" s="1297">
        <v>0.05</v>
      </c>
      <c r="K2034" s="1298"/>
      <c r="L2034" s="1348"/>
      <c r="M2034" s="667"/>
      <c r="N2034" s="667"/>
      <c r="O2034" s="667"/>
      <c r="P2034" s="667"/>
      <c r="Q2034" s="667"/>
      <c r="R2034" s="667"/>
      <c r="S2034" s="667"/>
      <c r="T2034" s="667"/>
      <c r="U2034" s="1349">
        <f t="shared" si="225"/>
        <v>0</v>
      </c>
      <c r="V2034" s="667"/>
      <c r="W2034" s="667"/>
      <c r="X2034" s="667"/>
      <c r="Y2034" s="667"/>
      <c r="Z2034" s="667"/>
      <c r="AA2034" s="667"/>
      <c r="AB2034" s="667"/>
      <c r="AC2034" s="667"/>
      <c r="AD2034" s="667"/>
      <c r="AE2034" s="667"/>
      <c r="AF2034" s="667"/>
      <c r="AG2034" s="2729"/>
      <c r="AH2034" s="2729"/>
      <c r="AI2034" s="2729"/>
      <c r="AJ2034" s="2729"/>
      <c r="AK2034" s="2729"/>
      <c r="AL2034" s="2729"/>
      <c r="AM2034" s="1489"/>
      <c r="AN2034" s="1489"/>
      <c r="AO2034" s="2729"/>
      <c r="AP2034" s="2729"/>
      <c r="AQ2034" s="2756"/>
      <c r="AR2034" s="2756"/>
      <c r="AS2034" s="3182"/>
      <c r="AT2034" s="2335"/>
      <c r="AU2034" s="2336"/>
      <c r="AV2034" s="2336"/>
      <c r="AW2034" s="3815"/>
      <c r="AX2034" s="3815"/>
      <c r="AY2034" s="2338"/>
      <c r="AZ2034" s="2391"/>
      <c r="BA2034" s="2391"/>
      <c r="BB2034" s="2391"/>
      <c r="BC2034" s="2391"/>
      <c r="BD2034" s="3823"/>
      <c r="BE2034" s="2391"/>
      <c r="BF2034" s="2341"/>
      <c r="BG2034" s="2391"/>
      <c r="BH2034" s="2391"/>
      <c r="BI2034" s="2342"/>
      <c r="BJ2034" s="2391"/>
      <c r="BK2034" s="2391"/>
      <c r="BL2034" s="1438">
        <f t="shared" si="223"/>
        <v>0</v>
      </c>
      <c r="BM2034" s="2391"/>
      <c r="BN2034" s="3787"/>
      <c r="BO2034" s="3787"/>
      <c r="BP2034" s="3787"/>
      <c r="BQ2034" s="3787"/>
      <c r="BR2034" s="3787"/>
      <c r="BS2034" s="3787"/>
      <c r="BT2034" s="3787"/>
      <c r="BU2034" s="3787"/>
      <c r="BV2034" s="3787"/>
      <c r="BW2034" s="3787"/>
      <c r="BX2034" s="3787"/>
      <c r="BY2034" s="3787"/>
      <c r="BZ2034" s="3787"/>
      <c r="CA2034" s="3787"/>
      <c r="CB2034" s="3787"/>
      <c r="CC2034" s="3787"/>
      <c r="CD2034" s="1440" t="s">
        <v>4457</v>
      </c>
    </row>
    <row r="2035" spans="1:82" s="19" customFormat="1" ht="21" customHeight="1" x14ac:dyDescent="0.25">
      <c r="A2035" s="664" t="s">
        <v>3965</v>
      </c>
      <c r="B2035" s="719" t="s">
        <v>148</v>
      </c>
      <c r="C2035" s="720" t="s">
        <v>150</v>
      </c>
      <c r="D2035" s="460">
        <v>234</v>
      </c>
      <c r="E2035" s="526" t="s">
        <v>4609</v>
      </c>
      <c r="F2035" s="526" t="s">
        <v>4610</v>
      </c>
      <c r="G2035" s="526">
        <v>0</v>
      </c>
      <c r="H2035" s="526" t="s">
        <v>0</v>
      </c>
      <c r="I2035" s="526">
        <v>1</v>
      </c>
      <c r="J2035" s="1297">
        <v>0.05</v>
      </c>
      <c r="K2035" s="1298"/>
      <c r="L2035" s="1348"/>
      <c r="M2035" s="667"/>
      <c r="N2035" s="667"/>
      <c r="O2035" s="667"/>
      <c r="P2035" s="667"/>
      <c r="Q2035" s="667"/>
      <c r="R2035" s="667"/>
      <c r="S2035" s="667"/>
      <c r="T2035" s="667"/>
      <c r="U2035" s="1349">
        <f t="shared" si="225"/>
        <v>0</v>
      </c>
      <c r="V2035" s="667"/>
      <c r="W2035" s="667"/>
      <c r="X2035" s="667"/>
      <c r="Y2035" s="667"/>
      <c r="Z2035" s="667"/>
      <c r="AA2035" s="667"/>
      <c r="AB2035" s="667"/>
      <c r="AC2035" s="667"/>
      <c r="AD2035" s="667"/>
      <c r="AE2035" s="667"/>
      <c r="AF2035" s="667"/>
      <c r="AG2035" s="2729"/>
      <c r="AH2035" s="2729"/>
      <c r="AI2035" s="2729"/>
      <c r="AJ2035" s="2729"/>
      <c r="AK2035" s="2729"/>
      <c r="AL2035" s="2729"/>
      <c r="AM2035" s="1489"/>
      <c r="AN2035" s="1489"/>
      <c r="AO2035" s="2729"/>
      <c r="AP2035" s="2729"/>
      <c r="AQ2035" s="2756"/>
      <c r="AR2035" s="2756"/>
      <c r="AS2035" s="3182"/>
      <c r="AT2035" s="2335"/>
      <c r="AU2035" s="2336"/>
      <c r="AV2035" s="2336"/>
      <c r="AW2035" s="3815"/>
      <c r="AX2035" s="3815"/>
      <c r="AY2035" s="2338"/>
      <c r="AZ2035" s="2391"/>
      <c r="BA2035" s="2391"/>
      <c r="BB2035" s="2391"/>
      <c r="BC2035" s="2391"/>
      <c r="BD2035" s="3823"/>
      <c r="BE2035" s="2391"/>
      <c r="BF2035" s="2341"/>
      <c r="BG2035" s="2391"/>
      <c r="BH2035" s="2391"/>
      <c r="BI2035" s="2342"/>
      <c r="BJ2035" s="2391"/>
      <c r="BK2035" s="2391"/>
      <c r="BL2035" s="1438">
        <f t="shared" si="223"/>
        <v>0</v>
      </c>
      <c r="BM2035" s="2391"/>
      <c r="BN2035" s="3787"/>
      <c r="BO2035" s="3787"/>
      <c r="BP2035" s="3787"/>
      <c r="BQ2035" s="3787"/>
      <c r="BR2035" s="3787"/>
      <c r="BS2035" s="3787"/>
      <c r="BT2035" s="3787"/>
      <c r="BU2035" s="3787"/>
      <c r="BV2035" s="3787"/>
      <c r="BW2035" s="3787"/>
      <c r="BX2035" s="3787"/>
      <c r="BY2035" s="3787"/>
      <c r="BZ2035" s="3787"/>
      <c r="CA2035" s="3787"/>
      <c r="CB2035" s="3787"/>
      <c r="CC2035" s="3787"/>
      <c r="CD2035" s="1440" t="s">
        <v>4457</v>
      </c>
    </row>
    <row r="2036" spans="1:82" s="19" customFormat="1" ht="21" customHeight="1" thickBot="1" x14ac:dyDescent="0.3">
      <c r="A2036" s="722" t="s">
        <v>3965</v>
      </c>
      <c r="B2036" s="723" t="s">
        <v>148</v>
      </c>
      <c r="C2036" s="724" t="s">
        <v>150</v>
      </c>
      <c r="D2036" s="205">
        <v>234</v>
      </c>
      <c r="E2036" s="100" t="s">
        <v>4609</v>
      </c>
      <c r="F2036" s="100" t="s">
        <v>4610</v>
      </c>
      <c r="G2036" s="100">
        <v>0</v>
      </c>
      <c r="H2036" s="100" t="s">
        <v>0</v>
      </c>
      <c r="I2036" s="100">
        <v>1</v>
      </c>
      <c r="J2036" s="1302">
        <v>0.05</v>
      </c>
      <c r="K2036" s="1303"/>
      <c r="L2036" s="1352"/>
      <c r="M2036" s="98"/>
      <c r="N2036" s="98"/>
      <c r="O2036" s="98"/>
      <c r="P2036" s="98"/>
      <c r="Q2036" s="98"/>
      <c r="R2036" s="98"/>
      <c r="S2036" s="98"/>
      <c r="T2036" s="98"/>
      <c r="U2036" s="1353">
        <f t="shared" si="225"/>
        <v>0</v>
      </c>
      <c r="V2036" s="98"/>
      <c r="W2036" s="98"/>
      <c r="X2036" s="98"/>
      <c r="Y2036" s="98"/>
      <c r="Z2036" s="98"/>
      <c r="AA2036" s="98"/>
      <c r="AB2036" s="98"/>
      <c r="AC2036" s="98"/>
      <c r="AD2036" s="98"/>
      <c r="AE2036" s="98"/>
      <c r="AF2036" s="98"/>
      <c r="AG2036" s="2780"/>
      <c r="AH2036" s="2780"/>
      <c r="AI2036" s="2780"/>
      <c r="AJ2036" s="2780"/>
      <c r="AK2036" s="2780"/>
      <c r="AL2036" s="2780"/>
      <c r="AM2036" s="4060"/>
      <c r="AN2036" s="4060"/>
      <c r="AO2036" s="2780"/>
      <c r="AP2036" s="2780"/>
      <c r="AQ2036" s="3174"/>
      <c r="AR2036" s="3174"/>
      <c r="AS2036" s="3033"/>
      <c r="AT2036" s="2344"/>
      <c r="AU2036" s="2345"/>
      <c r="AV2036" s="2345"/>
      <c r="AW2036" s="2964"/>
      <c r="AX2036" s="2964"/>
      <c r="AY2036" s="2347"/>
      <c r="AZ2036" s="2418"/>
      <c r="BA2036" s="2418"/>
      <c r="BB2036" s="2418"/>
      <c r="BC2036" s="2418"/>
      <c r="BD2036" s="2932"/>
      <c r="BE2036" s="2418"/>
      <c r="BF2036" s="2350"/>
      <c r="BG2036" s="2418"/>
      <c r="BH2036" s="2418"/>
      <c r="BI2036" s="2351"/>
      <c r="BJ2036" s="2418"/>
      <c r="BK2036" s="2418"/>
      <c r="BL2036" s="1438">
        <f t="shared" si="223"/>
        <v>0</v>
      </c>
      <c r="BM2036" s="2418"/>
      <c r="BN2036" s="3813"/>
      <c r="BO2036" s="3813"/>
      <c r="BP2036" s="3813"/>
      <c r="BQ2036" s="3813"/>
      <c r="BR2036" s="3813"/>
      <c r="BS2036" s="3813"/>
      <c r="BT2036" s="3813"/>
      <c r="BU2036" s="3813"/>
      <c r="BV2036" s="3813"/>
      <c r="BW2036" s="3813"/>
      <c r="BX2036" s="3813"/>
      <c r="BY2036" s="3813"/>
      <c r="BZ2036" s="3813"/>
      <c r="CA2036" s="3813"/>
      <c r="CB2036" s="3813"/>
      <c r="CC2036" s="3813"/>
      <c r="CD2036" s="1681" t="s">
        <v>4457</v>
      </c>
    </row>
    <row r="2037" spans="1:82" s="19" customFormat="1" ht="21" customHeight="1" x14ac:dyDescent="0.25">
      <c r="A2037" s="661" t="s">
        <v>3965</v>
      </c>
      <c r="B2037" s="715" t="s">
        <v>148</v>
      </c>
      <c r="C2037" s="716" t="s">
        <v>150</v>
      </c>
      <c r="D2037" s="163">
        <v>235</v>
      </c>
      <c r="E2037" s="67" t="s">
        <v>4611</v>
      </c>
      <c r="F2037" s="48" t="s">
        <v>4612</v>
      </c>
      <c r="G2037" s="48">
        <v>0</v>
      </c>
      <c r="H2037" s="48" t="s">
        <v>0</v>
      </c>
      <c r="I2037" s="48">
        <v>1</v>
      </c>
      <c r="J2037" s="1284">
        <v>0.05</v>
      </c>
      <c r="K2037" s="195"/>
      <c r="L2037" s="1285">
        <f t="shared" si="224"/>
        <v>0</v>
      </c>
      <c r="M2037" s="196"/>
      <c r="N2037" s="196"/>
      <c r="O2037" s="196"/>
      <c r="P2037" s="196"/>
      <c r="Q2037" s="196"/>
      <c r="R2037" s="196"/>
      <c r="S2037" s="196"/>
      <c r="T2037" s="196"/>
      <c r="U2037" s="1287">
        <f t="shared" si="225"/>
        <v>0</v>
      </c>
      <c r="V2037" s="196"/>
      <c r="W2037" s="196"/>
      <c r="X2037" s="196"/>
      <c r="Y2037" s="196"/>
      <c r="Z2037" s="196"/>
      <c r="AA2037" s="196"/>
      <c r="AB2037" s="196"/>
      <c r="AC2037" s="196"/>
      <c r="AD2037" s="196"/>
      <c r="AE2037" s="196"/>
      <c r="AF2037" s="196"/>
      <c r="AG2037" s="2357"/>
      <c r="AH2037" s="2357"/>
      <c r="AI2037" s="2357"/>
      <c r="AJ2037" s="2357"/>
      <c r="AK2037" s="2357"/>
      <c r="AL2037" s="2357"/>
      <c r="AM2037" s="4069"/>
      <c r="AN2037" s="4069"/>
      <c r="AO2037" s="2357"/>
      <c r="AP2037" s="2357"/>
      <c r="AQ2037" s="3002"/>
      <c r="AR2037" s="3002"/>
      <c r="AS2037" s="3891" t="s">
        <v>4613</v>
      </c>
      <c r="AT2037" s="1379" t="s">
        <v>4467</v>
      </c>
      <c r="AU2037" s="2354">
        <v>100</v>
      </c>
      <c r="AV2037" s="2354">
        <v>100</v>
      </c>
      <c r="AW2037" s="2355">
        <v>42856</v>
      </c>
      <c r="AX2037" s="2355">
        <v>43100</v>
      </c>
      <c r="AY2037" s="2352">
        <v>0</v>
      </c>
      <c r="AZ2037" s="2353"/>
      <c r="BA2037" s="2353"/>
      <c r="BB2037" s="2353"/>
      <c r="BC2037" s="2353"/>
      <c r="BD2037" s="2356"/>
      <c r="BE2037" s="1379"/>
      <c r="BF2037" s="2357"/>
      <c r="BG2037" s="1379"/>
      <c r="BH2037" s="1379"/>
      <c r="BI2037" s="1476"/>
      <c r="BJ2037" s="1379"/>
      <c r="BK2037" s="1379"/>
      <c r="BL2037" s="1438">
        <f t="shared" si="223"/>
        <v>0</v>
      </c>
      <c r="BM2037" s="2358">
        <f>L2037-(BI2037:BI2042)</f>
        <v>0</v>
      </c>
      <c r="BN2037" s="2359"/>
      <c r="BO2037" s="2359"/>
      <c r="BP2037" s="2359"/>
      <c r="BQ2037" s="2359"/>
      <c r="BR2037" s="2359"/>
      <c r="BS2037" s="2359"/>
      <c r="BT2037" s="2359"/>
      <c r="BU2037" s="2359"/>
      <c r="BV2037" s="2359"/>
      <c r="BW2037" s="2359"/>
      <c r="BX2037" s="2359"/>
      <c r="BY2037" s="2359"/>
      <c r="BZ2037" s="2359"/>
      <c r="CA2037" s="2359"/>
      <c r="CB2037" s="2359"/>
      <c r="CC2037" s="2359"/>
      <c r="CD2037" s="2360" t="s">
        <v>4457</v>
      </c>
    </row>
    <row r="2038" spans="1:82" s="19" customFormat="1" ht="21" customHeight="1" x14ac:dyDescent="0.25">
      <c r="A2038" s="664" t="s">
        <v>3965</v>
      </c>
      <c r="B2038" s="719" t="s">
        <v>148</v>
      </c>
      <c r="C2038" s="720" t="s">
        <v>150</v>
      </c>
      <c r="D2038" s="460">
        <v>235</v>
      </c>
      <c r="E2038" s="608" t="s">
        <v>4611</v>
      </c>
      <c r="F2038" s="526" t="s">
        <v>4612</v>
      </c>
      <c r="G2038" s="526">
        <v>0</v>
      </c>
      <c r="H2038" s="526" t="s">
        <v>0</v>
      </c>
      <c r="I2038" s="526">
        <v>1</v>
      </c>
      <c r="J2038" s="1297">
        <v>0.05</v>
      </c>
      <c r="K2038" s="1298"/>
      <c r="L2038" s="1348"/>
      <c r="M2038" s="667"/>
      <c r="N2038" s="667"/>
      <c r="O2038" s="667"/>
      <c r="P2038" s="667"/>
      <c r="Q2038" s="667"/>
      <c r="R2038" s="667"/>
      <c r="S2038" s="667"/>
      <c r="T2038" s="667"/>
      <c r="U2038" s="1349">
        <f t="shared" si="225"/>
        <v>0</v>
      </c>
      <c r="V2038" s="667"/>
      <c r="W2038" s="667"/>
      <c r="X2038" s="667"/>
      <c r="Y2038" s="667"/>
      <c r="Z2038" s="667"/>
      <c r="AA2038" s="667"/>
      <c r="AB2038" s="667"/>
      <c r="AC2038" s="667"/>
      <c r="AD2038" s="667"/>
      <c r="AE2038" s="667"/>
      <c r="AF2038" s="667"/>
      <c r="AG2038" s="2729"/>
      <c r="AH2038" s="2729"/>
      <c r="AI2038" s="2729"/>
      <c r="AJ2038" s="2729"/>
      <c r="AK2038" s="2729"/>
      <c r="AL2038" s="2729"/>
      <c r="AM2038" s="1489"/>
      <c r="AN2038" s="1489"/>
      <c r="AO2038" s="2729"/>
      <c r="AP2038" s="2729"/>
      <c r="AQ2038" s="2756"/>
      <c r="AR2038" s="2756"/>
      <c r="AS2038" s="3182"/>
      <c r="AT2038" s="2335"/>
      <c r="AU2038" s="2336"/>
      <c r="AV2038" s="2336"/>
      <c r="AW2038" s="3815"/>
      <c r="AX2038" s="3815"/>
      <c r="AY2038" s="2338"/>
      <c r="AZ2038" s="2391"/>
      <c r="BA2038" s="2391"/>
      <c r="BB2038" s="2391"/>
      <c r="BC2038" s="2391"/>
      <c r="BD2038" s="3823"/>
      <c r="BE2038" s="2391"/>
      <c r="BF2038" s="2341"/>
      <c r="BG2038" s="2391"/>
      <c r="BH2038" s="2391"/>
      <c r="BI2038" s="2342"/>
      <c r="BJ2038" s="2391"/>
      <c r="BK2038" s="2391"/>
      <c r="BL2038" s="1438">
        <f t="shared" si="223"/>
        <v>0</v>
      </c>
      <c r="BM2038" s="2391"/>
      <c r="BN2038" s="3787"/>
      <c r="BO2038" s="3787"/>
      <c r="BP2038" s="3787"/>
      <c r="BQ2038" s="3787"/>
      <c r="BR2038" s="3787"/>
      <c r="BS2038" s="3787"/>
      <c r="BT2038" s="3787"/>
      <c r="BU2038" s="3787"/>
      <c r="BV2038" s="3787"/>
      <c r="BW2038" s="3787"/>
      <c r="BX2038" s="3787"/>
      <c r="BY2038" s="3787"/>
      <c r="BZ2038" s="3787"/>
      <c r="CA2038" s="3787"/>
      <c r="CB2038" s="3787"/>
      <c r="CC2038" s="3787"/>
      <c r="CD2038" s="1440" t="s">
        <v>4457</v>
      </c>
    </row>
    <row r="2039" spans="1:82" s="19" customFormat="1" ht="21" customHeight="1" x14ac:dyDescent="0.25">
      <c r="A2039" s="664" t="s">
        <v>3965</v>
      </c>
      <c r="B2039" s="719" t="s">
        <v>148</v>
      </c>
      <c r="C2039" s="720" t="s">
        <v>150</v>
      </c>
      <c r="D2039" s="460">
        <v>235</v>
      </c>
      <c r="E2039" s="608" t="s">
        <v>4611</v>
      </c>
      <c r="F2039" s="526" t="s">
        <v>4612</v>
      </c>
      <c r="G2039" s="526">
        <v>0</v>
      </c>
      <c r="H2039" s="526" t="s">
        <v>0</v>
      </c>
      <c r="I2039" s="526">
        <v>1</v>
      </c>
      <c r="J2039" s="1297">
        <v>0.05</v>
      </c>
      <c r="K2039" s="1298"/>
      <c r="L2039" s="1348"/>
      <c r="M2039" s="667"/>
      <c r="N2039" s="667"/>
      <c r="O2039" s="667"/>
      <c r="P2039" s="667"/>
      <c r="Q2039" s="667"/>
      <c r="R2039" s="667"/>
      <c r="S2039" s="667"/>
      <c r="T2039" s="667"/>
      <c r="U2039" s="1349">
        <f t="shared" si="225"/>
        <v>0</v>
      </c>
      <c r="V2039" s="667"/>
      <c r="W2039" s="667"/>
      <c r="X2039" s="667"/>
      <c r="Y2039" s="667"/>
      <c r="Z2039" s="667"/>
      <c r="AA2039" s="667"/>
      <c r="AB2039" s="667"/>
      <c r="AC2039" s="667"/>
      <c r="AD2039" s="667"/>
      <c r="AE2039" s="667"/>
      <c r="AF2039" s="667"/>
      <c r="AG2039" s="2729"/>
      <c r="AH2039" s="2729"/>
      <c r="AI2039" s="2729"/>
      <c r="AJ2039" s="2729"/>
      <c r="AK2039" s="2729"/>
      <c r="AL2039" s="2729"/>
      <c r="AM2039" s="1489"/>
      <c r="AN2039" s="1489"/>
      <c r="AO2039" s="2729"/>
      <c r="AP2039" s="2729"/>
      <c r="AQ2039" s="2756"/>
      <c r="AR2039" s="2756"/>
      <c r="AS2039" s="3182"/>
      <c r="AT2039" s="2335"/>
      <c r="AU2039" s="2336"/>
      <c r="AV2039" s="2336"/>
      <c r="AW2039" s="3815"/>
      <c r="AX2039" s="3815"/>
      <c r="AY2039" s="2338"/>
      <c r="AZ2039" s="2391"/>
      <c r="BA2039" s="2391"/>
      <c r="BB2039" s="2391"/>
      <c r="BC2039" s="2391"/>
      <c r="BD2039" s="3823"/>
      <c r="BE2039" s="2391"/>
      <c r="BF2039" s="2341"/>
      <c r="BG2039" s="2391"/>
      <c r="BH2039" s="2391"/>
      <c r="BI2039" s="2342"/>
      <c r="BJ2039" s="2391"/>
      <c r="BK2039" s="2391"/>
      <c r="BL2039" s="1438">
        <f t="shared" si="223"/>
        <v>0</v>
      </c>
      <c r="BM2039" s="2391"/>
      <c r="BN2039" s="3787"/>
      <c r="BO2039" s="3787"/>
      <c r="BP2039" s="3787"/>
      <c r="BQ2039" s="3787"/>
      <c r="BR2039" s="3787"/>
      <c r="BS2039" s="3787"/>
      <c r="BT2039" s="3787"/>
      <c r="BU2039" s="3787"/>
      <c r="BV2039" s="3787"/>
      <c r="BW2039" s="3787"/>
      <c r="BX2039" s="3787"/>
      <c r="BY2039" s="3787"/>
      <c r="BZ2039" s="3787"/>
      <c r="CA2039" s="3787"/>
      <c r="CB2039" s="3787"/>
      <c r="CC2039" s="3787"/>
      <c r="CD2039" s="1440" t="s">
        <v>4457</v>
      </c>
    </row>
    <row r="2040" spans="1:82" s="19" customFormat="1" ht="21" customHeight="1" x14ac:dyDescent="0.25">
      <c r="A2040" s="664" t="s">
        <v>3965</v>
      </c>
      <c r="B2040" s="719" t="s">
        <v>148</v>
      </c>
      <c r="C2040" s="720" t="s">
        <v>150</v>
      </c>
      <c r="D2040" s="460">
        <v>235</v>
      </c>
      <c r="E2040" s="608" t="s">
        <v>4611</v>
      </c>
      <c r="F2040" s="526" t="s">
        <v>4612</v>
      </c>
      <c r="G2040" s="526">
        <v>0</v>
      </c>
      <c r="H2040" s="526" t="s">
        <v>0</v>
      </c>
      <c r="I2040" s="526">
        <v>1</v>
      </c>
      <c r="J2040" s="1297">
        <v>0.05</v>
      </c>
      <c r="K2040" s="1298"/>
      <c r="L2040" s="1348"/>
      <c r="M2040" s="667"/>
      <c r="N2040" s="667"/>
      <c r="O2040" s="667"/>
      <c r="P2040" s="667"/>
      <c r="Q2040" s="667"/>
      <c r="R2040" s="667"/>
      <c r="S2040" s="667"/>
      <c r="T2040" s="667"/>
      <c r="U2040" s="1349">
        <f t="shared" si="225"/>
        <v>0</v>
      </c>
      <c r="V2040" s="667"/>
      <c r="W2040" s="667"/>
      <c r="X2040" s="667"/>
      <c r="Y2040" s="667"/>
      <c r="Z2040" s="667"/>
      <c r="AA2040" s="667"/>
      <c r="AB2040" s="667"/>
      <c r="AC2040" s="667"/>
      <c r="AD2040" s="667"/>
      <c r="AE2040" s="667"/>
      <c r="AF2040" s="667"/>
      <c r="AG2040" s="2729"/>
      <c r="AH2040" s="2729"/>
      <c r="AI2040" s="2729"/>
      <c r="AJ2040" s="2729"/>
      <c r="AK2040" s="2729"/>
      <c r="AL2040" s="2729"/>
      <c r="AM2040" s="1489"/>
      <c r="AN2040" s="1489"/>
      <c r="AO2040" s="2729"/>
      <c r="AP2040" s="2729"/>
      <c r="AQ2040" s="2756"/>
      <c r="AR2040" s="2756"/>
      <c r="AS2040" s="3182"/>
      <c r="AT2040" s="2335"/>
      <c r="AU2040" s="2336"/>
      <c r="AV2040" s="2336"/>
      <c r="AW2040" s="3815"/>
      <c r="AX2040" s="3815"/>
      <c r="AY2040" s="2338"/>
      <c r="AZ2040" s="2391"/>
      <c r="BA2040" s="2391"/>
      <c r="BB2040" s="2391"/>
      <c r="BC2040" s="2391"/>
      <c r="BD2040" s="3823"/>
      <c r="BE2040" s="2391"/>
      <c r="BF2040" s="2341"/>
      <c r="BG2040" s="2391"/>
      <c r="BH2040" s="2391"/>
      <c r="BI2040" s="2342"/>
      <c r="BJ2040" s="2391"/>
      <c r="BK2040" s="2391"/>
      <c r="BL2040" s="1438">
        <f t="shared" si="223"/>
        <v>0</v>
      </c>
      <c r="BM2040" s="2391"/>
      <c r="BN2040" s="3787"/>
      <c r="BO2040" s="3787"/>
      <c r="BP2040" s="3787"/>
      <c r="BQ2040" s="3787"/>
      <c r="BR2040" s="3787"/>
      <c r="BS2040" s="3787"/>
      <c r="BT2040" s="3787"/>
      <c r="BU2040" s="3787"/>
      <c r="BV2040" s="3787"/>
      <c r="BW2040" s="3787"/>
      <c r="BX2040" s="3787"/>
      <c r="BY2040" s="3787"/>
      <c r="BZ2040" s="3787"/>
      <c r="CA2040" s="3787"/>
      <c r="CB2040" s="3787"/>
      <c r="CC2040" s="3787"/>
      <c r="CD2040" s="1440" t="s">
        <v>4457</v>
      </c>
    </row>
    <row r="2041" spans="1:82" s="19" customFormat="1" ht="21" customHeight="1" x14ac:dyDescent="0.25">
      <c r="A2041" s="664" t="s">
        <v>3965</v>
      </c>
      <c r="B2041" s="719" t="s">
        <v>148</v>
      </c>
      <c r="C2041" s="720" t="s">
        <v>150</v>
      </c>
      <c r="D2041" s="460">
        <v>235</v>
      </c>
      <c r="E2041" s="608" t="s">
        <v>4611</v>
      </c>
      <c r="F2041" s="526" t="s">
        <v>4612</v>
      </c>
      <c r="G2041" s="526">
        <v>0</v>
      </c>
      <c r="H2041" s="526" t="s">
        <v>0</v>
      </c>
      <c r="I2041" s="526">
        <v>1</v>
      </c>
      <c r="J2041" s="1297">
        <v>0.05</v>
      </c>
      <c r="K2041" s="1298"/>
      <c r="L2041" s="1348"/>
      <c r="M2041" s="667"/>
      <c r="N2041" s="667"/>
      <c r="O2041" s="667"/>
      <c r="P2041" s="667"/>
      <c r="Q2041" s="667"/>
      <c r="R2041" s="667"/>
      <c r="S2041" s="667"/>
      <c r="T2041" s="667"/>
      <c r="U2041" s="1349">
        <f t="shared" si="225"/>
        <v>0</v>
      </c>
      <c r="V2041" s="667"/>
      <c r="W2041" s="667"/>
      <c r="X2041" s="667"/>
      <c r="Y2041" s="667"/>
      <c r="Z2041" s="667"/>
      <c r="AA2041" s="667"/>
      <c r="AB2041" s="667"/>
      <c r="AC2041" s="667"/>
      <c r="AD2041" s="667"/>
      <c r="AE2041" s="667"/>
      <c r="AF2041" s="667"/>
      <c r="AG2041" s="2729"/>
      <c r="AH2041" s="2729"/>
      <c r="AI2041" s="2729"/>
      <c r="AJ2041" s="2729"/>
      <c r="AK2041" s="2729"/>
      <c r="AL2041" s="2729"/>
      <c r="AM2041" s="1489"/>
      <c r="AN2041" s="1489"/>
      <c r="AO2041" s="2729"/>
      <c r="AP2041" s="2729"/>
      <c r="AQ2041" s="2756"/>
      <c r="AR2041" s="2756"/>
      <c r="AS2041" s="3182"/>
      <c r="AT2041" s="2335"/>
      <c r="AU2041" s="2336"/>
      <c r="AV2041" s="2336"/>
      <c r="AW2041" s="3815"/>
      <c r="AX2041" s="3815"/>
      <c r="AY2041" s="2338"/>
      <c r="AZ2041" s="2391"/>
      <c r="BA2041" s="2391"/>
      <c r="BB2041" s="2391"/>
      <c r="BC2041" s="2391"/>
      <c r="BD2041" s="3823"/>
      <c r="BE2041" s="2391"/>
      <c r="BF2041" s="2341"/>
      <c r="BG2041" s="2391"/>
      <c r="BH2041" s="2391"/>
      <c r="BI2041" s="2342"/>
      <c r="BJ2041" s="2391"/>
      <c r="BK2041" s="2391"/>
      <c r="BL2041" s="1438">
        <f t="shared" si="223"/>
        <v>0</v>
      </c>
      <c r="BM2041" s="2391"/>
      <c r="BN2041" s="3787"/>
      <c r="BO2041" s="3787"/>
      <c r="BP2041" s="3787"/>
      <c r="BQ2041" s="3787"/>
      <c r="BR2041" s="3787"/>
      <c r="BS2041" s="3787"/>
      <c r="BT2041" s="3787"/>
      <c r="BU2041" s="3787"/>
      <c r="BV2041" s="3787"/>
      <c r="BW2041" s="3787"/>
      <c r="BX2041" s="3787"/>
      <c r="BY2041" s="3787"/>
      <c r="BZ2041" s="3787"/>
      <c r="CA2041" s="3787"/>
      <c r="CB2041" s="3787"/>
      <c r="CC2041" s="3787"/>
      <c r="CD2041" s="1440" t="s">
        <v>4457</v>
      </c>
    </row>
    <row r="2042" spans="1:82" s="19" customFormat="1" ht="21" customHeight="1" thickBot="1" x14ac:dyDescent="0.3">
      <c r="A2042" s="722" t="s">
        <v>3965</v>
      </c>
      <c r="B2042" s="723" t="s">
        <v>148</v>
      </c>
      <c r="C2042" s="724" t="s">
        <v>150</v>
      </c>
      <c r="D2042" s="205">
        <v>235</v>
      </c>
      <c r="E2042" s="621" t="s">
        <v>4611</v>
      </c>
      <c r="F2042" s="100" t="s">
        <v>4612</v>
      </c>
      <c r="G2042" s="100">
        <v>0</v>
      </c>
      <c r="H2042" s="100" t="s">
        <v>0</v>
      </c>
      <c r="I2042" s="100">
        <v>1</v>
      </c>
      <c r="J2042" s="1302">
        <v>0.05</v>
      </c>
      <c r="K2042" s="1303"/>
      <c r="L2042" s="1352"/>
      <c r="M2042" s="98"/>
      <c r="N2042" s="98"/>
      <c r="O2042" s="98"/>
      <c r="P2042" s="98"/>
      <c r="Q2042" s="98"/>
      <c r="R2042" s="98"/>
      <c r="S2042" s="98"/>
      <c r="T2042" s="98"/>
      <c r="U2042" s="1353">
        <f t="shared" si="225"/>
        <v>0</v>
      </c>
      <c r="V2042" s="98"/>
      <c r="W2042" s="98"/>
      <c r="X2042" s="98"/>
      <c r="Y2042" s="98"/>
      <c r="Z2042" s="98"/>
      <c r="AA2042" s="98"/>
      <c r="AB2042" s="98"/>
      <c r="AC2042" s="98"/>
      <c r="AD2042" s="98"/>
      <c r="AE2042" s="98"/>
      <c r="AF2042" s="98"/>
      <c r="AG2042" s="2579"/>
      <c r="AH2042" s="2579"/>
      <c r="AI2042" s="2579"/>
      <c r="AJ2042" s="2579"/>
      <c r="AK2042" s="2579"/>
      <c r="AL2042" s="2579"/>
      <c r="AM2042" s="4097"/>
      <c r="AN2042" s="4097"/>
      <c r="AO2042" s="2579"/>
      <c r="AP2042" s="2579"/>
      <c r="AQ2042" s="2579"/>
      <c r="AR2042" s="2579"/>
      <c r="AS2042" s="2579"/>
      <c r="AT2042" s="2579"/>
      <c r="AU2042" s="3004"/>
      <c r="AV2042" s="3004"/>
      <c r="AW2042" s="2836"/>
      <c r="AX2042" s="2836"/>
      <c r="AY2042" s="3003"/>
      <c r="AZ2042" s="2418"/>
      <c r="BA2042" s="2418"/>
      <c r="BB2042" s="2418"/>
      <c r="BC2042" s="2418"/>
      <c r="BD2042" s="2932"/>
      <c r="BE2042" s="2418"/>
      <c r="BF2042" s="2350"/>
      <c r="BG2042" s="2418"/>
      <c r="BH2042" s="2418"/>
      <c r="BI2042" s="2351"/>
      <c r="BJ2042" s="2418"/>
      <c r="BK2042" s="2418"/>
      <c r="BL2042" s="1438">
        <f t="shared" si="223"/>
        <v>0</v>
      </c>
      <c r="BM2042" s="2418"/>
      <c r="BN2042" s="3813"/>
      <c r="BO2042" s="3813"/>
      <c r="BP2042" s="3813"/>
      <c r="BQ2042" s="3813"/>
      <c r="BR2042" s="3813"/>
      <c r="BS2042" s="3813"/>
      <c r="BT2042" s="3813"/>
      <c r="BU2042" s="3813"/>
      <c r="BV2042" s="3813"/>
      <c r="BW2042" s="3813"/>
      <c r="BX2042" s="3813"/>
      <c r="BY2042" s="3813"/>
      <c r="BZ2042" s="3813"/>
      <c r="CA2042" s="3813"/>
      <c r="CB2042" s="3813"/>
      <c r="CC2042" s="3813"/>
      <c r="CD2042" s="1681" t="s">
        <v>4457</v>
      </c>
    </row>
    <row r="2043" spans="1:82" ht="25.5" customHeight="1" thickBot="1" x14ac:dyDescent="0.25">
      <c r="A2043" s="181" t="s">
        <v>162</v>
      </c>
      <c r="B2043" s="208" t="s">
        <v>148</v>
      </c>
      <c r="C2043" s="183" t="s">
        <v>150</v>
      </c>
      <c r="D2043" s="163">
        <v>236</v>
      </c>
      <c r="E2043" s="210" t="s">
        <v>151</v>
      </c>
      <c r="F2043" s="48" t="s">
        <v>74</v>
      </c>
      <c r="G2043" s="194">
        <v>0</v>
      </c>
      <c r="H2043" s="217" t="s">
        <v>0</v>
      </c>
      <c r="I2043" s="194">
        <v>4</v>
      </c>
      <c r="J2043" s="380">
        <v>1</v>
      </c>
      <c r="K2043" s="292"/>
      <c r="L2043" s="293">
        <f t="shared" si="205"/>
        <v>16503799</v>
      </c>
      <c r="M2043" s="274">
        <v>16503799</v>
      </c>
      <c r="N2043" s="274"/>
      <c r="O2043" s="274"/>
      <c r="P2043" s="274"/>
      <c r="Q2043" s="274"/>
      <c r="R2043" s="274"/>
      <c r="S2043" s="274"/>
      <c r="T2043" s="274"/>
      <c r="U2043" s="168">
        <f t="shared" ref="U2043:U2049" si="226">SUBTOTAL(9,V2043:AC2043)</f>
        <v>16503799</v>
      </c>
      <c r="V2043" s="274">
        <v>16503799</v>
      </c>
      <c r="W2043" s="274"/>
      <c r="X2043" s="274"/>
      <c r="Y2043" s="274"/>
      <c r="Z2043" s="274"/>
      <c r="AA2043" s="274"/>
      <c r="AB2043" s="274"/>
      <c r="AC2043" s="274"/>
      <c r="AD2043" s="196"/>
      <c r="AE2043" s="196"/>
      <c r="AF2043" s="196"/>
      <c r="AG2043" s="1847">
        <v>93131608</v>
      </c>
      <c r="AH2043" s="1847" t="s">
        <v>339</v>
      </c>
      <c r="AI2043" s="2841">
        <v>42857</v>
      </c>
      <c r="AJ2043" s="1847" t="s">
        <v>340</v>
      </c>
      <c r="AK2043" s="1847" t="s">
        <v>246</v>
      </c>
      <c r="AL2043" s="1847" t="s">
        <v>248</v>
      </c>
      <c r="AM2043" s="1923">
        <v>5000000</v>
      </c>
      <c r="AN2043" s="1923">
        <v>5000000</v>
      </c>
      <c r="AO2043" s="1847" t="s">
        <v>250</v>
      </c>
      <c r="AP2043" s="1847" t="s">
        <v>250</v>
      </c>
      <c r="AQ2043" s="1847" t="s">
        <v>251</v>
      </c>
      <c r="AR2043" s="1847">
        <v>2202150104</v>
      </c>
      <c r="AS2043" s="2945" t="s">
        <v>6068</v>
      </c>
      <c r="AT2043" s="2842" t="s">
        <v>330</v>
      </c>
      <c r="AU2043" s="2842">
        <v>100</v>
      </c>
      <c r="AV2043" s="2842">
        <v>100</v>
      </c>
      <c r="AW2043" s="2843">
        <v>42844</v>
      </c>
      <c r="AX2043" s="2843">
        <v>43099</v>
      </c>
      <c r="AY2043" s="3855">
        <v>5000000</v>
      </c>
      <c r="AZ2043" s="2385" t="s">
        <v>341</v>
      </c>
      <c r="BA2043" s="2385" t="s">
        <v>342</v>
      </c>
      <c r="BB2043" s="3851" t="s">
        <v>343</v>
      </c>
      <c r="BC2043" s="2746" t="s">
        <v>359</v>
      </c>
      <c r="BD2043" s="3892">
        <v>2017000428</v>
      </c>
      <c r="BE2043" s="3005">
        <v>42789</v>
      </c>
      <c r="BF2043" s="2042">
        <v>5000000</v>
      </c>
      <c r="BG2043" s="1381">
        <v>2017000693</v>
      </c>
      <c r="BH2043" s="1659">
        <v>42857</v>
      </c>
      <c r="BI2043" s="2043">
        <v>5000000</v>
      </c>
      <c r="BJ2043" s="3005">
        <v>42840</v>
      </c>
      <c r="BK2043" s="3005">
        <v>43100</v>
      </c>
      <c r="BL2043" s="1470">
        <f>BF2043-BI2043</f>
        <v>0</v>
      </c>
      <c r="BM2043" s="2044">
        <f>+L2043-SUM(BI2043:BI2049)</f>
        <v>3799</v>
      </c>
      <c r="BN2043" s="2751"/>
      <c r="BO2043" s="2979"/>
      <c r="BP2043" s="2979"/>
      <c r="BQ2043" s="2752"/>
      <c r="BR2043" s="2753"/>
      <c r="BS2043" s="1471"/>
      <c r="BT2043" s="1471"/>
      <c r="BU2043" s="1471"/>
      <c r="BV2043" s="1471"/>
      <c r="BW2043" s="1471"/>
      <c r="BX2043" s="1471"/>
      <c r="BY2043" s="1471"/>
      <c r="BZ2043" s="1471"/>
      <c r="CA2043" s="1471"/>
      <c r="CB2043" s="1471"/>
      <c r="CC2043" s="2754"/>
      <c r="CD2043" s="2046" t="s">
        <v>134</v>
      </c>
    </row>
    <row r="2044" spans="1:82" ht="25.5" customHeight="1" thickBot="1" x14ac:dyDescent="0.25">
      <c r="A2044" s="185" t="s">
        <v>162</v>
      </c>
      <c r="B2044" s="270" t="s">
        <v>148</v>
      </c>
      <c r="C2044" s="306" t="s">
        <v>150</v>
      </c>
      <c r="D2044" s="272">
        <v>236</v>
      </c>
      <c r="E2044" s="262" t="s">
        <v>151</v>
      </c>
      <c r="F2044" s="268" t="s">
        <v>74</v>
      </c>
      <c r="G2044" s="307">
        <v>0</v>
      </c>
      <c r="H2044" s="269" t="s">
        <v>0</v>
      </c>
      <c r="I2044" s="307">
        <v>4</v>
      </c>
      <c r="J2044" s="381">
        <v>1</v>
      </c>
      <c r="K2044" s="284"/>
      <c r="L2044" s="290"/>
      <c r="M2044" s="264"/>
      <c r="N2044" s="264"/>
      <c r="O2044" s="264"/>
      <c r="P2044" s="264"/>
      <c r="Q2044" s="264"/>
      <c r="R2044" s="264"/>
      <c r="S2044" s="264"/>
      <c r="T2044" s="264"/>
      <c r="U2044" s="266">
        <f t="shared" si="226"/>
        <v>0</v>
      </c>
      <c r="V2044" s="264"/>
      <c r="W2044" s="264"/>
      <c r="X2044" s="264"/>
      <c r="Y2044" s="264"/>
      <c r="Z2044" s="264"/>
      <c r="AA2044" s="264"/>
      <c r="AB2044" s="264"/>
      <c r="AC2044" s="264"/>
      <c r="AD2044" s="264"/>
      <c r="AE2044" s="264"/>
      <c r="AF2044" s="264"/>
      <c r="AG2044" s="2185">
        <v>82121507</v>
      </c>
      <c r="AH2044" s="2185" t="s">
        <v>345</v>
      </c>
      <c r="AI2044" s="2845">
        <v>42901</v>
      </c>
      <c r="AJ2044" s="2185" t="s">
        <v>309</v>
      </c>
      <c r="AK2044" s="2185" t="s">
        <v>246</v>
      </c>
      <c r="AL2044" s="2185" t="s">
        <v>248</v>
      </c>
      <c r="AM2044" s="4064">
        <v>5000000</v>
      </c>
      <c r="AN2044" s="4064">
        <v>5000000</v>
      </c>
      <c r="AO2044" s="2185" t="s">
        <v>250</v>
      </c>
      <c r="AP2044" s="2185" t="s">
        <v>250</v>
      </c>
      <c r="AQ2044" s="2185" t="s">
        <v>251</v>
      </c>
      <c r="AR2044" s="2185">
        <v>2202150104</v>
      </c>
      <c r="AS2044" s="2846" t="s">
        <v>461</v>
      </c>
      <c r="AT2044" s="3006" t="s">
        <v>330</v>
      </c>
      <c r="AU2044" s="3006">
        <v>100</v>
      </c>
      <c r="AV2044" s="2846">
        <v>100</v>
      </c>
      <c r="AW2044" s="3007">
        <v>42844</v>
      </c>
      <c r="AX2044" s="3007">
        <v>43099</v>
      </c>
      <c r="AY2044" s="2848">
        <v>4600000</v>
      </c>
      <c r="AZ2044" s="3747"/>
      <c r="BA2044" s="3747" t="s">
        <v>342</v>
      </c>
      <c r="BB2044" s="3747"/>
      <c r="BC2044" s="3893" t="s">
        <v>360</v>
      </c>
      <c r="BD2044" s="3894">
        <v>2017000647</v>
      </c>
      <c r="BE2044" s="3008">
        <v>42842</v>
      </c>
      <c r="BF2044" s="2052">
        <v>5000000</v>
      </c>
      <c r="BG2044" s="3747"/>
      <c r="BH2044" s="3008"/>
      <c r="BI2044" s="3668">
        <v>4600000</v>
      </c>
      <c r="BJ2044" s="3008"/>
      <c r="BK2044" s="3008"/>
      <c r="BL2044" s="2055">
        <f>BF2044-BI2044</f>
        <v>400000</v>
      </c>
      <c r="BM2044" s="3882"/>
      <c r="BN2044" s="3778"/>
      <c r="BO2044" s="3883"/>
      <c r="BP2044" s="3883"/>
      <c r="BQ2044" s="3779"/>
      <c r="BR2044" s="3884"/>
      <c r="BS2044" s="3885"/>
      <c r="BT2044" s="3885"/>
      <c r="BU2044" s="3885"/>
      <c r="BV2044" s="3885"/>
      <c r="BW2044" s="3885"/>
      <c r="BX2044" s="3885"/>
      <c r="BY2044" s="3885"/>
      <c r="BZ2044" s="3885"/>
      <c r="CA2044" s="3885"/>
      <c r="CB2044" s="3885"/>
      <c r="CC2044" s="3779"/>
      <c r="CD2044" s="2046" t="s">
        <v>134</v>
      </c>
    </row>
    <row r="2045" spans="1:82" ht="25.5" customHeight="1" thickBot="1" x14ac:dyDescent="0.25">
      <c r="A2045" s="185" t="s">
        <v>162</v>
      </c>
      <c r="B2045" s="270" t="s">
        <v>148</v>
      </c>
      <c r="C2045" s="306" t="s">
        <v>150</v>
      </c>
      <c r="D2045" s="272">
        <v>236</v>
      </c>
      <c r="E2045" s="262" t="s">
        <v>151</v>
      </c>
      <c r="F2045" s="268" t="s">
        <v>74</v>
      </c>
      <c r="G2045" s="307">
        <v>0</v>
      </c>
      <c r="H2045" s="269" t="s">
        <v>0</v>
      </c>
      <c r="I2045" s="307">
        <v>4</v>
      </c>
      <c r="J2045" s="381">
        <v>1</v>
      </c>
      <c r="K2045" s="284"/>
      <c r="L2045" s="296"/>
      <c r="M2045" s="98"/>
      <c r="N2045" s="98"/>
      <c r="O2045" s="98"/>
      <c r="P2045" s="98"/>
      <c r="Q2045" s="98"/>
      <c r="R2045" s="98"/>
      <c r="S2045" s="98"/>
      <c r="T2045" s="98"/>
      <c r="U2045" s="207"/>
      <c r="V2045" s="98"/>
      <c r="W2045" s="98"/>
      <c r="X2045" s="98"/>
      <c r="Y2045" s="98"/>
      <c r="Z2045" s="98"/>
      <c r="AA2045" s="98"/>
      <c r="AB2045" s="98"/>
      <c r="AC2045" s="98"/>
      <c r="AD2045" s="98"/>
      <c r="AE2045" s="98"/>
      <c r="AF2045" s="98"/>
      <c r="AG2045" s="2835"/>
      <c r="AH2045" s="2835"/>
      <c r="AI2045" s="2918"/>
      <c r="AJ2045" s="2835"/>
      <c r="AK2045" s="2835"/>
      <c r="AL2045" s="2835"/>
      <c r="AM2045" s="2144"/>
      <c r="AN2045" s="2144"/>
      <c r="AO2045" s="2835"/>
      <c r="AP2045" s="2835"/>
      <c r="AQ2045" s="2835"/>
      <c r="AR2045" s="2835"/>
      <c r="AS2045" s="2835"/>
      <c r="AT2045" s="3009"/>
      <c r="AU2045" s="3009"/>
      <c r="AV2045" s="3009"/>
      <c r="AW2045" s="3010"/>
      <c r="AX2045" s="3010"/>
      <c r="AY2045" s="1565"/>
      <c r="AZ2045" s="2418"/>
      <c r="BA2045" s="2418"/>
      <c r="BB2045" s="2418"/>
      <c r="BC2045" s="2932"/>
      <c r="BD2045" s="2931"/>
      <c r="BE2045" s="2933"/>
      <c r="BF2045" s="2934"/>
      <c r="BG2045" s="2418"/>
      <c r="BH2045" s="2933"/>
      <c r="BI2045" s="3895"/>
      <c r="BJ2045" s="2933"/>
      <c r="BK2045" s="2933"/>
      <c r="BL2045" s="2828"/>
      <c r="BM2045" s="3896"/>
      <c r="BN2045" s="3778"/>
      <c r="BO2045" s="3897"/>
      <c r="BP2045" s="3897"/>
      <c r="BQ2045" s="3779"/>
      <c r="BR2045" s="3884"/>
      <c r="BS2045" s="3897"/>
      <c r="BT2045" s="3897"/>
      <c r="BU2045" s="3897"/>
      <c r="BV2045" s="3897"/>
      <c r="BW2045" s="3897"/>
      <c r="BX2045" s="3897"/>
      <c r="BY2045" s="3897"/>
      <c r="BZ2045" s="3897"/>
      <c r="CA2045" s="3897"/>
      <c r="CB2045" s="3897"/>
      <c r="CC2045" s="3779"/>
      <c r="CD2045" s="2046" t="s">
        <v>134</v>
      </c>
    </row>
    <row r="2046" spans="1:82" ht="25.5" customHeight="1" thickBot="1" x14ac:dyDescent="0.25">
      <c r="A2046" s="185" t="s">
        <v>162</v>
      </c>
      <c r="B2046" s="270" t="s">
        <v>148</v>
      </c>
      <c r="C2046" s="306" t="s">
        <v>150</v>
      </c>
      <c r="D2046" s="272">
        <v>236</v>
      </c>
      <c r="E2046" s="262" t="s">
        <v>151</v>
      </c>
      <c r="F2046" s="268" t="s">
        <v>74</v>
      </c>
      <c r="G2046" s="307">
        <v>0</v>
      </c>
      <c r="H2046" s="269" t="s">
        <v>0</v>
      </c>
      <c r="I2046" s="307">
        <v>4</v>
      </c>
      <c r="J2046" s="381">
        <v>1</v>
      </c>
      <c r="K2046" s="284"/>
      <c r="L2046" s="296"/>
      <c r="M2046" s="98"/>
      <c r="N2046" s="98"/>
      <c r="O2046" s="98"/>
      <c r="P2046" s="98"/>
      <c r="Q2046" s="98"/>
      <c r="R2046" s="98"/>
      <c r="S2046" s="98"/>
      <c r="T2046" s="98"/>
      <c r="U2046" s="207"/>
      <c r="V2046" s="98"/>
      <c r="W2046" s="98"/>
      <c r="X2046" s="98"/>
      <c r="Y2046" s="98"/>
      <c r="Z2046" s="98"/>
      <c r="AA2046" s="98"/>
      <c r="AB2046" s="98"/>
      <c r="AC2046" s="98"/>
      <c r="AD2046" s="98"/>
      <c r="AE2046" s="98"/>
      <c r="AF2046" s="98"/>
      <c r="AG2046" s="2835"/>
      <c r="AH2046" s="2835"/>
      <c r="AI2046" s="2918"/>
      <c r="AJ2046" s="2835"/>
      <c r="AK2046" s="2835"/>
      <c r="AL2046" s="2835"/>
      <c r="AM2046" s="2144"/>
      <c r="AN2046" s="2144"/>
      <c r="AO2046" s="2835"/>
      <c r="AP2046" s="2835"/>
      <c r="AQ2046" s="2835"/>
      <c r="AR2046" s="2835"/>
      <c r="AS2046" s="2835"/>
      <c r="AT2046" s="3009"/>
      <c r="AU2046" s="3009"/>
      <c r="AV2046" s="3009"/>
      <c r="AW2046" s="3010"/>
      <c r="AX2046" s="3010"/>
      <c r="AY2046" s="1565"/>
      <c r="AZ2046" s="2418"/>
      <c r="BA2046" s="2418"/>
      <c r="BB2046" s="2418"/>
      <c r="BC2046" s="2932"/>
      <c r="BD2046" s="2931"/>
      <c r="BE2046" s="2933"/>
      <c r="BF2046" s="2934"/>
      <c r="BG2046" s="2418"/>
      <c r="BH2046" s="2933"/>
      <c r="BI2046" s="3895"/>
      <c r="BJ2046" s="2933"/>
      <c r="BK2046" s="2933"/>
      <c r="BL2046" s="2828"/>
      <c r="BM2046" s="3896"/>
      <c r="BN2046" s="3778"/>
      <c r="BO2046" s="3897"/>
      <c r="BP2046" s="3897"/>
      <c r="BQ2046" s="3779"/>
      <c r="BR2046" s="3884"/>
      <c r="BS2046" s="3897"/>
      <c r="BT2046" s="3897"/>
      <c r="BU2046" s="3897"/>
      <c r="BV2046" s="3897"/>
      <c r="BW2046" s="3897"/>
      <c r="BX2046" s="3897"/>
      <c r="BY2046" s="3897"/>
      <c r="BZ2046" s="3897"/>
      <c r="CA2046" s="3897"/>
      <c r="CB2046" s="3897"/>
      <c r="CC2046" s="3779"/>
      <c r="CD2046" s="2046" t="s">
        <v>134</v>
      </c>
    </row>
    <row r="2047" spans="1:82" ht="25.5" customHeight="1" thickBot="1" x14ac:dyDescent="0.25">
      <c r="A2047" s="185" t="s">
        <v>162</v>
      </c>
      <c r="B2047" s="270" t="s">
        <v>148</v>
      </c>
      <c r="C2047" s="306" t="s">
        <v>150</v>
      </c>
      <c r="D2047" s="272">
        <v>236</v>
      </c>
      <c r="E2047" s="262" t="s">
        <v>151</v>
      </c>
      <c r="F2047" s="268" t="s">
        <v>74</v>
      </c>
      <c r="G2047" s="307">
        <v>0</v>
      </c>
      <c r="H2047" s="269" t="s">
        <v>0</v>
      </c>
      <c r="I2047" s="307">
        <v>4</v>
      </c>
      <c r="J2047" s="381">
        <v>1</v>
      </c>
      <c r="K2047" s="284"/>
      <c r="L2047" s="296"/>
      <c r="M2047" s="98"/>
      <c r="N2047" s="98"/>
      <c r="O2047" s="98"/>
      <c r="P2047" s="98"/>
      <c r="Q2047" s="98"/>
      <c r="R2047" s="98"/>
      <c r="S2047" s="98"/>
      <c r="T2047" s="98"/>
      <c r="U2047" s="207"/>
      <c r="V2047" s="98"/>
      <c r="W2047" s="98"/>
      <c r="X2047" s="98"/>
      <c r="Y2047" s="98"/>
      <c r="Z2047" s="98"/>
      <c r="AA2047" s="98"/>
      <c r="AB2047" s="98"/>
      <c r="AC2047" s="98"/>
      <c r="AD2047" s="98"/>
      <c r="AE2047" s="98"/>
      <c r="AF2047" s="98"/>
      <c r="AG2047" s="2835"/>
      <c r="AH2047" s="2835"/>
      <c r="AI2047" s="2918"/>
      <c r="AJ2047" s="2835"/>
      <c r="AK2047" s="2835"/>
      <c r="AL2047" s="2835"/>
      <c r="AM2047" s="2144"/>
      <c r="AN2047" s="2144"/>
      <c r="AO2047" s="2835"/>
      <c r="AP2047" s="2835"/>
      <c r="AQ2047" s="2835"/>
      <c r="AR2047" s="2835"/>
      <c r="AS2047" s="2835"/>
      <c r="AT2047" s="3009"/>
      <c r="AU2047" s="3009"/>
      <c r="AV2047" s="3009"/>
      <c r="AW2047" s="3010"/>
      <c r="AX2047" s="3010"/>
      <c r="AY2047" s="1565"/>
      <c r="AZ2047" s="2418"/>
      <c r="BA2047" s="2418"/>
      <c r="BB2047" s="2418"/>
      <c r="BC2047" s="2932"/>
      <c r="BD2047" s="2931"/>
      <c r="BE2047" s="2933"/>
      <c r="BF2047" s="2934"/>
      <c r="BG2047" s="2418"/>
      <c r="BH2047" s="2933"/>
      <c r="BI2047" s="3895"/>
      <c r="BJ2047" s="2933"/>
      <c r="BK2047" s="2933"/>
      <c r="BL2047" s="2828"/>
      <c r="BM2047" s="3896"/>
      <c r="BN2047" s="3778"/>
      <c r="BO2047" s="3897"/>
      <c r="BP2047" s="3897"/>
      <c r="BQ2047" s="3779"/>
      <c r="BR2047" s="3884"/>
      <c r="BS2047" s="3897"/>
      <c r="BT2047" s="3897"/>
      <c r="BU2047" s="3897"/>
      <c r="BV2047" s="3897"/>
      <c r="BW2047" s="3897"/>
      <c r="BX2047" s="3897"/>
      <c r="BY2047" s="3897"/>
      <c r="BZ2047" s="3897"/>
      <c r="CA2047" s="3897"/>
      <c r="CB2047" s="3897"/>
      <c r="CC2047" s="3779"/>
      <c r="CD2047" s="2046" t="s">
        <v>134</v>
      </c>
    </row>
    <row r="2048" spans="1:82" ht="25.5" customHeight="1" thickBot="1" x14ac:dyDescent="0.25">
      <c r="A2048" s="185" t="s">
        <v>162</v>
      </c>
      <c r="B2048" s="270" t="s">
        <v>148</v>
      </c>
      <c r="C2048" s="306" t="s">
        <v>150</v>
      </c>
      <c r="D2048" s="272">
        <v>236</v>
      </c>
      <c r="E2048" s="262" t="s">
        <v>151</v>
      </c>
      <c r="F2048" s="268" t="s">
        <v>74</v>
      </c>
      <c r="G2048" s="307">
        <v>0</v>
      </c>
      <c r="H2048" s="269" t="s">
        <v>0</v>
      </c>
      <c r="I2048" s="307">
        <v>4</v>
      </c>
      <c r="J2048" s="381">
        <v>1</v>
      </c>
      <c r="K2048" s="284"/>
      <c r="L2048" s="296"/>
      <c r="M2048" s="98"/>
      <c r="N2048" s="98"/>
      <c r="O2048" s="98"/>
      <c r="P2048" s="98"/>
      <c r="Q2048" s="98"/>
      <c r="R2048" s="98"/>
      <c r="S2048" s="98"/>
      <c r="T2048" s="98"/>
      <c r="U2048" s="207"/>
      <c r="V2048" s="98"/>
      <c r="W2048" s="98"/>
      <c r="X2048" s="98"/>
      <c r="Y2048" s="98"/>
      <c r="Z2048" s="98"/>
      <c r="AA2048" s="98"/>
      <c r="AB2048" s="98"/>
      <c r="AC2048" s="98"/>
      <c r="AD2048" s="98"/>
      <c r="AE2048" s="98"/>
      <c r="AF2048" s="98"/>
      <c r="AG2048" s="2835"/>
      <c r="AH2048" s="2835"/>
      <c r="AI2048" s="2918"/>
      <c r="AJ2048" s="2835"/>
      <c r="AK2048" s="2835"/>
      <c r="AL2048" s="2835"/>
      <c r="AM2048" s="2144"/>
      <c r="AN2048" s="2144"/>
      <c r="AO2048" s="2835"/>
      <c r="AP2048" s="2835"/>
      <c r="AQ2048" s="2835"/>
      <c r="AR2048" s="2835"/>
      <c r="AS2048" s="2835"/>
      <c r="AT2048" s="3009"/>
      <c r="AU2048" s="3009"/>
      <c r="AV2048" s="3009"/>
      <c r="AW2048" s="3010"/>
      <c r="AX2048" s="3010"/>
      <c r="AY2048" s="1565"/>
      <c r="AZ2048" s="2418"/>
      <c r="BA2048" s="2418"/>
      <c r="BB2048" s="2418"/>
      <c r="BC2048" s="2932"/>
      <c r="BD2048" s="2931"/>
      <c r="BE2048" s="2933"/>
      <c r="BF2048" s="2934"/>
      <c r="BG2048" s="2418"/>
      <c r="BH2048" s="2933"/>
      <c r="BI2048" s="3895"/>
      <c r="BJ2048" s="2933"/>
      <c r="BK2048" s="2933"/>
      <c r="BL2048" s="2828"/>
      <c r="BM2048" s="3896"/>
      <c r="BN2048" s="3778"/>
      <c r="BO2048" s="3897"/>
      <c r="BP2048" s="3897"/>
      <c r="BQ2048" s="3779"/>
      <c r="BR2048" s="3884"/>
      <c r="BS2048" s="3897"/>
      <c r="BT2048" s="3897"/>
      <c r="BU2048" s="3897"/>
      <c r="BV2048" s="3897"/>
      <c r="BW2048" s="3897"/>
      <c r="BX2048" s="3897"/>
      <c r="BY2048" s="3897"/>
      <c r="BZ2048" s="3897"/>
      <c r="CA2048" s="3897"/>
      <c r="CB2048" s="3897"/>
      <c r="CC2048" s="3779"/>
      <c r="CD2048" s="2046" t="s">
        <v>134</v>
      </c>
    </row>
    <row r="2049" spans="1:82" ht="25.5" customHeight="1" thickBot="1" x14ac:dyDescent="0.25">
      <c r="A2049" s="189" t="s">
        <v>162</v>
      </c>
      <c r="B2049" s="287" t="s">
        <v>148</v>
      </c>
      <c r="C2049" s="308" t="s">
        <v>150</v>
      </c>
      <c r="D2049" s="254">
        <v>236</v>
      </c>
      <c r="E2049" s="255" t="s">
        <v>151</v>
      </c>
      <c r="F2049" s="256" t="s">
        <v>74</v>
      </c>
      <c r="G2049" s="261">
        <v>0</v>
      </c>
      <c r="H2049" s="257" t="s">
        <v>0</v>
      </c>
      <c r="I2049" s="261">
        <v>4</v>
      </c>
      <c r="J2049" s="382">
        <v>1</v>
      </c>
      <c r="K2049" s="284"/>
      <c r="L2049" s="291"/>
      <c r="M2049" s="259"/>
      <c r="N2049" s="259"/>
      <c r="O2049" s="259"/>
      <c r="P2049" s="259"/>
      <c r="Q2049" s="259"/>
      <c r="R2049" s="259"/>
      <c r="S2049" s="259"/>
      <c r="T2049" s="259"/>
      <c r="U2049" s="258">
        <f t="shared" si="226"/>
        <v>0</v>
      </c>
      <c r="V2049" s="259"/>
      <c r="W2049" s="259"/>
      <c r="X2049" s="259"/>
      <c r="Y2049" s="259"/>
      <c r="Z2049" s="259"/>
      <c r="AA2049" s="259"/>
      <c r="AB2049" s="259"/>
      <c r="AC2049" s="259"/>
      <c r="AD2049" s="259"/>
      <c r="AE2049" s="259"/>
      <c r="AF2049" s="259"/>
      <c r="AG2049" s="2189">
        <v>80111601</v>
      </c>
      <c r="AH2049" s="2189" t="s">
        <v>350</v>
      </c>
      <c r="AI2049" s="2970">
        <v>42887</v>
      </c>
      <c r="AJ2049" s="2189" t="s">
        <v>338</v>
      </c>
      <c r="AK2049" s="2189" t="s">
        <v>246</v>
      </c>
      <c r="AL2049" s="2189" t="s">
        <v>248</v>
      </c>
      <c r="AM2049" s="4065">
        <v>6900000</v>
      </c>
      <c r="AN2049" s="4065">
        <v>6900000</v>
      </c>
      <c r="AO2049" s="2189" t="s">
        <v>250</v>
      </c>
      <c r="AP2049" s="2189" t="s">
        <v>250</v>
      </c>
      <c r="AQ2049" s="2189" t="s">
        <v>251</v>
      </c>
      <c r="AR2049" s="2189">
        <v>2202150104</v>
      </c>
      <c r="AS2049" s="2846" t="s">
        <v>6047</v>
      </c>
      <c r="AT2049" s="3011" t="s">
        <v>330</v>
      </c>
      <c r="AU2049" s="3011">
        <v>100</v>
      </c>
      <c r="AV2049" s="3011">
        <v>50</v>
      </c>
      <c r="AW2049" s="3012">
        <v>42887</v>
      </c>
      <c r="AX2049" s="3012">
        <v>43084</v>
      </c>
      <c r="AY2049" s="3013">
        <v>6900000</v>
      </c>
      <c r="AZ2049" s="2190" t="s">
        <v>389</v>
      </c>
      <c r="BA2049" s="2190" t="s">
        <v>233</v>
      </c>
      <c r="BB2049" s="2190" t="s">
        <v>462</v>
      </c>
      <c r="BC2049" s="3898" t="s">
        <v>411</v>
      </c>
      <c r="BD2049" s="3899">
        <v>2017000753</v>
      </c>
      <c r="BE2049" s="3014">
        <v>42865</v>
      </c>
      <c r="BF2049" s="2077">
        <v>6900000</v>
      </c>
      <c r="BG2049" s="2078">
        <v>2017000795</v>
      </c>
      <c r="BH2049" s="2076">
        <v>42881</v>
      </c>
      <c r="BI2049" s="3900">
        <v>6900000</v>
      </c>
      <c r="BJ2049" s="3014">
        <v>42881</v>
      </c>
      <c r="BK2049" s="3014">
        <v>43100</v>
      </c>
      <c r="BL2049" s="2080" t="e">
        <f>#REF!-#REF!</f>
        <v>#REF!</v>
      </c>
      <c r="BM2049" s="3901"/>
      <c r="BN2049" s="3778"/>
      <c r="BO2049" s="3883"/>
      <c r="BP2049" s="3883"/>
      <c r="BQ2049" s="3779"/>
      <c r="BR2049" s="3884"/>
      <c r="BS2049" s="3885"/>
      <c r="BT2049" s="3885"/>
      <c r="BU2049" s="3885"/>
      <c r="BV2049" s="3885"/>
      <c r="BW2049" s="3885"/>
      <c r="BX2049" s="3885"/>
      <c r="BY2049" s="3885"/>
      <c r="BZ2049" s="3885"/>
      <c r="CA2049" s="3885"/>
      <c r="CB2049" s="3885"/>
      <c r="CC2049" s="3779"/>
      <c r="CD2049" s="2046" t="s">
        <v>134</v>
      </c>
    </row>
    <row r="2050" spans="1:82" ht="64.5" customHeight="1" x14ac:dyDescent="0.2">
      <c r="A2050" s="793" t="s">
        <v>162</v>
      </c>
      <c r="B2050" s="794" t="s">
        <v>1601</v>
      </c>
      <c r="C2050" s="795" t="s">
        <v>1602</v>
      </c>
      <c r="D2050" s="460">
        <v>237</v>
      </c>
      <c r="E2050" s="526" t="s">
        <v>1603</v>
      </c>
      <c r="F2050" s="526" t="s">
        <v>1604</v>
      </c>
      <c r="G2050" s="463">
        <v>0</v>
      </c>
      <c r="H2050" s="463" t="s">
        <v>0</v>
      </c>
      <c r="I2050" s="463">
        <v>1</v>
      </c>
      <c r="J2050" s="454">
        <v>0.33</v>
      </c>
      <c r="K2050" s="778"/>
      <c r="L2050" s="751">
        <f t="shared" ref="L2050" si="227">+M2050+N2050+O2050+P2050+Q2050+R2050+S2050+T2050</f>
        <v>21000000</v>
      </c>
      <c r="M2050" s="717">
        <v>21000000</v>
      </c>
      <c r="N2050" s="717"/>
      <c r="O2050" s="717"/>
      <c r="P2050" s="717"/>
      <c r="Q2050" s="717"/>
      <c r="R2050" s="717"/>
      <c r="S2050" s="796"/>
      <c r="T2050" s="796"/>
      <c r="U2050" s="753">
        <f t="shared" ref="U2050:U2051" si="228">V2050+W2050+X2050+Y2050+Z2050+AA2050+AB2050+AC2050+AD2050+AE2050+AF2050</f>
        <v>0</v>
      </c>
      <c r="V2050" s="499"/>
      <c r="W2050" s="499"/>
      <c r="X2050" s="499"/>
      <c r="Y2050" s="499"/>
      <c r="Z2050" s="499"/>
      <c r="AA2050" s="499"/>
      <c r="AB2050" s="499"/>
      <c r="AC2050" s="499"/>
      <c r="AD2050" s="499"/>
      <c r="AE2050" s="499"/>
      <c r="AF2050" s="499"/>
      <c r="AG2050" s="5470">
        <v>86111604</v>
      </c>
      <c r="AH2050" s="5471" t="s">
        <v>6372</v>
      </c>
      <c r="AI2050" s="5470" t="s">
        <v>1556</v>
      </c>
      <c r="AJ2050" s="5471" t="s">
        <v>309</v>
      </c>
      <c r="AK2050" s="5471" t="s">
        <v>1605</v>
      </c>
      <c r="AL2050" s="5471" t="s">
        <v>1558</v>
      </c>
      <c r="AM2050" s="4630">
        <v>80000000</v>
      </c>
      <c r="AN2050" s="4630">
        <v>80000000</v>
      </c>
      <c r="AO2050" s="5471" t="s">
        <v>275</v>
      </c>
      <c r="AP2050" s="5471" t="s">
        <v>734</v>
      </c>
      <c r="AQ2050" s="4626" t="s">
        <v>1559</v>
      </c>
      <c r="AR2050" s="5472">
        <v>2202070102</v>
      </c>
      <c r="AS2050" s="2198" t="s">
        <v>1606</v>
      </c>
      <c r="AT2050" s="3458" t="s">
        <v>1607</v>
      </c>
      <c r="AU2050" s="4629">
        <v>1</v>
      </c>
      <c r="AV2050" s="3494">
        <v>1</v>
      </c>
      <c r="AW2050" s="5470" t="s">
        <v>1556</v>
      </c>
      <c r="AX2050" s="2198" t="s">
        <v>1608</v>
      </c>
      <c r="AY2050" s="4630"/>
      <c r="AZ2050" s="1423"/>
      <c r="BA2050" s="1423"/>
      <c r="BB2050" s="1423"/>
      <c r="BC2050" s="1423"/>
      <c r="BD2050" s="1423"/>
      <c r="BE2050" s="1419"/>
      <c r="BF2050" s="1677"/>
      <c r="BG2050" s="1419"/>
      <c r="BH2050" s="1419"/>
      <c r="BI2050" s="1677"/>
      <c r="BJ2050" s="1419"/>
      <c r="BK2050" s="2238"/>
      <c r="BL2050" s="2024">
        <f t="shared" ref="BL2050:BL2051" si="229">BF2050-BI2050</f>
        <v>0</v>
      </c>
      <c r="BM2050" s="2024" t="e">
        <f>L2050-(BI2050+BI2051+#REF!+#REF!+#REF!+#REF!)</f>
        <v>#REF!</v>
      </c>
      <c r="BN2050" s="2751"/>
      <c r="BO2050" s="1439"/>
      <c r="BP2050" s="1439"/>
      <c r="BQ2050" s="2752"/>
      <c r="BR2050" s="1439"/>
      <c r="BS2050" s="1439"/>
      <c r="BT2050" s="1439"/>
      <c r="BU2050" s="1439"/>
      <c r="BV2050" s="1439"/>
      <c r="BW2050" s="1439"/>
      <c r="BX2050" s="1439"/>
      <c r="BY2050" s="1439"/>
      <c r="BZ2050" s="1439"/>
      <c r="CA2050" s="1439"/>
      <c r="CB2050" s="1439"/>
      <c r="CC2050" s="1439"/>
      <c r="CD2050" s="2242" t="s">
        <v>1567</v>
      </c>
    </row>
    <row r="2051" spans="1:82" ht="64.5" customHeight="1" x14ac:dyDescent="0.2">
      <c r="A2051" s="793" t="s">
        <v>162</v>
      </c>
      <c r="B2051" s="794" t="s">
        <v>1601</v>
      </c>
      <c r="C2051" s="795" t="s">
        <v>1602</v>
      </c>
      <c r="D2051" s="460">
        <v>237</v>
      </c>
      <c r="E2051" s="526" t="s">
        <v>1603</v>
      </c>
      <c r="F2051" s="526" t="s">
        <v>1604</v>
      </c>
      <c r="G2051" s="463">
        <v>0</v>
      </c>
      <c r="H2051" s="463" t="s">
        <v>0</v>
      </c>
      <c r="I2051" s="463">
        <v>1</v>
      </c>
      <c r="J2051" s="454">
        <v>0.33</v>
      </c>
      <c r="K2051" s="517"/>
      <c r="L2051" s="751"/>
      <c r="M2051" s="798"/>
      <c r="N2051" s="798"/>
      <c r="O2051" s="798"/>
      <c r="P2051" s="798"/>
      <c r="Q2051" s="798"/>
      <c r="R2051" s="798"/>
      <c r="S2051" s="798"/>
      <c r="T2051" s="798"/>
      <c r="U2051" s="753">
        <f t="shared" si="228"/>
        <v>0</v>
      </c>
      <c r="V2051" s="667"/>
      <c r="W2051" s="667"/>
      <c r="X2051" s="667"/>
      <c r="Y2051" s="667"/>
      <c r="Z2051" s="667"/>
      <c r="AA2051" s="667"/>
      <c r="AB2051" s="667"/>
      <c r="AC2051" s="667"/>
      <c r="AD2051" s="667"/>
      <c r="AE2051" s="667"/>
      <c r="AF2051" s="667"/>
      <c r="AG2051" s="5473"/>
      <c r="AH2051" s="5473"/>
      <c r="AI2051" s="5473"/>
      <c r="AJ2051" s="5473"/>
      <c r="AK2051" s="5473"/>
      <c r="AL2051" s="5473"/>
      <c r="AM2051" s="5474"/>
      <c r="AN2051" s="5474"/>
      <c r="AO2051" s="5473"/>
      <c r="AP2051" s="2729"/>
      <c r="AQ2051" s="2756"/>
      <c r="AR2051" s="2756"/>
      <c r="AS2051" s="5470" t="s">
        <v>6069</v>
      </c>
      <c r="AT2051" s="2198" t="s">
        <v>1609</v>
      </c>
      <c r="AU2051" s="4629">
        <v>2</v>
      </c>
      <c r="AV2051" s="3494">
        <v>1</v>
      </c>
      <c r="AW2051" s="5475" t="s">
        <v>1610</v>
      </c>
      <c r="AX2051" s="5475" t="s">
        <v>1563</v>
      </c>
      <c r="AY2051" s="4630"/>
      <c r="AZ2051" s="2391"/>
      <c r="BA2051" s="2391"/>
      <c r="BB2051" s="2391"/>
      <c r="BC2051" s="2391"/>
      <c r="BD2051" s="2391"/>
      <c r="BE2051" s="2391"/>
      <c r="BF2051" s="1677"/>
      <c r="BG2051" s="2391"/>
      <c r="BH2051" s="2391"/>
      <c r="BI2051" s="1677"/>
      <c r="BJ2051" s="2391"/>
      <c r="BK2051" s="2732"/>
      <c r="BL2051" s="2024">
        <f t="shared" si="229"/>
        <v>0</v>
      </c>
      <c r="BM2051" s="2732"/>
      <c r="BN2051" s="3778"/>
      <c r="BO2051" s="3771"/>
      <c r="BP2051" s="3771"/>
      <c r="BQ2051" s="3779"/>
      <c r="BR2051" s="3771"/>
      <c r="BS2051" s="3771"/>
      <c r="BT2051" s="3771"/>
      <c r="BU2051" s="3771"/>
      <c r="BV2051" s="3771"/>
      <c r="BW2051" s="3771"/>
      <c r="BX2051" s="3771"/>
      <c r="BY2051" s="3771"/>
      <c r="BZ2051" s="3771"/>
      <c r="CA2051" s="3771"/>
      <c r="CB2051" s="3771"/>
      <c r="CC2051" s="3771"/>
      <c r="CD2051" s="2242" t="s">
        <v>1567</v>
      </c>
    </row>
    <row r="2052" spans="1:82" ht="51.75" customHeight="1" x14ac:dyDescent="0.2">
      <c r="A2052" s="793" t="s">
        <v>162</v>
      </c>
      <c r="B2052" s="794" t="s">
        <v>1601</v>
      </c>
      <c r="C2052" s="795" t="s">
        <v>1602</v>
      </c>
      <c r="D2052" s="460">
        <v>237</v>
      </c>
      <c r="E2052" s="526" t="s">
        <v>1603</v>
      </c>
      <c r="F2052" s="526" t="s">
        <v>1604</v>
      </c>
      <c r="G2052" s="464"/>
      <c r="H2052" s="463"/>
      <c r="I2052" s="464"/>
      <c r="J2052" s="454"/>
      <c r="K2052" s="517"/>
      <c r="L2052" s="751"/>
      <c r="M2052" s="798"/>
      <c r="N2052" s="798"/>
      <c r="O2052" s="798"/>
      <c r="P2052" s="798"/>
      <c r="Q2052" s="798"/>
      <c r="R2052" s="798"/>
      <c r="S2052" s="798"/>
      <c r="T2052" s="798"/>
      <c r="U2052" s="799"/>
      <c r="V2052" s="667"/>
      <c r="W2052" s="667"/>
      <c r="X2052" s="667"/>
      <c r="Y2052" s="667"/>
      <c r="Z2052" s="667"/>
      <c r="AA2052" s="667"/>
      <c r="AB2052" s="667"/>
      <c r="AC2052" s="667"/>
      <c r="AD2052" s="667"/>
      <c r="AE2052" s="667"/>
      <c r="AF2052" s="667"/>
      <c r="AG2052" s="5473"/>
      <c r="AH2052" s="5473"/>
      <c r="AI2052" s="5473"/>
      <c r="AJ2052" s="5473"/>
      <c r="AK2052" s="5473"/>
      <c r="AL2052" s="5473"/>
      <c r="AM2052" s="5474"/>
      <c r="AN2052" s="5474"/>
      <c r="AO2052" s="5473"/>
      <c r="AP2052" s="2729"/>
      <c r="AQ2052" s="2756"/>
      <c r="AR2052" s="2756"/>
      <c r="AS2052" s="5476" t="s">
        <v>6070</v>
      </c>
      <c r="AT2052" s="2271" t="s">
        <v>1611</v>
      </c>
      <c r="AU2052" s="2273">
        <v>1</v>
      </c>
      <c r="AV2052" s="2273">
        <v>1</v>
      </c>
      <c r="AW2052" s="3956" t="s">
        <v>1612</v>
      </c>
      <c r="AX2052" s="3956" t="s">
        <v>1613</v>
      </c>
      <c r="AY2052" s="3914"/>
      <c r="AZ2052" s="2391"/>
      <c r="BA2052" s="2391"/>
      <c r="BB2052" s="2391"/>
      <c r="BC2052" s="2391"/>
      <c r="BD2052" s="2391"/>
      <c r="BE2052" s="2391"/>
      <c r="BF2052" s="1677"/>
      <c r="BG2052" s="2391"/>
      <c r="BH2052" s="2391"/>
      <c r="BI2052" s="1677"/>
      <c r="BJ2052" s="2391"/>
      <c r="BK2052" s="2732"/>
      <c r="BL2052" s="2024"/>
      <c r="BM2052" s="2732"/>
      <c r="BN2052" s="3778"/>
      <c r="BO2052" s="3771"/>
      <c r="BP2052" s="3771"/>
      <c r="BQ2052" s="3779"/>
      <c r="BR2052" s="3771"/>
      <c r="BS2052" s="3771"/>
      <c r="BT2052" s="3771"/>
      <c r="BU2052" s="3771"/>
      <c r="BV2052" s="3771"/>
      <c r="BW2052" s="3771"/>
      <c r="BX2052" s="3771"/>
      <c r="BY2052" s="3771"/>
      <c r="BZ2052" s="3771"/>
      <c r="CA2052" s="3771"/>
      <c r="CB2052" s="3771"/>
      <c r="CC2052" s="3771"/>
      <c r="CD2052" s="2242"/>
    </row>
    <row r="2053" spans="1:82" ht="50.25" customHeight="1" x14ac:dyDescent="0.2">
      <c r="A2053" s="101" t="s">
        <v>162</v>
      </c>
      <c r="B2053" s="102" t="s">
        <v>1601</v>
      </c>
      <c r="C2053" s="106" t="s">
        <v>1602</v>
      </c>
      <c r="D2053" s="205">
        <v>237</v>
      </c>
      <c r="E2053" s="100" t="s">
        <v>1603</v>
      </c>
      <c r="F2053" s="100" t="s">
        <v>1604</v>
      </c>
      <c r="G2053" s="18"/>
      <c r="H2053" s="17"/>
      <c r="I2053" s="18"/>
      <c r="J2053" s="491"/>
      <c r="K2053" s="104"/>
      <c r="L2053" s="800"/>
      <c r="M2053" s="801"/>
      <c r="N2053" s="801"/>
      <c r="O2053" s="801"/>
      <c r="P2053" s="801"/>
      <c r="Q2053" s="801"/>
      <c r="R2053" s="801"/>
      <c r="S2053" s="801"/>
      <c r="T2053" s="801"/>
      <c r="U2053" s="802"/>
      <c r="V2053" s="98"/>
      <c r="W2053" s="98"/>
      <c r="X2053" s="98"/>
      <c r="Y2053" s="98"/>
      <c r="Z2053" s="98"/>
      <c r="AA2053" s="98"/>
      <c r="AB2053" s="98"/>
      <c r="AC2053" s="98"/>
      <c r="AD2053" s="98"/>
      <c r="AE2053" s="98"/>
      <c r="AF2053" s="98"/>
      <c r="AG2053" s="2780"/>
      <c r="AH2053" s="2780"/>
      <c r="AI2053" s="2780"/>
      <c r="AJ2053" s="2780"/>
      <c r="AK2053" s="2780"/>
      <c r="AL2053" s="2780"/>
      <c r="AM2053" s="2144"/>
      <c r="AN2053" s="2144"/>
      <c r="AO2053" s="2780"/>
      <c r="AP2053" s="2780"/>
      <c r="AQ2053" s="3174"/>
      <c r="AR2053" s="3174"/>
      <c r="AS2053" s="2963"/>
      <c r="AT2053" s="2145"/>
      <c r="AU2053" s="5477"/>
      <c r="AV2053" s="5477"/>
      <c r="AW2053" s="3915"/>
      <c r="AX2053" s="3915"/>
      <c r="AY2053" s="3915"/>
      <c r="AZ2053" s="2418"/>
      <c r="BA2053" s="2418"/>
      <c r="BB2053" s="2418"/>
      <c r="BC2053" s="2418"/>
      <c r="BD2053" s="2418"/>
      <c r="BE2053" s="2418"/>
      <c r="BF2053" s="2934"/>
      <c r="BG2053" s="2418"/>
      <c r="BH2053" s="2418"/>
      <c r="BI2053" s="2934"/>
      <c r="BJ2053" s="2418"/>
      <c r="BK2053" s="2738"/>
      <c r="BL2053" s="2132"/>
      <c r="BM2053" s="2738"/>
      <c r="BN2053" s="3778"/>
      <c r="BO2053" s="3771"/>
      <c r="BP2053" s="3771"/>
      <c r="BQ2053" s="3779"/>
      <c r="BR2053" s="3774"/>
      <c r="BS2053" s="3774"/>
      <c r="BT2053" s="3774"/>
      <c r="BU2053" s="3774"/>
      <c r="BV2053" s="3774"/>
      <c r="BW2053" s="3774"/>
      <c r="BX2053" s="3774"/>
      <c r="BY2053" s="3774"/>
      <c r="BZ2053" s="3774"/>
      <c r="CA2053" s="3774"/>
      <c r="CB2053" s="3774"/>
      <c r="CC2053" s="3774"/>
      <c r="CD2053" s="3015"/>
    </row>
    <row r="2054" spans="1:82" ht="21" customHeight="1" x14ac:dyDescent="0.2">
      <c r="A2054" s="793" t="s">
        <v>162</v>
      </c>
      <c r="B2054" s="794" t="s">
        <v>1601</v>
      </c>
      <c r="C2054" s="795" t="s">
        <v>1602</v>
      </c>
      <c r="D2054" s="460">
        <v>238</v>
      </c>
      <c r="E2054" s="526" t="s">
        <v>3042</v>
      </c>
      <c r="F2054" s="526" t="s">
        <v>3043</v>
      </c>
      <c r="G2054" s="464">
        <v>12</v>
      </c>
      <c r="H2054" s="463" t="s">
        <v>0</v>
      </c>
      <c r="I2054" s="464">
        <v>38</v>
      </c>
      <c r="J2054" s="454">
        <v>5</v>
      </c>
      <c r="K2054" s="1094" t="s">
        <v>2524</v>
      </c>
      <c r="L2054" s="751">
        <f>+M2054+N2054+O2054+P2054+Q2054+R2054+S2054+T2054</f>
        <v>301529187</v>
      </c>
      <c r="M2054" s="717">
        <v>301529187</v>
      </c>
      <c r="N2054" s="717"/>
      <c r="O2054" s="717"/>
      <c r="P2054" s="717"/>
      <c r="Q2054" s="717"/>
      <c r="R2054" s="717"/>
      <c r="S2054" s="796"/>
      <c r="T2054" s="796"/>
      <c r="U2054" s="753">
        <f>V2054+W2054+X2054+Y2054+Z2054+AA2054+AB2054+AC2054+AD2054+AE2054+AF2054</f>
        <v>299738119</v>
      </c>
      <c r="V2054" s="717">
        <v>299738119</v>
      </c>
      <c r="W2054" s="717"/>
      <c r="X2054" s="717"/>
      <c r="Y2054" s="717"/>
      <c r="Z2054" s="717"/>
      <c r="AA2054" s="717"/>
      <c r="AB2054" s="717"/>
      <c r="AC2054" s="499"/>
      <c r="AD2054" s="499"/>
      <c r="AE2054" s="499"/>
      <c r="AF2054" s="499"/>
      <c r="AG2054" s="2787">
        <v>76111501</v>
      </c>
      <c r="AH2054" s="3260" t="s">
        <v>2590</v>
      </c>
      <c r="AI2054" s="3260"/>
      <c r="AJ2054" s="3260"/>
      <c r="AK2054" s="3260"/>
      <c r="AL2054" s="2795" t="s">
        <v>1558</v>
      </c>
      <c r="AM2054" s="5022">
        <v>10025914</v>
      </c>
      <c r="AN2054" s="5022">
        <v>10025914</v>
      </c>
      <c r="AO2054" s="2795" t="s">
        <v>250</v>
      </c>
      <c r="AP2054" s="3260"/>
      <c r="AQ2054" s="4688" t="s">
        <v>2946</v>
      </c>
      <c r="AR2054" s="2788">
        <v>2202070103</v>
      </c>
      <c r="AS2054" s="5019" t="s">
        <v>6071</v>
      </c>
      <c r="AT2054" s="2795" t="s">
        <v>2955</v>
      </c>
      <c r="AU2054" s="1524">
        <v>100</v>
      </c>
      <c r="AV2054" s="5020">
        <v>100</v>
      </c>
      <c r="AW2054" s="5021"/>
      <c r="AX2054" s="5021"/>
      <c r="AY2054" s="5022">
        <v>10025914</v>
      </c>
      <c r="AZ2054" s="5021" t="s">
        <v>738</v>
      </c>
      <c r="BA2054" s="5021" t="s">
        <v>819</v>
      </c>
      <c r="BB2054" s="5478" t="s">
        <v>2591</v>
      </c>
      <c r="BC2054" s="5061" t="s">
        <v>2590</v>
      </c>
      <c r="BD2054" s="5062" t="s">
        <v>3044</v>
      </c>
      <c r="BE2054" s="5022">
        <v>42741</v>
      </c>
      <c r="BF2054" s="5022">
        <v>10025914</v>
      </c>
      <c r="BG2054" s="5479">
        <v>2017000041</v>
      </c>
      <c r="BH2054" s="5480">
        <v>42741</v>
      </c>
      <c r="BI2054" s="5022">
        <v>10025914</v>
      </c>
      <c r="BJ2054" s="2797"/>
      <c r="BK2054" s="2795"/>
      <c r="BL2054" s="2024">
        <f t="shared" ref="BL2054:BL2063" si="230">BF2054-BI2054</f>
        <v>0</v>
      </c>
      <c r="BM2054" s="2024">
        <f>L2054-(BI2054+BI2055+BI2056+BI2057+BI2062+BI2063)</f>
        <v>230577817.29000002</v>
      </c>
      <c r="BN2054" s="2751"/>
      <c r="BO2054" s="1439"/>
      <c r="BP2054" s="1439"/>
      <c r="BQ2054" s="2752"/>
      <c r="BR2054" s="1439"/>
      <c r="BS2054" s="1439"/>
      <c r="BT2054" s="1439"/>
      <c r="BU2054" s="1439"/>
      <c r="BV2054" s="1439"/>
      <c r="BW2054" s="1439"/>
      <c r="BX2054" s="1439"/>
      <c r="BY2054" s="1439"/>
      <c r="BZ2054" s="1439"/>
      <c r="CA2054" s="1439"/>
      <c r="CB2054" s="1439"/>
      <c r="CC2054" s="1439"/>
      <c r="CD2054" s="2242" t="s">
        <v>2511</v>
      </c>
    </row>
    <row r="2055" spans="1:82" ht="21" customHeight="1" x14ac:dyDescent="0.2">
      <c r="A2055" s="793" t="s">
        <v>162</v>
      </c>
      <c r="B2055" s="794" t="s">
        <v>1601</v>
      </c>
      <c r="C2055" s="795" t="s">
        <v>1602</v>
      </c>
      <c r="D2055" s="460">
        <v>238</v>
      </c>
      <c r="E2055" s="526" t="s">
        <v>3042</v>
      </c>
      <c r="F2055" s="526" t="s">
        <v>3043</v>
      </c>
      <c r="G2055" s="464">
        <v>12</v>
      </c>
      <c r="H2055" s="463" t="s">
        <v>0</v>
      </c>
      <c r="I2055" s="464">
        <v>38</v>
      </c>
      <c r="J2055" s="454">
        <v>5</v>
      </c>
      <c r="K2055" s="517"/>
      <c r="L2055" s="751"/>
      <c r="M2055" s="798"/>
      <c r="N2055" s="798"/>
      <c r="O2055" s="798"/>
      <c r="P2055" s="798"/>
      <c r="Q2055" s="798"/>
      <c r="R2055" s="798"/>
      <c r="S2055" s="798"/>
      <c r="T2055" s="798"/>
      <c r="U2055" s="753">
        <f>V2055+W2055+X2055+Y2055+Z2055+AA2055+AB2055+AC2055+AD2055+AE2055+AF2055</f>
        <v>0</v>
      </c>
      <c r="V2055" s="798"/>
      <c r="W2055" s="667"/>
      <c r="X2055" s="667"/>
      <c r="Y2055" s="667"/>
      <c r="Z2055" s="667"/>
      <c r="AA2055" s="667"/>
      <c r="AB2055" s="667"/>
      <c r="AC2055" s="667"/>
      <c r="AD2055" s="667"/>
      <c r="AE2055" s="667"/>
      <c r="AF2055" s="667"/>
      <c r="AG2055" s="2787">
        <v>72102900</v>
      </c>
      <c r="AH2055" s="3260" t="s">
        <v>3045</v>
      </c>
      <c r="AI2055" s="3260" t="s">
        <v>3046</v>
      </c>
      <c r="AJ2055" s="3016" t="s">
        <v>3019</v>
      </c>
      <c r="AK2055" s="3260"/>
      <c r="AL2055" s="2795" t="s">
        <v>1558</v>
      </c>
      <c r="AM2055" s="5022">
        <v>15442500</v>
      </c>
      <c r="AN2055" s="5022">
        <v>15442500</v>
      </c>
      <c r="AO2055" s="2795" t="s">
        <v>250</v>
      </c>
      <c r="AP2055" s="3260"/>
      <c r="AQ2055" s="4688" t="s">
        <v>2946</v>
      </c>
      <c r="AR2055" s="2788">
        <v>2202070103</v>
      </c>
      <c r="AS2055" s="2787"/>
      <c r="AT2055" s="2795"/>
      <c r="AU2055" s="1524"/>
      <c r="AV2055" s="5020"/>
      <c r="AW2055" s="2792"/>
      <c r="AX2055" s="2792"/>
      <c r="AY2055" s="5022">
        <v>15442500</v>
      </c>
      <c r="AZ2055" s="2792" t="s">
        <v>3047</v>
      </c>
      <c r="BA2055" s="5021" t="s">
        <v>819</v>
      </c>
      <c r="BB2055" s="5478" t="s">
        <v>3048</v>
      </c>
      <c r="BC2055" s="5061" t="s">
        <v>3045</v>
      </c>
      <c r="BD2055" s="5062" t="s">
        <v>3049</v>
      </c>
      <c r="BE2055" s="5022">
        <v>42802</v>
      </c>
      <c r="BF2055" s="5022">
        <v>15442500</v>
      </c>
      <c r="BG2055" s="5479">
        <v>2017000381</v>
      </c>
      <c r="BH2055" s="5480">
        <v>42802</v>
      </c>
      <c r="BI2055" s="5022">
        <v>15442500</v>
      </c>
      <c r="BJ2055" s="5481" t="s">
        <v>3046</v>
      </c>
      <c r="BK2055" s="2792" t="s">
        <v>3050</v>
      </c>
      <c r="BL2055" s="2024">
        <f t="shared" si="230"/>
        <v>0</v>
      </c>
      <c r="BM2055" s="2732"/>
      <c r="BN2055" s="3778"/>
      <c r="BO2055" s="3771"/>
      <c r="BP2055" s="3771"/>
      <c r="BQ2055" s="3779"/>
      <c r="BR2055" s="3771"/>
      <c r="BS2055" s="3771"/>
      <c r="BT2055" s="3771"/>
      <c r="BU2055" s="3771"/>
      <c r="BV2055" s="3771"/>
      <c r="BW2055" s="3771"/>
      <c r="BX2055" s="3771"/>
      <c r="BY2055" s="3771"/>
      <c r="BZ2055" s="3771"/>
      <c r="CA2055" s="3771"/>
      <c r="CB2055" s="3771"/>
      <c r="CC2055" s="3771"/>
      <c r="CD2055" s="2242" t="s">
        <v>2511</v>
      </c>
    </row>
    <row r="2056" spans="1:82" ht="21" customHeight="1" x14ac:dyDescent="0.2">
      <c r="A2056" s="793" t="s">
        <v>162</v>
      </c>
      <c r="B2056" s="794" t="s">
        <v>1601</v>
      </c>
      <c r="C2056" s="795" t="s">
        <v>1602</v>
      </c>
      <c r="D2056" s="460">
        <v>238</v>
      </c>
      <c r="E2056" s="526" t="s">
        <v>3042</v>
      </c>
      <c r="F2056" s="526" t="s">
        <v>3043</v>
      </c>
      <c r="G2056" s="464">
        <v>12</v>
      </c>
      <c r="H2056" s="463" t="s">
        <v>0</v>
      </c>
      <c r="I2056" s="464">
        <v>38</v>
      </c>
      <c r="J2056" s="454">
        <v>5</v>
      </c>
      <c r="K2056" s="517"/>
      <c r="L2056" s="751"/>
      <c r="M2056" s="798"/>
      <c r="N2056" s="798"/>
      <c r="O2056" s="798"/>
      <c r="P2056" s="798"/>
      <c r="Q2056" s="798"/>
      <c r="R2056" s="798"/>
      <c r="S2056" s="798"/>
      <c r="T2056" s="798"/>
      <c r="U2056" s="753">
        <f>V2056+W2056+X2056+Y2056+Z2056+AA2056+AB2056+AC2056+AD2056+AE2056+AF2056</f>
        <v>0</v>
      </c>
      <c r="V2056" s="798"/>
      <c r="W2056" s="667"/>
      <c r="X2056" s="667"/>
      <c r="Y2056" s="667"/>
      <c r="Z2056" s="667"/>
      <c r="AA2056" s="667"/>
      <c r="AB2056" s="667"/>
      <c r="AC2056" s="667"/>
      <c r="AD2056" s="667"/>
      <c r="AE2056" s="667"/>
      <c r="AF2056" s="667"/>
      <c r="AG2056" s="5080">
        <v>80111600</v>
      </c>
      <c r="AH2056" s="3260" t="s">
        <v>3051</v>
      </c>
      <c r="AI2056" s="3260" t="s">
        <v>3052</v>
      </c>
      <c r="AJ2056" s="3260" t="s">
        <v>815</v>
      </c>
      <c r="AK2056" s="3260"/>
      <c r="AL2056" s="2795" t="s">
        <v>1558</v>
      </c>
      <c r="AM2056" s="5022">
        <v>13600000</v>
      </c>
      <c r="AN2056" s="5022">
        <v>13600000</v>
      </c>
      <c r="AO2056" s="2795" t="s">
        <v>250</v>
      </c>
      <c r="AP2056" s="3260"/>
      <c r="AQ2056" s="4688" t="s">
        <v>2946</v>
      </c>
      <c r="AR2056" s="2788">
        <v>2202070103</v>
      </c>
      <c r="AS2056" s="2787"/>
      <c r="AT2056" s="2795"/>
      <c r="AU2056" s="1524"/>
      <c r="AV2056" s="5020"/>
      <c r="AW2056" s="2792"/>
      <c r="AX2056" s="2792"/>
      <c r="AY2056" s="5022">
        <v>13600000</v>
      </c>
      <c r="AZ2056" s="2792" t="s">
        <v>3053</v>
      </c>
      <c r="BA2056" s="5021" t="s">
        <v>819</v>
      </c>
      <c r="BB2056" s="5478" t="s">
        <v>3054</v>
      </c>
      <c r="BC2056" s="5061" t="s">
        <v>3055</v>
      </c>
      <c r="BD2056" s="5062" t="s">
        <v>3056</v>
      </c>
      <c r="BE2056" s="5022">
        <v>42804</v>
      </c>
      <c r="BF2056" s="5022">
        <v>13600000</v>
      </c>
      <c r="BG2056" s="5479">
        <v>2017000411</v>
      </c>
      <c r="BH2056" s="5480">
        <v>42804</v>
      </c>
      <c r="BI2056" s="5022">
        <v>13600000</v>
      </c>
      <c r="BJ2056" s="5481" t="s">
        <v>3052</v>
      </c>
      <c r="BK2056" s="2792" t="s">
        <v>3057</v>
      </c>
      <c r="BL2056" s="2024">
        <f t="shared" si="230"/>
        <v>0</v>
      </c>
      <c r="BM2056" s="2732"/>
      <c r="BN2056" s="3778"/>
      <c r="BO2056" s="3771"/>
      <c r="BP2056" s="3771"/>
      <c r="BQ2056" s="3779"/>
      <c r="BR2056" s="3771"/>
      <c r="BS2056" s="3771"/>
      <c r="BT2056" s="3771"/>
      <c r="BU2056" s="3771"/>
      <c r="BV2056" s="3771"/>
      <c r="BW2056" s="3771"/>
      <c r="BX2056" s="3771"/>
      <c r="BY2056" s="3771"/>
      <c r="BZ2056" s="3771"/>
      <c r="CA2056" s="3771"/>
      <c r="CB2056" s="3771"/>
      <c r="CC2056" s="3771"/>
      <c r="CD2056" s="2242" t="s">
        <v>2511</v>
      </c>
    </row>
    <row r="2057" spans="1:82" ht="21" customHeight="1" x14ac:dyDescent="0.2">
      <c r="A2057" s="793" t="s">
        <v>162</v>
      </c>
      <c r="B2057" s="794" t="s">
        <v>1601</v>
      </c>
      <c r="C2057" s="795" t="s">
        <v>1602</v>
      </c>
      <c r="D2057" s="460">
        <v>238</v>
      </c>
      <c r="E2057" s="526" t="s">
        <v>3042</v>
      </c>
      <c r="F2057" s="526" t="s">
        <v>3043</v>
      </c>
      <c r="G2057" s="464">
        <v>12</v>
      </c>
      <c r="H2057" s="463" t="s">
        <v>0</v>
      </c>
      <c r="I2057" s="464">
        <v>38</v>
      </c>
      <c r="J2057" s="454">
        <v>5</v>
      </c>
      <c r="K2057" s="517"/>
      <c r="L2057" s="751"/>
      <c r="M2057" s="798"/>
      <c r="N2057" s="798"/>
      <c r="O2057" s="798"/>
      <c r="P2057" s="798"/>
      <c r="Q2057" s="798"/>
      <c r="R2057" s="798"/>
      <c r="S2057" s="798"/>
      <c r="T2057" s="798"/>
      <c r="U2057" s="753">
        <f>V2057+W2057+X2057+Y2057+Z2057+AA2057+AB2057+AC2057+AD2057+AE2057+AF2057</f>
        <v>0</v>
      </c>
      <c r="V2057" s="798"/>
      <c r="W2057" s="667"/>
      <c r="X2057" s="667"/>
      <c r="Y2057" s="667"/>
      <c r="Z2057" s="667"/>
      <c r="AA2057" s="667"/>
      <c r="AB2057" s="667"/>
      <c r="AC2057" s="667"/>
      <c r="AD2057" s="667"/>
      <c r="AE2057" s="667"/>
      <c r="AF2057" s="667"/>
      <c r="AG2057" s="5080">
        <v>80111600</v>
      </c>
      <c r="AH2057" s="3260" t="s">
        <v>3058</v>
      </c>
      <c r="AI2057" s="3260" t="s">
        <v>2867</v>
      </c>
      <c r="AJ2057" s="3260" t="s">
        <v>2638</v>
      </c>
      <c r="AK2057" s="3260"/>
      <c r="AL2057" s="2795" t="s">
        <v>1558</v>
      </c>
      <c r="AM2057" s="5022">
        <v>17560000</v>
      </c>
      <c r="AN2057" s="5022">
        <v>17560000</v>
      </c>
      <c r="AO2057" s="2795" t="s">
        <v>250</v>
      </c>
      <c r="AP2057" s="3260"/>
      <c r="AQ2057" s="4688" t="s">
        <v>2946</v>
      </c>
      <c r="AR2057" s="2788">
        <v>2202070103</v>
      </c>
      <c r="AS2057" s="2787"/>
      <c r="AT2057" s="2795"/>
      <c r="AU2057" s="1524"/>
      <c r="AV2057" s="5020"/>
      <c r="AW2057" s="2792"/>
      <c r="AX2057" s="2792"/>
      <c r="AY2057" s="5022">
        <v>17560000</v>
      </c>
      <c r="AZ2057" s="2792" t="s">
        <v>3059</v>
      </c>
      <c r="BA2057" s="5021" t="s">
        <v>819</v>
      </c>
      <c r="BB2057" s="5478" t="s">
        <v>3060</v>
      </c>
      <c r="BC2057" s="5061" t="s">
        <v>3061</v>
      </c>
      <c r="BD2057" s="5062" t="s">
        <v>3062</v>
      </c>
      <c r="BE2057" s="5022">
        <v>42804</v>
      </c>
      <c r="BF2057" s="5022">
        <v>17560000</v>
      </c>
      <c r="BG2057" s="5479">
        <v>2017000415</v>
      </c>
      <c r="BH2057" s="5480">
        <v>42804</v>
      </c>
      <c r="BI2057" s="5022">
        <v>17560000</v>
      </c>
      <c r="BJ2057" s="5481" t="s">
        <v>2867</v>
      </c>
      <c r="BK2057" s="2792" t="s">
        <v>3050</v>
      </c>
      <c r="BL2057" s="2024">
        <f t="shared" si="230"/>
        <v>0</v>
      </c>
      <c r="BM2057" s="2732"/>
      <c r="BN2057" s="3778"/>
      <c r="BO2057" s="3771"/>
      <c r="BP2057" s="3771"/>
      <c r="BQ2057" s="3779"/>
      <c r="BR2057" s="3771"/>
      <c r="BS2057" s="3771"/>
      <c r="BT2057" s="3771"/>
      <c r="BU2057" s="3771"/>
      <c r="BV2057" s="3771"/>
      <c r="BW2057" s="3771"/>
      <c r="BX2057" s="3771"/>
      <c r="BY2057" s="3771"/>
      <c r="BZ2057" s="3771"/>
      <c r="CA2057" s="3771"/>
      <c r="CB2057" s="3771"/>
      <c r="CC2057" s="3771"/>
      <c r="CD2057" s="2242" t="s">
        <v>2511</v>
      </c>
    </row>
    <row r="2058" spans="1:82" ht="21" customHeight="1" x14ac:dyDescent="0.2">
      <c r="A2058" s="793" t="s">
        <v>162</v>
      </c>
      <c r="B2058" s="794" t="s">
        <v>1601</v>
      </c>
      <c r="C2058" s="795" t="s">
        <v>1602</v>
      </c>
      <c r="D2058" s="460">
        <v>238</v>
      </c>
      <c r="E2058" s="526" t="s">
        <v>3042</v>
      </c>
      <c r="F2058" s="526" t="s">
        <v>3043</v>
      </c>
      <c r="G2058" s="464">
        <v>12</v>
      </c>
      <c r="H2058" s="463" t="s">
        <v>0</v>
      </c>
      <c r="I2058" s="464">
        <v>38</v>
      </c>
      <c r="J2058" s="454">
        <v>5</v>
      </c>
      <c r="K2058" s="517"/>
      <c r="L2058" s="751"/>
      <c r="M2058" s="798"/>
      <c r="N2058" s="798"/>
      <c r="O2058" s="798"/>
      <c r="P2058" s="798"/>
      <c r="Q2058" s="798"/>
      <c r="R2058" s="798"/>
      <c r="S2058" s="798"/>
      <c r="T2058" s="798"/>
      <c r="U2058" s="753"/>
      <c r="V2058" s="798"/>
      <c r="W2058" s="667"/>
      <c r="X2058" s="667"/>
      <c r="Y2058" s="667"/>
      <c r="Z2058" s="667"/>
      <c r="AA2058" s="667"/>
      <c r="AB2058" s="667"/>
      <c r="AC2058" s="667"/>
      <c r="AD2058" s="667"/>
      <c r="AE2058" s="667"/>
      <c r="AF2058" s="667"/>
      <c r="AG2058" s="5080">
        <v>80111600</v>
      </c>
      <c r="AH2058" s="3260" t="s">
        <v>3063</v>
      </c>
      <c r="AI2058" s="3260" t="s">
        <v>3064</v>
      </c>
      <c r="AJ2058" s="3260" t="s">
        <v>3065</v>
      </c>
      <c r="AK2058" s="3260"/>
      <c r="AL2058" s="2795" t="s">
        <v>1558</v>
      </c>
      <c r="AM2058" s="5022">
        <v>10450000</v>
      </c>
      <c r="AN2058" s="5022">
        <v>10450000</v>
      </c>
      <c r="AO2058" s="2795" t="s">
        <v>250</v>
      </c>
      <c r="AP2058" s="3260"/>
      <c r="AQ2058" s="4688" t="s">
        <v>2946</v>
      </c>
      <c r="AR2058" s="2788">
        <v>2202070103</v>
      </c>
      <c r="AS2058" s="2787"/>
      <c r="AT2058" s="2795"/>
      <c r="AU2058" s="1524"/>
      <c r="AV2058" s="5020"/>
      <c r="AW2058" s="2792"/>
      <c r="AX2058" s="2792"/>
      <c r="AY2058" s="5022">
        <v>20605512</v>
      </c>
      <c r="AZ2058" s="5022"/>
      <c r="BA2058" s="5021" t="s">
        <v>819</v>
      </c>
      <c r="BB2058" s="5021" t="s">
        <v>3066</v>
      </c>
      <c r="BC2058" s="5482" t="s">
        <v>3067</v>
      </c>
      <c r="BD2058" s="5060" t="s">
        <v>3068</v>
      </c>
      <c r="BE2058" s="5062"/>
      <c r="BF2058" s="5022">
        <v>20605512</v>
      </c>
      <c r="BG2058" s="5479">
        <v>2017000440</v>
      </c>
      <c r="BH2058" s="5480">
        <v>42809</v>
      </c>
      <c r="BI2058" s="5022">
        <v>20605512</v>
      </c>
      <c r="BJ2058" s="2797">
        <v>42809</v>
      </c>
      <c r="BK2058" s="2795"/>
      <c r="BL2058" s="2024"/>
      <c r="BM2058" s="2732"/>
      <c r="BN2058" s="3778"/>
      <c r="BO2058" s="3771"/>
      <c r="BP2058" s="3771"/>
      <c r="BQ2058" s="3779"/>
      <c r="BR2058" s="3771"/>
      <c r="BS2058" s="3771"/>
      <c r="BT2058" s="3771"/>
      <c r="BU2058" s="3771"/>
      <c r="BV2058" s="3771"/>
      <c r="BW2058" s="3771"/>
      <c r="BX2058" s="3771"/>
      <c r="BY2058" s="3771"/>
      <c r="BZ2058" s="3771"/>
      <c r="CA2058" s="3771"/>
      <c r="CB2058" s="3771"/>
      <c r="CC2058" s="3771"/>
      <c r="CD2058" s="2242"/>
    </row>
    <row r="2059" spans="1:82" ht="21" customHeight="1" x14ac:dyDescent="0.2">
      <c r="A2059" s="793" t="s">
        <v>162</v>
      </c>
      <c r="B2059" s="794" t="s">
        <v>1601</v>
      </c>
      <c r="C2059" s="795" t="s">
        <v>1602</v>
      </c>
      <c r="D2059" s="460">
        <v>238</v>
      </c>
      <c r="E2059" s="526" t="s">
        <v>3042</v>
      </c>
      <c r="F2059" s="526" t="s">
        <v>3043</v>
      </c>
      <c r="G2059" s="464">
        <v>12</v>
      </c>
      <c r="H2059" s="463" t="s">
        <v>0</v>
      </c>
      <c r="I2059" s="464">
        <v>38</v>
      </c>
      <c r="J2059" s="454">
        <v>5</v>
      </c>
      <c r="K2059" s="517"/>
      <c r="L2059" s="751"/>
      <c r="M2059" s="798"/>
      <c r="N2059" s="798"/>
      <c r="O2059" s="798"/>
      <c r="P2059" s="798"/>
      <c r="Q2059" s="798"/>
      <c r="R2059" s="798"/>
      <c r="S2059" s="798"/>
      <c r="T2059" s="798"/>
      <c r="U2059" s="753"/>
      <c r="V2059" s="798"/>
      <c r="W2059" s="667"/>
      <c r="X2059" s="667"/>
      <c r="Y2059" s="667"/>
      <c r="Z2059" s="667"/>
      <c r="AA2059" s="667"/>
      <c r="AB2059" s="667"/>
      <c r="AC2059" s="667"/>
      <c r="AD2059" s="667"/>
      <c r="AE2059" s="667"/>
      <c r="AF2059" s="667"/>
      <c r="AG2059" s="5080"/>
      <c r="AH2059" s="3260"/>
      <c r="AI2059" s="3260"/>
      <c r="AJ2059" s="3260"/>
      <c r="AK2059" s="3260"/>
      <c r="AL2059" s="2795" t="s">
        <v>1558</v>
      </c>
      <c r="AM2059" s="5022"/>
      <c r="AN2059" s="5022">
        <v>20605512</v>
      </c>
      <c r="AO2059" s="2795"/>
      <c r="AP2059" s="3260"/>
      <c r="AQ2059" s="4688" t="s">
        <v>2946</v>
      </c>
      <c r="AR2059" s="2788"/>
      <c r="AS2059" s="2787"/>
      <c r="AT2059" s="2795"/>
      <c r="AU2059" s="1524"/>
      <c r="AV2059" s="5020"/>
      <c r="AW2059" s="2792"/>
      <c r="AX2059" s="2792"/>
      <c r="AY2059" s="5022">
        <v>33831300</v>
      </c>
      <c r="AZ2059" s="5022"/>
      <c r="BA2059" s="2792" t="s">
        <v>819</v>
      </c>
      <c r="BB2059" s="5021" t="s">
        <v>2436</v>
      </c>
      <c r="BC2059" s="5482" t="s">
        <v>2437</v>
      </c>
      <c r="BD2059" s="5060" t="s">
        <v>3069</v>
      </c>
      <c r="BE2059" s="5062"/>
      <c r="BF2059" s="5022">
        <v>33831300</v>
      </c>
      <c r="BG2059" s="5479">
        <v>2017000635</v>
      </c>
      <c r="BH2059" s="5480">
        <v>42850</v>
      </c>
      <c r="BI2059" s="5022">
        <v>33831300</v>
      </c>
      <c r="BJ2059" s="5481">
        <v>42850</v>
      </c>
      <c r="BK2059" s="2792"/>
      <c r="BL2059" s="2024"/>
      <c r="BM2059" s="2732"/>
      <c r="BN2059" s="3778"/>
      <c r="BO2059" s="3771"/>
      <c r="BP2059" s="3771"/>
      <c r="BQ2059" s="3779"/>
      <c r="BR2059" s="3771"/>
      <c r="BS2059" s="3771"/>
      <c r="BT2059" s="3771"/>
      <c r="BU2059" s="3771"/>
      <c r="BV2059" s="3771"/>
      <c r="BW2059" s="3771"/>
      <c r="BX2059" s="3771"/>
      <c r="BY2059" s="3771"/>
      <c r="BZ2059" s="3771"/>
      <c r="CA2059" s="3771"/>
      <c r="CB2059" s="3771"/>
      <c r="CC2059" s="3771"/>
      <c r="CD2059" s="2242"/>
    </row>
    <row r="2060" spans="1:82" ht="21" customHeight="1" x14ac:dyDescent="0.2">
      <c r="A2060" s="793" t="s">
        <v>162</v>
      </c>
      <c r="B2060" s="794" t="s">
        <v>1601</v>
      </c>
      <c r="C2060" s="795" t="s">
        <v>1602</v>
      </c>
      <c r="D2060" s="460">
        <v>238</v>
      </c>
      <c r="E2060" s="526" t="s">
        <v>3042</v>
      </c>
      <c r="F2060" s="526" t="s">
        <v>3043</v>
      </c>
      <c r="G2060" s="464">
        <v>12</v>
      </c>
      <c r="H2060" s="463" t="s">
        <v>0</v>
      </c>
      <c r="I2060" s="464">
        <v>38</v>
      </c>
      <c r="J2060" s="454">
        <v>5</v>
      </c>
      <c r="K2060" s="517"/>
      <c r="L2060" s="751"/>
      <c r="M2060" s="798"/>
      <c r="N2060" s="798"/>
      <c r="O2060" s="798"/>
      <c r="P2060" s="798"/>
      <c r="Q2060" s="798"/>
      <c r="R2060" s="798"/>
      <c r="S2060" s="798"/>
      <c r="T2060" s="798"/>
      <c r="U2060" s="753"/>
      <c r="V2060" s="798"/>
      <c r="W2060" s="667"/>
      <c r="X2060" s="667"/>
      <c r="Y2060" s="667"/>
      <c r="Z2060" s="667"/>
      <c r="AA2060" s="667"/>
      <c r="AB2060" s="667"/>
      <c r="AC2060" s="667"/>
      <c r="AD2060" s="667"/>
      <c r="AE2060" s="667"/>
      <c r="AF2060" s="667"/>
      <c r="AG2060" s="5080"/>
      <c r="AH2060" s="3260"/>
      <c r="AI2060" s="3260"/>
      <c r="AJ2060" s="3260"/>
      <c r="AK2060" s="3260"/>
      <c r="AL2060" s="2795" t="s">
        <v>1558</v>
      </c>
      <c r="AM2060" s="5022"/>
      <c r="AN2060" s="5022">
        <v>33831300</v>
      </c>
      <c r="AO2060" s="2795"/>
      <c r="AP2060" s="3260"/>
      <c r="AQ2060" s="4688" t="s">
        <v>2946</v>
      </c>
      <c r="AR2060" s="2788"/>
      <c r="AS2060" s="2787"/>
      <c r="AT2060" s="2795"/>
      <c r="AU2060" s="1524"/>
      <c r="AV2060" s="5020"/>
      <c r="AW2060" s="2792"/>
      <c r="AX2060" s="2792"/>
      <c r="AY2060" s="5022">
        <v>171467427</v>
      </c>
      <c r="AZ2060" s="5022"/>
      <c r="BA2060" s="2792" t="s">
        <v>819</v>
      </c>
      <c r="BB2060" s="5021" t="s">
        <v>3070</v>
      </c>
      <c r="BC2060" s="5482" t="s">
        <v>3071</v>
      </c>
      <c r="BD2060" s="5060" t="s">
        <v>3072</v>
      </c>
      <c r="BE2060" s="5062"/>
      <c r="BF2060" s="5022">
        <v>171467427</v>
      </c>
      <c r="BG2060" s="5479">
        <v>2017000655</v>
      </c>
      <c r="BH2060" s="5480">
        <v>42852</v>
      </c>
      <c r="BI2060" s="5022">
        <v>171467427</v>
      </c>
      <c r="BJ2060" s="5481">
        <v>42852</v>
      </c>
      <c r="BK2060" s="2792"/>
      <c r="BL2060" s="2024"/>
      <c r="BM2060" s="2732"/>
      <c r="BN2060" s="3778"/>
      <c r="BO2060" s="3771"/>
      <c r="BP2060" s="3771"/>
      <c r="BQ2060" s="3779"/>
      <c r="BR2060" s="3771"/>
      <c r="BS2060" s="3771"/>
      <c r="BT2060" s="3771"/>
      <c r="BU2060" s="3771"/>
      <c r="BV2060" s="3771"/>
      <c r="BW2060" s="3771"/>
      <c r="BX2060" s="3771"/>
      <c r="BY2060" s="3771"/>
      <c r="BZ2060" s="3771"/>
      <c r="CA2060" s="3771"/>
      <c r="CB2060" s="3771"/>
      <c r="CC2060" s="3771"/>
      <c r="CD2060" s="2242"/>
    </row>
    <row r="2061" spans="1:82" ht="21" customHeight="1" x14ac:dyDescent="0.2">
      <c r="A2061" s="793" t="s">
        <v>162</v>
      </c>
      <c r="B2061" s="794" t="s">
        <v>1601</v>
      </c>
      <c r="C2061" s="795" t="s">
        <v>1602</v>
      </c>
      <c r="D2061" s="460">
        <v>238</v>
      </c>
      <c r="E2061" s="526" t="s">
        <v>3042</v>
      </c>
      <c r="F2061" s="526" t="s">
        <v>3043</v>
      </c>
      <c r="G2061" s="464">
        <v>12</v>
      </c>
      <c r="H2061" s="463" t="s">
        <v>0</v>
      </c>
      <c r="I2061" s="464">
        <v>38</v>
      </c>
      <c r="J2061" s="454">
        <v>5</v>
      </c>
      <c r="K2061" s="517"/>
      <c r="L2061" s="751"/>
      <c r="M2061" s="798"/>
      <c r="N2061" s="798"/>
      <c r="O2061" s="798"/>
      <c r="P2061" s="798"/>
      <c r="Q2061" s="798"/>
      <c r="R2061" s="798"/>
      <c r="S2061" s="798"/>
      <c r="T2061" s="798"/>
      <c r="U2061" s="753"/>
      <c r="V2061" s="798"/>
      <c r="W2061" s="667"/>
      <c r="X2061" s="667"/>
      <c r="Y2061" s="667"/>
      <c r="Z2061" s="667"/>
      <c r="AA2061" s="667"/>
      <c r="AB2061" s="667"/>
      <c r="AC2061" s="667"/>
      <c r="AD2061" s="667"/>
      <c r="AE2061" s="667"/>
      <c r="AF2061" s="667"/>
      <c r="AG2061" s="5080"/>
      <c r="AH2061" s="3260"/>
      <c r="AI2061" s="3260"/>
      <c r="AJ2061" s="3260"/>
      <c r="AK2061" s="3260"/>
      <c r="AL2061" s="2795" t="s">
        <v>1558</v>
      </c>
      <c r="AM2061" s="5022"/>
      <c r="AN2061" s="5022">
        <v>171467427</v>
      </c>
      <c r="AO2061" s="2795"/>
      <c r="AP2061" s="3260"/>
      <c r="AQ2061" s="4688" t="s">
        <v>2946</v>
      </c>
      <c r="AR2061" s="2788"/>
      <c r="AS2061" s="2787"/>
      <c r="AT2061" s="2795"/>
      <c r="AU2061" s="1524"/>
      <c r="AV2061" s="5020"/>
      <c r="AW2061" s="2792"/>
      <c r="AX2061" s="2792"/>
      <c r="AY2061" s="5022">
        <v>2882510.29</v>
      </c>
      <c r="AZ2061" s="5022"/>
      <c r="BA2061" s="2792" t="s">
        <v>819</v>
      </c>
      <c r="BB2061" s="5021" t="s">
        <v>3073</v>
      </c>
      <c r="BC2061" s="5482" t="s">
        <v>3074</v>
      </c>
      <c r="BD2061" s="5060" t="s">
        <v>3075</v>
      </c>
      <c r="BE2061" s="5062"/>
      <c r="BF2061" s="5022">
        <v>2882510.29</v>
      </c>
      <c r="BG2061" s="5479">
        <v>2017000839</v>
      </c>
      <c r="BH2061" s="5480">
        <v>42891</v>
      </c>
      <c r="BI2061" s="5022">
        <v>2882510.29</v>
      </c>
      <c r="BJ2061" s="5481">
        <v>42891</v>
      </c>
      <c r="BK2061" s="2792"/>
      <c r="BL2061" s="2024"/>
      <c r="BM2061" s="2732"/>
      <c r="BN2061" s="3778"/>
      <c r="BO2061" s="3771"/>
      <c r="BP2061" s="3771"/>
      <c r="BQ2061" s="3779"/>
      <c r="BR2061" s="3771"/>
      <c r="BS2061" s="3771"/>
      <c r="BT2061" s="3771"/>
      <c r="BU2061" s="3771"/>
      <c r="BV2061" s="3771"/>
      <c r="BW2061" s="3771"/>
      <c r="BX2061" s="3771"/>
      <c r="BY2061" s="3771"/>
      <c r="BZ2061" s="3771"/>
      <c r="CA2061" s="3771"/>
      <c r="CB2061" s="3771"/>
      <c r="CC2061" s="3771"/>
      <c r="CD2061" s="2242"/>
    </row>
    <row r="2062" spans="1:82" ht="18" customHeight="1" x14ac:dyDescent="0.2">
      <c r="A2062" s="793" t="s">
        <v>162</v>
      </c>
      <c r="B2062" s="794" t="s">
        <v>1601</v>
      </c>
      <c r="C2062" s="795" t="s">
        <v>1602</v>
      </c>
      <c r="D2062" s="460">
        <v>238</v>
      </c>
      <c r="E2062" s="526" t="s">
        <v>3042</v>
      </c>
      <c r="F2062" s="526" t="s">
        <v>3043</v>
      </c>
      <c r="G2062" s="464">
        <v>12</v>
      </c>
      <c r="H2062" s="463" t="s">
        <v>0</v>
      </c>
      <c r="I2062" s="464">
        <v>38</v>
      </c>
      <c r="J2062" s="454">
        <v>5</v>
      </c>
      <c r="K2062" s="517"/>
      <c r="L2062" s="751"/>
      <c r="M2062" s="798"/>
      <c r="N2062" s="798"/>
      <c r="O2062" s="798"/>
      <c r="P2062" s="798"/>
      <c r="Q2062" s="798"/>
      <c r="R2062" s="798"/>
      <c r="S2062" s="798"/>
      <c r="T2062" s="798"/>
      <c r="U2062" s="753">
        <f>V2062+W2062+X2062+Y2062+Z2062+AA2062+AB2062+AC2062+AD2062+AE2062+AF2062</f>
        <v>0</v>
      </c>
      <c r="V2062" s="798"/>
      <c r="W2062" s="667"/>
      <c r="X2062" s="667"/>
      <c r="Y2062" s="667"/>
      <c r="Z2062" s="667"/>
      <c r="AA2062" s="667"/>
      <c r="AB2062" s="667"/>
      <c r="AC2062" s="667"/>
      <c r="AD2062" s="667"/>
      <c r="AE2062" s="667"/>
      <c r="AF2062" s="667"/>
      <c r="AG2062" s="5483">
        <v>72102900</v>
      </c>
      <c r="AH2062" s="3016"/>
      <c r="AI2062" s="5481" t="s">
        <v>3064</v>
      </c>
      <c r="AJ2062" s="2792" t="s">
        <v>1563</v>
      </c>
      <c r="AK2062" s="3017"/>
      <c r="AL2062" s="2795" t="s">
        <v>1558</v>
      </c>
      <c r="AM2062" s="5022">
        <v>14000000</v>
      </c>
      <c r="AN2062" s="5022">
        <v>3872956</v>
      </c>
      <c r="AO2062" s="2795" t="s">
        <v>250</v>
      </c>
      <c r="AP2062" s="3260"/>
      <c r="AQ2062" s="4688" t="s">
        <v>2946</v>
      </c>
      <c r="AR2062" s="2788">
        <v>2202070103</v>
      </c>
      <c r="AS2062" s="2787"/>
      <c r="AT2062" s="2795"/>
      <c r="AU2062" s="1524"/>
      <c r="AV2062" s="5020"/>
      <c r="AW2062" s="2792"/>
      <c r="AX2062" s="2792"/>
      <c r="AY2062" s="5022">
        <v>10450000</v>
      </c>
      <c r="AZ2062" s="2792" t="s">
        <v>3076</v>
      </c>
      <c r="BA2062" s="5021" t="s">
        <v>819</v>
      </c>
      <c r="BB2062" s="5478" t="s">
        <v>3077</v>
      </c>
      <c r="BC2062" s="5061" t="s">
        <v>3063</v>
      </c>
      <c r="BD2062" s="5060" t="s">
        <v>3078</v>
      </c>
      <c r="BE2062" s="5062">
        <v>42804</v>
      </c>
      <c r="BF2062" s="5022">
        <v>10450000</v>
      </c>
      <c r="BG2062" s="2787">
        <v>2017000418</v>
      </c>
      <c r="BH2062" s="5484">
        <v>42804</v>
      </c>
      <c r="BI2062" s="5022">
        <v>10450000</v>
      </c>
      <c r="BJ2062" s="5481" t="s">
        <v>3064</v>
      </c>
      <c r="BK2062" s="2792" t="s">
        <v>1563</v>
      </c>
      <c r="BL2062" s="2024">
        <f t="shared" si="230"/>
        <v>0</v>
      </c>
      <c r="BM2062" s="2732"/>
      <c r="BN2062" s="3778"/>
      <c r="BO2062" s="3771"/>
      <c r="BP2062" s="3771"/>
      <c r="BQ2062" s="3779"/>
      <c r="BR2062" s="3771"/>
      <c r="BS2062" s="3771"/>
      <c r="BT2062" s="3771"/>
      <c r="BU2062" s="3771"/>
      <c r="BV2062" s="3771"/>
      <c r="BW2062" s="3771"/>
      <c r="BX2062" s="3771"/>
      <c r="BY2062" s="3771"/>
      <c r="BZ2062" s="3771"/>
      <c r="CA2062" s="3771"/>
      <c r="CB2062" s="3771"/>
      <c r="CC2062" s="3771"/>
      <c r="CD2062" s="2242" t="s">
        <v>2511</v>
      </c>
    </row>
    <row r="2063" spans="1:82" ht="27.75" customHeight="1" thickBot="1" x14ac:dyDescent="0.25">
      <c r="A2063" s="1095" t="s">
        <v>162</v>
      </c>
      <c r="B2063" s="1093" t="s">
        <v>1601</v>
      </c>
      <c r="C2063" s="302" t="s">
        <v>1602</v>
      </c>
      <c r="D2063" s="303">
        <v>238</v>
      </c>
      <c r="E2063" s="99" t="s">
        <v>3042</v>
      </c>
      <c r="F2063" s="99" t="s">
        <v>3043</v>
      </c>
      <c r="G2063" s="447">
        <v>12</v>
      </c>
      <c r="H2063" s="305" t="s">
        <v>0</v>
      </c>
      <c r="I2063" s="447">
        <v>38</v>
      </c>
      <c r="J2063" s="914">
        <v>5</v>
      </c>
      <c r="K2063" s="379"/>
      <c r="L2063" s="790"/>
      <c r="M2063" s="1096"/>
      <c r="N2063" s="1096"/>
      <c r="O2063" s="1096"/>
      <c r="P2063" s="1096"/>
      <c r="Q2063" s="1096"/>
      <c r="R2063" s="1096"/>
      <c r="S2063" s="1096"/>
      <c r="T2063" s="1096"/>
      <c r="U2063" s="792"/>
      <c r="V2063" s="1096"/>
      <c r="W2063" s="824"/>
      <c r="X2063" s="824"/>
      <c r="Y2063" s="824"/>
      <c r="Z2063" s="824"/>
      <c r="AA2063" s="824"/>
      <c r="AB2063" s="824"/>
      <c r="AC2063" s="824"/>
      <c r="AD2063" s="824"/>
      <c r="AE2063" s="824"/>
      <c r="AF2063" s="824"/>
      <c r="AG2063" s="5485">
        <v>72102900</v>
      </c>
      <c r="AH2063" s="5486" t="s">
        <v>3079</v>
      </c>
      <c r="AI2063" s="5486" t="s">
        <v>3080</v>
      </c>
      <c r="AJ2063" s="5486" t="s">
        <v>3081</v>
      </c>
      <c r="AK2063" s="5486"/>
      <c r="AL2063" s="2512" t="s">
        <v>1558</v>
      </c>
      <c r="AM2063" s="2549">
        <v>20605512</v>
      </c>
      <c r="AN2063" s="2549">
        <v>20605512</v>
      </c>
      <c r="AO2063" s="2512" t="s">
        <v>250</v>
      </c>
      <c r="AP2063" s="5486"/>
      <c r="AQ2063" s="4685" t="s">
        <v>2946</v>
      </c>
      <c r="AR2063" s="5487">
        <v>2202070103</v>
      </c>
      <c r="AS2063" s="5488"/>
      <c r="AT2063" s="5098"/>
      <c r="AU2063" s="5099">
        <v>1</v>
      </c>
      <c r="AV2063" s="5100"/>
      <c r="AW2063" s="5489" t="s">
        <v>3080</v>
      </c>
      <c r="AX2063" s="5489" t="s">
        <v>3082</v>
      </c>
      <c r="AY2063" s="2549">
        <v>3872955.71</v>
      </c>
      <c r="AZ2063" s="5490" t="s">
        <v>819</v>
      </c>
      <c r="BA2063" s="2511" t="s">
        <v>819</v>
      </c>
      <c r="BB2063" s="5491" t="s">
        <v>3079</v>
      </c>
      <c r="BC2063" s="5492" t="s">
        <v>3079</v>
      </c>
      <c r="BD2063" s="5491" t="s">
        <v>3075</v>
      </c>
      <c r="BE2063" s="5493">
        <v>42901</v>
      </c>
      <c r="BF2063" s="2549">
        <v>3872955.71</v>
      </c>
      <c r="BG2063" s="5485">
        <v>2017000839</v>
      </c>
      <c r="BH2063" s="5493">
        <v>42901</v>
      </c>
      <c r="BI2063" s="2549">
        <v>3872955.71</v>
      </c>
      <c r="BJ2063" s="5494" t="s">
        <v>3080</v>
      </c>
      <c r="BK2063" s="5494" t="s">
        <v>3082</v>
      </c>
      <c r="BL2063" s="1876">
        <f t="shared" si="230"/>
        <v>0</v>
      </c>
      <c r="BM2063" s="3902"/>
      <c r="BN2063" s="3778"/>
      <c r="BO2063" s="3771"/>
      <c r="BP2063" s="3771"/>
      <c r="BQ2063" s="3779"/>
      <c r="BR2063" s="3903"/>
      <c r="BS2063" s="3904"/>
      <c r="BT2063" s="3904"/>
      <c r="BU2063" s="3904"/>
      <c r="BV2063" s="3904"/>
      <c r="BW2063" s="3904"/>
      <c r="BX2063" s="3904"/>
      <c r="BY2063" s="3904"/>
      <c r="BZ2063" s="3904"/>
      <c r="CA2063" s="3904"/>
      <c r="CB2063" s="3904"/>
      <c r="CC2063" s="3904"/>
      <c r="CD2063" s="2693" t="s">
        <v>2511</v>
      </c>
    </row>
    <row r="2064" spans="1:82" ht="64.5" customHeight="1" x14ac:dyDescent="0.2">
      <c r="A2064" s="181" t="s">
        <v>162</v>
      </c>
      <c r="B2064" s="182" t="s">
        <v>1601</v>
      </c>
      <c r="C2064" s="209" t="s">
        <v>1602</v>
      </c>
      <c r="D2064" s="163">
        <v>239</v>
      </c>
      <c r="E2064" s="48" t="s">
        <v>1614</v>
      </c>
      <c r="F2064" s="48" t="s">
        <v>1615</v>
      </c>
      <c r="G2064" s="217">
        <v>0</v>
      </c>
      <c r="H2064" s="217" t="s">
        <v>0</v>
      </c>
      <c r="I2064" s="217">
        <v>1</v>
      </c>
      <c r="J2064" s="493">
        <v>0.33</v>
      </c>
      <c r="K2064" s="195"/>
      <c r="L2064" s="744">
        <f t="shared" ref="L2064" si="231">+M2064+N2064+O2064+P2064+Q2064+R2064+S2064+T2064</f>
        <v>54333333</v>
      </c>
      <c r="M2064" s="717">
        <v>54333333</v>
      </c>
      <c r="N2064" s="717"/>
      <c r="O2064" s="717"/>
      <c r="P2064" s="717"/>
      <c r="Q2064" s="717"/>
      <c r="R2064" s="717"/>
      <c r="S2064" s="803"/>
      <c r="T2064" s="803"/>
      <c r="U2064" s="747">
        <f t="shared" ref="U2064:U2082" si="232">V2064+W2064+X2064+Y2064+Z2064+AA2064+AB2064+AC2064+AD2064+AE2064+AF2064</f>
        <v>47166666</v>
      </c>
      <c r="V2064" s="289">
        <v>47166666</v>
      </c>
      <c r="W2064" s="196"/>
      <c r="X2064" s="196"/>
      <c r="Y2064" s="196"/>
      <c r="Z2064" s="196"/>
      <c r="AA2064" s="196"/>
      <c r="AB2064" s="196"/>
      <c r="AC2064" s="196"/>
      <c r="AD2064" s="196"/>
      <c r="AE2064" s="196"/>
      <c r="AF2064" s="196"/>
      <c r="AG2064" s="5495">
        <v>80101505</v>
      </c>
      <c r="AH2064" s="2357" t="s">
        <v>6373</v>
      </c>
      <c r="AI2064" s="2357" t="s">
        <v>1616</v>
      </c>
      <c r="AJ2064" s="2357" t="s">
        <v>298</v>
      </c>
      <c r="AK2064" s="2357" t="s">
        <v>1617</v>
      </c>
      <c r="AL2064" s="2357" t="s">
        <v>1558</v>
      </c>
      <c r="AM2064" s="2266">
        <v>30000000</v>
      </c>
      <c r="AN2064" s="2266">
        <v>30000000</v>
      </c>
      <c r="AO2064" s="2357" t="s">
        <v>250</v>
      </c>
      <c r="AP2064" s="2357" t="s">
        <v>734</v>
      </c>
      <c r="AQ2064" s="2263" t="s">
        <v>1559</v>
      </c>
      <c r="AR2064" s="3002">
        <v>2202070104</v>
      </c>
      <c r="AS2064" s="5495" t="s">
        <v>1618</v>
      </c>
      <c r="AT2064" s="1379" t="s">
        <v>1619</v>
      </c>
      <c r="AU2064" s="1467">
        <v>1</v>
      </c>
      <c r="AV2064" s="2265">
        <v>1</v>
      </c>
      <c r="AW2064" s="1466" t="s">
        <v>1616</v>
      </c>
      <c r="AX2064" s="1466" t="s">
        <v>1620</v>
      </c>
      <c r="AY2064" s="2266">
        <v>19666700</v>
      </c>
      <c r="AZ2064" s="1466" t="s">
        <v>1621</v>
      </c>
      <c r="BA2064" s="1466" t="s">
        <v>1372</v>
      </c>
      <c r="BB2064" s="1466" t="s">
        <v>1622</v>
      </c>
      <c r="BC2064" s="1465" t="s">
        <v>1623</v>
      </c>
      <c r="BD2064" s="1465">
        <v>2017000450</v>
      </c>
      <c r="BE2064" s="5496"/>
      <c r="BF2064" s="2266">
        <v>30000000</v>
      </c>
      <c r="BG2064" s="1379">
        <v>2017000637</v>
      </c>
      <c r="BH2064" s="5496"/>
      <c r="BI2064" s="2266">
        <v>19166166</v>
      </c>
      <c r="BJ2064" s="1379" t="s">
        <v>1624</v>
      </c>
      <c r="BK2064" s="3018" t="s">
        <v>1625</v>
      </c>
      <c r="BL2064" s="1973">
        <f t="shared" ref="BL2064" si="233">BF2064-BI2064</f>
        <v>10833834</v>
      </c>
      <c r="BM2064" s="1974">
        <f>L2064-(BI2064+BI2065+BI2066)</f>
        <v>7167167</v>
      </c>
      <c r="BN2064" s="2751"/>
      <c r="BO2064" s="1439"/>
      <c r="BP2064" s="1439"/>
      <c r="BQ2064" s="2752"/>
      <c r="BR2064" s="3019"/>
      <c r="BS2064" s="1471"/>
      <c r="BT2064" s="1471"/>
      <c r="BU2064" s="1471"/>
      <c r="BV2064" s="1471"/>
      <c r="BW2064" s="1471"/>
      <c r="BX2064" s="1471"/>
      <c r="BY2064" s="1471"/>
      <c r="BZ2064" s="1471"/>
      <c r="CA2064" s="1471"/>
      <c r="CB2064" s="1471"/>
      <c r="CC2064" s="1471"/>
      <c r="CD2064" s="1978" t="s">
        <v>1567</v>
      </c>
    </row>
    <row r="2065" spans="1:82" ht="64.5" customHeight="1" x14ac:dyDescent="0.2">
      <c r="A2065" s="426" t="s">
        <v>162</v>
      </c>
      <c r="B2065" s="794" t="s">
        <v>1601</v>
      </c>
      <c r="C2065" s="795" t="s">
        <v>1602</v>
      </c>
      <c r="D2065" s="460">
        <v>239</v>
      </c>
      <c r="E2065" s="526" t="s">
        <v>1614</v>
      </c>
      <c r="F2065" s="526" t="s">
        <v>1615</v>
      </c>
      <c r="G2065" s="463">
        <v>0</v>
      </c>
      <c r="H2065" s="463" t="s">
        <v>0</v>
      </c>
      <c r="I2065" s="463">
        <v>1</v>
      </c>
      <c r="J2065" s="454">
        <v>0.33</v>
      </c>
      <c r="K2065" s="517"/>
      <c r="L2065" s="804"/>
      <c r="M2065" s="798"/>
      <c r="N2065" s="798"/>
      <c r="O2065" s="798"/>
      <c r="P2065" s="798"/>
      <c r="Q2065" s="798"/>
      <c r="R2065" s="798"/>
      <c r="S2065" s="798"/>
      <c r="T2065" s="798"/>
      <c r="U2065" s="753">
        <f t="shared" si="232"/>
        <v>0</v>
      </c>
      <c r="V2065" s="667"/>
      <c r="W2065" s="667"/>
      <c r="X2065" s="667"/>
      <c r="Y2065" s="667"/>
      <c r="Z2065" s="667"/>
      <c r="AA2065" s="667"/>
      <c r="AB2065" s="667"/>
      <c r="AC2065" s="667"/>
      <c r="AD2065" s="667"/>
      <c r="AE2065" s="667"/>
      <c r="AF2065" s="667"/>
      <c r="AG2065" s="5476">
        <v>80101505</v>
      </c>
      <c r="AH2065" s="2331" t="s">
        <v>6374</v>
      </c>
      <c r="AI2065" s="2331" t="s">
        <v>1626</v>
      </c>
      <c r="AJ2065" s="2331" t="s">
        <v>1627</v>
      </c>
      <c r="AK2065" s="2331" t="s">
        <v>1617</v>
      </c>
      <c r="AL2065" s="2331" t="s">
        <v>1558</v>
      </c>
      <c r="AM2065" s="2275">
        <v>14000000</v>
      </c>
      <c r="AN2065" s="2275">
        <v>14000000</v>
      </c>
      <c r="AO2065" s="2331" t="s">
        <v>250</v>
      </c>
      <c r="AP2065" s="2331" t="s">
        <v>734</v>
      </c>
      <c r="AQ2065" s="2272" t="s">
        <v>1559</v>
      </c>
      <c r="AR2065" s="4478">
        <v>2202070104</v>
      </c>
      <c r="AS2065" s="5476" t="s">
        <v>1628</v>
      </c>
      <c r="AT2065" s="1417" t="s">
        <v>1629</v>
      </c>
      <c r="AU2065" s="2273">
        <v>3500</v>
      </c>
      <c r="AV2065" s="2274">
        <v>1750</v>
      </c>
      <c r="AW2065" s="2271" t="s">
        <v>1630</v>
      </c>
      <c r="AX2065" s="2271" t="s">
        <v>1620</v>
      </c>
      <c r="AY2065" s="2275">
        <v>20000000</v>
      </c>
      <c r="AZ2065" s="3956" t="s">
        <v>1631</v>
      </c>
      <c r="BA2065" s="2271" t="s">
        <v>1372</v>
      </c>
      <c r="BB2065" s="3956" t="s">
        <v>1632</v>
      </c>
      <c r="BC2065" s="5476" t="s">
        <v>1633</v>
      </c>
      <c r="BD2065" s="4315">
        <v>2017000748</v>
      </c>
      <c r="BE2065" s="3956"/>
      <c r="BF2065" s="2275">
        <v>14000000</v>
      </c>
      <c r="BG2065" s="1417">
        <v>2017000806</v>
      </c>
      <c r="BH2065" s="3956"/>
      <c r="BI2065" s="2275">
        <v>14000000</v>
      </c>
      <c r="BJ2065" s="3956" t="s">
        <v>1634</v>
      </c>
      <c r="BK2065" s="3905" t="s">
        <v>1635</v>
      </c>
      <c r="BL2065" s="2024">
        <v>4000000</v>
      </c>
      <c r="BM2065" s="3777"/>
      <c r="BN2065" s="3778"/>
      <c r="BO2065" s="3771"/>
      <c r="BP2065" s="3771"/>
      <c r="BQ2065" s="3779"/>
      <c r="BR2065" s="3780"/>
      <c r="BS2065" s="3771"/>
      <c r="BT2065" s="3771"/>
      <c r="BU2065" s="3771"/>
      <c r="BV2065" s="3771"/>
      <c r="BW2065" s="3771"/>
      <c r="BX2065" s="3771"/>
      <c r="BY2065" s="3771"/>
      <c r="BZ2065" s="3771"/>
      <c r="CA2065" s="3771"/>
      <c r="CB2065" s="3771"/>
      <c r="CC2065" s="3771"/>
      <c r="CD2065" s="2028" t="s">
        <v>1567</v>
      </c>
    </row>
    <row r="2066" spans="1:82" ht="48.75" customHeight="1" thickBot="1" x14ac:dyDescent="0.25">
      <c r="A2066" s="295" t="s">
        <v>162</v>
      </c>
      <c r="B2066" s="102" t="s">
        <v>1601</v>
      </c>
      <c r="C2066" s="106" t="s">
        <v>1602</v>
      </c>
      <c r="D2066" s="205">
        <v>239</v>
      </c>
      <c r="E2066" s="100" t="s">
        <v>1614</v>
      </c>
      <c r="F2066" s="100" t="s">
        <v>1615</v>
      </c>
      <c r="G2066" s="17">
        <v>0</v>
      </c>
      <c r="H2066" s="17" t="s">
        <v>0</v>
      </c>
      <c r="I2066" s="17">
        <v>1</v>
      </c>
      <c r="J2066" s="491">
        <v>0.33</v>
      </c>
      <c r="K2066" s="104"/>
      <c r="L2066" s="800"/>
      <c r="M2066" s="801"/>
      <c r="N2066" s="801"/>
      <c r="O2066" s="801"/>
      <c r="P2066" s="801"/>
      <c r="Q2066" s="801"/>
      <c r="R2066" s="801"/>
      <c r="S2066" s="801"/>
      <c r="T2066" s="801"/>
      <c r="U2066" s="805">
        <f t="shared" si="232"/>
        <v>0</v>
      </c>
      <c r="V2066" s="98"/>
      <c r="W2066" s="98"/>
      <c r="X2066" s="98"/>
      <c r="Y2066" s="98"/>
      <c r="Z2066" s="98"/>
      <c r="AA2066" s="98"/>
      <c r="AB2066" s="98"/>
      <c r="AC2066" s="98"/>
      <c r="AD2066" s="98"/>
      <c r="AE2066" s="98"/>
      <c r="AF2066" s="98"/>
      <c r="AG2066" s="2932"/>
      <c r="AH2066" s="2350"/>
      <c r="AI2066" s="2350"/>
      <c r="AJ2066" s="2350"/>
      <c r="AK2066" s="2350"/>
      <c r="AL2066" s="2350"/>
      <c r="AM2066" s="2934"/>
      <c r="AN2066" s="2934"/>
      <c r="AO2066" s="2350"/>
      <c r="AP2066" s="2350"/>
      <c r="AQ2066" s="5137"/>
      <c r="AR2066" s="5497"/>
      <c r="AS2066" s="3020"/>
      <c r="AT2066" s="1605"/>
      <c r="AU2066" s="5498"/>
      <c r="AV2066" s="5499"/>
      <c r="AW2066" s="1607"/>
      <c r="AX2066" s="1607"/>
      <c r="AY2066" s="2934"/>
      <c r="AZ2066" s="5500" t="s">
        <v>1636</v>
      </c>
      <c r="BA2066" s="4297" t="s">
        <v>1372</v>
      </c>
      <c r="BB2066" s="5500" t="s">
        <v>1637</v>
      </c>
      <c r="BC2066" s="5501" t="s">
        <v>1633</v>
      </c>
      <c r="BD2066" s="5502">
        <v>2017000774</v>
      </c>
      <c r="BE2066" s="5500"/>
      <c r="BF2066" s="4292">
        <v>14000000</v>
      </c>
      <c r="BG2066" s="5502">
        <v>2017000830</v>
      </c>
      <c r="BH2066" s="5500"/>
      <c r="BI2066" s="4292">
        <v>14000000</v>
      </c>
      <c r="BJ2066" s="5500" t="s">
        <v>1638</v>
      </c>
      <c r="BK2066" s="3906" t="s">
        <v>1639</v>
      </c>
      <c r="BL2066" s="2132">
        <v>4000000</v>
      </c>
      <c r="BM2066" s="3907"/>
      <c r="BN2066" s="3778"/>
      <c r="BO2066" s="3771"/>
      <c r="BP2066" s="3771"/>
      <c r="BQ2066" s="3779"/>
      <c r="BR2066" s="3908"/>
      <c r="BS2066" s="3774"/>
      <c r="BT2066" s="3774"/>
      <c r="BU2066" s="3774"/>
      <c r="BV2066" s="3774"/>
      <c r="BW2066" s="3774"/>
      <c r="BX2066" s="3774"/>
      <c r="BY2066" s="3774"/>
      <c r="BZ2066" s="3774"/>
      <c r="CA2066" s="3774"/>
      <c r="CB2066" s="3774"/>
      <c r="CC2066" s="3774"/>
      <c r="CD2066" s="2167" t="s">
        <v>1567</v>
      </c>
    </row>
    <row r="2067" spans="1:82" ht="79.5" customHeight="1" x14ac:dyDescent="0.2">
      <c r="A2067" s="181" t="s">
        <v>162</v>
      </c>
      <c r="B2067" s="182" t="s">
        <v>1601</v>
      </c>
      <c r="C2067" s="209" t="s">
        <v>1602</v>
      </c>
      <c r="D2067" s="163">
        <v>240</v>
      </c>
      <c r="E2067" s="48" t="s">
        <v>1640</v>
      </c>
      <c r="F2067" s="48" t="s">
        <v>1641</v>
      </c>
      <c r="G2067" s="217">
        <v>0</v>
      </c>
      <c r="H2067" s="217" t="s">
        <v>0</v>
      </c>
      <c r="I2067" s="217">
        <v>1</v>
      </c>
      <c r="J2067" s="493">
        <v>0.25</v>
      </c>
      <c r="K2067" s="195"/>
      <c r="L2067" s="744"/>
      <c r="M2067" s="807">
        <v>100000000</v>
      </c>
      <c r="N2067" s="803"/>
      <c r="O2067" s="803"/>
      <c r="P2067" s="803"/>
      <c r="Q2067" s="803"/>
      <c r="R2067" s="803"/>
      <c r="S2067" s="803"/>
      <c r="T2067" s="803"/>
      <c r="U2067" s="747">
        <f t="shared" si="232"/>
        <v>0</v>
      </c>
      <c r="V2067" s="196"/>
      <c r="W2067" s="196"/>
      <c r="X2067" s="196"/>
      <c r="Y2067" s="196"/>
      <c r="Z2067" s="196"/>
      <c r="AA2067" s="196"/>
      <c r="AB2067" s="196"/>
      <c r="AC2067" s="196"/>
      <c r="AD2067" s="196"/>
      <c r="AE2067" s="196"/>
      <c r="AF2067" s="196"/>
      <c r="AG2067" s="2861">
        <v>86111604</v>
      </c>
      <c r="AH2067" s="5503" t="s">
        <v>6375</v>
      </c>
      <c r="AI2067" s="2861" t="s">
        <v>1556</v>
      </c>
      <c r="AJ2067" s="5503" t="s">
        <v>309</v>
      </c>
      <c r="AK2067" s="5503" t="s">
        <v>1605</v>
      </c>
      <c r="AL2067" s="5503" t="s">
        <v>1558</v>
      </c>
      <c r="AM2067" s="3430">
        <v>0</v>
      </c>
      <c r="AN2067" s="3430">
        <v>0</v>
      </c>
      <c r="AO2067" s="5503" t="s">
        <v>275</v>
      </c>
      <c r="AP2067" s="5503" t="s">
        <v>734</v>
      </c>
      <c r="AQ2067" s="4705" t="s">
        <v>1559</v>
      </c>
      <c r="AR2067" s="5504">
        <v>2202070105</v>
      </c>
      <c r="AS2067" s="5505" t="s">
        <v>1642</v>
      </c>
      <c r="AT2067" s="3475" t="s">
        <v>1643</v>
      </c>
      <c r="AU2067" s="4707">
        <v>1</v>
      </c>
      <c r="AV2067" s="2748">
        <v>1</v>
      </c>
      <c r="AW2067" s="1849" t="s">
        <v>1644</v>
      </c>
      <c r="AX2067" s="1849" t="s">
        <v>1620</v>
      </c>
      <c r="AY2067" s="3430">
        <v>0</v>
      </c>
      <c r="AZ2067" s="1459"/>
      <c r="BA2067" s="1459"/>
      <c r="BB2067" s="1459"/>
      <c r="BC2067" s="1459"/>
      <c r="BD2067" s="1459"/>
      <c r="BE2067" s="1381"/>
      <c r="BF2067" s="2042"/>
      <c r="BG2067" s="1381"/>
      <c r="BH2067" s="1381"/>
      <c r="BI2067" s="2042"/>
      <c r="BJ2067" s="1381"/>
      <c r="BK2067" s="1858"/>
      <c r="BL2067" s="1859">
        <f t="shared" ref="BL2067:BL2118" si="234">BF2067-BI2067</f>
        <v>0</v>
      </c>
      <c r="BM2067" s="2014" t="e">
        <f>L2067-(BI2067+BI2068+#REF!+#REF!+#REF!+#REF!)</f>
        <v>#REF!</v>
      </c>
      <c r="BN2067" s="2751"/>
      <c r="BO2067" s="1439"/>
      <c r="BP2067" s="1439"/>
      <c r="BQ2067" s="2752"/>
      <c r="BR2067" s="2753"/>
      <c r="BS2067" s="1471"/>
      <c r="BT2067" s="1471"/>
      <c r="BU2067" s="1471"/>
      <c r="BV2067" s="1471"/>
      <c r="BW2067" s="1471"/>
      <c r="BX2067" s="1471"/>
      <c r="BY2067" s="1471"/>
      <c r="BZ2067" s="1471"/>
      <c r="CA2067" s="1471"/>
      <c r="CB2067" s="1471"/>
      <c r="CC2067" s="1471"/>
      <c r="CD2067" s="1978" t="s">
        <v>1567</v>
      </c>
    </row>
    <row r="2068" spans="1:82" ht="63" customHeight="1" thickBot="1" x14ac:dyDescent="0.25">
      <c r="A2068" s="295" t="s">
        <v>162</v>
      </c>
      <c r="B2068" s="102" t="s">
        <v>1601</v>
      </c>
      <c r="C2068" s="106" t="s">
        <v>1602</v>
      </c>
      <c r="D2068" s="205">
        <v>240</v>
      </c>
      <c r="E2068" s="100" t="s">
        <v>1640</v>
      </c>
      <c r="F2068" s="100" t="s">
        <v>1641</v>
      </c>
      <c r="G2068" s="17">
        <v>0</v>
      </c>
      <c r="H2068" s="17" t="s">
        <v>0</v>
      </c>
      <c r="I2068" s="17">
        <v>1</v>
      </c>
      <c r="J2068" s="491">
        <v>0.25</v>
      </c>
      <c r="K2068" s="104"/>
      <c r="L2068" s="800"/>
      <c r="M2068" s="801"/>
      <c r="N2068" s="801"/>
      <c r="O2068" s="801"/>
      <c r="P2068" s="801"/>
      <c r="Q2068" s="801"/>
      <c r="R2068" s="801"/>
      <c r="S2068" s="801"/>
      <c r="T2068" s="801"/>
      <c r="U2068" s="805">
        <f t="shared" si="232"/>
        <v>0</v>
      </c>
      <c r="V2068" s="98"/>
      <c r="W2068" s="98"/>
      <c r="X2068" s="98"/>
      <c r="Y2068" s="98"/>
      <c r="Z2068" s="98"/>
      <c r="AA2068" s="98"/>
      <c r="AB2068" s="98"/>
      <c r="AC2068" s="98"/>
      <c r="AD2068" s="98"/>
      <c r="AE2068" s="98"/>
      <c r="AF2068" s="98"/>
      <c r="AG2068" s="2780"/>
      <c r="AH2068" s="2780"/>
      <c r="AI2068" s="2780"/>
      <c r="AJ2068" s="2780"/>
      <c r="AK2068" s="2780"/>
      <c r="AL2068" s="2780"/>
      <c r="AM2068" s="2144"/>
      <c r="AN2068" s="2144"/>
      <c r="AO2068" s="2780"/>
      <c r="AP2068" s="2780"/>
      <c r="AQ2068" s="3174"/>
      <c r="AR2068" s="3174"/>
      <c r="AS2068" s="2963"/>
      <c r="AT2068" s="2145"/>
      <c r="AU2068" s="5477"/>
      <c r="AV2068" s="2147"/>
      <c r="AW2068" s="3915"/>
      <c r="AX2068" s="3915"/>
      <c r="AY2068" s="2965"/>
      <c r="AZ2068" s="2418"/>
      <c r="BA2068" s="2418"/>
      <c r="BB2068" s="2418"/>
      <c r="BC2068" s="2418"/>
      <c r="BD2068" s="2418"/>
      <c r="BE2068" s="2418"/>
      <c r="BF2068" s="2934"/>
      <c r="BG2068" s="2418"/>
      <c r="BH2068" s="2418"/>
      <c r="BI2068" s="2934"/>
      <c r="BJ2068" s="2418"/>
      <c r="BK2068" s="2738"/>
      <c r="BL2068" s="2132">
        <f t="shared" si="234"/>
        <v>0</v>
      </c>
      <c r="BM2068" s="3907"/>
      <c r="BN2068" s="3778"/>
      <c r="BO2068" s="3771"/>
      <c r="BP2068" s="3771"/>
      <c r="BQ2068" s="3779"/>
      <c r="BR2068" s="3908"/>
      <c r="BS2068" s="3774"/>
      <c r="BT2068" s="3774"/>
      <c r="BU2068" s="3774"/>
      <c r="BV2068" s="3774"/>
      <c r="BW2068" s="3774"/>
      <c r="BX2068" s="3774"/>
      <c r="BY2068" s="3774"/>
      <c r="BZ2068" s="3774"/>
      <c r="CA2068" s="3774"/>
      <c r="CB2068" s="3774"/>
      <c r="CC2068" s="3774"/>
      <c r="CD2068" s="2167" t="s">
        <v>1567</v>
      </c>
    </row>
    <row r="2069" spans="1:82" ht="31.5" customHeight="1" x14ac:dyDescent="0.2">
      <c r="A2069" s="181" t="s">
        <v>162</v>
      </c>
      <c r="B2069" s="182" t="s">
        <v>1601</v>
      </c>
      <c r="C2069" s="209" t="s">
        <v>1602</v>
      </c>
      <c r="D2069" s="163">
        <v>241</v>
      </c>
      <c r="E2069" s="48" t="s">
        <v>1645</v>
      </c>
      <c r="F2069" s="48" t="s">
        <v>1646</v>
      </c>
      <c r="G2069" s="217">
        <v>0</v>
      </c>
      <c r="H2069" s="217" t="s">
        <v>0</v>
      </c>
      <c r="I2069" s="217">
        <v>8</v>
      </c>
      <c r="J2069" s="493">
        <v>2</v>
      </c>
      <c r="K2069" s="195"/>
      <c r="L2069" s="744">
        <f t="shared" ref="L2069:L2077" si="235">+M2069+N2069+O2069+P2069+Q2069+R2069+S2069+T2069</f>
        <v>311301575</v>
      </c>
      <c r="M2069" s="717">
        <v>311301575</v>
      </c>
      <c r="N2069" s="717"/>
      <c r="O2069" s="717"/>
      <c r="P2069" s="717"/>
      <c r="Q2069" s="717"/>
      <c r="R2069" s="717"/>
      <c r="S2069" s="717"/>
      <c r="T2069" s="803"/>
      <c r="U2069" s="747">
        <f t="shared" si="232"/>
        <v>0</v>
      </c>
      <c r="V2069" s="196"/>
      <c r="W2069" s="196"/>
      <c r="X2069" s="196"/>
      <c r="Y2069" s="196"/>
      <c r="Z2069" s="196"/>
      <c r="AA2069" s="196"/>
      <c r="AB2069" s="196"/>
      <c r="AC2069" s="196"/>
      <c r="AD2069" s="196"/>
      <c r="AE2069" s="196"/>
      <c r="AF2069" s="196"/>
      <c r="AG2069" s="2861" t="s">
        <v>1647</v>
      </c>
      <c r="AH2069" s="5503" t="s">
        <v>6376</v>
      </c>
      <c r="AI2069" s="5503" t="s">
        <v>1648</v>
      </c>
      <c r="AJ2069" s="5503" t="s">
        <v>410</v>
      </c>
      <c r="AK2069" s="5503" t="s">
        <v>1649</v>
      </c>
      <c r="AL2069" s="5503" t="s">
        <v>274</v>
      </c>
      <c r="AM2069" s="3430">
        <v>10000000</v>
      </c>
      <c r="AN2069" s="3430">
        <v>10000000</v>
      </c>
      <c r="AO2069" s="5503" t="s">
        <v>275</v>
      </c>
      <c r="AP2069" s="5503" t="s">
        <v>734</v>
      </c>
      <c r="AQ2069" s="4705" t="s">
        <v>1559</v>
      </c>
      <c r="AR2069" s="5504">
        <v>2202070106</v>
      </c>
      <c r="AS2069" s="1849" t="s">
        <v>1650</v>
      </c>
      <c r="AT2069" s="3475" t="s">
        <v>6072</v>
      </c>
      <c r="AU2069" s="4707">
        <v>2</v>
      </c>
      <c r="AV2069" s="2748">
        <v>3</v>
      </c>
      <c r="AW2069" s="1849" t="s">
        <v>1651</v>
      </c>
      <c r="AX2069" s="1849" t="s">
        <v>1652</v>
      </c>
      <c r="AY2069" s="3430">
        <v>0</v>
      </c>
      <c r="AZ2069" s="1459"/>
      <c r="BA2069" s="1459"/>
      <c r="BB2069" s="1459"/>
      <c r="BC2069" s="1459"/>
      <c r="BD2069" s="1459"/>
      <c r="BE2069" s="1381"/>
      <c r="BF2069" s="2042"/>
      <c r="BG2069" s="1381"/>
      <c r="BH2069" s="1381"/>
      <c r="BI2069" s="2042"/>
      <c r="BJ2069" s="1381"/>
      <c r="BK2069" s="1858"/>
      <c r="BL2069" s="1859">
        <f t="shared" si="234"/>
        <v>0</v>
      </c>
      <c r="BM2069" s="2014">
        <f>L2069-(BI2069+BI2070+BI2071)</f>
        <v>35761171</v>
      </c>
      <c r="BN2069" s="2751"/>
      <c r="BO2069" s="1439"/>
      <c r="BP2069" s="1439"/>
      <c r="BQ2069" s="2752"/>
      <c r="BR2069" s="2753"/>
      <c r="BS2069" s="1471"/>
      <c r="BT2069" s="1471"/>
      <c r="BU2069" s="1471"/>
      <c r="BV2069" s="1471"/>
      <c r="BW2069" s="1471"/>
      <c r="BX2069" s="1471"/>
      <c r="BY2069" s="1471"/>
      <c r="BZ2069" s="1471"/>
      <c r="CA2069" s="1471"/>
      <c r="CB2069" s="1471"/>
      <c r="CC2069" s="1471"/>
      <c r="CD2069" s="1978" t="s">
        <v>1567</v>
      </c>
    </row>
    <row r="2070" spans="1:82" ht="72.75" customHeight="1" x14ac:dyDescent="0.2">
      <c r="A2070" s="426" t="s">
        <v>162</v>
      </c>
      <c r="B2070" s="794" t="s">
        <v>1601</v>
      </c>
      <c r="C2070" s="795" t="s">
        <v>1602</v>
      </c>
      <c r="D2070" s="460">
        <v>241</v>
      </c>
      <c r="E2070" s="526" t="s">
        <v>1645</v>
      </c>
      <c r="F2070" s="526" t="s">
        <v>1646</v>
      </c>
      <c r="G2070" s="463">
        <v>0</v>
      </c>
      <c r="H2070" s="463" t="s">
        <v>0</v>
      </c>
      <c r="I2070" s="463">
        <v>8</v>
      </c>
      <c r="J2070" s="454">
        <v>2</v>
      </c>
      <c r="K2070" s="517"/>
      <c r="L2070" s="751"/>
      <c r="M2070" s="798"/>
      <c r="N2070" s="798"/>
      <c r="O2070" s="798"/>
      <c r="P2070" s="798"/>
      <c r="Q2070" s="798"/>
      <c r="R2070" s="798"/>
      <c r="S2070" s="798"/>
      <c r="T2070" s="798"/>
      <c r="U2070" s="753">
        <f t="shared" si="232"/>
        <v>0</v>
      </c>
      <c r="V2070" s="667"/>
      <c r="W2070" s="667"/>
      <c r="X2070" s="667"/>
      <c r="Y2070" s="667"/>
      <c r="Z2070" s="667"/>
      <c r="AA2070" s="667"/>
      <c r="AB2070" s="667"/>
      <c r="AC2070" s="667"/>
      <c r="AD2070" s="667"/>
      <c r="AE2070" s="667"/>
      <c r="AF2070" s="667"/>
      <c r="AG2070" s="5470">
        <v>90151802</v>
      </c>
      <c r="AH2070" s="5471" t="s">
        <v>6377</v>
      </c>
      <c r="AI2070" s="5471" t="s">
        <v>1653</v>
      </c>
      <c r="AJ2070" s="5471" t="s">
        <v>465</v>
      </c>
      <c r="AK2070" s="5471" t="s">
        <v>1654</v>
      </c>
      <c r="AL2070" s="5471" t="s">
        <v>274</v>
      </c>
      <c r="AM2070" s="4630">
        <v>280000000</v>
      </c>
      <c r="AN2070" s="4630">
        <v>280000000</v>
      </c>
      <c r="AO2070" s="5471" t="s">
        <v>275</v>
      </c>
      <c r="AP2070" s="5471" t="s">
        <v>734</v>
      </c>
      <c r="AQ2070" s="4626" t="s">
        <v>1559</v>
      </c>
      <c r="AR2070" s="5472">
        <v>2202070106</v>
      </c>
      <c r="AS2070" s="2198" t="s">
        <v>6073</v>
      </c>
      <c r="AT2070" s="3458" t="s">
        <v>6074</v>
      </c>
      <c r="AU2070" s="4629">
        <v>1</v>
      </c>
      <c r="AV2070" s="3494">
        <v>1</v>
      </c>
      <c r="AW2070" s="2198" t="s">
        <v>1655</v>
      </c>
      <c r="AX2070" s="2198" t="s">
        <v>1656</v>
      </c>
      <c r="AY2070" s="4630">
        <v>280000000</v>
      </c>
      <c r="AZ2070" s="3823">
        <v>240</v>
      </c>
      <c r="BA2070" s="2391" t="s">
        <v>1657</v>
      </c>
      <c r="BB2070" s="2391" t="s">
        <v>1658</v>
      </c>
      <c r="BC2070" s="5506" t="s">
        <v>1659</v>
      </c>
      <c r="BD2070" s="3823">
        <v>2017001440</v>
      </c>
      <c r="BE2070" s="2833">
        <v>43005</v>
      </c>
      <c r="BF2070" s="1677">
        <v>279000000</v>
      </c>
      <c r="BG2070" s="3823">
        <v>2017001728</v>
      </c>
      <c r="BH2070" s="2833">
        <v>43080</v>
      </c>
      <c r="BI2070" s="1677">
        <v>275540404</v>
      </c>
      <c r="BJ2070" s="2833">
        <v>43081</v>
      </c>
      <c r="BK2070" s="3909">
        <v>43088</v>
      </c>
      <c r="BL2070" s="2024">
        <f t="shared" si="234"/>
        <v>3459596</v>
      </c>
      <c r="BM2070" s="3777"/>
      <c r="BN2070" s="3778"/>
      <c r="BO2070" s="3771"/>
      <c r="BP2070" s="3771"/>
      <c r="BQ2070" s="3779"/>
      <c r="BR2070" s="3780"/>
      <c r="BS2070" s="3771"/>
      <c r="BT2070" s="3771"/>
      <c r="BU2070" s="3771"/>
      <c r="BV2070" s="3771"/>
      <c r="BW2070" s="3771"/>
      <c r="BX2070" s="3771"/>
      <c r="BY2070" s="3771"/>
      <c r="BZ2070" s="3771"/>
      <c r="CA2070" s="3771"/>
      <c r="CB2070" s="3771"/>
      <c r="CC2070" s="3771"/>
      <c r="CD2070" s="2028" t="s">
        <v>1567</v>
      </c>
    </row>
    <row r="2071" spans="1:82" ht="48" customHeight="1" thickBot="1" x14ac:dyDescent="0.25">
      <c r="A2071" s="428" t="s">
        <v>162</v>
      </c>
      <c r="B2071" s="809" t="s">
        <v>1601</v>
      </c>
      <c r="C2071" s="430" t="s">
        <v>1602</v>
      </c>
      <c r="D2071" s="431">
        <v>241</v>
      </c>
      <c r="E2071" s="433" t="s">
        <v>1645</v>
      </c>
      <c r="F2071" s="433" t="s">
        <v>1646</v>
      </c>
      <c r="G2071" s="434">
        <v>0</v>
      </c>
      <c r="H2071" s="434" t="s">
        <v>0</v>
      </c>
      <c r="I2071" s="434">
        <v>8</v>
      </c>
      <c r="J2071" s="496">
        <v>2</v>
      </c>
      <c r="K2071" s="810"/>
      <c r="L2071" s="757"/>
      <c r="M2071" s="811"/>
      <c r="N2071" s="811"/>
      <c r="O2071" s="811"/>
      <c r="P2071" s="811"/>
      <c r="Q2071" s="811"/>
      <c r="R2071" s="811"/>
      <c r="S2071" s="811"/>
      <c r="T2071" s="811"/>
      <c r="U2071" s="759">
        <f t="shared" si="232"/>
        <v>0</v>
      </c>
      <c r="V2071" s="438"/>
      <c r="W2071" s="438"/>
      <c r="X2071" s="438"/>
      <c r="Y2071" s="438"/>
      <c r="Z2071" s="438"/>
      <c r="AA2071" s="438"/>
      <c r="AB2071" s="438"/>
      <c r="AC2071" s="438"/>
      <c r="AD2071" s="438"/>
      <c r="AE2071" s="438"/>
      <c r="AF2071" s="438"/>
      <c r="AG2071" s="3921"/>
      <c r="AH2071" s="3301"/>
      <c r="AI2071" s="3301"/>
      <c r="AJ2071" s="3301"/>
      <c r="AK2071" s="3301"/>
      <c r="AL2071" s="3301"/>
      <c r="AM2071" s="3186"/>
      <c r="AN2071" s="3186"/>
      <c r="AO2071" s="3301"/>
      <c r="AP2071" s="3301"/>
      <c r="AQ2071" s="4350"/>
      <c r="AR2071" s="1559"/>
      <c r="AS2071" s="1502"/>
      <c r="AT2071" s="1498"/>
      <c r="AU2071" s="5507"/>
      <c r="AV2071" s="4347"/>
      <c r="AW2071" s="1502"/>
      <c r="AX2071" s="1502"/>
      <c r="AY2071" s="3186"/>
      <c r="AZ2071" s="2781"/>
      <c r="BA2071" s="2781"/>
      <c r="BB2071" s="2781"/>
      <c r="BC2071" s="5508"/>
      <c r="BD2071" s="2781"/>
      <c r="BE2071" s="2781"/>
      <c r="BF2071" s="3186"/>
      <c r="BG2071" s="2781"/>
      <c r="BH2071" s="2781"/>
      <c r="BI2071" s="3186"/>
      <c r="BJ2071" s="2781"/>
      <c r="BK2071" s="2761"/>
      <c r="BL2071" s="1911">
        <f t="shared" si="234"/>
        <v>0</v>
      </c>
      <c r="BM2071" s="3783"/>
      <c r="BN2071" s="3778"/>
      <c r="BO2071" s="3771"/>
      <c r="BP2071" s="3771"/>
      <c r="BQ2071" s="3779"/>
      <c r="BR2071" s="3784"/>
      <c r="BS2071" s="3785"/>
      <c r="BT2071" s="3785"/>
      <c r="BU2071" s="3785"/>
      <c r="BV2071" s="3785"/>
      <c r="BW2071" s="3785"/>
      <c r="BX2071" s="3785"/>
      <c r="BY2071" s="3785"/>
      <c r="BZ2071" s="3785"/>
      <c r="CA2071" s="3785"/>
      <c r="CB2071" s="3785"/>
      <c r="CC2071" s="3785"/>
      <c r="CD2071" s="2039" t="s">
        <v>1567</v>
      </c>
    </row>
    <row r="2072" spans="1:82" ht="44.25" customHeight="1" thickBot="1" x14ac:dyDescent="0.25">
      <c r="A2072" s="107" t="s">
        <v>162</v>
      </c>
      <c r="B2072" s="108" t="s">
        <v>1601</v>
      </c>
      <c r="C2072" s="812" t="s">
        <v>1602</v>
      </c>
      <c r="D2072" s="813">
        <v>242</v>
      </c>
      <c r="E2072" s="113" t="s">
        <v>1660</v>
      </c>
      <c r="F2072" s="113" t="s">
        <v>1661</v>
      </c>
      <c r="G2072" s="12" t="s">
        <v>165</v>
      </c>
      <c r="H2072" s="12" t="s">
        <v>0</v>
      </c>
      <c r="I2072" s="12">
        <v>15</v>
      </c>
      <c r="J2072" s="480">
        <v>4</v>
      </c>
      <c r="K2072" s="13"/>
      <c r="L2072" s="790"/>
      <c r="M2072" s="814">
        <v>40000000</v>
      </c>
      <c r="N2072" s="814"/>
      <c r="O2072" s="814"/>
      <c r="P2072" s="814"/>
      <c r="Q2072" s="814"/>
      <c r="R2072" s="814"/>
      <c r="S2072" s="814"/>
      <c r="T2072" s="814"/>
      <c r="U2072" s="792">
        <f t="shared" si="232"/>
        <v>0</v>
      </c>
      <c r="V2072" s="14"/>
      <c r="W2072" s="14"/>
      <c r="X2072" s="14"/>
      <c r="Y2072" s="14"/>
      <c r="Z2072" s="14"/>
      <c r="AA2072" s="14"/>
      <c r="AB2072" s="14"/>
      <c r="AC2072" s="14"/>
      <c r="AD2072" s="14"/>
      <c r="AE2072" s="14"/>
      <c r="AF2072" s="14"/>
      <c r="AG2072" s="3147">
        <v>86111604</v>
      </c>
      <c r="AH2072" s="5509" t="s">
        <v>1662</v>
      </c>
      <c r="AI2072" s="3147" t="s">
        <v>1663</v>
      </c>
      <c r="AJ2072" s="5509" t="s">
        <v>277</v>
      </c>
      <c r="AK2072" s="5509" t="s">
        <v>1605</v>
      </c>
      <c r="AL2072" s="5509" t="s">
        <v>1558</v>
      </c>
      <c r="AM2072" s="2244">
        <v>0</v>
      </c>
      <c r="AN2072" s="2244">
        <v>0</v>
      </c>
      <c r="AO2072" s="5509" t="s">
        <v>275</v>
      </c>
      <c r="AP2072" s="5509" t="s">
        <v>734</v>
      </c>
      <c r="AQ2072" s="5510" t="s">
        <v>1559</v>
      </c>
      <c r="AR2072" s="3177">
        <v>2202070107</v>
      </c>
      <c r="AS2072" s="3147" t="s">
        <v>6075</v>
      </c>
      <c r="AT2072" s="2205" t="s">
        <v>1664</v>
      </c>
      <c r="AU2072" s="4554">
        <v>4</v>
      </c>
      <c r="AV2072" s="2206">
        <v>4</v>
      </c>
      <c r="AW2072" s="2204" t="s">
        <v>1663</v>
      </c>
      <c r="AX2072" s="2459" t="s">
        <v>1665</v>
      </c>
      <c r="AY2072" s="2244">
        <v>0</v>
      </c>
      <c r="AZ2072" s="1397"/>
      <c r="BA2072" s="1397"/>
      <c r="BB2072" s="1397"/>
      <c r="BC2072" s="1397"/>
      <c r="BD2072" s="1397"/>
      <c r="BE2072" s="1394"/>
      <c r="BF2072" s="2991"/>
      <c r="BG2072" s="1394"/>
      <c r="BH2072" s="1394"/>
      <c r="BI2072" s="2991"/>
      <c r="BJ2072" s="1394"/>
      <c r="BK2072" s="1874"/>
      <c r="BL2072" s="1876">
        <f t="shared" si="234"/>
        <v>0</v>
      </c>
      <c r="BM2072" s="2306">
        <f>L2072-(BI2072+BI2073)</f>
        <v>0</v>
      </c>
      <c r="BN2072" s="2751"/>
      <c r="BO2072" s="1439"/>
      <c r="BP2072" s="1439"/>
      <c r="BQ2072" s="1439"/>
      <c r="BR2072" s="1413"/>
      <c r="BS2072" s="1413"/>
      <c r="BT2072" s="1413"/>
      <c r="BU2072" s="1413"/>
      <c r="BV2072" s="1413"/>
      <c r="BW2072" s="1413"/>
      <c r="BX2072" s="1413"/>
      <c r="BY2072" s="1413"/>
      <c r="BZ2072" s="1413"/>
      <c r="CA2072" s="1413"/>
      <c r="CB2072" s="1413"/>
      <c r="CC2072" s="3021"/>
      <c r="CD2072" s="2128" t="s">
        <v>1567</v>
      </c>
    </row>
    <row r="2073" spans="1:82" ht="57" customHeight="1" thickBot="1" x14ac:dyDescent="0.25">
      <c r="A2073" s="101" t="s">
        <v>162</v>
      </c>
      <c r="B2073" s="102" t="s">
        <v>1601</v>
      </c>
      <c r="C2073" s="815" t="s">
        <v>1602</v>
      </c>
      <c r="D2073" s="816">
        <v>242</v>
      </c>
      <c r="E2073" s="222" t="s">
        <v>1660</v>
      </c>
      <c r="F2073" s="222" t="s">
        <v>1661</v>
      </c>
      <c r="G2073" s="17" t="s">
        <v>165</v>
      </c>
      <c r="H2073" s="17" t="s">
        <v>0</v>
      </c>
      <c r="I2073" s="17">
        <v>15</v>
      </c>
      <c r="J2073" s="491">
        <v>4</v>
      </c>
      <c r="K2073" s="104"/>
      <c r="L2073" s="817"/>
      <c r="M2073" s="801"/>
      <c r="N2073" s="801"/>
      <c r="O2073" s="801"/>
      <c r="P2073" s="801"/>
      <c r="Q2073" s="801"/>
      <c r="R2073" s="801"/>
      <c r="S2073" s="801"/>
      <c r="T2073" s="801"/>
      <c r="U2073" s="771">
        <f t="shared" si="232"/>
        <v>0</v>
      </c>
      <c r="V2073" s="98"/>
      <c r="W2073" s="98"/>
      <c r="X2073" s="98"/>
      <c r="Y2073" s="98"/>
      <c r="Z2073" s="98"/>
      <c r="AA2073" s="98"/>
      <c r="AB2073" s="98"/>
      <c r="AC2073" s="98"/>
      <c r="AD2073" s="98"/>
      <c r="AE2073" s="98"/>
      <c r="AF2073" s="98"/>
      <c r="AG2073" s="2932"/>
      <c r="AH2073" s="2350"/>
      <c r="AI2073" s="2932"/>
      <c r="AJ2073" s="2350"/>
      <c r="AK2073" s="2350"/>
      <c r="AL2073" s="2350"/>
      <c r="AM2073" s="2934"/>
      <c r="AN2073" s="2934"/>
      <c r="AO2073" s="2350"/>
      <c r="AP2073" s="2350"/>
      <c r="AQ2073" s="5511"/>
      <c r="AR2073" s="5497"/>
      <c r="AS2073" s="2932"/>
      <c r="AT2073" s="1605"/>
      <c r="AU2073" s="5512"/>
      <c r="AV2073" s="4664"/>
      <c r="AW2073" s="1607"/>
      <c r="AX2073" s="2920"/>
      <c r="AY2073" s="2934"/>
      <c r="AZ2073" s="2418"/>
      <c r="BA2073" s="2418"/>
      <c r="BB2073" s="2418"/>
      <c r="BC2073" s="2418"/>
      <c r="BD2073" s="2418"/>
      <c r="BE2073" s="2418"/>
      <c r="BF2073" s="2934"/>
      <c r="BG2073" s="2418"/>
      <c r="BH2073" s="2418"/>
      <c r="BI2073" s="2934"/>
      <c r="BJ2073" s="2418"/>
      <c r="BK2073" s="2738"/>
      <c r="BL2073" s="2307">
        <f t="shared" si="234"/>
        <v>0</v>
      </c>
      <c r="BM2073" s="3907"/>
      <c r="BN2073" s="3778"/>
      <c r="BO2073" s="3771"/>
      <c r="BP2073" s="3771"/>
      <c r="BQ2073" s="3771"/>
      <c r="BR2073" s="3774"/>
      <c r="BS2073" s="3774"/>
      <c r="BT2073" s="3774"/>
      <c r="BU2073" s="3774"/>
      <c r="BV2073" s="3774"/>
      <c r="BW2073" s="3774"/>
      <c r="BX2073" s="3774"/>
      <c r="BY2073" s="3774"/>
      <c r="BZ2073" s="3774"/>
      <c r="CA2073" s="3774"/>
      <c r="CB2073" s="3774"/>
      <c r="CC2073" s="3910"/>
      <c r="CD2073" s="2320" t="s">
        <v>1567</v>
      </c>
    </row>
    <row r="2074" spans="1:82" ht="35.25" customHeight="1" x14ac:dyDescent="0.2">
      <c r="A2074" s="181" t="s">
        <v>162</v>
      </c>
      <c r="B2074" s="182" t="s">
        <v>1601</v>
      </c>
      <c r="C2074" s="209" t="s">
        <v>1602</v>
      </c>
      <c r="D2074" s="163">
        <v>243</v>
      </c>
      <c r="E2074" s="239" t="s">
        <v>1666</v>
      </c>
      <c r="F2074" s="239" t="s">
        <v>1667</v>
      </c>
      <c r="G2074" s="217" t="s">
        <v>165</v>
      </c>
      <c r="H2074" s="217" t="s">
        <v>0</v>
      </c>
      <c r="I2074" s="217">
        <v>2000</v>
      </c>
      <c r="J2074" s="493">
        <v>570</v>
      </c>
      <c r="K2074" s="195"/>
      <c r="L2074" s="744"/>
      <c r="M2074" s="803">
        <v>10000000</v>
      </c>
      <c r="N2074" s="803"/>
      <c r="O2074" s="803"/>
      <c r="P2074" s="803"/>
      <c r="Q2074" s="803"/>
      <c r="R2074" s="803"/>
      <c r="S2074" s="803"/>
      <c r="T2074" s="803"/>
      <c r="U2074" s="747">
        <f t="shared" si="232"/>
        <v>0</v>
      </c>
      <c r="V2074" s="196"/>
      <c r="W2074" s="196"/>
      <c r="X2074" s="196"/>
      <c r="Y2074" s="196"/>
      <c r="Z2074" s="196"/>
      <c r="AA2074" s="196"/>
      <c r="AB2074" s="196"/>
      <c r="AC2074" s="196"/>
      <c r="AD2074" s="196"/>
      <c r="AE2074" s="196"/>
      <c r="AF2074" s="196"/>
      <c r="AG2074" s="5495">
        <v>86111604</v>
      </c>
      <c r="AH2074" s="2357" t="s">
        <v>1668</v>
      </c>
      <c r="AI2074" s="5495" t="s">
        <v>1663</v>
      </c>
      <c r="AJ2074" s="2357" t="s">
        <v>277</v>
      </c>
      <c r="AK2074" s="2357" t="s">
        <v>1605</v>
      </c>
      <c r="AL2074" s="2357" t="s">
        <v>1558</v>
      </c>
      <c r="AM2074" s="2266">
        <v>10000000</v>
      </c>
      <c r="AN2074" s="2266">
        <v>10000000</v>
      </c>
      <c r="AO2074" s="2357" t="s">
        <v>275</v>
      </c>
      <c r="AP2074" s="2357" t="s">
        <v>734</v>
      </c>
      <c r="AQ2074" s="2263" t="s">
        <v>1559</v>
      </c>
      <c r="AR2074" s="3002">
        <v>2202070106</v>
      </c>
      <c r="AS2074" s="5495" t="s">
        <v>6076</v>
      </c>
      <c r="AT2074" s="1379" t="s">
        <v>1669</v>
      </c>
      <c r="AU2074" s="1467">
        <v>570</v>
      </c>
      <c r="AV2074" s="2265">
        <v>1567</v>
      </c>
      <c r="AW2074" s="1466" t="s">
        <v>1670</v>
      </c>
      <c r="AX2074" s="1466" t="s">
        <v>1671</v>
      </c>
      <c r="AY2074" s="2266">
        <v>10000000</v>
      </c>
      <c r="AZ2074" s="1459"/>
      <c r="BA2074" s="1459"/>
      <c r="BB2074" s="1459"/>
      <c r="BC2074" s="1459"/>
      <c r="BD2074" s="1459"/>
      <c r="BE2074" s="1381"/>
      <c r="BF2074" s="2042"/>
      <c r="BG2074" s="1381"/>
      <c r="BH2074" s="1381"/>
      <c r="BI2074" s="2042"/>
      <c r="BJ2074" s="1381"/>
      <c r="BK2074" s="1858"/>
      <c r="BL2074" s="1859">
        <f t="shared" si="234"/>
        <v>0</v>
      </c>
      <c r="BM2074" s="2014">
        <f>L2074-(BI2074+BI2075+BI2076)</f>
        <v>0</v>
      </c>
      <c r="BN2074" s="2751"/>
      <c r="BO2074" s="1439"/>
      <c r="BP2074" s="1439"/>
      <c r="BQ2074" s="2752"/>
      <c r="BR2074" s="2753"/>
      <c r="BS2074" s="1471"/>
      <c r="BT2074" s="1471"/>
      <c r="BU2074" s="1471"/>
      <c r="BV2074" s="1471"/>
      <c r="BW2074" s="1471"/>
      <c r="BX2074" s="1471"/>
      <c r="BY2074" s="1471"/>
      <c r="BZ2074" s="1471"/>
      <c r="CA2074" s="1471"/>
      <c r="CB2074" s="1471"/>
      <c r="CC2074" s="1471"/>
      <c r="CD2074" s="1978" t="s">
        <v>1567</v>
      </c>
    </row>
    <row r="2075" spans="1:82" ht="25.5" customHeight="1" x14ac:dyDescent="0.2">
      <c r="A2075" s="426" t="s">
        <v>162</v>
      </c>
      <c r="B2075" s="794" t="s">
        <v>1601</v>
      </c>
      <c r="C2075" s="795" t="s">
        <v>1602</v>
      </c>
      <c r="D2075" s="460">
        <v>243</v>
      </c>
      <c r="E2075" s="818" t="s">
        <v>1666</v>
      </c>
      <c r="F2075" s="818" t="s">
        <v>1667</v>
      </c>
      <c r="G2075" s="463" t="s">
        <v>165</v>
      </c>
      <c r="H2075" s="463" t="s">
        <v>0</v>
      </c>
      <c r="I2075" s="463">
        <v>2000</v>
      </c>
      <c r="J2075" s="454">
        <v>570</v>
      </c>
      <c r="K2075" s="517"/>
      <c r="L2075" s="751"/>
      <c r="M2075" s="798"/>
      <c r="N2075" s="798"/>
      <c r="O2075" s="798"/>
      <c r="P2075" s="798"/>
      <c r="Q2075" s="798"/>
      <c r="R2075" s="798"/>
      <c r="S2075" s="798"/>
      <c r="T2075" s="798"/>
      <c r="U2075" s="753">
        <f t="shared" si="232"/>
        <v>0</v>
      </c>
      <c r="V2075" s="667"/>
      <c r="W2075" s="667"/>
      <c r="X2075" s="667"/>
      <c r="Y2075" s="667"/>
      <c r="Z2075" s="667"/>
      <c r="AA2075" s="667"/>
      <c r="AB2075" s="667"/>
      <c r="AC2075" s="667"/>
      <c r="AD2075" s="667"/>
      <c r="AE2075" s="667"/>
      <c r="AF2075" s="667"/>
      <c r="AG2075" s="2729"/>
      <c r="AH2075" s="2729"/>
      <c r="AI2075" s="2729"/>
      <c r="AJ2075" s="2729"/>
      <c r="AK2075" s="2729"/>
      <c r="AL2075" s="2729"/>
      <c r="AM2075" s="1147"/>
      <c r="AN2075" s="1147"/>
      <c r="AO2075" s="2729"/>
      <c r="AP2075" s="2729"/>
      <c r="AQ2075" s="2756"/>
      <c r="AR2075" s="2756"/>
      <c r="AS2075" s="3182"/>
      <c r="AT2075" s="1991"/>
      <c r="AU2075" s="3183"/>
      <c r="AV2075" s="1992"/>
      <c r="AW2075" s="3914"/>
      <c r="AX2075" s="3914"/>
      <c r="AY2075" s="3184"/>
      <c r="AZ2075" s="2391"/>
      <c r="BA2075" s="2391"/>
      <c r="BB2075" s="2391"/>
      <c r="BC2075" s="2391"/>
      <c r="BD2075" s="2391"/>
      <c r="BE2075" s="2391"/>
      <c r="BF2075" s="1677"/>
      <c r="BG2075" s="2391"/>
      <c r="BH2075" s="2391"/>
      <c r="BI2075" s="1677"/>
      <c r="BJ2075" s="2391"/>
      <c r="BK2075" s="2732"/>
      <c r="BL2075" s="2024">
        <f t="shared" si="234"/>
        <v>0</v>
      </c>
      <c r="BM2075" s="3777"/>
      <c r="BN2075" s="3778"/>
      <c r="BO2075" s="3771"/>
      <c r="BP2075" s="3771"/>
      <c r="BQ2075" s="3779"/>
      <c r="BR2075" s="3780"/>
      <c r="BS2075" s="3771"/>
      <c r="BT2075" s="3771"/>
      <c r="BU2075" s="3771"/>
      <c r="BV2075" s="3771"/>
      <c r="BW2075" s="3771"/>
      <c r="BX2075" s="3771"/>
      <c r="BY2075" s="3771"/>
      <c r="BZ2075" s="3771"/>
      <c r="CA2075" s="3771"/>
      <c r="CB2075" s="3771"/>
      <c r="CC2075" s="3771"/>
      <c r="CD2075" s="2028" t="s">
        <v>1567</v>
      </c>
    </row>
    <row r="2076" spans="1:82" ht="24" customHeight="1" thickBot="1" x14ac:dyDescent="0.25">
      <c r="A2076" s="428" t="s">
        <v>162</v>
      </c>
      <c r="B2076" s="809" t="s">
        <v>1601</v>
      </c>
      <c r="C2076" s="430" t="s">
        <v>1602</v>
      </c>
      <c r="D2076" s="431">
        <v>243</v>
      </c>
      <c r="E2076" s="819" t="s">
        <v>1666</v>
      </c>
      <c r="F2076" s="819" t="s">
        <v>1667</v>
      </c>
      <c r="G2076" s="434" t="s">
        <v>165</v>
      </c>
      <c r="H2076" s="434" t="s">
        <v>0</v>
      </c>
      <c r="I2076" s="434">
        <v>2000</v>
      </c>
      <c r="J2076" s="496">
        <v>570</v>
      </c>
      <c r="K2076" s="810"/>
      <c r="L2076" s="757"/>
      <c r="M2076" s="811"/>
      <c r="N2076" s="811"/>
      <c r="O2076" s="811"/>
      <c r="P2076" s="811"/>
      <c r="Q2076" s="811"/>
      <c r="R2076" s="811"/>
      <c r="S2076" s="811"/>
      <c r="T2076" s="811"/>
      <c r="U2076" s="759">
        <f t="shared" si="232"/>
        <v>0</v>
      </c>
      <c r="V2076" s="438"/>
      <c r="W2076" s="438"/>
      <c r="X2076" s="438"/>
      <c r="Y2076" s="438"/>
      <c r="Z2076" s="438"/>
      <c r="AA2076" s="438"/>
      <c r="AB2076" s="438"/>
      <c r="AC2076" s="438"/>
      <c r="AD2076" s="438"/>
      <c r="AE2076" s="438"/>
      <c r="AF2076" s="438"/>
      <c r="AG2076" s="2779"/>
      <c r="AH2076" s="2779"/>
      <c r="AI2076" s="2779"/>
      <c r="AJ2076" s="2779"/>
      <c r="AK2076" s="2779"/>
      <c r="AL2076" s="2779"/>
      <c r="AM2076" s="1995"/>
      <c r="AN2076" s="1995"/>
      <c r="AO2076" s="2779"/>
      <c r="AP2076" s="2779"/>
      <c r="AQ2076" s="2759"/>
      <c r="AR2076" s="2759"/>
      <c r="AS2076" s="3033"/>
      <c r="AT2076" s="1996"/>
      <c r="AU2076" s="3185"/>
      <c r="AV2076" s="1998"/>
      <c r="AW2076" s="5513"/>
      <c r="AX2076" s="5513"/>
      <c r="AY2076" s="3035"/>
      <c r="AZ2076" s="2781"/>
      <c r="BA2076" s="2781"/>
      <c r="BB2076" s="2781"/>
      <c r="BC2076" s="2781"/>
      <c r="BD2076" s="2781"/>
      <c r="BE2076" s="2781"/>
      <c r="BF2076" s="3186"/>
      <c r="BG2076" s="2781"/>
      <c r="BH2076" s="2781"/>
      <c r="BI2076" s="3186"/>
      <c r="BJ2076" s="2781"/>
      <c r="BK2076" s="2761"/>
      <c r="BL2076" s="1911">
        <f t="shared" si="234"/>
        <v>0</v>
      </c>
      <c r="BM2076" s="3783"/>
      <c r="BN2076" s="3778"/>
      <c r="BO2076" s="3771"/>
      <c r="BP2076" s="3771"/>
      <c r="BQ2076" s="3779"/>
      <c r="BR2076" s="3784"/>
      <c r="BS2076" s="3785"/>
      <c r="BT2076" s="3785"/>
      <c r="BU2076" s="3785"/>
      <c r="BV2076" s="3785"/>
      <c r="BW2076" s="3785"/>
      <c r="BX2076" s="3785"/>
      <c r="BY2076" s="3785"/>
      <c r="BZ2076" s="3785"/>
      <c r="CA2076" s="3785"/>
      <c r="CB2076" s="3785"/>
      <c r="CC2076" s="3785"/>
      <c r="CD2076" s="2039" t="s">
        <v>1567</v>
      </c>
    </row>
    <row r="2077" spans="1:82" ht="84.75" customHeight="1" thickBot="1" x14ac:dyDescent="0.25">
      <c r="A2077" s="107" t="s">
        <v>162</v>
      </c>
      <c r="B2077" s="108" t="s">
        <v>1601</v>
      </c>
      <c r="C2077" s="812" t="s">
        <v>1602</v>
      </c>
      <c r="D2077" s="813">
        <v>244</v>
      </c>
      <c r="E2077" s="5" t="s">
        <v>1672</v>
      </c>
      <c r="F2077" s="5" t="s">
        <v>1673</v>
      </c>
      <c r="G2077" s="12">
        <v>0</v>
      </c>
      <c r="H2077" s="12" t="s">
        <v>0</v>
      </c>
      <c r="I2077" s="12">
        <v>1</v>
      </c>
      <c r="J2077" s="480">
        <v>0.25</v>
      </c>
      <c r="K2077" s="13"/>
      <c r="L2077" s="790">
        <f t="shared" si="235"/>
        <v>50000000</v>
      </c>
      <c r="M2077" s="814">
        <v>50000000</v>
      </c>
      <c r="N2077" s="814"/>
      <c r="O2077" s="814"/>
      <c r="P2077" s="814"/>
      <c r="Q2077" s="814"/>
      <c r="R2077" s="814"/>
      <c r="S2077" s="814"/>
      <c r="T2077" s="814"/>
      <c r="U2077" s="792">
        <f t="shared" si="232"/>
        <v>16900000</v>
      </c>
      <c r="V2077" s="280">
        <v>16900000</v>
      </c>
      <c r="W2077" s="280"/>
      <c r="X2077" s="280"/>
      <c r="Y2077" s="280"/>
      <c r="Z2077" s="280"/>
      <c r="AA2077" s="280"/>
      <c r="AB2077" s="14"/>
      <c r="AC2077" s="14"/>
      <c r="AD2077" s="14"/>
      <c r="AE2077" s="14"/>
      <c r="AF2077" s="14"/>
      <c r="AG2077" s="3891">
        <v>86111604</v>
      </c>
      <c r="AH2077" s="5514" t="s">
        <v>6378</v>
      </c>
      <c r="AI2077" s="5514" t="s">
        <v>1674</v>
      </c>
      <c r="AJ2077" s="5514" t="s">
        <v>277</v>
      </c>
      <c r="AK2077" s="5514" t="s">
        <v>1617</v>
      </c>
      <c r="AL2077" s="5514" t="s">
        <v>1558</v>
      </c>
      <c r="AM2077" s="2592">
        <v>16900000</v>
      </c>
      <c r="AN2077" s="2592">
        <v>16900000</v>
      </c>
      <c r="AO2077" s="5514" t="s">
        <v>476</v>
      </c>
      <c r="AP2077" s="5514" t="s">
        <v>734</v>
      </c>
      <c r="AQ2077" s="4933" t="s">
        <v>1559</v>
      </c>
      <c r="AR2077" s="1400">
        <v>2202070109</v>
      </c>
      <c r="AS2077" s="3891" t="s">
        <v>1675</v>
      </c>
      <c r="AT2077" s="1409" t="s">
        <v>1676</v>
      </c>
      <c r="AU2077" s="1405">
        <v>100</v>
      </c>
      <c r="AV2077" s="1406">
        <v>90</v>
      </c>
      <c r="AW2077" s="1409" t="s">
        <v>1677</v>
      </c>
      <c r="AX2077" s="1409" t="s">
        <v>1620</v>
      </c>
      <c r="AY2077" s="2592">
        <v>16900000</v>
      </c>
      <c r="AZ2077" s="1409" t="s">
        <v>1678</v>
      </c>
      <c r="BA2077" s="1409" t="s">
        <v>246</v>
      </c>
      <c r="BB2077" s="1409" t="s">
        <v>1679</v>
      </c>
      <c r="BC2077" s="5515" t="s">
        <v>1680</v>
      </c>
      <c r="BD2077" s="1409"/>
      <c r="BE2077" s="1401"/>
      <c r="BF2077" s="2592">
        <v>16900000</v>
      </c>
      <c r="BG2077" s="1401"/>
      <c r="BH2077" s="1401"/>
      <c r="BI2077" s="2592">
        <v>16900000</v>
      </c>
      <c r="BJ2077" s="5516">
        <v>42900</v>
      </c>
      <c r="BK2077" s="3022"/>
      <c r="BL2077" s="1876">
        <f t="shared" si="234"/>
        <v>0</v>
      </c>
      <c r="BM2077" s="2306">
        <f>L2077-(BI2077+BI2078+BI2079+BI2080+BI2081+BI2082)</f>
        <v>33100000</v>
      </c>
      <c r="BN2077" s="2751"/>
      <c r="BO2077" s="1439"/>
      <c r="BP2077" s="1439"/>
      <c r="BQ2077" s="2752"/>
      <c r="BR2077" s="3023"/>
      <c r="BS2077" s="1413"/>
      <c r="BT2077" s="1413"/>
      <c r="BU2077" s="1413"/>
      <c r="BV2077" s="1413"/>
      <c r="BW2077" s="1413"/>
      <c r="BX2077" s="1413"/>
      <c r="BY2077" s="1413"/>
      <c r="BZ2077" s="1413"/>
      <c r="CA2077" s="1413"/>
      <c r="CB2077" s="1413"/>
      <c r="CC2077" s="3021"/>
      <c r="CD2077" s="2131" t="s">
        <v>1567</v>
      </c>
    </row>
    <row r="2078" spans="1:82" ht="65.25" customHeight="1" x14ac:dyDescent="0.2">
      <c r="A2078" s="793" t="s">
        <v>162</v>
      </c>
      <c r="B2078" s="794" t="s">
        <v>1601</v>
      </c>
      <c r="C2078" s="820" t="s">
        <v>1602</v>
      </c>
      <c r="D2078" s="788">
        <v>244</v>
      </c>
      <c r="E2078" s="526" t="s">
        <v>1672</v>
      </c>
      <c r="F2078" s="526" t="s">
        <v>1673</v>
      </c>
      <c r="G2078" s="463">
        <v>0</v>
      </c>
      <c r="H2078" s="463" t="s">
        <v>0</v>
      </c>
      <c r="I2078" s="463">
        <v>1</v>
      </c>
      <c r="J2078" s="454">
        <v>0.25</v>
      </c>
      <c r="K2078" s="517"/>
      <c r="L2078" s="790"/>
      <c r="M2078" s="798"/>
      <c r="N2078" s="798"/>
      <c r="O2078" s="798"/>
      <c r="P2078" s="798"/>
      <c r="Q2078" s="798"/>
      <c r="R2078" s="798"/>
      <c r="S2078" s="798"/>
      <c r="T2078" s="798"/>
      <c r="U2078" s="792">
        <f t="shared" si="232"/>
        <v>0</v>
      </c>
      <c r="V2078" s="667"/>
      <c r="W2078" s="667"/>
      <c r="X2078" s="667"/>
      <c r="Y2078" s="667"/>
      <c r="Z2078" s="667"/>
      <c r="AA2078" s="667"/>
      <c r="AB2078" s="667"/>
      <c r="AC2078" s="667"/>
      <c r="AD2078" s="667"/>
      <c r="AE2078" s="667"/>
      <c r="AF2078" s="667"/>
      <c r="AG2078" s="5470">
        <v>81112205</v>
      </c>
      <c r="AH2078" s="5471" t="s">
        <v>1681</v>
      </c>
      <c r="AI2078" s="5471" t="s">
        <v>1682</v>
      </c>
      <c r="AJ2078" s="5471" t="s">
        <v>1683</v>
      </c>
      <c r="AK2078" s="5471" t="s">
        <v>1684</v>
      </c>
      <c r="AL2078" s="5471" t="s">
        <v>1558</v>
      </c>
      <c r="AM2078" s="4630">
        <v>21100000</v>
      </c>
      <c r="AN2078" s="4630">
        <v>21100000</v>
      </c>
      <c r="AO2078" s="5471" t="s">
        <v>250</v>
      </c>
      <c r="AP2078" s="5471" t="s">
        <v>734</v>
      </c>
      <c r="AQ2078" s="4705" t="s">
        <v>1559</v>
      </c>
      <c r="AR2078" s="5476">
        <v>2202070109</v>
      </c>
      <c r="AS2078" s="5476" t="s">
        <v>1685</v>
      </c>
      <c r="AT2078" s="2271" t="s">
        <v>1686</v>
      </c>
      <c r="AU2078" s="1405">
        <v>1</v>
      </c>
      <c r="AV2078" s="1406">
        <v>1</v>
      </c>
      <c r="AW2078" s="3956" t="s">
        <v>1682</v>
      </c>
      <c r="AX2078" s="3956" t="s">
        <v>1687</v>
      </c>
      <c r="AY2078" s="2275">
        <v>21100000</v>
      </c>
      <c r="AZ2078" s="2391"/>
      <c r="BA2078" s="2391"/>
      <c r="BB2078" s="2391"/>
      <c r="BC2078" s="2391"/>
      <c r="BD2078" s="2391"/>
      <c r="BE2078" s="2391"/>
      <c r="BF2078" s="1677"/>
      <c r="BG2078" s="2391"/>
      <c r="BH2078" s="2391"/>
      <c r="BI2078" s="1677"/>
      <c r="BJ2078" s="2391"/>
      <c r="BK2078" s="2732"/>
      <c r="BL2078" s="1876">
        <f t="shared" si="234"/>
        <v>0</v>
      </c>
      <c r="BM2078" s="3777"/>
      <c r="BN2078" s="3778"/>
      <c r="BO2078" s="3771"/>
      <c r="BP2078" s="3771"/>
      <c r="BQ2078" s="3779"/>
      <c r="BR2078" s="3780"/>
      <c r="BS2078" s="3771"/>
      <c r="BT2078" s="3771"/>
      <c r="BU2078" s="3771"/>
      <c r="BV2078" s="3771"/>
      <c r="BW2078" s="3771"/>
      <c r="BX2078" s="3771"/>
      <c r="BY2078" s="3771"/>
      <c r="BZ2078" s="3771"/>
      <c r="CA2078" s="3771"/>
      <c r="CB2078" s="3771"/>
      <c r="CC2078" s="3911"/>
      <c r="CD2078" s="2108" t="s">
        <v>1567</v>
      </c>
    </row>
    <row r="2079" spans="1:82" ht="33" customHeight="1" x14ac:dyDescent="0.2">
      <c r="A2079" s="793" t="s">
        <v>162</v>
      </c>
      <c r="B2079" s="794" t="s">
        <v>1601</v>
      </c>
      <c r="C2079" s="820" t="s">
        <v>1602</v>
      </c>
      <c r="D2079" s="788">
        <v>244</v>
      </c>
      <c r="E2079" s="526" t="s">
        <v>1672</v>
      </c>
      <c r="F2079" s="526" t="s">
        <v>1673</v>
      </c>
      <c r="G2079" s="463">
        <v>0</v>
      </c>
      <c r="H2079" s="463" t="s">
        <v>0</v>
      </c>
      <c r="I2079" s="463">
        <v>1</v>
      </c>
      <c r="J2079" s="454">
        <v>0.25</v>
      </c>
      <c r="K2079" s="517"/>
      <c r="L2079" s="790"/>
      <c r="M2079" s="798"/>
      <c r="N2079" s="798"/>
      <c r="O2079" s="798"/>
      <c r="P2079" s="798"/>
      <c r="Q2079" s="798"/>
      <c r="R2079" s="798"/>
      <c r="S2079" s="798"/>
      <c r="T2079" s="798"/>
      <c r="U2079" s="792">
        <f t="shared" si="232"/>
        <v>0</v>
      </c>
      <c r="V2079" s="667"/>
      <c r="W2079" s="667"/>
      <c r="X2079" s="667"/>
      <c r="Y2079" s="667"/>
      <c r="Z2079" s="667"/>
      <c r="AA2079" s="667"/>
      <c r="AB2079" s="667"/>
      <c r="AC2079" s="667"/>
      <c r="AD2079" s="667"/>
      <c r="AE2079" s="667"/>
      <c r="AF2079" s="667"/>
      <c r="AG2079" s="2729"/>
      <c r="AH2079" s="2729"/>
      <c r="AI2079" s="2729"/>
      <c r="AJ2079" s="2729"/>
      <c r="AK2079" s="2729"/>
      <c r="AL2079" s="2729"/>
      <c r="AM2079" s="1147"/>
      <c r="AN2079" s="1147"/>
      <c r="AO2079" s="2729"/>
      <c r="AP2079" s="2729"/>
      <c r="AQ2079" s="2756"/>
      <c r="AR2079" s="2756"/>
      <c r="AS2079" s="3182"/>
      <c r="AT2079" s="1991"/>
      <c r="AU2079" s="2523"/>
      <c r="AV2079" s="2452"/>
      <c r="AW2079" s="3914"/>
      <c r="AX2079" s="3914"/>
      <c r="AY2079" s="3184"/>
      <c r="AZ2079" s="2391"/>
      <c r="BA2079" s="2391"/>
      <c r="BB2079" s="2391"/>
      <c r="BC2079" s="2391"/>
      <c r="BD2079" s="2391"/>
      <c r="BE2079" s="2391"/>
      <c r="BF2079" s="1677"/>
      <c r="BG2079" s="2391"/>
      <c r="BH2079" s="2391"/>
      <c r="BI2079" s="1677"/>
      <c r="BJ2079" s="2391"/>
      <c r="BK2079" s="2732"/>
      <c r="BL2079" s="1876">
        <f t="shared" si="234"/>
        <v>0</v>
      </c>
      <c r="BM2079" s="3777"/>
      <c r="BN2079" s="3778"/>
      <c r="BO2079" s="3771"/>
      <c r="BP2079" s="3771"/>
      <c r="BQ2079" s="3779"/>
      <c r="BR2079" s="3780"/>
      <c r="BS2079" s="3771"/>
      <c r="BT2079" s="3771"/>
      <c r="BU2079" s="3771"/>
      <c r="BV2079" s="3771"/>
      <c r="BW2079" s="3771"/>
      <c r="BX2079" s="3771"/>
      <c r="BY2079" s="3771"/>
      <c r="BZ2079" s="3771"/>
      <c r="CA2079" s="3771"/>
      <c r="CB2079" s="3771"/>
      <c r="CC2079" s="3911"/>
      <c r="CD2079" s="2108" t="s">
        <v>1567</v>
      </c>
    </row>
    <row r="2080" spans="1:82" ht="33" customHeight="1" x14ac:dyDescent="0.2">
      <c r="A2080" s="793" t="s">
        <v>162</v>
      </c>
      <c r="B2080" s="794" t="s">
        <v>1601</v>
      </c>
      <c r="C2080" s="820" t="s">
        <v>1602</v>
      </c>
      <c r="D2080" s="788">
        <v>244</v>
      </c>
      <c r="E2080" s="526" t="s">
        <v>1672</v>
      </c>
      <c r="F2080" s="526" t="s">
        <v>1673</v>
      </c>
      <c r="G2080" s="463">
        <v>0</v>
      </c>
      <c r="H2080" s="463" t="s">
        <v>0</v>
      </c>
      <c r="I2080" s="463">
        <v>1</v>
      </c>
      <c r="J2080" s="454">
        <v>0.25</v>
      </c>
      <c r="K2080" s="517"/>
      <c r="L2080" s="790"/>
      <c r="M2080" s="798"/>
      <c r="N2080" s="798"/>
      <c r="O2080" s="798"/>
      <c r="P2080" s="798"/>
      <c r="Q2080" s="798"/>
      <c r="R2080" s="798"/>
      <c r="S2080" s="798"/>
      <c r="T2080" s="798"/>
      <c r="U2080" s="792">
        <f t="shared" si="232"/>
        <v>0</v>
      </c>
      <c r="V2080" s="667"/>
      <c r="W2080" s="667"/>
      <c r="X2080" s="667"/>
      <c r="Y2080" s="667"/>
      <c r="Z2080" s="667"/>
      <c r="AA2080" s="667"/>
      <c r="AB2080" s="667"/>
      <c r="AC2080" s="667"/>
      <c r="AD2080" s="667"/>
      <c r="AE2080" s="667"/>
      <c r="AF2080" s="667"/>
      <c r="AG2080" s="2729"/>
      <c r="AH2080" s="2729"/>
      <c r="AI2080" s="2729"/>
      <c r="AJ2080" s="2729"/>
      <c r="AK2080" s="2729"/>
      <c r="AL2080" s="2729"/>
      <c r="AM2080" s="1147"/>
      <c r="AN2080" s="1147"/>
      <c r="AO2080" s="2729"/>
      <c r="AP2080" s="2729"/>
      <c r="AQ2080" s="2756"/>
      <c r="AR2080" s="2756"/>
      <c r="AS2080" s="3182"/>
      <c r="AT2080" s="1991"/>
      <c r="AU2080" s="2523"/>
      <c r="AV2080" s="2452"/>
      <c r="AW2080" s="3914"/>
      <c r="AX2080" s="3914"/>
      <c r="AY2080" s="3184"/>
      <c r="AZ2080" s="2391"/>
      <c r="BA2080" s="2391"/>
      <c r="BB2080" s="2391"/>
      <c r="BC2080" s="2391"/>
      <c r="BD2080" s="2391"/>
      <c r="BE2080" s="2391"/>
      <c r="BF2080" s="1677"/>
      <c r="BG2080" s="2391"/>
      <c r="BH2080" s="2391"/>
      <c r="BI2080" s="1677"/>
      <c r="BJ2080" s="2391"/>
      <c r="BK2080" s="2732"/>
      <c r="BL2080" s="1876">
        <f t="shared" si="234"/>
        <v>0</v>
      </c>
      <c r="BM2080" s="3777"/>
      <c r="BN2080" s="3778"/>
      <c r="BO2080" s="3771"/>
      <c r="BP2080" s="3771"/>
      <c r="BQ2080" s="3779"/>
      <c r="BR2080" s="3780"/>
      <c r="BS2080" s="3771"/>
      <c r="BT2080" s="3771"/>
      <c r="BU2080" s="3771"/>
      <c r="BV2080" s="3771"/>
      <c r="BW2080" s="3771"/>
      <c r="BX2080" s="3771"/>
      <c r="BY2080" s="3771"/>
      <c r="BZ2080" s="3771"/>
      <c r="CA2080" s="3771"/>
      <c r="CB2080" s="3771"/>
      <c r="CC2080" s="3911"/>
      <c r="CD2080" s="2108" t="s">
        <v>1567</v>
      </c>
    </row>
    <row r="2081" spans="1:82" ht="33" customHeight="1" x14ac:dyDescent="0.2">
      <c r="A2081" s="793" t="s">
        <v>162</v>
      </c>
      <c r="B2081" s="794" t="s">
        <v>1601</v>
      </c>
      <c r="C2081" s="820" t="s">
        <v>1602</v>
      </c>
      <c r="D2081" s="788">
        <v>244</v>
      </c>
      <c r="E2081" s="526" t="s">
        <v>1672</v>
      </c>
      <c r="F2081" s="526" t="s">
        <v>1673</v>
      </c>
      <c r="G2081" s="463">
        <v>0</v>
      </c>
      <c r="H2081" s="463" t="s">
        <v>0</v>
      </c>
      <c r="I2081" s="463">
        <v>1</v>
      </c>
      <c r="J2081" s="454">
        <v>0.25</v>
      </c>
      <c r="K2081" s="517"/>
      <c r="L2081" s="790"/>
      <c r="M2081" s="798"/>
      <c r="N2081" s="798"/>
      <c r="O2081" s="798"/>
      <c r="P2081" s="798"/>
      <c r="Q2081" s="798"/>
      <c r="R2081" s="798"/>
      <c r="S2081" s="798"/>
      <c r="T2081" s="798"/>
      <c r="U2081" s="792">
        <f t="shared" si="232"/>
        <v>0</v>
      </c>
      <c r="V2081" s="667"/>
      <c r="W2081" s="667"/>
      <c r="X2081" s="667"/>
      <c r="Y2081" s="667"/>
      <c r="Z2081" s="667"/>
      <c r="AA2081" s="667"/>
      <c r="AB2081" s="667"/>
      <c r="AC2081" s="667"/>
      <c r="AD2081" s="667"/>
      <c r="AE2081" s="667"/>
      <c r="AF2081" s="667"/>
      <c r="AG2081" s="2729"/>
      <c r="AH2081" s="2729"/>
      <c r="AI2081" s="2729"/>
      <c r="AJ2081" s="2729"/>
      <c r="AK2081" s="2729"/>
      <c r="AL2081" s="2729"/>
      <c r="AM2081" s="1147"/>
      <c r="AN2081" s="1147"/>
      <c r="AO2081" s="2729"/>
      <c r="AP2081" s="2729"/>
      <c r="AQ2081" s="2756"/>
      <c r="AR2081" s="2756"/>
      <c r="AS2081" s="3182"/>
      <c r="AT2081" s="1991"/>
      <c r="AU2081" s="2523"/>
      <c r="AV2081" s="2452"/>
      <c r="AW2081" s="3914"/>
      <c r="AX2081" s="3914"/>
      <c r="AY2081" s="3184"/>
      <c r="AZ2081" s="2391"/>
      <c r="BA2081" s="2391"/>
      <c r="BB2081" s="2391"/>
      <c r="BC2081" s="2391"/>
      <c r="BD2081" s="2391"/>
      <c r="BE2081" s="2391"/>
      <c r="BF2081" s="1677"/>
      <c r="BG2081" s="2391"/>
      <c r="BH2081" s="2391"/>
      <c r="BI2081" s="1677"/>
      <c r="BJ2081" s="2391"/>
      <c r="BK2081" s="2732"/>
      <c r="BL2081" s="1876">
        <f t="shared" si="234"/>
        <v>0</v>
      </c>
      <c r="BM2081" s="3777"/>
      <c r="BN2081" s="3778"/>
      <c r="BO2081" s="3771"/>
      <c r="BP2081" s="3771"/>
      <c r="BQ2081" s="3779"/>
      <c r="BR2081" s="3780"/>
      <c r="BS2081" s="3771"/>
      <c r="BT2081" s="3771"/>
      <c r="BU2081" s="3771"/>
      <c r="BV2081" s="3771"/>
      <c r="BW2081" s="3771"/>
      <c r="BX2081" s="3771"/>
      <c r="BY2081" s="3771"/>
      <c r="BZ2081" s="3771"/>
      <c r="CA2081" s="3771"/>
      <c r="CB2081" s="3771"/>
      <c r="CC2081" s="3911"/>
      <c r="CD2081" s="2108" t="s">
        <v>1567</v>
      </c>
    </row>
    <row r="2082" spans="1:82" ht="33" customHeight="1" thickBot="1" x14ac:dyDescent="0.25">
      <c r="A2082" s="793" t="s">
        <v>162</v>
      </c>
      <c r="B2082" s="794" t="s">
        <v>1601</v>
      </c>
      <c r="C2082" s="820" t="s">
        <v>1602</v>
      </c>
      <c r="D2082" s="821">
        <v>244</v>
      </c>
      <c r="E2082" s="433" t="s">
        <v>1672</v>
      </c>
      <c r="F2082" s="433" t="s">
        <v>1673</v>
      </c>
      <c r="G2082" s="434">
        <v>0</v>
      </c>
      <c r="H2082" s="434" t="s">
        <v>0</v>
      </c>
      <c r="I2082" s="434">
        <v>1</v>
      </c>
      <c r="J2082" s="496">
        <v>0.25</v>
      </c>
      <c r="K2082" s="810"/>
      <c r="L2082" s="822"/>
      <c r="M2082" s="811"/>
      <c r="N2082" s="811"/>
      <c r="O2082" s="811"/>
      <c r="P2082" s="811"/>
      <c r="Q2082" s="811"/>
      <c r="R2082" s="811"/>
      <c r="S2082" s="811"/>
      <c r="T2082" s="811"/>
      <c r="U2082" s="823">
        <f t="shared" si="232"/>
        <v>0</v>
      </c>
      <c r="V2082" s="438"/>
      <c r="W2082" s="438"/>
      <c r="X2082" s="438"/>
      <c r="Y2082" s="438"/>
      <c r="Z2082" s="438"/>
      <c r="AA2082" s="438"/>
      <c r="AB2082" s="438"/>
      <c r="AC2082" s="438"/>
      <c r="AD2082" s="438"/>
      <c r="AE2082" s="438"/>
      <c r="AF2082" s="438"/>
      <c r="AG2082" s="2779"/>
      <c r="AH2082" s="2779"/>
      <c r="AI2082" s="2779"/>
      <c r="AJ2082" s="2779"/>
      <c r="AK2082" s="2779"/>
      <c r="AL2082" s="2779"/>
      <c r="AM2082" s="1995"/>
      <c r="AN2082" s="1995"/>
      <c r="AO2082" s="2779"/>
      <c r="AP2082" s="2779"/>
      <c r="AQ2082" s="2759"/>
      <c r="AR2082" s="2759"/>
      <c r="AS2082" s="3033"/>
      <c r="AT2082" s="1996"/>
      <c r="AU2082" s="2526"/>
      <c r="AV2082" s="4192"/>
      <c r="AW2082" s="5513"/>
      <c r="AX2082" s="5513"/>
      <c r="AY2082" s="3035"/>
      <c r="AZ2082" s="2781"/>
      <c r="BA2082" s="2781"/>
      <c r="BB2082" s="2781"/>
      <c r="BC2082" s="2781"/>
      <c r="BD2082" s="2781"/>
      <c r="BE2082" s="2781"/>
      <c r="BF2082" s="3186"/>
      <c r="BG2082" s="2781"/>
      <c r="BH2082" s="2781"/>
      <c r="BI2082" s="3186"/>
      <c r="BJ2082" s="2781"/>
      <c r="BK2082" s="2761"/>
      <c r="BL2082" s="1894">
        <f t="shared" si="234"/>
        <v>0</v>
      </c>
      <c r="BM2082" s="3783"/>
      <c r="BN2082" s="3778"/>
      <c r="BO2082" s="3771"/>
      <c r="BP2082" s="3771"/>
      <c r="BQ2082" s="3779"/>
      <c r="BR2082" s="3784"/>
      <c r="BS2082" s="3785"/>
      <c r="BT2082" s="3785"/>
      <c r="BU2082" s="3785"/>
      <c r="BV2082" s="3785"/>
      <c r="BW2082" s="3785"/>
      <c r="BX2082" s="3785"/>
      <c r="BY2082" s="3785"/>
      <c r="BZ2082" s="3785"/>
      <c r="CA2082" s="3785"/>
      <c r="CB2082" s="3785"/>
      <c r="CC2082" s="3912"/>
      <c r="CD2082" s="2122" t="s">
        <v>1567</v>
      </c>
    </row>
    <row r="2083" spans="1:82" s="19" customFormat="1" ht="32.25" customHeight="1" thickBot="1" x14ac:dyDescent="0.3">
      <c r="A2083" s="730" t="s">
        <v>162</v>
      </c>
      <c r="B2083" s="731" t="s">
        <v>153</v>
      </c>
      <c r="C2083" s="732" t="s">
        <v>152</v>
      </c>
      <c r="D2083" s="179">
        <v>245</v>
      </c>
      <c r="E2083" s="110" t="s">
        <v>5304</v>
      </c>
      <c r="F2083" s="5" t="s">
        <v>5305</v>
      </c>
      <c r="G2083" s="110" t="s">
        <v>165</v>
      </c>
      <c r="H2083" s="5" t="s">
        <v>1</v>
      </c>
      <c r="I2083" s="1720">
        <v>100</v>
      </c>
      <c r="J2083" s="480">
        <v>100</v>
      </c>
      <c r="K2083" s="13"/>
      <c r="L2083" s="6"/>
      <c r="M2083" s="14"/>
      <c r="N2083" s="14"/>
      <c r="O2083" s="14"/>
      <c r="P2083" s="14"/>
      <c r="Q2083" s="14"/>
      <c r="R2083" s="14"/>
      <c r="S2083" s="14"/>
      <c r="T2083" s="14"/>
      <c r="U2083" s="180">
        <f t="shared" ref="U2083:U2106" si="236">V2083+W2083+X2083+Y2083+Z2083+AA2083+AB2083+AC2083</f>
        <v>0</v>
      </c>
      <c r="V2083" s="14"/>
      <c r="W2083" s="14"/>
      <c r="X2083" s="14"/>
      <c r="Y2083" s="14"/>
      <c r="Z2083" s="14"/>
      <c r="AA2083" s="14"/>
      <c r="AB2083" s="14"/>
      <c r="AC2083" s="14"/>
      <c r="AD2083" s="14"/>
      <c r="AE2083" s="14"/>
      <c r="AF2083" s="14"/>
      <c r="AG2083" s="2829"/>
      <c r="AH2083" s="2829"/>
      <c r="AI2083" s="2829"/>
      <c r="AJ2083" s="2829"/>
      <c r="AK2083" s="2829"/>
      <c r="AL2083" s="2829"/>
      <c r="AM2083" s="4062"/>
      <c r="AN2083" s="4062"/>
      <c r="AO2083" s="2829"/>
      <c r="AP2083" s="2829"/>
      <c r="AQ2083" s="3024"/>
      <c r="AR2083" s="3024"/>
      <c r="AS2083" s="2292" t="s">
        <v>6016</v>
      </c>
      <c r="AT2083" s="2292" t="s">
        <v>6017</v>
      </c>
      <c r="AU2083" s="3024">
        <v>100</v>
      </c>
      <c r="AV2083" s="3024">
        <v>100</v>
      </c>
      <c r="AW2083" s="2293">
        <v>42737</v>
      </c>
      <c r="AX2083" s="2293">
        <v>43100</v>
      </c>
      <c r="AY2083" s="2294">
        <v>0</v>
      </c>
      <c r="AZ2083" s="1397"/>
      <c r="BA2083" s="1397"/>
      <c r="BB2083" s="1397"/>
      <c r="BC2083" s="1397"/>
      <c r="BD2083" s="1397"/>
      <c r="BE2083" s="1394"/>
      <c r="BF2083" s="1394"/>
      <c r="BG2083" s="1394"/>
      <c r="BH2083" s="1394"/>
      <c r="BI2083" s="1874"/>
      <c r="BJ2083" s="1394"/>
      <c r="BK2083" s="1394"/>
      <c r="BL2083" s="1412">
        <f t="shared" si="234"/>
        <v>0</v>
      </c>
      <c r="BM2083" s="2230">
        <f>L2083-(BI2083:BI2088)</f>
        <v>0</v>
      </c>
      <c r="BN2083" s="1413"/>
      <c r="BO2083" s="1413"/>
      <c r="BP2083" s="1413"/>
      <c r="BQ2083" s="1413"/>
      <c r="BR2083" s="1413"/>
      <c r="BS2083" s="1413"/>
      <c r="BT2083" s="1413"/>
      <c r="BU2083" s="1413"/>
      <c r="BV2083" s="1413"/>
      <c r="BW2083" s="1413"/>
      <c r="BX2083" s="1413"/>
      <c r="BY2083" s="1413"/>
      <c r="BZ2083" s="1413"/>
      <c r="CA2083" s="1413"/>
      <c r="CB2083" s="1413"/>
      <c r="CC2083" s="3021"/>
      <c r="CD2083" s="3025" t="s">
        <v>5218</v>
      </c>
    </row>
    <row r="2084" spans="1:82" s="19" customFormat="1" ht="32.25" customHeight="1" x14ac:dyDescent="0.25">
      <c r="A2084" s="664" t="s">
        <v>162</v>
      </c>
      <c r="B2084" s="719" t="s">
        <v>153</v>
      </c>
      <c r="C2084" s="732" t="s">
        <v>152</v>
      </c>
      <c r="D2084" s="460">
        <v>245</v>
      </c>
      <c r="E2084" s="1695" t="s">
        <v>5304</v>
      </c>
      <c r="F2084" s="526" t="s">
        <v>5305</v>
      </c>
      <c r="G2084" s="1695" t="s">
        <v>165</v>
      </c>
      <c r="H2084" s="526" t="s">
        <v>1</v>
      </c>
      <c r="I2084" s="891">
        <v>100</v>
      </c>
      <c r="J2084" s="454">
        <v>100</v>
      </c>
      <c r="K2084" s="517"/>
      <c r="L2084" s="6"/>
      <c r="M2084" s="667"/>
      <c r="N2084" s="667"/>
      <c r="O2084" s="667"/>
      <c r="P2084" s="667"/>
      <c r="Q2084" s="667"/>
      <c r="R2084" s="667"/>
      <c r="S2084" s="667"/>
      <c r="T2084" s="667"/>
      <c r="U2084" s="525">
        <f t="shared" si="236"/>
        <v>0</v>
      </c>
      <c r="V2084" s="667"/>
      <c r="W2084" s="667"/>
      <c r="X2084" s="667"/>
      <c r="Y2084" s="667"/>
      <c r="Z2084" s="667"/>
      <c r="AA2084" s="667"/>
      <c r="AB2084" s="667"/>
      <c r="AC2084" s="667"/>
      <c r="AD2084" s="667"/>
      <c r="AE2084" s="667"/>
      <c r="AF2084" s="667"/>
      <c r="AG2084" s="2729"/>
      <c r="AH2084" s="2729"/>
      <c r="AI2084" s="2729"/>
      <c r="AJ2084" s="2729"/>
      <c r="AK2084" s="2729"/>
      <c r="AL2084" s="2729"/>
      <c r="AM2084" s="1489"/>
      <c r="AN2084" s="1489"/>
      <c r="AO2084" s="2729"/>
      <c r="AP2084" s="2729"/>
      <c r="AQ2084" s="2756"/>
      <c r="AR2084" s="2756"/>
      <c r="AS2084" s="2763" t="s">
        <v>5306</v>
      </c>
      <c r="AT2084" s="2756"/>
      <c r="AU2084" s="2756"/>
      <c r="AV2084" s="2756"/>
      <c r="AW2084" s="2756"/>
      <c r="AX2084" s="2756"/>
      <c r="AY2084" s="2237"/>
      <c r="AZ2084" s="2391"/>
      <c r="BA2084" s="2391"/>
      <c r="BB2084" s="2391"/>
      <c r="BC2084" s="2391"/>
      <c r="BD2084" s="2391"/>
      <c r="BE2084" s="2391"/>
      <c r="BF2084" s="2391"/>
      <c r="BG2084" s="2391"/>
      <c r="BH2084" s="2391"/>
      <c r="BI2084" s="2732"/>
      <c r="BJ2084" s="2391"/>
      <c r="BK2084" s="2391"/>
      <c r="BL2084" s="1412">
        <f t="shared" si="234"/>
        <v>0</v>
      </c>
      <c r="BM2084" s="2391"/>
      <c r="BN2084" s="3787"/>
      <c r="BO2084" s="3787"/>
      <c r="BP2084" s="3787"/>
      <c r="BQ2084" s="3787"/>
      <c r="BR2084" s="3787"/>
      <c r="BS2084" s="3787"/>
      <c r="BT2084" s="3787"/>
      <c r="BU2084" s="3787"/>
      <c r="BV2084" s="3787"/>
      <c r="BW2084" s="3787"/>
      <c r="BX2084" s="3787"/>
      <c r="BY2084" s="3787"/>
      <c r="BZ2084" s="3787"/>
      <c r="CA2084" s="3787"/>
      <c r="CB2084" s="3787"/>
      <c r="CC2084" s="3788"/>
      <c r="CD2084" s="1941" t="s">
        <v>5218</v>
      </c>
    </row>
    <row r="2085" spans="1:82" s="19" customFormat="1" ht="32.25" customHeight="1" x14ac:dyDescent="0.25">
      <c r="A2085" s="664" t="s">
        <v>162</v>
      </c>
      <c r="B2085" s="719" t="s">
        <v>153</v>
      </c>
      <c r="C2085" s="732" t="s">
        <v>152</v>
      </c>
      <c r="D2085" s="460">
        <v>245</v>
      </c>
      <c r="E2085" s="1695" t="s">
        <v>5304</v>
      </c>
      <c r="F2085" s="526" t="s">
        <v>5305</v>
      </c>
      <c r="G2085" s="1695" t="s">
        <v>165</v>
      </c>
      <c r="H2085" s="526" t="s">
        <v>1</v>
      </c>
      <c r="I2085" s="891">
        <v>100</v>
      </c>
      <c r="J2085" s="454">
        <v>100</v>
      </c>
      <c r="K2085" s="517"/>
      <c r="L2085" s="6"/>
      <c r="M2085" s="667"/>
      <c r="N2085" s="667"/>
      <c r="O2085" s="667"/>
      <c r="P2085" s="667"/>
      <c r="Q2085" s="667"/>
      <c r="R2085" s="667"/>
      <c r="S2085" s="667"/>
      <c r="T2085" s="667"/>
      <c r="U2085" s="525">
        <f t="shared" si="236"/>
        <v>0</v>
      </c>
      <c r="V2085" s="667"/>
      <c r="W2085" s="667"/>
      <c r="X2085" s="667"/>
      <c r="Y2085" s="667"/>
      <c r="Z2085" s="667"/>
      <c r="AA2085" s="667"/>
      <c r="AB2085" s="667"/>
      <c r="AC2085" s="667"/>
      <c r="AD2085" s="667"/>
      <c r="AE2085" s="667"/>
      <c r="AF2085" s="667"/>
      <c r="AG2085" s="2729"/>
      <c r="AH2085" s="2729"/>
      <c r="AI2085" s="2729"/>
      <c r="AJ2085" s="2729"/>
      <c r="AK2085" s="2729"/>
      <c r="AL2085" s="2729"/>
      <c r="AM2085" s="1489"/>
      <c r="AN2085" s="1489"/>
      <c r="AO2085" s="2729"/>
      <c r="AP2085" s="2729"/>
      <c r="AQ2085" s="2756"/>
      <c r="AR2085" s="2756"/>
      <c r="AS2085" s="2756"/>
      <c r="AT2085" s="2756"/>
      <c r="AU2085" s="2756"/>
      <c r="AV2085" s="2756"/>
      <c r="AW2085" s="2756"/>
      <c r="AX2085" s="2756"/>
      <c r="AY2085" s="2756"/>
      <c r="AZ2085" s="2391"/>
      <c r="BA2085" s="2391"/>
      <c r="BB2085" s="2391"/>
      <c r="BC2085" s="2391"/>
      <c r="BD2085" s="2391"/>
      <c r="BE2085" s="2391"/>
      <c r="BF2085" s="2391"/>
      <c r="BG2085" s="2391"/>
      <c r="BH2085" s="2391"/>
      <c r="BI2085" s="2732"/>
      <c r="BJ2085" s="2391"/>
      <c r="BK2085" s="2391"/>
      <c r="BL2085" s="1412">
        <f t="shared" si="234"/>
        <v>0</v>
      </c>
      <c r="BM2085" s="2391"/>
      <c r="BN2085" s="3787"/>
      <c r="BO2085" s="3787"/>
      <c r="BP2085" s="3787"/>
      <c r="BQ2085" s="3787"/>
      <c r="BR2085" s="3787"/>
      <c r="BS2085" s="3787"/>
      <c r="BT2085" s="3787"/>
      <c r="BU2085" s="3787"/>
      <c r="BV2085" s="3787"/>
      <c r="BW2085" s="3787"/>
      <c r="BX2085" s="3787"/>
      <c r="BY2085" s="3787"/>
      <c r="BZ2085" s="3787"/>
      <c r="CA2085" s="3787"/>
      <c r="CB2085" s="3787"/>
      <c r="CC2085" s="3788"/>
      <c r="CD2085" s="1941" t="s">
        <v>5218</v>
      </c>
    </row>
    <row r="2086" spans="1:82" s="19" customFormat="1" ht="32.25" customHeight="1" x14ac:dyDescent="0.25">
      <c r="A2086" s="664" t="s">
        <v>162</v>
      </c>
      <c r="B2086" s="719" t="s">
        <v>153</v>
      </c>
      <c r="C2086" s="732" t="s">
        <v>152</v>
      </c>
      <c r="D2086" s="460">
        <v>245</v>
      </c>
      <c r="E2086" s="1695" t="s">
        <v>5304</v>
      </c>
      <c r="F2086" s="526" t="s">
        <v>5305</v>
      </c>
      <c r="G2086" s="1695" t="s">
        <v>165</v>
      </c>
      <c r="H2086" s="526" t="s">
        <v>1</v>
      </c>
      <c r="I2086" s="891">
        <v>100</v>
      </c>
      <c r="J2086" s="454">
        <v>100</v>
      </c>
      <c r="K2086" s="517"/>
      <c r="L2086" s="6"/>
      <c r="M2086" s="667"/>
      <c r="N2086" s="667"/>
      <c r="O2086" s="667"/>
      <c r="P2086" s="667"/>
      <c r="Q2086" s="667"/>
      <c r="R2086" s="667"/>
      <c r="S2086" s="667"/>
      <c r="T2086" s="667"/>
      <c r="U2086" s="525">
        <f t="shared" si="236"/>
        <v>0</v>
      </c>
      <c r="V2086" s="667"/>
      <c r="W2086" s="667"/>
      <c r="X2086" s="667"/>
      <c r="Y2086" s="667"/>
      <c r="Z2086" s="667"/>
      <c r="AA2086" s="667"/>
      <c r="AB2086" s="667"/>
      <c r="AC2086" s="667"/>
      <c r="AD2086" s="667"/>
      <c r="AE2086" s="667"/>
      <c r="AF2086" s="667"/>
      <c r="AG2086" s="2729"/>
      <c r="AH2086" s="2729"/>
      <c r="AI2086" s="2729"/>
      <c r="AJ2086" s="2729"/>
      <c r="AK2086" s="2729"/>
      <c r="AL2086" s="2729"/>
      <c r="AM2086" s="1489"/>
      <c r="AN2086" s="1489"/>
      <c r="AO2086" s="2729"/>
      <c r="AP2086" s="2729"/>
      <c r="AQ2086" s="2756"/>
      <c r="AR2086" s="2756"/>
      <c r="AS2086" s="2756"/>
      <c r="AT2086" s="2756"/>
      <c r="AU2086" s="2756"/>
      <c r="AV2086" s="2756"/>
      <c r="AW2086" s="2756"/>
      <c r="AX2086" s="2756"/>
      <c r="AY2086" s="2237"/>
      <c r="AZ2086" s="2391"/>
      <c r="BA2086" s="2391"/>
      <c r="BB2086" s="2391"/>
      <c r="BC2086" s="2391"/>
      <c r="BD2086" s="2391"/>
      <c r="BE2086" s="2391"/>
      <c r="BF2086" s="2391"/>
      <c r="BG2086" s="2391"/>
      <c r="BH2086" s="2391"/>
      <c r="BI2086" s="2732"/>
      <c r="BJ2086" s="2391"/>
      <c r="BK2086" s="2391"/>
      <c r="BL2086" s="1412">
        <f t="shared" si="234"/>
        <v>0</v>
      </c>
      <c r="BM2086" s="2391"/>
      <c r="BN2086" s="3787"/>
      <c r="BO2086" s="3787"/>
      <c r="BP2086" s="3787"/>
      <c r="BQ2086" s="3787"/>
      <c r="BR2086" s="3787"/>
      <c r="BS2086" s="3787"/>
      <c r="BT2086" s="3787"/>
      <c r="BU2086" s="3787"/>
      <c r="BV2086" s="3787"/>
      <c r="BW2086" s="3787"/>
      <c r="BX2086" s="3787"/>
      <c r="BY2086" s="3787"/>
      <c r="BZ2086" s="3787"/>
      <c r="CA2086" s="3787"/>
      <c r="CB2086" s="3787"/>
      <c r="CC2086" s="3788"/>
      <c r="CD2086" s="1941" t="s">
        <v>5218</v>
      </c>
    </row>
    <row r="2087" spans="1:82" s="19" customFormat="1" ht="32.25" customHeight="1" x14ac:dyDescent="0.25">
      <c r="A2087" s="664" t="s">
        <v>162</v>
      </c>
      <c r="B2087" s="719" t="s">
        <v>153</v>
      </c>
      <c r="C2087" s="732" t="s">
        <v>152</v>
      </c>
      <c r="D2087" s="460">
        <v>245</v>
      </c>
      <c r="E2087" s="1695" t="s">
        <v>5304</v>
      </c>
      <c r="F2087" s="526" t="s">
        <v>5305</v>
      </c>
      <c r="G2087" s="1695" t="s">
        <v>165</v>
      </c>
      <c r="H2087" s="526" t="s">
        <v>1</v>
      </c>
      <c r="I2087" s="891">
        <v>100</v>
      </c>
      <c r="J2087" s="454">
        <v>100</v>
      </c>
      <c r="K2087" s="517"/>
      <c r="L2087" s="6"/>
      <c r="M2087" s="667"/>
      <c r="N2087" s="667"/>
      <c r="O2087" s="667"/>
      <c r="P2087" s="667"/>
      <c r="Q2087" s="667"/>
      <c r="R2087" s="667"/>
      <c r="S2087" s="667"/>
      <c r="T2087" s="667"/>
      <c r="U2087" s="525">
        <f t="shared" si="236"/>
        <v>0</v>
      </c>
      <c r="V2087" s="667"/>
      <c r="W2087" s="667"/>
      <c r="X2087" s="667"/>
      <c r="Y2087" s="667"/>
      <c r="Z2087" s="667"/>
      <c r="AA2087" s="667"/>
      <c r="AB2087" s="667"/>
      <c r="AC2087" s="667"/>
      <c r="AD2087" s="667"/>
      <c r="AE2087" s="667"/>
      <c r="AF2087" s="667"/>
      <c r="AG2087" s="2729"/>
      <c r="AH2087" s="2729"/>
      <c r="AI2087" s="2729"/>
      <c r="AJ2087" s="2729"/>
      <c r="AK2087" s="2729"/>
      <c r="AL2087" s="2729"/>
      <c r="AM2087" s="1489"/>
      <c r="AN2087" s="1489"/>
      <c r="AO2087" s="2729"/>
      <c r="AP2087" s="2729"/>
      <c r="AQ2087" s="2756"/>
      <c r="AR2087" s="2756"/>
      <c r="AS2087" s="2756"/>
      <c r="AT2087" s="2756"/>
      <c r="AU2087" s="2756"/>
      <c r="AV2087" s="2756"/>
      <c r="AW2087" s="2756"/>
      <c r="AX2087" s="2756"/>
      <c r="AY2087" s="2237"/>
      <c r="AZ2087" s="2391"/>
      <c r="BA2087" s="2391"/>
      <c r="BB2087" s="2391"/>
      <c r="BC2087" s="2391"/>
      <c r="BD2087" s="2391"/>
      <c r="BE2087" s="2391"/>
      <c r="BF2087" s="2391"/>
      <c r="BG2087" s="2391"/>
      <c r="BH2087" s="2391"/>
      <c r="BI2087" s="2732"/>
      <c r="BJ2087" s="2391"/>
      <c r="BK2087" s="2391"/>
      <c r="BL2087" s="1412">
        <f t="shared" si="234"/>
        <v>0</v>
      </c>
      <c r="BM2087" s="2391"/>
      <c r="BN2087" s="3787"/>
      <c r="BO2087" s="3787"/>
      <c r="BP2087" s="3787"/>
      <c r="BQ2087" s="3787"/>
      <c r="BR2087" s="3787"/>
      <c r="BS2087" s="3787"/>
      <c r="BT2087" s="3787"/>
      <c r="BU2087" s="3787"/>
      <c r="BV2087" s="3787"/>
      <c r="BW2087" s="3787"/>
      <c r="BX2087" s="3787"/>
      <c r="BY2087" s="3787"/>
      <c r="BZ2087" s="3787"/>
      <c r="CA2087" s="3787"/>
      <c r="CB2087" s="3787"/>
      <c r="CC2087" s="3788"/>
      <c r="CD2087" s="1941" t="s">
        <v>5218</v>
      </c>
    </row>
    <row r="2088" spans="1:82" s="19" customFormat="1" ht="32.25" customHeight="1" thickBot="1" x14ac:dyDescent="0.3">
      <c r="A2088" s="1723" t="s">
        <v>162</v>
      </c>
      <c r="B2088" s="1730" t="s">
        <v>153</v>
      </c>
      <c r="C2088" s="1731" t="s">
        <v>152</v>
      </c>
      <c r="D2088" s="1700">
        <v>245</v>
      </c>
      <c r="E2088" s="1706" t="s">
        <v>5304</v>
      </c>
      <c r="F2088" s="1726" t="s">
        <v>5305</v>
      </c>
      <c r="G2088" s="1706" t="s">
        <v>165</v>
      </c>
      <c r="H2088" s="1726" t="s">
        <v>1</v>
      </c>
      <c r="I2088" s="1703">
        <v>100</v>
      </c>
      <c r="J2088" s="1705">
        <v>100</v>
      </c>
      <c r="K2088" s="1727"/>
      <c r="L2088" s="57"/>
      <c r="M2088" s="1728"/>
      <c r="N2088" s="1728"/>
      <c r="O2088" s="1728"/>
      <c r="P2088" s="1728"/>
      <c r="Q2088" s="1728"/>
      <c r="R2088" s="1728"/>
      <c r="S2088" s="1728"/>
      <c r="T2088" s="1728"/>
      <c r="U2088" s="1709">
        <f t="shared" si="236"/>
        <v>0</v>
      </c>
      <c r="V2088" s="1728"/>
      <c r="W2088" s="1728"/>
      <c r="X2088" s="1728"/>
      <c r="Y2088" s="1728"/>
      <c r="Z2088" s="1728"/>
      <c r="AA2088" s="1728"/>
      <c r="AB2088" s="1728"/>
      <c r="AC2088" s="1728"/>
      <c r="AD2088" s="1728"/>
      <c r="AE2088" s="1728"/>
      <c r="AF2088" s="1728"/>
      <c r="AG2088" s="2764"/>
      <c r="AH2088" s="2764"/>
      <c r="AI2088" s="2764"/>
      <c r="AJ2088" s="2764"/>
      <c r="AK2088" s="2764"/>
      <c r="AL2088" s="2764"/>
      <c r="AM2088" s="4061"/>
      <c r="AN2088" s="4061"/>
      <c r="AO2088" s="2764"/>
      <c r="AP2088" s="2764"/>
      <c r="AQ2088" s="3072"/>
      <c r="AR2088" s="3072"/>
      <c r="AS2088" s="3072"/>
      <c r="AT2088" s="3072"/>
      <c r="AU2088" s="3072"/>
      <c r="AV2088" s="3072"/>
      <c r="AW2088" s="3072"/>
      <c r="AX2088" s="3072"/>
      <c r="AY2088" s="2240"/>
      <c r="AZ2088" s="2765"/>
      <c r="BA2088" s="2765"/>
      <c r="BB2088" s="2765"/>
      <c r="BC2088" s="2765"/>
      <c r="BD2088" s="2765"/>
      <c r="BE2088" s="2765"/>
      <c r="BF2088" s="2765"/>
      <c r="BG2088" s="2765"/>
      <c r="BH2088" s="2765"/>
      <c r="BI2088" s="2769"/>
      <c r="BJ2088" s="2765"/>
      <c r="BK2088" s="2765"/>
      <c r="BL2088" s="1654">
        <f t="shared" si="234"/>
        <v>0</v>
      </c>
      <c r="BM2088" s="2765"/>
      <c r="BN2088" s="3789"/>
      <c r="BO2088" s="3789"/>
      <c r="BP2088" s="3789"/>
      <c r="BQ2088" s="3789"/>
      <c r="BR2088" s="3789"/>
      <c r="BS2088" s="3789"/>
      <c r="BT2088" s="3789"/>
      <c r="BU2088" s="3789"/>
      <c r="BV2088" s="3789"/>
      <c r="BW2088" s="3789"/>
      <c r="BX2088" s="3789"/>
      <c r="BY2088" s="3789"/>
      <c r="BZ2088" s="3789"/>
      <c r="CA2088" s="3789"/>
      <c r="CB2088" s="3789"/>
      <c r="CC2088" s="3790"/>
      <c r="CD2088" s="1952" t="s">
        <v>5218</v>
      </c>
    </row>
    <row r="2089" spans="1:82" s="19" customFormat="1" ht="32.25" customHeight="1" x14ac:dyDescent="0.25">
      <c r="A2089" s="661" t="s">
        <v>162</v>
      </c>
      <c r="B2089" s="715" t="s">
        <v>153</v>
      </c>
      <c r="C2089" s="716" t="s">
        <v>152</v>
      </c>
      <c r="D2089" s="163">
        <v>246</v>
      </c>
      <c r="E2089" s="210" t="s">
        <v>5307</v>
      </c>
      <c r="F2089" s="48" t="s">
        <v>5308</v>
      </c>
      <c r="G2089" s="210">
        <v>16788</v>
      </c>
      <c r="H2089" s="48" t="s">
        <v>0</v>
      </c>
      <c r="I2089" s="210">
        <v>1212</v>
      </c>
      <c r="J2089" s="493">
        <v>303</v>
      </c>
      <c r="K2089" s="195"/>
      <c r="L2089" s="51"/>
      <c r="M2089" s="196"/>
      <c r="N2089" s="196"/>
      <c r="O2089" s="196"/>
      <c r="P2089" s="196"/>
      <c r="Q2089" s="196"/>
      <c r="R2089" s="196"/>
      <c r="S2089" s="196"/>
      <c r="T2089" s="196"/>
      <c r="U2089" s="168">
        <f t="shared" si="236"/>
        <v>0</v>
      </c>
      <c r="V2089" s="196"/>
      <c r="W2089" s="196"/>
      <c r="X2089" s="196"/>
      <c r="Y2089" s="196"/>
      <c r="Z2089" s="196"/>
      <c r="AA2089" s="196"/>
      <c r="AB2089" s="196"/>
      <c r="AC2089" s="196"/>
      <c r="AD2089" s="196"/>
      <c r="AE2089" s="196"/>
      <c r="AF2089" s="196"/>
      <c r="AG2089" s="2725"/>
      <c r="AH2089" s="2725"/>
      <c r="AI2089" s="2725"/>
      <c r="AJ2089" s="2725"/>
      <c r="AK2089" s="2725"/>
      <c r="AL2089" s="2725"/>
      <c r="AM2089" s="1464"/>
      <c r="AN2089" s="1464"/>
      <c r="AO2089" s="2725"/>
      <c r="AP2089" s="2725"/>
      <c r="AQ2089" s="1461"/>
      <c r="AR2089" s="1461"/>
      <c r="AS2089" s="2756" t="s">
        <v>5309</v>
      </c>
      <c r="AT2089" s="2756" t="s">
        <v>5310</v>
      </c>
      <c r="AU2089" s="2756">
        <v>100</v>
      </c>
      <c r="AV2089" s="2756">
        <v>50</v>
      </c>
      <c r="AW2089" s="1463">
        <v>42736</v>
      </c>
      <c r="AX2089" s="1463">
        <v>43100</v>
      </c>
      <c r="AY2089" s="2756">
        <v>0</v>
      </c>
      <c r="AZ2089" s="1459"/>
      <c r="BA2089" s="1459"/>
      <c r="BB2089" s="1459"/>
      <c r="BC2089" s="1459"/>
      <c r="BD2089" s="1459"/>
      <c r="BE2089" s="1381"/>
      <c r="BF2089" s="1381"/>
      <c r="BG2089" s="1381"/>
      <c r="BH2089" s="1381"/>
      <c r="BI2089" s="1858"/>
      <c r="BJ2089" s="1381"/>
      <c r="BK2089" s="1381"/>
      <c r="BL2089" s="1470">
        <f t="shared" si="234"/>
        <v>0</v>
      </c>
      <c r="BM2089" s="1934">
        <f>L2089-(BI2089:BI2093)</f>
        <v>0</v>
      </c>
      <c r="BN2089" s="1471"/>
      <c r="BO2089" s="1471"/>
      <c r="BP2089" s="1471"/>
      <c r="BQ2089" s="1471"/>
      <c r="BR2089" s="1471"/>
      <c r="BS2089" s="1471"/>
      <c r="BT2089" s="1471"/>
      <c r="BU2089" s="1471"/>
      <c r="BV2089" s="1471"/>
      <c r="BW2089" s="1471"/>
      <c r="BX2089" s="1471"/>
      <c r="BY2089" s="1471"/>
      <c r="BZ2089" s="1471"/>
      <c r="CA2089" s="1471"/>
      <c r="CB2089" s="1471"/>
      <c r="CC2089" s="1935"/>
      <c r="CD2089" s="1390" t="s">
        <v>5218</v>
      </c>
    </row>
    <row r="2090" spans="1:82" s="19" customFormat="1" ht="32.25" customHeight="1" x14ac:dyDescent="0.25">
      <c r="A2090" s="664" t="s">
        <v>162</v>
      </c>
      <c r="B2090" s="719" t="s">
        <v>153</v>
      </c>
      <c r="C2090" s="732" t="s">
        <v>152</v>
      </c>
      <c r="D2090" s="460">
        <v>246</v>
      </c>
      <c r="E2090" s="1695" t="s">
        <v>5307</v>
      </c>
      <c r="F2090" s="526" t="s">
        <v>5308</v>
      </c>
      <c r="G2090" s="1695">
        <v>16788</v>
      </c>
      <c r="H2090" s="526" t="s">
        <v>0</v>
      </c>
      <c r="I2090" s="1695">
        <v>1212</v>
      </c>
      <c r="J2090" s="454">
        <v>303</v>
      </c>
      <c r="K2090" s="517"/>
      <c r="L2090" s="6"/>
      <c r="M2090" s="667"/>
      <c r="N2090" s="667"/>
      <c r="O2090" s="667"/>
      <c r="P2090" s="667"/>
      <c r="Q2090" s="667"/>
      <c r="R2090" s="667"/>
      <c r="S2090" s="667"/>
      <c r="T2090" s="667"/>
      <c r="U2090" s="525">
        <f t="shared" si="236"/>
        <v>0</v>
      </c>
      <c r="V2090" s="667"/>
      <c r="W2090" s="667"/>
      <c r="X2090" s="667"/>
      <c r="Y2090" s="667"/>
      <c r="Z2090" s="667"/>
      <c r="AA2090" s="667"/>
      <c r="AB2090" s="667"/>
      <c r="AC2090" s="667"/>
      <c r="AD2090" s="667"/>
      <c r="AE2090" s="667"/>
      <c r="AF2090" s="667"/>
      <c r="AG2090" s="2729"/>
      <c r="AH2090" s="2729"/>
      <c r="AI2090" s="2729"/>
      <c r="AJ2090" s="2729"/>
      <c r="AK2090" s="2729"/>
      <c r="AL2090" s="2729"/>
      <c r="AM2090" s="1489"/>
      <c r="AN2090" s="1489"/>
      <c r="AO2090" s="2729"/>
      <c r="AP2090" s="2729"/>
      <c r="AQ2090" s="2756"/>
      <c r="AR2090" s="2756"/>
      <c r="AS2090" s="3913" t="s">
        <v>5311</v>
      </c>
      <c r="AT2090" s="2756"/>
      <c r="AU2090" s="2756"/>
      <c r="AV2090" s="2756"/>
      <c r="AW2090" s="2756"/>
      <c r="AX2090" s="2756"/>
      <c r="AY2090" s="2237"/>
      <c r="AZ2090" s="2391"/>
      <c r="BA2090" s="2391"/>
      <c r="BB2090" s="2391"/>
      <c r="BC2090" s="2391"/>
      <c r="BD2090" s="2391"/>
      <c r="BE2090" s="2391"/>
      <c r="BF2090" s="2391"/>
      <c r="BG2090" s="2391"/>
      <c r="BH2090" s="2391"/>
      <c r="BI2090" s="2732"/>
      <c r="BJ2090" s="2391"/>
      <c r="BK2090" s="2391"/>
      <c r="BL2090" s="1412">
        <f t="shared" si="234"/>
        <v>0</v>
      </c>
      <c r="BM2090" s="2391"/>
      <c r="BN2090" s="3787"/>
      <c r="BO2090" s="3787"/>
      <c r="BP2090" s="3787"/>
      <c r="BQ2090" s="3787"/>
      <c r="BR2090" s="3787"/>
      <c r="BS2090" s="3787"/>
      <c r="BT2090" s="3787"/>
      <c r="BU2090" s="3787"/>
      <c r="BV2090" s="3787"/>
      <c r="BW2090" s="3787"/>
      <c r="BX2090" s="3787"/>
      <c r="BY2090" s="3787"/>
      <c r="BZ2090" s="3787"/>
      <c r="CA2090" s="3787"/>
      <c r="CB2090" s="3787"/>
      <c r="CC2090" s="3788"/>
      <c r="CD2090" s="1941" t="s">
        <v>5218</v>
      </c>
    </row>
    <row r="2091" spans="1:82" s="19" customFormat="1" ht="32.25" customHeight="1" x14ac:dyDescent="0.25">
      <c r="A2091" s="664" t="s">
        <v>162</v>
      </c>
      <c r="B2091" s="719" t="s">
        <v>153</v>
      </c>
      <c r="C2091" s="732" t="s">
        <v>152</v>
      </c>
      <c r="D2091" s="460">
        <v>246</v>
      </c>
      <c r="E2091" s="1695" t="s">
        <v>5307</v>
      </c>
      <c r="F2091" s="526" t="s">
        <v>5308</v>
      </c>
      <c r="G2091" s="1695">
        <v>16788</v>
      </c>
      <c r="H2091" s="526" t="s">
        <v>0</v>
      </c>
      <c r="I2091" s="1695">
        <v>1212</v>
      </c>
      <c r="J2091" s="454">
        <v>303</v>
      </c>
      <c r="K2091" s="517"/>
      <c r="L2091" s="6"/>
      <c r="M2091" s="667"/>
      <c r="N2091" s="667"/>
      <c r="O2091" s="667"/>
      <c r="P2091" s="667"/>
      <c r="Q2091" s="667"/>
      <c r="R2091" s="667"/>
      <c r="S2091" s="667"/>
      <c r="T2091" s="667"/>
      <c r="U2091" s="525">
        <f t="shared" si="236"/>
        <v>0</v>
      </c>
      <c r="V2091" s="667"/>
      <c r="W2091" s="667"/>
      <c r="X2091" s="667"/>
      <c r="Y2091" s="667"/>
      <c r="Z2091" s="667"/>
      <c r="AA2091" s="667"/>
      <c r="AB2091" s="667"/>
      <c r="AC2091" s="667"/>
      <c r="AD2091" s="667"/>
      <c r="AE2091" s="667"/>
      <c r="AF2091" s="667"/>
      <c r="AG2091" s="2729"/>
      <c r="AH2091" s="2729"/>
      <c r="AI2091" s="2729"/>
      <c r="AJ2091" s="2729"/>
      <c r="AK2091" s="2729"/>
      <c r="AL2091" s="2729"/>
      <c r="AM2091" s="1489"/>
      <c r="AN2091" s="1489"/>
      <c r="AO2091" s="2729"/>
      <c r="AP2091" s="2729"/>
      <c r="AQ2091" s="2756"/>
      <c r="AR2091" s="2756"/>
      <c r="AS2091" s="2756"/>
      <c r="AT2091" s="2756"/>
      <c r="AU2091" s="2756"/>
      <c r="AV2091" s="2756"/>
      <c r="AW2091" s="2756"/>
      <c r="AX2091" s="2756"/>
      <c r="AY2091" s="2237"/>
      <c r="AZ2091" s="2391"/>
      <c r="BA2091" s="2391"/>
      <c r="BB2091" s="2391"/>
      <c r="BC2091" s="2391"/>
      <c r="BD2091" s="2391"/>
      <c r="BE2091" s="2391"/>
      <c r="BF2091" s="2391"/>
      <c r="BG2091" s="2391"/>
      <c r="BH2091" s="2391"/>
      <c r="BI2091" s="2732"/>
      <c r="BJ2091" s="2391"/>
      <c r="BK2091" s="2391"/>
      <c r="BL2091" s="1412">
        <f t="shared" si="234"/>
        <v>0</v>
      </c>
      <c r="BM2091" s="2391"/>
      <c r="BN2091" s="3787"/>
      <c r="BO2091" s="3787"/>
      <c r="BP2091" s="3787"/>
      <c r="BQ2091" s="3787"/>
      <c r="BR2091" s="3787"/>
      <c r="BS2091" s="3787"/>
      <c r="BT2091" s="3787"/>
      <c r="BU2091" s="3787"/>
      <c r="BV2091" s="3787"/>
      <c r="BW2091" s="3787"/>
      <c r="BX2091" s="3787"/>
      <c r="BY2091" s="3787"/>
      <c r="BZ2091" s="3787"/>
      <c r="CA2091" s="3787"/>
      <c r="CB2091" s="3787"/>
      <c r="CC2091" s="3788"/>
      <c r="CD2091" s="1941" t="s">
        <v>5218</v>
      </c>
    </row>
    <row r="2092" spans="1:82" s="19" customFormat="1" ht="32.25" customHeight="1" x14ac:dyDescent="0.25">
      <c r="A2092" s="664" t="s">
        <v>162</v>
      </c>
      <c r="B2092" s="719" t="s">
        <v>153</v>
      </c>
      <c r="C2092" s="732" t="s">
        <v>152</v>
      </c>
      <c r="D2092" s="460">
        <v>246</v>
      </c>
      <c r="E2092" s="1695" t="s">
        <v>5307</v>
      </c>
      <c r="F2092" s="526" t="s">
        <v>5308</v>
      </c>
      <c r="G2092" s="1695">
        <v>16788</v>
      </c>
      <c r="H2092" s="526" t="s">
        <v>0</v>
      </c>
      <c r="I2092" s="1695">
        <v>1212</v>
      </c>
      <c r="J2092" s="454">
        <v>303</v>
      </c>
      <c r="K2092" s="517"/>
      <c r="L2092" s="6"/>
      <c r="M2092" s="667"/>
      <c r="N2092" s="667"/>
      <c r="O2092" s="667"/>
      <c r="P2092" s="667"/>
      <c r="Q2092" s="667"/>
      <c r="R2092" s="667"/>
      <c r="S2092" s="667"/>
      <c r="T2092" s="667"/>
      <c r="U2092" s="525">
        <f t="shared" si="236"/>
        <v>0</v>
      </c>
      <c r="V2092" s="667"/>
      <c r="W2092" s="667"/>
      <c r="X2092" s="667"/>
      <c r="Y2092" s="667"/>
      <c r="Z2092" s="667"/>
      <c r="AA2092" s="667"/>
      <c r="AB2092" s="667"/>
      <c r="AC2092" s="667"/>
      <c r="AD2092" s="667"/>
      <c r="AE2092" s="667"/>
      <c r="AF2092" s="667"/>
      <c r="AG2092" s="2729"/>
      <c r="AH2092" s="2729"/>
      <c r="AI2092" s="2729"/>
      <c r="AJ2092" s="2729"/>
      <c r="AK2092" s="2729"/>
      <c r="AL2092" s="2729"/>
      <c r="AM2092" s="1489"/>
      <c r="AN2092" s="1489"/>
      <c r="AO2092" s="2729"/>
      <c r="AP2092" s="2729"/>
      <c r="AQ2092" s="2756"/>
      <c r="AR2092" s="2756"/>
      <c r="AS2092" s="2756"/>
      <c r="AT2092" s="2756"/>
      <c r="AU2092" s="2756"/>
      <c r="AV2092" s="2756"/>
      <c r="AW2092" s="2756"/>
      <c r="AX2092" s="2756"/>
      <c r="AY2092" s="2237"/>
      <c r="AZ2092" s="2391"/>
      <c r="BA2092" s="2391"/>
      <c r="BB2092" s="2391"/>
      <c r="BC2092" s="2391"/>
      <c r="BD2092" s="2391"/>
      <c r="BE2092" s="2391"/>
      <c r="BF2092" s="2391"/>
      <c r="BG2092" s="2391"/>
      <c r="BH2092" s="2391"/>
      <c r="BI2092" s="2732"/>
      <c r="BJ2092" s="2391"/>
      <c r="BK2092" s="2391"/>
      <c r="BL2092" s="1412">
        <f t="shared" si="234"/>
        <v>0</v>
      </c>
      <c r="BM2092" s="2391"/>
      <c r="BN2092" s="3787"/>
      <c r="BO2092" s="3787"/>
      <c r="BP2092" s="3787"/>
      <c r="BQ2092" s="3787"/>
      <c r="BR2092" s="3787"/>
      <c r="BS2092" s="3787"/>
      <c r="BT2092" s="3787"/>
      <c r="BU2092" s="3787"/>
      <c r="BV2092" s="3787"/>
      <c r="BW2092" s="3787"/>
      <c r="BX2092" s="3787"/>
      <c r="BY2092" s="3787"/>
      <c r="BZ2092" s="3787"/>
      <c r="CA2092" s="3787"/>
      <c r="CB2092" s="3787"/>
      <c r="CC2092" s="3788"/>
      <c r="CD2092" s="1941" t="s">
        <v>5218</v>
      </c>
    </row>
    <row r="2093" spans="1:82" s="19" customFormat="1" ht="32.25" customHeight="1" x14ac:dyDescent="0.25">
      <c r="A2093" s="664" t="s">
        <v>162</v>
      </c>
      <c r="B2093" s="719" t="s">
        <v>153</v>
      </c>
      <c r="C2093" s="732" t="s">
        <v>152</v>
      </c>
      <c r="D2093" s="460">
        <v>246</v>
      </c>
      <c r="E2093" s="1695" t="s">
        <v>5307</v>
      </c>
      <c r="F2093" s="526" t="s">
        <v>5308</v>
      </c>
      <c r="G2093" s="1695">
        <v>16788</v>
      </c>
      <c r="H2093" s="526" t="s">
        <v>0</v>
      </c>
      <c r="I2093" s="1695">
        <v>1212</v>
      </c>
      <c r="J2093" s="454">
        <v>303</v>
      </c>
      <c r="K2093" s="517"/>
      <c r="L2093" s="6"/>
      <c r="M2093" s="667"/>
      <c r="N2093" s="667"/>
      <c r="O2093" s="667"/>
      <c r="P2093" s="667"/>
      <c r="Q2093" s="667"/>
      <c r="R2093" s="667"/>
      <c r="S2093" s="667"/>
      <c r="T2093" s="667"/>
      <c r="U2093" s="525">
        <f t="shared" si="236"/>
        <v>0</v>
      </c>
      <c r="V2093" s="667"/>
      <c r="W2093" s="667"/>
      <c r="X2093" s="667"/>
      <c r="Y2093" s="667"/>
      <c r="Z2093" s="667"/>
      <c r="AA2093" s="667"/>
      <c r="AB2093" s="667"/>
      <c r="AC2093" s="667"/>
      <c r="AD2093" s="667"/>
      <c r="AE2093" s="667"/>
      <c r="AF2093" s="667"/>
      <c r="AG2093" s="2729"/>
      <c r="AH2093" s="2729"/>
      <c r="AI2093" s="2729"/>
      <c r="AJ2093" s="2729"/>
      <c r="AK2093" s="2729"/>
      <c r="AL2093" s="2729"/>
      <c r="AM2093" s="1489"/>
      <c r="AN2093" s="1489"/>
      <c r="AO2093" s="2729"/>
      <c r="AP2093" s="2729"/>
      <c r="AQ2093" s="2756"/>
      <c r="AR2093" s="2756"/>
      <c r="AS2093" s="2756"/>
      <c r="AT2093" s="2756"/>
      <c r="AU2093" s="2756"/>
      <c r="AV2093" s="2756"/>
      <c r="AW2093" s="2756"/>
      <c r="AX2093" s="2756"/>
      <c r="AY2093" s="2237"/>
      <c r="AZ2093" s="2391"/>
      <c r="BA2093" s="2391"/>
      <c r="BB2093" s="2391"/>
      <c r="BC2093" s="2391"/>
      <c r="BD2093" s="2391"/>
      <c r="BE2093" s="2391"/>
      <c r="BF2093" s="2391"/>
      <c r="BG2093" s="2391"/>
      <c r="BH2093" s="2391"/>
      <c r="BI2093" s="2732"/>
      <c r="BJ2093" s="2391"/>
      <c r="BK2093" s="2391"/>
      <c r="BL2093" s="1412">
        <f t="shared" si="234"/>
        <v>0</v>
      </c>
      <c r="BM2093" s="2391"/>
      <c r="BN2093" s="3787"/>
      <c r="BO2093" s="3787"/>
      <c r="BP2093" s="3787"/>
      <c r="BQ2093" s="3787"/>
      <c r="BR2093" s="3787"/>
      <c r="BS2093" s="3787"/>
      <c r="BT2093" s="3787"/>
      <c r="BU2093" s="3787"/>
      <c r="BV2093" s="3787"/>
      <c r="BW2093" s="3787"/>
      <c r="BX2093" s="3787"/>
      <c r="BY2093" s="3787"/>
      <c r="BZ2093" s="3787"/>
      <c r="CA2093" s="3787"/>
      <c r="CB2093" s="3787"/>
      <c r="CC2093" s="3788"/>
      <c r="CD2093" s="1941" t="s">
        <v>5218</v>
      </c>
    </row>
    <row r="2094" spans="1:82" s="19" customFormat="1" ht="32.25" customHeight="1" thickBot="1" x14ac:dyDescent="0.3">
      <c r="A2094" s="1723" t="s">
        <v>162</v>
      </c>
      <c r="B2094" s="1730" t="s">
        <v>153</v>
      </c>
      <c r="C2094" s="1731" t="s">
        <v>152</v>
      </c>
      <c r="D2094" s="1700">
        <v>246</v>
      </c>
      <c r="E2094" s="1706" t="s">
        <v>5307</v>
      </c>
      <c r="F2094" s="1726" t="s">
        <v>5308</v>
      </c>
      <c r="G2094" s="1706">
        <v>16788</v>
      </c>
      <c r="H2094" s="1726" t="s">
        <v>0</v>
      </c>
      <c r="I2094" s="1706">
        <v>1212</v>
      </c>
      <c r="J2094" s="1705">
        <v>303</v>
      </c>
      <c r="K2094" s="1727"/>
      <c r="L2094" s="57"/>
      <c r="M2094" s="1728"/>
      <c r="N2094" s="1728"/>
      <c r="O2094" s="1728"/>
      <c r="P2094" s="1728"/>
      <c r="Q2094" s="1728"/>
      <c r="R2094" s="1728"/>
      <c r="S2094" s="1728"/>
      <c r="T2094" s="1728"/>
      <c r="U2094" s="1709">
        <f t="shared" si="236"/>
        <v>0</v>
      </c>
      <c r="V2094" s="1728"/>
      <c r="W2094" s="1728"/>
      <c r="X2094" s="1728"/>
      <c r="Y2094" s="1728"/>
      <c r="Z2094" s="1728"/>
      <c r="AA2094" s="1728"/>
      <c r="AB2094" s="1728"/>
      <c r="AC2094" s="1728"/>
      <c r="AD2094" s="1728"/>
      <c r="AE2094" s="1728"/>
      <c r="AF2094" s="1728"/>
      <c r="AG2094" s="2764"/>
      <c r="AH2094" s="2764"/>
      <c r="AI2094" s="2764"/>
      <c r="AJ2094" s="2764"/>
      <c r="AK2094" s="2764"/>
      <c r="AL2094" s="2764"/>
      <c r="AM2094" s="4061"/>
      <c r="AN2094" s="4061"/>
      <c r="AO2094" s="2764"/>
      <c r="AP2094" s="2764"/>
      <c r="AQ2094" s="3072"/>
      <c r="AR2094" s="3072"/>
      <c r="AS2094" s="3072"/>
      <c r="AT2094" s="3072"/>
      <c r="AU2094" s="3072"/>
      <c r="AV2094" s="3072"/>
      <c r="AW2094" s="3072"/>
      <c r="AX2094" s="3072"/>
      <c r="AY2094" s="2240"/>
      <c r="AZ2094" s="2765"/>
      <c r="BA2094" s="2765"/>
      <c r="BB2094" s="2765"/>
      <c r="BC2094" s="2765"/>
      <c r="BD2094" s="2765"/>
      <c r="BE2094" s="2765"/>
      <c r="BF2094" s="2765"/>
      <c r="BG2094" s="2765"/>
      <c r="BH2094" s="2765"/>
      <c r="BI2094" s="2769"/>
      <c r="BJ2094" s="2765"/>
      <c r="BK2094" s="2765"/>
      <c r="BL2094" s="1654">
        <f t="shared" si="234"/>
        <v>0</v>
      </c>
      <c r="BM2094" s="2765"/>
      <c r="BN2094" s="3789"/>
      <c r="BO2094" s="3789"/>
      <c r="BP2094" s="3789"/>
      <c r="BQ2094" s="3789"/>
      <c r="BR2094" s="3789"/>
      <c r="BS2094" s="3789"/>
      <c r="BT2094" s="3789"/>
      <c r="BU2094" s="3789"/>
      <c r="BV2094" s="3789"/>
      <c r="BW2094" s="3789"/>
      <c r="BX2094" s="3789"/>
      <c r="BY2094" s="3789"/>
      <c r="BZ2094" s="3789"/>
      <c r="CA2094" s="3789"/>
      <c r="CB2094" s="3789"/>
      <c r="CC2094" s="3790"/>
      <c r="CD2094" s="1952" t="s">
        <v>5218</v>
      </c>
    </row>
    <row r="2095" spans="1:82" s="19" customFormat="1" ht="32.25" customHeight="1" x14ac:dyDescent="0.25">
      <c r="A2095" s="661" t="s">
        <v>162</v>
      </c>
      <c r="B2095" s="715" t="s">
        <v>153</v>
      </c>
      <c r="C2095" s="716" t="s">
        <v>152</v>
      </c>
      <c r="D2095" s="163">
        <v>247</v>
      </c>
      <c r="E2095" s="210" t="s">
        <v>5312</v>
      </c>
      <c r="F2095" s="48" t="s">
        <v>5313</v>
      </c>
      <c r="G2095" s="210">
        <v>5020</v>
      </c>
      <c r="H2095" s="48" t="s">
        <v>0</v>
      </c>
      <c r="I2095" s="210">
        <v>400</v>
      </c>
      <c r="J2095" s="493">
        <v>100</v>
      </c>
      <c r="K2095" s="195"/>
      <c r="L2095" s="51">
        <f t="shared" ref="L2095:L2101" si="237">+M2095+N2095+O2095+P2095+Q2095+R2095+S2095+T2095</f>
        <v>0</v>
      </c>
      <c r="M2095" s="196"/>
      <c r="N2095" s="196"/>
      <c r="O2095" s="196"/>
      <c r="P2095" s="196"/>
      <c r="Q2095" s="196"/>
      <c r="R2095" s="196"/>
      <c r="S2095" s="196"/>
      <c r="T2095" s="196"/>
      <c r="U2095" s="168">
        <f t="shared" si="236"/>
        <v>0</v>
      </c>
      <c r="V2095" s="196"/>
      <c r="W2095" s="196"/>
      <c r="X2095" s="196"/>
      <c r="Y2095" s="196"/>
      <c r="Z2095" s="196"/>
      <c r="AA2095" s="196"/>
      <c r="AB2095" s="196"/>
      <c r="AC2095" s="196"/>
      <c r="AD2095" s="196"/>
      <c r="AE2095" s="196"/>
      <c r="AF2095" s="196"/>
      <c r="AG2095" s="2725"/>
      <c r="AH2095" s="2725"/>
      <c r="AI2095" s="2725"/>
      <c r="AJ2095" s="2725"/>
      <c r="AK2095" s="2725"/>
      <c r="AL2095" s="2725"/>
      <c r="AM2095" s="1464"/>
      <c r="AN2095" s="1464"/>
      <c r="AO2095" s="2725"/>
      <c r="AP2095" s="2725"/>
      <c r="AQ2095" s="1461"/>
      <c r="AR2095" s="1461"/>
      <c r="AS2095" s="1461" t="s">
        <v>5807</v>
      </c>
      <c r="AT2095" s="1461" t="s">
        <v>5314</v>
      </c>
      <c r="AU2095" s="1461">
        <v>100</v>
      </c>
      <c r="AV2095" s="1461">
        <v>100</v>
      </c>
      <c r="AW2095" s="1461" t="s">
        <v>5315</v>
      </c>
      <c r="AX2095" s="1461" t="s">
        <v>1655</v>
      </c>
      <c r="AY2095" s="2235">
        <v>0</v>
      </c>
      <c r="AZ2095" s="1459"/>
      <c r="BA2095" s="1459"/>
      <c r="BB2095" s="1459"/>
      <c r="BC2095" s="1459"/>
      <c r="BD2095" s="1459"/>
      <c r="BE2095" s="1381"/>
      <c r="BF2095" s="1381"/>
      <c r="BG2095" s="1381"/>
      <c r="BH2095" s="1381"/>
      <c r="BI2095" s="1858"/>
      <c r="BJ2095" s="1381"/>
      <c r="BK2095" s="1381"/>
      <c r="BL2095" s="1470">
        <f t="shared" si="234"/>
        <v>0</v>
      </c>
      <c r="BM2095" s="1934">
        <f>L2095-(BI2095:BI2100)</f>
        <v>0</v>
      </c>
      <c r="BN2095" s="1471"/>
      <c r="BO2095" s="1471"/>
      <c r="BP2095" s="1471"/>
      <c r="BQ2095" s="1471"/>
      <c r="BR2095" s="1471"/>
      <c r="BS2095" s="1471"/>
      <c r="BT2095" s="1471"/>
      <c r="BU2095" s="1471"/>
      <c r="BV2095" s="1471"/>
      <c r="BW2095" s="1471"/>
      <c r="BX2095" s="1471"/>
      <c r="BY2095" s="1471"/>
      <c r="BZ2095" s="1471"/>
      <c r="CA2095" s="1471"/>
      <c r="CB2095" s="1471"/>
      <c r="CC2095" s="1935"/>
      <c r="CD2095" s="1936" t="s">
        <v>5218</v>
      </c>
    </row>
    <row r="2096" spans="1:82" s="19" customFormat="1" ht="32.25" customHeight="1" x14ac:dyDescent="0.25">
      <c r="A2096" s="664" t="s">
        <v>162</v>
      </c>
      <c r="B2096" s="719" t="s">
        <v>153</v>
      </c>
      <c r="C2096" s="732" t="s">
        <v>152</v>
      </c>
      <c r="D2096" s="460">
        <v>247</v>
      </c>
      <c r="E2096" s="1695" t="s">
        <v>5312</v>
      </c>
      <c r="F2096" s="526" t="s">
        <v>5313</v>
      </c>
      <c r="G2096" s="1695">
        <v>5020</v>
      </c>
      <c r="H2096" s="526" t="s">
        <v>0</v>
      </c>
      <c r="I2096" s="1695">
        <v>400</v>
      </c>
      <c r="J2096" s="454">
        <v>100</v>
      </c>
      <c r="K2096" s="517"/>
      <c r="L2096" s="6"/>
      <c r="M2096" s="667"/>
      <c r="N2096" s="667"/>
      <c r="O2096" s="667"/>
      <c r="P2096" s="667"/>
      <c r="Q2096" s="667"/>
      <c r="R2096" s="667"/>
      <c r="S2096" s="667"/>
      <c r="T2096" s="667"/>
      <c r="U2096" s="525">
        <f t="shared" si="236"/>
        <v>0</v>
      </c>
      <c r="V2096" s="667"/>
      <c r="W2096" s="667"/>
      <c r="X2096" s="667"/>
      <c r="Y2096" s="667"/>
      <c r="Z2096" s="667"/>
      <c r="AA2096" s="667"/>
      <c r="AB2096" s="667"/>
      <c r="AC2096" s="667"/>
      <c r="AD2096" s="667"/>
      <c r="AE2096" s="667"/>
      <c r="AF2096" s="667"/>
      <c r="AG2096" s="2729"/>
      <c r="AH2096" s="2729"/>
      <c r="AI2096" s="2729"/>
      <c r="AJ2096" s="2729"/>
      <c r="AK2096" s="2729"/>
      <c r="AL2096" s="2729"/>
      <c r="AM2096" s="1489"/>
      <c r="AN2096" s="1489"/>
      <c r="AO2096" s="2729"/>
      <c r="AP2096" s="2729"/>
      <c r="AQ2096" s="2756"/>
      <c r="AR2096" s="2756"/>
      <c r="AS2096" s="2756"/>
      <c r="AT2096" s="2756"/>
      <c r="AU2096" s="2756"/>
      <c r="AV2096" s="2756"/>
      <c r="AW2096" s="2756"/>
      <c r="AX2096" s="2756"/>
      <c r="AY2096" s="2237"/>
      <c r="AZ2096" s="2391"/>
      <c r="BA2096" s="2391"/>
      <c r="BB2096" s="2391"/>
      <c r="BC2096" s="2391"/>
      <c r="BD2096" s="2391"/>
      <c r="BE2096" s="2391"/>
      <c r="BF2096" s="2391"/>
      <c r="BG2096" s="2391"/>
      <c r="BH2096" s="2391"/>
      <c r="BI2096" s="2732"/>
      <c r="BJ2096" s="2391"/>
      <c r="BK2096" s="2391"/>
      <c r="BL2096" s="1412">
        <f t="shared" si="234"/>
        <v>0</v>
      </c>
      <c r="BM2096" s="2391"/>
      <c r="BN2096" s="3787"/>
      <c r="BO2096" s="3787"/>
      <c r="BP2096" s="3787"/>
      <c r="BQ2096" s="3787"/>
      <c r="BR2096" s="3787"/>
      <c r="BS2096" s="3787"/>
      <c r="BT2096" s="3787"/>
      <c r="BU2096" s="3787"/>
      <c r="BV2096" s="3787"/>
      <c r="BW2096" s="3787"/>
      <c r="BX2096" s="3787"/>
      <c r="BY2096" s="3787"/>
      <c r="BZ2096" s="3787"/>
      <c r="CA2096" s="3787"/>
      <c r="CB2096" s="3787"/>
      <c r="CC2096" s="3788"/>
      <c r="CD2096" s="1941" t="s">
        <v>5218</v>
      </c>
    </row>
    <row r="2097" spans="1:82" s="19" customFormat="1" ht="32.25" customHeight="1" x14ac:dyDescent="0.25">
      <c r="A2097" s="664" t="s">
        <v>162</v>
      </c>
      <c r="B2097" s="719" t="s">
        <v>153</v>
      </c>
      <c r="C2097" s="732" t="s">
        <v>152</v>
      </c>
      <c r="D2097" s="460">
        <v>247</v>
      </c>
      <c r="E2097" s="1695" t="s">
        <v>5312</v>
      </c>
      <c r="F2097" s="526" t="s">
        <v>5313</v>
      </c>
      <c r="G2097" s="1695">
        <v>5020</v>
      </c>
      <c r="H2097" s="526" t="s">
        <v>0</v>
      </c>
      <c r="I2097" s="1695">
        <v>400</v>
      </c>
      <c r="J2097" s="454">
        <v>100</v>
      </c>
      <c r="K2097" s="517"/>
      <c r="L2097" s="6"/>
      <c r="M2097" s="667"/>
      <c r="N2097" s="667"/>
      <c r="O2097" s="667"/>
      <c r="P2097" s="667"/>
      <c r="Q2097" s="667"/>
      <c r="R2097" s="667"/>
      <c r="S2097" s="667"/>
      <c r="T2097" s="667"/>
      <c r="U2097" s="525">
        <f t="shared" si="236"/>
        <v>0</v>
      </c>
      <c r="V2097" s="667"/>
      <c r="W2097" s="667"/>
      <c r="X2097" s="667"/>
      <c r="Y2097" s="667"/>
      <c r="Z2097" s="667"/>
      <c r="AA2097" s="667"/>
      <c r="AB2097" s="667"/>
      <c r="AC2097" s="667"/>
      <c r="AD2097" s="667"/>
      <c r="AE2097" s="667"/>
      <c r="AF2097" s="667"/>
      <c r="AG2097" s="2729"/>
      <c r="AH2097" s="2729"/>
      <c r="AI2097" s="2729"/>
      <c r="AJ2097" s="2729"/>
      <c r="AK2097" s="2729"/>
      <c r="AL2097" s="2729"/>
      <c r="AM2097" s="1489"/>
      <c r="AN2097" s="1489"/>
      <c r="AO2097" s="2729"/>
      <c r="AP2097" s="2729"/>
      <c r="AQ2097" s="2756"/>
      <c r="AR2097" s="2756"/>
      <c r="AS2097" s="2756"/>
      <c r="AT2097" s="2756"/>
      <c r="AU2097" s="2756"/>
      <c r="AV2097" s="2756"/>
      <c r="AW2097" s="2756"/>
      <c r="AX2097" s="2756"/>
      <c r="AY2097" s="2237"/>
      <c r="AZ2097" s="2391"/>
      <c r="BA2097" s="2391"/>
      <c r="BB2097" s="2391"/>
      <c r="BC2097" s="2391"/>
      <c r="BD2097" s="2391"/>
      <c r="BE2097" s="2391"/>
      <c r="BF2097" s="2391"/>
      <c r="BG2097" s="2391"/>
      <c r="BH2097" s="2391"/>
      <c r="BI2097" s="2732"/>
      <c r="BJ2097" s="2391"/>
      <c r="BK2097" s="2391"/>
      <c r="BL2097" s="1412">
        <f t="shared" si="234"/>
        <v>0</v>
      </c>
      <c r="BM2097" s="2391"/>
      <c r="BN2097" s="3787"/>
      <c r="BO2097" s="3787"/>
      <c r="BP2097" s="3787"/>
      <c r="BQ2097" s="3787"/>
      <c r="BR2097" s="3787"/>
      <c r="BS2097" s="3787"/>
      <c r="BT2097" s="3787"/>
      <c r="BU2097" s="3787"/>
      <c r="BV2097" s="3787"/>
      <c r="BW2097" s="3787"/>
      <c r="BX2097" s="3787"/>
      <c r="BY2097" s="3787"/>
      <c r="BZ2097" s="3787"/>
      <c r="CA2097" s="3787"/>
      <c r="CB2097" s="3787"/>
      <c r="CC2097" s="3788"/>
      <c r="CD2097" s="1941" t="s">
        <v>5218</v>
      </c>
    </row>
    <row r="2098" spans="1:82" s="19" customFormat="1" ht="32.25" customHeight="1" x14ac:dyDescent="0.25">
      <c r="A2098" s="664" t="s">
        <v>162</v>
      </c>
      <c r="B2098" s="719" t="s">
        <v>153</v>
      </c>
      <c r="C2098" s="732" t="s">
        <v>152</v>
      </c>
      <c r="D2098" s="460">
        <v>247</v>
      </c>
      <c r="E2098" s="1695" t="s">
        <v>5312</v>
      </c>
      <c r="F2098" s="526" t="s">
        <v>5313</v>
      </c>
      <c r="G2098" s="1695">
        <v>5020</v>
      </c>
      <c r="H2098" s="526" t="s">
        <v>0</v>
      </c>
      <c r="I2098" s="1695">
        <v>400</v>
      </c>
      <c r="J2098" s="454">
        <v>100</v>
      </c>
      <c r="K2098" s="517"/>
      <c r="L2098" s="6"/>
      <c r="M2098" s="667"/>
      <c r="N2098" s="667"/>
      <c r="O2098" s="667"/>
      <c r="P2098" s="667"/>
      <c r="Q2098" s="667"/>
      <c r="R2098" s="667"/>
      <c r="S2098" s="667"/>
      <c r="T2098" s="667"/>
      <c r="U2098" s="525">
        <f t="shared" si="236"/>
        <v>0</v>
      </c>
      <c r="V2098" s="667"/>
      <c r="W2098" s="667"/>
      <c r="X2098" s="667"/>
      <c r="Y2098" s="667"/>
      <c r="Z2098" s="667"/>
      <c r="AA2098" s="667"/>
      <c r="AB2098" s="667"/>
      <c r="AC2098" s="667"/>
      <c r="AD2098" s="667"/>
      <c r="AE2098" s="667"/>
      <c r="AF2098" s="667"/>
      <c r="AG2098" s="2729"/>
      <c r="AH2098" s="2729"/>
      <c r="AI2098" s="2729"/>
      <c r="AJ2098" s="2729"/>
      <c r="AK2098" s="2729"/>
      <c r="AL2098" s="2729"/>
      <c r="AM2098" s="1489"/>
      <c r="AN2098" s="1489"/>
      <c r="AO2098" s="2729"/>
      <c r="AP2098" s="2729"/>
      <c r="AQ2098" s="2756"/>
      <c r="AR2098" s="2756"/>
      <c r="AS2098" s="2756"/>
      <c r="AT2098" s="2756"/>
      <c r="AU2098" s="2756"/>
      <c r="AV2098" s="2756"/>
      <c r="AW2098" s="2756"/>
      <c r="AX2098" s="2756"/>
      <c r="AY2098" s="2237"/>
      <c r="AZ2098" s="2391"/>
      <c r="BA2098" s="2391"/>
      <c r="BB2098" s="2391"/>
      <c r="BC2098" s="2391"/>
      <c r="BD2098" s="2391"/>
      <c r="BE2098" s="2391"/>
      <c r="BF2098" s="2391"/>
      <c r="BG2098" s="2391"/>
      <c r="BH2098" s="2391"/>
      <c r="BI2098" s="2732"/>
      <c r="BJ2098" s="2391"/>
      <c r="BK2098" s="2391"/>
      <c r="BL2098" s="1412">
        <f t="shared" si="234"/>
        <v>0</v>
      </c>
      <c r="BM2098" s="2391"/>
      <c r="BN2098" s="3787"/>
      <c r="BO2098" s="3787"/>
      <c r="BP2098" s="3787"/>
      <c r="BQ2098" s="3787"/>
      <c r="BR2098" s="3787"/>
      <c r="BS2098" s="3787"/>
      <c r="BT2098" s="3787"/>
      <c r="BU2098" s="3787"/>
      <c r="BV2098" s="3787"/>
      <c r="BW2098" s="3787"/>
      <c r="BX2098" s="3787"/>
      <c r="BY2098" s="3787"/>
      <c r="BZ2098" s="3787"/>
      <c r="CA2098" s="3787"/>
      <c r="CB2098" s="3787"/>
      <c r="CC2098" s="3788"/>
      <c r="CD2098" s="1941" t="s">
        <v>5218</v>
      </c>
    </row>
    <row r="2099" spans="1:82" s="19" customFormat="1" ht="32.25" customHeight="1" x14ac:dyDescent="0.25">
      <c r="A2099" s="664" t="s">
        <v>162</v>
      </c>
      <c r="B2099" s="719" t="s">
        <v>153</v>
      </c>
      <c r="C2099" s="732" t="s">
        <v>152</v>
      </c>
      <c r="D2099" s="460">
        <v>247</v>
      </c>
      <c r="E2099" s="1695" t="s">
        <v>5312</v>
      </c>
      <c r="F2099" s="526" t="s">
        <v>5313</v>
      </c>
      <c r="G2099" s="1695">
        <v>5020</v>
      </c>
      <c r="H2099" s="526" t="s">
        <v>0</v>
      </c>
      <c r="I2099" s="1695">
        <v>400</v>
      </c>
      <c r="J2099" s="454">
        <v>100</v>
      </c>
      <c r="K2099" s="517"/>
      <c r="L2099" s="6"/>
      <c r="M2099" s="667"/>
      <c r="N2099" s="667"/>
      <c r="O2099" s="667"/>
      <c r="P2099" s="667"/>
      <c r="Q2099" s="667"/>
      <c r="R2099" s="667"/>
      <c r="S2099" s="667"/>
      <c r="T2099" s="667"/>
      <c r="U2099" s="525">
        <f t="shared" si="236"/>
        <v>0</v>
      </c>
      <c r="V2099" s="667"/>
      <c r="W2099" s="667"/>
      <c r="X2099" s="667"/>
      <c r="Y2099" s="667"/>
      <c r="Z2099" s="667"/>
      <c r="AA2099" s="667"/>
      <c r="AB2099" s="667"/>
      <c r="AC2099" s="667"/>
      <c r="AD2099" s="667"/>
      <c r="AE2099" s="667"/>
      <c r="AF2099" s="667"/>
      <c r="AG2099" s="2729"/>
      <c r="AH2099" s="2729"/>
      <c r="AI2099" s="2729"/>
      <c r="AJ2099" s="2729"/>
      <c r="AK2099" s="2729"/>
      <c r="AL2099" s="2729"/>
      <c r="AM2099" s="1489"/>
      <c r="AN2099" s="1489"/>
      <c r="AO2099" s="2729"/>
      <c r="AP2099" s="2729"/>
      <c r="AQ2099" s="2756"/>
      <c r="AR2099" s="2756"/>
      <c r="AS2099" s="2756"/>
      <c r="AT2099" s="2756"/>
      <c r="AU2099" s="2756"/>
      <c r="AV2099" s="2756"/>
      <c r="AW2099" s="2756"/>
      <c r="AX2099" s="2756"/>
      <c r="AY2099" s="2237"/>
      <c r="AZ2099" s="2391"/>
      <c r="BA2099" s="2391"/>
      <c r="BB2099" s="2391"/>
      <c r="BC2099" s="2391"/>
      <c r="BD2099" s="2391"/>
      <c r="BE2099" s="2391"/>
      <c r="BF2099" s="2391"/>
      <c r="BG2099" s="2391"/>
      <c r="BH2099" s="2391"/>
      <c r="BI2099" s="2732"/>
      <c r="BJ2099" s="2391"/>
      <c r="BK2099" s="2391"/>
      <c r="BL2099" s="1412">
        <f t="shared" si="234"/>
        <v>0</v>
      </c>
      <c r="BM2099" s="2391"/>
      <c r="BN2099" s="3787"/>
      <c r="BO2099" s="3787"/>
      <c r="BP2099" s="3787"/>
      <c r="BQ2099" s="3787"/>
      <c r="BR2099" s="3787"/>
      <c r="BS2099" s="3787"/>
      <c r="BT2099" s="3787"/>
      <c r="BU2099" s="3787"/>
      <c r="BV2099" s="3787"/>
      <c r="BW2099" s="3787"/>
      <c r="BX2099" s="3787"/>
      <c r="BY2099" s="3787"/>
      <c r="BZ2099" s="3787"/>
      <c r="CA2099" s="3787"/>
      <c r="CB2099" s="3787"/>
      <c r="CC2099" s="3788"/>
      <c r="CD2099" s="1941" t="s">
        <v>5218</v>
      </c>
    </row>
    <row r="2100" spans="1:82" s="19" customFormat="1" ht="32.25" customHeight="1" thickBot="1" x14ac:dyDescent="0.3">
      <c r="A2100" s="1723" t="s">
        <v>162</v>
      </c>
      <c r="B2100" s="1730" t="s">
        <v>153</v>
      </c>
      <c r="C2100" s="1731" t="s">
        <v>152</v>
      </c>
      <c r="D2100" s="1700">
        <v>247</v>
      </c>
      <c r="E2100" s="1706" t="s">
        <v>5312</v>
      </c>
      <c r="F2100" s="1726" t="s">
        <v>5313</v>
      </c>
      <c r="G2100" s="1706">
        <v>5020</v>
      </c>
      <c r="H2100" s="1726" t="s">
        <v>0</v>
      </c>
      <c r="I2100" s="1706">
        <v>400</v>
      </c>
      <c r="J2100" s="1705">
        <v>100</v>
      </c>
      <c r="K2100" s="1727"/>
      <c r="L2100" s="57"/>
      <c r="M2100" s="1728"/>
      <c r="N2100" s="1728"/>
      <c r="O2100" s="1728"/>
      <c r="P2100" s="1728"/>
      <c r="Q2100" s="1728"/>
      <c r="R2100" s="1728"/>
      <c r="S2100" s="1728"/>
      <c r="T2100" s="1728"/>
      <c r="U2100" s="1709">
        <f t="shared" si="236"/>
        <v>0</v>
      </c>
      <c r="V2100" s="1728"/>
      <c r="W2100" s="1728"/>
      <c r="X2100" s="1728"/>
      <c r="Y2100" s="1728"/>
      <c r="Z2100" s="1728"/>
      <c r="AA2100" s="1728"/>
      <c r="AB2100" s="1728"/>
      <c r="AC2100" s="1728"/>
      <c r="AD2100" s="1728"/>
      <c r="AE2100" s="1728"/>
      <c r="AF2100" s="1728"/>
      <c r="AG2100" s="2764"/>
      <c r="AH2100" s="2764"/>
      <c r="AI2100" s="2764"/>
      <c r="AJ2100" s="2764"/>
      <c r="AK2100" s="2764"/>
      <c r="AL2100" s="2764"/>
      <c r="AM2100" s="4061"/>
      <c r="AN2100" s="4061"/>
      <c r="AO2100" s="2764"/>
      <c r="AP2100" s="2764"/>
      <c r="AQ2100" s="3072"/>
      <c r="AR2100" s="3072"/>
      <c r="AS2100" s="3072"/>
      <c r="AT2100" s="3072"/>
      <c r="AU2100" s="3072"/>
      <c r="AV2100" s="3072"/>
      <c r="AW2100" s="3072"/>
      <c r="AX2100" s="3072"/>
      <c r="AY2100" s="2240"/>
      <c r="AZ2100" s="2765"/>
      <c r="BA2100" s="2765"/>
      <c r="BB2100" s="2765"/>
      <c r="BC2100" s="2765"/>
      <c r="BD2100" s="2765"/>
      <c r="BE2100" s="2765"/>
      <c r="BF2100" s="2765"/>
      <c r="BG2100" s="2765"/>
      <c r="BH2100" s="2765"/>
      <c r="BI2100" s="2769"/>
      <c r="BJ2100" s="2765"/>
      <c r="BK2100" s="2765"/>
      <c r="BL2100" s="1654">
        <f t="shared" si="234"/>
        <v>0</v>
      </c>
      <c r="BM2100" s="2765"/>
      <c r="BN2100" s="3789"/>
      <c r="BO2100" s="3789"/>
      <c r="BP2100" s="3789"/>
      <c r="BQ2100" s="3789"/>
      <c r="BR2100" s="3789"/>
      <c r="BS2100" s="3789"/>
      <c r="BT2100" s="3789"/>
      <c r="BU2100" s="3789"/>
      <c r="BV2100" s="3789"/>
      <c r="BW2100" s="3789"/>
      <c r="BX2100" s="3789"/>
      <c r="BY2100" s="3789"/>
      <c r="BZ2100" s="3789"/>
      <c r="CA2100" s="3789"/>
      <c r="CB2100" s="3789"/>
      <c r="CC2100" s="3790"/>
      <c r="CD2100" s="1952" t="s">
        <v>5218</v>
      </c>
    </row>
    <row r="2101" spans="1:82" s="19" customFormat="1" ht="32.25" customHeight="1" thickBot="1" x14ac:dyDescent="0.3">
      <c r="A2101" s="661" t="s">
        <v>162</v>
      </c>
      <c r="B2101" s="715" t="s">
        <v>153</v>
      </c>
      <c r="C2101" s="716" t="s">
        <v>152</v>
      </c>
      <c r="D2101" s="163">
        <v>248</v>
      </c>
      <c r="E2101" s="210" t="s">
        <v>5316</v>
      </c>
      <c r="F2101" s="48" t="s">
        <v>5317</v>
      </c>
      <c r="G2101" s="210">
        <v>0</v>
      </c>
      <c r="H2101" s="48" t="s">
        <v>0</v>
      </c>
      <c r="I2101" s="210">
        <v>1</v>
      </c>
      <c r="J2101" s="493"/>
      <c r="K2101" s="195"/>
      <c r="L2101" s="51">
        <f t="shared" si="237"/>
        <v>0</v>
      </c>
      <c r="M2101" s="196"/>
      <c r="N2101" s="196"/>
      <c r="O2101" s="196"/>
      <c r="P2101" s="196"/>
      <c r="Q2101" s="196"/>
      <c r="R2101" s="196"/>
      <c r="S2101" s="196"/>
      <c r="T2101" s="196"/>
      <c r="U2101" s="168">
        <f t="shared" si="236"/>
        <v>0</v>
      </c>
      <c r="V2101" s="196"/>
      <c r="W2101" s="196"/>
      <c r="X2101" s="196"/>
      <c r="Y2101" s="196"/>
      <c r="Z2101" s="196"/>
      <c r="AA2101" s="196"/>
      <c r="AB2101" s="196"/>
      <c r="AC2101" s="196"/>
      <c r="AD2101" s="196"/>
      <c r="AE2101" s="196"/>
      <c r="AF2101" s="196"/>
      <c r="AG2101" s="2725"/>
      <c r="AH2101" s="2725"/>
      <c r="AI2101" s="2725"/>
      <c r="AJ2101" s="2725"/>
      <c r="AK2101" s="2725"/>
      <c r="AL2101" s="2725"/>
      <c r="AM2101" s="1464"/>
      <c r="AN2101" s="1464"/>
      <c r="AO2101" s="2725"/>
      <c r="AP2101" s="2725"/>
      <c r="AQ2101" s="1461"/>
      <c r="AR2101" s="1461"/>
      <c r="AS2101" s="2756" t="s">
        <v>6077</v>
      </c>
      <c r="AT2101" s="2756" t="s">
        <v>5310</v>
      </c>
      <c r="AU2101" s="2756">
        <v>100</v>
      </c>
      <c r="AV2101" s="2756">
        <v>50</v>
      </c>
      <c r="AW2101" s="1463">
        <v>42736</v>
      </c>
      <c r="AX2101" s="1463">
        <v>43100</v>
      </c>
      <c r="AY2101" s="2756">
        <v>0</v>
      </c>
      <c r="AZ2101" s="1459"/>
      <c r="BA2101" s="1459"/>
      <c r="BB2101" s="1459"/>
      <c r="BC2101" s="1459"/>
      <c r="BD2101" s="1459"/>
      <c r="BE2101" s="1381"/>
      <c r="BF2101" s="1381"/>
      <c r="BG2101" s="1381"/>
      <c r="BH2101" s="1381"/>
      <c r="BI2101" s="1858"/>
      <c r="BJ2101" s="1381"/>
      <c r="BK2101" s="1381"/>
      <c r="BL2101" s="1470">
        <f t="shared" si="234"/>
        <v>0</v>
      </c>
      <c r="BM2101" s="1934">
        <f>L2101-(BI2101:BI2106)</f>
        <v>0</v>
      </c>
      <c r="BN2101" s="1471"/>
      <c r="BO2101" s="1471"/>
      <c r="BP2101" s="1471"/>
      <c r="BQ2101" s="1471"/>
      <c r="BR2101" s="1471"/>
      <c r="BS2101" s="1471"/>
      <c r="BT2101" s="1471"/>
      <c r="BU2101" s="1471"/>
      <c r="BV2101" s="1471"/>
      <c r="BW2101" s="1471"/>
      <c r="BX2101" s="1471"/>
      <c r="BY2101" s="1471"/>
      <c r="BZ2101" s="1471"/>
      <c r="CA2101" s="1471"/>
      <c r="CB2101" s="1471"/>
      <c r="CC2101" s="1935"/>
      <c r="CD2101" s="1936" t="s">
        <v>5218</v>
      </c>
    </row>
    <row r="2102" spans="1:82" s="19" customFormat="1" ht="32.25" customHeight="1" x14ac:dyDescent="0.25">
      <c r="A2102" s="664" t="s">
        <v>162</v>
      </c>
      <c r="B2102" s="719" t="s">
        <v>153</v>
      </c>
      <c r="C2102" s="732" t="s">
        <v>152</v>
      </c>
      <c r="D2102" s="460">
        <v>248</v>
      </c>
      <c r="E2102" s="1695" t="s">
        <v>5316</v>
      </c>
      <c r="F2102" s="526" t="s">
        <v>5317</v>
      </c>
      <c r="G2102" s="1695">
        <v>0</v>
      </c>
      <c r="H2102" s="526" t="s">
        <v>0</v>
      </c>
      <c r="I2102" s="1695">
        <v>1</v>
      </c>
      <c r="J2102" s="454"/>
      <c r="K2102" s="517"/>
      <c r="L2102" s="6"/>
      <c r="M2102" s="667"/>
      <c r="N2102" s="667"/>
      <c r="O2102" s="667"/>
      <c r="P2102" s="667"/>
      <c r="Q2102" s="667"/>
      <c r="R2102" s="667"/>
      <c r="S2102" s="667"/>
      <c r="T2102" s="667"/>
      <c r="U2102" s="525">
        <f t="shared" si="236"/>
        <v>0</v>
      </c>
      <c r="V2102" s="667"/>
      <c r="W2102" s="667"/>
      <c r="X2102" s="667"/>
      <c r="Y2102" s="667"/>
      <c r="Z2102" s="667"/>
      <c r="AA2102" s="667"/>
      <c r="AB2102" s="667"/>
      <c r="AC2102" s="667"/>
      <c r="AD2102" s="667"/>
      <c r="AE2102" s="667"/>
      <c r="AF2102" s="667"/>
      <c r="AG2102" s="2729"/>
      <c r="AH2102" s="2729"/>
      <c r="AI2102" s="2729"/>
      <c r="AJ2102" s="2729"/>
      <c r="AK2102" s="2729"/>
      <c r="AL2102" s="2729"/>
      <c r="AM2102" s="1489"/>
      <c r="AN2102" s="1489"/>
      <c r="AO2102" s="2729"/>
      <c r="AP2102" s="2729"/>
      <c r="AQ2102" s="2756"/>
      <c r="AR2102" s="2756"/>
      <c r="AS2102" s="2763" t="s">
        <v>5318</v>
      </c>
      <c r="AT2102" s="2756"/>
      <c r="AU2102" s="2756"/>
      <c r="AV2102" s="2756"/>
      <c r="AW2102" s="2756"/>
      <c r="AX2102" s="2756"/>
      <c r="AY2102" s="2237"/>
      <c r="AZ2102" s="2391"/>
      <c r="BA2102" s="2391"/>
      <c r="BB2102" s="2391"/>
      <c r="BC2102" s="2391"/>
      <c r="BD2102" s="2391"/>
      <c r="BE2102" s="2391"/>
      <c r="BF2102" s="2391"/>
      <c r="BG2102" s="2391"/>
      <c r="BH2102" s="2391"/>
      <c r="BI2102" s="2732"/>
      <c r="BJ2102" s="2391"/>
      <c r="BK2102" s="2391"/>
      <c r="BL2102" s="1412">
        <f t="shared" si="234"/>
        <v>0</v>
      </c>
      <c r="BM2102" s="2391"/>
      <c r="BN2102" s="3787"/>
      <c r="BO2102" s="3787"/>
      <c r="BP2102" s="3787"/>
      <c r="BQ2102" s="3787"/>
      <c r="BR2102" s="3787"/>
      <c r="BS2102" s="3787"/>
      <c r="BT2102" s="3787"/>
      <c r="BU2102" s="3787"/>
      <c r="BV2102" s="3787"/>
      <c r="BW2102" s="3787"/>
      <c r="BX2102" s="3787"/>
      <c r="BY2102" s="3787"/>
      <c r="BZ2102" s="3787"/>
      <c r="CA2102" s="3787"/>
      <c r="CB2102" s="3787"/>
      <c r="CC2102" s="3788"/>
      <c r="CD2102" s="1941" t="s">
        <v>5218</v>
      </c>
    </row>
    <row r="2103" spans="1:82" s="19" customFormat="1" ht="32.25" customHeight="1" x14ac:dyDescent="0.25">
      <c r="A2103" s="664" t="s">
        <v>162</v>
      </c>
      <c r="B2103" s="719" t="s">
        <v>153</v>
      </c>
      <c r="C2103" s="732" t="s">
        <v>152</v>
      </c>
      <c r="D2103" s="460">
        <v>248</v>
      </c>
      <c r="E2103" s="1695" t="s">
        <v>5316</v>
      </c>
      <c r="F2103" s="526" t="s">
        <v>5317</v>
      </c>
      <c r="G2103" s="1695">
        <v>0</v>
      </c>
      <c r="H2103" s="526" t="s">
        <v>0</v>
      </c>
      <c r="I2103" s="1695">
        <v>1</v>
      </c>
      <c r="J2103" s="454"/>
      <c r="K2103" s="517"/>
      <c r="L2103" s="6"/>
      <c r="M2103" s="667"/>
      <c r="N2103" s="667"/>
      <c r="O2103" s="667"/>
      <c r="P2103" s="667"/>
      <c r="Q2103" s="667"/>
      <c r="R2103" s="667"/>
      <c r="S2103" s="667"/>
      <c r="T2103" s="667"/>
      <c r="U2103" s="525">
        <f t="shared" si="236"/>
        <v>0</v>
      </c>
      <c r="V2103" s="667"/>
      <c r="W2103" s="667"/>
      <c r="X2103" s="667"/>
      <c r="Y2103" s="667"/>
      <c r="Z2103" s="667"/>
      <c r="AA2103" s="667"/>
      <c r="AB2103" s="667"/>
      <c r="AC2103" s="667"/>
      <c r="AD2103" s="667"/>
      <c r="AE2103" s="667"/>
      <c r="AF2103" s="667"/>
      <c r="AG2103" s="2729"/>
      <c r="AH2103" s="2729"/>
      <c r="AI2103" s="2729"/>
      <c r="AJ2103" s="2729"/>
      <c r="AK2103" s="2729"/>
      <c r="AL2103" s="2729"/>
      <c r="AM2103" s="1489"/>
      <c r="AN2103" s="1489"/>
      <c r="AO2103" s="2729"/>
      <c r="AP2103" s="2729"/>
      <c r="AQ2103" s="2756"/>
      <c r="AR2103" s="2756"/>
      <c r="AS2103" s="2756"/>
      <c r="AT2103" s="2756"/>
      <c r="AU2103" s="2756"/>
      <c r="AV2103" s="2756"/>
      <c r="AW2103" s="2756"/>
      <c r="AX2103" s="2756"/>
      <c r="AY2103" s="2237"/>
      <c r="AZ2103" s="2391"/>
      <c r="BA2103" s="2391"/>
      <c r="BB2103" s="2391"/>
      <c r="BC2103" s="2391"/>
      <c r="BD2103" s="2391"/>
      <c r="BE2103" s="2391"/>
      <c r="BF2103" s="2391"/>
      <c r="BG2103" s="2391"/>
      <c r="BH2103" s="2391"/>
      <c r="BI2103" s="2732"/>
      <c r="BJ2103" s="2391"/>
      <c r="BK2103" s="2391"/>
      <c r="BL2103" s="1412">
        <f t="shared" si="234"/>
        <v>0</v>
      </c>
      <c r="BM2103" s="2391"/>
      <c r="BN2103" s="3787"/>
      <c r="BO2103" s="3787"/>
      <c r="BP2103" s="3787"/>
      <c r="BQ2103" s="3787"/>
      <c r="BR2103" s="3787"/>
      <c r="BS2103" s="3787"/>
      <c r="BT2103" s="3787"/>
      <c r="BU2103" s="3787"/>
      <c r="BV2103" s="3787"/>
      <c r="BW2103" s="3787"/>
      <c r="BX2103" s="3787"/>
      <c r="BY2103" s="3787"/>
      <c r="BZ2103" s="3787"/>
      <c r="CA2103" s="3787"/>
      <c r="CB2103" s="3787"/>
      <c r="CC2103" s="3788"/>
      <c r="CD2103" s="1941" t="s">
        <v>5218</v>
      </c>
    </row>
    <row r="2104" spans="1:82" s="19" customFormat="1" ht="32.25" customHeight="1" x14ac:dyDescent="0.25">
      <c r="A2104" s="664" t="s">
        <v>162</v>
      </c>
      <c r="B2104" s="719" t="s">
        <v>153</v>
      </c>
      <c r="C2104" s="732" t="s">
        <v>152</v>
      </c>
      <c r="D2104" s="460">
        <v>248</v>
      </c>
      <c r="E2104" s="1695" t="s">
        <v>5316</v>
      </c>
      <c r="F2104" s="526" t="s">
        <v>5317</v>
      </c>
      <c r="G2104" s="1695">
        <v>0</v>
      </c>
      <c r="H2104" s="526" t="s">
        <v>0</v>
      </c>
      <c r="I2104" s="1695">
        <v>1</v>
      </c>
      <c r="J2104" s="454"/>
      <c r="K2104" s="517"/>
      <c r="L2104" s="6"/>
      <c r="M2104" s="667"/>
      <c r="N2104" s="667"/>
      <c r="O2104" s="667"/>
      <c r="P2104" s="667"/>
      <c r="Q2104" s="667"/>
      <c r="R2104" s="667"/>
      <c r="S2104" s="667"/>
      <c r="T2104" s="667"/>
      <c r="U2104" s="525">
        <f t="shared" si="236"/>
        <v>0</v>
      </c>
      <c r="V2104" s="667"/>
      <c r="W2104" s="667"/>
      <c r="X2104" s="667"/>
      <c r="Y2104" s="667"/>
      <c r="Z2104" s="667"/>
      <c r="AA2104" s="667"/>
      <c r="AB2104" s="667"/>
      <c r="AC2104" s="667"/>
      <c r="AD2104" s="667"/>
      <c r="AE2104" s="667"/>
      <c r="AF2104" s="667"/>
      <c r="AG2104" s="2729"/>
      <c r="AH2104" s="2729"/>
      <c r="AI2104" s="2729"/>
      <c r="AJ2104" s="2729"/>
      <c r="AK2104" s="2729"/>
      <c r="AL2104" s="2729"/>
      <c r="AM2104" s="1489"/>
      <c r="AN2104" s="1489"/>
      <c r="AO2104" s="2729"/>
      <c r="AP2104" s="2729"/>
      <c r="AQ2104" s="2756"/>
      <c r="AR2104" s="2756"/>
      <c r="AS2104" s="2756"/>
      <c r="AT2104" s="2756"/>
      <c r="AU2104" s="2756"/>
      <c r="AV2104" s="2756"/>
      <c r="AW2104" s="2756"/>
      <c r="AX2104" s="2756"/>
      <c r="AY2104" s="2237"/>
      <c r="AZ2104" s="2391"/>
      <c r="BA2104" s="2391"/>
      <c r="BB2104" s="2391"/>
      <c r="BC2104" s="2391"/>
      <c r="BD2104" s="2391"/>
      <c r="BE2104" s="2391"/>
      <c r="BF2104" s="2391"/>
      <c r="BG2104" s="2391"/>
      <c r="BH2104" s="2391"/>
      <c r="BI2104" s="2732"/>
      <c r="BJ2104" s="2391"/>
      <c r="BK2104" s="2391"/>
      <c r="BL2104" s="1412">
        <f t="shared" si="234"/>
        <v>0</v>
      </c>
      <c r="BM2104" s="2391"/>
      <c r="BN2104" s="3787"/>
      <c r="BO2104" s="3787"/>
      <c r="BP2104" s="3787"/>
      <c r="BQ2104" s="3787"/>
      <c r="BR2104" s="3787"/>
      <c r="BS2104" s="3787"/>
      <c r="BT2104" s="3787"/>
      <c r="BU2104" s="3787"/>
      <c r="BV2104" s="3787"/>
      <c r="BW2104" s="3787"/>
      <c r="BX2104" s="3787"/>
      <c r="BY2104" s="3787"/>
      <c r="BZ2104" s="3787"/>
      <c r="CA2104" s="3787"/>
      <c r="CB2104" s="3787"/>
      <c r="CC2104" s="3788"/>
      <c r="CD2104" s="1941" t="s">
        <v>5218</v>
      </c>
    </row>
    <row r="2105" spans="1:82" s="19" customFormat="1" ht="32.25" customHeight="1" x14ac:dyDescent="0.25">
      <c r="A2105" s="664" t="s">
        <v>162</v>
      </c>
      <c r="B2105" s="719" t="s">
        <v>153</v>
      </c>
      <c r="C2105" s="732" t="s">
        <v>152</v>
      </c>
      <c r="D2105" s="460">
        <v>248</v>
      </c>
      <c r="E2105" s="1695" t="s">
        <v>5316</v>
      </c>
      <c r="F2105" s="526" t="s">
        <v>5317</v>
      </c>
      <c r="G2105" s="1695">
        <v>0</v>
      </c>
      <c r="H2105" s="526" t="s">
        <v>0</v>
      </c>
      <c r="I2105" s="1695">
        <v>1</v>
      </c>
      <c r="J2105" s="454"/>
      <c r="K2105" s="517"/>
      <c r="L2105" s="6"/>
      <c r="M2105" s="667"/>
      <c r="N2105" s="667"/>
      <c r="O2105" s="667"/>
      <c r="P2105" s="667"/>
      <c r="Q2105" s="667"/>
      <c r="R2105" s="667"/>
      <c r="S2105" s="667"/>
      <c r="T2105" s="667"/>
      <c r="U2105" s="525">
        <f t="shared" si="236"/>
        <v>0</v>
      </c>
      <c r="V2105" s="667"/>
      <c r="W2105" s="667"/>
      <c r="X2105" s="667"/>
      <c r="Y2105" s="667"/>
      <c r="Z2105" s="667"/>
      <c r="AA2105" s="667"/>
      <c r="AB2105" s="667"/>
      <c r="AC2105" s="667"/>
      <c r="AD2105" s="667"/>
      <c r="AE2105" s="667"/>
      <c r="AF2105" s="667"/>
      <c r="AG2105" s="2729"/>
      <c r="AH2105" s="2729"/>
      <c r="AI2105" s="2729"/>
      <c r="AJ2105" s="2729"/>
      <c r="AK2105" s="2729"/>
      <c r="AL2105" s="2729"/>
      <c r="AM2105" s="1489"/>
      <c r="AN2105" s="1489"/>
      <c r="AO2105" s="2729"/>
      <c r="AP2105" s="2729"/>
      <c r="AQ2105" s="2756"/>
      <c r="AR2105" s="2756"/>
      <c r="AS2105" s="2756"/>
      <c r="AT2105" s="2756"/>
      <c r="AU2105" s="2756"/>
      <c r="AV2105" s="2756"/>
      <c r="AW2105" s="2756"/>
      <c r="AX2105" s="2756"/>
      <c r="AY2105" s="2237"/>
      <c r="AZ2105" s="2391"/>
      <c r="BA2105" s="2391"/>
      <c r="BB2105" s="2391"/>
      <c r="BC2105" s="2391"/>
      <c r="BD2105" s="2391"/>
      <c r="BE2105" s="2391"/>
      <c r="BF2105" s="2391"/>
      <c r="BG2105" s="2391"/>
      <c r="BH2105" s="2391"/>
      <c r="BI2105" s="2732"/>
      <c r="BJ2105" s="2391"/>
      <c r="BK2105" s="2391"/>
      <c r="BL2105" s="1412">
        <f t="shared" si="234"/>
        <v>0</v>
      </c>
      <c r="BM2105" s="2391"/>
      <c r="BN2105" s="3787"/>
      <c r="BO2105" s="3787"/>
      <c r="BP2105" s="3787"/>
      <c r="BQ2105" s="3787"/>
      <c r="BR2105" s="3787"/>
      <c r="BS2105" s="3787"/>
      <c r="BT2105" s="3787"/>
      <c r="BU2105" s="3787"/>
      <c r="BV2105" s="3787"/>
      <c r="BW2105" s="3787"/>
      <c r="BX2105" s="3787"/>
      <c r="BY2105" s="3787"/>
      <c r="BZ2105" s="3787"/>
      <c r="CA2105" s="3787"/>
      <c r="CB2105" s="3787"/>
      <c r="CC2105" s="3788"/>
      <c r="CD2105" s="1941" t="s">
        <v>5218</v>
      </c>
    </row>
    <row r="2106" spans="1:82" s="19" customFormat="1" ht="32.25" customHeight="1" thickBot="1" x14ac:dyDescent="0.3">
      <c r="A2106" s="1723" t="s">
        <v>162</v>
      </c>
      <c r="B2106" s="1730" t="s">
        <v>153</v>
      </c>
      <c r="C2106" s="1731" t="s">
        <v>152</v>
      </c>
      <c r="D2106" s="1700">
        <v>248</v>
      </c>
      <c r="E2106" s="1706" t="s">
        <v>5316</v>
      </c>
      <c r="F2106" s="1726" t="s">
        <v>5317</v>
      </c>
      <c r="G2106" s="1706">
        <v>0</v>
      </c>
      <c r="H2106" s="1726" t="s">
        <v>0</v>
      </c>
      <c r="I2106" s="1706">
        <v>1</v>
      </c>
      <c r="J2106" s="1705"/>
      <c r="K2106" s="1727"/>
      <c r="L2106" s="57"/>
      <c r="M2106" s="1728"/>
      <c r="N2106" s="1728"/>
      <c r="O2106" s="1728"/>
      <c r="P2106" s="1728"/>
      <c r="Q2106" s="1728"/>
      <c r="R2106" s="1728"/>
      <c r="S2106" s="1728"/>
      <c r="T2106" s="1728"/>
      <c r="U2106" s="1709">
        <f t="shared" si="236"/>
        <v>0</v>
      </c>
      <c r="V2106" s="1728"/>
      <c r="W2106" s="1728"/>
      <c r="X2106" s="1728"/>
      <c r="Y2106" s="1728"/>
      <c r="Z2106" s="1728"/>
      <c r="AA2106" s="1728"/>
      <c r="AB2106" s="1728"/>
      <c r="AC2106" s="1728"/>
      <c r="AD2106" s="1728"/>
      <c r="AE2106" s="1728"/>
      <c r="AF2106" s="1728"/>
      <c r="AG2106" s="2764"/>
      <c r="AH2106" s="2764"/>
      <c r="AI2106" s="2764"/>
      <c r="AJ2106" s="2764"/>
      <c r="AK2106" s="2764"/>
      <c r="AL2106" s="2764"/>
      <c r="AM2106" s="4061"/>
      <c r="AN2106" s="4061"/>
      <c r="AO2106" s="2764"/>
      <c r="AP2106" s="2764"/>
      <c r="AQ2106" s="3072"/>
      <c r="AR2106" s="3072"/>
      <c r="AS2106" s="3072"/>
      <c r="AT2106" s="3072"/>
      <c r="AU2106" s="3072"/>
      <c r="AV2106" s="3072"/>
      <c r="AW2106" s="3072"/>
      <c r="AX2106" s="3072"/>
      <c r="AY2106" s="2240"/>
      <c r="AZ2106" s="2765"/>
      <c r="BA2106" s="2765"/>
      <c r="BB2106" s="2765"/>
      <c r="BC2106" s="2765"/>
      <c r="BD2106" s="2765"/>
      <c r="BE2106" s="2765"/>
      <c r="BF2106" s="2765"/>
      <c r="BG2106" s="2765"/>
      <c r="BH2106" s="2765"/>
      <c r="BI2106" s="2769"/>
      <c r="BJ2106" s="2765"/>
      <c r="BK2106" s="2765"/>
      <c r="BL2106" s="1654">
        <f t="shared" si="234"/>
        <v>0</v>
      </c>
      <c r="BM2106" s="2765"/>
      <c r="BN2106" s="3789"/>
      <c r="BO2106" s="3789"/>
      <c r="BP2106" s="3789"/>
      <c r="BQ2106" s="3789"/>
      <c r="BR2106" s="3789"/>
      <c r="BS2106" s="3789"/>
      <c r="BT2106" s="3789"/>
      <c r="BU2106" s="3789"/>
      <c r="BV2106" s="3789"/>
      <c r="BW2106" s="3789"/>
      <c r="BX2106" s="3789"/>
      <c r="BY2106" s="3789"/>
      <c r="BZ2106" s="3789"/>
      <c r="CA2106" s="3789"/>
      <c r="CB2106" s="3789"/>
      <c r="CC2106" s="3790"/>
      <c r="CD2106" s="1952" t="s">
        <v>5218</v>
      </c>
    </row>
    <row r="2107" spans="1:82" s="19" customFormat="1" ht="42" customHeight="1" x14ac:dyDescent="0.25">
      <c r="A2107" s="661" t="s">
        <v>3965</v>
      </c>
      <c r="B2107" s="715" t="s">
        <v>153</v>
      </c>
      <c r="C2107" s="716" t="s">
        <v>152</v>
      </c>
      <c r="D2107" s="163">
        <v>249</v>
      </c>
      <c r="E2107" s="210" t="s">
        <v>4113</v>
      </c>
      <c r="F2107" s="48" t="s">
        <v>4114</v>
      </c>
      <c r="G2107" s="194">
        <v>0</v>
      </c>
      <c r="H2107" s="217" t="s">
        <v>0</v>
      </c>
      <c r="I2107" s="194">
        <v>4</v>
      </c>
      <c r="J2107" s="1284">
        <v>1</v>
      </c>
      <c r="K2107" s="195"/>
      <c r="L2107" s="1285">
        <f t="shared" ref="L2107:L2113" si="238">+M2107+N2107+O2107+P2107+Q2107+R2107+S2107+T2107</f>
        <v>0</v>
      </c>
      <c r="M2107" s="196"/>
      <c r="N2107" s="196"/>
      <c r="O2107" s="196"/>
      <c r="P2107" s="196"/>
      <c r="Q2107" s="196"/>
      <c r="R2107" s="196"/>
      <c r="S2107" s="196"/>
      <c r="T2107" s="196"/>
      <c r="U2107" s="1287">
        <f t="shared" ref="U2107:U2118" si="239">V2107+W2107+X2107+Y2107+Z2107+AA2107+AB2107+AC2107</f>
        <v>0</v>
      </c>
      <c r="V2107" s="196"/>
      <c r="W2107" s="196"/>
      <c r="X2107" s="196"/>
      <c r="Y2107" s="196"/>
      <c r="Z2107" s="196"/>
      <c r="AA2107" s="196"/>
      <c r="AB2107" s="196"/>
      <c r="AC2107" s="196"/>
      <c r="AD2107" s="196"/>
      <c r="AE2107" s="196"/>
      <c r="AF2107" s="196"/>
      <c r="AG2107" s="2742"/>
      <c r="AH2107" s="2742"/>
      <c r="AI2107" s="2742"/>
      <c r="AJ2107" s="2742"/>
      <c r="AK2107" s="2742"/>
      <c r="AL2107" s="2742"/>
      <c r="AM2107" s="4083"/>
      <c r="AN2107" s="4083"/>
      <c r="AO2107" s="2742"/>
      <c r="AP2107" s="2742"/>
      <c r="AQ2107" s="2743"/>
      <c r="AR2107" s="2743"/>
      <c r="AS2107" s="2806" t="s">
        <v>4115</v>
      </c>
      <c r="AT2107" s="1382" t="s">
        <v>4116</v>
      </c>
      <c r="AU2107" s="2710">
        <v>1</v>
      </c>
      <c r="AV2107" s="2710">
        <v>0</v>
      </c>
      <c r="AW2107" s="2812">
        <v>42870</v>
      </c>
      <c r="AX2107" s="2812">
        <v>43054</v>
      </c>
      <c r="AY2107" s="2712">
        <v>0</v>
      </c>
      <c r="AZ2107" s="2713"/>
      <c r="BA2107" s="2713"/>
      <c r="BB2107" s="2713"/>
      <c r="BC2107" s="2713"/>
      <c r="BD2107" s="2713"/>
      <c r="BE2107" s="1858"/>
      <c r="BF2107" s="2221"/>
      <c r="BG2107" s="1858"/>
      <c r="BH2107" s="1858"/>
      <c r="BI2107" s="2221"/>
      <c r="BJ2107" s="1858"/>
      <c r="BK2107" s="1858"/>
      <c r="BL2107" s="2514">
        <f t="shared" si="234"/>
        <v>0</v>
      </c>
      <c r="BM2107" s="2221">
        <f>L2107-(BI2107+BI2108+BI2109+BI2110+BI2111+BI2112)</f>
        <v>0</v>
      </c>
      <c r="BN2107" s="1471"/>
      <c r="BO2107" s="1471"/>
      <c r="BP2107" s="1471"/>
      <c r="BQ2107" s="1471"/>
      <c r="BR2107" s="1471"/>
      <c r="BS2107" s="1471"/>
      <c r="BT2107" s="1471"/>
      <c r="BU2107" s="1471"/>
      <c r="BV2107" s="1471"/>
      <c r="BW2107" s="1471"/>
      <c r="BX2107" s="1471"/>
      <c r="BY2107" s="1471"/>
      <c r="BZ2107" s="1471"/>
      <c r="CA2107" s="1471"/>
      <c r="CB2107" s="1471"/>
      <c r="CC2107" s="1471"/>
      <c r="CD2107" s="1978" t="s">
        <v>3944</v>
      </c>
    </row>
    <row r="2108" spans="1:82" s="19" customFormat="1" ht="42" customHeight="1" x14ac:dyDescent="0.25">
      <c r="A2108" s="664" t="s">
        <v>3965</v>
      </c>
      <c r="B2108" s="719" t="s">
        <v>153</v>
      </c>
      <c r="C2108" s="720" t="s">
        <v>152</v>
      </c>
      <c r="D2108" s="460">
        <v>249</v>
      </c>
      <c r="E2108" s="500" t="s">
        <v>4113</v>
      </c>
      <c r="F2108" s="526" t="s">
        <v>4114</v>
      </c>
      <c r="G2108" s="464">
        <v>0</v>
      </c>
      <c r="H2108" s="463" t="s">
        <v>0</v>
      </c>
      <c r="I2108" s="464">
        <v>4</v>
      </c>
      <c r="J2108" s="1297">
        <v>1</v>
      </c>
      <c r="K2108" s="1298"/>
      <c r="L2108" s="1299"/>
      <c r="M2108" s="667"/>
      <c r="N2108" s="667"/>
      <c r="O2108" s="667"/>
      <c r="P2108" s="667"/>
      <c r="Q2108" s="667"/>
      <c r="R2108" s="667"/>
      <c r="S2108" s="667"/>
      <c r="T2108" s="667"/>
      <c r="U2108" s="1300">
        <f t="shared" si="239"/>
        <v>0</v>
      </c>
      <c r="V2108" s="667"/>
      <c r="W2108" s="667"/>
      <c r="X2108" s="667"/>
      <c r="Y2108" s="667"/>
      <c r="Z2108" s="667"/>
      <c r="AA2108" s="667"/>
      <c r="AB2108" s="667"/>
      <c r="AC2108" s="667"/>
      <c r="AD2108" s="667"/>
      <c r="AE2108" s="667"/>
      <c r="AF2108" s="667"/>
      <c r="AG2108" s="2734"/>
      <c r="AH2108" s="2734"/>
      <c r="AI2108" s="2734"/>
      <c r="AJ2108" s="2734"/>
      <c r="AK2108" s="2734"/>
      <c r="AL2108" s="2734"/>
      <c r="AM2108" s="4081"/>
      <c r="AN2108" s="4081"/>
      <c r="AO2108" s="2734"/>
      <c r="AP2108" s="2734"/>
      <c r="AQ2108" s="3772"/>
      <c r="AR2108" s="3772"/>
      <c r="AS2108" s="3182"/>
      <c r="AT2108" s="2335"/>
      <c r="AU2108" s="2731"/>
      <c r="AV2108" s="2731"/>
      <c r="AW2108" s="3914"/>
      <c r="AX2108" s="3914"/>
      <c r="AY2108" s="2338"/>
      <c r="AZ2108" s="2732"/>
      <c r="BA2108" s="2732"/>
      <c r="BB2108" s="2732"/>
      <c r="BC2108" s="2732"/>
      <c r="BD2108" s="2732"/>
      <c r="BE2108" s="2732"/>
      <c r="BF2108" s="2342"/>
      <c r="BG2108" s="2732"/>
      <c r="BH2108" s="2732"/>
      <c r="BI2108" s="2342"/>
      <c r="BJ2108" s="2732"/>
      <c r="BK2108" s="2732"/>
      <c r="BL2108" s="2733">
        <f t="shared" si="234"/>
        <v>0</v>
      </c>
      <c r="BM2108" s="2732"/>
      <c r="BN2108" s="3771"/>
      <c r="BO2108" s="3771"/>
      <c r="BP2108" s="3771"/>
      <c r="BQ2108" s="3771"/>
      <c r="BR2108" s="3771"/>
      <c r="BS2108" s="3771"/>
      <c r="BT2108" s="3771"/>
      <c r="BU2108" s="3771"/>
      <c r="BV2108" s="3771"/>
      <c r="BW2108" s="3771"/>
      <c r="BX2108" s="3771"/>
      <c r="BY2108" s="3771"/>
      <c r="BZ2108" s="3771"/>
      <c r="CA2108" s="3771"/>
      <c r="CB2108" s="3771"/>
      <c r="CC2108" s="3771"/>
      <c r="CD2108" s="2028" t="s">
        <v>3944</v>
      </c>
    </row>
    <row r="2109" spans="1:82" s="19" customFormat="1" ht="42" customHeight="1" x14ac:dyDescent="0.25">
      <c r="A2109" s="664" t="s">
        <v>3965</v>
      </c>
      <c r="B2109" s="719" t="s">
        <v>153</v>
      </c>
      <c r="C2109" s="720" t="s">
        <v>152</v>
      </c>
      <c r="D2109" s="460">
        <v>249</v>
      </c>
      <c r="E2109" s="500" t="s">
        <v>4113</v>
      </c>
      <c r="F2109" s="526" t="s">
        <v>4114</v>
      </c>
      <c r="G2109" s="464">
        <v>0</v>
      </c>
      <c r="H2109" s="463" t="s">
        <v>0</v>
      </c>
      <c r="I2109" s="464">
        <v>4</v>
      </c>
      <c r="J2109" s="1297">
        <v>1</v>
      </c>
      <c r="K2109" s="1298"/>
      <c r="L2109" s="1299"/>
      <c r="M2109" s="667"/>
      <c r="N2109" s="667"/>
      <c r="O2109" s="667"/>
      <c r="P2109" s="667"/>
      <c r="Q2109" s="667"/>
      <c r="R2109" s="667"/>
      <c r="S2109" s="667"/>
      <c r="T2109" s="667"/>
      <c r="U2109" s="1300">
        <f t="shared" si="239"/>
        <v>0</v>
      </c>
      <c r="V2109" s="667"/>
      <c r="W2109" s="667"/>
      <c r="X2109" s="667"/>
      <c r="Y2109" s="667"/>
      <c r="Z2109" s="667"/>
      <c r="AA2109" s="667"/>
      <c r="AB2109" s="667"/>
      <c r="AC2109" s="667"/>
      <c r="AD2109" s="667"/>
      <c r="AE2109" s="667"/>
      <c r="AF2109" s="667"/>
      <c r="AG2109" s="2734"/>
      <c r="AH2109" s="2734"/>
      <c r="AI2109" s="2734"/>
      <c r="AJ2109" s="2734"/>
      <c r="AK2109" s="2734"/>
      <c r="AL2109" s="2734"/>
      <c r="AM2109" s="4081"/>
      <c r="AN2109" s="4081"/>
      <c r="AO2109" s="2734"/>
      <c r="AP2109" s="2734"/>
      <c r="AQ2109" s="3772"/>
      <c r="AR2109" s="3772"/>
      <c r="AS2109" s="3182"/>
      <c r="AT2109" s="2335"/>
      <c r="AU2109" s="2731"/>
      <c r="AV2109" s="2731"/>
      <c r="AW2109" s="3914"/>
      <c r="AX2109" s="3914"/>
      <c r="AY2109" s="2338"/>
      <c r="AZ2109" s="2732"/>
      <c r="BA2109" s="2732"/>
      <c r="BB2109" s="2732"/>
      <c r="BC2109" s="2732"/>
      <c r="BD2109" s="2732"/>
      <c r="BE2109" s="2732"/>
      <c r="BF2109" s="2342"/>
      <c r="BG2109" s="2732"/>
      <c r="BH2109" s="2732"/>
      <c r="BI2109" s="2342"/>
      <c r="BJ2109" s="2732"/>
      <c r="BK2109" s="2732"/>
      <c r="BL2109" s="2733">
        <f t="shared" si="234"/>
        <v>0</v>
      </c>
      <c r="BM2109" s="2732"/>
      <c r="BN2109" s="3771"/>
      <c r="BO2109" s="3771"/>
      <c r="BP2109" s="3771"/>
      <c r="BQ2109" s="3771"/>
      <c r="BR2109" s="3771"/>
      <c r="BS2109" s="3771"/>
      <c r="BT2109" s="3771"/>
      <c r="BU2109" s="3771"/>
      <c r="BV2109" s="3771"/>
      <c r="BW2109" s="3771"/>
      <c r="BX2109" s="3771"/>
      <c r="BY2109" s="3771"/>
      <c r="BZ2109" s="3771"/>
      <c r="CA2109" s="3771"/>
      <c r="CB2109" s="3771"/>
      <c r="CC2109" s="3771"/>
      <c r="CD2109" s="2028" t="s">
        <v>3944</v>
      </c>
    </row>
    <row r="2110" spans="1:82" s="19" customFormat="1" ht="42" customHeight="1" x14ac:dyDescent="0.25">
      <c r="A2110" s="664" t="s">
        <v>3965</v>
      </c>
      <c r="B2110" s="719" t="s">
        <v>153</v>
      </c>
      <c r="C2110" s="720" t="s">
        <v>152</v>
      </c>
      <c r="D2110" s="460">
        <v>249</v>
      </c>
      <c r="E2110" s="500" t="s">
        <v>4113</v>
      </c>
      <c r="F2110" s="526" t="s">
        <v>4114</v>
      </c>
      <c r="G2110" s="464">
        <v>0</v>
      </c>
      <c r="H2110" s="463" t="s">
        <v>0</v>
      </c>
      <c r="I2110" s="464">
        <v>4</v>
      </c>
      <c r="J2110" s="1297">
        <v>1</v>
      </c>
      <c r="K2110" s="1298"/>
      <c r="L2110" s="1299"/>
      <c r="M2110" s="667"/>
      <c r="N2110" s="667"/>
      <c r="O2110" s="667"/>
      <c r="P2110" s="667"/>
      <c r="Q2110" s="667"/>
      <c r="R2110" s="667"/>
      <c r="S2110" s="667"/>
      <c r="T2110" s="667"/>
      <c r="U2110" s="1300">
        <f t="shared" si="239"/>
        <v>0</v>
      </c>
      <c r="V2110" s="667"/>
      <c r="W2110" s="667"/>
      <c r="X2110" s="667"/>
      <c r="Y2110" s="667"/>
      <c r="Z2110" s="667"/>
      <c r="AA2110" s="667"/>
      <c r="AB2110" s="667"/>
      <c r="AC2110" s="667"/>
      <c r="AD2110" s="667"/>
      <c r="AE2110" s="667"/>
      <c r="AF2110" s="667"/>
      <c r="AG2110" s="2734"/>
      <c r="AH2110" s="2734"/>
      <c r="AI2110" s="2734"/>
      <c r="AJ2110" s="2734"/>
      <c r="AK2110" s="2734"/>
      <c r="AL2110" s="2734"/>
      <c r="AM2110" s="4081"/>
      <c r="AN2110" s="4081"/>
      <c r="AO2110" s="2734"/>
      <c r="AP2110" s="2734"/>
      <c r="AQ2110" s="3772"/>
      <c r="AR2110" s="3772"/>
      <c r="AS2110" s="3182"/>
      <c r="AT2110" s="2335"/>
      <c r="AU2110" s="2731"/>
      <c r="AV2110" s="2731"/>
      <c r="AW2110" s="3914"/>
      <c r="AX2110" s="3914"/>
      <c r="AY2110" s="2338"/>
      <c r="AZ2110" s="2732"/>
      <c r="BA2110" s="2732"/>
      <c r="BB2110" s="2732"/>
      <c r="BC2110" s="2732"/>
      <c r="BD2110" s="2732"/>
      <c r="BE2110" s="2732"/>
      <c r="BF2110" s="2342"/>
      <c r="BG2110" s="2732"/>
      <c r="BH2110" s="2732"/>
      <c r="BI2110" s="2342"/>
      <c r="BJ2110" s="2732"/>
      <c r="BK2110" s="2732"/>
      <c r="BL2110" s="2733">
        <f t="shared" si="234"/>
        <v>0</v>
      </c>
      <c r="BM2110" s="2732"/>
      <c r="BN2110" s="3771"/>
      <c r="BO2110" s="3771"/>
      <c r="BP2110" s="3771"/>
      <c r="BQ2110" s="3771"/>
      <c r="BR2110" s="3771"/>
      <c r="BS2110" s="3771"/>
      <c r="BT2110" s="3771"/>
      <c r="BU2110" s="3771"/>
      <c r="BV2110" s="3771"/>
      <c r="BW2110" s="3771"/>
      <c r="BX2110" s="3771"/>
      <c r="BY2110" s="3771"/>
      <c r="BZ2110" s="3771"/>
      <c r="CA2110" s="3771"/>
      <c r="CB2110" s="3771"/>
      <c r="CC2110" s="3771"/>
      <c r="CD2110" s="2028" t="s">
        <v>3944</v>
      </c>
    </row>
    <row r="2111" spans="1:82" s="19" customFormat="1" ht="42" customHeight="1" x14ac:dyDescent="0.25">
      <c r="A2111" s="664" t="s">
        <v>3965</v>
      </c>
      <c r="B2111" s="719" t="s">
        <v>153</v>
      </c>
      <c r="C2111" s="720" t="s">
        <v>152</v>
      </c>
      <c r="D2111" s="460">
        <v>249</v>
      </c>
      <c r="E2111" s="500" t="s">
        <v>4113</v>
      </c>
      <c r="F2111" s="526" t="s">
        <v>4114</v>
      </c>
      <c r="G2111" s="464">
        <v>0</v>
      </c>
      <c r="H2111" s="463" t="s">
        <v>0</v>
      </c>
      <c r="I2111" s="464">
        <v>4</v>
      </c>
      <c r="J2111" s="1297">
        <v>1</v>
      </c>
      <c r="K2111" s="1298"/>
      <c r="L2111" s="1299"/>
      <c r="M2111" s="667"/>
      <c r="N2111" s="667"/>
      <c r="O2111" s="667"/>
      <c r="P2111" s="667"/>
      <c r="Q2111" s="667"/>
      <c r="R2111" s="667"/>
      <c r="S2111" s="667"/>
      <c r="T2111" s="667"/>
      <c r="U2111" s="1300">
        <f t="shared" si="239"/>
        <v>0</v>
      </c>
      <c r="V2111" s="667"/>
      <c r="W2111" s="667"/>
      <c r="X2111" s="667"/>
      <c r="Y2111" s="667"/>
      <c r="Z2111" s="667"/>
      <c r="AA2111" s="667"/>
      <c r="AB2111" s="667"/>
      <c r="AC2111" s="667"/>
      <c r="AD2111" s="667"/>
      <c r="AE2111" s="667"/>
      <c r="AF2111" s="667"/>
      <c r="AG2111" s="2734"/>
      <c r="AH2111" s="2734"/>
      <c r="AI2111" s="2734"/>
      <c r="AJ2111" s="2734"/>
      <c r="AK2111" s="2734"/>
      <c r="AL2111" s="2734"/>
      <c r="AM2111" s="4081"/>
      <c r="AN2111" s="4081"/>
      <c r="AO2111" s="2734"/>
      <c r="AP2111" s="2734"/>
      <c r="AQ2111" s="3772"/>
      <c r="AR2111" s="3772"/>
      <c r="AS2111" s="3182"/>
      <c r="AT2111" s="2335"/>
      <c r="AU2111" s="2731"/>
      <c r="AV2111" s="2731"/>
      <c r="AW2111" s="3914"/>
      <c r="AX2111" s="3914"/>
      <c r="AY2111" s="2338"/>
      <c r="AZ2111" s="2732"/>
      <c r="BA2111" s="2732"/>
      <c r="BB2111" s="2732"/>
      <c r="BC2111" s="2732"/>
      <c r="BD2111" s="2732"/>
      <c r="BE2111" s="2732"/>
      <c r="BF2111" s="2342"/>
      <c r="BG2111" s="2732"/>
      <c r="BH2111" s="2732"/>
      <c r="BI2111" s="2342"/>
      <c r="BJ2111" s="2732"/>
      <c r="BK2111" s="2732"/>
      <c r="BL2111" s="2733">
        <f t="shared" si="234"/>
        <v>0</v>
      </c>
      <c r="BM2111" s="2732"/>
      <c r="BN2111" s="3771"/>
      <c r="BO2111" s="3771"/>
      <c r="BP2111" s="3771"/>
      <c r="BQ2111" s="3771"/>
      <c r="BR2111" s="3771"/>
      <c r="BS2111" s="3771"/>
      <c r="BT2111" s="3771"/>
      <c r="BU2111" s="3771"/>
      <c r="BV2111" s="3771"/>
      <c r="BW2111" s="3771"/>
      <c r="BX2111" s="3771"/>
      <c r="BY2111" s="3771"/>
      <c r="BZ2111" s="3771"/>
      <c r="CA2111" s="3771"/>
      <c r="CB2111" s="3771"/>
      <c r="CC2111" s="3771"/>
      <c r="CD2111" s="2028" t="s">
        <v>3944</v>
      </c>
    </row>
    <row r="2112" spans="1:82" s="19" customFormat="1" ht="42" customHeight="1" thickBot="1" x14ac:dyDescent="0.3">
      <c r="A2112" s="722" t="s">
        <v>3965</v>
      </c>
      <c r="B2112" s="723" t="s">
        <v>153</v>
      </c>
      <c r="C2112" s="724" t="s">
        <v>152</v>
      </c>
      <c r="D2112" s="205">
        <v>249</v>
      </c>
      <c r="E2112" s="103" t="s">
        <v>4113</v>
      </c>
      <c r="F2112" s="100" t="s">
        <v>4114</v>
      </c>
      <c r="G2112" s="18">
        <v>0</v>
      </c>
      <c r="H2112" s="17" t="s">
        <v>0</v>
      </c>
      <c r="I2112" s="18">
        <v>4</v>
      </c>
      <c r="J2112" s="1302">
        <v>1</v>
      </c>
      <c r="K2112" s="1303"/>
      <c r="L2112" s="1304"/>
      <c r="M2112" s="98"/>
      <c r="N2112" s="98"/>
      <c r="O2112" s="98"/>
      <c r="P2112" s="98"/>
      <c r="Q2112" s="98"/>
      <c r="R2112" s="98"/>
      <c r="S2112" s="98"/>
      <c r="T2112" s="98"/>
      <c r="U2112" s="1305">
        <f t="shared" si="239"/>
        <v>0</v>
      </c>
      <c r="V2112" s="98"/>
      <c r="W2112" s="98"/>
      <c r="X2112" s="98"/>
      <c r="Y2112" s="98"/>
      <c r="Z2112" s="98"/>
      <c r="AA2112" s="98"/>
      <c r="AB2112" s="98"/>
      <c r="AC2112" s="98"/>
      <c r="AD2112" s="98"/>
      <c r="AE2112" s="98"/>
      <c r="AF2112" s="98"/>
      <c r="AG2112" s="2735"/>
      <c r="AH2112" s="2735"/>
      <c r="AI2112" s="2735"/>
      <c r="AJ2112" s="2735"/>
      <c r="AK2112" s="2735"/>
      <c r="AL2112" s="2735"/>
      <c r="AM2112" s="4082"/>
      <c r="AN2112" s="4082"/>
      <c r="AO2112" s="2735"/>
      <c r="AP2112" s="2735"/>
      <c r="AQ2112" s="2799"/>
      <c r="AR2112" s="2799"/>
      <c r="AS2112" s="2963"/>
      <c r="AT2112" s="2344"/>
      <c r="AU2112" s="2737"/>
      <c r="AV2112" s="2737"/>
      <c r="AW2112" s="3915"/>
      <c r="AX2112" s="3915"/>
      <c r="AY2112" s="2347"/>
      <c r="AZ2112" s="2738"/>
      <c r="BA2112" s="2738"/>
      <c r="BB2112" s="2738"/>
      <c r="BC2112" s="2738"/>
      <c r="BD2112" s="2738"/>
      <c r="BE2112" s="2738"/>
      <c r="BF2112" s="2351"/>
      <c r="BG2112" s="2738"/>
      <c r="BH2112" s="2738"/>
      <c r="BI2112" s="2351"/>
      <c r="BJ2112" s="2738"/>
      <c r="BK2112" s="2738"/>
      <c r="BL2112" s="2739">
        <f t="shared" si="234"/>
        <v>0</v>
      </c>
      <c r="BM2112" s="2738"/>
      <c r="BN2112" s="3774"/>
      <c r="BO2112" s="3774"/>
      <c r="BP2112" s="3774"/>
      <c r="BQ2112" s="3774"/>
      <c r="BR2112" s="3774"/>
      <c r="BS2112" s="3774"/>
      <c r="BT2112" s="3774"/>
      <c r="BU2112" s="3774"/>
      <c r="BV2112" s="3774"/>
      <c r="BW2112" s="3774"/>
      <c r="BX2112" s="3774"/>
      <c r="BY2112" s="3774"/>
      <c r="BZ2112" s="3774"/>
      <c r="CA2112" s="3774"/>
      <c r="CB2112" s="3774"/>
      <c r="CC2112" s="3774"/>
      <c r="CD2112" s="2167" t="s">
        <v>3944</v>
      </c>
    </row>
    <row r="2113" spans="1:82" s="19" customFormat="1" ht="42" customHeight="1" x14ac:dyDescent="0.25">
      <c r="A2113" s="661" t="s">
        <v>3965</v>
      </c>
      <c r="B2113" s="715" t="s">
        <v>153</v>
      </c>
      <c r="C2113" s="716" t="s">
        <v>152</v>
      </c>
      <c r="D2113" s="163">
        <v>250</v>
      </c>
      <c r="E2113" s="210" t="s">
        <v>4117</v>
      </c>
      <c r="F2113" s="48" t="s">
        <v>75</v>
      </c>
      <c r="G2113" s="194">
        <v>0</v>
      </c>
      <c r="H2113" s="217" t="s">
        <v>0</v>
      </c>
      <c r="I2113" s="194">
        <v>1</v>
      </c>
      <c r="J2113" s="1284">
        <v>0.33</v>
      </c>
      <c r="K2113" s="195"/>
      <c r="L2113" s="1285">
        <f t="shared" si="238"/>
        <v>0</v>
      </c>
      <c r="M2113" s="196"/>
      <c r="N2113" s="196"/>
      <c r="O2113" s="196"/>
      <c r="P2113" s="196"/>
      <c r="Q2113" s="196"/>
      <c r="R2113" s="196"/>
      <c r="S2113" s="196"/>
      <c r="T2113" s="196"/>
      <c r="U2113" s="1287">
        <f t="shared" si="239"/>
        <v>0</v>
      </c>
      <c r="V2113" s="196"/>
      <c r="W2113" s="196"/>
      <c r="X2113" s="196"/>
      <c r="Y2113" s="196"/>
      <c r="Z2113" s="196"/>
      <c r="AA2113" s="196"/>
      <c r="AB2113" s="196"/>
      <c r="AC2113" s="196"/>
      <c r="AD2113" s="196"/>
      <c r="AE2113" s="196"/>
      <c r="AF2113" s="196"/>
      <c r="AG2113" s="2742"/>
      <c r="AH2113" s="2742"/>
      <c r="AI2113" s="2742"/>
      <c r="AJ2113" s="2742"/>
      <c r="AK2113" s="2742"/>
      <c r="AL2113" s="2742"/>
      <c r="AM2113" s="4083"/>
      <c r="AN2113" s="4083"/>
      <c r="AO2113" s="2742"/>
      <c r="AP2113" s="2742"/>
      <c r="AQ2113" s="2743"/>
      <c r="AR2113" s="2743"/>
      <c r="AS2113" s="2806" t="s">
        <v>4118</v>
      </c>
      <c r="AT2113" s="1382" t="s">
        <v>4119</v>
      </c>
      <c r="AU2113" s="2710">
        <v>100</v>
      </c>
      <c r="AV2113" s="2710">
        <v>0</v>
      </c>
      <c r="AW2113" s="2812">
        <v>42870</v>
      </c>
      <c r="AX2113" s="2812">
        <v>43054</v>
      </c>
      <c r="AY2113" s="2712">
        <v>0</v>
      </c>
      <c r="AZ2113" s="2713"/>
      <c r="BA2113" s="2713"/>
      <c r="BB2113" s="2713"/>
      <c r="BC2113" s="2713"/>
      <c r="BD2113" s="2713"/>
      <c r="BE2113" s="1858"/>
      <c r="BF2113" s="2221"/>
      <c r="BG2113" s="1858"/>
      <c r="BH2113" s="1858"/>
      <c r="BI2113" s="2221"/>
      <c r="BJ2113" s="1858"/>
      <c r="BK2113" s="1858"/>
      <c r="BL2113" s="2514">
        <f t="shared" si="234"/>
        <v>0</v>
      </c>
      <c r="BM2113" s="2221">
        <f>L2113-(BI2113+BI2114+BI2115+BI2116+BI2117+BI2118)</f>
        <v>0</v>
      </c>
      <c r="BN2113" s="1471"/>
      <c r="BO2113" s="1471"/>
      <c r="BP2113" s="1471"/>
      <c r="BQ2113" s="1471"/>
      <c r="BR2113" s="1471"/>
      <c r="BS2113" s="1471"/>
      <c r="BT2113" s="1471"/>
      <c r="BU2113" s="1471"/>
      <c r="BV2113" s="1471"/>
      <c r="BW2113" s="1471"/>
      <c r="BX2113" s="1471"/>
      <c r="BY2113" s="1471"/>
      <c r="BZ2113" s="1471"/>
      <c r="CA2113" s="1471"/>
      <c r="CB2113" s="1471"/>
      <c r="CC2113" s="1471"/>
      <c r="CD2113" s="1978" t="s">
        <v>3944</v>
      </c>
    </row>
    <row r="2114" spans="1:82" s="19" customFormat="1" ht="42" customHeight="1" x14ac:dyDescent="0.25">
      <c r="A2114" s="664" t="s">
        <v>3965</v>
      </c>
      <c r="B2114" s="719" t="s">
        <v>153</v>
      </c>
      <c r="C2114" s="720" t="s">
        <v>152</v>
      </c>
      <c r="D2114" s="460">
        <v>250</v>
      </c>
      <c r="E2114" s="500" t="s">
        <v>4117</v>
      </c>
      <c r="F2114" s="526" t="s">
        <v>75</v>
      </c>
      <c r="G2114" s="464">
        <v>0</v>
      </c>
      <c r="H2114" s="463" t="s">
        <v>0</v>
      </c>
      <c r="I2114" s="464">
        <v>1</v>
      </c>
      <c r="J2114" s="1297">
        <v>0.33</v>
      </c>
      <c r="K2114" s="1298"/>
      <c r="L2114" s="1299"/>
      <c r="M2114" s="667"/>
      <c r="N2114" s="667"/>
      <c r="O2114" s="667"/>
      <c r="P2114" s="667"/>
      <c r="Q2114" s="667"/>
      <c r="R2114" s="667"/>
      <c r="S2114" s="667"/>
      <c r="T2114" s="667"/>
      <c r="U2114" s="1300">
        <f t="shared" si="239"/>
        <v>0</v>
      </c>
      <c r="V2114" s="667"/>
      <c r="W2114" s="667"/>
      <c r="X2114" s="667"/>
      <c r="Y2114" s="667"/>
      <c r="Z2114" s="667"/>
      <c r="AA2114" s="667"/>
      <c r="AB2114" s="667"/>
      <c r="AC2114" s="667"/>
      <c r="AD2114" s="667"/>
      <c r="AE2114" s="667"/>
      <c r="AF2114" s="667"/>
      <c r="AG2114" s="2734"/>
      <c r="AH2114" s="2734"/>
      <c r="AI2114" s="2734"/>
      <c r="AJ2114" s="2734"/>
      <c r="AK2114" s="2734"/>
      <c r="AL2114" s="2734"/>
      <c r="AM2114" s="4081"/>
      <c r="AN2114" s="4081"/>
      <c r="AO2114" s="2734"/>
      <c r="AP2114" s="2734"/>
      <c r="AQ2114" s="3772"/>
      <c r="AR2114" s="3772"/>
      <c r="AS2114" s="2338"/>
      <c r="AT2114" s="2338"/>
      <c r="AU2114" s="2338"/>
      <c r="AV2114" s="2338"/>
      <c r="AW2114" s="2338"/>
      <c r="AX2114" s="2338"/>
      <c r="AY2114" s="2338"/>
      <c r="AZ2114" s="2732"/>
      <c r="BA2114" s="2732"/>
      <c r="BB2114" s="2732"/>
      <c r="BC2114" s="2732"/>
      <c r="BD2114" s="2732"/>
      <c r="BE2114" s="2732"/>
      <c r="BF2114" s="2342"/>
      <c r="BG2114" s="2732"/>
      <c r="BH2114" s="2732"/>
      <c r="BI2114" s="2342"/>
      <c r="BJ2114" s="2732"/>
      <c r="BK2114" s="2732"/>
      <c r="BL2114" s="2733">
        <f t="shared" si="234"/>
        <v>0</v>
      </c>
      <c r="BM2114" s="2732"/>
      <c r="BN2114" s="3771"/>
      <c r="BO2114" s="3771"/>
      <c r="BP2114" s="3771"/>
      <c r="BQ2114" s="3771"/>
      <c r="BR2114" s="3771"/>
      <c r="BS2114" s="3771"/>
      <c r="BT2114" s="3771"/>
      <c r="BU2114" s="3771"/>
      <c r="BV2114" s="3771"/>
      <c r="BW2114" s="3771"/>
      <c r="BX2114" s="3771"/>
      <c r="BY2114" s="3771"/>
      <c r="BZ2114" s="3771"/>
      <c r="CA2114" s="3771"/>
      <c r="CB2114" s="3771"/>
      <c r="CC2114" s="3771"/>
      <c r="CD2114" s="2028" t="s">
        <v>3944</v>
      </c>
    </row>
    <row r="2115" spans="1:82" s="19" customFormat="1" ht="42" customHeight="1" x14ac:dyDescent="0.25">
      <c r="A2115" s="664" t="s">
        <v>3965</v>
      </c>
      <c r="B2115" s="719" t="s">
        <v>153</v>
      </c>
      <c r="C2115" s="720" t="s">
        <v>152</v>
      </c>
      <c r="D2115" s="460">
        <v>250</v>
      </c>
      <c r="E2115" s="500" t="s">
        <v>4117</v>
      </c>
      <c r="F2115" s="526" t="s">
        <v>75</v>
      </c>
      <c r="G2115" s="464">
        <v>0</v>
      </c>
      <c r="H2115" s="463" t="s">
        <v>0</v>
      </c>
      <c r="I2115" s="464">
        <v>1</v>
      </c>
      <c r="J2115" s="1297">
        <v>0.33</v>
      </c>
      <c r="K2115" s="1298"/>
      <c r="L2115" s="1299"/>
      <c r="M2115" s="667"/>
      <c r="N2115" s="667"/>
      <c r="O2115" s="667"/>
      <c r="P2115" s="667"/>
      <c r="Q2115" s="667"/>
      <c r="R2115" s="667"/>
      <c r="S2115" s="667"/>
      <c r="T2115" s="667"/>
      <c r="U2115" s="1300">
        <f t="shared" si="239"/>
        <v>0</v>
      </c>
      <c r="V2115" s="667"/>
      <c r="W2115" s="667"/>
      <c r="X2115" s="667"/>
      <c r="Y2115" s="667"/>
      <c r="Z2115" s="667"/>
      <c r="AA2115" s="667"/>
      <c r="AB2115" s="667"/>
      <c r="AC2115" s="667"/>
      <c r="AD2115" s="667"/>
      <c r="AE2115" s="667"/>
      <c r="AF2115" s="667"/>
      <c r="AG2115" s="2734"/>
      <c r="AH2115" s="2734"/>
      <c r="AI2115" s="2734"/>
      <c r="AJ2115" s="2734"/>
      <c r="AK2115" s="2734"/>
      <c r="AL2115" s="2734"/>
      <c r="AM2115" s="4081"/>
      <c r="AN2115" s="4081"/>
      <c r="AO2115" s="2734"/>
      <c r="AP2115" s="2734"/>
      <c r="AQ2115" s="3772"/>
      <c r="AR2115" s="3772"/>
      <c r="AS2115" s="3182"/>
      <c r="AT2115" s="2730"/>
      <c r="AU2115" s="2731"/>
      <c r="AV2115" s="2731"/>
      <c r="AW2115" s="3770"/>
      <c r="AX2115" s="3770"/>
      <c r="AY2115" s="2338"/>
      <c r="AZ2115" s="2732"/>
      <c r="BA2115" s="2732"/>
      <c r="BB2115" s="2732"/>
      <c r="BC2115" s="2732"/>
      <c r="BD2115" s="2732"/>
      <c r="BE2115" s="2732"/>
      <c r="BF2115" s="2342"/>
      <c r="BG2115" s="2732"/>
      <c r="BH2115" s="2732"/>
      <c r="BI2115" s="2342"/>
      <c r="BJ2115" s="2732"/>
      <c r="BK2115" s="2732"/>
      <c r="BL2115" s="2733">
        <f t="shared" si="234"/>
        <v>0</v>
      </c>
      <c r="BM2115" s="2732"/>
      <c r="BN2115" s="3771"/>
      <c r="BO2115" s="3771"/>
      <c r="BP2115" s="3771"/>
      <c r="BQ2115" s="3771"/>
      <c r="BR2115" s="3771"/>
      <c r="BS2115" s="3771"/>
      <c r="BT2115" s="3771"/>
      <c r="BU2115" s="3771"/>
      <c r="BV2115" s="3771"/>
      <c r="BW2115" s="3771"/>
      <c r="BX2115" s="3771"/>
      <c r="BY2115" s="3771"/>
      <c r="BZ2115" s="3771"/>
      <c r="CA2115" s="3771"/>
      <c r="CB2115" s="3771"/>
      <c r="CC2115" s="3771"/>
      <c r="CD2115" s="2028" t="s">
        <v>3944</v>
      </c>
    </row>
    <row r="2116" spans="1:82" s="19" customFormat="1" ht="42" customHeight="1" x14ac:dyDescent="0.25">
      <c r="A2116" s="664" t="s">
        <v>3965</v>
      </c>
      <c r="B2116" s="719" t="s">
        <v>153</v>
      </c>
      <c r="C2116" s="720" t="s">
        <v>152</v>
      </c>
      <c r="D2116" s="460">
        <v>250</v>
      </c>
      <c r="E2116" s="500" t="s">
        <v>4117</v>
      </c>
      <c r="F2116" s="526" t="s">
        <v>75</v>
      </c>
      <c r="G2116" s="464">
        <v>0</v>
      </c>
      <c r="H2116" s="463" t="s">
        <v>0</v>
      </c>
      <c r="I2116" s="464">
        <v>1</v>
      </c>
      <c r="J2116" s="1297">
        <v>0.33</v>
      </c>
      <c r="K2116" s="1298"/>
      <c r="L2116" s="1299"/>
      <c r="M2116" s="667"/>
      <c r="N2116" s="667"/>
      <c r="O2116" s="667"/>
      <c r="P2116" s="667"/>
      <c r="Q2116" s="667"/>
      <c r="R2116" s="667"/>
      <c r="S2116" s="667"/>
      <c r="T2116" s="667"/>
      <c r="U2116" s="1300">
        <f t="shared" si="239"/>
        <v>0</v>
      </c>
      <c r="V2116" s="667"/>
      <c r="W2116" s="667"/>
      <c r="X2116" s="667"/>
      <c r="Y2116" s="667"/>
      <c r="Z2116" s="667"/>
      <c r="AA2116" s="667"/>
      <c r="AB2116" s="667"/>
      <c r="AC2116" s="667"/>
      <c r="AD2116" s="667"/>
      <c r="AE2116" s="667"/>
      <c r="AF2116" s="667"/>
      <c r="AG2116" s="2734"/>
      <c r="AH2116" s="2734"/>
      <c r="AI2116" s="2734"/>
      <c r="AJ2116" s="2734"/>
      <c r="AK2116" s="2734"/>
      <c r="AL2116" s="2734"/>
      <c r="AM2116" s="4081"/>
      <c r="AN2116" s="4081"/>
      <c r="AO2116" s="2734"/>
      <c r="AP2116" s="2734"/>
      <c r="AQ2116" s="3772"/>
      <c r="AR2116" s="3772"/>
      <c r="AS2116" s="3182"/>
      <c r="AT2116" s="2730"/>
      <c r="AU2116" s="2731"/>
      <c r="AV2116" s="2731"/>
      <c r="AW2116" s="3770"/>
      <c r="AX2116" s="3770"/>
      <c r="AY2116" s="2338"/>
      <c r="AZ2116" s="2732"/>
      <c r="BA2116" s="2732"/>
      <c r="BB2116" s="2732"/>
      <c r="BC2116" s="2732"/>
      <c r="BD2116" s="2732"/>
      <c r="BE2116" s="2732"/>
      <c r="BF2116" s="2342"/>
      <c r="BG2116" s="2732"/>
      <c r="BH2116" s="2732"/>
      <c r="BI2116" s="2342"/>
      <c r="BJ2116" s="2732"/>
      <c r="BK2116" s="2732"/>
      <c r="BL2116" s="2733">
        <f t="shared" si="234"/>
        <v>0</v>
      </c>
      <c r="BM2116" s="2732"/>
      <c r="BN2116" s="3771"/>
      <c r="BO2116" s="3771"/>
      <c r="BP2116" s="3771"/>
      <c r="BQ2116" s="3771"/>
      <c r="BR2116" s="3771"/>
      <c r="BS2116" s="3771"/>
      <c r="BT2116" s="3771"/>
      <c r="BU2116" s="3771"/>
      <c r="BV2116" s="3771"/>
      <c r="BW2116" s="3771"/>
      <c r="BX2116" s="3771"/>
      <c r="BY2116" s="3771"/>
      <c r="BZ2116" s="3771"/>
      <c r="CA2116" s="3771"/>
      <c r="CB2116" s="3771"/>
      <c r="CC2116" s="3771"/>
      <c r="CD2116" s="2028" t="s">
        <v>3944</v>
      </c>
    </row>
    <row r="2117" spans="1:82" s="19" customFormat="1" ht="42" customHeight="1" x14ac:dyDescent="0.25">
      <c r="A2117" s="664" t="s">
        <v>3965</v>
      </c>
      <c r="B2117" s="719" t="s">
        <v>153</v>
      </c>
      <c r="C2117" s="720" t="s">
        <v>152</v>
      </c>
      <c r="D2117" s="460">
        <v>250</v>
      </c>
      <c r="E2117" s="500" t="s">
        <v>4117</v>
      </c>
      <c r="F2117" s="526" t="s">
        <v>75</v>
      </c>
      <c r="G2117" s="464">
        <v>0</v>
      </c>
      <c r="H2117" s="463" t="s">
        <v>0</v>
      </c>
      <c r="I2117" s="464">
        <v>1</v>
      </c>
      <c r="J2117" s="1297">
        <v>0.33</v>
      </c>
      <c r="K2117" s="1298"/>
      <c r="L2117" s="1299"/>
      <c r="M2117" s="667"/>
      <c r="N2117" s="667"/>
      <c r="O2117" s="667"/>
      <c r="P2117" s="667"/>
      <c r="Q2117" s="667"/>
      <c r="R2117" s="667"/>
      <c r="S2117" s="667"/>
      <c r="T2117" s="667"/>
      <c r="U2117" s="1300">
        <f t="shared" si="239"/>
        <v>0</v>
      </c>
      <c r="V2117" s="667"/>
      <c r="W2117" s="667"/>
      <c r="X2117" s="667"/>
      <c r="Y2117" s="667"/>
      <c r="Z2117" s="667"/>
      <c r="AA2117" s="667"/>
      <c r="AB2117" s="667"/>
      <c r="AC2117" s="667"/>
      <c r="AD2117" s="667"/>
      <c r="AE2117" s="667"/>
      <c r="AF2117" s="667"/>
      <c r="AG2117" s="2734"/>
      <c r="AH2117" s="2734"/>
      <c r="AI2117" s="2734"/>
      <c r="AJ2117" s="2734"/>
      <c r="AK2117" s="2734"/>
      <c r="AL2117" s="2734"/>
      <c r="AM2117" s="4081"/>
      <c r="AN2117" s="4081"/>
      <c r="AO2117" s="2734"/>
      <c r="AP2117" s="2734"/>
      <c r="AQ2117" s="3772"/>
      <c r="AR2117" s="3772"/>
      <c r="AS2117" s="3182"/>
      <c r="AT2117" s="2730"/>
      <c r="AU2117" s="2731"/>
      <c r="AV2117" s="2731"/>
      <c r="AW2117" s="3770"/>
      <c r="AX2117" s="3770"/>
      <c r="AY2117" s="2338"/>
      <c r="AZ2117" s="2732"/>
      <c r="BA2117" s="2732"/>
      <c r="BB2117" s="2732"/>
      <c r="BC2117" s="2732"/>
      <c r="BD2117" s="2732"/>
      <c r="BE2117" s="2732"/>
      <c r="BF2117" s="2342"/>
      <c r="BG2117" s="2732"/>
      <c r="BH2117" s="2732"/>
      <c r="BI2117" s="2342"/>
      <c r="BJ2117" s="2732"/>
      <c r="BK2117" s="2732"/>
      <c r="BL2117" s="2733">
        <f t="shared" si="234"/>
        <v>0</v>
      </c>
      <c r="BM2117" s="2732"/>
      <c r="BN2117" s="3771"/>
      <c r="BO2117" s="3771"/>
      <c r="BP2117" s="3771"/>
      <c r="BQ2117" s="3771"/>
      <c r="BR2117" s="3771"/>
      <c r="BS2117" s="3771"/>
      <c r="BT2117" s="3771"/>
      <c r="BU2117" s="3771"/>
      <c r="BV2117" s="3771"/>
      <c r="BW2117" s="3771"/>
      <c r="BX2117" s="3771"/>
      <c r="BY2117" s="3771"/>
      <c r="BZ2117" s="3771"/>
      <c r="CA2117" s="3771"/>
      <c r="CB2117" s="3771"/>
      <c r="CC2117" s="3771"/>
      <c r="CD2117" s="2028" t="s">
        <v>3944</v>
      </c>
    </row>
    <row r="2118" spans="1:82" s="19" customFormat="1" ht="42" customHeight="1" thickBot="1" x14ac:dyDescent="0.3">
      <c r="A2118" s="722" t="s">
        <v>3965</v>
      </c>
      <c r="B2118" s="723" t="s">
        <v>153</v>
      </c>
      <c r="C2118" s="724" t="s">
        <v>152</v>
      </c>
      <c r="D2118" s="205">
        <v>250</v>
      </c>
      <c r="E2118" s="103" t="s">
        <v>4117</v>
      </c>
      <c r="F2118" s="100" t="s">
        <v>75</v>
      </c>
      <c r="G2118" s="18">
        <v>0</v>
      </c>
      <c r="H2118" s="17" t="s">
        <v>0</v>
      </c>
      <c r="I2118" s="18">
        <v>1</v>
      </c>
      <c r="J2118" s="1302">
        <v>0.33</v>
      </c>
      <c r="K2118" s="1303"/>
      <c r="L2118" s="1304"/>
      <c r="M2118" s="98"/>
      <c r="N2118" s="98"/>
      <c r="O2118" s="98"/>
      <c r="P2118" s="98"/>
      <c r="Q2118" s="98"/>
      <c r="R2118" s="98"/>
      <c r="S2118" s="98"/>
      <c r="T2118" s="98"/>
      <c r="U2118" s="1305">
        <f t="shared" si="239"/>
        <v>0</v>
      </c>
      <c r="V2118" s="98"/>
      <c r="W2118" s="98"/>
      <c r="X2118" s="98"/>
      <c r="Y2118" s="98"/>
      <c r="Z2118" s="98"/>
      <c r="AA2118" s="98"/>
      <c r="AB2118" s="98"/>
      <c r="AC2118" s="98"/>
      <c r="AD2118" s="98"/>
      <c r="AE2118" s="98"/>
      <c r="AF2118" s="98"/>
      <c r="AG2118" s="2735"/>
      <c r="AH2118" s="2735"/>
      <c r="AI2118" s="2735"/>
      <c r="AJ2118" s="2735"/>
      <c r="AK2118" s="2735"/>
      <c r="AL2118" s="2735"/>
      <c r="AM2118" s="4082"/>
      <c r="AN2118" s="4082"/>
      <c r="AO2118" s="2735"/>
      <c r="AP2118" s="2735"/>
      <c r="AQ2118" s="2799"/>
      <c r="AR2118" s="2799"/>
      <c r="AS2118" s="2963"/>
      <c r="AT2118" s="2736"/>
      <c r="AU2118" s="2737"/>
      <c r="AV2118" s="2737"/>
      <c r="AW2118" s="3773"/>
      <c r="AX2118" s="3773"/>
      <c r="AY2118" s="2347"/>
      <c r="AZ2118" s="2738"/>
      <c r="BA2118" s="2738"/>
      <c r="BB2118" s="2738"/>
      <c r="BC2118" s="2738"/>
      <c r="BD2118" s="2738"/>
      <c r="BE2118" s="2738"/>
      <c r="BF2118" s="2351"/>
      <c r="BG2118" s="2738"/>
      <c r="BH2118" s="2738"/>
      <c r="BI2118" s="2351"/>
      <c r="BJ2118" s="2738"/>
      <c r="BK2118" s="2738"/>
      <c r="BL2118" s="2739">
        <f t="shared" si="234"/>
        <v>0</v>
      </c>
      <c r="BM2118" s="2738"/>
      <c r="BN2118" s="3774"/>
      <c r="BO2118" s="3774"/>
      <c r="BP2118" s="3774"/>
      <c r="BQ2118" s="3774"/>
      <c r="BR2118" s="3774"/>
      <c r="BS2118" s="3774"/>
      <c r="BT2118" s="3774"/>
      <c r="BU2118" s="3774"/>
      <c r="BV2118" s="3774"/>
      <c r="BW2118" s="3774"/>
      <c r="BX2118" s="3774"/>
      <c r="BY2118" s="3774"/>
      <c r="BZ2118" s="3774"/>
      <c r="CA2118" s="3774"/>
      <c r="CB2118" s="3774"/>
      <c r="CC2118" s="3774"/>
      <c r="CD2118" s="2167" t="s">
        <v>3944</v>
      </c>
    </row>
    <row r="2119" spans="1:82" ht="25.5" customHeight="1" thickBot="1" x14ac:dyDescent="0.25">
      <c r="A2119" s="181" t="s">
        <v>162</v>
      </c>
      <c r="B2119" s="208" t="s">
        <v>153</v>
      </c>
      <c r="C2119" s="183" t="s">
        <v>152</v>
      </c>
      <c r="D2119" s="163">
        <v>251</v>
      </c>
      <c r="E2119" s="210" t="s">
        <v>76</v>
      </c>
      <c r="F2119" s="48" t="s">
        <v>75</v>
      </c>
      <c r="G2119" s="314">
        <v>0</v>
      </c>
      <c r="H2119" s="217" t="s">
        <v>0</v>
      </c>
      <c r="I2119" s="194">
        <v>1</v>
      </c>
      <c r="J2119" s="380">
        <v>0.33</v>
      </c>
      <c r="K2119" s="352"/>
      <c r="L2119" s="293">
        <f t="shared" si="205"/>
        <v>0</v>
      </c>
      <c r="M2119" s="52"/>
      <c r="N2119" s="52"/>
      <c r="O2119" s="52"/>
      <c r="P2119" s="52"/>
      <c r="Q2119" s="52"/>
      <c r="R2119" s="52"/>
      <c r="S2119" s="52"/>
      <c r="T2119" s="52"/>
      <c r="U2119" s="168">
        <f t="shared" ref="U2119:U2124" si="240">SUBTOTAL(9,V2119:AC2119)</f>
        <v>0</v>
      </c>
      <c r="V2119" s="52"/>
      <c r="W2119" s="52"/>
      <c r="X2119" s="52"/>
      <c r="Y2119" s="52"/>
      <c r="Z2119" s="52"/>
      <c r="AA2119" s="52"/>
      <c r="AB2119" s="52"/>
      <c r="AC2119" s="52"/>
      <c r="AD2119" s="196"/>
      <c r="AE2119" s="196"/>
      <c r="AF2119" s="196"/>
      <c r="AG2119" s="1847"/>
      <c r="AH2119" s="1847"/>
      <c r="AI2119" s="1847"/>
      <c r="AJ2119" s="1847"/>
      <c r="AK2119" s="1847"/>
      <c r="AL2119" s="1847"/>
      <c r="AM2119" s="1923"/>
      <c r="AN2119" s="1923"/>
      <c r="AO2119" s="1847"/>
      <c r="AP2119" s="1847"/>
      <c r="AQ2119" s="1847"/>
      <c r="AR2119" s="1847"/>
      <c r="AS2119" s="2726"/>
      <c r="AT2119" s="2726"/>
      <c r="AU2119" s="2726"/>
      <c r="AV2119" s="2726"/>
      <c r="AW2119" s="3026"/>
      <c r="AX2119" s="3026"/>
      <c r="AY2119" s="2288"/>
      <c r="AZ2119" s="1459"/>
      <c r="BA2119" s="1459"/>
      <c r="BB2119" s="1459"/>
      <c r="BC2119" s="1685"/>
      <c r="BD2119" s="2041"/>
      <c r="BE2119" s="1659"/>
      <c r="BF2119" s="2042"/>
      <c r="BG2119" s="1381"/>
      <c r="BH2119" s="1659"/>
      <c r="BI2119" s="2043"/>
      <c r="BJ2119" s="1659"/>
      <c r="BK2119" s="1659"/>
      <c r="BL2119" s="1470">
        <f t="shared" ref="BL2119:BL2124" si="241">BF2119-BI2119</f>
        <v>0</v>
      </c>
      <c r="BM2119" s="2044">
        <f>L2119-(BI2119:BI2124)</f>
        <v>0</v>
      </c>
      <c r="BN2119" s="2751"/>
      <c r="BO2119" s="2979"/>
      <c r="BP2119" s="2979"/>
      <c r="BQ2119" s="2752"/>
      <c r="BR2119" s="3027"/>
      <c r="BS2119" s="3027"/>
      <c r="BT2119" s="3027"/>
      <c r="BU2119" s="3027"/>
      <c r="BV2119" s="3027"/>
      <c r="BW2119" s="3027"/>
      <c r="BX2119" s="3027"/>
      <c r="BY2119" s="3027"/>
      <c r="BZ2119" s="3027"/>
      <c r="CA2119" s="3027"/>
      <c r="CB2119" s="3027"/>
      <c r="CC2119" s="2752"/>
      <c r="CD2119" s="2046" t="s">
        <v>134</v>
      </c>
    </row>
    <row r="2120" spans="1:82" ht="25.5" customHeight="1" thickBot="1" x14ac:dyDescent="0.25">
      <c r="A2120" s="426" t="s">
        <v>162</v>
      </c>
      <c r="B2120" s="415" t="s">
        <v>153</v>
      </c>
      <c r="C2120" s="442" t="s">
        <v>152</v>
      </c>
      <c r="D2120" s="417">
        <v>251</v>
      </c>
      <c r="E2120" s="418" t="s">
        <v>76</v>
      </c>
      <c r="F2120" s="419" t="s">
        <v>75</v>
      </c>
      <c r="G2120" s="11">
        <v>0</v>
      </c>
      <c r="H2120" s="420" t="s">
        <v>0</v>
      </c>
      <c r="I2120" s="443">
        <v>1</v>
      </c>
      <c r="J2120" s="427">
        <v>0.33</v>
      </c>
      <c r="K2120" s="284"/>
      <c r="L2120" s="436"/>
      <c r="M2120" s="425"/>
      <c r="N2120" s="425"/>
      <c r="O2120" s="425"/>
      <c r="P2120" s="425"/>
      <c r="Q2120" s="425"/>
      <c r="R2120" s="425"/>
      <c r="S2120" s="425"/>
      <c r="T2120" s="425"/>
      <c r="U2120" s="422">
        <f t="shared" si="240"/>
        <v>0</v>
      </c>
      <c r="V2120" s="425"/>
      <c r="W2120" s="425"/>
      <c r="X2120" s="425"/>
      <c r="Y2120" s="425"/>
      <c r="Z2120" s="425"/>
      <c r="AA2120" s="425"/>
      <c r="AB2120" s="425"/>
      <c r="AC2120" s="425"/>
      <c r="AD2120" s="425"/>
      <c r="AE2120" s="425"/>
      <c r="AF2120" s="425"/>
      <c r="AG2120" s="2862"/>
      <c r="AH2120" s="2862"/>
      <c r="AI2120" s="2862"/>
      <c r="AJ2120" s="2862"/>
      <c r="AK2120" s="2862"/>
      <c r="AL2120" s="2862"/>
      <c r="AM2120" s="4092"/>
      <c r="AN2120" s="4092"/>
      <c r="AO2120" s="2862"/>
      <c r="AP2120" s="2862"/>
      <c r="AQ2120" s="2862"/>
      <c r="AR2120" s="2862"/>
      <c r="AS2120" s="3028"/>
      <c r="AT2120" s="3028"/>
      <c r="AU2120" s="3028"/>
      <c r="AV2120" s="3028"/>
      <c r="AW2120" s="3029"/>
      <c r="AX2120" s="3029"/>
      <c r="AY2120" s="3030"/>
      <c r="AZ2120" s="3845"/>
      <c r="BA2120" s="3845"/>
      <c r="BB2120" s="3845"/>
      <c r="BC2120" s="3916" t="s">
        <v>358</v>
      </c>
      <c r="BD2120" s="3917"/>
      <c r="BE2120" s="3031"/>
      <c r="BF2120" s="3918"/>
      <c r="BG2120" s="3845"/>
      <c r="BH2120" s="3031"/>
      <c r="BI2120" s="3919"/>
      <c r="BJ2120" s="3031"/>
      <c r="BK2120" s="3031"/>
      <c r="BL2120" s="3032">
        <f t="shared" si="241"/>
        <v>0</v>
      </c>
      <c r="BM2120" s="3920"/>
      <c r="BN2120" s="3778"/>
      <c r="BO2120" s="3883"/>
      <c r="BP2120" s="3883"/>
      <c r="BQ2120" s="3779"/>
      <c r="BR2120" s="3890"/>
      <c r="BS2120" s="3890"/>
      <c r="BT2120" s="3890"/>
      <c r="BU2120" s="3890"/>
      <c r="BV2120" s="3890"/>
      <c r="BW2120" s="3890"/>
      <c r="BX2120" s="3890"/>
      <c r="BY2120" s="3890"/>
      <c r="BZ2120" s="3890"/>
      <c r="CA2120" s="3890"/>
      <c r="CB2120" s="3890"/>
      <c r="CC2120" s="3779"/>
      <c r="CD2120" s="2046" t="s">
        <v>134</v>
      </c>
    </row>
    <row r="2121" spans="1:82" ht="25.5" customHeight="1" thickBot="1" x14ac:dyDescent="0.25">
      <c r="A2121" s="426" t="s">
        <v>162</v>
      </c>
      <c r="B2121" s="415" t="s">
        <v>153</v>
      </c>
      <c r="C2121" s="442" t="s">
        <v>152</v>
      </c>
      <c r="D2121" s="417">
        <v>251</v>
      </c>
      <c r="E2121" s="418" t="s">
        <v>76</v>
      </c>
      <c r="F2121" s="419" t="s">
        <v>75</v>
      </c>
      <c r="G2121" s="11">
        <v>0</v>
      </c>
      <c r="H2121" s="420" t="s">
        <v>0</v>
      </c>
      <c r="I2121" s="443">
        <v>1</v>
      </c>
      <c r="J2121" s="427">
        <v>0.33</v>
      </c>
      <c r="K2121" s="284"/>
      <c r="L2121" s="436"/>
      <c r="M2121" s="425"/>
      <c r="N2121" s="425"/>
      <c r="O2121" s="425"/>
      <c r="P2121" s="425"/>
      <c r="Q2121" s="425"/>
      <c r="R2121" s="425"/>
      <c r="S2121" s="425"/>
      <c r="T2121" s="425"/>
      <c r="U2121" s="422">
        <f t="shared" si="240"/>
        <v>0</v>
      </c>
      <c r="V2121" s="425"/>
      <c r="W2121" s="425"/>
      <c r="X2121" s="425"/>
      <c r="Y2121" s="425"/>
      <c r="Z2121" s="425"/>
      <c r="AA2121" s="425"/>
      <c r="AB2121" s="425"/>
      <c r="AC2121" s="425"/>
      <c r="AD2121" s="425"/>
      <c r="AE2121" s="425"/>
      <c r="AF2121" s="425"/>
      <c r="AG2121" s="2862"/>
      <c r="AH2121" s="2862"/>
      <c r="AI2121" s="2862"/>
      <c r="AJ2121" s="2862"/>
      <c r="AK2121" s="2862"/>
      <c r="AL2121" s="2862"/>
      <c r="AM2121" s="4092"/>
      <c r="AN2121" s="4092"/>
      <c r="AO2121" s="2862"/>
      <c r="AP2121" s="2862"/>
      <c r="AQ2121" s="2862"/>
      <c r="AR2121" s="2862"/>
      <c r="AS2121" s="3028"/>
      <c r="AT2121" s="3028"/>
      <c r="AU2121" s="3028"/>
      <c r="AV2121" s="3028"/>
      <c r="AW2121" s="3029"/>
      <c r="AX2121" s="3029"/>
      <c r="AY2121" s="3030"/>
      <c r="AZ2121" s="3845"/>
      <c r="BA2121" s="3845"/>
      <c r="BB2121" s="3845"/>
      <c r="BC2121" s="3916" t="s">
        <v>358</v>
      </c>
      <c r="BD2121" s="3917"/>
      <c r="BE2121" s="3031"/>
      <c r="BF2121" s="3918"/>
      <c r="BG2121" s="3845"/>
      <c r="BH2121" s="3031"/>
      <c r="BI2121" s="3919"/>
      <c r="BJ2121" s="3031"/>
      <c r="BK2121" s="3031"/>
      <c r="BL2121" s="3032">
        <f t="shared" si="241"/>
        <v>0</v>
      </c>
      <c r="BM2121" s="3920"/>
      <c r="BN2121" s="3778"/>
      <c r="BO2121" s="3883"/>
      <c r="BP2121" s="3883"/>
      <c r="BQ2121" s="3779"/>
      <c r="BR2121" s="3890"/>
      <c r="BS2121" s="3890"/>
      <c r="BT2121" s="3890"/>
      <c r="BU2121" s="3890"/>
      <c r="BV2121" s="3890"/>
      <c r="BW2121" s="3890"/>
      <c r="BX2121" s="3890"/>
      <c r="BY2121" s="3890"/>
      <c r="BZ2121" s="3890"/>
      <c r="CA2121" s="3890"/>
      <c r="CB2121" s="3890"/>
      <c r="CC2121" s="3779"/>
      <c r="CD2121" s="2046" t="s">
        <v>134</v>
      </c>
    </row>
    <row r="2122" spans="1:82" ht="25.5" customHeight="1" thickBot="1" x14ac:dyDescent="0.25">
      <c r="A2122" s="426" t="s">
        <v>162</v>
      </c>
      <c r="B2122" s="415" t="s">
        <v>153</v>
      </c>
      <c r="C2122" s="442" t="s">
        <v>152</v>
      </c>
      <c r="D2122" s="417">
        <v>251</v>
      </c>
      <c r="E2122" s="418" t="s">
        <v>76</v>
      </c>
      <c r="F2122" s="419" t="s">
        <v>75</v>
      </c>
      <c r="G2122" s="11">
        <v>0</v>
      </c>
      <c r="H2122" s="420" t="s">
        <v>0</v>
      </c>
      <c r="I2122" s="443">
        <v>1</v>
      </c>
      <c r="J2122" s="427">
        <v>0.33</v>
      </c>
      <c r="K2122" s="284"/>
      <c r="L2122" s="436"/>
      <c r="M2122" s="425"/>
      <c r="N2122" s="425"/>
      <c r="O2122" s="425"/>
      <c r="P2122" s="425"/>
      <c r="Q2122" s="425"/>
      <c r="R2122" s="425"/>
      <c r="S2122" s="425"/>
      <c r="T2122" s="425"/>
      <c r="U2122" s="422">
        <f t="shared" si="240"/>
        <v>0</v>
      </c>
      <c r="V2122" s="425"/>
      <c r="W2122" s="425"/>
      <c r="X2122" s="425"/>
      <c r="Y2122" s="425"/>
      <c r="Z2122" s="425"/>
      <c r="AA2122" s="425"/>
      <c r="AB2122" s="425"/>
      <c r="AC2122" s="425"/>
      <c r="AD2122" s="425"/>
      <c r="AE2122" s="425"/>
      <c r="AF2122" s="425"/>
      <c r="AG2122" s="2862"/>
      <c r="AH2122" s="2862"/>
      <c r="AI2122" s="2862"/>
      <c r="AJ2122" s="2862"/>
      <c r="AK2122" s="2862"/>
      <c r="AL2122" s="2862"/>
      <c r="AM2122" s="4092"/>
      <c r="AN2122" s="4092"/>
      <c r="AO2122" s="2862"/>
      <c r="AP2122" s="2862"/>
      <c r="AQ2122" s="2862"/>
      <c r="AR2122" s="2862"/>
      <c r="AS2122" s="3028"/>
      <c r="AT2122" s="3028"/>
      <c r="AU2122" s="3028"/>
      <c r="AV2122" s="3028"/>
      <c r="AW2122" s="3029"/>
      <c r="AX2122" s="3029"/>
      <c r="AY2122" s="3030"/>
      <c r="AZ2122" s="3845"/>
      <c r="BA2122" s="3845"/>
      <c r="BB2122" s="3845"/>
      <c r="BC2122" s="3916" t="s">
        <v>358</v>
      </c>
      <c r="BD2122" s="3917"/>
      <c r="BE2122" s="3031"/>
      <c r="BF2122" s="3918"/>
      <c r="BG2122" s="3845"/>
      <c r="BH2122" s="3031"/>
      <c r="BI2122" s="3919"/>
      <c r="BJ2122" s="3031"/>
      <c r="BK2122" s="3031"/>
      <c r="BL2122" s="3032">
        <f t="shared" si="241"/>
        <v>0</v>
      </c>
      <c r="BM2122" s="3920"/>
      <c r="BN2122" s="3778"/>
      <c r="BO2122" s="3883"/>
      <c r="BP2122" s="3883"/>
      <c r="BQ2122" s="3779"/>
      <c r="BR2122" s="3890"/>
      <c r="BS2122" s="3890"/>
      <c r="BT2122" s="3890"/>
      <c r="BU2122" s="3890"/>
      <c r="BV2122" s="3890"/>
      <c r="BW2122" s="3890"/>
      <c r="BX2122" s="3890"/>
      <c r="BY2122" s="3890"/>
      <c r="BZ2122" s="3890"/>
      <c r="CA2122" s="3890"/>
      <c r="CB2122" s="3890"/>
      <c r="CC2122" s="3779"/>
      <c r="CD2122" s="2046" t="s">
        <v>134</v>
      </c>
    </row>
    <row r="2123" spans="1:82" ht="25.5" customHeight="1" thickBot="1" x14ac:dyDescent="0.25">
      <c r="A2123" s="426" t="s">
        <v>162</v>
      </c>
      <c r="B2123" s="415" t="s">
        <v>153</v>
      </c>
      <c r="C2123" s="442" t="s">
        <v>152</v>
      </c>
      <c r="D2123" s="417">
        <v>251</v>
      </c>
      <c r="E2123" s="418" t="s">
        <v>76</v>
      </c>
      <c r="F2123" s="419" t="s">
        <v>75</v>
      </c>
      <c r="G2123" s="11">
        <v>0</v>
      </c>
      <c r="H2123" s="420" t="s">
        <v>0</v>
      </c>
      <c r="I2123" s="443">
        <v>1</v>
      </c>
      <c r="J2123" s="427">
        <v>0.33</v>
      </c>
      <c r="K2123" s="284"/>
      <c r="L2123" s="436"/>
      <c r="M2123" s="425"/>
      <c r="N2123" s="425"/>
      <c r="O2123" s="425"/>
      <c r="P2123" s="425"/>
      <c r="Q2123" s="425"/>
      <c r="R2123" s="425"/>
      <c r="S2123" s="425"/>
      <c r="T2123" s="425"/>
      <c r="U2123" s="422">
        <f t="shared" si="240"/>
        <v>0</v>
      </c>
      <c r="V2123" s="425"/>
      <c r="W2123" s="425"/>
      <c r="X2123" s="425"/>
      <c r="Y2123" s="425"/>
      <c r="Z2123" s="425"/>
      <c r="AA2123" s="425"/>
      <c r="AB2123" s="425"/>
      <c r="AC2123" s="425"/>
      <c r="AD2123" s="425"/>
      <c r="AE2123" s="425"/>
      <c r="AF2123" s="425"/>
      <c r="AG2123" s="2862"/>
      <c r="AH2123" s="2862"/>
      <c r="AI2123" s="2862"/>
      <c r="AJ2123" s="2862"/>
      <c r="AK2123" s="2862"/>
      <c r="AL2123" s="2862"/>
      <c r="AM2123" s="4092"/>
      <c r="AN2123" s="4092"/>
      <c r="AO2123" s="2862"/>
      <c r="AP2123" s="2862"/>
      <c r="AQ2123" s="2862"/>
      <c r="AR2123" s="2862"/>
      <c r="AS2123" s="3028"/>
      <c r="AT2123" s="3028"/>
      <c r="AU2123" s="3028"/>
      <c r="AV2123" s="3028"/>
      <c r="AW2123" s="3029"/>
      <c r="AX2123" s="3029"/>
      <c r="AY2123" s="3030"/>
      <c r="AZ2123" s="3845"/>
      <c r="BA2123" s="3845"/>
      <c r="BB2123" s="3845"/>
      <c r="BC2123" s="3916" t="s">
        <v>358</v>
      </c>
      <c r="BD2123" s="3917"/>
      <c r="BE2123" s="3031"/>
      <c r="BF2123" s="3918"/>
      <c r="BG2123" s="3845"/>
      <c r="BH2123" s="3031"/>
      <c r="BI2123" s="3919"/>
      <c r="BJ2123" s="3031"/>
      <c r="BK2123" s="3031"/>
      <c r="BL2123" s="3032">
        <f t="shared" si="241"/>
        <v>0</v>
      </c>
      <c r="BM2123" s="3920"/>
      <c r="BN2123" s="3778"/>
      <c r="BO2123" s="3883"/>
      <c r="BP2123" s="3883"/>
      <c r="BQ2123" s="3779"/>
      <c r="BR2123" s="3890"/>
      <c r="BS2123" s="3890"/>
      <c r="BT2123" s="3890"/>
      <c r="BU2123" s="3890"/>
      <c r="BV2123" s="3890"/>
      <c r="BW2123" s="3890"/>
      <c r="BX2123" s="3890"/>
      <c r="BY2123" s="3890"/>
      <c r="BZ2123" s="3890"/>
      <c r="CA2123" s="3890"/>
      <c r="CB2123" s="3890"/>
      <c r="CC2123" s="3779"/>
      <c r="CD2123" s="2046" t="s">
        <v>134</v>
      </c>
    </row>
    <row r="2124" spans="1:82" ht="25.5" customHeight="1" thickBot="1" x14ac:dyDescent="0.25">
      <c r="A2124" s="428" t="s">
        <v>162</v>
      </c>
      <c r="B2124" s="429" t="s">
        <v>153</v>
      </c>
      <c r="C2124" s="444" t="s">
        <v>152</v>
      </c>
      <c r="D2124" s="431">
        <v>251</v>
      </c>
      <c r="E2124" s="432" t="s">
        <v>76</v>
      </c>
      <c r="F2124" s="433" t="s">
        <v>75</v>
      </c>
      <c r="G2124" s="445">
        <v>0</v>
      </c>
      <c r="H2124" s="434" t="s">
        <v>0</v>
      </c>
      <c r="I2124" s="446">
        <v>1</v>
      </c>
      <c r="J2124" s="435">
        <v>0.33</v>
      </c>
      <c r="K2124" s="284"/>
      <c r="L2124" s="437"/>
      <c r="M2124" s="438"/>
      <c r="N2124" s="438"/>
      <c r="O2124" s="438"/>
      <c r="P2124" s="438"/>
      <c r="Q2124" s="438"/>
      <c r="R2124" s="438"/>
      <c r="S2124" s="438"/>
      <c r="T2124" s="438"/>
      <c r="U2124" s="440">
        <f t="shared" si="240"/>
        <v>0</v>
      </c>
      <c r="V2124" s="438"/>
      <c r="W2124" s="438"/>
      <c r="X2124" s="438"/>
      <c r="Y2124" s="438"/>
      <c r="Z2124" s="438"/>
      <c r="AA2124" s="438"/>
      <c r="AB2124" s="438"/>
      <c r="AC2124" s="438"/>
      <c r="AD2124" s="438"/>
      <c r="AE2124" s="438"/>
      <c r="AF2124" s="438"/>
      <c r="AG2124" s="2881"/>
      <c r="AH2124" s="2881"/>
      <c r="AI2124" s="2881"/>
      <c r="AJ2124" s="2881"/>
      <c r="AK2124" s="2881"/>
      <c r="AL2124" s="2881"/>
      <c r="AM2124" s="1995"/>
      <c r="AN2124" s="1995"/>
      <c r="AO2124" s="2881"/>
      <c r="AP2124" s="2881"/>
      <c r="AQ2124" s="2881"/>
      <c r="AR2124" s="2881"/>
      <c r="AS2124" s="3033"/>
      <c r="AT2124" s="3033"/>
      <c r="AU2124" s="3033"/>
      <c r="AV2124" s="3033"/>
      <c r="AW2124" s="3034"/>
      <c r="AX2124" s="3034"/>
      <c r="AY2124" s="3035"/>
      <c r="AZ2124" s="2781"/>
      <c r="BA2124" s="2781"/>
      <c r="BB2124" s="2781"/>
      <c r="BC2124" s="3921" t="s">
        <v>358</v>
      </c>
      <c r="BD2124" s="3922"/>
      <c r="BE2124" s="3036"/>
      <c r="BF2124" s="3186"/>
      <c r="BG2124" s="2781"/>
      <c r="BH2124" s="3036"/>
      <c r="BI2124" s="3923"/>
      <c r="BJ2124" s="3036"/>
      <c r="BK2124" s="3036"/>
      <c r="BL2124" s="1513">
        <f t="shared" si="241"/>
        <v>0</v>
      </c>
      <c r="BM2124" s="3924"/>
      <c r="BN2124" s="3778"/>
      <c r="BO2124" s="3883"/>
      <c r="BP2124" s="3883"/>
      <c r="BQ2124" s="3779"/>
      <c r="BR2124" s="3890"/>
      <c r="BS2124" s="3890"/>
      <c r="BT2124" s="3890"/>
      <c r="BU2124" s="3890"/>
      <c r="BV2124" s="3890"/>
      <c r="BW2124" s="3890"/>
      <c r="BX2124" s="3890"/>
      <c r="BY2124" s="3890"/>
      <c r="BZ2124" s="3890"/>
      <c r="CA2124" s="3890"/>
      <c r="CB2124" s="3890"/>
      <c r="CC2124" s="3779"/>
      <c r="CD2124" s="3037" t="s">
        <v>134</v>
      </c>
    </row>
    <row r="2125" spans="1:82" s="19" customFormat="1" ht="41.25" customHeight="1" x14ac:dyDescent="0.25">
      <c r="A2125" s="661" t="s">
        <v>162</v>
      </c>
      <c r="B2125" s="662" t="s">
        <v>5319</v>
      </c>
      <c r="C2125" s="663" t="s">
        <v>5320</v>
      </c>
      <c r="D2125" s="522">
        <v>252</v>
      </c>
      <c r="E2125" s="210" t="s">
        <v>5703</v>
      </c>
      <c r="F2125" s="48" t="s">
        <v>5704</v>
      </c>
      <c r="G2125" s="210">
        <v>0</v>
      </c>
      <c r="H2125" s="404" t="s">
        <v>1</v>
      </c>
      <c r="I2125" s="210">
        <v>1</v>
      </c>
      <c r="J2125" s="493">
        <v>1</v>
      </c>
      <c r="K2125" s="195"/>
      <c r="L2125" s="51">
        <f>+M2125+N2125+O2125+P2125+Q2125+R2125+S2125+T2125</f>
        <v>57000000</v>
      </c>
      <c r="M2125" s="289">
        <v>57000000</v>
      </c>
      <c r="N2125" s="196"/>
      <c r="O2125" s="196"/>
      <c r="P2125" s="196"/>
      <c r="Q2125" s="196"/>
      <c r="R2125" s="196"/>
      <c r="S2125" s="196"/>
      <c r="T2125" s="196"/>
      <c r="U2125" s="494">
        <f>V2125+W2125+X2125+Y2125+Z2125+AA2125+AB2125+AC2125</f>
        <v>50890931</v>
      </c>
      <c r="V2125" s="289">
        <v>50890931</v>
      </c>
      <c r="W2125" s="196"/>
      <c r="X2125" s="196"/>
      <c r="Y2125" s="196"/>
      <c r="Z2125" s="196"/>
      <c r="AA2125" s="196"/>
      <c r="AB2125" s="196"/>
      <c r="AC2125" s="196"/>
      <c r="AD2125" s="196"/>
      <c r="AE2125" s="196"/>
      <c r="AF2125" s="196"/>
      <c r="AG2125" s="2820">
        <v>82101501</v>
      </c>
      <c r="AH2125" s="2821" t="s">
        <v>5705</v>
      </c>
      <c r="AI2125" s="3038">
        <v>42826</v>
      </c>
      <c r="AJ2125" s="2821"/>
      <c r="AK2125" s="2821" t="s">
        <v>5706</v>
      </c>
      <c r="AL2125" s="2821" t="s">
        <v>4495</v>
      </c>
      <c r="AM2125" s="1480">
        <v>2000000</v>
      </c>
      <c r="AN2125" s="1480">
        <v>2000000</v>
      </c>
      <c r="AO2125" s="2821" t="s">
        <v>275</v>
      </c>
      <c r="AP2125" s="2821" t="s">
        <v>6</v>
      </c>
      <c r="AQ2125" s="1477" t="s">
        <v>5707</v>
      </c>
      <c r="AR2125" s="1477">
        <v>2202090101</v>
      </c>
      <c r="AS2125" s="2820" t="s">
        <v>6078</v>
      </c>
      <c r="AT2125" s="1473" t="s">
        <v>4703</v>
      </c>
      <c r="AU2125" s="1474">
        <v>100</v>
      </c>
      <c r="AV2125" s="3040">
        <v>100</v>
      </c>
      <c r="AW2125" s="3038" t="s">
        <v>5708</v>
      </c>
      <c r="AX2125" s="3038">
        <v>42886</v>
      </c>
      <c r="AY2125" s="3039">
        <v>10000000</v>
      </c>
      <c r="AZ2125" s="3041" t="s">
        <v>431</v>
      </c>
      <c r="BA2125" s="3041" t="s">
        <v>4081</v>
      </c>
      <c r="BB2125" s="3041"/>
      <c r="BC2125" s="3041"/>
      <c r="BD2125" s="3042">
        <v>2017000647</v>
      </c>
      <c r="BE2125" s="3043"/>
      <c r="BF2125" s="3044"/>
      <c r="BG2125" s="3043">
        <v>1121</v>
      </c>
      <c r="BH2125" s="3045">
        <v>42943</v>
      </c>
      <c r="BI2125" s="3046"/>
      <c r="BJ2125" s="3043"/>
      <c r="BK2125" s="3043"/>
      <c r="BL2125" s="1470">
        <f>BF2125-BI2125</f>
        <v>0</v>
      </c>
      <c r="BM2125" s="3047">
        <f>L2125-(BI2125+BI2126+BI2127+BI2128+BI2129+BI2130+BI2131)</f>
        <v>10300000</v>
      </c>
      <c r="BN2125" s="1471"/>
      <c r="BO2125" s="1471"/>
      <c r="BP2125" s="1471"/>
      <c r="BQ2125" s="1471"/>
      <c r="BR2125" s="1471"/>
      <c r="BS2125" s="1471"/>
      <c r="BT2125" s="1471"/>
      <c r="BU2125" s="1471"/>
      <c r="BV2125" s="1471"/>
      <c r="BW2125" s="1471"/>
      <c r="BX2125" s="1471"/>
      <c r="BY2125" s="1471"/>
      <c r="BZ2125" s="1471"/>
      <c r="CA2125" s="1471"/>
      <c r="CB2125" s="1471"/>
      <c r="CC2125" s="1471"/>
      <c r="CD2125" s="3048" t="s">
        <v>5709</v>
      </c>
    </row>
    <row r="2126" spans="1:82" s="19" customFormat="1" ht="20.25" customHeight="1" x14ac:dyDescent="0.25">
      <c r="A2126" s="1800" t="s">
        <v>162</v>
      </c>
      <c r="B2126" s="1801" t="s">
        <v>5319</v>
      </c>
      <c r="C2126" s="1802" t="s">
        <v>5320</v>
      </c>
      <c r="D2126" s="1820">
        <v>252</v>
      </c>
      <c r="E2126" s="1746" t="s">
        <v>5703</v>
      </c>
      <c r="F2126" s="1753" t="s">
        <v>5704</v>
      </c>
      <c r="G2126" s="1746">
        <v>0</v>
      </c>
      <c r="H2126" s="1748" t="s">
        <v>1</v>
      </c>
      <c r="I2126" s="1746">
        <v>1</v>
      </c>
      <c r="J2126" s="1745">
        <v>1</v>
      </c>
      <c r="K2126" s="1804"/>
      <c r="L2126" s="1756"/>
      <c r="M2126" s="1805"/>
      <c r="N2126" s="1805"/>
      <c r="O2126" s="1805"/>
      <c r="P2126" s="1805"/>
      <c r="Q2126" s="1805"/>
      <c r="R2126" s="1805"/>
      <c r="S2126" s="1805"/>
      <c r="T2126" s="1805"/>
      <c r="U2126" s="1783">
        <f>V2126+W2126+X2126+Y2126+Z2126+AA2126+AB2126+AC2126</f>
        <v>0</v>
      </c>
      <c r="V2126" s="1822"/>
      <c r="W2126" s="1822"/>
      <c r="X2126" s="1822"/>
      <c r="Y2126" s="1822"/>
      <c r="Z2126" s="1822"/>
      <c r="AA2126" s="1822"/>
      <c r="AB2126" s="1822"/>
      <c r="AC2126" s="1822"/>
      <c r="AD2126" s="1822"/>
      <c r="AE2126" s="1822"/>
      <c r="AF2126" s="1822"/>
      <c r="AG2126" s="3049">
        <v>82101502</v>
      </c>
      <c r="AH2126" s="3050" t="s">
        <v>5710</v>
      </c>
      <c r="AI2126" s="3051">
        <v>42826</v>
      </c>
      <c r="AJ2126" s="3050"/>
      <c r="AK2126" s="3050" t="s">
        <v>5706</v>
      </c>
      <c r="AL2126" s="3050" t="s">
        <v>4495</v>
      </c>
      <c r="AM2126" s="4098">
        <v>2000000</v>
      </c>
      <c r="AN2126" s="4098">
        <v>2000000</v>
      </c>
      <c r="AO2126" s="3050" t="s">
        <v>275</v>
      </c>
      <c r="AP2126" s="3050" t="s">
        <v>6</v>
      </c>
      <c r="AQ2126" s="3053" t="s">
        <v>5707</v>
      </c>
      <c r="AR2126" s="3053">
        <v>2202090101</v>
      </c>
      <c r="AS2126" s="3049"/>
      <c r="AT2126" s="3054"/>
      <c r="AU2126" s="3055"/>
      <c r="AV2126" s="3055"/>
      <c r="AW2126" s="3051"/>
      <c r="AX2126" s="3051"/>
      <c r="AY2126" s="3052"/>
      <c r="AZ2126" s="3056"/>
      <c r="BA2126" s="3056"/>
      <c r="BB2126" s="3056"/>
      <c r="BC2126" s="3056"/>
      <c r="BD2126" s="3057"/>
      <c r="BE2126" s="3058"/>
      <c r="BF2126" s="3059"/>
      <c r="BG2126" s="3058"/>
      <c r="BH2126" s="3058"/>
      <c r="BI2126" s="3060"/>
      <c r="BJ2126" s="3058"/>
      <c r="BK2126" s="3058"/>
      <c r="BL2126" s="3061">
        <f t="shared" ref="BL2126:BL2131" si="242">BF2126-BI2126</f>
        <v>0</v>
      </c>
      <c r="BM2126" s="3062"/>
      <c r="BN2126" s="2498"/>
      <c r="BO2126" s="2498"/>
      <c r="BP2126" s="2498"/>
      <c r="BQ2126" s="2498"/>
      <c r="BR2126" s="2498"/>
      <c r="BS2126" s="2498"/>
      <c r="BT2126" s="2498"/>
      <c r="BU2126" s="2498"/>
      <c r="BV2126" s="2498"/>
      <c r="BW2126" s="2498"/>
      <c r="BX2126" s="2498"/>
      <c r="BY2126" s="2498"/>
      <c r="BZ2126" s="2498"/>
      <c r="CA2126" s="2498"/>
      <c r="CB2126" s="2498"/>
      <c r="CC2126" s="2498"/>
      <c r="CD2126" s="3063" t="s">
        <v>5709</v>
      </c>
    </row>
    <row r="2127" spans="1:82" s="19" customFormat="1" ht="20.25" customHeight="1" x14ac:dyDescent="0.25">
      <c r="A2127" s="1800" t="s">
        <v>162</v>
      </c>
      <c r="B2127" s="1801" t="s">
        <v>5319</v>
      </c>
      <c r="C2127" s="1802" t="s">
        <v>5320</v>
      </c>
      <c r="D2127" s="1820">
        <v>252</v>
      </c>
      <c r="E2127" s="1746" t="s">
        <v>5703</v>
      </c>
      <c r="F2127" s="1753" t="s">
        <v>5704</v>
      </c>
      <c r="G2127" s="1746">
        <v>0</v>
      </c>
      <c r="H2127" s="1748" t="s">
        <v>1</v>
      </c>
      <c r="I2127" s="1746">
        <v>1</v>
      </c>
      <c r="J2127" s="1745">
        <v>1</v>
      </c>
      <c r="K2127" s="1804"/>
      <c r="L2127" s="1756"/>
      <c r="M2127" s="1805"/>
      <c r="N2127" s="1805"/>
      <c r="O2127" s="1805"/>
      <c r="P2127" s="1805"/>
      <c r="Q2127" s="1805"/>
      <c r="R2127" s="1805"/>
      <c r="S2127" s="1805"/>
      <c r="T2127" s="1805"/>
      <c r="U2127" s="1783">
        <f>V2127+W2127+X2127+Y2127+Z2127+AA2127+AB2127+AC2127</f>
        <v>0</v>
      </c>
      <c r="V2127" s="1822"/>
      <c r="W2127" s="1822"/>
      <c r="X2127" s="1822"/>
      <c r="Y2127" s="1822"/>
      <c r="Z2127" s="1822"/>
      <c r="AA2127" s="1822"/>
      <c r="AB2127" s="1822"/>
      <c r="AC2127" s="1822"/>
      <c r="AD2127" s="1822"/>
      <c r="AE2127" s="1822"/>
      <c r="AF2127" s="1822"/>
      <c r="AG2127" s="3049">
        <v>82101505</v>
      </c>
      <c r="AH2127" s="3050" t="s">
        <v>5711</v>
      </c>
      <c r="AI2127" s="3051">
        <v>42826</v>
      </c>
      <c r="AJ2127" s="3050"/>
      <c r="AK2127" s="3050" t="s">
        <v>5706</v>
      </c>
      <c r="AL2127" s="3050" t="s">
        <v>4495</v>
      </c>
      <c r="AM2127" s="4098">
        <v>6000000</v>
      </c>
      <c r="AN2127" s="4098">
        <v>6000000</v>
      </c>
      <c r="AO2127" s="3050" t="s">
        <v>275</v>
      </c>
      <c r="AP2127" s="3050" t="s">
        <v>6</v>
      </c>
      <c r="AQ2127" s="3053" t="s">
        <v>5707</v>
      </c>
      <c r="AR2127" s="3053">
        <v>2202090101</v>
      </c>
      <c r="AS2127" s="3049"/>
      <c r="AT2127" s="3054"/>
      <c r="AU2127" s="3055"/>
      <c r="AV2127" s="3055"/>
      <c r="AW2127" s="3051"/>
      <c r="AX2127" s="3051"/>
      <c r="AY2127" s="3052"/>
      <c r="AZ2127" s="3056"/>
      <c r="BA2127" s="3056"/>
      <c r="BB2127" s="3056"/>
      <c r="BC2127" s="3056"/>
      <c r="BD2127" s="3057"/>
      <c r="BE2127" s="3058"/>
      <c r="BF2127" s="3059"/>
      <c r="BG2127" s="3058"/>
      <c r="BH2127" s="3058"/>
      <c r="BI2127" s="3060"/>
      <c r="BJ2127" s="3058"/>
      <c r="BK2127" s="3058"/>
      <c r="BL2127" s="3061">
        <f t="shared" si="242"/>
        <v>0</v>
      </c>
      <c r="BM2127" s="3062"/>
      <c r="BN2127" s="2498"/>
      <c r="BO2127" s="2498"/>
      <c r="BP2127" s="2498"/>
      <c r="BQ2127" s="2498"/>
      <c r="BR2127" s="2498"/>
      <c r="BS2127" s="2498"/>
      <c r="BT2127" s="2498"/>
      <c r="BU2127" s="2498"/>
      <c r="BV2127" s="2498"/>
      <c r="BW2127" s="2498"/>
      <c r="BX2127" s="2498"/>
      <c r="BY2127" s="2498"/>
      <c r="BZ2127" s="2498"/>
      <c r="CA2127" s="2498"/>
      <c r="CB2127" s="2498"/>
      <c r="CC2127" s="2498"/>
      <c r="CD2127" s="3063" t="s">
        <v>5709</v>
      </c>
    </row>
    <row r="2128" spans="1:82" s="19" customFormat="1" ht="20.25" customHeight="1" x14ac:dyDescent="0.25">
      <c r="A2128" s="1800" t="s">
        <v>162</v>
      </c>
      <c r="B2128" s="1801" t="s">
        <v>5319</v>
      </c>
      <c r="C2128" s="1802" t="s">
        <v>5320</v>
      </c>
      <c r="D2128" s="1820">
        <v>252</v>
      </c>
      <c r="E2128" s="1746" t="s">
        <v>5703</v>
      </c>
      <c r="F2128" s="1753" t="s">
        <v>5704</v>
      </c>
      <c r="G2128" s="1746">
        <v>0</v>
      </c>
      <c r="H2128" s="1748" t="s">
        <v>1</v>
      </c>
      <c r="I2128" s="1746">
        <v>1</v>
      </c>
      <c r="J2128" s="1745">
        <v>1</v>
      </c>
      <c r="K2128" s="1804"/>
      <c r="L2128" s="1756"/>
      <c r="M2128" s="1805"/>
      <c r="N2128" s="1805"/>
      <c r="O2128" s="1805"/>
      <c r="P2128" s="1805"/>
      <c r="Q2128" s="1805"/>
      <c r="R2128" s="1805"/>
      <c r="S2128" s="1805"/>
      <c r="T2128" s="1805"/>
      <c r="U2128" s="1783"/>
      <c r="V2128" s="1822"/>
      <c r="W2128" s="1822"/>
      <c r="X2128" s="1822"/>
      <c r="Y2128" s="1822"/>
      <c r="Z2128" s="1822"/>
      <c r="AA2128" s="1822"/>
      <c r="AB2128" s="1822"/>
      <c r="AC2128" s="1822"/>
      <c r="AD2128" s="1822"/>
      <c r="AE2128" s="1822"/>
      <c r="AF2128" s="1822"/>
      <c r="AG2128" s="3064">
        <v>80111614</v>
      </c>
      <c r="AH2128" s="2542" t="s">
        <v>5712</v>
      </c>
      <c r="AI2128" s="3068">
        <v>42892</v>
      </c>
      <c r="AJ2128" s="2542" t="s">
        <v>1627</v>
      </c>
      <c r="AK2128" s="2542" t="s">
        <v>596</v>
      </c>
      <c r="AL2128" s="2542" t="s">
        <v>4495</v>
      </c>
      <c r="AM2128" s="3067">
        <v>25200000</v>
      </c>
      <c r="AN2128" s="3067">
        <v>25200000</v>
      </c>
      <c r="AO2128" s="2542" t="s">
        <v>275</v>
      </c>
      <c r="AP2128" s="2542" t="s">
        <v>6</v>
      </c>
      <c r="AQ2128" s="2543" t="s">
        <v>5707</v>
      </c>
      <c r="AR2128" s="2543">
        <v>2202090101</v>
      </c>
      <c r="AS2128" s="3064" t="s">
        <v>6079</v>
      </c>
      <c r="AT2128" s="2475" t="s">
        <v>2390</v>
      </c>
      <c r="AU2128" s="3065">
        <v>100</v>
      </c>
      <c r="AV2128" s="3065">
        <v>100</v>
      </c>
      <c r="AW2128" s="3068">
        <v>42881</v>
      </c>
      <c r="AX2128" s="3068">
        <v>43094</v>
      </c>
      <c r="AY2128" s="2479">
        <v>25200000</v>
      </c>
      <c r="AZ2128" s="2475" t="s">
        <v>5713</v>
      </c>
      <c r="BA2128" s="2475" t="s">
        <v>1372</v>
      </c>
      <c r="BB2128" s="2475" t="s">
        <v>5714</v>
      </c>
      <c r="BC2128" s="2475" t="s">
        <v>5715</v>
      </c>
      <c r="BD2128" s="3066">
        <v>2017000782</v>
      </c>
      <c r="BE2128" s="2478">
        <v>42872</v>
      </c>
      <c r="BF2128" s="2542">
        <v>25200000</v>
      </c>
      <c r="BG2128" s="2476">
        <v>2017000787</v>
      </c>
      <c r="BH2128" s="2476" t="s">
        <v>5716</v>
      </c>
      <c r="BI2128" s="3067">
        <v>25200000</v>
      </c>
      <c r="BJ2128" s="2478">
        <v>42881</v>
      </c>
      <c r="BK2128" s="2478">
        <v>43094</v>
      </c>
      <c r="BL2128" s="3061">
        <f t="shared" si="242"/>
        <v>0</v>
      </c>
      <c r="BM2128" s="3062"/>
      <c r="BN2128" s="2498"/>
      <c r="BO2128" s="2498"/>
      <c r="BP2128" s="2498"/>
      <c r="BQ2128" s="2498"/>
      <c r="BR2128" s="2498">
        <v>3600000</v>
      </c>
      <c r="BS2128" s="2498">
        <v>3600000</v>
      </c>
      <c r="BT2128" s="2498">
        <v>3600000</v>
      </c>
      <c r="BU2128" s="2498">
        <v>3600000</v>
      </c>
      <c r="BV2128" s="2498">
        <v>3600000</v>
      </c>
      <c r="BW2128" s="2498"/>
      <c r="BX2128" s="2498"/>
      <c r="BY2128" s="2498"/>
      <c r="BZ2128" s="2498"/>
      <c r="CA2128" s="2498"/>
      <c r="CB2128" s="2498"/>
      <c r="CC2128" s="2498"/>
      <c r="CD2128" s="3063" t="s">
        <v>5709</v>
      </c>
    </row>
    <row r="2129" spans="1:96" s="19" customFormat="1" ht="20.25" customHeight="1" x14ac:dyDescent="0.25">
      <c r="A2129" s="1800" t="s">
        <v>162</v>
      </c>
      <c r="B2129" s="1801" t="s">
        <v>5319</v>
      </c>
      <c r="C2129" s="1802" t="s">
        <v>5320</v>
      </c>
      <c r="D2129" s="1820">
        <v>252</v>
      </c>
      <c r="E2129" s="1746" t="s">
        <v>5703</v>
      </c>
      <c r="F2129" s="1753" t="s">
        <v>5704</v>
      </c>
      <c r="G2129" s="1746">
        <v>0</v>
      </c>
      <c r="H2129" s="1748" t="s">
        <v>1</v>
      </c>
      <c r="I2129" s="1746">
        <v>1</v>
      </c>
      <c r="J2129" s="1745">
        <v>1</v>
      </c>
      <c r="K2129" s="1804"/>
      <c r="L2129" s="1756"/>
      <c r="M2129" s="1805"/>
      <c r="N2129" s="1805"/>
      <c r="O2129" s="1805"/>
      <c r="P2129" s="1805"/>
      <c r="Q2129" s="1805"/>
      <c r="R2129" s="1805"/>
      <c r="S2129" s="1805"/>
      <c r="T2129" s="1805"/>
      <c r="U2129" s="1783">
        <f t="shared" ref="U2129:U2175" si="243">V2129+W2129+X2129+Y2129+Z2129+AA2129+AB2129+AC2129</f>
        <v>0</v>
      </c>
      <c r="V2129" s="1805"/>
      <c r="W2129" s="1805"/>
      <c r="X2129" s="1805"/>
      <c r="Y2129" s="1805"/>
      <c r="Z2129" s="1805"/>
      <c r="AA2129" s="1805"/>
      <c r="AB2129" s="1805"/>
      <c r="AC2129" s="1805"/>
      <c r="AD2129" s="1805"/>
      <c r="AE2129" s="1805"/>
      <c r="AF2129" s="1805"/>
      <c r="AG2129" s="3064" t="s">
        <v>5717</v>
      </c>
      <c r="AH2129" s="2542" t="s">
        <v>6379</v>
      </c>
      <c r="AI2129" s="3068">
        <v>42767</v>
      </c>
      <c r="AJ2129" s="2542" t="s">
        <v>269</v>
      </c>
      <c r="AK2129" s="2542" t="s">
        <v>596</v>
      </c>
      <c r="AL2129" s="2542" t="s">
        <v>4495</v>
      </c>
      <c r="AM2129" s="3067">
        <v>8500000</v>
      </c>
      <c r="AN2129" s="3067">
        <v>8500000</v>
      </c>
      <c r="AO2129" s="2542" t="s">
        <v>476</v>
      </c>
      <c r="AP2129" s="2542" t="s">
        <v>6</v>
      </c>
      <c r="AQ2129" s="2543" t="s">
        <v>5707</v>
      </c>
      <c r="AR2129" s="2543">
        <v>2202090102</v>
      </c>
      <c r="AS2129" s="3064" t="s">
        <v>6080</v>
      </c>
      <c r="AT2129" s="2475" t="s">
        <v>5718</v>
      </c>
      <c r="AU2129" s="3065">
        <v>1</v>
      </c>
      <c r="AV2129" s="3069">
        <v>0.2</v>
      </c>
      <c r="AW2129" s="3068">
        <v>42786</v>
      </c>
      <c r="AX2129" s="3068">
        <v>43059</v>
      </c>
      <c r="AY2129" s="2479">
        <v>8500000</v>
      </c>
      <c r="AZ2129" s="2475" t="s">
        <v>5719</v>
      </c>
      <c r="BA2129" s="2475" t="s">
        <v>1372</v>
      </c>
      <c r="BB2129" s="2475" t="s">
        <v>5720</v>
      </c>
      <c r="BC2129" s="2475" t="s">
        <v>5721</v>
      </c>
      <c r="BD2129" s="3066">
        <v>2017000245</v>
      </c>
      <c r="BE2129" s="3070">
        <v>42767</v>
      </c>
      <c r="BF2129" s="2542">
        <v>42500000</v>
      </c>
      <c r="BG2129" s="2476">
        <v>2017000269</v>
      </c>
      <c r="BH2129" s="3070">
        <v>42786</v>
      </c>
      <c r="BI2129" s="3067">
        <v>8500000</v>
      </c>
      <c r="BJ2129" s="2478">
        <v>42790</v>
      </c>
      <c r="BK2129" s="2478">
        <v>43062</v>
      </c>
      <c r="BL2129" s="3061">
        <f t="shared" si="242"/>
        <v>34000000</v>
      </c>
      <c r="BM2129" s="3062"/>
      <c r="BN2129" s="3925"/>
      <c r="BO2129" s="3925" t="s">
        <v>5722</v>
      </c>
      <c r="BP2129" s="3925"/>
      <c r="BQ2129" s="3925"/>
      <c r="BR2129" s="3925"/>
      <c r="BS2129" s="3925"/>
      <c r="BT2129" s="3925"/>
      <c r="BU2129" s="3925"/>
      <c r="BV2129" s="3925"/>
      <c r="BW2129" s="3925"/>
      <c r="BX2129" s="3925"/>
      <c r="BY2129" s="3925"/>
      <c r="BZ2129" s="3925"/>
      <c r="CA2129" s="3925"/>
      <c r="CB2129" s="3925"/>
      <c r="CC2129" s="3925"/>
      <c r="CD2129" s="3063" t="s">
        <v>5709</v>
      </c>
    </row>
    <row r="2130" spans="1:96" s="19" customFormat="1" ht="20.25" customHeight="1" x14ac:dyDescent="0.25">
      <c r="A2130" s="1800" t="s">
        <v>162</v>
      </c>
      <c r="B2130" s="1801" t="s">
        <v>5319</v>
      </c>
      <c r="C2130" s="1802" t="s">
        <v>5320</v>
      </c>
      <c r="D2130" s="1820">
        <v>252</v>
      </c>
      <c r="E2130" s="1746" t="s">
        <v>5703</v>
      </c>
      <c r="F2130" s="1753" t="s">
        <v>5704</v>
      </c>
      <c r="G2130" s="1746">
        <v>0</v>
      </c>
      <c r="H2130" s="1748" t="s">
        <v>1</v>
      </c>
      <c r="I2130" s="1746">
        <v>1</v>
      </c>
      <c r="J2130" s="1745">
        <v>1</v>
      </c>
      <c r="K2130" s="1804"/>
      <c r="L2130" s="1756"/>
      <c r="M2130" s="1805"/>
      <c r="N2130" s="1805"/>
      <c r="O2130" s="1805"/>
      <c r="P2130" s="1805"/>
      <c r="Q2130" s="1805"/>
      <c r="R2130" s="1805"/>
      <c r="S2130" s="1805"/>
      <c r="T2130" s="1805"/>
      <c r="U2130" s="1783"/>
      <c r="V2130" s="1805"/>
      <c r="W2130" s="1805"/>
      <c r="X2130" s="1805"/>
      <c r="Y2130" s="1805"/>
      <c r="Z2130" s="1805"/>
      <c r="AA2130" s="1805"/>
      <c r="AB2130" s="1805"/>
      <c r="AC2130" s="1805"/>
      <c r="AD2130" s="1805"/>
      <c r="AE2130" s="1805"/>
      <c r="AF2130" s="1805"/>
      <c r="AG2130" s="3064">
        <v>80111607</v>
      </c>
      <c r="AH2130" s="2542" t="s">
        <v>5723</v>
      </c>
      <c r="AI2130" s="3068">
        <v>42933</v>
      </c>
      <c r="AJ2130" s="2542" t="s">
        <v>2497</v>
      </c>
      <c r="AK2130" s="2542" t="s">
        <v>596</v>
      </c>
      <c r="AL2130" s="2542" t="s">
        <v>4495</v>
      </c>
      <c r="AM2130" s="3067">
        <v>13000000</v>
      </c>
      <c r="AN2130" s="3067">
        <v>13000000</v>
      </c>
      <c r="AO2130" s="2542" t="s">
        <v>476</v>
      </c>
      <c r="AP2130" s="2542" t="s">
        <v>6</v>
      </c>
      <c r="AQ2130" s="2543" t="s">
        <v>5707</v>
      </c>
      <c r="AR2130" s="2543">
        <v>2202090101</v>
      </c>
      <c r="AS2130" s="3064" t="s">
        <v>6081</v>
      </c>
      <c r="AT2130" s="2475" t="s">
        <v>2390</v>
      </c>
      <c r="AU2130" s="3065">
        <v>100</v>
      </c>
      <c r="AV2130" s="3065">
        <v>100</v>
      </c>
      <c r="AW2130" s="3068">
        <v>42941</v>
      </c>
      <c r="AX2130" s="3068">
        <v>43095</v>
      </c>
      <c r="AY2130" s="2479">
        <v>13000000</v>
      </c>
      <c r="AZ2130" s="2475" t="s">
        <v>5724</v>
      </c>
      <c r="BA2130" s="2475" t="s">
        <v>475</v>
      </c>
      <c r="BB2130" s="2475" t="s">
        <v>5725</v>
      </c>
      <c r="BC2130" s="2475" t="s">
        <v>5726</v>
      </c>
      <c r="BD2130" s="3066">
        <v>2017001125</v>
      </c>
      <c r="BE2130" s="2476" t="s">
        <v>5727</v>
      </c>
      <c r="BF2130" s="2542">
        <v>13000000</v>
      </c>
      <c r="BG2130" s="2476">
        <v>2202090101</v>
      </c>
      <c r="BH2130" s="2478">
        <v>42948</v>
      </c>
      <c r="BI2130" s="2479">
        <v>13000000</v>
      </c>
      <c r="BJ2130" s="2478">
        <v>42948</v>
      </c>
      <c r="BK2130" s="2478">
        <v>43099</v>
      </c>
      <c r="BL2130" s="3061">
        <f t="shared" si="242"/>
        <v>0</v>
      </c>
      <c r="BM2130" s="3071"/>
      <c r="BN2130" s="3925"/>
      <c r="BO2130" s="3925"/>
      <c r="BP2130" s="3925"/>
      <c r="BQ2130" s="3925"/>
      <c r="BR2130" s="3925">
        <v>2600000</v>
      </c>
      <c r="BS2130" s="3925">
        <v>2600000</v>
      </c>
      <c r="BT2130" s="3925">
        <v>2600000</v>
      </c>
      <c r="BU2130" s="3925"/>
      <c r="BV2130" s="3925"/>
      <c r="BW2130" s="3925"/>
      <c r="BX2130" s="3925"/>
      <c r="BY2130" s="3925"/>
      <c r="BZ2130" s="3925"/>
      <c r="CA2130" s="3925"/>
      <c r="CB2130" s="3925"/>
      <c r="CC2130" s="3925"/>
      <c r="CD2130" s="3063" t="s">
        <v>5709</v>
      </c>
    </row>
    <row r="2131" spans="1:96" s="19" customFormat="1" ht="20.25" customHeight="1" thickBot="1" x14ac:dyDescent="0.3">
      <c r="A2131" s="1723" t="s">
        <v>162</v>
      </c>
      <c r="B2131" s="1724" t="s">
        <v>5319</v>
      </c>
      <c r="C2131" s="1725" t="s">
        <v>5320</v>
      </c>
      <c r="D2131" s="1823">
        <v>252</v>
      </c>
      <c r="E2131" s="1706" t="s">
        <v>5703</v>
      </c>
      <c r="F2131" s="1726" t="s">
        <v>5704</v>
      </c>
      <c r="G2131" s="1706">
        <v>0</v>
      </c>
      <c r="H2131" s="1732" t="s">
        <v>1</v>
      </c>
      <c r="I2131" s="1706">
        <v>1</v>
      </c>
      <c r="J2131" s="1705">
        <v>1</v>
      </c>
      <c r="K2131" s="1727"/>
      <c r="L2131" s="1707"/>
      <c r="M2131" s="1728"/>
      <c r="N2131" s="1728"/>
      <c r="O2131" s="1728"/>
      <c r="P2131" s="1728"/>
      <c r="Q2131" s="1728"/>
      <c r="R2131" s="1728"/>
      <c r="S2131" s="1728"/>
      <c r="T2131" s="1728"/>
      <c r="U2131" s="1786"/>
      <c r="V2131" s="1728"/>
      <c r="W2131" s="1728"/>
      <c r="X2131" s="1728"/>
      <c r="Y2131" s="1728"/>
      <c r="Z2131" s="1728"/>
      <c r="AA2131" s="1728"/>
      <c r="AB2131" s="1728"/>
      <c r="AC2131" s="1728"/>
      <c r="AD2131" s="1728"/>
      <c r="AE2131" s="1728"/>
      <c r="AF2131" s="1728"/>
      <c r="AG2131" s="3072"/>
      <c r="AH2131" s="2764"/>
      <c r="AI2131" s="3073"/>
      <c r="AJ2131" s="2764"/>
      <c r="AK2131" s="2764"/>
      <c r="AL2131" s="2764"/>
      <c r="AM2131" s="4061"/>
      <c r="AN2131" s="4061"/>
      <c r="AO2131" s="2764"/>
      <c r="AP2131" s="2764"/>
      <c r="AQ2131" s="2239"/>
      <c r="AR2131" s="2239"/>
      <c r="AS2131" s="2239"/>
      <c r="AT2131" s="2239"/>
      <c r="AU2131" s="2239"/>
      <c r="AV2131" s="2239"/>
      <c r="AW2131" s="2239"/>
      <c r="AX2131" s="2239"/>
      <c r="AY2131" s="2239"/>
      <c r="AZ2131" s="1946"/>
      <c r="BA2131" s="1946"/>
      <c r="BB2131" s="1946"/>
      <c r="BC2131" s="1946"/>
      <c r="BD2131" s="3074"/>
      <c r="BE2131" s="3075"/>
      <c r="BF2131" s="3076"/>
      <c r="BG2131" s="1947"/>
      <c r="BH2131" s="3077"/>
      <c r="BI2131" s="3078"/>
      <c r="BJ2131" s="3079"/>
      <c r="BK2131" s="3079"/>
      <c r="BL2131" s="2241">
        <f t="shared" si="242"/>
        <v>0</v>
      </c>
      <c r="BM2131" s="3080"/>
      <c r="BN2131" s="3789"/>
      <c r="BO2131" s="3789"/>
      <c r="BP2131" s="3789"/>
      <c r="BQ2131" s="3789"/>
      <c r="BR2131" s="3789"/>
      <c r="BS2131" s="3789"/>
      <c r="BT2131" s="3789"/>
      <c r="BU2131" s="3789"/>
      <c r="BV2131" s="3789"/>
      <c r="BW2131" s="3789"/>
      <c r="BX2131" s="3789"/>
      <c r="BY2131" s="3789"/>
      <c r="BZ2131" s="3789"/>
      <c r="CA2131" s="3789"/>
      <c r="CB2131" s="3789"/>
      <c r="CC2131" s="3789"/>
      <c r="CD2131" s="3081" t="s">
        <v>5709</v>
      </c>
    </row>
    <row r="2132" spans="1:96" s="19" customFormat="1" ht="20.25" customHeight="1" x14ac:dyDescent="0.25">
      <c r="A2132" s="661" t="s">
        <v>162</v>
      </c>
      <c r="B2132" s="662" t="s">
        <v>5319</v>
      </c>
      <c r="C2132" s="663" t="s">
        <v>5320</v>
      </c>
      <c r="D2132" s="522">
        <v>253</v>
      </c>
      <c r="E2132" s="210" t="s">
        <v>5728</v>
      </c>
      <c r="F2132" s="48" t="s">
        <v>5729</v>
      </c>
      <c r="G2132" s="210">
        <v>1</v>
      </c>
      <c r="H2132" s="404" t="s">
        <v>1</v>
      </c>
      <c r="I2132" s="210">
        <v>1</v>
      </c>
      <c r="J2132" s="493">
        <v>1</v>
      </c>
      <c r="K2132" s="195"/>
      <c r="L2132" s="51">
        <f>+M2132+N2132+O2132+P2132+Q2132+R2132+S2132+T2132</f>
        <v>638000000</v>
      </c>
      <c r="M2132" s="289">
        <v>638000000</v>
      </c>
      <c r="N2132" s="196"/>
      <c r="O2132" s="196"/>
      <c r="P2132" s="196"/>
      <c r="Q2132" s="196"/>
      <c r="R2132" s="196"/>
      <c r="S2132" s="196"/>
      <c r="T2132" s="196"/>
      <c r="U2132" s="51">
        <f>SUM(V2132:AF2132)</f>
        <v>64153775</v>
      </c>
      <c r="V2132" s="289">
        <v>64153775</v>
      </c>
      <c r="W2132" s="289"/>
      <c r="X2132" s="289"/>
      <c r="Y2132" s="289"/>
      <c r="Z2132" s="289"/>
      <c r="AA2132" s="289"/>
      <c r="AB2132" s="289"/>
      <c r="AC2132" s="289"/>
      <c r="AD2132" s="196"/>
      <c r="AE2132" s="195"/>
      <c r="AF2132" s="195"/>
      <c r="AG2132" s="2698" t="s">
        <v>5717</v>
      </c>
      <c r="AH2132" s="2699" t="s">
        <v>5730</v>
      </c>
      <c r="AI2132" s="2700">
        <v>42767</v>
      </c>
      <c r="AJ2132" s="2699" t="s">
        <v>269</v>
      </c>
      <c r="AK2132" s="2699" t="s">
        <v>596</v>
      </c>
      <c r="AL2132" s="2699" t="s">
        <v>4495</v>
      </c>
      <c r="AM2132" s="1522">
        <v>7000000</v>
      </c>
      <c r="AN2132" s="1522">
        <v>7000000</v>
      </c>
      <c r="AO2132" s="2699" t="s">
        <v>476</v>
      </c>
      <c r="AP2132" s="2699" t="s">
        <v>6</v>
      </c>
      <c r="AQ2132" s="1519" t="s">
        <v>5707</v>
      </c>
      <c r="AR2132" s="1519">
        <v>2202090102</v>
      </c>
      <c r="AS2132" s="2698" t="s">
        <v>5731</v>
      </c>
      <c r="AT2132" s="1527" t="s">
        <v>5718</v>
      </c>
      <c r="AU2132" s="2464">
        <v>1</v>
      </c>
      <c r="AV2132" s="2464">
        <v>0.2</v>
      </c>
      <c r="AW2132" s="2700">
        <v>42786</v>
      </c>
      <c r="AX2132" s="2700">
        <v>43059</v>
      </c>
      <c r="AY2132" s="2465">
        <v>7000000</v>
      </c>
      <c r="AZ2132" s="1527" t="s">
        <v>5719</v>
      </c>
      <c r="BA2132" s="1527" t="s">
        <v>1372</v>
      </c>
      <c r="BB2132" s="1527" t="s">
        <v>5720</v>
      </c>
      <c r="BC2132" s="1527" t="s">
        <v>5715</v>
      </c>
      <c r="BD2132" s="3082">
        <v>2017000245</v>
      </c>
      <c r="BE2132" s="3083">
        <v>42767</v>
      </c>
      <c r="BF2132" s="2699">
        <v>7000000</v>
      </c>
      <c r="BG2132" s="1520">
        <v>2017000269</v>
      </c>
      <c r="BH2132" s="3083">
        <v>42786</v>
      </c>
      <c r="BI2132" s="1522">
        <v>7000000</v>
      </c>
      <c r="BJ2132" s="1521">
        <v>42790</v>
      </c>
      <c r="BK2132" s="1521">
        <v>43062</v>
      </c>
      <c r="BL2132" s="2220">
        <f>BF2132-BI2132</f>
        <v>0</v>
      </c>
      <c r="BM2132" s="1470">
        <f>L2132-(BI2132+BI2133+BI2134+BI2136+BI2137+BI2138+BI2139)</f>
        <v>539653683.38</v>
      </c>
      <c r="BN2132" s="1471"/>
      <c r="BO2132" s="1471"/>
      <c r="BP2132" s="1471"/>
      <c r="BQ2132" s="1471"/>
      <c r="BR2132" s="1471"/>
      <c r="BS2132" s="1471"/>
      <c r="BT2132" s="1471"/>
      <c r="BU2132" s="1471"/>
      <c r="BV2132" s="1471"/>
      <c r="BW2132" s="1471"/>
      <c r="BX2132" s="1471"/>
      <c r="BY2132" s="1471"/>
      <c r="BZ2132" s="1471"/>
      <c r="CA2132" s="1471"/>
      <c r="CB2132" s="1471"/>
      <c r="CC2132" s="1471"/>
      <c r="CD2132" s="3048" t="s">
        <v>5709</v>
      </c>
    </row>
    <row r="2133" spans="1:96" s="19" customFormat="1" ht="20.25" customHeight="1" x14ac:dyDescent="0.2">
      <c r="A2133" s="1800" t="s">
        <v>162</v>
      </c>
      <c r="B2133" s="1801" t="s">
        <v>5319</v>
      </c>
      <c r="C2133" s="1802" t="s">
        <v>5320</v>
      </c>
      <c r="D2133" s="1820">
        <v>253</v>
      </c>
      <c r="E2133" s="1746" t="s">
        <v>5728</v>
      </c>
      <c r="F2133" s="1753" t="s">
        <v>5729</v>
      </c>
      <c r="G2133" s="1746">
        <v>1</v>
      </c>
      <c r="H2133" s="1748" t="s">
        <v>1</v>
      </c>
      <c r="I2133" s="1746">
        <v>1</v>
      </c>
      <c r="J2133" s="1745">
        <v>1</v>
      </c>
      <c r="K2133" s="1804"/>
      <c r="L2133" s="1756"/>
      <c r="M2133" s="1805"/>
      <c r="N2133" s="1805"/>
      <c r="O2133" s="1805"/>
      <c r="P2133" s="1805"/>
      <c r="Q2133" s="1805"/>
      <c r="R2133" s="1805"/>
      <c r="S2133" s="1805"/>
      <c r="T2133" s="1805"/>
      <c r="U2133" s="1783"/>
      <c r="V2133" s="1805"/>
      <c r="W2133" s="1805"/>
      <c r="X2133" s="1805"/>
      <c r="Y2133" s="1805"/>
      <c r="Z2133" s="1805"/>
      <c r="AA2133" s="1805"/>
      <c r="AB2133" s="1805"/>
      <c r="AC2133" s="1805"/>
      <c r="AD2133" s="1805"/>
      <c r="AE2133" s="1805"/>
      <c r="AF2133" s="1805"/>
      <c r="AG2133" s="3084"/>
      <c r="AH2133" s="2767"/>
      <c r="AI2133" s="3085"/>
      <c r="AJ2133" s="2767"/>
      <c r="AK2133" s="3085"/>
      <c r="AL2133" s="2767"/>
      <c r="AM2133" s="5517"/>
      <c r="AN2133" s="5517"/>
      <c r="AO2133" s="2767"/>
      <c r="AP2133" s="2767"/>
      <c r="AQ2133" s="3086"/>
      <c r="AR2133" s="3086"/>
      <c r="AS2133" s="3791"/>
      <c r="AT2133" s="2489"/>
      <c r="AU2133" s="2491"/>
      <c r="AV2133" s="2491"/>
      <c r="AW2133" s="3926"/>
      <c r="AX2133" s="3927"/>
      <c r="AY2133" s="3590"/>
      <c r="AZ2133" s="3056"/>
      <c r="BA2133" s="3056"/>
      <c r="BB2133" s="3056"/>
      <c r="BC2133" s="3056"/>
      <c r="BD2133" s="3057"/>
      <c r="BE2133" s="3087"/>
      <c r="BF2133" s="3059"/>
      <c r="BG2133" s="3928"/>
      <c r="BH2133" s="3592"/>
      <c r="BI2133" s="3060"/>
      <c r="BJ2133" s="3088"/>
      <c r="BK2133" s="3088"/>
      <c r="BL2133" s="3059">
        <f t="shared" ref="BL2133:BL2138" si="244">BF2133-BI2133</f>
        <v>0</v>
      </c>
      <c r="BM2133" s="3099"/>
      <c r="BN2133" s="3925"/>
      <c r="BO2133" s="3925"/>
      <c r="BP2133" s="3925"/>
      <c r="BQ2133" s="3925"/>
      <c r="BR2133" s="3925"/>
      <c r="BS2133" s="3925"/>
      <c r="BT2133" s="3925"/>
      <c r="BU2133" s="3925"/>
      <c r="BV2133" s="3925"/>
      <c r="BW2133" s="3925"/>
      <c r="BX2133" s="3925"/>
      <c r="BY2133" s="3925"/>
      <c r="BZ2133" s="3925"/>
      <c r="CA2133" s="3925"/>
      <c r="CB2133" s="3925"/>
      <c r="CC2133" s="3925"/>
      <c r="CD2133" s="3063" t="s">
        <v>5709</v>
      </c>
    </row>
    <row r="2134" spans="1:96" s="19" customFormat="1" ht="20.25" customHeight="1" x14ac:dyDescent="0.25">
      <c r="A2134" s="1800" t="s">
        <v>162</v>
      </c>
      <c r="B2134" s="1801" t="s">
        <v>5319</v>
      </c>
      <c r="C2134" s="1802" t="s">
        <v>5320</v>
      </c>
      <c r="D2134" s="1820">
        <v>253</v>
      </c>
      <c r="E2134" s="1746" t="s">
        <v>5728</v>
      </c>
      <c r="F2134" s="1753" t="s">
        <v>5729</v>
      </c>
      <c r="G2134" s="1746">
        <v>1</v>
      </c>
      <c r="H2134" s="1748" t="s">
        <v>1</v>
      </c>
      <c r="I2134" s="1746">
        <v>1</v>
      </c>
      <c r="J2134" s="1745">
        <v>1</v>
      </c>
      <c r="K2134" s="1804"/>
      <c r="L2134" s="1756"/>
      <c r="M2134" s="1805"/>
      <c r="N2134" s="1805"/>
      <c r="O2134" s="1805"/>
      <c r="P2134" s="1805"/>
      <c r="Q2134" s="1805"/>
      <c r="R2134" s="1805"/>
      <c r="S2134" s="1805"/>
      <c r="T2134" s="1805"/>
      <c r="U2134" s="1783"/>
      <c r="V2134" s="1805"/>
      <c r="W2134" s="1805"/>
      <c r="X2134" s="1805"/>
      <c r="Y2134" s="1805"/>
      <c r="Z2134" s="1805"/>
      <c r="AA2134" s="1805"/>
      <c r="AB2134" s="1805"/>
      <c r="AC2134" s="1805"/>
      <c r="AD2134" s="1805"/>
      <c r="AE2134" s="1805"/>
      <c r="AF2134" s="1805"/>
      <c r="AG2134" s="3064">
        <v>72154028</v>
      </c>
      <c r="AH2134" s="2542" t="s">
        <v>5732</v>
      </c>
      <c r="AI2134" s="3068">
        <v>42887</v>
      </c>
      <c r="AJ2134" s="2542" t="s">
        <v>465</v>
      </c>
      <c r="AK2134" s="2542" t="s">
        <v>1891</v>
      </c>
      <c r="AL2134" s="2542" t="s">
        <v>4495</v>
      </c>
      <c r="AM2134" s="3067">
        <v>25790275</v>
      </c>
      <c r="AN2134" s="3067">
        <v>25790275</v>
      </c>
      <c r="AO2134" s="2542" t="s">
        <v>476</v>
      </c>
      <c r="AP2134" s="2542" t="s">
        <v>6</v>
      </c>
      <c r="AQ2134" s="2542" t="s">
        <v>5707</v>
      </c>
      <c r="AR2134" s="2543">
        <v>2202090102</v>
      </c>
      <c r="AS2134" s="3064" t="s">
        <v>6082</v>
      </c>
      <c r="AT2134" s="2476" t="s">
        <v>5733</v>
      </c>
      <c r="AU2134" s="3065">
        <f>15+25+89</f>
        <v>129</v>
      </c>
      <c r="AV2134" s="3089">
        <v>129</v>
      </c>
      <c r="AW2134" s="3068">
        <v>42887</v>
      </c>
      <c r="AX2134" s="3068">
        <v>42948</v>
      </c>
      <c r="AY2134" s="2479">
        <v>25790275</v>
      </c>
      <c r="AZ2134" s="3929" t="s">
        <v>2261</v>
      </c>
      <c r="BA2134" s="3930" t="s">
        <v>4081</v>
      </c>
      <c r="BB2134" s="3930" t="s">
        <v>5734</v>
      </c>
      <c r="BC2134" s="3930" t="s">
        <v>5735</v>
      </c>
      <c r="BD2134" s="3064">
        <v>2017000949</v>
      </c>
      <c r="BE2134" s="3068"/>
      <c r="BF2134" s="2542">
        <v>32560125</v>
      </c>
      <c r="BG2134" s="3929" t="s">
        <v>5736</v>
      </c>
      <c r="BH2134" s="3068"/>
      <c r="BI2134" s="3067">
        <v>25790275</v>
      </c>
      <c r="BJ2134" s="3068">
        <v>42949</v>
      </c>
      <c r="BK2134" s="3068">
        <v>42992</v>
      </c>
      <c r="BL2134" s="3059">
        <f t="shared" si="244"/>
        <v>6769850</v>
      </c>
      <c r="BM2134" s="3099"/>
      <c r="BN2134" s="3925"/>
      <c r="BO2134" s="3925"/>
      <c r="BP2134" s="3925"/>
      <c r="BQ2134" s="3925"/>
      <c r="BR2134" s="3925"/>
      <c r="BS2134" s="3925"/>
      <c r="BT2134" s="3925"/>
      <c r="BU2134" s="3925"/>
      <c r="BV2134" s="3925"/>
      <c r="BW2134" s="3925"/>
      <c r="BX2134" s="3925"/>
      <c r="BY2134" s="3925"/>
      <c r="BZ2134" s="3925"/>
      <c r="CA2134" s="3925"/>
      <c r="CB2134" s="3925"/>
      <c r="CC2134" s="3925"/>
      <c r="CD2134" s="3063" t="s">
        <v>5709</v>
      </c>
    </row>
    <row r="2135" spans="1:96" s="19" customFormat="1" ht="20.25" customHeight="1" x14ac:dyDescent="0.25">
      <c r="A2135" s="1800" t="s">
        <v>162</v>
      </c>
      <c r="B2135" s="1801" t="s">
        <v>5319</v>
      </c>
      <c r="C2135" s="1802" t="s">
        <v>5320</v>
      </c>
      <c r="D2135" s="1820">
        <v>253</v>
      </c>
      <c r="E2135" s="1746" t="s">
        <v>5728</v>
      </c>
      <c r="F2135" s="1753" t="s">
        <v>5729</v>
      </c>
      <c r="G2135" s="1746">
        <v>1</v>
      </c>
      <c r="H2135" s="1748" t="s">
        <v>1</v>
      </c>
      <c r="I2135" s="1746">
        <v>1</v>
      </c>
      <c r="J2135" s="1745">
        <v>1</v>
      </c>
      <c r="K2135" s="1804"/>
      <c r="L2135" s="1756"/>
      <c r="M2135" s="1805"/>
      <c r="N2135" s="1805"/>
      <c r="O2135" s="1805"/>
      <c r="P2135" s="1805"/>
      <c r="Q2135" s="1805"/>
      <c r="R2135" s="1805"/>
      <c r="S2135" s="1805"/>
      <c r="T2135" s="1805"/>
      <c r="U2135" s="1783"/>
      <c r="V2135" s="1805"/>
      <c r="W2135" s="1805"/>
      <c r="X2135" s="1805"/>
      <c r="Y2135" s="1805"/>
      <c r="Z2135" s="1805"/>
      <c r="AA2135" s="1805"/>
      <c r="AB2135" s="1805"/>
      <c r="AC2135" s="1805"/>
      <c r="AD2135" s="1805"/>
      <c r="AE2135" s="1805"/>
      <c r="AF2135" s="1805"/>
      <c r="AG2135" s="3049">
        <v>55121700</v>
      </c>
      <c r="AH2135" s="3050" t="s">
        <v>5737</v>
      </c>
      <c r="AI2135" s="3051">
        <v>42979</v>
      </c>
      <c r="AJ2135" s="3050" t="s">
        <v>465</v>
      </c>
      <c r="AK2135" s="3050" t="s">
        <v>5403</v>
      </c>
      <c r="AL2135" s="3050" t="s">
        <v>4495</v>
      </c>
      <c r="AM2135" s="4098">
        <v>160000000</v>
      </c>
      <c r="AN2135" s="4098">
        <v>160000000</v>
      </c>
      <c r="AO2135" s="3050" t="s">
        <v>476</v>
      </c>
      <c r="AP2135" s="3050" t="s">
        <v>6</v>
      </c>
      <c r="AQ2135" s="3050" t="s">
        <v>5707</v>
      </c>
      <c r="AR2135" s="3053">
        <v>2202090102</v>
      </c>
      <c r="AS2135" s="3931" t="s">
        <v>5738</v>
      </c>
      <c r="AT2135" s="3090" t="s">
        <v>5739</v>
      </c>
      <c r="AU2135" s="3091"/>
      <c r="AV2135" s="3092"/>
      <c r="AW2135" s="3051">
        <v>43073</v>
      </c>
      <c r="AX2135" s="3051">
        <v>43098</v>
      </c>
      <c r="AY2135" s="3052">
        <v>159380101.88</v>
      </c>
      <c r="AZ2135" s="3093"/>
      <c r="BA2135" s="3093"/>
      <c r="BB2135" s="3093"/>
      <c r="BC2135" s="3093"/>
      <c r="BD2135" s="3094">
        <v>2017001302</v>
      </c>
      <c r="BE2135" s="3095"/>
      <c r="BF2135" s="3096"/>
      <c r="BG2135" s="3931">
        <v>1704</v>
      </c>
      <c r="BH2135" s="3932">
        <v>43073</v>
      </c>
      <c r="BI2135" s="3933">
        <v>157889741</v>
      </c>
      <c r="BJ2135" s="3097"/>
      <c r="BK2135" s="3097"/>
      <c r="BL2135" s="3059"/>
      <c r="BM2135" s="3099"/>
      <c r="BN2135" s="3925"/>
      <c r="BO2135" s="3925"/>
      <c r="BP2135" s="3925"/>
      <c r="BQ2135" s="3925"/>
      <c r="BR2135" s="3925"/>
      <c r="BS2135" s="3925"/>
      <c r="BT2135" s="3925"/>
      <c r="BU2135" s="3925"/>
      <c r="BV2135" s="3925"/>
      <c r="BW2135" s="3925"/>
      <c r="BX2135" s="3925"/>
      <c r="BY2135" s="3925"/>
      <c r="BZ2135" s="3925"/>
      <c r="CA2135" s="3925"/>
      <c r="CB2135" s="3925"/>
      <c r="CC2135" s="3925"/>
      <c r="CD2135" s="3063" t="s">
        <v>5709</v>
      </c>
    </row>
    <row r="2136" spans="1:96" s="19" customFormat="1" ht="20.25" customHeight="1" x14ac:dyDescent="0.25">
      <c r="A2136" s="1800" t="s">
        <v>162</v>
      </c>
      <c r="B2136" s="1801" t="s">
        <v>5319</v>
      </c>
      <c r="C2136" s="1802" t="s">
        <v>5320</v>
      </c>
      <c r="D2136" s="1820">
        <v>253</v>
      </c>
      <c r="E2136" s="1746" t="s">
        <v>5728</v>
      </c>
      <c r="F2136" s="1753" t="s">
        <v>5729</v>
      </c>
      <c r="G2136" s="1746">
        <v>1</v>
      </c>
      <c r="H2136" s="1748" t="s">
        <v>1</v>
      </c>
      <c r="I2136" s="1746">
        <v>1</v>
      </c>
      <c r="J2136" s="1745">
        <v>1</v>
      </c>
      <c r="K2136" s="1804"/>
      <c r="L2136" s="1756"/>
      <c r="M2136" s="1805"/>
      <c r="N2136" s="1805"/>
      <c r="O2136" s="1805"/>
      <c r="P2136" s="1805"/>
      <c r="Q2136" s="1805"/>
      <c r="R2136" s="1805"/>
      <c r="S2136" s="1805"/>
      <c r="T2136" s="1805"/>
      <c r="U2136" s="1783">
        <f t="shared" si="243"/>
        <v>0</v>
      </c>
      <c r="V2136" s="1805"/>
      <c r="W2136" s="1805"/>
      <c r="X2136" s="1805"/>
      <c r="Y2136" s="1805"/>
      <c r="Z2136" s="1805"/>
      <c r="AA2136" s="1805"/>
      <c r="AB2136" s="1805"/>
      <c r="AC2136" s="1805"/>
      <c r="AD2136" s="1805"/>
      <c r="AE2136" s="1805"/>
      <c r="AF2136" s="1805"/>
      <c r="AG2136" s="3049">
        <v>80101500</v>
      </c>
      <c r="AH2136" s="3050" t="s">
        <v>5740</v>
      </c>
      <c r="AI2136" s="3051">
        <v>42917</v>
      </c>
      <c r="AJ2136" s="3050" t="s">
        <v>309</v>
      </c>
      <c r="AK2136" s="3050" t="s">
        <v>3982</v>
      </c>
      <c r="AL2136" s="3050" t="s">
        <v>4495</v>
      </c>
      <c r="AM2136" s="4098">
        <v>370000000</v>
      </c>
      <c r="AN2136" s="4098">
        <v>370000000</v>
      </c>
      <c r="AO2136" s="3050" t="s">
        <v>476</v>
      </c>
      <c r="AP2136" s="3050" t="s">
        <v>6</v>
      </c>
      <c r="AQ2136" s="3049" t="s">
        <v>5707</v>
      </c>
      <c r="AR2136" s="3053">
        <v>2202090102</v>
      </c>
      <c r="AS2136" s="3049" t="s">
        <v>6083</v>
      </c>
      <c r="AT2136" s="3098" t="s">
        <v>5741</v>
      </c>
      <c r="AU2136" s="3055">
        <v>4</v>
      </c>
      <c r="AV2136" s="3055"/>
      <c r="AW2136" s="3051">
        <v>42917</v>
      </c>
      <c r="AX2136" s="3051">
        <v>43100</v>
      </c>
      <c r="AY2136" s="3052">
        <v>370000000</v>
      </c>
      <c r="AZ2136" s="3099"/>
      <c r="BA2136" s="3099"/>
      <c r="BB2136" s="3099"/>
      <c r="BC2136" s="3099"/>
      <c r="BD2136" s="3928"/>
      <c r="BE2136" s="3099"/>
      <c r="BF2136" s="3059"/>
      <c r="BG2136" s="3099"/>
      <c r="BH2136" s="3099"/>
      <c r="BI2136" s="3060"/>
      <c r="BJ2136" s="3099"/>
      <c r="BK2136" s="3099"/>
      <c r="BL2136" s="3059">
        <f t="shared" si="244"/>
        <v>0</v>
      </c>
      <c r="BM2136" s="3099"/>
      <c r="BN2136" s="3925"/>
      <c r="BO2136" s="3925"/>
      <c r="BP2136" s="3925"/>
      <c r="BQ2136" s="3925"/>
      <c r="BR2136" s="3925"/>
      <c r="BS2136" s="3925"/>
      <c r="BT2136" s="3925"/>
      <c r="BU2136" s="3925"/>
      <c r="BV2136" s="3925"/>
      <c r="BW2136" s="3925"/>
      <c r="BX2136" s="3925"/>
      <c r="BY2136" s="3925"/>
      <c r="BZ2136" s="3925"/>
      <c r="CA2136" s="3925"/>
      <c r="CB2136" s="3925"/>
      <c r="CC2136" s="3925"/>
      <c r="CD2136" s="3063" t="s">
        <v>5709</v>
      </c>
    </row>
    <row r="2137" spans="1:96" s="19" customFormat="1" ht="20.25" customHeight="1" x14ac:dyDescent="0.25">
      <c r="A2137" s="1800" t="s">
        <v>162</v>
      </c>
      <c r="B2137" s="1801" t="s">
        <v>5319</v>
      </c>
      <c r="C2137" s="1802" t="s">
        <v>5320</v>
      </c>
      <c r="D2137" s="1820">
        <v>253</v>
      </c>
      <c r="E2137" s="1746" t="s">
        <v>5728</v>
      </c>
      <c r="F2137" s="1753" t="s">
        <v>5729</v>
      </c>
      <c r="G2137" s="1746">
        <v>1</v>
      </c>
      <c r="H2137" s="1748" t="s">
        <v>1</v>
      </c>
      <c r="I2137" s="1746">
        <v>1</v>
      </c>
      <c r="J2137" s="1745">
        <v>1</v>
      </c>
      <c r="K2137" s="1804"/>
      <c r="L2137" s="1756"/>
      <c r="M2137" s="1805"/>
      <c r="N2137" s="1805"/>
      <c r="O2137" s="1805"/>
      <c r="P2137" s="1805"/>
      <c r="Q2137" s="1805"/>
      <c r="R2137" s="1805"/>
      <c r="S2137" s="1805"/>
      <c r="T2137" s="1805"/>
      <c r="U2137" s="1783">
        <f t="shared" si="243"/>
        <v>0</v>
      </c>
      <c r="V2137" s="1805"/>
      <c r="W2137" s="1805"/>
      <c r="X2137" s="1805"/>
      <c r="Y2137" s="1805"/>
      <c r="Z2137" s="1805"/>
      <c r="AA2137" s="1805"/>
      <c r="AB2137" s="1805"/>
      <c r="AC2137" s="1805"/>
      <c r="AD2137" s="1805"/>
      <c r="AE2137" s="1805"/>
      <c r="AF2137" s="1805"/>
      <c r="AG2137" s="3049">
        <v>9511160</v>
      </c>
      <c r="AH2137" s="3050" t="s">
        <v>5742</v>
      </c>
      <c r="AI2137" s="3051">
        <v>42917</v>
      </c>
      <c r="AJ2137" s="3050" t="s">
        <v>309</v>
      </c>
      <c r="AK2137" s="3050" t="s">
        <v>596</v>
      </c>
      <c r="AL2137" s="3050" t="s">
        <v>4495</v>
      </c>
      <c r="AM2137" s="4098">
        <v>30000000</v>
      </c>
      <c r="AN2137" s="4098">
        <v>30000000</v>
      </c>
      <c r="AO2137" s="3050" t="s">
        <v>476</v>
      </c>
      <c r="AP2137" s="3050" t="s">
        <v>6</v>
      </c>
      <c r="AQ2137" s="3049" t="s">
        <v>5707</v>
      </c>
      <c r="AR2137" s="3053">
        <v>2202090102</v>
      </c>
      <c r="AS2137" s="3049" t="s">
        <v>5743</v>
      </c>
      <c r="AT2137" s="3098" t="s">
        <v>5853</v>
      </c>
      <c r="AU2137" s="3055">
        <v>1</v>
      </c>
      <c r="AV2137" s="3055"/>
      <c r="AW2137" s="3051">
        <v>42917</v>
      </c>
      <c r="AX2137" s="3051">
        <v>43100</v>
      </c>
      <c r="AY2137" s="3052">
        <v>30000000</v>
      </c>
      <c r="AZ2137" s="3099"/>
      <c r="BA2137" s="3099"/>
      <c r="BB2137" s="3099"/>
      <c r="BC2137" s="3099"/>
      <c r="BD2137" s="3928"/>
      <c r="BE2137" s="3099"/>
      <c r="BF2137" s="3059"/>
      <c r="BG2137" s="3099"/>
      <c r="BH2137" s="3099"/>
      <c r="BI2137" s="3060"/>
      <c r="BJ2137" s="3099"/>
      <c r="BK2137" s="3099"/>
      <c r="BL2137" s="3059">
        <f t="shared" si="244"/>
        <v>0</v>
      </c>
      <c r="BM2137" s="3099"/>
      <c r="BN2137" s="3925"/>
      <c r="BO2137" s="3925"/>
      <c r="BP2137" s="3925"/>
      <c r="BQ2137" s="3925"/>
      <c r="BR2137" s="3925"/>
      <c r="BS2137" s="3925"/>
      <c r="BT2137" s="3925"/>
      <c r="BU2137" s="3925"/>
      <c r="BV2137" s="3925"/>
      <c r="BW2137" s="3925"/>
      <c r="BX2137" s="3925"/>
      <c r="BY2137" s="3925"/>
      <c r="BZ2137" s="3925"/>
      <c r="CA2137" s="3925"/>
      <c r="CB2137" s="3925"/>
      <c r="CC2137" s="3925"/>
      <c r="CD2137" s="3063" t="s">
        <v>5709</v>
      </c>
    </row>
    <row r="2138" spans="1:96" s="19" customFormat="1" ht="20.25" customHeight="1" x14ac:dyDescent="0.25">
      <c r="A2138" s="1800" t="s">
        <v>162</v>
      </c>
      <c r="B2138" s="1801" t="s">
        <v>5319</v>
      </c>
      <c r="C2138" s="1802" t="s">
        <v>5320</v>
      </c>
      <c r="D2138" s="1820">
        <v>253</v>
      </c>
      <c r="E2138" s="1746" t="s">
        <v>5728</v>
      </c>
      <c r="F2138" s="1753" t="s">
        <v>5729</v>
      </c>
      <c r="G2138" s="1746">
        <v>1</v>
      </c>
      <c r="H2138" s="1748" t="s">
        <v>1</v>
      </c>
      <c r="I2138" s="1746">
        <v>1</v>
      </c>
      <c r="J2138" s="1745">
        <v>1</v>
      </c>
      <c r="K2138" s="1804"/>
      <c r="L2138" s="1756"/>
      <c r="M2138" s="1805"/>
      <c r="N2138" s="1805"/>
      <c r="O2138" s="1805"/>
      <c r="P2138" s="1805"/>
      <c r="Q2138" s="1805"/>
      <c r="R2138" s="1805"/>
      <c r="S2138" s="1805"/>
      <c r="T2138" s="1805"/>
      <c r="U2138" s="1783"/>
      <c r="V2138" s="1805"/>
      <c r="W2138" s="1805"/>
      <c r="X2138" s="1805"/>
      <c r="Y2138" s="1805"/>
      <c r="Z2138" s="1805"/>
      <c r="AA2138" s="1805"/>
      <c r="AB2138" s="1805"/>
      <c r="AC2138" s="1805"/>
      <c r="AD2138" s="1805"/>
      <c r="AE2138" s="1805"/>
      <c r="AF2138" s="1805"/>
      <c r="AG2138" s="3049">
        <v>72154028</v>
      </c>
      <c r="AH2138" s="3050" t="s">
        <v>5744</v>
      </c>
      <c r="AI2138" s="3051">
        <v>42948</v>
      </c>
      <c r="AJ2138" s="3050" t="s">
        <v>2497</v>
      </c>
      <c r="AK2138" s="3050" t="s">
        <v>596</v>
      </c>
      <c r="AL2138" s="3050" t="s">
        <v>4495</v>
      </c>
      <c r="AM2138" s="4098">
        <v>33200000</v>
      </c>
      <c r="AN2138" s="4098">
        <v>33200000</v>
      </c>
      <c r="AO2138" s="3050" t="s">
        <v>476</v>
      </c>
      <c r="AP2138" s="3050" t="s">
        <v>6</v>
      </c>
      <c r="AQ2138" s="3049" t="s">
        <v>5707</v>
      </c>
      <c r="AR2138" s="3053">
        <v>2202090102</v>
      </c>
      <c r="AS2138" s="3049" t="s">
        <v>5745</v>
      </c>
      <c r="AT2138" s="3098" t="s">
        <v>4644</v>
      </c>
      <c r="AU2138" s="3055">
        <v>100</v>
      </c>
      <c r="AV2138" s="3055">
        <v>100</v>
      </c>
      <c r="AW2138" s="3051">
        <v>42954</v>
      </c>
      <c r="AX2138" s="3051">
        <v>43100</v>
      </c>
      <c r="AY2138" s="3052">
        <v>32863500</v>
      </c>
      <c r="AZ2138" s="3934" t="s">
        <v>5746</v>
      </c>
      <c r="BA2138" s="3935" t="s">
        <v>475</v>
      </c>
      <c r="BB2138" s="3935" t="s">
        <v>5747</v>
      </c>
      <c r="BC2138" s="3935" t="s">
        <v>5748</v>
      </c>
      <c r="BD2138" s="3931">
        <v>2017001287</v>
      </c>
      <c r="BE2138" s="3932"/>
      <c r="BF2138" s="3096">
        <v>33200000</v>
      </c>
      <c r="BG2138" s="3934" t="s">
        <v>5749</v>
      </c>
      <c r="BH2138" s="3932">
        <v>43010</v>
      </c>
      <c r="BI2138" s="3933">
        <v>32863500</v>
      </c>
      <c r="BJ2138" s="3932">
        <v>43019</v>
      </c>
      <c r="BK2138" s="3932">
        <v>43079</v>
      </c>
      <c r="BL2138" s="3059">
        <f t="shared" si="244"/>
        <v>336500</v>
      </c>
      <c r="BM2138" s="3099"/>
      <c r="BN2138" s="3925"/>
      <c r="BO2138" s="3925"/>
      <c r="BP2138" s="3925"/>
      <c r="BQ2138" s="3925"/>
      <c r="BR2138" s="3925"/>
      <c r="BS2138" s="3925"/>
      <c r="BT2138" s="3925"/>
      <c r="BU2138" s="3925"/>
      <c r="BV2138" s="3925"/>
      <c r="BW2138" s="3925"/>
      <c r="BX2138" s="3925"/>
      <c r="BY2138" s="3925"/>
      <c r="BZ2138" s="3925"/>
      <c r="CA2138" s="3925"/>
      <c r="CB2138" s="3925"/>
      <c r="CC2138" s="3925"/>
      <c r="CD2138" s="3063" t="s">
        <v>5709</v>
      </c>
    </row>
    <row r="2139" spans="1:96" s="19" customFormat="1" ht="20.25" customHeight="1" thickBot="1" x14ac:dyDescent="0.3">
      <c r="A2139" s="1723" t="s">
        <v>162</v>
      </c>
      <c r="B2139" s="1724" t="s">
        <v>5319</v>
      </c>
      <c r="C2139" s="1725" t="s">
        <v>5320</v>
      </c>
      <c r="D2139" s="1823">
        <v>253</v>
      </c>
      <c r="E2139" s="1706" t="s">
        <v>5728</v>
      </c>
      <c r="F2139" s="1726" t="s">
        <v>5729</v>
      </c>
      <c r="G2139" s="1706">
        <v>1</v>
      </c>
      <c r="H2139" s="1732" t="s">
        <v>1</v>
      </c>
      <c r="I2139" s="1706">
        <v>1</v>
      </c>
      <c r="J2139" s="1705">
        <v>1</v>
      </c>
      <c r="K2139" s="1727"/>
      <c r="L2139" s="1707"/>
      <c r="M2139" s="1728"/>
      <c r="N2139" s="1728"/>
      <c r="O2139" s="1728"/>
      <c r="P2139" s="1728"/>
      <c r="Q2139" s="1728"/>
      <c r="R2139" s="1728"/>
      <c r="S2139" s="1728"/>
      <c r="T2139" s="1728"/>
      <c r="U2139" s="1786"/>
      <c r="V2139" s="1728"/>
      <c r="W2139" s="1728"/>
      <c r="X2139" s="1728"/>
      <c r="Y2139" s="1728"/>
      <c r="Z2139" s="1728"/>
      <c r="AA2139" s="1728"/>
      <c r="AB2139" s="1728"/>
      <c r="AC2139" s="1728"/>
      <c r="AD2139" s="1728"/>
      <c r="AE2139" s="1728"/>
      <c r="AF2139" s="1728"/>
      <c r="AG2139" s="3100"/>
      <c r="AH2139" s="3100" t="s">
        <v>5750</v>
      </c>
      <c r="AI2139" s="3936"/>
      <c r="AJ2139" s="3937"/>
      <c r="AK2139" s="3100"/>
      <c r="AL2139" s="3100"/>
      <c r="AM2139" s="4099">
        <v>32692550</v>
      </c>
      <c r="AN2139" s="4099">
        <v>32692550</v>
      </c>
      <c r="AO2139" s="3100"/>
      <c r="AP2139" s="3100"/>
      <c r="AQ2139" s="3100"/>
      <c r="AR2139" s="3100"/>
      <c r="AS2139" s="3100" t="s">
        <v>5751</v>
      </c>
      <c r="AT2139" s="3100" t="s">
        <v>5752</v>
      </c>
      <c r="AU2139" s="3100">
        <v>1</v>
      </c>
      <c r="AV2139" s="3100"/>
      <c r="AW2139" s="3102">
        <v>43073</v>
      </c>
      <c r="AX2139" s="3102">
        <v>43098</v>
      </c>
      <c r="AY2139" s="3101">
        <v>32692550</v>
      </c>
      <c r="AZ2139" s="3938"/>
      <c r="BA2139" s="3938"/>
      <c r="BB2139" s="3938"/>
      <c r="BC2139" s="3939" t="s">
        <v>5753</v>
      </c>
      <c r="BD2139" s="3939">
        <v>2017001734</v>
      </c>
      <c r="BE2139" s="5518">
        <v>43073</v>
      </c>
      <c r="BF2139" s="3939">
        <v>32692550</v>
      </c>
      <c r="BG2139" s="3939">
        <v>1801</v>
      </c>
      <c r="BH2139" s="5518">
        <v>43091</v>
      </c>
      <c r="BI2139" s="5519">
        <v>32692541.620000001</v>
      </c>
      <c r="BJ2139" s="5520"/>
      <c r="BK2139" s="5520"/>
      <c r="BL2139" s="5521"/>
      <c r="BM2139" s="5521"/>
      <c r="BN2139" s="5521"/>
      <c r="BO2139" s="5521"/>
      <c r="BP2139" s="5521"/>
      <c r="BQ2139" s="5521"/>
      <c r="BR2139" s="5521"/>
      <c r="BS2139" s="5521"/>
      <c r="BT2139" s="5521"/>
      <c r="BU2139" s="5521"/>
      <c r="BV2139" s="5521"/>
      <c r="BW2139" s="5521"/>
      <c r="BX2139" s="5521"/>
      <c r="BY2139" s="5521"/>
      <c r="BZ2139" s="5521"/>
      <c r="CA2139" s="5521"/>
      <c r="CB2139" s="5521"/>
      <c r="CC2139" s="5521"/>
      <c r="CD2139" s="3063" t="s">
        <v>5709</v>
      </c>
      <c r="CE2139" s="1824"/>
      <c r="CF2139" s="1824"/>
      <c r="CG2139" s="1824"/>
      <c r="CH2139" s="1824"/>
      <c r="CI2139" s="1824"/>
      <c r="CJ2139" s="1824"/>
      <c r="CK2139" s="1824"/>
      <c r="CL2139" s="1824"/>
      <c r="CM2139" s="1824"/>
      <c r="CN2139" s="1824"/>
      <c r="CO2139" s="1824"/>
      <c r="CP2139" s="1824"/>
      <c r="CQ2139" s="1824"/>
      <c r="CR2139" s="1825"/>
    </row>
    <row r="2140" spans="1:96" s="19" customFormat="1" ht="20.25" customHeight="1" x14ac:dyDescent="0.25">
      <c r="A2140" s="661" t="s">
        <v>162</v>
      </c>
      <c r="B2140" s="662" t="s">
        <v>5319</v>
      </c>
      <c r="C2140" s="663" t="s">
        <v>5320</v>
      </c>
      <c r="D2140" s="522">
        <v>254</v>
      </c>
      <c r="E2140" s="48" t="s">
        <v>5754</v>
      </c>
      <c r="F2140" s="48" t="s">
        <v>5755</v>
      </c>
      <c r="G2140" s="210">
        <v>0</v>
      </c>
      <c r="H2140" s="404" t="s">
        <v>0</v>
      </c>
      <c r="I2140" s="210">
        <v>4</v>
      </c>
      <c r="J2140" s="493">
        <v>2</v>
      </c>
      <c r="K2140" s="195"/>
      <c r="L2140" s="51">
        <f>+M2140+N2140+O2140+P2140+Q2140+R2140+S2140+T2140</f>
        <v>0</v>
      </c>
      <c r="M2140" s="289"/>
      <c r="N2140" s="196"/>
      <c r="O2140" s="196"/>
      <c r="P2140" s="196"/>
      <c r="Q2140" s="196"/>
      <c r="R2140" s="196"/>
      <c r="S2140" s="196"/>
      <c r="T2140" s="196"/>
      <c r="U2140" s="494">
        <f t="shared" si="243"/>
        <v>0</v>
      </c>
      <c r="V2140" s="196"/>
      <c r="W2140" s="196"/>
      <c r="X2140" s="196"/>
      <c r="Y2140" s="196"/>
      <c r="Z2140" s="196"/>
      <c r="AA2140" s="196"/>
      <c r="AB2140" s="196"/>
      <c r="AC2140" s="196"/>
      <c r="AD2140" s="196"/>
      <c r="AE2140" s="196"/>
      <c r="AF2140" s="196"/>
      <c r="AG2140" s="2806"/>
      <c r="AH2140" s="3103"/>
      <c r="AI2140" s="3104"/>
      <c r="AJ2140" s="3103"/>
      <c r="AK2140" s="3103"/>
      <c r="AL2140" s="3103"/>
      <c r="AM2140" s="1540"/>
      <c r="AN2140" s="1540"/>
      <c r="AO2140" s="3103"/>
      <c r="AP2140" s="3103"/>
      <c r="AQ2140" s="1622"/>
      <c r="AR2140" s="1622"/>
      <c r="AS2140" s="2698" t="s">
        <v>6084</v>
      </c>
      <c r="AT2140" s="2698" t="s">
        <v>5756</v>
      </c>
      <c r="AU2140" s="2698">
        <v>1</v>
      </c>
      <c r="AV2140" s="2698">
        <v>1</v>
      </c>
      <c r="AW2140" s="2700">
        <v>42979</v>
      </c>
      <c r="AX2140" s="2700">
        <v>43099</v>
      </c>
      <c r="AY2140" s="2465">
        <v>0</v>
      </c>
      <c r="AZ2140" s="1459"/>
      <c r="BA2140" s="1459"/>
      <c r="BB2140" s="1459"/>
      <c r="BC2140" s="1459"/>
      <c r="BD2140" s="1685"/>
      <c r="BE2140" s="1381"/>
      <c r="BF2140" s="2220"/>
      <c r="BG2140" s="1381"/>
      <c r="BH2140" s="1381"/>
      <c r="BI2140" s="1469"/>
      <c r="BJ2140" s="1381"/>
      <c r="BK2140" s="1381"/>
      <c r="BL2140" s="1470">
        <f t="shared" ref="BL2140:BL2175" si="245">BF2140-BI2140</f>
        <v>0</v>
      </c>
      <c r="BM2140" s="1470">
        <f>L2140-(BI2140:BI2145)</f>
        <v>0</v>
      </c>
      <c r="BN2140" s="1471"/>
      <c r="BO2140" s="1471"/>
      <c r="BP2140" s="1471"/>
      <c r="BQ2140" s="1471"/>
      <c r="BR2140" s="1471"/>
      <c r="BS2140" s="1471"/>
      <c r="BT2140" s="1471"/>
      <c r="BU2140" s="1471"/>
      <c r="BV2140" s="1471"/>
      <c r="BW2140" s="1471"/>
      <c r="BX2140" s="1471"/>
      <c r="BY2140" s="1471"/>
      <c r="BZ2140" s="1471"/>
      <c r="CA2140" s="1471"/>
      <c r="CB2140" s="1471"/>
      <c r="CC2140" s="1471"/>
      <c r="CD2140" s="3048" t="s">
        <v>5709</v>
      </c>
    </row>
    <row r="2141" spans="1:96" s="19" customFormat="1" ht="20.25" customHeight="1" x14ac:dyDescent="0.25">
      <c r="A2141" s="1800" t="s">
        <v>162</v>
      </c>
      <c r="B2141" s="1801" t="s">
        <v>5319</v>
      </c>
      <c r="C2141" s="1802" t="s">
        <v>5320</v>
      </c>
      <c r="D2141" s="1820">
        <v>254</v>
      </c>
      <c r="E2141" s="1753" t="s">
        <v>5754</v>
      </c>
      <c r="F2141" s="1753" t="s">
        <v>5755</v>
      </c>
      <c r="G2141" s="1746">
        <v>0</v>
      </c>
      <c r="H2141" s="1748" t="s">
        <v>0</v>
      </c>
      <c r="I2141" s="1746">
        <v>4</v>
      </c>
      <c r="J2141" s="1745">
        <v>2</v>
      </c>
      <c r="K2141" s="1804"/>
      <c r="L2141" s="1756"/>
      <c r="M2141" s="1805"/>
      <c r="N2141" s="1805"/>
      <c r="O2141" s="1805"/>
      <c r="P2141" s="1805"/>
      <c r="Q2141" s="1805"/>
      <c r="R2141" s="1805"/>
      <c r="S2141" s="1805"/>
      <c r="T2141" s="1805"/>
      <c r="U2141" s="1783">
        <f t="shared" si="243"/>
        <v>0</v>
      </c>
      <c r="V2141" s="1805"/>
      <c r="W2141" s="1805"/>
      <c r="X2141" s="1805"/>
      <c r="Y2141" s="1805"/>
      <c r="Z2141" s="1805"/>
      <c r="AA2141" s="1805"/>
      <c r="AB2141" s="1805"/>
      <c r="AC2141" s="1805"/>
      <c r="AD2141" s="1805"/>
      <c r="AE2141" s="1805"/>
      <c r="AF2141" s="1805"/>
      <c r="AG2141" s="3597"/>
      <c r="AH2141" s="3597"/>
      <c r="AI2141" s="3927"/>
      <c r="AJ2141" s="3597"/>
      <c r="AK2141" s="3597"/>
      <c r="AL2141" s="3597"/>
      <c r="AM2141" s="3795"/>
      <c r="AN2141" s="3795"/>
      <c r="AO2141" s="3597"/>
      <c r="AP2141" s="3597"/>
      <c r="AQ2141" s="3108"/>
      <c r="AR2141" s="3105"/>
      <c r="AS2141" s="3108" t="s">
        <v>5757</v>
      </c>
      <c r="AT2141" s="3106" t="s">
        <v>5758</v>
      </c>
      <c r="AU2141" s="3107">
        <v>2</v>
      </c>
      <c r="AV2141" s="3107">
        <v>1</v>
      </c>
      <c r="AW2141" s="3927">
        <v>42900</v>
      </c>
      <c r="AX2141" s="3927">
        <v>42929</v>
      </c>
      <c r="AY2141" s="3590">
        <v>0</v>
      </c>
      <c r="AZ2141" s="3099"/>
      <c r="BA2141" s="3099"/>
      <c r="BB2141" s="3099"/>
      <c r="BC2141" s="3099"/>
      <c r="BD2141" s="3928"/>
      <c r="BE2141" s="3099"/>
      <c r="BF2141" s="3059"/>
      <c r="BG2141" s="3099"/>
      <c r="BH2141" s="3099"/>
      <c r="BI2141" s="3060"/>
      <c r="BJ2141" s="3099"/>
      <c r="BK2141" s="3099"/>
      <c r="BL2141" s="3061">
        <f t="shared" si="245"/>
        <v>0</v>
      </c>
      <c r="BM2141" s="3099"/>
      <c r="BN2141" s="3925"/>
      <c r="BO2141" s="3925"/>
      <c r="BP2141" s="3925"/>
      <c r="BQ2141" s="3925"/>
      <c r="BR2141" s="3925"/>
      <c r="BS2141" s="3925"/>
      <c r="BT2141" s="3925"/>
      <c r="BU2141" s="3925"/>
      <c r="BV2141" s="3925"/>
      <c r="BW2141" s="3925"/>
      <c r="BX2141" s="3925"/>
      <c r="BY2141" s="3925"/>
      <c r="BZ2141" s="3925"/>
      <c r="CA2141" s="3925"/>
      <c r="CB2141" s="3925"/>
      <c r="CC2141" s="3925"/>
      <c r="CD2141" s="3063" t="s">
        <v>5709</v>
      </c>
    </row>
    <row r="2142" spans="1:96" s="19" customFormat="1" ht="20.25" customHeight="1" x14ac:dyDescent="0.25">
      <c r="A2142" s="1800" t="s">
        <v>162</v>
      </c>
      <c r="B2142" s="1801" t="s">
        <v>5319</v>
      </c>
      <c r="C2142" s="1802" t="s">
        <v>5320</v>
      </c>
      <c r="D2142" s="1820">
        <v>254</v>
      </c>
      <c r="E2142" s="1753" t="s">
        <v>5754</v>
      </c>
      <c r="F2142" s="1753" t="s">
        <v>5755</v>
      </c>
      <c r="G2142" s="1746">
        <v>0</v>
      </c>
      <c r="H2142" s="1748" t="s">
        <v>0</v>
      </c>
      <c r="I2142" s="1746">
        <v>4</v>
      </c>
      <c r="J2142" s="1745">
        <v>2</v>
      </c>
      <c r="K2142" s="1804"/>
      <c r="L2142" s="1756"/>
      <c r="M2142" s="1805"/>
      <c r="N2142" s="1805"/>
      <c r="O2142" s="1805"/>
      <c r="P2142" s="1805"/>
      <c r="Q2142" s="1805"/>
      <c r="R2142" s="1805"/>
      <c r="S2142" s="1805"/>
      <c r="T2142" s="1805"/>
      <c r="U2142" s="1783">
        <f t="shared" si="243"/>
        <v>0</v>
      </c>
      <c r="V2142" s="1805"/>
      <c r="W2142" s="1805"/>
      <c r="X2142" s="1805"/>
      <c r="Y2142" s="1805"/>
      <c r="Z2142" s="1805"/>
      <c r="AA2142" s="1805"/>
      <c r="AB2142" s="1805"/>
      <c r="AC2142" s="1805"/>
      <c r="AD2142" s="1805"/>
      <c r="AE2142" s="1805"/>
      <c r="AF2142" s="1805"/>
      <c r="AG2142" s="3597"/>
      <c r="AH2142" s="3597"/>
      <c r="AI2142" s="3927"/>
      <c r="AJ2142" s="3597"/>
      <c r="AK2142" s="3597"/>
      <c r="AL2142" s="3597"/>
      <c r="AM2142" s="3795"/>
      <c r="AN2142" s="3795"/>
      <c r="AO2142" s="3597"/>
      <c r="AP2142" s="3597"/>
      <c r="AQ2142" s="3108"/>
      <c r="AR2142" s="3105"/>
      <c r="AS2142" s="3108" t="s">
        <v>5759</v>
      </c>
      <c r="AT2142" s="3106" t="s">
        <v>6085</v>
      </c>
      <c r="AU2142" s="3107">
        <v>1000</v>
      </c>
      <c r="AV2142" s="3107"/>
      <c r="AW2142" s="3927"/>
      <c r="AX2142" s="3927"/>
      <c r="AY2142" s="3590">
        <v>0</v>
      </c>
      <c r="AZ2142" s="3099"/>
      <c r="BA2142" s="3099"/>
      <c r="BB2142" s="3099"/>
      <c r="BC2142" s="3099"/>
      <c r="BD2142" s="3928"/>
      <c r="BE2142" s="3099"/>
      <c r="BF2142" s="3059"/>
      <c r="BG2142" s="3099"/>
      <c r="BH2142" s="3099"/>
      <c r="BI2142" s="3060"/>
      <c r="BJ2142" s="3099"/>
      <c r="BK2142" s="3099"/>
      <c r="BL2142" s="3061">
        <f t="shared" si="245"/>
        <v>0</v>
      </c>
      <c r="BM2142" s="3099"/>
      <c r="BN2142" s="3925"/>
      <c r="BO2142" s="3925"/>
      <c r="BP2142" s="3925"/>
      <c r="BQ2142" s="3925"/>
      <c r="BR2142" s="3925"/>
      <c r="BS2142" s="3925"/>
      <c r="BT2142" s="3925"/>
      <c r="BU2142" s="3925"/>
      <c r="BV2142" s="3925"/>
      <c r="BW2142" s="3925"/>
      <c r="BX2142" s="3925"/>
      <c r="BY2142" s="3925"/>
      <c r="BZ2142" s="3925"/>
      <c r="CA2142" s="3925"/>
      <c r="CB2142" s="3925"/>
      <c r="CC2142" s="3925"/>
      <c r="CD2142" s="3063" t="s">
        <v>5709</v>
      </c>
    </row>
    <row r="2143" spans="1:96" s="19" customFormat="1" ht="20.25" customHeight="1" x14ac:dyDescent="0.25">
      <c r="A2143" s="1800" t="s">
        <v>162</v>
      </c>
      <c r="B2143" s="1801" t="s">
        <v>5319</v>
      </c>
      <c r="C2143" s="1802" t="s">
        <v>5320</v>
      </c>
      <c r="D2143" s="1820">
        <v>254</v>
      </c>
      <c r="E2143" s="1753" t="s">
        <v>5754</v>
      </c>
      <c r="F2143" s="1753" t="s">
        <v>5755</v>
      </c>
      <c r="G2143" s="1746">
        <v>0</v>
      </c>
      <c r="H2143" s="1748" t="s">
        <v>0</v>
      </c>
      <c r="I2143" s="1746">
        <v>4</v>
      </c>
      <c r="J2143" s="1745">
        <v>2</v>
      </c>
      <c r="K2143" s="1804"/>
      <c r="L2143" s="1756"/>
      <c r="M2143" s="1805"/>
      <c r="N2143" s="1805"/>
      <c r="O2143" s="1805"/>
      <c r="P2143" s="1805"/>
      <c r="Q2143" s="1805"/>
      <c r="R2143" s="1805"/>
      <c r="S2143" s="1805"/>
      <c r="T2143" s="1805"/>
      <c r="U2143" s="1783">
        <f t="shared" si="243"/>
        <v>0</v>
      </c>
      <c r="V2143" s="1805"/>
      <c r="W2143" s="1805"/>
      <c r="X2143" s="1805"/>
      <c r="Y2143" s="1805"/>
      <c r="Z2143" s="1805"/>
      <c r="AA2143" s="1805"/>
      <c r="AB2143" s="1805"/>
      <c r="AC2143" s="1805"/>
      <c r="AD2143" s="1805"/>
      <c r="AE2143" s="1805"/>
      <c r="AF2143" s="1805"/>
      <c r="AG2143" s="3597"/>
      <c r="AH2143" s="3597"/>
      <c r="AI2143" s="3927"/>
      <c r="AJ2143" s="3597"/>
      <c r="AK2143" s="3597"/>
      <c r="AL2143" s="3597"/>
      <c r="AM2143" s="3795"/>
      <c r="AN2143" s="3795"/>
      <c r="AO2143" s="3597"/>
      <c r="AP2143" s="3597"/>
      <c r="AQ2143" s="3108"/>
      <c r="AR2143" s="3105"/>
      <c r="AS2143" s="2543" t="s">
        <v>6086</v>
      </c>
      <c r="AT2143" s="2543" t="s">
        <v>5760</v>
      </c>
      <c r="AU2143" s="2543">
        <v>1</v>
      </c>
      <c r="AV2143" s="3065">
        <v>1</v>
      </c>
      <c r="AW2143" s="3068">
        <v>42887</v>
      </c>
      <c r="AX2143" s="3068">
        <v>43098</v>
      </c>
      <c r="AY2143" s="2479">
        <v>0</v>
      </c>
      <c r="AZ2143" s="3099"/>
      <c r="BA2143" s="3099"/>
      <c r="BB2143" s="3099"/>
      <c r="BC2143" s="3099"/>
      <c r="BD2143" s="3928"/>
      <c r="BE2143" s="3099"/>
      <c r="BF2143" s="3059"/>
      <c r="BG2143" s="3099"/>
      <c r="BH2143" s="3099"/>
      <c r="BI2143" s="3060"/>
      <c r="BJ2143" s="3099"/>
      <c r="BK2143" s="3099"/>
      <c r="BL2143" s="3061">
        <f t="shared" si="245"/>
        <v>0</v>
      </c>
      <c r="BM2143" s="3099"/>
      <c r="BN2143" s="3925"/>
      <c r="BO2143" s="3925"/>
      <c r="BP2143" s="3925"/>
      <c r="BQ2143" s="3925"/>
      <c r="BR2143" s="3925"/>
      <c r="BS2143" s="3925"/>
      <c r="BT2143" s="3925"/>
      <c r="BU2143" s="3925"/>
      <c r="BV2143" s="3925"/>
      <c r="BW2143" s="3925"/>
      <c r="BX2143" s="3925"/>
      <c r="BY2143" s="3925"/>
      <c r="BZ2143" s="3925"/>
      <c r="CA2143" s="3925"/>
      <c r="CB2143" s="3925"/>
      <c r="CC2143" s="3925"/>
      <c r="CD2143" s="3063" t="s">
        <v>5709</v>
      </c>
    </row>
    <row r="2144" spans="1:96" s="19" customFormat="1" ht="20.25" customHeight="1" x14ac:dyDescent="0.25">
      <c r="A2144" s="1800" t="s">
        <v>162</v>
      </c>
      <c r="B2144" s="1801" t="s">
        <v>5319</v>
      </c>
      <c r="C2144" s="1802" t="s">
        <v>5320</v>
      </c>
      <c r="D2144" s="1820">
        <v>254</v>
      </c>
      <c r="E2144" s="1753" t="s">
        <v>5754</v>
      </c>
      <c r="F2144" s="1753" t="s">
        <v>5755</v>
      </c>
      <c r="G2144" s="1746">
        <v>0</v>
      </c>
      <c r="H2144" s="1748" t="s">
        <v>0</v>
      </c>
      <c r="I2144" s="1746">
        <v>4</v>
      </c>
      <c r="J2144" s="1745">
        <v>2</v>
      </c>
      <c r="K2144" s="1804"/>
      <c r="L2144" s="1756"/>
      <c r="M2144" s="1805"/>
      <c r="N2144" s="1805"/>
      <c r="O2144" s="1805"/>
      <c r="P2144" s="1805"/>
      <c r="Q2144" s="1805"/>
      <c r="R2144" s="1805"/>
      <c r="S2144" s="1805"/>
      <c r="T2144" s="1805"/>
      <c r="U2144" s="1783">
        <f t="shared" si="243"/>
        <v>0</v>
      </c>
      <c r="V2144" s="1805"/>
      <c r="W2144" s="1805"/>
      <c r="X2144" s="1805"/>
      <c r="Y2144" s="1805"/>
      <c r="Z2144" s="1805"/>
      <c r="AA2144" s="1805"/>
      <c r="AB2144" s="1805"/>
      <c r="AC2144" s="1805"/>
      <c r="AD2144" s="1805"/>
      <c r="AE2144" s="1805"/>
      <c r="AF2144" s="1805"/>
      <c r="AG2144" s="3597"/>
      <c r="AH2144" s="3597"/>
      <c r="AI2144" s="3927"/>
      <c r="AJ2144" s="3597"/>
      <c r="AK2144" s="3597"/>
      <c r="AL2144" s="3597"/>
      <c r="AM2144" s="3795"/>
      <c r="AN2144" s="3795"/>
      <c r="AO2144" s="3597"/>
      <c r="AP2144" s="3597"/>
      <c r="AQ2144" s="3108"/>
      <c r="AR2144" s="3105"/>
      <c r="AS2144" s="3105"/>
      <c r="AT2144" s="3105"/>
      <c r="AU2144" s="3105"/>
      <c r="AV2144" s="3107"/>
      <c r="AW2144" s="3927"/>
      <c r="AX2144" s="3927"/>
      <c r="AY2144" s="3590"/>
      <c r="AZ2144" s="3099"/>
      <c r="BA2144" s="3099"/>
      <c r="BB2144" s="3099"/>
      <c r="BC2144" s="3099"/>
      <c r="BD2144" s="3928"/>
      <c r="BE2144" s="3099"/>
      <c r="BF2144" s="3059"/>
      <c r="BG2144" s="3099"/>
      <c r="BH2144" s="3099"/>
      <c r="BI2144" s="3060"/>
      <c r="BJ2144" s="3099"/>
      <c r="BK2144" s="3099"/>
      <c r="BL2144" s="3061">
        <f t="shared" si="245"/>
        <v>0</v>
      </c>
      <c r="BM2144" s="3099"/>
      <c r="BN2144" s="3925"/>
      <c r="BO2144" s="3925"/>
      <c r="BP2144" s="3925"/>
      <c r="BQ2144" s="3925"/>
      <c r="BR2144" s="3925"/>
      <c r="BS2144" s="3925"/>
      <c r="BT2144" s="3925"/>
      <c r="BU2144" s="3925"/>
      <c r="BV2144" s="3925"/>
      <c r="BW2144" s="3925"/>
      <c r="BX2144" s="3925"/>
      <c r="BY2144" s="3925"/>
      <c r="BZ2144" s="3925"/>
      <c r="CA2144" s="3925"/>
      <c r="CB2144" s="3925"/>
      <c r="CC2144" s="3925"/>
      <c r="CD2144" s="3063" t="s">
        <v>5709</v>
      </c>
    </row>
    <row r="2145" spans="1:82" s="19" customFormat="1" ht="20.25" customHeight="1" thickBot="1" x14ac:dyDescent="0.3">
      <c r="A2145" s="1723" t="s">
        <v>162</v>
      </c>
      <c r="B2145" s="1724" t="s">
        <v>5319</v>
      </c>
      <c r="C2145" s="1725" t="s">
        <v>5320</v>
      </c>
      <c r="D2145" s="1823">
        <v>254</v>
      </c>
      <c r="E2145" s="1726" t="s">
        <v>5754</v>
      </c>
      <c r="F2145" s="1726" t="s">
        <v>5755</v>
      </c>
      <c r="G2145" s="1706">
        <v>0</v>
      </c>
      <c r="H2145" s="1732" t="s">
        <v>0</v>
      </c>
      <c r="I2145" s="1706">
        <v>4</v>
      </c>
      <c r="J2145" s="1705">
        <v>2</v>
      </c>
      <c r="K2145" s="1727"/>
      <c r="L2145" s="1707"/>
      <c r="M2145" s="1728"/>
      <c r="N2145" s="1728"/>
      <c r="O2145" s="1728"/>
      <c r="P2145" s="1728"/>
      <c r="Q2145" s="1728"/>
      <c r="R2145" s="1728"/>
      <c r="S2145" s="1728"/>
      <c r="T2145" s="1728"/>
      <c r="U2145" s="1786">
        <f t="shared" si="243"/>
        <v>0</v>
      </c>
      <c r="V2145" s="1728"/>
      <c r="W2145" s="1728"/>
      <c r="X2145" s="1728"/>
      <c r="Y2145" s="1728"/>
      <c r="Z2145" s="1728"/>
      <c r="AA2145" s="1728"/>
      <c r="AB2145" s="1728"/>
      <c r="AC2145" s="1728"/>
      <c r="AD2145" s="1728"/>
      <c r="AE2145" s="1728"/>
      <c r="AF2145" s="1728"/>
      <c r="AG2145" s="3940"/>
      <c r="AH2145" s="3941"/>
      <c r="AI2145" s="3942"/>
      <c r="AJ2145" s="3941"/>
      <c r="AK2145" s="3941"/>
      <c r="AL2145" s="3941"/>
      <c r="AM2145" s="3801"/>
      <c r="AN2145" s="3801"/>
      <c r="AO2145" s="3941"/>
      <c r="AP2145" s="3941"/>
      <c r="AQ2145" s="3940"/>
      <c r="AR2145" s="3940"/>
      <c r="AS2145" s="3940"/>
      <c r="AT2145" s="3944"/>
      <c r="AU2145" s="3945"/>
      <c r="AV2145" s="3945"/>
      <c r="AW2145" s="3942"/>
      <c r="AX2145" s="3942"/>
      <c r="AY2145" s="3943"/>
      <c r="AZ2145" s="2765"/>
      <c r="BA2145" s="2765"/>
      <c r="BB2145" s="2765"/>
      <c r="BC2145" s="2765"/>
      <c r="BD2145" s="3946"/>
      <c r="BE2145" s="2765"/>
      <c r="BF2145" s="3076"/>
      <c r="BG2145" s="2765"/>
      <c r="BH2145" s="2765"/>
      <c r="BI2145" s="3078"/>
      <c r="BJ2145" s="2765"/>
      <c r="BK2145" s="2765"/>
      <c r="BL2145" s="2241">
        <f t="shared" si="245"/>
        <v>0</v>
      </c>
      <c r="BM2145" s="2765"/>
      <c r="BN2145" s="3789"/>
      <c r="BO2145" s="3789"/>
      <c r="BP2145" s="3789"/>
      <c r="BQ2145" s="3789"/>
      <c r="BR2145" s="3789"/>
      <c r="BS2145" s="3789"/>
      <c r="BT2145" s="3789"/>
      <c r="BU2145" s="3789"/>
      <c r="BV2145" s="3789"/>
      <c r="BW2145" s="3789"/>
      <c r="BX2145" s="3789"/>
      <c r="BY2145" s="3789"/>
      <c r="BZ2145" s="3789"/>
      <c r="CA2145" s="3789"/>
      <c r="CB2145" s="3789"/>
      <c r="CC2145" s="3789"/>
      <c r="CD2145" s="3081" t="s">
        <v>5709</v>
      </c>
    </row>
    <row r="2146" spans="1:82" s="19" customFormat="1" ht="20.25" customHeight="1" x14ac:dyDescent="0.25">
      <c r="A2146" s="661" t="s">
        <v>162</v>
      </c>
      <c r="B2146" s="662" t="s">
        <v>5319</v>
      </c>
      <c r="C2146" s="663" t="s">
        <v>5320</v>
      </c>
      <c r="D2146" s="522">
        <v>255</v>
      </c>
      <c r="E2146" s="210" t="s">
        <v>5761</v>
      </c>
      <c r="F2146" s="48" t="s">
        <v>77</v>
      </c>
      <c r="G2146" s="210" t="s">
        <v>165</v>
      </c>
      <c r="H2146" s="404" t="s">
        <v>0</v>
      </c>
      <c r="I2146" s="210">
        <v>4</v>
      </c>
      <c r="J2146" s="493">
        <v>2</v>
      </c>
      <c r="K2146" s="195"/>
      <c r="L2146" s="51">
        <f>+M2146+N2146+O2146+P2146+Q2146+R2146+S2146+T2146</f>
        <v>0</v>
      </c>
      <c r="M2146" s="196"/>
      <c r="N2146" s="196"/>
      <c r="O2146" s="196"/>
      <c r="P2146" s="196"/>
      <c r="Q2146" s="196"/>
      <c r="R2146" s="196"/>
      <c r="S2146" s="196"/>
      <c r="T2146" s="196"/>
      <c r="U2146" s="494">
        <f t="shared" si="243"/>
        <v>0</v>
      </c>
      <c r="V2146" s="196"/>
      <c r="W2146" s="196"/>
      <c r="X2146" s="196"/>
      <c r="Y2146" s="196"/>
      <c r="Z2146" s="196"/>
      <c r="AA2146" s="196"/>
      <c r="AB2146" s="196"/>
      <c r="AC2146" s="196"/>
      <c r="AD2146" s="196"/>
      <c r="AE2146" s="196"/>
      <c r="AF2146" s="196"/>
      <c r="AG2146" s="3103"/>
      <c r="AH2146" s="3103"/>
      <c r="AI2146" s="3103"/>
      <c r="AJ2146" s="3103"/>
      <c r="AK2146" s="3103"/>
      <c r="AL2146" s="3103"/>
      <c r="AM2146" s="1538"/>
      <c r="AN2146" s="1538"/>
      <c r="AO2146" s="3103"/>
      <c r="AP2146" s="3103"/>
      <c r="AQ2146" s="3103"/>
      <c r="AR2146" s="3103"/>
      <c r="AS2146" s="2699" t="s">
        <v>6087</v>
      </c>
      <c r="AT2146" s="2699" t="s">
        <v>5762</v>
      </c>
      <c r="AU2146" s="2698">
        <v>1</v>
      </c>
      <c r="AV2146" s="2698">
        <v>6</v>
      </c>
      <c r="AW2146" s="2700">
        <v>42881</v>
      </c>
      <c r="AX2146" s="2700">
        <v>42881</v>
      </c>
      <c r="AY2146" s="2699">
        <v>0</v>
      </c>
      <c r="AZ2146" s="1459"/>
      <c r="BA2146" s="1459"/>
      <c r="BB2146" s="1459"/>
      <c r="BC2146" s="1459"/>
      <c r="BD2146" s="1685"/>
      <c r="BE2146" s="1381"/>
      <c r="BF2146" s="2220"/>
      <c r="BG2146" s="1381"/>
      <c r="BH2146" s="1381"/>
      <c r="BI2146" s="1469"/>
      <c r="BJ2146" s="1381"/>
      <c r="BK2146" s="1381"/>
      <c r="BL2146" s="1470">
        <f t="shared" si="245"/>
        <v>0</v>
      </c>
      <c r="BM2146" s="1470">
        <f>L2146-(BI2146:BI2151)</f>
        <v>0</v>
      </c>
      <c r="BN2146" s="1471"/>
      <c r="BO2146" s="1471"/>
      <c r="BP2146" s="1471"/>
      <c r="BQ2146" s="1471"/>
      <c r="BR2146" s="1471"/>
      <c r="BS2146" s="1471"/>
      <c r="BT2146" s="1471"/>
      <c r="BU2146" s="1471"/>
      <c r="BV2146" s="1471"/>
      <c r="BW2146" s="1471"/>
      <c r="BX2146" s="1471"/>
      <c r="BY2146" s="1471"/>
      <c r="BZ2146" s="1471"/>
      <c r="CA2146" s="1471"/>
      <c r="CB2146" s="1471"/>
      <c r="CC2146" s="1471"/>
      <c r="CD2146" s="3048" t="s">
        <v>5709</v>
      </c>
    </row>
    <row r="2147" spans="1:82" s="19" customFormat="1" ht="20.25" customHeight="1" x14ac:dyDescent="0.25">
      <c r="A2147" s="1800" t="s">
        <v>162</v>
      </c>
      <c r="B2147" s="1801" t="s">
        <v>5319</v>
      </c>
      <c r="C2147" s="1802" t="s">
        <v>5320</v>
      </c>
      <c r="D2147" s="1820">
        <v>255</v>
      </c>
      <c r="E2147" s="1746" t="s">
        <v>5761</v>
      </c>
      <c r="F2147" s="1753" t="s">
        <v>77</v>
      </c>
      <c r="G2147" s="1746" t="s">
        <v>165</v>
      </c>
      <c r="H2147" s="1748" t="s">
        <v>0</v>
      </c>
      <c r="I2147" s="1746">
        <v>4</v>
      </c>
      <c r="J2147" s="1745">
        <v>2</v>
      </c>
      <c r="K2147" s="1804"/>
      <c r="L2147" s="1756"/>
      <c r="M2147" s="1805"/>
      <c r="N2147" s="1805"/>
      <c r="O2147" s="1805"/>
      <c r="P2147" s="1805"/>
      <c r="Q2147" s="1805"/>
      <c r="R2147" s="1805"/>
      <c r="S2147" s="1805"/>
      <c r="T2147" s="1805"/>
      <c r="U2147" s="1783">
        <f t="shared" si="243"/>
        <v>0</v>
      </c>
      <c r="V2147" s="1805"/>
      <c r="W2147" s="1805"/>
      <c r="X2147" s="1805"/>
      <c r="Y2147" s="1805"/>
      <c r="Z2147" s="1805"/>
      <c r="AA2147" s="1805"/>
      <c r="AB2147" s="1805"/>
      <c r="AC2147" s="1805"/>
      <c r="AD2147" s="1805"/>
      <c r="AE2147" s="1805"/>
      <c r="AF2147" s="1805"/>
      <c r="AG2147" s="3597"/>
      <c r="AH2147" s="3597"/>
      <c r="AI2147" s="3597"/>
      <c r="AJ2147" s="3597"/>
      <c r="AK2147" s="3597"/>
      <c r="AL2147" s="3597"/>
      <c r="AM2147" s="2499"/>
      <c r="AN2147" s="2499"/>
      <c r="AO2147" s="3597"/>
      <c r="AP2147" s="3597"/>
      <c r="AQ2147" s="3597"/>
      <c r="AR2147" s="3597"/>
      <c r="AS2147" s="3106" t="s">
        <v>6088</v>
      </c>
      <c r="AT2147" s="3106" t="s">
        <v>5763</v>
      </c>
      <c r="AU2147" s="3108">
        <v>70</v>
      </c>
      <c r="AV2147" s="3108"/>
      <c r="AW2147" s="3927">
        <v>42911</v>
      </c>
      <c r="AX2147" s="3927">
        <v>42962</v>
      </c>
      <c r="AY2147" s="3597">
        <v>0</v>
      </c>
      <c r="AZ2147" s="3099"/>
      <c r="BA2147" s="3099"/>
      <c r="BB2147" s="3099"/>
      <c r="BC2147" s="3099"/>
      <c r="BD2147" s="3928"/>
      <c r="BE2147" s="3099"/>
      <c r="BF2147" s="3059"/>
      <c r="BG2147" s="3099"/>
      <c r="BH2147" s="3099"/>
      <c r="BI2147" s="3060"/>
      <c r="BJ2147" s="3099"/>
      <c r="BK2147" s="3099"/>
      <c r="BL2147" s="3061">
        <f t="shared" si="245"/>
        <v>0</v>
      </c>
      <c r="BM2147" s="3099"/>
      <c r="BN2147" s="3925"/>
      <c r="BO2147" s="3925"/>
      <c r="BP2147" s="3925"/>
      <c r="BQ2147" s="3925"/>
      <c r="BR2147" s="3925"/>
      <c r="BS2147" s="3925"/>
      <c r="BT2147" s="3925"/>
      <c r="BU2147" s="3925"/>
      <c r="BV2147" s="3925"/>
      <c r="BW2147" s="3925"/>
      <c r="BX2147" s="3925"/>
      <c r="BY2147" s="3925"/>
      <c r="BZ2147" s="3925"/>
      <c r="CA2147" s="3925"/>
      <c r="CB2147" s="3925"/>
      <c r="CC2147" s="3925"/>
      <c r="CD2147" s="3063" t="s">
        <v>5709</v>
      </c>
    </row>
    <row r="2148" spans="1:82" s="19" customFormat="1" ht="20.25" customHeight="1" x14ac:dyDescent="0.25">
      <c r="A2148" s="1800" t="s">
        <v>162</v>
      </c>
      <c r="B2148" s="1801" t="s">
        <v>5319</v>
      </c>
      <c r="C2148" s="1802" t="s">
        <v>5320</v>
      </c>
      <c r="D2148" s="1820">
        <v>255</v>
      </c>
      <c r="E2148" s="1746" t="s">
        <v>5761</v>
      </c>
      <c r="F2148" s="1753" t="s">
        <v>77</v>
      </c>
      <c r="G2148" s="1746" t="s">
        <v>165</v>
      </c>
      <c r="H2148" s="1748" t="s">
        <v>0</v>
      </c>
      <c r="I2148" s="1746">
        <v>4</v>
      </c>
      <c r="J2148" s="1745">
        <v>2</v>
      </c>
      <c r="K2148" s="1804"/>
      <c r="L2148" s="1756"/>
      <c r="M2148" s="1805"/>
      <c r="N2148" s="1805"/>
      <c r="O2148" s="1805"/>
      <c r="P2148" s="1805"/>
      <c r="Q2148" s="1805"/>
      <c r="R2148" s="1805"/>
      <c r="S2148" s="1805"/>
      <c r="T2148" s="1805"/>
      <c r="U2148" s="1783">
        <f t="shared" si="243"/>
        <v>0</v>
      </c>
      <c r="V2148" s="1805"/>
      <c r="W2148" s="1805"/>
      <c r="X2148" s="1805"/>
      <c r="Y2148" s="1805"/>
      <c r="Z2148" s="1805"/>
      <c r="AA2148" s="1805"/>
      <c r="AB2148" s="1805"/>
      <c r="AC2148" s="1805"/>
      <c r="AD2148" s="1805"/>
      <c r="AE2148" s="1805"/>
      <c r="AF2148" s="1805"/>
      <c r="AG2148" s="3108"/>
      <c r="AH2148" s="3597"/>
      <c r="AI2148" s="3927"/>
      <c r="AJ2148" s="3597"/>
      <c r="AK2148" s="3597"/>
      <c r="AL2148" s="3597"/>
      <c r="AM2148" s="3795"/>
      <c r="AN2148" s="3795"/>
      <c r="AO2148" s="3597"/>
      <c r="AP2148" s="3597"/>
      <c r="AQ2148" s="3108"/>
      <c r="AR2148" s="3108"/>
      <c r="AS2148" s="3108"/>
      <c r="AT2148" s="3109"/>
      <c r="AU2148" s="3107"/>
      <c r="AV2148" s="3107"/>
      <c r="AW2148" s="3927"/>
      <c r="AX2148" s="3927"/>
      <c r="AY2148" s="3590"/>
      <c r="AZ2148" s="3099"/>
      <c r="BA2148" s="3099"/>
      <c r="BB2148" s="3099"/>
      <c r="BC2148" s="3099"/>
      <c r="BD2148" s="3928"/>
      <c r="BE2148" s="3099"/>
      <c r="BF2148" s="3059"/>
      <c r="BG2148" s="3099"/>
      <c r="BH2148" s="3099"/>
      <c r="BI2148" s="3060"/>
      <c r="BJ2148" s="3099"/>
      <c r="BK2148" s="3099"/>
      <c r="BL2148" s="3061">
        <f t="shared" si="245"/>
        <v>0</v>
      </c>
      <c r="BM2148" s="3099"/>
      <c r="BN2148" s="3925"/>
      <c r="BO2148" s="3925"/>
      <c r="BP2148" s="3925"/>
      <c r="BQ2148" s="3925"/>
      <c r="BR2148" s="3925"/>
      <c r="BS2148" s="3925"/>
      <c r="BT2148" s="3925"/>
      <c r="BU2148" s="3925"/>
      <c r="BV2148" s="3925"/>
      <c r="BW2148" s="3925"/>
      <c r="BX2148" s="3925"/>
      <c r="BY2148" s="3925"/>
      <c r="BZ2148" s="3925"/>
      <c r="CA2148" s="3925"/>
      <c r="CB2148" s="3925"/>
      <c r="CC2148" s="3925"/>
      <c r="CD2148" s="3063" t="s">
        <v>5709</v>
      </c>
    </row>
    <row r="2149" spans="1:82" s="19" customFormat="1" ht="20.25" customHeight="1" x14ac:dyDescent="0.25">
      <c r="A2149" s="1800" t="s">
        <v>162</v>
      </c>
      <c r="B2149" s="1801" t="s">
        <v>5319</v>
      </c>
      <c r="C2149" s="1802" t="s">
        <v>5320</v>
      </c>
      <c r="D2149" s="1820">
        <v>255</v>
      </c>
      <c r="E2149" s="1746" t="s">
        <v>5761</v>
      </c>
      <c r="F2149" s="1753" t="s">
        <v>77</v>
      </c>
      <c r="G2149" s="1746" t="s">
        <v>165</v>
      </c>
      <c r="H2149" s="1748" t="s">
        <v>0</v>
      </c>
      <c r="I2149" s="1746">
        <v>4</v>
      </c>
      <c r="J2149" s="1745">
        <v>2</v>
      </c>
      <c r="K2149" s="1804"/>
      <c r="L2149" s="1756"/>
      <c r="M2149" s="1805"/>
      <c r="N2149" s="1805"/>
      <c r="O2149" s="1805"/>
      <c r="P2149" s="1805"/>
      <c r="Q2149" s="1805"/>
      <c r="R2149" s="1805"/>
      <c r="S2149" s="1805"/>
      <c r="T2149" s="1805"/>
      <c r="U2149" s="1783">
        <f t="shared" si="243"/>
        <v>0</v>
      </c>
      <c r="V2149" s="1805"/>
      <c r="W2149" s="1805"/>
      <c r="X2149" s="1805"/>
      <c r="Y2149" s="1805"/>
      <c r="Z2149" s="1805"/>
      <c r="AA2149" s="1805"/>
      <c r="AB2149" s="1805"/>
      <c r="AC2149" s="1805"/>
      <c r="AD2149" s="1805"/>
      <c r="AE2149" s="1805"/>
      <c r="AF2149" s="1805"/>
      <c r="AG2149" s="3108"/>
      <c r="AH2149" s="3597"/>
      <c r="AI2149" s="3927"/>
      <c r="AJ2149" s="3597"/>
      <c r="AK2149" s="3597"/>
      <c r="AL2149" s="3597"/>
      <c r="AM2149" s="3795"/>
      <c r="AN2149" s="3795"/>
      <c r="AO2149" s="3597"/>
      <c r="AP2149" s="3597"/>
      <c r="AQ2149" s="3108"/>
      <c r="AR2149" s="3108"/>
      <c r="AS2149" s="3108"/>
      <c r="AT2149" s="3108"/>
      <c r="AU2149" s="3107"/>
      <c r="AV2149" s="3107"/>
      <c r="AW2149" s="3927"/>
      <c r="AX2149" s="3927"/>
      <c r="AY2149" s="3590"/>
      <c r="AZ2149" s="3099"/>
      <c r="BA2149" s="3099"/>
      <c r="BB2149" s="3099"/>
      <c r="BC2149" s="3099"/>
      <c r="BD2149" s="3928"/>
      <c r="BE2149" s="3099"/>
      <c r="BF2149" s="3059"/>
      <c r="BG2149" s="3099"/>
      <c r="BH2149" s="3099"/>
      <c r="BI2149" s="3060"/>
      <c r="BJ2149" s="3099"/>
      <c r="BK2149" s="3099"/>
      <c r="BL2149" s="3061">
        <f t="shared" si="245"/>
        <v>0</v>
      </c>
      <c r="BM2149" s="3099"/>
      <c r="BN2149" s="3925"/>
      <c r="BO2149" s="3925"/>
      <c r="BP2149" s="3925"/>
      <c r="BQ2149" s="3925"/>
      <c r="BR2149" s="3925"/>
      <c r="BS2149" s="3925"/>
      <c r="BT2149" s="3925"/>
      <c r="BU2149" s="3925"/>
      <c r="BV2149" s="3925"/>
      <c r="BW2149" s="3925"/>
      <c r="BX2149" s="3925"/>
      <c r="BY2149" s="3925"/>
      <c r="BZ2149" s="3925"/>
      <c r="CA2149" s="3925"/>
      <c r="CB2149" s="3925"/>
      <c r="CC2149" s="3925"/>
      <c r="CD2149" s="3063" t="s">
        <v>5709</v>
      </c>
    </row>
    <row r="2150" spans="1:82" s="19" customFormat="1" ht="20.25" customHeight="1" x14ac:dyDescent="0.25">
      <c r="A2150" s="1800" t="s">
        <v>162</v>
      </c>
      <c r="B2150" s="1801" t="s">
        <v>5319</v>
      </c>
      <c r="C2150" s="1802" t="s">
        <v>5320</v>
      </c>
      <c r="D2150" s="1820">
        <v>255</v>
      </c>
      <c r="E2150" s="1746" t="s">
        <v>5761</v>
      </c>
      <c r="F2150" s="1753" t="s">
        <v>77</v>
      </c>
      <c r="G2150" s="1746" t="s">
        <v>165</v>
      </c>
      <c r="H2150" s="1748" t="s">
        <v>0</v>
      </c>
      <c r="I2150" s="1746">
        <v>4</v>
      </c>
      <c r="J2150" s="1745">
        <v>2</v>
      </c>
      <c r="K2150" s="1804"/>
      <c r="L2150" s="1756"/>
      <c r="M2150" s="1805"/>
      <c r="N2150" s="1805"/>
      <c r="O2150" s="1805"/>
      <c r="P2150" s="1805"/>
      <c r="Q2150" s="1805"/>
      <c r="R2150" s="1805"/>
      <c r="S2150" s="1805"/>
      <c r="T2150" s="1805"/>
      <c r="U2150" s="1783">
        <f t="shared" si="243"/>
        <v>0</v>
      </c>
      <c r="V2150" s="1805"/>
      <c r="W2150" s="1805"/>
      <c r="X2150" s="1805"/>
      <c r="Y2150" s="1805"/>
      <c r="Z2150" s="1805"/>
      <c r="AA2150" s="1805"/>
      <c r="AB2150" s="1805"/>
      <c r="AC2150" s="1805"/>
      <c r="AD2150" s="1805"/>
      <c r="AE2150" s="1805"/>
      <c r="AF2150" s="1805"/>
      <c r="AG2150" s="3084"/>
      <c r="AH2150" s="2767"/>
      <c r="AI2150" s="3085"/>
      <c r="AJ2150" s="2767"/>
      <c r="AK2150" s="2767"/>
      <c r="AL2150" s="2767"/>
      <c r="AM2150" s="4078"/>
      <c r="AN2150" s="4078"/>
      <c r="AO2150" s="2767"/>
      <c r="AP2150" s="2767"/>
      <c r="AQ2150" s="3084"/>
      <c r="AR2150" s="3084"/>
      <c r="AS2150" s="3108"/>
      <c r="AT2150" s="3108"/>
      <c r="AU2150" s="2491"/>
      <c r="AV2150" s="2491"/>
      <c r="AW2150" s="3926"/>
      <c r="AX2150" s="3926"/>
      <c r="AY2150" s="2492"/>
      <c r="AZ2150" s="3099"/>
      <c r="BA2150" s="3099"/>
      <c r="BB2150" s="3099"/>
      <c r="BC2150" s="3099"/>
      <c r="BD2150" s="3928"/>
      <c r="BE2150" s="3099"/>
      <c r="BF2150" s="3059"/>
      <c r="BG2150" s="3099"/>
      <c r="BH2150" s="3099"/>
      <c r="BI2150" s="3060"/>
      <c r="BJ2150" s="3099"/>
      <c r="BK2150" s="3099"/>
      <c r="BL2150" s="3061">
        <f t="shared" si="245"/>
        <v>0</v>
      </c>
      <c r="BM2150" s="3099"/>
      <c r="BN2150" s="3925"/>
      <c r="BO2150" s="3925"/>
      <c r="BP2150" s="3925"/>
      <c r="BQ2150" s="3925"/>
      <c r="BR2150" s="3925"/>
      <c r="BS2150" s="3925"/>
      <c r="BT2150" s="3925"/>
      <c r="BU2150" s="3925"/>
      <c r="BV2150" s="3925"/>
      <c r="BW2150" s="3925"/>
      <c r="BX2150" s="3925"/>
      <c r="BY2150" s="3925"/>
      <c r="BZ2150" s="3925"/>
      <c r="CA2150" s="3925"/>
      <c r="CB2150" s="3925"/>
      <c r="CC2150" s="3925"/>
      <c r="CD2150" s="3063" t="s">
        <v>5709</v>
      </c>
    </row>
    <row r="2151" spans="1:82" s="19" customFormat="1" ht="20.25" customHeight="1" thickBot="1" x14ac:dyDescent="0.3">
      <c r="A2151" s="1723" t="s">
        <v>162</v>
      </c>
      <c r="B2151" s="1724" t="s">
        <v>5319</v>
      </c>
      <c r="C2151" s="1725" t="s">
        <v>5320</v>
      </c>
      <c r="D2151" s="1823">
        <v>255</v>
      </c>
      <c r="E2151" s="1706" t="s">
        <v>5761</v>
      </c>
      <c r="F2151" s="1726" t="s">
        <v>77</v>
      </c>
      <c r="G2151" s="1706" t="s">
        <v>165</v>
      </c>
      <c r="H2151" s="1732" t="s">
        <v>0</v>
      </c>
      <c r="I2151" s="1706">
        <v>4</v>
      </c>
      <c r="J2151" s="1705">
        <v>2</v>
      </c>
      <c r="K2151" s="1727"/>
      <c r="L2151" s="1707"/>
      <c r="M2151" s="1728"/>
      <c r="N2151" s="1728"/>
      <c r="O2151" s="1728"/>
      <c r="P2151" s="1728"/>
      <c r="Q2151" s="1728"/>
      <c r="R2151" s="1728"/>
      <c r="S2151" s="1728"/>
      <c r="T2151" s="1728"/>
      <c r="U2151" s="1786">
        <f t="shared" si="243"/>
        <v>0</v>
      </c>
      <c r="V2151" s="1728"/>
      <c r="W2151" s="1728"/>
      <c r="X2151" s="1728"/>
      <c r="Y2151" s="1728"/>
      <c r="Z2151" s="1728"/>
      <c r="AA2151" s="1728"/>
      <c r="AB2151" s="1728"/>
      <c r="AC2151" s="1728"/>
      <c r="AD2151" s="1728"/>
      <c r="AE2151" s="1728"/>
      <c r="AF2151" s="1728"/>
      <c r="AG2151" s="3072"/>
      <c r="AH2151" s="2764"/>
      <c r="AI2151" s="3073"/>
      <c r="AJ2151" s="2764"/>
      <c r="AK2151" s="2764"/>
      <c r="AL2151" s="2764"/>
      <c r="AM2151" s="4061"/>
      <c r="AN2151" s="4061"/>
      <c r="AO2151" s="2764"/>
      <c r="AP2151" s="2764"/>
      <c r="AQ2151" s="3072"/>
      <c r="AR2151" s="3072"/>
      <c r="AS2151" s="3797"/>
      <c r="AT2151" s="2500"/>
      <c r="AU2151" s="2502"/>
      <c r="AV2151" s="2502"/>
      <c r="AW2151" s="3947"/>
      <c r="AX2151" s="3947"/>
      <c r="AY2151" s="2503"/>
      <c r="AZ2151" s="2765"/>
      <c r="BA2151" s="2765"/>
      <c r="BB2151" s="2765"/>
      <c r="BC2151" s="2765"/>
      <c r="BD2151" s="3946"/>
      <c r="BE2151" s="2765"/>
      <c r="BF2151" s="3076"/>
      <c r="BG2151" s="2765"/>
      <c r="BH2151" s="2765"/>
      <c r="BI2151" s="3078"/>
      <c r="BJ2151" s="2765"/>
      <c r="BK2151" s="2765"/>
      <c r="BL2151" s="2241">
        <f t="shared" si="245"/>
        <v>0</v>
      </c>
      <c r="BM2151" s="2765"/>
      <c r="BN2151" s="3789"/>
      <c r="BO2151" s="3789"/>
      <c r="BP2151" s="3789"/>
      <c r="BQ2151" s="3789"/>
      <c r="BR2151" s="3789"/>
      <c r="BS2151" s="3789"/>
      <c r="BT2151" s="3789"/>
      <c r="BU2151" s="3789"/>
      <c r="BV2151" s="3789"/>
      <c r="BW2151" s="3789"/>
      <c r="BX2151" s="3789"/>
      <c r="BY2151" s="3789"/>
      <c r="BZ2151" s="3789"/>
      <c r="CA2151" s="3789"/>
      <c r="CB2151" s="3789"/>
      <c r="CC2151" s="3789"/>
      <c r="CD2151" s="3081" t="s">
        <v>5709</v>
      </c>
    </row>
    <row r="2152" spans="1:82" s="19" customFormat="1" ht="20.25" customHeight="1" x14ac:dyDescent="0.25">
      <c r="A2152" s="661" t="s">
        <v>162</v>
      </c>
      <c r="B2152" s="662" t="s">
        <v>5319</v>
      </c>
      <c r="C2152" s="663" t="s">
        <v>5320</v>
      </c>
      <c r="D2152" s="522">
        <v>256</v>
      </c>
      <c r="E2152" s="210" t="s">
        <v>5764</v>
      </c>
      <c r="F2152" s="48" t="s">
        <v>5765</v>
      </c>
      <c r="G2152" s="210">
        <v>0</v>
      </c>
      <c r="H2152" s="404" t="s">
        <v>1</v>
      </c>
      <c r="I2152" s="210">
        <v>1</v>
      </c>
      <c r="J2152" s="493">
        <v>1</v>
      </c>
      <c r="K2152" s="195"/>
      <c r="L2152" s="51">
        <f>+M2152+N2152+O2152+P2152+Q2152+R2152+S2152+T2152</f>
        <v>368000000</v>
      </c>
      <c r="M2152" s="289">
        <v>368000000</v>
      </c>
      <c r="N2152" s="196"/>
      <c r="O2152" s="196"/>
      <c r="P2152" s="196"/>
      <c r="Q2152" s="196"/>
      <c r="R2152" s="196"/>
      <c r="S2152" s="196"/>
      <c r="T2152" s="196"/>
      <c r="U2152" s="494">
        <f t="shared" si="243"/>
        <v>68000000</v>
      </c>
      <c r="V2152" s="289">
        <v>68000000</v>
      </c>
      <c r="W2152" s="196"/>
      <c r="X2152" s="196"/>
      <c r="Y2152" s="196"/>
      <c r="Z2152" s="196"/>
      <c r="AA2152" s="196"/>
      <c r="AB2152" s="196"/>
      <c r="AC2152" s="196"/>
      <c r="AD2152" s="196"/>
      <c r="AE2152" s="196"/>
      <c r="AF2152" s="196"/>
      <c r="AG2152" s="2820" t="s">
        <v>5766</v>
      </c>
      <c r="AH2152" s="2821" t="s">
        <v>5767</v>
      </c>
      <c r="AI2152" s="3038">
        <v>42767</v>
      </c>
      <c r="AJ2152" s="2821" t="s">
        <v>2497</v>
      </c>
      <c r="AK2152" s="2821" t="s">
        <v>5706</v>
      </c>
      <c r="AL2152" s="2821" t="s">
        <v>4495</v>
      </c>
      <c r="AM2152" s="1480">
        <v>300000000</v>
      </c>
      <c r="AN2152" s="1480">
        <v>300000000</v>
      </c>
      <c r="AO2152" s="2821" t="s">
        <v>476</v>
      </c>
      <c r="AP2152" s="2821" t="s">
        <v>6</v>
      </c>
      <c r="AQ2152" s="2820" t="s">
        <v>5768</v>
      </c>
      <c r="AR2152" s="1477">
        <v>2202090105</v>
      </c>
      <c r="AS2152" s="2820" t="s">
        <v>6089</v>
      </c>
      <c r="AT2152" s="1478" t="s">
        <v>6090</v>
      </c>
      <c r="AU2152" s="1474">
        <v>1</v>
      </c>
      <c r="AV2152" s="1474"/>
      <c r="AW2152" s="3038">
        <v>42917</v>
      </c>
      <c r="AX2152" s="3038">
        <v>43099</v>
      </c>
      <c r="AY2152" s="3039">
        <v>300000000</v>
      </c>
      <c r="AZ2152" s="1459"/>
      <c r="BA2152" s="1459"/>
      <c r="BB2152" s="1459"/>
      <c r="BC2152" s="1459"/>
      <c r="BD2152" s="1685"/>
      <c r="BE2152" s="1381"/>
      <c r="BF2152" s="2220"/>
      <c r="BG2152" s="1381"/>
      <c r="BH2152" s="1381"/>
      <c r="BI2152" s="1469"/>
      <c r="BJ2152" s="1381"/>
      <c r="BK2152" s="1381"/>
      <c r="BL2152" s="1470">
        <f t="shared" si="245"/>
        <v>0</v>
      </c>
      <c r="BM2152" s="1470">
        <f>L2152-(BI2152+BI2153+BI2154+BI2155+BI2156+BI2157)</f>
        <v>300000000</v>
      </c>
      <c r="BN2152" s="1471"/>
      <c r="BO2152" s="1471"/>
      <c r="BP2152" s="1471"/>
      <c r="BQ2152" s="1471"/>
      <c r="BR2152" s="1471"/>
      <c r="BS2152" s="1471"/>
      <c r="BT2152" s="1471"/>
      <c r="BU2152" s="1471"/>
      <c r="BV2152" s="1471"/>
      <c r="BW2152" s="1471"/>
      <c r="BX2152" s="1471"/>
      <c r="BY2152" s="1471"/>
      <c r="BZ2152" s="1471"/>
      <c r="CA2152" s="1471"/>
      <c r="CB2152" s="1471"/>
      <c r="CC2152" s="1471"/>
      <c r="CD2152" s="3048" t="s">
        <v>5709</v>
      </c>
    </row>
    <row r="2153" spans="1:82" s="19" customFormat="1" ht="20.25" customHeight="1" x14ac:dyDescent="0.25">
      <c r="A2153" s="1800" t="s">
        <v>162</v>
      </c>
      <c r="B2153" s="1801" t="s">
        <v>5319</v>
      </c>
      <c r="C2153" s="1802" t="s">
        <v>5320</v>
      </c>
      <c r="D2153" s="1820">
        <v>256</v>
      </c>
      <c r="E2153" s="1746" t="s">
        <v>5764</v>
      </c>
      <c r="F2153" s="1753" t="s">
        <v>5765</v>
      </c>
      <c r="G2153" s="1746">
        <v>0</v>
      </c>
      <c r="H2153" s="1748" t="s">
        <v>1</v>
      </c>
      <c r="I2153" s="1746">
        <v>1</v>
      </c>
      <c r="J2153" s="1745">
        <v>1</v>
      </c>
      <c r="K2153" s="1804"/>
      <c r="L2153" s="1756"/>
      <c r="M2153" s="1805"/>
      <c r="N2153" s="1805"/>
      <c r="O2153" s="1805"/>
      <c r="P2153" s="1805"/>
      <c r="Q2153" s="1805"/>
      <c r="R2153" s="1805"/>
      <c r="S2153" s="1805"/>
      <c r="T2153" s="1805"/>
      <c r="U2153" s="1783">
        <f t="shared" si="243"/>
        <v>0</v>
      </c>
      <c r="V2153" s="1805"/>
      <c r="W2153" s="1805"/>
      <c r="X2153" s="1805"/>
      <c r="Y2153" s="1805"/>
      <c r="Z2153" s="1805"/>
      <c r="AA2153" s="1805"/>
      <c r="AB2153" s="1805"/>
      <c r="AC2153" s="1805"/>
      <c r="AD2153" s="1805"/>
      <c r="AE2153" s="1805"/>
      <c r="AF2153" s="1805"/>
      <c r="AG2153" s="3108"/>
      <c r="AH2153" s="3597"/>
      <c r="AI2153" s="3927"/>
      <c r="AJ2153" s="3597"/>
      <c r="AK2153" s="3597"/>
      <c r="AL2153" s="3597"/>
      <c r="AM2153" s="3795"/>
      <c r="AN2153" s="3795"/>
      <c r="AO2153" s="3597"/>
      <c r="AP2153" s="3597"/>
      <c r="AQ2153" s="3108"/>
      <c r="AR2153" s="3108"/>
      <c r="AS2153" s="3049" t="s">
        <v>6091</v>
      </c>
      <c r="AT2153" s="3098" t="s">
        <v>5763</v>
      </c>
      <c r="AU2153" s="3055">
        <v>70</v>
      </c>
      <c r="AV2153" s="3055"/>
      <c r="AW2153" s="3051">
        <v>42911</v>
      </c>
      <c r="AX2153" s="3051">
        <v>42962</v>
      </c>
      <c r="AY2153" s="3052"/>
      <c r="AZ2153" s="3099"/>
      <c r="BA2153" s="3099"/>
      <c r="BB2153" s="3099"/>
      <c r="BC2153" s="3099"/>
      <c r="BD2153" s="3928"/>
      <c r="BE2153" s="3099"/>
      <c r="BF2153" s="3059"/>
      <c r="BG2153" s="3099"/>
      <c r="BH2153" s="3099"/>
      <c r="BI2153" s="3060"/>
      <c r="BJ2153" s="3099"/>
      <c r="BK2153" s="3099"/>
      <c r="BL2153" s="3061">
        <f t="shared" si="245"/>
        <v>0</v>
      </c>
      <c r="BM2153" s="3099"/>
      <c r="BN2153" s="3925"/>
      <c r="BO2153" s="3925"/>
      <c r="BP2153" s="3925"/>
      <c r="BQ2153" s="3925"/>
      <c r="BR2153" s="3925"/>
      <c r="BS2153" s="3925"/>
      <c r="BT2153" s="3925"/>
      <c r="BU2153" s="3925"/>
      <c r="BV2153" s="3925"/>
      <c r="BW2153" s="3925"/>
      <c r="BX2153" s="3925"/>
      <c r="BY2153" s="3925"/>
      <c r="BZ2153" s="3925"/>
      <c r="CA2153" s="3925"/>
      <c r="CB2153" s="3925"/>
      <c r="CC2153" s="3925"/>
      <c r="CD2153" s="3063" t="s">
        <v>5709</v>
      </c>
    </row>
    <row r="2154" spans="1:82" s="19" customFormat="1" ht="20.25" customHeight="1" x14ac:dyDescent="0.25">
      <c r="A2154" s="1800" t="s">
        <v>162</v>
      </c>
      <c r="B2154" s="1801" t="s">
        <v>5319</v>
      </c>
      <c r="C2154" s="1802" t="s">
        <v>5320</v>
      </c>
      <c r="D2154" s="1820">
        <v>256</v>
      </c>
      <c r="E2154" s="1746" t="s">
        <v>5764</v>
      </c>
      <c r="F2154" s="1753" t="s">
        <v>5765</v>
      </c>
      <c r="G2154" s="1746">
        <v>0</v>
      </c>
      <c r="H2154" s="1748" t="s">
        <v>1</v>
      </c>
      <c r="I2154" s="1746">
        <v>1</v>
      </c>
      <c r="J2154" s="1745">
        <v>1</v>
      </c>
      <c r="K2154" s="1804"/>
      <c r="L2154" s="1756"/>
      <c r="M2154" s="1805"/>
      <c r="N2154" s="1805"/>
      <c r="O2154" s="1805"/>
      <c r="P2154" s="1805"/>
      <c r="Q2154" s="1805"/>
      <c r="R2154" s="1805"/>
      <c r="S2154" s="1805"/>
      <c r="T2154" s="1805"/>
      <c r="U2154" s="1783">
        <f t="shared" si="243"/>
        <v>0</v>
      </c>
      <c r="V2154" s="1805"/>
      <c r="W2154" s="1805"/>
      <c r="X2154" s="1805"/>
      <c r="Y2154" s="1805"/>
      <c r="Z2154" s="1805"/>
      <c r="AA2154" s="1805"/>
      <c r="AB2154" s="1805"/>
      <c r="AC2154" s="1805"/>
      <c r="AD2154" s="1805"/>
      <c r="AE2154" s="1805"/>
      <c r="AF2154" s="1805"/>
      <c r="AG2154" s="3084"/>
      <c r="AH2154" s="2767"/>
      <c r="AI2154" s="3085"/>
      <c r="AJ2154" s="2767"/>
      <c r="AK2154" s="2767"/>
      <c r="AL2154" s="2767"/>
      <c r="AM2154" s="4078"/>
      <c r="AN2154" s="4078"/>
      <c r="AO2154" s="2767"/>
      <c r="AP2154" s="2767"/>
      <c r="AQ2154" s="3084"/>
      <c r="AR2154" s="3084"/>
      <c r="AS2154" s="3064" t="s">
        <v>5769</v>
      </c>
      <c r="AT2154" s="2475" t="s">
        <v>5500</v>
      </c>
      <c r="AU2154" s="3065">
        <v>1</v>
      </c>
      <c r="AV2154" s="3110">
        <v>1</v>
      </c>
      <c r="AW2154" s="3068">
        <v>42948</v>
      </c>
      <c r="AX2154" s="3068">
        <v>43099</v>
      </c>
      <c r="AY2154" s="2479">
        <v>0</v>
      </c>
      <c r="AZ2154" s="3099"/>
      <c r="BA2154" s="3099"/>
      <c r="BB2154" s="3099"/>
      <c r="BC2154" s="3099"/>
      <c r="BD2154" s="3928"/>
      <c r="BE2154" s="3099"/>
      <c r="BF2154" s="3059"/>
      <c r="BG2154" s="3099"/>
      <c r="BH2154" s="3099"/>
      <c r="BI2154" s="3060"/>
      <c r="BJ2154" s="3099"/>
      <c r="BK2154" s="3099"/>
      <c r="BL2154" s="3061">
        <f t="shared" si="245"/>
        <v>0</v>
      </c>
      <c r="BM2154" s="3099"/>
      <c r="BN2154" s="3925"/>
      <c r="BO2154" s="3925"/>
      <c r="BP2154" s="3925"/>
      <c r="BQ2154" s="3925"/>
      <c r="BR2154" s="3925"/>
      <c r="BS2154" s="3925"/>
      <c r="BT2154" s="3925"/>
      <c r="BU2154" s="3925"/>
      <c r="BV2154" s="3925"/>
      <c r="BW2154" s="3925"/>
      <c r="BX2154" s="3925"/>
      <c r="BY2154" s="3925"/>
      <c r="BZ2154" s="3925"/>
      <c r="CA2154" s="3925"/>
      <c r="CB2154" s="3925"/>
      <c r="CC2154" s="3925"/>
      <c r="CD2154" s="3063" t="s">
        <v>5709</v>
      </c>
    </row>
    <row r="2155" spans="1:82" s="19" customFormat="1" ht="20.25" customHeight="1" x14ac:dyDescent="0.25">
      <c r="A2155" s="1800" t="s">
        <v>162</v>
      </c>
      <c r="B2155" s="1801" t="s">
        <v>5319</v>
      </c>
      <c r="C2155" s="1802" t="s">
        <v>5320</v>
      </c>
      <c r="D2155" s="1820">
        <v>256</v>
      </c>
      <c r="E2155" s="1746" t="s">
        <v>5764</v>
      </c>
      <c r="F2155" s="1753" t="s">
        <v>5765</v>
      </c>
      <c r="G2155" s="1746">
        <v>0</v>
      </c>
      <c r="H2155" s="1748" t="s">
        <v>1</v>
      </c>
      <c r="I2155" s="1746">
        <v>1</v>
      </c>
      <c r="J2155" s="1745">
        <v>1</v>
      </c>
      <c r="K2155" s="1804"/>
      <c r="L2155" s="1756"/>
      <c r="M2155" s="1805"/>
      <c r="N2155" s="1805"/>
      <c r="O2155" s="1805"/>
      <c r="P2155" s="1805"/>
      <c r="Q2155" s="1805"/>
      <c r="R2155" s="1805"/>
      <c r="S2155" s="1805"/>
      <c r="T2155" s="1805"/>
      <c r="U2155" s="1783">
        <f t="shared" si="243"/>
        <v>0</v>
      </c>
      <c r="V2155" s="1805"/>
      <c r="W2155" s="1805"/>
      <c r="X2155" s="1805"/>
      <c r="Y2155" s="1805"/>
      <c r="Z2155" s="1805"/>
      <c r="AA2155" s="1805"/>
      <c r="AB2155" s="1805"/>
      <c r="AC2155" s="1805"/>
      <c r="AD2155" s="1805"/>
      <c r="AE2155" s="1805"/>
      <c r="AF2155" s="1805"/>
      <c r="AG2155" s="3084"/>
      <c r="AH2155" s="2767"/>
      <c r="AI2155" s="3085"/>
      <c r="AJ2155" s="2767"/>
      <c r="AK2155" s="2767"/>
      <c r="AL2155" s="2767"/>
      <c r="AM2155" s="4078"/>
      <c r="AN2155" s="4078"/>
      <c r="AO2155" s="2767"/>
      <c r="AP2155" s="2767"/>
      <c r="AQ2155" s="3084"/>
      <c r="AR2155" s="3084"/>
      <c r="AS2155" s="3064" t="s">
        <v>5770</v>
      </c>
      <c r="AT2155" s="2475" t="s">
        <v>5771</v>
      </c>
      <c r="AU2155" s="3065">
        <v>1</v>
      </c>
      <c r="AV2155" s="3065">
        <v>1</v>
      </c>
      <c r="AW2155" s="3068">
        <v>42982</v>
      </c>
      <c r="AX2155" s="3068">
        <v>43005</v>
      </c>
      <c r="AY2155" s="2479">
        <v>0</v>
      </c>
      <c r="AZ2155" s="3099"/>
      <c r="BA2155" s="3099"/>
      <c r="BB2155" s="3099"/>
      <c r="BC2155" s="3099"/>
      <c r="BD2155" s="3928"/>
      <c r="BE2155" s="3099"/>
      <c r="BF2155" s="3059"/>
      <c r="BG2155" s="3099"/>
      <c r="BH2155" s="3099"/>
      <c r="BI2155" s="3060"/>
      <c r="BJ2155" s="3099"/>
      <c r="BK2155" s="3099"/>
      <c r="BL2155" s="3061">
        <f t="shared" si="245"/>
        <v>0</v>
      </c>
      <c r="BM2155" s="3099"/>
      <c r="BN2155" s="3925"/>
      <c r="BO2155" s="3925"/>
      <c r="BP2155" s="3925"/>
      <c r="BQ2155" s="3925"/>
      <c r="BR2155" s="3925"/>
      <c r="BS2155" s="3925"/>
      <c r="BT2155" s="3925"/>
      <c r="BU2155" s="3925"/>
      <c r="BV2155" s="3925"/>
      <c r="BW2155" s="3925"/>
      <c r="BX2155" s="3925"/>
      <c r="BY2155" s="3925"/>
      <c r="BZ2155" s="3925"/>
      <c r="CA2155" s="3925"/>
      <c r="CB2155" s="3925"/>
      <c r="CC2155" s="3925"/>
      <c r="CD2155" s="3063" t="s">
        <v>5709</v>
      </c>
    </row>
    <row r="2156" spans="1:82" s="19" customFormat="1" ht="20.25" customHeight="1" x14ac:dyDescent="0.25">
      <c r="A2156" s="1800" t="s">
        <v>162</v>
      </c>
      <c r="B2156" s="1801" t="s">
        <v>5319</v>
      </c>
      <c r="C2156" s="1802" t="s">
        <v>5320</v>
      </c>
      <c r="D2156" s="1820">
        <v>256</v>
      </c>
      <c r="E2156" s="1746" t="s">
        <v>5764</v>
      </c>
      <c r="F2156" s="1753" t="s">
        <v>5765</v>
      </c>
      <c r="G2156" s="1746">
        <v>0</v>
      </c>
      <c r="H2156" s="1748" t="s">
        <v>1</v>
      </c>
      <c r="I2156" s="1746">
        <v>1</v>
      </c>
      <c r="J2156" s="1745">
        <v>1</v>
      </c>
      <c r="K2156" s="1804"/>
      <c r="L2156" s="1756"/>
      <c r="M2156" s="1805"/>
      <c r="N2156" s="1805"/>
      <c r="O2156" s="1805"/>
      <c r="P2156" s="1805"/>
      <c r="Q2156" s="1805"/>
      <c r="R2156" s="1805"/>
      <c r="S2156" s="1805"/>
      <c r="T2156" s="1805"/>
      <c r="U2156" s="1783">
        <f t="shared" si="243"/>
        <v>0</v>
      </c>
      <c r="V2156" s="1805"/>
      <c r="W2156" s="1805"/>
      <c r="X2156" s="1805"/>
      <c r="Y2156" s="1805"/>
      <c r="Z2156" s="1805"/>
      <c r="AA2156" s="1805"/>
      <c r="AB2156" s="1805"/>
      <c r="AC2156" s="1805"/>
      <c r="AD2156" s="1805"/>
      <c r="AE2156" s="1805"/>
      <c r="AF2156" s="1805"/>
      <c r="AG2156" s="3064">
        <v>55101530</v>
      </c>
      <c r="AH2156" s="2542" t="s">
        <v>5772</v>
      </c>
      <c r="AI2156" s="3068">
        <v>42887</v>
      </c>
      <c r="AJ2156" s="2542"/>
      <c r="AK2156" s="2542" t="s">
        <v>5706</v>
      </c>
      <c r="AL2156" s="2542" t="s">
        <v>597</v>
      </c>
      <c r="AM2156" s="3067">
        <v>68000000</v>
      </c>
      <c r="AN2156" s="3067">
        <v>68000000</v>
      </c>
      <c r="AO2156" s="2542" t="s">
        <v>275</v>
      </c>
      <c r="AP2156" s="2542" t="s">
        <v>6</v>
      </c>
      <c r="AQ2156" s="3064" t="s">
        <v>5773</v>
      </c>
      <c r="AR2156" s="2543">
        <v>2202090101</v>
      </c>
      <c r="AS2156" s="3064" t="s">
        <v>6092</v>
      </c>
      <c r="AT2156" s="2476" t="s">
        <v>1676</v>
      </c>
      <c r="AU2156" s="3065">
        <v>100</v>
      </c>
      <c r="AV2156" s="3065">
        <v>100</v>
      </c>
      <c r="AW2156" s="3068">
        <v>42887</v>
      </c>
      <c r="AX2156" s="3068">
        <v>42977</v>
      </c>
      <c r="AY2156" s="2479">
        <v>68000000</v>
      </c>
      <c r="AZ2156" s="3930" t="s">
        <v>294</v>
      </c>
      <c r="BA2156" s="3930" t="s">
        <v>5774</v>
      </c>
      <c r="BB2156" s="3930" t="s">
        <v>5775</v>
      </c>
      <c r="BC2156" s="3930" t="s">
        <v>5776</v>
      </c>
      <c r="BD2156" s="3064">
        <v>20170009489</v>
      </c>
      <c r="BE2156" s="3929" t="s">
        <v>5777</v>
      </c>
      <c r="BF2156" s="2542">
        <v>68000000</v>
      </c>
      <c r="BG2156" s="3064">
        <v>2017001040</v>
      </c>
      <c r="BH2156" s="3929" t="s">
        <v>5778</v>
      </c>
      <c r="BI2156" s="3067">
        <v>68000000</v>
      </c>
      <c r="BJ2156" s="3929" t="s">
        <v>5779</v>
      </c>
      <c r="BK2156" s="3929" t="s">
        <v>5780</v>
      </c>
      <c r="BL2156" s="3061">
        <f>BF2156-BI2156</f>
        <v>0</v>
      </c>
      <c r="BM2156" s="3099"/>
      <c r="BN2156" s="3925"/>
      <c r="BO2156" s="3925"/>
      <c r="BP2156" s="3925"/>
      <c r="BQ2156" s="3925"/>
      <c r="BR2156" s="3925">
        <v>68000000</v>
      </c>
      <c r="BS2156" s="3925"/>
      <c r="BT2156" s="3925"/>
      <c r="BU2156" s="3925"/>
      <c r="BV2156" s="3925"/>
      <c r="BW2156" s="3925"/>
      <c r="BX2156" s="3925"/>
      <c r="BY2156" s="3925"/>
      <c r="BZ2156" s="3925"/>
      <c r="CA2156" s="3925"/>
      <c r="CB2156" s="3925"/>
      <c r="CC2156" s="3925"/>
      <c r="CD2156" s="3063" t="s">
        <v>5709</v>
      </c>
    </row>
    <row r="2157" spans="1:82" s="19" customFormat="1" ht="20.25" customHeight="1" thickBot="1" x14ac:dyDescent="0.3">
      <c r="A2157" s="1723" t="s">
        <v>162</v>
      </c>
      <c r="B2157" s="1724" t="s">
        <v>5319</v>
      </c>
      <c r="C2157" s="1725" t="s">
        <v>5320</v>
      </c>
      <c r="D2157" s="1823">
        <v>256</v>
      </c>
      <c r="E2157" s="1706" t="s">
        <v>5764</v>
      </c>
      <c r="F2157" s="1726" t="s">
        <v>5765</v>
      </c>
      <c r="G2157" s="1706">
        <v>0</v>
      </c>
      <c r="H2157" s="1732" t="s">
        <v>1</v>
      </c>
      <c r="I2157" s="1706">
        <v>1</v>
      </c>
      <c r="J2157" s="1705">
        <v>1</v>
      </c>
      <c r="K2157" s="1727"/>
      <c r="L2157" s="1707"/>
      <c r="M2157" s="1728"/>
      <c r="N2157" s="1728"/>
      <c r="O2157" s="1728"/>
      <c r="P2157" s="1728"/>
      <c r="Q2157" s="1728"/>
      <c r="R2157" s="1728"/>
      <c r="S2157" s="1728"/>
      <c r="T2157" s="1728"/>
      <c r="U2157" s="1786">
        <f t="shared" si="243"/>
        <v>0</v>
      </c>
      <c r="V2157" s="1728"/>
      <c r="W2157" s="1728"/>
      <c r="X2157" s="1728"/>
      <c r="Y2157" s="1728"/>
      <c r="Z2157" s="1728"/>
      <c r="AA2157" s="1728"/>
      <c r="AB2157" s="1728"/>
      <c r="AC2157" s="1728"/>
      <c r="AD2157" s="1728"/>
      <c r="AE2157" s="1728"/>
      <c r="AF2157" s="1728"/>
      <c r="AG2157" s="3072"/>
      <c r="AH2157" s="2764"/>
      <c r="AI2157" s="3073"/>
      <c r="AJ2157" s="2764"/>
      <c r="AK2157" s="2764"/>
      <c r="AL2157" s="2764"/>
      <c r="AM2157" s="4061"/>
      <c r="AN2157" s="4061"/>
      <c r="AO2157" s="2764"/>
      <c r="AP2157" s="2764"/>
      <c r="AQ2157" s="3072"/>
      <c r="AR2157" s="3072"/>
      <c r="AS2157" s="3948" t="s">
        <v>5781</v>
      </c>
      <c r="AT2157" s="3111" t="s">
        <v>5771</v>
      </c>
      <c r="AU2157" s="3112">
        <v>6</v>
      </c>
      <c r="AV2157" s="3112">
        <v>6</v>
      </c>
      <c r="AW2157" s="3949">
        <v>42982</v>
      </c>
      <c r="AX2157" s="3949">
        <v>43005</v>
      </c>
      <c r="AY2157" s="3950">
        <v>0</v>
      </c>
      <c r="AZ2157" s="2765"/>
      <c r="BA2157" s="2765"/>
      <c r="BB2157" s="2765"/>
      <c r="BC2157" s="2765"/>
      <c r="BD2157" s="3946"/>
      <c r="BE2157" s="2765"/>
      <c r="BF2157" s="3076"/>
      <c r="BG2157" s="2765"/>
      <c r="BH2157" s="2765"/>
      <c r="BI2157" s="3078"/>
      <c r="BJ2157" s="2765"/>
      <c r="BK2157" s="2765"/>
      <c r="BL2157" s="2241">
        <f t="shared" si="245"/>
        <v>0</v>
      </c>
      <c r="BM2157" s="2765"/>
      <c r="BN2157" s="3789"/>
      <c r="BO2157" s="3789"/>
      <c r="BP2157" s="3789"/>
      <c r="BQ2157" s="3789"/>
      <c r="BR2157" s="3789"/>
      <c r="BS2157" s="3789"/>
      <c r="BT2157" s="3789"/>
      <c r="BU2157" s="3789"/>
      <c r="BV2157" s="3789"/>
      <c r="BW2157" s="3789"/>
      <c r="BX2157" s="3789"/>
      <c r="BY2157" s="3789"/>
      <c r="BZ2157" s="3789"/>
      <c r="CA2157" s="3789"/>
      <c r="CB2157" s="3789"/>
      <c r="CC2157" s="3789"/>
      <c r="CD2157" s="3081" t="s">
        <v>5709</v>
      </c>
    </row>
    <row r="2158" spans="1:82" s="19" customFormat="1" ht="20.25" customHeight="1" x14ac:dyDescent="0.25">
      <c r="A2158" s="661" t="s">
        <v>162</v>
      </c>
      <c r="B2158" s="662" t="s">
        <v>5319</v>
      </c>
      <c r="C2158" s="663" t="s">
        <v>5320</v>
      </c>
      <c r="D2158" s="522">
        <v>257</v>
      </c>
      <c r="E2158" s="210" t="s">
        <v>5782</v>
      </c>
      <c r="F2158" s="48" t="s">
        <v>5783</v>
      </c>
      <c r="G2158" s="210">
        <v>0</v>
      </c>
      <c r="H2158" s="404" t="s">
        <v>0</v>
      </c>
      <c r="I2158" s="210">
        <v>1</v>
      </c>
      <c r="J2158" s="493">
        <v>0.33</v>
      </c>
      <c r="K2158" s="195"/>
      <c r="L2158" s="51">
        <f>+M2158+N2158+O2158+P2158+Q2158+R2158+S2158+T2158</f>
        <v>0</v>
      </c>
      <c r="M2158" s="196"/>
      <c r="N2158" s="196"/>
      <c r="O2158" s="196"/>
      <c r="P2158" s="196"/>
      <c r="Q2158" s="196"/>
      <c r="R2158" s="196"/>
      <c r="S2158" s="196"/>
      <c r="T2158" s="196"/>
      <c r="U2158" s="494">
        <f t="shared" si="243"/>
        <v>0</v>
      </c>
      <c r="V2158" s="196"/>
      <c r="W2158" s="196"/>
      <c r="X2158" s="196"/>
      <c r="Y2158" s="196"/>
      <c r="Z2158" s="196"/>
      <c r="AA2158" s="196"/>
      <c r="AB2158" s="196"/>
      <c r="AC2158" s="196"/>
      <c r="AD2158" s="196"/>
      <c r="AE2158" s="196"/>
      <c r="AF2158" s="196"/>
      <c r="AG2158" s="2745"/>
      <c r="AH2158" s="2725"/>
      <c r="AI2158" s="2841"/>
      <c r="AJ2158" s="2725"/>
      <c r="AK2158" s="2725"/>
      <c r="AL2158" s="2725"/>
      <c r="AM2158" s="1464"/>
      <c r="AN2158" s="1464"/>
      <c r="AO2158" s="2725"/>
      <c r="AP2158" s="2725"/>
      <c r="AQ2158" s="1461"/>
      <c r="AR2158" s="1461"/>
      <c r="AS2158" s="2806" t="s">
        <v>5784</v>
      </c>
      <c r="AT2158" s="1516" t="s">
        <v>5785</v>
      </c>
      <c r="AU2158" s="1517">
        <v>1</v>
      </c>
      <c r="AV2158" s="1517"/>
      <c r="AW2158" s="3104">
        <v>43054</v>
      </c>
      <c r="AX2158" s="3104">
        <v>43084</v>
      </c>
      <c r="AY2158" s="1518">
        <v>0</v>
      </c>
      <c r="AZ2158" s="1459"/>
      <c r="BA2158" s="1459"/>
      <c r="BB2158" s="1459"/>
      <c r="BC2158" s="1459"/>
      <c r="BD2158" s="1685"/>
      <c r="BE2158" s="1381"/>
      <c r="BF2158" s="2220"/>
      <c r="BG2158" s="1381"/>
      <c r="BH2158" s="1381"/>
      <c r="BI2158" s="1469"/>
      <c r="BJ2158" s="1381"/>
      <c r="BK2158" s="1381"/>
      <c r="BL2158" s="1470">
        <f t="shared" si="245"/>
        <v>0</v>
      </c>
      <c r="BM2158" s="1470">
        <f>L2158-(BI2158:BI2163)</f>
        <v>0</v>
      </c>
      <c r="BN2158" s="1471"/>
      <c r="BO2158" s="1471"/>
      <c r="BP2158" s="1471"/>
      <c r="BQ2158" s="1471"/>
      <c r="BR2158" s="1471"/>
      <c r="BS2158" s="1471"/>
      <c r="BT2158" s="1471"/>
      <c r="BU2158" s="1471"/>
      <c r="BV2158" s="1471"/>
      <c r="BW2158" s="1471"/>
      <c r="BX2158" s="1471"/>
      <c r="BY2158" s="1471"/>
      <c r="BZ2158" s="1471"/>
      <c r="CA2158" s="1471"/>
      <c r="CB2158" s="1471"/>
      <c r="CC2158" s="1471"/>
      <c r="CD2158" s="3048" t="s">
        <v>5709</v>
      </c>
    </row>
    <row r="2159" spans="1:82" s="19" customFormat="1" ht="20.25" customHeight="1" x14ac:dyDescent="0.25">
      <c r="A2159" s="1800" t="s">
        <v>162</v>
      </c>
      <c r="B2159" s="1801" t="s">
        <v>5319</v>
      </c>
      <c r="C2159" s="1802" t="s">
        <v>5320</v>
      </c>
      <c r="D2159" s="1820">
        <v>257</v>
      </c>
      <c r="E2159" s="1826" t="s">
        <v>5782</v>
      </c>
      <c r="F2159" s="1753" t="s">
        <v>5783</v>
      </c>
      <c r="G2159" s="1746">
        <v>0</v>
      </c>
      <c r="H2159" s="1746" t="s">
        <v>0</v>
      </c>
      <c r="I2159" s="1746">
        <v>1</v>
      </c>
      <c r="J2159" s="1745">
        <v>0.33</v>
      </c>
      <c r="K2159" s="1804"/>
      <c r="L2159" s="1756"/>
      <c r="M2159" s="1805"/>
      <c r="N2159" s="1805"/>
      <c r="O2159" s="1805"/>
      <c r="P2159" s="1805"/>
      <c r="Q2159" s="1805"/>
      <c r="R2159" s="1805"/>
      <c r="S2159" s="1805"/>
      <c r="T2159" s="1805"/>
      <c r="U2159" s="1783">
        <f t="shared" si="243"/>
        <v>0</v>
      </c>
      <c r="V2159" s="1805"/>
      <c r="W2159" s="1805"/>
      <c r="X2159" s="1805"/>
      <c r="Y2159" s="1805"/>
      <c r="Z2159" s="1805"/>
      <c r="AA2159" s="1805"/>
      <c r="AB2159" s="1805"/>
      <c r="AC2159" s="1805"/>
      <c r="AD2159" s="1805"/>
      <c r="AE2159" s="1805"/>
      <c r="AF2159" s="1805"/>
      <c r="AG2159" s="3084"/>
      <c r="AH2159" s="2767"/>
      <c r="AI2159" s="3085"/>
      <c r="AJ2159" s="2767"/>
      <c r="AK2159" s="2767"/>
      <c r="AL2159" s="2767"/>
      <c r="AM2159" s="4078"/>
      <c r="AN2159" s="4078"/>
      <c r="AO2159" s="2767"/>
      <c r="AP2159" s="2767"/>
      <c r="AQ2159" s="3084"/>
      <c r="AR2159" s="3084"/>
      <c r="AS2159" s="3791"/>
      <c r="AT2159" s="2489"/>
      <c r="AU2159" s="2491"/>
      <c r="AV2159" s="2491"/>
      <c r="AW2159" s="3926"/>
      <c r="AX2159" s="3926"/>
      <c r="AY2159" s="2492"/>
      <c r="AZ2159" s="3099"/>
      <c r="BA2159" s="3099"/>
      <c r="BB2159" s="3099"/>
      <c r="BC2159" s="3099"/>
      <c r="BD2159" s="3928"/>
      <c r="BE2159" s="3099"/>
      <c r="BF2159" s="3059"/>
      <c r="BG2159" s="3099"/>
      <c r="BH2159" s="3099"/>
      <c r="BI2159" s="3060"/>
      <c r="BJ2159" s="3099"/>
      <c r="BK2159" s="3099"/>
      <c r="BL2159" s="3061">
        <f t="shared" si="245"/>
        <v>0</v>
      </c>
      <c r="BM2159" s="3099"/>
      <c r="BN2159" s="3925"/>
      <c r="BO2159" s="3925"/>
      <c r="BP2159" s="3925"/>
      <c r="BQ2159" s="3925"/>
      <c r="BR2159" s="3925"/>
      <c r="BS2159" s="3925"/>
      <c r="BT2159" s="3925"/>
      <c r="BU2159" s="3925"/>
      <c r="BV2159" s="3925"/>
      <c r="BW2159" s="3925"/>
      <c r="BX2159" s="3925"/>
      <c r="BY2159" s="3925"/>
      <c r="BZ2159" s="3925"/>
      <c r="CA2159" s="3925"/>
      <c r="CB2159" s="3925"/>
      <c r="CC2159" s="3925"/>
      <c r="CD2159" s="3063" t="s">
        <v>5709</v>
      </c>
    </row>
    <row r="2160" spans="1:82" s="19" customFormat="1" ht="20.25" customHeight="1" x14ac:dyDescent="0.25">
      <c r="A2160" s="1800" t="s">
        <v>162</v>
      </c>
      <c r="B2160" s="1801" t="s">
        <v>5319</v>
      </c>
      <c r="C2160" s="1802" t="s">
        <v>5320</v>
      </c>
      <c r="D2160" s="1820">
        <v>257</v>
      </c>
      <c r="E2160" s="1746" t="s">
        <v>5782</v>
      </c>
      <c r="F2160" s="1753" t="s">
        <v>5783</v>
      </c>
      <c r="G2160" s="1746">
        <v>0</v>
      </c>
      <c r="H2160" s="1748" t="s">
        <v>0</v>
      </c>
      <c r="I2160" s="1746">
        <v>1</v>
      </c>
      <c r="J2160" s="1745">
        <v>0.33</v>
      </c>
      <c r="K2160" s="1804"/>
      <c r="L2160" s="1756"/>
      <c r="M2160" s="1805"/>
      <c r="N2160" s="1805"/>
      <c r="O2160" s="1805"/>
      <c r="P2160" s="1805"/>
      <c r="Q2160" s="1805"/>
      <c r="R2160" s="1805"/>
      <c r="S2160" s="1805"/>
      <c r="T2160" s="1805"/>
      <c r="U2160" s="1783">
        <f t="shared" si="243"/>
        <v>0</v>
      </c>
      <c r="V2160" s="1805"/>
      <c r="W2160" s="1805"/>
      <c r="X2160" s="1805"/>
      <c r="Y2160" s="1805"/>
      <c r="Z2160" s="1805"/>
      <c r="AA2160" s="1805"/>
      <c r="AB2160" s="1805"/>
      <c r="AC2160" s="1805"/>
      <c r="AD2160" s="1805"/>
      <c r="AE2160" s="1805"/>
      <c r="AF2160" s="1805"/>
      <c r="AG2160" s="3084"/>
      <c r="AH2160" s="2767"/>
      <c r="AI2160" s="3085"/>
      <c r="AJ2160" s="2767"/>
      <c r="AK2160" s="2767"/>
      <c r="AL2160" s="2767"/>
      <c r="AM2160" s="4078"/>
      <c r="AN2160" s="4078"/>
      <c r="AO2160" s="2767"/>
      <c r="AP2160" s="2767"/>
      <c r="AQ2160" s="3084"/>
      <c r="AR2160" s="3084"/>
      <c r="AS2160" s="3791"/>
      <c r="AT2160" s="2489"/>
      <c r="AU2160" s="2491"/>
      <c r="AV2160" s="2491"/>
      <c r="AW2160" s="3926"/>
      <c r="AX2160" s="3926"/>
      <c r="AY2160" s="2492"/>
      <c r="AZ2160" s="3099"/>
      <c r="BA2160" s="3099"/>
      <c r="BB2160" s="3099"/>
      <c r="BC2160" s="3099"/>
      <c r="BD2160" s="3928"/>
      <c r="BE2160" s="3099"/>
      <c r="BF2160" s="3059"/>
      <c r="BG2160" s="3099"/>
      <c r="BH2160" s="3099"/>
      <c r="BI2160" s="3060"/>
      <c r="BJ2160" s="3099"/>
      <c r="BK2160" s="3099"/>
      <c r="BL2160" s="3061">
        <f t="shared" si="245"/>
        <v>0</v>
      </c>
      <c r="BM2160" s="3099"/>
      <c r="BN2160" s="3925"/>
      <c r="BO2160" s="3925"/>
      <c r="BP2160" s="3925"/>
      <c r="BQ2160" s="3925"/>
      <c r="BR2160" s="3925"/>
      <c r="BS2160" s="3925"/>
      <c r="BT2160" s="3925"/>
      <c r="BU2160" s="3925"/>
      <c r="BV2160" s="3925"/>
      <c r="BW2160" s="3925"/>
      <c r="BX2160" s="3925"/>
      <c r="BY2160" s="3925"/>
      <c r="BZ2160" s="3925"/>
      <c r="CA2160" s="3925"/>
      <c r="CB2160" s="3925"/>
      <c r="CC2160" s="3925"/>
      <c r="CD2160" s="3063" t="s">
        <v>5709</v>
      </c>
    </row>
    <row r="2161" spans="1:82" s="19" customFormat="1" ht="20.25" customHeight="1" x14ac:dyDescent="0.25">
      <c r="A2161" s="1800" t="s">
        <v>162</v>
      </c>
      <c r="B2161" s="1801" t="s">
        <v>5319</v>
      </c>
      <c r="C2161" s="1802" t="s">
        <v>5320</v>
      </c>
      <c r="D2161" s="1820">
        <v>257</v>
      </c>
      <c r="E2161" s="1826" t="s">
        <v>5782</v>
      </c>
      <c r="F2161" s="1753" t="s">
        <v>5783</v>
      </c>
      <c r="G2161" s="1746">
        <v>0</v>
      </c>
      <c r="H2161" s="1746" t="s">
        <v>0</v>
      </c>
      <c r="I2161" s="1746">
        <v>1</v>
      </c>
      <c r="J2161" s="1745">
        <v>0.33</v>
      </c>
      <c r="K2161" s="1804"/>
      <c r="L2161" s="1756"/>
      <c r="M2161" s="1805"/>
      <c r="N2161" s="1805"/>
      <c r="O2161" s="1805"/>
      <c r="P2161" s="1805"/>
      <c r="Q2161" s="1805"/>
      <c r="R2161" s="1805"/>
      <c r="S2161" s="1805"/>
      <c r="T2161" s="1805"/>
      <c r="U2161" s="1783">
        <f t="shared" si="243"/>
        <v>0</v>
      </c>
      <c r="V2161" s="1805"/>
      <c r="W2161" s="1805"/>
      <c r="X2161" s="1805"/>
      <c r="Y2161" s="1805"/>
      <c r="Z2161" s="1805"/>
      <c r="AA2161" s="1805"/>
      <c r="AB2161" s="1805"/>
      <c r="AC2161" s="1805"/>
      <c r="AD2161" s="1805"/>
      <c r="AE2161" s="1805"/>
      <c r="AF2161" s="1805"/>
      <c r="AG2161" s="3084"/>
      <c r="AH2161" s="2767"/>
      <c r="AI2161" s="3085"/>
      <c r="AJ2161" s="2767"/>
      <c r="AK2161" s="2767"/>
      <c r="AL2161" s="2767"/>
      <c r="AM2161" s="4078"/>
      <c r="AN2161" s="4078"/>
      <c r="AO2161" s="2767"/>
      <c r="AP2161" s="2767"/>
      <c r="AQ2161" s="3084"/>
      <c r="AR2161" s="3084"/>
      <c r="AS2161" s="3791"/>
      <c r="AT2161" s="2489"/>
      <c r="AU2161" s="2491"/>
      <c r="AV2161" s="2491"/>
      <c r="AW2161" s="3926"/>
      <c r="AX2161" s="3926"/>
      <c r="AY2161" s="2492"/>
      <c r="AZ2161" s="3099"/>
      <c r="BA2161" s="3099"/>
      <c r="BB2161" s="3099"/>
      <c r="BC2161" s="3099"/>
      <c r="BD2161" s="3928"/>
      <c r="BE2161" s="3099"/>
      <c r="BF2161" s="3059"/>
      <c r="BG2161" s="3099"/>
      <c r="BH2161" s="3099"/>
      <c r="BI2161" s="3060"/>
      <c r="BJ2161" s="3099"/>
      <c r="BK2161" s="3099"/>
      <c r="BL2161" s="3061">
        <f t="shared" si="245"/>
        <v>0</v>
      </c>
      <c r="BM2161" s="3099"/>
      <c r="BN2161" s="3925"/>
      <c r="BO2161" s="3925"/>
      <c r="BP2161" s="3925"/>
      <c r="BQ2161" s="3925"/>
      <c r="BR2161" s="3925"/>
      <c r="BS2161" s="3925"/>
      <c r="BT2161" s="3925"/>
      <c r="BU2161" s="3925"/>
      <c r="BV2161" s="3925"/>
      <c r="BW2161" s="3925"/>
      <c r="BX2161" s="3925"/>
      <c r="BY2161" s="3925"/>
      <c r="BZ2161" s="3925"/>
      <c r="CA2161" s="3925"/>
      <c r="CB2161" s="3925"/>
      <c r="CC2161" s="3925"/>
      <c r="CD2161" s="3063" t="s">
        <v>5709</v>
      </c>
    </row>
    <row r="2162" spans="1:82" s="19" customFormat="1" ht="20.25" customHeight="1" x14ac:dyDescent="0.25">
      <c r="A2162" s="1800" t="s">
        <v>162</v>
      </c>
      <c r="B2162" s="1801" t="s">
        <v>5319</v>
      </c>
      <c r="C2162" s="1802" t="s">
        <v>5320</v>
      </c>
      <c r="D2162" s="1820">
        <v>257</v>
      </c>
      <c r="E2162" s="1746" t="s">
        <v>5782</v>
      </c>
      <c r="F2162" s="1753" t="s">
        <v>5783</v>
      </c>
      <c r="G2162" s="1746">
        <v>0</v>
      </c>
      <c r="H2162" s="1748" t="s">
        <v>0</v>
      </c>
      <c r="I2162" s="1746">
        <v>1</v>
      </c>
      <c r="J2162" s="1745">
        <v>0.33</v>
      </c>
      <c r="K2162" s="1804"/>
      <c r="L2162" s="1756"/>
      <c r="M2162" s="1805"/>
      <c r="N2162" s="1805"/>
      <c r="O2162" s="1805"/>
      <c r="P2162" s="1805"/>
      <c r="Q2162" s="1805"/>
      <c r="R2162" s="1805"/>
      <c r="S2162" s="1805"/>
      <c r="T2162" s="1805"/>
      <c r="U2162" s="1783">
        <f t="shared" si="243"/>
        <v>0</v>
      </c>
      <c r="V2162" s="1805"/>
      <c r="W2162" s="1805"/>
      <c r="X2162" s="1805"/>
      <c r="Y2162" s="1805"/>
      <c r="Z2162" s="1805"/>
      <c r="AA2162" s="1805"/>
      <c r="AB2162" s="1805"/>
      <c r="AC2162" s="1805"/>
      <c r="AD2162" s="1805"/>
      <c r="AE2162" s="1805"/>
      <c r="AF2162" s="1805"/>
      <c r="AG2162" s="3084"/>
      <c r="AH2162" s="2767"/>
      <c r="AI2162" s="3085"/>
      <c r="AJ2162" s="2767"/>
      <c r="AK2162" s="2767"/>
      <c r="AL2162" s="2767"/>
      <c r="AM2162" s="4078"/>
      <c r="AN2162" s="4078"/>
      <c r="AO2162" s="2767"/>
      <c r="AP2162" s="2767"/>
      <c r="AQ2162" s="3084"/>
      <c r="AR2162" s="3084"/>
      <c r="AS2162" s="3791"/>
      <c r="AT2162" s="2489"/>
      <c r="AU2162" s="2491"/>
      <c r="AV2162" s="2491"/>
      <c r="AW2162" s="3926"/>
      <c r="AX2162" s="3926"/>
      <c r="AY2162" s="2492"/>
      <c r="AZ2162" s="3099"/>
      <c r="BA2162" s="3099"/>
      <c r="BB2162" s="3099"/>
      <c r="BC2162" s="3099"/>
      <c r="BD2162" s="3928"/>
      <c r="BE2162" s="3099"/>
      <c r="BF2162" s="3059"/>
      <c r="BG2162" s="3099"/>
      <c r="BH2162" s="3099"/>
      <c r="BI2162" s="3060"/>
      <c r="BJ2162" s="3099"/>
      <c r="BK2162" s="3099"/>
      <c r="BL2162" s="3061">
        <f t="shared" si="245"/>
        <v>0</v>
      </c>
      <c r="BM2162" s="3099"/>
      <c r="BN2162" s="3925"/>
      <c r="BO2162" s="3925"/>
      <c r="BP2162" s="3925"/>
      <c r="BQ2162" s="3925"/>
      <c r="BR2162" s="3925"/>
      <c r="BS2162" s="3925"/>
      <c r="BT2162" s="3925"/>
      <c r="BU2162" s="3925"/>
      <c r="BV2162" s="3925"/>
      <c r="BW2162" s="3925"/>
      <c r="BX2162" s="3925"/>
      <c r="BY2162" s="3925"/>
      <c r="BZ2162" s="3925"/>
      <c r="CA2162" s="3925"/>
      <c r="CB2162" s="3925"/>
      <c r="CC2162" s="3925"/>
      <c r="CD2162" s="3063" t="s">
        <v>5709</v>
      </c>
    </row>
    <row r="2163" spans="1:82" s="19" customFormat="1" ht="20.25" customHeight="1" thickBot="1" x14ac:dyDescent="0.3">
      <c r="A2163" s="1723" t="s">
        <v>162</v>
      </c>
      <c r="B2163" s="1724" t="s">
        <v>5319</v>
      </c>
      <c r="C2163" s="1725" t="s">
        <v>5320</v>
      </c>
      <c r="D2163" s="1823">
        <v>257</v>
      </c>
      <c r="E2163" s="1734" t="s">
        <v>5782</v>
      </c>
      <c r="F2163" s="1726" t="s">
        <v>5783</v>
      </c>
      <c r="G2163" s="1706">
        <v>0</v>
      </c>
      <c r="H2163" s="1706" t="s">
        <v>0</v>
      </c>
      <c r="I2163" s="1706">
        <v>1</v>
      </c>
      <c r="J2163" s="1705">
        <v>0.33</v>
      </c>
      <c r="K2163" s="1727"/>
      <c r="L2163" s="1707"/>
      <c r="M2163" s="1728"/>
      <c r="N2163" s="1728"/>
      <c r="O2163" s="1728"/>
      <c r="P2163" s="1728"/>
      <c r="Q2163" s="1728"/>
      <c r="R2163" s="1728"/>
      <c r="S2163" s="1728"/>
      <c r="T2163" s="1728"/>
      <c r="U2163" s="1786">
        <f t="shared" si="243"/>
        <v>0</v>
      </c>
      <c r="V2163" s="1728"/>
      <c r="W2163" s="1728"/>
      <c r="X2163" s="1728"/>
      <c r="Y2163" s="1728"/>
      <c r="Z2163" s="1728"/>
      <c r="AA2163" s="1728"/>
      <c r="AB2163" s="1728"/>
      <c r="AC2163" s="1728"/>
      <c r="AD2163" s="1728"/>
      <c r="AE2163" s="1728"/>
      <c r="AF2163" s="1728"/>
      <c r="AG2163" s="3072"/>
      <c r="AH2163" s="2764"/>
      <c r="AI2163" s="3073"/>
      <c r="AJ2163" s="2764"/>
      <c r="AK2163" s="2764"/>
      <c r="AL2163" s="2764"/>
      <c r="AM2163" s="4061"/>
      <c r="AN2163" s="4061"/>
      <c r="AO2163" s="2764"/>
      <c r="AP2163" s="2764"/>
      <c r="AQ2163" s="3072"/>
      <c r="AR2163" s="3072"/>
      <c r="AS2163" s="3797"/>
      <c r="AT2163" s="2500"/>
      <c r="AU2163" s="2502"/>
      <c r="AV2163" s="2502"/>
      <c r="AW2163" s="3947"/>
      <c r="AX2163" s="3947"/>
      <c r="AY2163" s="2503"/>
      <c r="AZ2163" s="2765"/>
      <c r="BA2163" s="2765"/>
      <c r="BB2163" s="2765"/>
      <c r="BC2163" s="2765"/>
      <c r="BD2163" s="3946"/>
      <c r="BE2163" s="2765"/>
      <c r="BF2163" s="3076"/>
      <c r="BG2163" s="2765"/>
      <c r="BH2163" s="2765"/>
      <c r="BI2163" s="3078"/>
      <c r="BJ2163" s="2765"/>
      <c r="BK2163" s="2765"/>
      <c r="BL2163" s="2241">
        <f t="shared" si="245"/>
        <v>0</v>
      </c>
      <c r="BM2163" s="2765"/>
      <c r="BN2163" s="3789"/>
      <c r="BO2163" s="3789"/>
      <c r="BP2163" s="3789"/>
      <c r="BQ2163" s="3789"/>
      <c r="BR2163" s="3789"/>
      <c r="BS2163" s="3789"/>
      <c r="BT2163" s="3789"/>
      <c r="BU2163" s="3789"/>
      <c r="BV2163" s="3789"/>
      <c r="BW2163" s="3789"/>
      <c r="BX2163" s="3789"/>
      <c r="BY2163" s="3789"/>
      <c r="BZ2163" s="3789"/>
      <c r="CA2163" s="3789"/>
      <c r="CB2163" s="3789"/>
      <c r="CC2163" s="3789"/>
      <c r="CD2163" s="3081" t="s">
        <v>5709</v>
      </c>
    </row>
    <row r="2164" spans="1:82" s="19" customFormat="1" ht="20.25" customHeight="1" x14ac:dyDescent="0.25">
      <c r="A2164" s="661" t="s">
        <v>162</v>
      </c>
      <c r="B2164" s="662" t="s">
        <v>5319</v>
      </c>
      <c r="C2164" s="663" t="s">
        <v>5320</v>
      </c>
      <c r="D2164" s="522">
        <v>258</v>
      </c>
      <c r="E2164" s="210" t="s">
        <v>5786</v>
      </c>
      <c r="F2164" s="48" t="s">
        <v>5787</v>
      </c>
      <c r="G2164" s="210">
        <v>0</v>
      </c>
      <c r="H2164" s="404" t="s">
        <v>0</v>
      </c>
      <c r="I2164" s="210">
        <v>1</v>
      </c>
      <c r="J2164" s="493">
        <v>0.33</v>
      </c>
      <c r="K2164" s="195"/>
      <c r="L2164" s="51">
        <f>+M2164+N2164+O2164+P2164+Q2164+R2164+S2164+T2164</f>
        <v>0</v>
      </c>
      <c r="M2164" s="196"/>
      <c r="N2164" s="196"/>
      <c r="O2164" s="196"/>
      <c r="P2164" s="196"/>
      <c r="Q2164" s="196"/>
      <c r="R2164" s="196"/>
      <c r="S2164" s="196"/>
      <c r="T2164" s="196"/>
      <c r="U2164" s="494">
        <f t="shared" si="243"/>
        <v>0</v>
      </c>
      <c r="V2164" s="196"/>
      <c r="W2164" s="196"/>
      <c r="X2164" s="196"/>
      <c r="Y2164" s="196"/>
      <c r="Z2164" s="196"/>
      <c r="AA2164" s="196"/>
      <c r="AB2164" s="196"/>
      <c r="AC2164" s="196"/>
      <c r="AD2164" s="196"/>
      <c r="AE2164" s="196"/>
      <c r="AF2164" s="196"/>
      <c r="AG2164" s="2745"/>
      <c r="AH2164" s="2725"/>
      <c r="AI2164" s="2841"/>
      <c r="AJ2164" s="2725"/>
      <c r="AK2164" s="2725"/>
      <c r="AL2164" s="2725"/>
      <c r="AM2164" s="1464"/>
      <c r="AN2164" s="1464"/>
      <c r="AO2164" s="2725"/>
      <c r="AP2164" s="2725"/>
      <c r="AQ2164" s="1461"/>
      <c r="AR2164" s="1461"/>
      <c r="AS2164" s="2698" t="s">
        <v>5788</v>
      </c>
      <c r="AT2164" s="1527" t="s">
        <v>6093</v>
      </c>
      <c r="AU2164" s="2464">
        <v>100</v>
      </c>
      <c r="AV2164" s="2464">
        <v>100</v>
      </c>
      <c r="AW2164" s="2700">
        <v>42867</v>
      </c>
      <c r="AX2164" s="2700"/>
      <c r="AY2164" s="2465">
        <v>0</v>
      </c>
      <c r="AZ2164" s="1459"/>
      <c r="BA2164" s="1459"/>
      <c r="BB2164" s="1459"/>
      <c r="BC2164" s="1459"/>
      <c r="BD2164" s="1685"/>
      <c r="BE2164" s="1381"/>
      <c r="BF2164" s="2220"/>
      <c r="BG2164" s="1381"/>
      <c r="BH2164" s="1381"/>
      <c r="BI2164" s="1469"/>
      <c r="BJ2164" s="1381"/>
      <c r="BK2164" s="1381"/>
      <c r="BL2164" s="1470">
        <f t="shared" si="245"/>
        <v>0</v>
      </c>
      <c r="BM2164" s="1470">
        <f>L2164-(BI2164:BI2169)</f>
        <v>0</v>
      </c>
      <c r="BN2164" s="1471"/>
      <c r="BO2164" s="1471"/>
      <c r="BP2164" s="1471"/>
      <c r="BQ2164" s="1471"/>
      <c r="BR2164" s="1471"/>
      <c r="BS2164" s="1471"/>
      <c r="BT2164" s="1471"/>
      <c r="BU2164" s="1471"/>
      <c r="BV2164" s="1471"/>
      <c r="BW2164" s="1471"/>
      <c r="BX2164" s="1471"/>
      <c r="BY2164" s="1471"/>
      <c r="BZ2164" s="1471"/>
      <c r="CA2164" s="1471"/>
      <c r="CB2164" s="1471"/>
      <c r="CC2164" s="1471"/>
      <c r="CD2164" s="3048" t="s">
        <v>5709</v>
      </c>
    </row>
    <row r="2165" spans="1:82" s="19" customFormat="1" ht="20.25" customHeight="1" x14ac:dyDescent="0.25">
      <c r="A2165" s="1800" t="s">
        <v>162</v>
      </c>
      <c r="B2165" s="1801" t="s">
        <v>5319</v>
      </c>
      <c r="C2165" s="1802" t="s">
        <v>5320</v>
      </c>
      <c r="D2165" s="1820">
        <v>258</v>
      </c>
      <c r="E2165" s="1746" t="s">
        <v>5786</v>
      </c>
      <c r="F2165" s="1753" t="s">
        <v>5787</v>
      </c>
      <c r="G2165" s="1746">
        <v>0</v>
      </c>
      <c r="H2165" s="1748" t="s">
        <v>0</v>
      </c>
      <c r="I2165" s="1746">
        <v>1</v>
      </c>
      <c r="J2165" s="1745">
        <v>0.33</v>
      </c>
      <c r="K2165" s="1804"/>
      <c r="L2165" s="1756"/>
      <c r="M2165" s="1805"/>
      <c r="N2165" s="1805"/>
      <c r="O2165" s="1805"/>
      <c r="P2165" s="1805"/>
      <c r="Q2165" s="1805"/>
      <c r="R2165" s="1805"/>
      <c r="S2165" s="1805"/>
      <c r="T2165" s="1805"/>
      <c r="U2165" s="1783">
        <f t="shared" si="243"/>
        <v>0</v>
      </c>
      <c r="V2165" s="1805"/>
      <c r="W2165" s="1805"/>
      <c r="X2165" s="1805"/>
      <c r="Y2165" s="1805"/>
      <c r="Z2165" s="1805"/>
      <c r="AA2165" s="1805"/>
      <c r="AB2165" s="1805"/>
      <c r="AC2165" s="1805"/>
      <c r="AD2165" s="1805"/>
      <c r="AE2165" s="1805"/>
      <c r="AF2165" s="1805"/>
      <c r="AG2165" s="3084"/>
      <c r="AH2165" s="2767"/>
      <c r="AI2165" s="3085"/>
      <c r="AJ2165" s="2767"/>
      <c r="AK2165" s="2767"/>
      <c r="AL2165" s="2767"/>
      <c r="AM2165" s="4078"/>
      <c r="AN2165" s="4078"/>
      <c r="AO2165" s="2767"/>
      <c r="AP2165" s="2767"/>
      <c r="AQ2165" s="3084"/>
      <c r="AR2165" s="3084"/>
      <c r="AS2165" s="3791"/>
      <c r="AT2165" s="2489"/>
      <c r="AU2165" s="2491"/>
      <c r="AV2165" s="2491"/>
      <c r="AW2165" s="3926"/>
      <c r="AX2165" s="3926"/>
      <c r="AY2165" s="2492"/>
      <c r="AZ2165" s="3099"/>
      <c r="BA2165" s="3099"/>
      <c r="BB2165" s="3099"/>
      <c r="BC2165" s="3099"/>
      <c r="BD2165" s="3928"/>
      <c r="BE2165" s="3099"/>
      <c r="BF2165" s="3059"/>
      <c r="BG2165" s="3099"/>
      <c r="BH2165" s="3099"/>
      <c r="BI2165" s="3060"/>
      <c r="BJ2165" s="3099"/>
      <c r="BK2165" s="3099"/>
      <c r="BL2165" s="3061">
        <f t="shared" si="245"/>
        <v>0</v>
      </c>
      <c r="BM2165" s="3099"/>
      <c r="BN2165" s="3925"/>
      <c r="BO2165" s="3925"/>
      <c r="BP2165" s="3925"/>
      <c r="BQ2165" s="3925"/>
      <c r="BR2165" s="3925"/>
      <c r="BS2165" s="3925"/>
      <c r="BT2165" s="3925"/>
      <c r="BU2165" s="3925"/>
      <c r="BV2165" s="3925"/>
      <c r="BW2165" s="3925"/>
      <c r="BX2165" s="3925"/>
      <c r="BY2165" s="3925"/>
      <c r="BZ2165" s="3925"/>
      <c r="CA2165" s="3925"/>
      <c r="CB2165" s="3925"/>
      <c r="CC2165" s="3925"/>
      <c r="CD2165" s="3063" t="s">
        <v>5709</v>
      </c>
    </row>
    <row r="2166" spans="1:82" s="19" customFormat="1" ht="20.25" customHeight="1" x14ac:dyDescent="0.25">
      <c r="A2166" s="1800" t="s">
        <v>162</v>
      </c>
      <c r="B2166" s="1801" t="s">
        <v>5319</v>
      </c>
      <c r="C2166" s="1802" t="s">
        <v>5320</v>
      </c>
      <c r="D2166" s="1820">
        <v>258</v>
      </c>
      <c r="E2166" s="1746" t="s">
        <v>5786</v>
      </c>
      <c r="F2166" s="1753" t="s">
        <v>5787</v>
      </c>
      <c r="G2166" s="1746">
        <v>0</v>
      </c>
      <c r="H2166" s="1748" t="s">
        <v>0</v>
      </c>
      <c r="I2166" s="1746">
        <v>1</v>
      </c>
      <c r="J2166" s="1745">
        <v>0.33</v>
      </c>
      <c r="K2166" s="1804"/>
      <c r="L2166" s="1756"/>
      <c r="M2166" s="1805"/>
      <c r="N2166" s="1805"/>
      <c r="O2166" s="1805"/>
      <c r="P2166" s="1805"/>
      <c r="Q2166" s="1805"/>
      <c r="R2166" s="1805"/>
      <c r="S2166" s="1805"/>
      <c r="T2166" s="1805"/>
      <c r="U2166" s="1783">
        <f t="shared" si="243"/>
        <v>0</v>
      </c>
      <c r="V2166" s="1805"/>
      <c r="W2166" s="1805"/>
      <c r="X2166" s="1805"/>
      <c r="Y2166" s="1805"/>
      <c r="Z2166" s="1805"/>
      <c r="AA2166" s="1805"/>
      <c r="AB2166" s="1805"/>
      <c r="AC2166" s="1805"/>
      <c r="AD2166" s="1805"/>
      <c r="AE2166" s="1805"/>
      <c r="AF2166" s="1805"/>
      <c r="AG2166" s="3084"/>
      <c r="AH2166" s="2767"/>
      <c r="AI2166" s="3085"/>
      <c r="AJ2166" s="2767"/>
      <c r="AK2166" s="2767"/>
      <c r="AL2166" s="2767"/>
      <c r="AM2166" s="4078"/>
      <c r="AN2166" s="4078"/>
      <c r="AO2166" s="2767"/>
      <c r="AP2166" s="2767"/>
      <c r="AQ2166" s="3084"/>
      <c r="AR2166" s="3084"/>
      <c r="AS2166" s="3791"/>
      <c r="AT2166" s="2489"/>
      <c r="AU2166" s="2491"/>
      <c r="AV2166" s="2491"/>
      <c r="AW2166" s="3926"/>
      <c r="AX2166" s="3926"/>
      <c r="AY2166" s="2492"/>
      <c r="AZ2166" s="3099"/>
      <c r="BA2166" s="3099"/>
      <c r="BB2166" s="3099"/>
      <c r="BC2166" s="3099"/>
      <c r="BD2166" s="3928"/>
      <c r="BE2166" s="3099"/>
      <c r="BF2166" s="3059"/>
      <c r="BG2166" s="3099"/>
      <c r="BH2166" s="3099"/>
      <c r="BI2166" s="3060"/>
      <c r="BJ2166" s="3099"/>
      <c r="BK2166" s="3099"/>
      <c r="BL2166" s="3061">
        <f t="shared" si="245"/>
        <v>0</v>
      </c>
      <c r="BM2166" s="3099"/>
      <c r="BN2166" s="3925"/>
      <c r="BO2166" s="3925"/>
      <c r="BP2166" s="3925"/>
      <c r="BQ2166" s="3925"/>
      <c r="BR2166" s="3925"/>
      <c r="BS2166" s="3925"/>
      <c r="BT2166" s="3925"/>
      <c r="BU2166" s="3925"/>
      <c r="BV2166" s="3925"/>
      <c r="BW2166" s="3925"/>
      <c r="BX2166" s="3925"/>
      <c r="BY2166" s="3925"/>
      <c r="BZ2166" s="3925"/>
      <c r="CA2166" s="3925"/>
      <c r="CB2166" s="3925"/>
      <c r="CC2166" s="3925"/>
      <c r="CD2166" s="3063" t="s">
        <v>5709</v>
      </c>
    </row>
    <row r="2167" spans="1:82" s="19" customFormat="1" ht="20.25" customHeight="1" x14ac:dyDescent="0.25">
      <c r="A2167" s="1800" t="s">
        <v>162</v>
      </c>
      <c r="B2167" s="1801" t="s">
        <v>5319</v>
      </c>
      <c r="C2167" s="1802" t="s">
        <v>5320</v>
      </c>
      <c r="D2167" s="1820">
        <v>258</v>
      </c>
      <c r="E2167" s="1746" t="s">
        <v>5786</v>
      </c>
      <c r="F2167" s="1753" t="s">
        <v>5787</v>
      </c>
      <c r="G2167" s="1746">
        <v>0</v>
      </c>
      <c r="H2167" s="1748" t="s">
        <v>0</v>
      </c>
      <c r="I2167" s="1746">
        <v>1</v>
      </c>
      <c r="J2167" s="1745">
        <v>0.33</v>
      </c>
      <c r="K2167" s="1804"/>
      <c r="L2167" s="1756"/>
      <c r="M2167" s="1805"/>
      <c r="N2167" s="1805"/>
      <c r="O2167" s="1805"/>
      <c r="P2167" s="1805"/>
      <c r="Q2167" s="1805"/>
      <c r="R2167" s="1805"/>
      <c r="S2167" s="1805"/>
      <c r="T2167" s="1805"/>
      <c r="U2167" s="1783">
        <f t="shared" si="243"/>
        <v>0</v>
      </c>
      <c r="V2167" s="1805"/>
      <c r="W2167" s="1805"/>
      <c r="X2167" s="1805"/>
      <c r="Y2167" s="1805"/>
      <c r="Z2167" s="1805"/>
      <c r="AA2167" s="1805"/>
      <c r="AB2167" s="1805"/>
      <c r="AC2167" s="1805"/>
      <c r="AD2167" s="1805"/>
      <c r="AE2167" s="1805"/>
      <c r="AF2167" s="1805"/>
      <c r="AG2167" s="3084"/>
      <c r="AH2167" s="2767"/>
      <c r="AI2167" s="3085"/>
      <c r="AJ2167" s="2767"/>
      <c r="AK2167" s="2767"/>
      <c r="AL2167" s="2767"/>
      <c r="AM2167" s="4078"/>
      <c r="AN2167" s="4078"/>
      <c r="AO2167" s="2767"/>
      <c r="AP2167" s="2767"/>
      <c r="AQ2167" s="3084"/>
      <c r="AR2167" s="3084"/>
      <c r="AS2167" s="3791"/>
      <c r="AT2167" s="2489"/>
      <c r="AU2167" s="2491"/>
      <c r="AV2167" s="2491"/>
      <c r="AW2167" s="3926"/>
      <c r="AX2167" s="3926"/>
      <c r="AY2167" s="2492"/>
      <c r="AZ2167" s="3099"/>
      <c r="BA2167" s="3099"/>
      <c r="BB2167" s="3099"/>
      <c r="BC2167" s="3099"/>
      <c r="BD2167" s="3928"/>
      <c r="BE2167" s="3099"/>
      <c r="BF2167" s="3059"/>
      <c r="BG2167" s="3099"/>
      <c r="BH2167" s="3099"/>
      <c r="BI2167" s="3060"/>
      <c r="BJ2167" s="3099"/>
      <c r="BK2167" s="3099"/>
      <c r="BL2167" s="3061">
        <f t="shared" si="245"/>
        <v>0</v>
      </c>
      <c r="BM2167" s="3099"/>
      <c r="BN2167" s="3925"/>
      <c r="BO2167" s="3925"/>
      <c r="BP2167" s="3925"/>
      <c r="BQ2167" s="3925"/>
      <c r="BR2167" s="3925"/>
      <c r="BS2167" s="3925"/>
      <c r="BT2167" s="3925"/>
      <c r="BU2167" s="3925"/>
      <c r="BV2167" s="3925"/>
      <c r="BW2167" s="3925"/>
      <c r="BX2167" s="3925"/>
      <c r="BY2167" s="3925"/>
      <c r="BZ2167" s="3925"/>
      <c r="CA2167" s="3925"/>
      <c r="CB2167" s="3925"/>
      <c r="CC2167" s="3925"/>
      <c r="CD2167" s="3063" t="s">
        <v>5709</v>
      </c>
    </row>
    <row r="2168" spans="1:82" s="19" customFormat="1" ht="20.25" customHeight="1" x14ac:dyDescent="0.25">
      <c r="A2168" s="1800" t="s">
        <v>162</v>
      </c>
      <c r="B2168" s="1801" t="s">
        <v>5319</v>
      </c>
      <c r="C2168" s="1802" t="s">
        <v>5320</v>
      </c>
      <c r="D2168" s="1820">
        <v>258</v>
      </c>
      <c r="E2168" s="1746" t="s">
        <v>5786</v>
      </c>
      <c r="F2168" s="1753" t="s">
        <v>5787</v>
      </c>
      <c r="G2168" s="1746">
        <v>0</v>
      </c>
      <c r="H2168" s="1748" t="s">
        <v>0</v>
      </c>
      <c r="I2168" s="1746">
        <v>1</v>
      </c>
      <c r="J2168" s="1745">
        <v>0.33</v>
      </c>
      <c r="K2168" s="1804"/>
      <c r="L2168" s="1756"/>
      <c r="M2168" s="1805"/>
      <c r="N2168" s="1805"/>
      <c r="O2168" s="1805"/>
      <c r="P2168" s="1805"/>
      <c r="Q2168" s="1805"/>
      <c r="R2168" s="1805"/>
      <c r="S2168" s="1805"/>
      <c r="T2168" s="1805"/>
      <c r="U2168" s="1783">
        <f t="shared" si="243"/>
        <v>0</v>
      </c>
      <c r="V2168" s="1805"/>
      <c r="W2168" s="1805"/>
      <c r="X2168" s="1805"/>
      <c r="Y2168" s="1805"/>
      <c r="Z2168" s="1805"/>
      <c r="AA2168" s="1805"/>
      <c r="AB2168" s="1805"/>
      <c r="AC2168" s="1805"/>
      <c r="AD2168" s="1805"/>
      <c r="AE2168" s="1805"/>
      <c r="AF2168" s="1805"/>
      <c r="AG2168" s="3084"/>
      <c r="AH2168" s="2767"/>
      <c r="AI2168" s="3085"/>
      <c r="AJ2168" s="2767"/>
      <c r="AK2168" s="2767"/>
      <c r="AL2168" s="2767"/>
      <c r="AM2168" s="4078"/>
      <c r="AN2168" s="4078"/>
      <c r="AO2168" s="2767"/>
      <c r="AP2168" s="2767"/>
      <c r="AQ2168" s="3084"/>
      <c r="AR2168" s="3084"/>
      <c r="AS2168" s="3791"/>
      <c r="AT2168" s="2489"/>
      <c r="AU2168" s="2491"/>
      <c r="AV2168" s="2491"/>
      <c r="AW2168" s="3926"/>
      <c r="AX2168" s="3926"/>
      <c r="AY2168" s="2492"/>
      <c r="AZ2168" s="3099"/>
      <c r="BA2168" s="3099"/>
      <c r="BB2168" s="3099"/>
      <c r="BC2168" s="3099"/>
      <c r="BD2168" s="3928"/>
      <c r="BE2168" s="3099"/>
      <c r="BF2168" s="3059"/>
      <c r="BG2168" s="3099"/>
      <c r="BH2168" s="3099"/>
      <c r="BI2168" s="3060"/>
      <c r="BJ2168" s="3099"/>
      <c r="BK2168" s="3099"/>
      <c r="BL2168" s="3061">
        <f t="shared" si="245"/>
        <v>0</v>
      </c>
      <c r="BM2168" s="3099"/>
      <c r="BN2168" s="3925"/>
      <c r="BO2168" s="3925"/>
      <c r="BP2168" s="3925"/>
      <c r="BQ2168" s="3925"/>
      <c r="BR2168" s="3925"/>
      <c r="BS2168" s="3925"/>
      <c r="BT2168" s="3925"/>
      <c r="BU2168" s="3925"/>
      <c r="BV2168" s="3925"/>
      <c r="BW2168" s="3925"/>
      <c r="BX2168" s="3925"/>
      <c r="BY2168" s="3925"/>
      <c r="BZ2168" s="3925"/>
      <c r="CA2168" s="3925"/>
      <c r="CB2168" s="3925"/>
      <c r="CC2168" s="3925"/>
      <c r="CD2168" s="3063" t="s">
        <v>5709</v>
      </c>
    </row>
    <row r="2169" spans="1:82" s="19" customFormat="1" ht="20.25" customHeight="1" thickBot="1" x14ac:dyDescent="0.3">
      <c r="A2169" s="1723" t="s">
        <v>162</v>
      </c>
      <c r="B2169" s="1724" t="s">
        <v>5319</v>
      </c>
      <c r="C2169" s="1725" t="s">
        <v>5320</v>
      </c>
      <c r="D2169" s="1823">
        <v>258</v>
      </c>
      <c r="E2169" s="1706" t="s">
        <v>5786</v>
      </c>
      <c r="F2169" s="1726" t="s">
        <v>5787</v>
      </c>
      <c r="G2169" s="1706">
        <v>0</v>
      </c>
      <c r="H2169" s="1732" t="s">
        <v>0</v>
      </c>
      <c r="I2169" s="1706">
        <v>1</v>
      </c>
      <c r="J2169" s="1705">
        <v>0.33</v>
      </c>
      <c r="K2169" s="1727"/>
      <c r="L2169" s="1707"/>
      <c r="M2169" s="1728"/>
      <c r="N2169" s="1728"/>
      <c r="O2169" s="1728"/>
      <c r="P2169" s="1728"/>
      <c r="Q2169" s="1728"/>
      <c r="R2169" s="1728"/>
      <c r="S2169" s="1728"/>
      <c r="T2169" s="1728"/>
      <c r="U2169" s="1786">
        <f t="shared" si="243"/>
        <v>0</v>
      </c>
      <c r="V2169" s="1728"/>
      <c r="W2169" s="1728"/>
      <c r="X2169" s="1728"/>
      <c r="Y2169" s="1728"/>
      <c r="Z2169" s="1728"/>
      <c r="AA2169" s="1728"/>
      <c r="AB2169" s="1728"/>
      <c r="AC2169" s="1728"/>
      <c r="AD2169" s="1728"/>
      <c r="AE2169" s="1728"/>
      <c r="AF2169" s="1728"/>
      <c r="AG2169" s="3072"/>
      <c r="AH2169" s="2764"/>
      <c r="AI2169" s="3073"/>
      <c r="AJ2169" s="2764"/>
      <c r="AK2169" s="2764"/>
      <c r="AL2169" s="2764"/>
      <c r="AM2169" s="4061"/>
      <c r="AN2169" s="4061"/>
      <c r="AO2169" s="2764"/>
      <c r="AP2169" s="2764"/>
      <c r="AQ2169" s="3072"/>
      <c r="AR2169" s="3072"/>
      <c r="AS2169" s="3797"/>
      <c r="AT2169" s="2500" t="s">
        <v>1647</v>
      </c>
      <c r="AU2169" s="2502"/>
      <c r="AV2169" s="2502"/>
      <c r="AW2169" s="3947"/>
      <c r="AX2169" s="3947"/>
      <c r="AY2169" s="2503"/>
      <c r="AZ2169" s="2765"/>
      <c r="BA2169" s="2765"/>
      <c r="BB2169" s="2765"/>
      <c r="BC2169" s="2765"/>
      <c r="BD2169" s="3946"/>
      <c r="BE2169" s="2765"/>
      <c r="BF2169" s="3076"/>
      <c r="BG2169" s="2765"/>
      <c r="BH2169" s="2765"/>
      <c r="BI2169" s="3078"/>
      <c r="BJ2169" s="2765"/>
      <c r="BK2169" s="2765"/>
      <c r="BL2169" s="2241">
        <f t="shared" si="245"/>
        <v>0</v>
      </c>
      <c r="BM2169" s="2765"/>
      <c r="BN2169" s="3789"/>
      <c r="BO2169" s="3789"/>
      <c r="BP2169" s="3789"/>
      <c r="BQ2169" s="3789"/>
      <c r="BR2169" s="3789"/>
      <c r="BS2169" s="3789"/>
      <c r="BT2169" s="3789"/>
      <c r="BU2169" s="3789"/>
      <c r="BV2169" s="3789"/>
      <c r="BW2169" s="3789"/>
      <c r="BX2169" s="3789"/>
      <c r="BY2169" s="3789"/>
      <c r="BZ2169" s="3789"/>
      <c r="CA2169" s="3789"/>
      <c r="CB2169" s="3789"/>
      <c r="CC2169" s="3789"/>
      <c r="CD2169" s="3081" t="s">
        <v>5709</v>
      </c>
    </row>
    <row r="2170" spans="1:82" s="19" customFormat="1" ht="20.25" customHeight="1" x14ac:dyDescent="0.25">
      <c r="A2170" s="661" t="s">
        <v>162</v>
      </c>
      <c r="B2170" s="662" t="s">
        <v>5319</v>
      </c>
      <c r="C2170" s="663" t="s">
        <v>5320</v>
      </c>
      <c r="D2170" s="522">
        <v>259</v>
      </c>
      <c r="E2170" s="210" t="s">
        <v>5789</v>
      </c>
      <c r="F2170" s="48" t="s">
        <v>5790</v>
      </c>
      <c r="G2170" s="210" t="s">
        <v>165</v>
      </c>
      <c r="H2170" s="404" t="s">
        <v>1</v>
      </c>
      <c r="I2170" s="210">
        <v>1</v>
      </c>
      <c r="J2170" s="493">
        <v>1</v>
      </c>
      <c r="K2170" s="195"/>
      <c r="L2170" s="51">
        <f>+M2170+N2170+O2170+P2170+Q2170+R2170+S2170+T2170</f>
        <v>125000000</v>
      </c>
      <c r="M2170" s="289">
        <v>125000000</v>
      </c>
      <c r="N2170" s="196"/>
      <c r="O2170" s="196"/>
      <c r="P2170" s="196"/>
      <c r="Q2170" s="196"/>
      <c r="R2170" s="196"/>
      <c r="S2170" s="196"/>
      <c r="T2170" s="196"/>
      <c r="U2170" s="494">
        <f t="shared" si="243"/>
        <v>0</v>
      </c>
      <c r="V2170" s="196"/>
      <c r="W2170" s="196"/>
      <c r="X2170" s="196"/>
      <c r="Y2170" s="196"/>
      <c r="Z2170" s="196"/>
      <c r="AA2170" s="196"/>
      <c r="AB2170" s="196"/>
      <c r="AC2170" s="196"/>
      <c r="AD2170" s="196"/>
      <c r="AE2170" s="196"/>
      <c r="AF2170" s="196"/>
      <c r="AG2170" s="2820">
        <v>25172505</v>
      </c>
      <c r="AH2170" s="2820" t="s">
        <v>5791</v>
      </c>
      <c r="AI2170" s="3038">
        <v>42887</v>
      </c>
      <c r="AJ2170" s="2821"/>
      <c r="AK2170" s="2821" t="s">
        <v>5706</v>
      </c>
      <c r="AL2170" s="2821" t="s">
        <v>4495</v>
      </c>
      <c r="AM2170" s="1480">
        <v>20000000</v>
      </c>
      <c r="AN2170" s="1480">
        <v>20000000</v>
      </c>
      <c r="AO2170" s="2821" t="s">
        <v>476</v>
      </c>
      <c r="AP2170" s="2821" t="s">
        <v>6</v>
      </c>
      <c r="AQ2170" s="2820" t="s">
        <v>5768</v>
      </c>
      <c r="AR2170" s="1477">
        <v>2202090108</v>
      </c>
      <c r="AS2170" s="1478" t="s">
        <v>5792</v>
      </c>
      <c r="AT2170" s="1478" t="s">
        <v>5760</v>
      </c>
      <c r="AU2170" s="1474">
        <v>1</v>
      </c>
      <c r="AV2170" s="1474"/>
      <c r="AW2170" s="3113">
        <v>42979</v>
      </c>
      <c r="AX2170" s="3113">
        <v>43008</v>
      </c>
      <c r="AY2170" s="3039">
        <v>90000000</v>
      </c>
      <c r="AZ2170" s="1459" t="s">
        <v>5793</v>
      </c>
      <c r="BA2170" s="1459" t="s">
        <v>4145</v>
      </c>
      <c r="BB2170" s="1459"/>
      <c r="BC2170" s="1459"/>
      <c r="BD2170" s="1685">
        <v>2017001269</v>
      </c>
      <c r="BE2170" s="1381"/>
      <c r="BF2170" s="2220"/>
      <c r="BG2170" s="1381">
        <v>1789</v>
      </c>
      <c r="BH2170" s="1659">
        <v>43089</v>
      </c>
      <c r="BI2170" s="1469">
        <v>86474452</v>
      </c>
      <c r="BJ2170" s="1381"/>
      <c r="BK2170" s="1381"/>
      <c r="BL2170" s="1470">
        <f t="shared" si="245"/>
        <v>-86474452</v>
      </c>
      <c r="BM2170" s="1470">
        <f>L2170-(BI2170:BI2175)</f>
        <v>38525548</v>
      </c>
      <c r="BN2170" s="1471"/>
      <c r="BO2170" s="1471"/>
      <c r="BP2170" s="1471"/>
      <c r="BQ2170" s="1471"/>
      <c r="BR2170" s="1471"/>
      <c r="BS2170" s="1471"/>
      <c r="BT2170" s="1471"/>
      <c r="BU2170" s="1471"/>
      <c r="BV2170" s="1471"/>
      <c r="BW2170" s="1471"/>
      <c r="BX2170" s="1471"/>
      <c r="BY2170" s="1471"/>
      <c r="BZ2170" s="1471"/>
      <c r="CA2170" s="1471"/>
      <c r="CB2170" s="1471"/>
      <c r="CC2170" s="1471"/>
      <c r="CD2170" s="3048" t="s">
        <v>5709</v>
      </c>
    </row>
    <row r="2171" spans="1:82" s="19" customFormat="1" ht="20.25" customHeight="1" x14ac:dyDescent="0.25">
      <c r="A2171" s="1800" t="s">
        <v>162</v>
      </c>
      <c r="B2171" s="1801" t="s">
        <v>5319</v>
      </c>
      <c r="C2171" s="1802" t="s">
        <v>5320</v>
      </c>
      <c r="D2171" s="1820">
        <v>259</v>
      </c>
      <c r="E2171" s="1746" t="s">
        <v>5789</v>
      </c>
      <c r="F2171" s="1753" t="s">
        <v>5790</v>
      </c>
      <c r="G2171" s="1746" t="s">
        <v>165</v>
      </c>
      <c r="H2171" s="1748" t="s">
        <v>1</v>
      </c>
      <c r="I2171" s="1746">
        <v>1</v>
      </c>
      <c r="J2171" s="1745">
        <v>1</v>
      </c>
      <c r="K2171" s="1804"/>
      <c r="L2171" s="1756"/>
      <c r="M2171" s="1805"/>
      <c r="N2171" s="1805"/>
      <c r="O2171" s="1805"/>
      <c r="P2171" s="1805"/>
      <c r="Q2171" s="1805"/>
      <c r="R2171" s="1805"/>
      <c r="S2171" s="1805"/>
      <c r="T2171" s="1805"/>
      <c r="U2171" s="1783">
        <f t="shared" si="243"/>
        <v>0</v>
      </c>
      <c r="V2171" s="1805"/>
      <c r="W2171" s="1805"/>
      <c r="X2171" s="1805"/>
      <c r="Y2171" s="1805"/>
      <c r="Z2171" s="1805"/>
      <c r="AA2171" s="1805"/>
      <c r="AB2171" s="1805"/>
      <c r="AC2171" s="1805"/>
      <c r="AD2171" s="1805"/>
      <c r="AE2171" s="1805"/>
      <c r="AF2171" s="1805"/>
      <c r="AG2171" s="3049">
        <v>25172506</v>
      </c>
      <c r="AH2171" s="3049" t="s">
        <v>5794</v>
      </c>
      <c r="AI2171" s="3051">
        <v>42887</v>
      </c>
      <c r="AJ2171" s="3050"/>
      <c r="AK2171" s="3050" t="s">
        <v>5706</v>
      </c>
      <c r="AL2171" s="3050" t="s">
        <v>4495</v>
      </c>
      <c r="AM2171" s="4098">
        <v>7000000</v>
      </c>
      <c r="AN2171" s="4098">
        <v>7000000</v>
      </c>
      <c r="AO2171" s="3050" t="s">
        <v>476</v>
      </c>
      <c r="AP2171" s="3050" t="s">
        <v>6</v>
      </c>
      <c r="AQ2171" s="3049" t="s">
        <v>5768</v>
      </c>
      <c r="AR2171" s="3053">
        <v>2202090108</v>
      </c>
      <c r="AS2171" s="3791"/>
      <c r="AT2171" s="2489"/>
      <c r="AU2171" s="2491"/>
      <c r="AV2171" s="2491"/>
      <c r="AW2171" s="3926"/>
      <c r="AX2171" s="3926"/>
      <c r="AY2171" s="2492"/>
      <c r="AZ2171" s="3099"/>
      <c r="BA2171" s="3099"/>
      <c r="BB2171" s="3099"/>
      <c r="BC2171" s="3099"/>
      <c r="BD2171" s="3928"/>
      <c r="BE2171" s="3099"/>
      <c r="BF2171" s="3059"/>
      <c r="BG2171" s="3099"/>
      <c r="BH2171" s="3099"/>
      <c r="BI2171" s="3060"/>
      <c r="BJ2171" s="3099"/>
      <c r="BK2171" s="3099"/>
      <c r="BL2171" s="3061">
        <f t="shared" si="245"/>
        <v>0</v>
      </c>
      <c r="BM2171" s="3099"/>
      <c r="BN2171" s="3925"/>
      <c r="BO2171" s="3925"/>
      <c r="BP2171" s="3925"/>
      <c r="BQ2171" s="3925"/>
      <c r="BR2171" s="3925"/>
      <c r="BS2171" s="3925"/>
      <c r="BT2171" s="3925"/>
      <c r="BU2171" s="3925"/>
      <c r="BV2171" s="3925"/>
      <c r="BW2171" s="3925"/>
      <c r="BX2171" s="3925"/>
      <c r="BY2171" s="3925"/>
      <c r="BZ2171" s="3925"/>
      <c r="CA2171" s="3925"/>
      <c r="CB2171" s="3925"/>
      <c r="CC2171" s="3925"/>
      <c r="CD2171" s="3063" t="s">
        <v>5709</v>
      </c>
    </row>
    <row r="2172" spans="1:82" s="19" customFormat="1" ht="20.25" customHeight="1" x14ac:dyDescent="0.25">
      <c r="A2172" s="1800" t="s">
        <v>162</v>
      </c>
      <c r="B2172" s="1801" t="s">
        <v>5319</v>
      </c>
      <c r="C2172" s="1802" t="s">
        <v>5320</v>
      </c>
      <c r="D2172" s="1820">
        <v>259</v>
      </c>
      <c r="E2172" s="1746" t="s">
        <v>5789</v>
      </c>
      <c r="F2172" s="1753" t="s">
        <v>5790</v>
      </c>
      <c r="G2172" s="1746" t="s">
        <v>165</v>
      </c>
      <c r="H2172" s="1748" t="s">
        <v>1</v>
      </c>
      <c r="I2172" s="1746">
        <v>1</v>
      </c>
      <c r="J2172" s="1745">
        <v>1</v>
      </c>
      <c r="K2172" s="1804"/>
      <c r="L2172" s="1756"/>
      <c r="M2172" s="1805"/>
      <c r="N2172" s="1805"/>
      <c r="O2172" s="1805"/>
      <c r="P2172" s="1805"/>
      <c r="Q2172" s="1805"/>
      <c r="R2172" s="1805"/>
      <c r="S2172" s="1805"/>
      <c r="T2172" s="1805"/>
      <c r="U2172" s="1783">
        <f t="shared" si="243"/>
        <v>0</v>
      </c>
      <c r="V2172" s="1805"/>
      <c r="W2172" s="1805"/>
      <c r="X2172" s="1805"/>
      <c r="Y2172" s="1805"/>
      <c r="Z2172" s="1805"/>
      <c r="AA2172" s="1805"/>
      <c r="AB2172" s="1805"/>
      <c r="AC2172" s="1805"/>
      <c r="AD2172" s="1805"/>
      <c r="AE2172" s="1805"/>
      <c r="AF2172" s="1805"/>
      <c r="AG2172" s="3049">
        <v>24111507</v>
      </c>
      <c r="AH2172" s="3049" t="s">
        <v>5795</v>
      </c>
      <c r="AI2172" s="3051">
        <v>42887</v>
      </c>
      <c r="AJ2172" s="3050"/>
      <c r="AK2172" s="3050" t="s">
        <v>5706</v>
      </c>
      <c r="AL2172" s="3050" t="s">
        <v>4495</v>
      </c>
      <c r="AM2172" s="4098">
        <v>10000000</v>
      </c>
      <c r="AN2172" s="4098">
        <v>10000000</v>
      </c>
      <c r="AO2172" s="3050" t="s">
        <v>476</v>
      </c>
      <c r="AP2172" s="3050" t="s">
        <v>6</v>
      </c>
      <c r="AQ2172" s="3049" t="s">
        <v>5768</v>
      </c>
      <c r="AR2172" s="3053">
        <v>2202090108</v>
      </c>
      <c r="AS2172" s="3791"/>
      <c r="AT2172" s="2489"/>
      <c r="AU2172" s="2491"/>
      <c r="AV2172" s="2491"/>
      <c r="AW2172" s="3926"/>
      <c r="AX2172" s="3926"/>
      <c r="AY2172" s="2492"/>
      <c r="AZ2172" s="3099"/>
      <c r="BA2172" s="3099"/>
      <c r="BB2172" s="3099"/>
      <c r="BC2172" s="3099"/>
      <c r="BD2172" s="3928"/>
      <c r="BE2172" s="3099"/>
      <c r="BF2172" s="3059"/>
      <c r="BG2172" s="3099"/>
      <c r="BH2172" s="3099"/>
      <c r="BI2172" s="3060"/>
      <c r="BJ2172" s="3099"/>
      <c r="BK2172" s="3099"/>
      <c r="BL2172" s="3061">
        <f t="shared" si="245"/>
        <v>0</v>
      </c>
      <c r="BM2172" s="3099"/>
      <c r="BN2172" s="3925"/>
      <c r="BO2172" s="3925"/>
      <c r="BP2172" s="3925"/>
      <c r="BQ2172" s="3925"/>
      <c r="BR2172" s="3925"/>
      <c r="BS2172" s="3925"/>
      <c r="BT2172" s="3925"/>
      <c r="BU2172" s="3925"/>
      <c r="BV2172" s="3925"/>
      <c r="BW2172" s="3925"/>
      <c r="BX2172" s="3925"/>
      <c r="BY2172" s="3925"/>
      <c r="BZ2172" s="3925"/>
      <c r="CA2172" s="3925"/>
      <c r="CB2172" s="3925"/>
      <c r="CC2172" s="3925"/>
      <c r="CD2172" s="3063" t="s">
        <v>5709</v>
      </c>
    </row>
    <row r="2173" spans="1:82" s="19" customFormat="1" ht="20.25" customHeight="1" x14ac:dyDescent="0.25">
      <c r="A2173" s="1800" t="s">
        <v>162</v>
      </c>
      <c r="B2173" s="1801" t="s">
        <v>5319</v>
      </c>
      <c r="C2173" s="1802" t="s">
        <v>5320</v>
      </c>
      <c r="D2173" s="1820">
        <v>259</v>
      </c>
      <c r="E2173" s="1746" t="s">
        <v>5789</v>
      </c>
      <c r="F2173" s="1753" t="s">
        <v>5790</v>
      </c>
      <c r="G2173" s="1746" t="s">
        <v>165</v>
      </c>
      <c r="H2173" s="1748" t="s">
        <v>1</v>
      </c>
      <c r="I2173" s="1746">
        <v>1</v>
      </c>
      <c r="J2173" s="1745">
        <v>1</v>
      </c>
      <c r="K2173" s="1804"/>
      <c r="L2173" s="1756"/>
      <c r="M2173" s="1805"/>
      <c r="N2173" s="1805"/>
      <c r="O2173" s="1805"/>
      <c r="P2173" s="1805"/>
      <c r="Q2173" s="1805"/>
      <c r="R2173" s="1805"/>
      <c r="S2173" s="1805"/>
      <c r="T2173" s="1805"/>
      <c r="U2173" s="1783">
        <f t="shared" si="243"/>
        <v>0</v>
      </c>
      <c r="V2173" s="1805"/>
      <c r="W2173" s="1805"/>
      <c r="X2173" s="1805"/>
      <c r="Y2173" s="1805"/>
      <c r="Z2173" s="1805"/>
      <c r="AA2173" s="1805"/>
      <c r="AB2173" s="1805"/>
      <c r="AC2173" s="1805"/>
      <c r="AD2173" s="1805"/>
      <c r="AE2173" s="1805"/>
      <c r="AF2173" s="1805"/>
      <c r="AG2173" s="3049">
        <v>25161507</v>
      </c>
      <c r="AH2173" s="3049" t="s">
        <v>5796</v>
      </c>
      <c r="AI2173" s="3051">
        <v>42887</v>
      </c>
      <c r="AJ2173" s="3050"/>
      <c r="AK2173" s="3050" t="s">
        <v>5706</v>
      </c>
      <c r="AL2173" s="3050" t="s">
        <v>4495</v>
      </c>
      <c r="AM2173" s="4098">
        <v>18000000</v>
      </c>
      <c r="AN2173" s="4098">
        <v>18000000</v>
      </c>
      <c r="AO2173" s="3050" t="s">
        <v>476</v>
      </c>
      <c r="AP2173" s="3050" t="s">
        <v>6</v>
      </c>
      <c r="AQ2173" s="3049" t="s">
        <v>5768</v>
      </c>
      <c r="AR2173" s="3053">
        <v>2202090108</v>
      </c>
      <c r="AS2173" s="3791"/>
      <c r="AT2173" s="2489"/>
      <c r="AU2173" s="2491"/>
      <c r="AV2173" s="2491"/>
      <c r="AW2173" s="3926"/>
      <c r="AX2173" s="3926"/>
      <c r="AY2173" s="2492"/>
      <c r="AZ2173" s="3099"/>
      <c r="BA2173" s="3099"/>
      <c r="BB2173" s="3099"/>
      <c r="BC2173" s="3099"/>
      <c r="BD2173" s="3928"/>
      <c r="BE2173" s="3099"/>
      <c r="BF2173" s="3059"/>
      <c r="BG2173" s="3099"/>
      <c r="BH2173" s="3099"/>
      <c r="BI2173" s="3060"/>
      <c r="BJ2173" s="3099"/>
      <c r="BK2173" s="3099"/>
      <c r="BL2173" s="3061">
        <f t="shared" si="245"/>
        <v>0</v>
      </c>
      <c r="BM2173" s="3099"/>
      <c r="BN2173" s="3925"/>
      <c r="BO2173" s="3925"/>
      <c r="BP2173" s="3925"/>
      <c r="BQ2173" s="3925"/>
      <c r="BR2173" s="3925"/>
      <c r="BS2173" s="3925"/>
      <c r="BT2173" s="3925"/>
      <c r="BU2173" s="3925"/>
      <c r="BV2173" s="3925"/>
      <c r="BW2173" s="3925"/>
      <c r="BX2173" s="3925"/>
      <c r="BY2173" s="3925"/>
      <c r="BZ2173" s="3925"/>
      <c r="CA2173" s="3925"/>
      <c r="CB2173" s="3925"/>
      <c r="CC2173" s="3925"/>
      <c r="CD2173" s="3063" t="s">
        <v>5709</v>
      </c>
    </row>
    <row r="2174" spans="1:82" s="19" customFormat="1" ht="20.25" customHeight="1" x14ac:dyDescent="0.25">
      <c r="A2174" s="1800" t="s">
        <v>162</v>
      </c>
      <c r="B2174" s="1801" t="s">
        <v>5319</v>
      </c>
      <c r="C2174" s="1802" t="s">
        <v>5320</v>
      </c>
      <c r="D2174" s="1820">
        <v>259</v>
      </c>
      <c r="E2174" s="1746" t="s">
        <v>5789</v>
      </c>
      <c r="F2174" s="1753" t="s">
        <v>5790</v>
      </c>
      <c r="G2174" s="1746" t="s">
        <v>165</v>
      </c>
      <c r="H2174" s="1748" t="s">
        <v>1</v>
      </c>
      <c r="I2174" s="1746">
        <v>1</v>
      </c>
      <c r="J2174" s="1745">
        <v>1</v>
      </c>
      <c r="K2174" s="1804"/>
      <c r="L2174" s="1756"/>
      <c r="M2174" s="1805"/>
      <c r="N2174" s="1805"/>
      <c r="O2174" s="1805"/>
      <c r="P2174" s="1805"/>
      <c r="Q2174" s="1805"/>
      <c r="R2174" s="1805"/>
      <c r="S2174" s="1805"/>
      <c r="T2174" s="1805"/>
      <c r="U2174" s="1783">
        <f t="shared" si="243"/>
        <v>0</v>
      </c>
      <c r="V2174" s="1805"/>
      <c r="W2174" s="1805"/>
      <c r="X2174" s="1805"/>
      <c r="Y2174" s="1805"/>
      <c r="Z2174" s="1805"/>
      <c r="AA2174" s="1805"/>
      <c r="AB2174" s="1805"/>
      <c r="AC2174" s="1805"/>
      <c r="AD2174" s="1805"/>
      <c r="AE2174" s="1805"/>
      <c r="AF2174" s="1805"/>
      <c r="AG2174" s="3049">
        <v>46181701</v>
      </c>
      <c r="AH2174" s="3049" t="s">
        <v>5797</v>
      </c>
      <c r="AI2174" s="3051">
        <v>42887</v>
      </c>
      <c r="AJ2174" s="3050"/>
      <c r="AK2174" s="3050" t="s">
        <v>5706</v>
      </c>
      <c r="AL2174" s="3050" t="s">
        <v>4495</v>
      </c>
      <c r="AM2174" s="4098">
        <v>20000000</v>
      </c>
      <c r="AN2174" s="4098">
        <v>20000000</v>
      </c>
      <c r="AO2174" s="3050" t="s">
        <v>476</v>
      </c>
      <c r="AP2174" s="3050" t="s">
        <v>6</v>
      </c>
      <c r="AQ2174" s="3049" t="s">
        <v>5768</v>
      </c>
      <c r="AR2174" s="3053">
        <v>2202090108</v>
      </c>
      <c r="AS2174" s="3791"/>
      <c r="AT2174" s="2489"/>
      <c r="AU2174" s="2491"/>
      <c r="AV2174" s="2491"/>
      <c r="AW2174" s="3926"/>
      <c r="AX2174" s="3926"/>
      <c r="AY2174" s="2492"/>
      <c r="AZ2174" s="3099"/>
      <c r="BA2174" s="3099"/>
      <c r="BB2174" s="3099"/>
      <c r="BC2174" s="3099"/>
      <c r="BD2174" s="3928"/>
      <c r="BE2174" s="3099"/>
      <c r="BF2174" s="3059"/>
      <c r="BG2174" s="3099"/>
      <c r="BH2174" s="3099"/>
      <c r="BI2174" s="3060"/>
      <c r="BJ2174" s="3099"/>
      <c r="BK2174" s="3099"/>
      <c r="BL2174" s="3061">
        <f t="shared" si="245"/>
        <v>0</v>
      </c>
      <c r="BM2174" s="3099"/>
      <c r="BN2174" s="3925"/>
      <c r="BO2174" s="3925"/>
      <c r="BP2174" s="3925"/>
      <c r="BQ2174" s="3925"/>
      <c r="BR2174" s="3925"/>
      <c r="BS2174" s="3925"/>
      <c r="BT2174" s="3925"/>
      <c r="BU2174" s="3925"/>
      <c r="BV2174" s="3925"/>
      <c r="BW2174" s="3925"/>
      <c r="BX2174" s="3925"/>
      <c r="BY2174" s="3925"/>
      <c r="BZ2174" s="3925"/>
      <c r="CA2174" s="3925"/>
      <c r="CB2174" s="3925"/>
      <c r="CC2174" s="3925"/>
      <c r="CD2174" s="3063" t="s">
        <v>5709</v>
      </c>
    </row>
    <row r="2175" spans="1:82" s="19" customFormat="1" ht="20.25" customHeight="1" x14ac:dyDescent="0.25">
      <c r="A2175" s="1800" t="s">
        <v>162</v>
      </c>
      <c r="B2175" s="1801" t="s">
        <v>5319</v>
      </c>
      <c r="C2175" s="1802" t="s">
        <v>5320</v>
      </c>
      <c r="D2175" s="1820">
        <v>259</v>
      </c>
      <c r="E2175" s="1746" t="s">
        <v>5789</v>
      </c>
      <c r="F2175" s="1753" t="s">
        <v>5790</v>
      </c>
      <c r="G2175" s="1746" t="s">
        <v>165</v>
      </c>
      <c r="H2175" s="1748" t="s">
        <v>1</v>
      </c>
      <c r="I2175" s="1746">
        <v>1</v>
      </c>
      <c r="J2175" s="1745">
        <v>1</v>
      </c>
      <c r="K2175" s="1804"/>
      <c r="L2175" s="1756"/>
      <c r="M2175" s="1805"/>
      <c r="N2175" s="1805"/>
      <c r="O2175" s="1805"/>
      <c r="P2175" s="1805"/>
      <c r="Q2175" s="1805"/>
      <c r="R2175" s="1805"/>
      <c r="S2175" s="1805"/>
      <c r="T2175" s="1805"/>
      <c r="U2175" s="1783">
        <f t="shared" si="243"/>
        <v>0</v>
      </c>
      <c r="V2175" s="1805"/>
      <c r="W2175" s="1805"/>
      <c r="X2175" s="1805"/>
      <c r="Y2175" s="1805"/>
      <c r="Z2175" s="1805"/>
      <c r="AA2175" s="1805"/>
      <c r="AB2175" s="1805"/>
      <c r="AC2175" s="1805"/>
      <c r="AD2175" s="1805"/>
      <c r="AE2175" s="1805"/>
      <c r="AF2175" s="1805"/>
      <c r="AG2175" s="3049">
        <v>46181504</v>
      </c>
      <c r="AH2175" s="3049" t="s">
        <v>5798</v>
      </c>
      <c r="AI2175" s="3051">
        <v>42887</v>
      </c>
      <c r="AJ2175" s="3050"/>
      <c r="AK2175" s="3050" t="s">
        <v>5706</v>
      </c>
      <c r="AL2175" s="3050" t="s">
        <v>4495</v>
      </c>
      <c r="AM2175" s="4098">
        <v>15000000</v>
      </c>
      <c r="AN2175" s="4098">
        <v>15000000</v>
      </c>
      <c r="AO2175" s="3050" t="s">
        <v>476</v>
      </c>
      <c r="AP2175" s="3050" t="s">
        <v>6</v>
      </c>
      <c r="AQ2175" s="3049" t="s">
        <v>5768</v>
      </c>
      <c r="AR2175" s="3053">
        <v>2202090108</v>
      </c>
      <c r="AS2175" s="3791"/>
      <c r="AT2175" s="2489"/>
      <c r="AU2175" s="2491"/>
      <c r="AV2175" s="2491"/>
      <c r="AW2175" s="3926"/>
      <c r="AX2175" s="3926"/>
      <c r="AY2175" s="2492"/>
      <c r="AZ2175" s="3099"/>
      <c r="BA2175" s="3099"/>
      <c r="BB2175" s="3099"/>
      <c r="BC2175" s="3099"/>
      <c r="BD2175" s="3928"/>
      <c r="BE2175" s="3099"/>
      <c r="BF2175" s="3059"/>
      <c r="BG2175" s="3099"/>
      <c r="BH2175" s="3099"/>
      <c r="BI2175" s="3060"/>
      <c r="BJ2175" s="3099"/>
      <c r="BK2175" s="3099"/>
      <c r="BL2175" s="3061">
        <f t="shared" si="245"/>
        <v>0</v>
      </c>
      <c r="BM2175" s="3099"/>
      <c r="BN2175" s="3925"/>
      <c r="BO2175" s="3925"/>
      <c r="BP2175" s="3925"/>
      <c r="BQ2175" s="3925"/>
      <c r="BR2175" s="3925"/>
      <c r="BS2175" s="3925"/>
      <c r="BT2175" s="3925"/>
      <c r="BU2175" s="3925"/>
      <c r="BV2175" s="3925"/>
      <c r="BW2175" s="3925"/>
      <c r="BX2175" s="3925"/>
      <c r="BY2175" s="3925"/>
      <c r="BZ2175" s="3925"/>
      <c r="CA2175" s="3925"/>
      <c r="CB2175" s="3925"/>
      <c r="CC2175" s="3925"/>
      <c r="CD2175" s="3063" t="s">
        <v>5709</v>
      </c>
    </row>
    <row r="2176" spans="1:82" s="19" customFormat="1" ht="20.25" customHeight="1" thickBot="1" x14ac:dyDescent="0.3">
      <c r="A2176" s="1723" t="s">
        <v>162</v>
      </c>
      <c r="B2176" s="1724" t="s">
        <v>5319</v>
      </c>
      <c r="C2176" s="1725" t="s">
        <v>5320</v>
      </c>
      <c r="D2176" s="1823">
        <v>259</v>
      </c>
      <c r="E2176" s="1706" t="s">
        <v>5789</v>
      </c>
      <c r="F2176" s="1726" t="s">
        <v>5790</v>
      </c>
      <c r="G2176" s="1706" t="s">
        <v>165</v>
      </c>
      <c r="H2176" s="1732" t="s">
        <v>1</v>
      </c>
      <c r="I2176" s="1706">
        <v>1</v>
      </c>
      <c r="J2176" s="1705">
        <v>1</v>
      </c>
      <c r="K2176" s="1727"/>
      <c r="L2176" s="1707"/>
      <c r="M2176" s="1728"/>
      <c r="N2176" s="1728"/>
      <c r="O2176" s="1728"/>
      <c r="P2176" s="1728"/>
      <c r="Q2176" s="1728"/>
      <c r="R2176" s="1728"/>
      <c r="S2176" s="1728"/>
      <c r="T2176" s="1728"/>
      <c r="U2176" s="1786"/>
      <c r="V2176" s="1728"/>
      <c r="W2176" s="1728"/>
      <c r="X2176" s="1728"/>
      <c r="Y2176" s="1728"/>
      <c r="Z2176" s="1728"/>
      <c r="AA2176" s="1728"/>
      <c r="AB2176" s="1728"/>
      <c r="AC2176" s="1728"/>
      <c r="AD2176" s="1728"/>
      <c r="AE2176" s="1728"/>
      <c r="AF2176" s="1728"/>
      <c r="AG2176" s="3114"/>
      <c r="AH2176" s="3114" t="s">
        <v>5799</v>
      </c>
      <c r="AI2176" s="3115"/>
      <c r="AJ2176" s="3116"/>
      <c r="AK2176" s="3116"/>
      <c r="AL2176" s="3116"/>
      <c r="AM2176" s="4100"/>
      <c r="AN2176" s="4100"/>
      <c r="AO2176" s="3116"/>
      <c r="AP2176" s="3116"/>
      <c r="AQ2176" s="3114"/>
      <c r="AR2176" s="3117"/>
      <c r="AS2176" s="3797"/>
      <c r="AT2176" s="2500"/>
      <c r="AU2176" s="2502"/>
      <c r="AV2176" s="2502"/>
      <c r="AW2176" s="3947"/>
      <c r="AX2176" s="3947"/>
      <c r="AY2176" s="2503"/>
      <c r="AZ2176" s="2765"/>
      <c r="BA2176" s="2765"/>
      <c r="BB2176" s="2765"/>
      <c r="BC2176" s="2765"/>
      <c r="BD2176" s="3946"/>
      <c r="BE2176" s="2765"/>
      <c r="BF2176" s="3076"/>
      <c r="BG2176" s="2765"/>
      <c r="BH2176" s="2765"/>
      <c r="BI2176" s="3078"/>
      <c r="BJ2176" s="2765"/>
      <c r="BK2176" s="2765"/>
      <c r="BL2176" s="2241"/>
      <c r="BM2176" s="2765"/>
      <c r="BN2176" s="3789"/>
      <c r="BO2176" s="3789"/>
      <c r="BP2176" s="3789"/>
      <c r="BQ2176" s="3789"/>
      <c r="BR2176" s="3789"/>
      <c r="BS2176" s="3789"/>
      <c r="BT2176" s="3789"/>
      <c r="BU2176" s="3789"/>
      <c r="BV2176" s="3789"/>
      <c r="BW2176" s="3789"/>
      <c r="BX2176" s="3789"/>
      <c r="BY2176" s="3789"/>
      <c r="BZ2176" s="3789"/>
      <c r="CA2176" s="3789"/>
      <c r="CB2176" s="3789"/>
      <c r="CC2176" s="3789"/>
      <c r="CD2176" s="3081" t="s">
        <v>5709</v>
      </c>
    </row>
    <row r="2177" spans="1:82" s="19" customFormat="1" ht="32.25" customHeight="1" x14ac:dyDescent="0.25">
      <c r="A2177" s="661" t="s">
        <v>162</v>
      </c>
      <c r="B2177" s="662" t="s">
        <v>5319</v>
      </c>
      <c r="C2177" s="663" t="s">
        <v>5320</v>
      </c>
      <c r="D2177" s="163">
        <v>260</v>
      </c>
      <c r="E2177" s="210" t="s">
        <v>5321</v>
      </c>
      <c r="F2177" s="48" t="s">
        <v>5322</v>
      </c>
      <c r="G2177" s="210" t="s">
        <v>165</v>
      </c>
      <c r="H2177" s="404" t="s">
        <v>0</v>
      </c>
      <c r="I2177" s="210">
        <v>5</v>
      </c>
      <c r="J2177" s="493">
        <v>1</v>
      </c>
      <c r="K2177" s="195"/>
      <c r="L2177" s="51">
        <f>+M2177+N2177+O2177+P2177+Q2177+R2177+S2177+T2177</f>
        <v>694674289</v>
      </c>
      <c r="M2177" s="717">
        <v>694674289</v>
      </c>
      <c r="N2177" s="196"/>
      <c r="O2177" s="196"/>
      <c r="P2177" s="196"/>
      <c r="Q2177" s="196"/>
      <c r="R2177" s="196"/>
      <c r="S2177" s="196"/>
      <c r="T2177" s="196"/>
      <c r="U2177" s="168">
        <f t="shared" ref="U2177:U2214" si="246">V2177+W2177+X2177+Y2177+Z2177+AA2177+AB2177+AC2177</f>
        <v>691822813.67000008</v>
      </c>
      <c r="V2177" s="717">
        <v>691822813.67000008</v>
      </c>
      <c r="W2177" s="196"/>
      <c r="X2177" s="196"/>
      <c r="Y2177" s="196"/>
      <c r="Z2177" s="196"/>
      <c r="AA2177" s="196"/>
      <c r="AB2177" s="196"/>
      <c r="AC2177" s="196"/>
      <c r="AD2177" s="196"/>
      <c r="AE2177" s="196"/>
      <c r="AF2177" s="196"/>
      <c r="AG2177" s="1133">
        <v>81101510</v>
      </c>
      <c r="AH2177" s="2729" t="s">
        <v>5323</v>
      </c>
      <c r="AI2177" s="2756" t="s">
        <v>5259</v>
      </c>
      <c r="AJ2177" s="2729" t="s">
        <v>2497</v>
      </c>
      <c r="AK2177" s="2729" t="s">
        <v>5224</v>
      </c>
      <c r="AL2177" s="2729" t="s">
        <v>274</v>
      </c>
      <c r="AM2177" s="1489">
        <v>200000000</v>
      </c>
      <c r="AN2177" s="1489">
        <v>200000000</v>
      </c>
      <c r="AO2177" s="2729" t="s">
        <v>275</v>
      </c>
      <c r="AP2177" s="2729"/>
      <c r="AQ2177" s="2756" t="s">
        <v>5251</v>
      </c>
      <c r="AR2177" s="2756"/>
      <c r="AS2177" s="1487" t="s">
        <v>6032</v>
      </c>
      <c r="AT2177" s="1487" t="s">
        <v>5423</v>
      </c>
      <c r="AU2177" s="2756">
        <v>1</v>
      </c>
      <c r="AV2177" s="2756">
        <v>0.2</v>
      </c>
      <c r="AW2177" s="1488">
        <v>42906</v>
      </c>
      <c r="AX2177" s="3835">
        <v>43058</v>
      </c>
      <c r="AY2177" s="2826">
        <v>200000000</v>
      </c>
      <c r="AZ2177" s="1494">
        <v>3</v>
      </c>
      <c r="BA2177" s="3787" t="s">
        <v>4387</v>
      </c>
      <c r="BB2177" s="3787" t="s">
        <v>5260</v>
      </c>
      <c r="BC2177" s="3787" t="s">
        <v>5261</v>
      </c>
      <c r="BD2177" s="1420">
        <v>2017000005</v>
      </c>
      <c r="BE2177" s="1454">
        <v>42737</v>
      </c>
      <c r="BF2177" s="3787">
        <v>150000000</v>
      </c>
      <c r="BG2177" s="1420">
        <v>2017000423</v>
      </c>
      <c r="BH2177" s="1454">
        <v>42807</v>
      </c>
      <c r="BI2177" s="3771">
        <v>200000000</v>
      </c>
      <c r="BJ2177" s="1454">
        <v>42906</v>
      </c>
      <c r="BK2177" s="1539">
        <v>43058</v>
      </c>
      <c r="BL2177" s="1470" t="e">
        <f>#REF!-#REF!</f>
        <v>#REF!</v>
      </c>
      <c r="BM2177" s="1934">
        <f>L2177-(BI2177:BI2182)</f>
        <v>494674289</v>
      </c>
      <c r="BN2177" s="1471"/>
      <c r="BO2177" s="1471"/>
      <c r="BP2177" s="1471"/>
      <c r="BQ2177" s="1471"/>
      <c r="BR2177" s="1471"/>
      <c r="BS2177" s="1471"/>
      <c r="BT2177" s="1471"/>
      <c r="BU2177" s="1471"/>
      <c r="BV2177" s="1471"/>
      <c r="BW2177" s="1471"/>
      <c r="BX2177" s="1471"/>
      <c r="BY2177" s="1471"/>
      <c r="BZ2177" s="1471"/>
      <c r="CA2177" s="1471"/>
      <c r="CB2177" s="1471"/>
      <c r="CC2177" s="1935"/>
      <c r="CD2177" s="1390" t="s">
        <v>5218</v>
      </c>
    </row>
    <row r="2178" spans="1:82" s="19" customFormat="1" ht="32.25" customHeight="1" x14ac:dyDescent="0.25">
      <c r="A2178" s="664" t="s">
        <v>162</v>
      </c>
      <c r="B2178" s="665" t="s">
        <v>5319</v>
      </c>
      <c r="C2178" s="666" t="s">
        <v>5320</v>
      </c>
      <c r="D2178" s="460">
        <v>260</v>
      </c>
      <c r="E2178" s="1695" t="s">
        <v>5321</v>
      </c>
      <c r="F2178" s="526" t="s">
        <v>5322</v>
      </c>
      <c r="G2178" s="1695" t="s">
        <v>165</v>
      </c>
      <c r="H2178" s="516" t="s">
        <v>0</v>
      </c>
      <c r="I2178" s="1695">
        <v>5</v>
      </c>
      <c r="J2178" s="454">
        <v>1</v>
      </c>
      <c r="K2178" s="517"/>
      <c r="L2178" s="6"/>
      <c r="M2178" s="667"/>
      <c r="N2178" s="667"/>
      <c r="O2178" s="667"/>
      <c r="P2178" s="667"/>
      <c r="Q2178" s="667"/>
      <c r="R2178" s="667"/>
      <c r="S2178" s="667"/>
      <c r="T2178" s="667"/>
      <c r="U2178" s="525">
        <f t="shared" si="246"/>
        <v>0</v>
      </c>
      <c r="V2178" s="667"/>
      <c r="W2178" s="667"/>
      <c r="X2178" s="667"/>
      <c r="Y2178" s="667"/>
      <c r="Z2178" s="667"/>
      <c r="AA2178" s="667"/>
      <c r="AB2178" s="667"/>
      <c r="AC2178" s="667"/>
      <c r="AD2178" s="667"/>
      <c r="AE2178" s="667"/>
      <c r="AF2178" s="667"/>
      <c r="AG2178" s="2756">
        <v>72141003</v>
      </c>
      <c r="AH2178" s="2729" t="s">
        <v>5324</v>
      </c>
      <c r="AI2178" s="2729" t="s">
        <v>5325</v>
      </c>
      <c r="AJ2178" s="2729" t="s">
        <v>309</v>
      </c>
      <c r="AK2178" s="2729" t="s">
        <v>1753</v>
      </c>
      <c r="AL2178" s="2729" t="s">
        <v>5326</v>
      </c>
      <c r="AM2178" s="1489">
        <v>650000000</v>
      </c>
      <c r="AN2178" s="1489">
        <f>+AM2178</f>
        <v>650000000</v>
      </c>
      <c r="AO2178" s="2729" t="s">
        <v>5327</v>
      </c>
      <c r="AP2178" s="2729"/>
      <c r="AQ2178" s="2756" t="s">
        <v>5251</v>
      </c>
      <c r="AR2178" s="2756"/>
      <c r="AS2178" s="2756" t="s">
        <v>6094</v>
      </c>
      <c r="AT2178" s="2756" t="s">
        <v>6095</v>
      </c>
      <c r="AU2178" s="2756">
        <v>1</v>
      </c>
      <c r="AV2178" s="2756">
        <v>0</v>
      </c>
      <c r="AW2178" s="3835">
        <v>43054</v>
      </c>
      <c r="AX2178" s="3835">
        <v>42885</v>
      </c>
      <c r="AY2178" s="2237">
        <v>1337476239</v>
      </c>
      <c r="AZ2178" s="2391"/>
      <c r="BA2178" s="2391"/>
      <c r="BB2178" s="2391"/>
      <c r="BC2178" s="2391"/>
      <c r="BD2178" s="2391"/>
      <c r="BE2178" s="2391"/>
      <c r="BF2178" s="2391"/>
      <c r="BG2178" s="2391"/>
      <c r="BH2178" s="2391"/>
      <c r="BI2178" s="2391"/>
      <c r="BJ2178" s="2391"/>
      <c r="BK2178" s="2391"/>
      <c r="BL2178" s="1412">
        <f>BF2177-BI2177</f>
        <v>-50000000</v>
      </c>
      <c r="BM2178" s="2391"/>
      <c r="BN2178" s="3787"/>
      <c r="BO2178" s="3787"/>
      <c r="BP2178" s="3787"/>
      <c r="BQ2178" s="3787"/>
      <c r="BR2178" s="3787"/>
      <c r="BS2178" s="3787"/>
      <c r="BT2178" s="3787"/>
      <c r="BU2178" s="3787"/>
      <c r="BV2178" s="3787"/>
      <c r="BW2178" s="3787"/>
      <c r="BX2178" s="3787"/>
      <c r="BY2178" s="3787"/>
      <c r="BZ2178" s="3787"/>
      <c r="CA2178" s="3787"/>
      <c r="CB2178" s="3787"/>
      <c r="CC2178" s="3788"/>
      <c r="CD2178" s="1440" t="s">
        <v>5218</v>
      </c>
    </row>
    <row r="2179" spans="1:82" s="19" customFormat="1" ht="32.25" customHeight="1" x14ac:dyDescent="0.25">
      <c r="A2179" s="664" t="s">
        <v>162</v>
      </c>
      <c r="B2179" s="665" t="s">
        <v>5319</v>
      </c>
      <c r="C2179" s="666" t="s">
        <v>5320</v>
      </c>
      <c r="D2179" s="460">
        <v>260</v>
      </c>
      <c r="E2179" s="1695" t="s">
        <v>5321</v>
      </c>
      <c r="F2179" s="526" t="s">
        <v>5322</v>
      </c>
      <c r="G2179" s="1695" t="s">
        <v>165</v>
      </c>
      <c r="H2179" s="516" t="s">
        <v>0</v>
      </c>
      <c r="I2179" s="1695">
        <v>5</v>
      </c>
      <c r="J2179" s="454">
        <v>1</v>
      </c>
      <c r="K2179" s="517"/>
      <c r="L2179" s="6"/>
      <c r="M2179" s="667"/>
      <c r="N2179" s="667"/>
      <c r="O2179" s="667"/>
      <c r="P2179" s="667"/>
      <c r="Q2179" s="667"/>
      <c r="R2179" s="667"/>
      <c r="S2179" s="667"/>
      <c r="T2179" s="667"/>
      <c r="U2179" s="525">
        <f t="shared" si="246"/>
        <v>0</v>
      </c>
      <c r="V2179" s="667"/>
      <c r="W2179" s="667"/>
      <c r="X2179" s="667"/>
      <c r="Y2179" s="667"/>
      <c r="Z2179" s="667"/>
      <c r="AA2179" s="667"/>
      <c r="AB2179" s="667"/>
      <c r="AC2179" s="667"/>
      <c r="AD2179" s="667"/>
      <c r="AE2179" s="667"/>
      <c r="AF2179" s="667"/>
      <c r="AG2179" s="2729"/>
      <c r="AH2179" s="2729"/>
      <c r="AI2179" s="2729"/>
      <c r="AJ2179" s="2729"/>
      <c r="AK2179" s="2729"/>
      <c r="AL2179" s="2729"/>
      <c r="AM2179" s="1147"/>
      <c r="AN2179" s="1147"/>
      <c r="AO2179" s="2729"/>
      <c r="AP2179" s="2729"/>
      <c r="AQ2179" s="2729"/>
      <c r="AR2179" s="2729"/>
      <c r="AS2179" s="2729"/>
      <c r="AT2179" s="2729"/>
      <c r="AU2179" s="2729"/>
      <c r="AV2179" s="2729"/>
      <c r="AW2179" s="2729"/>
      <c r="AX2179" s="2729"/>
      <c r="AY2179" s="2729"/>
      <c r="AZ2179" s="1423"/>
      <c r="BA2179" s="2391"/>
      <c r="BB2179" s="2391"/>
      <c r="BC2179" s="2391"/>
      <c r="BD2179" s="1419"/>
      <c r="BE2179" s="1455"/>
      <c r="BF2179" s="2391"/>
      <c r="BG2179" s="2391"/>
      <c r="BH2179" s="2391"/>
      <c r="BI2179" s="2732"/>
      <c r="BJ2179" s="2391"/>
      <c r="BK2179" s="2391"/>
      <c r="BL2179" s="1412">
        <f t="shared" ref="BL2179:BL2214" si="247">BF2179-BI2179</f>
        <v>0</v>
      </c>
      <c r="BM2179" s="2391"/>
      <c r="BN2179" s="3787"/>
      <c r="BO2179" s="3787"/>
      <c r="BP2179" s="3787"/>
      <c r="BQ2179" s="3787"/>
      <c r="BR2179" s="3787"/>
      <c r="BS2179" s="3787"/>
      <c r="BT2179" s="3787"/>
      <c r="BU2179" s="3787"/>
      <c r="BV2179" s="3787"/>
      <c r="BW2179" s="3787"/>
      <c r="BX2179" s="3787"/>
      <c r="BY2179" s="3787"/>
      <c r="BZ2179" s="3787"/>
      <c r="CA2179" s="3787"/>
      <c r="CB2179" s="3787"/>
      <c r="CC2179" s="3788"/>
      <c r="CD2179" s="1440" t="s">
        <v>5218</v>
      </c>
    </row>
    <row r="2180" spans="1:82" s="19" customFormat="1" ht="32.25" customHeight="1" x14ac:dyDescent="0.25">
      <c r="A2180" s="664" t="s">
        <v>162</v>
      </c>
      <c r="B2180" s="665" t="s">
        <v>5319</v>
      </c>
      <c r="C2180" s="666" t="s">
        <v>5320</v>
      </c>
      <c r="D2180" s="460">
        <v>260</v>
      </c>
      <c r="E2180" s="1695" t="s">
        <v>5321</v>
      </c>
      <c r="F2180" s="526" t="s">
        <v>5322</v>
      </c>
      <c r="G2180" s="1695" t="s">
        <v>165</v>
      </c>
      <c r="H2180" s="516" t="s">
        <v>0</v>
      </c>
      <c r="I2180" s="1695">
        <v>5</v>
      </c>
      <c r="J2180" s="454">
        <v>1</v>
      </c>
      <c r="K2180" s="517"/>
      <c r="L2180" s="6"/>
      <c r="M2180" s="667"/>
      <c r="N2180" s="667"/>
      <c r="O2180" s="667"/>
      <c r="P2180" s="667"/>
      <c r="Q2180" s="667"/>
      <c r="R2180" s="667"/>
      <c r="S2180" s="667"/>
      <c r="T2180" s="667"/>
      <c r="U2180" s="525">
        <f t="shared" si="246"/>
        <v>0</v>
      </c>
      <c r="V2180" s="667"/>
      <c r="W2180" s="667"/>
      <c r="X2180" s="667"/>
      <c r="Y2180" s="667"/>
      <c r="Z2180" s="667"/>
      <c r="AA2180" s="667"/>
      <c r="AB2180" s="667"/>
      <c r="AC2180" s="667"/>
      <c r="AD2180" s="667"/>
      <c r="AE2180" s="667"/>
      <c r="AF2180" s="667"/>
      <c r="AG2180" s="2729"/>
      <c r="AH2180" s="2729"/>
      <c r="AI2180" s="2729"/>
      <c r="AJ2180" s="2729"/>
      <c r="AK2180" s="2729"/>
      <c r="AL2180" s="2729"/>
      <c r="AM2180" s="1489"/>
      <c r="AN2180" s="1489"/>
      <c r="AO2180" s="2729"/>
      <c r="AP2180" s="2729"/>
      <c r="AQ2180" s="2756"/>
      <c r="AR2180" s="2756"/>
      <c r="AS2180" s="2756"/>
      <c r="AT2180" s="2756"/>
      <c r="AU2180" s="2756"/>
      <c r="AV2180" s="2756"/>
      <c r="AW2180" s="2756"/>
      <c r="AX2180" s="2756"/>
      <c r="AY2180" s="2237"/>
      <c r="AZ2180" s="2391"/>
      <c r="BA2180" s="2391"/>
      <c r="BB2180" s="2391"/>
      <c r="BC2180" s="2391"/>
      <c r="BD2180" s="2391"/>
      <c r="BE2180" s="2391"/>
      <c r="BF2180" s="2391"/>
      <c r="BG2180" s="2391"/>
      <c r="BH2180" s="2391"/>
      <c r="BI2180" s="2732"/>
      <c r="BJ2180" s="2391"/>
      <c r="BK2180" s="2391"/>
      <c r="BL2180" s="1412">
        <f t="shared" si="247"/>
        <v>0</v>
      </c>
      <c r="BM2180" s="2391"/>
      <c r="BN2180" s="3787"/>
      <c r="BO2180" s="3787"/>
      <c r="BP2180" s="3787"/>
      <c r="BQ2180" s="3787"/>
      <c r="BR2180" s="3787"/>
      <c r="BS2180" s="3787"/>
      <c r="BT2180" s="3787"/>
      <c r="BU2180" s="3787"/>
      <c r="BV2180" s="3787"/>
      <c r="BW2180" s="3787"/>
      <c r="BX2180" s="3787"/>
      <c r="BY2180" s="3787"/>
      <c r="BZ2180" s="3787"/>
      <c r="CA2180" s="3787"/>
      <c r="CB2180" s="3787"/>
      <c r="CC2180" s="3788"/>
      <c r="CD2180" s="1440" t="s">
        <v>5218</v>
      </c>
    </row>
    <row r="2181" spans="1:82" s="19" customFormat="1" ht="32.25" customHeight="1" x14ac:dyDescent="0.25">
      <c r="A2181" s="664" t="s">
        <v>162</v>
      </c>
      <c r="B2181" s="665" t="s">
        <v>5319</v>
      </c>
      <c r="C2181" s="666" t="s">
        <v>5320</v>
      </c>
      <c r="D2181" s="460">
        <v>260</v>
      </c>
      <c r="E2181" s="1695" t="s">
        <v>5321</v>
      </c>
      <c r="F2181" s="526" t="s">
        <v>5322</v>
      </c>
      <c r="G2181" s="1695" t="s">
        <v>165</v>
      </c>
      <c r="H2181" s="516" t="s">
        <v>0</v>
      </c>
      <c r="I2181" s="1695">
        <v>5</v>
      </c>
      <c r="J2181" s="454">
        <v>1</v>
      </c>
      <c r="K2181" s="517"/>
      <c r="L2181" s="6"/>
      <c r="M2181" s="667"/>
      <c r="N2181" s="667"/>
      <c r="O2181" s="667"/>
      <c r="P2181" s="667"/>
      <c r="Q2181" s="667"/>
      <c r="R2181" s="667"/>
      <c r="S2181" s="667"/>
      <c r="T2181" s="667"/>
      <c r="U2181" s="525">
        <f t="shared" si="246"/>
        <v>0</v>
      </c>
      <c r="V2181" s="667"/>
      <c r="W2181" s="667"/>
      <c r="X2181" s="667"/>
      <c r="Y2181" s="667"/>
      <c r="Z2181" s="667"/>
      <c r="AA2181" s="667"/>
      <c r="AB2181" s="667"/>
      <c r="AC2181" s="667"/>
      <c r="AD2181" s="667"/>
      <c r="AE2181" s="667"/>
      <c r="AF2181" s="667"/>
      <c r="AG2181" s="2729"/>
      <c r="AH2181" s="2729"/>
      <c r="AI2181" s="2729"/>
      <c r="AJ2181" s="2729"/>
      <c r="AK2181" s="2729"/>
      <c r="AL2181" s="2729"/>
      <c r="AM2181" s="1489"/>
      <c r="AN2181" s="1489"/>
      <c r="AO2181" s="2729"/>
      <c r="AP2181" s="2729"/>
      <c r="AQ2181" s="2756"/>
      <c r="AR2181" s="2756"/>
      <c r="AS2181" s="2756"/>
      <c r="AT2181" s="2756"/>
      <c r="AU2181" s="2756"/>
      <c r="AV2181" s="2756"/>
      <c r="AW2181" s="2756"/>
      <c r="AX2181" s="2756"/>
      <c r="AY2181" s="2237"/>
      <c r="AZ2181" s="2391"/>
      <c r="BA2181" s="2391"/>
      <c r="BB2181" s="2391"/>
      <c r="BC2181" s="2391"/>
      <c r="BD2181" s="2391"/>
      <c r="BE2181" s="2391"/>
      <c r="BF2181" s="2391"/>
      <c r="BG2181" s="2391"/>
      <c r="BH2181" s="2391"/>
      <c r="BI2181" s="2732"/>
      <c r="BJ2181" s="2391"/>
      <c r="BK2181" s="2391"/>
      <c r="BL2181" s="1412">
        <f t="shared" si="247"/>
        <v>0</v>
      </c>
      <c r="BM2181" s="2391"/>
      <c r="BN2181" s="3787"/>
      <c r="BO2181" s="3787"/>
      <c r="BP2181" s="3787"/>
      <c r="BQ2181" s="3787"/>
      <c r="BR2181" s="3787"/>
      <c r="BS2181" s="3787"/>
      <c r="BT2181" s="3787"/>
      <c r="BU2181" s="3787"/>
      <c r="BV2181" s="3787"/>
      <c r="BW2181" s="3787"/>
      <c r="BX2181" s="3787"/>
      <c r="BY2181" s="3787"/>
      <c r="BZ2181" s="3787"/>
      <c r="CA2181" s="3787"/>
      <c r="CB2181" s="3787"/>
      <c r="CC2181" s="3788"/>
      <c r="CD2181" s="1440" t="s">
        <v>5218</v>
      </c>
    </row>
    <row r="2182" spans="1:82" s="19" customFormat="1" ht="32.25" customHeight="1" x14ac:dyDescent="0.25">
      <c r="A2182" s="664" t="s">
        <v>162</v>
      </c>
      <c r="B2182" s="665" t="s">
        <v>5319</v>
      </c>
      <c r="C2182" s="666" t="s">
        <v>5320</v>
      </c>
      <c r="D2182" s="460">
        <v>260</v>
      </c>
      <c r="E2182" s="1695" t="s">
        <v>5321</v>
      </c>
      <c r="F2182" s="526" t="s">
        <v>5322</v>
      </c>
      <c r="G2182" s="1695" t="s">
        <v>165</v>
      </c>
      <c r="H2182" s="516" t="s">
        <v>0</v>
      </c>
      <c r="I2182" s="1695">
        <v>5</v>
      </c>
      <c r="J2182" s="454">
        <v>1</v>
      </c>
      <c r="K2182" s="517"/>
      <c r="L2182" s="6"/>
      <c r="M2182" s="667"/>
      <c r="N2182" s="667"/>
      <c r="O2182" s="667"/>
      <c r="P2182" s="667"/>
      <c r="Q2182" s="667"/>
      <c r="R2182" s="667"/>
      <c r="S2182" s="667"/>
      <c r="T2182" s="667"/>
      <c r="U2182" s="525">
        <f t="shared" si="246"/>
        <v>0</v>
      </c>
      <c r="V2182" s="667"/>
      <c r="W2182" s="667"/>
      <c r="X2182" s="667"/>
      <c r="Y2182" s="667"/>
      <c r="Z2182" s="667"/>
      <c r="AA2182" s="667"/>
      <c r="AB2182" s="667"/>
      <c r="AC2182" s="667"/>
      <c r="AD2182" s="667"/>
      <c r="AE2182" s="667"/>
      <c r="AF2182" s="667"/>
      <c r="AG2182" s="2729"/>
      <c r="AH2182" s="2729"/>
      <c r="AI2182" s="2729"/>
      <c r="AJ2182" s="2729"/>
      <c r="AK2182" s="2729"/>
      <c r="AL2182" s="2729"/>
      <c r="AM2182" s="1489"/>
      <c r="AN2182" s="1489"/>
      <c r="AO2182" s="2729"/>
      <c r="AP2182" s="2729"/>
      <c r="AQ2182" s="2756"/>
      <c r="AR2182" s="2756"/>
      <c r="AS2182" s="2756"/>
      <c r="AT2182" s="2756"/>
      <c r="AU2182" s="2756"/>
      <c r="AV2182" s="2756"/>
      <c r="AW2182" s="2756"/>
      <c r="AX2182" s="2756"/>
      <c r="AY2182" s="2237"/>
      <c r="AZ2182" s="2391"/>
      <c r="BA2182" s="2391"/>
      <c r="BB2182" s="2391"/>
      <c r="BC2182" s="2391"/>
      <c r="BD2182" s="2391"/>
      <c r="BE2182" s="2391"/>
      <c r="BF2182" s="2391"/>
      <c r="BG2182" s="2391"/>
      <c r="BH2182" s="2391"/>
      <c r="BI2182" s="2732"/>
      <c r="BJ2182" s="2391"/>
      <c r="BK2182" s="2391"/>
      <c r="BL2182" s="1412">
        <f t="shared" si="247"/>
        <v>0</v>
      </c>
      <c r="BM2182" s="2391"/>
      <c r="BN2182" s="3787"/>
      <c r="BO2182" s="3787"/>
      <c r="BP2182" s="3787"/>
      <c r="BQ2182" s="3787"/>
      <c r="BR2182" s="3787"/>
      <c r="BS2182" s="3787"/>
      <c r="BT2182" s="3787"/>
      <c r="BU2182" s="3787"/>
      <c r="BV2182" s="3787"/>
      <c r="BW2182" s="3787"/>
      <c r="BX2182" s="3787"/>
      <c r="BY2182" s="3787"/>
      <c r="BZ2182" s="3787"/>
      <c r="CA2182" s="3787"/>
      <c r="CB2182" s="3787"/>
      <c r="CC2182" s="3788"/>
      <c r="CD2182" s="1440" t="s">
        <v>5218</v>
      </c>
    </row>
    <row r="2183" spans="1:82" s="19" customFormat="1" ht="32.25" customHeight="1" thickBot="1" x14ac:dyDescent="0.3">
      <c r="A2183" s="1723" t="s">
        <v>162</v>
      </c>
      <c r="B2183" s="1724" t="s">
        <v>5319</v>
      </c>
      <c r="C2183" s="1725" t="s">
        <v>5320</v>
      </c>
      <c r="D2183" s="1700">
        <v>260</v>
      </c>
      <c r="E2183" s="1706" t="s">
        <v>5321</v>
      </c>
      <c r="F2183" s="1726" t="s">
        <v>5322</v>
      </c>
      <c r="G2183" s="1706" t="s">
        <v>165</v>
      </c>
      <c r="H2183" s="1732" t="s">
        <v>0</v>
      </c>
      <c r="I2183" s="1706">
        <v>5</v>
      </c>
      <c r="J2183" s="1705">
        <v>1</v>
      </c>
      <c r="K2183" s="1727"/>
      <c r="L2183" s="57"/>
      <c r="M2183" s="1728"/>
      <c r="N2183" s="1728"/>
      <c r="O2183" s="1728"/>
      <c r="P2183" s="1728"/>
      <c r="Q2183" s="1728"/>
      <c r="R2183" s="1728"/>
      <c r="S2183" s="1728"/>
      <c r="T2183" s="1728"/>
      <c r="U2183" s="1709">
        <f t="shared" si="246"/>
        <v>0</v>
      </c>
      <c r="V2183" s="1728"/>
      <c r="W2183" s="1728"/>
      <c r="X2183" s="1728"/>
      <c r="Y2183" s="1728"/>
      <c r="Z2183" s="1728"/>
      <c r="AA2183" s="1728"/>
      <c r="AB2183" s="1728"/>
      <c r="AC2183" s="1728"/>
      <c r="AD2183" s="1728"/>
      <c r="AE2183" s="1728"/>
      <c r="AF2183" s="1728"/>
      <c r="AG2183" s="2764"/>
      <c r="AH2183" s="2764"/>
      <c r="AI2183" s="2764"/>
      <c r="AJ2183" s="2764"/>
      <c r="AK2183" s="2764"/>
      <c r="AL2183" s="2764"/>
      <c r="AM2183" s="4061"/>
      <c r="AN2183" s="4061"/>
      <c r="AO2183" s="2764"/>
      <c r="AP2183" s="2764"/>
      <c r="AQ2183" s="3072"/>
      <c r="AR2183" s="3072"/>
      <c r="AS2183" s="3072"/>
      <c r="AT2183" s="3072"/>
      <c r="AU2183" s="3072"/>
      <c r="AV2183" s="3072"/>
      <c r="AW2183" s="3072"/>
      <c r="AX2183" s="3072"/>
      <c r="AY2183" s="2240"/>
      <c r="AZ2183" s="2765"/>
      <c r="BA2183" s="2765"/>
      <c r="BB2183" s="2765"/>
      <c r="BC2183" s="2765"/>
      <c r="BD2183" s="2765"/>
      <c r="BE2183" s="2765"/>
      <c r="BF2183" s="2765"/>
      <c r="BG2183" s="2765"/>
      <c r="BH2183" s="2765"/>
      <c r="BI2183" s="2769"/>
      <c r="BJ2183" s="2765"/>
      <c r="BK2183" s="2765"/>
      <c r="BL2183" s="1654">
        <f t="shared" si="247"/>
        <v>0</v>
      </c>
      <c r="BM2183" s="2765"/>
      <c r="BN2183" s="3789"/>
      <c r="BO2183" s="3789"/>
      <c r="BP2183" s="3789"/>
      <c r="BQ2183" s="3789"/>
      <c r="BR2183" s="3789"/>
      <c r="BS2183" s="3789"/>
      <c r="BT2183" s="3789"/>
      <c r="BU2183" s="3789"/>
      <c r="BV2183" s="3789"/>
      <c r="BW2183" s="3789"/>
      <c r="BX2183" s="3789"/>
      <c r="BY2183" s="3789"/>
      <c r="BZ2183" s="3789"/>
      <c r="CA2183" s="3789"/>
      <c r="CB2183" s="3789"/>
      <c r="CC2183" s="3790"/>
      <c r="CD2183" s="1952" t="s">
        <v>5218</v>
      </c>
    </row>
    <row r="2184" spans="1:82" s="19" customFormat="1" ht="32.25" customHeight="1" x14ac:dyDescent="0.25">
      <c r="A2184" s="661" t="s">
        <v>162</v>
      </c>
      <c r="B2184" s="662" t="s">
        <v>5319</v>
      </c>
      <c r="C2184" s="663" t="s">
        <v>5320</v>
      </c>
      <c r="D2184" s="163">
        <v>261</v>
      </c>
      <c r="E2184" s="210" t="s">
        <v>5328</v>
      </c>
      <c r="F2184" s="48" t="s">
        <v>5329</v>
      </c>
      <c r="G2184" s="210">
        <v>17.5</v>
      </c>
      <c r="H2184" s="404" t="s">
        <v>0</v>
      </c>
      <c r="I2184" s="210">
        <v>17.5</v>
      </c>
      <c r="J2184" s="493">
        <v>4.37</v>
      </c>
      <c r="K2184" s="68">
        <v>4.37</v>
      </c>
      <c r="L2184" s="51">
        <f t="shared" ref="L2184" si="248">+M2184+N2184+O2184+P2184+Q2184+R2184+S2184+T2184</f>
        <v>459090997</v>
      </c>
      <c r="M2184" s="1733">
        <f>407171705+51919292</f>
        <v>459090997</v>
      </c>
      <c r="N2184" s="68"/>
      <c r="O2184" s="68"/>
      <c r="P2184" s="68"/>
      <c r="Q2184" s="68"/>
      <c r="R2184" s="68"/>
      <c r="S2184" s="68"/>
      <c r="T2184" s="68"/>
      <c r="U2184" s="168">
        <f t="shared" si="246"/>
        <v>456996142</v>
      </c>
      <c r="V2184" s="1733">
        <v>456996142</v>
      </c>
      <c r="W2184" s="68"/>
      <c r="X2184" s="68"/>
      <c r="Y2184" s="68"/>
      <c r="Z2184" s="68"/>
      <c r="AA2184" s="68"/>
      <c r="AB2184" s="68"/>
      <c r="AC2184" s="68"/>
      <c r="AD2184" s="68"/>
      <c r="AE2184" s="68"/>
      <c r="AF2184" s="68"/>
      <c r="AG2184" s="1462">
        <v>80101602</v>
      </c>
      <c r="AH2184" s="1462" t="s">
        <v>6380</v>
      </c>
      <c r="AI2184" s="2756" t="s">
        <v>5259</v>
      </c>
      <c r="AJ2184" s="2729" t="s">
        <v>2497</v>
      </c>
      <c r="AK2184" s="3118" t="s">
        <v>5330</v>
      </c>
      <c r="AL2184" s="3118" t="s">
        <v>274</v>
      </c>
      <c r="AM2184" s="1464">
        <v>50000000</v>
      </c>
      <c r="AN2184" s="1464">
        <v>50000000</v>
      </c>
      <c r="AO2184" s="3118" t="s">
        <v>275</v>
      </c>
      <c r="AP2184" s="3118"/>
      <c r="AQ2184" s="2756" t="s">
        <v>5251</v>
      </c>
      <c r="AR2184" s="3118"/>
      <c r="AS2184" s="2745" t="s">
        <v>6096</v>
      </c>
      <c r="AT2184" s="2745" t="s">
        <v>6097</v>
      </c>
      <c r="AU2184" s="2745">
        <v>1</v>
      </c>
      <c r="AV2184" s="2745">
        <v>0.2</v>
      </c>
      <c r="AW2184" s="1488">
        <v>42906</v>
      </c>
      <c r="AX2184" s="3835">
        <v>43058</v>
      </c>
      <c r="AY2184" s="2235">
        <v>50000000</v>
      </c>
      <c r="AZ2184" s="1527">
        <v>3</v>
      </c>
      <c r="BA2184" s="3951" t="s">
        <v>4387</v>
      </c>
      <c r="BB2184" s="3951" t="s">
        <v>5260</v>
      </c>
      <c r="BC2184" s="3951" t="s">
        <v>5261</v>
      </c>
      <c r="BD2184" s="1520">
        <v>2017000005</v>
      </c>
      <c r="BE2184" s="1521">
        <v>42737</v>
      </c>
      <c r="BF2184" s="3951">
        <v>50000000</v>
      </c>
      <c r="BG2184" s="1520">
        <v>2017000423</v>
      </c>
      <c r="BH2184" s="3951" t="s">
        <v>5331</v>
      </c>
      <c r="BI2184" s="3952">
        <v>49998000</v>
      </c>
      <c r="BJ2184" s="2797">
        <v>42906</v>
      </c>
      <c r="BK2184" s="1521">
        <v>43058</v>
      </c>
      <c r="BL2184" s="3119">
        <f t="shared" si="247"/>
        <v>2000</v>
      </c>
      <c r="BM2184" s="3120">
        <f>L2184-(BI2184:BI2189)</f>
        <v>409092997</v>
      </c>
      <c r="BN2184" s="1471"/>
      <c r="BO2184" s="1471"/>
      <c r="BP2184" s="1471"/>
      <c r="BQ2184" s="1471"/>
      <c r="BR2184" s="1471"/>
      <c r="BS2184" s="1471"/>
      <c r="BT2184" s="1471"/>
      <c r="BU2184" s="1471"/>
      <c r="BV2184" s="1471"/>
      <c r="BW2184" s="1471"/>
      <c r="BX2184" s="1471"/>
      <c r="BY2184" s="1471"/>
      <c r="BZ2184" s="1471"/>
      <c r="CA2184" s="1471"/>
      <c r="CB2184" s="1471"/>
      <c r="CC2184" s="1935"/>
      <c r="CD2184" s="1390" t="s">
        <v>5218</v>
      </c>
    </row>
    <row r="2185" spans="1:82" s="19" customFormat="1" ht="32.25" customHeight="1" x14ac:dyDescent="0.25">
      <c r="A2185" s="664" t="s">
        <v>162</v>
      </c>
      <c r="B2185" s="665" t="s">
        <v>5319</v>
      </c>
      <c r="C2185" s="666" t="s">
        <v>5320</v>
      </c>
      <c r="D2185" s="460">
        <v>261</v>
      </c>
      <c r="E2185" s="1695" t="s">
        <v>5328</v>
      </c>
      <c r="F2185" s="526" t="s">
        <v>5329</v>
      </c>
      <c r="G2185" s="1695">
        <v>17.5</v>
      </c>
      <c r="H2185" s="516" t="s">
        <v>0</v>
      </c>
      <c r="I2185" s="1695">
        <v>17.5</v>
      </c>
      <c r="J2185" s="454">
        <v>4.37</v>
      </c>
      <c r="K2185" s="517"/>
      <c r="L2185" s="6"/>
      <c r="M2185" s="667"/>
      <c r="N2185" s="667"/>
      <c r="O2185" s="667"/>
      <c r="P2185" s="667"/>
      <c r="Q2185" s="667"/>
      <c r="R2185" s="667"/>
      <c r="S2185" s="667"/>
      <c r="T2185" s="667"/>
      <c r="U2185" s="525">
        <f t="shared" si="246"/>
        <v>0</v>
      </c>
      <c r="V2185" s="667"/>
      <c r="W2185" s="667"/>
      <c r="X2185" s="667"/>
      <c r="Y2185" s="667"/>
      <c r="Z2185" s="667"/>
      <c r="AA2185" s="667"/>
      <c r="AB2185" s="667"/>
      <c r="AC2185" s="667"/>
      <c r="AD2185" s="667"/>
      <c r="AE2185" s="667"/>
      <c r="AF2185" s="667"/>
      <c r="AG2185" s="1133">
        <v>72141103</v>
      </c>
      <c r="AH2185" s="1133" t="s">
        <v>5332</v>
      </c>
      <c r="AI2185" s="1133" t="s">
        <v>5263</v>
      </c>
      <c r="AJ2185" s="1133" t="s">
        <v>309</v>
      </c>
      <c r="AK2185" s="2729" t="s">
        <v>1753</v>
      </c>
      <c r="AL2185" s="2729" t="s">
        <v>274</v>
      </c>
      <c r="AM2185" s="1489">
        <v>746451407</v>
      </c>
      <c r="AN2185" s="1489">
        <v>746451407</v>
      </c>
      <c r="AO2185" s="2729" t="s">
        <v>4617</v>
      </c>
      <c r="AP2185" s="2729"/>
      <c r="AQ2185" s="2756" t="s">
        <v>5251</v>
      </c>
      <c r="AR2185" s="2756"/>
      <c r="AS2185" s="3121" t="s">
        <v>6098</v>
      </c>
      <c r="AT2185" s="3121" t="s">
        <v>6099</v>
      </c>
      <c r="AU2185" s="3121"/>
      <c r="AV2185" s="3121"/>
      <c r="AW2185" s="3835">
        <v>42887</v>
      </c>
      <c r="AX2185" s="3835">
        <v>43100</v>
      </c>
      <c r="AY2185" s="2237">
        <v>596102318</v>
      </c>
      <c r="AZ2185" s="2391"/>
      <c r="BA2185" s="2391"/>
      <c r="BB2185" s="2391"/>
      <c r="BC2185" s="2391"/>
      <c r="BD2185" s="2391"/>
      <c r="BE2185" s="2391"/>
      <c r="BF2185" s="2391"/>
      <c r="BG2185" s="2391"/>
      <c r="BH2185" s="2391"/>
      <c r="BI2185" s="2732"/>
      <c r="BJ2185" s="2391"/>
      <c r="BK2185" s="2391"/>
      <c r="BL2185" s="1412">
        <f t="shared" si="247"/>
        <v>0</v>
      </c>
      <c r="BM2185" s="2391"/>
      <c r="BN2185" s="3787"/>
      <c r="BO2185" s="3787"/>
      <c r="BP2185" s="3787"/>
      <c r="BQ2185" s="3787"/>
      <c r="BR2185" s="3787"/>
      <c r="BS2185" s="3787"/>
      <c r="BT2185" s="3787"/>
      <c r="BU2185" s="3787"/>
      <c r="BV2185" s="3787"/>
      <c r="BW2185" s="3787"/>
      <c r="BX2185" s="3787"/>
      <c r="BY2185" s="3787"/>
      <c r="BZ2185" s="3787"/>
      <c r="CA2185" s="3787"/>
      <c r="CB2185" s="3787"/>
      <c r="CC2185" s="3788"/>
      <c r="CD2185" s="1440" t="s">
        <v>5218</v>
      </c>
    </row>
    <row r="2186" spans="1:82" s="19" customFormat="1" ht="32.25" customHeight="1" x14ac:dyDescent="0.25">
      <c r="A2186" s="664" t="s">
        <v>162</v>
      </c>
      <c r="B2186" s="665" t="s">
        <v>5319</v>
      </c>
      <c r="C2186" s="666" t="s">
        <v>5320</v>
      </c>
      <c r="D2186" s="460">
        <v>261</v>
      </c>
      <c r="E2186" s="1695" t="s">
        <v>5328</v>
      </c>
      <c r="F2186" s="526" t="s">
        <v>5329</v>
      </c>
      <c r="G2186" s="1695">
        <v>17.5</v>
      </c>
      <c r="H2186" s="516" t="s">
        <v>0</v>
      </c>
      <c r="I2186" s="1695">
        <v>17.5</v>
      </c>
      <c r="J2186" s="454">
        <v>4.37</v>
      </c>
      <c r="K2186" s="517"/>
      <c r="L2186" s="6"/>
      <c r="M2186" s="667"/>
      <c r="N2186" s="667"/>
      <c r="O2186" s="667"/>
      <c r="P2186" s="667"/>
      <c r="Q2186" s="667"/>
      <c r="R2186" s="667"/>
      <c r="S2186" s="667"/>
      <c r="T2186" s="667"/>
      <c r="U2186" s="525">
        <f t="shared" si="246"/>
        <v>0</v>
      </c>
      <c r="V2186" s="667"/>
      <c r="W2186" s="667"/>
      <c r="X2186" s="667"/>
      <c r="Y2186" s="667"/>
      <c r="Z2186" s="667"/>
      <c r="AA2186" s="667"/>
      <c r="AB2186" s="667"/>
      <c r="AC2186" s="667"/>
      <c r="AD2186" s="667"/>
      <c r="AE2186" s="667"/>
      <c r="AF2186" s="667"/>
      <c r="AG2186" s="1133">
        <v>70111503</v>
      </c>
      <c r="AH2186" s="2729" t="s">
        <v>5333</v>
      </c>
      <c r="AI2186" s="1133" t="s">
        <v>5263</v>
      </c>
      <c r="AJ2186" s="2729" t="s">
        <v>5334</v>
      </c>
      <c r="AK2186" s="2729" t="s">
        <v>1793</v>
      </c>
      <c r="AL2186" s="2729" t="s">
        <v>274</v>
      </c>
      <c r="AM2186" s="1489">
        <v>150000000</v>
      </c>
      <c r="AN2186" s="1489">
        <v>150000000</v>
      </c>
      <c r="AO2186" s="2729" t="s">
        <v>275</v>
      </c>
      <c r="AP2186" s="2729"/>
      <c r="AQ2186" s="2756" t="s">
        <v>5251</v>
      </c>
      <c r="AR2186" s="2756"/>
      <c r="AS2186" s="2729" t="s">
        <v>5335</v>
      </c>
      <c r="AT2186" s="2756" t="s">
        <v>5336</v>
      </c>
      <c r="AU2186" s="2756">
        <v>100</v>
      </c>
      <c r="AV2186" s="2756">
        <v>50</v>
      </c>
      <c r="AW2186" s="3835">
        <v>42887</v>
      </c>
      <c r="AX2186" s="3835">
        <v>43100</v>
      </c>
      <c r="AY2186" s="2237">
        <v>150000000</v>
      </c>
      <c r="AZ2186" s="2391">
        <v>6</v>
      </c>
      <c r="BA2186" s="2391" t="s">
        <v>311</v>
      </c>
      <c r="BB2186" s="2391" t="s">
        <v>2594</v>
      </c>
      <c r="BC2186" s="3823" t="s">
        <v>5337</v>
      </c>
      <c r="BD2186" s="3823">
        <v>2017000825</v>
      </c>
      <c r="BE2186" s="1414"/>
      <c r="BF2186" s="2391">
        <v>150000000</v>
      </c>
      <c r="BG2186" s="3823">
        <v>2017000856</v>
      </c>
      <c r="BH2186" s="2833">
        <v>42895</v>
      </c>
      <c r="BI2186" s="2732">
        <v>150000000</v>
      </c>
      <c r="BJ2186" s="2833">
        <v>42907</v>
      </c>
      <c r="BK2186" s="2833">
        <v>43104</v>
      </c>
      <c r="BL2186" s="1412">
        <f t="shared" si="247"/>
        <v>0</v>
      </c>
      <c r="BM2186" s="2391"/>
      <c r="BN2186" s="3787"/>
      <c r="BO2186" s="3787"/>
      <c r="BP2186" s="3787"/>
      <c r="BQ2186" s="3787"/>
      <c r="BR2186" s="3787"/>
      <c r="BS2186" s="3787"/>
      <c r="BT2186" s="3787"/>
      <c r="BU2186" s="3787"/>
      <c r="BV2186" s="3787"/>
      <c r="BW2186" s="3787"/>
      <c r="BX2186" s="3787"/>
      <c r="BY2186" s="3787"/>
      <c r="BZ2186" s="3787"/>
      <c r="CA2186" s="3787"/>
      <c r="CB2186" s="3787"/>
      <c r="CC2186" s="3788"/>
      <c r="CD2186" s="1440" t="s">
        <v>5218</v>
      </c>
    </row>
    <row r="2187" spans="1:82" s="19" customFormat="1" ht="32.25" customHeight="1" x14ac:dyDescent="0.25">
      <c r="A2187" s="664" t="s">
        <v>162</v>
      </c>
      <c r="B2187" s="665" t="s">
        <v>5319</v>
      </c>
      <c r="C2187" s="666" t="s">
        <v>5320</v>
      </c>
      <c r="D2187" s="460">
        <v>261</v>
      </c>
      <c r="E2187" s="1695" t="s">
        <v>5328</v>
      </c>
      <c r="F2187" s="526" t="s">
        <v>5329</v>
      </c>
      <c r="G2187" s="1695">
        <v>17.5</v>
      </c>
      <c r="H2187" s="516" t="s">
        <v>0</v>
      </c>
      <c r="I2187" s="1695">
        <v>17.5</v>
      </c>
      <c r="J2187" s="454">
        <v>4.37</v>
      </c>
      <c r="K2187" s="517"/>
      <c r="L2187" s="6"/>
      <c r="M2187" s="667"/>
      <c r="N2187" s="667"/>
      <c r="O2187" s="667"/>
      <c r="P2187" s="667"/>
      <c r="Q2187" s="667"/>
      <c r="R2187" s="667"/>
      <c r="S2187" s="667"/>
      <c r="T2187" s="667"/>
      <c r="U2187" s="525">
        <f t="shared" si="246"/>
        <v>0</v>
      </c>
      <c r="V2187" s="667"/>
      <c r="W2187" s="667"/>
      <c r="X2187" s="667"/>
      <c r="Y2187" s="667"/>
      <c r="Z2187" s="667"/>
      <c r="AA2187" s="667"/>
      <c r="AB2187" s="667"/>
      <c r="AC2187" s="667"/>
      <c r="AD2187" s="667"/>
      <c r="AE2187" s="667"/>
      <c r="AF2187" s="667"/>
      <c r="AG2187" s="2729"/>
      <c r="AH2187" s="2729"/>
      <c r="AI2187" s="2729"/>
      <c r="AJ2187" s="2729"/>
      <c r="AK2187" s="2729"/>
      <c r="AL2187" s="2729"/>
      <c r="AM2187" s="1489"/>
      <c r="AN2187" s="1489"/>
      <c r="AO2187" s="2729"/>
      <c r="AP2187" s="2729"/>
      <c r="AQ2187" s="2756"/>
      <c r="AR2187" s="2756"/>
      <c r="AS2187" s="2756"/>
      <c r="AT2187" s="2756"/>
      <c r="AU2187" s="2756"/>
      <c r="AV2187" s="2756"/>
      <c r="AW2187" s="2756"/>
      <c r="AX2187" s="2756"/>
      <c r="AY2187" s="2237"/>
      <c r="AZ2187" s="2391"/>
      <c r="BA2187" s="2391"/>
      <c r="BB2187" s="2391"/>
      <c r="BC2187" s="2391"/>
      <c r="BD2187" s="2391"/>
      <c r="BE2187" s="2391"/>
      <c r="BF2187" s="2391"/>
      <c r="BG2187" s="2391"/>
      <c r="BH2187" s="2391"/>
      <c r="BI2187" s="2732"/>
      <c r="BJ2187" s="2391"/>
      <c r="BK2187" s="2391"/>
      <c r="BL2187" s="1412">
        <f t="shared" si="247"/>
        <v>0</v>
      </c>
      <c r="BM2187" s="2391"/>
      <c r="BN2187" s="3787"/>
      <c r="BO2187" s="3787"/>
      <c r="BP2187" s="3787"/>
      <c r="BQ2187" s="3787"/>
      <c r="BR2187" s="3787"/>
      <c r="BS2187" s="3787"/>
      <c r="BT2187" s="3787"/>
      <c r="BU2187" s="3787"/>
      <c r="BV2187" s="3787"/>
      <c r="BW2187" s="3787"/>
      <c r="BX2187" s="3787"/>
      <c r="BY2187" s="3787"/>
      <c r="BZ2187" s="3787"/>
      <c r="CA2187" s="3787"/>
      <c r="CB2187" s="3787"/>
      <c r="CC2187" s="3788"/>
      <c r="CD2187" s="1440" t="s">
        <v>5218</v>
      </c>
    </row>
    <row r="2188" spans="1:82" s="19" customFormat="1" ht="32.25" customHeight="1" x14ac:dyDescent="0.25">
      <c r="A2188" s="664" t="s">
        <v>162</v>
      </c>
      <c r="B2188" s="665" t="s">
        <v>5319</v>
      </c>
      <c r="C2188" s="666" t="s">
        <v>5320</v>
      </c>
      <c r="D2188" s="460">
        <v>261</v>
      </c>
      <c r="E2188" s="1695" t="s">
        <v>5328</v>
      </c>
      <c r="F2188" s="526" t="s">
        <v>5329</v>
      </c>
      <c r="G2188" s="1695">
        <v>17.5</v>
      </c>
      <c r="H2188" s="516" t="s">
        <v>0</v>
      </c>
      <c r="I2188" s="1695">
        <v>17.5</v>
      </c>
      <c r="J2188" s="454">
        <v>4.37</v>
      </c>
      <c r="K2188" s="517"/>
      <c r="L2188" s="6"/>
      <c r="M2188" s="667"/>
      <c r="N2188" s="667"/>
      <c r="O2188" s="667"/>
      <c r="P2188" s="667"/>
      <c r="Q2188" s="667"/>
      <c r="R2188" s="667"/>
      <c r="S2188" s="667"/>
      <c r="T2188" s="667"/>
      <c r="U2188" s="525">
        <f t="shared" si="246"/>
        <v>0</v>
      </c>
      <c r="V2188" s="667"/>
      <c r="W2188" s="667"/>
      <c r="X2188" s="667"/>
      <c r="Y2188" s="667"/>
      <c r="Z2188" s="667"/>
      <c r="AA2188" s="667"/>
      <c r="AB2188" s="667"/>
      <c r="AC2188" s="667"/>
      <c r="AD2188" s="667"/>
      <c r="AE2188" s="667"/>
      <c r="AF2188" s="667"/>
      <c r="AG2188" s="2729"/>
      <c r="AH2188" s="2729"/>
      <c r="AI2188" s="2729"/>
      <c r="AJ2188" s="2729"/>
      <c r="AK2188" s="2729"/>
      <c r="AL2188" s="2729"/>
      <c r="AM2188" s="1489"/>
      <c r="AN2188" s="1489"/>
      <c r="AO2188" s="2729"/>
      <c r="AP2188" s="2729"/>
      <c r="AQ2188" s="2756"/>
      <c r="AR2188" s="2756"/>
      <c r="AS2188" s="2756"/>
      <c r="AT2188" s="2756"/>
      <c r="AU2188" s="2756"/>
      <c r="AV2188" s="2756"/>
      <c r="AW2188" s="2756"/>
      <c r="AX2188" s="2756"/>
      <c r="AY2188" s="2237"/>
      <c r="AZ2188" s="2391"/>
      <c r="BA2188" s="2391"/>
      <c r="BB2188" s="2391"/>
      <c r="BC2188" s="2391"/>
      <c r="BD2188" s="2391"/>
      <c r="BE2188" s="2391"/>
      <c r="BF2188" s="2391"/>
      <c r="BG2188" s="2391"/>
      <c r="BH2188" s="2391"/>
      <c r="BI2188" s="2732"/>
      <c r="BJ2188" s="2391"/>
      <c r="BK2188" s="2391"/>
      <c r="BL2188" s="1412">
        <f t="shared" si="247"/>
        <v>0</v>
      </c>
      <c r="BM2188" s="2391"/>
      <c r="BN2188" s="3787"/>
      <c r="BO2188" s="3787"/>
      <c r="BP2188" s="3787"/>
      <c r="BQ2188" s="3787"/>
      <c r="BR2188" s="3787"/>
      <c r="BS2188" s="3787"/>
      <c r="BT2188" s="3787"/>
      <c r="BU2188" s="3787"/>
      <c r="BV2188" s="3787"/>
      <c r="BW2188" s="3787"/>
      <c r="BX2188" s="3787"/>
      <c r="BY2188" s="3787"/>
      <c r="BZ2188" s="3787"/>
      <c r="CA2188" s="3787"/>
      <c r="CB2188" s="3787"/>
      <c r="CC2188" s="3788"/>
      <c r="CD2188" s="1440" t="s">
        <v>5218</v>
      </c>
    </row>
    <row r="2189" spans="1:82" s="19" customFormat="1" ht="32.25" customHeight="1" x14ac:dyDescent="0.25">
      <c r="A2189" s="664" t="s">
        <v>162</v>
      </c>
      <c r="B2189" s="665" t="s">
        <v>5319</v>
      </c>
      <c r="C2189" s="666" t="s">
        <v>5320</v>
      </c>
      <c r="D2189" s="460">
        <v>261</v>
      </c>
      <c r="E2189" s="1695" t="s">
        <v>5328</v>
      </c>
      <c r="F2189" s="526" t="s">
        <v>5329</v>
      </c>
      <c r="G2189" s="1695">
        <v>17.5</v>
      </c>
      <c r="H2189" s="516" t="s">
        <v>0</v>
      </c>
      <c r="I2189" s="1695">
        <v>17.5</v>
      </c>
      <c r="J2189" s="454">
        <v>4.37</v>
      </c>
      <c r="K2189" s="517"/>
      <c r="L2189" s="6"/>
      <c r="M2189" s="667"/>
      <c r="N2189" s="667"/>
      <c r="O2189" s="667"/>
      <c r="P2189" s="667"/>
      <c r="Q2189" s="667"/>
      <c r="R2189" s="667"/>
      <c r="S2189" s="667"/>
      <c r="T2189" s="667"/>
      <c r="U2189" s="525">
        <f t="shared" si="246"/>
        <v>0</v>
      </c>
      <c r="V2189" s="667"/>
      <c r="W2189" s="667"/>
      <c r="X2189" s="667"/>
      <c r="Y2189" s="667"/>
      <c r="Z2189" s="667"/>
      <c r="AA2189" s="667"/>
      <c r="AB2189" s="667"/>
      <c r="AC2189" s="667"/>
      <c r="AD2189" s="667"/>
      <c r="AE2189" s="667"/>
      <c r="AF2189" s="667"/>
      <c r="AG2189" s="2729"/>
      <c r="AH2189" s="2729"/>
      <c r="AI2189" s="2729"/>
      <c r="AJ2189" s="2729"/>
      <c r="AK2189" s="2729"/>
      <c r="AL2189" s="2729"/>
      <c r="AM2189" s="1489"/>
      <c r="AN2189" s="1489"/>
      <c r="AO2189" s="2729"/>
      <c r="AP2189" s="2729"/>
      <c r="AQ2189" s="2756"/>
      <c r="AR2189" s="2756"/>
      <c r="AS2189" s="2756"/>
      <c r="AT2189" s="2756"/>
      <c r="AU2189" s="2756"/>
      <c r="AV2189" s="2756"/>
      <c r="AW2189" s="2756"/>
      <c r="AX2189" s="2756"/>
      <c r="AY2189" s="2237"/>
      <c r="AZ2189" s="2391"/>
      <c r="BA2189" s="2391"/>
      <c r="BB2189" s="2391"/>
      <c r="BC2189" s="2391"/>
      <c r="BD2189" s="2391"/>
      <c r="BE2189" s="2391"/>
      <c r="BF2189" s="2391"/>
      <c r="BG2189" s="2391"/>
      <c r="BH2189" s="2391"/>
      <c r="BI2189" s="2732"/>
      <c r="BJ2189" s="2391"/>
      <c r="BK2189" s="2391"/>
      <c r="BL2189" s="1412">
        <f t="shared" si="247"/>
        <v>0</v>
      </c>
      <c r="BM2189" s="2391"/>
      <c r="BN2189" s="3787"/>
      <c r="BO2189" s="3787"/>
      <c r="BP2189" s="3787"/>
      <c r="BQ2189" s="3787"/>
      <c r="BR2189" s="3787"/>
      <c r="BS2189" s="3787"/>
      <c r="BT2189" s="3787"/>
      <c r="BU2189" s="3787"/>
      <c r="BV2189" s="3787"/>
      <c r="BW2189" s="3787"/>
      <c r="BX2189" s="3787"/>
      <c r="BY2189" s="3787"/>
      <c r="BZ2189" s="3787"/>
      <c r="CA2189" s="3787"/>
      <c r="CB2189" s="3787"/>
      <c r="CC2189" s="3788"/>
      <c r="CD2189" s="1440" t="s">
        <v>5218</v>
      </c>
    </row>
    <row r="2190" spans="1:82" s="19" customFormat="1" ht="32.25" customHeight="1" thickBot="1" x14ac:dyDescent="0.3">
      <c r="A2190" s="1723" t="s">
        <v>162</v>
      </c>
      <c r="B2190" s="1724" t="s">
        <v>5319</v>
      </c>
      <c r="C2190" s="1725" t="s">
        <v>5320</v>
      </c>
      <c r="D2190" s="1700">
        <v>261</v>
      </c>
      <c r="E2190" s="1706" t="s">
        <v>5328</v>
      </c>
      <c r="F2190" s="1726" t="s">
        <v>5329</v>
      </c>
      <c r="G2190" s="1706">
        <v>17.5</v>
      </c>
      <c r="H2190" s="1732" t="s">
        <v>0</v>
      </c>
      <c r="I2190" s="1706">
        <v>17.5</v>
      </c>
      <c r="J2190" s="1705">
        <v>4.37</v>
      </c>
      <c r="K2190" s="1727"/>
      <c r="L2190" s="57"/>
      <c r="M2190" s="1728"/>
      <c r="N2190" s="1728"/>
      <c r="O2190" s="1728"/>
      <c r="P2190" s="1728"/>
      <c r="Q2190" s="1728"/>
      <c r="R2190" s="1728"/>
      <c r="S2190" s="1728"/>
      <c r="T2190" s="1728"/>
      <c r="U2190" s="1709">
        <f t="shared" si="246"/>
        <v>0</v>
      </c>
      <c r="V2190" s="1728"/>
      <c r="W2190" s="1728"/>
      <c r="X2190" s="1728"/>
      <c r="Y2190" s="1728"/>
      <c r="Z2190" s="1728"/>
      <c r="AA2190" s="1728"/>
      <c r="AB2190" s="1728"/>
      <c r="AC2190" s="1728"/>
      <c r="AD2190" s="1728"/>
      <c r="AE2190" s="1728"/>
      <c r="AF2190" s="1728"/>
      <c r="AG2190" s="2764"/>
      <c r="AH2190" s="2764"/>
      <c r="AI2190" s="2764"/>
      <c r="AJ2190" s="2764"/>
      <c r="AK2190" s="2764"/>
      <c r="AL2190" s="2764"/>
      <c r="AM2190" s="4061"/>
      <c r="AN2190" s="4061"/>
      <c r="AO2190" s="2764"/>
      <c r="AP2190" s="2764"/>
      <c r="AQ2190" s="3072"/>
      <c r="AR2190" s="3072"/>
      <c r="AS2190" s="3072"/>
      <c r="AT2190" s="3072"/>
      <c r="AU2190" s="3072"/>
      <c r="AV2190" s="3072"/>
      <c r="AW2190" s="3072"/>
      <c r="AX2190" s="3072"/>
      <c r="AY2190" s="2240"/>
      <c r="AZ2190" s="2765"/>
      <c r="BA2190" s="2765"/>
      <c r="BB2190" s="2765"/>
      <c r="BC2190" s="2765"/>
      <c r="BD2190" s="2765"/>
      <c r="BE2190" s="2765"/>
      <c r="BF2190" s="2765"/>
      <c r="BG2190" s="2765"/>
      <c r="BH2190" s="2765"/>
      <c r="BI2190" s="2769"/>
      <c r="BJ2190" s="2765"/>
      <c r="BK2190" s="2765"/>
      <c r="BL2190" s="1654">
        <f t="shared" si="247"/>
        <v>0</v>
      </c>
      <c r="BM2190" s="2765"/>
      <c r="BN2190" s="3789"/>
      <c r="BO2190" s="3789"/>
      <c r="BP2190" s="3789"/>
      <c r="BQ2190" s="3789"/>
      <c r="BR2190" s="3789"/>
      <c r="BS2190" s="3789"/>
      <c r="BT2190" s="3789"/>
      <c r="BU2190" s="3789"/>
      <c r="BV2190" s="3789"/>
      <c r="BW2190" s="3789"/>
      <c r="BX2190" s="3789"/>
      <c r="BY2190" s="3789"/>
      <c r="BZ2190" s="3789"/>
      <c r="CA2190" s="3789"/>
      <c r="CB2190" s="3789"/>
      <c r="CC2190" s="3790"/>
      <c r="CD2190" s="1952" t="s">
        <v>5218</v>
      </c>
    </row>
    <row r="2191" spans="1:82" s="19" customFormat="1" ht="32.25" customHeight="1" x14ac:dyDescent="0.25">
      <c r="A2191" s="661" t="s">
        <v>162</v>
      </c>
      <c r="B2191" s="662" t="s">
        <v>5319</v>
      </c>
      <c r="C2191" s="663" t="s">
        <v>5320</v>
      </c>
      <c r="D2191" s="163">
        <v>262</v>
      </c>
      <c r="E2191" s="210" t="s">
        <v>5338</v>
      </c>
      <c r="F2191" s="48" t="s">
        <v>5339</v>
      </c>
      <c r="G2191" s="210">
        <v>0</v>
      </c>
      <c r="H2191" s="404" t="s">
        <v>0</v>
      </c>
      <c r="I2191" s="210">
        <v>50</v>
      </c>
      <c r="J2191" s="493">
        <v>5</v>
      </c>
      <c r="K2191" s="195"/>
      <c r="L2191" s="51">
        <f t="shared" ref="L2191" si="249">+M2191+N2191+O2191+P2191+Q2191+R2191+S2191+T2191</f>
        <v>0</v>
      </c>
      <c r="M2191" s="196"/>
      <c r="N2191" s="196"/>
      <c r="O2191" s="196"/>
      <c r="P2191" s="196"/>
      <c r="Q2191" s="196"/>
      <c r="R2191" s="196"/>
      <c r="S2191" s="196"/>
      <c r="T2191" s="196"/>
      <c r="U2191" s="168">
        <f t="shared" si="246"/>
        <v>0</v>
      </c>
      <c r="V2191" s="196"/>
      <c r="W2191" s="196"/>
      <c r="X2191" s="196"/>
      <c r="Y2191" s="196"/>
      <c r="Z2191" s="196"/>
      <c r="AA2191" s="196"/>
      <c r="AB2191" s="196"/>
      <c r="AC2191" s="196"/>
      <c r="AD2191" s="196"/>
      <c r="AE2191" s="196"/>
      <c r="AF2191" s="196"/>
      <c r="AG2191" s="2725"/>
      <c r="AH2191" s="2725"/>
      <c r="AI2191" s="2725"/>
      <c r="AJ2191" s="2725"/>
      <c r="AK2191" s="2725"/>
      <c r="AL2191" s="2725"/>
      <c r="AM2191" s="1464"/>
      <c r="AN2191" s="1464"/>
      <c r="AO2191" s="2725"/>
      <c r="AP2191" s="2725"/>
      <c r="AQ2191" s="1461"/>
      <c r="AR2191" s="1461"/>
      <c r="AS2191" s="1461" t="s">
        <v>5340</v>
      </c>
      <c r="AT2191" s="1461" t="s">
        <v>5341</v>
      </c>
      <c r="AU2191" s="1461">
        <v>100</v>
      </c>
      <c r="AV2191" s="1461">
        <v>50</v>
      </c>
      <c r="AW2191" s="1461" t="s">
        <v>1691</v>
      </c>
      <c r="AX2191" s="1461" t="s">
        <v>3919</v>
      </c>
      <c r="AY2191" s="2235">
        <v>0</v>
      </c>
      <c r="AZ2191" s="1459"/>
      <c r="BA2191" s="1459"/>
      <c r="BB2191" s="1459"/>
      <c r="BC2191" s="1459"/>
      <c r="BD2191" s="1459"/>
      <c r="BE2191" s="1381"/>
      <c r="BF2191" s="1381"/>
      <c r="BG2191" s="1381"/>
      <c r="BH2191" s="1381"/>
      <c r="BI2191" s="1858"/>
      <c r="BJ2191" s="1381"/>
      <c r="BK2191" s="1381"/>
      <c r="BL2191" s="1470">
        <f t="shared" si="247"/>
        <v>0</v>
      </c>
      <c r="BM2191" s="1934">
        <f>L2191-(BI2191:BI2196)</f>
        <v>0</v>
      </c>
      <c r="BN2191" s="1471"/>
      <c r="BO2191" s="1471"/>
      <c r="BP2191" s="1471"/>
      <c r="BQ2191" s="1471"/>
      <c r="BR2191" s="1471"/>
      <c r="BS2191" s="1471"/>
      <c r="BT2191" s="1471"/>
      <c r="BU2191" s="1471"/>
      <c r="BV2191" s="1471"/>
      <c r="BW2191" s="1471"/>
      <c r="BX2191" s="1471"/>
      <c r="BY2191" s="1471"/>
      <c r="BZ2191" s="1471"/>
      <c r="CA2191" s="1471"/>
      <c r="CB2191" s="1471"/>
      <c r="CC2191" s="1935"/>
      <c r="CD2191" s="1390" t="s">
        <v>5218</v>
      </c>
    </row>
    <row r="2192" spans="1:82" s="19" customFormat="1" ht="32.25" customHeight="1" x14ac:dyDescent="0.25">
      <c r="A2192" s="664" t="s">
        <v>162</v>
      </c>
      <c r="B2192" s="665" t="s">
        <v>5319</v>
      </c>
      <c r="C2192" s="666" t="s">
        <v>5320</v>
      </c>
      <c r="D2192" s="460">
        <v>262</v>
      </c>
      <c r="E2192" s="1695" t="s">
        <v>5338</v>
      </c>
      <c r="F2192" s="526" t="s">
        <v>5339</v>
      </c>
      <c r="G2192" s="1695">
        <v>0</v>
      </c>
      <c r="H2192" s="516" t="s">
        <v>0</v>
      </c>
      <c r="I2192" s="1695">
        <v>50</v>
      </c>
      <c r="J2192" s="454">
        <v>5</v>
      </c>
      <c r="K2192" s="517"/>
      <c r="L2192" s="6"/>
      <c r="M2192" s="667"/>
      <c r="N2192" s="667"/>
      <c r="O2192" s="667"/>
      <c r="P2192" s="667"/>
      <c r="Q2192" s="667"/>
      <c r="R2192" s="667"/>
      <c r="S2192" s="667"/>
      <c r="T2192" s="667"/>
      <c r="U2192" s="525">
        <f t="shared" si="246"/>
        <v>0</v>
      </c>
      <c r="V2192" s="667"/>
      <c r="W2192" s="667"/>
      <c r="X2192" s="667"/>
      <c r="Y2192" s="667"/>
      <c r="Z2192" s="667"/>
      <c r="AA2192" s="667"/>
      <c r="AB2192" s="667"/>
      <c r="AC2192" s="667"/>
      <c r="AD2192" s="667"/>
      <c r="AE2192" s="667"/>
      <c r="AF2192" s="667"/>
      <c r="AG2192" s="2729"/>
      <c r="AH2192" s="2729"/>
      <c r="AI2192" s="2729"/>
      <c r="AJ2192" s="2729"/>
      <c r="AK2192" s="2729"/>
      <c r="AL2192" s="2729"/>
      <c r="AM2192" s="1489"/>
      <c r="AN2192" s="1489"/>
      <c r="AO2192" s="2729"/>
      <c r="AP2192" s="2729"/>
      <c r="AQ2192" s="2756"/>
      <c r="AR2192" s="2756"/>
      <c r="AS2192" s="2756"/>
      <c r="AT2192" s="2756"/>
      <c r="AU2192" s="2756"/>
      <c r="AV2192" s="2756"/>
      <c r="AW2192" s="2756"/>
      <c r="AX2192" s="2756"/>
      <c r="AY2192" s="2237"/>
      <c r="AZ2192" s="2391"/>
      <c r="BA2192" s="2391"/>
      <c r="BB2192" s="2391"/>
      <c r="BC2192" s="2391"/>
      <c r="BD2192" s="2391"/>
      <c r="BE2192" s="2391"/>
      <c r="BF2192" s="2391"/>
      <c r="BG2192" s="2391"/>
      <c r="BH2192" s="2391"/>
      <c r="BI2192" s="2732"/>
      <c r="BJ2192" s="2391"/>
      <c r="BK2192" s="2391"/>
      <c r="BL2192" s="1412">
        <f t="shared" si="247"/>
        <v>0</v>
      </c>
      <c r="BM2192" s="2391"/>
      <c r="BN2192" s="3787"/>
      <c r="BO2192" s="3787"/>
      <c r="BP2192" s="3787"/>
      <c r="BQ2192" s="3787"/>
      <c r="BR2192" s="3787"/>
      <c r="BS2192" s="3787"/>
      <c r="BT2192" s="3787"/>
      <c r="BU2192" s="3787"/>
      <c r="BV2192" s="3787"/>
      <c r="BW2192" s="3787"/>
      <c r="BX2192" s="3787"/>
      <c r="BY2192" s="3787"/>
      <c r="BZ2192" s="3787"/>
      <c r="CA2192" s="3787"/>
      <c r="CB2192" s="3787"/>
      <c r="CC2192" s="3788"/>
      <c r="CD2192" s="1440" t="s">
        <v>5218</v>
      </c>
    </row>
    <row r="2193" spans="1:82" s="19" customFormat="1" ht="32.25" customHeight="1" x14ac:dyDescent="0.25">
      <c r="A2193" s="664" t="s">
        <v>162</v>
      </c>
      <c r="B2193" s="665" t="s">
        <v>5319</v>
      </c>
      <c r="C2193" s="666" t="s">
        <v>5320</v>
      </c>
      <c r="D2193" s="460">
        <v>262</v>
      </c>
      <c r="E2193" s="1695" t="s">
        <v>5338</v>
      </c>
      <c r="F2193" s="526" t="s">
        <v>5339</v>
      </c>
      <c r="G2193" s="1695">
        <v>0</v>
      </c>
      <c r="H2193" s="516" t="s">
        <v>0</v>
      </c>
      <c r="I2193" s="1695">
        <v>50</v>
      </c>
      <c r="J2193" s="454">
        <v>5</v>
      </c>
      <c r="K2193" s="517"/>
      <c r="L2193" s="6"/>
      <c r="M2193" s="667"/>
      <c r="N2193" s="667"/>
      <c r="O2193" s="667"/>
      <c r="P2193" s="667"/>
      <c r="Q2193" s="667"/>
      <c r="R2193" s="667"/>
      <c r="S2193" s="667"/>
      <c r="T2193" s="667"/>
      <c r="U2193" s="525">
        <f t="shared" si="246"/>
        <v>0</v>
      </c>
      <c r="V2193" s="667"/>
      <c r="W2193" s="667"/>
      <c r="X2193" s="667"/>
      <c r="Y2193" s="667"/>
      <c r="Z2193" s="667"/>
      <c r="AA2193" s="667"/>
      <c r="AB2193" s="667"/>
      <c r="AC2193" s="667"/>
      <c r="AD2193" s="667"/>
      <c r="AE2193" s="667"/>
      <c r="AF2193" s="667"/>
      <c r="AG2193" s="2729"/>
      <c r="AH2193" s="2729"/>
      <c r="AI2193" s="2729"/>
      <c r="AJ2193" s="2729"/>
      <c r="AK2193" s="2729"/>
      <c r="AL2193" s="2729"/>
      <c r="AM2193" s="1489"/>
      <c r="AN2193" s="1489"/>
      <c r="AO2193" s="2729"/>
      <c r="AP2193" s="2729"/>
      <c r="AQ2193" s="2756"/>
      <c r="AR2193" s="2756"/>
      <c r="AS2193" s="2756"/>
      <c r="AT2193" s="2756"/>
      <c r="AU2193" s="2756"/>
      <c r="AV2193" s="2756"/>
      <c r="AW2193" s="2756"/>
      <c r="AX2193" s="2756"/>
      <c r="AY2193" s="2237"/>
      <c r="AZ2193" s="2391"/>
      <c r="BA2193" s="2391"/>
      <c r="BB2193" s="2391"/>
      <c r="BC2193" s="2391"/>
      <c r="BD2193" s="2391"/>
      <c r="BE2193" s="2391"/>
      <c r="BF2193" s="2391"/>
      <c r="BG2193" s="2391"/>
      <c r="BH2193" s="2391"/>
      <c r="BI2193" s="2732"/>
      <c r="BJ2193" s="2391"/>
      <c r="BK2193" s="2391"/>
      <c r="BL2193" s="1412">
        <f t="shared" si="247"/>
        <v>0</v>
      </c>
      <c r="BM2193" s="2391"/>
      <c r="BN2193" s="3787"/>
      <c r="BO2193" s="3787"/>
      <c r="BP2193" s="3787"/>
      <c r="BQ2193" s="3787"/>
      <c r="BR2193" s="3787"/>
      <c r="BS2193" s="3787"/>
      <c r="BT2193" s="3787"/>
      <c r="BU2193" s="3787"/>
      <c r="BV2193" s="3787"/>
      <c r="BW2193" s="3787"/>
      <c r="BX2193" s="3787"/>
      <c r="BY2193" s="3787"/>
      <c r="BZ2193" s="3787"/>
      <c r="CA2193" s="3787"/>
      <c r="CB2193" s="3787"/>
      <c r="CC2193" s="3788"/>
      <c r="CD2193" s="1440" t="s">
        <v>5218</v>
      </c>
    </row>
    <row r="2194" spans="1:82" s="19" customFormat="1" ht="32.25" customHeight="1" x14ac:dyDescent="0.25">
      <c r="A2194" s="664" t="s">
        <v>162</v>
      </c>
      <c r="B2194" s="665" t="s">
        <v>5319</v>
      </c>
      <c r="C2194" s="666" t="s">
        <v>5320</v>
      </c>
      <c r="D2194" s="460">
        <v>262</v>
      </c>
      <c r="E2194" s="1695" t="s">
        <v>5338</v>
      </c>
      <c r="F2194" s="526" t="s">
        <v>5339</v>
      </c>
      <c r="G2194" s="1695">
        <v>0</v>
      </c>
      <c r="H2194" s="516" t="s">
        <v>0</v>
      </c>
      <c r="I2194" s="1695">
        <v>50</v>
      </c>
      <c r="J2194" s="454">
        <v>5</v>
      </c>
      <c r="K2194" s="517"/>
      <c r="L2194" s="6"/>
      <c r="M2194" s="667"/>
      <c r="N2194" s="667"/>
      <c r="O2194" s="667"/>
      <c r="P2194" s="667"/>
      <c r="Q2194" s="667"/>
      <c r="R2194" s="667"/>
      <c r="S2194" s="667"/>
      <c r="T2194" s="667"/>
      <c r="U2194" s="525">
        <f t="shared" si="246"/>
        <v>0</v>
      </c>
      <c r="V2194" s="667"/>
      <c r="W2194" s="667"/>
      <c r="X2194" s="667"/>
      <c r="Y2194" s="667"/>
      <c r="Z2194" s="667"/>
      <c r="AA2194" s="667"/>
      <c r="AB2194" s="667"/>
      <c r="AC2194" s="667"/>
      <c r="AD2194" s="667"/>
      <c r="AE2194" s="667"/>
      <c r="AF2194" s="667"/>
      <c r="AG2194" s="2729"/>
      <c r="AH2194" s="2729"/>
      <c r="AI2194" s="2729"/>
      <c r="AJ2194" s="2729"/>
      <c r="AK2194" s="2729"/>
      <c r="AL2194" s="2729"/>
      <c r="AM2194" s="1489"/>
      <c r="AN2194" s="1489"/>
      <c r="AO2194" s="2729"/>
      <c r="AP2194" s="2729"/>
      <c r="AQ2194" s="2756"/>
      <c r="AR2194" s="2756"/>
      <c r="AS2194" s="2756"/>
      <c r="AT2194" s="2756"/>
      <c r="AU2194" s="2756"/>
      <c r="AV2194" s="2756"/>
      <c r="AW2194" s="2756"/>
      <c r="AX2194" s="2756"/>
      <c r="AY2194" s="2237"/>
      <c r="AZ2194" s="2391"/>
      <c r="BA2194" s="2391"/>
      <c r="BB2194" s="2391"/>
      <c r="BC2194" s="2391"/>
      <c r="BD2194" s="2391"/>
      <c r="BE2194" s="2391"/>
      <c r="BF2194" s="2391"/>
      <c r="BG2194" s="2391"/>
      <c r="BH2194" s="2391"/>
      <c r="BI2194" s="2732"/>
      <c r="BJ2194" s="2391"/>
      <c r="BK2194" s="2391"/>
      <c r="BL2194" s="1412">
        <f t="shared" si="247"/>
        <v>0</v>
      </c>
      <c r="BM2194" s="2391"/>
      <c r="BN2194" s="3787"/>
      <c r="BO2194" s="3787"/>
      <c r="BP2194" s="3787"/>
      <c r="BQ2194" s="3787"/>
      <c r="BR2194" s="3787"/>
      <c r="BS2194" s="3787"/>
      <c r="BT2194" s="3787"/>
      <c r="BU2194" s="3787"/>
      <c r="BV2194" s="3787"/>
      <c r="BW2194" s="3787"/>
      <c r="BX2194" s="3787"/>
      <c r="BY2194" s="3787"/>
      <c r="BZ2194" s="3787"/>
      <c r="CA2194" s="3787"/>
      <c r="CB2194" s="3787"/>
      <c r="CC2194" s="3788"/>
      <c r="CD2194" s="1440" t="s">
        <v>5218</v>
      </c>
    </row>
    <row r="2195" spans="1:82" s="19" customFormat="1" ht="32.25" customHeight="1" x14ac:dyDescent="0.25">
      <c r="A2195" s="664" t="s">
        <v>162</v>
      </c>
      <c r="B2195" s="665" t="s">
        <v>5319</v>
      </c>
      <c r="C2195" s="666" t="s">
        <v>5320</v>
      </c>
      <c r="D2195" s="460">
        <v>262</v>
      </c>
      <c r="E2195" s="1695" t="s">
        <v>5338</v>
      </c>
      <c r="F2195" s="526" t="s">
        <v>5339</v>
      </c>
      <c r="G2195" s="1695">
        <v>0</v>
      </c>
      <c r="H2195" s="516" t="s">
        <v>0</v>
      </c>
      <c r="I2195" s="1695">
        <v>50</v>
      </c>
      <c r="J2195" s="454">
        <v>5</v>
      </c>
      <c r="K2195" s="517"/>
      <c r="L2195" s="6"/>
      <c r="M2195" s="667"/>
      <c r="N2195" s="667"/>
      <c r="O2195" s="667"/>
      <c r="P2195" s="667"/>
      <c r="Q2195" s="667"/>
      <c r="R2195" s="667"/>
      <c r="S2195" s="667"/>
      <c r="T2195" s="667"/>
      <c r="U2195" s="525">
        <f t="shared" si="246"/>
        <v>0</v>
      </c>
      <c r="V2195" s="667"/>
      <c r="W2195" s="667"/>
      <c r="X2195" s="667"/>
      <c r="Y2195" s="667"/>
      <c r="Z2195" s="667"/>
      <c r="AA2195" s="667"/>
      <c r="AB2195" s="667"/>
      <c r="AC2195" s="667"/>
      <c r="AD2195" s="667"/>
      <c r="AE2195" s="667"/>
      <c r="AF2195" s="667"/>
      <c r="AG2195" s="2729"/>
      <c r="AH2195" s="2729"/>
      <c r="AI2195" s="2729"/>
      <c r="AJ2195" s="2729"/>
      <c r="AK2195" s="2729"/>
      <c r="AL2195" s="2729"/>
      <c r="AM2195" s="1489"/>
      <c r="AN2195" s="1489"/>
      <c r="AO2195" s="2729"/>
      <c r="AP2195" s="2729"/>
      <c r="AQ2195" s="2756"/>
      <c r="AR2195" s="2756"/>
      <c r="AS2195" s="2756"/>
      <c r="AT2195" s="2756"/>
      <c r="AU2195" s="2756"/>
      <c r="AV2195" s="2756"/>
      <c r="AW2195" s="2756"/>
      <c r="AX2195" s="2756"/>
      <c r="AY2195" s="2237"/>
      <c r="AZ2195" s="2391"/>
      <c r="BA2195" s="2391"/>
      <c r="BB2195" s="2391"/>
      <c r="BC2195" s="2391"/>
      <c r="BD2195" s="2391"/>
      <c r="BE2195" s="2391"/>
      <c r="BF2195" s="2391"/>
      <c r="BG2195" s="2391"/>
      <c r="BH2195" s="2391"/>
      <c r="BI2195" s="2732"/>
      <c r="BJ2195" s="2391"/>
      <c r="BK2195" s="2391"/>
      <c r="BL2195" s="1412">
        <f t="shared" si="247"/>
        <v>0</v>
      </c>
      <c r="BM2195" s="2391"/>
      <c r="BN2195" s="3787"/>
      <c r="BO2195" s="3787"/>
      <c r="BP2195" s="3787"/>
      <c r="BQ2195" s="3787"/>
      <c r="BR2195" s="3787"/>
      <c r="BS2195" s="3787"/>
      <c r="BT2195" s="3787"/>
      <c r="BU2195" s="3787"/>
      <c r="BV2195" s="3787"/>
      <c r="BW2195" s="3787"/>
      <c r="BX2195" s="3787"/>
      <c r="BY2195" s="3787"/>
      <c r="BZ2195" s="3787"/>
      <c r="CA2195" s="3787"/>
      <c r="CB2195" s="3787"/>
      <c r="CC2195" s="3788"/>
      <c r="CD2195" s="1440" t="s">
        <v>5218</v>
      </c>
    </row>
    <row r="2196" spans="1:82" s="19" customFormat="1" ht="32.25" customHeight="1" thickBot="1" x14ac:dyDescent="0.3">
      <c r="A2196" s="722" t="s">
        <v>162</v>
      </c>
      <c r="B2196" s="1301" t="s">
        <v>5319</v>
      </c>
      <c r="C2196" s="735" t="s">
        <v>5320</v>
      </c>
      <c r="D2196" s="205">
        <v>262</v>
      </c>
      <c r="E2196" s="103" t="s">
        <v>5338</v>
      </c>
      <c r="F2196" s="100" t="s">
        <v>5339</v>
      </c>
      <c r="G2196" s="103">
        <v>0</v>
      </c>
      <c r="H2196" s="400" t="s">
        <v>0</v>
      </c>
      <c r="I2196" s="103">
        <v>50</v>
      </c>
      <c r="J2196" s="491">
        <v>5</v>
      </c>
      <c r="K2196" s="104"/>
      <c r="L2196" s="73"/>
      <c r="M2196" s="98"/>
      <c r="N2196" s="98"/>
      <c r="O2196" s="98"/>
      <c r="P2196" s="98"/>
      <c r="Q2196" s="98"/>
      <c r="R2196" s="98"/>
      <c r="S2196" s="98"/>
      <c r="T2196" s="98"/>
      <c r="U2196" s="285">
        <f t="shared" si="246"/>
        <v>0</v>
      </c>
      <c r="V2196" s="98"/>
      <c r="W2196" s="98"/>
      <c r="X2196" s="98"/>
      <c r="Y2196" s="98"/>
      <c r="Z2196" s="98"/>
      <c r="AA2196" s="98"/>
      <c r="AB2196" s="98"/>
      <c r="AC2196" s="98"/>
      <c r="AD2196" s="98"/>
      <c r="AE2196" s="98"/>
      <c r="AF2196" s="98"/>
      <c r="AG2196" s="2780"/>
      <c r="AH2196" s="2780"/>
      <c r="AI2196" s="2780"/>
      <c r="AJ2196" s="2780"/>
      <c r="AK2196" s="2780"/>
      <c r="AL2196" s="2780"/>
      <c r="AM2196" s="4060"/>
      <c r="AN2196" s="4060"/>
      <c r="AO2196" s="2780"/>
      <c r="AP2196" s="2780"/>
      <c r="AQ2196" s="3174"/>
      <c r="AR2196" s="3174"/>
      <c r="AS2196" s="3174"/>
      <c r="AT2196" s="3174"/>
      <c r="AU2196" s="3174"/>
      <c r="AV2196" s="3174"/>
      <c r="AW2196" s="3174"/>
      <c r="AX2196" s="3174"/>
      <c r="AY2196" s="2343"/>
      <c r="AZ2196" s="2418"/>
      <c r="BA2196" s="2418"/>
      <c r="BB2196" s="2418"/>
      <c r="BC2196" s="2418"/>
      <c r="BD2196" s="2418"/>
      <c r="BE2196" s="2418"/>
      <c r="BF2196" s="2418"/>
      <c r="BG2196" s="2418"/>
      <c r="BH2196" s="2418"/>
      <c r="BI2196" s="2738"/>
      <c r="BJ2196" s="2418"/>
      <c r="BK2196" s="2418"/>
      <c r="BL2196" s="2230">
        <f t="shared" si="247"/>
        <v>0</v>
      </c>
      <c r="BM2196" s="2418"/>
      <c r="BN2196" s="3813"/>
      <c r="BO2196" s="3813"/>
      <c r="BP2196" s="3813"/>
      <c r="BQ2196" s="3813"/>
      <c r="BR2196" s="3813"/>
      <c r="BS2196" s="3813"/>
      <c r="BT2196" s="3813"/>
      <c r="BU2196" s="3813"/>
      <c r="BV2196" s="3813"/>
      <c r="BW2196" s="3813"/>
      <c r="BX2196" s="3813"/>
      <c r="BY2196" s="3813"/>
      <c r="BZ2196" s="3813"/>
      <c r="CA2196" s="3813"/>
      <c r="CB2196" s="3813"/>
      <c r="CC2196" s="3814"/>
      <c r="CD2196" s="1681" t="s">
        <v>5218</v>
      </c>
    </row>
    <row r="2197" spans="1:82" s="19" customFormat="1" ht="32.25" customHeight="1" x14ac:dyDescent="0.25">
      <c r="A2197" s="661" t="s">
        <v>162</v>
      </c>
      <c r="B2197" s="662" t="s">
        <v>5319</v>
      </c>
      <c r="C2197" s="663" t="s">
        <v>5320</v>
      </c>
      <c r="D2197" s="163">
        <v>263</v>
      </c>
      <c r="E2197" s="210" t="s">
        <v>5342</v>
      </c>
      <c r="F2197" s="48" t="s">
        <v>5343</v>
      </c>
      <c r="G2197" s="210">
        <v>0</v>
      </c>
      <c r="H2197" s="404" t="s">
        <v>0</v>
      </c>
      <c r="I2197" s="210">
        <v>1</v>
      </c>
      <c r="J2197" s="493">
        <v>0.25</v>
      </c>
      <c r="K2197" s="195"/>
      <c r="L2197" s="51">
        <f t="shared" ref="L2197:L2209" si="250">+M2197+N2197+O2197+P2197+Q2197+R2197+S2197+T2197</f>
        <v>0</v>
      </c>
      <c r="M2197" s="196"/>
      <c r="N2197" s="196"/>
      <c r="O2197" s="196"/>
      <c r="P2197" s="196"/>
      <c r="Q2197" s="196"/>
      <c r="R2197" s="196"/>
      <c r="S2197" s="196"/>
      <c r="T2197" s="196"/>
      <c r="U2197" s="168">
        <f t="shared" si="246"/>
        <v>0</v>
      </c>
      <c r="V2197" s="196"/>
      <c r="W2197" s="196"/>
      <c r="X2197" s="196"/>
      <c r="Y2197" s="196"/>
      <c r="Z2197" s="196"/>
      <c r="AA2197" s="196"/>
      <c r="AB2197" s="196"/>
      <c r="AC2197" s="196"/>
      <c r="AD2197" s="196"/>
      <c r="AE2197" s="196"/>
      <c r="AF2197" s="196"/>
      <c r="AG2197" s="2725"/>
      <c r="AH2197" s="2725"/>
      <c r="AI2197" s="2725"/>
      <c r="AJ2197" s="2725"/>
      <c r="AK2197" s="2725"/>
      <c r="AL2197" s="2725"/>
      <c r="AM2197" s="1464"/>
      <c r="AN2197" s="1464"/>
      <c r="AO2197" s="2725"/>
      <c r="AP2197" s="2725"/>
      <c r="AQ2197" s="1461"/>
      <c r="AR2197" s="1461"/>
      <c r="AS2197" s="1461" t="s">
        <v>5344</v>
      </c>
      <c r="AT2197" s="1461" t="s">
        <v>5345</v>
      </c>
      <c r="AU2197" s="1461">
        <v>1</v>
      </c>
      <c r="AV2197" s="1461">
        <v>0.5</v>
      </c>
      <c r="AW2197" s="1461" t="s">
        <v>5346</v>
      </c>
      <c r="AX2197" s="1461" t="s">
        <v>3919</v>
      </c>
      <c r="AY2197" s="2235">
        <v>0</v>
      </c>
      <c r="AZ2197" s="1459"/>
      <c r="BA2197" s="1459"/>
      <c r="BB2197" s="1459"/>
      <c r="BC2197" s="1459"/>
      <c r="BD2197" s="1459"/>
      <c r="BE2197" s="1381"/>
      <c r="BF2197" s="1381"/>
      <c r="BG2197" s="1381"/>
      <c r="BH2197" s="1381"/>
      <c r="BI2197" s="1858"/>
      <c r="BJ2197" s="1381"/>
      <c r="BK2197" s="1381"/>
      <c r="BL2197" s="1470">
        <f t="shared" si="247"/>
        <v>0</v>
      </c>
      <c r="BM2197" s="1470">
        <f>L2197-(BI2197:BI2202)</f>
        <v>0</v>
      </c>
      <c r="BN2197" s="1471"/>
      <c r="BO2197" s="1471"/>
      <c r="BP2197" s="1471"/>
      <c r="BQ2197" s="1471"/>
      <c r="BR2197" s="1471"/>
      <c r="BS2197" s="1471"/>
      <c r="BT2197" s="1471"/>
      <c r="BU2197" s="1471"/>
      <c r="BV2197" s="1471"/>
      <c r="BW2197" s="1471"/>
      <c r="BX2197" s="1471"/>
      <c r="BY2197" s="1471"/>
      <c r="BZ2197" s="1471"/>
      <c r="CA2197" s="1471"/>
      <c r="CB2197" s="1471"/>
      <c r="CC2197" s="1471"/>
      <c r="CD2197" s="1390" t="s">
        <v>5218</v>
      </c>
    </row>
    <row r="2198" spans="1:82" s="19" customFormat="1" ht="32.25" customHeight="1" x14ac:dyDescent="0.25">
      <c r="A2198" s="664" t="s">
        <v>162</v>
      </c>
      <c r="B2198" s="665" t="s">
        <v>5319</v>
      </c>
      <c r="C2198" s="666" t="s">
        <v>5320</v>
      </c>
      <c r="D2198" s="460">
        <v>263</v>
      </c>
      <c r="E2198" s="1695" t="s">
        <v>5342</v>
      </c>
      <c r="F2198" s="526" t="s">
        <v>5343</v>
      </c>
      <c r="G2198" s="1695">
        <v>0</v>
      </c>
      <c r="H2198" s="516" t="s">
        <v>0</v>
      </c>
      <c r="I2198" s="1695">
        <v>1</v>
      </c>
      <c r="J2198" s="454">
        <v>0.25</v>
      </c>
      <c r="K2198" s="517"/>
      <c r="L2198" s="465"/>
      <c r="M2198" s="667"/>
      <c r="N2198" s="667"/>
      <c r="O2198" s="667"/>
      <c r="P2198" s="667"/>
      <c r="Q2198" s="667"/>
      <c r="R2198" s="667"/>
      <c r="S2198" s="667"/>
      <c r="T2198" s="667"/>
      <c r="U2198" s="525">
        <f t="shared" si="246"/>
        <v>0</v>
      </c>
      <c r="V2198" s="667"/>
      <c r="W2198" s="667"/>
      <c r="X2198" s="667"/>
      <c r="Y2198" s="667"/>
      <c r="Z2198" s="667"/>
      <c r="AA2198" s="667"/>
      <c r="AB2198" s="667"/>
      <c r="AC2198" s="667"/>
      <c r="AD2198" s="667"/>
      <c r="AE2198" s="667"/>
      <c r="AF2198" s="667"/>
      <c r="AG2198" s="2729"/>
      <c r="AH2198" s="2729"/>
      <c r="AI2198" s="2729"/>
      <c r="AJ2198" s="2729"/>
      <c r="AK2198" s="2729"/>
      <c r="AL2198" s="2729"/>
      <c r="AM2198" s="1489"/>
      <c r="AN2198" s="1489"/>
      <c r="AO2198" s="2729"/>
      <c r="AP2198" s="2729"/>
      <c r="AQ2198" s="2756"/>
      <c r="AR2198" s="2756"/>
      <c r="AS2198" s="2756"/>
      <c r="AT2198" s="2756"/>
      <c r="AU2198" s="2756"/>
      <c r="AV2198" s="2756"/>
      <c r="AW2198" s="2756"/>
      <c r="AX2198" s="2756"/>
      <c r="AY2198" s="2237"/>
      <c r="AZ2198" s="2391"/>
      <c r="BA2198" s="2391"/>
      <c r="BB2198" s="2391"/>
      <c r="BC2198" s="2391"/>
      <c r="BD2198" s="2391"/>
      <c r="BE2198" s="2391"/>
      <c r="BF2198" s="2391"/>
      <c r="BG2198" s="2391"/>
      <c r="BH2198" s="2391"/>
      <c r="BI2198" s="2732"/>
      <c r="BJ2198" s="2391"/>
      <c r="BK2198" s="2391"/>
      <c r="BL2198" s="1438">
        <f t="shared" si="247"/>
        <v>0</v>
      </c>
      <c r="BM2198" s="2391"/>
      <c r="BN2198" s="3787"/>
      <c r="BO2198" s="3787"/>
      <c r="BP2198" s="3787"/>
      <c r="BQ2198" s="3787"/>
      <c r="BR2198" s="3787"/>
      <c r="BS2198" s="3787"/>
      <c r="BT2198" s="3787"/>
      <c r="BU2198" s="3787"/>
      <c r="BV2198" s="3787"/>
      <c r="BW2198" s="3787"/>
      <c r="BX2198" s="3787"/>
      <c r="BY2198" s="3787"/>
      <c r="BZ2198" s="3787"/>
      <c r="CA2198" s="3787"/>
      <c r="CB2198" s="3787"/>
      <c r="CC2198" s="3787"/>
      <c r="CD2198" s="1440" t="s">
        <v>5218</v>
      </c>
    </row>
    <row r="2199" spans="1:82" s="19" customFormat="1" ht="32.25" customHeight="1" x14ac:dyDescent="0.25">
      <c r="A2199" s="664" t="s">
        <v>162</v>
      </c>
      <c r="B2199" s="665" t="s">
        <v>5319</v>
      </c>
      <c r="C2199" s="666" t="s">
        <v>5320</v>
      </c>
      <c r="D2199" s="460">
        <v>263</v>
      </c>
      <c r="E2199" s="1695" t="s">
        <v>5342</v>
      </c>
      <c r="F2199" s="526" t="s">
        <v>5343</v>
      </c>
      <c r="G2199" s="1695">
        <v>0</v>
      </c>
      <c r="H2199" s="516" t="s">
        <v>0</v>
      </c>
      <c r="I2199" s="1695">
        <v>1</v>
      </c>
      <c r="J2199" s="454">
        <v>0.25</v>
      </c>
      <c r="K2199" s="517"/>
      <c r="L2199" s="465"/>
      <c r="M2199" s="667"/>
      <c r="N2199" s="667"/>
      <c r="O2199" s="667"/>
      <c r="P2199" s="667"/>
      <c r="Q2199" s="667"/>
      <c r="R2199" s="667"/>
      <c r="S2199" s="667"/>
      <c r="T2199" s="667"/>
      <c r="U2199" s="525">
        <f t="shared" si="246"/>
        <v>0</v>
      </c>
      <c r="V2199" s="667"/>
      <c r="W2199" s="667"/>
      <c r="X2199" s="667"/>
      <c r="Y2199" s="667"/>
      <c r="Z2199" s="667"/>
      <c r="AA2199" s="667"/>
      <c r="AB2199" s="667"/>
      <c r="AC2199" s="667"/>
      <c r="AD2199" s="667"/>
      <c r="AE2199" s="667"/>
      <c r="AF2199" s="667"/>
      <c r="AG2199" s="2729"/>
      <c r="AH2199" s="2729"/>
      <c r="AI2199" s="2729"/>
      <c r="AJ2199" s="2729"/>
      <c r="AK2199" s="2729"/>
      <c r="AL2199" s="2729"/>
      <c r="AM2199" s="1489"/>
      <c r="AN2199" s="1489"/>
      <c r="AO2199" s="2729"/>
      <c r="AP2199" s="2729"/>
      <c r="AQ2199" s="2756"/>
      <c r="AR2199" s="2756"/>
      <c r="AS2199" s="2756"/>
      <c r="AT2199" s="2756"/>
      <c r="AU2199" s="2756"/>
      <c r="AV2199" s="2756"/>
      <c r="AW2199" s="2756"/>
      <c r="AX2199" s="2756"/>
      <c r="AY2199" s="2237"/>
      <c r="AZ2199" s="2391"/>
      <c r="BA2199" s="2391"/>
      <c r="BB2199" s="2391"/>
      <c r="BC2199" s="2391"/>
      <c r="BD2199" s="2391"/>
      <c r="BE2199" s="2391"/>
      <c r="BF2199" s="2391"/>
      <c r="BG2199" s="2391"/>
      <c r="BH2199" s="2391"/>
      <c r="BI2199" s="2732"/>
      <c r="BJ2199" s="2391"/>
      <c r="BK2199" s="2391"/>
      <c r="BL2199" s="1438">
        <f t="shared" si="247"/>
        <v>0</v>
      </c>
      <c r="BM2199" s="2391"/>
      <c r="BN2199" s="3787"/>
      <c r="BO2199" s="3787"/>
      <c r="BP2199" s="3787"/>
      <c r="BQ2199" s="3787"/>
      <c r="BR2199" s="3787"/>
      <c r="BS2199" s="3787"/>
      <c r="BT2199" s="3787"/>
      <c r="BU2199" s="3787"/>
      <c r="BV2199" s="3787"/>
      <c r="BW2199" s="3787"/>
      <c r="BX2199" s="3787"/>
      <c r="BY2199" s="3787"/>
      <c r="BZ2199" s="3787"/>
      <c r="CA2199" s="3787"/>
      <c r="CB2199" s="3787"/>
      <c r="CC2199" s="3787"/>
      <c r="CD2199" s="1440" t="s">
        <v>5218</v>
      </c>
    </row>
    <row r="2200" spans="1:82" s="19" customFormat="1" ht="32.25" customHeight="1" x14ac:dyDescent="0.25">
      <c r="A2200" s="664" t="s">
        <v>162</v>
      </c>
      <c r="B2200" s="665" t="s">
        <v>5319</v>
      </c>
      <c r="C2200" s="666" t="s">
        <v>5320</v>
      </c>
      <c r="D2200" s="460">
        <v>263</v>
      </c>
      <c r="E2200" s="1695" t="s">
        <v>5342</v>
      </c>
      <c r="F2200" s="526" t="s">
        <v>5343</v>
      </c>
      <c r="G2200" s="1695">
        <v>0</v>
      </c>
      <c r="H2200" s="516" t="s">
        <v>0</v>
      </c>
      <c r="I2200" s="1695">
        <v>1</v>
      </c>
      <c r="J2200" s="454">
        <v>0.25</v>
      </c>
      <c r="K2200" s="517"/>
      <c r="L2200" s="465"/>
      <c r="M2200" s="667"/>
      <c r="N2200" s="667"/>
      <c r="O2200" s="667"/>
      <c r="P2200" s="667"/>
      <c r="Q2200" s="667"/>
      <c r="R2200" s="667"/>
      <c r="S2200" s="667"/>
      <c r="T2200" s="667"/>
      <c r="U2200" s="525">
        <f t="shared" si="246"/>
        <v>0</v>
      </c>
      <c r="V2200" s="667"/>
      <c r="W2200" s="667"/>
      <c r="X2200" s="667"/>
      <c r="Y2200" s="667"/>
      <c r="Z2200" s="667"/>
      <c r="AA2200" s="667"/>
      <c r="AB2200" s="667"/>
      <c r="AC2200" s="667"/>
      <c r="AD2200" s="667"/>
      <c r="AE2200" s="667"/>
      <c r="AF2200" s="667"/>
      <c r="AG2200" s="2729"/>
      <c r="AH2200" s="2729"/>
      <c r="AI2200" s="2729"/>
      <c r="AJ2200" s="2729"/>
      <c r="AK2200" s="2729"/>
      <c r="AL2200" s="2729"/>
      <c r="AM2200" s="1489"/>
      <c r="AN2200" s="1489"/>
      <c r="AO2200" s="2729"/>
      <c r="AP2200" s="2729"/>
      <c r="AQ2200" s="2756"/>
      <c r="AR2200" s="2756"/>
      <c r="AS2200" s="2756"/>
      <c r="AT2200" s="2756"/>
      <c r="AU2200" s="2756"/>
      <c r="AV2200" s="2756"/>
      <c r="AW2200" s="2756"/>
      <c r="AX2200" s="2756"/>
      <c r="AY2200" s="2237"/>
      <c r="AZ2200" s="2391"/>
      <c r="BA2200" s="2391"/>
      <c r="BB2200" s="2391"/>
      <c r="BC2200" s="2391"/>
      <c r="BD2200" s="2391"/>
      <c r="BE2200" s="2391"/>
      <c r="BF2200" s="2391"/>
      <c r="BG2200" s="2391"/>
      <c r="BH2200" s="2391"/>
      <c r="BI2200" s="2732"/>
      <c r="BJ2200" s="2391"/>
      <c r="BK2200" s="2391"/>
      <c r="BL2200" s="1438">
        <f t="shared" si="247"/>
        <v>0</v>
      </c>
      <c r="BM2200" s="2391"/>
      <c r="BN2200" s="3787"/>
      <c r="BO2200" s="3787"/>
      <c r="BP2200" s="3787"/>
      <c r="BQ2200" s="3787"/>
      <c r="BR2200" s="3787"/>
      <c r="BS2200" s="3787"/>
      <c r="BT2200" s="3787"/>
      <c r="BU2200" s="3787"/>
      <c r="BV2200" s="3787"/>
      <c r="BW2200" s="3787"/>
      <c r="BX2200" s="3787"/>
      <c r="BY2200" s="3787"/>
      <c r="BZ2200" s="3787"/>
      <c r="CA2200" s="3787"/>
      <c r="CB2200" s="3787"/>
      <c r="CC2200" s="3787"/>
      <c r="CD2200" s="1440" t="s">
        <v>5218</v>
      </c>
    </row>
    <row r="2201" spans="1:82" s="19" customFormat="1" ht="32.25" customHeight="1" x14ac:dyDescent="0.25">
      <c r="A2201" s="664" t="s">
        <v>162</v>
      </c>
      <c r="B2201" s="665" t="s">
        <v>5319</v>
      </c>
      <c r="C2201" s="666" t="s">
        <v>5320</v>
      </c>
      <c r="D2201" s="460">
        <v>263</v>
      </c>
      <c r="E2201" s="1695" t="s">
        <v>5342</v>
      </c>
      <c r="F2201" s="526" t="s">
        <v>5343</v>
      </c>
      <c r="G2201" s="1695">
        <v>0</v>
      </c>
      <c r="H2201" s="516" t="s">
        <v>0</v>
      </c>
      <c r="I2201" s="1695">
        <v>1</v>
      </c>
      <c r="J2201" s="454">
        <v>0.25</v>
      </c>
      <c r="K2201" s="517"/>
      <c r="L2201" s="465"/>
      <c r="M2201" s="667"/>
      <c r="N2201" s="667"/>
      <c r="O2201" s="667"/>
      <c r="P2201" s="667"/>
      <c r="Q2201" s="667"/>
      <c r="R2201" s="667"/>
      <c r="S2201" s="667"/>
      <c r="T2201" s="667"/>
      <c r="U2201" s="525">
        <f t="shared" si="246"/>
        <v>0</v>
      </c>
      <c r="V2201" s="667"/>
      <c r="W2201" s="667"/>
      <c r="X2201" s="667"/>
      <c r="Y2201" s="667"/>
      <c r="Z2201" s="667"/>
      <c r="AA2201" s="667"/>
      <c r="AB2201" s="667"/>
      <c r="AC2201" s="667"/>
      <c r="AD2201" s="667"/>
      <c r="AE2201" s="667"/>
      <c r="AF2201" s="667"/>
      <c r="AG2201" s="2729"/>
      <c r="AH2201" s="2729"/>
      <c r="AI2201" s="2729"/>
      <c r="AJ2201" s="2729"/>
      <c r="AK2201" s="2729"/>
      <c r="AL2201" s="2729"/>
      <c r="AM2201" s="1489"/>
      <c r="AN2201" s="1489"/>
      <c r="AO2201" s="2729"/>
      <c r="AP2201" s="2729"/>
      <c r="AQ2201" s="2756"/>
      <c r="AR2201" s="2756"/>
      <c r="AS2201" s="2756"/>
      <c r="AT2201" s="2756"/>
      <c r="AU2201" s="2756"/>
      <c r="AV2201" s="2756"/>
      <c r="AW2201" s="2756"/>
      <c r="AX2201" s="2756"/>
      <c r="AY2201" s="2237"/>
      <c r="AZ2201" s="2391"/>
      <c r="BA2201" s="2391"/>
      <c r="BB2201" s="2391"/>
      <c r="BC2201" s="2391"/>
      <c r="BD2201" s="2391"/>
      <c r="BE2201" s="2391"/>
      <c r="BF2201" s="2391"/>
      <c r="BG2201" s="2391"/>
      <c r="BH2201" s="2391"/>
      <c r="BI2201" s="2732"/>
      <c r="BJ2201" s="2391"/>
      <c r="BK2201" s="2391"/>
      <c r="BL2201" s="1438">
        <f t="shared" si="247"/>
        <v>0</v>
      </c>
      <c r="BM2201" s="2391"/>
      <c r="BN2201" s="3787"/>
      <c r="BO2201" s="3787"/>
      <c r="BP2201" s="3787"/>
      <c r="BQ2201" s="3787"/>
      <c r="BR2201" s="3787"/>
      <c r="BS2201" s="3787"/>
      <c r="BT2201" s="3787"/>
      <c r="BU2201" s="3787"/>
      <c r="BV2201" s="3787"/>
      <c r="BW2201" s="3787"/>
      <c r="BX2201" s="3787"/>
      <c r="BY2201" s="3787"/>
      <c r="BZ2201" s="3787"/>
      <c r="CA2201" s="3787"/>
      <c r="CB2201" s="3787"/>
      <c r="CC2201" s="3787"/>
      <c r="CD2201" s="1440" t="s">
        <v>5218</v>
      </c>
    </row>
    <row r="2202" spans="1:82" s="19" customFormat="1" ht="32.25" customHeight="1" thickBot="1" x14ac:dyDescent="0.3">
      <c r="A2202" s="1723" t="s">
        <v>162</v>
      </c>
      <c r="B2202" s="1724" t="s">
        <v>5319</v>
      </c>
      <c r="C2202" s="1725" t="s">
        <v>5320</v>
      </c>
      <c r="D2202" s="1700">
        <v>263</v>
      </c>
      <c r="E2202" s="1706" t="s">
        <v>5342</v>
      </c>
      <c r="F2202" s="1726" t="s">
        <v>5343</v>
      </c>
      <c r="G2202" s="1706">
        <v>0</v>
      </c>
      <c r="H2202" s="1732" t="s">
        <v>0</v>
      </c>
      <c r="I2202" s="1706">
        <v>1</v>
      </c>
      <c r="J2202" s="1705">
        <v>0.25</v>
      </c>
      <c r="K2202" s="1727"/>
      <c r="L2202" s="1707"/>
      <c r="M2202" s="1728"/>
      <c r="N2202" s="1728"/>
      <c r="O2202" s="1728"/>
      <c r="P2202" s="1728"/>
      <c r="Q2202" s="1728"/>
      <c r="R2202" s="1728"/>
      <c r="S2202" s="1728"/>
      <c r="T2202" s="1728"/>
      <c r="U2202" s="1709">
        <f t="shared" si="246"/>
        <v>0</v>
      </c>
      <c r="V2202" s="1728"/>
      <c r="W2202" s="1728"/>
      <c r="X2202" s="1728"/>
      <c r="Y2202" s="1728"/>
      <c r="Z2202" s="1728"/>
      <c r="AA2202" s="1728"/>
      <c r="AB2202" s="1728"/>
      <c r="AC2202" s="1728"/>
      <c r="AD2202" s="1728"/>
      <c r="AE2202" s="1728"/>
      <c r="AF2202" s="1728"/>
      <c r="AG2202" s="2764"/>
      <c r="AH2202" s="2764"/>
      <c r="AI2202" s="2764"/>
      <c r="AJ2202" s="2764"/>
      <c r="AK2202" s="2764"/>
      <c r="AL2202" s="2764"/>
      <c r="AM2202" s="4061"/>
      <c r="AN2202" s="4061"/>
      <c r="AO2202" s="2764"/>
      <c r="AP2202" s="2764"/>
      <c r="AQ2202" s="3072"/>
      <c r="AR2202" s="3072"/>
      <c r="AS2202" s="3072"/>
      <c r="AT2202" s="3072"/>
      <c r="AU2202" s="3072"/>
      <c r="AV2202" s="3072"/>
      <c r="AW2202" s="3072"/>
      <c r="AX2202" s="3072"/>
      <c r="AY2202" s="2240"/>
      <c r="AZ2202" s="2765"/>
      <c r="BA2202" s="2765"/>
      <c r="BB2202" s="2765"/>
      <c r="BC2202" s="2765"/>
      <c r="BD2202" s="2765"/>
      <c r="BE2202" s="2765"/>
      <c r="BF2202" s="2765"/>
      <c r="BG2202" s="2765"/>
      <c r="BH2202" s="2765"/>
      <c r="BI2202" s="2769"/>
      <c r="BJ2202" s="2765"/>
      <c r="BK2202" s="2765"/>
      <c r="BL2202" s="2241">
        <f t="shared" si="247"/>
        <v>0</v>
      </c>
      <c r="BM2202" s="2765"/>
      <c r="BN2202" s="3789"/>
      <c r="BO2202" s="3789"/>
      <c r="BP2202" s="3789"/>
      <c r="BQ2202" s="3789"/>
      <c r="BR2202" s="3789"/>
      <c r="BS2202" s="3789"/>
      <c r="BT2202" s="3789"/>
      <c r="BU2202" s="3789"/>
      <c r="BV2202" s="3789"/>
      <c r="BW2202" s="3789"/>
      <c r="BX2202" s="3789"/>
      <c r="BY2202" s="3789"/>
      <c r="BZ2202" s="3789"/>
      <c r="CA2202" s="3789"/>
      <c r="CB2202" s="3789"/>
      <c r="CC2202" s="3789"/>
      <c r="CD2202" s="2297" t="s">
        <v>5218</v>
      </c>
    </row>
    <row r="2203" spans="1:82" s="19" customFormat="1" ht="32.25" customHeight="1" x14ac:dyDescent="0.25">
      <c r="A2203" s="661" t="s">
        <v>162</v>
      </c>
      <c r="B2203" s="662" t="s">
        <v>5319</v>
      </c>
      <c r="C2203" s="663" t="s">
        <v>5320</v>
      </c>
      <c r="D2203" s="163">
        <v>264</v>
      </c>
      <c r="E2203" s="210" t="s">
        <v>5347</v>
      </c>
      <c r="F2203" s="48" t="s">
        <v>5348</v>
      </c>
      <c r="G2203" s="210">
        <v>0</v>
      </c>
      <c r="H2203" s="404" t="s">
        <v>0</v>
      </c>
      <c r="I2203" s="210">
        <v>1</v>
      </c>
      <c r="J2203" s="493">
        <v>0.1</v>
      </c>
      <c r="K2203" s="195"/>
      <c r="L2203" s="51">
        <f t="shared" ref="L2203" si="251">+M2203+N2203+O2203+P2203+Q2203+R2203+S2203+T2203</f>
        <v>163440271.5</v>
      </c>
      <c r="M2203" s="717">
        <f>13000000+150440271.5</f>
        <v>163440271.5</v>
      </c>
      <c r="N2203" s="196"/>
      <c r="O2203" s="196"/>
      <c r="P2203" s="196"/>
      <c r="Q2203" s="196"/>
      <c r="R2203" s="196"/>
      <c r="S2203" s="196"/>
      <c r="T2203" s="196"/>
      <c r="U2203" s="168">
        <f t="shared" si="246"/>
        <v>13000000</v>
      </c>
      <c r="V2203" s="717">
        <v>13000000</v>
      </c>
      <c r="W2203" s="196"/>
      <c r="X2203" s="196"/>
      <c r="Y2203" s="196"/>
      <c r="Z2203" s="196"/>
      <c r="AA2203" s="196"/>
      <c r="AB2203" s="196"/>
      <c r="AC2203" s="196"/>
      <c r="AD2203" s="196"/>
      <c r="AE2203" s="196"/>
      <c r="AF2203" s="196"/>
      <c r="AG2203" s="3122">
        <v>95111502</v>
      </c>
      <c r="AH2203" s="3122" t="s">
        <v>6381</v>
      </c>
      <c r="AI2203" s="3122" t="s">
        <v>5349</v>
      </c>
      <c r="AJ2203" s="3122" t="s">
        <v>309</v>
      </c>
      <c r="AK2203" s="3122"/>
      <c r="AL2203" s="3122" t="s">
        <v>274</v>
      </c>
      <c r="AM2203" s="4101">
        <v>13000000</v>
      </c>
      <c r="AN2203" s="4101">
        <v>13000000</v>
      </c>
      <c r="AO2203" s="2725"/>
      <c r="AP2203" s="2725"/>
      <c r="AQ2203" s="1461"/>
      <c r="AR2203" s="1461"/>
      <c r="AS2203" s="1461" t="s">
        <v>6100</v>
      </c>
      <c r="AT2203" s="1461" t="s">
        <v>5350</v>
      </c>
      <c r="AU2203" s="2745">
        <v>13</v>
      </c>
      <c r="AV2203" s="2745">
        <v>13</v>
      </c>
      <c r="AW2203" s="1463">
        <v>42887</v>
      </c>
      <c r="AX2203" s="1463">
        <v>42887</v>
      </c>
      <c r="AY2203" s="2235">
        <v>13000000</v>
      </c>
      <c r="AZ2203" s="3951"/>
      <c r="BA2203" s="3951"/>
      <c r="BB2203" s="3951" t="s">
        <v>5351</v>
      </c>
      <c r="BC2203" s="3951" t="s">
        <v>5352</v>
      </c>
      <c r="BD2203" s="1520"/>
      <c r="BE2203" s="3123"/>
      <c r="BF2203" s="3951">
        <v>13000000</v>
      </c>
      <c r="BG2203" s="1520">
        <v>2017000484</v>
      </c>
      <c r="BH2203" s="1521">
        <v>42823</v>
      </c>
      <c r="BI2203" s="3952" t="s">
        <v>5353</v>
      </c>
      <c r="BJ2203" s="3951"/>
      <c r="BK2203" s="3951" t="s">
        <v>5354</v>
      </c>
      <c r="BL2203" s="1470" t="e">
        <f t="shared" si="247"/>
        <v>#VALUE!</v>
      </c>
      <c r="BM2203" s="1934" t="e">
        <f>L2203-(BI2203:BI2208)</f>
        <v>#VALUE!</v>
      </c>
      <c r="BN2203" s="1471"/>
      <c r="BO2203" s="1471"/>
      <c r="BP2203" s="1471"/>
      <c r="BQ2203" s="1471"/>
      <c r="BR2203" s="1471"/>
      <c r="BS2203" s="1471"/>
      <c r="BT2203" s="1471"/>
      <c r="BU2203" s="1471"/>
      <c r="BV2203" s="1471"/>
      <c r="BW2203" s="1471"/>
      <c r="BX2203" s="1471"/>
      <c r="BY2203" s="1471"/>
      <c r="BZ2203" s="1471"/>
      <c r="CA2203" s="1471"/>
      <c r="CB2203" s="1471"/>
      <c r="CC2203" s="1935"/>
      <c r="CD2203" s="1390" t="s">
        <v>5218</v>
      </c>
    </row>
    <row r="2204" spans="1:82" s="19" customFormat="1" ht="32.25" customHeight="1" x14ac:dyDescent="0.25">
      <c r="A2204" s="664" t="s">
        <v>162</v>
      </c>
      <c r="B2204" s="665" t="s">
        <v>5319</v>
      </c>
      <c r="C2204" s="666" t="s">
        <v>5320</v>
      </c>
      <c r="D2204" s="460">
        <v>264</v>
      </c>
      <c r="E2204" s="1695" t="s">
        <v>5347</v>
      </c>
      <c r="F2204" s="526" t="s">
        <v>5348</v>
      </c>
      <c r="G2204" s="1695">
        <v>0</v>
      </c>
      <c r="H2204" s="516" t="s">
        <v>0</v>
      </c>
      <c r="I2204" s="1695">
        <v>1</v>
      </c>
      <c r="J2204" s="454">
        <v>0.1</v>
      </c>
      <c r="K2204" s="517"/>
      <c r="L2204" s="6"/>
      <c r="M2204" s="667"/>
      <c r="N2204" s="667"/>
      <c r="O2204" s="667"/>
      <c r="P2204" s="667"/>
      <c r="Q2204" s="667"/>
      <c r="R2204" s="667"/>
      <c r="S2204" s="667"/>
      <c r="T2204" s="667"/>
      <c r="U2204" s="525">
        <f t="shared" si="246"/>
        <v>0</v>
      </c>
      <c r="V2204" s="667"/>
      <c r="W2204" s="667"/>
      <c r="X2204" s="667"/>
      <c r="Y2204" s="667"/>
      <c r="Z2204" s="667"/>
      <c r="AA2204" s="667"/>
      <c r="AB2204" s="667"/>
      <c r="AC2204" s="667"/>
      <c r="AD2204" s="667"/>
      <c r="AE2204" s="667"/>
      <c r="AF2204" s="667"/>
      <c r="AG2204" s="3953">
        <v>80101602</v>
      </c>
      <c r="AH2204" s="3953" t="s">
        <v>6382</v>
      </c>
      <c r="AI2204" s="3953" t="s">
        <v>5355</v>
      </c>
      <c r="AJ2204" s="3953" t="s">
        <v>309</v>
      </c>
      <c r="AK2204" s="3953" t="s">
        <v>5224</v>
      </c>
      <c r="AL2204" s="3953" t="s">
        <v>274</v>
      </c>
      <c r="AM2204" s="4102">
        <v>350440271</v>
      </c>
      <c r="AN2204" s="4102">
        <v>350440271</v>
      </c>
      <c r="AO2204" s="3954"/>
      <c r="AP2204" s="3954"/>
      <c r="AQ2204" s="3955"/>
      <c r="AR2204" s="3955"/>
      <c r="AS2204" s="3955" t="s">
        <v>6101</v>
      </c>
      <c r="AT2204" s="3955" t="s">
        <v>5356</v>
      </c>
      <c r="AU2204" s="3955">
        <v>1</v>
      </c>
      <c r="AV2204" s="3955"/>
      <c r="AW2204" s="3124">
        <v>42887</v>
      </c>
      <c r="AX2204" s="3124">
        <v>43100</v>
      </c>
      <c r="AY2204" s="3125">
        <v>551725296</v>
      </c>
      <c r="AZ2204" s="3956" t="s">
        <v>5357</v>
      </c>
      <c r="BA2204" s="2391"/>
      <c r="BB2204" s="2391"/>
      <c r="BC2204" s="2391"/>
      <c r="BD2204" s="2391"/>
      <c r="BE2204" s="2391"/>
      <c r="BF2204" s="2391"/>
      <c r="BG2204" s="2391"/>
      <c r="BH2204" s="2391"/>
      <c r="BI2204" s="2732"/>
      <c r="BJ2204" s="2391"/>
      <c r="BK2204" s="2391"/>
      <c r="BL2204" s="1412">
        <f t="shared" si="247"/>
        <v>0</v>
      </c>
      <c r="BM2204" s="2391"/>
      <c r="BN2204" s="3787"/>
      <c r="BO2204" s="3787"/>
      <c r="BP2204" s="3787"/>
      <c r="BQ2204" s="3787"/>
      <c r="BR2204" s="3787"/>
      <c r="BS2204" s="3787"/>
      <c r="BT2204" s="3787"/>
      <c r="BU2204" s="3787"/>
      <c r="BV2204" s="3787"/>
      <c r="BW2204" s="3787"/>
      <c r="BX2204" s="3787"/>
      <c r="BY2204" s="3787"/>
      <c r="BZ2204" s="3787"/>
      <c r="CA2204" s="3787"/>
      <c r="CB2204" s="3787"/>
      <c r="CC2204" s="3788"/>
      <c r="CD2204" s="1440" t="s">
        <v>5218</v>
      </c>
    </row>
    <row r="2205" spans="1:82" s="19" customFormat="1" ht="32.25" customHeight="1" x14ac:dyDescent="0.25">
      <c r="A2205" s="664" t="s">
        <v>162</v>
      </c>
      <c r="B2205" s="665" t="s">
        <v>5319</v>
      </c>
      <c r="C2205" s="666" t="s">
        <v>5320</v>
      </c>
      <c r="D2205" s="460">
        <v>264</v>
      </c>
      <c r="E2205" s="1695" t="s">
        <v>5347</v>
      </c>
      <c r="F2205" s="526" t="s">
        <v>5348</v>
      </c>
      <c r="G2205" s="1695">
        <v>0</v>
      </c>
      <c r="H2205" s="516" t="s">
        <v>0</v>
      </c>
      <c r="I2205" s="1695">
        <v>1</v>
      </c>
      <c r="J2205" s="454">
        <v>0.1</v>
      </c>
      <c r="K2205" s="517"/>
      <c r="L2205" s="6"/>
      <c r="M2205" s="667"/>
      <c r="N2205" s="667"/>
      <c r="O2205" s="667"/>
      <c r="P2205" s="667"/>
      <c r="Q2205" s="667"/>
      <c r="R2205" s="667"/>
      <c r="S2205" s="667"/>
      <c r="T2205" s="667"/>
      <c r="U2205" s="525">
        <f t="shared" si="246"/>
        <v>0</v>
      </c>
      <c r="V2205" s="667"/>
      <c r="W2205" s="667"/>
      <c r="X2205" s="667"/>
      <c r="Y2205" s="667"/>
      <c r="Z2205" s="667"/>
      <c r="AA2205" s="667"/>
      <c r="AB2205" s="667"/>
      <c r="AC2205" s="667"/>
      <c r="AD2205" s="667"/>
      <c r="AE2205" s="667"/>
      <c r="AF2205" s="667"/>
      <c r="AG2205" s="3953">
        <v>80101603</v>
      </c>
      <c r="AH2205" s="3953" t="s">
        <v>6382</v>
      </c>
      <c r="AI2205" s="3953" t="s">
        <v>5355</v>
      </c>
      <c r="AJ2205" s="3953" t="s">
        <v>309</v>
      </c>
      <c r="AK2205" s="3953" t="s">
        <v>5224</v>
      </c>
      <c r="AL2205" s="3953" t="s">
        <v>274</v>
      </c>
      <c r="AM2205" s="4102">
        <v>1200000000</v>
      </c>
      <c r="AN2205" s="4102">
        <v>1200000000</v>
      </c>
      <c r="AO2205" s="3954"/>
      <c r="AP2205" s="3954"/>
      <c r="AQ2205" s="3955"/>
      <c r="AR2205" s="3955"/>
      <c r="AS2205" s="3955" t="s">
        <v>6101</v>
      </c>
      <c r="AT2205" s="3955" t="s">
        <v>5356</v>
      </c>
      <c r="AU2205" s="3955">
        <v>1</v>
      </c>
      <c r="AV2205" s="3955"/>
      <c r="AW2205" s="3124">
        <v>42887</v>
      </c>
      <c r="AX2205" s="3124">
        <v>43100</v>
      </c>
      <c r="AY2205" s="3125">
        <v>1200000000</v>
      </c>
      <c r="AZ2205" s="2391" t="s">
        <v>5358</v>
      </c>
      <c r="BA2205" s="2391"/>
      <c r="BB2205" s="2391"/>
      <c r="BC2205" s="2391"/>
      <c r="BD2205" s="2391"/>
      <c r="BE2205" s="2391"/>
      <c r="BF2205" s="2391"/>
      <c r="BG2205" s="2391"/>
      <c r="BH2205" s="2391"/>
      <c r="BI2205" s="2732"/>
      <c r="BJ2205" s="2391"/>
      <c r="BK2205" s="2391"/>
      <c r="BL2205" s="1412">
        <f t="shared" si="247"/>
        <v>0</v>
      </c>
      <c r="BM2205" s="2391"/>
      <c r="BN2205" s="3787"/>
      <c r="BO2205" s="3787"/>
      <c r="BP2205" s="3787"/>
      <c r="BQ2205" s="3787"/>
      <c r="BR2205" s="3787"/>
      <c r="BS2205" s="3787"/>
      <c r="BT2205" s="3787"/>
      <c r="BU2205" s="3787"/>
      <c r="BV2205" s="3787"/>
      <c r="BW2205" s="3787"/>
      <c r="BX2205" s="3787"/>
      <c r="BY2205" s="3787"/>
      <c r="BZ2205" s="3787"/>
      <c r="CA2205" s="3787"/>
      <c r="CB2205" s="3787"/>
      <c r="CC2205" s="3788"/>
      <c r="CD2205" s="1440" t="s">
        <v>5218</v>
      </c>
    </row>
    <row r="2206" spans="1:82" s="19" customFormat="1" ht="32.25" customHeight="1" x14ac:dyDescent="0.25">
      <c r="A2206" s="664" t="s">
        <v>162</v>
      </c>
      <c r="B2206" s="665" t="s">
        <v>5319</v>
      </c>
      <c r="C2206" s="666" t="s">
        <v>5320</v>
      </c>
      <c r="D2206" s="460">
        <v>264</v>
      </c>
      <c r="E2206" s="1695" t="s">
        <v>5347</v>
      </c>
      <c r="F2206" s="526" t="s">
        <v>5348</v>
      </c>
      <c r="G2206" s="1695">
        <v>0</v>
      </c>
      <c r="H2206" s="516" t="s">
        <v>0</v>
      </c>
      <c r="I2206" s="1695">
        <v>1</v>
      </c>
      <c r="J2206" s="454">
        <v>0.1</v>
      </c>
      <c r="K2206" s="517"/>
      <c r="L2206" s="6"/>
      <c r="M2206" s="667"/>
      <c r="N2206" s="667"/>
      <c r="O2206" s="667"/>
      <c r="P2206" s="667"/>
      <c r="Q2206" s="667"/>
      <c r="R2206" s="667"/>
      <c r="S2206" s="667"/>
      <c r="T2206" s="667"/>
      <c r="U2206" s="525">
        <f t="shared" si="246"/>
        <v>0</v>
      </c>
      <c r="V2206" s="667"/>
      <c r="W2206" s="667"/>
      <c r="X2206" s="667"/>
      <c r="Y2206" s="667"/>
      <c r="Z2206" s="667"/>
      <c r="AA2206" s="667"/>
      <c r="AB2206" s="667"/>
      <c r="AC2206" s="667"/>
      <c r="AD2206" s="667"/>
      <c r="AE2206" s="667"/>
      <c r="AF2206" s="667"/>
      <c r="AG2206" s="2729"/>
      <c r="AH2206" s="2729"/>
      <c r="AI2206" s="2729"/>
      <c r="AJ2206" s="2729"/>
      <c r="AK2206" s="2729"/>
      <c r="AL2206" s="2729"/>
      <c r="AM2206" s="1489"/>
      <c r="AN2206" s="1489"/>
      <c r="AO2206" s="2729"/>
      <c r="AP2206" s="2729"/>
      <c r="AQ2206" s="2756"/>
      <c r="AR2206" s="2756"/>
      <c r="AS2206" s="1133"/>
      <c r="AT2206" s="1133"/>
      <c r="AU2206" s="1487"/>
      <c r="AV2206" s="1487"/>
      <c r="AW2206" s="1133"/>
      <c r="AX2206" s="1133"/>
      <c r="AY2206" s="3126" t="s">
        <v>5359</v>
      </c>
      <c r="AZ2206" s="2391"/>
      <c r="BA2206" s="2391"/>
      <c r="BB2206" s="2391"/>
      <c r="BC2206" s="2391"/>
      <c r="BD2206" s="2391"/>
      <c r="BE2206" s="2391"/>
      <c r="BF2206" s="2391"/>
      <c r="BG2206" s="2391"/>
      <c r="BH2206" s="2391"/>
      <c r="BI2206" s="2732"/>
      <c r="BJ2206" s="2391"/>
      <c r="BK2206" s="2391"/>
      <c r="BL2206" s="1412">
        <f t="shared" si="247"/>
        <v>0</v>
      </c>
      <c r="BM2206" s="2391"/>
      <c r="BN2206" s="3787"/>
      <c r="BO2206" s="3787"/>
      <c r="BP2206" s="3787"/>
      <c r="BQ2206" s="3787"/>
      <c r="BR2206" s="3787"/>
      <c r="BS2206" s="3787"/>
      <c r="BT2206" s="3787"/>
      <c r="BU2206" s="3787"/>
      <c r="BV2206" s="3787"/>
      <c r="BW2206" s="3787"/>
      <c r="BX2206" s="3787"/>
      <c r="BY2206" s="3787"/>
      <c r="BZ2206" s="3787"/>
      <c r="CA2206" s="3787"/>
      <c r="CB2206" s="3787"/>
      <c r="CC2206" s="3788"/>
      <c r="CD2206" s="1440" t="s">
        <v>5218</v>
      </c>
    </row>
    <row r="2207" spans="1:82" s="19" customFormat="1" ht="32.25" customHeight="1" x14ac:dyDescent="0.25">
      <c r="A2207" s="664" t="s">
        <v>162</v>
      </c>
      <c r="B2207" s="665" t="s">
        <v>5319</v>
      </c>
      <c r="C2207" s="666" t="s">
        <v>5320</v>
      </c>
      <c r="D2207" s="460">
        <v>264</v>
      </c>
      <c r="E2207" s="1695" t="s">
        <v>5347</v>
      </c>
      <c r="F2207" s="526" t="s">
        <v>5348</v>
      </c>
      <c r="G2207" s="1695">
        <v>0</v>
      </c>
      <c r="H2207" s="516" t="s">
        <v>0</v>
      </c>
      <c r="I2207" s="1695">
        <v>1</v>
      </c>
      <c r="J2207" s="454">
        <v>0.1</v>
      </c>
      <c r="K2207" s="517"/>
      <c r="L2207" s="6"/>
      <c r="M2207" s="667"/>
      <c r="N2207" s="667"/>
      <c r="O2207" s="667"/>
      <c r="P2207" s="667"/>
      <c r="Q2207" s="667"/>
      <c r="R2207" s="667"/>
      <c r="S2207" s="667"/>
      <c r="T2207" s="667"/>
      <c r="U2207" s="525">
        <f t="shared" si="246"/>
        <v>0</v>
      </c>
      <c r="V2207" s="667"/>
      <c r="W2207" s="667"/>
      <c r="X2207" s="667"/>
      <c r="Y2207" s="667"/>
      <c r="Z2207" s="667"/>
      <c r="AA2207" s="667"/>
      <c r="AB2207" s="667"/>
      <c r="AC2207" s="667"/>
      <c r="AD2207" s="667"/>
      <c r="AE2207" s="667"/>
      <c r="AF2207" s="667"/>
      <c r="AG2207" s="2729"/>
      <c r="AH2207" s="2729"/>
      <c r="AI2207" s="2729"/>
      <c r="AJ2207" s="2729"/>
      <c r="AK2207" s="2729"/>
      <c r="AL2207" s="2729"/>
      <c r="AM2207" s="1489"/>
      <c r="AN2207" s="1489"/>
      <c r="AO2207" s="2729"/>
      <c r="AP2207" s="2729"/>
      <c r="AQ2207" s="2756"/>
      <c r="AR2207" s="2756"/>
      <c r="AS2207" s="2756"/>
      <c r="AT2207" s="2756"/>
      <c r="AU2207" s="2756"/>
      <c r="AV2207" s="2756"/>
      <c r="AW2207" s="2756"/>
      <c r="AX2207" s="2756"/>
      <c r="AY2207" s="2237"/>
      <c r="AZ2207" s="2391"/>
      <c r="BA2207" s="2391"/>
      <c r="BB2207" s="2391"/>
      <c r="BC2207" s="2391"/>
      <c r="BD2207" s="2391"/>
      <c r="BE2207" s="2391"/>
      <c r="BF2207" s="2391"/>
      <c r="BG2207" s="2391"/>
      <c r="BH2207" s="2391"/>
      <c r="BI2207" s="2732"/>
      <c r="BJ2207" s="2391"/>
      <c r="BK2207" s="2391"/>
      <c r="BL2207" s="1412">
        <f t="shared" si="247"/>
        <v>0</v>
      </c>
      <c r="BM2207" s="2391"/>
      <c r="BN2207" s="3787"/>
      <c r="BO2207" s="3787"/>
      <c r="BP2207" s="3787"/>
      <c r="BQ2207" s="3787"/>
      <c r="BR2207" s="3787"/>
      <c r="BS2207" s="3787"/>
      <c r="BT2207" s="3787"/>
      <c r="BU2207" s="3787"/>
      <c r="BV2207" s="3787"/>
      <c r="BW2207" s="3787"/>
      <c r="BX2207" s="3787"/>
      <c r="BY2207" s="3787"/>
      <c r="BZ2207" s="3787"/>
      <c r="CA2207" s="3787"/>
      <c r="CB2207" s="3787"/>
      <c r="CC2207" s="3788"/>
      <c r="CD2207" s="1440" t="s">
        <v>5218</v>
      </c>
    </row>
    <row r="2208" spans="1:82" s="19" customFormat="1" ht="32.25" customHeight="1" thickBot="1" x14ac:dyDescent="0.3">
      <c r="A2208" s="1723" t="s">
        <v>162</v>
      </c>
      <c r="B2208" s="1724" t="s">
        <v>5319</v>
      </c>
      <c r="C2208" s="1725" t="s">
        <v>5320</v>
      </c>
      <c r="D2208" s="1700">
        <v>264</v>
      </c>
      <c r="E2208" s="1706" t="s">
        <v>5347</v>
      </c>
      <c r="F2208" s="1726" t="s">
        <v>5348</v>
      </c>
      <c r="G2208" s="1706">
        <v>0</v>
      </c>
      <c r="H2208" s="1732" t="s">
        <v>0</v>
      </c>
      <c r="I2208" s="1706">
        <v>1</v>
      </c>
      <c r="J2208" s="1705">
        <v>0.1</v>
      </c>
      <c r="K2208" s="1727"/>
      <c r="L2208" s="57"/>
      <c r="M2208" s="1728"/>
      <c r="N2208" s="1728"/>
      <c r="O2208" s="1728"/>
      <c r="P2208" s="1728"/>
      <c r="Q2208" s="1728"/>
      <c r="R2208" s="1728"/>
      <c r="S2208" s="1728"/>
      <c r="T2208" s="1728"/>
      <c r="U2208" s="1709">
        <f t="shared" si="246"/>
        <v>0</v>
      </c>
      <c r="V2208" s="1728"/>
      <c r="W2208" s="1728"/>
      <c r="X2208" s="1728"/>
      <c r="Y2208" s="1728"/>
      <c r="Z2208" s="1728"/>
      <c r="AA2208" s="1728"/>
      <c r="AB2208" s="1728"/>
      <c r="AC2208" s="1728"/>
      <c r="AD2208" s="1728"/>
      <c r="AE2208" s="1728"/>
      <c r="AF2208" s="1728"/>
      <c r="AG2208" s="2764"/>
      <c r="AH2208" s="2764"/>
      <c r="AI2208" s="2764"/>
      <c r="AJ2208" s="2764"/>
      <c r="AK2208" s="2764"/>
      <c r="AL2208" s="2764"/>
      <c r="AM2208" s="4061"/>
      <c r="AN2208" s="4061"/>
      <c r="AO2208" s="2764"/>
      <c r="AP2208" s="2764"/>
      <c r="AQ2208" s="3072"/>
      <c r="AR2208" s="3072"/>
      <c r="AS2208" s="3072"/>
      <c r="AT2208" s="3072"/>
      <c r="AU2208" s="3072"/>
      <c r="AV2208" s="3072"/>
      <c r="AW2208" s="3072"/>
      <c r="AX2208" s="3072"/>
      <c r="AY2208" s="2240"/>
      <c r="AZ2208" s="2765"/>
      <c r="BA2208" s="2765"/>
      <c r="BB2208" s="2765"/>
      <c r="BC2208" s="2765"/>
      <c r="BD2208" s="2765"/>
      <c r="BE2208" s="2765"/>
      <c r="BF2208" s="2765"/>
      <c r="BG2208" s="2765"/>
      <c r="BH2208" s="2765"/>
      <c r="BI2208" s="2769"/>
      <c r="BJ2208" s="2765"/>
      <c r="BK2208" s="2765"/>
      <c r="BL2208" s="1654">
        <f t="shared" si="247"/>
        <v>0</v>
      </c>
      <c r="BM2208" s="2765"/>
      <c r="BN2208" s="3789"/>
      <c r="BO2208" s="3789"/>
      <c r="BP2208" s="3789"/>
      <c r="BQ2208" s="3789"/>
      <c r="BR2208" s="3789"/>
      <c r="BS2208" s="3789"/>
      <c r="BT2208" s="3789"/>
      <c r="BU2208" s="3789"/>
      <c r="BV2208" s="3789"/>
      <c r="BW2208" s="3789"/>
      <c r="BX2208" s="3789"/>
      <c r="BY2208" s="3789"/>
      <c r="BZ2208" s="3789"/>
      <c r="CA2208" s="3789"/>
      <c r="CB2208" s="3789"/>
      <c r="CC2208" s="3790"/>
      <c r="CD2208" s="2297" t="s">
        <v>5218</v>
      </c>
    </row>
    <row r="2209" spans="1:82" s="19" customFormat="1" ht="32.25" customHeight="1" x14ac:dyDescent="0.25">
      <c r="A2209" s="661" t="s">
        <v>162</v>
      </c>
      <c r="B2209" s="662" t="s">
        <v>5319</v>
      </c>
      <c r="C2209" s="663" t="s">
        <v>5320</v>
      </c>
      <c r="D2209" s="163">
        <v>265</v>
      </c>
      <c r="E2209" s="210" t="s">
        <v>5360</v>
      </c>
      <c r="F2209" s="48" t="s">
        <v>5361</v>
      </c>
      <c r="G2209" s="210">
        <v>0</v>
      </c>
      <c r="H2209" s="404" t="s">
        <v>0</v>
      </c>
      <c r="I2209" s="210">
        <v>50</v>
      </c>
      <c r="J2209" s="493">
        <v>5</v>
      </c>
      <c r="K2209" s="195"/>
      <c r="L2209" s="51">
        <f t="shared" si="250"/>
        <v>0</v>
      </c>
      <c r="M2209" s="196"/>
      <c r="N2209" s="196"/>
      <c r="O2209" s="196"/>
      <c r="P2209" s="196"/>
      <c r="Q2209" s="196"/>
      <c r="R2209" s="196"/>
      <c r="S2209" s="196"/>
      <c r="T2209" s="196"/>
      <c r="U2209" s="168">
        <f t="shared" si="246"/>
        <v>0</v>
      </c>
      <c r="V2209" s="196"/>
      <c r="W2209" s="196"/>
      <c r="X2209" s="196"/>
      <c r="Y2209" s="196"/>
      <c r="Z2209" s="196"/>
      <c r="AA2209" s="196"/>
      <c r="AB2209" s="196"/>
      <c r="AC2209" s="196"/>
      <c r="AD2209" s="196"/>
      <c r="AE2209" s="196"/>
      <c r="AF2209" s="196"/>
      <c r="AG2209" s="2725"/>
      <c r="AH2209" s="2725"/>
      <c r="AI2209" s="2725"/>
      <c r="AJ2209" s="2725"/>
      <c r="AK2209" s="2725"/>
      <c r="AL2209" s="2725"/>
      <c r="AM2209" s="1464"/>
      <c r="AN2209" s="1464"/>
      <c r="AO2209" s="2725"/>
      <c r="AP2209" s="2725"/>
      <c r="AQ2209" s="1461"/>
      <c r="AR2209" s="1461"/>
      <c r="AS2209" s="1461" t="s">
        <v>5362</v>
      </c>
      <c r="AT2209" s="1461" t="s">
        <v>5345</v>
      </c>
      <c r="AU2209" s="1461">
        <v>1</v>
      </c>
      <c r="AV2209" s="1461">
        <v>0.5</v>
      </c>
      <c r="AW2209" s="3127"/>
      <c r="AX2209" s="3127"/>
      <c r="AY2209" s="2235">
        <v>0</v>
      </c>
      <c r="AZ2209" s="1459"/>
      <c r="BA2209" s="1459"/>
      <c r="BB2209" s="1459"/>
      <c r="BC2209" s="1459"/>
      <c r="BD2209" s="1459"/>
      <c r="BE2209" s="1381"/>
      <c r="BF2209" s="1381"/>
      <c r="BG2209" s="1381"/>
      <c r="BH2209" s="1381"/>
      <c r="BI2209" s="1858"/>
      <c r="BJ2209" s="1381"/>
      <c r="BK2209" s="1381"/>
      <c r="BL2209" s="1470">
        <f t="shared" si="247"/>
        <v>0</v>
      </c>
      <c r="BM2209" s="1934">
        <f>L2209-(BI2209:BI2214)</f>
        <v>0</v>
      </c>
      <c r="BN2209" s="1471"/>
      <c r="BO2209" s="1471"/>
      <c r="BP2209" s="1471"/>
      <c r="BQ2209" s="1471"/>
      <c r="BR2209" s="1471"/>
      <c r="BS2209" s="1471"/>
      <c r="BT2209" s="1471"/>
      <c r="BU2209" s="1471"/>
      <c r="BV2209" s="1471"/>
      <c r="BW2209" s="1471"/>
      <c r="BX2209" s="1471"/>
      <c r="BY2209" s="1471"/>
      <c r="BZ2209" s="1471"/>
      <c r="CA2209" s="1471"/>
      <c r="CB2209" s="1471"/>
      <c r="CC2209" s="1935"/>
      <c r="CD2209" s="1936" t="s">
        <v>5218</v>
      </c>
    </row>
    <row r="2210" spans="1:82" s="19" customFormat="1" ht="32.25" customHeight="1" x14ac:dyDescent="0.25">
      <c r="A2210" s="664" t="s">
        <v>162</v>
      </c>
      <c r="B2210" s="665" t="s">
        <v>5319</v>
      </c>
      <c r="C2210" s="666" t="s">
        <v>5320</v>
      </c>
      <c r="D2210" s="460">
        <v>265</v>
      </c>
      <c r="E2210" s="736" t="s">
        <v>5360</v>
      </c>
      <c r="F2210" s="526" t="s">
        <v>5361</v>
      </c>
      <c r="G2210" s="1695">
        <v>0</v>
      </c>
      <c r="H2210" s="1695" t="s">
        <v>0</v>
      </c>
      <c r="I2210" s="1695">
        <v>50</v>
      </c>
      <c r="J2210" s="454">
        <v>5</v>
      </c>
      <c r="K2210" s="517"/>
      <c r="L2210" s="6"/>
      <c r="M2210" s="667"/>
      <c r="N2210" s="667"/>
      <c r="O2210" s="667"/>
      <c r="P2210" s="667"/>
      <c r="Q2210" s="667"/>
      <c r="R2210" s="667"/>
      <c r="S2210" s="667"/>
      <c r="T2210" s="667"/>
      <c r="U2210" s="525">
        <f t="shared" si="246"/>
        <v>0</v>
      </c>
      <c r="V2210" s="667"/>
      <c r="W2210" s="667"/>
      <c r="X2210" s="667"/>
      <c r="Y2210" s="667"/>
      <c r="Z2210" s="667"/>
      <c r="AA2210" s="667"/>
      <c r="AB2210" s="667"/>
      <c r="AC2210" s="667"/>
      <c r="AD2210" s="667"/>
      <c r="AE2210" s="667"/>
      <c r="AF2210" s="667"/>
      <c r="AG2210" s="2729"/>
      <c r="AH2210" s="2729"/>
      <c r="AI2210" s="2729"/>
      <c r="AJ2210" s="2729"/>
      <c r="AK2210" s="2729"/>
      <c r="AL2210" s="2729"/>
      <c r="AM2210" s="1489"/>
      <c r="AN2210" s="1489"/>
      <c r="AO2210" s="2729"/>
      <c r="AP2210" s="2729"/>
      <c r="AQ2210" s="2756"/>
      <c r="AR2210" s="2756"/>
      <c r="AS2210" s="2756"/>
      <c r="AT2210" s="2756"/>
      <c r="AU2210" s="2756"/>
      <c r="AV2210" s="2756"/>
      <c r="AW2210" s="2756"/>
      <c r="AX2210" s="2756"/>
      <c r="AY2210" s="2237"/>
      <c r="AZ2210" s="2391"/>
      <c r="BA2210" s="2391"/>
      <c r="BB2210" s="2391"/>
      <c r="BC2210" s="2391"/>
      <c r="BD2210" s="2391"/>
      <c r="BE2210" s="2391"/>
      <c r="BF2210" s="2391"/>
      <c r="BG2210" s="2391"/>
      <c r="BH2210" s="2391"/>
      <c r="BI2210" s="2732"/>
      <c r="BJ2210" s="2391"/>
      <c r="BK2210" s="2391"/>
      <c r="BL2210" s="1412">
        <f t="shared" si="247"/>
        <v>0</v>
      </c>
      <c r="BM2210" s="2391"/>
      <c r="BN2210" s="3787"/>
      <c r="BO2210" s="3787"/>
      <c r="BP2210" s="3787"/>
      <c r="BQ2210" s="3787"/>
      <c r="BR2210" s="3787"/>
      <c r="BS2210" s="3787"/>
      <c r="BT2210" s="3787"/>
      <c r="BU2210" s="3787"/>
      <c r="BV2210" s="3787"/>
      <c r="BW2210" s="3787"/>
      <c r="BX2210" s="3787"/>
      <c r="BY2210" s="3787"/>
      <c r="BZ2210" s="3787"/>
      <c r="CA2210" s="3787"/>
      <c r="CB2210" s="3787"/>
      <c r="CC2210" s="3788"/>
      <c r="CD2210" s="1941" t="s">
        <v>5218</v>
      </c>
    </row>
    <row r="2211" spans="1:82" s="19" customFormat="1" ht="32.25" customHeight="1" x14ac:dyDescent="0.25">
      <c r="A2211" s="664" t="s">
        <v>162</v>
      </c>
      <c r="B2211" s="665" t="s">
        <v>5319</v>
      </c>
      <c r="C2211" s="666" t="s">
        <v>5320</v>
      </c>
      <c r="D2211" s="460">
        <v>265</v>
      </c>
      <c r="E2211" s="1695" t="s">
        <v>5360</v>
      </c>
      <c r="F2211" s="526" t="s">
        <v>5361</v>
      </c>
      <c r="G2211" s="1695">
        <v>0</v>
      </c>
      <c r="H2211" s="516" t="s">
        <v>0</v>
      </c>
      <c r="I2211" s="1695">
        <v>50</v>
      </c>
      <c r="J2211" s="454">
        <v>5</v>
      </c>
      <c r="K2211" s="517"/>
      <c r="L2211" s="6"/>
      <c r="M2211" s="667"/>
      <c r="N2211" s="667"/>
      <c r="O2211" s="667"/>
      <c r="P2211" s="667"/>
      <c r="Q2211" s="667"/>
      <c r="R2211" s="667"/>
      <c r="S2211" s="667"/>
      <c r="T2211" s="667"/>
      <c r="U2211" s="525">
        <f t="shared" si="246"/>
        <v>0</v>
      </c>
      <c r="V2211" s="667"/>
      <c r="W2211" s="667"/>
      <c r="X2211" s="667"/>
      <c r="Y2211" s="667"/>
      <c r="Z2211" s="667"/>
      <c r="AA2211" s="667"/>
      <c r="AB2211" s="667"/>
      <c r="AC2211" s="667"/>
      <c r="AD2211" s="667"/>
      <c r="AE2211" s="667"/>
      <c r="AF2211" s="667"/>
      <c r="AG2211" s="2729"/>
      <c r="AH2211" s="2729"/>
      <c r="AI2211" s="2729"/>
      <c r="AJ2211" s="2729"/>
      <c r="AK2211" s="2729"/>
      <c r="AL2211" s="2729"/>
      <c r="AM2211" s="1489"/>
      <c r="AN2211" s="1489"/>
      <c r="AO2211" s="2729"/>
      <c r="AP2211" s="2729"/>
      <c r="AQ2211" s="2756"/>
      <c r="AR2211" s="2756"/>
      <c r="AS2211" s="2756"/>
      <c r="AT2211" s="2756"/>
      <c r="AU2211" s="2756"/>
      <c r="AV2211" s="2756"/>
      <c r="AW2211" s="2756"/>
      <c r="AX2211" s="2756"/>
      <c r="AY2211" s="2237"/>
      <c r="AZ2211" s="2391"/>
      <c r="BA2211" s="2391"/>
      <c r="BB2211" s="2391"/>
      <c r="BC2211" s="2391"/>
      <c r="BD2211" s="2391"/>
      <c r="BE2211" s="2391"/>
      <c r="BF2211" s="2391"/>
      <c r="BG2211" s="2391"/>
      <c r="BH2211" s="2391"/>
      <c r="BI2211" s="2732"/>
      <c r="BJ2211" s="2391"/>
      <c r="BK2211" s="2391"/>
      <c r="BL2211" s="1412">
        <f t="shared" si="247"/>
        <v>0</v>
      </c>
      <c r="BM2211" s="2391"/>
      <c r="BN2211" s="3787"/>
      <c r="BO2211" s="3787"/>
      <c r="BP2211" s="3787"/>
      <c r="BQ2211" s="3787"/>
      <c r="BR2211" s="3787"/>
      <c r="BS2211" s="3787"/>
      <c r="BT2211" s="3787"/>
      <c r="BU2211" s="3787"/>
      <c r="BV2211" s="3787"/>
      <c r="BW2211" s="3787"/>
      <c r="BX2211" s="3787"/>
      <c r="BY2211" s="3787"/>
      <c r="BZ2211" s="3787"/>
      <c r="CA2211" s="3787"/>
      <c r="CB2211" s="3787"/>
      <c r="CC2211" s="3788"/>
      <c r="CD2211" s="1941" t="s">
        <v>5218</v>
      </c>
    </row>
    <row r="2212" spans="1:82" s="19" customFormat="1" ht="32.25" customHeight="1" x14ac:dyDescent="0.25">
      <c r="A2212" s="664" t="s">
        <v>162</v>
      </c>
      <c r="B2212" s="665" t="s">
        <v>5319</v>
      </c>
      <c r="C2212" s="666" t="s">
        <v>5320</v>
      </c>
      <c r="D2212" s="460">
        <v>265</v>
      </c>
      <c r="E2212" s="736" t="s">
        <v>5360</v>
      </c>
      <c r="F2212" s="526" t="s">
        <v>5361</v>
      </c>
      <c r="G2212" s="1695">
        <v>0</v>
      </c>
      <c r="H2212" s="1695" t="s">
        <v>0</v>
      </c>
      <c r="I2212" s="1695">
        <v>50</v>
      </c>
      <c r="J2212" s="454">
        <v>5</v>
      </c>
      <c r="K2212" s="517"/>
      <c r="L2212" s="6"/>
      <c r="M2212" s="667"/>
      <c r="N2212" s="667"/>
      <c r="O2212" s="667"/>
      <c r="P2212" s="667"/>
      <c r="Q2212" s="667"/>
      <c r="R2212" s="667"/>
      <c r="S2212" s="667"/>
      <c r="T2212" s="667"/>
      <c r="U2212" s="525">
        <f t="shared" si="246"/>
        <v>0</v>
      </c>
      <c r="V2212" s="667"/>
      <c r="W2212" s="667"/>
      <c r="X2212" s="667"/>
      <c r="Y2212" s="667"/>
      <c r="Z2212" s="667"/>
      <c r="AA2212" s="667"/>
      <c r="AB2212" s="667"/>
      <c r="AC2212" s="667"/>
      <c r="AD2212" s="667"/>
      <c r="AE2212" s="667"/>
      <c r="AF2212" s="667"/>
      <c r="AG2212" s="2729"/>
      <c r="AH2212" s="2729"/>
      <c r="AI2212" s="2729"/>
      <c r="AJ2212" s="2729"/>
      <c r="AK2212" s="2729"/>
      <c r="AL2212" s="2729"/>
      <c r="AM2212" s="1489"/>
      <c r="AN2212" s="1489"/>
      <c r="AO2212" s="2729"/>
      <c r="AP2212" s="2729"/>
      <c r="AQ2212" s="2756"/>
      <c r="AR2212" s="2756"/>
      <c r="AS2212" s="2756"/>
      <c r="AT2212" s="2756"/>
      <c r="AU2212" s="2756"/>
      <c r="AV2212" s="2756"/>
      <c r="AW2212" s="2756"/>
      <c r="AX2212" s="2756"/>
      <c r="AY2212" s="2237"/>
      <c r="AZ2212" s="2391"/>
      <c r="BA2212" s="2391"/>
      <c r="BB2212" s="2391"/>
      <c r="BC2212" s="2391"/>
      <c r="BD2212" s="2391"/>
      <c r="BE2212" s="2391"/>
      <c r="BF2212" s="2391"/>
      <c r="BG2212" s="2391"/>
      <c r="BH2212" s="2391"/>
      <c r="BI2212" s="2732"/>
      <c r="BJ2212" s="2391"/>
      <c r="BK2212" s="2391"/>
      <c r="BL2212" s="1412">
        <f t="shared" si="247"/>
        <v>0</v>
      </c>
      <c r="BM2212" s="2391"/>
      <c r="BN2212" s="3787"/>
      <c r="BO2212" s="3787"/>
      <c r="BP2212" s="3787"/>
      <c r="BQ2212" s="3787"/>
      <c r="BR2212" s="3787"/>
      <c r="BS2212" s="3787"/>
      <c r="BT2212" s="3787"/>
      <c r="BU2212" s="3787"/>
      <c r="BV2212" s="3787"/>
      <c r="BW2212" s="3787"/>
      <c r="BX2212" s="3787"/>
      <c r="BY2212" s="3787"/>
      <c r="BZ2212" s="3787"/>
      <c r="CA2212" s="3787"/>
      <c r="CB2212" s="3787"/>
      <c r="CC2212" s="3788"/>
      <c r="CD2212" s="1941" t="s">
        <v>5218</v>
      </c>
    </row>
    <row r="2213" spans="1:82" s="19" customFormat="1" ht="32.25" customHeight="1" x14ac:dyDescent="0.25">
      <c r="A2213" s="664" t="s">
        <v>162</v>
      </c>
      <c r="B2213" s="665" t="s">
        <v>5319</v>
      </c>
      <c r="C2213" s="666" t="s">
        <v>5320</v>
      </c>
      <c r="D2213" s="460">
        <v>265</v>
      </c>
      <c r="E2213" s="1695" t="s">
        <v>5360</v>
      </c>
      <c r="F2213" s="526" t="s">
        <v>5361</v>
      </c>
      <c r="G2213" s="1695">
        <v>0</v>
      </c>
      <c r="H2213" s="516" t="s">
        <v>0</v>
      </c>
      <c r="I2213" s="1695">
        <v>50</v>
      </c>
      <c r="J2213" s="454">
        <v>5</v>
      </c>
      <c r="K2213" s="517"/>
      <c r="L2213" s="6"/>
      <c r="M2213" s="667"/>
      <c r="N2213" s="667"/>
      <c r="O2213" s="667"/>
      <c r="P2213" s="667"/>
      <c r="Q2213" s="667"/>
      <c r="R2213" s="667"/>
      <c r="S2213" s="667"/>
      <c r="T2213" s="667"/>
      <c r="U2213" s="525">
        <f t="shared" si="246"/>
        <v>0</v>
      </c>
      <c r="V2213" s="667"/>
      <c r="W2213" s="667"/>
      <c r="X2213" s="667"/>
      <c r="Y2213" s="667"/>
      <c r="Z2213" s="667"/>
      <c r="AA2213" s="667"/>
      <c r="AB2213" s="667"/>
      <c r="AC2213" s="667"/>
      <c r="AD2213" s="667"/>
      <c r="AE2213" s="667"/>
      <c r="AF2213" s="667"/>
      <c r="AG2213" s="2729"/>
      <c r="AH2213" s="2729"/>
      <c r="AI2213" s="2729"/>
      <c r="AJ2213" s="2729"/>
      <c r="AK2213" s="2729"/>
      <c r="AL2213" s="2729"/>
      <c r="AM2213" s="1489"/>
      <c r="AN2213" s="1489"/>
      <c r="AO2213" s="2729"/>
      <c r="AP2213" s="2729"/>
      <c r="AQ2213" s="2756"/>
      <c r="AR2213" s="2756"/>
      <c r="AS2213" s="2756"/>
      <c r="AT2213" s="2756"/>
      <c r="AU2213" s="2756"/>
      <c r="AV2213" s="2756"/>
      <c r="AW2213" s="2756"/>
      <c r="AX2213" s="2756"/>
      <c r="AY2213" s="2237"/>
      <c r="AZ2213" s="2391"/>
      <c r="BA2213" s="2391"/>
      <c r="BB2213" s="2391"/>
      <c r="BC2213" s="2391"/>
      <c r="BD2213" s="2391"/>
      <c r="BE2213" s="2391"/>
      <c r="BF2213" s="2391"/>
      <c r="BG2213" s="2391"/>
      <c r="BH2213" s="2391"/>
      <c r="BI2213" s="2732"/>
      <c r="BJ2213" s="2391"/>
      <c r="BK2213" s="2391"/>
      <c r="BL2213" s="1412">
        <f t="shared" si="247"/>
        <v>0</v>
      </c>
      <c r="BM2213" s="2391"/>
      <c r="BN2213" s="3787"/>
      <c r="BO2213" s="3787"/>
      <c r="BP2213" s="3787"/>
      <c r="BQ2213" s="3787"/>
      <c r="BR2213" s="3787"/>
      <c r="BS2213" s="3787"/>
      <c r="BT2213" s="3787"/>
      <c r="BU2213" s="3787"/>
      <c r="BV2213" s="3787"/>
      <c r="BW2213" s="3787"/>
      <c r="BX2213" s="3787"/>
      <c r="BY2213" s="3787"/>
      <c r="BZ2213" s="3787"/>
      <c r="CA2213" s="3787"/>
      <c r="CB2213" s="3787"/>
      <c r="CC2213" s="3788"/>
      <c r="CD2213" s="1941" t="s">
        <v>5218</v>
      </c>
    </row>
    <row r="2214" spans="1:82" s="19" customFormat="1" ht="32.25" customHeight="1" thickBot="1" x14ac:dyDescent="0.3">
      <c r="A2214" s="1723" t="s">
        <v>162</v>
      </c>
      <c r="B2214" s="1724" t="s">
        <v>5319</v>
      </c>
      <c r="C2214" s="1725" t="s">
        <v>5320</v>
      </c>
      <c r="D2214" s="1700">
        <v>265</v>
      </c>
      <c r="E2214" s="1734" t="s">
        <v>5360</v>
      </c>
      <c r="F2214" s="1726" t="s">
        <v>5361</v>
      </c>
      <c r="G2214" s="1706">
        <v>0</v>
      </c>
      <c r="H2214" s="1706" t="s">
        <v>0</v>
      </c>
      <c r="I2214" s="1706">
        <v>50</v>
      </c>
      <c r="J2214" s="1705">
        <v>5</v>
      </c>
      <c r="K2214" s="1727"/>
      <c r="L2214" s="57"/>
      <c r="M2214" s="1728"/>
      <c r="N2214" s="1728"/>
      <c r="O2214" s="1728"/>
      <c r="P2214" s="1728"/>
      <c r="Q2214" s="1728"/>
      <c r="R2214" s="1728"/>
      <c r="S2214" s="1728"/>
      <c r="T2214" s="1728"/>
      <c r="U2214" s="1709">
        <f t="shared" si="246"/>
        <v>0</v>
      </c>
      <c r="V2214" s="1728"/>
      <c r="W2214" s="1728"/>
      <c r="X2214" s="1728"/>
      <c r="Y2214" s="1728"/>
      <c r="Z2214" s="1728"/>
      <c r="AA2214" s="1728"/>
      <c r="AB2214" s="1728"/>
      <c r="AC2214" s="1728"/>
      <c r="AD2214" s="1728"/>
      <c r="AE2214" s="1728"/>
      <c r="AF2214" s="1728"/>
      <c r="AG2214" s="2764"/>
      <c r="AH2214" s="2764"/>
      <c r="AI2214" s="2764"/>
      <c r="AJ2214" s="2764"/>
      <c r="AK2214" s="2764"/>
      <c r="AL2214" s="2764"/>
      <c r="AM2214" s="4061"/>
      <c r="AN2214" s="4061"/>
      <c r="AO2214" s="2764"/>
      <c r="AP2214" s="2764"/>
      <c r="AQ2214" s="3072"/>
      <c r="AR2214" s="3072"/>
      <c r="AS2214" s="3072"/>
      <c r="AT2214" s="3072"/>
      <c r="AU2214" s="3072"/>
      <c r="AV2214" s="3072"/>
      <c r="AW2214" s="3072"/>
      <c r="AX2214" s="3072"/>
      <c r="AY2214" s="2240"/>
      <c r="AZ2214" s="2765"/>
      <c r="BA2214" s="2765"/>
      <c r="BB2214" s="2765"/>
      <c r="BC2214" s="2765"/>
      <c r="BD2214" s="2765"/>
      <c r="BE2214" s="2765"/>
      <c r="BF2214" s="2765"/>
      <c r="BG2214" s="2765"/>
      <c r="BH2214" s="2765"/>
      <c r="BI2214" s="2769"/>
      <c r="BJ2214" s="2765"/>
      <c r="BK2214" s="2765"/>
      <c r="BL2214" s="1654">
        <f t="shared" si="247"/>
        <v>0</v>
      </c>
      <c r="BM2214" s="2765"/>
      <c r="BN2214" s="3789"/>
      <c r="BO2214" s="3789"/>
      <c r="BP2214" s="3789"/>
      <c r="BQ2214" s="3789"/>
      <c r="BR2214" s="3789"/>
      <c r="BS2214" s="3789"/>
      <c r="BT2214" s="3789"/>
      <c r="BU2214" s="3789"/>
      <c r="BV2214" s="3789"/>
      <c r="BW2214" s="3789"/>
      <c r="BX2214" s="3789"/>
      <c r="BY2214" s="3789"/>
      <c r="BZ2214" s="3789"/>
      <c r="CA2214" s="3789"/>
      <c r="CB2214" s="3789"/>
      <c r="CC2214" s="3790"/>
      <c r="CD2214" s="1952" t="s">
        <v>5218</v>
      </c>
    </row>
    <row r="2215" spans="1:82" ht="25.5" customHeight="1" thickBot="1" x14ac:dyDescent="0.25">
      <c r="A2215" s="181" t="s">
        <v>162</v>
      </c>
      <c r="B2215" s="208" t="s">
        <v>155</v>
      </c>
      <c r="C2215" s="183" t="s">
        <v>154</v>
      </c>
      <c r="D2215" s="163">
        <v>266</v>
      </c>
      <c r="E2215" s="210" t="s">
        <v>78</v>
      </c>
      <c r="F2215" s="48" t="s">
        <v>49</v>
      </c>
      <c r="G2215" s="314">
        <v>0</v>
      </c>
      <c r="H2215" s="193" t="s">
        <v>0</v>
      </c>
      <c r="I2215" s="194">
        <v>1</v>
      </c>
      <c r="J2215" s="380">
        <v>1</v>
      </c>
      <c r="K2215" s="292"/>
      <c r="L2215" s="293">
        <f t="shared" si="205"/>
        <v>90000000</v>
      </c>
      <c r="M2215" s="274">
        <v>90000000</v>
      </c>
      <c r="N2215" s="274"/>
      <c r="O2215" s="274"/>
      <c r="P2215" s="274"/>
      <c r="Q2215" s="274"/>
      <c r="R2215" s="274"/>
      <c r="S2215" s="274"/>
      <c r="T2215" s="274"/>
      <c r="U2215" s="168">
        <f t="shared" ref="U2215:U2267" si="252">SUBTOTAL(9,V2215:AC2215)</f>
        <v>0</v>
      </c>
      <c r="V2215" s="52"/>
      <c r="W2215" s="52"/>
      <c r="X2215" s="52"/>
      <c r="Y2215" s="52"/>
      <c r="Z2215" s="52"/>
      <c r="AA2215" s="52"/>
      <c r="AB2215" s="52"/>
      <c r="AC2215" s="52"/>
      <c r="AD2215" s="196"/>
      <c r="AE2215" s="196"/>
      <c r="AF2215" s="196"/>
      <c r="AG2215" s="2881"/>
      <c r="AH2215" s="2881"/>
      <c r="AI2215" s="2881"/>
      <c r="AJ2215" s="2881"/>
      <c r="AK2215" s="2881"/>
      <c r="AL2215" s="2881"/>
      <c r="AM2215" s="1995"/>
      <c r="AN2215" s="1995"/>
      <c r="AO2215" s="2881"/>
      <c r="AP2215" s="2881"/>
      <c r="AQ2215" s="2881"/>
      <c r="AR2215" s="2881"/>
      <c r="AS2215" s="3033"/>
      <c r="AT2215" s="3033"/>
      <c r="AU2215" s="3033"/>
      <c r="AV2215" s="3033"/>
      <c r="AW2215" s="3034"/>
      <c r="AX2215" s="3034"/>
      <c r="AY2215" s="3035"/>
      <c r="AZ2215" s="1459"/>
      <c r="BA2215" s="1459"/>
      <c r="BB2215" s="1459"/>
      <c r="BC2215" s="1685"/>
      <c r="BD2215" s="2041"/>
      <c r="BE2215" s="1659"/>
      <c r="BF2215" s="2042"/>
      <c r="BG2215" s="1381"/>
      <c r="BH2215" s="1659"/>
      <c r="BI2215" s="2043"/>
      <c r="BJ2215" s="1659"/>
      <c r="BK2215" s="1659"/>
      <c r="BL2215" s="1470">
        <f t="shared" ref="BL2215:BL2273" si="253">BF2215-BI2215</f>
        <v>0</v>
      </c>
      <c r="BM2215" s="2044">
        <f>L2215-(BI2215:BI2216)</f>
        <v>90000000</v>
      </c>
      <c r="BN2215" s="2751"/>
      <c r="BO2215" s="2979"/>
      <c r="BP2215" s="2979"/>
      <c r="BQ2215" s="2752"/>
      <c r="BR2215" s="2753"/>
      <c r="BS2215" s="1471"/>
      <c r="BT2215" s="1471"/>
      <c r="BU2215" s="1471"/>
      <c r="BV2215" s="1471"/>
      <c r="BW2215" s="1471"/>
      <c r="BX2215" s="1471"/>
      <c r="BY2215" s="1471"/>
      <c r="BZ2215" s="1471"/>
      <c r="CA2215" s="1471"/>
      <c r="CB2215" s="1471"/>
      <c r="CC2215" s="2754"/>
      <c r="CD2215" s="2046" t="s">
        <v>134</v>
      </c>
    </row>
    <row r="2216" spans="1:82" ht="25.5" customHeight="1" thickBot="1" x14ac:dyDescent="0.25">
      <c r="A2216" s="189" t="s">
        <v>162</v>
      </c>
      <c r="B2216" s="287" t="s">
        <v>155</v>
      </c>
      <c r="C2216" s="308" t="s">
        <v>154</v>
      </c>
      <c r="D2216" s="254">
        <v>266</v>
      </c>
      <c r="E2216" s="255" t="s">
        <v>78</v>
      </c>
      <c r="F2216" s="256" t="s">
        <v>49</v>
      </c>
      <c r="G2216" s="260">
        <v>0</v>
      </c>
      <c r="H2216" s="200" t="s">
        <v>0</v>
      </c>
      <c r="I2216" s="261">
        <v>1</v>
      </c>
      <c r="J2216" s="382">
        <v>1</v>
      </c>
      <c r="K2216" s="284"/>
      <c r="L2216" s="291"/>
      <c r="M2216" s="259"/>
      <c r="N2216" s="259"/>
      <c r="O2216" s="259"/>
      <c r="P2216" s="259"/>
      <c r="Q2216" s="259"/>
      <c r="R2216" s="259"/>
      <c r="S2216" s="259"/>
      <c r="T2216" s="259"/>
      <c r="U2216" s="258">
        <f t="shared" si="252"/>
        <v>0</v>
      </c>
      <c r="V2216" s="259"/>
      <c r="W2216" s="259"/>
      <c r="X2216" s="259"/>
      <c r="Y2216" s="259"/>
      <c r="Z2216" s="259"/>
      <c r="AA2216" s="259"/>
      <c r="AB2216" s="259"/>
      <c r="AC2216" s="259"/>
      <c r="AD2216" s="259"/>
      <c r="AE2216" s="259"/>
      <c r="AF2216" s="259"/>
      <c r="AG2216" s="2189"/>
      <c r="AH2216" s="2189"/>
      <c r="AI2216" s="2189"/>
      <c r="AJ2216" s="2189"/>
      <c r="AK2216" s="2189"/>
      <c r="AL2216" s="2189"/>
      <c r="AM2216" s="4065"/>
      <c r="AN2216" s="4065"/>
      <c r="AO2216" s="2189"/>
      <c r="AP2216" s="2189"/>
      <c r="AQ2216" s="2189"/>
      <c r="AR2216" s="2189"/>
      <c r="AS2216" s="2984"/>
      <c r="AT2216" s="2984"/>
      <c r="AU2216" s="2984"/>
      <c r="AV2216" s="2984"/>
      <c r="AW2216" s="2985"/>
      <c r="AX2216" s="2985"/>
      <c r="AY2216" s="2072"/>
      <c r="AZ2216" s="3750"/>
      <c r="BA2216" s="3750"/>
      <c r="BB2216" s="3750"/>
      <c r="BC2216" s="3898"/>
      <c r="BD2216" s="3899"/>
      <c r="BE2216" s="3014"/>
      <c r="BF2216" s="2077"/>
      <c r="BG2216" s="3750"/>
      <c r="BH2216" s="3014"/>
      <c r="BI2216" s="3900"/>
      <c r="BJ2216" s="3014"/>
      <c r="BK2216" s="3014"/>
      <c r="BL2216" s="2080">
        <f t="shared" si="253"/>
        <v>0</v>
      </c>
      <c r="BM2216" s="3901"/>
      <c r="BN2216" s="3778"/>
      <c r="BO2216" s="3883"/>
      <c r="BP2216" s="3883"/>
      <c r="BQ2216" s="3779"/>
      <c r="BR2216" s="3884"/>
      <c r="BS2216" s="3885"/>
      <c r="BT2216" s="3885"/>
      <c r="BU2216" s="3885"/>
      <c r="BV2216" s="3885"/>
      <c r="BW2216" s="3885"/>
      <c r="BX2216" s="3885"/>
      <c r="BY2216" s="3885"/>
      <c r="BZ2216" s="3885"/>
      <c r="CA2216" s="3885"/>
      <c r="CB2216" s="3885"/>
      <c r="CC2216" s="3779"/>
      <c r="CD2216" s="2046" t="s">
        <v>134</v>
      </c>
    </row>
    <row r="2217" spans="1:82" ht="25.5" customHeight="1" thickBot="1" x14ac:dyDescent="0.25">
      <c r="A2217" s="107" t="s">
        <v>162</v>
      </c>
      <c r="B2217" s="109" t="s">
        <v>155</v>
      </c>
      <c r="C2217" s="10" t="s">
        <v>154</v>
      </c>
      <c r="D2217" s="179">
        <v>267</v>
      </c>
      <c r="E2217" s="110" t="s">
        <v>79</v>
      </c>
      <c r="F2217" s="5" t="s">
        <v>80</v>
      </c>
      <c r="G2217" s="90">
        <v>0</v>
      </c>
      <c r="H2217" s="12" t="s">
        <v>0</v>
      </c>
      <c r="I2217" s="15">
        <v>1</v>
      </c>
      <c r="J2217" s="384">
        <v>0.33</v>
      </c>
      <c r="K2217" s="13"/>
      <c r="L2217" s="6">
        <f t="shared" si="205"/>
        <v>160000000</v>
      </c>
      <c r="M2217" s="274">
        <v>160000000</v>
      </c>
      <c r="N2217" s="274"/>
      <c r="O2217" s="274"/>
      <c r="P2217" s="274"/>
      <c r="Q2217" s="274"/>
      <c r="R2217" s="274"/>
      <c r="S2217" s="274"/>
      <c r="T2217" s="274"/>
      <c r="U2217" s="180">
        <f t="shared" si="252"/>
        <v>15883333</v>
      </c>
      <c r="V2217" s="274">
        <v>15883333</v>
      </c>
      <c r="W2217" s="274"/>
      <c r="X2217" s="274"/>
      <c r="Y2217" s="274"/>
      <c r="Z2217" s="274"/>
      <c r="AA2217" s="274"/>
      <c r="AB2217" s="274"/>
      <c r="AC2217" s="274"/>
      <c r="AD2217" s="14"/>
      <c r="AE2217" s="14"/>
      <c r="AF2217" s="14"/>
      <c r="AG2217" s="2891">
        <v>93131608</v>
      </c>
      <c r="AH2217" s="2891" t="s">
        <v>339</v>
      </c>
      <c r="AI2217" s="2892">
        <v>42857</v>
      </c>
      <c r="AJ2217" s="2891" t="s">
        <v>340</v>
      </c>
      <c r="AK2217" s="2893" t="s">
        <v>246</v>
      </c>
      <c r="AL2217" s="2893" t="s">
        <v>248</v>
      </c>
      <c r="AM2217" s="2222">
        <v>10000000</v>
      </c>
      <c r="AN2217" s="2222">
        <v>10000000</v>
      </c>
      <c r="AO2217" s="2893" t="s">
        <v>250</v>
      </c>
      <c r="AP2217" s="2893" t="s">
        <v>250</v>
      </c>
      <c r="AQ2217" s="2893" t="s">
        <v>251</v>
      </c>
      <c r="AR2217" s="2893">
        <v>2202100102</v>
      </c>
      <c r="AS2217" s="2894" t="s">
        <v>6102</v>
      </c>
      <c r="AT2217" s="2894" t="s">
        <v>330</v>
      </c>
      <c r="AU2217" s="2894">
        <v>100</v>
      </c>
      <c r="AV2217" s="2894">
        <v>100</v>
      </c>
      <c r="AW2217" s="2895">
        <v>42844</v>
      </c>
      <c r="AX2217" s="2895">
        <v>43099</v>
      </c>
      <c r="AY2217" s="3957">
        <v>10000000</v>
      </c>
      <c r="AZ2217" s="3853" t="s">
        <v>341</v>
      </c>
      <c r="BA2217" s="3853" t="s">
        <v>342</v>
      </c>
      <c r="BB2217" s="3854" t="s">
        <v>343</v>
      </c>
      <c r="BC2217" s="3958" t="s">
        <v>337</v>
      </c>
      <c r="BD2217" s="3959">
        <v>2017000428</v>
      </c>
      <c r="BE2217" s="3128">
        <v>42789</v>
      </c>
      <c r="BF2217" s="2991">
        <v>10000000</v>
      </c>
      <c r="BG2217" s="1394"/>
      <c r="BH2217" s="1831"/>
      <c r="BI2217" s="2992">
        <v>10000000</v>
      </c>
      <c r="BJ2217" s="3128">
        <v>42840</v>
      </c>
      <c r="BK2217" s="3128">
        <v>43100</v>
      </c>
      <c r="BL2217" s="1412">
        <f>BF2217-BI2217</f>
        <v>0</v>
      </c>
      <c r="BM2217" s="1412">
        <f>L2217-(BI2217:BI2219)</f>
        <v>150000000</v>
      </c>
      <c r="BN2217" s="2979"/>
      <c r="BO2217" s="2979"/>
      <c r="BP2217" s="2979"/>
      <c r="BQ2217" s="2752"/>
      <c r="BR2217" s="1413"/>
      <c r="BS2217" s="1413"/>
      <c r="BT2217" s="1413"/>
      <c r="BU2217" s="1413"/>
      <c r="BV2217" s="1413"/>
      <c r="BW2217" s="1413"/>
      <c r="BX2217" s="1413"/>
      <c r="BY2217" s="1413"/>
      <c r="BZ2217" s="1413"/>
      <c r="CA2217" s="1413"/>
      <c r="CB2217" s="1413"/>
      <c r="CC2217" s="1413"/>
      <c r="CD2217" s="2046" t="s">
        <v>134</v>
      </c>
    </row>
    <row r="2218" spans="1:82" ht="25.5" customHeight="1" thickBot="1" x14ac:dyDescent="0.25">
      <c r="A2218" s="107" t="s">
        <v>162</v>
      </c>
      <c r="B2218" s="109" t="s">
        <v>155</v>
      </c>
      <c r="C2218" s="10" t="s">
        <v>154</v>
      </c>
      <c r="D2218" s="179">
        <v>267</v>
      </c>
      <c r="E2218" s="110" t="s">
        <v>79</v>
      </c>
      <c r="F2218" s="5" t="s">
        <v>80</v>
      </c>
      <c r="G2218" s="90">
        <v>0</v>
      </c>
      <c r="H2218" s="12" t="s">
        <v>0</v>
      </c>
      <c r="I2218" s="15">
        <v>1</v>
      </c>
      <c r="J2218" s="384">
        <v>0.33</v>
      </c>
      <c r="K2218" s="13"/>
      <c r="L2218" s="6"/>
      <c r="M2218" s="280"/>
      <c r="N2218" s="280"/>
      <c r="O2218" s="280"/>
      <c r="P2218" s="280"/>
      <c r="Q2218" s="280"/>
      <c r="R2218" s="280"/>
      <c r="S2218" s="280"/>
      <c r="T2218" s="280"/>
      <c r="U2218" s="180"/>
      <c r="V2218" s="280"/>
      <c r="W2218" s="7"/>
      <c r="X2218" s="7"/>
      <c r="Y2218" s="7"/>
      <c r="Z2218" s="7"/>
      <c r="AA2218" s="7"/>
      <c r="AB2218" s="7"/>
      <c r="AC2218" s="7"/>
      <c r="AD2218" s="14"/>
      <c r="AE2218" s="14"/>
      <c r="AF2218" s="14"/>
      <c r="AG2218" s="2891"/>
      <c r="AH2218" s="2891"/>
      <c r="AI2218" s="2892"/>
      <c r="AJ2218" s="2891"/>
      <c r="AK2218" s="2893"/>
      <c r="AL2218" s="2893"/>
      <c r="AM2218" s="2222"/>
      <c r="AN2218" s="2222"/>
      <c r="AO2218" s="2893"/>
      <c r="AP2218" s="2893"/>
      <c r="AQ2218" s="2893"/>
      <c r="AR2218" s="2893"/>
      <c r="AS2218" s="2178" t="s">
        <v>441</v>
      </c>
      <c r="AT2218" s="2178"/>
      <c r="AU2218" s="2178"/>
      <c r="AV2218" s="2178"/>
      <c r="AW2218" s="2916"/>
      <c r="AX2218" s="2916"/>
      <c r="AY2218" s="3960">
        <f>13333333-2316667</f>
        <v>11016666</v>
      </c>
      <c r="AZ2218" s="3747"/>
      <c r="BA2218" s="3747"/>
      <c r="BB2218" s="3841" t="s">
        <v>440</v>
      </c>
      <c r="BC2218" s="3893"/>
      <c r="BD2218" s="3894"/>
      <c r="BE2218" s="3128"/>
      <c r="BF2218" s="2992"/>
      <c r="BG2218" s="1394"/>
      <c r="BH2218" s="1394"/>
      <c r="BI2218" s="2992"/>
      <c r="BJ2218" s="3128"/>
      <c r="BK2218" s="3128"/>
      <c r="BL2218" s="1412"/>
      <c r="BM2218" s="1412"/>
      <c r="BN2218" s="2967"/>
      <c r="BO2218" s="2967"/>
      <c r="BP2218" s="2967"/>
      <c r="BQ2218" s="2752"/>
      <c r="BR2218" s="1413"/>
      <c r="BS2218" s="1413"/>
      <c r="BT2218" s="1413"/>
      <c r="BU2218" s="1413"/>
      <c r="BV2218" s="1413"/>
      <c r="BW2218" s="1413"/>
      <c r="BX2218" s="1413"/>
      <c r="BY2218" s="1413"/>
      <c r="BZ2218" s="1413"/>
      <c r="CA2218" s="1413"/>
      <c r="CB2218" s="1413"/>
      <c r="CC2218" s="1413"/>
      <c r="CD2218" s="2046" t="s">
        <v>134</v>
      </c>
    </row>
    <row r="2219" spans="1:82" ht="25.5" customHeight="1" thickBot="1" x14ac:dyDescent="0.25">
      <c r="A2219" s="124" t="s">
        <v>162</v>
      </c>
      <c r="B2219" s="130" t="s">
        <v>155</v>
      </c>
      <c r="C2219" s="126" t="s">
        <v>154</v>
      </c>
      <c r="D2219" s="118">
        <v>267</v>
      </c>
      <c r="E2219" s="132" t="s">
        <v>79</v>
      </c>
      <c r="F2219" s="237" t="s">
        <v>80</v>
      </c>
      <c r="G2219" s="11">
        <v>0</v>
      </c>
      <c r="H2219" s="133" t="s">
        <v>0</v>
      </c>
      <c r="I2219" s="123">
        <v>1</v>
      </c>
      <c r="J2219" s="385">
        <v>0.33</v>
      </c>
      <c r="K2219" s="127"/>
      <c r="L2219" s="120"/>
      <c r="M2219" s="128"/>
      <c r="N2219" s="128"/>
      <c r="O2219" s="128"/>
      <c r="P2219" s="128"/>
      <c r="Q2219" s="128"/>
      <c r="R2219" s="128"/>
      <c r="S2219" s="128"/>
      <c r="T2219" s="128"/>
      <c r="U2219" s="122">
        <f t="shared" si="252"/>
        <v>0</v>
      </c>
      <c r="V2219" s="128"/>
      <c r="W2219" s="128"/>
      <c r="X2219" s="128"/>
      <c r="Y2219" s="128"/>
      <c r="Z2219" s="128"/>
      <c r="AA2219" s="128"/>
      <c r="AB2219" s="128"/>
      <c r="AC2219" s="128"/>
      <c r="AD2219" s="128"/>
      <c r="AE2219" s="128"/>
      <c r="AF2219" s="128"/>
      <c r="AG2219" s="2904"/>
      <c r="AH2219" s="2904"/>
      <c r="AI2219" s="2904"/>
      <c r="AJ2219" s="2904"/>
      <c r="AK2219" s="2904"/>
      <c r="AL2219" s="2904"/>
      <c r="AM2219" s="4096"/>
      <c r="AN2219" s="4096"/>
      <c r="AO2219" s="2904"/>
      <c r="AP2219" s="2904"/>
      <c r="AQ2219" s="2904"/>
      <c r="AR2219" s="2904"/>
      <c r="AS2219" s="3129" t="s">
        <v>6103</v>
      </c>
      <c r="AT2219" s="3129" t="s">
        <v>382</v>
      </c>
      <c r="AU2219" s="3129">
        <v>1</v>
      </c>
      <c r="AV2219" s="2846">
        <v>1</v>
      </c>
      <c r="AW2219" s="3007">
        <v>43009</v>
      </c>
      <c r="AX2219" s="3007">
        <v>43039</v>
      </c>
      <c r="AY2219" s="3130">
        <v>0</v>
      </c>
      <c r="AZ2219" s="3886"/>
      <c r="BA2219" s="3886"/>
      <c r="BB2219" s="3886"/>
      <c r="BC2219" s="3887"/>
      <c r="BD2219" s="3888"/>
      <c r="BE2219" s="3000"/>
      <c r="BF2219" s="3422"/>
      <c r="BG2219" s="3886"/>
      <c r="BH2219" s="3000"/>
      <c r="BI2219" s="3889"/>
      <c r="BJ2219" s="3000"/>
      <c r="BK2219" s="3000"/>
      <c r="BL2219" s="3001">
        <f t="shared" si="253"/>
        <v>0</v>
      </c>
      <c r="BM2219" s="3886"/>
      <c r="BN2219" s="3883"/>
      <c r="BO2219" s="3883"/>
      <c r="BP2219" s="3883"/>
      <c r="BQ2219" s="3779"/>
      <c r="BR2219" s="3890"/>
      <c r="BS2219" s="3890"/>
      <c r="BT2219" s="3890"/>
      <c r="BU2219" s="3890"/>
      <c r="BV2219" s="3890"/>
      <c r="BW2219" s="3890"/>
      <c r="BX2219" s="3890"/>
      <c r="BY2219" s="3890"/>
      <c r="BZ2219" s="3890"/>
      <c r="CA2219" s="3890"/>
      <c r="CB2219" s="3890"/>
      <c r="CC2219" s="3890"/>
      <c r="CD2219" s="2046" t="s">
        <v>134</v>
      </c>
    </row>
    <row r="2220" spans="1:82" ht="25.5" customHeight="1" thickBot="1" x14ac:dyDescent="0.25">
      <c r="A2220" s="181" t="s">
        <v>162</v>
      </c>
      <c r="B2220" s="208" t="s">
        <v>155</v>
      </c>
      <c r="C2220" s="183" t="s">
        <v>154</v>
      </c>
      <c r="D2220" s="163">
        <v>268</v>
      </c>
      <c r="E2220" s="184" t="s">
        <v>81</v>
      </c>
      <c r="F2220" s="239" t="s">
        <v>82</v>
      </c>
      <c r="G2220" s="11" t="s">
        <v>165</v>
      </c>
      <c r="H2220" s="193" t="s">
        <v>0</v>
      </c>
      <c r="I2220" s="194">
        <v>8</v>
      </c>
      <c r="J2220" s="392">
        <v>2</v>
      </c>
      <c r="K2220" s="195"/>
      <c r="L2220" s="51">
        <f t="shared" si="205"/>
        <v>0</v>
      </c>
      <c r="M2220" s="52"/>
      <c r="N2220" s="52"/>
      <c r="O2220" s="52"/>
      <c r="P2220" s="52"/>
      <c r="Q2220" s="52"/>
      <c r="R2220" s="52"/>
      <c r="S2220" s="52"/>
      <c r="T2220" s="52"/>
      <c r="U2220" s="168">
        <f t="shared" si="252"/>
        <v>0</v>
      </c>
      <c r="V2220" s="52"/>
      <c r="W2220" s="52"/>
      <c r="X2220" s="52"/>
      <c r="Y2220" s="52"/>
      <c r="Z2220" s="52"/>
      <c r="AA2220" s="52"/>
      <c r="AB2220" s="52"/>
      <c r="AC2220" s="52"/>
      <c r="AD2220" s="196"/>
      <c r="AE2220" s="196"/>
      <c r="AF2220" s="196"/>
      <c r="AG2220" s="1847"/>
      <c r="AH2220" s="1847"/>
      <c r="AI2220" s="1847"/>
      <c r="AJ2220" s="1847"/>
      <c r="AK2220" s="1847"/>
      <c r="AL2220" s="1847"/>
      <c r="AM2220" s="1923"/>
      <c r="AN2220" s="1923"/>
      <c r="AO2220" s="1847"/>
      <c r="AP2220" s="1847"/>
      <c r="AQ2220" s="1847"/>
      <c r="AR2220" s="1847"/>
      <c r="AS2220" s="3131" t="s">
        <v>6104</v>
      </c>
      <c r="AT2220" s="3132" t="s">
        <v>381</v>
      </c>
      <c r="AU2220" s="3132">
        <v>1</v>
      </c>
      <c r="AV2220" s="3132">
        <v>1</v>
      </c>
      <c r="AW2220" s="3133">
        <v>42948</v>
      </c>
      <c r="AX2220" s="3133">
        <v>43100</v>
      </c>
      <c r="AY2220" s="3134">
        <v>0</v>
      </c>
      <c r="AZ2220" s="1459"/>
      <c r="BA2220" s="1459"/>
      <c r="BB2220" s="1459"/>
      <c r="BC2220" s="1685"/>
      <c r="BD2220" s="2041"/>
      <c r="BE2220" s="1659"/>
      <c r="BF2220" s="2042"/>
      <c r="BG2220" s="1381"/>
      <c r="BH2220" s="1659"/>
      <c r="BI2220" s="2043"/>
      <c r="BJ2220" s="1659"/>
      <c r="BK2220" s="1659"/>
      <c r="BL2220" s="1470">
        <f t="shared" si="253"/>
        <v>0</v>
      </c>
      <c r="BM2220" s="2044">
        <f>L2220-(BI2220:BI2225)</f>
        <v>0</v>
      </c>
      <c r="BN2220" s="2751"/>
      <c r="BO2220" s="2979"/>
      <c r="BP2220" s="2979"/>
      <c r="BQ2220" s="2752"/>
      <c r="BR2220" s="2753"/>
      <c r="BS2220" s="1471"/>
      <c r="BT2220" s="1471"/>
      <c r="BU2220" s="1471"/>
      <c r="BV2220" s="1471"/>
      <c r="BW2220" s="1471"/>
      <c r="BX2220" s="1471"/>
      <c r="BY2220" s="1471"/>
      <c r="BZ2220" s="1471"/>
      <c r="CA2220" s="1471"/>
      <c r="CB2220" s="1471"/>
      <c r="CC2220" s="1471"/>
      <c r="CD2220" s="2046" t="s">
        <v>134</v>
      </c>
    </row>
    <row r="2221" spans="1:82" ht="25.5" customHeight="1" thickBot="1" x14ac:dyDescent="0.25">
      <c r="A2221" s="185" t="s">
        <v>162</v>
      </c>
      <c r="B2221" s="211" t="s">
        <v>155</v>
      </c>
      <c r="C2221" s="187" t="s">
        <v>154</v>
      </c>
      <c r="D2221" s="165">
        <v>268</v>
      </c>
      <c r="E2221" s="188" t="s">
        <v>81</v>
      </c>
      <c r="F2221" s="240" t="s">
        <v>82</v>
      </c>
      <c r="G2221" s="11" t="s">
        <v>165</v>
      </c>
      <c r="H2221" s="197" t="s">
        <v>0</v>
      </c>
      <c r="I2221" s="177">
        <v>8</v>
      </c>
      <c r="J2221" s="391">
        <v>2</v>
      </c>
      <c r="K2221" s="198"/>
      <c r="L2221" s="170"/>
      <c r="M2221" s="199"/>
      <c r="N2221" s="199"/>
      <c r="O2221" s="199"/>
      <c r="P2221" s="199"/>
      <c r="Q2221" s="199"/>
      <c r="R2221" s="199"/>
      <c r="S2221" s="199"/>
      <c r="T2221" s="199"/>
      <c r="U2221" s="172">
        <f t="shared" si="252"/>
        <v>0</v>
      </c>
      <c r="V2221" s="199"/>
      <c r="W2221" s="199"/>
      <c r="X2221" s="199"/>
      <c r="Y2221" s="199"/>
      <c r="Z2221" s="199"/>
      <c r="AA2221" s="199"/>
      <c r="AB2221" s="199"/>
      <c r="AC2221" s="199"/>
      <c r="AD2221" s="199"/>
      <c r="AE2221" s="199"/>
      <c r="AF2221" s="199"/>
      <c r="AG2221" s="2906"/>
      <c r="AH2221" s="2906"/>
      <c r="AI2221" s="2906"/>
      <c r="AJ2221" s="2906"/>
      <c r="AK2221" s="2906"/>
      <c r="AL2221" s="2906"/>
      <c r="AM2221" s="4095"/>
      <c r="AN2221" s="4095"/>
      <c r="AO2221" s="2906"/>
      <c r="AP2221" s="2906"/>
      <c r="AQ2221" s="2906"/>
      <c r="AR2221" s="2906"/>
      <c r="AS2221" s="3006" t="s">
        <v>6105</v>
      </c>
      <c r="AT2221" s="2846" t="s">
        <v>381</v>
      </c>
      <c r="AU2221" s="2846">
        <v>1</v>
      </c>
      <c r="AV2221" s="2846">
        <v>1</v>
      </c>
      <c r="AW2221" s="2847">
        <v>42948</v>
      </c>
      <c r="AX2221" s="2847">
        <v>43100</v>
      </c>
      <c r="AY2221" s="2848">
        <v>0</v>
      </c>
      <c r="AZ2221" s="3878"/>
      <c r="BA2221" s="3878"/>
      <c r="BB2221" s="3878"/>
      <c r="BC2221" s="3879"/>
      <c r="BD2221" s="3880"/>
      <c r="BE2221" s="2995"/>
      <c r="BF2221" s="3437"/>
      <c r="BG2221" s="3878"/>
      <c r="BH2221" s="2995"/>
      <c r="BI2221" s="3881"/>
      <c r="BJ2221" s="2995"/>
      <c r="BK2221" s="2995"/>
      <c r="BL2221" s="2996">
        <f t="shared" si="253"/>
        <v>0</v>
      </c>
      <c r="BM2221" s="3882"/>
      <c r="BN2221" s="3778"/>
      <c r="BO2221" s="3883"/>
      <c r="BP2221" s="3883"/>
      <c r="BQ2221" s="3779"/>
      <c r="BR2221" s="3884"/>
      <c r="BS2221" s="3885"/>
      <c r="BT2221" s="3885"/>
      <c r="BU2221" s="3885"/>
      <c r="BV2221" s="3885"/>
      <c r="BW2221" s="3885"/>
      <c r="BX2221" s="3885"/>
      <c r="BY2221" s="3885"/>
      <c r="BZ2221" s="3885"/>
      <c r="CA2221" s="3885"/>
      <c r="CB2221" s="3885"/>
      <c r="CC2221" s="3885"/>
      <c r="CD2221" s="2046" t="s">
        <v>134</v>
      </c>
    </row>
    <row r="2222" spans="1:82" ht="25.5" customHeight="1" thickBot="1" x14ac:dyDescent="0.25">
      <c r="A2222" s="185" t="s">
        <v>162</v>
      </c>
      <c r="B2222" s="211" t="s">
        <v>155</v>
      </c>
      <c r="C2222" s="187" t="s">
        <v>154</v>
      </c>
      <c r="D2222" s="165">
        <v>268</v>
      </c>
      <c r="E2222" s="188" t="s">
        <v>81</v>
      </c>
      <c r="F2222" s="240" t="s">
        <v>82</v>
      </c>
      <c r="G2222" s="11" t="s">
        <v>165</v>
      </c>
      <c r="H2222" s="197" t="s">
        <v>0</v>
      </c>
      <c r="I2222" s="177">
        <v>8</v>
      </c>
      <c r="J2222" s="391">
        <v>2</v>
      </c>
      <c r="K2222" s="198"/>
      <c r="L2222" s="170"/>
      <c r="M2222" s="199"/>
      <c r="N2222" s="199"/>
      <c r="O2222" s="199"/>
      <c r="P2222" s="199"/>
      <c r="Q2222" s="199"/>
      <c r="R2222" s="199"/>
      <c r="S2222" s="199"/>
      <c r="T2222" s="199"/>
      <c r="U2222" s="172">
        <f t="shared" si="252"/>
        <v>0</v>
      </c>
      <c r="V2222" s="199"/>
      <c r="W2222" s="199"/>
      <c r="X2222" s="199"/>
      <c r="Y2222" s="199"/>
      <c r="Z2222" s="199"/>
      <c r="AA2222" s="199"/>
      <c r="AB2222" s="199"/>
      <c r="AC2222" s="199"/>
      <c r="AD2222" s="199"/>
      <c r="AE2222" s="199"/>
      <c r="AF2222" s="199"/>
      <c r="AG2222" s="2906"/>
      <c r="AH2222" s="2906"/>
      <c r="AI2222" s="2906"/>
      <c r="AJ2222" s="2906"/>
      <c r="AK2222" s="2906"/>
      <c r="AL2222" s="2906"/>
      <c r="AM2222" s="4095"/>
      <c r="AN2222" s="4095"/>
      <c r="AO2222" s="2906"/>
      <c r="AP2222" s="2906"/>
      <c r="AQ2222" s="2906"/>
      <c r="AR2222" s="2906"/>
      <c r="AS2222" s="3135" t="s">
        <v>544</v>
      </c>
      <c r="AT2222" s="2188" t="s">
        <v>381</v>
      </c>
      <c r="AU2222" s="2188">
        <v>1</v>
      </c>
      <c r="AV2222" s="2188">
        <v>1</v>
      </c>
      <c r="AW2222" s="2961">
        <v>42948</v>
      </c>
      <c r="AX2222" s="2961">
        <v>43100</v>
      </c>
      <c r="AY2222" s="2976">
        <v>0</v>
      </c>
      <c r="AZ2222" s="3878"/>
      <c r="BA2222" s="3878"/>
      <c r="BB2222" s="3878"/>
      <c r="BC2222" s="3879"/>
      <c r="BD2222" s="3880"/>
      <c r="BE2222" s="2995"/>
      <c r="BF2222" s="3437"/>
      <c r="BG2222" s="3878"/>
      <c r="BH2222" s="2995"/>
      <c r="BI2222" s="3881"/>
      <c r="BJ2222" s="2995"/>
      <c r="BK2222" s="2995"/>
      <c r="BL2222" s="2996">
        <f t="shared" si="253"/>
        <v>0</v>
      </c>
      <c r="BM2222" s="3882"/>
      <c r="BN2222" s="3778"/>
      <c r="BO2222" s="3883"/>
      <c r="BP2222" s="3883"/>
      <c r="BQ2222" s="3779"/>
      <c r="BR2222" s="3884"/>
      <c r="BS2222" s="3885"/>
      <c r="BT2222" s="3885"/>
      <c r="BU2222" s="3885"/>
      <c r="BV2222" s="3885"/>
      <c r="BW2222" s="3885"/>
      <c r="BX2222" s="3885"/>
      <c r="BY2222" s="3885"/>
      <c r="BZ2222" s="3885"/>
      <c r="CA2222" s="3885"/>
      <c r="CB2222" s="3885"/>
      <c r="CC2222" s="3885"/>
      <c r="CD2222" s="2046" t="s">
        <v>134</v>
      </c>
    </row>
    <row r="2223" spans="1:82" ht="25.5" customHeight="1" thickBot="1" x14ac:dyDescent="0.25">
      <c r="A2223" s="185" t="s">
        <v>162</v>
      </c>
      <c r="B2223" s="211" t="s">
        <v>155</v>
      </c>
      <c r="C2223" s="187" t="s">
        <v>154</v>
      </c>
      <c r="D2223" s="165">
        <v>268</v>
      </c>
      <c r="E2223" s="188" t="s">
        <v>81</v>
      </c>
      <c r="F2223" s="240" t="s">
        <v>82</v>
      </c>
      <c r="G2223" s="11" t="s">
        <v>165</v>
      </c>
      <c r="H2223" s="197" t="s">
        <v>0</v>
      </c>
      <c r="I2223" s="177">
        <v>8</v>
      </c>
      <c r="J2223" s="391">
        <v>2</v>
      </c>
      <c r="K2223" s="198"/>
      <c r="L2223" s="170"/>
      <c r="M2223" s="199"/>
      <c r="N2223" s="199"/>
      <c r="O2223" s="199"/>
      <c r="P2223" s="199"/>
      <c r="Q2223" s="199"/>
      <c r="R2223" s="199"/>
      <c r="S2223" s="199"/>
      <c r="T2223" s="199"/>
      <c r="U2223" s="172">
        <f t="shared" si="252"/>
        <v>0</v>
      </c>
      <c r="V2223" s="199"/>
      <c r="W2223" s="199"/>
      <c r="X2223" s="199"/>
      <c r="Y2223" s="199"/>
      <c r="Z2223" s="199"/>
      <c r="AA2223" s="199"/>
      <c r="AB2223" s="199"/>
      <c r="AC2223" s="199"/>
      <c r="AD2223" s="199"/>
      <c r="AE2223" s="199"/>
      <c r="AF2223" s="199"/>
      <c r="AG2223" s="2906"/>
      <c r="AH2223" s="2906"/>
      <c r="AI2223" s="2906"/>
      <c r="AJ2223" s="2906"/>
      <c r="AK2223" s="2906"/>
      <c r="AL2223" s="2906"/>
      <c r="AM2223" s="4095"/>
      <c r="AN2223" s="4095"/>
      <c r="AO2223" s="2906"/>
      <c r="AP2223" s="2906"/>
      <c r="AQ2223" s="2906"/>
      <c r="AR2223" s="2906"/>
      <c r="AS2223" s="2908"/>
      <c r="AT2223" s="2188"/>
      <c r="AU2223" s="2188"/>
      <c r="AV2223" s="2188"/>
      <c r="AW2223" s="2961"/>
      <c r="AX2223" s="2961"/>
      <c r="AY2223" s="2994"/>
      <c r="AZ2223" s="3878"/>
      <c r="BA2223" s="3878"/>
      <c r="BB2223" s="3878"/>
      <c r="BC2223" s="3879"/>
      <c r="BD2223" s="3880"/>
      <c r="BE2223" s="2995"/>
      <c r="BF2223" s="3437"/>
      <c r="BG2223" s="3878"/>
      <c r="BH2223" s="2995"/>
      <c r="BI2223" s="3881"/>
      <c r="BJ2223" s="2995"/>
      <c r="BK2223" s="2995"/>
      <c r="BL2223" s="2996">
        <f t="shared" si="253"/>
        <v>0</v>
      </c>
      <c r="BM2223" s="3882"/>
      <c r="BN2223" s="3778"/>
      <c r="BO2223" s="3883"/>
      <c r="BP2223" s="3883"/>
      <c r="BQ2223" s="3779"/>
      <c r="BR2223" s="3884"/>
      <c r="BS2223" s="3885"/>
      <c r="BT2223" s="3885"/>
      <c r="BU2223" s="3885"/>
      <c r="BV2223" s="3885"/>
      <c r="BW2223" s="3885"/>
      <c r="BX2223" s="3885"/>
      <c r="BY2223" s="3885"/>
      <c r="BZ2223" s="3885"/>
      <c r="CA2223" s="3885"/>
      <c r="CB2223" s="3885"/>
      <c r="CC2223" s="3885"/>
      <c r="CD2223" s="2046" t="s">
        <v>134</v>
      </c>
    </row>
    <row r="2224" spans="1:82" ht="25.5" customHeight="1" thickBot="1" x14ac:dyDescent="0.25">
      <c r="A2224" s="185" t="s">
        <v>162</v>
      </c>
      <c r="B2224" s="211" t="s">
        <v>155</v>
      </c>
      <c r="C2224" s="187" t="s">
        <v>154</v>
      </c>
      <c r="D2224" s="165">
        <v>268</v>
      </c>
      <c r="E2224" s="188" t="s">
        <v>81</v>
      </c>
      <c r="F2224" s="240" t="s">
        <v>82</v>
      </c>
      <c r="G2224" s="11" t="s">
        <v>165</v>
      </c>
      <c r="H2224" s="197" t="s">
        <v>0</v>
      </c>
      <c r="I2224" s="177">
        <v>8</v>
      </c>
      <c r="J2224" s="391">
        <v>2</v>
      </c>
      <c r="K2224" s="198"/>
      <c r="L2224" s="170"/>
      <c r="M2224" s="199"/>
      <c r="N2224" s="199"/>
      <c r="O2224" s="199"/>
      <c r="P2224" s="199"/>
      <c r="Q2224" s="199"/>
      <c r="R2224" s="199"/>
      <c r="S2224" s="199"/>
      <c r="T2224" s="199"/>
      <c r="U2224" s="172">
        <f t="shared" si="252"/>
        <v>0</v>
      </c>
      <c r="V2224" s="199"/>
      <c r="W2224" s="199"/>
      <c r="X2224" s="199"/>
      <c r="Y2224" s="199"/>
      <c r="Z2224" s="199"/>
      <c r="AA2224" s="199"/>
      <c r="AB2224" s="199"/>
      <c r="AC2224" s="199"/>
      <c r="AD2224" s="199"/>
      <c r="AE2224" s="199"/>
      <c r="AF2224" s="199"/>
      <c r="AG2224" s="2906"/>
      <c r="AH2224" s="2906"/>
      <c r="AI2224" s="2906"/>
      <c r="AJ2224" s="2906"/>
      <c r="AK2224" s="2906"/>
      <c r="AL2224" s="2906"/>
      <c r="AM2224" s="4095"/>
      <c r="AN2224" s="4095"/>
      <c r="AO2224" s="2906"/>
      <c r="AP2224" s="2906"/>
      <c r="AQ2224" s="2906"/>
      <c r="AR2224" s="2906"/>
      <c r="AS2224" s="2908"/>
      <c r="AT2224" s="2188"/>
      <c r="AU2224" s="2188"/>
      <c r="AV2224" s="2188"/>
      <c r="AW2224" s="2961"/>
      <c r="AX2224" s="2961"/>
      <c r="AY2224" s="2994"/>
      <c r="AZ2224" s="3878"/>
      <c r="BA2224" s="3878"/>
      <c r="BB2224" s="3878"/>
      <c r="BC2224" s="3879"/>
      <c r="BD2224" s="3880"/>
      <c r="BE2224" s="2995"/>
      <c r="BF2224" s="3437"/>
      <c r="BG2224" s="3878"/>
      <c r="BH2224" s="2995"/>
      <c r="BI2224" s="3881"/>
      <c r="BJ2224" s="2995"/>
      <c r="BK2224" s="2995"/>
      <c r="BL2224" s="2996">
        <f t="shared" si="253"/>
        <v>0</v>
      </c>
      <c r="BM2224" s="3882"/>
      <c r="BN2224" s="3778"/>
      <c r="BO2224" s="3883"/>
      <c r="BP2224" s="3883"/>
      <c r="BQ2224" s="3779"/>
      <c r="BR2224" s="3884"/>
      <c r="BS2224" s="3885"/>
      <c r="BT2224" s="3885"/>
      <c r="BU2224" s="3885"/>
      <c r="BV2224" s="3885"/>
      <c r="BW2224" s="3885"/>
      <c r="BX2224" s="3885"/>
      <c r="BY2224" s="3885"/>
      <c r="BZ2224" s="3885"/>
      <c r="CA2224" s="3885"/>
      <c r="CB2224" s="3885"/>
      <c r="CC2224" s="3885"/>
      <c r="CD2224" s="2046" t="s">
        <v>134</v>
      </c>
    </row>
    <row r="2225" spans="1:82" ht="25.5" customHeight="1" thickBot="1" x14ac:dyDescent="0.25">
      <c r="A2225" s="189" t="s">
        <v>162</v>
      </c>
      <c r="B2225" s="214" t="s">
        <v>155</v>
      </c>
      <c r="C2225" s="191" t="s">
        <v>154</v>
      </c>
      <c r="D2225" s="167">
        <v>268</v>
      </c>
      <c r="E2225" s="192" t="s">
        <v>81</v>
      </c>
      <c r="F2225" s="241" t="s">
        <v>82</v>
      </c>
      <c r="G2225" s="11" t="s">
        <v>165</v>
      </c>
      <c r="H2225" s="200" t="s">
        <v>0</v>
      </c>
      <c r="I2225" s="201">
        <v>8</v>
      </c>
      <c r="J2225" s="393">
        <v>2</v>
      </c>
      <c r="K2225" s="202"/>
      <c r="L2225" s="174"/>
      <c r="M2225" s="203"/>
      <c r="N2225" s="203"/>
      <c r="O2225" s="203"/>
      <c r="P2225" s="203"/>
      <c r="Q2225" s="203"/>
      <c r="R2225" s="203"/>
      <c r="S2225" s="203"/>
      <c r="T2225" s="203"/>
      <c r="U2225" s="176">
        <f t="shared" si="252"/>
        <v>0</v>
      </c>
      <c r="V2225" s="203"/>
      <c r="W2225" s="203"/>
      <c r="X2225" s="203"/>
      <c r="Y2225" s="203"/>
      <c r="Z2225" s="203"/>
      <c r="AA2225" s="203"/>
      <c r="AB2225" s="203"/>
      <c r="AC2225" s="203"/>
      <c r="AD2225" s="203"/>
      <c r="AE2225" s="203"/>
      <c r="AF2225" s="203"/>
      <c r="AG2225" s="3136"/>
      <c r="AH2225" s="3136"/>
      <c r="AI2225" s="3136"/>
      <c r="AJ2225" s="3136"/>
      <c r="AK2225" s="3136"/>
      <c r="AL2225" s="3136"/>
      <c r="AM2225" s="4103"/>
      <c r="AN2225" s="4103"/>
      <c r="AO2225" s="3136"/>
      <c r="AP2225" s="3136"/>
      <c r="AQ2225" s="3136"/>
      <c r="AR2225" s="3136"/>
      <c r="AS2225" s="3137"/>
      <c r="AT2225" s="2975"/>
      <c r="AU2225" s="2975"/>
      <c r="AV2225" s="2975"/>
      <c r="AW2225" s="2910"/>
      <c r="AX2225" s="2910"/>
      <c r="AY2225" s="3138"/>
      <c r="AZ2225" s="3961"/>
      <c r="BA2225" s="3961"/>
      <c r="BB2225" s="3961"/>
      <c r="BC2225" s="3962"/>
      <c r="BD2225" s="3963"/>
      <c r="BE2225" s="3139"/>
      <c r="BF2225" s="3446"/>
      <c r="BG2225" s="3961"/>
      <c r="BH2225" s="3139"/>
      <c r="BI2225" s="3964"/>
      <c r="BJ2225" s="3139"/>
      <c r="BK2225" s="3139"/>
      <c r="BL2225" s="3140">
        <f t="shared" si="253"/>
        <v>0</v>
      </c>
      <c r="BM2225" s="3901"/>
      <c r="BN2225" s="3778"/>
      <c r="BO2225" s="3883"/>
      <c r="BP2225" s="3883"/>
      <c r="BQ2225" s="3779"/>
      <c r="BR2225" s="3965"/>
      <c r="BS2225" s="3966"/>
      <c r="BT2225" s="3966"/>
      <c r="BU2225" s="3966"/>
      <c r="BV2225" s="3966"/>
      <c r="BW2225" s="3966"/>
      <c r="BX2225" s="3966"/>
      <c r="BY2225" s="3966"/>
      <c r="BZ2225" s="3966"/>
      <c r="CA2225" s="3966"/>
      <c r="CB2225" s="3966"/>
      <c r="CC2225" s="3966"/>
      <c r="CD2225" s="2046" t="s">
        <v>134</v>
      </c>
    </row>
    <row r="2226" spans="1:82" ht="25.5" customHeight="1" thickBot="1" x14ac:dyDescent="0.25">
      <c r="A2226" s="107" t="s">
        <v>162</v>
      </c>
      <c r="B2226" s="109" t="s">
        <v>155</v>
      </c>
      <c r="C2226" s="10" t="s">
        <v>154</v>
      </c>
      <c r="D2226" s="179">
        <v>269</v>
      </c>
      <c r="E2226" s="112" t="s">
        <v>83</v>
      </c>
      <c r="F2226" s="113" t="s">
        <v>77</v>
      </c>
      <c r="G2226" s="11" t="s">
        <v>165</v>
      </c>
      <c r="H2226" s="12" t="s">
        <v>0</v>
      </c>
      <c r="I2226" s="15">
        <v>4</v>
      </c>
      <c r="J2226" s="384">
        <v>2</v>
      </c>
      <c r="K2226" s="13"/>
      <c r="L2226" s="6">
        <f t="shared" si="205"/>
        <v>88929792</v>
      </c>
      <c r="M2226" s="274">
        <v>88929792</v>
      </c>
      <c r="N2226" s="274"/>
      <c r="O2226" s="274"/>
      <c r="P2226" s="274"/>
      <c r="Q2226" s="274"/>
      <c r="R2226" s="274"/>
      <c r="S2226" s="274"/>
      <c r="T2226" s="274"/>
      <c r="U2226" s="180">
        <f t="shared" si="252"/>
        <v>0</v>
      </c>
      <c r="V2226" s="7"/>
      <c r="W2226" s="7"/>
      <c r="X2226" s="7"/>
      <c r="Y2226" s="7"/>
      <c r="Z2226" s="7"/>
      <c r="AA2226" s="7"/>
      <c r="AB2226" s="7"/>
      <c r="AC2226" s="7"/>
      <c r="AD2226" s="14"/>
      <c r="AE2226" s="14"/>
      <c r="AF2226" s="14"/>
      <c r="AG2226" s="2179">
        <v>43232304</v>
      </c>
      <c r="AH2226" s="2179" t="s">
        <v>502</v>
      </c>
      <c r="AI2226" s="2185"/>
      <c r="AJ2226" s="2893" t="s">
        <v>465</v>
      </c>
      <c r="AK2226" s="2893" t="s">
        <v>503</v>
      </c>
      <c r="AL2226" s="2893"/>
      <c r="AM2226" s="1864"/>
      <c r="AN2226" s="1864"/>
      <c r="AO2226" s="2893"/>
      <c r="AP2226" s="2893"/>
      <c r="AQ2226" s="2893"/>
      <c r="AR2226" s="2893"/>
      <c r="AS2226" s="2170" t="s">
        <v>376</v>
      </c>
      <c r="AT2226" s="3141" t="s">
        <v>384</v>
      </c>
      <c r="AU2226" s="3142">
        <v>1</v>
      </c>
      <c r="AV2226" s="3142">
        <v>0</v>
      </c>
      <c r="AW2226" s="3143">
        <v>42917</v>
      </c>
      <c r="AX2226" s="3143">
        <v>43100</v>
      </c>
      <c r="AY2226" s="2244">
        <v>80000000</v>
      </c>
      <c r="AZ2226" s="1397"/>
      <c r="BA2226" s="1397"/>
      <c r="BB2226" s="1397"/>
      <c r="BC2226" s="1830" t="s">
        <v>504</v>
      </c>
      <c r="BD2226" s="2990">
        <v>2017001535</v>
      </c>
      <c r="BE2226" s="1831"/>
      <c r="BF2226" s="2991">
        <v>35700000</v>
      </c>
      <c r="BG2226" s="1394"/>
      <c r="BH2226" s="1831"/>
      <c r="BI2226" s="2992"/>
      <c r="BJ2226" s="1831"/>
      <c r="BK2226" s="1831"/>
      <c r="BL2226" s="1412">
        <f t="shared" si="253"/>
        <v>35700000</v>
      </c>
      <c r="BM2226" s="1412">
        <f>L2226-(BI2226:BI2231)</f>
        <v>88929792</v>
      </c>
      <c r="BN2226" s="2979"/>
      <c r="BO2226" s="2979"/>
      <c r="BP2226" s="2979"/>
      <c r="BQ2226" s="2752"/>
      <c r="BR2226" s="1413"/>
      <c r="BS2226" s="1413"/>
      <c r="BT2226" s="1413"/>
      <c r="BU2226" s="1413"/>
      <c r="BV2226" s="1413"/>
      <c r="BW2226" s="1413"/>
      <c r="BX2226" s="1413"/>
      <c r="BY2226" s="1413"/>
      <c r="BZ2226" s="1413"/>
      <c r="CA2226" s="1413"/>
      <c r="CB2226" s="1413"/>
      <c r="CC2226" s="1413"/>
      <c r="CD2226" s="2046" t="s">
        <v>134</v>
      </c>
    </row>
    <row r="2227" spans="1:82" ht="25.5" customHeight="1" thickBot="1" x14ac:dyDescent="0.25">
      <c r="A2227" s="124" t="s">
        <v>162</v>
      </c>
      <c r="B2227" s="130" t="s">
        <v>155</v>
      </c>
      <c r="C2227" s="126" t="s">
        <v>154</v>
      </c>
      <c r="D2227" s="118">
        <v>269</v>
      </c>
      <c r="E2227" s="129" t="s">
        <v>83</v>
      </c>
      <c r="F2227" s="240" t="s">
        <v>77</v>
      </c>
      <c r="G2227" s="11" t="s">
        <v>165</v>
      </c>
      <c r="H2227" s="133" t="s">
        <v>0</v>
      </c>
      <c r="I2227" s="123">
        <v>4</v>
      </c>
      <c r="J2227" s="385">
        <v>2</v>
      </c>
      <c r="K2227" s="127"/>
      <c r="L2227" s="120"/>
      <c r="M2227" s="128"/>
      <c r="N2227" s="128"/>
      <c r="O2227" s="128"/>
      <c r="P2227" s="128"/>
      <c r="Q2227" s="128"/>
      <c r="R2227" s="128"/>
      <c r="S2227" s="128"/>
      <c r="T2227" s="128"/>
      <c r="U2227" s="122">
        <f t="shared" si="252"/>
        <v>0</v>
      </c>
      <c r="V2227" s="128"/>
      <c r="W2227" s="128"/>
      <c r="X2227" s="128"/>
      <c r="Y2227" s="128"/>
      <c r="Z2227" s="128"/>
      <c r="AA2227" s="128"/>
      <c r="AB2227" s="128"/>
      <c r="AC2227" s="128"/>
      <c r="AD2227" s="128"/>
      <c r="AE2227" s="128"/>
      <c r="AF2227" s="128"/>
      <c r="AG2227" s="2904"/>
      <c r="AH2227" s="2904"/>
      <c r="AI2227" s="2904"/>
      <c r="AJ2227" s="2904"/>
      <c r="AK2227" s="2904"/>
      <c r="AL2227" s="2904"/>
      <c r="AM2227" s="4096"/>
      <c r="AN2227" s="4096"/>
      <c r="AO2227" s="2904"/>
      <c r="AP2227" s="2904"/>
      <c r="AQ2227" s="2904"/>
      <c r="AR2227" s="2904"/>
      <c r="AS2227" s="2178" t="s">
        <v>6106</v>
      </c>
      <c r="AT2227" s="3141" t="s">
        <v>374</v>
      </c>
      <c r="AU2227" s="3142">
        <v>1</v>
      </c>
      <c r="AV2227" s="3142">
        <v>0</v>
      </c>
      <c r="AW2227" s="3143">
        <v>42917</v>
      </c>
      <c r="AX2227" s="3143">
        <v>43100</v>
      </c>
      <c r="AY2227" s="2917"/>
      <c r="AZ2227" s="3886"/>
      <c r="BA2227" s="3886"/>
      <c r="BB2227" s="3886"/>
      <c r="BC2227" s="3887"/>
      <c r="BD2227" s="3888"/>
      <c r="BE2227" s="3000"/>
      <c r="BF2227" s="3422"/>
      <c r="BG2227" s="3886"/>
      <c r="BH2227" s="3000"/>
      <c r="BI2227" s="3889"/>
      <c r="BJ2227" s="3000"/>
      <c r="BK2227" s="3000"/>
      <c r="BL2227" s="3001">
        <f t="shared" si="253"/>
        <v>0</v>
      </c>
      <c r="BM2227" s="3886"/>
      <c r="BN2227" s="3883"/>
      <c r="BO2227" s="3883"/>
      <c r="BP2227" s="3883"/>
      <c r="BQ2227" s="3779"/>
      <c r="BR2227" s="3890"/>
      <c r="BS2227" s="3890"/>
      <c r="BT2227" s="3890"/>
      <c r="BU2227" s="3890"/>
      <c r="BV2227" s="3890"/>
      <c r="BW2227" s="3890"/>
      <c r="BX2227" s="3890"/>
      <c r="BY2227" s="3890"/>
      <c r="BZ2227" s="3890"/>
      <c r="CA2227" s="3890"/>
      <c r="CB2227" s="3890"/>
      <c r="CC2227" s="3890"/>
      <c r="CD2227" s="2046" t="s">
        <v>134</v>
      </c>
    </row>
    <row r="2228" spans="1:82" ht="25.5" customHeight="1" thickBot="1" x14ac:dyDescent="0.25">
      <c r="A2228" s="124" t="s">
        <v>162</v>
      </c>
      <c r="B2228" s="130" t="s">
        <v>155</v>
      </c>
      <c r="C2228" s="126" t="s">
        <v>154</v>
      </c>
      <c r="D2228" s="118">
        <v>269</v>
      </c>
      <c r="E2228" s="129" t="s">
        <v>83</v>
      </c>
      <c r="F2228" s="240" t="s">
        <v>77</v>
      </c>
      <c r="G2228" s="11" t="s">
        <v>165</v>
      </c>
      <c r="H2228" s="133" t="s">
        <v>0</v>
      </c>
      <c r="I2228" s="123">
        <v>4</v>
      </c>
      <c r="J2228" s="385">
        <v>2</v>
      </c>
      <c r="K2228" s="127"/>
      <c r="L2228" s="120"/>
      <c r="M2228" s="128"/>
      <c r="N2228" s="128"/>
      <c r="O2228" s="128"/>
      <c r="P2228" s="128"/>
      <c r="Q2228" s="128"/>
      <c r="R2228" s="128"/>
      <c r="S2228" s="128"/>
      <c r="T2228" s="128"/>
      <c r="U2228" s="122">
        <f t="shared" si="252"/>
        <v>0</v>
      </c>
      <c r="V2228" s="128"/>
      <c r="W2228" s="128"/>
      <c r="X2228" s="128"/>
      <c r="Y2228" s="128"/>
      <c r="Z2228" s="128"/>
      <c r="AA2228" s="128"/>
      <c r="AB2228" s="128"/>
      <c r="AC2228" s="128"/>
      <c r="AD2228" s="128"/>
      <c r="AE2228" s="128"/>
      <c r="AF2228" s="128"/>
      <c r="AG2228" s="2904"/>
      <c r="AH2228" s="2904"/>
      <c r="AI2228" s="2904"/>
      <c r="AJ2228" s="2904"/>
      <c r="AK2228" s="2904"/>
      <c r="AL2228" s="2904"/>
      <c r="AM2228" s="4096"/>
      <c r="AN2228" s="4096"/>
      <c r="AO2228" s="2904"/>
      <c r="AP2228" s="2904"/>
      <c r="AQ2228" s="2904"/>
      <c r="AR2228" s="2904"/>
      <c r="AS2228" s="3144" t="s">
        <v>442</v>
      </c>
      <c r="AT2228" s="2997"/>
      <c r="AU2228" s="2997"/>
      <c r="AV2228" s="2188"/>
      <c r="AW2228" s="2998"/>
      <c r="AX2228" s="2998"/>
      <c r="AY2228" s="2999">
        <v>8929792</v>
      </c>
      <c r="AZ2228" s="3886"/>
      <c r="BA2228" s="3886"/>
      <c r="BB2228" s="3886"/>
      <c r="BC2228" s="3887"/>
      <c r="BD2228" s="3888"/>
      <c r="BE2228" s="3000"/>
      <c r="BF2228" s="3422"/>
      <c r="BG2228" s="3886"/>
      <c r="BH2228" s="3000"/>
      <c r="BI2228" s="3889"/>
      <c r="BJ2228" s="3000"/>
      <c r="BK2228" s="3000"/>
      <c r="BL2228" s="3001">
        <f t="shared" si="253"/>
        <v>0</v>
      </c>
      <c r="BM2228" s="3886"/>
      <c r="BN2228" s="3883"/>
      <c r="BO2228" s="3883"/>
      <c r="BP2228" s="3883"/>
      <c r="BQ2228" s="3779"/>
      <c r="BR2228" s="3890"/>
      <c r="BS2228" s="3890"/>
      <c r="BT2228" s="3890"/>
      <c r="BU2228" s="3890"/>
      <c r="BV2228" s="3890"/>
      <c r="BW2228" s="3890"/>
      <c r="BX2228" s="3890"/>
      <c r="BY2228" s="3890"/>
      <c r="BZ2228" s="3890"/>
      <c r="CA2228" s="3890"/>
      <c r="CB2228" s="3890"/>
      <c r="CC2228" s="3890"/>
      <c r="CD2228" s="2046" t="s">
        <v>134</v>
      </c>
    </row>
    <row r="2229" spans="1:82" ht="25.5" customHeight="1" thickBot="1" x14ac:dyDescent="0.25">
      <c r="A2229" s="124" t="s">
        <v>162</v>
      </c>
      <c r="B2229" s="130" t="s">
        <v>155</v>
      </c>
      <c r="C2229" s="126" t="s">
        <v>154</v>
      </c>
      <c r="D2229" s="118">
        <v>269</v>
      </c>
      <c r="E2229" s="129" t="s">
        <v>83</v>
      </c>
      <c r="F2229" s="240" t="s">
        <v>77</v>
      </c>
      <c r="G2229" s="11" t="s">
        <v>165</v>
      </c>
      <c r="H2229" s="133" t="s">
        <v>0</v>
      </c>
      <c r="I2229" s="123">
        <v>4</v>
      </c>
      <c r="J2229" s="385">
        <v>2</v>
      </c>
      <c r="K2229" s="127"/>
      <c r="L2229" s="120"/>
      <c r="M2229" s="128"/>
      <c r="N2229" s="128"/>
      <c r="O2229" s="128"/>
      <c r="P2229" s="128"/>
      <c r="Q2229" s="128"/>
      <c r="R2229" s="128"/>
      <c r="S2229" s="128"/>
      <c r="T2229" s="128"/>
      <c r="U2229" s="122">
        <f t="shared" si="252"/>
        <v>0</v>
      </c>
      <c r="V2229" s="128"/>
      <c r="W2229" s="128"/>
      <c r="X2229" s="128"/>
      <c r="Y2229" s="128"/>
      <c r="Z2229" s="128"/>
      <c r="AA2229" s="128"/>
      <c r="AB2229" s="128"/>
      <c r="AC2229" s="128"/>
      <c r="AD2229" s="128"/>
      <c r="AE2229" s="128"/>
      <c r="AF2229" s="128"/>
      <c r="AG2229" s="2904"/>
      <c r="AH2229" s="2904"/>
      <c r="AI2229" s="2904"/>
      <c r="AJ2229" s="2904"/>
      <c r="AK2229" s="2904"/>
      <c r="AL2229" s="2904"/>
      <c r="AM2229" s="4096"/>
      <c r="AN2229" s="4096"/>
      <c r="AO2229" s="2904"/>
      <c r="AP2229" s="2904"/>
      <c r="AQ2229" s="2904"/>
      <c r="AR2229" s="2904"/>
      <c r="AS2229" s="2997"/>
      <c r="AT2229" s="2997"/>
      <c r="AU2229" s="2997"/>
      <c r="AV2229" s="2188"/>
      <c r="AW2229" s="2998"/>
      <c r="AX2229" s="2998"/>
      <c r="AY2229" s="2999"/>
      <c r="AZ2229" s="3886"/>
      <c r="BA2229" s="3886"/>
      <c r="BB2229" s="3886"/>
      <c r="BC2229" s="3887"/>
      <c r="BD2229" s="3888"/>
      <c r="BE2229" s="3000"/>
      <c r="BF2229" s="3422"/>
      <c r="BG2229" s="3886"/>
      <c r="BH2229" s="3000"/>
      <c r="BI2229" s="3889"/>
      <c r="BJ2229" s="3000"/>
      <c r="BK2229" s="3000"/>
      <c r="BL2229" s="3001">
        <f t="shared" si="253"/>
        <v>0</v>
      </c>
      <c r="BM2229" s="3886"/>
      <c r="BN2229" s="3883"/>
      <c r="BO2229" s="3883"/>
      <c r="BP2229" s="3883"/>
      <c r="BQ2229" s="3779"/>
      <c r="BR2229" s="3890"/>
      <c r="BS2229" s="3890"/>
      <c r="BT2229" s="3890"/>
      <c r="BU2229" s="3890"/>
      <c r="BV2229" s="3890"/>
      <c r="BW2229" s="3890"/>
      <c r="BX2229" s="3890"/>
      <c r="BY2229" s="3890"/>
      <c r="BZ2229" s="3890"/>
      <c r="CA2229" s="3890"/>
      <c r="CB2229" s="3890"/>
      <c r="CC2229" s="3890"/>
      <c r="CD2229" s="2046" t="s">
        <v>134</v>
      </c>
    </row>
    <row r="2230" spans="1:82" ht="25.5" customHeight="1" thickBot="1" x14ac:dyDescent="0.25">
      <c r="A2230" s="124" t="s">
        <v>162</v>
      </c>
      <c r="B2230" s="130" t="s">
        <v>155</v>
      </c>
      <c r="C2230" s="126" t="s">
        <v>154</v>
      </c>
      <c r="D2230" s="118">
        <v>269</v>
      </c>
      <c r="E2230" s="129" t="s">
        <v>83</v>
      </c>
      <c r="F2230" s="240" t="s">
        <v>77</v>
      </c>
      <c r="G2230" s="11" t="s">
        <v>165</v>
      </c>
      <c r="H2230" s="133" t="s">
        <v>0</v>
      </c>
      <c r="I2230" s="123">
        <v>4</v>
      </c>
      <c r="J2230" s="385">
        <v>2</v>
      </c>
      <c r="K2230" s="127"/>
      <c r="L2230" s="120"/>
      <c r="M2230" s="128"/>
      <c r="N2230" s="128"/>
      <c r="O2230" s="128"/>
      <c r="P2230" s="128"/>
      <c r="Q2230" s="128"/>
      <c r="R2230" s="128"/>
      <c r="S2230" s="128"/>
      <c r="T2230" s="128"/>
      <c r="U2230" s="122">
        <f t="shared" si="252"/>
        <v>0</v>
      </c>
      <c r="V2230" s="128"/>
      <c r="W2230" s="128"/>
      <c r="X2230" s="128"/>
      <c r="Y2230" s="128"/>
      <c r="Z2230" s="128"/>
      <c r="AA2230" s="128"/>
      <c r="AB2230" s="128"/>
      <c r="AC2230" s="128"/>
      <c r="AD2230" s="128"/>
      <c r="AE2230" s="128"/>
      <c r="AF2230" s="128"/>
      <c r="AG2230" s="2904"/>
      <c r="AH2230" s="2904"/>
      <c r="AI2230" s="2904"/>
      <c r="AJ2230" s="2904"/>
      <c r="AK2230" s="2904"/>
      <c r="AL2230" s="2904"/>
      <c r="AM2230" s="4096"/>
      <c r="AN2230" s="4096"/>
      <c r="AO2230" s="2904"/>
      <c r="AP2230" s="2904"/>
      <c r="AQ2230" s="2904"/>
      <c r="AR2230" s="2904"/>
      <c r="AS2230" s="2997"/>
      <c r="AT2230" s="2997"/>
      <c r="AU2230" s="2997"/>
      <c r="AV2230" s="2188"/>
      <c r="AW2230" s="2998"/>
      <c r="AX2230" s="2998"/>
      <c r="AY2230" s="2999"/>
      <c r="AZ2230" s="3886"/>
      <c r="BA2230" s="3886"/>
      <c r="BB2230" s="3886"/>
      <c r="BC2230" s="3887"/>
      <c r="BD2230" s="3888"/>
      <c r="BE2230" s="3000"/>
      <c r="BF2230" s="3422"/>
      <c r="BG2230" s="3886"/>
      <c r="BH2230" s="3000"/>
      <c r="BI2230" s="3889"/>
      <c r="BJ2230" s="3000"/>
      <c r="BK2230" s="3000"/>
      <c r="BL2230" s="3001">
        <f t="shared" si="253"/>
        <v>0</v>
      </c>
      <c r="BM2230" s="3886"/>
      <c r="BN2230" s="3883"/>
      <c r="BO2230" s="3883"/>
      <c r="BP2230" s="3883"/>
      <c r="BQ2230" s="3779"/>
      <c r="BR2230" s="3890"/>
      <c r="BS2230" s="3890"/>
      <c r="BT2230" s="3890"/>
      <c r="BU2230" s="3890"/>
      <c r="BV2230" s="3890"/>
      <c r="BW2230" s="3890"/>
      <c r="BX2230" s="3890"/>
      <c r="BY2230" s="3890"/>
      <c r="BZ2230" s="3890"/>
      <c r="CA2230" s="3890"/>
      <c r="CB2230" s="3890"/>
      <c r="CC2230" s="3890"/>
      <c r="CD2230" s="2046" t="s">
        <v>134</v>
      </c>
    </row>
    <row r="2231" spans="1:82" ht="25.5" customHeight="1" thickBot="1" x14ac:dyDescent="0.25">
      <c r="A2231" s="101" t="s">
        <v>162</v>
      </c>
      <c r="B2231" s="105" t="s">
        <v>155</v>
      </c>
      <c r="C2231" s="220" t="s">
        <v>154</v>
      </c>
      <c r="D2231" s="205">
        <v>269</v>
      </c>
      <c r="E2231" s="221" t="s">
        <v>83</v>
      </c>
      <c r="F2231" s="222" t="s">
        <v>77</v>
      </c>
      <c r="G2231" s="11" t="s">
        <v>165</v>
      </c>
      <c r="H2231" s="17" t="s">
        <v>0</v>
      </c>
      <c r="I2231" s="18">
        <v>4</v>
      </c>
      <c r="J2231" s="386">
        <v>2</v>
      </c>
      <c r="K2231" s="104"/>
      <c r="L2231" s="206"/>
      <c r="M2231" s="98"/>
      <c r="N2231" s="98"/>
      <c r="O2231" s="98"/>
      <c r="P2231" s="98"/>
      <c r="Q2231" s="98"/>
      <c r="R2231" s="98"/>
      <c r="S2231" s="98"/>
      <c r="T2231" s="98"/>
      <c r="U2231" s="207">
        <f t="shared" si="252"/>
        <v>0</v>
      </c>
      <c r="V2231" s="98"/>
      <c r="W2231" s="98"/>
      <c r="X2231" s="98"/>
      <c r="Y2231" s="98"/>
      <c r="Z2231" s="98"/>
      <c r="AA2231" s="98"/>
      <c r="AB2231" s="98"/>
      <c r="AC2231" s="98"/>
      <c r="AD2231" s="98"/>
      <c r="AE2231" s="98"/>
      <c r="AF2231" s="98"/>
      <c r="AG2231" s="2835"/>
      <c r="AH2231" s="2835"/>
      <c r="AI2231" s="2835"/>
      <c r="AJ2231" s="2835"/>
      <c r="AK2231" s="2835"/>
      <c r="AL2231" s="2835"/>
      <c r="AM2231" s="2144"/>
      <c r="AN2231" s="2144"/>
      <c r="AO2231" s="2835"/>
      <c r="AP2231" s="2835"/>
      <c r="AQ2231" s="2835"/>
      <c r="AR2231" s="2835"/>
      <c r="AS2231" s="2963"/>
      <c r="AT2231" s="2963"/>
      <c r="AU2231" s="2963"/>
      <c r="AV2231" s="2963"/>
      <c r="AW2231" s="2964"/>
      <c r="AX2231" s="2964"/>
      <c r="AY2231" s="2965"/>
      <c r="AZ2231" s="2418"/>
      <c r="BA2231" s="2418"/>
      <c r="BB2231" s="2418"/>
      <c r="BC2231" s="2932"/>
      <c r="BD2231" s="2931"/>
      <c r="BE2231" s="2933"/>
      <c r="BF2231" s="2934"/>
      <c r="BG2231" s="2418"/>
      <c r="BH2231" s="2933"/>
      <c r="BI2231" s="3895"/>
      <c r="BJ2231" s="2933"/>
      <c r="BK2231" s="2933"/>
      <c r="BL2231" s="2828">
        <f t="shared" si="253"/>
        <v>0</v>
      </c>
      <c r="BM2231" s="2418"/>
      <c r="BN2231" s="3883"/>
      <c r="BO2231" s="3883"/>
      <c r="BP2231" s="3883"/>
      <c r="BQ2231" s="3779"/>
      <c r="BR2231" s="3774"/>
      <c r="BS2231" s="3774"/>
      <c r="BT2231" s="3774"/>
      <c r="BU2231" s="3774"/>
      <c r="BV2231" s="3774"/>
      <c r="BW2231" s="3774"/>
      <c r="BX2231" s="3774"/>
      <c r="BY2231" s="3774"/>
      <c r="BZ2231" s="3774"/>
      <c r="CA2231" s="3774"/>
      <c r="CB2231" s="3774"/>
      <c r="CC2231" s="3774"/>
      <c r="CD2231" s="2046" t="s">
        <v>134</v>
      </c>
    </row>
    <row r="2232" spans="1:82" ht="25.5" customHeight="1" thickBot="1" x14ac:dyDescent="0.25">
      <c r="A2232" s="181" t="s">
        <v>162</v>
      </c>
      <c r="B2232" s="208" t="s">
        <v>155</v>
      </c>
      <c r="C2232" s="183" t="s">
        <v>154</v>
      </c>
      <c r="D2232" s="163">
        <v>270</v>
      </c>
      <c r="E2232" s="210" t="s">
        <v>142</v>
      </c>
      <c r="F2232" s="48" t="s">
        <v>327</v>
      </c>
      <c r="G2232" s="11">
        <v>0</v>
      </c>
      <c r="H2232" s="193" t="s">
        <v>0</v>
      </c>
      <c r="I2232" s="194">
        <v>1</v>
      </c>
      <c r="J2232" s="392">
        <v>0.5</v>
      </c>
      <c r="K2232" s="195"/>
      <c r="L2232" s="51">
        <f t="shared" si="205"/>
        <v>0</v>
      </c>
      <c r="M2232" s="52"/>
      <c r="N2232" s="52"/>
      <c r="O2232" s="52"/>
      <c r="P2232" s="52"/>
      <c r="Q2232" s="52"/>
      <c r="R2232" s="52"/>
      <c r="S2232" s="52"/>
      <c r="T2232" s="52"/>
      <c r="U2232" s="168">
        <f t="shared" si="252"/>
        <v>0</v>
      </c>
      <c r="V2232" s="52"/>
      <c r="W2232" s="52"/>
      <c r="X2232" s="52"/>
      <c r="Y2232" s="52"/>
      <c r="Z2232" s="52"/>
      <c r="AA2232" s="52"/>
      <c r="AB2232" s="52"/>
      <c r="AC2232" s="52"/>
      <c r="AD2232" s="196"/>
      <c r="AE2232" s="196"/>
      <c r="AF2232" s="196"/>
      <c r="AG2232" s="1847"/>
      <c r="AH2232" s="1847"/>
      <c r="AI2232" s="1847"/>
      <c r="AJ2232" s="1847"/>
      <c r="AK2232" s="1847"/>
      <c r="AL2232" s="1847"/>
      <c r="AM2232" s="1923"/>
      <c r="AN2232" s="1923"/>
      <c r="AO2232" s="1847"/>
      <c r="AP2232" s="1847"/>
      <c r="AQ2232" s="1847"/>
      <c r="AR2232" s="1847"/>
      <c r="AS2232" s="2912" t="s">
        <v>6107</v>
      </c>
      <c r="AT2232" s="2861" t="s">
        <v>383</v>
      </c>
      <c r="AU2232" s="2861">
        <v>1</v>
      </c>
      <c r="AV2232" s="2861">
        <v>1</v>
      </c>
      <c r="AW2232" s="3429">
        <v>42979</v>
      </c>
      <c r="AX2232" s="3429">
        <v>43100</v>
      </c>
      <c r="AY2232" s="3430">
        <v>0</v>
      </c>
      <c r="AZ2232" s="1459"/>
      <c r="BA2232" s="1459"/>
      <c r="BB2232" s="1459"/>
      <c r="BC2232" s="1685"/>
      <c r="BD2232" s="2041"/>
      <c r="BE2232" s="1659"/>
      <c r="BF2232" s="2042"/>
      <c r="BG2232" s="1381"/>
      <c r="BH2232" s="1659"/>
      <c r="BI2232" s="2043"/>
      <c r="BJ2232" s="1659"/>
      <c r="BK2232" s="1659"/>
      <c r="BL2232" s="1470">
        <f t="shared" si="253"/>
        <v>0</v>
      </c>
      <c r="BM2232" s="2044">
        <f>L2232-(BI2232:BI2237)</f>
        <v>0</v>
      </c>
      <c r="BN2232" s="2751"/>
      <c r="BO2232" s="2979"/>
      <c r="BP2232" s="2979"/>
      <c r="BQ2232" s="2752"/>
      <c r="BR2232" s="2753"/>
      <c r="BS2232" s="1471"/>
      <c r="BT2232" s="1471"/>
      <c r="BU2232" s="1471"/>
      <c r="BV2232" s="1471"/>
      <c r="BW2232" s="1471"/>
      <c r="BX2232" s="1471"/>
      <c r="BY2232" s="1471"/>
      <c r="BZ2232" s="1471"/>
      <c r="CA2232" s="1471"/>
      <c r="CB2232" s="1471"/>
      <c r="CC2232" s="1471"/>
      <c r="CD2232" s="2046" t="s">
        <v>134</v>
      </c>
    </row>
    <row r="2233" spans="1:82" ht="25.5" customHeight="1" thickBot="1" x14ac:dyDescent="0.25">
      <c r="A2233" s="185" t="s">
        <v>162</v>
      </c>
      <c r="B2233" s="211" t="s">
        <v>155</v>
      </c>
      <c r="C2233" s="187" t="s">
        <v>154</v>
      </c>
      <c r="D2233" s="165">
        <v>270</v>
      </c>
      <c r="E2233" s="213" t="s">
        <v>142</v>
      </c>
      <c r="F2233" s="237" t="s">
        <v>84</v>
      </c>
      <c r="G2233" s="11">
        <v>0</v>
      </c>
      <c r="H2233" s="197" t="s">
        <v>0</v>
      </c>
      <c r="I2233" s="177">
        <v>1</v>
      </c>
      <c r="J2233" s="391">
        <v>0.5</v>
      </c>
      <c r="K2233" s="198"/>
      <c r="L2233" s="170"/>
      <c r="M2233" s="199"/>
      <c r="N2233" s="199"/>
      <c r="O2233" s="199"/>
      <c r="P2233" s="199"/>
      <c r="Q2233" s="199"/>
      <c r="R2233" s="199"/>
      <c r="S2233" s="199"/>
      <c r="T2233" s="199"/>
      <c r="U2233" s="172">
        <f t="shared" si="252"/>
        <v>0</v>
      </c>
      <c r="V2233" s="199"/>
      <c r="W2233" s="199"/>
      <c r="X2233" s="199"/>
      <c r="Y2233" s="199"/>
      <c r="Z2233" s="199"/>
      <c r="AA2233" s="199"/>
      <c r="AB2233" s="199"/>
      <c r="AC2233" s="199"/>
      <c r="AD2233" s="199"/>
      <c r="AE2233" s="199"/>
      <c r="AF2233" s="199"/>
      <c r="AG2233" s="2906"/>
      <c r="AH2233" s="2906"/>
      <c r="AI2233" s="2906"/>
      <c r="AJ2233" s="2906"/>
      <c r="AK2233" s="2906"/>
      <c r="AL2233" s="2906"/>
      <c r="AM2233" s="4095"/>
      <c r="AN2233" s="4095"/>
      <c r="AO2233" s="2906"/>
      <c r="AP2233" s="2906"/>
      <c r="AQ2233" s="2906"/>
      <c r="AR2233" s="2906"/>
      <c r="AS2233" s="2908"/>
      <c r="AT2233" s="2908"/>
      <c r="AU2233" s="2908"/>
      <c r="AV2233" s="2188"/>
      <c r="AW2233" s="2909"/>
      <c r="AX2233" s="2909"/>
      <c r="AY2233" s="2994"/>
      <c r="AZ2233" s="3878"/>
      <c r="BA2233" s="3878"/>
      <c r="BB2233" s="3878"/>
      <c r="BC2233" s="3879"/>
      <c r="BD2233" s="3880"/>
      <c r="BE2233" s="2995"/>
      <c r="BF2233" s="3437"/>
      <c r="BG2233" s="3878"/>
      <c r="BH2233" s="2995"/>
      <c r="BI2233" s="3881"/>
      <c r="BJ2233" s="2995"/>
      <c r="BK2233" s="2995"/>
      <c r="BL2233" s="2996">
        <f t="shared" si="253"/>
        <v>0</v>
      </c>
      <c r="BM2233" s="3882"/>
      <c r="BN2233" s="3778"/>
      <c r="BO2233" s="3883"/>
      <c r="BP2233" s="3883"/>
      <c r="BQ2233" s="3779"/>
      <c r="BR2233" s="3884"/>
      <c r="BS2233" s="3885"/>
      <c r="BT2233" s="3885"/>
      <c r="BU2233" s="3885"/>
      <c r="BV2233" s="3885"/>
      <c r="BW2233" s="3885"/>
      <c r="BX2233" s="3885"/>
      <c r="BY2233" s="3885"/>
      <c r="BZ2233" s="3885"/>
      <c r="CA2233" s="3885"/>
      <c r="CB2233" s="3885"/>
      <c r="CC2233" s="3885"/>
      <c r="CD2233" s="2046" t="s">
        <v>134</v>
      </c>
    </row>
    <row r="2234" spans="1:82" ht="25.5" customHeight="1" thickBot="1" x14ac:dyDescent="0.25">
      <c r="A2234" s="185" t="s">
        <v>162</v>
      </c>
      <c r="B2234" s="211" t="s">
        <v>155</v>
      </c>
      <c r="C2234" s="187" t="s">
        <v>154</v>
      </c>
      <c r="D2234" s="165">
        <v>270</v>
      </c>
      <c r="E2234" s="213" t="s">
        <v>142</v>
      </c>
      <c r="F2234" s="237" t="s">
        <v>84</v>
      </c>
      <c r="G2234" s="11">
        <v>0</v>
      </c>
      <c r="H2234" s="197" t="s">
        <v>0</v>
      </c>
      <c r="I2234" s="177">
        <v>1</v>
      </c>
      <c r="J2234" s="391">
        <v>0.5</v>
      </c>
      <c r="K2234" s="198"/>
      <c r="L2234" s="170"/>
      <c r="M2234" s="199"/>
      <c r="N2234" s="199"/>
      <c r="O2234" s="199"/>
      <c r="P2234" s="199"/>
      <c r="Q2234" s="199"/>
      <c r="R2234" s="199"/>
      <c r="S2234" s="199"/>
      <c r="T2234" s="199"/>
      <c r="U2234" s="172">
        <f t="shared" si="252"/>
        <v>0</v>
      </c>
      <c r="V2234" s="199"/>
      <c r="W2234" s="199"/>
      <c r="X2234" s="199"/>
      <c r="Y2234" s="199"/>
      <c r="Z2234" s="199"/>
      <c r="AA2234" s="199"/>
      <c r="AB2234" s="199"/>
      <c r="AC2234" s="199"/>
      <c r="AD2234" s="199"/>
      <c r="AE2234" s="199"/>
      <c r="AF2234" s="199"/>
      <c r="AG2234" s="2906"/>
      <c r="AH2234" s="2906"/>
      <c r="AI2234" s="2906"/>
      <c r="AJ2234" s="2906"/>
      <c r="AK2234" s="2906"/>
      <c r="AL2234" s="2906"/>
      <c r="AM2234" s="4095"/>
      <c r="AN2234" s="4095"/>
      <c r="AO2234" s="2906"/>
      <c r="AP2234" s="2906"/>
      <c r="AQ2234" s="2906"/>
      <c r="AR2234" s="2906"/>
      <c r="AS2234" s="2908"/>
      <c r="AT2234" s="2908"/>
      <c r="AU2234" s="2908"/>
      <c r="AV2234" s="2188"/>
      <c r="AW2234" s="2909"/>
      <c r="AX2234" s="2909"/>
      <c r="AY2234" s="2994"/>
      <c r="AZ2234" s="3878"/>
      <c r="BA2234" s="3878"/>
      <c r="BB2234" s="3878"/>
      <c r="BC2234" s="3879"/>
      <c r="BD2234" s="3880"/>
      <c r="BE2234" s="2995"/>
      <c r="BF2234" s="3437"/>
      <c r="BG2234" s="3878"/>
      <c r="BH2234" s="2995"/>
      <c r="BI2234" s="3881"/>
      <c r="BJ2234" s="2995"/>
      <c r="BK2234" s="2995"/>
      <c r="BL2234" s="2996">
        <f t="shared" si="253"/>
        <v>0</v>
      </c>
      <c r="BM2234" s="3882"/>
      <c r="BN2234" s="3778"/>
      <c r="BO2234" s="3883"/>
      <c r="BP2234" s="3883"/>
      <c r="BQ2234" s="3779"/>
      <c r="BR2234" s="3884"/>
      <c r="BS2234" s="3885"/>
      <c r="BT2234" s="3885"/>
      <c r="BU2234" s="3885"/>
      <c r="BV2234" s="3885"/>
      <c r="BW2234" s="3885"/>
      <c r="BX2234" s="3885"/>
      <c r="BY2234" s="3885"/>
      <c r="BZ2234" s="3885"/>
      <c r="CA2234" s="3885"/>
      <c r="CB2234" s="3885"/>
      <c r="CC2234" s="3885"/>
      <c r="CD2234" s="2046" t="s">
        <v>134</v>
      </c>
    </row>
    <row r="2235" spans="1:82" ht="25.5" customHeight="1" thickBot="1" x14ac:dyDescent="0.25">
      <c r="A2235" s="185" t="s">
        <v>162</v>
      </c>
      <c r="B2235" s="211" t="s">
        <v>155</v>
      </c>
      <c r="C2235" s="187" t="s">
        <v>154</v>
      </c>
      <c r="D2235" s="165">
        <v>270</v>
      </c>
      <c r="E2235" s="213" t="s">
        <v>142</v>
      </c>
      <c r="F2235" s="237" t="s">
        <v>84</v>
      </c>
      <c r="G2235" s="11">
        <v>0</v>
      </c>
      <c r="H2235" s="197" t="s">
        <v>0</v>
      </c>
      <c r="I2235" s="177">
        <v>1</v>
      </c>
      <c r="J2235" s="391">
        <v>0.5</v>
      </c>
      <c r="K2235" s="198"/>
      <c r="L2235" s="170"/>
      <c r="M2235" s="199"/>
      <c r="N2235" s="199"/>
      <c r="O2235" s="199"/>
      <c r="P2235" s="199"/>
      <c r="Q2235" s="199"/>
      <c r="R2235" s="199"/>
      <c r="S2235" s="199"/>
      <c r="T2235" s="199"/>
      <c r="U2235" s="172">
        <f t="shared" si="252"/>
        <v>0</v>
      </c>
      <c r="V2235" s="199"/>
      <c r="W2235" s="199"/>
      <c r="X2235" s="199"/>
      <c r="Y2235" s="199"/>
      <c r="Z2235" s="199"/>
      <c r="AA2235" s="199"/>
      <c r="AB2235" s="199"/>
      <c r="AC2235" s="199"/>
      <c r="AD2235" s="199"/>
      <c r="AE2235" s="199"/>
      <c r="AF2235" s="199"/>
      <c r="AG2235" s="2906"/>
      <c r="AH2235" s="2906"/>
      <c r="AI2235" s="2906"/>
      <c r="AJ2235" s="2906"/>
      <c r="AK2235" s="2906"/>
      <c r="AL2235" s="2906"/>
      <c r="AM2235" s="4095"/>
      <c r="AN2235" s="4095"/>
      <c r="AO2235" s="2906"/>
      <c r="AP2235" s="2906"/>
      <c r="AQ2235" s="2906"/>
      <c r="AR2235" s="2906"/>
      <c r="AS2235" s="2908"/>
      <c r="AT2235" s="2908"/>
      <c r="AU2235" s="2908"/>
      <c r="AV2235" s="2188"/>
      <c r="AW2235" s="2909"/>
      <c r="AX2235" s="2909"/>
      <c r="AY2235" s="2994"/>
      <c r="AZ2235" s="3878"/>
      <c r="BA2235" s="3878"/>
      <c r="BB2235" s="3878"/>
      <c r="BC2235" s="3879"/>
      <c r="BD2235" s="3880"/>
      <c r="BE2235" s="2995"/>
      <c r="BF2235" s="3437"/>
      <c r="BG2235" s="3878"/>
      <c r="BH2235" s="2995"/>
      <c r="BI2235" s="3881"/>
      <c r="BJ2235" s="2995"/>
      <c r="BK2235" s="2995"/>
      <c r="BL2235" s="2996">
        <f t="shared" si="253"/>
        <v>0</v>
      </c>
      <c r="BM2235" s="3882"/>
      <c r="BN2235" s="3778"/>
      <c r="BO2235" s="3883"/>
      <c r="BP2235" s="3883"/>
      <c r="BQ2235" s="3779"/>
      <c r="BR2235" s="3884"/>
      <c r="BS2235" s="3885"/>
      <c r="BT2235" s="3885"/>
      <c r="BU2235" s="3885"/>
      <c r="BV2235" s="3885"/>
      <c r="BW2235" s="3885"/>
      <c r="BX2235" s="3885"/>
      <c r="BY2235" s="3885"/>
      <c r="BZ2235" s="3885"/>
      <c r="CA2235" s="3885"/>
      <c r="CB2235" s="3885"/>
      <c r="CC2235" s="3885"/>
      <c r="CD2235" s="2046" t="s">
        <v>134</v>
      </c>
    </row>
    <row r="2236" spans="1:82" ht="25.5" customHeight="1" thickBot="1" x14ac:dyDescent="0.25">
      <c r="A2236" s="185" t="s">
        <v>162</v>
      </c>
      <c r="B2236" s="211" t="s">
        <v>155</v>
      </c>
      <c r="C2236" s="187" t="s">
        <v>154</v>
      </c>
      <c r="D2236" s="165">
        <v>270</v>
      </c>
      <c r="E2236" s="213" t="s">
        <v>142</v>
      </c>
      <c r="F2236" s="237" t="s">
        <v>84</v>
      </c>
      <c r="G2236" s="11">
        <v>0</v>
      </c>
      <c r="H2236" s="197" t="s">
        <v>0</v>
      </c>
      <c r="I2236" s="177">
        <v>1</v>
      </c>
      <c r="J2236" s="391">
        <v>0.5</v>
      </c>
      <c r="K2236" s="198"/>
      <c r="L2236" s="170"/>
      <c r="M2236" s="199"/>
      <c r="N2236" s="199"/>
      <c r="O2236" s="199"/>
      <c r="P2236" s="199"/>
      <c r="Q2236" s="199"/>
      <c r="R2236" s="199"/>
      <c r="S2236" s="199"/>
      <c r="T2236" s="199"/>
      <c r="U2236" s="172">
        <f t="shared" si="252"/>
        <v>0</v>
      </c>
      <c r="V2236" s="199"/>
      <c r="W2236" s="199"/>
      <c r="X2236" s="199"/>
      <c r="Y2236" s="199"/>
      <c r="Z2236" s="199"/>
      <c r="AA2236" s="199"/>
      <c r="AB2236" s="199"/>
      <c r="AC2236" s="199"/>
      <c r="AD2236" s="199"/>
      <c r="AE2236" s="199"/>
      <c r="AF2236" s="199"/>
      <c r="AG2236" s="2906"/>
      <c r="AH2236" s="2906"/>
      <c r="AI2236" s="2906"/>
      <c r="AJ2236" s="2906"/>
      <c r="AK2236" s="2906"/>
      <c r="AL2236" s="2906"/>
      <c r="AM2236" s="4095"/>
      <c r="AN2236" s="4095"/>
      <c r="AO2236" s="2906"/>
      <c r="AP2236" s="2906"/>
      <c r="AQ2236" s="2906"/>
      <c r="AR2236" s="2906"/>
      <c r="AS2236" s="2908"/>
      <c r="AT2236" s="2908"/>
      <c r="AU2236" s="2908"/>
      <c r="AV2236" s="2188"/>
      <c r="AW2236" s="2909"/>
      <c r="AX2236" s="2909"/>
      <c r="AY2236" s="2994"/>
      <c r="AZ2236" s="3878"/>
      <c r="BA2236" s="3878"/>
      <c r="BB2236" s="3878"/>
      <c r="BC2236" s="3879"/>
      <c r="BD2236" s="3880"/>
      <c r="BE2236" s="2995"/>
      <c r="BF2236" s="3437"/>
      <c r="BG2236" s="3878"/>
      <c r="BH2236" s="2995"/>
      <c r="BI2236" s="3881"/>
      <c r="BJ2236" s="2995"/>
      <c r="BK2236" s="2995"/>
      <c r="BL2236" s="2996">
        <f t="shared" si="253"/>
        <v>0</v>
      </c>
      <c r="BM2236" s="3882"/>
      <c r="BN2236" s="3778"/>
      <c r="BO2236" s="3883"/>
      <c r="BP2236" s="3883"/>
      <c r="BQ2236" s="3779"/>
      <c r="BR2236" s="3884"/>
      <c r="BS2236" s="3885"/>
      <c r="BT2236" s="3885"/>
      <c r="BU2236" s="3885"/>
      <c r="BV2236" s="3885"/>
      <c r="BW2236" s="3885"/>
      <c r="BX2236" s="3885"/>
      <c r="BY2236" s="3885"/>
      <c r="BZ2236" s="3885"/>
      <c r="CA2236" s="3885"/>
      <c r="CB2236" s="3885"/>
      <c r="CC2236" s="3885"/>
      <c r="CD2236" s="2046" t="s">
        <v>134</v>
      </c>
    </row>
    <row r="2237" spans="1:82" ht="25.5" customHeight="1" thickBot="1" x14ac:dyDescent="0.25">
      <c r="A2237" s="189" t="s">
        <v>162</v>
      </c>
      <c r="B2237" s="214" t="s">
        <v>155</v>
      </c>
      <c r="C2237" s="191" t="s">
        <v>154</v>
      </c>
      <c r="D2237" s="167">
        <v>270</v>
      </c>
      <c r="E2237" s="216" t="s">
        <v>142</v>
      </c>
      <c r="F2237" s="238" t="s">
        <v>84</v>
      </c>
      <c r="G2237" s="11">
        <v>0</v>
      </c>
      <c r="H2237" s="200" t="s">
        <v>0</v>
      </c>
      <c r="I2237" s="201">
        <v>1</v>
      </c>
      <c r="J2237" s="393">
        <v>0.5</v>
      </c>
      <c r="K2237" s="202"/>
      <c r="L2237" s="174"/>
      <c r="M2237" s="203"/>
      <c r="N2237" s="203"/>
      <c r="O2237" s="203"/>
      <c r="P2237" s="203"/>
      <c r="Q2237" s="203"/>
      <c r="R2237" s="203"/>
      <c r="S2237" s="203"/>
      <c r="T2237" s="203"/>
      <c r="U2237" s="176">
        <f t="shared" si="252"/>
        <v>0</v>
      </c>
      <c r="V2237" s="203"/>
      <c r="W2237" s="203"/>
      <c r="X2237" s="203"/>
      <c r="Y2237" s="203"/>
      <c r="Z2237" s="203"/>
      <c r="AA2237" s="203"/>
      <c r="AB2237" s="203"/>
      <c r="AC2237" s="203"/>
      <c r="AD2237" s="203"/>
      <c r="AE2237" s="203"/>
      <c r="AF2237" s="203"/>
      <c r="AG2237" s="3136"/>
      <c r="AH2237" s="3136"/>
      <c r="AI2237" s="3136"/>
      <c r="AJ2237" s="3136"/>
      <c r="AK2237" s="3136"/>
      <c r="AL2237" s="3136"/>
      <c r="AM2237" s="4103"/>
      <c r="AN2237" s="4103"/>
      <c r="AO2237" s="3136"/>
      <c r="AP2237" s="3136"/>
      <c r="AQ2237" s="3136"/>
      <c r="AR2237" s="3136"/>
      <c r="AS2237" s="3137"/>
      <c r="AT2237" s="3137"/>
      <c r="AU2237" s="3137"/>
      <c r="AV2237" s="2984"/>
      <c r="AW2237" s="3145"/>
      <c r="AX2237" s="3145"/>
      <c r="AY2237" s="3138"/>
      <c r="AZ2237" s="3961"/>
      <c r="BA2237" s="3961"/>
      <c r="BB2237" s="3961"/>
      <c r="BC2237" s="3962"/>
      <c r="BD2237" s="3963"/>
      <c r="BE2237" s="3139"/>
      <c r="BF2237" s="3446"/>
      <c r="BG2237" s="3961"/>
      <c r="BH2237" s="3139"/>
      <c r="BI2237" s="3964"/>
      <c r="BJ2237" s="3139"/>
      <c r="BK2237" s="3139"/>
      <c r="BL2237" s="3140">
        <f t="shared" si="253"/>
        <v>0</v>
      </c>
      <c r="BM2237" s="3901"/>
      <c r="BN2237" s="3778"/>
      <c r="BO2237" s="3883"/>
      <c r="BP2237" s="3883"/>
      <c r="BQ2237" s="3779"/>
      <c r="BR2237" s="3965"/>
      <c r="BS2237" s="3966"/>
      <c r="BT2237" s="3966"/>
      <c r="BU2237" s="3966"/>
      <c r="BV2237" s="3966"/>
      <c r="BW2237" s="3966"/>
      <c r="BX2237" s="3966"/>
      <c r="BY2237" s="3966"/>
      <c r="BZ2237" s="3966"/>
      <c r="CA2237" s="3966"/>
      <c r="CB2237" s="3966"/>
      <c r="CC2237" s="3966"/>
      <c r="CD2237" s="2046" t="s">
        <v>134</v>
      </c>
    </row>
    <row r="2238" spans="1:82" ht="25.5" customHeight="1" thickBot="1" x14ac:dyDescent="0.25">
      <c r="A2238" s="107" t="s">
        <v>162</v>
      </c>
      <c r="B2238" s="109" t="s">
        <v>155</v>
      </c>
      <c r="C2238" s="10" t="s">
        <v>154</v>
      </c>
      <c r="D2238" s="179">
        <v>271</v>
      </c>
      <c r="E2238" s="110" t="s">
        <v>85</v>
      </c>
      <c r="F2238" s="5" t="s">
        <v>86</v>
      </c>
      <c r="G2238" s="11">
        <v>0</v>
      </c>
      <c r="H2238" s="12" t="s">
        <v>0</v>
      </c>
      <c r="I2238" s="15">
        <v>1</v>
      </c>
      <c r="J2238" s="384">
        <v>0.3</v>
      </c>
      <c r="K2238" s="13"/>
      <c r="L2238" s="6">
        <f t="shared" si="205"/>
        <v>0</v>
      </c>
      <c r="M2238" s="7"/>
      <c r="N2238" s="7"/>
      <c r="O2238" s="7"/>
      <c r="P2238" s="7"/>
      <c r="Q2238" s="7"/>
      <c r="R2238" s="7"/>
      <c r="S2238" s="7"/>
      <c r="T2238" s="7"/>
      <c r="U2238" s="180">
        <f t="shared" si="252"/>
        <v>0</v>
      </c>
      <c r="V2238" s="7"/>
      <c r="W2238" s="7"/>
      <c r="X2238" s="7"/>
      <c r="Y2238" s="7"/>
      <c r="Z2238" s="7"/>
      <c r="AA2238" s="7"/>
      <c r="AB2238" s="7"/>
      <c r="AC2238" s="7"/>
      <c r="AD2238" s="14"/>
      <c r="AE2238" s="14"/>
      <c r="AF2238" s="14"/>
      <c r="AG2238" s="2893"/>
      <c r="AH2238" s="2893"/>
      <c r="AI2238" s="2893"/>
      <c r="AJ2238" s="2893"/>
      <c r="AK2238" s="2893"/>
      <c r="AL2238" s="2893"/>
      <c r="AM2238" s="1864"/>
      <c r="AN2238" s="1864"/>
      <c r="AO2238" s="2893"/>
      <c r="AP2238" s="2893"/>
      <c r="AQ2238" s="2893"/>
      <c r="AR2238" s="2893"/>
      <c r="AS2238" s="3146" t="s">
        <v>6108</v>
      </c>
      <c r="AT2238" s="3147" t="s">
        <v>383</v>
      </c>
      <c r="AU2238" s="3147">
        <v>2</v>
      </c>
      <c r="AV2238" s="3147">
        <v>0</v>
      </c>
      <c r="AW2238" s="3148">
        <v>43009</v>
      </c>
      <c r="AX2238" s="3148">
        <v>43100</v>
      </c>
      <c r="AY2238" s="2244">
        <v>0</v>
      </c>
      <c r="AZ2238" s="1397"/>
      <c r="BA2238" s="1397"/>
      <c r="BB2238" s="1397"/>
      <c r="BC2238" s="1830"/>
      <c r="BD2238" s="2990"/>
      <c r="BE2238" s="1831"/>
      <c r="BF2238" s="2991"/>
      <c r="BG2238" s="1394"/>
      <c r="BH2238" s="1831"/>
      <c r="BI2238" s="2992"/>
      <c r="BJ2238" s="1831"/>
      <c r="BK2238" s="1831"/>
      <c r="BL2238" s="1412">
        <f t="shared" si="253"/>
        <v>0</v>
      </c>
      <c r="BM2238" s="1412">
        <f>L2238-(BI2238:BI2243)</f>
        <v>0</v>
      </c>
      <c r="BN2238" s="2979"/>
      <c r="BO2238" s="2979"/>
      <c r="BP2238" s="2979"/>
      <c r="BQ2238" s="2752"/>
      <c r="BR2238" s="1413"/>
      <c r="BS2238" s="1413"/>
      <c r="BT2238" s="1413"/>
      <c r="BU2238" s="1413"/>
      <c r="BV2238" s="1413"/>
      <c r="BW2238" s="1413"/>
      <c r="BX2238" s="1413"/>
      <c r="BY2238" s="1413"/>
      <c r="BZ2238" s="1413"/>
      <c r="CA2238" s="1413"/>
      <c r="CB2238" s="1413"/>
      <c r="CC2238" s="1413"/>
      <c r="CD2238" s="2046" t="s">
        <v>134</v>
      </c>
    </row>
    <row r="2239" spans="1:82" ht="25.5" customHeight="1" thickBot="1" x14ac:dyDescent="0.25">
      <c r="A2239" s="124" t="s">
        <v>162</v>
      </c>
      <c r="B2239" s="130" t="s">
        <v>155</v>
      </c>
      <c r="C2239" s="126" t="s">
        <v>154</v>
      </c>
      <c r="D2239" s="118">
        <v>271</v>
      </c>
      <c r="E2239" s="132" t="s">
        <v>85</v>
      </c>
      <c r="F2239" s="237" t="s">
        <v>86</v>
      </c>
      <c r="G2239" s="11">
        <v>0</v>
      </c>
      <c r="H2239" s="133" t="s">
        <v>0</v>
      </c>
      <c r="I2239" s="123">
        <v>1</v>
      </c>
      <c r="J2239" s="385">
        <v>0.3</v>
      </c>
      <c r="K2239" s="127"/>
      <c r="L2239" s="120"/>
      <c r="M2239" s="128"/>
      <c r="N2239" s="128"/>
      <c r="O2239" s="128"/>
      <c r="P2239" s="128"/>
      <c r="Q2239" s="128"/>
      <c r="R2239" s="128"/>
      <c r="S2239" s="128"/>
      <c r="T2239" s="128"/>
      <c r="U2239" s="122">
        <f t="shared" si="252"/>
        <v>0</v>
      </c>
      <c r="V2239" s="128"/>
      <c r="W2239" s="128"/>
      <c r="X2239" s="128"/>
      <c r="Y2239" s="128"/>
      <c r="Z2239" s="128"/>
      <c r="AA2239" s="128"/>
      <c r="AB2239" s="128"/>
      <c r="AC2239" s="128"/>
      <c r="AD2239" s="128"/>
      <c r="AE2239" s="128"/>
      <c r="AF2239" s="128"/>
      <c r="AG2239" s="2904"/>
      <c r="AH2239" s="2904"/>
      <c r="AI2239" s="2904"/>
      <c r="AJ2239" s="2904"/>
      <c r="AK2239" s="2904"/>
      <c r="AL2239" s="2904"/>
      <c r="AM2239" s="4096"/>
      <c r="AN2239" s="4096"/>
      <c r="AO2239" s="2904"/>
      <c r="AP2239" s="2904"/>
      <c r="AQ2239" s="2904"/>
      <c r="AR2239" s="2904"/>
      <c r="AS2239" s="2997"/>
      <c r="AT2239" s="2997"/>
      <c r="AU2239" s="2997"/>
      <c r="AV2239" s="2188"/>
      <c r="AW2239" s="2998"/>
      <c r="AX2239" s="2998"/>
      <c r="AY2239" s="2999"/>
      <c r="AZ2239" s="3886"/>
      <c r="BA2239" s="3886"/>
      <c r="BB2239" s="3886"/>
      <c r="BC2239" s="3887"/>
      <c r="BD2239" s="3888"/>
      <c r="BE2239" s="3000"/>
      <c r="BF2239" s="3422"/>
      <c r="BG2239" s="3886"/>
      <c r="BH2239" s="3000"/>
      <c r="BI2239" s="3889"/>
      <c r="BJ2239" s="3000"/>
      <c r="BK2239" s="3000"/>
      <c r="BL2239" s="3001">
        <f t="shared" si="253"/>
        <v>0</v>
      </c>
      <c r="BM2239" s="3886"/>
      <c r="BN2239" s="3883"/>
      <c r="BO2239" s="3883"/>
      <c r="BP2239" s="3883"/>
      <c r="BQ2239" s="3779"/>
      <c r="BR2239" s="3890"/>
      <c r="BS2239" s="3890"/>
      <c r="BT2239" s="3890"/>
      <c r="BU2239" s="3890"/>
      <c r="BV2239" s="3890"/>
      <c r="BW2239" s="3890"/>
      <c r="BX2239" s="3890"/>
      <c r="BY2239" s="3890"/>
      <c r="BZ2239" s="3890"/>
      <c r="CA2239" s="3890"/>
      <c r="CB2239" s="3890"/>
      <c r="CC2239" s="3890"/>
      <c r="CD2239" s="2046" t="s">
        <v>134</v>
      </c>
    </row>
    <row r="2240" spans="1:82" ht="25.5" customHeight="1" thickBot="1" x14ac:dyDescent="0.25">
      <c r="A2240" s="124" t="s">
        <v>162</v>
      </c>
      <c r="B2240" s="130" t="s">
        <v>155</v>
      </c>
      <c r="C2240" s="126" t="s">
        <v>154</v>
      </c>
      <c r="D2240" s="118">
        <v>271</v>
      </c>
      <c r="E2240" s="132" t="s">
        <v>85</v>
      </c>
      <c r="F2240" s="237" t="s">
        <v>86</v>
      </c>
      <c r="G2240" s="11">
        <v>0</v>
      </c>
      <c r="H2240" s="133" t="s">
        <v>0</v>
      </c>
      <c r="I2240" s="123">
        <v>1</v>
      </c>
      <c r="J2240" s="385">
        <v>0.3</v>
      </c>
      <c r="K2240" s="127"/>
      <c r="L2240" s="120"/>
      <c r="M2240" s="128"/>
      <c r="N2240" s="128"/>
      <c r="O2240" s="128"/>
      <c r="P2240" s="128"/>
      <c r="Q2240" s="128"/>
      <c r="R2240" s="128"/>
      <c r="S2240" s="128"/>
      <c r="T2240" s="128"/>
      <c r="U2240" s="122">
        <f t="shared" si="252"/>
        <v>0</v>
      </c>
      <c r="V2240" s="128"/>
      <c r="W2240" s="128"/>
      <c r="X2240" s="128"/>
      <c r="Y2240" s="128"/>
      <c r="Z2240" s="128"/>
      <c r="AA2240" s="128"/>
      <c r="AB2240" s="128"/>
      <c r="AC2240" s="128"/>
      <c r="AD2240" s="128"/>
      <c r="AE2240" s="128"/>
      <c r="AF2240" s="128"/>
      <c r="AG2240" s="2904"/>
      <c r="AH2240" s="2904"/>
      <c r="AI2240" s="2904"/>
      <c r="AJ2240" s="2904"/>
      <c r="AK2240" s="2904"/>
      <c r="AL2240" s="2904"/>
      <c r="AM2240" s="4096"/>
      <c r="AN2240" s="4096"/>
      <c r="AO2240" s="2904"/>
      <c r="AP2240" s="2904"/>
      <c r="AQ2240" s="2904"/>
      <c r="AR2240" s="2904"/>
      <c r="AS2240" s="2997"/>
      <c r="AT2240" s="2997"/>
      <c r="AU2240" s="2997"/>
      <c r="AV2240" s="2188"/>
      <c r="AW2240" s="2998"/>
      <c r="AX2240" s="2998"/>
      <c r="AY2240" s="2999"/>
      <c r="AZ2240" s="3886"/>
      <c r="BA2240" s="3886"/>
      <c r="BB2240" s="3886"/>
      <c r="BC2240" s="3887"/>
      <c r="BD2240" s="3888"/>
      <c r="BE2240" s="3000"/>
      <c r="BF2240" s="3422"/>
      <c r="BG2240" s="3886"/>
      <c r="BH2240" s="3000"/>
      <c r="BI2240" s="3889"/>
      <c r="BJ2240" s="3000"/>
      <c r="BK2240" s="3000"/>
      <c r="BL2240" s="3001">
        <f t="shared" si="253"/>
        <v>0</v>
      </c>
      <c r="BM2240" s="3886"/>
      <c r="BN2240" s="3883"/>
      <c r="BO2240" s="3883"/>
      <c r="BP2240" s="3883"/>
      <c r="BQ2240" s="3779"/>
      <c r="BR2240" s="3890"/>
      <c r="BS2240" s="3890"/>
      <c r="BT2240" s="3890"/>
      <c r="BU2240" s="3890"/>
      <c r="BV2240" s="3890"/>
      <c r="BW2240" s="3890"/>
      <c r="BX2240" s="3890"/>
      <c r="BY2240" s="3890"/>
      <c r="BZ2240" s="3890"/>
      <c r="CA2240" s="3890"/>
      <c r="CB2240" s="3890"/>
      <c r="CC2240" s="3890"/>
      <c r="CD2240" s="2046" t="s">
        <v>134</v>
      </c>
    </row>
    <row r="2241" spans="1:82" ht="25.5" customHeight="1" thickBot="1" x14ac:dyDescent="0.25">
      <c r="A2241" s="124" t="s">
        <v>162</v>
      </c>
      <c r="B2241" s="130" t="s">
        <v>155</v>
      </c>
      <c r="C2241" s="126" t="s">
        <v>154</v>
      </c>
      <c r="D2241" s="118">
        <v>271</v>
      </c>
      <c r="E2241" s="132" t="s">
        <v>85</v>
      </c>
      <c r="F2241" s="237" t="s">
        <v>86</v>
      </c>
      <c r="G2241" s="11">
        <v>0</v>
      </c>
      <c r="H2241" s="133" t="s">
        <v>0</v>
      </c>
      <c r="I2241" s="123">
        <v>1</v>
      </c>
      <c r="J2241" s="385">
        <v>0.3</v>
      </c>
      <c r="K2241" s="127"/>
      <c r="L2241" s="120"/>
      <c r="M2241" s="128"/>
      <c r="N2241" s="128"/>
      <c r="O2241" s="128"/>
      <c r="P2241" s="128"/>
      <c r="Q2241" s="128"/>
      <c r="R2241" s="128"/>
      <c r="S2241" s="128"/>
      <c r="T2241" s="128"/>
      <c r="U2241" s="122">
        <f t="shared" si="252"/>
        <v>0</v>
      </c>
      <c r="V2241" s="128"/>
      <c r="W2241" s="128"/>
      <c r="X2241" s="128"/>
      <c r="Y2241" s="128"/>
      <c r="Z2241" s="128"/>
      <c r="AA2241" s="128"/>
      <c r="AB2241" s="128"/>
      <c r="AC2241" s="128"/>
      <c r="AD2241" s="128"/>
      <c r="AE2241" s="128"/>
      <c r="AF2241" s="128"/>
      <c r="AG2241" s="2904"/>
      <c r="AH2241" s="2904"/>
      <c r="AI2241" s="2904"/>
      <c r="AJ2241" s="2904"/>
      <c r="AK2241" s="2904"/>
      <c r="AL2241" s="2904"/>
      <c r="AM2241" s="4096"/>
      <c r="AN2241" s="4096"/>
      <c r="AO2241" s="2904"/>
      <c r="AP2241" s="2904"/>
      <c r="AQ2241" s="2904"/>
      <c r="AR2241" s="2904"/>
      <c r="AS2241" s="2997"/>
      <c r="AT2241" s="2997"/>
      <c r="AU2241" s="2997"/>
      <c r="AV2241" s="2188"/>
      <c r="AW2241" s="2998"/>
      <c r="AX2241" s="2998"/>
      <c r="AY2241" s="2999"/>
      <c r="AZ2241" s="3886"/>
      <c r="BA2241" s="3886"/>
      <c r="BB2241" s="3886"/>
      <c r="BC2241" s="3887"/>
      <c r="BD2241" s="3888"/>
      <c r="BE2241" s="3000"/>
      <c r="BF2241" s="3422"/>
      <c r="BG2241" s="3886"/>
      <c r="BH2241" s="3000"/>
      <c r="BI2241" s="3889"/>
      <c r="BJ2241" s="3000"/>
      <c r="BK2241" s="3000"/>
      <c r="BL2241" s="3001">
        <f t="shared" si="253"/>
        <v>0</v>
      </c>
      <c r="BM2241" s="3886"/>
      <c r="BN2241" s="3883"/>
      <c r="BO2241" s="3883"/>
      <c r="BP2241" s="3883"/>
      <c r="BQ2241" s="3779"/>
      <c r="BR2241" s="3890"/>
      <c r="BS2241" s="3890"/>
      <c r="BT2241" s="3890"/>
      <c r="BU2241" s="3890"/>
      <c r="BV2241" s="3890"/>
      <c r="BW2241" s="3890"/>
      <c r="BX2241" s="3890"/>
      <c r="BY2241" s="3890"/>
      <c r="BZ2241" s="3890"/>
      <c r="CA2241" s="3890"/>
      <c r="CB2241" s="3890"/>
      <c r="CC2241" s="3890"/>
      <c r="CD2241" s="2046" t="s">
        <v>134</v>
      </c>
    </row>
    <row r="2242" spans="1:82" ht="25.5" customHeight="1" thickBot="1" x14ac:dyDescent="0.25">
      <c r="A2242" s="124" t="s">
        <v>162</v>
      </c>
      <c r="B2242" s="130" t="s">
        <v>155</v>
      </c>
      <c r="C2242" s="126" t="s">
        <v>154</v>
      </c>
      <c r="D2242" s="118">
        <v>271</v>
      </c>
      <c r="E2242" s="132" t="s">
        <v>85</v>
      </c>
      <c r="F2242" s="237" t="s">
        <v>86</v>
      </c>
      <c r="G2242" s="11">
        <v>0</v>
      </c>
      <c r="H2242" s="133" t="s">
        <v>0</v>
      </c>
      <c r="I2242" s="123">
        <v>1</v>
      </c>
      <c r="J2242" s="385">
        <v>0.3</v>
      </c>
      <c r="K2242" s="127"/>
      <c r="L2242" s="120"/>
      <c r="M2242" s="128"/>
      <c r="N2242" s="128"/>
      <c r="O2242" s="128"/>
      <c r="P2242" s="128"/>
      <c r="Q2242" s="128"/>
      <c r="R2242" s="128"/>
      <c r="S2242" s="128"/>
      <c r="T2242" s="128"/>
      <c r="U2242" s="122">
        <f t="shared" si="252"/>
        <v>0</v>
      </c>
      <c r="V2242" s="128"/>
      <c r="W2242" s="128"/>
      <c r="X2242" s="128"/>
      <c r="Y2242" s="128"/>
      <c r="Z2242" s="128"/>
      <c r="AA2242" s="128"/>
      <c r="AB2242" s="128"/>
      <c r="AC2242" s="128"/>
      <c r="AD2242" s="128"/>
      <c r="AE2242" s="128"/>
      <c r="AF2242" s="128"/>
      <c r="AG2242" s="2904"/>
      <c r="AH2242" s="2904"/>
      <c r="AI2242" s="2904"/>
      <c r="AJ2242" s="2904"/>
      <c r="AK2242" s="2904"/>
      <c r="AL2242" s="2904"/>
      <c r="AM2242" s="4096"/>
      <c r="AN2242" s="4096"/>
      <c r="AO2242" s="2904"/>
      <c r="AP2242" s="2904"/>
      <c r="AQ2242" s="2904"/>
      <c r="AR2242" s="2904"/>
      <c r="AS2242" s="2997"/>
      <c r="AT2242" s="2997"/>
      <c r="AU2242" s="2997"/>
      <c r="AV2242" s="2188"/>
      <c r="AW2242" s="2998"/>
      <c r="AX2242" s="2998"/>
      <c r="AY2242" s="2999"/>
      <c r="AZ2242" s="3886"/>
      <c r="BA2242" s="3886"/>
      <c r="BB2242" s="3886"/>
      <c r="BC2242" s="3887"/>
      <c r="BD2242" s="3888"/>
      <c r="BE2242" s="3000"/>
      <c r="BF2242" s="3422"/>
      <c r="BG2242" s="3886"/>
      <c r="BH2242" s="3000"/>
      <c r="BI2242" s="3889"/>
      <c r="BJ2242" s="3000"/>
      <c r="BK2242" s="3000"/>
      <c r="BL2242" s="3001">
        <f t="shared" si="253"/>
        <v>0</v>
      </c>
      <c r="BM2242" s="3886"/>
      <c r="BN2242" s="3883"/>
      <c r="BO2242" s="3883"/>
      <c r="BP2242" s="3883"/>
      <c r="BQ2242" s="3779"/>
      <c r="BR2242" s="3890"/>
      <c r="BS2242" s="3890"/>
      <c r="BT2242" s="3890"/>
      <c r="BU2242" s="3890"/>
      <c r="BV2242" s="3890"/>
      <c r="BW2242" s="3890"/>
      <c r="BX2242" s="3890"/>
      <c r="BY2242" s="3890"/>
      <c r="BZ2242" s="3890"/>
      <c r="CA2242" s="3890"/>
      <c r="CB2242" s="3890"/>
      <c r="CC2242" s="3890"/>
      <c r="CD2242" s="2046" t="s">
        <v>134</v>
      </c>
    </row>
    <row r="2243" spans="1:82" ht="25.5" customHeight="1" thickBot="1" x14ac:dyDescent="0.25">
      <c r="A2243" s="101" t="s">
        <v>162</v>
      </c>
      <c r="B2243" s="105" t="s">
        <v>155</v>
      </c>
      <c r="C2243" s="220" t="s">
        <v>154</v>
      </c>
      <c r="D2243" s="205">
        <v>271</v>
      </c>
      <c r="E2243" s="103" t="s">
        <v>85</v>
      </c>
      <c r="F2243" s="100" t="s">
        <v>86</v>
      </c>
      <c r="G2243" s="11">
        <v>0</v>
      </c>
      <c r="H2243" s="17" t="s">
        <v>0</v>
      </c>
      <c r="I2243" s="18">
        <v>1</v>
      </c>
      <c r="J2243" s="386">
        <v>0.3</v>
      </c>
      <c r="K2243" s="104"/>
      <c r="L2243" s="206"/>
      <c r="M2243" s="98"/>
      <c r="N2243" s="98"/>
      <c r="O2243" s="98"/>
      <c r="P2243" s="98"/>
      <c r="Q2243" s="98"/>
      <c r="R2243" s="98"/>
      <c r="S2243" s="98"/>
      <c r="T2243" s="98"/>
      <c r="U2243" s="207">
        <f t="shared" si="252"/>
        <v>0</v>
      </c>
      <c r="V2243" s="98"/>
      <c r="W2243" s="98"/>
      <c r="X2243" s="98"/>
      <c r="Y2243" s="98"/>
      <c r="Z2243" s="98"/>
      <c r="AA2243" s="98"/>
      <c r="AB2243" s="98"/>
      <c r="AC2243" s="98"/>
      <c r="AD2243" s="98"/>
      <c r="AE2243" s="98"/>
      <c r="AF2243" s="98"/>
      <c r="AG2243" s="2835"/>
      <c r="AH2243" s="2835"/>
      <c r="AI2243" s="2835"/>
      <c r="AJ2243" s="2835"/>
      <c r="AK2243" s="2835"/>
      <c r="AL2243" s="2835"/>
      <c r="AM2243" s="2144"/>
      <c r="AN2243" s="2144"/>
      <c r="AO2243" s="2835"/>
      <c r="AP2243" s="2835"/>
      <c r="AQ2243" s="2835"/>
      <c r="AR2243" s="2835"/>
      <c r="AS2243" s="2963"/>
      <c r="AT2243" s="2963"/>
      <c r="AU2243" s="2963"/>
      <c r="AV2243" s="2963"/>
      <c r="AW2243" s="2964"/>
      <c r="AX2243" s="2964"/>
      <c r="AY2243" s="2965"/>
      <c r="AZ2243" s="2418"/>
      <c r="BA2243" s="2418"/>
      <c r="BB2243" s="2418"/>
      <c r="BC2243" s="2932"/>
      <c r="BD2243" s="2931"/>
      <c r="BE2243" s="2933"/>
      <c r="BF2243" s="2934"/>
      <c r="BG2243" s="2418"/>
      <c r="BH2243" s="2933"/>
      <c r="BI2243" s="3895"/>
      <c r="BJ2243" s="2933"/>
      <c r="BK2243" s="2933"/>
      <c r="BL2243" s="2828">
        <f t="shared" si="253"/>
        <v>0</v>
      </c>
      <c r="BM2243" s="2418"/>
      <c r="BN2243" s="3883"/>
      <c r="BO2243" s="3883"/>
      <c r="BP2243" s="3883"/>
      <c r="BQ2243" s="3779"/>
      <c r="BR2243" s="3774"/>
      <c r="BS2243" s="3774"/>
      <c r="BT2243" s="3774"/>
      <c r="BU2243" s="3774"/>
      <c r="BV2243" s="3774"/>
      <c r="BW2243" s="3774"/>
      <c r="BX2243" s="3774"/>
      <c r="BY2243" s="3774"/>
      <c r="BZ2243" s="3774"/>
      <c r="CA2243" s="3774"/>
      <c r="CB2243" s="3774"/>
      <c r="CC2243" s="3774"/>
      <c r="CD2243" s="2046" t="s">
        <v>134</v>
      </c>
    </row>
    <row r="2244" spans="1:82" ht="25.5" customHeight="1" thickBot="1" x14ac:dyDescent="0.25">
      <c r="A2244" s="181" t="s">
        <v>162</v>
      </c>
      <c r="B2244" s="208" t="s">
        <v>155</v>
      </c>
      <c r="C2244" s="183" t="s">
        <v>154</v>
      </c>
      <c r="D2244" s="163">
        <v>272</v>
      </c>
      <c r="E2244" s="210" t="s">
        <v>87</v>
      </c>
      <c r="F2244" s="48" t="s">
        <v>88</v>
      </c>
      <c r="G2244" s="11">
        <v>40</v>
      </c>
      <c r="H2244" s="193" t="s">
        <v>0</v>
      </c>
      <c r="I2244" s="194">
        <v>3</v>
      </c>
      <c r="J2244" s="392">
        <v>2</v>
      </c>
      <c r="K2244" s="195"/>
      <c r="L2244" s="51">
        <f t="shared" si="205"/>
        <v>0</v>
      </c>
      <c r="M2244" s="52"/>
      <c r="N2244" s="52"/>
      <c r="O2244" s="52"/>
      <c r="P2244" s="52"/>
      <c r="Q2244" s="52"/>
      <c r="R2244" s="52"/>
      <c r="S2244" s="52"/>
      <c r="T2244" s="52"/>
      <c r="U2244" s="168">
        <f t="shared" si="252"/>
        <v>0</v>
      </c>
      <c r="V2244" s="52"/>
      <c r="W2244" s="52"/>
      <c r="X2244" s="52"/>
      <c r="Y2244" s="52"/>
      <c r="Z2244" s="52"/>
      <c r="AA2244" s="52"/>
      <c r="AB2244" s="52"/>
      <c r="AC2244" s="52"/>
      <c r="AD2244" s="196"/>
      <c r="AE2244" s="196"/>
      <c r="AF2244" s="196"/>
      <c r="AG2244" s="1847"/>
      <c r="AH2244" s="1847"/>
      <c r="AI2244" s="1847"/>
      <c r="AJ2244" s="1847"/>
      <c r="AK2244" s="1847"/>
      <c r="AL2244" s="1847"/>
      <c r="AM2244" s="1923"/>
      <c r="AN2244" s="1923"/>
      <c r="AO2244" s="1847"/>
      <c r="AP2244" s="1847"/>
      <c r="AQ2244" s="1847"/>
      <c r="AR2244" s="1847"/>
      <c r="AS2244" s="2940" t="s">
        <v>418</v>
      </c>
      <c r="AT2244" s="2842" t="s">
        <v>383</v>
      </c>
      <c r="AU2244" s="2842">
        <v>2</v>
      </c>
      <c r="AV2244" s="2842">
        <v>2</v>
      </c>
      <c r="AW2244" s="2843">
        <v>42737</v>
      </c>
      <c r="AX2244" s="2843">
        <v>42885</v>
      </c>
      <c r="AY2244" s="2844">
        <v>0</v>
      </c>
      <c r="AZ2244" s="1459"/>
      <c r="BA2244" s="1459"/>
      <c r="BB2244" s="1459"/>
      <c r="BC2244" s="1685"/>
      <c r="BD2244" s="2041"/>
      <c r="BE2244" s="1659"/>
      <c r="BF2244" s="2042"/>
      <c r="BG2244" s="1381"/>
      <c r="BH2244" s="1659"/>
      <c r="BI2244" s="2043"/>
      <c r="BJ2244" s="1659"/>
      <c r="BK2244" s="1659"/>
      <c r="BL2244" s="1470">
        <f t="shared" si="253"/>
        <v>0</v>
      </c>
      <c r="BM2244" s="2044">
        <f>L2244-(BI2244:BI2249)</f>
        <v>0</v>
      </c>
      <c r="BN2244" s="2751"/>
      <c r="BO2244" s="2979"/>
      <c r="BP2244" s="2979"/>
      <c r="BQ2244" s="2752"/>
      <c r="BR2244" s="2753"/>
      <c r="BS2244" s="1471"/>
      <c r="BT2244" s="1471"/>
      <c r="BU2244" s="1471"/>
      <c r="BV2244" s="1471"/>
      <c r="BW2244" s="1471"/>
      <c r="BX2244" s="1471"/>
      <c r="BY2244" s="1471"/>
      <c r="BZ2244" s="1471"/>
      <c r="CA2244" s="1471"/>
      <c r="CB2244" s="1471"/>
      <c r="CC2244" s="1471"/>
      <c r="CD2244" s="2046" t="s">
        <v>134</v>
      </c>
    </row>
    <row r="2245" spans="1:82" ht="25.5" customHeight="1" thickBot="1" x14ac:dyDescent="0.25">
      <c r="A2245" s="185" t="s">
        <v>162</v>
      </c>
      <c r="B2245" s="211" t="s">
        <v>155</v>
      </c>
      <c r="C2245" s="187" t="s">
        <v>154</v>
      </c>
      <c r="D2245" s="165">
        <v>272</v>
      </c>
      <c r="E2245" s="213" t="s">
        <v>87</v>
      </c>
      <c r="F2245" s="237" t="s">
        <v>88</v>
      </c>
      <c r="G2245" s="11">
        <v>40</v>
      </c>
      <c r="H2245" s="197" t="s">
        <v>0</v>
      </c>
      <c r="I2245" s="177">
        <v>3</v>
      </c>
      <c r="J2245" s="391">
        <v>2</v>
      </c>
      <c r="K2245" s="198"/>
      <c r="L2245" s="170"/>
      <c r="M2245" s="199"/>
      <c r="N2245" s="199"/>
      <c r="O2245" s="199"/>
      <c r="P2245" s="199"/>
      <c r="Q2245" s="199"/>
      <c r="R2245" s="199"/>
      <c r="S2245" s="199"/>
      <c r="T2245" s="199"/>
      <c r="U2245" s="172">
        <f t="shared" si="252"/>
        <v>0</v>
      </c>
      <c r="V2245" s="199"/>
      <c r="W2245" s="199"/>
      <c r="X2245" s="199"/>
      <c r="Y2245" s="199"/>
      <c r="Z2245" s="199"/>
      <c r="AA2245" s="199"/>
      <c r="AB2245" s="199"/>
      <c r="AC2245" s="199"/>
      <c r="AD2245" s="199"/>
      <c r="AE2245" s="199"/>
      <c r="AF2245" s="199"/>
      <c r="AG2245" s="2906"/>
      <c r="AH2245" s="2906"/>
      <c r="AI2245" s="2906"/>
      <c r="AJ2245" s="2906"/>
      <c r="AK2245" s="2906"/>
      <c r="AL2245" s="2906"/>
      <c r="AM2245" s="4095"/>
      <c r="AN2245" s="4095"/>
      <c r="AO2245" s="2906"/>
      <c r="AP2245" s="2906"/>
      <c r="AQ2245" s="2906"/>
      <c r="AR2245" s="2906"/>
      <c r="AS2245" s="2908"/>
      <c r="AT2245" s="2908"/>
      <c r="AU2245" s="2908"/>
      <c r="AV2245" s="2188"/>
      <c r="AW2245" s="2909"/>
      <c r="AX2245" s="2909"/>
      <c r="AY2245" s="2994"/>
      <c r="AZ2245" s="3878"/>
      <c r="BA2245" s="3878"/>
      <c r="BB2245" s="3878"/>
      <c r="BC2245" s="3879"/>
      <c r="BD2245" s="3880"/>
      <c r="BE2245" s="2995"/>
      <c r="BF2245" s="3437"/>
      <c r="BG2245" s="3878"/>
      <c r="BH2245" s="2995"/>
      <c r="BI2245" s="3881"/>
      <c r="BJ2245" s="2995"/>
      <c r="BK2245" s="2995"/>
      <c r="BL2245" s="2996">
        <f t="shared" si="253"/>
        <v>0</v>
      </c>
      <c r="BM2245" s="3882"/>
      <c r="BN2245" s="3778"/>
      <c r="BO2245" s="3883"/>
      <c r="BP2245" s="3883"/>
      <c r="BQ2245" s="3779"/>
      <c r="BR2245" s="3884"/>
      <c r="BS2245" s="3885"/>
      <c r="BT2245" s="3885"/>
      <c r="BU2245" s="3885"/>
      <c r="BV2245" s="3885"/>
      <c r="BW2245" s="3885"/>
      <c r="BX2245" s="3885"/>
      <c r="BY2245" s="3885"/>
      <c r="BZ2245" s="3885"/>
      <c r="CA2245" s="3885"/>
      <c r="CB2245" s="3885"/>
      <c r="CC2245" s="3885"/>
      <c r="CD2245" s="2046" t="s">
        <v>134</v>
      </c>
    </row>
    <row r="2246" spans="1:82" ht="25.5" customHeight="1" thickBot="1" x14ac:dyDescent="0.25">
      <c r="A2246" s="185" t="s">
        <v>162</v>
      </c>
      <c r="B2246" s="211" t="s">
        <v>155</v>
      </c>
      <c r="C2246" s="187" t="s">
        <v>154</v>
      </c>
      <c r="D2246" s="165">
        <v>272</v>
      </c>
      <c r="E2246" s="213" t="s">
        <v>87</v>
      </c>
      <c r="F2246" s="237" t="s">
        <v>88</v>
      </c>
      <c r="G2246" s="11">
        <v>40</v>
      </c>
      <c r="H2246" s="197" t="s">
        <v>0</v>
      </c>
      <c r="I2246" s="177">
        <v>3</v>
      </c>
      <c r="J2246" s="391">
        <v>2</v>
      </c>
      <c r="K2246" s="198"/>
      <c r="L2246" s="170"/>
      <c r="M2246" s="199"/>
      <c r="N2246" s="199"/>
      <c r="O2246" s="199"/>
      <c r="P2246" s="199"/>
      <c r="Q2246" s="199"/>
      <c r="R2246" s="199"/>
      <c r="S2246" s="199"/>
      <c r="T2246" s="199"/>
      <c r="U2246" s="172">
        <f t="shared" si="252"/>
        <v>0</v>
      </c>
      <c r="V2246" s="199"/>
      <c r="W2246" s="199"/>
      <c r="X2246" s="199"/>
      <c r="Y2246" s="199"/>
      <c r="Z2246" s="199"/>
      <c r="AA2246" s="199"/>
      <c r="AB2246" s="199"/>
      <c r="AC2246" s="199"/>
      <c r="AD2246" s="199"/>
      <c r="AE2246" s="199"/>
      <c r="AF2246" s="199"/>
      <c r="AG2246" s="2906"/>
      <c r="AH2246" s="2906"/>
      <c r="AI2246" s="2906"/>
      <c r="AJ2246" s="2906"/>
      <c r="AK2246" s="2906"/>
      <c r="AL2246" s="2906"/>
      <c r="AM2246" s="4095"/>
      <c r="AN2246" s="4095"/>
      <c r="AO2246" s="2906"/>
      <c r="AP2246" s="2906"/>
      <c r="AQ2246" s="2906"/>
      <c r="AR2246" s="2906"/>
      <c r="AS2246" s="2908"/>
      <c r="AT2246" s="2908"/>
      <c r="AU2246" s="2908"/>
      <c r="AV2246" s="2188"/>
      <c r="AW2246" s="2909"/>
      <c r="AX2246" s="2909"/>
      <c r="AY2246" s="2994"/>
      <c r="AZ2246" s="3878"/>
      <c r="BA2246" s="3878"/>
      <c r="BB2246" s="3878"/>
      <c r="BC2246" s="3879"/>
      <c r="BD2246" s="3880"/>
      <c r="BE2246" s="2995"/>
      <c r="BF2246" s="3437"/>
      <c r="BG2246" s="3878"/>
      <c r="BH2246" s="2995"/>
      <c r="BI2246" s="3881"/>
      <c r="BJ2246" s="2995"/>
      <c r="BK2246" s="2995"/>
      <c r="BL2246" s="2996">
        <f t="shared" si="253"/>
        <v>0</v>
      </c>
      <c r="BM2246" s="3882"/>
      <c r="BN2246" s="3778"/>
      <c r="BO2246" s="3883"/>
      <c r="BP2246" s="3883"/>
      <c r="BQ2246" s="3779"/>
      <c r="BR2246" s="3884"/>
      <c r="BS2246" s="3885"/>
      <c r="BT2246" s="3885"/>
      <c r="BU2246" s="3885"/>
      <c r="BV2246" s="3885"/>
      <c r="BW2246" s="3885"/>
      <c r="BX2246" s="3885"/>
      <c r="BY2246" s="3885"/>
      <c r="BZ2246" s="3885"/>
      <c r="CA2246" s="3885"/>
      <c r="CB2246" s="3885"/>
      <c r="CC2246" s="3885"/>
      <c r="CD2246" s="2046" t="s">
        <v>134</v>
      </c>
    </row>
    <row r="2247" spans="1:82" ht="25.5" customHeight="1" thickBot="1" x14ac:dyDescent="0.25">
      <c r="A2247" s="185" t="s">
        <v>162</v>
      </c>
      <c r="B2247" s="211" t="s">
        <v>155</v>
      </c>
      <c r="C2247" s="187" t="s">
        <v>154</v>
      </c>
      <c r="D2247" s="165">
        <v>272</v>
      </c>
      <c r="E2247" s="213" t="s">
        <v>87</v>
      </c>
      <c r="F2247" s="237" t="s">
        <v>88</v>
      </c>
      <c r="G2247" s="11">
        <v>40</v>
      </c>
      <c r="H2247" s="197" t="s">
        <v>0</v>
      </c>
      <c r="I2247" s="177">
        <v>3</v>
      </c>
      <c r="J2247" s="391">
        <v>2</v>
      </c>
      <c r="K2247" s="198"/>
      <c r="L2247" s="170"/>
      <c r="M2247" s="199"/>
      <c r="N2247" s="199"/>
      <c r="O2247" s="199"/>
      <c r="P2247" s="199"/>
      <c r="Q2247" s="199"/>
      <c r="R2247" s="199"/>
      <c r="S2247" s="199"/>
      <c r="T2247" s="199"/>
      <c r="U2247" s="172">
        <f t="shared" si="252"/>
        <v>0</v>
      </c>
      <c r="V2247" s="199"/>
      <c r="W2247" s="199"/>
      <c r="X2247" s="199"/>
      <c r="Y2247" s="199"/>
      <c r="Z2247" s="199"/>
      <c r="AA2247" s="199"/>
      <c r="AB2247" s="199"/>
      <c r="AC2247" s="199"/>
      <c r="AD2247" s="199"/>
      <c r="AE2247" s="199"/>
      <c r="AF2247" s="199"/>
      <c r="AG2247" s="2906"/>
      <c r="AH2247" s="2906"/>
      <c r="AI2247" s="2906"/>
      <c r="AJ2247" s="2906"/>
      <c r="AK2247" s="2906"/>
      <c r="AL2247" s="2906"/>
      <c r="AM2247" s="4095"/>
      <c r="AN2247" s="4095"/>
      <c r="AO2247" s="2906"/>
      <c r="AP2247" s="2906"/>
      <c r="AQ2247" s="2906"/>
      <c r="AR2247" s="2906"/>
      <c r="AS2247" s="2908"/>
      <c r="AT2247" s="2908"/>
      <c r="AU2247" s="2908"/>
      <c r="AV2247" s="2188"/>
      <c r="AW2247" s="2909"/>
      <c r="AX2247" s="2909"/>
      <c r="AY2247" s="2994"/>
      <c r="AZ2247" s="3878"/>
      <c r="BA2247" s="3878"/>
      <c r="BB2247" s="3878"/>
      <c r="BC2247" s="3879"/>
      <c r="BD2247" s="3880"/>
      <c r="BE2247" s="2995"/>
      <c r="BF2247" s="3437"/>
      <c r="BG2247" s="3878"/>
      <c r="BH2247" s="2995"/>
      <c r="BI2247" s="3881"/>
      <c r="BJ2247" s="2995"/>
      <c r="BK2247" s="2995"/>
      <c r="BL2247" s="2996">
        <f t="shared" si="253"/>
        <v>0</v>
      </c>
      <c r="BM2247" s="3882"/>
      <c r="BN2247" s="3778"/>
      <c r="BO2247" s="3883"/>
      <c r="BP2247" s="3883"/>
      <c r="BQ2247" s="3779"/>
      <c r="BR2247" s="3884"/>
      <c r="BS2247" s="3885"/>
      <c r="BT2247" s="3885"/>
      <c r="BU2247" s="3885"/>
      <c r="BV2247" s="3885"/>
      <c r="BW2247" s="3885"/>
      <c r="BX2247" s="3885"/>
      <c r="BY2247" s="3885"/>
      <c r="BZ2247" s="3885"/>
      <c r="CA2247" s="3885"/>
      <c r="CB2247" s="3885"/>
      <c r="CC2247" s="3885"/>
      <c r="CD2247" s="2046" t="s">
        <v>134</v>
      </c>
    </row>
    <row r="2248" spans="1:82" ht="25.5" customHeight="1" thickBot="1" x14ac:dyDescent="0.25">
      <c r="A2248" s="185" t="s">
        <v>162</v>
      </c>
      <c r="B2248" s="211" t="s">
        <v>155</v>
      </c>
      <c r="C2248" s="187" t="s">
        <v>154</v>
      </c>
      <c r="D2248" s="165">
        <v>272</v>
      </c>
      <c r="E2248" s="213" t="s">
        <v>87</v>
      </c>
      <c r="F2248" s="237" t="s">
        <v>88</v>
      </c>
      <c r="G2248" s="11">
        <v>40</v>
      </c>
      <c r="H2248" s="197" t="s">
        <v>0</v>
      </c>
      <c r="I2248" s="177">
        <v>3</v>
      </c>
      <c r="J2248" s="391">
        <v>2</v>
      </c>
      <c r="K2248" s="198"/>
      <c r="L2248" s="170"/>
      <c r="M2248" s="199"/>
      <c r="N2248" s="199"/>
      <c r="O2248" s="199"/>
      <c r="P2248" s="199"/>
      <c r="Q2248" s="199"/>
      <c r="R2248" s="199"/>
      <c r="S2248" s="199"/>
      <c r="T2248" s="199"/>
      <c r="U2248" s="172">
        <f t="shared" si="252"/>
        <v>0</v>
      </c>
      <c r="V2248" s="199"/>
      <c r="W2248" s="199"/>
      <c r="X2248" s="199"/>
      <c r="Y2248" s="199"/>
      <c r="Z2248" s="199"/>
      <c r="AA2248" s="199"/>
      <c r="AB2248" s="199"/>
      <c r="AC2248" s="199"/>
      <c r="AD2248" s="199"/>
      <c r="AE2248" s="199"/>
      <c r="AF2248" s="199"/>
      <c r="AG2248" s="2906"/>
      <c r="AH2248" s="2906"/>
      <c r="AI2248" s="2906"/>
      <c r="AJ2248" s="2906"/>
      <c r="AK2248" s="2906"/>
      <c r="AL2248" s="2906"/>
      <c r="AM2248" s="4095"/>
      <c r="AN2248" s="4095"/>
      <c r="AO2248" s="2906"/>
      <c r="AP2248" s="2906"/>
      <c r="AQ2248" s="2906"/>
      <c r="AR2248" s="2906"/>
      <c r="AS2248" s="2908"/>
      <c r="AT2248" s="2908"/>
      <c r="AU2248" s="2908"/>
      <c r="AV2248" s="2188"/>
      <c r="AW2248" s="2909"/>
      <c r="AX2248" s="2909"/>
      <c r="AY2248" s="2994"/>
      <c r="AZ2248" s="3878"/>
      <c r="BA2248" s="3878"/>
      <c r="BB2248" s="3878"/>
      <c r="BC2248" s="3879"/>
      <c r="BD2248" s="3880"/>
      <c r="BE2248" s="2995"/>
      <c r="BF2248" s="3437"/>
      <c r="BG2248" s="3878"/>
      <c r="BH2248" s="2995"/>
      <c r="BI2248" s="3881"/>
      <c r="BJ2248" s="2995"/>
      <c r="BK2248" s="2995"/>
      <c r="BL2248" s="2996">
        <f t="shared" si="253"/>
        <v>0</v>
      </c>
      <c r="BM2248" s="3882"/>
      <c r="BN2248" s="3778"/>
      <c r="BO2248" s="3883"/>
      <c r="BP2248" s="3883"/>
      <c r="BQ2248" s="3779"/>
      <c r="BR2248" s="3884"/>
      <c r="BS2248" s="3885"/>
      <c r="BT2248" s="3885"/>
      <c r="BU2248" s="3885"/>
      <c r="BV2248" s="3885"/>
      <c r="BW2248" s="3885"/>
      <c r="BX2248" s="3885"/>
      <c r="BY2248" s="3885"/>
      <c r="BZ2248" s="3885"/>
      <c r="CA2248" s="3885"/>
      <c r="CB2248" s="3885"/>
      <c r="CC2248" s="3885"/>
      <c r="CD2248" s="2046" t="s">
        <v>134</v>
      </c>
    </row>
    <row r="2249" spans="1:82" ht="25.5" customHeight="1" thickBot="1" x14ac:dyDescent="0.25">
      <c r="A2249" s="189" t="s">
        <v>162</v>
      </c>
      <c r="B2249" s="214" t="s">
        <v>155</v>
      </c>
      <c r="C2249" s="191" t="s">
        <v>154</v>
      </c>
      <c r="D2249" s="167">
        <v>272</v>
      </c>
      <c r="E2249" s="216" t="s">
        <v>87</v>
      </c>
      <c r="F2249" s="238" t="s">
        <v>88</v>
      </c>
      <c r="G2249" s="11">
        <v>40</v>
      </c>
      <c r="H2249" s="200" t="s">
        <v>0</v>
      </c>
      <c r="I2249" s="201">
        <v>3</v>
      </c>
      <c r="J2249" s="393">
        <v>2</v>
      </c>
      <c r="K2249" s="202"/>
      <c r="L2249" s="174"/>
      <c r="M2249" s="203"/>
      <c r="N2249" s="203"/>
      <c r="O2249" s="203"/>
      <c r="P2249" s="203"/>
      <c r="Q2249" s="203"/>
      <c r="R2249" s="203"/>
      <c r="S2249" s="203"/>
      <c r="T2249" s="203"/>
      <c r="U2249" s="176">
        <f t="shared" si="252"/>
        <v>0</v>
      </c>
      <c r="V2249" s="203"/>
      <c r="W2249" s="203"/>
      <c r="X2249" s="203"/>
      <c r="Y2249" s="203"/>
      <c r="Z2249" s="203"/>
      <c r="AA2249" s="203"/>
      <c r="AB2249" s="203"/>
      <c r="AC2249" s="203"/>
      <c r="AD2249" s="203"/>
      <c r="AE2249" s="203"/>
      <c r="AF2249" s="203"/>
      <c r="AG2249" s="3136"/>
      <c r="AH2249" s="3136"/>
      <c r="AI2249" s="3136"/>
      <c r="AJ2249" s="3136"/>
      <c r="AK2249" s="3136"/>
      <c r="AL2249" s="3136"/>
      <c r="AM2249" s="4103"/>
      <c r="AN2249" s="4103"/>
      <c r="AO2249" s="3136"/>
      <c r="AP2249" s="3136"/>
      <c r="AQ2249" s="3136"/>
      <c r="AR2249" s="3136"/>
      <c r="AS2249" s="3137"/>
      <c r="AT2249" s="3137"/>
      <c r="AU2249" s="3137"/>
      <c r="AV2249" s="2984"/>
      <c r="AW2249" s="3145"/>
      <c r="AX2249" s="3145"/>
      <c r="AY2249" s="3138"/>
      <c r="AZ2249" s="3961"/>
      <c r="BA2249" s="3961"/>
      <c r="BB2249" s="3961"/>
      <c r="BC2249" s="3962"/>
      <c r="BD2249" s="3963"/>
      <c r="BE2249" s="3139"/>
      <c r="BF2249" s="3446"/>
      <c r="BG2249" s="3961"/>
      <c r="BH2249" s="3139"/>
      <c r="BI2249" s="3964"/>
      <c r="BJ2249" s="3139"/>
      <c r="BK2249" s="3139"/>
      <c r="BL2249" s="3140">
        <f t="shared" si="253"/>
        <v>0</v>
      </c>
      <c r="BM2249" s="3901"/>
      <c r="BN2249" s="3778"/>
      <c r="BO2249" s="3883"/>
      <c r="BP2249" s="3883"/>
      <c r="BQ2249" s="3779"/>
      <c r="BR2249" s="3965"/>
      <c r="BS2249" s="3966"/>
      <c r="BT2249" s="3966"/>
      <c r="BU2249" s="3966"/>
      <c r="BV2249" s="3966"/>
      <c r="BW2249" s="3966"/>
      <c r="BX2249" s="3966"/>
      <c r="BY2249" s="3966"/>
      <c r="BZ2249" s="3966"/>
      <c r="CA2249" s="3966"/>
      <c r="CB2249" s="3966"/>
      <c r="CC2249" s="3966"/>
      <c r="CD2249" s="2046" t="s">
        <v>134</v>
      </c>
    </row>
    <row r="2250" spans="1:82" ht="25.5" customHeight="1" thickBot="1" x14ac:dyDescent="0.25">
      <c r="A2250" s="107" t="s">
        <v>162</v>
      </c>
      <c r="B2250" s="109" t="s">
        <v>155</v>
      </c>
      <c r="C2250" s="10" t="s">
        <v>154</v>
      </c>
      <c r="D2250" s="179">
        <v>273</v>
      </c>
      <c r="E2250" s="110" t="s">
        <v>133</v>
      </c>
      <c r="F2250" s="5" t="s">
        <v>89</v>
      </c>
      <c r="G2250" s="11">
        <v>0</v>
      </c>
      <c r="H2250" s="12" t="s">
        <v>0</v>
      </c>
      <c r="I2250" s="15">
        <v>10</v>
      </c>
      <c r="J2250" s="384">
        <v>2</v>
      </c>
      <c r="K2250" s="13"/>
      <c r="L2250" s="6">
        <f t="shared" si="205"/>
        <v>0</v>
      </c>
      <c r="M2250" s="7"/>
      <c r="N2250" s="7"/>
      <c r="O2250" s="7"/>
      <c r="P2250" s="7"/>
      <c r="Q2250" s="7"/>
      <c r="R2250" s="7"/>
      <c r="S2250" s="7"/>
      <c r="T2250" s="7"/>
      <c r="U2250" s="180">
        <f t="shared" si="252"/>
        <v>0</v>
      </c>
      <c r="V2250" s="7"/>
      <c r="W2250" s="7"/>
      <c r="X2250" s="7"/>
      <c r="Y2250" s="7"/>
      <c r="Z2250" s="7"/>
      <c r="AA2250" s="7"/>
      <c r="AB2250" s="7"/>
      <c r="AC2250" s="7"/>
      <c r="AD2250" s="14"/>
      <c r="AE2250" s="14"/>
      <c r="AF2250" s="14"/>
      <c r="AG2250" s="2893"/>
      <c r="AH2250" s="2893"/>
      <c r="AI2250" s="2893"/>
      <c r="AJ2250" s="2893"/>
      <c r="AK2250" s="2893"/>
      <c r="AL2250" s="2893"/>
      <c r="AM2250" s="1864"/>
      <c r="AN2250" s="1864"/>
      <c r="AO2250" s="2893"/>
      <c r="AP2250" s="2893"/>
      <c r="AQ2250" s="2893"/>
      <c r="AR2250" s="2893"/>
      <c r="AS2250" s="2940" t="s">
        <v>430</v>
      </c>
      <c r="AT2250" s="2842" t="s">
        <v>383</v>
      </c>
      <c r="AU2250" s="2842">
        <v>2</v>
      </c>
      <c r="AV2250" s="2842">
        <v>2</v>
      </c>
      <c r="AW2250" s="2843">
        <v>42737</v>
      </c>
      <c r="AX2250" s="2843">
        <v>42885</v>
      </c>
      <c r="AY2250" s="2844">
        <v>0</v>
      </c>
      <c r="AZ2250" s="1397"/>
      <c r="BA2250" s="1397"/>
      <c r="BB2250" s="1397"/>
      <c r="BC2250" s="1830"/>
      <c r="BD2250" s="2990"/>
      <c r="BE2250" s="1831"/>
      <c r="BF2250" s="2991"/>
      <c r="BG2250" s="1394"/>
      <c r="BH2250" s="1831"/>
      <c r="BI2250" s="2992"/>
      <c r="BJ2250" s="1831"/>
      <c r="BK2250" s="1831"/>
      <c r="BL2250" s="1412">
        <f t="shared" si="253"/>
        <v>0</v>
      </c>
      <c r="BM2250" s="1412">
        <f>L2250-(BI2250:BI2255)</f>
        <v>0</v>
      </c>
      <c r="BN2250" s="2979"/>
      <c r="BO2250" s="2979"/>
      <c r="BP2250" s="2979"/>
      <c r="BQ2250" s="2752"/>
      <c r="BR2250" s="1413"/>
      <c r="BS2250" s="1413"/>
      <c r="BT2250" s="1413"/>
      <c r="BU2250" s="1413"/>
      <c r="BV2250" s="1413"/>
      <c r="BW2250" s="1413"/>
      <c r="BX2250" s="1413"/>
      <c r="BY2250" s="1413"/>
      <c r="BZ2250" s="1413"/>
      <c r="CA2250" s="1413"/>
      <c r="CB2250" s="1413"/>
      <c r="CC2250" s="1413"/>
      <c r="CD2250" s="2046" t="s">
        <v>134</v>
      </c>
    </row>
    <row r="2251" spans="1:82" ht="25.5" customHeight="1" thickBot="1" x14ac:dyDescent="0.25">
      <c r="A2251" s="124" t="s">
        <v>162</v>
      </c>
      <c r="B2251" s="130" t="s">
        <v>155</v>
      </c>
      <c r="C2251" s="126" t="s">
        <v>154</v>
      </c>
      <c r="D2251" s="118">
        <v>273</v>
      </c>
      <c r="E2251" s="132" t="s">
        <v>133</v>
      </c>
      <c r="F2251" s="237" t="s">
        <v>89</v>
      </c>
      <c r="G2251" s="11">
        <v>0</v>
      </c>
      <c r="H2251" s="133" t="s">
        <v>0</v>
      </c>
      <c r="I2251" s="123">
        <v>10</v>
      </c>
      <c r="J2251" s="385">
        <v>2</v>
      </c>
      <c r="K2251" s="127"/>
      <c r="L2251" s="120"/>
      <c r="M2251" s="128"/>
      <c r="N2251" s="128"/>
      <c r="O2251" s="128"/>
      <c r="P2251" s="128"/>
      <c r="Q2251" s="128"/>
      <c r="R2251" s="128"/>
      <c r="S2251" s="128"/>
      <c r="T2251" s="128"/>
      <c r="U2251" s="122">
        <f t="shared" si="252"/>
        <v>0</v>
      </c>
      <c r="V2251" s="128"/>
      <c r="W2251" s="128"/>
      <c r="X2251" s="128"/>
      <c r="Y2251" s="128"/>
      <c r="Z2251" s="128"/>
      <c r="AA2251" s="128"/>
      <c r="AB2251" s="128"/>
      <c r="AC2251" s="128"/>
      <c r="AD2251" s="128"/>
      <c r="AE2251" s="128"/>
      <c r="AF2251" s="128"/>
      <c r="AG2251" s="2904"/>
      <c r="AH2251" s="2904"/>
      <c r="AI2251" s="2904"/>
      <c r="AJ2251" s="2904"/>
      <c r="AK2251" s="2904"/>
      <c r="AL2251" s="2904"/>
      <c r="AM2251" s="4096"/>
      <c r="AN2251" s="4096"/>
      <c r="AO2251" s="2904"/>
      <c r="AP2251" s="2904"/>
      <c r="AQ2251" s="2904"/>
      <c r="AR2251" s="2904"/>
      <c r="AS2251" s="3129" t="s">
        <v>420</v>
      </c>
      <c r="AT2251" s="3129" t="s">
        <v>383</v>
      </c>
      <c r="AU2251" s="3129">
        <v>1</v>
      </c>
      <c r="AV2251" s="2846">
        <v>1</v>
      </c>
      <c r="AW2251" s="3007">
        <v>42736</v>
      </c>
      <c r="AX2251" s="3007">
        <v>43100</v>
      </c>
      <c r="AY2251" s="3130">
        <v>0</v>
      </c>
      <c r="AZ2251" s="3886"/>
      <c r="BA2251" s="3886"/>
      <c r="BB2251" s="3886"/>
      <c r="BC2251" s="3887"/>
      <c r="BD2251" s="3888"/>
      <c r="BE2251" s="3000"/>
      <c r="BF2251" s="3422"/>
      <c r="BG2251" s="3886"/>
      <c r="BH2251" s="3000"/>
      <c r="BI2251" s="3889"/>
      <c r="BJ2251" s="3000"/>
      <c r="BK2251" s="3000"/>
      <c r="BL2251" s="3001">
        <f t="shared" si="253"/>
        <v>0</v>
      </c>
      <c r="BM2251" s="3886"/>
      <c r="BN2251" s="3883"/>
      <c r="BO2251" s="3883"/>
      <c r="BP2251" s="3883"/>
      <c r="BQ2251" s="3779"/>
      <c r="BR2251" s="3890"/>
      <c r="BS2251" s="3890"/>
      <c r="BT2251" s="3890"/>
      <c r="BU2251" s="3890"/>
      <c r="BV2251" s="3890"/>
      <c r="BW2251" s="3890"/>
      <c r="BX2251" s="3890"/>
      <c r="BY2251" s="3890"/>
      <c r="BZ2251" s="3890"/>
      <c r="CA2251" s="3890"/>
      <c r="CB2251" s="3890"/>
      <c r="CC2251" s="3890"/>
      <c r="CD2251" s="2046" t="s">
        <v>134</v>
      </c>
    </row>
    <row r="2252" spans="1:82" ht="25.5" customHeight="1" thickBot="1" x14ac:dyDescent="0.25">
      <c r="A2252" s="124" t="s">
        <v>162</v>
      </c>
      <c r="B2252" s="130" t="s">
        <v>155</v>
      </c>
      <c r="C2252" s="126" t="s">
        <v>154</v>
      </c>
      <c r="D2252" s="118">
        <v>273</v>
      </c>
      <c r="E2252" s="132" t="s">
        <v>133</v>
      </c>
      <c r="F2252" s="237" t="s">
        <v>89</v>
      </c>
      <c r="G2252" s="11">
        <v>0</v>
      </c>
      <c r="H2252" s="133" t="s">
        <v>0</v>
      </c>
      <c r="I2252" s="123">
        <v>10</v>
      </c>
      <c r="J2252" s="385">
        <v>2</v>
      </c>
      <c r="K2252" s="127"/>
      <c r="L2252" s="120"/>
      <c r="M2252" s="128"/>
      <c r="N2252" s="128"/>
      <c r="O2252" s="128"/>
      <c r="P2252" s="128"/>
      <c r="Q2252" s="128"/>
      <c r="R2252" s="128"/>
      <c r="S2252" s="128"/>
      <c r="T2252" s="128"/>
      <c r="U2252" s="122">
        <f t="shared" si="252"/>
        <v>0</v>
      </c>
      <c r="V2252" s="128"/>
      <c r="W2252" s="128"/>
      <c r="X2252" s="128"/>
      <c r="Y2252" s="128"/>
      <c r="Z2252" s="128"/>
      <c r="AA2252" s="128"/>
      <c r="AB2252" s="128"/>
      <c r="AC2252" s="128"/>
      <c r="AD2252" s="128"/>
      <c r="AE2252" s="128"/>
      <c r="AF2252" s="128"/>
      <c r="AG2252" s="2904"/>
      <c r="AH2252" s="2904"/>
      <c r="AI2252" s="2904"/>
      <c r="AJ2252" s="2904"/>
      <c r="AK2252" s="2904"/>
      <c r="AL2252" s="2904"/>
      <c r="AM2252" s="4096"/>
      <c r="AN2252" s="4096"/>
      <c r="AO2252" s="2904"/>
      <c r="AP2252" s="2904"/>
      <c r="AQ2252" s="2904"/>
      <c r="AR2252" s="2904"/>
      <c r="AS2252" s="2997"/>
      <c r="AT2252" s="2997"/>
      <c r="AU2252" s="2997"/>
      <c r="AV2252" s="2188"/>
      <c r="AW2252" s="2998"/>
      <c r="AX2252" s="2998"/>
      <c r="AY2252" s="2999"/>
      <c r="AZ2252" s="3886"/>
      <c r="BA2252" s="3886"/>
      <c r="BB2252" s="3886"/>
      <c r="BC2252" s="3887"/>
      <c r="BD2252" s="3888"/>
      <c r="BE2252" s="3000"/>
      <c r="BF2252" s="3422"/>
      <c r="BG2252" s="3886"/>
      <c r="BH2252" s="3000"/>
      <c r="BI2252" s="3889"/>
      <c r="BJ2252" s="3000"/>
      <c r="BK2252" s="3000"/>
      <c r="BL2252" s="3001">
        <f t="shared" si="253"/>
        <v>0</v>
      </c>
      <c r="BM2252" s="3886"/>
      <c r="BN2252" s="3883"/>
      <c r="BO2252" s="3883"/>
      <c r="BP2252" s="3883"/>
      <c r="BQ2252" s="3779"/>
      <c r="BR2252" s="3890"/>
      <c r="BS2252" s="3890"/>
      <c r="BT2252" s="3890"/>
      <c r="BU2252" s="3890"/>
      <c r="BV2252" s="3890"/>
      <c r="BW2252" s="3890"/>
      <c r="BX2252" s="3890"/>
      <c r="BY2252" s="3890"/>
      <c r="BZ2252" s="3890"/>
      <c r="CA2252" s="3890"/>
      <c r="CB2252" s="3890"/>
      <c r="CC2252" s="3890"/>
      <c r="CD2252" s="2046" t="s">
        <v>134</v>
      </c>
    </row>
    <row r="2253" spans="1:82" ht="25.5" customHeight="1" thickBot="1" x14ac:dyDescent="0.25">
      <c r="A2253" s="124" t="s">
        <v>162</v>
      </c>
      <c r="B2253" s="130" t="s">
        <v>155</v>
      </c>
      <c r="C2253" s="126" t="s">
        <v>154</v>
      </c>
      <c r="D2253" s="118">
        <v>273</v>
      </c>
      <c r="E2253" s="132" t="s">
        <v>133</v>
      </c>
      <c r="F2253" s="237" t="s">
        <v>89</v>
      </c>
      <c r="G2253" s="11">
        <v>0</v>
      </c>
      <c r="H2253" s="133" t="s">
        <v>0</v>
      </c>
      <c r="I2253" s="123">
        <v>10</v>
      </c>
      <c r="J2253" s="385">
        <v>2</v>
      </c>
      <c r="K2253" s="127"/>
      <c r="L2253" s="120"/>
      <c r="M2253" s="128"/>
      <c r="N2253" s="128"/>
      <c r="O2253" s="128"/>
      <c r="P2253" s="128"/>
      <c r="Q2253" s="128"/>
      <c r="R2253" s="128"/>
      <c r="S2253" s="128"/>
      <c r="T2253" s="128"/>
      <c r="U2253" s="122">
        <f t="shared" si="252"/>
        <v>0</v>
      </c>
      <c r="V2253" s="128"/>
      <c r="W2253" s="128"/>
      <c r="X2253" s="128"/>
      <c r="Y2253" s="128"/>
      <c r="Z2253" s="128"/>
      <c r="AA2253" s="128"/>
      <c r="AB2253" s="128"/>
      <c r="AC2253" s="128"/>
      <c r="AD2253" s="128"/>
      <c r="AE2253" s="128"/>
      <c r="AF2253" s="128"/>
      <c r="AG2253" s="2904"/>
      <c r="AH2253" s="2904"/>
      <c r="AI2253" s="2904"/>
      <c r="AJ2253" s="2904"/>
      <c r="AK2253" s="2904"/>
      <c r="AL2253" s="2904"/>
      <c r="AM2253" s="4096"/>
      <c r="AN2253" s="4096"/>
      <c r="AO2253" s="2904"/>
      <c r="AP2253" s="2904"/>
      <c r="AQ2253" s="2904"/>
      <c r="AR2253" s="2904"/>
      <c r="AS2253" s="2997"/>
      <c r="AT2253" s="2997"/>
      <c r="AU2253" s="2997"/>
      <c r="AV2253" s="2188"/>
      <c r="AW2253" s="2998"/>
      <c r="AX2253" s="2998"/>
      <c r="AY2253" s="2999"/>
      <c r="AZ2253" s="3886"/>
      <c r="BA2253" s="3886"/>
      <c r="BB2253" s="3886"/>
      <c r="BC2253" s="3887"/>
      <c r="BD2253" s="3888"/>
      <c r="BE2253" s="3000"/>
      <c r="BF2253" s="3422"/>
      <c r="BG2253" s="3886"/>
      <c r="BH2253" s="3000"/>
      <c r="BI2253" s="3889"/>
      <c r="BJ2253" s="3000"/>
      <c r="BK2253" s="3000"/>
      <c r="BL2253" s="3001">
        <f t="shared" si="253"/>
        <v>0</v>
      </c>
      <c r="BM2253" s="3886"/>
      <c r="BN2253" s="3883"/>
      <c r="BO2253" s="3883"/>
      <c r="BP2253" s="3883"/>
      <c r="BQ2253" s="3779"/>
      <c r="BR2253" s="3890"/>
      <c r="BS2253" s="3890"/>
      <c r="BT2253" s="3890"/>
      <c r="BU2253" s="3890"/>
      <c r="BV2253" s="3890"/>
      <c r="BW2253" s="3890"/>
      <c r="BX2253" s="3890"/>
      <c r="BY2253" s="3890"/>
      <c r="BZ2253" s="3890"/>
      <c r="CA2253" s="3890"/>
      <c r="CB2253" s="3890"/>
      <c r="CC2253" s="3890"/>
      <c r="CD2253" s="2046" t="s">
        <v>134</v>
      </c>
    </row>
    <row r="2254" spans="1:82" ht="25.5" customHeight="1" thickBot="1" x14ac:dyDescent="0.25">
      <c r="A2254" s="124" t="s">
        <v>162</v>
      </c>
      <c r="B2254" s="130" t="s">
        <v>155</v>
      </c>
      <c r="C2254" s="126" t="s">
        <v>154</v>
      </c>
      <c r="D2254" s="118">
        <v>273</v>
      </c>
      <c r="E2254" s="132" t="s">
        <v>133</v>
      </c>
      <c r="F2254" s="237" t="s">
        <v>89</v>
      </c>
      <c r="G2254" s="11">
        <v>0</v>
      </c>
      <c r="H2254" s="133" t="s">
        <v>0</v>
      </c>
      <c r="I2254" s="123">
        <v>10</v>
      </c>
      <c r="J2254" s="385">
        <v>2</v>
      </c>
      <c r="K2254" s="127"/>
      <c r="L2254" s="120"/>
      <c r="M2254" s="128"/>
      <c r="N2254" s="128"/>
      <c r="O2254" s="128"/>
      <c r="P2254" s="128"/>
      <c r="Q2254" s="128"/>
      <c r="R2254" s="128"/>
      <c r="S2254" s="128"/>
      <c r="T2254" s="128"/>
      <c r="U2254" s="122">
        <f t="shared" si="252"/>
        <v>0</v>
      </c>
      <c r="V2254" s="128"/>
      <c r="W2254" s="128"/>
      <c r="X2254" s="128"/>
      <c r="Y2254" s="128"/>
      <c r="Z2254" s="128"/>
      <c r="AA2254" s="128"/>
      <c r="AB2254" s="128"/>
      <c r="AC2254" s="128"/>
      <c r="AD2254" s="128"/>
      <c r="AE2254" s="128"/>
      <c r="AF2254" s="128"/>
      <c r="AG2254" s="2904"/>
      <c r="AH2254" s="2904"/>
      <c r="AI2254" s="2904"/>
      <c r="AJ2254" s="2904"/>
      <c r="AK2254" s="2904"/>
      <c r="AL2254" s="2904"/>
      <c r="AM2254" s="4096"/>
      <c r="AN2254" s="4096"/>
      <c r="AO2254" s="2904"/>
      <c r="AP2254" s="2904"/>
      <c r="AQ2254" s="2904"/>
      <c r="AR2254" s="2904"/>
      <c r="AS2254" s="2997"/>
      <c r="AT2254" s="2997"/>
      <c r="AU2254" s="2997"/>
      <c r="AV2254" s="2188"/>
      <c r="AW2254" s="2998"/>
      <c r="AX2254" s="2998"/>
      <c r="AY2254" s="2999"/>
      <c r="AZ2254" s="3886"/>
      <c r="BA2254" s="3886"/>
      <c r="BB2254" s="3886"/>
      <c r="BC2254" s="3887"/>
      <c r="BD2254" s="3888"/>
      <c r="BE2254" s="3000"/>
      <c r="BF2254" s="3422"/>
      <c r="BG2254" s="3886"/>
      <c r="BH2254" s="3000"/>
      <c r="BI2254" s="3889"/>
      <c r="BJ2254" s="3000"/>
      <c r="BK2254" s="3000"/>
      <c r="BL2254" s="3001">
        <f t="shared" si="253"/>
        <v>0</v>
      </c>
      <c r="BM2254" s="3886"/>
      <c r="BN2254" s="3883"/>
      <c r="BO2254" s="3883"/>
      <c r="BP2254" s="3883"/>
      <c r="BQ2254" s="3779"/>
      <c r="BR2254" s="3890"/>
      <c r="BS2254" s="3890"/>
      <c r="BT2254" s="3890"/>
      <c r="BU2254" s="3890"/>
      <c r="BV2254" s="3890"/>
      <c r="BW2254" s="3890"/>
      <c r="BX2254" s="3890"/>
      <c r="BY2254" s="3890"/>
      <c r="BZ2254" s="3890"/>
      <c r="CA2254" s="3890"/>
      <c r="CB2254" s="3890"/>
      <c r="CC2254" s="3890"/>
      <c r="CD2254" s="2046" t="s">
        <v>134</v>
      </c>
    </row>
    <row r="2255" spans="1:82" ht="25.5" customHeight="1" thickBot="1" x14ac:dyDescent="0.25">
      <c r="A2255" s="101" t="s">
        <v>162</v>
      </c>
      <c r="B2255" s="105" t="s">
        <v>155</v>
      </c>
      <c r="C2255" s="220" t="s">
        <v>154</v>
      </c>
      <c r="D2255" s="205">
        <v>273</v>
      </c>
      <c r="E2255" s="103" t="s">
        <v>133</v>
      </c>
      <c r="F2255" s="100" t="s">
        <v>89</v>
      </c>
      <c r="G2255" s="11">
        <v>0</v>
      </c>
      <c r="H2255" s="17" t="s">
        <v>0</v>
      </c>
      <c r="I2255" s="18">
        <v>10</v>
      </c>
      <c r="J2255" s="386">
        <v>2</v>
      </c>
      <c r="K2255" s="104"/>
      <c r="L2255" s="206"/>
      <c r="M2255" s="98"/>
      <c r="N2255" s="98"/>
      <c r="O2255" s="98"/>
      <c r="P2255" s="98"/>
      <c r="Q2255" s="98"/>
      <c r="R2255" s="98"/>
      <c r="S2255" s="98"/>
      <c r="T2255" s="98"/>
      <c r="U2255" s="207">
        <f t="shared" si="252"/>
        <v>0</v>
      </c>
      <c r="V2255" s="98"/>
      <c r="W2255" s="98"/>
      <c r="X2255" s="98"/>
      <c r="Y2255" s="98"/>
      <c r="Z2255" s="98"/>
      <c r="AA2255" s="98"/>
      <c r="AB2255" s="98"/>
      <c r="AC2255" s="98"/>
      <c r="AD2255" s="98"/>
      <c r="AE2255" s="98"/>
      <c r="AF2255" s="98"/>
      <c r="AG2255" s="2835"/>
      <c r="AH2255" s="2835"/>
      <c r="AI2255" s="2835"/>
      <c r="AJ2255" s="2835"/>
      <c r="AK2255" s="2835"/>
      <c r="AL2255" s="2835"/>
      <c r="AM2255" s="2144"/>
      <c r="AN2255" s="2144"/>
      <c r="AO2255" s="2835"/>
      <c r="AP2255" s="2835"/>
      <c r="AQ2255" s="2835"/>
      <c r="AR2255" s="2835"/>
      <c r="AS2255" s="2963"/>
      <c r="AT2255" s="2963"/>
      <c r="AU2255" s="2963"/>
      <c r="AV2255" s="2963"/>
      <c r="AW2255" s="2964"/>
      <c r="AX2255" s="2964"/>
      <c r="AY2255" s="2965"/>
      <c r="AZ2255" s="2418"/>
      <c r="BA2255" s="2418"/>
      <c r="BB2255" s="2418"/>
      <c r="BC2255" s="2932"/>
      <c r="BD2255" s="2931"/>
      <c r="BE2255" s="2933"/>
      <c r="BF2255" s="2934"/>
      <c r="BG2255" s="2418"/>
      <c r="BH2255" s="2933"/>
      <c r="BI2255" s="3895"/>
      <c r="BJ2255" s="2933"/>
      <c r="BK2255" s="2933"/>
      <c r="BL2255" s="2828">
        <f t="shared" si="253"/>
        <v>0</v>
      </c>
      <c r="BM2255" s="2418"/>
      <c r="BN2255" s="3883"/>
      <c r="BO2255" s="3883"/>
      <c r="BP2255" s="3883"/>
      <c r="BQ2255" s="3779"/>
      <c r="BR2255" s="3774"/>
      <c r="BS2255" s="3774"/>
      <c r="BT2255" s="3774"/>
      <c r="BU2255" s="3774"/>
      <c r="BV2255" s="3774"/>
      <c r="BW2255" s="3774"/>
      <c r="BX2255" s="3774"/>
      <c r="BY2255" s="3774"/>
      <c r="BZ2255" s="3774"/>
      <c r="CA2255" s="3774"/>
      <c r="CB2255" s="3774"/>
      <c r="CC2255" s="3774"/>
      <c r="CD2255" s="2046" t="s">
        <v>134</v>
      </c>
    </row>
    <row r="2256" spans="1:82" ht="25.5" customHeight="1" thickBot="1" x14ac:dyDescent="0.25">
      <c r="A2256" s="181" t="s">
        <v>162</v>
      </c>
      <c r="B2256" s="182" t="s">
        <v>156</v>
      </c>
      <c r="C2256" s="209" t="s">
        <v>157</v>
      </c>
      <c r="D2256" s="163">
        <v>274</v>
      </c>
      <c r="E2256" s="210" t="s">
        <v>138</v>
      </c>
      <c r="F2256" s="48" t="s">
        <v>90</v>
      </c>
      <c r="G2256" s="11">
        <v>0</v>
      </c>
      <c r="H2256" s="193" t="s">
        <v>0</v>
      </c>
      <c r="I2256" s="194">
        <v>1</v>
      </c>
      <c r="J2256" s="392">
        <v>0.5</v>
      </c>
      <c r="K2256" s="195"/>
      <c r="L2256" s="51">
        <f t="shared" si="205"/>
        <v>90000000</v>
      </c>
      <c r="M2256" s="274">
        <v>90000000</v>
      </c>
      <c r="N2256" s="274"/>
      <c r="O2256" s="274"/>
      <c r="P2256" s="274"/>
      <c r="Q2256" s="274"/>
      <c r="R2256" s="52"/>
      <c r="S2256" s="52"/>
      <c r="T2256" s="52"/>
      <c r="U2256" s="168">
        <f t="shared" si="252"/>
        <v>0</v>
      </c>
      <c r="V2256" s="52"/>
      <c r="W2256" s="52"/>
      <c r="X2256" s="52"/>
      <c r="Y2256" s="52"/>
      <c r="Z2256" s="52"/>
      <c r="AA2256" s="52"/>
      <c r="AB2256" s="52"/>
      <c r="AC2256" s="52"/>
      <c r="AD2256" s="196"/>
      <c r="AE2256" s="196"/>
      <c r="AF2256" s="196"/>
      <c r="AG2256" s="2835"/>
      <c r="AH2256" s="2835"/>
      <c r="AI2256" s="2835"/>
      <c r="AJ2256" s="2835"/>
      <c r="AK2256" s="2835"/>
      <c r="AL2256" s="2835"/>
      <c r="AM2256" s="2144"/>
      <c r="AN2256" s="2144"/>
      <c r="AO2256" s="2835"/>
      <c r="AP2256" s="2835"/>
      <c r="AQ2256" s="2835"/>
      <c r="AR2256" s="2835"/>
      <c r="AS2256" s="2963"/>
      <c r="AT2256" s="2963"/>
      <c r="AU2256" s="2963"/>
      <c r="AV2256" s="2963"/>
      <c r="AW2256" s="2964"/>
      <c r="AX2256" s="2964"/>
      <c r="AY2256" s="2965"/>
      <c r="AZ2256" s="1459"/>
      <c r="BA2256" s="1459"/>
      <c r="BB2256" s="1459"/>
      <c r="BC2256" s="1685"/>
      <c r="BD2256" s="2041"/>
      <c r="BE2256" s="1659"/>
      <c r="BF2256" s="2042"/>
      <c r="BG2256" s="1381"/>
      <c r="BH2256" s="1659"/>
      <c r="BI2256" s="2043"/>
      <c r="BJ2256" s="1659"/>
      <c r="BK2256" s="1659"/>
      <c r="BL2256" s="1470">
        <f t="shared" si="253"/>
        <v>0</v>
      </c>
      <c r="BM2256" s="2044">
        <f>L2256-(BI2256:BI2261)</f>
        <v>90000000</v>
      </c>
      <c r="BN2256" s="2751"/>
      <c r="BO2256" s="2979"/>
      <c r="BP2256" s="2979"/>
      <c r="BQ2256" s="2752"/>
      <c r="BR2256" s="2753"/>
      <c r="BS2256" s="1471"/>
      <c r="BT2256" s="1471"/>
      <c r="BU2256" s="1471"/>
      <c r="BV2256" s="1471"/>
      <c r="BW2256" s="1471"/>
      <c r="BX2256" s="1471"/>
      <c r="BY2256" s="1471"/>
      <c r="BZ2256" s="1471"/>
      <c r="CA2256" s="1471"/>
      <c r="CB2256" s="1471"/>
      <c r="CC2256" s="1471"/>
      <c r="CD2256" s="2046" t="s">
        <v>134</v>
      </c>
    </row>
    <row r="2257" spans="1:82" ht="25.5" customHeight="1" thickBot="1" x14ac:dyDescent="0.25">
      <c r="A2257" s="185" t="s">
        <v>162</v>
      </c>
      <c r="B2257" s="186" t="s">
        <v>156</v>
      </c>
      <c r="C2257" s="212" t="s">
        <v>157</v>
      </c>
      <c r="D2257" s="165">
        <v>274</v>
      </c>
      <c r="E2257" s="213" t="s">
        <v>138</v>
      </c>
      <c r="F2257" s="237" t="s">
        <v>90</v>
      </c>
      <c r="G2257" s="11">
        <v>0</v>
      </c>
      <c r="H2257" s="197" t="s">
        <v>0</v>
      </c>
      <c r="I2257" s="177">
        <v>1</v>
      </c>
      <c r="J2257" s="391">
        <v>0.5</v>
      </c>
      <c r="K2257" s="198"/>
      <c r="L2257" s="170"/>
      <c r="M2257" s="199"/>
      <c r="N2257" s="199"/>
      <c r="O2257" s="199"/>
      <c r="P2257" s="199"/>
      <c r="Q2257" s="199"/>
      <c r="R2257" s="199"/>
      <c r="S2257" s="199"/>
      <c r="T2257" s="199"/>
      <c r="U2257" s="172">
        <f t="shared" si="252"/>
        <v>0</v>
      </c>
      <c r="V2257" s="199"/>
      <c r="W2257" s="199"/>
      <c r="X2257" s="199"/>
      <c r="Y2257" s="199"/>
      <c r="Z2257" s="199"/>
      <c r="AA2257" s="199"/>
      <c r="AB2257" s="199"/>
      <c r="AC2257" s="199"/>
      <c r="AD2257" s="199"/>
      <c r="AE2257" s="199"/>
      <c r="AF2257" s="199"/>
      <c r="AG2257" s="2906"/>
      <c r="AH2257" s="2906"/>
      <c r="AI2257" s="2906"/>
      <c r="AJ2257" s="2906"/>
      <c r="AK2257" s="2906"/>
      <c r="AL2257" s="2906"/>
      <c r="AM2257" s="4095"/>
      <c r="AN2257" s="4095"/>
      <c r="AO2257" s="2906"/>
      <c r="AP2257" s="2906"/>
      <c r="AQ2257" s="2906"/>
      <c r="AR2257" s="2906"/>
      <c r="AS2257" s="2908"/>
      <c r="AT2257" s="2908"/>
      <c r="AU2257" s="2908"/>
      <c r="AV2257" s="2188"/>
      <c r="AW2257" s="2909"/>
      <c r="AX2257" s="2909"/>
      <c r="AY2257" s="2994"/>
      <c r="AZ2257" s="3878"/>
      <c r="BA2257" s="3878"/>
      <c r="BB2257" s="3878"/>
      <c r="BC2257" s="3879"/>
      <c r="BD2257" s="3880"/>
      <c r="BE2257" s="2995"/>
      <c r="BF2257" s="3437"/>
      <c r="BG2257" s="3878"/>
      <c r="BH2257" s="2995"/>
      <c r="BI2257" s="3881"/>
      <c r="BJ2257" s="2995"/>
      <c r="BK2257" s="2995"/>
      <c r="BL2257" s="2996">
        <f t="shared" si="253"/>
        <v>0</v>
      </c>
      <c r="BM2257" s="3882"/>
      <c r="BN2257" s="3778"/>
      <c r="BO2257" s="3883"/>
      <c r="BP2257" s="3883"/>
      <c r="BQ2257" s="3779"/>
      <c r="BR2257" s="3884"/>
      <c r="BS2257" s="3885"/>
      <c r="BT2257" s="3885"/>
      <c r="BU2257" s="3885"/>
      <c r="BV2257" s="3885"/>
      <c r="BW2257" s="3885"/>
      <c r="BX2257" s="3885"/>
      <c r="BY2257" s="3885"/>
      <c r="BZ2257" s="3885"/>
      <c r="CA2257" s="3885"/>
      <c r="CB2257" s="3885"/>
      <c r="CC2257" s="3885"/>
      <c r="CD2257" s="2046" t="s">
        <v>134</v>
      </c>
    </row>
    <row r="2258" spans="1:82" ht="25.5" customHeight="1" thickBot="1" x14ac:dyDescent="0.25">
      <c r="A2258" s="185" t="s">
        <v>162</v>
      </c>
      <c r="B2258" s="186" t="s">
        <v>156</v>
      </c>
      <c r="C2258" s="212" t="s">
        <v>157</v>
      </c>
      <c r="D2258" s="165">
        <v>274</v>
      </c>
      <c r="E2258" s="213" t="s">
        <v>138</v>
      </c>
      <c r="F2258" s="237" t="s">
        <v>90</v>
      </c>
      <c r="G2258" s="11">
        <v>0</v>
      </c>
      <c r="H2258" s="197" t="s">
        <v>0</v>
      </c>
      <c r="I2258" s="177">
        <v>1</v>
      </c>
      <c r="J2258" s="391">
        <v>0.5</v>
      </c>
      <c r="K2258" s="198"/>
      <c r="L2258" s="170"/>
      <c r="M2258" s="199"/>
      <c r="N2258" s="199"/>
      <c r="O2258" s="199"/>
      <c r="P2258" s="199"/>
      <c r="Q2258" s="199"/>
      <c r="R2258" s="199"/>
      <c r="S2258" s="199"/>
      <c r="T2258" s="199"/>
      <c r="U2258" s="172">
        <f t="shared" si="252"/>
        <v>0</v>
      </c>
      <c r="V2258" s="199"/>
      <c r="W2258" s="199"/>
      <c r="X2258" s="199"/>
      <c r="Y2258" s="199"/>
      <c r="Z2258" s="199"/>
      <c r="AA2258" s="199"/>
      <c r="AB2258" s="199"/>
      <c r="AC2258" s="199"/>
      <c r="AD2258" s="199"/>
      <c r="AE2258" s="199"/>
      <c r="AF2258" s="199"/>
      <c r="AG2258" s="2906"/>
      <c r="AH2258" s="2906"/>
      <c r="AI2258" s="2906"/>
      <c r="AJ2258" s="2906"/>
      <c r="AK2258" s="2906"/>
      <c r="AL2258" s="2906"/>
      <c r="AM2258" s="4095"/>
      <c r="AN2258" s="4095"/>
      <c r="AO2258" s="2906"/>
      <c r="AP2258" s="2906"/>
      <c r="AQ2258" s="2906"/>
      <c r="AR2258" s="2906"/>
      <c r="AS2258" s="2908"/>
      <c r="AT2258" s="2908"/>
      <c r="AU2258" s="2908"/>
      <c r="AV2258" s="2188"/>
      <c r="AW2258" s="2909"/>
      <c r="AX2258" s="2909"/>
      <c r="AY2258" s="2994"/>
      <c r="AZ2258" s="3878"/>
      <c r="BA2258" s="3878"/>
      <c r="BB2258" s="3878"/>
      <c r="BC2258" s="3879"/>
      <c r="BD2258" s="3880"/>
      <c r="BE2258" s="2995"/>
      <c r="BF2258" s="3437"/>
      <c r="BG2258" s="3878"/>
      <c r="BH2258" s="2995"/>
      <c r="BI2258" s="3881"/>
      <c r="BJ2258" s="2995"/>
      <c r="BK2258" s="2995"/>
      <c r="BL2258" s="2996">
        <f t="shared" si="253"/>
        <v>0</v>
      </c>
      <c r="BM2258" s="3882"/>
      <c r="BN2258" s="3778"/>
      <c r="BO2258" s="3883"/>
      <c r="BP2258" s="3883"/>
      <c r="BQ2258" s="3779"/>
      <c r="BR2258" s="3884"/>
      <c r="BS2258" s="3885"/>
      <c r="BT2258" s="3885"/>
      <c r="BU2258" s="3885"/>
      <c r="BV2258" s="3885"/>
      <c r="BW2258" s="3885"/>
      <c r="BX2258" s="3885"/>
      <c r="BY2258" s="3885"/>
      <c r="BZ2258" s="3885"/>
      <c r="CA2258" s="3885"/>
      <c r="CB2258" s="3885"/>
      <c r="CC2258" s="3885"/>
      <c r="CD2258" s="2046" t="s">
        <v>134</v>
      </c>
    </row>
    <row r="2259" spans="1:82" ht="25.5" customHeight="1" thickBot="1" x14ac:dyDescent="0.25">
      <c r="A2259" s="185" t="s">
        <v>162</v>
      </c>
      <c r="B2259" s="186" t="s">
        <v>156</v>
      </c>
      <c r="C2259" s="212" t="s">
        <v>157</v>
      </c>
      <c r="D2259" s="165">
        <v>274</v>
      </c>
      <c r="E2259" s="213" t="s">
        <v>138</v>
      </c>
      <c r="F2259" s="237" t="s">
        <v>90</v>
      </c>
      <c r="G2259" s="11">
        <v>0</v>
      </c>
      <c r="H2259" s="197" t="s">
        <v>0</v>
      </c>
      <c r="I2259" s="177">
        <v>1</v>
      </c>
      <c r="J2259" s="391">
        <v>0.5</v>
      </c>
      <c r="K2259" s="198"/>
      <c r="L2259" s="170"/>
      <c r="M2259" s="199"/>
      <c r="N2259" s="199"/>
      <c r="O2259" s="199"/>
      <c r="P2259" s="199"/>
      <c r="Q2259" s="199"/>
      <c r="R2259" s="199"/>
      <c r="S2259" s="199"/>
      <c r="T2259" s="199"/>
      <c r="U2259" s="172">
        <f t="shared" si="252"/>
        <v>0</v>
      </c>
      <c r="V2259" s="199"/>
      <c r="W2259" s="199"/>
      <c r="X2259" s="199"/>
      <c r="Y2259" s="199"/>
      <c r="Z2259" s="199"/>
      <c r="AA2259" s="199"/>
      <c r="AB2259" s="199"/>
      <c r="AC2259" s="199"/>
      <c r="AD2259" s="199"/>
      <c r="AE2259" s="199"/>
      <c r="AF2259" s="199"/>
      <c r="AG2259" s="2906"/>
      <c r="AH2259" s="2906"/>
      <c r="AI2259" s="2906"/>
      <c r="AJ2259" s="2906"/>
      <c r="AK2259" s="2906"/>
      <c r="AL2259" s="2906"/>
      <c r="AM2259" s="4095"/>
      <c r="AN2259" s="4095"/>
      <c r="AO2259" s="2906"/>
      <c r="AP2259" s="2906"/>
      <c r="AQ2259" s="2906"/>
      <c r="AR2259" s="2906"/>
      <c r="AS2259" s="2908"/>
      <c r="AT2259" s="2908"/>
      <c r="AU2259" s="2908"/>
      <c r="AV2259" s="2188"/>
      <c r="AW2259" s="2909"/>
      <c r="AX2259" s="2909"/>
      <c r="AY2259" s="2994"/>
      <c r="AZ2259" s="3878"/>
      <c r="BA2259" s="3878"/>
      <c r="BB2259" s="3878"/>
      <c r="BC2259" s="3879"/>
      <c r="BD2259" s="3880"/>
      <c r="BE2259" s="2995"/>
      <c r="BF2259" s="3437"/>
      <c r="BG2259" s="3878"/>
      <c r="BH2259" s="2995"/>
      <c r="BI2259" s="3881"/>
      <c r="BJ2259" s="2995"/>
      <c r="BK2259" s="2995"/>
      <c r="BL2259" s="2996">
        <f t="shared" si="253"/>
        <v>0</v>
      </c>
      <c r="BM2259" s="3882"/>
      <c r="BN2259" s="3778"/>
      <c r="BO2259" s="3883"/>
      <c r="BP2259" s="3883"/>
      <c r="BQ2259" s="3779"/>
      <c r="BR2259" s="3884"/>
      <c r="BS2259" s="3885"/>
      <c r="BT2259" s="3885"/>
      <c r="BU2259" s="3885"/>
      <c r="BV2259" s="3885"/>
      <c r="BW2259" s="3885"/>
      <c r="BX2259" s="3885"/>
      <c r="BY2259" s="3885"/>
      <c r="BZ2259" s="3885"/>
      <c r="CA2259" s="3885"/>
      <c r="CB2259" s="3885"/>
      <c r="CC2259" s="3885"/>
      <c r="CD2259" s="2046" t="s">
        <v>134</v>
      </c>
    </row>
    <row r="2260" spans="1:82" ht="25.5" customHeight="1" thickBot="1" x14ac:dyDescent="0.25">
      <c r="A2260" s="185" t="s">
        <v>162</v>
      </c>
      <c r="B2260" s="186" t="s">
        <v>156</v>
      </c>
      <c r="C2260" s="212" t="s">
        <v>157</v>
      </c>
      <c r="D2260" s="165">
        <v>274</v>
      </c>
      <c r="E2260" s="213" t="s">
        <v>138</v>
      </c>
      <c r="F2260" s="237" t="s">
        <v>90</v>
      </c>
      <c r="G2260" s="11">
        <v>0</v>
      </c>
      <c r="H2260" s="197" t="s">
        <v>0</v>
      </c>
      <c r="I2260" s="177">
        <v>1</v>
      </c>
      <c r="J2260" s="391">
        <v>0.5</v>
      </c>
      <c r="K2260" s="198"/>
      <c r="L2260" s="170"/>
      <c r="M2260" s="199"/>
      <c r="N2260" s="199"/>
      <c r="O2260" s="199"/>
      <c r="P2260" s="199"/>
      <c r="Q2260" s="199"/>
      <c r="R2260" s="199"/>
      <c r="S2260" s="199"/>
      <c r="T2260" s="199"/>
      <c r="U2260" s="172">
        <f t="shared" si="252"/>
        <v>0</v>
      </c>
      <c r="V2260" s="199"/>
      <c r="W2260" s="199"/>
      <c r="X2260" s="199"/>
      <c r="Y2260" s="199"/>
      <c r="Z2260" s="199"/>
      <c r="AA2260" s="199"/>
      <c r="AB2260" s="199"/>
      <c r="AC2260" s="199"/>
      <c r="AD2260" s="199"/>
      <c r="AE2260" s="199"/>
      <c r="AF2260" s="199"/>
      <c r="AG2260" s="2906"/>
      <c r="AH2260" s="2906"/>
      <c r="AI2260" s="2906"/>
      <c r="AJ2260" s="2906"/>
      <c r="AK2260" s="2906"/>
      <c r="AL2260" s="2906"/>
      <c r="AM2260" s="4095"/>
      <c r="AN2260" s="4095"/>
      <c r="AO2260" s="2906"/>
      <c r="AP2260" s="2906"/>
      <c r="AQ2260" s="2906"/>
      <c r="AR2260" s="2906"/>
      <c r="AS2260" s="2908"/>
      <c r="AT2260" s="2908"/>
      <c r="AU2260" s="2908"/>
      <c r="AV2260" s="2188"/>
      <c r="AW2260" s="2909"/>
      <c r="AX2260" s="2909"/>
      <c r="AY2260" s="2994"/>
      <c r="AZ2260" s="3878"/>
      <c r="BA2260" s="3878"/>
      <c r="BB2260" s="3878"/>
      <c r="BC2260" s="3879"/>
      <c r="BD2260" s="3880"/>
      <c r="BE2260" s="2995"/>
      <c r="BF2260" s="3437"/>
      <c r="BG2260" s="3878"/>
      <c r="BH2260" s="2995"/>
      <c r="BI2260" s="3881"/>
      <c r="BJ2260" s="2995"/>
      <c r="BK2260" s="2995"/>
      <c r="BL2260" s="2996">
        <f t="shared" si="253"/>
        <v>0</v>
      </c>
      <c r="BM2260" s="3882"/>
      <c r="BN2260" s="3778"/>
      <c r="BO2260" s="3883"/>
      <c r="BP2260" s="3883"/>
      <c r="BQ2260" s="3779"/>
      <c r="BR2260" s="3884"/>
      <c r="BS2260" s="3885"/>
      <c r="BT2260" s="3885"/>
      <c r="BU2260" s="3885"/>
      <c r="BV2260" s="3885"/>
      <c r="BW2260" s="3885"/>
      <c r="BX2260" s="3885"/>
      <c r="BY2260" s="3885"/>
      <c r="BZ2260" s="3885"/>
      <c r="CA2260" s="3885"/>
      <c r="CB2260" s="3885"/>
      <c r="CC2260" s="3885"/>
      <c r="CD2260" s="2046" t="s">
        <v>134</v>
      </c>
    </row>
    <row r="2261" spans="1:82" ht="25.5" customHeight="1" thickBot="1" x14ac:dyDescent="0.25">
      <c r="A2261" s="189" t="s">
        <v>162</v>
      </c>
      <c r="B2261" s="190" t="s">
        <v>156</v>
      </c>
      <c r="C2261" s="215" t="s">
        <v>157</v>
      </c>
      <c r="D2261" s="167">
        <v>274</v>
      </c>
      <c r="E2261" s="216" t="s">
        <v>138</v>
      </c>
      <c r="F2261" s="238" t="s">
        <v>90</v>
      </c>
      <c r="G2261" s="11">
        <v>0</v>
      </c>
      <c r="H2261" s="200" t="s">
        <v>0</v>
      </c>
      <c r="I2261" s="201">
        <v>1</v>
      </c>
      <c r="J2261" s="393">
        <v>0.5</v>
      </c>
      <c r="K2261" s="202"/>
      <c r="L2261" s="174"/>
      <c r="M2261" s="203"/>
      <c r="N2261" s="203"/>
      <c r="O2261" s="203"/>
      <c r="P2261" s="203"/>
      <c r="Q2261" s="203"/>
      <c r="R2261" s="203"/>
      <c r="S2261" s="203"/>
      <c r="T2261" s="203"/>
      <c r="U2261" s="176">
        <f t="shared" si="252"/>
        <v>0</v>
      </c>
      <c r="V2261" s="203"/>
      <c r="W2261" s="203"/>
      <c r="X2261" s="203"/>
      <c r="Y2261" s="203"/>
      <c r="Z2261" s="203"/>
      <c r="AA2261" s="203"/>
      <c r="AB2261" s="203"/>
      <c r="AC2261" s="203"/>
      <c r="AD2261" s="203"/>
      <c r="AE2261" s="203"/>
      <c r="AF2261" s="203"/>
      <c r="AG2261" s="3136"/>
      <c r="AH2261" s="3136"/>
      <c r="AI2261" s="3136"/>
      <c r="AJ2261" s="3136"/>
      <c r="AK2261" s="3136"/>
      <c r="AL2261" s="3136"/>
      <c r="AM2261" s="4103"/>
      <c r="AN2261" s="4103"/>
      <c r="AO2261" s="3136"/>
      <c r="AP2261" s="3136"/>
      <c r="AQ2261" s="3136"/>
      <c r="AR2261" s="3136"/>
      <c r="AS2261" s="3137"/>
      <c r="AT2261" s="3137"/>
      <c r="AU2261" s="3137"/>
      <c r="AV2261" s="2984"/>
      <c r="AW2261" s="3145"/>
      <c r="AX2261" s="3145"/>
      <c r="AY2261" s="3138"/>
      <c r="AZ2261" s="3961"/>
      <c r="BA2261" s="3961"/>
      <c r="BB2261" s="3961"/>
      <c r="BC2261" s="3962"/>
      <c r="BD2261" s="3963"/>
      <c r="BE2261" s="3139"/>
      <c r="BF2261" s="3446"/>
      <c r="BG2261" s="3961"/>
      <c r="BH2261" s="3139"/>
      <c r="BI2261" s="3964"/>
      <c r="BJ2261" s="3139"/>
      <c r="BK2261" s="3139"/>
      <c r="BL2261" s="3140">
        <f t="shared" si="253"/>
        <v>0</v>
      </c>
      <c r="BM2261" s="3901"/>
      <c r="BN2261" s="3778"/>
      <c r="BO2261" s="3883"/>
      <c r="BP2261" s="3883"/>
      <c r="BQ2261" s="3779"/>
      <c r="BR2261" s="3965"/>
      <c r="BS2261" s="3966"/>
      <c r="BT2261" s="3966"/>
      <c r="BU2261" s="3966"/>
      <c r="BV2261" s="3966"/>
      <c r="BW2261" s="3966"/>
      <c r="BX2261" s="3966"/>
      <c r="BY2261" s="3966"/>
      <c r="BZ2261" s="3966"/>
      <c r="CA2261" s="3966"/>
      <c r="CB2261" s="3966"/>
      <c r="CC2261" s="3966"/>
      <c r="CD2261" s="2046" t="s">
        <v>134</v>
      </c>
    </row>
    <row r="2262" spans="1:82" ht="25.5" customHeight="1" thickBot="1" x14ac:dyDescent="0.25">
      <c r="A2262" s="107" t="s">
        <v>162</v>
      </c>
      <c r="B2262" s="108" t="s">
        <v>156</v>
      </c>
      <c r="C2262" s="111" t="s">
        <v>157</v>
      </c>
      <c r="D2262" s="179">
        <v>275</v>
      </c>
      <c r="E2262" s="110" t="s">
        <v>91</v>
      </c>
      <c r="F2262" s="5" t="s">
        <v>92</v>
      </c>
      <c r="G2262" s="11">
        <v>0</v>
      </c>
      <c r="H2262" s="12" t="s">
        <v>0</v>
      </c>
      <c r="I2262" s="15">
        <v>1</v>
      </c>
      <c r="J2262" s="384">
        <v>0.25</v>
      </c>
      <c r="K2262" s="13"/>
      <c r="L2262" s="6">
        <f t="shared" si="205"/>
        <v>5000000</v>
      </c>
      <c r="M2262" s="274">
        <v>5000000</v>
      </c>
      <c r="N2262" s="274"/>
      <c r="O2262" s="274"/>
      <c r="P2262" s="274"/>
      <c r="Q2262" s="274"/>
      <c r="R2262" s="274"/>
      <c r="S2262" s="274"/>
      <c r="T2262" s="274"/>
      <c r="U2262" s="180">
        <f t="shared" si="252"/>
        <v>5000000</v>
      </c>
      <c r="V2262" s="274">
        <v>5000000</v>
      </c>
      <c r="W2262" s="7"/>
      <c r="X2262" s="7"/>
      <c r="Y2262" s="7"/>
      <c r="Z2262" s="7"/>
      <c r="AA2262" s="7"/>
      <c r="AB2262" s="7"/>
      <c r="AC2262" s="7"/>
      <c r="AD2262" s="14"/>
      <c r="AE2262" s="14"/>
      <c r="AF2262" s="14"/>
      <c r="AG2262" s="2835">
        <v>93131608</v>
      </c>
      <c r="AH2262" s="2835" t="s">
        <v>339</v>
      </c>
      <c r="AI2262" s="2918">
        <v>42857</v>
      </c>
      <c r="AJ2262" s="2835" t="s">
        <v>340</v>
      </c>
      <c r="AK2262" s="2904" t="s">
        <v>246</v>
      </c>
      <c r="AL2262" s="2906" t="s">
        <v>248</v>
      </c>
      <c r="AM2262" s="2144">
        <v>5000000</v>
      </c>
      <c r="AN2262" s="2144">
        <v>5000000</v>
      </c>
      <c r="AO2262" s="2906" t="s">
        <v>250</v>
      </c>
      <c r="AP2262" s="2906" t="s">
        <v>250</v>
      </c>
      <c r="AQ2262" s="2906" t="s">
        <v>251</v>
      </c>
      <c r="AR2262" s="2906">
        <v>2202110201</v>
      </c>
      <c r="AS2262" s="3006" t="s">
        <v>6109</v>
      </c>
      <c r="AT2262" s="3006" t="s">
        <v>330</v>
      </c>
      <c r="AU2262" s="3006">
        <v>100</v>
      </c>
      <c r="AV2262" s="2846">
        <v>100</v>
      </c>
      <c r="AW2262" s="3007">
        <v>42844</v>
      </c>
      <c r="AX2262" s="3007">
        <v>43099</v>
      </c>
      <c r="AY2262" s="3967">
        <v>5000000</v>
      </c>
      <c r="AZ2262" s="2418" t="s">
        <v>341</v>
      </c>
      <c r="BA2262" s="2418" t="s">
        <v>342</v>
      </c>
      <c r="BB2262" s="3852" t="s">
        <v>343</v>
      </c>
      <c r="BC2262" s="3968" t="s">
        <v>337</v>
      </c>
      <c r="BD2262" s="3969">
        <v>2017000428</v>
      </c>
      <c r="BE2262" s="3128">
        <v>42789</v>
      </c>
      <c r="BF2262" s="2991">
        <v>5000000</v>
      </c>
      <c r="BG2262" s="1394"/>
      <c r="BH2262" s="1831"/>
      <c r="BI2262" s="2992">
        <v>5000000</v>
      </c>
      <c r="BJ2262" s="2995">
        <v>42840</v>
      </c>
      <c r="BK2262" s="2995">
        <v>43100</v>
      </c>
      <c r="BL2262" s="1412">
        <f>BF2262-BI2262</f>
        <v>0</v>
      </c>
      <c r="BM2262" s="1412">
        <f>L2262-(BI2262:BI2267)</f>
        <v>0</v>
      </c>
      <c r="BN2262" s="2979"/>
      <c r="BO2262" s="2979"/>
      <c r="BP2262" s="2979"/>
      <c r="BQ2262" s="2752"/>
      <c r="BR2262" s="1413"/>
      <c r="BS2262" s="1413"/>
      <c r="BT2262" s="1413"/>
      <c r="BU2262" s="1413"/>
      <c r="BV2262" s="1413"/>
      <c r="BW2262" s="1413"/>
      <c r="BX2262" s="1413"/>
      <c r="BY2262" s="1413"/>
      <c r="BZ2262" s="1413"/>
      <c r="CA2262" s="1413"/>
      <c r="CB2262" s="1413"/>
      <c r="CC2262" s="1413"/>
      <c r="CD2262" s="2046" t="s">
        <v>134</v>
      </c>
    </row>
    <row r="2263" spans="1:82" ht="25.5" customHeight="1" thickBot="1" x14ac:dyDescent="0.25">
      <c r="A2263" s="124" t="s">
        <v>162</v>
      </c>
      <c r="B2263" s="125" t="s">
        <v>156</v>
      </c>
      <c r="C2263" s="131" t="s">
        <v>157</v>
      </c>
      <c r="D2263" s="118">
        <v>275</v>
      </c>
      <c r="E2263" s="132" t="s">
        <v>91</v>
      </c>
      <c r="F2263" s="237" t="s">
        <v>92</v>
      </c>
      <c r="G2263" s="11">
        <v>0</v>
      </c>
      <c r="H2263" s="133" t="s">
        <v>0</v>
      </c>
      <c r="I2263" s="123">
        <v>1</v>
      </c>
      <c r="J2263" s="385">
        <v>0.25</v>
      </c>
      <c r="K2263" s="127"/>
      <c r="L2263" s="120"/>
      <c r="M2263" s="128"/>
      <c r="N2263" s="128"/>
      <c r="O2263" s="128"/>
      <c r="P2263" s="128"/>
      <c r="Q2263" s="128"/>
      <c r="R2263" s="128"/>
      <c r="S2263" s="128"/>
      <c r="T2263" s="128"/>
      <c r="U2263" s="122">
        <f t="shared" si="252"/>
        <v>0</v>
      </c>
      <c r="V2263" s="128"/>
      <c r="W2263" s="128"/>
      <c r="X2263" s="128"/>
      <c r="Y2263" s="128"/>
      <c r="Z2263" s="128"/>
      <c r="AA2263" s="128"/>
      <c r="AB2263" s="128"/>
      <c r="AC2263" s="128"/>
      <c r="AD2263" s="128"/>
      <c r="AE2263" s="128"/>
      <c r="AF2263" s="128"/>
      <c r="AG2263" s="2904"/>
      <c r="AH2263" s="2904"/>
      <c r="AI2263" s="2904"/>
      <c r="AJ2263" s="2904"/>
      <c r="AK2263" s="2904"/>
      <c r="AL2263" s="2904"/>
      <c r="AM2263" s="4096"/>
      <c r="AN2263" s="4096"/>
      <c r="AO2263" s="2904"/>
      <c r="AP2263" s="2904"/>
      <c r="AQ2263" s="2904"/>
      <c r="AR2263" s="2904"/>
      <c r="AS2263" s="2997"/>
      <c r="AT2263" s="2997"/>
      <c r="AU2263" s="2997"/>
      <c r="AV2263" s="2188"/>
      <c r="AW2263" s="2998"/>
      <c r="AX2263" s="2998"/>
      <c r="AY2263" s="2999"/>
      <c r="AZ2263" s="3886"/>
      <c r="BA2263" s="3886"/>
      <c r="BB2263" s="3886"/>
      <c r="BC2263" s="3887"/>
      <c r="BD2263" s="3888"/>
      <c r="BE2263" s="3000"/>
      <c r="BF2263" s="3422"/>
      <c r="BG2263" s="3886"/>
      <c r="BH2263" s="3000"/>
      <c r="BI2263" s="3889"/>
      <c r="BJ2263" s="3000"/>
      <c r="BK2263" s="3000"/>
      <c r="BL2263" s="3001">
        <f t="shared" si="253"/>
        <v>0</v>
      </c>
      <c r="BM2263" s="3886"/>
      <c r="BN2263" s="3883"/>
      <c r="BO2263" s="3883"/>
      <c r="BP2263" s="3883"/>
      <c r="BQ2263" s="3779"/>
      <c r="BR2263" s="3890"/>
      <c r="BS2263" s="3890"/>
      <c r="BT2263" s="3890"/>
      <c r="BU2263" s="3890"/>
      <c r="BV2263" s="3890"/>
      <c r="BW2263" s="3890"/>
      <c r="BX2263" s="3890"/>
      <c r="BY2263" s="3890"/>
      <c r="BZ2263" s="3890"/>
      <c r="CA2263" s="3890"/>
      <c r="CB2263" s="3890"/>
      <c r="CC2263" s="3890"/>
      <c r="CD2263" s="2046" t="s">
        <v>134</v>
      </c>
    </row>
    <row r="2264" spans="1:82" ht="25.5" customHeight="1" thickBot="1" x14ac:dyDescent="0.25">
      <c r="A2264" s="124" t="s">
        <v>162</v>
      </c>
      <c r="B2264" s="125" t="s">
        <v>156</v>
      </c>
      <c r="C2264" s="131" t="s">
        <v>157</v>
      </c>
      <c r="D2264" s="118">
        <v>275</v>
      </c>
      <c r="E2264" s="132" t="s">
        <v>221</v>
      </c>
      <c r="F2264" s="237" t="s">
        <v>92</v>
      </c>
      <c r="G2264" s="11">
        <v>0</v>
      </c>
      <c r="H2264" s="133" t="s">
        <v>0</v>
      </c>
      <c r="I2264" s="123">
        <v>1</v>
      </c>
      <c r="J2264" s="385">
        <v>0.25</v>
      </c>
      <c r="K2264" s="127"/>
      <c r="L2264" s="120"/>
      <c r="M2264" s="128"/>
      <c r="N2264" s="128"/>
      <c r="O2264" s="128"/>
      <c r="P2264" s="128"/>
      <c r="Q2264" s="128"/>
      <c r="R2264" s="128"/>
      <c r="S2264" s="128"/>
      <c r="T2264" s="128"/>
      <c r="U2264" s="122">
        <f t="shared" si="252"/>
        <v>0</v>
      </c>
      <c r="V2264" s="128"/>
      <c r="W2264" s="128"/>
      <c r="X2264" s="128"/>
      <c r="Y2264" s="128"/>
      <c r="Z2264" s="128"/>
      <c r="AA2264" s="128"/>
      <c r="AB2264" s="128"/>
      <c r="AC2264" s="128"/>
      <c r="AD2264" s="128"/>
      <c r="AE2264" s="128"/>
      <c r="AF2264" s="128"/>
      <c r="AG2264" s="2904"/>
      <c r="AH2264" s="2904"/>
      <c r="AI2264" s="2904"/>
      <c r="AJ2264" s="2904"/>
      <c r="AK2264" s="2904"/>
      <c r="AL2264" s="2904"/>
      <c r="AM2264" s="4096"/>
      <c r="AN2264" s="4096"/>
      <c r="AO2264" s="2904"/>
      <c r="AP2264" s="2904"/>
      <c r="AQ2264" s="2904"/>
      <c r="AR2264" s="2904"/>
      <c r="AS2264" s="2997"/>
      <c r="AT2264" s="2997"/>
      <c r="AU2264" s="2997"/>
      <c r="AV2264" s="2188"/>
      <c r="AW2264" s="2998"/>
      <c r="AX2264" s="2998"/>
      <c r="AY2264" s="2999"/>
      <c r="AZ2264" s="3886"/>
      <c r="BA2264" s="3886"/>
      <c r="BB2264" s="3886"/>
      <c r="BC2264" s="3887"/>
      <c r="BD2264" s="3888"/>
      <c r="BE2264" s="3000"/>
      <c r="BF2264" s="3422"/>
      <c r="BG2264" s="3886"/>
      <c r="BH2264" s="3000"/>
      <c r="BI2264" s="3889"/>
      <c r="BJ2264" s="3000"/>
      <c r="BK2264" s="3000"/>
      <c r="BL2264" s="3001">
        <f t="shared" si="253"/>
        <v>0</v>
      </c>
      <c r="BM2264" s="3886"/>
      <c r="BN2264" s="3883"/>
      <c r="BO2264" s="3883"/>
      <c r="BP2264" s="3883"/>
      <c r="BQ2264" s="3779"/>
      <c r="BR2264" s="3890"/>
      <c r="BS2264" s="3890"/>
      <c r="BT2264" s="3890"/>
      <c r="BU2264" s="3890"/>
      <c r="BV2264" s="3890"/>
      <c r="BW2264" s="3890"/>
      <c r="BX2264" s="3890"/>
      <c r="BY2264" s="3890"/>
      <c r="BZ2264" s="3890"/>
      <c r="CA2264" s="3890"/>
      <c r="CB2264" s="3890"/>
      <c r="CC2264" s="3890"/>
      <c r="CD2264" s="2046" t="s">
        <v>134</v>
      </c>
    </row>
    <row r="2265" spans="1:82" ht="25.5" customHeight="1" thickBot="1" x14ac:dyDescent="0.25">
      <c r="A2265" s="124" t="s">
        <v>162</v>
      </c>
      <c r="B2265" s="125" t="s">
        <v>156</v>
      </c>
      <c r="C2265" s="131" t="s">
        <v>157</v>
      </c>
      <c r="D2265" s="118">
        <v>275</v>
      </c>
      <c r="E2265" s="132" t="s">
        <v>221</v>
      </c>
      <c r="F2265" s="237" t="s">
        <v>92</v>
      </c>
      <c r="G2265" s="11">
        <v>0</v>
      </c>
      <c r="H2265" s="133" t="s">
        <v>0</v>
      </c>
      <c r="I2265" s="123">
        <v>1</v>
      </c>
      <c r="J2265" s="385">
        <v>0.25</v>
      </c>
      <c r="K2265" s="127"/>
      <c r="L2265" s="120"/>
      <c r="M2265" s="128"/>
      <c r="N2265" s="128"/>
      <c r="O2265" s="128"/>
      <c r="P2265" s="128"/>
      <c r="Q2265" s="128"/>
      <c r="R2265" s="128"/>
      <c r="S2265" s="128"/>
      <c r="T2265" s="128"/>
      <c r="U2265" s="122">
        <f t="shared" si="252"/>
        <v>0</v>
      </c>
      <c r="V2265" s="128"/>
      <c r="W2265" s="128"/>
      <c r="X2265" s="128"/>
      <c r="Y2265" s="128"/>
      <c r="Z2265" s="128"/>
      <c r="AA2265" s="128"/>
      <c r="AB2265" s="128"/>
      <c r="AC2265" s="128"/>
      <c r="AD2265" s="128"/>
      <c r="AE2265" s="128"/>
      <c r="AF2265" s="128"/>
      <c r="AG2265" s="2904"/>
      <c r="AH2265" s="2904"/>
      <c r="AI2265" s="2904"/>
      <c r="AJ2265" s="2904"/>
      <c r="AK2265" s="2904"/>
      <c r="AL2265" s="2904"/>
      <c r="AM2265" s="4096"/>
      <c r="AN2265" s="4096"/>
      <c r="AO2265" s="2904"/>
      <c r="AP2265" s="2904"/>
      <c r="AQ2265" s="2904"/>
      <c r="AR2265" s="2904"/>
      <c r="AS2265" s="2997"/>
      <c r="AT2265" s="2997"/>
      <c r="AU2265" s="2997"/>
      <c r="AV2265" s="2188"/>
      <c r="AW2265" s="2998"/>
      <c r="AX2265" s="2998"/>
      <c r="AY2265" s="2999"/>
      <c r="AZ2265" s="3886"/>
      <c r="BA2265" s="3886"/>
      <c r="BB2265" s="3886"/>
      <c r="BC2265" s="3887"/>
      <c r="BD2265" s="3888"/>
      <c r="BE2265" s="3000"/>
      <c r="BF2265" s="3422"/>
      <c r="BG2265" s="3886"/>
      <c r="BH2265" s="3000"/>
      <c r="BI2265" s="3889"/>
      <c r="BJ2265" s="3000"/>
      <c r="BK2265" s="3000"/>
      <c r="BL2265" s="3001">
        <f t="shared" si="253"/>
        <v>0</v>
      </c>
      <c r="BM2265" s="3886"/>
      <c r="BN2265" s="3883"/>
      <c r="BO2265" s="3883"/>
      <c r="BP2265" s="3883"/>
      <c r="BQ2265" s="3779"/>
      <c r="BR2265" s="3890"/>
      <c r="BS2265" s="3890"/>
      <c r="BT2265" s="3890"/>
      <c r="BU2265" s="3890"/>
      <c r="BV2265" s="3890"/>
      <c r="BW2265" s="3890"/>
      <c r="BX2265" s="3890"/>
      <c r="BY2265" s="3890"/>
      <c r="BZ2265" s="3890"/>
      <c r="CA2265" s="3890"/>
      <c r="CB2265" s="3890"/>
      <c r="CC2265" s="3890"/>
      <c r="CD2265" s="2046" t="s">
        <v>134</v>
      </c>
    </row>
    <row r="2266" spans="1:82" ht="25.5" customHeight="1" thickBot="1" x14ac:dyDescent="0.25">
      <c r="A2266" s="124" t="s">
        <v>162</v>
      </c>
      <c r="B2266" s="125" t="s">
        <v>156</v>
      </c>
      <c r="C2266" s="131" t="s">
        <v>157</v>
      </c>
      <c r="D2266" s="118">
        <v>275</v>
      </c>
      <c r="E2266" s="132" t="s">
        <v>221</v>
      </c>
      <c r="F2266" s="237" t="s">
        <v>92</v>
      </c>
      <c r="G2266" s="11">
        <v>0</v>
      </c>
      <c r="H2266" s="133" t="s">
        <v>0</v>
      </c>
      <c r="I2266" s="123">
        <v>1</v>
      </c>
      <c r="J2266" s="385">
        <v>0.25</v>
      </c>
      <c r="K2266" s="127"/>
      <c r="L2266" s="120"/>
      <c r="M2266" s="128"/>
      <c r="N2266" s="128"/>
      <c r="O2266" s="128"/>
      <c r="P2266" s="128"/>
      <c r="Q2266" s="128"/>
      <c r="R2266" s="128"/>
      <c r="S2266" s="128"/>
      <c r="T2266" s="128"/>
      <c r="U2266" s="122">
        <f t="shared" si="252"/>
        <v>0</v>
      </c>
      <c r="V2266" s="128"/>
      <c r="W2266" s="128"/>
      <c r="X2266" s="128"/>
      <c r="Y2266" s="128"/>
      <c r="Z2266" s="128"/>
      <c r="AA2266" s="128"/>
      <c r="AB2266" s="128"/>
      <c r="AC2266" s="128"/>
      <c r="AD2266" s="128"/>
      <c r="AE2266" s="128"/>
      <c r="AF2266" s="128"/>
      <c r="AG2266" s="2904"/>
      <c r="AH2266" s="2904"/>
      <c r="AI2266" s="2904"/>
      <c r="AJ2266" s="2904"/>
      <c r="AK2266" s="2904"/>
      <c r="AL2266" s="2904"/>
      <c r="AM2266" s="4096"/>
      <c r="AN2266" s="4096"/>
      <c r="AO2266" s="2904"/>
      <c r="AP2266" s="2904"/>
      <c r="AQ2266" s="2904"/>
      <c r="AR2266" s="2904"/>
      <c r="AS2266" s="2997"/>
      <c r="AT2266" s="2997"/>
      <c r="AU2266" s="2997"/>
      <c r="AV2266" s="2188"/>
      <c r="AW2266" s="2998"/>
      <c r="AX2266" s="2998"/>
      <c r="AY2266" s="2999"/>
      <c r="AZ2266" s="3886"/>
      <c r="BA2266" s="3886"/>
      <c r="BB2266" s="3886"/>
      <c r="BC2266" s="3887"/>
      <c r="BD2266" s="3888"/>
      <c r="BE2266" s="3000"/>
      <c r="BF2266" s="3422"/>
      <c r="BG2266" s="3886"/>
      <c r="BH2266" s="3000"/>
      <c r="BI2266" s="3889"/>
      <c r="BJ2266" s="3000"/>
      <c r="BK2266" s="3000"/>
      <c r="BL2266" s="3001">
        <f t="shared" si="253"/>
        <v>0</v>
      </c>
      <c r="BM2266" s="3886"/>
      <c r="BN2266" s="3883"/>
      <c r="BO2266" s="3883"/>
      <c r="BP2266" s="3883"/>
      <c r="BQ2266" s="3779"/>
      <c r="BR2266" s="3890"/>
      <c r="BS2266" s="3890"/>
      <c r="BT2266" s="3890"/>
      <c r="BU2266" s="3890"/>
      <c r="BV2266" s="3890"/>
      <c r="BW2266" s="3890"/>
      <c r="BX2266" s="3890"/>
      <c r="BY2266" s="3890"/>
      <c r="BZ2266" s="3890"/>
      <c r="CA2266" s="3890"/>
      <c r="CB2266" s="3890"/>
      <c r="CC2266" s="3890"/>
      <c r="CD2266" s="2046" t="s">
        <v>134</v>
      </c>
    </row>
    <row r="2267" spans="1:82" ht="25.5" customHeight="1" thickBot="1" x14ac:dyDescent="0.25">
      <c r="A2267" s="101" t="s">
        <v>162</v>
      </c>
      <c r="B2267" s="102" t="s">
        <v>156</v>
      </c>
      <c r="C2267" s="106" t="s">
        <v>157</v>
      </c>
      <c r="D2267" s="205">
        <v>275</v>
      </c>
      <c r="E2267" s="103" t="s">
        <v>221</v>
      </c>
      <c r="F2267" s="100" t="s">
        <v>92</v>
      </c>
      <c r="G2267" s="298">
        <v>0</v>
      </c>
      <c r="H2267" s="17" t="s">
        <v>0</v>
      </c>
      <c r="I2267" s="18">
        <v>1</v>
      </c>
      <c r="J2267" s="386">
        <v>0.25</v>
      </c>
      <c r="K2267" s="104"/>
      <c r="L2267" s="206"/>
      <c r="M2267" s="98"/>
      <c r="N2267" s="98"/>
      <c r="O2267" s="98"/>
      <c r="P2267" s="98"/>
      <c r="Q2267" s="98"/>
      <c r="R2267" s="98"/>
      <c r="S2267" s="98"/>
      <c r="T2267" s="98"/>
      <c r="U2267" s="207">
        <f t="shared" si="252"/>
        <v>0</v>
      </c>
      <c r="V2267" s="98"/>
      <c r="W2267" s="98"/>
      <c r="X2267" s="98"/>
      <c r="Y2267" s="98"/>
      <c r="Z2267" s="98"/>
      <c r="AA2267" s="98"/>
      <c r="AB2267" s="98"/>
      <c r="AC2267" s="98"/>
      <c r="AD2267" s="98"/>
      <c r="AE2267" s="98"/>
      <c r="AF2267" s="98"/>
      <c r="AG2267" s="2835"/>
      <c r="AH2267" s="2835"/>
      <c r="AI2267" s="2835"/>
      <c r="AJ2267" s="2835"/>
      <c r="AK2267" s="2835"/>
      <c r="AL2267" s="2835"/>
      <c r="AM2267" s="2144"/>
      <c r="AN2267" s="2144"/>
      <c r="AO2267" s="2835"/>
      <c r="AP2267" s="2835"/>
      <c r="AQ2267" s="2835"/>
      <c r="AR2267" s="2835"/>
      <c r="AS2267" s="2963"/>
      <c r="AT2267" s="2963"/>
      <c r="AU2267" s="2963"/>
      <c r="AV2267" s="2963"/>
      <c r="AW2267" s="2964"/>
      <c r="AX2267" s="2964"/>
      <c r="AY2267" s="2965"/>
      <c r="AZ2267" s="2418"/>
      <c r="BA2267" s="2418"/>
      <c r="BB2267" s="2418"/>
      <c r="BC2267" s="2932"/>
      <c r="BD2267" s="2931"/>
      <c r="BE2267" s="2933"/>
      <c r="BF2267" s="2934"/>
      <c r="BG2267" s="2418"/>
      <c r="BH2267" s="2933"/>
      <c r="BI2267" s="3895"/>
      <c r="BJ2267" s="2933"/>
      <c r="BK2267" s="2933"/>
      <c r="BL2267" s="2828">
        <f t="shared" si="253"/>
        <v>0</v>
      </c>
      <c r="BM2267" s="2418"/>
      <c r="BN2267" s="3774"/>
      <c r="BO2267" s="3774"/>
      <c r="BP2267" s="3774"/>
      <c r="BQ2267" s="3970"/>
      <c r="BR2267" s="3774"/>
      <c r="BS2267" s="3774"/>
      <c r="BT2267" s="3774"/>
      <c r="BU2267" s="3774"/>
      <c r="BV2267" s="3774"/>
      <c r="BW2267" s="3774"/>
      <c r="BX2267" s="3774"/>
      <c r="BY2267" s="3774"/>
      <c r="BZ2267" s="3774"/>
      <c r="CA2267" s="3774"/>
      <c r="CB2267" s="3774"/>
      <c r="CC2267" s="3774"/>
      <c r="CD2267" s="2860" t="s">
        <v>134</v>
      </c>
    </row>
    <row r="2268" spans="1:82" ht="38.25" customHeight="1" x14ac:dyDescent="0.2">
      <c r="A2268" s="181" t="s">
        <v>162</v>
      </c>
      <c r="B2268" s="182" t="s">
        <v>156</v>
      </c>
      <c r="C2268" s="209" t="s">
        <v>157</v>
      </c>
      <c r="D2268" s="163">
        <v>276</v>
      </c>
      <c r="E2268" s="48" t="s">
        <v>1688</v>
      </c>
      <c r="F2268" s="48" t="s">
        <v>1689</v>
      </c>
      <c r="G2268" s="217">
        <v>0</v>
      </c>
      <c r="H2268" s="217" t="s">
        <v>0</v>
      </c>
      <c r="I2268" s="217">
        <v>1</v>
      </c>
      <c r="J2268" s="493">
        <v>0.5</v>
      </c>
      <c r="K2268" s="195"/>
      <c r="L2268" s="744">
        <f t="shared" ref="L2268" si="254">+M2268+N2268+O2268+P2268+Q2268+R2268+S2268+T2268</f>
        <v>100000000</v>
      </c>
      <c r="M2268" s="807">
        <v>100000000</v>
      </c>
      <c r="N2268" s="803"/>
      <c r="O2268" s="803"/>
      <c r="P2268" s="803"/>
      <c r="Q2268" s="803"/>
      <c r="R2268" s="803"/>
      <c r="S2268" s="803"/>
      <c r="T2268" s="803"/>
      <c r="U2268" s="747">
        <f t="shared" ref="U2268:U2273" si="255">V2268+W2268+X2268+Y2268+Z2268+AA2268+AB2268+AC2268+AD2268+AE2268+AF2268</f>
        <v>100000000</v>
      </c>
      <c r="V2268" s="289">
        <v>100000000</v>
      </c>
      <c r="W2268" s="289"/>
      <c r="X2268" s="289"/>
      <c r="Y2268" s="289"/>
      <c r="Z2268" s="289"/>
      <c r="AA2268" s="196"/>
      <c r="AB2268" s="196"/>
      <c r="AC2268" s="196"/>
      <c r="AD2268" s="196"/>
      <c r="AE2268" s="196"/>
      <c r="AF2268" s="196"/>
      <c r="AG2268" s="2745">
        <v>80101505</v>
      </c>
      <c r="AH2268" s="2725" t="s">
        <v>1690</v>
      </c>
      <c r="AI2268" s="2725" t="s">
        <v>1691</v>
      </c>
      <c r="AJ2268" s="2745" t="s">
        <v>277</v>
      </c>
      <c r="AK2268" s="2725" t="s">
        <v>596</v>
      </c>
      <c r="AL2268" s="2725" t="s">
        <v>274</v>
      </c>
      <c r="AM2268" s="1923">
        <v>100000000</v>
      </c>
      <c r="AN2268" s="1923">
        <v>100000000</v>
      </c>
      <c r="AO2268" s="2725" t="s">
        <v>476</v>
      </c>
      <c r="AP2268" s="2725" t="s">
        <v>1692</v>
      </c>
      <c r="AQ2268" s="2745" t="s">
        <v>1559</v>
      </c>
      <c r="AR2268" s="2745"/>
      <c r="AS2268" s="2726" t="s">
        <v>6110</v>
      </c>
      <c r="AT2268" s="1687">
        <v>1</v>
      </c>
      <c r="AU2268" s="2704">
        <v>1</v>
      </c>
      <c r="AV2268" s="5522">
        <v>0.8</v>
      </c>
      <c r="AW2268" s="5523" t="s">
        <v>1691</v>
      </c>
      <c r="AX2268" s="5523" t="s">
        <v>1655</v>
      </c>
      <c r="AY2268" s="2288">
        <v>100000000</v>
      </c>
      <c r="AZ2268" s="4911">
        <v>2017000597</v>
      </c>
      <c r="BA2268" s="2463" t="s">
        <v>1693</v>
      </c>
      <c r="BB2268" s="5524" t="s">
        <v>1694</v>
      </c>
      <c r="BC2268" s="5524" t="s">
        <v>1695</v>
      </c>
      <c r="BD2268" s="2463"/>
      <c r="BE2268" s="2368"/>
      <c r="BF2268" s="4450"/>
      <c r="BG2268" s="2368"/>
      <c r="BH2268" s="2368"/>
      <c r="BI2268" s="5525">
        <v>100000000</v>
      </c>
      <c r="BJ2268" s="5526">
        <v>42843</v>
      </c>
      <c r="BK2268" s="3149"/>
      <c r="BL2268" s="1859">
        <f t="shared" si="253"/>
        <v>-100000000</v>
      </c>
      <c r="BM2268" s="1859">
        <f>L2268-(BI2268+BI2269+BI2270+BI2271+BI2272+BI2273)</f>
        <v>0</v>
      </c>
      <c r="BN2268" s="1471"/>
      <c r="BO2268" s="1471"/>
      <c r="BP2268" s="1471"/>
      <c r="BQ2268" s="1471"/>
      <c r="BR2268" s="1471"/>
      <c r="BS2268" s="1471"/>
      <c r="BT2268" s="1471"/>
      <c r="BU2268" s="1471"/>
      <c r="BV2268" s="1471"/>
      <c r="BW2268" s="1471"/>
      <c r="BX2268" s="1471"/>
      <c r="BY2268" s="1471"/>
      <c r="BZ2268" s="1471"/>
      <c r="CA2268" s="1471"/>
      <c r="CB2268" s="1471"/>
      <c r="CC2268" s="1471"/>
      <c r="CD2268" s="1978" t="s">
        <v>1567</v>
      </c>
    </row>
    <row r="2269" spans="1:82" ht="38.25" customHeight="1" x14ac:dyDescent="0.2">
      <c r="A2269" s="426" t="s">
        <v>162</v>
      </c>
      <c r="B2269" s="794" t="s">
        <v>156</v>
      </c>
      <c r="C2269" s="795" t="s">
        <v>157</v>
      </c>
      <c r="D2269" s="460">
        <v>276</v>
      </c>
      <c r="E2269" s="526" t="s">
        <v>1688</v>
      </c>
      <c r="F2269" s="526" t="s">
        <v>1689</v>
      </c>
      <c r="G2269" s="463">
        <v>0</v>
      </c>
      <c r="H2269" s="463" t="s">
        <v>0</v>
      </c>
      <c r="I2269" s="463">
        <v>1</v>
      </c>
      <c r="J2269" s="454">
        <v>0.5</v>
      </c>
      <c r="K2269" s="517"/>
      <c r="L2269" s="751"/>
      <c r="M2269" s="798"/>
      <c r="N2269" s="798"/>
      <c r="O2269" s="798"/>
      <c r="P2269" s="798"/>
      <c r="Q2269" s="798"/>
      <c r="R2269" s="798"/>
      <c r="S2269" s="798"/>
      <c r="T2269" s="798"/>
      <c r="U2269" s="753">
        <f t="shared" si="255"/>
        <v>0</v>
      </c>
      <c r="V2269" s="667"/>
      <c r="W2269" s="667"/>
      <c r="X2269" s="667"/>
      <c r="Y2269" s="667"/>
      <c r="Z2269" s="667"/>
      <c r="AA2269" s="667"/>
      <c r="AB2269" s="667"/>
      <c r="AC2269" s="667"/>
      <c r="AD2269" s="667"/>
      <c r="AE2269" s="667"/>
      <c r="AF2269" s="667"/>
      <c r="AG2269" s="2729"/>
      <c r="AH2269" s="2729"/>
      <c r="AI2269" s="2729"/>
      <c r="AJ2269" s="2729"/>
      <c r="AK2269" s="2729"/>
      <c r="AL2269" s="2729"/>
      <c r="AM2269" s="1147"/>
      <c r="AN2269" s="1147"/>
      <c r="AO2269" s="2729"/>
      <c r="AP2269" s="2729"/>
      <c r="AQ2269" s="2756"/>
      <c r="AR2269" s="2756"/>
      <c r="AS2269" s="3182"/>
      <c r="AT2269" s="1991"/>
      <c r="AU2269" s="3183"/>
      <c r="AV2269" s="1992"/>
      <c r="AW2269" s="3914"/>
      <c r="AX2269" s="3914"/>
      <c r="AY2269" s="3184"/>
      <c r="AZ2269" s="2391"/>
      <c r="BA2269" s="2391"/>
      <c r="BB2269" s="2391"/>
      <c r="BC2269" s="2391"/>
      <c r="BD2269" s="2391"/>
      <c r="BE2269" s="2391"/>
      <c r="BF2269" s="1677"/>
      <c r="BG2269" s="2391"/>
      <c r="BH2269" s="2391"/>
      <c r="BI2269" s="1677"/>
      <c r="BJ2269" s="2391"/>
      <c r="BK2269" s="2732"/>
      <c r="BL2269" s="2024">
        <f t="shared" si="253"/>
        <v>0</v>
      </c>
      <c r="BM2269" s="2732"/>
      <c r="BN2269" s="3771"/>
      <c r="BO2269" s="3771"/>
      <c r="BP2269" s="3771"/>
      <c r="BQ2269" s="3771"/>
      <c r="BR2269" s="3771"/>
      <c r="BS2269" s="3771"/>
      <c r="BT2269" s="3771"/>
      <c r="BU2269" s="3771"/>
      <c r="BV2269" s="3771"/>
      <c r="BW2269" s="3771"/>
      <c r="BX2269" s="3771"/>
      <c r="BY2269" s="3771"/>
      <c r="BZ2269" s="3771"/>
      <c r="CA2269" s="3771"/>
      <c r="CB2269" s="3771"/>
      <c r="CC2269" s="3771"/>
      <c r="CD2269" s="2028" t="s">
        <v>1567</v>
      </c>
    </row>
    <row r="2270" spans="1:82" ht="38.25" customHeight="1" x14ac:dyDescent="0.2">
      <c r="A2270" s="426" t="s">
        <v>162</v>
      </c>
      <c r="B2270" s="794" t="s">
        <v>156</v>
      </c>
      <c r="C2270" s="795" t="s">
        <v>157</v>
      </c>
      <c r="D2270" s="460">
        <v>276</v>
      </c>
      <c r="E2270" s="526" t="s">
        <v>1696</v>
      </c>
      <c r="F2270" s="526" t="s">
        <v>1689</v>
      </c>
      <c r="G2270" s="463">
        <v>0</v>
      </c>
      <c r="H2270" s="463" t="s">
        <v>0</v>
      </c>
      <c r="I2270" s="463">
        <v>1</v>
      </c>
      <c r="J2270" s="454">
        <v>0.5</v>
      </c>
      <c r="K2270" s="517"/>
      <c r="L2270" s="751"/>
      <c r="M2270" s="798"/>
      <c r="N2270" s="798"/>
      <c r="O2270" s="798"/>
      <c r="P2270" s="798"/>
      <c r="Q2270" s="798"/>
      <c r="R2270" s="798"/>
      <c r="S2270" s="798"/>
      <c r="T2270" s="798"/>
      <c r="U2270" s="753">
        <f t="shared" si="255"/>
        <v>0</v>
      </c>
      <c r="V2270" s="667"/>
      <c r="W2270" s="667"/>
      <c r="X2270" s="667"/>
      <c r="Y2270" s="667"/>
      <c r="Z2270" s="667"/>
      <c r="AA2270" s="667"/>
      <c r="AB2270" s="667"/>
      <c r="AC2270" s="667"/>
      <c r="AD2270" s="667"/>
      <c r="AE2270" s="667"/>
      <c r="AF2270" s="667"/>
      <c r="AG2270" s="2729"/>
      <c r="AH2270" s="2729"/>
      <c r="AI2270" s="2729"/>
      <c r="AJ2270" s="2729"/>
      <c r="AK2270" s="2729"/>
      <c r="AL2270" s="2729"/>
      <c r="AM2270" s="1147"/>
      <c r="AN2270" s="1147"/>
      <c r="AO2270" s="2729"/>
      <c r="AP2270" s="2729"/>
      <c r="AQ2270" s="2756"/>
      <c r="AR2270" s="2756"/>
      <c r="AS2270" s="3182"/>
      <c r="AT2270" s="1991"/>
      <c r="AU2270" s="3183"/>
      <c r="AV2270" s="1992"/>
      <c r="AW2270" s="3914"/>
      <c r="AX2270" s="3914"/>
      <c r="AY2270" s="3184"/>
      <c r="AZ2270" s="2391"/>
      <c r="BA2270" s="2391"/>
      <c r="BB2270" s="2391"/>
      <c r="BC2270" s="2391"/>
      <c r="BD2270" s="2391"/>
      <c r="BE2270" s="2391"/>
      <c r="BF2270" s="1677"/>
      <c r="BG2270" s="2391"/>
      <c r="BH2270" s="2391"/>
      <c r="BI2270" s="1677"/>
      <c r="BJ2270" s="2391"/>
      <c r="BK2270" s="2732"/>
      <c r="BL2270" s="2024">
        <f t="shared" si="253"/>
        <v>0</v>
      </c>
      <c r="BM2270" s="2732"/>
      <c r="BN2270" s="3771"/>
      <c r="BO2270" s="3771"/>
      <c r="BP2270" s="3771"/>
      <c r="BQ2270" s="3771"/>
      <c r="BR2270" s="3771"/>
      <c r="BS2270" s="3771"/>
      <c r="BT2270" s="3771"/>
      <c r="BU2270" s="3771"/>
      <c r="BV2270" s="3771"/>
      <c r="BW2270" s="3771"/>
      <c r="BX2270" s="3771"/>
      <c r="BY2270" s="3771"/>
      <c r="BZ2270" s="3771"/>
      <c r="CA2270" s="3771"/>
      <c r="CB2270" s="3771"/>
      <c r="CC2270" s="3771"/>
      <c r="CD2270" s="2028" t="s">
        <v>1567</v>
      </c>
    </row>
    <row r="2271" spans="1:82" ht="38.25" customHeight="1" x14ac:dyDescent="0.2">
      <c r="A2271" s="426" t="s">
        <v>162</v>
      </c>
      <c r="B2271" s="794" t="s">
        <v>156</v>
      </c>
      <c r="C2271" s="795" t="s">
        <v>157</v>
      </c>
      <c r="D2271" s="460">
        <v>276</v>
      </c>
      <c r="E2271" s="526" t="s">
        <v>1696</v>
      </c>
      <c r="F2271" s="526" t="s">
        <v>1689</v>
      </c>
      <c r="G2271" s="463">
        <v>0</v>
      </c>
      <c r="H2271" s="463" t="s">
        <v>0</v>
      </c>
      <c r="I2271" s="463">
        <v>1</v>
      </c>
      <c r="J2271" s="454">
        <v>0.5</v>
      </c>
      <c r="K2271" s="517"/>
      <c r="L2271" s="751"/>
      <c r="M2271" s="798"/>
      <c r="N2271" s="798"/>
      <c r="O2271" s="798"/>
      <c r="P2271" s="798"/>
      <c r="Q2271" s="798"/>
      <c r="R2271" s="798"/>
      <c r="S2271" s="798"/>
      <c r="T2271" s="798"/>
      <c r="U2271" s="753">
        <f t="shared" si="255"/>
        <v>0</v>
      </c>
      <c r="V2271" s="667"/>
      <c r="W2271" s="667"/>
      <c r="X2271" s="667"/>
      <c r="Y2271" s="667"/>
      <c r="Z2271" s="667"/>
      <c r="AA2271" s="667"/>
      <c r="AB2271" s="667"/>
      <c r="AC2271" s="667"/>
      <c r="AD2271" s="667"/>
      <c r="AE2271" s="667"/>
      <c r="AF2271" s="667"/>
      <c r="AG2271" s="2729"/>
      <c r="AH2271" s="2729"/>
      <c r="AI2271" s="2729"/>
      <c r="AJ2271" s="2729"/>
      <c r="AK2271" s="2729"/>
      <c r="AL2271" s="2729"/>
      <c r="AM2271" s="1147"/>
      <c r="AN2271" s="1147"/>
      <c r="AO2271" s="2729"/>
      <c r="AP2271" s="2729"/>
      <c r="AQ2271" s="2756"/>
      <c r="AR2271" s="2756"/>
      <c r="AS2271" s="3182"/>
      <c r="AT2271" s="1991"/>
      <c r="AU2271" s="3183"/>
      <c r="AV2271" s="1992"/>
      <c r="AW2271" s="3914"/>
      <c r="AX2271" s="3914"/>
      <c r="AY2271" s="3184"/>
      <c r="AZ2271" s="2391"/>
      <c r="BA2271" s="2391"/>
      <c r="BB2271" s="2391"/>
      <c r="BC2271" s="2391"/>
      <c r="BD2271" s="2391"/>
      <c r="BE2271" s="2391"/>
      <c r="BF2271" s="1677"/>
      <c r="BG2271" s="2391"/>
      <c r="BH2271" s="2391"/>
      <c r="BI2271" s="1677"/>
      <c r="BJ2271" s="2391"/>
      <c r="BK2271" s="2732"/>
      <c r="BL2271" s="2024">
        <f t="shared" si="253"/>
        <v>0</v>
      </c>
      <c r="BM2271" s="2732"/>
      <c r="BN2271" s="3771"/>
      <c r="BO2271" s="3771"/>
      <c r="BP2271" s="3771"/>
      <c r="BQ2271" s="3771"/>
      <c r="BR2271" s="3771"/>
      <c r="BS2271" s="3771"/>
      <c r="BT2271" s="3771"/>
      <c r="BU2271" s="3771"/>
      <c r="BV2271" s="3771"/>
      <c r="BW2271" s="3771"/>
      <c r="BX2271" s="3771"/>
      <c r="BY2271" s="3771"/>
      <c r="BZ2271" s="3771"/>
      <c r="CA2271" s="3771"/>
      <c r="CB2271" s="3771"/>
      <c r="CC2271" s="3771"/>
      <c r="CD2271" s="2028" t="s">
        <v>1567</v>
      </c>
    </row>
    <row r="2272" spans="1:82" ht="38.25" customHeight="1" x14ac:dyDescent="0.2">
      <c r="A2272" s="426" t="s">
        <v>162</v>
      </c>
      <c r="B2272" s="794" t="s">
        <v>156</v>
      </c>
      <c r="C2272" s="795" t="s">
        <v>157</v>
      </c>
      <c r="D2272" s="460">
        <v>276</v>
      </c>
      <c r="E2272" s="526" t="s">
        <v>1696</v>
      </c>
      <c r="F2272" s="526" t="s">
        <v>1689</v>
      </c>
      <c r="G2272" s="463">
        <v>0</v>
      </c>
      <c r="H2272" s="463" t="s">
        <v>0</v>
      </c>
      <c r="I2272" s="463">
        <v>1</v>
      </c>
      <c r="J2272" s="454">
        <v>0.5</v>
      </c>
      <c r="K2272" s="517"/>
      <c r="L2272" s="751"/>
      <c r="M2272" s="798"/>
      <c r="N2272" s="798"/>
      <c r="O2272" s="798"/>
      <c r="P2272" s="798"/>
      <c r="Q2272" s="798"/>
      <c r="R2272" s="798"/>
      <c r="S2272" s="798"/>
      <c r="T2272" s="798"/>
      <c r="U2272" s="753">
        <f t="shared" si="255"/>
        <v>0</v>
      </c>
      <c r="V2272" s="667"/>
      <c r="W2272" s="667"/>
      <c r="X2272" s="667"/>
      <c r="Y2272" s="667"/>
      <c r="Z2272" s="667"/>
      <c r="AA2272" s="667"/>
      <c r="AB2272" s="667"/>
      <c r="AC2272" s="667"/>
      <c r="AD2272" s="667"/>
      <c r="AE2272" s="667"/>
      <c r="AF2272" s="667"/>
      <c r="AG2272" s="2729"/>
      <c r="AH2272" s="2729"/>
      <c r="AI2272" s="2729"/>
      <c r="AJ2272" s="2729"/>
      <c r="AK2272" s="2729"/>
      <c r="AL2272" s="2729"/>
      <c r="AM2272" s="1147"/>
      <c r="AN2272" s="1147"/>
      <c r="AO2272" s="2729"/>
      <c r="AP2272" s="2729"/>
      <c r="AQ2272" s="2756"/>
      <c r="AR2272" s="2756"/>
      <c r="AS2272" s="3182"/>
      <c r="AT2272" s="1991"/>
      <c r="AU2272" s="3183"/>
      <c r="AV2272" s="1992"/>
      <c r="AW2272" s="3914"/>
      <c r="AX2272" s="3914"/>
      <c r="AY2272" s="3184"/>
      <c r="AZ2272" s="2391"/>
      <c r="BA2272" s="2391"/>
      <c r="BB2272" s="2391"/>
      <c r="BC2272" s="2391"/>
      <c r="BD2272" s="2391"/>
      <c r="BE2272" s="2391"/>
      <c r="BF2272" s="1677"/>
      <c r="BG2272" s="2391"/>
      <c r="BH2272" s="2391"/>
      <c r="BI2272" s="1677"/>
      <c r="BJ2272" s="2391"/>
      <c r="BK2272" s="2732"/>
      <c r="BL2272" s="2024">
        <f t="shared" si="253"/>
        <v>0</v>
      </c>
      <c r="BM2272" s="2732"/>
      <c r="BN2272" s="3771"/>
      <c r="BO2272" s="3771"/>
      <c r="BP2272" s="3771"/>
      <c r="BQ2272" s="3771"/>
      <c r="BR2272" s="3771"/>
      <c r="BS2272" s="3771"/>
      <c r="BT2272" s="3771"/>
      <c r="BU2272" s="3771"/>
      <c r="BV2272" s="3771"/>
      <c r="BW2272" s="3771"/>
      <c r="BX2272" s="3771"/>
      <c r="BY2272" s="3771"/>
      <c r="BZ2272" s="3771"/>
      <c r="CA2272" s="3771"/>
      <c r="CB2272" s="3771"/>
      <c r="CC2272" s="3771"/>
      <c r="CD2272" s="2028" t="s">
        <v>1567</v>
      </c>
    </row>
    <row r="2273" spans="1:82" ht="38.25" customHeight="1" thickBot="1" x14ac:dyDescent="0.25">
      <c r="A2273" s="428" t="s">
        <v>162</v>
      </c>
      <c r="B2273" s="809" t="s">
        <v>156</v>
      </c>
      <c r="C2273" s="430" t="s">
        <v>157</v>
      </c>
      <c r="D2273" s="431">
        <v>276</v>
      </c>
      <c r="E2273" s="433" t="s">
        <v>1696</v>
      </c>
      <c r="F2273" s="433" t="s">
        <v>1689</v>
      </c>
      <c r="G2273" s="434">
        <v>0</v>
      </c>
      <c r="H2273" s="434" t="s">
        <v>0</v>
      </c>
      <c r="I2273" s="434">
        <v>1</v>
      </c>
      <c r="J2273" s="496">
        <v>0.5</v>
      </c>
      <c r="K2273" s="810"/>
      <c r="L2273" s="757"/>
      <c r="M2273" s="811"/>
      <c r="N2273" s="811"/>
      <c r="O2273" s="811"/>
      <c r="P2273" s="811"/>
      <c r="Q2273" s="811"/>
      <c r="R2273" s="811"/>
      <c r="S2273" s="811"/>
      <c r="T2273" s="811"/>
      <c r="U2273" s="759">
        <f t="shared" si="255"/>
        <v>0</v>
      </c>
      <c r="V2273" s="438"/>
      <c r="W2273" s="438"/>
      <c r="X2273" s="438"/>
      <c r="Y2273" s="438"/>
      <c r="Z2273" s="438"/>
      <c r="AA2273" s="438"/>
      <c r="AB2273" s="438"/>
      <c r="AC2273" s="438"/>
      <c r="AD2273" s="438"/>
      <c r="AE2273" s="438"/>
      <c r="AF2273" s="438"/>
      <c r="AG2273" s="2779"/>
      <c r="AH2273" s="2779"/>
      <c r="AI2273" s="2779"/>
      <c r="AJ2273" s="2779"/>
      <c r="AK2273" s="2779"/>
      <c r="AL2273" s="2779"/>
      <c r="AM2273" s="1995"/>
      <c r="AN2273" s="1995"/>
      <c r="AO2273" s="2779"/>
      <c r="AP2273" s="2779"/>
      <c r="AQ2273" s="2759"/>
      <c r="AR2273" s="2759"/>
      <c r="AS2273" s="3033"/>
      <c r="AT2273" s="1996"/>
      <c r="AU2273" s="3185"/>
      <c r="AV2273" s="1998"/>
      <c r="AW2273" s="5513"/>
      <c r="AX2273" s="5513"/>
      <c r="AY2273" s="3035"/>
      <c r="AZ2273" s="2781"/>
      <c r="BA2273" s="2781"/>
      <c r="BB2273" s="2781"/>
      <c r="BC2273" s="2781"/>
      <c r="BD2273" s="2781"/>
      <c r="BE2273" s="2781"/>
      <c r="BF2273" s="3186"/>
      <c r="BG2273" s="2781"/>
      <c r="BH2273" s="2781"/>
      <c r="BI2273" s="3186"/>
      <c r="BJ2273" s="2781"/>
      <c r="BK2273" s="2761"/>
      <c r="BL2273" s="1911">
        <f t="shared" si="253"/>
        <v>0</v>
      </c>
      <c r="BM2273" s="2761"/>
      <c r="BN2273" s="3785"/>
      <c r="BO2273" s="3785"/>
      <c r="BP2273" s="3785"/>
      <c r="BQ2273" s="3785"/>
      <c r="BR2273" s="3785"/>
      <c r="BS2273" s="3785"/>
      <c r="BT2273" s="3785"/>
      <c r="BU2273" s="3785"/>
      <c r="BV2273" s="3785"/>
      <c r="BW2273" s="3785"/>
      <c r="BX2273" s="3785"/>
      <c r="BY2273" s="3785"/>
      <c r="BZ2273" s="3785"/>
      <c r="CA2273" s="3785"/>
      <c r="CB2273" s="3785"/>
      <c r="CC2273" s="3785"/>
      <c r="CD2273" s="2039" t="s">
        <v>1567</v>
      </c>
    </row>
    <row r="2274" spans="1:82" ht="25.5" customHeight="1" thickBot="1" x14ac:dyDescent="0.25">
      <c r="A2274" s="250" t="s">
        <v>162</v>
      </c>
      <c r="B2274" s="108" t="s">
        <v>156</v>
      </c>
      <c r="C2274" s="111" t="s">
        <v>157</v>
      </c>
      <c r="D2274" s="179">
        <v>277</v>
      </c>
      <c r="E2274" s="110" t="s">
        <v>158</v>
      </c>
      <c r="F2274" s="5" t="s">
        <v>93</v>
      </c>
      <c r="G2274" s="90">
        <v>0</v>
      </c>
      <c r="H2274" s="252" t="s">
        <v>0</v>
      </c>
      <c r="I2274" s="15">
        <v>1</v>
      </c>
      <c r="J2274" s="384">
        <v>0.25</v>
      </c>
      <c r="K2274" s="97"/>
      <c r="L2274" s="6">
        <f>SUM(M2274:T2274)</f>
        <v>69916667</v>
      </c>
      <c r="M2274" s="280">
        <v>69916667</v>
      </c>
      <c r="N2274" s="824"/>
      <c r="O2274" s="824"/>
      <c r="P2274" s="824"/>
      <c r="Q2274" s="824"/>
      <c r="R2274" s="824"/>
      <c r="S2274" s="824"/>
      <c r="T2274" s="824"/>
      <c r="U2274" s="267">
        <f t="shared" ref="U2274:U2296" si="256">SUBTOTAL(9,V2274:AC2274)</f>
        <v>58680000</v>
      </c>
      <c r="V2274" s="280">
        <v>58680000</v>
      </c>
      <c r="W2274" s="280"/>
      <c r="X2274" s="280"/>
      <c r="Y2274" s="280"/>
      <c r="Z2274" s="280"/>
      <c r="AA2274" s="280"/>
      <c r="AB2274" s="280"/>
      <c r="AC2274" s="280"/>
      <c r="AD2274" s="824"/>
      <c r="AE2274" s="824"/>
      <c r="AF2274" s="824"/>
      <c r="AG2274" s="3150"/>
      <c r="AH2274" s="1414" t="s">
        <v>470</v>
      </c>
      <c r="AI2274" s="2893">
        <v>43017</v>
      </c>
      <c r="AJ2274" s="2893" t="s">
        <v>465</v>
      </c>
      <c r="AK2274" s="2893" t="s">
        <v>246</v>
      </c>
      <c r="AL2274" s="2893"/>
      <c r="AM2274" s="1864"/>
      <c r="AN2274" s="1864"/>
      <c r="AO2274" s="2893"/>
      <c r="AP2274" s="2893"/>
      <c r="AQ2274" s="2893"/>
      <c r="AR2274" s="2893">
        <v>2202110204</v>
      </c>
      <c r="AS2274" s="2975" t="s">
        <v>6111</v>
      </c>
      <c r="AT2274" s="2975" t="s">
        <v>383</v>
      </c>
      <c r="AU2274" s="2975">
        <v>1</v>
      </c>
      <c r="AV2274" s="3151">
        <v>1</v>
      </c>
      <c r="AW2274" s="2910">
        <v>42931</v>
      </c>
      <c r="AX2274" s="2910">
        <v>43095</v>
      </c>
      <c r="AY2274" s="2976">
        <v>50000000</v>
      </c>
      <c r="AZ2274" s="3848" t="s">
        <v>472</v>
      </c>
      <c r="BA2274" s="3848" t="s">
        <v>467</v>
      </c>
      <c r="BB2274" s="3848" t="s">
        <v>468</v>
      </c>
      <c r="BC2274" s="3968" t="s">
        <v>469</v>
      </c>
      <c r="BD2274" s="1414">
        <v>2017001282</v>
      </c>
      <c r="BE2274" s="3128"/>
      <c r="BF2274" s="2991">
        <v>95000000</v>
      </c>
      <c r="BG2274" s="1414">
        <v>2017001433</v>
      </c>
      <c r="BH2274" s="3128">
        <v>43013</v>
      </c>
      <c r="BI2274" s="3971">
        <v>95000000</v>
      </c>
      <c r="BJ2274" s="3128">
        <v>43017</v>
      </c>
      <c r="BK2274" s="3128">
        <v>43048</v>
      </c>
      <c r="BL2274" s="1412">
        <f>BG2274-BJ2274</f>
        <v>2016958416</v>
      </c>
      <c r="BM2274" s="3972"/>
      <c r="BN2274" s="3973"/>
      <c r="BO2274" s="3904"/>
      <c r="BP2274" s="3904"/>
      <c r="BQ2274" s="3974"/>
      <c r="BR2274" s="3903"/>
      <c r="BS2274" s="3904"/>
      <c r="BT2274" s="3904"/>
      <c r="BU2274" s="3904"/>
      <c r="BV2274" s="3904"/>
      <c r="BW2274" s="3904"/>
      <c r="BX2274" s="3904"/>
      <c r="BY2274" s="3904"/>
      <c r="BZ2274" s="3904"/>
      <c r="CA2274" s="3904"/>
      <c r="CB2274" s="3904"/>
      <c r="CC2274" s="3904"/>
      <c r="CD2274" s="2903" t="s">
        <v>134</v>
      </c>
    </row>
    <row r="2275" spans="1:82" ht="25.5" customHeight="1" thickBot="1" x14ac:dyDescent="0.25">
      <c r="A2275" s="185" t="s">
        <v>162</v>
      </c>
      <c r="B2275" s="186" t="s">
        <v>156</v>
      </c>
      <c r="C2275" s="212" t="s">
        <v>157</v>
      </c>
      <c r="D2275" s="165">
        <v>277</v>
      </c>
      <c r="E2275" s="213" t="s">
        <v>158</v>
      </c>
      <c r="F2275" s="237" t="s">
        <v>93</v>
      </c>
      <c r="G2275" s="11">
        <v>0</v>
      </c>
      <c r="H2275" s="197" t="s">
        <v>0</v>
      </c>
      <c r="I2275" s="177">
        <v>1</v>
      </c>
      <c r="J2275" s="391">
        <v>0.25</v>
      </c>
      <c r="K2275" s="198"/>
      <c r="L2275" s="170"/>
      <c r="M2275" s="199"/>
      <c r="N2275" s="199"/>
      <c r="O2275" s="199"/>
      <c r="P2275" s="199"/>
      <c r="Q2275" s="199"/>
      <c r="R2275" s="199"/>
      <c r="S2275" s="199"/>
      <c r="T2275" s="199"/>
      <c r="U2275" s="172">
        <f t="shared" si="256"/>
        <v>0</v>
      </c>
      <c r="V2275" s="199"/>
      <c r="W2275" s="199"/>
      <c r="X2275" s="199"/>
      <c r="Y2275" s="199"/>
      <c r="Z2275" s="199"/>
      <c r="AA2275" s="199"/>
      <c r="AB2275" s="199"/>
      <c r="AC2275" s="199"/>
      <c r="AD2275" s="199"/>
      <c r="AE2275" s="199"/>
      <c r="AF2275" s="199"/>
      <c r="AG2275" s="3152"/>
      <c r="AH2275" s="2185" t="s">
        <v>505</v>
      </c>
      <c r="AI2275" s="2185">
        <v>43031</v>
      </c>
      <c r="AJ2275" s="2185" t="s">
        <v>506</v>
      </c>
      <c r="AK2275" s="2185" t="s">
        <v>246</v>
      </c>
      <c r="AL2275" s="2185"/>
      <c r="AM2275" s="4064"/>
      <c r="AN2275" s="4064"/>
      <c r="AO2275" s="2185"/>
      <c r="AP2275" s="2185"/>
      <c r="AQ2275" s="2185"/>
      <c r="AR2275" s="1414">
        <v>2202110204</v>
      </c>
      <c r="AS2275" s="2188"/>
      <c r="AT2275" s="2188"/>
      <c r="AU2275" s="2188"/>
      <c r="AV2275" s="3151"/>
      <c r="AW2275" s="2961">
        <v>43031</v>
      </c>
      <c r="AX2275" s="2961">
        <v>43092</v>
      </c>
      <c r="AY2275" s="2937">
        <v>2316667</v>
      </c>
      <c r="AZ2275" s="3747" t="s">
        <v>507</v>
      </c>
      <c r="BA2275" s="3747" t="s">
        <v>475</v>
      </c>
      <c r="BB2275" s="3747" t="s">
        <v>508</v>
      </c>
      <c r="BC2275" s="3893" t="s">
        <v>509</v>
      </c>
      <c r="BD2275" s="1414">
        <v>2017001374</v>
      </c>
      <c r="BE2275" s="3008"/>
      <c r="BF2275" s="2052">
        <v>8200000</v>
      </c>
      <c r="BG2275" s="1414">
        <v>2017001497</v>
      </c>
      <c r="BH2275" s="3008">
        <v>43031</v>
      </c>
      <c r="BI2275" s="3668">
        <v>8200000</v>
      </c>
      <c r="BJ2275" s="3008">
        <v>43031</v>
      </c>
      <c r="BK2275" s="3008">
        <v>43092</v>
      </c>
      <c r="BL2275" s="2996">
        <f>BG2275-BJ2275</f>
        <v>2016958466</v>
      </c>
      <c r="BM2275" s="3882"/>
      <c r="BN2275" s="3778"/>
      <c r="BO2275" s="3883"/>
      <c r="BP2275" s="3883"/>
      <c r="BQ2275" s="3779"/>
      <c r="BR2275" s="3884"/>
      <c r="BS2275" s="3885"/>
      <c r="BT2275" s="3885"/>
      <c r="BU2275" s="3885"/>
      <c r="BV2275" s="3885"/>
      <c r="BW2275" s="3885"/>
      <c r="BX2275" s="3885"/>
      <c r="BY2275" s="3885"/>
      <c r="BZ2275" s="3885"/>
      <c r="CA2275" s="3885"/>
      <c r="CB2275" s="3885"/>
      <c r="CC2275" s="3885"/>
      <c r="CD2275" s="2046" t="s">
        <v>134</v>
      </c>
    </row>
    <row r="2276" spans="1:82" ht="25.5" customHeight="1" thickBot="1" x14ac:dyDescent="0.25">
      <c r="A2276" s="185" t="s">
        <v>162</v>
      </c>
      <c r="B2276" s="186" t="s">
        <v>156</v>
      </c>
      <c r="C2276" s="212" t="s">
        <v>157</v>
      </c>
      <c r="D2276" s="165">
        <v>277</v>
      </c>
      <c r="E2276" s="213" t="s">
        <v>158</v>
      </c>
      <c r="F2276" s="237" t="s">
        <v>93</v>
      </c>
      <c r="G2276" s="11">
        <v>0</v>
      </c>
      <c r="H2276" s="197" t="s">
        <v>0</v>
      </c>
      <c r="I2276" s="177">
        <v>1</v>
      </c>
      <c r="J2276" s="391">
        <v>0.25</v>
      </c>
      <c r="K2276" s="198"/>
      <c r="L2276" s="170"/>
      <c r="M2276" s="199"/>
      <c r="N2276" s="199"/>
      <c r="O2276" s="199"/>
      <c r="P2276" s="199"/>
      <c r="Q2276" s="199"/>
      <c r="R2276" s="199"/>
      <c r="S2276" s="199"/>
      <c r="T2276" s="199"/>
      <c r="U2276" s="172">
        <f t="shared" si="256"/>
        <v>0</v>
      </c>
      <c r="V2276" s="199"/>
      <c r="W2276" s="199"/>
      <c r="X2276" s="199"/>
      <c r="Y2276" s="199"/>
      <c r="Z2276" s="199"/>
      <c r="AA2276" s="199"/>
      <c r="AB2276" s="199"/>
      <c r="AC2276" s="199"/>
      <c r="AD2276" s="199"/>
      <c r="AE2276" s="199"/>
      <c r="AF2276" s="199"/>
      <c r="AG2276" s="3152"/>
      <c r="AH2276" s="2185" t="s">
        <v>510</v>
      </c>
      <c r="AI2276" s="2185">
        <v>43010</v>
      </c>
      <c r="AJ2276" s="2185" t="s">
        <v>511</v>
      </c>
      <c r="AK2276" s="2185" t="s">
        <v>246</v>
      </c>
      <c r="AL2276" s="2185"/>
      <c r="AM2276" s="4064"/>
      <c r="AN2276" s="4064"/>
      <c r="AO2276" s="2185"/>
      <c r="AP2276" s="2185"/>
      <c r="AQ2276" s="2185"/>
      <c r="AR2276" s="1414">
        <v>2202110204</v>
      </c>
      <c r="AS2276" s="2188"/>
      <c r="AT2276" s="2188"/>
      <c r="AU2276" s="2188"/>
      <c r="AV2276" s="3151"/>
      <c r="AW2276" s="2961">
        <v>43010</v>
      </c>
      <c r="AX2276" s="2961">
        <v>43094</v>
      </c>
      <c r="AY2276" s="2065">
        <v>15600000</v>
      </c>
      <c r="AZ2276" s="3747" t="s">
        <v>512</v>
      </c>
      <c r="BA2276" s="3747" t="s">
        <v>475</v>
      </c>
      <c r="BB2276" s="3747" t="s">
        <v>513</v>
      </c>
      <c r="BC2276" s="3893" t="s">
        <v>514</v>
      </c>
      <c r="BD2276" s="1414">
        <v>2017001251</v>
      </c>
      <c r="BE2276" s="3008"/>
      <c r="BF2276" s="2052">
        <v>6363333</v>
      </c>
      <c r="BG2276" s="1414">
        <v>2017001398</v>
      </c>
      <c r="BH2276" s="3008">
        <v>43010</v>
      </c>
      <c r="BI2276" s="2052">
        <v>6363333</v>
      </c>
      <c r="BJ2276" s="3008">
        <v>43010</v>
      </c>
      <c r="BK2276" s="3008">
        <v>43094</v>
      </c>
      <c r="BL2276" s="2996">
        <f>BG2276-BJ2276</f>
        <v>2016958388</v>
      </c>
      <c r="BM2276" s="3882"/>
      <c r="BN2276" s="3778"/>
      <c r="BO2276" s="3883"/>
      <c r="BP2276" s="3883"/>
      <c r="BQ2276" s="3779"/>
      <c r="BR2276" s="3884"/>
      <c r="BS2276" s="3885"/>
      <c r="BT2276" s="3885"/>
      <c r="BU2276" s="3885"/>
      <c r="BV2276" s="3885"/>
      <c r="BW2276" s="3885"/>
      <c r="BX2276" s="3885"/>
      <c r="BY2276" s="3885"/>
      <c r="BZ2276" s="3885"/>
      <c r="CA2276" s="3885"/>
      <c r="CB2276" s="3885"/>
      <c r="CC2276" s="3885"/>
      <c r="CD2276" s="2046" t="s">
        <v>134</v>
      </c>
    </row>
    <row r="2277" spans="1:82" ht="25.5" customHeight="1" thickBot="1" x14ac:dyDescent="0.25">
      <c r="A2277" s="185" t="s">
        <v>162</v>
      </c>
      <c r="B2277" s="186" t="s">
        <v>156</v>
      </c>
      <c r="C2277" s="212" t="s">
        <v>157</v>
      </c>
      <c r="D2277" s="165">
        <v>277</v>
      </c>
      <c r="E2277" s="213" t="s">
        <v>158</v>
      </c>
      <c r="F2277" s="237" t="s">
        <v>93</v>
      </c>
      <c r="G2277" s="11">
        <v>0</v>
      </c>
      <c r="H2277" s="197" t="s">
        <v>0</v>
      </c>
      <c r="I2277" s="177">
        <v>1</v>
      </c>
      <c r="J2277" s="391">
        <v>0.25</v>
      </c>
      <c r="K2277" s="198"/>
      <c r="L2277" s="170"/>
      <c r="M2277" s="199"/>
      <c r="N2277" s="199"/>
      <c r="O2277" s="199"/>
      <c r="P2277" s="199"/>
      <c r="Q2277" s="199"/>
      <c r="R2277" s="199"/>
      <c r="S2277" s="199"/>
      <c r="T2277" s="199"/>
      <c r="U2277" s="172">
        <f t="shared" si="256"/>
        <v>0</v>
      </c>
      <c r="V2277" s="199"/>
      <c r="W2277" s="199"/>
      <c r="X2277" s="199"/>
      <c r="Y2277" s="199"/>
      <c r="Z2277" s="199"/>
      <c r="AA2277" s="199"/>
      <c r="AB2277" s="199"/>
      <c r="AC2277" s="199"/>
      <c r="AD2277" s="199"/>
      <c r="AE2277" s="199"/>
      <c r="AF2277" s="199"/>
      <c r="AG2277" s="2906"/>
      <c r="AH2277" s="2906"/>
      <c r="AI2277" s="2906"/>
      <c r="AJ2277" s="2906"/>
      <c r="AK2277" s="2906"/>
      <c r="AL2277" s="2906"/>
      <c r="AM2277" s="4095"/>
      <c r="AN2277" s="4095"/>
      <c r="AO2277" s="2906"/>
      <c r="AP2277" s="2906"/>
      <c r="AQ2277" s="2906"/>
      <c r="AR2277" s="2906"/>
      <c r="AS2277" s="2908"/>
      <c r="AT2277" s="2908"/>
      <c r="AU2277" s="2908"/>
      <c r="AV2277" s="2188"/>
      <c r="AW2277" s="2909"/>
      <c r="AX2277" s="2909"/>
      <c r="AY2277" s="2994">
        <v>15600000</v>
      </c>
      <c r="AZ2277" s="1414"/>
      <c r="BA2277" s="3878"/>
      <c r="BB2277" s="3878"/>
      <c r="BC2277" s="3878" t="s">
        <v>443</v>
      </c>
      <c r="BD2277" s="3879"/>
      <c r="BE2277" s="3880"/>
      <c r="BF2277" s="2995"/>
      <c r="BG2277" s="3437"/>
      <c r="BH2277" s="3878"/>
      <c r="BI2277" s="2995"/>
      <c r="BJ2277" s="3881"/>
      <c r="BK2277" s="2995"/>
      <c r="BL2277" s="2996">
        <f>BG2277-BJ2277</f>
        <v>0</v>
      </c>
      <c r="BM2277" s="3882"/>
      <c r="BN2277" s="3778"/>
      <c r="BO2277" s="3883"/>
      <c r="BP2277" s="3883"/>
      <c r="BQ2277" s="3779"/>
      <c r="BR2277" s="3884"/>
      <c r="BS2277" s="3885"/>
      <c r="BT2277" s="3885"/>
      <c r="BU2277" s="3885"/>
      <c r="BV2277" s="3885"/>
      <c r="BW2277" s="3885"/>
      <c r="BX2277" s="3885"/>
      <c r="BY2277" s="3885"/>
      <c r="BZ2277" s="3885"/>
      <c r="CA2277" s="3885"/>
      <c r="CB2277" s="3885"/>
      <c r="CC2277" s="3885"/>
      <c r="CD2277" s="2046" t="s">
        <v>134</v>
      </c>
    </row>
    <row r="2278" spans="1:82" ht="25.5" customHeight="1" thickBot="1" x14ac:dyDescent="0.25">
      <c r="A2278" s="189" t="s">
        <v>162</v>
      </c>
      <c r="B2278" s="190" t="s">
        <v>156</v>
      </c>
      <c r="C2278" s="215" t="s">
        <v>157</v>
      </c>
      <c r="D2278" s="167">
        <v>277</v>
      </c>
      <c r="E2278" s="216" t="s">
        <v>158</v>
      </c>
      <c r="F2278" s="238" t="s">
        <v>93</v>
      </c>
      <c r="G2278" s="11">
        <v>0</v>
      </c>
      <c r="H2278" s="200" t="s">
        <v>0</v>
      </c>
      <c r="I2278" s="201">
        <v>1</v>
      </c>
      <c r="J2278" s="393">
        <v>0.25</v>
      </c>
      <c r="K2278" s="202"/>
      <c r="L2278" s="174"/>
      <c r="M2278" s="203"/>
      <c r="N2278" s="203"/>
      <c r="O2278" s="203"/>
      <c r="P2278" s="203"/>
      <c r="Q2278" s="203"/>
      <c r="R2278" s="203"/>
      <c r="S2278" s="203"/>
      <c r="T2278" s="203"/>
      <c r="U2278" s="176">
        <f t="shared" si="256"/>
        <v>0</v>
      </c>
      <c r="V2278" s="203"/>
      <c r="W2278" s="203"/>
      <c r="X2278" s="203"/>
      <c r="Y2278" s="203"/>
      <c r="Z2278" s="203"/>
      <c r="AA2278" s="203"/>
      <c r="AB2278" s="203"/>
      <c r="AC2278" s="203"/>
      <c r="AD2278" s="203"/>
      <c r="AE2278" s="203"/>
      <c r="AF2278" s="203"/>
      <c r="AG2278" s="3136"/>
      <c r="AH2278" s="3136"/>
      <c r="AI2278" s="3136"/>
      <c r="AJ2278" s="3136"/>
      <c r="AK2278" s="3136"/>
      <c r="AL2278" s="3136"/>
      <c r="AM2278" s="4103"/>
      <c r="AN2278" s="4103"/>
      <c r="AO2278" s="3136"/>
      <c r="AP2278" s="3136"/>
      <c r="AQ2278" s="3136"/>
      <c r="AR2278" s="3136"/>
      <c r="AS2278" s="3137"/>
      <c r="AT2278" s="3137"/>
      <c r="AU2278" s="3137"/>
      <c r="AV2278" s="2984"/>
      <c r="AW2278" s="3145"/>
      <c r="AX2278" s="3145"/>
      <c r="AY2278" s="3138"/>
      <c r="AZ2278" s="3961"/>
      <c r="BA2278" s="3961"/>
      <c r="BB2278" s="3961"/>
      <c r="BC2278" s="3962"/>
      <c r="BD2278" s="3963"/>
      <c r="BE2278" s="3139"/>
      <c r="BF2278" s="3446"/>
      <c r="BG2278" s="3961"/>
      <c r="BH2278" s="3139"/>
      <c r="BI2278" s="3964"/>
      <c r="BJ2278" s="3139"/>
      <c r="BK2278" s="3139"/>
      <c r="BL2278" s="3140">
        <f t="shared" ref="BL2278:BL2300" si="257">BF2278-BI2278</f>
        <v>0</v>
      </c>
      <c r="BM2278" s="3901"/>
      <c r="BN2278" s="3778"/>
      <c r="BO2278" s="3883"/>
      <c r="BP2278" s="3883"/>
      <c r="BQ2278" s="3779"/>
      <c r="BR2278" s="3965"/>
      <c r="BS2278" s="3966"/>
      <c r="BT2278" s="3966"/>
      <c r="BU2278" s="3966"/>
      <c r="BV2278" s="3966"/>
      <c r="BW2278" s="3966"/>
      <c r="BX2278" s="3966"/>
      <c r="BY2278" s="3966"/>
      <c r="BZ2278" s="3966"/>
      <c r="CA2278" s="3966"/>
      <c r="CB2278" s="3966"/>
      <c r="CC2278" s="3966"/>
      <c r="CD2278" s="2046" t="s">
        <v>134</v>
      </c>
    </row>
    <row r="2279" spans="1:82" ht="25.5" customHeight="1" thickBot="1" x14ac:dyDescent="0.25">
      <c r="A2279" s="107" t="s">
        <v>162</v>
      </c>
      <c r="B2279" s="108" t="s">
        <v>156</v>
      </c>
      <c r="C2279" s="111" t="s">
        <v>157</v>
      </c>
      <c r="D2279" s="179">
        <v>278</v>
      </c>
      <c r="E2279" s="110" t="s">
        <v>94</v>
      </c>
      <c r="F2279" s="5" t="s">
        <v>95</v>
      </c>
      <c r="G2279" s="11">
        <v>0</v>
      </c>
      <c r="H2279" s="12" t="s">
        <v>0</v>
      </c>
      <c r="I2279" s="15">
        <v>12</v>
      </c>
      <c r="J2279" s="384">
        <v>3</v>
      </c>
      <c r="K2279" s="13"/>
      <c r="L2279" s="6">
        <f t="shared" si="205"/>
        <v>0</v>
      </c>
      <c r="M2279" s="7"/>
      <c r="N2279" s="7"/>
      <c r="O2279" s="7"/>
      <c r="P2279" s="7"/>
      <c r="Q2279" s="7"/>
      <c r="R2279" s="7"/>
      <c r="S2279" s="7"/>
      <c r="T2279" s="7"/>
      <c r="U2279" s="180">
        <f t="shared" si="256"/>
        <v>0</v>
      </c>
      <c r="V2279" s="7"/>
      <c r="W2279" s="7"/>
      <c r="X2279" s="7"/>
      <c r="Y2279" s="7"/>
      <c r="Z2279" s="7"/>
      <c r="AA2279" s="7"/>
      <c r="AB2279" s="7"/>
      <c r="AC2279" s="7"/>
      <c r="AD2279" s="14"/>
      <c r="AE2279" s="14"/>
      <c r="AF2279" s="14"/>
      <c r="AG2279" s="2893"/>
      <c r="AH2279" s="2893"/>
      <c r="AI2279" s="2893"/>
      <c r="AJ2279" s="2893"/>
      <c r="AK2279" s="2893"/>
      <c r="AL2279" s="2893"/>
      <c r="AM2279" s="1864"/>
      <c r="AN2279" s="1864"/>
      <c r="AO2279" s="2893"/>
      <c r="AP2279" s="2893"/>
      <c r="AQ2279" s="2893"/>
      <c r="AR2279" s="2893"/>
      <c r="AS2279" s="3153" t="s">
        <v>336</v>
      </c>
      <c r="AT2279" s="2975"/>
      <c r="AU2279" s="2975"/>
      <c r="AV2279" s="2975"/>
      <c r="AW2279" s="2910"/>
      <c r="AX2279" s="2910"/>
      <c r="AY2279" s="2976"/>
      <c r="AZ2279" s="1397"/>
      <c r="BA2279" s="1397"/>
      <c r="BB2279" s="1397"/>
      <c r="BC2279" s="1830"/>
      <c r="BD2279" s="2990"/>
      <c r="BE2279" s="1831"/>
      <c r="BF2279" s="2991"/>
      <c r="BG2279" s="1394"/>
      <c r="BH2279" s="1831"/>
      <c r="BI2279" s="2992"/>
      <c r="BJ2279" s="1831"/>
      <c r="BK2279" s="1831"/>
      <c r="BL2279" s="1412">
        <f t="shared" si="257"/>
        <v>0</v>
      </c>
      <c r="BM2279" s="1412">
        <f>L2279-(BI2279:BI2284)</f>
        <v>0</v>
      </c>
      <c r="BN2279" s="2979"/>
      <c r="BO2279" s="2979"/>
      <c r="BP2279" s="2979"/>
      <c r="BQ2279" s="2752"/>
      <c r="BR2279" s="1413"/>
      <c r="BS2279" s="1413"/>
      <c r="BT2279" s="1413"/>
      <c r="BU2279" s="1413"/>
      <c r="BV2279" s="1413"/>
      <c r="BW2279" s="1413"/>
      <c r="BX2279" s="1413"/>
      <c r="BY2279" s="1413"/>
      <c r="BZ2279" s="1413"/>
      <c r="CA2279" s="1413"/>
      <c r="CB2279" s="1413"/>
      <c r="CC2279" s="1413"/>
      <c r="CD2279" s="2046" t="s">
        <v>134</v>
      </c>
    </row>
    <row r="2280" spans="1:82" ht="25.5" customHeight="1" thickBot="1" x14ac:dyDescent="0.25">
      <c r="A2280" s="124" t="s">
        <v>162</v>
      </c>
      <c r="B2280" s="125" t="s">
        <v>156</v>
      </c>
      <c r="C2280" s="131" t="s">
        <v>157</v>
      </c>
      <c r="D2280" s="118">
        <v>278</v>
      </c>
      <c r="E2280" s="132" t="s">
        <v>94</v>
      </c>
      <c r="F2280" s="237" t="s">
        <v>95</v>
      </c>
      <c r="G2280" s="11">
        <v>0</v>
      </c>
      <c r="H2280" s="133" t="s">
        <v>0</v>
      </c>
      <c r="I2280" s="123">
        <v>12</v>
      </c>
      <c r="J2280" s="385">
        <v>3</v>
      </c>
      <c r="K2280" s="127"/>
      <c r="L2280" s="120"/>
      <c r="M2280" s="128"/>
      <c r="N2280" s="128"/>
      <c r="O2280" s="128"/>
      <c r="P2280" s="128"/>
      <c r="Q2280" s="128"/>
      <c r="R2280" s="128"/>
      <c r="S2280" s="128"/>
      <c r="T2280" s="128"/>
      <c r="U2280" s="122">
        <f t="shared" si="256"/>
        <v>0</v>
      </c>
      <c r="V2280" s="128"/>
      <c r="W2280" s="128"/>
      <c r="X2280" s="128"/>
      <c r="Y2280" s="128"/>
      <c r="Z2280" s="128"/>
      <c r="AA2280" s="128"/>
      <c r="AB2280" s="128"/>
      <c r="AC2280" s="128"/>
      <c r="AD2280" s="128"/>
      <c r="AE2280" s="128"/>
      <c r="AF2280" s="128"/>
      <c r="AG2280" s="2904"/>
      <c r="AH2280" s="2904"/>
      <c r="AI2280" s="2904"/>
      <c r="AJ2280" s="2904"/>
      <c r="AK2280" s="2904"/>
      <c r="AL2280" s="2904"/>
      <c r="AM2280" s="4096"/>
      <c r="AN2280" s="4096"/>
      <c r="AO2280" s="2904"/>
      <c r="AP2280" s="2904"/>
      <c r="AQ2280" s="2904"/>
      <c r="AR2280" s="2904"/>
      <c r="AS2280" s="2997"/>
      <c r="AT2280" s="2997"/>
      <c r="AU2280" s="2997"/>
      <c r="AV2280" s="2188"/>
      <c r="AW2280" s="2998"/>
      <c r="AX2280" s="2998"/>
      <c r="AY2280" s="2999"/>
      <c r="AZ2280" s="3886"/>
      <c r="BA2280" s="3886"/>
      <c r="BB2280" s="3886"/>
      <c r="BC2280" s="3887"/>
      <c r="BD2280" s="3888"/>
      <c r="BE2280" s="3000"/>
      <c r="BF2280" s="3422"/>
      <c r="BG2280" s="3886"/>
      <c r="BH2280" s="3000"/>
      <c r="BI2280" s="3889"/>
      <c r="BJ2280" s="3000"/>
      <c r="BK2280" s="3000"/>
      <c r="BL2280" s="3001">
        <f t="shared" si="257"/>
        <v>0</v>
      </c>
      <c r="BM2280" s="3886"/>
      <c r="BN2280" s="3883"/>
      <c r="BO2280" s="3883"/>
      <c r="BP2280" s="3883"/>
      <c r="BQ2280" s="3779"/>
      <c r="BR2280" s="3890"/>
      <c r="BS2280" s="3890"/>
      <c r="BT2280" s="3890"/>
      <c r="BU2280" s="3890"/>
      <c r="BV2280" s="3890"/>
      <c r="BW2280" s="3890"/>
      <c r="BX2280" s="3890"/>
      <c r="BY2280" s="3890"/>
      <c r="BZ2280" s="3890"/>
      <c r="CA2280" s="3890"/>
      <c r="CB2280" s="3890"/>
      <c r="CC2280" s="3890"/>
      <c r="CD2280" s="2046" t="s">
        <v>134</v>
      </c>
    </row>
    <row r="2281" spans="1:82" ht="25.5" customHeight="1" thickBot="1" x14ac:dyDescent="0.25">
      <c r="A2281" s="124" t="s">
        <v>162</v>
      </c>
      <c r="B2281" s="125" t="s">
        <v>156</v>
      </c>
      <c r="C2281" s="131" t="s">
        <v>157</v>
      </c>
      <c r="D2281" s="118">
        <v>278</v>
      </c>
      <c r="E2281" s="132" t="s">
        <v>94</v>
      </c>
      <c r="F2281" s="237" t="s">
        <v>95</v>
      </c>
      <c r="G2281" s="11">
        <v>0</v>
      </c>
      <c r="H2281" s="133" t="s">
        <v>0</v>
      </c>
      <c r="I2281" s="123">
        <v>12</v>
      </c>
      <c r="J2281" s="385">
        <v>3</v>
      </c>
      <c r="K2281" s="127"/>
      <c r="L2281" s="120"/>
      <c r="M2281" s="128"/>
      <c r="N2281" s="128"/>
      <c r="O2281" s="128"/>
      <c r="P2281" s="128"/>
      <c r="Q2281" s="128"/>
      <c r="R2281" s="128"/>
      <c r="S2281" s="128"/>
      <c r="T2281" s="128"/>
      <c r="U2281" s="122">
        <f t="shared" si="256"/>
        <v>0</v>
      </c>
      <c r="V2281" s="128"/>
      <c r="W2281" s="128"/>
      <c r="X2281" s="128"/>
      <c r="Y2281" s="128"/>
      <c r="Z2281" s="128"/>
      <c r="AA2281" s="128"/>
      <c r="AB2281" s="128"/>
      <c r="AC2281" s="128"/>
      <c r="AD2281" s="128"/>
      <c r="AE2281" s="128"/>
      <c r="AF2281" s="128"/>
      <c r="AG2281" s="2904"/>
      <c r="AH2281" s="2904"/>
      <c r="AI2281" s="2904"/>
      <c r="AJ2281" s="2904"/>
      <c r="AK2281" s="2904"/>
      <c r="AL2281" s="2904"/>
      <c r="AM2281" s="4096"/>
      <c r="AN2281" s="4096"/>
      <c r="AO2281" s="2904"/>
      <c r="AP2281" s="2904"/>
      <c r="AQ2281" s="2904"/>
      <c r="AR2281" s="2904"/>
      <c r="AS2281" s="2997"/>
      <c r="AT2281" s="2997"/>
      <c r="AU2281" s="2997"/>
      <c r="AV2281" s="2188"/>
      <c r="AW2281" s="2998"/>
      <c r="AX2281" s="2998"/>
      <c r="AY2281" s="2999"/>
      <c r="AZ2281" s="3886"/>
      <c r="BA2281" s="3886"/>
      <c r="BB2281" s="3886"/>
      <c r="BC2281" s="3887"/>
      <c r="BD2281" s="3888"/>
      <c r="BE2281" s="3000"/>
      <c r="BF2281" s="3422"/>
      <c r="BG2281" s="3886"/>
      <c r="BH2281" s="3000"/>
      <c r="BI2281" s="3889"/>
      <c r="BJ2281" s="3000"/>
      <c r="BK2281" s="3000"/>
      <c r="BL2281" s="3001">
        <f t="shared" si="257"/>
        <v>0</v>
      </c>
      <c r="BM2281" s="3886"/>
      <c r="BN2281" s="3883"/>
      <c r="BO2281" s="3883"/>
      <c r="BP2281" s="3883"/>
      <c r="BQ2281" s="3779"/>
      <c r="BR2281" s="3890"/>
      <c r="BS2281" s="3890"/>
      <c r="BT2281" s="3890"/>
      <c r="BU2281" s="3890"/>
      <c r="BV2281" s="3890"/>
      <c r="BW2281" s="3890"/>
      <c r="BX2281" s="3890"/>
      <c r="BY2281" s="3890"/>
      <c r="BZ2281" s="3890"/>
      <c r="CA2281" s="3890"/>
      <c r="CB2281" s="3890"/>
      <c r="CC2281" s="3890"/>
      <c r="CD2281" s="2046" t="s">
        <v>134</v>
      </c>
    </row>
    <row r="2282" spans="1:82" ht="25.5" customHeight="1" thickBot="1" x14ac:dyDescent="0.25">
      <c r="A2282" s="124" t="s">
        <v>162</v>
      </c>
      <c r="B2282" s="125" t="s">
        <v>156</v>
      </c>
      <c r="C2282" s="131" t="s">
        <v>157</v>
      </c>
      <c r="D2282" s="118">
        <v>278</v>
      </c>
      <c r="E2282" s="132" t="s">
        <v>94</v>
      </c>
      <c r="F2282" s="237" t="s">
        <v>95</v>
      </c>
      <c r="G2282" s="11">
        <v>0</v>
      </c>
      <c r="H2282" s="133" t="s">
        <v>0</v>
      </c>
      <c r="I2282" s="123">
        <v>12</v>
      </c>
      <c r="J2282" s="385">
        <v>3</v>
      </c>
      <c r="K2282" s="127"/>
      <c r="L2282" s="120"/>
      <c r="M2282" s="128"/>
      <c r="N2282" s="128"/>
      <c r="O2282" s="128"/>
      <c r="P2282" s="128"/>
      <c r="Q2282" s="128"/>
      <c r="R2282" s="128"/>
      <c r="S2282" s="128"/>
      <c r="T2282" s="128"/>
      <c r="U2282" s="122">
        <f t="shared" si="256"/>
        <v>0</v>
      </c>
      <c r="V2282" s="128"/>
      <c r="W2282" s="128"/>
      <c r="X2282" s="128"/>
      <c r="Y2282" s="128"/>
      <c r="Z2282" s="128"/>
      <c r="AA2282" s="128"/>
      <c r="AB2282" s="128"/>
      <c r="AC2282" s="128"/>
      <c r="AD2282" s="128"/>
      <c r="AE2282" s="128"/>
      <c r="AF2282" s="128"/>
      <c r="AG2282" s="2904"/>
      <c r="AH2282" s="2904"/>
      <c r="AI2282" s="2904"/>
      <c r="AJ2282" s="2904"/>
      <c r="AK2282" s="2904"/>
      <c r="AL2282" s="2904"/>
      <c r="AM2282" s="4096"/>
      <c r="AN2282" s="4096"/>
      <c r="AO2282" s="2904"/>
      <c r="AP2282" s="2904"/>
      <c r="AQ2282" s="2904"/>
      <c r="AR2282" s="2904"/>
      <c r="AS2282" s="2997"/>
      <c r="AT2282" s="2997"/>
      <c r="AU2282" s="2997"/>
      <c r="AV2282" s="2188"/>
      <c r="AW2282" s="2998"/>
      <c r="AX2282" s="2998"/>
      <c r="AY2282" s="2999"/>
      <c r="AZ2282" s="3886"/>
      <c r="BA2282" s="3886"/>
      <c r="BB2282" s="3886"/>
      <c r="BC2282" s="3887"/>
      <c r="BD2282" s="3888"/>
      <c r="BE2282" s="3000"/>
      <c r="BF2282" s="3422"/>
      <c r="BG2282" s="3886"/>
      <c r="BH2282" s="3000"/>
      <c r="BI2282" s="3889"/>
      <c r="BJ2282" s="3000"/>
      <c r="BK2282" s="3000"/>
      <c r="BL2282" s="3001">
        <f t="shared" si="257"/>
        <v>0</v>
      </c>
      <c r="BM2282" s="3886"/>
      <c r="BN2282" s="3883"/>
      <c r="BO2282" s="3883"/>
      <c r="BP2282" s="3883"/>
      <c r="BQ2282" s="3779"/>
      <c r="BR2282" s="3890"/>
      <c r="BS2282" s="3890"/>
      <c r="BT2282" s="3890"/>
      <c r="BU2282" s="3890"/>
      <c r="BV2282" s="3890"/>
      <c r="BW2282" s="3890"/>
      <c r="BX2282" s="3890"/>
      <c r="BY2282" s="3890"/>
      <c r="BZ2282" s="3890"/>
      <c r="CA2282" s="3890"/>
      <c r="CB2282" s="3890"/>
      <c r="CC2282" s="3890"/>
      <c r="CD2282" s="2046" t="s">
        <v>134</v>
      </c>
    </row>
    <row r="2283" spans="1:82" ht="25.5" customHeight="1" thickBot="1" x14ac:dyDescent="0.25">
      <c r="A2283" s="124" t="s">
        <v>162</v>
      </c>
      <c r="B2283" s="125" t="s">
        <v>156</v>
      </c>
      <c r="C2283" s="131" t="s">
        <v>157</v>
      </c>
      <c r="D2283" s="118">
        <v>278</v>
      </c>
      <c r="E2283" s="132" t="s">
        <v>94</v>
      </c>
      <c r="F2283" s="237" t="s">
        <v>95</v>
      </c>
      <c r="G2283" s="11">
        <v>0</v>
      </c>
      <c r="H2283" s="133" t="s">
        <v>0</v>
      </c>
      <c r="I2283" s="123">
        <v>12</v>
      </c>
      <c r="J2283" s="385">
        <v>3</v>
      </c>
      <c r="K2283" s="127"/>
      <c r="L2283" s="120"/>
      <c r="M2283" s="128"/>
      <c r="N2283" s="128"/>
      <c r="O2283" s="128"/>
      <c r="P2283" s="128"/>
      <c r="Q2283" s="128"/>
      <c r="R2283" s="128"/>
      <c r="S2283" s="128"/>
      <c r="T2283" s="128"/>
      <c r="U2283" s="122">
        <f t="shared" si="256"/>
        <v>0</v>
      </c>
      <c r="V2283" s="128"/>
      <c r="W2283" s="128"/>
      <c r="X2283" s="128"/>
      <c r="Y2283" s="128"/>
      <c r="Z2283" s="128"/>
      <c r="AA2283" s="128"/>
      <c r="AB2283" s="128"/>
      <c r="AC2283" s="128"/>
      <c r="AD2283" s="128"/>
      <c r="AE2283" s="128"/>
      <c r="AF2283" s="128"/>
      <c r="AG2283" s="2904"/>
      <c r="AH2283" s="2904"/>
      <c r="AI2283" s="2904"/>
      <c r="AJ2283" s="2904"/>
      <c r="AK2283" s="2904"/>
      <c r="AL2283" s="2904"/>
      <c r="AM2283" s="4096"/>
      <c r="AN2283" s="4096"/>
      <c r="AO2283" s="2904"/>
      <c r="AP2283" s="2904"/>
      <c r="AQ2283" s="2904"/>
      <c r="AR2283" s="2904"/>
      <c r="AS2283" s="2997"/>
      <c r="AT2283" s="2997"/>
      <c r="AU2283" s="2997"/>
      <c r="AV2283" s="2188"/>
      <c r="AW2283" s="2998"/>
      <c r="AX2283" s="2998"/>
      <c r="AY2283" s="2999"/>
      <c r="AZ2283" s="3886"/>
      <c r="BA2283" s="3886"/>
      <c r="BB2283" s="3886"/>
      <c r="BC2283" s="3887"/>
      <c r="BD2283" s="3888"/>
      <c r="BE2283" s="3000"/>
      <c r="BF2283" s="3422"/>
      <c r="BG2283" s="3886"/>
      <c r="BH2283" s="3000"/>
      <c r="BI2283" s="3889"/>
      <c r="BJ2283" s="3000"/>
      <c r="BK2283" s="3000"/>
      <c r="BL2283" s="3001">
        <f t="shared" si="257"/>
        <v>0</v>
      </c>
      <c r="BM2283" s="3886"/>
      <c r="BN2283" s="3883"/>
      <c r="BO2283" s="3883"/>
      <c r="BP2283" s="3883"/>
      <c r="BQ2283" s="3779"/>
      <c r="BR2283" s="3890"/>
      <c r="BS2283" s="3890"/>
      <c r="BT2283" s="3890"/>
      <c r="BU2283" s="3890"/>
      <c r="BV2283" s="3890"/>
      <c r="BW2283" s="3890"/>
      <c r="BX2283" s="3890"/>
      <c r="BY2283" s="3890"/>
      <c r="BZ2283" s="3890"/>
      <c r="CA2283" s="3890"/>
      <c r="CB2283" s="3890"/>
      <c r="CC2283" s="3890"/>
      <c r="CD2283" s="2046" t="s">
        <v>134</v>
      </c>
    </row>
    <row r="2284" spans="1:82" ht="25.5" customHeight="1" thickBot="1" x14ac:dyDescent="0.25">
      <c r="A2284" s="101" t="s">
        <v>162</v>
      </c>
      <c r="B2284" s="102" t="s">
        <v>156</v>
      </c>
      <c r="C2284" s="106" t="s">
        <v>157</v>
      </c>
      <c r="D2284" s="205">
        <v>278</v>
      </c>
      <c r="E2284" s="103" t="s">
        <v>94</v>
      </c>
      <c r="F2284" s="100" t="s">
        <v>95</v>
      </c>
      <c r="G2284" s="298">
        <v>0</v>
      </c>
      <c r="H2284" s="17" t="s">
        <v>0</v>
      </c>
      <c r="I2284" s="18">
        <v>12</v>
      </c>
      <c r="J2284" s="386">
        <v>3</v>
      </c>
      <c r="K2284" s="104"/>
      <c r="L2284" s="206"/>
      <c r="M2284" s="98"/>
      <c r="N2284" s="98"/>
      <c r="O2284" s="98"/>
      <c r="P2284" s="98"/>
      <c r="Q2284" s="98"/>
      <c r="R2284" s="98"/>
      <c r="S2284" s="98"/>
      <c r="T2284" s="98"/>
      <c r="U2284" s="207">
        <f t="shared" si="256"/>
        <v>0</v>
      </c>
      <c r="V2284" s="98"/>
      <c r="W2284" s="98"/>
      <c r="X2284" s="98"/>
      <c r="Y2284" s="98"/>
      <c r="Z2284" s="98"/>
      <c r="AA2284" s="98"/>
      <c r="AB2284" s="98"/>
      <c r="AC2284" s="98"/>
      <c r="AD2284" s="98"/>
      <c r="AE2284" s="98"/>
      <c r="AF2284" s="98"/>
      <c r="AG2284" s="2835"/>
      <c r="AH2284" s="2835"/>
      <c r="AI2284" s="2835"/>
      <c r="AJ2284" s="2835"/>
      <c r="AK2284" s="2835"/>
      <c r="AL2284" s="2835"/>
      <c r="AM2284" s="2144"/>
      <c r="AN2284" s="2144"/>
      <c r="AO2284" s="2835"/>
      <c r="AP2284" s="2835"/>
      <c r="AQ2284" s="2835"/>
      <c r="AR2284" s="2835"/>
      <c r="AS2284" s="2963"/>
      <c r="AT2284" s="2963"/>
      <c r="AU2284" s="2963"/>
      <c r="AV2284" s="2963"/>
      <c r="AW2284" s="2964"/>
      <c r="AX2284" s="2964"/>
      <c r="AY2284" s="2965"/>
      <c r="AZ2284" s="2418"/>
      <c r="BA2284" s="2418"/>
      <c r="BB2284" s="2418"/>
      <c r="BC2284" s="2932"/>
      <c r="BD2284" s="2931"/>
      <c r="BE2284" s="2933"/>
      <c r="BF2284" s="2934"/>
      <c r="BG2284" s="2418"/>
      <c r="BH2284" s="2933"/>
      <c r="BI2284" s="3895"/>
      <c r="BJ2284" s="2933"/>
      <c r="BK2284" s="2933"/>
      <c r="BL2284" s="2828">
        <f t="shared" si="257"/>
        <v>0</v>
      </c>
      <c r="BM2284" s="2418"/>
      <c r="BN2284" s="3883"/>
      <c r="BO2284" s="3883"/>
      <c r="BP2284" s="3883"/>
      <c r="BQ2284" s="3779"/>
      <c r="BR2284" s="3774"/>
      <c r="BS2284" s="3774"/>
      <c r="BT2284" s="3774"/>
      <c r="BU2284" s="3774"/>
      <c r="BV2284" s="3774"/>
      <c r="BW2284" s="3774"/>
      <c r="BX2284" s="3774"/>
      <c r="BY2284" s="3774"/>
      <c r="BZ2284" s="3774"/>
      <c r="CA2284" s="3774"/>
      <c r="CB2284" s="3774"/>
      <c r="CC2284" s="3774"/>
      <c r="CD2284" s="2046" t="s">
        <v>134</v>
      </c>
    </row>
    <row r="2285" spans="1:82" ht="25.5" customHeight="1" thickBot="1" x14ac:dyDescent="0.25">
      <c r="A2285" s="181" t="s">
        <v>162</v>
      </c>
      <c r="B2285" s="182" t="s">
        <v>156</v>
      </c>
      <c r="C2285" s="209" t="s">
        <v>157</v>
      </c>
      <c r="D2285" s="163">
        <v>279</v>
      </c>
      <c r="E2285" s="210" t="s">
        <v>96</v>
      </c>
      <c r="F2285" s="48" t="s">
        <v>97</v>
      </c>
      <c r="G2285" s="314">
        <v>0</v>
      </c>
      <c r="H2285" s="193" t="s">
        <v>0</v>
      </c>
      <c r="I2285" s="194">
        <v>8</v>
      </c>
      <c r="J2285" s="380">
        <v>2</v>
      </c>
      <c r="K2285" s="292"/>
      <c r="L2285" s="293">
        <f t="shared" si="205"/>
        <v>0</v>
      </c>
      <c r="M2285" s="52"/>
      <c r="N2285" s="52"/>
      <c r="O2285" s="52"/>
      <c r="P2285" s="52"/>
      <c r="Q2285" s="52"/>
      <c r="R2285" s="52"/>
      <c r="S2285" s="52"/>
      <c r="T2285" s="52"/>
      <c r="U2285" s="168">
        <f t="shared" si="256"/>
        <v>0</v>
      </c>
      <c r="V2285" s="52"/>
      <c r="W2285" s="52"/>
      <c r="X2285" s="52"/>
      <c r="Y2285" s="52"/>
      <c r="Z2285" s="52"/>
      <c r="AA2285" s="52"/>
      <c r="AB2285" s="52"/>
      <c r="AC2285" s="52"/>
      <c r="AD2285" s="196"/>
      <c r="AE2285" s="196"/>
      <c r="AF2285" s="196"/>
      <c r="AG2285" s="1847"/>
      <c r="AH2285" s="1847"/>
      <c r="AI2285" s="1847"/>
      <c r="AJ2285" s="1847"/>
      <c r="AK2285" s="1847"/>
      <c r="AL2285" s="1847"/>
      <c r="AM2285" s="1923"/>
      <c r="AN2285" s="1923"/>
      <c r="AO2285" s="1847"/>
      <c r="AP2285" s="1847"/>
      <c r="AQ2285" s="1847"/>
      <c r="AR2285" s="1847"/>
      <c r="AS2285" s="2726"/>
      <c r="AT2285" s="2726"/>
      <c r="AU2285" s="2726"/>
      <c r="AV2285" s="2726"/>
      <c r="AW2285" s="3026"/>
      <c r="AX2285" s="3026"/>
      <c r="AY2285" s="2288"/>
      <c r="AZ2285" s="1459"/>
      <c r="BA2285" s="1459"/>
      <c r="BB2285" s="1459"/>
      <c r="BC2285" s="1685"/>
      <c r="BD2285" s="2041"/>
      <c r="BE2285" s="1659"/>
      <c r="BF2285" s="2042"/>
      <c r="BG2285" s="1381"/>
      <c r="BH2285" s="1659"/>
      <c r="BI2285" s="2043"/>
      <c r="BJ2285" s="1659"/>
      <c r="BK2285" s="1659"/>
      <c r="BL2285" s="1470">
        <f t="shared" si="257"/>
        <v>0</v>
      </c>
      <c r="BM2285" s="2044">
        <f>L2285-(BI2285:BI2290)</f>
        <v>0</v>
      </c>
      <c r="BN2285" s="2751"/>
      <c r="BO2285" s="2979"/>
      <c r="BP2285" s="2979"/>
      <c r="BQ2285" s="2752"/>
      <c r="BR2285" s="2753"/>
      <c r="BS2285" s="1471"/>
      <c r="BT2285" s="1471"/>
      <c r="BU2285" s="1471"/>
      <c r="BV2285" s="1471"/>
      <c r="BW2285" s="1471"/>
      <c r="BX2285" s="1471"/>
      <c r="BY2285" s="1471"/>
      <c r="BZ2285" s="1471"/>
      <c r="CA2285" s="1471"/>
      <c r="CB2285" s="1471"/>
      <c r="CC2285" s="2754"/>
      <c r="CD2285" s="2046" t="s">
        <v>134</v>
      </c>
    </row>
    <row r="2286" spans="1:82" ht="25.5" customHeight="1" thickBot="1" x14ac:dyDescent="0.25">
      <c r="A2286" s="185" t="s">
        <v>162</v>
      </c>
      <c r="B2286" s="316" t="s">
        <v>156</v>
      </c>
      <c r="C2286" s="271" t="s">
        <v>157</v>
      </c>
      <c r="D2286" s="272">
        <v>279</v>
      </c>
      <c r="E2286" s="262" t="s">
        <v>96</v>
      </c>
      <c r="F2286" s="268" t="s">
        <v>97</v>
      </c>
      <c r="G2286" s="11">
        <v>0</v>
      </c>
      <c r="H2286" s="197" t="s">
        <v>0</v>
      </c>
      <c r="I2286" s="307">
        <v>8</v>
      </c>
      <c r="J2286" s="381">
        <v>2</v>
      </c>
      <c r="K2286" s="284"/>
      <c r="L2286" s="290"/>
      <c r="M2286" s="264"/>
      <c r="N2286" s="264"/>
      <c r="O2286" s="264"/>
      <c r="P2286" s="264"/>
      <c r="Q2286" s="264"/>
      <c r="R2286" s="264"/>
      <c r="S2286" s="264"/>
      <c r="T2286" s="264"/>
      <c r="U2286" s="266">
        <f t="shared" si="256"/>
        <v>0</v>
      </c>
      <c r="V2286" s="264"/>
      <c r="W2286" s="264"/>
      <c r="X2286" s="264"/>
      <c r="Y2286" s="264"/>
      <c r="Z2286" s="264"/>
      <c r="AA2286" s="264"/>
      <c r="AB2286" s="264"/>
      <c r="AC2286" s="264"/>
      <c r="AD2286" s="264"/>
      <c r="AE2286" s="264"/>
      <c r="AF2286" s="264"/>
      <c r="AG2286" s="2185"/>
      <c r="AH2286" s="2185"/>
      <c r="AI2286" s="2185"/>
      <c r="AJ2286" s="2185"/>
      <c r="AK2286" s="2185"/>
      <c r="AL2286" s="2185"/>
      <c r="AM2286" s="4064"/>
      <c r="AN2286" s="4064"/>
      <c r="AO2286" s="2185"/>
      <c r="AP2286" s="2185"/>
      <c r="AQ2286" s="2185"/>
      <c r="AR2286" s="2185"/>
      <c r="AS2286" s="2188"/>
      <c r="AT2286" s="2188"/>
      <c r="AU2286" s="2188"/>
      <c r="AV2286" s="2188"/>
      <c r="AW2286" s="2961"/>
      <c r="AX2286" s="2961"/>
      <c r="AY2286" s="2065"/>
      <c r="AZ2286" s="3747"/>
      <c r="BA2286" s="3747"/>
      <c r="BB2286" s="3747"/>
      <c r="BC2286" s="3893"/>
      <c r="BD2286" s="3894"/>
      <c r="BE2286" s="3008"/>
      <c r="BF2286" s="2052"/>
      <c r="BG2286" s="3747"/>
      <c r="BH2286" s="3008"/>
      <c r="BI2286" s="3668"/>
      <c r="BJ2286" s="3008"/>
      <c r="BK2286" s="3008"/>
      <c r="BL2286" s="2055">
        <f t="shared" si="257"/>
        <v>0</v>
      </c>
      <c r="BM2286" s="3882"/>
      <c r="BN2286" s="3778"/>
      <c r="BO2286" s="3883"/>
      <c r="BP2286" s="3883"/>
      <c r="BQ2286" s="3779"/>
      <c r="BR2286" s="3884"/>
      <c r="BS2286" s="3885"/>
      <c r="BT2286" s="3885"/>
      <c r="BU2286" s="3885"/>
      <c r="BV2286" s="3885"/>
      <c r="BW2286" s="3885"/>
      <c r="BX2286" s="3885"/>
      <c r="BY2286" s="3885"/>
      <c r="BZ2286" s="3885"/>
      <c r="CA2286" s="3885"/>
      <c r="CB2286" s="3885"/>
      <c r="CC2286" s="3779"/>
      <c r="CD2286" s="2046" t="s">
        <v>134</v>
      </c>
    </row>
    <row r="2287" spans="1:82" ht="25.5" customHeight="1" thickBot="1" x14ac:dyDescent="0.25">
      <c r="A2287" s="185" t="s">
        <v>162</v>
      </c>
      <c r="B2287" s="316" t="s">
        <v>156</v>
      </c>
      <c r="C2287" s="271" t="s">
        <v>157</v>
      </c>
      <c r="D2287" s="272">
        <v>279</v>
      </c>
      <c r="E2287" s="262" t="s">
        <v>222</v>
      </c>
      <c r="F2287" s="268" t="s">
        <v>97</v>
      </c>
      <c r="G2287" s="11">
        <v>0</v>
      </c>
      <c r="H2287" s="197" t="s">
        <v>0</v>
      </c>
      <c r="I2287" s="307">
        <v>8</v>
      </c>
      <c r="J2287" s="381">
        <v>2</v>
      </c>
      <c r="K2287" s="284"/>
      <c r="L2287" s="290"/>
      <c r="M2287" s="264"/>
      <c r="N2287" s="264"/>
      <c r="O2287" s="264"/>
      <c r="P2287" s="264"/>
      <c r="Q2287" s="264"/>
      <c r="R2287" s="264"/>
      <c r="S2287" s="264"/>
      <c r="T2287" s="264"/>
      <c r="U2287" s="266">
        <f t="shared" si="256"/>
        <v>0</v>
      </c>
      <c r="V2287" s="264"/>
      <c r="W2287" s="264"/>
      <c r="X2287" s="264"/>
      <c r="Y2287" s="264"/>
      <c r="Z2287" s="264"/>
      <c r="AA2287" s="264"/>
      <c r="AB2287" s="264"/>
      <c r="AC2287" s="264"/>
      <c r="AD2287" s="264"/>
      <c r="AE2287" s="264"/>
      <c r="AF2287" s="264"/>
      <c r="AG2287" s="2185"/>
      <c r="AH2287" s="2185"/>
      <c r="AI2287" s="2185"/>
      <c r="AJ2287" s="2185"/>
      <c r="AK2287" s="2185"/>
      <c r="AL2287" s="2185"/>
      <c r="AM2287" s="4064"/>
      <c r="AN2287" s="4064"/>
      <c r="AO2287" s="2185"/>
      <c r="AP2287" s="2185"/>
      <c r="AQ2287" s="2185"/>
      <c r="AR2287" s="2185"/>
      <c r="AS2287" s="2188"/>
      <c r="AT2287" s="2188"/>
      <c r="AU2287" s="2188"/>
      <c r="AV2287" s="2188"/>
      <c r="AW2287" s="2961"/>
      <c r="AX2287" s="2961"/>
      <c r="AY2287" s="2065"/>
      <c r="AZ2287" s="3747"/>
      <c r="BA2287" s="3747"/>
      <c r="BB2287" s="3747"/>
      <c r="BC2287" s="3893"/>
      <c r="BD2287" s="3894"/>
      <c r="BE2287" s="3008"/>
      <c r="BF2287" s="2052"/>
      <c r="BG2287" s="3747"/>
      <c r="BH2287" s="3008"/>
      <c r="BI2287" s="3668"/>
      <c r="BJ2287" s="3008"/>
      <c r="BK2287" s="3008"/>
      <c r="BL2287" s="2055">
        <f t="shared" si="257"/>
        <v>0</v>
      </c>
      <c r="BM2287" s="3882"/>
      <c r="BN2287" s="3778"/>
      <c r="BO2287" s="3883"/>
      <c r="BP2287" s="3883"/>
      <c r="BQ2287" s="3779"/>
      <c r="BR2287" s="3884"/>
      <c r="BS2287" s="3885"/>
      <c r="BT2287" s="3885"/>
      <c r="BU2287" s="3885"/>
      <c r="BV2287" s="3885"/>
      <c r="BW2287" s="3885"/>
      <c r="BX2287" s="3885"/>
      <c r="BY2287" s="3885"/>
      <c r="BZ2287" s="3885"/>
      <c r="CA2287" s="3885"/>
      <c r="CB2287" s="3885"/>
      <c r="CC2287" s="3779"/>
      <c r="CD2287" s="2046" t="s">
        <v>134</v>
      </c>
    </row>
    <row r="2288" spans="1:82" ht="25.5" customHeight="1" thickBot="1" x14ac:dyDescent="0.25">
      <c r="A2288" s="185" t="s">
        <v>162</v>
      </c>
      <c r="B2288" s="316" t="s">
        <v>156</v>
      </c>
      <c r="C2288" s="271" t="s">
        <v>157</v>
      </c>
      <c r="D2288" s="272">
        <v>279</v>
      </c>
      <c r="E2288" s="262" t="s">
        <v>222</v>
      </c>
      <c r="F2288" s="268" t="s">
        <v>97</v>
      </c>
      <c r="G2288" s="11">
        <v>0</v>
      </c>
      <c r="H2288" s="197" t="s">
        <v>0</v>
      </c>
      <c r="I2288" s="307">
        <v>8</v>
      </c>
      <c r="J2288" s="381">
        <v>2</v>
      </c>
      <c r="K2288" s="284"/>
      <c r="L2288" s="290"/>
      <c r="M2288" s="264"/>
      <c r="N2288" s="264"/>
      <c r="O2288" s="264"/>
      <c r="P2288" s="264"/>
      <c r="Q2288" s="264"/>
      <c r="R2288" s="264"/>
      <c r="S2288" s="264"/>
      <c r="T2288" s="264"/>
      <c r="U2288" s="266">
        <f t="shared" si="256"/>
        <v>0</v>
      </c>
      <c r="V2288" s="264"/>
      <c r="W2288" s="264"/>
      <c r="X2288" s="264"/>
      <c r="Y2288" s="264"/>
      <c r="Z2288" s="264"/>
      <c r="AA2288" s="264"/>
      <c r="AB2288" s="264"/>
      <c r="AC2288" s="264"/>
      <c r="AD2288" s="264"/>
      <c r="AE2288" s="264"/>
      <c r="AF2288" s="264"/>
      <c r="AG2288" s="2185"/>
      <c r="AH2288" s="2185"/>
      <c r="AI2288" s="2185"/>
      <c r="AJ2288" s="2185"/>
      <c r="AK2288" s="2185"/>
      <c r="AL2288" s="2185"/>
      <c r="AM2288" s="4064"/>
      <c r="AN2288" s="4064"/>
      <c r="AO2288" s="2185"/>
      <c r="AP2288" s="2185"/>
      <c r="AQ2288" s="2185"/>
      <c r="AR2288" s="2185"/>
      <c r="AS2288" s="2188"/>
      <c r="AT2288" s="2188"/>
      <c r="AU2288" s="2188"/>
      <c r="AV2288" s="2188"/>
      <c r="AW2288" s="2961"/>
      <c r="AX2288" s="2961"/>
      <c r="AY2288" s="2065"/>
      <c r="AZ2288" s="3747"/>
      <c r="BA2288" s="3747"/>
      <c r="BB2288" s="3747"/>
      <c r="BC2288" s="3893"/>
      <c r="BD2288" s="3894"/>
      <c r="BE2288" s="3008"/>
      <c r="BF2288" s="2052"/>
      <c r="BG2288" s="3747"/>
      <c r="BH2288" s="3008"/>
      <c r="BI2288" s="3668"/>
      <c r="BJ2288" s="3008"/>
      <c r="BK2288" s="3008"/>
      <c r="BL2288" s="2055">
        <f t="shared" si="257"/>
        <v>0</v>
      </c>
      <c r="BM2288" s="3882"/>
      <c r="BN2288" s="3778"/>
      <c r="BO2288" s="3883"/>
      <c r="BP2288" s="3883"/>
      <c r="BQ2288" s="3779"/>
      <c r="BR2288" s="3884"/>
      <c r="BS2288" s="3885"/>
      <c r="BT2288" s="3885"/>
      <c r="BU2288" s="3885"/>
      <c r="BV2288" s="3885"/>
      <c r="BW2288" s="3885"/>
      <c r="BX2288" s="3885"/>
      <c r="BY2288" s="3885"/>
      <c r="BZ2288" s="3885"/>
      <c r="CA2288" s="3885"/>
      <c r="CB2288" s="3885"/>
      <c r="CC2288" s="3779"/>
      <c r="CD2288" s="2046" t="s">
        <v>134</v>
      </c>
    </row>
    <row r="2289" spans="1:82" ht="25.5" customHeight="1" thickBot="1" x14ac:dyDescent="0.25">
      <c r="A2289" s="185" t="s">
        <v>162</v>
      </c>
      <c r="B2289" s="316" t="s">
        <v>156</v>
      </c>
      <c r="C2289" s="271" t="s">
        <v>157</v>
      </c>
      <c r="D2289" s="272">
        <v>279</v>
      </c>
      <c r="E2289" s="262" t="s">
        <v>222</v>
      </c>
      <c r="F2289" s="268" t="s">
        <v>97</v>
      </c>
      <c r="G2289" s="11">
        <v>0</v>
      </c>
      <c r="H2289" s="197" t="s">
        <v>0</v>
      </c>
      <c r="I2289" s="307">
        <v>8</v>
      </c>
      <c r="J2289" s="381">
        <v>2</v>
      </c>
      <c r="K2289" s="284"/>
      <c r="L2289" s="290"/>
      <c r="M2289" s="264"/>
      <c r="N2289" s="264"/>
      <c r="O2289" s="264"/>
      <c r="P2289" s="264"/>
      <c r="Q2289" s="264"/>
      <c r="R2289" s="264"/>
      <c r="S2289" s="264"/>
      <c r="T2289" s="264"/>
      <c r="U2289" s="266">
        <f t="shared" si="256"/>
        <v>0</v>
      </c>
      <c r="V2289" s="264"/>
      <c r="W2289" s="264"/>
      <c r="X2289" s="264"/>
      <c r="Y2289" s="264"/>
      <c r="Z2289" s="264"/>
      <c r="AA2289" s="264"/>
      <c r="AB2289" s="264"/>
      <c r="AC2289" s="264"/>
      <c r="AD2289" s="264"/>
      <c r="AE2289" s="264"/>
      <c r="AF2289" s="264"/>
      <c r="AG2289" s="2185"/>
      <c r="AH2289" s="2185"/>
      <c r="AI2289" s="2185"/>
      <c r="AJ2289" s="2185"/>
      <c r="AK2289" s="2185"/>
      <c r="AL2289" s="2185"/>
      <c r="AM2289" s="4064"/>
      <c r="AN2289" s="4064"/>
      <c r="AO2289" s="2185"/>
      <c r="AP2289" s="2185"/>
      <c r="AQ2289" s="2185"/>
      <c r="AR2289" s="2185"/>
      <c r="AS2289" s="2188"/>
      <c r="AT2289" s="2188"/>
      <c r="AU2289" s="2188"/>
      <c r="AV2289" s="2188"/>
      <c r="AW2289" s="2961"/>
      <c r="AX2289" s="2961"/>
      <c r="AY2289" s="2065"/>
      <c r="AZ2289" s="3747"/>
      <c r="BA2289" s="3747"/>
      <c r="BB2289" s="3747"/>
      <c r="BC2289" s="3893"/>
      <c r="BD2289" s="3894"/>
      <c r="BE2289" s="3008"/>
      <c r="BF2289" s="2052"/>
      <c r="BG2289" s="3747"/>
      <c r="BH2289" s="3008"/>
      <c r="BI2289" s="3668"/>
      <c r="BJ2289" s="3008"/>
      <c r="BK2289" s="3008"/>
      <c r="BL2289" s="2055">
        <f t="shared" si="257"/>
        <v>0</v>
      </c>
      <c r="BM2289" s="3882"/>
      <c r="BN2289" s="3778"/>
      <c r="BO2289" s="3883"/>
      <c r="BP2289" s="3883"/>
      <c r="BQ2289" s="3779"/>
      <c r="BR2289" s="3884"/>
      <c r="BS2289" s="3885"/>
      <c r="BT2289" s="3885"/>
      <c r="BU2289" s="3885"/>
      <c r="BV2289" s="3885"/>
      <c r="BW2289" s="3885"/>
      <c r="BX2289" s="3885"/>
      <c r="BY2289" s="3885"/>
      <c r="BZ2289" s="3885"/>
      <c r="CA2289" s="3885"/>
      <c r="CB2289" s="3885"/>
      <c r="CC2289" s="3779"/>
      <c r="CD2289" s="2046" t="s">
        <v>134</v>
      </c>
    </row>
    <row r="2290" spans="1:82" ht="25.5" customHeight="1" thickBot="1" x14ac:dyDescent="0.25">
      <c r="A2290" s="189" t="s">
        <v>162</v>
      </c>
      <c r="B2290" s="263" t="s">
        <v>156</v>
      </c>
      <c r="C2290" s="253" t="s">
        <v>157</v>
      </c>
      <c r="D2290" s="254">
        <v>279</v>
      </c>
      <c r="E2290" s="255" t="s">
        <v>222</v>
      </c>
      <c r="F2290" s="256" t="s">
        <v>97</v>
      </c>
      <c r="G2290" s="260">
        <v>0</v>
      </c>
      <c r="H2290" s="200" t="s">
        <v>0</v>
      </c>
      <c r="I2290" s="261">
        <v>8</v>
      </c>
      <c r="J2290" s="382">
        <v>2</v>
      </c>
      <c r="K2290" s="315"/>
      <c r="L2290" s="291"/>
      <c r="M2290" s="259"/>
      <c r="N2290" s="259"/>
      <c r="O2290" s="259"/>
      <c r="P2290" s="259"/>
      <c r="Q2290" s="259"/>
      <c r="R2290" s="259"/>
      <c r="S2290" s="259"/>
      <c r="T2290" s="259"/>
      <c r="U2290" s="258">
        <f t="shared" si="256"/>
        <v>0</v>
      </c>
      <c r="V2290" s="259"/>
      <c r="W2290" s="259"/>
      <c r="X2290" s="259"/>
      <c r="Y2290" s="259"/>
      <c r="Z2290" s="259"/>
      <c r="AA2290" s="259"/>
      <c r="AB2290" s="259"/>
      <c r="AC2290" s="259"/>
      <c r="AD2290" s="259"/>
      <c r="AE2290" s="259"/>
      <c r="AF2290" s="259"/>
      <c r="AG2290" s="2189"/>
      <c r="AH2290" s="2189"/>
      <c r="AI2290" s="2189"/>
      <c r="AJ2290" s="2189"/>
      <c r="AK2290" s="2189"/>
      <c r="AL2290" s="2189"/>
      <c r="AM2290" s="4065"/>
      <c r="AN2290" s="4065"/>
      <c r="AO2290" s="2189"/>
      <c r="AP2290" s="2189"/>
      <c r="AQ2290" s="2189"/>
      <c r="AR2290" s="2189"/>
      <c r="AS2290" s="2984"/>
      <c r="AT2290" s="2984"/>
      <c r="AU2290" s="2984"/>
      <c r="AV2290" s="2984"/>
      <c r="AW2290" s="2985"/>
      <c r="AX2290" s="2985"/>
      <c r="AY2290" s="2072"/>
      <c r="AZ2290" s="3750"/>
      <c r="BA2290" s="3750"/>
      <c r="BB2290" s="3750"/>
      <c r="BC2290" s="3898"/>
      <c r="BD2290" s="3899"/>
      <c r="BE2290" s="3014"/>
      <c r="BF2290" s="2077"/>
      <c r="BG2290" s="3750"/>
      <c r="BH2290" s="3014"/>
      <c r="BI2290" s="3900"/>
      <c r="BJ2290" s="3014"/>
      <c r="BK2290" s="3014"/>
      <c r="BL2290" s="2080">
        <f t="shared" si="257"/>
        <v>0</v>
      </c>
      <c r="BM2290" s="3901"/>
      <c r="BN2290" s="3778"/>
      <c r="BO2290" s="3883"/>
      <c r="BP2290" s="3883"/>
      <c r="BQ2290" s="3779"/>
      <c r="BR2290" s="3965"/>
      <c r="BS2290" s="3966"/>
      <c r="BT2290" s="3966"/>
      <c r="BU2290" s="3966"/>
      <c r="BV2290" s="3966"/>
      <c r="BW2290" s="3966"/>
      <c r="BX2290" s="3966"/>
      <c r="BY2290" s="3966"/>
      <c r="BZ2290" s="3966"/>
      <c r="CA2290" s="3966"/>
      <c r="CB2290" s="3966"/>
      <c r="CC2290" s="3786"/>
      <c r="CD2290" s="2046" t="s">
        <v>134</v>
      </c>
    </row>
    <row r="2291" spans="1:82" ht="25.5" customHeight="1" thickBot="1" x14ac:dyDescent="0.25">
      <c r="A2291" s="107" t="s">
        <v>162</v>
      </c>
      <c r="B2291" s="108" t="s">
        <v>156</v>
      </c>
      <c r="C2291" s="111" t="s">
        <v>157</v>
      </c>
      <c r="D2291" s="179">
        <v>280</v>
      </c>
      <c r="E2291" s="110" t="s">
        <v>98</v>
      </c>
      <c r="F2291" s="5" t="s">
        <v>99</v>
      </c>
      <c r="G2291" s="90">
        <v>0</v>
      </c>
      <c r="H2291" s="12" t="s">
        <v>0</v>
      </c>
      <c r="I2291" s="15">
        <v>1</v>
      </c>
      <c r="J2291" s="384">
        <v>0.3</v>
      </c>
      <c r="K2291" s="13"/>
      <c r="L2291" s="6">
        <f t="shared" si="205"/>
        <v>0</v>
      </c>
      <c r="M2291" s="7"/>
      <c r="N2291" s="7"/>
      <c r="O2291" s="7"/>
      <c r="P2291" s="7"/>
      <c r="Q2291" s="7"/>
      <c r="R2291" s="7"/>
      <c r="S2291" s="7"/>
      <c r="T2291" s="7"/>
      <c r="U2291" s="180">
        <f t="shared" si="256"/>
        <v>0</v>
      </c>
      <c r="V2291" s="7"/>
      <c r="W2291" s="7"/>
      <c r="X2291" s="7"/>
      <c r="Y2291" s="7"/>
      <c r="Z2291" s="7"/>
      <c r="AA2291" s="7"/>
      <c r="AB2291" s="7"/>
      <c r="AC2291" s="7"/>
      <c r="AD2291" s="14"/>
      <c r="AE2291" s="14"/>
      <c r="AF2291" s="14"/>
      <c r="AG2291" s="2893"/>
      <c r="AH2291" s="2893"/>
      <c r="AI2291" s="2893"/>
      <c r="AJ2291" s="2893"/>
      <c r="AK2291" s="2893"/>
      <c r="AL2291" s="2893"/>
      <c r="AM2291" s="1864"/>
      <c r="AN2291" s="1864"/>
      <c r="AO2291" s="2893"/>
      <c r="AP2291" s="2893"/>
      <c r="AQ2291" s="2893"/>
      <c r="AR2291" s="2893"/>
      <c r="AS2291" s="2975"/>
      <c r="AT2291" s="2975"/>
      <c r="AU2291" s="2975"/>
      <c r="AV2291" s="2975"/>
      <c r="AW2291" s="2910"/>
      <c r="AX2291" s="2910"/>
      <c r="AY2291" s="2976"/>
      <c r="AZ2291" s="1397"/>
      <c r="BA2291" s="1397"/>
      <c r="BB2291" s="1397"/>
      <c r="BC2291" s="1830"/>
      <c r="BD2291" s="2990"/>
      <c r="BE2291" s="1831"/>
      <c r="BF2291" s="2991"/>
      <c r="BG2291" s="1394"/>
      <c r="BH2291" s="1831"/>
      <c r="BI2291" s="2992"/>
      <c r="BJ2291" s="1831"/>
      <c r="BK2291" s="1831"/>
      <c r="BL2291" s="1412">
        <f t="shared" si="257"/>
        <v>0</v>
      </c>
      <c r="BM2291" s="1412">
        <f>L2291-(BI2291:BI2296)</f>
        <v>0</v>
      </c>
      <c r="BN2291" s="2979"/>
      <c r="BO2291" s="2979"/>
      <c r="BP2291" s="2979"/>
      <c r="BQ2291" s="2752"/>
      <c r="BR2291" s="1413"/>
      <c r="BS2291" s="1413"/>
      <c r="BT2291" s="1413"/>
      <c r="BU2291" s="1413"/>
      <c r="BV2291" s="1413"/>
      <c r="BW2291" s="1413"/>
      <c r="BX2291" s="1413"/>
      <c r="BY2291" s="1413"/>
      <c r="BZ2291" s="1413"/>
      <c r="CA2291" s="1413"/>
      <c r="CB2291" s="1413"/>
      <c r="CC2291" s="1413"/>
      <c r="CD2291" s="2046" t="s">
        <v>134</v>
      </c>
    </row>
    <row r="2292" spans="1:82" ht="25.5" customHeight="1" thickBot="1" x14ac:dyDescent="0.25">
      <c r="A2292" s="124" t="s">
        <v>162</v>
      </c>
      <c r="B2292" s="125" t="s">
        <v>156</v>
      </c>
      <c r="C2292" s="131" t="s">
        <v>157</v>
      </c>
      <c r="D2292" s="118">
        <v>280</v>
      </c>
      <c r="E2292" s="132" t="s">
        <v>98</v>
      </c>
      <c r="F2292" s="237" t="s">
        <v>99</v>
      </c>
      <c r="G2292" s="11">
        <v>0</v>
      </c>
      <c r="H2292" s="133" t="s">
        <v>0</v>
      </c>
      <c r="I2292" s="123">
        <v>1</v>
      </c>
      <c r="J2292" s="385">
        <v>0.3</v>
      </c>
      <c r="K2292" s="127"/>
      <c r="L2292" s="120"/>
      <c r="M2292" s="128"/>
      <c r="N2292" s="128"/>
      <c r="O2292" s="128"/>
      <c r="P2292" s="128"/>
      <c r="Q2292" s="128"/>
      <c r="R2292" s="128"/>
      <c r="S2292" s="128"/>
      <c r="T2292" s="128"/>
      <c r="U2292" s="122">
        <f t="shared" si="256"/>
        <v>0</v>
      </c>
      <c r="V2292" s="128"/>
      <c r="W2292" s="128"/>
      <c r="X2292" s="128"/>
      <c r="Y2292" s="128"/>
      <c r="Z2292" s="128"/>
      <c r="AA2292" s="128"/>
      <c r="AB2292" s="128"/>
      <c r="AC2292" s="128"/>
      <c r="AD2292" s="128"/>
      <c r="AE2292" s="128"/>
      <c r="AF2292" s="128"/>
      <c r="AG2292" s="2904"/>
      <c r="AH2292" s="2904"/>
      <c r="AI2292" s="2904"/>
      <c r="AJ2292" s="2904"/>
      <c r="AK2292" s="2904"/>
      <c r="AL2292" s="2904"/>
      <c r="AM2292" s="4096"/>
      <c r="AN2292" s="4096"/>
      <c r="AO2292" s="2904"/>
      <c r="AP2292" s="2904"/>
      <c r="AQ2292" s="2904"/>
      <c r="AR2292" s="2904"/>
      <c r="AS2292" s="2997"/>
      <c r="AT2292" s="2997"/>
      <c r="AU2292" s="2997"/>
      <c r="AV2292" s="2188"/>
      <c r="AW2292" s="2998"/>
      <c r="AX2292" s="2998"/>
      <c r="AY2292" s="2999"/>
      <c r="AZ2292" s="3886"/>
      <c r="BA2292" s="3886"/>
      <c r="BB2292" s="3886"/>
      <c r="BC2292" s="3887"/>
      <c r="BD2292" s="3888"/>
      <c r="BE2292" s="3000"/>
      <c r="BF2292" s="3422"/>
      <c r="BG2292" s="3886"/>
      <c r="BH2292" s="3000"/>
      <c r="BI2292" s="3889"/>
      <c r="BJ2292" s="3000"/>
      <c r="BK2292" s="3000"/>
      <c r="BL2292" s="3001">
        <f t="shared" si="257"/>
        <v>0</v>
      </c>
      <c r="BM2292" s="3886"/>
      <c r="BN2292" s="3883"/>
      <c r="BO2292" s="3883"/>
      <c r="BP2292" s="3883"/>
      <c r="BQ2292" s="3779"/>
      <c r="BR2292" s="3890"/>
      <c r="BS2292" s="3890"/>
      <c r="BT2292" s="3890"/>
      <c r="BU2292" s="3890"/>
      <c r="BV2292" s="3890"/>
      <c r="BW2292" s="3890"/>
      <c r="BX2292" s="3890"/>
      <c r="BY2292" s="3890"/>
      <c r="BZ2292" s="3890"/>
      <c r="CA2292" s="3890"/>
      <c r="CB2292" s="3890"/>
      <c r="CC2292" s="3890"/>
      <c r="CD2292" s="2046" t="s">
        <v>134</v>
      </c>
    </row>
    <row r="2293" spans="1:82" ht="25.5" customHeight="1" thickBot="1" x14ac:dyDescent="0.25">
      <c r="A2293" s="124" t="s">
        <v>162</v>
      </c>
      <c r="B2293" s="125" t="s">
        <v>156</v>
      </c>
      <c r="C2293" s="131" t="s">
        <v>157</v>
      </c>
      <c r="D2293" s="118">
        <v>280</v>
      </c>
      <c r="E2293" s="132" t="s">
        <v>98</v>
      </c>
      <c r="F2293" s="237" t="s">
        <v>99</v>
      </c>
      <c r="G2293" s="11">
        <v>0</v>
      </c>
      <c r="H2293" s="133" t="s">
        <v>0</v>
      </c>
      <c r="I2293" s="123">
        <v>1</v>
      </c>
      <c r="J2293" s="385">
        <v>0.3</v>
      </c>
      <c r="K2293" s="127"/>
      <c r="L2293" s="120"/>
      <c r="M2293" s="128"/>
      <c r="N2293" s="128"/>
      <c r="O2293" s="128"/>
      <c r="P2293" s="128"/>
      <c r="Q2293" s="128"/>
      <c r="R2293" s="128"/>
      <c r="S2293" s="128"/>
      <c r="T2293" s="128"/>
      <c r="U2293" s="122">
        <f t="shared" si="256"/>
        <v>0</v>
      </c>
      <c r="V2293" s="128"/>
      <c r="W2293" s="128"/>
      <c r="X2293" s="128"/>
      <c r="Y2293" s="128"/>
      <c r="Z2293" s="128"/>
      <c r="AA2293" s="128"/>
      <c r="AB2293" s="128"/>
      <c r="AC2293" s="128"/>
      <c r="AD2293" s="128"/>
      <c r="AE2293" s="128"/>
      <c r="AF2293" s="128"/>
      <c r="AG2293" s="2904"/>
      <c r="AH2293" s="2904"/>
      <c r="AI2293" s="2904"/>
      <c r="AJ2293" s="2904"/>
      <c r="AK2293" s="2904"/>
      <c r="AL2293" s="2904"/>
      <c r="AM2293" s="4096"/>
      <c r="AN2293" s="4096"/>
      <c r="AO2293" s="2904"/>
      <c r="AP2293" s="2904"/>
      <c r="AQ2293" s="2904"/>
      <c r="AR2293" s="2904"/>
      <c r="AS2293" s="2997"/>
      <c r="AT2293" s="2997"/>
      <c r="AU2293" s="2997"/>
      <c r="AV2293" s="2188"/>
      <c r="AW2293" s="2998"/>
      <c r="AX2293" s="2998"/>
      <c r="AY2293" s="2999"/>
      <c r="AZ2293" s="3886"/>
      <c r="BA2293" s="3886"/>
      <c r="BB2293" s="3886"/>
      <c r="BC2293" s="3887"/>
      <c r="BD2293" s="3888"/>
      <c r="BE2293" s="3000"/>
      <c r="BF2293" s="3422"/>
      <c r="BG2293" s="3886"/>
      <c r="BH2293" s="3000"/>
      <c r="BI2293" s="3889"/>
      <c r="BJ2293" s="3000"/>
      <c r="BK2293" s="3000"/>
      <c r="BL2293" s="3001">
        <f t="shared" si="257"/>
        <v>0</v>
      </c>
      <c r="BM2293" s="3886"/>
      <c r="BN2293" s="3883"/>
      <c r="BO2293" s="3883"/>
      <c r="BP2293" s="3883"/>
      <c r="BQ2293" s="3779"/>
      <c r="BR2293" s="3890"/>
      <c r="BS2293" s="3890"/>
      <c r="BT2293" s="3890"/>
      <c r="BU2293" s="3890"/>
      <c r="BV2293" s="3890"/>
      <c r="BW2293" s="3890"/>
      <c r="BX2293" s="3890"/>
      <c r="BY2293" s="3890"/>
      <c r="BZ2293" s="3890"/>
      <c r="CA2293" s="3890"/>
      <c r="CB2293" s="3890"/>
      <c r="CC2293" s="3890"/>
      <c r="CD2293" s="2046" t="s">
        <v>134</v>
      </c>
    </row>
    <row r="2294" spans="1:82" ht="25.5" customHeight="1" thickBot="1" x14ac:dyDescent="0.25">
      <c r="A2294" s="124" t="s">
        <v>162</v>
      </c>
      <c r="B2294" s="125" t="s">
        <v>156</v>
      </c>
      <c r="C2294" s="131" t="s">
        <v>157</v>
      </c>
      <c r="D2294" s="118">
        <v>280</v>
      </c>
      <c r="E2294" s="132" t="s">
        <v>98</v>
      </c>
      <c r="F2294" s="237" t="s">
        <v>99</v>
      </c>
      <c r="G2294" s="11">
        <v>0</v>
      </c>
      <c r="H2294" s="133" t="s">
        <v>0</v>
      </c>
      <c r="I2294" s="123">
        <v>1</v>
      </c>
      <c r="J2294" s="385">
        <v>0.3</v>
      </c>
      <c r="K2294" s="127"/>
      <c r="L2294" s="120"/>
      <c r="M2294" s="128"/>
      <c r="N2294" s="128"/>
      <c r="O2294" s="128"/>
      <c r="P2294" s="128"/>
      <c r="Q2294" s="128"/>
      <c r="R2294" s="128"/>
      <c r="S2294" s="128"/>
      <c r="T2294" s="128"/>
      <c r="U2294" s="122">
        <f t="shared" si="256"/>
        <v>0</v>
      </c>
      <c r="V2294" s="128"/>
      <c r="W2294" s="128"/>
      <c r="X2294" s="128"/>
      <c r="Y2294" s="128"/>
      <c r="Z2294" s="128"/>
      <c r="AA2294" s="128"/>
      <c r="AB2294" s="128"/>
      <c r="AC2294" s="128"/>
      <c r="AD2294" s="128"/>
      <c r="AE2294" s="128"/>
      <c r="AF2294" s="128"/>
      <c r="AG2294" s="2904"/>
      <c r="AH2294" s="2904"/>
      <c r="AI2294" s="2904"/>
      <c r="AJ2294" s="2904"/>
      <c r="AK2294" s="2904"/>
      <c r="AL2294" s="2904"/>
      <c r="AM2294" s="4096"/>
      <c r="AN2294" s="4096"/>
      <c r="AO2294" s="2904"/>
      <c r="AP2294" s="2904"/>
      <c r="AQ2294" s="2904"/>
      <c r="AR2294" s="2904"/>
      <c r="AS2294" s="2997"/>
      <c r="AT2294" s="2997"/>
      <c r="AU2294" s="2997"/>
      <c r="AV2294" s="2188"/>
      <c r="AW2294" s="2998"/>
      <c r="AX2294" s="2998"/>
      <c r="AY2294" s="2999"/>
      <c r="AZ2294" s="3886"/>
      <c r="BA2294" s="3886"/>
      <c r="BB2294" s="3886"/>
      <c r="BC2294" s="3887"/>
      <c r="BD2294" s="3888"/>
      <c r="BE2294" s="3000"/>
      <c r="BF2294" s="3422"/>
      <c r="BG2294" s="3886"/>
      <c r="BH2294" s="3000"/>
      <c r="BI2294" s="3889"/>
      <c r="BJ2294" s="3000"/>
      <c r="BK2294" s="3000"/>
      <c r="BL2294" s="3001">
        <f t="shared" si="257"/>
        <v>0</v>
      </c>
      <c r="BM2294" s="3886"/>
      <c r="BN2294" s="3883"/>
      <c r="BO2294" s="3883"/>
      <c r="BP2294" s="3883"/>
      <c r="BQ2294" s="3779"/>
      <c r="BR2294" s="3890"/>
      <c r="BS2294" s="3890"/>
      <c r="BT2294" s="3890"/>
      <c r="BU2294" s="3890"/>
      <c r="BV2294" s="3890"/>
      <c r="BW2294" s="3890"/>
      <c r="BX2294" s="3890"/>
      <c r="BY2294" s="3890"/>
      <c r="BZ2294" s="3890"/>
      <c r="CA2294" s="3890"/>
      <c r="CB2294" s="3890"/>
      <c r="CC2294" s="3890"/>
      <c r="CD2294" s="2046" t="s">
        <v>134</v>
      </c>
    </row>
    <row r="2295" spans="1:82" ht="25.5" customHeight="1" thickBot="1" x14ac:dyDescent="0.25">
      <c r="A2295" s="124" t="s">
        <v>162</v>
      </c>
      <c r="B2295" s="125" t="s">
        <v>156</v>
      </c>
      <c r="C2295" s="131" t="s">
        <v>157</v>
      </c>
      <c r="D2295" s="118">
        <v>280</v>
      </c>
      <c r="E2295" s="132" t="s">
        <v>98</v>
      </c>
      <c r="F2295" s="237" t="s">
        <v>99</v>
      </c>
      <c r="G2295" s="11">
        <v>0</v>
      </c>
      <c r="H2295" s="133" t="s">
        <v>0</v>
      </c>
      <c r="I2295" s="123">
        <v>1</v>
      </c>
      <c r="J2295" s="385">
        <v>0.3</v>
      </c>
      <c r="K2295" s="127"/>
      <c r="L2295" s="120"/>
      <c r="M2295" s="128"/>
      <c r="N2295" s="128"/>
      <c r="O2295" s="128"/>
      <c r="P2295" s="128"/>
      <c r="Q2295" s="128"/>
      <c r="R2295" s="128"/>
      <c r="S2295" s="128"/>
      <c r="T2295" s="128"/>
      <c r="U2295" s="122">
        <f t="shared" si="256"/>
        <v>0</v>
      </c>
      <c r="V2295" s="128"/>
      <c r="W2295" s="128"/>
      <c r="X2295" s="128"/>
      <c r="Y2295" s="128"/>
      <c r="Z2295" s="128"/>
      <c r="AA2295" s="128"/>
      <c r="AB2295" s="128"/>
      <c r="AC2295" s="128"/>
      <c r="AD2295" s="128"/>
      <c r="AE2295" s="128"/>
      <c r="AF2295" s="128"/>
      <c r="AG2295" s="2904"/>
      <c r="AH2295" s="2904"/>
      <c r="AI2295" s="2904"/>
      <c r="AJ2295" s="2904"/>
      <c r="AK2295" s="2904"/>
      <c r="AL2295" s="2904"/>
      <c r="AM2295" s="4096"/>
      <c r="AN2295" s="4096"/>
      <c r="AO2295" s="2904"/>
      <c r="AP2295" s="2904"/>
      <c r="AQ2295" s="2904"/>
      <c r="AR2295" s="2904"/>
      <c r="AS2295" s="2997"/>
      <c r="AT2295" s="2997"/>
      <c r="AU2295" s="2997"/>
      <c r="AV2295" s="2188"/>
      <c r="AW2295" s="2998"/>
      <c r="AX2295" s="2998"/>
      <c r="AY2295" s="2999"/>
      <c r="AZ2295" s="3886"/>
      <c r="BA2295" s="3886"/>
      <c r="BB2295" s="3886"/>
      <c r="BC2295" s="3887"/>
      <c r="BD2295" s="3888"/>
      <c r="BE2295" s="3000"/>
      <c r="BF2295" s="3422"/>
      <c r="BG2295" s="3886"/>
      <c r="BH2295" s="3000"/>
      <c r="BI2295" s="3889"/>
      <c r="BJ2295" s="3000"/>
      <c r="BK2295" s="3000"/>
      <c r="BL2295" s="3001">
        <f t="shared" si="257"/>
        <v>0</v>
      </c>
      <c r="BM2295" s="3886"/>
      <c r="BN2295" s="3883"/>
      <c r="BO2295" s="3883"/>
      <c r="BP2295" s="3883"/>
      <c r="BQ2295" s="3779"/>
      <c r="BR2295" s="3890"/>
      <c r="BS2295" s="3890"/>
      <c r="BT2295" s="3890"/>
      <c r="BU2295" s="3890"/>
      <c r="BV2295" s="3890"/>
      <c r="BW2295" s="3890"/>
      <c r="BX2295" s="3890"/>
      <c r="BY2295" s="3890"/>
      <c r="BZ2295" s="3890"/>
      <c r="CA2295" s="3890"/>
      <c r="CB2295" s="3890"/>
      <c r="CC2295" s="3890"/>
      <c r="CD2295" s="2046" t="s">
        <v>134</v>
      </c>
    </row>
    <row r="2296" spans="1:82" ht="25.5" customHeight="1" thickBot="1" x14ac:dyDescent="0.25">
      <c r="A2296" s="101" t="s">
        <v>162</v>
      </c>
      <c r="B2296" s="102" t="s">
        <v>156</v>
      </c>
      <c r="C2296" s="106" t="s">
        <v>157</v>
      </c>
      <c r="D2296" s="205">
        <v>280</v>
      </c>
      <c r="E2296" s="103" t="s">
        <v>98</v>
      </c>
      <c r="F2296" s="100" t="s">
        <v>99</v>
      </c>
      <c r="G2296" s="298">
        <v>0</v>
      </c>
      <c r="H2296" s="17" t="s">
        <v>0</v>
      </c>
      <c r="I2296" s="18">
        <v>1</v>
      </c>
      <c r="J2296" s="386">
        <v>0.3</v>
      </c>
      <c r="K2296" s="104"/>
      <c r="L2296" s="206"/>
      <c r="M2296" s="98"/>
      <c r="N2296" s="98"/>
      <c r="O2296" s="98"/>
      <c r="P2296" s="98"/>
      <c r="Q2296" s="98"/>
      <c r="R2296" s="98"/>
      <c r="S2296" s="98"/>
      <c r="T2296" s="98"/>
      <c r="U2296" s="207">
        <f t="shared" si="256"/>
        <v>0</v>
      </c>
      <c r="V2296" s="98"/>
      <c r="W2296" s="98"/>
      <c r="X2296" s="98"/>
      <c r="Y2296" s="98"/>
      <c r="Z2296" s="98"/>
      <c r="AA2296" s="98"/>
      <c r="AB2296" s="98"/>
      <c r="AC2296" s="98"/>
      <c r="AD2296" s="98"/>
      <c r="AE2296" s="98"/>
      <c r="AF2296" s="98"/>
      <c r="AG2296" s="2835"/>
      <c r="AH2296" s="2835"/>
      <c r="AI2296" s="2835"/>
      <c r="AJ2296" s="2835"/>
      <c r="AK2296" s="2835"/>
      <c r="AL2296" s="2835"/>
      <c r="AM2296" s="2144"/>
      <c r="AN2296" s="2144"/>
      <c r="AO2296" s="2835"/>
      <c r="AP2296" s="2835"/>
      <c r="AQ2296" s="2835"/>
      <c r="AR2296" s="2835"/>
      <c r="AS2296" s="2963"/>
      <c r="AT2296" s="2963"/>
      <c r="AU2296" s="2963"/>
      <c r="AV2296" s="2963"/>
      <c r="AW2296" s="2964"/>
      <c r="AX2296" s="2964"/>
      <c r="AY2296" s="2965"/>
      <c r="AZ2296" s="2418"/>
      <c r="BA2296" s="2418"/>
      <c r="BB2296" s="2418"/>
      <c r="BC2296" s="2932"/>
      <c r="BD2296" s="2931"/>
      <c r="BE2296" s="2933"/>
      <c r="BF2296" s="2934"/>
      <c r="BG2296" s="2418"/>
      <c r="BH2296" s="2933"/>
      <c r="BI2296" s="3895"/>
      <c r="BJ2296" s="2933"/>
      <c r="BK2296" s="2933"/>
      <c r="BL2296" s="2828">
        <f t="shared" si="257"/>
        <v>0</v>
      </c>
      <c r="BM2296" s="2418"/>
      <c r="BN2296" s="3774"/>
      <c r="BO2296" s="3774"/>
      <c r="BP2296" s="3774"/>
      <c r="BQ2296" s="3970"/>
      <c r="BR2296" s="3774"/>
      <c r="BS2296" s="3774"/>
      <c r="BT2296" s="3774"/>
      <c r="BU2296" s="3774"/>
      <c r="BV2296" s="3774"/>
      <c r="BW2296" s="3774"/>
      <c r="BX2296" s="3774"/>
      <c r="BY2296" s="3774"/>
      <c r="BZ2296" s="3774"/>
      <c r="CA2296" s="3774"/>
      <c r="CB2296" s="3774"/>
      <c r="CC2296" s="3774"/>
      <c r="CD2296" s="2860" t="s">
        <v>134</v>
      </c>
    </row>
    <row r="2297" spans="1:82" ht="48.75" customHeight="1" x14ac:dyDescent="0.2">
      <c r="A2297" s="181" t="s">
        <v>162</v>
      </c>
      <c r="B2297" s="182" t="s">
        <v>156</v>
      </c>
      <c r="C2297" s="209" t="s">
        <v>157</v>
      </c>
      <c r="D2297" s="163">
        <v>281</v>
      </c>
      <c r="E2297" s="48" t="s">
        <v>1697</v>
      </c>
      <c r="F2297" s="48" t="s">
        <v>1698</v>
      </c>
      <c r="G2297" s="217">
        <v>0</v>
      </c>
      <c r="H2297" s="217" t="s">
        <v>1</v>
      </c>
      <c r="I2297" s="217">
        <v>1</v>
      </c>
      <c r="J2297" s="493">
        <v>1</v>
      </c>
      <c r="K2297" s="195"/>
      <c r="L2297" s="744">
        <f t="shared" ref="L2297" si="258">+M2297+N2297+O2297+P2297+Q2297+R2297+S2297+T2297</f>
        <v>50000000</v>
      </c>
      <c r="M2297" s="803">
        <v>50000000</v>
      </c>
      <c r="N2297" s="803"/>
      <c r="O2297" s="803"/>
      <c r="P2297" s="803"/>
      <c r="Q2297" s="803"/>
      <c r="R2297" s="803"/>
      <c r="S2297" s="803"/>
      <c r="T2297" s="803"/>
      <c r="U2297" s="747">
        <f t="shared" ref="U2297:U2300" si="259">V2297+W2297+X2297+Y2297+Z2297+AA2297+AB2297+AC2297+AD2297+AE2297+AF2297</f>
        <v>0</v>
      </c>
      <c r="V2297" s="196"/>
      <c r="W2297" s="196"/>
      <c r="X2297" s="196"/>
      <c r="Y2297" s="196"/>
      <c r="Z2297" s="196"/>
      <c r="AA2297" s="196"/>
      <c r="AB2297" s="196"/>
      <c r="AC2297" s="196"/>
      <c r="AD2297" s="196"/>
      <c r="AE2297" s="196"/>
      <c r="AF2297" s="196"/>
      <c r="AG2297" s="2861">
        <v>90151802</v>
      </c>
      <c r="AH2297" s="5527" t="s">
        <v>1699</v>
      </c>
      <c r="AI2297" s="5503" t="s">
        <v>1648</v>
      </c>
      <c r="AJ2297" s="5503" t="s">
        <v>410</v>
      </c>
      <c r="AK2297" s="5503" t="s">
        <v>1654</v>
      </c>
      <c r="AL2297" s="5503" t="s">
        <v>274</v>
      </c>
      <c r="AM2297" s="3430">
        <v>50000000</v>
      </c>
      <c r="AN2297" s="3430">
        <v>50000000</v>
      </c>
      <c r="AO2297" s="5503" t="s">
        <v>275</v>
      </c>
      <c r="AP2297" s="5503" t="s">
        <v>734</v>
      </c>
      <c r="AQ2297" s="4705" t="s">
        <v>1559</v>
      </c>
      <c r="AR2297" s="5504">
        <v>2202070106</v>
      </c>
      <c r="AS2297" s="5495" t="s">
        <v>1700</v>
      </c>
      <c r="AT2297" s="1379" t="s">
        <v>1701</v>
      </c>
      <c r="AU2297" s="1467">
        <v>1</v>
      </c>
      <c r="AV2297" s="2265">
        <v>1</v>
      </c>
      <c r="AW2297" s="1466" t="s">
        <v>1702</v>
      </c>
      <c r="AX2297" s="1466" t="s">
        <v>1652</v>
      </c>
      <c r="AY2297" s="3430"/>
      <c r="AZ2297" s="1459"/>
      <c r="BA2297" s="1459"/>
      <c r="BB2297" s="1459"/>
      <c r="BC2297" s="1459"/>
      <c r="BD2297" s="1459"/>
      <c r="BE2297" s="1381"/>
      <c r="BF2297" s="2042"/>
      <c r="BG2297" s="1381"/>
      <c r="BH2297" s="1381"/>
      <c r="BI2297" s="2042"/>
      <c r="BJ2297" s="1381"/>
      <c r="BK2297" s="1858"/>
      <c r="BL2297" s="1859">
        <f t="shared" si="257"/>
        <v>0</v>
      </c>
      <c r="BM2297" s="1859" t="e">
        <f>L2297-(BI2297+BI2298+BI2300+#REF!+#REF!+#REF!)</f>
        <v>#REF!</v>
      </c>
      <c r="BN2297" s="1471"/>
      <c r="BO2297" s="1471"/>
      <c r="BP2297" s="1471"/>
      <c r="BQ2297" s="1471"/>
      <c r="BR2297" s="1471"/>
      <c r="BS2297" s="1471"/>
      <c r="BT2297" s="1471"/>
      <c r="BU2297" s="1471"/>
      <c r="BV2297" s="1471"/>
      <c r="BW2297" s="1471"/>
      <c r="BX2297" s="1471"/>
      <c r="BY2297" s="1471"/>
      <c r="BZ2297" s="1471"/>
      <c r="CA2297" s="1471"/>
      <c r="CB2297" s="1471"/>
      <c r="CC2297" s="1471"/>
      <c r="CD2297" s="1978" t="s">
        <v>1567</v>
      </c>
    </row>
    <row r="2298" spans="1:82" ht="48.75" customHeight="1" x14ac:dyDescent="0.2">
      <c r="A2298" s="426" t="s">
        <v>162</v>
      </c>
      <c r="B2298" s="794" t="s">
        <v>156</v>
      </c>
      <c r="C2298" s="795" t="s">
        <v>157</v>
      </c>
      <c r="D2298" s="460">
        <v>281</v>
      </c>
      <c r="E2298" s="526" t="s">
        <v>1697</v>
      </c>
      <c r="F2298" s="526" t="s">
        <v>1698</v>
      </c>
      <c r="G2298" s="463">
        <v>0</v>
      </c>
      <c r="H2298" s="463" t="s">
        <v>1</v>
      </c>
      <c r="I2298" s="463">
        <v>1</v>
      </c>
      <c r="J2298" s="454">
        <v>1</v>
      </c>
      <c r="K2298" s="517"/>
      <c r="L2298" s="751"/>
      <c r="M2298" s="798"/>
      <c r="N2298" s="798"/>
      <c r="O2298" s="798"/>
      <c r="P2298" s="798"/>
      <c r="Q2298" s="798"/>
      <c r="R2298" s="798"/>
      <c r="S2298" s="798"/>
      <c r="T2298" s="798"/>
      <c r="U2298" s="753">
        <f t="shared" si="259"/>
        <v>0</v>
      </c>
      <c r="V2298" s="667"/>
      <c r="W2298" s="667"/>
      <c r="X2298" s="667"/>
      <c r="Y2298" s="667"/>
      <c r="Z2298" s="667"/>
      <c r="AA2298" s="667"/>
      <c r="AB2298" s="667"/>
      <c r="AC2298" s="667"/>
      <c r="AD2298" s="667"/>
      <c r="AE2298" s="667"/>
      <c r="AF2298" s="667"/>
      <c r="AG2298" s="5471"/>
      <c r="AH2298" s="5471"/>
      <c r="AI2298" s="5471"/>
      <c r="AJ2298" s="5471"/>
      <c r="AK2298" s="5471"/>
      <c r="AL2298" s="5471"/>
      <c r="AM2298" s="4630"/>
      <c r="AN2298" s="4630"/>
      <c r="AO2298" s="5471"/>
      <c r="AP2298" s="5471"/>
      <c r="AQ2298" s="5470"/>
      <c r="AR2298" s="5470"/>
      <c r="AS2298" s="5476" t="s">
        <v>1703</v>
      </c>
      <c r="AT2298" s="2271" t="s">
        <v>6112</v>
      </c>
      <c r="AU2298" s="2273">
        <v>1</v>
      </c>
      <c r="AV2298" s="2274">
        <v>1</v>
      </c>
      <c r="AW2298" s="3956" t="s">
        <v>1704</v>
      </c>
      <c r="AX2298" s="3956" t="s">
        <v>1563</v>
      </c>
      <c r="AY2298" s="4630"/>
      <c r="AZ2298" s="2391"/>
      <c r="BA2298" s="2391"/>
      <c r="BB2298" s="2391"/>
      <c r="BC2298" s="2391"/>
      <c r="BD2298" s="2391"/>
      <c r="BE2298" s="2391"/>
      <c r="BF2298" s="1677"/>
      <c r="BG2298" s="2391"/>
      <c r="BH2298" s="2391"/>
      <c r="BI2298" s="1677"/>
      <c r="BJ2298" s="2391"/>
      <c r="BK2298" s="2732"/>
      <c r="BL2298" s="2024">
        <f t="shared" si="257"/>
        <v>0</v>
      </c>
      <c r="BM2298" s="2732"/>
      <c r="BN2298" s="3771"/>
      <c r="BO2298" s="3771"/>
      <c r="BP2298" s="3771"/>
      <c r="BQ2298" s="3771"/>
      <c r="BR2298" s="3771"/>
      <c r="BS2298" s="3771"/>
      <c r="BT2298" s="3771"/>
      <c r="BU2298" s="3771"/>
      <c r="BV2298" s="3771"/>
      <c r="BW2298" s="3771"/>
      <c r="BX2298" s="3771"/>
      <c r="BY2298" s="3771"/>
      <c r="BZ2298" s="3771"/>
      <c r="CA2298" s="3771"/>
      <c r="CB2298" s="3771"/>
      <c r="CC2298" s="3771"/>
      <c r="CD2298" s="2028" t="s">
        <v>1567</v>
      </c>
    </row>
    <row r="2299" spans="1:82" ht="48.75" customHeight="1" x14ac:dyDescent="0.2">
      <c r="A2299" s="426" t="s">
        <v>162</v>
      </c>
      <c r="B2299" s="794" t="s">
        <v>156</v>
      </c>
      <c r="C2299" s="795" t="s">
        <v>157</v>
      </c>
      <c r="D2299" s="460">
        <v>281</v>
      </c>
      <c r="E2299" s="526" t="s">
        <v>1697</v>
      </c>
      <c r="F2299" s="526" t="s">
        <v>1698</v>
      </c>
      <c r="G2299" s="463">
        <v>0</v>
      </c>
      <c r="H2299" s="463" t="s">
        <v>1</v>
      </c>
      <c r="I2299" s="463">
        <v>1</v>
      </c>
      <c r="J2299" s="454"/>
      <c r="K2299" s="517"/>
      <c r="L2299" s="751"/>
      <c r="M2299" s="798"/>
      <c r="N2299" s="798"/>
      <c r="O2299" s="798"/>
      <c r="P2299" s="798"/>
      <c r="Q2299" s="798"/>
      <c r="R2299" s="798"/>
      <c r="S2299" s="798"/>
      <c r="T2299" s="798"/>
      <c r="U2299" s="753"/>
      <c r="V2299" s="667"/>
      <c r="W2299" s="667"/>
      <c r="X2299" s="667"/>
      <c r="Y2299" s="667"/>
      <c r="Z2299" s="667"/>
      <c r="AA2299" s="667"/>
      <c r="AB2299" s="667"/>
      <c r="AC2299" s="667"/>
      <c r="AD2299" s="667"/>
      <c r="AE2299" s="667"/>
      <c r="AF2299" s="667"/>
      <c r="AG2299" s="5471"/>
      <c r="AH2299" s="5471"/>
      <c r="AI2299" s="5471"/>
      <c r="AJ2299" s="5471"/>
      <c r="AK2299" s="5471"/>
      <c r="AL2299" s="5471"/>
      <c r="AM2299" s="4630"/>
      <c r="AN2299" s="4630"/>
      <c r="AO2299" s="5471"/>
      <c r="AP2299" s="5471"/>
      <c r="AQ2299" s="5470"/>
      <c r="AR2299" s="5470"/>
      <c r="AS2299" s="5476" t="s">
        <v>6113</v>
      </c>
      <c r="AT2299" s="2271" t="s">
        <v>1705</v>
      </c>
      <c r="AU2299" s="2273">
        <v>10</v>
      </c>
      <c r="AV2299" s="2274">
        <v>13</v>
      </c>
      <c r="AW2299" s="3956" t="s">
        <v>1704</v>
      </c>
      <c r="AX2299" s="3956" t="s">
        <v>1563</v>
      </c>
      <c r="AY2299" s="4630"/>
      <c r="AZ2299" s="2391"/>
      <c r="BA2299" s="2391"/>
      <c r="BB2299" s="2391"/>
      <c r="BC2299" s="2391"/>
      <c r="BD2299" s="2391"/>
      <c r="BE2299" s="2391"/>
      <c r="BF2299" s="1677"/>
      <c r="BG2299" s="2391"/>
      <c r="BH2299" s="2391"/>
      <c r="BI2299" s="1677"/>
      <c r="BJ2299" s="2391"/>
      <c r="BK2299" s="2732"/>
      <c r="BL2299" s="2024"/>
      <c r="BM2299" s="2732"/>
      <c r="BN2299" s="3771"/>
      <c r="BO2299" s="3771"/>
      <c r="BP2299" s="3771"/>
      <c r="BQ2299" s="3771"/>
      <c r="BR2299" s="3771"/>
      <c r="BS2299" s="3771"/>
      <c r="BT2299" s="3771"/>
      <c r="BU2299" s="3771"/>
      <c r="BV2299" s="3771"/>
      <c r="BW2299" s="3771"/>
      <c r="BX2299" s="3771"/>
      <c r="BY2299" s="3771"/>
      <c r="BZ2299" s="3771"/>
      <c r="CA2299" s="3771"/>
      <c r="CB2299" s="3771"/>
      <c r="CC2299" s="3771"/>
      <c r="CD2299" s="2028"/>
    </row>
    <row r="2300" spans="1:82" ht="48.75" customHeight="1" thickBot="1" x14ac:dyDescent="0.25">
      <c r="A2300" s="428" t="s">
        <v>162</v>
      </c>
      <c r="B2300" s="809" t="s">
        <v>156</v>
      </c>
      <c r="C2300" s="430" t="s">
        <v>157</v>
      </c>
      <c r="D2300" s="431">
        <v>281</v>
      </c>
      <c r="E2300" s="433" t="s">
        <v>1706</v>
      </c>
      <c r="F2300" s="433" t="s">
        <v>1698</v>
      </c>
      <c r="G2300" s="434">
        <v>0</v>
      </c>
      <c r="H2300" s="434" t="s">
        <v>1</v>
      </c>
      <c r="I2300" s="434">
        <v>1</v>
      </c>
      <c r="J2300" s="496">
        <v>1</v>
      </c>
      <c r="K2300" s="810"/>
      <c r="L2300" s="757"/>
      <c r="M2300" s="811"/>
      <c r="N2300" s="811"/>
      <c r="O2300" s="811"/>
      <c r="P2300" s="811"/>
      <c r="Q2300" s="811"/>
      <c r="R2300" s="811"/>
      <c r="S2300" s="811"/>
      <c r="T2300" s="811"/>
      <c r="U2300" s="759">
        <f t="shared" si="259"/>
        <v>0</v>
      </c>
      <c r="V2300" s="438"/>
      <c r="W2300" s="438"/>
      <c r="X2300" s="438"/>
      <c r="Y2300" s="438"/>
      <c r="Z2300" s="438"/>
      <c r="AA2300" s="438"/>
      <c r="AB2300" s="438"/>
      <c r="AC2300" s="438"/>
      <c r="AD2300" s="438"/>
      <c r="AE2300" s="438"/>
      <c r="AF2300" s="438"/>
      <c r="AG2300" s="2779"/>
      <c r="AH2300" s="2779"/>
      <c r="AI2300" s="2779"/>
      <c r="AJ2300" s="2779"/>
      <c r="AK2300" s="2779"/>
      <c r="AL2300" s="2779"/>
      <c r="AM2300" s="1995"/>
      <c r="AN2300" s="1995"/>
      <c r="AO2300" s="2779"/>
      <c r="AP2300" s="2779"/>
      <c r="AQ2300" s="2759"/>
      <c r="AR2300" s="2759"/>
      <c r="AS2300" s="3033" t="s">
        <v>6114</v>
      </c>
      <c r="AT2300" s="1996"/>
      <c r="AU2300" s="3185"/>
      <c r="AV2300" s="1998"/>
      <c r="AW2300" s="5513"/>
      <c r="AX2300" s="5513"/>
      <c r="AY2300" s="3035">
        <v>50000000</v>
      </c>
      <c r="AZ2300" s="2781"/>
      <c r="BA2300" s="2781"/>
      <c r="BB2300" s="2781"/>
      <c r="BC2300" s="2781"/>
      <c r="BD2300" s="2781"/>
      <c r="BE2300" s="2781"/>
      <c r="BF2300" s="3186"/>
      <c r="BG2300" s="2781"/>
      <c r="BH2300" s="2781"/>
      <c r="BI2300" s="3186"/>
      <c r="BJ2300" s="2781"/>
      <c r="BK2300" s="2761"/>
      <c r="BL2300" s="1911">
        <f t="shared" si="257"/>
        <v>0</v>
      </c>
      <c r="BM2300" s="2761"/>
      <c r="BN2300" s="3785"/>
      <c r="BO2300" s="3785"/>
      <c r="BP2300" s="3785"/>
      <c r="BQ2300" s="3785"/>
      <c r="BR2300" s="3785"/>
      <c r="BS2300" s="3785"/>
      <c r="BT2300" s="3785"/>
      <c r="BU2300" s="3785"/>
      <c r="BV2300" s="3785"/>
      <c r="BW2300" s="3785"/>
      <c r="BX2300" s="3785"/>
      <c r="BY2300" s="3785"/>
      <c r="BZ2300" s="3785"/>
      <c r="CA2300" s="3785"/>
      <c r="CB2300" s="3785"/>
      <c r="CC2300" s="3785"/>
      <c r="CD2300" s="2039" t="s">
        <v>1567</v>
      </c>
    </row>
    <row r="2301" spans="1:82" ht="25.5" customHeight="1" thickBot="1" x14ac:dyDescent="0.25">
      <c r="A2301" s="250" t="s">
        <v>162</v>
      </c>
      <c r="B2301" s="108" t="s">
        <v>156</v>
      </c>
      <c r="C2301" s="111" t="s">
        <v>157</v>
      </c>
      <c r="D2301" s="179">
        <v>282</v>
      </c>
      <c r="E2301" s="825" t="s">
        <v>159</v>
      </c>
      <c r="F2301" s="5" t="s">
        <v>100</v>
      </c>
      <c r="G2301" s="90">
        <v>0</v>
      </c>
      <c r="H2301" s="252" t="s">
        <v>0</v>
      </c>
      <c r="I2301" s="15">
        <v>8</v>
      </c>
      <c r="J2301" s="384">
        <v>3</v>
      </c>
      <c r="K2301" s="13"/>
      <c r="L2301" s="6">
        <f t="shared" ref="L2301:L2366" si="260">+M2301+N2301+O2301+P2301+Q2301+R2301+S2301+T2301</f>
        <v>60658221</v>
      </c>
      <c r="M2301" s="280">
        <v>30658221</v>
      </c>
      <c r="N2301" s="280"/>
      <c r="O2301" s="280"/>
      <c r="P2301" s="280"/>
      <c r="Q2301" s="280">
        <v>30000000</v>
      </c>
      <c r="R2301" s="280"/>
      <c r="S2301" s="280"/>
      <c r="T2301" s="280"/>
      <c r="U2301" s="180">
        <f t="shared" ref="U2301:U2305" si="261">SUBTOTAL(9,V2301:AC2301)</f>
        <v>54153799</v>
      </c>
      <c r="V2301" s="280">
        <v>24153799</v>
      </c>
      <c r="W2301" s="280"/>
      <c r="X2301" s="280"/>
      <c r="Y2301" s="280"/>
      <c r="Z2301" s="280">
        <v>30000000</v>
      </c>
      <c r="AA2301" s="280"/>
      <c r="AB2301" s="280"/>
      <c r="AC2301" s="280"/>
      <c r="AD2301" s="14"/>
      <c r="AE2301" s="14"/>
      <c r="AF2301" s="14"/>
      <c r="AG2301" s="2893">
        <v>81131500</v>
      </c>
      <c r="AH2301" s="2893" t="s">
        <v>484</v>
      </c>
      <c r="AI2301" s="2907">
        <v>42887</v>
      </c>
      <c r="AJ2301" s="2893" t="s">
        <v>309</v>
      </c>
      <c r="AK2301" s="2893" t="s">
        <v>246</v>
      </c>
      <c r="AL2301" s="2893" t="s">
        <v>248</v>
      </c>
      <c r="AM2301" s="1864">
        <v>4500000</v>
      </c>
      <c r="AN2301" s="1864">
        <v>4500000</v>
      </c>
      <c r="AO2301" s="2893" t="s">
        <v>250</v>
      </c>
      <c r="AP2301" s="2893" t="s">
        <v>250</v>
      </c>
      <c r="AQ2301" s="2893" t="s">
        <v>251</v>
      </c>
      <c r="AR2301" s="2891">
        <v>2202110209</v>
      </c>
      <c r="AS2301" s="3011" t="s">
        <v>6115</v>
      </c>
      <c r="AT2301" s="3011" t="s">
        <v>330</v>
      </c>
      <c r="AU2301" s="3011">
        <v>100</v>
      </c>
      <c r="AV2301" s="3011">
        <v>100</v>
      </c>
      <c r="AW2301" s="3012">
        <v>42887</v>
      </c>
      <c r="AX2301" s="3012">
        <v>43069</v>
      </c>
      <c r="AY2301" s="3154">
        <v>4500000</v>
      </c>
      <c r="AZ2301" s="1397" t="s">
        <v>423</v>
      </c>
      <c r="BA2301" s="1397" t="s">
        <v>244</v>
      </c>
      <c r="BB2301" s="1397" t="s">
        <v>334</v>
      </c>
      <c r="BC2301" s="1830" t="s">
        <v>367</v>
      </c>
      <c r="BD2301" s="2990">
        <v>2017000747</v>
      </c>
      <c r="BE2301" s="1831">
        <v>42864</v>
      </c>
      <c r="BF2301" s="2991">
        <v>15000000</v>
      </c>
      <c r="BG2301" s="2228">
        <v>2017000880</v>
      </c>
      <c r="BH2301" s="1831">
        <v>42899</v>
      </c>
      <c r="BI2301" s="2992">
        <v>4500000</v>
      </c>
      <c r="BJ2301" s="1831">
        <v>42899</v>
      </c>
      <c r="BK2301" s="1831">
        <v>42899</v>
      </c>
      <c r="BL2301" s="1412">
        <f t="shared" ref="BL2301:BL2329" si="262">BF2301-BI2301</f>
        <v>10500000</v>
      </c>
      <c r="BM2301" s="2993">
        <f>+L2301-SUM(BI2301:BI2305)</f>
        <v>41108221</v>
      </c>
      <c r="BN2301" s="2968"/>
      <c r="BO2301" s="1413"/>
      <c r="BP2301" s="1413"/>
      <c r="BQ2301" s="2969"/>
      <c r="BR2301" s="3023"/>
      <c r="BS2301" s="1413"/>
      <c r="BT2301" s="1413"/>
      <c r="BU2301" s="1413"/>
      <c r="BV2301" s="1413"/>
      <c r="BW2301" s="1413"/>
      <c r="BX2301" s="1413"/>
      <c r="BY2301" s="1413"/>
      <c r="BZ2301" s="1413"/>
      <c r="CA2301" s="1413"/>
      <c r="CB2301" s="1413"/>
      <c r="CC2301" s="1413"/>
      <c r="CD2301" s="2903" t="s">
        <v>134</v>
      </c>
    </row>
    <row r="2302" spans="1:82" ht="25.5" customHeight="1" thickBot="1" x14ac:dyDescent="0.25">
      <c r="A2302" s="185" t="s">
        <v>162</v>
      </c>
      <c r="B2302" s="186" t="s">
        <v>156</v>
      </c>
      <c r="C2302" s="212" t="s">
        <v>157</v>
      </c>
      <c r="D2302" s="165">
        <v>282</v>
      </c>
      <c r="E2302" s="223" t="s">
        <v>159</v>
      </c>
      <c r="F2302" s="237" t="s">
        <v>100</v>
      </c>
      <c r="G2302" s="11">
        <v>0</v>
      </c>
      <c r="H2302" s="197" t="s">
        <v>0</v>
      </c>
      <c r="I2302" s="177">
        <v>8</v>
      </c>
      <c r="J2302" s="391">
        <v>3</v>
      </c>
      <c r="K2302" s="198"/>
      <c r="L2302" s="170"/>
      <c r="M2302" s="199"/>
      <c r="N2302" s="199"/>
      <c r="O2302" s="199"/>
      <c r="P2302" s="199"/>
      <c r="Q2302" s="199"/>
      <c r="R2302" s="199"/>
      <c r="S2302" s="199"/>
      <c r="T2302" s="199"/>
      <c r="U2302" s="172">
        <f t="shared" si="261"/>
        <v>0</v>
      </c>
      <c r="V2302" s="199"/>
      <c r="W2302" s="199"/>
      <c r="X2302" s="199"/>
      <c r="Y2302" s="199"/>
      <c r="Z2302" s="199"/>
      <c r="AA2302" s="199"/>
      <c r="AB2302" s="199"/>
      <c r="AC2302" s="199"/>
      <c r="AD2302" s="199"/>
      <c r="AE2302" s="199"/>
      <c r="AF2302" s="199"/>
      <c r="AG2302" s="2835">
        <v>93131608</v>
      </c>
      <c r="AH2302" s="2835" t="s">
        <v>339</v>
      </c>
      <c r="AI2302" s="2918">
        <v>42857</v>
      </c>
      <c r="AJ2302" s="2835" t="s">
        <v>340</v>
      </c>
      <c r="AK2302" s="2904" t="s">
        <v>246</v>
      </c>
      <c r="AL2302" s="2906" t="s">
        <v>248</v>
      </c>
      <c r="AM2302" s="2144">
        <v>15050000</v>
      </c>
      <c r="AN2302" s="2144">
        <v>15050000</v>
      </c>
      <c r="AO2302" s="2906" t="s">
        <v>250</v>
      </c>
      <c r="AP2302" s="2906" t="s">
        <v>250</v>
      </c>
      <c r="AQ2302" s="2906" t="s">
        <v>251</v>
      </c>
      <c r="AR2302" s="2185">
        <v>2202110209</v>
      </c>
      <c r="AS2302" s="3006" t="s">
        <v>6116</v>
      </c>
      <c r="AT2302" s="3006" t="s">
        <v>330</v>
      </c>
      <c r="AU2302" s="3006">
        <v>100</v>
      </c>
      <c r="AV2302" s="2846">
        <v>100</v>
      </c>
      <c r="AW2302" s="3007">
        <v>42844</v>
      </c>
      <c r="AX2302" s="3007">
        <v>43099</v>
      </c>
      <c r="AY2302" s="3967">
        <v>15050000</v>
      </c>
      <c r="AZ2302" s="2418" t="s">
        <v>341</v>
      </c>
      <c r="BA2302" s="2418" t="s">
        <v>342</v>
      </c>
      <c r="BB2302" s="3852" t="s">
        <v>343</v>
      </c>
      <c r="BC2302" s="3968" t="s">
        <v>359</v>
      </c>
      <c r="BD2302" s="3969">
        <v>2017000428</v>
      </c>
      <c r="BE2302" s="3128">
        <v>42789</v>
      </c>
      <c r="BF2302" s="2991">
        <v>15050000</v>
      </c>
      <c r="BG2302" s="2053"/>
      <c r="BH2302" s="1831"/>
      <c r="BI2302" s="2992">
        <v>15050000</v>
      </c>
      <c r="BJ2302" s="2995">
        <v>42840</v>
      </c>
      <c r="BK2302" s="2995">
        <v>43100</v>
      </c>
      <c r="BL2302" s="1412">
        <f>BF2302-BI2302</f>
        <v>0</v>
      </c>
      <c r="BM2302" s="3882"/>
      <c r="BN2302" s="3778"/>
      <c r="BO2302" s="3883"/>
      <c r="BP2302" s="3883"/>
      <c r="BQ2302" s="3779"/>
      <c r="BR2302" s="3884"/>
      <c r="BS2302" s="3885"/>
      <c r="BT2302" s="3885"/>
      <c r="BU2302" s="3885"/>
      <c r="BV2302" s="3885"/>
      <c r="BW2302" s="3885"/>
      <c r="BX2302" s="3885"/>
      <c r="BY2302" s="3885"/>
      <c r="BZ2302" s="3885"/>
      <c r="CA2302" s="3885"/>
      <c r="CB2302" s="3885"/>
      <c r="CC2302" s="3885"/>
      <c r="CD2302" s="2046" t="s">
        <v>134</v>
      </c>
    </row>
    <row r="2303" spans="1:82" ht="25.5" customHeight="1" thickBot="1" x14ac:dyDescent="0.25">
      <c r="A2303" s="185" t="s">
        <v>162</v>
      </c>
      <c r="B2303" s="186" t="s">
        <v>156</v>
      </c>
      <c r="C2303" s="212" t="s">
        <v>157</v>
      </c>
      <c r="D2303" s="165">
        <v>282</v>
      </c>
      <c r="E2303" s="223" t="s">
        <v>223</v>
      </c>
      <c r="F2303" s="237" t="s">
        <v>100</v>
      </c>
      <c r="G2303" s="11">
        <v>0</v>
      </c>
      <c r="H2303" s="197" t="s">
        <v>0</v>
      </c>
      <c r="I2303" s="177">
        <v>8</v>
      </c>
      <c r="J2303" s="391">
        <v>3</v>
      </c>
      <c r="K2303" s="198"/>
      <c r="L2303" s="170"/>
      <c r="M2303" s="199"/>
      <c r="N2303" s="199"/>
      <c r="O2303" s="199"/>
      <c r="P2303" s="199"/>
      <c r="Q2303" s="199"/>
      <c r="R2303" s="199"/>
      <c r="S2303" s="199"/>
      <c r="T2303" s="199"/>
      <c r="U2303" s="172">
        <f t="shared" si="261"/>
        <v>0</v>
      </c>
      <c r="V2303" s="199"/>
      <c r="W2303" s="199"/>
      <c r="X2303" s="199"/>
      <c r="Y2303" s="199"/>
      <c r="Z2303" s="199"/>
      <c r="AA2303" s="199"/>
      <c r="AB2303" s="199"/>
      <c r="AC2303" s="199"/>
      <c r="AD2303" s="199"/>
      <c r="AE2303" s="199"/>
      <c r="AF2303" s="199"/>
      <c r="AG2303" s="2904">
        <v>82121507</v>
      </c>
      <c r="AH2303" s="2904" t="s">
        <v>345</v>
      </c>
      <c r="AI2303" s="2905">
        <v>42901</v>
      </c>
      <c r="AJ2303" s="2904" t="s">
        <v>309</v>
      </c>
      <c r="AK2303" s="2904" t="s">
        <v>246</v>
      </c>
      <c r="AL2303" s="2904" t="s">
        <v>248</v>
      </c>
      <c r="AM2303" s="2144">
        <v>5000000</v>
      </c>
      <c r="AN2303" s="2144">
        <v>5000000</v>
      </c>
      <c r="AO2303" s="2906" t="s">
        <v>250</v>
      </c>
      <c r="AP2303" s="2906" t="s">
        <v>250</v>
      </c>
      <c r="AQ2303" s="2906" t="s">
        <v>251</v>
      </c>
      <c r="AR2303" s="2893">
        <v>2202110209</v>
      </c>
      <c r="AS2303" s="3006" t="s">
        <v>6117</v>
      </c>
      <c r="AT2303" s="3129" t="s">
        <v>330</v>
      </c>
      <c r="AU2303" s="3129">
        <v>100</v>
      </c>
      <c r="AV2303" s="2846">
        <v>100</v>
      </c>
      <c r="AW2303" s="3007">
        <v>42844</v>
      </c>
      <c r="AX2303" s="3007">
        <v>43099</v>
      </c>
      <c r="AY2303" s="3967">
        <v>5000000</v>
      </c>
      <c r="AZ2303" s="3886"/>
      <c r="BA2303" s="3886"/>
      <c r="BB2303" s="3886"/>
      <c r="BC2303" s="3879" t="s">
        <v>360</v>
      </c>
      <c r="BD2303" s="3880">
        <v>2017000647</v>
      </c>
      <c r="BE2303" s="2995">
        <v>42842</v>
      </c>
      <c r="BF2303" s="3422">
        <v>5000000</v>
      </c>
      <c r="BG2303" s="1394"/>
      <c r="BH2303" s="3000"/>
      <c r="BI2303" s="3889"/>
      <c r="BJ2303" s="3000"/>
      <c r="BK2303" s="3000"/>
      <c r="BL2303" s="1412">
        <f>BF2303-BI2303</f>
        <v>5000000</v>
      </c>
      <c r="BM2303" s="3882"/>
      <c r="BN2303" s="3778"/>
      <c r="BO2303" s="3883"/>
      <c r="BP2303" s="3883"/>
      <c r="BQ2303" s="3779"/>
      <c r="BR2303" s="3884"/>
      <c r="BS2303" s="3885"/>
      <c r="BT2303" s="3885"/>
      <c r="BU2303" s="3885"/>
      <c r="BV2303" s="3885"/>
      <c r="BW2303" s="3885"/>
      <c r="BX2303" s="3885"/>
      <c r="BY2303" s="3885"/>
      <c r="BZ2303" s="3885"/>
      <c r="CA2303" s="3885"/>
      <c r="CB2303" s="3885"/>
      <c r="CC2303" s="3885"/>
      <c r="CD2303" s="2046" t="s">
        <v>134</v>
      </c>
    </row>
    <row r="2304" spans="1:82" ht="25.5" customHeight="1" thickBot="1" x14ac:dyDescent="0.25">
      <c r="A2304" s="185" t="s">
        <v>162</v>
      </c>
      <c r="B2304" s="186" t="s">
        <v>156</v>
      </c>
      <c r="C2304" s="212" t="s">
        <v>157</v>
      </c>
      <c r="D2304" s="165">
        <v>282</v>
      </c>
      <c r="E2304" s="223" t="s">
        <v>223</v>
      </c>
      <c r="F2304" s="237" t="s">
        <v>100</v>
      </c>
      <c r="G2304" s="11">
        <v>0</v>
      </c>
      <c r="H2304" s="197" t="s">
        <v>0</v>
      </c>
      <c r="I2304" s="177">
        <v>8</v>
      </c>
      <c r="J2304" s="391">
        <v>3</v>
      </c>
      <c r="K2304" s="198"/>
      <c r="L2304" s="170"/>
      <c r="M2304" s="199"/>
      <c r="N2304" s="199"/>
      <c r="O2304" s="199"/>
      <c r="P2304" s="199"/>
      <c r="Q2304" s="199"/>
      <c r="R2304" s="199"/>
      <c r="S2304" s="199"/>
      <c r="T2304" s="199"/>
      <c r="U2304" s="172">
        <f t="shared" si="261"/>
        <v>0</v>
      </c>
      <c r="V2304" s="199"/>
      <c r="W2304" s="199"/>
      <c r="X2304" s="199"/>
      <c r="Y2304" s="199"/>
      <c r="Z2304" s="199"/>
      <c r="AA2304" s="199"/>
      <c r="AB2304" s="199"/>
      <c r="AC2304" s="199"/>
      <c r="AD2304" s="199"/>
      <c r="AE2304" s="199"/>
      <c r="AF2304" s="199"/>
      <c r="AG2304" s="2906"/>
      <c r="AH2304" s="2906"/>
      <c r="AI2304" s="2906"/>
      <c r="AJ2304" s="2906"/>
      <c r="AK2304" s="2906"/>
      <c r="AL2304" s="2906"/>
      <c r="AM2304" s="4095"/>
      <c r="AN2304" s="4095"/>
      <c r="AO2304" s="2906"/>
      <c r="AP2304" s="2906"/>
      <c r="AQ2304" s="2906"/>
      <c r="AR2304" s="2906"/>
      <c r="AS2304" s="3137" t="s">
        <v>444</v>
      </c>
      <c r="AT2304" s="2908"/>
      <c r="AU2304" s="2908"/>
      <c r="AV2304" s="2188"/>
      <c r="AW2304" s="2909"/>
      <c r="AX2304" s="2909"/>
      <c r="AY2304" s="2065">
        <v>30000000</v>
      </c>
      <c r="AZ2304" s="3878"/>
      <c r="BA2304" s="3878"/>
      <c r="BB2304" s="3878"/>
      <c r="BC2304" s="3879"/>
      <c r="BD2304" s="3880"/>
      <c r="BE2304" s="2995"/>
      <c r="BF2304" s="3437"/>
      <c r="BG2304" s="3878"/>
      <c r="BH2304" s="2995"/>
      <c r="BI2304" s="3881"/>
      <c r="BJ2304" s="2995"/>
      <c r="BK2304" s="2995"/>
      <c r="BL2304" s="2996">
        <f t="shared" si="262"/>
        <v>0</v>
      </c>
      <c r="BM2304" s="3882"/>
      <c r="BN2304" s="3778"/>
      <c r="BO2304" s="3883"/>
      <c r="BP2304" s="3883"/>
      <c r="BQ2304" s="3779"/>
      <c r="BR2304" s="3884"/>
      <c r="BS2304" s="3885"/>
      <c r="BT2304" s="3885"/>
      <c r="BU2304" s="3885"/>
      <c r="BV2304" s="3885"/>
      <c r="BW2304" s="3885"/>
      <c r="BX2304" s="3885"/>
      <c r="BY2304" s="3885"/>
      <c r="BZ2304" s="3885"/>
      <c r="CA2304" s="3885"/>
      <c r="CB2304" s="3885"/>
      <c r="CC2304" s="3885"/>
      <c r="CD2304" s="2046" t="s">
        <v>134</v>
      </c>
    </row>
    <row r="2305" spans="1:82" ht="25.5" customHeight="1" thickBot="1" x14ac:dyDescent="0.25">
      <c r="A2305" s="189" t="s">
        <v>162</v>
      </c>
      <c r="B2305" s="190" t="s">
        <v>156</v>
      </c>
      <c r="C2305" s="215" t="s">
        <v>157</v>
      </c>
      <c r="D2305" s="167">
        <v>282</v>
      </c>
      <c r="E2305" s="224" t="s">
        <v>223</v>
      </c>
      <c r="F2305" s="238" t="s">
        <v>100</v>
      </c>
      <c r="G2305" s="11">
        <v>0</v>
      </c>
      <c r="H2305" s="200" t="s">
        <v>0</v>
      </c>
      <c r="I2305" s="201">
        <v>8</v>
      </c>
      <c r="J2305" s="393">
        <v>3</v>
      </c>
      <c r="K2305" s="202"/>
      <c r="L2305" s="174"/>
      <c r="M2305" s="203"/>
      <c r="N2305" s="203"/>
      <c r="O2305" s="203"/>
      <c r="P2305" s="203"/>
      <c r="Q2305" s="203"/>
      <c r="R2305" s="203"/>
      <c r="S2305" s="203"/>
      <c r="T2305" s="203"/>
      <c r="U2305" s="176">
        <f t="shared" si="261"/>
        <v>0</v>
      </c>
      <c r="V2305" s="203"/>
      <c r="W2305" s="203"/>
      <c r="X2305" s="203"/>
      <c r="Y2305" s="203"/>
      <c r="Z2305" s="203"/>
      <c r="AA2305" s="203"/>
      <c r="AB2305" s="203"/>
      <c r="AC2305" s="203"/>
      <c r="AD2305" s="203"/>
      <c r="AE2305" s="203"/>
      <c r="AF2305" s="203"/>
      <c r="AG2305" s="3136"/>
      <c r="AH2305" s="3136"/>
      <c r="AI2305" s="3136"/>
      <c r="AJ2305" s="3136"/>
      <c r="AK2305" s="3136"/>
      <c r="AL2305" s="3136"/>
      <c r="AM2305" s="4103"/>
      <c r="AN2305" s="4103"/>
      <c r="AO2305" s="3136"/>
      <c r="AP2305" s="3136"/>
      <c r="AQ2305" s="3136"/>
      <c r="AR2305" s="3136"/>
      <c r="AS2305" s="3137"/>
      <c r="AT2305" s="3137"/>
      <c r="AU2305" s="3137"/>
      <c r="AV2305" s="2984"/>
      <c r="AW2305" s="3145"/>
      <c r="AX2305" s="3145"/>
      <c r="AY2305" s="2973"/>
      <c r="AZ2305" s="3961"/>
      <c r="BA2305" s="3961"/>
      <c r="BB2305" s="3961"/>
      <c r="BC2305" s="3962"/>
      <c r="BD2305" s="3963"/>
      <c r="BE2305" s="3139"/>
      <c r="BF2305" s="3446"/>
      <c r="BG2305" s="3961"/>
      <c r="BH2305" s="3139"/>
      <c r="BI2305" s="3964"/>
      <c r="BJ2305" s="3139"/>
      <c r="BK2305" s="3139"/>
      <c r="BL2305" s="3140">
        <f t="shared" si="262"/>
        <v>0</v>
      </c>
      <c r="BM2305" s="3901"/>
      <c r="BN2305" s="3778"/>
      <c r="BO2305" s="3883"/>
      <c r="BP2305" s="3883"/>
      <c r="BQ2305" s="3779"/>
      <c r="BR2305" s="3965"/>
      <c r="BS2305" s="3966"/>
      <c r="BT2305" s="3966"/>
      <c r="BU2305" s="3966"/>
      <c r="BV2305" s="3966"/>
      <c r="BW2305" s="3966"/>
      <c r="BX2305" s="3966"/>
      <c r="BY2305" s="3966"/>
      <c r="BZ2305" s="3966"/>
      <c r="CA2305" s="3966"/>
      <c r="CB2305" s="3966"/>
      <c r="CC2305" s="3966"/>
      <c r="CD2305" s="2046" t="s">
        <v>134</v>
      </c>
    </row>
    <row r="2306" spans="1:82" ht="25.5" customHeight="1" thickBot="1" x14ac:dyDescent="0.25">
      <c r="A2306" s="661" t="s">
        <v>162</v>
      </c>
      <c r="B2306" s="715" t="s">
        <v>166</v>
      </c>
      <c r="C2306" s="716" t="s">
        <v>1473</v>
      </c>
      <c r="D2306" s="163">
        <v>283</v>
      </c>
      <c r="E2306" s="210" t="s">
        <v>1474</v>
      </c>
      <c r="F2306" s="48" t="s">
        <v>1475</v>
      </c>
      <c r="G2306" s="194">
        <v>1</v>
      </c>
      <c r="H2306" s="217" t="s">
        <v>0</v>
      </c>
      <c r="I2306" s="194">
        <v>1</v>
      </c>
      <c r="J2306" s="572">
        <v>0.32</v>
      </c>
      <c r="K2306" s="352"/>
      <c r="L2306" s="293">
        <f t="shared" ref="L2306:L2324" si="263">+M2306+N2306+O2306+P2306+Q2306+R2306+S2306+T2306</f>
        <v>107000637</v>
      </c>
      <c r="M2306" s="717">
        <v>107000637</v>
      </c>
      <c r="N2306" s="717"/>
      <c r="O2306" s="717"/>
      <c r="P2306" s="717"/>
      <c r="Q2306" s="717"/>
      <c r="R2306" s="717"/>
      <c r="S2306" s="717"/>
      <c r="T2306" s="717"/>
      <c r="U2306" s="467">
        <f>SUBTOTAL(9,V2306:AC2306)</f>
        <v>107000000</v>
      </c>
      <c r="V2306" s="717">
        <v>107000000</v>
      </c>
      <c r="W2306" s="52"/>
      <c r="X2306" s="52"/>
      <c r="Y2306" s="52"/>
      <c r="Z2306" s="52"/>
      <c r="AA2306" s="52"/>
      <c r="AB2306" s="52"/>
      <c r="AC2306" s="52"/>
      <c r="AD2306" s="196"/>
      <c r="AE2306" s="718"/>
      <c r="AF2306" s="196"/>
      <c r="AG2306" s="3024">
        <v>86101702</v>
      </c>
      <c r="AH2306" s="1956" t="s">
        <v>6383</v>
      </c>
      <c r="AI2306" s="1956" t="s">
        <v>1396</v>
      </c>
      <c r="AJ2306" s="1956" t="s">
        <v>1476</v>
      </c>
      <c r="AK2306" s="1956" t="s">
        <v>1284</v>
      </c>
      <c r="AL2306" s="1584" t="s">
        <v>938</v>
      </c>
      <c r="AM2306" s="1864">
        <v>106500000</v>
      </c>
      <c r="AN2306" s="1864" t="s">
        <v>939</v>
      </c>
      <c r="AO2306" s="1956" t="s">
        <v>939</v>
      </c>
      <c r="AP2306" s="1956" t="s">
        <v>939</v>
      </c>
      <c r="AQ2306" s="1956" t="s">
        <v>940</v>
      </c>
      <c r="AR2306" s="1956">
        <v>2202120101</v>
      </c>
      <c r="AS2306" s="3155" t="s">
        <v>6118</v>
      </c>
      <c r="AT2306" s="3156" t="s">
        <v>382</v>
      </c>
      <c r="AU2306" s="3157">
        <v>1</v>
      </c>
      <c r="AV2306" s="3157">
        <v>1</v>
      </c>
      <c r="AW2306" s="3158">
        <v>42979</v>
      </c>
      <c r="AX2306" s="3158">
        <v>43100</v>
      </c>
      <c r="AY2306" s="3159">
        <v>107000000</v>
      </c>
      <c r="AZ2306" s="1459">
        <v>1</v>
      </c>
      <c r="BA2306" s="1459" t="s">
        <v>1477</v>
      </c>
      <c r="BB2306" s="1516" t="s">
        <v>1478</v>
      </c>
      <c r="BC2306" s="1516" t="s">
        <v>1479</v>
      </c>
      <c r="BD2306" s="1516">
        <v>2017000237</v>
      </c>
      <c r="BE2306" s="1539">
        <v>42979</v>
      </c>
      <c r="BF2306" s="1516">
        <v>107000000</v>
      </c>
      <c r="BG2306" s="1382">
        <v>2017000237</v>
      </c>
      <c r="BH2306" s="1539"/>
      <c r="BI2306" s="2042">
        <v>106500000</v>
      </c>
      <c r="BJ2306" s="1381" t="s">
        <v>1480</v>
      </c>
      <c r="BK2306" s="1659">
        <v>43099</v>
      </c>
      <c r="BL2306" s="1973">
        <f t="shared" si="262"/>
        <v>500000</v>
      </c>
      <c r="BM2306" s="1974">
        <f>L2306-(BI2306:BI2311)</f>
        <v>500637</v>
      </c>
      <c r="BN2306" s="2751"/>
      <c r="BO2306" s="1439"/>
      <c r="BP2306" s="1439"/>
      <c r="BQ2306" s="2752"/>
      <c r="BR2306" s="2753"/>
      <c r="BS2306" s="1471"/>
      <c r="BT2306" s="1471"/>
      <c r="BU2306" s="1471"/>
      <c r="BV2306" s="1471"/>
      <c r="BW2306" s="1471"/>
      <c r="BX2306" s="1471"/>
      <c r="BY2306" s="1471"/>
      <c r="BZ2306" s="1471"/>
      <c r="CA2306" s="1471"/>
      <c r="CB2306" s="1471"/>
      <c r="CC2306" s="1471"/>
      <c r="CD2306" s="1978" t="s">
        <v>1481</v>
      </c>
    </row>
    <row r="2307" spans="1:82" ht="25.5" customHeight="1" thickBot="1" x14ac:dyDescent="0.25">
      <c r="A2307" s="664" t="s">
        <v>162</v>
      </c>
      <c r="B2307" s="719" t="s">
        <v>166</v>
      </c>
      <c r="C2307" s="720" t="s">
        <v>1473</v>
      </c>
      <c r="D2307" s="460">
        <v>283</v>
      </c>
      <c r="E2307" s="500" t="s">
        <v>1474</v>
      </c>
      <c r="F2307" s="526" t="s">
        <v>1475</v>
      </c>
      <c r="G2307" s="464">
        <v>1</v>
      </c>
      <c r="H2307" s="463" t="s">
        <v>0</v>
      </c>
      <c r="I2307" s="464">
        <v>1</v>
      </c>
      <c r="J2307" s="577">
        <v>0.32</v>
      </c>
      <c r="K2307" s="284"/>
      <c r="L2307" s="436"/>
      <c r="M2307" s="667"/>
      <c r="N2307" s="667"/>
      <c r="O2307" s="667"/>
      <c r="P2307" s="667"/>
      <c r="Q2307" s="667"/>
      <c r="R2307" s="667"/>
      <c r="S2307" s="667"/>
      <c r="T2307" s="667"/>
      <c r="U2307" s="467">
        <f t="shared" ref="U2307:U2329" si="264">SUBTOTAL(9,V2307:AC2307)</f>
        <v>0</v>
      </c>
      <c r="V2307" s="667"/>
      <c r="W2307" s="667"/>
      <c r="X2307" s="667"/>
      <c r="Y2307" s="667"/>
      <c r="Z2307" s="667"/>
      <c r="AA2307" s="667"/>
      <c r="AB2307" s="667"/>
      <c r="AC2307" s="667"/>
      <c r="AD2307" s="667"/>
      <c r="AE2307" s="721"/>
      <c r="AF2307" s="667"/>
      <c r="AG2307" s="2756"/>
      <c r="AH2307" s="2729"/>
      <c r="AI2307" s="2729"/>
      <c r="AJ2307" s="2729"/>
      <c r="AK2307" s="2729"/>
      <c r="AL2307" s="2729"/>
      <c r="AM2307" s="1147"/>
      <c r="AN2307" s="1147"/>
      <c r="AO2307" s="2729"/>
      <c r="AP2307" s="2729"/>
      <c r="AQ2307" s="2756"/>
      <c r="AR2307" s="2756"/>
      <c r="AS2307" s="3975"/>
      <c r="AT2307" s="1494"/>
      <c r="AU2307" s="1992"/>
      <c r="AV2307" s="1992"/>
      <c r="AW2307" s="3815"/>
      <c r="AX2307" s="3815"/>
      <c r="AY2307" s="3184"/>
      <c r="AZ2307" s="2391"/>
      <c r="BA2307" s="2391"/>
      <c r="BB2307" s="2391"/>
      <c r="BC2307" s="2391"/>
      <c r="BD2307" s="2391"/>
      <c r="BE2307" s="2391"/>
      <c r="BF2307" s="2391"/>
      <c r="BG2307" s="2391"/>
      <c r="BH2307" s="2833"/>
      <c r="BI2307" s="1677"/>
      <c r="BJ2307" s="2391"/>
      <c r="BK2307" s="2391"/>
      <c r="BL2307" s="1986">
        <f t="shared" si="262"/>
        <v>0</v>
      </c>
      <c r="BM2307" s="3777"/>
      <c r="BN2307" s="3778"/>
      <c r="BO2307" s="3771"/>
      <c r="BP2307" s="3771"/>
      <c r="BQ2307" s="3779"/>
      <c r="BR2307" s="3780"/>
      <c r="BS2307" s="3771"/>
      <c r="BT2307" s="3771"/>
      <c r="BU2307" s="3771"/>
      <c r="BV2307" s="3771"/>
      <c r="BW2307" s="3771"/>
      <c r="BX2307" s="3771"/>
      <c r="BY2307" s="3771"/>
      <c r="BZ2307" s="3771"/>
      <c r="CA2307" s="3771"/>
      <c r="CB2307" s="3771"/>
      <c r="CC2307" s="3771"/>
      <c r="CD2307" s="1978" t="s">
        <v>1481</v>
      </c>
    </row>
    <row r="2308" spans="1:82" ht="25.5" customHeight="1" thickBot="1" x14ac:dyDescent="0.25">
      <c r="A2308" s="664" t="s">
        <v>162</v>
      </c>
      <c r="B2308" s="719" t="s">
        <v>166</v>
      </c>
      <c r="C2308" s="720" t="s">
        <v>1473</v>
      </c>
      <c r="D2308" s="460">
        <v>283</v>
      </c>
      <c r="E2308" s="500" t="s">
        <v>1474</v>
      </c>
      <c r="F2308" s="526" t="s">
        <v>1475</v>
      </c>
      <c r="G2308" s="464">
        <v>1</v>
      </c>
      <c r="H2308" s="463" t="s">
        <v>0</v>
      </c>
      <c r="I2308" s="464">
        <v>1</v>
      </c>
      <c r="J2308" s="577">
        <v>0.32</v>
      </c>
      <c r="K2308" s="284"/>
      <c r="L2308" s="436"/>
      <c r="M2308" s="667"/>
      <c r="N2308" s="667"/>
      <c r="O2308" s="667"/>
      <c r="P2308" s="667"/>
      <c r="Q2308" s="667"/>
      <c r="R2308" s="667"/>
      <c r="S2308" s="667"/>
      <c r="T2308" s="667"/>
      <c r="U2308" s="467">
        <f t="shared" si="264"/>
        <v>0</v>
      </c>
      <c r="V2308" s="667"/>
      <c r="W2308" s="667"/>
      <c r="X2308" s="667"/>
      <c r="Y2308" s="667"/>
      <c r="Z2308" s="667"/>
      <c r="AA2308" s="667"/>
      <c r="AB2308" s="667"/>
      <c r="AC2308" s="667"/>
      <c r="AD2308" s="667"/>
      <c r="AE2308" s="721"/>
      <c r="AF2308" s="667"/>
      <c r="AG2308" s="2756"/>
      <c r="AH2308" s="2729"/>
      <c r="AI2308" s="2729"/>
      <c r="AJ2308" s="2729"/>
      <c r="AK2308" s="2729"/>
      <c r="AL2308" s="2729"/>
      <c r="AM2308" s="1147"/>
      <c r="AN2308" s="1147"/>
      <c r="AO2308" s="2729"/>
      <c r="AP2308" s="2729"/>
      <c r="AQ2308" s="2756"/>
      <c r="AR2308" s="2756"/>
      <c r="AS2308" s="3975"/>
      <c r="AT2308" s="1494"/>
      <c r="AU2308" s="1992"/>
      <c r="AV2308" s="1992"/>
      <c r="AW2308" s="3815"/>
      <c r="AX2308" s="3815"/>
      <c r="AY2308" s="3184"/>
      <c r="AZ2308" s="2391"/>
      <c r="BA2308" s="2391"/>
      <c r="BB2308" s="2391"/>
      <c r="BC2308" s="2391"/>
      <c r="BD2308" s="2391"/>
      <c r="BE2308" s="2391"/>
      <c r="BF2308" s="2391"/>
      <c r="BG2308" s="2391"/>
      <c r="BH2308" s="2833"/>
      <c r="BI2308" s="1677"/>
      <c r="BJ2308" s="2391"/>
      <c r="BK2308" s="2391"/>
      <c r="BL2308" s="1986">
        <f t="shared" si="262"/>
        <v>0</v>
      </c>
      <c r="BM2308" s="3777"/>
      <c r="BN2308" s="3778"/>
      <c r="BO2308" s="3771"/>
      <c r="BP2308" s="3771"/>
      <c r="BQ2308" s="3779"/>
      <c r="BR2308" s="3780"/>
      <c r="BS2308" s="3771"/>
      <c r="BT2308" s="3771"/>
      <c r="BU2308" s="3771"/>
      <c r="BV2308" s="3771"/>
      <c r="BW2308" s="3771"/>
      <c r="BX2308" s="3771"/>
      <c r="BY2308" s="3771"/>
      <c r="BZ2308" s="3771"/>
      <c r="CA2308" s="3771"/>
      <c r="CB2308" s="3771"/>
      <c r="CC2308" s="3771"/>
      <c r="CD2308" s="1978" t="s">
        <v>1481</v>
      </c>
    </row>
    <row r="2309" spans="1:82" ht="25.5" customHeight="1" thickBot="1" x14ac:dyDescent="0.25">
      <c r="A2309" s="664" t="s">
        <v>162</v>
      </c>
      <c r="B2309" s="719" t="s">
        <v>166</v>
      </c>
      <c r="C2309" s="720" t="s">
        <v>1473</v>
      </c>
      <c r="D2309" s="460">
        <v>283</v>
      </c>
      <c r="E2309" s="500" t="s">
        <v>1474</v>
      </c>
      <c r="F2309" s="526" t="s">
        <v>1475</v>
      </c>
      <c r="G2309" s="464">
        <v>1</v>
      </c>
      <c r="H2309" s="463" t="s">
        <v>0</v>
      </c>
      <c r="I2309" s="464">
        <v>1</v>
      </c>
      <c r="J2309" s="577">
        <v>0.32</v>
      </c>
      <c r="K2309" s="284"/>
      <c r="L2309" s="436"/>
      <c r="M2309" s="667"/>
      <c r="N2309" s="667"/>
      <c r="O2309" s="667"/>
      <c r="P2309" s="667"/>
      <c r="Q2309" s="667"/>
      <c r="R2309" s="667"/>
      <c r="S2309" s="667"/>
      <c r="T2309" s="667"/>
      <c r="U2309" s="467">
        <f t="shared" si="264"/>
        <v>0</v>
      </c>
      <c r="V2309" s="667"/>
      <c r="W2309" s="667"/>
      <c r="X2309" s="667"/>
      <c r="Y2309" s="667"/>
      <c r="Z2309" s="667"/>
      <c r="AA2309" s="667"/>
      <c r="AB2309" s="667"/>
      <c r="AC2309" s="667"/>
      <c r="AD2309" s="667"/>
      <c r="AE2309" s="721"/>
      <c r="AF2309" s="667"/>
      <c r="AG2309" s="2756"/>
      <c r="AH2309" s="2729"/>
      <c r="AI2309" s="2729"/>
      <c r="AJ2309" s="2729"/>
      <c r="AK2309" s="2729"/>
      <c r="AL2309" s="2729"/>
      <c r="AM2309" s="1147"/>
      <c r="AN2309" s="1147"/>
      <c r="AO2309" s="2729"/>
      <c r="AP2309" s="2729"/>
      <c r="AQ2309" s="2756"/>
      <c r="AR2309" s="2756"/>
      <c r="AS2309" s="3975"/>
      <c r="AT2309" s="1494"/>
      <c r="AU2309" s="1992"/>
      <c r="AV2309" s="1992"/>
      <c r="AW2309" s="3815"/>
      <c r="AX2309" s="3815"/>
      <c r="AY2309" s="3184"/>
      <c r="AZ2309" s="2391"/>
      <c r="BA2309" s="2391"/>
      <c r="BB2309" s="2391"/>
      <c r="BC2309" s="2391"/>
      <c r="BD2309" s="2391"/>
      <c r="BE2309" s="2391"/>
      <c r="BF2309" s="2391"/>
      <c r="BG2309" s="2391"/>
      <c r="BH2309" s="2833"/>
      <c r="BI2309" s="1677"/>
      <c r="BJ2309" s="2391"/>
      <c r="BK2309" s="2391"/>
      <c r="BL2309" s="1986">
        <f t="shared" si="262"/>
        <v>0</v>
      </c>
      <c r="BM2309" s="3777"/>
      <c r="BN2309" s="3778"/>
      <c r="BO2309" s="3771"/>
      <c r="BP2309" s="3771"/>
      <c r="BQ2309" s="3779"/>
      <c r="BR2309" s="3780"/>
      <c r="BS2309" s="3771"/>
      <c r="BT2309" s="3771"/>
      <c r="BU2309" s="3771"/>
      <c r="BV2309" s="3771"/>
      <c r="BW2309" s="3771"/>
      <c r="BX2309" s="3771"/>
      <c r="BY2309" s="3771"/>
      <c r="BZ2309" s="3771"/>
      <c r="CA2309" s="3771"/>
      <c r="CB2309" s="3771"/>
      <c r="CC2309" s="3771"/>
      <c r="CD2309" s="1978" t="s">
        <v>1481</v>
      </c>
    </row>
    <row r="2310" spans="1:82" ht="25.5" customHeight="1" thickBot="1" x14ac:dyDescent="0.25">
      <c r="A2310" s="664" t="s">
        <v>162</v>
      </c>
      <c r="B2310" s="719" t="s">
        <v>166</v>
      </c>
      <c r="C2310" s="720" t="s">
        <v>1473</v>
      </c>
      <c r="D2310" s="460">
        <v>283</v>
      </c>
      <c r="E2310" s="500" t="s">
        <v>1474</v>
      </c>
      <c r="F2310" s="526" t="s">
        <v>1475</v>
      </c>
      <c r="G2310" s="464">
        <v>1</v>
      </c>
      <c r="H2310" s="463" t="s">
        <v>0</v>
      </c>
      <c r="I2310" s="464">
        <v>1</v>
      </c>
      <c r="J2310" s="577">
        <v>0.32</v>
      </c>
      <c r="K2310" s="284"/>
      <c r="L2310" s="436"/>
      <c r="M2310" s="667"/>
      <c r="N2310" s="667"/>
      <c r="O2310" s="667"/>
      <c r="P2310" s="667"/>
      <c r="Q2310" s="667"/>
      <c r="R2310" s="667"/>
      <c r="S2310" s="667"/>
      <c r="T2310" s="667"/>
      <c r="U2310" s="467">
        <f t="shared" si="264"/>
        <v>0</v>
      </c>
      <c r="V2310" s="667"/>
      <c r="W2310" s="667"/>
      <c r="X2310" s="667"/>
      <c r="Y2310" s="667"/>
      <c r="Z2310" s="667"/>
      <c r="AA2310" s="667"/>
      <c r="AB2310" s="667"/>
      <c r="AC2310" s="667"/>
      <c r="AD2310" s="667"/>
      <c r="AE2310" s="721"/>
      <c r="AF2310" s="667"/>
      <c r="AG2310" s="2756"/>
      <c r="AH2310" s="2729"/>
      <c r="AI2310" s="2729"/>
      <c r="AJ2310" s="2729"/>
      <c r="AK2310" s="2729"/>
      <c r="AL2310" s="2729"/>
      <c r="AM2310" s="1147"/>
      <c r="AN2310" s="1147"/>
      <c r="AO2310" s="2729"/>
      <c r="AP2310" s="2729"/>
      <c r="AQ2310" s="2756"/>
      <c r="AR2310" s="2756"/>
      <c r="AS2310" s="3975"/>
      <c r="AT2310" s="1494"/>
      <c r="AU2310" s="1992"/>
      <c r="AV2310" s="1992"/>
      <c r="AW2310" s="3815"/>
      <c r="AX2310" s="3815"/>
      <c r="AY2310" s="3184"/>
      <c r="AZ2310" s="2391"/>
      <c r="BA2310" s="2391"/>
      <c r="BB2310" s="2391"/>
      <c r="BC2310" s="2391"/>
      <c r="BD2310" s="2391"/>
      <c r="BE2310" s="2391"/>
      <c r="BF2310" s="2391"/>
      <c r="BG2310" s="2391"/>
      <c r="BH2310" s="2833"/>
      <c r="BI2310" s="1677"/>
      <c r="BJ2310" s="2391"/>
      <c r="BK2310" s="2391"/>
      <c r="BL2310" s="1986">
        <f t="shared" si="262"/>
        <v>0</v>
      </c>
      <c r="BM2310" s="3777"/>
      <c r="BN2310" s="3778"/>
      <c r="BO2310" s="3771"/>
      <c r="BP2310" s="3771"/>
      <c r="BQ2310" s="3779"/>
      <c r="BR2310" s="3780"/>
      <c r="BS2310" s="3771"/>
      <c r="BT2310" s="3771"/>
      <c r="BU2310" s="3771"/>
      <c r="BV2310" s="3771"/>
      <c r="BW2310" s="3771"/>
      <c r="BX2310" s="3771"/>
      <c r="BY2310" s="3771"/>
      <c r="BZ2310" s="3771"/>
      <c r="CA2310" s="3771"/>
      <c r="CB2310" s="3771"/>
      <c r="CC2310" s="3771"/>
      <c r="CD2310" s="1978" t="s">
        <v>1481</v>
      </c>
    </row>
    <row r="2311" spans="1:82" ht="25.5" customHeight="1" thickBot="1" x14ac:dyDescent="0.25">
      <c r="A2311" s="722" t="s">
        <v>162</v>
      </c>
      <c r="B2311" s="723" t="s">
        <v>166</v>
      </c>
      <c r="C2311" s="724" t="s">
        <v>1473</v>
      </c>
      <c r="D2311" s="205">
        <v>283</v>
      </c>
      <c r="E2311" s="103" t="s">
        <v>1474</v>
      </c>
      <c r="F2311" s="100" t="s">
        <v>1475</v>
      </c>
      <c r="G2311" s="18">
        <v>1</v>
      </c>
      <c r="H2311" s="17" t="s">
        <v>0</v>
      </c>
      <c r="I2311" s="18">
        <v>1</v>
      </c>
      <c r="J2311" s="595">
        <v>0.32</v>
      </c>
      <c r="K2311" s="342"/>
      <c r="L2311" s="296"/>
      <c r="M2311" s="98"/>
      <c r="N2311" s="98"/>
      <c r="O2311" s="98"/>
      <c r="P2311" s="98"/>
      <c r="Q2311" s="98"/>
      <c r="R2311" s="98"/>
      <c r="S2311" s="98"/>
      <c r="T2311" s="98"/>
      <c r="U2311" s="467">
        <f t="shared" si="264"/>
        <v>0</v>
      </c>
      <c r="V2311" s="98"/>
      <c r="W2311" s="98"/>
      <c r="X2311" s="98"/>
      <c r="Y2311" s="98"/>
      <c r="Z2311" s="98"/>
      <c r="AA2311" s="98"/>
      <c r="AB2311" s="98"/>
      <c r="AC2311" s="98"/>
      <c r="AD2311" s="98"/>
      <c r="AE2311" s="725"/>
      <c r="AF2311" s="98"/>
      <c r="AG2311" s="1956"/>
      <c r="AH2311" s="2780"/>
      <c r="AI2311" s="2780"/>
      <c r="AJ2311" s="2780"/>
      <c r="AK2311" s="2780"/>
      <c r="AL2311" s="2780"/>
      <c r="AM2311" s="2144"/>
      <c r="AN2311" s="2144"/>
      <c r="AO2311" s="2780"/>
      <c r="AP2311" s="2780"/>
      <c r="AQ2311" s="3174"/>
      <c r="AR2311" s="3174"/>
      <c r="AS2311" s="3976"/>
      <c r="AT2311" s="1562"/>
      <c r="AU2311" s="2147"/>
      <c r="AV2311" s="2147"/>
      <c r="AW2311" s="2964"/>
      <c r="AX2311" s="2964"/>
      <c r="AY2311" s="2965"/>
      <c r="AZ2311" s="2418"/>
      <c r="BA2311" s="2418"/>
      <c r="BB2311" s="2418"/>
      <c r="BC2311" s="2418"/>
      <c r="BD2311" s="2418"/>
      <c r="BE2311" s="2418"/>
      <c r="BF2311" s="2418"/>
      <c r="BG2311" s="2418"/>
      <c r="BH2311" s="2933"/>
      <c r="BI2311" s="2934"/>
      <c r="BJ2311" s="2418"/>
      <c r="BK2311" s="2418"/>
      <c r="BL2311" s="2151">
        <f t="shared" si="262"/>
        <v>0</v>
      </c>
      <c r="BM2311" s="3907"/>
      <c r="BN2311" s="3778"/>
      <c r="BO2311" s="3771"/>
      <c r="BP2311" s="3771"/>
      <c r="BQ2311" s="3779"/>
      <c r="BR2311" s="3908"/>
      <c r="BS2311" s="3774"/>
      <c r="BT2311" s="3774"/>
      <c r="BU2311" s="3774"/>
      <c r="BV2311" s="3774"/>
      <c r="BW2311" s="3774"/>
      <c r="BX2311" s="3774"/>
      <c r="BY2311" s="3774"/>
      <c r="BZ2311" s="3774"/>
      <c r="CA2311" s="3774"/>
      <c r="CB2311" s="3774"/>
      <c r="CC2311" s="3774"/>
      <c r="CD2311" s="1978" t="s">
        <v>1481</v>
      </c>
    </row>
    <row r="2312" spans="1:82" ht="25.5" customHeight="1" thickBot="1" x14ac:dyDescent="0.25">
      <c r="A2312" s="661" t="s">
        <v>162</v>
      </c>
      <c r="B2312" s="715" t="s">
        <v>166</v>
      </c>
      <c r="C2312" s="716" t="s">
        <v>1473</v>
      </c>
      <c r="D2312" s="163">
        <v>284</v>
      </c>
      <c r="E2312" s="210" t="s">
        <v>1482</v>
      </c>
      <c r="F2312" s="48" t="s">
        <v>1483</v>
      </c>
      <c r="G2312" s="194">
        <v>0</v>
      </c>
      <c r="H2312" s="217" t="s">
        <v>0</v>
      </c>
      <c r="I2312" s="194">
        <v>1</v>
      </c>
      <c r="J2312" s="572">
        <v>0.32</v>
      </c>
      <c r="K2312" s="292"/>
      <c r="L2312" s="293">
        <f t="shared" si="263"/>
        <v>40000000</v>
      </c>
      <c r="M2312" s="717">
        <v>40000000</v>
      </c>
      <c r="N2312" s="717"/>
      <c r="O2312" s="717"/>
      <c r="P2312" s="717"/>
      <c r="Q2312" s="717"/>
      <c r="R2312" s="717"/>
      <c r="S2312" s="717"/>
      <c r="T2312" s="717"/>
      <c r="U2312" s="467">
        <f t="shared" si="264"/>
        <v>40000000</v>
      </c>
      <c r="V2312" s="717">
        <v>40000000</v>
      </c>
      <c r="W2312" s="717"/>
      <c r="X2312" s="717"/>
      <c r="Y2312" s="717"/>
      <c r="Z2312" s="717"/>
      <c r="AA2312" s="717"/>
      <c r="AB2312" s="717"/>
      <c r="AC2312" s="717"/>
      <c r="AD2312" s="196"/>
      <c r="AE2312" s="718"/>
      <c r="AF2312" s="196"/>
      <c r="AG2312" s="1461">
        <v>86101702</v>
      </c>
      <c r="AH2312" s="1462" t="s">
        <v>1484</v>
      </c>
      <c r="AI2312" s="1462" t="s">
        <v>1396</v>
      </c>
      <c r="AJ2312" s="1462" t="s">
        <v>1396</v>
      </c>
      <c r="AK2312" s="1462" t="s">
        <v>1284</v>
      </c>
      <c r="AL2312" s="1382" t="s">
        <v>938</v>
      </c>
      <c r="AM2312" s="1923">
        <v>106000000</v>
      </c>
      <c r="AN2312" s="1923">
        <v>40000000</v>
      </c>
      <c r="AO2312" s="1462" t="s">
        <v>939</v>
      </c>
      <c r="AP2312" s="1462" t="s">
        <v>939</v>
      </c>
      <c r="AQ2312" s="1462" t="s">
        <v>940</v>
      </c>
      <c r="AR2312" s="1462">
        <v>2202120102</v>
      </c>
      <c r="AS2312" s="3155" t="s">
        <v>1485</v>
      </c>
      <c r="AT2312" s="3156" t="s">
        <v>1486</v>
      </c>
      <c r="AU2312" s="3157">
        <v>1</v>
      </c>
      <c r="AV2312" s="3157">
        <v>1</v>
      </c>
      <c r="AW2312" s="3158">
        <v>43023</v>
      </c>
      <c r="AX2312" s="3158">
        <v>43100</v>
      </c>
      <c r="AY2312" s="3159">
        <v>40000000</v>
      </c>
      <c r="AZ2312" s="1459"/>
      <c r="BA2312" s="1459"/>
      <c r="BB2312" s="1516" t="s">
        <v>1487</v>
      </c>
      <c r="BC2312" s="1459"/>
      <c r="BD2312" s="1459"/>
      <c r="BE2312" s="1381"/>
      <c r="BF2312" s="1381"/>
      <c r="BG2312" s="1381"/>
      <c r="BH2312" s="1659"/>
      <c r="BI2312" s="2042">
        <v>40000000</v>
      </c>
      <c r="BJ2312" s="1381"/>
      <c r="BK2312" s="1381"/>
      <c r="BL2312" s="1973">
        <f t="shared" si="262"/>
        <v>-40000000</v>
      </c>
      <c r="BM2312" s="1974">
        <f>L2312-(BI2312:BI2317)</f>
        <v>0</v>
      </c>
      <c r="BN2312" s="2751"/>
      <c r="BO2312" s="1439"/>
      <c r="BP2312" s="1439"/>
      <c r="BQ2312" s="2752"/>
      <c r="BR2312" s="2753"/>
      <c r="BS2312" s="1471"/>
      <c r="BT2312" s="1471"/>
      <c r="BU2312" s="1471"/>
      <c r="BV2312" s="1471"/>
      <c r="BW2312" s="1471"/>
      <c r="BX2312" s="1471"/>
      <c r="BY2312" s="1471"/>
      <c r="BZ2312" s="1471"/>
      <c r="CA2312" s="1471"/>
      <c r="CB2312" s="1471"/>
      <c r="CC2312" s="1471"/>
      <c r="CD2312" s="1978" t="s">
        <v>1481</v>
      </c>
    </row>
    <row r="2313" spans="1:82" ht="25.5" customHeight="1" thickBot="1" x14ac:dyDescent="0.25">
      <c r="A2313" s="664" t="s">
        <v>162</v>
      </c>
      <c r="B2313" s="719" t="s">
        <v>166</v>
      </c>
      <c r="C2313" s="720" t="s">
        <v>1473</v>
      </c>
      <c r="D2313" s="460">
        <v>284</v>
      </c>
      <c r="E2313" s="500" t="s">
        <v>1482</v>
      </c>
      <c r="F2313" s="526" t="s">
        <v>1483</v>
      </c>
      <c r="G2313" s="464">
        <v>0</v>
      </c>
      <c r="H2313" s="463" t="s">
        <v>0</v>
      </c>
      <c r="I2313" s="464">
        <v>1</v>
      </c>
      <c r="J2313" s="577">
        <v>0.32</v>
      </c>
      <c r="K2313" s="284"/>
      <c r="L2313" s="436"/>
      <c r="M2313" s="667"/>
      <c r="N2313" s="667"/>
      <c r="O2313" s="667"/>
      <c r="P2313" s="667"/>
      <c r="Q2313" s="667"/>
      <c r="R2313" s="667"/>
      <c r="S2313" s="667"/>
      <c r="T2313" s="667"/>
      <c r="U2313" s="467">
        <f t="shared" si="264"/>
        <v>0</v>
      </c>
      <c r="V2313" s="667"/>
      <c r="W2313" s="667"/>
      <c r="X2313" s="667"/>
      <c r="Y2313" s="667"/>
      <c r="Z2313" s="667"/>
      <c r="AA2313" s="667"/>
      <c r="AB2313" s="667"/>
      <c r="AC2313" s="667"/>
      <c r="AD2313" s="667"/>
      <c r="AE2313" s="721"/>
      <c r="AF2313" s="667"/>
      <c r="AG2313" s="2756"/>
      <c r="AH2313" s="2729"/>
      <c r="AI2313" s="2729"/>
      <c r="AJ2313" s="2729"/>
      <c r="AK2313" s="2729"/>
      <c r="AL2313" s="2729"/>
      <c r="AM2313" s="1147"/>
      <c r="AN2313" s="1147"/>
      <c r="AO2313" s="2729"/>
      <c r="AP2313" s="2729"/>
      <c r="AQ2313" s="2756"/>
      <c r="AR2313" s="2756"/>
      <c r="AS2313" s="3975"/>
      <c r="AT2313" s="1494"/>
      <c r="AU2313" s="1992"/>
      <c r="AV2313" s="1992"/>
      <c r="AW2313" s="3815"/>
      <c r="AX2313" s="3815"/>
      <c r="AY2313" s="3184"/>
      <c r="AZ2313" s="2391"/>
      <c r="BA2313" s="2391"/>
      <c r="BB2313" s="2391"/>
      <c r="BC2313" s="2391"/>
      <c r="BD2313" s="2391"/>
      <c r="BE2313" s="2391"/>
      <c r="BF2313" s="2391"/>
      <c r="BG2313" s="2391"/>
      <c r="BH2313" s="2833"/>
      <c r="BI2313" s="1677"/>
      <c r="BJ2313" s="2391"/>
      <c r="BK2313" s="2391"/>
      <c r="BL2313" s="1986">
        <f t="shared" si="262"/>
        <v>0</v>
      </c>
      <c r="BM2313" s="3777"/>
      <c r="BN2313" s="3778"/>
      <c r="BO2313" s="3771"/>
      <c r="BP2313" s="3771"/>
      <c r="BQ2313" s="3779"/>
      <c r="BR2313" s="3780"/>
      <c r="BS2313" s="3771"/>
      <c r="BT2313" s="3771"/>
      <c r="BU2313" s="3771"/>
      <c r="BV2313" s="3771"/>
      <c r="BW2313" s="3771"/>
      <c r="BX2313" s="3771"/>
      <c r="BY2313" s="3771"/>
      <c r="BZ2313" s="3771"/>
      <c r="CA2313" s="3771"/>
      <c r="CB2313" s="3771"/>
      <c r="CC2313" s="3771"/>
      <c r="CD2313" s="1978" t="s">
        <v>1481</v>
      </c>
    </row>
    <row r="2314" spans="1:82" ht="25.5" customHeight="1" thickBot="1" x14ac:dyDescent="0.25">
      <c r="A2314" s="664" t="s">
        <v>162</v>
      </c>
      <c r="B2314" s="719" t="s">
        <v>166</v>
      </c>
      <c r="C2314" s="720" t="s">
        <v>1473</v>
      </c>
      <c r="D2314" s="460">
        <v>284</v>
      </c>
      <c r="E2314" s="500" t="s">
        <v>1482</v>
      </c>
      <c r="F2314" s="526" t="s">
        <v>1483</v>
      </c>
      <c r="G2314" s="464">
        <v>0</v>
      </c>
      <c r="H2314" s="463" t="s">
        <v>0</v>
      </c>
      <c r="I2314" s="464">
        <v>1</v>
      </c>
      <c r="J2314" s="577">
        <v>0.32</v>
      </c>
      <c r="K2314" s="284"/>
      <c r="L2314" s="436"/>
      <c r="M2314" s="667"/>
      <c r="N2314" s="667"/>
      <c r="O2314" s="667"/>
      <c r="P2314" s="667"/>
      <c r="Q2314" s="667"/>
      <c r="R2314" s="667"/>
      <c r="S2314" s="667"/>
      <c r="T2314" s="667"/>
      <c r="U2314" s="467">
        <f t="shared" si="264"/>
        <v>0</v>
      </c>
      <c r="V2314" s="667"/>
      <c r="W2314" s="667"/>
      <c r="X2314" s="667"/>
      <c r="Y2314" s="667"/>
      <c r="Z2314" s="667"/>
      <c r="AA2314" s="667"/>
      <c r="AB2314" s="667"/>
      <c r="AC2314" s="667"/>
      <c r="AD2314" s="667"/>
      <c r="AE2314" s="721"/>
      <c r="AF2314" s="667"/>
      <c r="AG2314" s="2756"/>
      <c r="AH2314" s="2729"/>
      <c r="AI2314" s="2729"/>
      <c r="AJ2314" s="2729"/>
      <c r="AK2314" s="2729"/>
      <c r="AL2314" s="2729"/>
      <c r="AM2314" s="1147"/>
      <c r="AN2314" s="1147"/>
      <c r="AO2314" s="2729"/>
      <c r="AP2314" s="2729"/>
      <c r="AQ2314" s="2756"/>
      <c r="AR2314" s="2756"/>
      <c r="AS2314" s="3975"/>
      <c r="AT2314" s="1494"/>
      <c r="AU2314" s="1992"/>
      <c r="AV2314" s="1992"/>
      <c r="AW2314" s="3815"/>
      <c r="AX2314" s="3815"/>
      <c r="AY2314" s="3184"/>
      <c r="AZ2314" s="2391"/>
      <c r="BA2314" s="2391"/>
      <c r="BB2314" s="2391"/>
      <c r="BC2314" s="2391"/>
      <c r="BD2314" s="2391"/>
      <c r="BE2314" s="2391"/>
      <c r="BF2314" s="2391"/>
      <c r="BG2314" s="2391"/>
      <c r="BH2314" s="2833"/>
      <c r="BI2314" s="1677"/>
      <c r="BJ2314" s="2391"/>
      <c r="BK2314" s="2391"/>
      <c r="BL2314" s="1986">
        <f t="shared" si="262"/>
        <v>0</v>
      </c>
      <c r="BM2314" s="3777"/>
      <c r="BN2314" s="3778"/>
      <c r="BO2314" s="3771"/>
      <c r="BP2314" s="3771"/>
      <c r="BQ2314" s="3779"/>
      <c r="BR2314" s="3780"/>
      <c r="BS2314" s="3771"/>
      <c r="BT2314" s="3771"/>
      <c r="BU2314" s="3771"/>
      <c r="BV2314" s="3771"/>
      <c r="BW2314" s="3771"/>
      <c r="BX2314" s="3771"/>
      <c r="BY2314" s="3771"/>
      <c r="BZ2314" s="3771"/>
      <c r="CA2314" s="3771"/>
      <c r="CB2314" s="3771"/>
      <c r="CC2314" s="3771"/>
      <c r="CD2314" s="1978" t="s">
        <v>1481</v>
      </c>
    </row>
    <row r="2315" spans="1:82" ht="25.5" customHeight="1" thickBot="1" x14ac:dyDescent="0.25">
      <c r="A2315" s="664" t="s">
        <v>162</v>
      </c>
      <c r="B2315" s="719" t="s">
        <v>166</v>
      </c>
      <c r="C2315" s="720" t="s">
        <v>1473</v>
      </c>
      <c r="D2315" s="460">
        <v>284</v>
      </c>
      <c r="E2315" s="500" t="s">
        <v>1482</v>
      </c>
      <c r="F2315" s="526" t="s">
        <v>1483</v>
      </c>
      <c r="G2315" s="464">
        <v>0</v>
      </c>
      <c r="H2315" s="463" t="s">
        <v>0</v>
      </c>
      <c r="I2315" s="464">
        <v>1</v>
      </c>
      <c r="J2315" s="577">
        <v>0.32</v>
      </c>
      <c r="K2315" s="284"/>
      <c r="L2315" s="436"/>
      <c r="M2315" s="667"/>
      <c r="N2315" s="667"/>
      <c r="O2315" s="667"/>
      <c r="P2315" s="667"/>
      <c r="Q2315" s="667"/>
      <c r="R2315" s="667"/>
      <c r="S2315" s="667"/>
      <c r="T2315" s="667"/>
      <c r="U2315" s="467">
        <f t="shared" si="264"/>
        <v>0</v>
      </c>
      <c r="V2315" s="667"/>
      <c r="W2315" s="667"/>
      <c r="X2315" s="667"/>
      <c r="Y2315" s="667"/>
      <c r="Z2315" s="667"/>
      <c r="AA2315" s="667"/>
      <c r="AB2315" s="667"/>
      <c r="AC2315" s="667"/>
      <c r="AD2315" s="667"/>
      <c r="AE2315" s="721"/>
      <c r="AF2315" s="667"/>
      <c r="AG2315" s="2756"/>
      <c r="AH2315" s="2729"/>
      <c r="AI2315" s="2729"/>
      <c r="AJ2315" s="2729"/>
      <c r="AK2315" s="2729"/>
      <c r="AL2315" s="2729"/>
      <c r="AM2315" s="1147"/>
      <c r="AN2315" s="1147"/>
      <c r="AO2315" s="2729"/>
      <c r="AP2315" s="2729"/>
      <c r="AQ2315" s="2756"/>
      <c r="AR2315" s="2756"/>
      <c r="AS2315" s="3975"/>
      <c r="AT2315" s="1494"/>
      <c r="AU2315" s="1992"/>
      <c r="AV2315" s="1992"/>
      <c r="AW2315" s="3815"/>
      <c r="AX2315" s="3815"/>
      <c r="AY2315" s="3184"/>
      <c r="AZ2315" s="2391"/>
      <c r="BA2315" s="2391"/>
      <c r="BB2315" s="2391"/>
      <c r="BC2315" s="2391"/>
      <c r="BD2315" s="2391"/>
      <c r="BE2315" s="2391"/>
      <c r="BF2315" s="2391"/>
      <c r="BG2315" s="2391"/>
      <c r="BH2315" s="2833"/>
      <c r="BI2315" s="1677"/>
      <c r="BJ2315" s="2391"/>
      <c r="BK2315" s="2391"/>
      <c r="BL2315" s="1986">
        <f t="shared" si="262"/>
        <v>0</v>
      </c>
      <c r="BM2315" s="3777"/>
      <c r="BN2315" s="3778"/>
      <c r="BO2315" s="3771"/>
      <c r="BP2315" s="3771"/>
      <c r="BQ2315" s="3779"/>
      <c r="BR2315" s="3780"/>
      <c r="BS2315" s="3771"/>
      <c r="BT2315" s="3771"/>
      <c r="BU2315" s="3771"/>
      <c r="BV2315" s="3771"/>
      <c r="BW2315" s="3771"/>
      <c r="BX2315" s="3771"/>
      <c r="BY2315" s="3771"/>
      <c r="BZ2315" s="3771"/>
      <c r="CA2315" s="3771"/>
      <c r="CB2315" s="3771"/>
      <c r="CC2315" s="3771"/>
      <c r="CD2315" s="1978" t="s">
        <v>1481</v>
      </c>
    </row>
    <row r="2316" spans="1:82" ht="25.5" customHeight="1" thickBot="1" x14ac:dyDescent="0.25">
      <c r="A2316" s="664" t="s">
        <v>162</v>
      </c>
      <c r="B2316" s="719" t="s">
        <v>166</v>
      </c>
      <c r="C2316" s="720" t="s">
        <v>1473</v>
      </c>
      <c r="D2316" s="460">
        <v>284</v>
      </c>
      <c r="E2316" s="500" t="s">
        <v>1482</v>
      </c>
      <c r="F2316" s="526" t="s">
        <v>1483</v>
      </c>
      <c r="G2316" s="464">
        <v>0</v>
      </c>
      <c r="H2316" s="463" t="s">
        <v>0</v>
      </c>
      <c r="I2316" s="464">
        <v>1</v>
      </c>
      <c r="J2316" s="577">
        <v>0.32</v>
      </c>
      <c r="K2316" s="284"/>
      <c r="L2316" s="436"/>
      <c r="M2316" s="667"/>
      <c r="N2316" s="667"/>
      <c r="O2316" s="667"/>
      <c r="P2316" s="667"/>
      <c r="Q2316" s="667"/>
      <c r="R2316" s="667"/>
      <c r="S2316" s="667"/>
      <c r="T2316" s="667"/>
      <c r="U2316" s="467">
        <f t="shared" si="264"/>
        <v>0</v>
      </c>
      <c r="V2316" s="667"/>
      <c r="W2316" s="667"/>
      <c r="X2316" s="667"/>
      <c r="Y2316" s="667"/>
      <c r="Z2316" s="667"/>
      <c r="AA2316" s="667"/>
      <c r="AB2316" s="667"/>
      <c r="AC2316" s="667"/>
      <c r="AD2316" s="667"/>
      <c r="AE2316" s="721"/>
      <c r="AF2316" s="667"/>
      <c r="AG2316" s="2756"/>
      <c r="AH2316" s="2729"/>
      <c r="AI2316" s="2729"/>
      <c r="AJ2316" s="2729"/>
      <c r="AK2316" s="2729"/>
      <c r="AL2316" s="2729"/>
      <c r="AM2316" s="1147"/>
      <c r="AN2316" s="1147"/>
      <c r="AO2316" s="2729"/>
      <c r="AP2316" s="2729"/>
      <c r="AQ2316" s="2756"/>
      <c r="AR2316" s="2756"/>
      <c r="AS2316" s="3975"/>
      <c r="AT2316" s="1494"/>
      <c r="AU2316" s="1992"/>
      <c r="AV2316" s="1992"/>
      <c r="AW2316" s="3815"/>
      <c r="AX2316" s="3815"/>
      <c r="AY2316" s="3184"/>
      <c r="AZ2316" s="2391"/>
      <c r="BA2316" s="2391"/>
      <c r="BB2316" s="2391"/>
      <c r="BC2316" s="2391"/>
      <c r="BD2316" s="2391"/>
      <c r="BE2316" s="2391"/>
      <c r="BF2316" s="2391"/>
      <c r="BG2316" s="2391"/>
      <c r="BH2316" s="2833"/>
      <c r="BI2316" s="1677"/>
      <c r="BJ2316" s="2391"/>
      <c r="BK2316" s="2391"/>
      <c r="BL2316" s="1986">
        <f t="shared" si="262"/>
        <v>0</v>
      </c>
      <c r="BM2316" s="3777"/>
      <c r="BN2316" s="3778"/>
      <c r="BO2316" s="3771"/>
      <c r="BP2316" s="3771"/>
      <c r="BQ2316" s="3779"/>
      <c r="BR2316" s="3780"/>
      <c r="BS2316" s="3771"/>
      <c r="BT2316" s="3771"/>
      <c r="BU2316" s="3771"/>
      <c r="BV2316" s="3771"/>
      <c r="BW2316" s="3771"/>
      <c r="BX2316" s="3771"/>
      <c r="BY2316" s="3771"/>
      <c r="BZ2316" s="3771"/>
      <c r="CA2316" s="3771"/>
      <c r="CB2316" s="3771"/>
      <c r="CC2316" s="3771"/>
      <c r="CD2316" s="1978" t="s">
        <v>1481</v>
      </c>
    </row>
    <row r="2317" spans="1:82" ht="25.5" customHeight="1" thickBot="1" x14ac:dyDescent="0.25">
      <c r="A2317" s="668" t="s">
        <v>162</v>
      </c>
      <c r="B2317" s="726" t="s">
        <v>166</v>
      </c>
      <c r="C2317" s="727" t="s">
        <v>1473</v>
      </c>
      <c r="D2317" s="431">
        <v>284</v>
      </c>
      <c r="E2317" s="432" t="s">
        <v>1482</v>
      </c>
      <c r="F2317" s="433" t="s">
        <v>1483</v>
      </c>
      <c r="G2317" s="446">
        <v>0</v>
      </c>
      <c r="H2317" s="434" t="s">
        <v>0</v>
      </c>
      <c r="I2317" s="446">
        <v>1</v>
      </c>
      <c r="J2317" s="583">
        <v>0.32</v>
      </c>
      <c r="K2317" s="728"/>
      <c r="L2317" s="437"/>
      <c r="M2317" s="438"/>
      <c r="N2317" s="438"/>
      <c r="O2317" s="438"/>
      <c r="P2317" s="438"/>
      <c r="Q2317" s="438"/>
      <c r="R2317" s="438"/>
      <c r="S2317" s="438"/>
      <c r="T2317" s="438"/>
      <c r="U2317" s="467">
        <f t="shared" si="264"/>
        <v>0</v>
      </c>
      <c r="V2317" s="438"/>
      <c r="W2317" s="438"/>
      <c r="X2317" s="438"/>
      <c r="Y2317" s="438"/>
      <c r="Z2317" s="438"/>
      <c r="AA2317" s="438"/>
      <c r="AB2317" s="438"/>
      <c r="AC2317" s="438"/>
      <c r="AD2317" s="438"/>
      <c r="AE2317" s="729"/>
      <c r="AF2317" s="438"/>
      <c r="AG2317" s="2759"/>
      <c r="AH2317" s="2779"/>
      <c r="AI2317" s="2779"/>
      <c r="AJ2317" s="2779"/>
      <c r="AK2317" s="2779"/>
      <c r="AL2317" s="2779"/>
      <c r="AM2317" s="1995"/>
      <c r="AN2317" s="1995"/>
      <c r="AO2317" s="2779"/>
      <c r="AP2317" s="2779"/>
      <c r="AQ2317" s="2759"/>
      <c r="AR2317" s="2759"/>
      <c r="AS2317" s="2883"/>
      <c r="AT2317" s="1510"/>
      <c r="AU2317" s="1998"/>
      <c r="AV2317" s="1998"/>
      <c r="AW2317" s="3034"/>
      <c r="AX2317" s="3034"/>
      <c r="AY2317" s="3035"/>
      <c r="AZ2317" s="2781"/>
      <c r="BA2317" s="2781"/>
      <c r="BB2317" s="2781"/>
      <c r="BC2317" s="2781"/>
      <c r="BD2317" s="2781"/>
      <c r="BE2317" s="2781"/>
      <c r="BF2317" s="2781"/>
      <c r="BG2317" s="2781"/>
      <c r="BH2317" s="3036"/>
      <c r="BI2317" s="3186"/>
      <c r="BJ2317" s="2781"/>
      <c r="BK2317" s="2781"/>
      <c r="BL2317" s="2002">
        <f t="shared" si="262"/>
        <v>0</v>
      </c>
      <c r="BM2317" s="3783"/>
      <c r="BN2317" s="3778"/>
      <c r="BO2317" s="3771"/>
      <c r="BP2317" s="3771"/>
      <c r="BQ2317" s="3779"/>
      <c r="BR2317" s="3784"/>
      <c r="BS2317" s="3785"/>
      <c r="BT2317" s="3785"/>
      <c r="BU2317" s="3785"/>
      <c r="BV2317" s="3785"/>
      <c r="BW2317" s="3785"/>
      <c r="BX2317" s="3785"/>
      <c r="BY2317" s="3785"/>
      <c r="BZ2317" s="3785"/>
      <c r="CA2317" s="3785"/>
      <c r="CB2317" s="3785"/>
      <c r="CC2317" s="3785"/>
      <c r="CD2317" s="1978" t="s">
        <v>1481</v>
      </c>
    </row>
    <row r="2318" spans="1:82" ht="25.5" customHeight="1" thickBot="1" x14ac:dyDescent="0.25">
      <c r="A2318" s="730" t="s">
        <v>162</v>
      </c>
      <c r="B2318" s="731" t="s">
        <v>166</v>
      </c>
      <c r="C2318" s="732" t="s">
        <v>1473</v>
      </c>
      <c r="D2318" s="179">
        <v>285</v>
      </c>
      <c r="E2318" s="110" t="s">
        <v>1488</v>
      </c>
      <c r="F2318" s="5" t="s">
        <v>1489</v>
      </c>
      <c r="G2318" s="15">
        <v>1</v>
      </c>
      <c r="H2318" s="12" t="s">
        <v>1</v>
      </c>
      <c r="I2318" s="15">
        <v>1</v>
      </c>
      <c r="J2318" s="604">
        <v>1</v>
      </c>
      <c r="K2318" s="283"/>
      <c r="L2318" s="354">
        <f t="shared" si="263"/>
        <v>92000000</v>
      </c>
      <c r="M2318" s="7">
        <v>92000000</v>
      </c>
      <c r="N2318" s="7"/>
      <c r="O2318" s="7"/>
      <c r="P2318" s="7"/>
      <c r="Q2318" s="7"/>
      <c r="R2318" s="7"/>
      <c r="S2318" s="7"/>
      <c r="T2318" s="7"/>
      <c r="U2318" s="467">
        <f t="shared" si="264"/>
        <v>65781923</v>
      </c>
      <c r="V2318" s="717">
        <v>65781923</v>
      </c>
      <c r="W2318" s="717"/>
      <c r="X2318" s="717"/>
      <c r="Y2318" s="717"/>
      <c r="Z2318" s="717"/>
      <c r="AA2318" s="717"/>
      <c r="AB2318" s="717"/>
      <c r="AC2318" s="717"/>
      <c r="AD2318" s="14"/>
      <c r="AE2318" s="733"/>
      <c r="AF2318" s="14"/>
      <c r="AG2318" s="3024">
        <v>86101702</v>
      </c>
      <c r="AH2318" s="3160" t="s">
        <v>1490</v>
      </c>
      <c r="AI2318" s="1956" t="s">
        <v>1491</v>
      </c>
      <c r="AJ2318" s="1956" t="s">
        <v>1476</v>
      </c>
      <c r="AK2318" s="1956" t="s">
        <v>1284</v>
      </c>
      <c r="AL2318" s="1584" t="s">
        <v>938</v>
      </c>
      <c r="AM2318" s="1864">
        <v>3000000</v>
      </c>
      <c r="AN2318" s="1864" t="s">
        <v>939</v>
      </c>
      <c r="AO2318" s="1956" t="s">
        <v>939</v>
      </c>
      <c r="AP2318" s="1956" t="s">
        <v>939</v>
      </c>
      <c r="AQ2318" s="1956" t="s">
        <v>940</v>
      </c>
      <c r="AR2318" s="1956">
        <v>2202120103</v>
      </c>
      <c r="AS2318" s="3161" t="s">
        <v>1492</v>
      </c>
      <c r="AT2318" s="3162" t="s">
        <v>330</v>
      </c>
      <c r="AU2318" s="3163">
        <v>100</v>
      </c>
      <c r="AV2318" s="3163">
        <v>100</v>
      </c>
      <c r="AW2318" s="3164" t="s">
        <v>1493</v>
      </c>
      <c r="AX2318" s="3164" t="s">
        <v>1494</v>
      </c>
      <c r="AY2318" s="3165">
        <v>67500000</v>
      </c>
      <c r="AZ2318" s="1397"/>
      <c r="BA2318" s="1397"/>
      <c r="BB2318" s="1583" t="s">
        <v>1495</v>
      </c>
      <c r="BC2318" s="1397"/>
      <c r="BD2318" s="1397"/>
      <c r="BE2318" s="1394"/>
      <c r="BF2318" s="1394"/>
      <c r="BG2318" s="1394"/>
      <c r="BH2318" s="1831"/>
      <c r="BI2318" s="2991">
        <v>3000000</v>
      </c>
      <c r="BJ2318" s="1394"/>
      <c r="BK2318" s="1394"/>
      <c r="BL2318" s="2209">
        <f t="shared" si="262"/>
        <v>-3000000</v>
      </c>
      <c r="BM2318" s="2447">
        <f>L2318-(BI2318:BI2323)</f>
        <v>89000000</v>
      </c>
      <c r="BN2318" s="2751"/>
      <c r="BO2318" s="1439"/>
      <c r="BP2318" s="1439"/>
      <c r="BQ2318" s="2752"/>
      <c r="BR2318" s="3023"/>
      <c r="BS2318" s="1413"/>
      <c r="BT2318" s="1413"/>
      <c r="BU2318" s="1413"/>
      <c r="BV2318" s="1413"/>
      <c r="BW2318" s="1413"/>
      <c r="BX2318" s="1413"/>
      <c r="BY2318" s="1413"/>
      <c r="BZ2318" s="1413"/>
      <c r="CA2318" s="1413"/>
      <c r="CB2318" s="1413"/>
      <c r="CC2318" s="1413"/>
      <c r="CD2318" s="1978" t="s">
        <v>1481</v>
      </c>
    </row>
    <row r="2319" spans="1:82" ht="25.5" customHeight="1" thickBot="1" x14ac:dyDescent="0.25">
      <c r="A2319" s="664" t="s">
        <v>162</v>
      </c>
      <c r="B2319" s="719" t="s">
        <v>166</v>
      </c>
      <c r="C2319" s="720" t="s">
        <v>1473</v>
      </c>
      <c r="D2319" s="460">
        <v>285</v>
      </c>
      <c r="E2319" s="500" t="s">
        <v>1488</v>
      </c>
      <c r="F2319" s="526" t="s">
        <v>1489</v>
      </c>
      <c r="G2319" s="464">
        <v>1</v>
      </c>
      <c r="H2319" s="463" t="s">
        <v>1</v>
      </c>
      <c r="I2319" s="464">
        <v>1</v>
      </c>
      <c r="J2319" s="577">
        <v>1</v>
      </c>
      <c r="K2319" s="284"/>
      <c r="L2319" s="436"/>
      <c r="M2319" s="667"/>
      <c r="N2319" s="667"/>
      <c r="O2319" s="667"/>
      <c r="P2319" s="667"/>
      <c r="Q2319" s="667"/>
      <c r="R2319" s="667"/>
      <c r="S2319" s="667"/>
      <c r="T2319" s="667"/>
      <c r="U2319" s="467">
        <f t="shared" si="264"/>
        <v>0</v>
      </c>
      <c r="V2319" s="667"/>
      <c r="W2319" s="667"/>
      <c r="X2319" s="667"/>
      <c r="Y2319" s="667"/>
      <c r="Z2319" s="667"/>
      <c r="AA2319" s="667"/>
      <c r="AB2319" s="667"/>
      <c r="AC2319" s="667"/>
      <c r="AD2319" s="667"/>
      <c r="AE2319" s="721"/>
      <c r="AF2319" s="667"/>
      <c r="AG2319" s="2756"/>
      <c r="AH2319" s="3160" t="s">
        <v>1490</v>
      </c>
      <c r="AI2319" s="2729"/>
      <c r="AJ2319" s="2729"/>
      <c r="AK2319" s="2729"/>
      <c r="AL2319" s="2729"/>
      <c r="AM2319" s="1147">
        <v>40700000</v>
      </c>
      <c r="AN2319" s="1147"/>
      <c r="AO2319" s="2729"/>
      <c r="AP2319" s="2729"/>
      <c r="AQ2319" s="2756"/>
      <c r="AR2319" s="2756"/>
      <c r="AS2319" s="3975"/>
      <c r="AT2319" s="1494"/>
      <c r="AU2319" s="1992"/>
      <c r="AV2319" s="1992"/>
      <c r="AW2319" s="3815"/>
      <c r="AX2319" s="3815"/>
      <c r="AY2319" s="3184"/>
      <c r="AZ2319" s="2391"/>
      <c r="BA2319" s="2391"/>
      <c r="BB2319" s="3787" t="s">
        <v>1496</v>
      </c>
      <c r="BC2319" s="2391"/>
      <c r="BD2319" s="2391"/>
      <c r="BE2319" s="2391"/>
      <c r="BF2319" s="2391"/>
      <c r="BG2319" s="2391"/>
      <c r="BH2319" s="2833"/>
      <c r="BI2319" s="1677">
        <v>39960000</v>
      </c>
      <c r="BJ2319" s="2391"/>
      <c r="BK2319" s="2391"/>
      <c r="BL2319" s="1986">
        <f t="shared" si="262"/>
        <v>-39960000</v>
      </c>
      <c r="BM2319" s="3777"/>
      <c r="BN2319" s="3778"/>
      <c r="BO2319" s="3771"/>
      <c r="BP2319" s="3771"/>
      <c r="BQ2319" s="3779"/>
      <c r="BR2319" s="3780"/>
      <c r="BS2319" s="3771"/>
      <c r="BT2319" s="3771"/>
      <c r="BU2319" s="3771"/>
      <c r="BV2319" s="3771"/>
      <c r="BW2319" s="3771"/>
      <c r="BX2319" s="3771"/>
      <c r="BY2319" s="3771"/>
      <c r="BZ2319" s="3771"/>
      <c r="CA2319" s="3771"/>
      <c r="CB2319" s="3771"/>
      <c r="CC2319" s="3771"/>
      <c r="CD2319" s="1978" t="s">
        <v>1481</v>
      </c>
    </row>
    <row r="2320" spans="1:82" ht="25.5" customHeight="1" thickBot="1" x14ac:dyDescent="0.25">
      <c r="A2320" s="664" t="s">
        <v>162</v>
      </c>
      <c r="B2320" s="719" t="s">
        <v>166</v>
      </c>
      <c r="C2320" s="720" t="s">
        <v>1473</v>
      </c>
      <c r="D2320" s="460">
        <v>285</v>
      </c>
      <c r="E2320" s="500" t="s">
        <v>1488</v>
      </c>
      <c r="F2320" s="526" t="s">
        <v>1489</v>
      </c>
      <c r="G2320" s="464">
        <v>1</v>
      </c>
      <c r="H2320" s="463" t="s">
        <v>1</v>
      </c>
      <c r="I2320" s="464">
        <v>1</v>
      </c>
      <c r="J2320" s="577">
        <v>1</v>
      </c>
      <c r="K2320" s="284"/>
      <c r="L2320" s="436"/>
      <c r="M2320" s="667"/>
      <c r="N2320" s="667"/>
      <c r="O2320" s="667"/>
      <c r="P2320" s="667"/>
      <c r="Q2320" s="667"/>
      <c r="R2320" s="667"/>
      <c r="S2320" s="667"/>
      <c r="T2320" s="667"/>
      <c r="U2320" s="467">
        <f t="shared" si="264"/>
        <v>0</v>
      </c>
      <c r="V2320" s="667"/>
      <c r="W2320" s="667"/>
      <c r="X2320" s="667"/>
      <c r="Y2320" s="667"/>
      <c r="Z2320" s="667"/>
      <c r="AA2320" s="667"/>
      <c r="AB2320" s="667"/>
      <c r="AC2320" s="667"/>
      <c r="AD2320" s="667"/>
      <c r="AE2320" s="721"/>
      <c r="AF2320" s="667"/>
      <c r="AG2320" s="2756"/>
      <c r="AH2320" s="3160" t="s">
        <v>1490</v>
      </c>
      <c r="AI2320" s="2729"/>
      <c r="AJ2320" s="2729"/>
      <c r="AK2320" s="2729"/>
      <c r="AL2320" s="2729"/>
      <c r="AM2320" s="1147">
        <v>19800000</v>
      </c>
      <c r="AN2320" s="1147"/>
      <c r="AO2320" s="2729"/>
      <c r="AP2320" s="2729"/>
      <c r="AQ2320" s="2756"/>
      <c r="AR2320" s="2756"/>
      <c r="AS2320" s="3975"/>
      <c r="AT2320" s="1494"/>
      <c r="AU2320" s="1992"/>
      <c r="AV2320" s="1992"/>
      <c r="AW2320" s="3815"/>
      <c r="AX2320" s="3815"/>
      <c r="AY2320" s="3184"/>
      <c r="AZ2320" s="2391"/>
      <c r="BA2320" s="2391"/>
      <c r="BB2320" s="3787" t="s">
        <v>1497</v>
      </c>
      <c r="BC2320" s="2391"/>
      <c r="BD2320" s="2391"/>
      <c r="BE2320" s="2391"/>
      <c r="BF2320" s="2391"/>
      <c r="BG2320" s="2391"/>
      <c r="BH2320" s="2833"/>
      <c r="BI2320" s="1677">
        <v>19800000</v>
      </c>
      <c r="BJ2320" s="2391"/>
      <c r="BK2320" s="2391"/>
      <c r="BL2320" s="1986">
        <f t="shared" si="262"/>
        <v>-19800000</v>
      </c>
      <c r="BM2320" s="3777"/>
      <c r="BN2320" s="3778"/>
      <c r="BO2320" s="3771"/>
      <c r="BP2320" s="3771"/>
      <c r="BQ2320" s="3779"/>
      <c r="BR2320" s="3780"/>
      <c r="BS2320" s="3771"/>
      <c r="BT2320" s="3771"/>
      <c r="BU2320" s="3771"/>
      <c r="BV2320" s="3771"/>
      <c r="BW2320" s="3771"/>
      <c r="BX2320" s="3771"/>
      <c r="BY2320" s="3771"/>
      <c r="BZ2320" s="3771"/>
      <c r="CA2320" s="3771"/>
      <c r="CB2320" s="3771"/>
      <c r="CC2320" s="3771"/>
      <c r="CD2320" s="1978" t="s">
        <v>1481</v>
      </c>
    </row>
    <row r="2321" spans="1:82" ht="25.5" customHeight="1" thickBot="1" x14ac:dyDescent="0.25">
      <c r="A2321" s="664" t="s">
        <v>162</v>
      </c>
      <c r="B2321" s="719" t="s">
        <v>166</v>
      </c>
      <c r="C2321" s="720" t="s">
        <v>1473</v>
      </c>
      <c r="D2321" s="460">
        <v>285</v>
      </c>
      <c r="E2321" s="500" t="s">
        <v>1488</v>
      </c>
      <c r="F2321" s="526" t="s">
        <v>1489</v>
      </c>
      <c r="G2321" s="464">
        <v>1</v>
      </c>
      <c r="H2321" s="463" t="s">
        <v>1</v>
      </c>
      <c r="I2321" s="464">
        <v>1</v>
      </c>
      <c r="J2321" s="577">
        <v>1</v>
      </c>
      <c r="K2321" s="284"/>
      <c r="L2321" s="436"/>
      <c r="M2321" s="667"/>
      <c r="N2321" s="667"/>
      <c r="O2321" s="667"/>
      <c r="P2321" s="667"/>
      <c r="Q2321" s="667"/>
      <c r="R2321" s="667"/>
      <c r="S2321" s="667"/>
      <c r="T2321" s="667"/>
      <c r="U2321" s="467">
        <f t="shared" si="264"/>
        <v>0</v>
      </c>
      <c r="V2321" s="667"/>
      <c r="W2321" s="667"/>
      <c r="X2321" s="667"/>
      <c r="Y2321" s="667"/>
      <c r="Z2321" s="667"/>
      <c r="AA2321" s="667"/>
      <c r="AB2321" s="667"/>
      <c r="AC2321" s="667"/>
      <c r="AD2321" s="667"/>
      <c r="AE2321" s="721"/>
      <c r="AF2321" s="667"/>
      <c r="AG2321" s="2756"/>
      <c r="AH2321" s="3160" t="s">
        <v>1490</v>
      </c>
      <c r="AI2321" s="2729"/>
      <c r="AJ2321" s="2729"/>
      <c r="AK2321" s="2729"/>
      <c r="AL2321" s="2729"/>
      <c r="AM2321" s="1147"/>
      <c r="AN2321" s="1147"/>
      <c r="AO2321" s="2729"/>
      <c r="AP2321" s="2729"/>
      <c r="AQ2321" s="2756"/>
      <c r="AR2321" s="2756"/>
      <c r="AS2321" s="3975"/>
      <c r="AT2321" s="1494"/>
      <c r="AU2321" s="1992"/>
      <c r="AV2321" s="1992"/>
      <c r="AW2321" s="3815"/>
      <c r="AX2321" s="3815"/>
      <c r="AY2321" s="3184"/>
      <c r="AZ2321" s="2391"/>
      <c r="BA2321" s="2391"/>
      <c r="BB2321" s="3787" t="s">
        <v>1498</v>
      </c>
      <c r="BC2321" s="2391"/>
      <c r="BD2321" s="2391"/>
      <c r="BE2321" s="2391"/>
      <c r="BF2321" s="2391"/>
      <c r="BG2321" s="2391"/>
      <c r="BH2321" s="2833"/>
      <c r="BI2321" s="1677">
        <v>4000000</v>
      </c>
      <c r="BJ2321" s="2391"/>
      <c r="BK2321" s="2391"/>
      <c r="BL2321" s="1986">
        <f t="shared" si="262"/>
        <v>-4000000</v>
      </c>
      <c r="BM2321" s="3777"/>
      <c r="BN2321" s="3778"/>
      <c r="BO2321" s="3771"/>
      <c r="BP2321" s="3771"/>
      <c r="BQ2321" s="3779"/>
      <c r="BR2321" s="3780"/>
      <c r="BS2321" s="3771"/>
      <c r="BT2321" s="3771"/>
      <c r="BU2321" s="3771"/>
      <c r="BV2321" s="3771"/>
      <c r="BW2321" s="3771"/>
      <c r="BX2321" s="3771"/>
      <c r="BY2321" s="3771"/>
      <c r="BZ2321" s="3771"/>
      <c r="CA2321" s="3771"/>
      <c r="CB2321" s="3771"/>
      <c r="CC2321" s="3771"/>
      <c r="CD2321" s="1978" t="s">
        <v>1481</v>
      </c>
    </row>
    <row r="2322" spans="1:82" ht="25.5" customHeight="1" thickBot="1" x14ac:dyDescent="0.25">
      <c r="A2322" s="664" t="s">
        <v>162</v>
      </c>
      <c r="B2322" s="719" t="s">
        <v>166</v>
      </c>
      <c r="C2322" s="720" t="s">
        <v>1473</v>
      </c>
      <c r="D2322" s="460">
        <v>285</v>
      </c>
      <c r="E2322" s="500" t="s">
        <v>1488</v>
      </c>
      <c r="F2322" s="526" t="s">
        <v>1489</v>
      </c>
      <c r="G2322" s="464">
        <v>1</v>
      </c>
      <c r="H2322" s="463" t="s">
        <v>1</v>
      </c>
      <c r="I2322" s="464">
        <v>1</v>
      </c>
      <c r="J2322" s="577">
        <v>1</v>
      </c>
      <c r="K2322" s="284"/>
      <c r="L2322" s="436"/>
      <c r="M2322" s="667"/>
      <c r="N2322" s="667"/>
      <c r="O2322" s="667"/>
      <c r="P2322" s="667"/>
      <c r="Q2322" s="667"/>
      <c r="R2322" s="667"/>
      <c r="S2322" s="667"/>
      <c r="T2322" s="667"/>
      <c r="U2322" s="467">
        <f t="shared" si="264"/>
        <v>0</v>
      </c>
      <c r="V2322" s="667"/>
      <c r="W2322" s="667"/>
      <c r="X2322" s="667"/>
      <c r="Y2322" s="667"/>
      <c r="Z2322" s="667"/>
      <c r="AA2322" s="667"/>
      <c r="AB2322" s="667"/>
      <c r="AC2322" s="667"/>
      <c r="AD2322" s="667"/>
      <c r="AE2322" s="721"/>
      <c r="AF2322" s="667"/>
      <c r="AG2322" s="2756"/>
      <c r="AH2322" s="3977" t="s">
        <v>1499</v>
      </c>
      <c r="AI2322" s="2729"/>
      <c r="AJ2322" s="2729"/>
      <c r="AK2322" s="2729"/>
      <c r="AL2322" s="2729"/>
      <c r="AM2322" s="1147"/>
      <c r="AN2322" s="1147"/>
      <c r="AO2322" s="2729"/>
      <c r="AP2322" s="2729"/>
      <c r="AQ2322" s="2756"/>
      <c r="AR2322" s="2756"/>
      <c r="AS2322" s="3978" t="s">
        <v>1500</v>
      </c>
      <c r="AT2322" s="1980" t="s">
        <v>1501</v>
      </c>
      <c r="AU2322" s="1982">
        <v>1</v>
      </c>
      <c r="AV2322" s="1982">
        <v>0.5</v>
      </c>
      <c r="AW2322" s="3979">
        <v>43009</v>
      </c>
      <c r="AX2322" s="3979">
        <v>43100</v>
      </c>
      <c r="AY2322" s="3170">
        <v>20000000</v>
      </c>
      <c r="AZ2322" s="2391"/>
      <c r="BA2322" s="2391"/>
      <c r="BB2322" s="2391"/>
      <c r="BC2322" s="2391"/>
      <c r="BD2322" s="2391"/>
      <c r="BE2322" s="2391"/>
      <c r="BF2322" s="2391"/>
      <c r="BG2322" s="2391"/>
      <c r="BH2322" s="2833"/>
      <c r="BI2322" s="1677"/>
      <c r="BJ2322" s="2391"/>
      <c r="BK2322" s="2391"/>
      <c r="BL2322" s="1986">
        <f t="shared" si="262"/>
        <v>0</v>
      </c>
      <c r="BM2322" s="3777"/>
      <c r="BN2322" s="3778"/>
      <c r="BO2322" s="3771"/>
      <c r="BP2322" s="3771"/>
      <c r="BQ2322" s="3779"/>
      <c r="BR2322" s="3780"/>
      <c r="BS2322" s="3771"/>
      <c r="BT2322" s="3771"/>
      <c r="BU2322" s="3771"/>
      <c r="BV2322" s="3771"/>
      <c r="BW2322" s="3771"/>
      <c r="BX2322" s="3771"/>
      <c r="BY2322" s="3771"/>
      <c r="BZ2322" s="3771"/>
      <c r="CA2322" s="3771"/>
      <c r="CB2322" s="3771"/>
      <c r="CC2322" s="3771"/>
      <c r="CD2322" s="1978" t="s">
        <v>1481</v>
      </c>
    </row>
    <row r="2323" spans="1:82" ht="25.5" customHeight="1" thickBot="1" x14ac:dyDescent="0.25">
      <c r="A2323" s="668" t="s">
        <v>162</v>
      </c>
      <c r="B2323" s="726" t="s">
        <v>166</v>
      </c>
      <c r="C2323" s="727" t="s">
        <v>1473</v>
      </c>
      <c r="D2323" s="431">
        <v>285</v>
      </c>
      <c r="E2323" s="432" t="s">
        <v>1488</v>
      </c>
      <c r="F2323" s="433" t="s">
        <v>1489</v>
      </c>
      <c r="G2323" s="446">
        <v>1</v>
      </c>
      <c r="H2323" s="434" t="s">
        <v>1</v>
      </c>
      <c r="I2323" s="446">
        <v>1</v>
      </c>
      <c r="J2323" s="583">
        <v>1</v>
      </c>
      <c r="K2323" s="284"/>
      <c r="L2323" s="437"/>
      <c r="M2323" s="438"/>
      <c r="N2323" s="438"/>
      <c r="O2323" s="438"/>
      <c r="P2323" s="438"/>
      <c r="Q2323" s="438"/>
      <c r="R2323" s="438"/>
      <c r="S2323" s="438"/>
      <c r="T2323" s="438"/>
      <c r="U2323" s="467">
        <f t="shared" si="264"/>
        <v>0</v>
      </c>
      <c r="V2323" s="438"/>
      <c r="W2323" s="438"/>
      <c r="X2323" s="438"/>
      <c r="Y2323" s="438"/>
      <c r="Z2323" s="438"/>
      <c r="AA2323" s="438"/>
      <c r="AB2323" s="438"/>
      <c r="AC2323" s="438"/>
      <c r="AD2323" s="438"/>
      <c r="AE2323" s="729"/>
      <c r="AF2323" s="438"/>
      <c r="AG2323" s="2759"/>
      <c r="AH2323" s="2779"/>
      <c r="AI2323" s="2779"/>
      <c r="AJ2323" s="2779"/>
      <c r="AK2323" s="2779"/>
      <c r="AL2323" s="2779"/>
      <c r="AM2323" s="1995"/>
      <c r="AN2323" s="1995"/>
      <c r="AO2323" s="2779"/>
      <c r="AP2323" s="2779"/>
      <c r="AQ2323" s="2759"/>
      <c r="AR2323" s="2759"/>
      <c r="AS2323" s="2883"/>
      <c r="AT2323" s="1510"/>
      <c r="AU2323" s="1998"/>
      <c r="AV2323" s="1998"/>
      <c r="AW2323" s="3034"/>
      <c r="AX2323" s="3034"/>
      <c r="AY2323" s="3035"/>
      <c r="AZ2323" s="2781"/>
      <c r="BA2323" s="2781"/>
      <c r="BB2323" s="2781"/>
      <c r="BC2323" s="2781"/>
      <c r="BD2323" s="2781"/>
      <c r="BE2323" s="2781"/>
      <c r="BF2323" s="2781"/>
      <c r="BG2323" s="2781"/>
      <c r="BH2323" s="3036"/>
      <c r="BI2323" s="3186"/>
      <c r="BJ2323" s="2781"/>
      <c r="BK2323" s="2781"/>
      <c r="BL2323" s="2002">
        <f t="shared" si="262"/>
        <v>0</v>
      </c>
      <c r="BM2323" s="3783"/>
      <c r="BN2323" s="3778"/>
      <c r="BO2323" s="3771"/>
      <c r="BP2323" s="3771"/>
      <c r="BQ2323" s="3779"/>
      <c r="BR2323" s="3784"/>
      <c r="BS2323" s="3785"/>
      <c r="BT2323" s="3785"/>
      <c r="BU2323" s="3785"/>
      <c r="BV2323" s="3785"/>
      <c r="BW2323" s="3785"/>
      <c r="BX2323" s="3785"/>
      <c r="BY2323" s="3785"/>
      <c r="BZ2323" s="3785"/>
      <c r="CA2323" s="3785"/>
      <c r="CB2323" s="3785"/>
      <c r="CC2323" s="3785"/>
      <c r="CD2323" s="1978" t="s">
        <v>1481</v>
      </c>
    </row>
    <row r="2324" spans="1:82" ht="25.5" customHeight="1" thickBot="1" x14ac:dyDescent="0.25">
      <c r="A2324" s="730" t="s">
        <v>162</v>
      </c>
      <c r="B2324" s="731" t="s">
        <v>166</v>
      </c>
      <c r="C2324" s="732" t="s">
        <v>1473</v>
      </c>
      <c r="D2324" s="179">
        <v>286</v>
      </c>
      <c r="E2324" s="110" t="s">
        <v>1502</v>
      </c>
      <c r="F2324" s="5" t="s">
        <v>1503</v>
      </c>
      <c r="G2324" s="15">
        <v>0</v>
      </c>
      <c r="H2324" s="12" t="s">
        <v>0</v>
      </c>
      <c r="I2324" s="15">
        <v>1</v>
      </c>
      <c r="J2324" s="604">
        <v>0.33</v>
      </c>
      <c r="K2324" s="352"/>
      <c r="L2324" s="354">
        <f t="shared" si="263"/>
        <v>0</v>
      </c>
      <c r="M2324" s="717"/>
      <c r="N2324" s="717"/>
      <c r="O2324" s="717"/>
      <c r="P2324" s="717"/>
      <c r="Q2324" s="717"/>
      <c r="R2324" s="717"/>
      <c r="S2324" s="717"/>
      <c r="T2324" s="717"/>
      <c r="U2324" s="467">
        <f t="shared" si="264"/>
        <v>0</v>
      </c>
      <c r="V2324" s="7"/>
      <c r="W2324" s="7"/>
      <c r="X2324" s="7"/>
      <c r="Y2324" s="7"/>
      <c r="Z2324" s="7"/>
      <c r="AA2324" s="7"/>
      <c r="AB2324" s="7"/>
      <c r="AC2324" s="7"/>
      <c r="AD2324" s="14"/>
      <c r="AE2324" s="733">
        <f>60*25000*65</f>
        <v>97500000</v>
      </c>
      <c r="AF2324" s="14" t="s">
        <v>1504</v>
      </c>
      <c r="AG2324" s="2292"/>
      <c r="AH2324" s="2829"/>
      <c r="AI2324" s="2829"/>
      <c r="AJ2324" s="2829"/>
      <c r="AK2324" s="2829"/>
      <c r="AL2324" s="2829"/>
      <c r="AM2324" s="1864"/>
      <c r="AN2324" s="1864"/>
      <c r="AO2324" s="2829"/>
      <c r="AP2324" s="2829"/>
      <c r="AQ2324" s="3024"/>
      <c r="AR2324" s="3024"/>
      <c r="AS2324" s="3161" t="s">
        <v>6119</v>
      </c>
      <c r="AT2324" s="3162" t="s">
        <v>1505</v>
      </c>
      <c r="AU2324" s="3163">
        <v>1</v>
      </c>
      <c r="AV2324" s="3163">
        <v>1</v>
      </c>
      <c r="AW2324" s="3164" t="s">
        <v>1506</v>
      </c>
      <c r="AX2324" s="3164" t="s">
        <v>1507</v>
      </c>
      <c r="AY2324" s="3165">
        <v>0</v>
      </c>
      <c r="AZ2324" s="1397"/>
      <c r="BA2324" s="1397"/>
      <c r="BB2324" s="1397"/>
      <c r="BC2324" s="1397"/>
      <c r="BD2324" s="1397"/>
      <c r="BE2324" s="1394"/>
      <c r="BF2324" s="1394"/>
      <c r="BG2324" s="1394"/>
      <c r="BH2324" s="1831"/>
      <c r="BI2324" s="2991"/>
      <c r="BJ2324" s="1394"/>
      <c r="BK2324" s="1394"/>
      <c r="BL2324" s="2209">
        <f t="shared" si="262"/>
        <v>0</v>
      </c>
      <c r="BM2324" s="2447">
        <f>L2324-(BI2324:BI2329)</f>
        <v>0</v>
      </c>
      <c r="BN2324" s="2751"/>
      <c r="BO2324" s="1439"/>
      <c r="BP2324" s="1439"/>
      <c r="BQ2324" s="2752"/>
      <c r="BR2324" s="3023"/>
      <c r="BS2324" s="1413"/>
      <c r="BT2324" s="1413"/>
      <c r="BU2324" s="1413"/>
      <c r="BV2324" s="1413"/>
      <c r="BW2324" s="1413"/>
      <c r="BX2324" s="1413"/>
      <c r="BY2324" s="1413"/>
      <c r="BZ2324" s="1413"/>
      <c r="CA2324" s="1413"/>
      <c r="CB2324" s="1413"/>
      <c r="CC2324" s="1413"/>
      <c r="CD2324" s="1978" t="s">
        <v>1481</v>
      </c>
    </row>
    <row r="2325" spans="1:82" ht="25.5" customHeight="1" thickBot="1" x14ac:dyDescent="0.25">
      <c r="A2325" s="664" t="s">
        <v>162</v>
      </c>
      <c r="B2325" s="719" t="s">
        <v>166</v>
      </c>
      <c r="C2325" s="720" t="s">
        <v>1473</v>
      </c>
      <c r="D2325" s="460">
        <v>286</v>
      </c>
      <c r="E2325" s="500" t="s">
        <v>1502</v>
      </c>
      <c r="F2325" s="526" t="s">
        <v>1503</v>
      </c>
      <c r="G2325" s="464">
        <v>0</v>
      </c>
      <c r="H2325" s="463" t="s">
        <v>0</v>
      </c>
      <c r="I2325" s="464">
        <v>1</v>
      </c>
      <c r="J2325" s="577">
        <v>0.33</v>
      </c>
      <c r="K2325" s="284"/>
      <c r="L2325" s="436"/>
      <c r="M2325" s="667"/>
      <c r="N2325" s="667"/>
      <c r="O2325" s="667"/>
      <c r="P2325" s="667"/>
      <c r="Q2325" s="667"/>
      <c r="R2325" s="667"/>
      <c r="S2325" s="667"/>
      <c r="T2325" s="667"/>
      <c r="U2325" s="467">
        <f t="shared" si="264"/>
        <v>0</v>
      </c>
      <c r="V2325" s="667"/>
      <c r="W2325" s="667"/>
      <c r="X2325" s="667"/>
      <c r="Y2325" s="667"/>
      <c r="Z2325" s="667"/>
      <c r="AA2325" s="667"/>
      <c r="AB2325" s="667"/>
      <c r="AC2325" s="667"/>
      <c r="AD2325" s="667"/>
      <c r="AE2325" s="721"/>
      <c r="AF2325" s="667"/>
      <c r="AG2325" s="2756"/>
      <c r="AH2325" s="2729"/>
      <c r="AI2325" s="2729"/>
      <c r="AJ2325" s="2729"/>
      <c r="AK2325" s="2729"/>
      <c r="AL2325" s="2729"/>
      <c r="AM2325" s="1147"/>
      <c r="AN2325" s="1147"/>
      <c r="AO2325" s="2729"/>
      <c r="AP2325" s="2729"/>
      <c r="AQ2325" s="2756"/>
      <c r="AR2325" s="2756"/>
      <c r="AS2325" s="3975"/>
      <c r="AT2325" s="1494"/>
      <c r="AU2325" s="1992"/>
      <c r="AV2325" s="1992"/>
      <c r="AW2325" s="3815"/>
      <c r="AX2325" s="3815"/>
      <c r="AY2325" s="3184"/>
      <c r="AZ2325" s="2391"/>
      <c r="BA2325" s="2391"/>
      <c r="BB2325" s="2391"/>
      <c r="BC2325" s="2391"/>
      <c r="BD2325" s="2391"/>
      <c r="BE2325" s="2391"/>
      <c r="BF2325" s="2391"/>
      <c r="BG2325" s="2391"/>
      <c r="BH2325" s="2833"/>
      <c r="BI2325" s="1677"/>
      <c r="BJ2325" s="2391"/>
      <c r="BK2325" s="2391"/>
      <c r="BL2325" s="1986">
        <f t="shared" si="262"/>
        <v>0</v>
      </c>
      <c r="BM2325" s="3777"/>
      <c r="BN2325" s="3778"/>
      <c r="BO2325" s="3771"/>
      <c r="BP2325" s="3771"/>
      <c r="BQ2325" s="3779"/>
      <c r="BR2325" s="3780"/>
      <c r="BS2325" s="3771"/>
      <c r="BT2325" s="3771"/>
      <c r="BU2325" s="3771"/>
      <c r="BV2325" s="3771"/>
      <c r="BW2325" s="3771"/>
      <c r="BX2325" s="3771"/>
      <c r="BY2325" s="3771"/>
      <c r="BZ2325" s="3771"/>
      <c r="CA2325" s="3771"/>
      <c r="CB2325" s="3771"/>
      <c r="CC2325" s="3771"/>
      <c r="CD2325" s="1978" t="s">
        <v>1481</v>
      </c>
    </row>
    <row r="2326" spans="1:82" ht="25.5" customHeight="1" thickBot="1" x14ac:dyDescent="0.25">
      <c r="A2326" s="664" t="s">
        <v>162</v>
      </c>
      <c r="B2326" s="719" t="s">
        <v>166</v>
      </c>
      <c r="C2326" s="720" t="s">
        <v>1473</v>
      </c>
      <c r="D2326" s="460">
        <v>286</v>
      </c>
      <c r="E2326" s="500" t="s">
        <v>1502</v>
      </c>
      <c r="F2326" s="526" t="s">
        <v>1503</v>
      </c>
      <c r="G2326" s="464">
        <v>0</v>
      </c>
      <c r="H2326" s="463" t="s">
        <v>0</v>
      </c>
      <c r="I2326" s="464">
        <v>1</v>
      </c>
      <c r="J2326" s="577">
        <v>0.33</v>
      </c>
      <c r="K2326" s="284"/>
      <c r="L2326" s="436"/>
      <c r="M2326" s="667"/>
      <c r="N2326" s="667"/>
      <c r="O2326" s="667"/>
      <c r="P2326" s="667"/>
      <c r="Q2326" s="667"/>
      <c r="R2326" s="667"/>
      <c r="S2326" s="667"/>
      <c r="T2326" s="667"/>
      <c r="U2326" s="467">
        <f t="shared" si="264"/>
        <v>0</v>
      </c>
      <c r="V2326" s="667"/>
      <c r="W2326" s="667"/>
      <c r="X2326" s="667"/>
      <c r="Y2326" s="667"/>
      <c r="Z2326" s="667"/>
      <c r="AA2326" s="667"/>
      <c r="AB2326" s="667"/>
      <c r="AC2326" s="667"/>
      <c r="AD2326" s="667"/>
      <c r="AE2326" s="721"/>
      <c r="AF2326" s="667"/>
      <c r="AG2326" s="2756"/>
      <c r="AH2326" s="2729"/>
      <c r="AI2326" s="2729"/>
      <c r="AJ2326" s="2729"/>
      <c r="AK2326" s="2729"/>
      <c r="AL2326" s="2729"/>
      <c r="AM2326" s="1147"/>
      <c r="AN2326" s="1147"/>
      <c r="AO2326" s="2729"/>
      <c r="AP2326" s="2729"/>
      <c r="AQ2326" s="2756"/>
      <c r="AR2326" s="2756"/>
      <c r="AS2326" s="3975"/>
      <c r="AT2326" s="1494"/>
      <c r="AU2326" s="1992"/>
      <c r="AV2326" s="1992"/>
      <c r="AW2326" s="3815"/>
      <c r="AX2326" s="3815"/>
      <c r="AY2326" s="3184"/>
      <c r="AZ2326" s="2391"/>
      <c r="BA2326" s="2391"/>
      <c r="BB2326" s="2391"/>
      <c r="BC2326" s="2391"/>
      <c r="BD2326" s="2391"/>
      <c r="BE2326" s="2391"/>
      <c r="BF2326" s="2391"/>
      <c r="BG2326" s="2391"/>
      <c r="BH2326" s="2833"/>
      <c r="BI2326" s="1677"/>
      <c r="BJ2326" s="2391"/>
      <c r="BK2326" s="2391"/>
      <c r="BL2326" s="1986">
        <f t="shared" si="262"/>
        <v>0</v>
      </c>
      <c r="BM2326" s="3777"/>
      <c r="BN2326" s="3778"/>
      <c r="BO2326" s="3771"/>
      <c r="BP2326" s="3771"/>
      <c r="BQ2326" s="3779"/>
      <c r="BR2326" s="3780"/>
      <c r="BS2326" s="3771"/>
      <c r="BT2326" s="3771"/>
      <c r="BU2326" s="3771"/>
      <c r="BV2326" s="3771"/>
      <c r="BW2326" s="3771"/>
      <c r="BX2326" s="3771"/>
      <c r="BY2326" s="3771"/>
      <c r="BZ2326" s="3771"/>
      <c r="CA2326" s="3771"/>
      <c r="CB2326" s="3771"/>
      <c r="CC2326" s="3771"/>
      <c r="CD2326" s="1978" t="s">
        <v>1481</v>
      </c>
    </row>
    <row r="2327" spans="1:82" ht="25.5" customHeight="1" thickBot="1" x14ac:dyDescent="0.25">
      <c r="A2327" s="664" t="s">
        <v>162</v>
      </c>
      <c r="B2327" s="719" t="s">
        <v>166</v>
      </c>
      <c r="C2327" s="720" t="s">
        <v>1473</v>
      </c>
      <c r="D2327" s="460">
        <v>286</v>
      </c>
      <c r="E2327" s="500" t="s">
        <v>1502</v>
      </c>
      <c r="F2327" s="526" t="s">
        <v>1503</v>
      </c>
      <c r="G2327" s="464">
        <v>0</v>
      </c>
      <c r="H2327" s="463" t="s">
        <v>0</v>
      </c>
      <c r="I2327" s="464">
        <v>1</v>
      </c>
      <c r="J2327" s="577">
        <v>0.33</v>
      </c>
      <c r="K2327" s="284"/>
      <c r="L2327" s="436"/>
      <c r="M2327" s="667"/>
      <c r="N2327" s="667"/>
      <c r="O2327" s="667"/>
      <c r="P2327" s="667"/>
      <c r="Q2327" s="667"/>
      <c r="R2327" s="667"/>
      <c r="S2327" s="667"/>
      <c r="T2327" s="667"/>
      <c r="U2327" s="467">
        <f t="shared" si="264"/>
        <v>0</v>
      </c>
      <c r="V2327" s="667"/>
      <c r="W2327" s="667"/>
      <c r="X2327" s="667"/>
      <c r="Y2327" s="667"/>
      <c r="Z2327" s="667"/>
      <c r="AA2327" s="667"/>
      <c r="AB2327" s="667"/>
      <c r="AC2327" s="667"/>
      <c r="AD2327" s="667"/>
      <c r="AE2327" s="721"/>
      <c r="AF2327" s="667"/>
      <c r="AG2327" s="2756"/>
      <c r="AH2327" s="2729"/>
      <c r="AI2327" s="2729"/>
      <c r="AJ2327" s="2729"/>
      <c r="AK2327" s="2729"/>
      <c r="AL2327" s="2729"/>
      <c r="AM2327" s="1147"/>
      <c r="AN2327" s="1147"/>
      <c r="AO2327" s="2729"/>
      <c r="AP2327" s="2729"/>
      <c r="AQ2327" s="2756"/>
      <c r="AR2327" s="2756"/>
      <c r="AS2327" s="3975"/>
      <c r="AT2327" s="1494"/>
      <c r="AU2327" s="1992"/>
      <c r="AV2327" s="1992"/>
      <c r="AW2327" s="3815"/>
      <c r="AX2327" s="3815"/>
      <c r="AY2327" s="3184"/>
      <c r="AZ2327" s="2391"/>
      <c r="BA2327" s="2391"/>
      <c r="BB2327" s="2391"/>
      <c r="BC2327" s="2391"/>
      <c r="BD2327" s="2391"/>
      <c r="BE2327" s="2391"/>
      <c r="BF2327" s="2391"/>
      <c r="BG2327" s="2391"/>
      <c r="BH2327" s="2833"/>
      <c r="BI2327" s="1677"/>
      <c r="BJ2327" s="2391"/>
      <c r="BK2327" s="2391"/>
      <c r="BL2327" s="1986">
        <f t="shared" si="262"/>
        <v>0</v>
      </c>
      <c r="BM2327" s="3777"/>
      <c r="BN2327" s="3778"/>
      <c r="BO2327" s="3771"/>
      <c r="BP2327" s="3771"/>
      <c r="BQ2327" s="3779"/>
      <c r="BR2327" s="3780"/>
      <c r="BS2327" s="3771"/>
      <c r="BT2327" s="3771"/>
      <c r="BU2327" s="3771"/>
      <c r="BV2327" s="3771"/>
      <c r="BW2327" s="3771"/>
      <c r="BX2327" s="3771"/>
      <c r="BY2327" s="3771"/>
      <c r="BZ2327" s="3771"/>
      <c r="CA2327" s="3771"/>
      <c r="CB2327" s="3771"/>
      <c r="CC2327" s="3771"/>
      <c r="CD2327" s="1978" t="s">
        <v>1481</v>
      </c>
    </row>
    <row r="2328" spans="1:82" ht="25.5" customHeight="1" thickBot="1" x14ac:dyDescent="0.25">
      <c r="A2328" s="664" t="s">
        <v>162</v>
      </c>
      <c r="B2328" s="719" t="s">
        <v>166</v>
      </c>
      <c r="C2328" s="720" t="s">
        <v>1473</v>
      </c>
      <c r="D2328" s="460">
        <v>286</v>
      </c>
      <c r="E2328" s="500" t="s">
        <v>1502</v>
      </c>
      <c r="F2328" s="526" t="s">
        <v>1503</v>
      </c>
      <c r="G2328" s="464">
        <v>0</v>
      </c>
      <c r="H2328" s="463" t="s">
        <v>0</v>
      </c>
      <c r="I2328" s="464">
        <v>1</v>
      </c>
      <c r="J2328" s="577">
        <v>0.33</v>
      </c>
      <c r="K2328" s="284"/>
      <c r="L2328" s="436"/>
      <c r="M2328" s="667"/>
      <c r="N2328" s="667"/>
      <c r="O2328" s="667"/>
      <c r="P2328" s="667"/>
      <c r="Q2328" s="667"/>
      <c r="R2328" s="667"/>
      <c r="S2328" s="667"/>
      <c r="T2328" s="667"/>
      <c r="U2328" s="467">
        <f t="shared" si="264"/>
        <v>0</v>
      </c>
      <c r="V2328" s="667"/>
      <c r="W2328" s="667"/>
      <c r="X2328" s="667"/>
      <c r="Y2328" s="667"/>
      <c r="Z2328" s="667"/>
      <c r="AA2328" s="667"/>
      <c r="AB2328" s="667"/>
      <c r="AC2328" s="667"/>
      <c r="AD2328" s="667"/>
      <c r="AE2328" s="721"/>
      <c r="AF2328" s="667"/>
      <c r="AG2328" s="2756"/>
      <c r="AH2328" s="2729"/>
      <c r="AI2328" s="2729"/>
      <c r="AJ2328" s="2729"/>
      <c r="AK2328" s="2729"/>
      <c r="AL2328" s="2729"/>
      <c r="AM2328" s="1147"/>
      <c r="AN2328" s="1147"/>
      <c r="AO2328" s="2729"/>
      <c r="AP2328" s="2729"/>
      <c r="AQ2328" s="2756"/>
      <c r="AR2328" s="2756"/>
      <c r="AS2328" s="3975"/>
      <c r="AT2328" s="1494"/>
      <c r="AU2328" s="1992"/>
      <c r="AV2328" s="1992"/>
      <c r="AW2328" s="3815"/>
      <c r="AX2328" s="3815"/>
      <c r="AY2328" s="3184"/>
      <c r="AZ2328" s="2391"/>
      <c r="BA2328" s="2391"/>
      <c r="BB2328" s="2391"/>
      <c r="BC2328" s="2391"/>
      <c r="BD2328" s="2391"/>
      <c r="BE2328" s="2391"/>
      <c r="BF2328" s="2391"/>
      <c r="BG2328" s="2391"/>
      <c r="BH2328" s="2833"/>
      <c r="BI2328" s="1677"/>
      <c r="BJ2328" s="2391"/>
      <c r="BK2328" s="2391"/>
      <c r="BL2328" s="1986">
        <f t="shared" si="262"/>
        <v>0</v>
      </c>
      <c r="BM2328" s="3777"/>
      <c r="BN2328" s="3778"/>
      <c r="BO2328" s="3771"/>
      <c r="BP2328" s="3771"/>
      <c r="BQ2328" s="3779"/>
      <c r="BR2328" s="3780"/>
      <c r="BS2328" s="3771"/>
      <c r="BT2328" s="3771"/>
      <c r="BU2328" s="3771"/>
      <c r="BV2328" s="3771"/>
      <c r="BW2328" s="3771"/>
      <c r="BX2328" s="3771"/>
      <c r="BY2328" s="3771"/>
      <c r="BZ2328" s="3771"/>
      <c r="CA2328" s="3771"/>
      <c r="CB2328" s="3771"/>
      <c r="CC2328" s="3771"/>
      <c r="CD2328" s="1978" t="s">
        <v>1481</v>
      </c>
    </row>
    <row r="2329" spans="1:82" ht="25.5" customHeight="1" thickBot="1" x14ac:dyDescent="0.25">
      <c r="A2329" s="668" t="s">
        <v>162</v>
      </c>
      <c r="B2329" s="726" t="s">
        <v>166</v>
      </c>
      <c r="C2329" s="727" t="s">
        <v>1473</v>
      </c>
      <c r="D2329" s="431">
        <v>286</v>
      </c>
      <c r="E2329" s="432" t="s">
        <v>1502</v>
      </c>
      <c r="F2329" s="433" t="s">
        <v>1503</v>
      </c>
      <c r="G2329" s="446">
        <v>0</v>
      </c>
      <c r="H2329" s="434" t="s">
        <v>0</v>
      </c>
      <c r="I2329" s="446">
        <v>1</v>
      </c>
      <c r="J2329" s="583">
        <v>0.33</v>
      </c>
      <c r="K2329" s="284"/>
      <c r="L2329" s="437"/>
      <c r="M2329" s="438"/>
      <c r="N2329" s="438"/>
      <c r="O2329" s="438"/>
      <c r="P2329" s="438"/>
      <c r="Q2329" s="438"/>
      <c r="R2329" s="438"/>
      <c r="S2329" s="438"/>
      <c r="T2329" s="438"/>
      <c r="U2329" s="467">
        <f t="shared" si="264"/>
        <v>0</v>
      </c>
      <c r="V2329" s="438"/>
      <c r="W2329" s="438"/>
      <c r="X2329" s="438"/>
      <c r="Y2329" s="438"/>
      <c r="Z2329" s="438"/>
      <c r="AA2329" s="438"/>
      <c r="AB2329" s="438"/>
      <c r="AC2329" s="438"/>
      <c r="AD2329" s="438"/>
      <c r="AE2329" s="729"/>
      <c r="AF2329" s="438"/>
      <c r="AG2329" s="2759"/>
      <c r="AH2329" s="2779"/>
      <c r="AI2329" s="2779"/>
      <c r="AJ2329" s="2779"/>
      <c r="AK2329" s="2779"/>
      <c r="AL2329" s="2779"/>
      <c r="AM2329" s="1995"/>
      <c r="AN2329" s="1995"/>
      <c r="AO2329" s="2779"/>
      <c r="AP2329" s="2779"/>
      <c r="AQ2329" s="2759"/>
      <c r="AR2329" s="2759"/>
      <c r="AS2329" s="2883"/>
      <c r="AT2329" s="1510"/>
      <c r="AU2329" s="1998"/>
      <c r="AV2329" s="1998"/>
      <c r="AW2329" s="3034"/>
      <c r="AX2329" s="3034"/>
      <c r="AY2329" s="3035"/>
      <c r="AZ2329" s="2781"/>
      <c r="BA2329" s="2781"/>
      <c r="BB2329" s="2781"/>
      <c r="BC2329" s="2781"/>
      <c r="BD2329" s="2781"/>
      <c r="BE2329" s="2781"/>
      <c r="BF2329" s="2781"/>
      <c r="BG2329" s="2781"/>
      <c r="BH2329" s="3036"/>
      <c r="BI2329" s="3186"/>
      <c r="BJ2329" s="2781"/>
      <c r="BK2329" s="2781"/>
      <c r="BL2329" s="2002">
        <f t="shared" si="262"/>
        <v>0</v>
      </c>
      <c r="BM2329" s="3783"/>
      <c r="BN2329" s="3778"/>
      <c r="BO2329" s="3771"/>
      <c r="BP2329" s="3771"/>
      <c r="BQ2329" s="3779"/>
      <c r="BR2329" s="3784"/>
      <c r="BS2329" s="3785"/>
      <c r="BT2329" s="3785"/>
      <c r="BU2329" s="3785"/>
      <c r="BV2329" s="3785"/>
      <c r="BW2329" s="3785"/>
      <c r="BX2329" s="3785"/>
      <c r="BY2329" s="3785"/>
      <c r="BZ2329" s="3785"/>
      <c r="CA2329" s="3785"/>
      <c r="CB2329" s="3785"/>
      <c r="CC2329" s="3785"/>
      <c r="CD2329" s="1978" t="s">
        <v>1481</v>
      </c>
    </row>
    <row r="2330" spans="1:82" ht="25.5" customHeight="1" thickBot="1" x14ac:dyDescent="0.25">
      <c r="A2330" s="181" t="s">
        <v>162</v>
      </c>
      <c r="B2330" s="208" t="s">
        <v>166</v>
      </c>
      <c r="C2330" s="209" t="s">
        <v>160</v>
      </c>
      <c r="D2330" s="163">
        <v>287</v>
      </c>
      <c r="E2330" s="210" t="s">
        <v>101</v>
      </c>
      <c r="F2330" s="48" t="s">
        <v>102</v>
      </c>
      <c r="G2330" s="194">
        <v>0</v>
      </c>
      <c r="H2330" s="217" t="s">
        <v>0</v>
      </c>
      <c r="I2330" s="217">
        <v>70</v>
      </c>
      <c r="J2330" s="380">
        <v>20</v>
      </c>
      <c r="K2330" s="352"/>
      <c r="L2330" s="293">
        <f t="shared" si="260"/>
        <v>1080000000</v>
      </c>
      <c r="M2330" s="289">
        <v>1080000000</v>
      </c>
      <c r="N2330" s="289"/>
      <c r="O2330" s="289"/>
      <c r="P2330" s="289"/>
      <c r="Q2330" s="289"/>
      <c r="R2330" s="289"/>
      <c r="S2330" s="289"/>
      <c r="T2330" s="289"/>
      <c r="U2330" s="168">
        <f t="shared" ref="U2330:U2365" si="265">SUBTOTAL(9,V2330:AC2330)</f>
        <v>1080000000</v>
      </c>
      <c r="V2330" s="289">
        <v>1080000000</v>
      </c>
      <c r="W2330" s="52"/>
      <c r="X2330" s="52"/>
      <c r="Y2330" s="52"/>
      <c r="Z2330" s="52"/>
      <c r="AA2330" s="52"/>
      <c r="AB2330" s="52"/>
      <c r="AC2330" s="52"/>
      <c r="AD2330" s="196"/>
      <c r="AE2330" s="196"/>
      <c r="AF2330" s="196"/>
      <c r="AG2330" s="1847" t="s">
        <v>247</v>
      </c>
      <c r="AH2330" s="1847" t="s">
        <v>307</v>
      </c>
      <c r="AI2330" s="2841">
        <v>42804</v>
      </c>
      <c r="AJ2330" s="1847" t="s">
        <v>260</v>
      </c>
      <c r="AK2330" s="1847" t="s">
        <v>246</v>
      </c>
      <c r="AL2330" s="1847" t="s">
        <v>248</v>
      </c>
      <c r="AM2330" s="1923">
        <v>2180000000</v>
      </c>
      <c r="AN2330" s="1923">
        <v>1080000000</v>
      </c>
      <c r="AO2330" s="3166" t="s">
        <v>250</v>
      </c>
      <c r="AP2330" s="3166" t="s">
        <v>250</v>
      </c>
      <c r="AQ2330" s="1847" t="s">
        <v>251</v>
      </c>
      <c r="AR2330" s="1847" t="s">
        <v>256</v>
      </c>
      <c r="AS2330" s="2842" t="s">
        <v>6120</v>
      </c>
      <c r="AT2330" s="2842" t="s">
        <v>375</v>
      </c>
      <c r="AU2330" s="2842">
        <v>1</v>
      </c>
      <c r="AV2330" s="2842">
        <v>0</v>
      </c>
      <c r="AW2330" s="2843">
        <v>42804</v>
      </c>
      <c r="AX2330" s="2843">
        <v>43100</v>
      </c>
      <c r="AY2330" s="2844">
        <v>1080000000</v>
      </c>
      <c r="AZ2330" s="2043" t="s">
        <v>257</v>
      </c>
      <c r="BA2330" s="1459" t="s">
        <v>255</v>
      </c>
      <c r="BB2330" s="1459" t="s">
        <v>259</v>
      </c>
      <c r="BC2330" s="1685" t="s">
        <v>258</v>
      </c>
      <c r="BD2330" s="2041">
        <v>2017000183</v>
      </c>
      <c r="BE2330" s="1659">
        <v>42762</v>
      </c>
      <c r="BF2330" s="1538">
        <v>1080000000</v>
      </c>
      <c r="BG2330" s="3167">
        <v>2017000403</v>
      </c>
      <c r="BH2330" s="1659">
        <v>42804</v>
      </c>
      <c r="BI2330" s="3168">
        <v>1080000000</v>
      </c>
      <c r="BJ2330" s="1659">
        <v>42804</v>
      </c>
      <c r="BK2330" s="1659">
        <v>43100</v>
      </c>
      <c r="BL2330" s="1470">
        <f>BF2330-BI2330</f>
        <v>0</v>
      </c>
      <c r="BM2330" s="2044">
        <f>L2330-(BI2330:BI2335)</f>
        <v>0</v>
      </c>
      <c r="BN2330" s="2751"/>
      <c r="BO2330" s="2979"/>
      <c r="BP2330" s="2979"/>
      <c r="BQ2330" s="2752"/>
      <c r="BR2330" s="3027"/>
      <c r="BS2330" s="3027"/>
      <c r="BT2330" s="3027"/>
      <c r="BU2330" s="3027"/>
      <c r="BV2330" s="3027"/>
      <c r="BW2330" s="3027"/>
      <c r="BX2330" s="3027"/>
      <c r="BY2330" s="3027"/>
      <c r="BZ2330" s="3027"/>
      <c r="CA2330" s="3027"/>
      <c r="CB2330" s="3027"/>
      <c r="CC2330" s="2752"/>
      <c r="CD2330" s="2046" t="s">
        <v>134</v>
      </c>
    </row>
    <row r="2331" spans="1:82" ht="25.5" customHeight="1" thickBot="1" x14ac:dyDescent="0.25">
      <c r="A2331" s="185" t="s">
        <v>162</v>
      </c>
      <c r="B2331" s="270" t="s">
        <v>166</v>
      </c>
      <c r="C2331" s="271" t="s">
        <v>160</v>
      </c>
      <c r="D2331" s="272">
        <v>287</v>
      </c>
      <c r="E2331" s="262" t="s">
        <v>101</v>
      </c>
      <c r="F2331" s="268" t="s">
        <v>102</v>
      </c>
      <c r="G2331" s="307">
        <v>0</v>
      </c>
      <c r="H2331" s="269" t="s">
        <v>0</v>
      </c>
      <c r="I2331" s="269">
        <v>70</v>
      </c>
      <c r="J2331" s="381">
        <v>20</v>
      </c>
      <c r="K2331" s="284"/>
      <c r="L2331" s="290"/>
      <c r="M2331" s="264"/>
      <c r="N2331" s="264"/>
      <c r="O2331" s="264"/>
      <c r="P2331" s="264"/>
      <c r="Q2331" s="264"/>
      <c r="R2331" s="264"/>
      <c r="S2331" s="264"/>
      <c r="T2331" s="264"/>
      <c r="U2331" s="266">
        <f t="shared" si="265"/>
        <v>0</v>
      </c>
      <c r="V2331" s="264"/>
      <c r="W2331" s="264"/>
      <c r="X2331" s="264"/>
      <c r="Y2331" s="264"/>
      <c r="Z2331" s="264"/>
      <c r="AA2331" s="264"/>
      <c r="AB2331" s="264"/>
      <c r="AC2331" s="264"/>
      <c r="AD2331" s="264"/>
      <c r="AE2331" s="264"/>
      <c r="AF2331" s="264"/>
      <c r="AG2331" s="2185"/>
      <c r="AH2331" s="2186"/>
      <c r="AI2331" s="2186"/>
      <c r="AJ2331" s="2186"/>
      <c r="AK2331" s="2186"/>
      <c r="AL2331" s="2186"/>
      <c r="AM2331" s="4064"/>
      <c r="AN2331" s="4064"/>
      <c r="AO2331" s="2186"/>
      <c r="AP2331" s="2186"/>
      <c r="AQ2331" s="3746"/>
      <c r="AR2331" s="3746"/>
      <c r="AS2331" s="2188"/>
      <c r="AT2331" s="2188"/>
      <c r="AU2331" s="2188"/>
      <c r="AV2331" s="2188"/>
      <c r="AW2331" s="2961"/>
      <c r="AX2331" s="2961"/>
      <c r="AY2331" s="2065"/>
      <c r="AZ2331" s="3747"/>
      <c r="BA2331" s="3747"/>
      <c r="BB2331" s="3747"/>
      <c r="BC2331" s="3893"/>
      <c r="BD2331" s="3894"/>
      <c r="BE2331" s="3008"/>
      <c r="BF2331" s="2052"/>
      <c r="BG2331" s="3747"/>
      <c r="BH2331" s="3008"/>
      <c r="BI2331" s="3668"/>
      <c r="BJ2331" s="3008"/>
      <c r="BK2331" s="3008"/>
      <c r="BL2331" s="2055">
        <f t="shared" ref="BL2331:BL2365" si="266">BF2331-BI2331</f>
        <v>0</v>
      </c>
      <c r="BM2331" s="3882"/>
      <c r="BN2331" s="3778"/>
      <c r="BO2331" s="3883"/>
      <c r="BP2331" s="3883"/>
      <c r="BQ2331" s="3779"/>
      <c r="BR2331" s="3890"/>
      <c r="BS2331" s="3890"/>
      <c r="BT2331" s="3890"/>
      <c r="BU2331" s="3890"/>
      <c r="BV2331" s="3890"/>
      <c r="BW2331" s="3890"/>
      <c r="BX2331" s="3890"/>
      <c r="BY2331" s="3890"/>
      <c r="BZ2331" s="3890"/>
      <c r="CA2331" s="3890"/>
      <c r="CB2331" s="3890"/>
      <c r="CC2331" s="3779"/>
      <c r="CD2331" s="2046" t="s">
        <v>134</v>
      </c>
    </row>
    <row r="2332" spans="1:82" ht="25.5" customHeight="1" thickBot="1" x14ac:dyDescent="0.25">
      <c r="A2332" s="185" t="s">
        <v>162</v>
      </c>
      <c r="B2332" s="270" t="s">
        <v>166</v>
      </c>
      <c r="C2332" s="271" t="s">
        <v>160</v>
      </c>
      <c r="D2332" s="272">
        <v>287</v>
      </c>
      <c r="E2332" s="262" t="s">
        <v>101</v>
      </c>
      <c r="F2332" s="268" t="s">
        <v>102</v>
      </c>
      <c r="G2332" s="307">
        <v>0</v>
      </c>
      <c r="H2332" s="269" t="s">
        <v>0</v>
      </c>
      <c r="I2332" s="269">
        <v>70</v>
      </c>
      <c r="J2332" s="381">
        <v>20</v>
      </c>
      <c r="K2332" s="284"/>
      <c r="L2332" s="290"/>
      <c r="M2332" s="264"/>
      <c r="N2332" s="264"/>
      <c r="O2332" s="264"/>
      <c r="P2332" s="264"/>
      <c r="Q2332" s="264"/>
      <c r="R2332" s="264"/>
      <c r="S2332" s="264"/>
      <c r="T2332" s="264"/>
      <c r="U2332" s="266">
        <f t="shared" si="265"/>
        <v>0</v>
      </c>
      <c r="V2332" s="264"/>
      <c r="W2332" s="264"/>
      <c r="X2332" s="264"/>
      <c r="Y2332" s="264"/>
      <c r="Z2332" s="264"/>
      <c r="AA2332" s="264"/>
      <c r="AB2332" s="264"/>
      <c r="AC2332" s="264"/>
      <c r="AD2332" s="264"/>
      <c r="AE2332" s="264"/>
      <c r="AF2332" s="264"/>
      <c r="AG2332" s="2185"/>
      <c r="AH2332" s="2186"/>
      <c r="AI2332" s="2186"/>
      <c r="AJ2332" s="2186"/>
      <c r="AK2332" s="2186"/>
      <c r="AL2332" s="2186"/>
      <c r="AM2332" s="4064"/>
      <c r="AN2332" s="4064"/>
      <c r="AO2332" s="2186"/>
      <c r="AP2332" s="2186"/>
      <c r="AQ2332" s="3746"/>
      <c r="AR2332" s="3746"/>
      <c r="AS2332" s="2188"/>
      <c r="AT2332" s="2188"/>
      <c r="AU2332" s="2188"/>
      <c r="AV2332" s="2188"/>
      <c r="AW2332" s="2961"/>
      <c r="AX2332" s="2961"/>
      <c r="AY2332" s="2065"/>
      <c r="AZ2332" s="3747"/>
      <c r="BA2332" s="3747"/>
      <c r="BB2332" s="3747"/>
      <c r="BC2332" s="3893"/>
      <c r="BD2332" s="3894"/>
      <c r="BE2332" s="3008"/>
      <c r="BF2332" s="2052"/>
      <c r="BG2332" s="3747"/>
      <c r="BH2332" s="3008"/>
      <c r="BI2332" s="3668"/>
      <c r="BJ2332" s="3008"/>
      <c r="BK2332" s="3008"/>
      <c r="BL2332" s="2055">
        <f t="shared" si="266"/>
        <v>0</v>
      </c>
      <c r="BM2332" s="3882"/>
      <c r="BN2332" s="3778"/>
      <c r="BO2332" s="3883"/>
      <c r="BP2332" s="3883"/>
      <c r="BQ2332" s="3779"/>
      <c r="BR2332" s="3890"/>
      <c r="BS2332" s="3890"/>
      <c r="BT2332" s="3890"/>
      <c r="BU2332" s="3890"/>
      <c r="BV2332" s="3890"/>
      <c r="BW2332" s="3890"/>
      <c r="BX2332" s="3890"/>
      <c r="BY2332" s="3890"/>
      <c r="BZ2332" s="3890"/>
      <c r="CA2332" s="3890"/>
      <c r="CB2332" s="3890"/>
      <c r="CC2332" s="3779"/>
      <c r="CD2332" s="2046" t="s">
        <v>134</v>
      </c>
    </row>
    <row r="2333" spans="1:82" ht="25.5" customHeight="1" thickBot="1" x14ac:dyDescent="0.25">
      <c r="A2333" s="185" t="s">
        <v>162</v>
      </c>
      <c r="B2333" s="270" t="s">
        <v>166</v>
      </c>
      <c r="C2333" s="271" t="s">
        <v>160</v>
      </c>
      <c r="D2333" s="272">
        <v>287</v>
      </c>
      <c r="E2333" s="262" t="s">
        <v>101</v>
      </c>
      <c r="F2333" s="268" t="s">
        <v>102</v>
      </c>
      <c r="G2333" s="307">
        <v>0</v>
      </c>
      <c r="H2333" s="269" t="s">
        <v>0</v>
      </c>
      <c r="I2333" s="269">
        <v>70</v>
      </c>
      <c r="J2333" s="381">
        <v>20</v>
      </c>
      <c r="K2333" s="284"/>
      <c r="L2333" s="290"/>
      <c r="M2333" s="264"/>
      <c r="N2333" s="264"/>
      <c r="O2333" s="264"/>
      <c r="P2333" s="264"/>
      <c r="Q2333" s="264"/>
      <c r="R2333" s="264"/>
      <c r="S2333" s="264"/>
      <c r="T2333" s="264"/>
      <c r="U2333" s="266">
        <f t="shared" si="265"/>
        <v>0</v>
      </c>
      <c r="V2333" s="264"/>
      <c r="W2333" s="264"/>
      <c r="X2333" s="264"/>
      <c r="Y2333" s="264"/>
      <c r="Z2333" s="264"/>
      <c r="AA2333" s="264"/>
      <c r="AB2333" s="264"/>
      <c r="AC2333" s="264"/>
      <c r="AD2333" s="264"/>
      <c r="AE2333" s="264"/>
      <c r="AF2333" s="264"/>
      <c r="AG2333" s="2185"/>
      <c r="AH2333" s="2186"/>
      <c r="AI2333" s="2186"/>
      <c r="AJ2333" s="2186"/>
      <c r="AK2333" s="2186"/>
      <c r="AL2333" s="2186"/>
      <c r="AM2333" s="4064"/>
      <c r="AN2333" s="4064"/>
      <c r="AO2333" s="2186"/>
      <c r="AP2333" s="2186"/>
      <c r="AQ2333" s="3746"/>
      <c r="AR2333" s="3746"/>
      <c r="AS2333" s="2188"/>
      <c r="AT2333" s="2188"/>
      <c r="AU2333" s="2188"/>
      <c r="AV2333" s="2188"/>
      <c r="AW2333" s="2961"/>
      <c r="AX2333" s="2961"/>
      <c r="AY2333" s="2065"/>
      <c r="AZ2333" s="3747"/>
      <c r="BA2333" s="3747"/>
      <c r="BB2333" s="3747"/>
      <c r="BC2333" s="3893"/>
      <c r="BD2333" s="3894"/>
      <c r="BE2333" s="3008"/>
      <c r="BF2333" s="2052"/>
      <c r="BG2333" s="3747"/>
      <c r="BH2333" s="3008"/>
      <c r="BI2333" s="3668"/>
      <c r="BJ2333" s="3008"/>
      <c r="BK2333" s="3008"/>
      <c r="BL2333" s="2055">
        <f t="shared" si="266"/>
        <v>0</v>
      </c>
      <c r="BM2333" s="3882"/>
      <c r="BN2333" s="3778"/>
      <c r="BO2333" s="3883"/>
      <c r="BP2333" s="3883"/>
      <c r="BQ2333" s="3779"/>
      <c r="BR2333" s="3890"/>
      <c r="BS2333" s="3890"/>
      <c r="BT2333" s="3890"/>
      <c r="BU2333" s="3890"/>
      <c r="BV2333" s="3890"/>
      <c r="BW2333" s="3890"/>
      <c r="BX2333" s="3890"/>
      <c r="BY2333" s="3890"/>
      <c r="BZ2333" s="3890"/>
      <c r="CA2333" s="3890"/>
      <c r="CB2333" s="3890"/>
      <c r="CC2333" s="3779"/>
      <c r="CD2333" s="2046" t="s">
        <v>134</v>
      </c>
    </row>
    <row r="2334" spans="1:82" ht="25.5" customHeight="1" thickBot="1" x14ac:dyDescent="0.25">
      <c r="A2334" s="185" t="s">
        <v>162</v>
      </c>
      <c r="B2334" s="270" t="s">
        <v>166</v>
      </c>
      <c r="C2334" s="271" t="s">
        <v>160</v>
      </c>
      <c r="D2334" s="272">
        <v>287</v>
      </c>
      <c r="E2334" s="262" t="s">
        <v>101</v>
      </c>
      <c r="F2334" s="268" t="s">
        <v>102</v>
      </c>
      <c r="G2334" s="307">
        <v>0</v>
      </c>
      <c r="H2334" s="269" t="s">
        <v>0</v>
      </c>
      <c r="I2334" s="269">
        <v>70</v>
      </c>
      <c r="J2334" s="381">
        <v>20</v>
      </c>
      <c r="K2334" s="284"/>
      <c r="L2334" s="290"/>
      <c r="M2334" s="264"/>
      <c r="N2334" s="264"/>
      <c r="O2334" s="264"/>
      <c r="P2334" s="264"/>
      <c r="Q2334" s="264"/>
      <c r="R2334" s="264"/>
      <c r="S2334" s="264"/>
      <c r="T2334" s="264"/>
      <c r="U2334" s="266">
        <f t="shared" si="265"/>
        <v>0</v>
      </c>
      <c r="V2334" s="264"/>
      <c r="W2334" s="264"/>
      <c r="X2334" s="264"/>
      <c r="Y2334" s="264"/>
      <c r="Z2334" s="264"/>
      <c r="AA2334" s="264"/>
      <c r="AB2334" s="264"/>
      <c r="AC2334" s="264"/>
      <c r="AD2334" s="264"/>
      <c r="AE2334" s="264"/>
      <c r="AF2334" s="264"/>
      <c r="AG2334" s="2185"/>
      <c r="AH2334" s="2186"/>
      <c r="AI2334" s="2186"/>
      <c r="AJ2334" s="2186"/>
      <c r="AK2334" s="2186"/>
      <c r="AL2334" s="2186"/>
      <c r="AM2334" s="4064"/>
      <c r="AN2334" s="4064"/>
      <c r="AO2334" s="2186"/>
      <c r="AP2334" s="2186"/>
      <c r="AQ2334" s="3746"/>
      <c r="AR2334" s="3746"/>
      <c r="AS2334" s="2188"/>
      <c r="AT2334" s="2188"/>
      <c r="AU2334" s="2188"/>
      <c r="AV2334" s="2188"/>
      <c r="AW2334" s="2961"/>
      <c r="AX2334" s="2961"/>
      <c r="AY2334" s="2065"/>
      <c r="AZ2334" s="3747"/>
      <c r="BA2334" s="3747"/>
      <c r="BB2334" s="3747"/>
      <c r="BC2334" s="3893"/>
      <c r="BD2334" s="3894"/>
      <c r="BE2334" s="3008"/>
      <c r="BF2334" s="2052"/>
      <c r="BG2334" s="3747"/>
      <c r="BH2334" s="3008"/>
      <c r="BI2334" s="3668"/>
      <c r="BJ2334" s="3008"/>
      <c r="BK2334" s="3008"/>
      <c r="BL2334" s="2055">
        <f t="shared" si="266"/>
        <v>0</v>
      </c>
      <c r="BM2334" s="3882"/>
      <c r="BN2334" s="3778"/>
      <c r="BO2334" s="3883"/>
      <c r="BP2334" s="3883"/>
      <c r="BQ2334" s="3779"/>
      <c r="BR2334" s="3890"/>
      <c r="BS2334" s="3890"/>
      <c r="BT2334" s="3890"/>
      <c r="BU2334" s="3890"/>
      <c r="BV2334" s="3890"/>
      <c r="BW2334" s="3890"/>
      <c r="BX2334" s="3890"/>
      <c r="BY2334" s="3890"/>
      <c r="BZ2334" s="3890"/>
      <c r="CA2334" s="3890"/>
      <c r="CB2334" s="3890"/>
      <c r="CC2334" s="3779"/>
      <c r="CD2334" s="2046" t="s">
        <v>134</v>
      </c>
    </row>
    <row r="2335" spans="1:82" ht="25.5" customHeight="1" thickBot="1" x14ac:dyDescent="0.25">
      <c r="A2335" s="189" t="s">
        <v>162</v>
      </c>
      <c r="B2335" s="287" t="s">
        <v>166</v>
      </c>
      <c r="C2335" s="253" t="s">
        <v>160</v>
      </c>
      <c r="D2335" s="254">
        <v>287</v>
      </c>
      <c r="E2335" s="255" t="s">
        <v>101</v>
      </c>
      <c r="F2335" s="256" t="s">
        <v>102</v>
      </c>
      <c r="G2335" s="261">
        <v>0</v>
      </c>
      <c r="H2335" s="257" t="s">
        <v>0</v>
      </c>
      <c r="I2335" s="257">
        <v>70</v>
      </c>
      <c r="J2335" s="382">
        <v>20</v>
      </c>
      <c r="K2335" s="284"/>
      <c r="L2335" s="291"/>
      <c r="M2335" s="259"/>
      <c r="N2335" s="259"/>
      <c r="O2335" s="259"/>
      <c r="P2335" s="259"/>
      <c r="Q2335" s="259"/>
      <c r="R2335" s="259"/>
      <c r="S2335" s="259"/>
      <c r="T2335" s="259"/>
      <c r="U2335" s="258">
        <f t="shared" si="265"/>
        <v>0</v>
      </c>
      <c r="V2335" s="259"/>
      <c r="W2335" s="259"/>
      <c r="X2335" s="259"/>
      <c r="Y2335" s="259"/>
      <c r="Z2335" s="259"/>
      <c r="AA2335" s="259"/>
      <c r="AB2335" s="259"/>
      <c r="AC2335" s="259"/>
      <c r="AD2335" s="259"/>
      <c r="AE2335" s="259"/>
      <c r="AF2335" s="259"/>
      <c r="AG2335" s="2189"/>
      <c r="AH2335" s="3748"/>
      <c r="AI2335" s="3748"/>
      <c r="AJ2335" s="3748"/>
      <c r="AK2335" s="3748"/>
      <c r="AL2335" s="3748"/>
      <c r="AM2335" s="4065"/>
      <c r="AN2335" s="4065"/>
      <c r="AO2335" s="3748"/>
      <c r="AP2335" s="3748"/>
      <c r="AQ2335" s="3749"/>
      <c r="AR2335" s="3749"/>
      <c r="AS2335" s="2984"/>
      <c r="AT2335" s="2984"/>
      <c r="AU2335" s="2984"/>
      <c r="AV2335" s="2984"/>
      <c r="AW2335" s="2985"/>
      <c r="AX2335" s="2985"/>
      <c r="AY2335" s="2072"/>
      <c r="AZ2335" s="3750"/>
      <c r="BA2335" s="3750"/>
      <c r="BB2335" s="3750"/>
      <c r="BC2335" s="3898"/>
      <c r="BD2335" s="3899"/>
      <c r="BE2335" s="3014"/>
      <c r="BF2335" s="2077"/>
      <c r="BG2335" s="3750"/>
      <c r="BH2335" s="3014"/>
      <c r="BI2335" s="3900"/>
      <c r="BJ2335" s="3014"/>
      <c r="BK2335" s="3014"/>
      <c r="BL2335" s="2080">
        <f t="shared" si="266"/>
        <v>0</v>
      </c>
      <c r="BM2335" s="3901"/>
      <c r="BN2335" s="3778"/>
      <c r="BO2335" s="3883"/>
      <c r="BP2335" s="3883"/>
      <c r="BQ2335" s="3779"/>
      <c r="BR2335" s="3890"/>
      <c r="BS2335" s="3890"/>
      <c r="BT2335" s="3890"/>
      <c r="BU2335" s="3890"/>
      <c r="BV2335" s="3890"/>
      <c r="BW2335" s="3890"/>
      <c r="BX2335" s="3890"/>
      <c r="BY2335" s="3890"/>
      <c r="BZ2335" s="3890"/>
      <c r="CA2335" s="3890"/>
      <c r="CB2335" s="3890"/>
      <c r="CC2335" s="3779"/>
      <c r="CD2335" s="2046" t="s">
        <v>134</v>
      </c>
    </row>
    <row r="2336" spans="1:82" ht="25.5" customHeight="1" thickBot="1" x14ac:dyDescent="0.25">
      <c r="A2336" s="661" t="s">
        <v>162</v>
      </c>
      <c r="B2336" s="715" t="s">
        <v>166</v>
      </c>
      <c r="C2336" s="663" t="s">
        <v>160</v>
      </c>
      <c r="D2336" s="163">
        <v>288</v>
      </c>
      <c r="E2336" s="210" t="s">
        <v>1508</v>
      </c>
      <c r="F2336" s="48" t="s">
        <v>1509</v>
      </c>
      <c r="G2336" s="194" t="s">
        <v>165</v>
      </c>
      <c r="H2336" s="217" t="s">
        <v>0</v>
      </c>
      <c r="I2336" s="194">
        <v>4</v>
      </c>
      <c r="J2336" s="572">
        <v>1</v>
      </c>
      <c r="K2336" s="352"/>
      <c r="L2336" s="293">
        <f t="shared" ref="L2336:L2360" si="267">+M2336+N2336+O2336+P2336+Q2336+R2336+S2336+T2336</f>
        <v>10000000</v>
      </c>
      <c r="M2336" s="52">
        <v>10000000</v>
      </c>
      <c r="N2336" s="52"/>
      <c r="O2336" s="52"/>
      <c r="P2336" s="52"/>
      <c r="Q2336" s="52"/>
      <c r="R2336" s="52"/>
      <c r="S2336" s="52"/>
      <c r="T2336" s="52"/>
      <c r="U2336" s="467">
        <f t="shared" si="265"/>
        <v>10000000</v>
      </c>
      <c r="V2336" s="717">
        <v>10000000</v>
      </c>
      <c r="W2336" s="717"/>
      <c r="X2336" s="52"/>
      <c r="Y2336" s="52"/>
      <c r="Z2336" s="52"/>
      <c r="AA2336" s="52"/>
      <c r="AB2336" s="52"/>
      <c r="AC2336" s="52"/>
      <c r="AD2336" s="196"/>
      <c r="AE2336" s="718"/>
      <c r="AF2336" s="196"/>
      <c r="AG2336" s="2745"/>
      <c r="AH2336" s="2725"/>
      <c r="AI2336" s="2725"/>
      <c r="AJ2336" s="2725"/>
      <c r="AK2336" s="2725"/>
      <c r="AL2336" s="2725"/>
      <c r="AM2336" s="1923"/>
      <c r="AN2336" s="1923"/>
      <c r="AO2336" s="2725"/>
      <c r="AP2336" s="2725"/>
      <c r="AQ2336" s="1461"/>
      <c r="AR2336" s="1461"/>
      <c r="AS2336" s="3978" t="s">
        <v>1510</v>
      </c>
      <c r="AT2336" s="1980" t="s">
        <v>1505</v>
      </c>
      <c r="AU2336" s="1982">
        <v>1</v>
      </c>
      <c r="AV2336" s="1982">
        <v>0.5</v>
      </c>
      <c r="AW2336" s="3979">
        <v>43009</v>
      </c>
      <c r="AX2336" s="3979">
        <v>43039</v>
      </c>
      <c r="AY2336" s="3170">
        <v>0</v>
      </c>
      <c r="AZ2336" s="1459"/>
      <c r="BA2336" s="1459"/>
      <c r="BB2336" s="1459"/>
      <c r="BC2336" s="1459"/>
      <c r="BD2336" s="1459"/>
      <c r="BE2336" s="1381"/>
      <c r="BF2336" s="1381"/>
      <c r="BG2336" s="1381"/>
      <c r="BH2336" s="1659"/>
      <c r="BI2336" s="2042"/>
      <c r="BJ2336" s="1381"/>
      <c r="BK2336" s="1381"/>
      <c r="BL2336" s="1973">
        <f t="shared" si="266"/>
        <v>0</v>
      </c>
      <c r="BM2336" s="1974">
        <f>L2336-(BI2336:BI2341)</f>
        <v>10000000</v>
      </c>
      <c r="BN2336" s="2751"/>
      <c r="BO2336" s="1439"/>
      <c r="BP2336" s="1439"/>
      <c r="BQ2336" s="2752"/>
      <c r="BR2336" s="2753"/>
      <c r="BS2336" s="1471"/>
      <c r="BT2336" s="1471"/>
      <c r="BU2336" s="1471"/>
      <c r="BV2336" s="1471"/>
      <c r="BW2336" s="1471"/>
      <c r="BX2336" s="1471"/>
      <c r="BY2336" s="1471"/>
      <c r="BZ2336" s="1471"/>
      <c r="CA2336" s="1471"/>
      <c r="CB2336" s="1471"/>
      <c r="CC2336" s="1471"/>
      <c r="CD2336" s="1978" t="s">
        <v>1481</v>
      </c>
    </row>
    <row r="2337" spans="1:82" ht="25.5" customHeight="1" thickBot="1" x14ac:dyDescent="0.25">
      <c r="A2337" s="664" t="s">
        <v>162</v>
      </c>
      <c r="B2337" s="719" t="s">
        <v>166</v>
      </c>
      <c r="C2337" s="666" t="s">
        <v>160</v>
      </c>
      <c r="D2337" s="460">
        <v>288</v>
      </c>
      <c r="E2337" s="500" t="s">
        <v>1508</v>
      </c>
      <c r="F2337" s="526" t="s">
        <v>1509</v>
      </c>
      <c r="G2337" s="464" t="s">
        <v>165</v>
      </c>
      <c r="H2337" s="463" t="s">
        <v>0</v>
      </c>
      <c r="I2337" s="464">
        <v>4</v>
      </c>
      <c r="J2337" s="577">
        <v>1</v>
      </c>
      <c r="K2337" s="284"/>
      <c r="L2337" s="436"/>
      <c r="M2337" s="667"/>
      <c r="N2337" s="667"/>
      <c r="O2337" s="667"/>
      <c r="P2337" s="667"/>
      <c r="Q2337" s="667"/>
      <c r="R2337" s="667"/>
      <c r="S2337" s="667"/>
      <c r="T2337" s="667"/>
      <c r="U2337" s="467">
        <f t="shared" si="265"/>
        <v>0</v>
      </c>
      <c r="V2337" s="667"/>
      <c r="W2337" s="667"/>
      <c r="X2337" s="667"/>
      <c r="Y2337" s="667"/>
      <c r="Z2337" s="667"/>
      <c r="AA2337" s="667"/>
      <c r="AB2337" s="667"/>
      <c r="AC2337" s="667"/>
      <c r="AD2337" s="667"/>
      <c r="AE2337" s="721"/>
      <c r="AF2337" s="667"/>
      <c r="AG2337" s="2756"/>
      <c r="AH2337" s="2729"/>
      <c r="AI2337" s="2729"/>
      <c r="AJ2337" s="2729"/>
      <c r="AK2337" s="2729"/>
      <c r="AL2337" s="2729"/>
      <c r="AM2337" s="1147"/>
      <c r="AN2337" s="1147"/>
      <c r="AO2337" s="2729"/>
      <c r="AP2337" s="2729"/>
      <c r="AQ2337" s="2756"/>
      <c r="AR2337" s="2756"/>
      <c r="AS2337" s="3978" t="s">
        <v>6121</v>
      </c>
      <c r="AT2337" s="1980" t="s">
        <v>1511</v>
      </c>
      <c r="AU2337" s="1982">
        <v>1</v>
      </c>
      <c r="AV2337" s="1982">
        <v>0</v>
      </c>
      <c r="AW2337" s="3979">
        <v>43040</v>
      </c>
      <c r="AX2337" s="3979">
        <v>43100</v>
      </c>
      <c r="AY2337" s="3170">
        <v>0</v>
      </c>
      <c r="AZ2337" s="2391"/>
      <c r="BA2337" s="2391"/>
      <c r="BB2337" s="2391"/>
      <c r="BC2337" s="2391"/>
      <c r="BD2337" s="2391"/>
      <c r="BE2337" s="2391"/>
      <c r="BF2337" s="2391"/>
      <c r="BG2337" s="2391"/>
      <c r="BH2337" s="2833"/>
      <c r="BI2337" s="1677"/>
      <c r="BJ2337" s="2391"/>
      <c r="BK2337" s="2391"/>
      <c r="BL2337" s="1986">
        <f t="shared" si="266"/>
        <v>0</v>
      </c>
      <c r="BM2337" s="3777"/>
      <c r="BN2337" s="3778"/>
      <c r="BO2337" s="3771"/>
      <c r="BP2337" s="3771"/>
      <c r="BQ2337" s="3779"/>
      <c r="BR2337" s="3780"/>
      <c r="BS2337" s="3771"/>
      <c r="BT2337" s="3771"/>
      <c r="BU2337" s="3771"/>
      <c r="BV2337" s="3771"/>
      <c r="BW2337" s="3771"/>
      <c r="BX2337" s="3771"/>
      <c r="BY2337" s="3771"/>
      <c r="BZ2337" s="3771"/>
      <c r="CA2337" s="3771"/>
      <c r="CB2337" s="3771"/>
      <c r="CC2337" s="3771"/>
      <c r="CD2337" s="1978" t="s">
        <v>1481</v>
      </c>
    </row>
    <row r="2338" spans="1:82" ht="25.5" customHeight="1" thickBot="1" x14ac:dyDescent="0.25">
      <c r="A2338" s="664" t="s">
        <v>162</v>
      </c>
      <c r="B2338" s="719" t="s">
        <v>166</v>
      </c>
      <c r="C2338" s="666" t="s">
        <v>160</v>
      </c>
      <c r="D2338" s="460">
        <v>288</v>
      </c>
      <c r="E2338" s="500" t="s">
        <v>1508</v>
      </c>
      <c r="F2338" s="526" t="s">
        <v>1509</v>
      </c>
      <c r="G2338" s="464" t="s">
        <v>165</v>
      </c>
      <c r="H2338" s="463" t="s">
        <v>0</v>
      </c>
      <c r="I2338" s="464">
        <v>4</v>
      </c>
      <c r="J2338" s="577">
        <v>1</v>
      </c>
      <c r="K2338" s="284"/>
      <c r="L2338" s="436"/>
      <c r="M2338" s="667"/>
      <c r="N2338" s="667"/>
      <c r="O2338" s="667"/>
      <c r="P2338" s="667"/>
      <c r="Q2338" s="667"/>
      <c r="R2338" s="667"/>
      <c r="S2338" s="667"/>
      <c r="T2338" s="667"/>
      <c r="U2338" s="467">
        <f t="shared" si="265"/>
        <v>0</v>
      </c>
      <c r="V2338" s="667"/>
      <c r="W2338" s="667"/>
      <c r="X2338" s="667"/>
      <c r="Y2338" s="667"/>
      <c r="Z2338" s="667"/>
      <c r="AA2338" s="667"/>
      <c r="AB2338" s="667"/>
      <c r="AC2338" s="667"/>
      <c r="AD2338" s="667"/>
      <c r="AE2338" s="721"/>
      <c r="AF2338" s="667"/>
      <c r="AG2338" s="2756"/>
      <c r="AH2338" s="2729"/>
      <c r="AI2338" s="2729"/>
      <c r="AJ2338" s="2729"/>
      <c r="AK2338" s="2729"/>
      <c r="AL2338" s="2729"/>
      <c r="AM2338" s="1147"/>
      <c r="AN2338" s="1147"/>
      <c r="AO2338" s="2729"/>
      <c r="AP2338" s="2729"/>
      <c r="AQ2338" s="2756"/>
      <c r="AR2338" s="2756"/>
      <c r="AS2338" s="3978" t="s">
        <v>6122</v>
      </c>
      <c r="AT2338" s="1980" t="s">
        <v>1511</v>
      </c>
      <c r="AU2338" s="1982">
        <v>1</v>
      </c>
      <c r="AV2338" s="1982">
        <v>0</v>
      </c>
      <c r="AW2338" s="3979">
        <v>43040</v>
      </c>
      <c r="AX2338" s="3979">
        <v>43100</v>
      </c>
      <c r="AY2338" s="3170">
        <v>0</v>
      </c>
      <c r="AZ2338" s="2391"/>
      <c r="BA2338" s="2391"/>
      <c r="BB2338" s="2391"/>
      <c r="BC2338" s="2391"/>
      <c r="BD2338" s="2391"/>
      <c r="BE2338" s="2391"/>
      <c r="BF2338" s="2391"/>
      <c r="BG2338" s="2391"/>
      <c r="BH2338" s="2833"/>
      <c r="BI2338" s="1677"/>
      <c r="BJ2338" s="2391"/>
      <c r="BK2338" s="2391"/>
      <c r="BL2338" s="1986">
        <f t="shared" si="266"/>
        <v>0</v>
      </c>
      <c r="BM2338" s="3777"/>
      <c r="BN2338" s="3778"/>
      <c r="BO2338" s="3771"/>
      <c r="BP2338" s="3771"/>
      <c r="BQ2338" s="3779"/>
      <c r="BR2338" s="3780"/>
      <c r="BS2338" s="3771"/>
      <c r="BT2338" s="3771"/>
      <c r="BU2338" s="3771"/>
      <c r="BV2338" s="3771"/>
      <c r="BW2338" s="3771"/>
      <c r="BX2338" s="3771"/>
      <c r="BY2338" s="3771"/>
      <c r="BZ2338" s="3771"/>
      <c r="CA2338" s="3771"/>
      <c r="CB2338" s="3771"/>
      <c r="CC2338" s="3771"/>
      <c r="CD2338" s="1978" t="s">
        <v>1481</v>
      </c>
    </row>
    <row r="2339" spans="1:82" ht="25.5" customHeight="1" thickBot="1" x14ac:dyDescent="0.25">
      <c r="A2339" s="664" t="s">
        <v>162</v>
      </c>
      <c r="B2339" s="719" t="s">
        <v>166</v>
      </c>
      <c r="C2339" s="666" t="s">
        <v>160</v>
      </c>
      <c r="D2339" s="460">
        <v>288</v>
      </c>
      <c r="E2339" s="500" t="s">
        <v>1508</v>
      </c>
      <c r="F2339" s="526" t="s">
        <v>1509</v>
      </c>
      <c r="G2339" s="464" t="s">
        <v>165</v>
      </c>
      <c r="H2339" s="463" t="s">
        <v>0</v>
      </c>
      <c r="I2339" s="464">
        <v>4</v>
      </c>
      <c r="J2339" s="577">
        <v>1</v>
      </c>
      <c r="K2339" s="284"/>
      <c r="L2339" s="436"/>
      <c r="M2339" s="667"/>
      <c r="N2339" s="667"/>
      <c r="O2339" s="667"/>
      <c r="P2339" s="667"/>
      <c r="Q2339" s="667"/>
      <c r="R2339" s="667"/>
      <c r="S2339" s="667"/>
      <c r="T2339" s="667"/>
      <c r="U2339" s="467">
        <f t="shared" si="265"/>
        <v>0</v>
      </c>
      <c r="V2339" s="667"/>
      <c r="W2339" s="667"/>
      <c r="X2339" s="667"/>
      <c r="Y2339" s="667"/>
      <c r="Z2339" s="667"/>
      <c r="AA2339" s="667"/>
      <c r="AB2339" s="667"/>
      <c r="AC2339" s="667"/>
      <c r="AD2339" s="667"/>
      <c r="AE2339" s="721"/>
      <c r="AF2339" s="667"/>
      <c r="AG2339" s="2756"/>
      <c r="AH2339" s="3977" t="s">
        <v>1512</v>
      </c>
      <c r="AI2339" s="2729"/>
      <c r="AJ2339" s="2729"/>
      <c r="AK2339" s="2729"/>
      <c r="AL2339" s="2729"/>
      <c r="AM2339" s="1147">
        <v>10000000</v>
      </c>
      <c r="AN2339" s="1147">
        <v>10000000</v>
      </c>
      <c r="AO2339" s="2729"/>
      <c r="AP2339" s="2729"/>
      <c r="AQ2339" s="2756"/>
      <c r="AR2339" s="2756"/>
      <c r="AS2339" s="1981" t="s">
        <v>1513</v>
      </c>
      <c r="AT2339" s="1981" t="s">
        <v>330</v>
      </c>
      <c r="AU2339" s="1982">
        <v>100</v>
      </c>
      <c r="AV2339" s="1982">
        <v>100</v>
      </c>
      <c r="AW2339" s="3169">
        <v>42736</v>
      </c>
      <c r="AX2339" s="3169">
        <v>42916</v>
      </c>
      <c r="AY2339" s="3170">
        <v>10000000</v>
      </c>
      <c r="AZ2339" s="2391"/>
      <c r="BA2339" s="3787" t="s">
        <v>1514</v>
      </c>
      <c r="BB2339" s="2391" t="s">
        <v>1514</v>
      </c>
      <c r="BC2339" s="2391" t="s">
        <v>1515</v>
      </c>
      <c r="BD2339" s="3823">
        <v>2017000105</v>
      </c>
      <c r="BE2339" s="2833">
        <v>42779</v>
      </c>
      <c r="BF2339" s="2391">
        <v>10000000</v>
      </c>
      <c r="BG2339" s="2391"/>
      <c r="BH2339" s="2833"/>
      <c r="BI2339" s="1677">
        <v>7500000</v>
      </c>
      <c r="BJ2339" s="2391"/>
      <c r="BK2339" s="2391"/>
      <c r="BL2339" s="1986">
        <f t="shared" si="266"/>
        <v>2500000</v>
      </c>
      <c r="BM2339" s="3777"/>
      <c r="BN2339" s="3778"/>
      <c r="BO2339" s="3771"/>
      <c r="BP2339" s="3771"/>
      <c r="BQ2339" s="3779"/>
      <c r="BR2339" s="3780"/>
      <c r="BS2339" s="3771"/>
      <c r="BT2339" s="3771"/>
      <c r="BU2339" s="3771"/>
      <c r="BV2339" s="3771"/>
      <c r="BW2339" s="3771"/>
      <c r="BX2339" s="3771"/>
      <c r="BY2339" s="3771"/>
      <c r="BZ2339" s="3771"/>
      <c r="CA2339" s="3771"/>
      <c r="CB2339" s="3771"/>
      <c r="CC2339" s="3771"/>
      <c r="CD2339" s="1978" t="s">
        <v>1481</v>
      </c>
    </row>
    <row r="2340" spans="1:82" ht="25.5" customHeight="1" thickBot="1" x14ac:dyDescent="0.25">
      <c r="A2340" s="664" t="s">
        <v>162</v>
      </c>
      <c r="B2340" s="719" t="s">
        <v>166</v>
      </c>
      <c r="C2340" s="666" t="s">
        <v>160</v>
      </c>
      <c r="D2340" s="460">
        <v>288</v>
      </c>
      <c r="E2340" s="500" t="s">
        <v>1508</v>
      </c>
      <c r="F2340" s="526" t="s">
        <v>1509</v>
      </c>
      <c r="G2340" s="464" t="s">
        <v>165</v>
      </c>
      <c r="H2340" s="463" t="s">
        <v>0</v>
      </c>
      <c r="I2340" s="464">
        <v>4</v>
      </c>
      <c r="J2340" s="577">
        <v>1</v>
      </c>
      <c r="K2340" s="284"/>
      <c r="L2340" s="436"/>
      <c r="M2340" s="667"/>
      <c r="N2340" s="667"/>
      <c r="O2340" s="667"/>
      <c r="P2340" s="667"/>
      <c r="Q2340" s="667"/>
      <c r="R2340" s="667"/>
      <c r="S2340" s="667"/>
      <c r="T2340" s="667"/>
      <c r="U2340" s="467">
        <f t="shared" si="265"/>
        <v>0</v>
      </c>
      <c r="V2340" s="667"/>
      <c r="W2340" s="667"/>
      <c r="X2340" s="667"/>
      <c r="Y2340" s="667"/>
      <c r="Z2340" s="667"/>
      <c r="AA2340" s="667"/>
      <c r="AB2340" s="667"/>
      <c r="AC2340" s="667"/>
      <c r="AD2340" s="667"/>
      <c r="AE2340" s="721"/>
      <c r="AF2340" s="667"/>
      <c r="AG2340" s="2756"/>
      <c r="AH2340" s="2729"/>
      <c r="AI2340" s="2729"/>
      <c r="AJ2340" s="2729"/>
      <c r="AK2340" s="2729"/>
      <c r="AL2340" s="2729"/>
      <c r="AM2340" s="1147"/>
      <c r="AN2340" s="1147"/>
      <c r="AO2340" s="2729"/>
      <c r="AP2340" s="2729"/>
      <c r="AQ2340" s="2756"/>
      <c r="AR2340" s="2756"/>
      <c r="AS2340" s="3171"/>
      <c r="AT2340" s="3171"/>
      <c r="AU2340" s="3172"/>
      <c r="AV2340" s="3172"/>
      <c r="AW2340" s="2653"/>
      <c r="AX2340" s="2653"/>
      <c r="AY2340" s="3173"/>
      <c r="AZ2340" s="2391"/>
      <c r="BA2340" s="2391"/>
      <c r="BB2340" s="2391"/>
      <c r="BC2340" s="2391"/>
      <c r="BD2340" s="2391"/>
      <c r="BE2340" s="2391"/>
      <c r="BF2340" s="2391"/>
      <c r="BG2340" s="2391"/>
      <c r="BH2340" s="2833"/>
      <c r="BI2340" s="1677"/>
      <c r="BJ2340" s="2391"/>
      <c r="BK2340" s="2391"/>
      <c r="BL2340" s="1986">
        <f t="shared" si="266"/>
        <v>0</v>
      </c>
      <c r="BM2340" s="3777"/>
      <c r="BN2340" s="3778"/>
      <c r="BO2340" s="3771"/>
      <c r="BP2340" s="3771"/>
      <c r="BQ2340" s="3779"/>
      <c r="BR2340" s="3780"/>
      <c r="BS2340" s="3771"/>
      <c r="BT2340" s="3771"/>
      <c r="BU2340" s="3771"/>
      <c r="BV2340" s="3771"/>
      <c r="BW2340" s="3771"/>
      <c r="BX2340" s="3771"/>
      <c r="BY2340" s="3771"/>
      <c r="BZ2340" s="3771"/>
      <c r="CA2340" s="3771"/>
      <c r="CB2340" s="3771"/>
      <c r="CC2340" s="3771"/>
      <c r="CD2340" s="1978" t="s">
        <v>1481</v>
      </c>
    </row>
    <row r="2341" spans="1:82" ht="25.5" customHeight="1" thickBot="1" x14ac:dyDescent="0.25">
      <c r="A2341" s="668" t="s">
        <v>162</v>
      </c>
      <c r="B2341" s="726" t="s">
        <v>166</v>
      </c>
      <c r="C2341" s="670" t="s">
        <v>160</v>
      </c>
      <c r="D2341" s="431">
        <v>288</v>
      </c>
      <c r="E2341" s="432" t="s">
        <v>1508</v>
      </c>
      <c r="F2341" s="433" t="s">
        <v>1509</v>
      </c>
      <c r="G2341" s="446" t="s">
        <v>165</v>
      </c>
      <c r="H2341" s="434" t="s">
        <v>0</v>
      </c>
      <c r="I2341" s="446">
        <v>4</v>
      </c>
      <c r="J2341" s="583">
        <v>1</v>
      </c>
      <c r="K2341" s="284"/>
      <c r="L2341" s="437"/>
      <c r="M2341" s="438"/>
      <c r="N2341" s="438"/>
      <c r="O2341" s="438"/>
      <c r="P2341" s="438"/>
      <c r="Q2341" s="438"/>
      <c r="R2341" s="438"/>
      <c r="S2341" s="438"/>
      <c r="T2341" s="438"/>
      <c r="U2341" s="467">
        <f t="shared" si="265"/>
        <v>0</v>
      </c>
      <c r="V2341" s="438"/>
      <c r="W2341" s="438"/>
      <c r="X2341" s="438"/>
      <c r="Y2341" s="438"/>
      <c r="Z2341" s="438"/>
      <c r="AA2341" s="438"/>
      <c r="AB2341" s="438"/>
      <c r="AC2341" s="438"/>
      <c r="AD2341" s="438"/>
      <c r="AE2341" s="729"/>
      <c r="AF2341" s="438"/>
      <c r="AG2341" s="2759"/>
      <c r="AH2341" s="2779"/>
      <c r="AI2341" s="2779"/>
      <c r="AJ2341" s="2779"/>
      <c r="AK2341" s="2779"/>
      <c r="AL2341" s="2779"/>
      <c r="AM2341" s="1995"/>
      <c r="AN2341" s="1995"/>
      <c r="AO2341" s="2779"/>
      <c r="AP2341" s="2779"/>
      <c r="AQ2341" s="2759"/>
      <c r="AR2341" s="2759"/>
      <c r="AS2341" s="3171"/>
      <c r="AT2341" s="3171"/>
      <c r="AU2341" s="3172"/>
      <c r="AV2341" s="3172"/>
      <c r="AW2341" s="2653"/>
      <c r="AX2341" s="2653"/>
      <c r="AY2341" s="3173"/>
      <c r="AZ2341" s="2781"/>
      <c r="BA2341" s="2781"/>
      <c r="BB2341" s="2781"/>
      <c r="BC2341" s="2781"/>
      <c r="BD2341" s="2781"/>
      <c r="BE2341" s="2781"/>
      <c r="BF2341" s="2781"/>
      <c r="BG2341" s="2781"/>
      <c r="BH2341" s="3036"/>
      <c r="BI2341" s="3186"/>
      <c r="BJ2341" s="2781"/>
      <c r="BK2341" s="2781"/>
      <c r="BL2341" s="2002">
        <f t="shared" si="266"/>
        <v>0</v>
      </c>
      <c r="BM2341" s="3783"/>
      <c r="BN2341" s="3778"/>
      <c r="BO2341" s="3771"/>
      <c r="BP2341" s="3771"/>
      <c r="BQ2341" s="3779"/>
      <c r="BR2341" s="3784"/>
      <c r="BS2341" s="3785"/>
      <c r="BT2341" s="3785"/>
      <c r="BU2341" s="3785"/>
      <c r="BV2341" s="3785"/>
      <c r="BW2341" s="3785"/>
      <c r="BX2341" s="3785"/>
      <c r="BY2341" s="3785"/>
      <c r="BZ2341" s="3785"/>
      <c r="CA2341" s="3785"/>
      <c r="CB2341" s="3785"/>
      <c r="CC2341" s="3785"/>
      <c r="CD2341" s="1978" t="s">
        <v>1481</v>
      </c>
    </row>
    <row r="2342" spans="1:82" ht="25.5" customHeight="1" thickBot="1" x14ac:dyDescent="0.25">
      <c r="A2342" s="730" t="s">
        <v>162</v>
      </c>
      <c r="B2342" s="731" t="s">
        <v>166</v>
      </c>
      <c r="C2342" s="734" t="s">
        <v>160</v>
      </c>
      <c r="D2342" s="179">
        <v>289</v>
      </c>
      <c r="E2342" s="110" t="s">
        <v>1516</v>
      </c>
      <c r="F2342" s="5" t="s">
        <v>1517</v>
      </c>
      <c r="G2342" s="15" t="s">
        <v>165</v>
      </c>
      <c r="H2342" s="12" t="s">
        <v>0</v>
      </c>
      <c r="I2342" s="15">
        <v>10</v>
      </c>
      <c r="J2342" s="604">
        <v>1</v>
      </c>
      <c r="K2342" s="352"/>
      <c r="L2342" s="354">
        <f t="shared" si="267"/>
        <v>10000000</v>
      </c>
      <c r="M2342" s="717">
        <v>10000000</v>
      </c>
      <c r="N2342" s="717"/>
      <c r="O2342" s="717"/>
      <c r="P2342" s="717"/>
      <c r="Q2342" s="717"/>
      <c r="R2342" s="717"/>
      <c r="S2342" s="7"/>
      <c r="T2342" s="7"/>
      <c r="U2342" s="467">
        <f t="shared" si="265"/>
        <v>0</v>
      </c>
      <c r="V2342" s="7"/>
      <c r="W2342" s="7"/>
      <c r="X2342" s="7"/>
      <c r="Y2342" s="7"/>
      <c r="Z2342" s="7"/>
      <c r="AA2342" s="7"/>
      <c r="AB2342" s="7"/>
      <c r="AC2342" s="7"/>
      <c r="AD2342" s="14"/>
      <c r="AE2342" s="733">
        <f>25000*4*8*35</f>
        <v>28000000</v>
      </c>
      <c r="AF2342" s="14" t="s">
        <v>1504</v>
      </c>
      <c r="AG2342" s="2292"/>
      <c r="AH2342" s="2829"/>
      <c r="AI2342" s="2829"/>
      <c r="AJ2342" s="2829"/>
      <c r="AK2342" s="2829"/>
      <c r="AL2342" s="2829"/>
      <c r="AM2342" s="1864"/>
      <c r="AN2342" s="1864"/>
      <c r="AO2342" s="2829"/>
      <c r="AP2342" s="2829"/>
      <c r="AQ2342" s="3024"/>
      <c r="AR2342" s="3024"/>
      <c r="AS2342" s="3161" t="s">
        <v>1518</v>
      </c>
      <c r="AT2342" s="3162" t="s">
        <v>1505</v>
      </c>
      <c r="AU2342" s="3163">
        <v>1</v>
      </c>
      <c r="AV2342" s="3163">
        <v>1</v>
      </c>
      <c r="AW2342" s="3164" t="s">
        <v>1519</v>
      </c>
      <c r="AX2342" s="3164" t="s">
        <v>1520</v>
      </c>
      <c r="AY2342" s="3165">
        <v>0</v>
      </c>
      <c r="AZ2342" s="1397"/>
      <c r="BA2342" s="1397"/>
      <c r="BB2342" s="1397"/>
      <c r="BC2342" s="1397"/>
      <c r="BD2342" s="1397"/>
      <c r="BE2342" s="1394"/>
      <c r="BF2342" s="1394"/>
      <c r="BG2342" s="1394"/>
      <c r="BH2342" s="1831"/>
      <c r="BI2342" s="2991"/>
      <c r="BJ2342" s="1394"/>
      <c r="BK2342" s="1394"/>
      <c r="BL2342" s="2209">
        <f t="shared" si="266"/>
        <v>0</v>
      </c>
      <c r="BM2342" s="2447">
        <f>L2342-(BI2342:BI2347)</f>
        <v>10000000</v>
      </c>
      <c r="BN2342" s="2751"/>
      <c r="BO2342" s="1439"/>
      <c r="BP2342" s="1439"/>
      <c r="BQ2342" s="2752"/>
      <c r="BR2342" s="3023"/>
      <c r="BS2342" s="1413"/>
      <c r="BT2342" s="1413"/>
      <c r="BU2342" s="1413"/>
      <c r="BV2342" s="1413"/>
      <c r="BW2342" s="1413"/>
      <c r="BX2342" s="1413"/>
      <c r="BY2342" s="1413"/>
      <c r="BZ2342" s="1413"/>
      <c r="CA2342" s="1413"/>
      <c r="CB2342" s="1413"/>
      <c r="CC2342" s="1413"/>
      <c r="CD2342" s="1978" t="s">
        <v>1481</v>
      </c>
    </row>
    <row r="2343" spans="1:82" ht="25.5" customHeight="1" thickBot="1" x14ac:dyDescent="0.25">
      <c r="A2343" s="664" t="s">
        <v>162</v>
      </c>
      <c r="B2343" s="719" t="s">
        <v>166</v>
      </c>
      <c r="C2343" s="666" t="s">
        <v>160</v>
      </c>
      <c r="D2343" s="460">
        <v>289</v>
      </c>
      <c r="E2343" s="500" t="s">
        <v>1516</v>
      </c>
      <c r="F2343" s="526" t="s">
        <v>1517</v>
      </c>
      <c r="G2343" s="464" t="s">
        <v>165</v>
      </c>
      <c r="H2343" s="463" t="s">
        <v>0</v>
      </c>
      <c r="I2343" s="464">
        <v>10</v>
      </c>
      <c r="J2343" s="577">
        <v>1</v>
      </c>
      <c r="K2343" s="284"/>
      <c r="L2343" s="436"/>
      <c r="M2343" s="667"/>
      <c r="N2343" s="667"/>
      <c r="O2343" s="667"/>
      <c r="P2343" s="667"/>
      <c r="Q2343" s="667"/>
      <c r="R2343" s="667"/>
      <c r="S2343" s="667"/>
      <c r="T2343" s="667"/>
      <c r="U2343" s="467">
        <f t="shared" si="265"/>
        <v>0</v>
      </c>
      <c r="V2343" s="667"/>
      <c r="W2343" s="667"/>
      <c r="X2343" s="667"/>
      <c r="Y2343" s="667"/>
      <c r="Z2343" s="667"/>
      <c r="AA2343" s="667"/>
      <c r="AB2343" s="667"/>
      <c r="AC2343" s="667"/>
      <c r="AD2343" s="667"/>
      <c r="AE2343" s="721"/>
      <c r="AF2343" s="667"/>
      <c r="AG2343" s="2756"/>
      <c r="AH2343" s="2729"/>
      <c r="AI2343" s="2729"/>
      <c r="AJ2343" s="2729"/>
      <c r="AK2343" s="2729"/>
      <c r="AL2343" s="2729"/>
      <c r="AM2343" s="1147"/>
      <c r="AN2343" s="1147"/>
      <c r="AO2343" s="2729"/>
      <c r="AP2343" s="2729"/>
      <c r="AQ2343" s="2756"/>
      <c r="AR2343" s="2756"/>
      <c r="AS2343" s="3978" t="s">
        <v>6123</v>
      </c>
      <c r="AT2343" s="1980" t="s">
        <v>1521</v>
      </c>
      <c r="AU2343" s="1982">
        <v>1</v>
      </c>
      <c r="AV2343" s="1982">
        <v>0</v>
      </c>
      <c r="AW2343" s="3979">
        <v>42979</v>
      </c>
      <c r="AX2343" s="3979">
        <v>43100</v>
      </c>
      <c r="AY2343" s="3170">
        <v>0</v>
      </c>
      <c r="AZ2343" s="2391"/>
      <c r="BA2343" s="2391"/>
      <c r="BB2343" s="2391"/>
      <c r="BC2343" s="2391"/>
      <c r="BD2343" s="2391"/>
      <c r="BE2343" s="2391"/>
      <c r="BF2343" s="2391"/>
      <c r="BG2343" s="2391"/>
      <c r="BH2343" s="2833"/>
      <c r="BI2343" s="1677"/>
      <c r="BJ2343" s="2391"/>
      <c r="BK2343" s="2391"/>
      <c r="BL2343" s="1986">
        <f t="shared" si="266"/>
        <v>0</v>
      </c>
      <c r="BM2343" s="3777"/>
      <c r="BN2343" s="3778"/>
      <c r="BO2343" s="3771"/>
      <c r="BP2343" s="3771"/>
      <c r="BQ2343" s="3779"/>
      <c r="BR2343" s="3780"/>
      <c r="BS2343" s="3771"/>
      <c r="BT2343" s="3771"/>
      <c r="BU2343" s="3771"/>
      <c r="BV2343" s="3771"/>
      <c r="BW2343" s="3771"/>
      <c r="BX2343" s="3771"/>
      <c r="BY2343" s="3771"/>
      <c r="BZ2343" s="3771"/>
      <c r="CA2343" s="3771"/>
      <c r="CB2343" s="3771"/>
      <c r="CC2343" s="3771"/>
      <c r="CD2343" s="1978" t="s">
        <v>1481</v>
      </c>
    </row>
    <row r="2344" spans="1:82" ht="25.5" customHeight="1" thickBot="1" x14ac:dyDescent="0.25">
      <c r="A2344" s="664" t="s">
        <v>162</v>
      </c>
      <c r="B2344" s="719" t="s">
        <v>166</v>
      </c>
      <c r="C2344" s="666" t="s">
        <v>160</v>
      </c>
      <c r="D2344" s="460">
        <v>289</v>
      </c>
      <c r="E2344" s="500" t="s">
        <v>1516</v>
      </c>
      <c r="F2344" s="526" t="s">
        <v>1517</v>
      </c>
      <c r="G2344" s="464" t="s">
        <v>165</v>
      </c>
      <c r="H2344" s="463" t="s">
        <v>0</v>
      </c>
      <c r="I2344" s="464">
        <v>10</v>
      </c>
      <c r="J2344" s="577">
        <v>1</v>
      </c>
      <c r="K2344" s="284"/>
      <c r="L2344" s="436"/>
      <c r="M2344" s="667"/>
      <c r="N2344" s="667"/>
      <c r="O2344" s="667"/>
      <c r="P2344" s="667"/>
      <c r="Q2344" s="667"/>
      <c r="R2344" s="667"/>
      <c r="S2344" s="667"/>
      <c r="T2344" s="667"/>
      <c r="U2344" s="467">
        <f t="shared" si="265"/>
        <v>0</v>
      </c>
      <c r="V2344" s="667"/>
      <c r="W2344" s="667"/>
      <c r="X2344" s="667"/>
      <c r="Y2344" s="667"/>
      <c r="Z2344" s="667"/>
      <c r="AA2344" s="667"/>
      <c r="AB2344" s="667"/>
      <c r="AC2344" s="667"/>
      <c r="AD2344" s="667"/>
      <c r="AE2344" s="721"/>
      <c r="AF2344" s="667"/>
      <c r="AG2344" s="2756"/>
      <c r="AH2344" s="2729"/>
      <c r="AI2344" s="2729"/>
      <c r="AJ2344" s="2729"/>
      <c r="AK2344" s="2729"/>
      <c r="AL2344" s="2729"/>
      <c r="AM2344" s="1147"/>
      <c r="AN2344" s="1147"/>
      <c r="AO2344" s="2729"/>
      <c r="AP2344" s="2729"/>
      <c r="AQ2344" s="2756"/>
      <c r="AR2344" s="2756"/>
      <c r="AS2344" s="3978" t="s">
        <v>6124</v>
      </c>
      <c r="AT2344" s="1980" t="s">
        <v>1522</v>
      </c>
      <c r="AU2344" s="1982">
        <v>1</v>
      </c>
      <c r="AV2344" s="1982">
        <v>0</v>
      </c>
      <c r="AW2344" s="3979">
        <v>43070</v>
      </c>
      <c r="AX2344" s="3979">
        <v>43100</v>
      </c>
      <c r="AY2344" s="3170"/>
      <c r="AZ2344" s="2391"/>
      <c r="BA2344" s="2391"/>
      <c r="BB2344" s="2391"/>
      <c r="BC2344" s="2391"/>
      <c r="BD2344" s="2391"/>
      <c r="BE2344" s="2391"/>
      <c r="BF2344" s="2391"/>
      <c r="BG2344" s="2391"/>
      <c r="BH2344" s="2833"/>
      <c r="BI2344" s="1677"/>
      <c r="BJ2344" s="2391"/>
      <c r="BK2344" s="2391"/>
      <c r="BL2344" s="1986">
        <f t="shared" si="266"/>
        <v>0</v>
      </c>
      <c r="BM2344" s="3777"/>
      <c r="BN2344" s="3778"/>
      <c r="BO2344" s="3771"/>
      <c r="BP2344" s="3771"/>
      <c r="BQ2344" s="3779"/>
      <c r="BR2344" s="3780"/>
      <c r="BS2344" s="3771"/>
      <c r="BT2344" s="3771"/>
      <c r="BU2344" s="3771"/>
      <c r="BV2344" s="3771"/>
      <c r="BW2344" s="3771"/>
      <c r="BX2344" s="3771"/>
      <c r="BY2344" s="3771"/>
      <c r="BZ2344" s="3771"/>
      <c r="CA2344" s="3771"/>
      <c r="CB2344" s="3771"/>
      <c r="CC2344" s="3771"/>
      <c r="CD2344" s="1978" t="s">
        <v>1481</v>
      </c>
    </row>
    <row r="2345" spans="1:82" ht="25.5" customHeight="1" thickBot="1" x14ac:dyDescent="0.25">
      <c r="A2345" s="664" t="s">
        <v>162</v>
      </c>
      <c r="B2345" s="719" t="s">
        <v>166</v>
      </c>
      <c r="C2345" s="666" t="s">
        <v>160</v>
      </c>
      <c r="D2345" s="460">
        <v>289</v>
      </c>
      <c r="E2345" s="500" t="s">
        <v>1516</v>
      </c>
      <c r="F2345" s="526" t="s">
        <v>1517</v>
      </c>
      <c r="G2345" s="464" t="s">
        <v>165</v>
      </c>
      <c r="H2345" s="463" t="s">
        <v>0</v>
      </c>
      <c r="I2345" s="464">
        <v>10</v>
      </c>
      <c r="J2345" s="577">
        <v>1</v>
      </c>
      <c r="K2345" s="284"/>
      <c r="L2345" s="436"/>
      <c r="M2345" s="667"/>
      <c r="N2345" s="667"/>
      <c r="O2345" s="667"/>
      <c r="P2345" s="667"/>
      <c r="Q2345" s="667"/>
      <c r="R2345" s="667"/>
      <c r="S2345" s="667"/>
      <c r="T2345" s="667"/>
      <c r="U2345" s="467">
        <f t="shared" si="265"/>
        <v>0</v>
      </c>
      <c r="V2345" s="667"/>
      <c r="W2345" s="667"/>
      <c r="X2345" s="667"/>
      <c r="Y2345" s="667"/>
      <c r="Z2345" s="667"/>
      <c r="AA2345" s="667"/>
      <c r="AB2345" s="667"/>
      <c r="AC2345" s="667"/>
      <c r="AD2345" s="667"/>
      <c r="AE2345" s="721"/>
      <c r="AF2345" s="667"/>
      <c r="AG2345" s="2756"/>
      <c r="AH2345" s="2729"/>
      <c r="AI2345" s="2729"/>
      <c r="AJ2345" s="2729"/>
      <c r="AK2345" s="2729"/>
      <c r="AL2345" s="2729"/>
      <c r="AM2345" s="1147"/>
      <c r="AN2345" s="1147"/>
      <c r="AO2345" s="2729"/>
      <c r="AP2345" s="2729"/>
      <c r="AQ2345" s="2756"/>
      <c r="AR2345" s="2756"/>
      <c r="AS2345" s="3978" t="s">
        <v>1523</v>
      </c>
      <c r="AT2345" s="1980" t="s">
        <v>1524</v>
      </c>
      <c r="AU2345" s="1982">
        <v>1</v>
      </c>
      <c r="AV2345" s="1982">
        <v>1</v>
      </c>
      <c r="AW2345" s="3979">
        <v>42948</v>
      </c>
      <c r="AX2345" s="3979">
        <v>43070</v>
      </c>
      <c r="AY2345" s="3170">
        <v>0</v>
      </c>
      <c r="AZ2345" s="2391"/>
      <c r="BA2345" s="2391"/>
      <c r="BB2345" s="2391"/>
      <c r="BC2345" s="2391"/>
      <c r="BD2345" s="2391"/>
      <c r="BE2345" s="2391"/>
      <c r="BF2345" s="2391"/>
      <c r="BG2345" s="2391"/>
      <c r="BH2345" s="2833"/>
      <c r="BI2345" s="1677"/>
      <c r="BJ2345" s="2391"/>
      <c r="BK2345" s="2391"/>
      <c r="BL2345" s="1986">
        <f t="shared" si="266"/>
        <v>0</v>
      </c>
      <c r="BM2345" s="3777"/>
      <c r="BN2345" s="3778"/>
      <c r="BO2345" s="3771"/>
      <c r="BP2345" s="3771"/>
      <c r="BQ2345" s="3779"/>
      <c r="BR2345" s="3780"/>
      <c r="BS2345" s="3771"/>
      <c r="BT2345" s="3771"/>
      <c r="BU2345" s="3771"/>
      <c r="BV2345" s="3771"/>
      <c r="BW2345" s="3771"/>
      <c r="BX2345" s="3771"/>
      <c r="BY2345" s="3771"/>
      <c r="BZ2345" s="3771"/>
      <c r="CA2345" s="3771"/>
      <c r="CB2345" s="3771"/>
      <c r="CC2345" s="3771"/>
      <c r="CD2345" s="1978" t="s">
        <v>1481</v>
      </c>
    </row>
    <row r="2346" spans="1:82" ht="25.5" customHeight="1" thickBot="1" x14ac:dyDescent="0.25">
      <c r="A2346" s="664" t="s">
        <v>162</v>
      </c>
      <c r="B2346" s="719" t="s">
        <v>166</v>
      </c>
      <c r="C2346" s="666" t="s">
        <v>160</v>
      </c>
      <c r="D2346" s="460">
        <v>289</v>
      </c>
      <c r="E2346" s="500" t="s">
        <v>1516</v>
      </c>
      <c r="F2346" s="526" t="s">
        <v>1517</v>
      </c>
      <c r="G2346" s="464" t="s">
        <v>165</v>
      </c>
      <c r="H2346" s="463" t="s">
        <v>0</v>
      </c>
      <c r="I2346" s="464">
        <v>10</v>
      </c>
      <c r="J2346" s="577">
        <v>1</v>
      </c>
      <c r="K2346" s="284"/>
      <c r="L2346" s="436"/>
      <c r="M2346" s="667"/>
      <c r="N2346" s="667"/>
      <c r="O2346" s="667"/>
      <c r="P2346" s="667"/>
      <c r="Q2346" s="667"/>
      <c r="R2346" s="667"/>
      <c r="S2346" s="667"/>
      <c r="T2346" s="667"/>
      <c r="U2346" s="467">
        <f t="shared" si="265"/>
        <v>0</v>
      </c>
      <c r="V2346" s="667"/>
      <c r="W2346" s="667"/>
      <c r="X2346" s="667"/>
      <c r="Y2346" s="667"/>
      <c r="Z2346" s="667"/>
      <c r="AA2346" s="667"/>
      <c r="AB2346" s="667"/>
      <c r="AC2346" s="667"/>
      <c r="AD2346" s="667"/>
      <c r="AE2346" s="721"/>
      <c r="AF2346" s="667"/>
      <c r="AG2346" s="2756"/>
      <c r="AH2346" s="2729"/>
      <c r="AI2346" s="2729"/>
      <c r="AJ2346" s="2729"/>
      <c r="AK2346" s="2729"/>
      <c r="AL2346" s="2729"/>
      <c r="AM2346" s="1147"/>
      <c r="AN2346" s="1147"/>
      <c r="AO2346" s="2729"/>
      <c r="AP2346" s="2729"/>
      <c r="AQ2346" s="2756"/>
      <c r="AR2346" s="2756"/>
      <c r="AS2346" s="3975"/>
      <c r="AT2346" s="1494"/>
      <c r="AU2346" s="1992"/>
      <c r="AV2346" s="1992"/>
      <c r="AW2346" s="3815"/>
      <c r="AX2346" s="3815"/>
      <c r="AY2346" s="3184"/>
      <c r="AZ2346" s="2391"/>
      <c r="BA2346" s="2391"/>
      <c r="BB2346" s="2391"/>
      <c r="BC2346" s="2391"/>
      <c r="BD2346" s="2391"/>
      <c r="BE2346" s="2391"/>
      <c r="BF2346" s="2391"/>
      <c r="BG2346" s="2391"/>
      <c r="BH2346" s="2833"/>
      <c r="BI2346" s="1677"/>
      <c r="BJ2346" s="2391"/>
      <c r="BK2346" s="2391"/>
      <c r="BL2346" s="1986">
        <f t="shared" si="266"/>
        <v>0</v>
      </c>
      <c r="BM2346" s="3777"/>
      <c r="BN2346" s="3778"/>
      <c r="BO2346" s="3771"/>
      <c r="BP2346" s="3771"/>
      <c r="BQ2346" s="3779"/>
      <c r="BR2346" s="3780"/>
      <c r="BS2346" s="3771"/>
      <c r="BT2346" s="3771"/>
      <c r="BU2346" s="3771"/>
      <c r="BV2346" s="3771"/>
      <c r="BW2346" s="3771"/>
      <c r="BX2346" s="3771"/>
      <c r="BY2346" s="3771"/>
      <c r="BZ2346" s="3771"/>
      <c r="CA2346" s="3771"/>
      <c r="CB2346" s="3771"/>
      <c r="CC2346" s="3771"/>
      <c r="CD2346" s="1978" t="s">
        <v>1481</v>
      </c>
    </row>
    <row r="2347" spans="1:82" ht="25.5" customHeight="1" thickBot="1" x14ac:dyDescent="0.25">
      <c r="A2347" s="722" t="s">
        <v>162</v>
      </c>
      <c r="B2347" s="723" t="s">
        <v>166</v>
      </c>
      <c r="C2347" s="735" t="s">
        <v>160</v>
      </c>
      <c r="D2347" s="205">
        <v>289</v>
      </c>
      <c r="E2347" s="103" t="s">
        <v>1516</v>
      </c>
      <c r="F2347" s="100" t="s">
        <v>1517</v>
      </c>
      <c r="G2347" s="18" t="s">
        <v>165</v>
      </c>
      <c r="H2347" s="17" t="s">
        <v>0</v>
      </c>
      <c r="I2347" s="18">
        <v>10</v>
      </c>
      <c r="J2347" s="595">
        <v>1</v>
      </c>
      <c r="K2347" s="284"/>
      <c r="L2347" s="296"/>
      <c r="M2347" s="98"/>
      <c r="N2347" s="98"/>
      <c r="O2347" s="98"/>
      <c r="P2347" s="98"/>
      <c r="Q2347" s="98"/>
      <c r="R2347" s="98"/>
      <c r="S2347" s="98"/>
      <c r="T2347" s="98"/>
      <c r="U2347" s="467">
        <f t="shared" si="265"/>
        <v>0</v>
      </c>
      <c r="V2347" s="98"/>
      <c r="W2347" s="98"/>
      <c r="X2347" s="98"/>
      <c r="Y2347" s="98"/>
      <c r="Z2347" s="98"/>
      <c r="AA2347" s="98"/>
      <c r="AB2347" s="98"/>
      <c r="AC2347" s="98"/>
      <c r="AD2347" s="98"/>
      <c r="AE2347" s="725"/>
      <c r="AF2347" s="98"/>
      <c r="AG2347" s="3174"/>
      <c r="AH2347" s="2780"/>
      <c r="AI2347" s="2780"/>
      <c r="AJ2347" s="2780"/>
      <c r="AK2347" s="2780"/>
      <c r="AL2347" s="2780"/>
      <c r="AM2347" s="2144"/>
      <c r="AN2347" s="2144"/>
      <c r="AO2347" s="2780"/>
      <c r="AP2347" s="2780"/>
      <c r="AQ2347" s="3174"/>
      <c r="AR2347" s="3174"/>
      <c r="AS2347" s="3976"/>
      <c r="AT2347" s="1562"/>
      <c r="AU2347" s="2147"/>
      <c r="AV2347" s="2147"/>
      <c r="AW2347" s="2964"/>
      <c r="AX2347" s="2964"/>
      <c r="AY2347" s="2965"/>
      <c r="AZ2347" s="2418"/>
      <c r="BA2347" s="2418"/>
      <c r="BB2347" s="2418"/>
      <c r="BC2347" s="2418"/>
      <c r="BD2347" s="2418"/>
      <c r="BE2347" s="2418"/>
      <c r="BF2347" s="2418"/>
      <c r="BG2347" s="2418"/>
      <c r="BH2347" s="2933"/>
      <c r="BI2347" s="2934"/>
      <c r="BJ2347" s="2418"/>
      <c r="BK2347" s="2418"/>
      <c r="BL2347" s="2151">
        <f t="shared" si="266"/>
        <v>0</v>
      </c>
      <c r="BM2347" s="3907"/>
      <c r="BN2347" s="3778"/>
      <c r="BO2347" s="3771"/>
      <c r="BP2347" s="3771"/>
      <c r="BQ2347" s="3779"/>
      <c r="BR2347" s="3908"/>
      <c r="BS2347" s="3774"/>
      <c r="BT2347" s="3774"/>
      <c r="BU2347" s="3774"/>
      <c r="BV2347" s="3774"/>
      <c r="BW2347" s="3774"/>
      <c r="BX2347" s="3774"/>
      <c r="BY2347" s="3774"/>
      <c r="BZ2347" s="3774"/>
      <c r="CA2347" s="3774"/>
      <c r="CB2347" s="3774"/>
      <c r="CC2347" s="3774"/>
      <c r="CD2347" s="1978" t="s">
        <v>1481</v>
      </c>
    </row>
    <row r="2348" spans="1:82" ht="25.5" customHeight="1" thickBot="1" x14ac:dyDescent="0.25">
      <c r="A2348" s="661" t="s">
        <v>162</v>
      </c>
      <c r="B2348" s="715" t="s">
        <v>166</v>
      </c>
      <c r="C2348" s="663" t="s">
        <v>160</v>
      </c>
      <c r="D2348" s="163">
        <v>290</v>
      </c>
      <c r="E2348" s="210" t="s">
        <v>1525</v>
      </c>
      <c r="F2348" s="48" t="s">
        <v>1526</v>
      </c>
      <c r="G2348" s="217">
        <v>0</v>
      </c>
      <c r="H2348" s="217" t="s">
        <v>0</v>
      </c>
      <c r="I2348" s="217">
        <v>1</v>
      </c>
      <c r="J2348" s="572">
        <v>0.1</v>
      </c>
      <c r="K2348" s="352"/>
      <c r="L2348" s="293">
        <f t="shared" si="267"/>
        <v>0</v>
      </c>
      <c r="M2348" s="717"/>
      <c r="N2348" s="717"/>
      <c r="O2348" s="717"/>
      <c r="P2348" s="717"/>
      <c r="Q2348" s="717"/>
      <c r="R2348" s="717"/>
      <c r="S2348" s="717"/>
      <c r="T2348" s="717"/>
      <c r="U2348" s="467">
        <f t="shared" si="265"/>
        <v>0</v>
      </c>
      <c r="V2348" s="52"/>
      <c r="W2348" s="52"/>
      <c r="X2348" s="52"/>
      <c r="Y2348" s="52"/>
      <c r="Z2348" s="52"/>
      <c r="AA2348" s="52"/>
      <c r="AB2348" s="52"/>
      <c r="AC2348" s="52"/>
      <c r="AD2348" s="196"/>
      <c r="AE2348" s="718"/>
      <c r="AF2348" s="196"/>
      <c r="AG2348" s="2745"/>
      <c r="AH2348" s="2725"/>
      <c r="AI2348" s="2725"/>
      <c r="AJ2348" s="2725"/>
      <c r="AK2348" s="2725"/>
      <c r="AL2348" s="2725"/>
      <c r="AM2348" s="1923"/>
      <c r="AN2348" s="1923"/>
      <c r="AO2348" s="2725"/>
      <c r="AP2348" s="2725"/>
      <c r="AQ2348" s="1461"/>
      <c r="AR2348" s="1461"/>
      <c r="AS2348" s="3155" t="s">
        <v>6125</v>
      </c>
      <c r="AT2348" s="3156" t="s">
        <v>1527</v>
      </c>
      <c r="AU2348" s="3157">
        <v>1</v>
      </c>
      <c r="AV2348" s="3157">
        <v>0</v>
      </c>
      <c r="AW2348" s="3158">
        <v>43009</v>
      </c>
      <c r="AX2348" s="3158">
        <v>43100</v>
      </c>
      <c r="AY2348" s="3159">
        <v>0</v>
      </c>
      <c r="AZ2348" s="1459"/>
      <c r="BA2348" s="1459"/>
      <c r="BB2348" s="1459"/>
      <c r="BC2348" s="1459"/>
      <c r="BD2348" s="1459"/>
      <c r="BE2348" s="1381"/>
      <c r="BF2348" s="1381"/>
      <c r="BG2348" s="1381"/>
      <c r="BH2348" s="1659"/>
      <c r="BI2348" s="2042"/>
      <c r="BJ2348" s="1381"/>
      <c r="BK2348" s="1381"/>
      <c r="BL2348" s="1973">
        <f>BF20502-BI20502</f>
        <v>0</v>
      </c>
      <c r="BM2348" s="1974" t="e">
        <f>L20502-(BI2353:BI20502)</f>
        <v>#VALUE!</v>
      </c>
      <c r="BN2348" s="2751"/>
      <c r="BO2348" s="1439"/>
      <c r="BP2348" s="1439"/>
      <c r="BQ2348" s="2752"/>
      <c r="BR2348" s="2753"/>
      <c r="BS2348" s="1471"/>
      <c r="BT2348" s="1471"/>
      <c r="BU2348" s="1471"/>
      <c r="BV2348" s="1471"/>
      <c r="BW2348" s="1471"/>
      <c r="BX2348" s="1471"/>
      <c r="BY2348" s="1471"/>
      <c r="BZ2348" s="1471"/>
      <c r="CA2348" s="1471"/>
      <c r="CB2348" s="1471"/>
      <c r="CC2348" s="1471"/>
      <c r="CD2348" s="1978" t="s">
        <v>1481</v>
      </c>
    </row>
    <row r="2349" spans="1:82" ht="25.5" customHeight="1" thickBot="1" x14ac:dyDescent="0.25">
      <c r="A2349" s="664" t="s">
        <v>162</v>
      </c>
      <c r="B2349" s="719" t="s">
        <v>166</v>
      </c>
      <c r="C2349" s="666" t="s">
        <v>160</v>
      </c>
      <c r="D2349" s="460">
        <v>290</v>
      </c>
      <c r="E2349" s="500" t="s">
        <v>1525</v>
      </c>
      <c r="F2349" s="526" t="s">
        <v>1526</v>
      </c>
      <c r="G2349" s="463">
        <v>0</v>
      </c>
      <c r="H2349" s="463" t="s">
        <v>0</v>
      </c>
      <c r="I2349" s="463">
        <v>1</v>
      </c>
      <c r="J2349" s="577">
        <v>0.1</v>
      </c>
      <c r="K2349" s="284"/>
      <c r="L2349" s="436"/>
      <c r="M2349" s="667"/>
      <c r="N2349" s="667"/>
      <c r="O2349" s="667"/>
      <c r="P2349" s="667"/>
      <c r="Q2349" s="667"/>
      <c r="R2349" s="667"/>
      <c r="S2349" s="667"/>
      <c r="T2349" s="667"/>
      <c r="U2349" s="467">
        <f t="shared" si="265"/>
        <v>0</v>
      </c>
      <c r="V2349" s="667"/>
      <c r="W2349" s="667"/>
      <c r="X2349" s="667"/>
      <c r="Y2349" s="667"/>
      <c r="Z2349" s="667"/>
      <c r="AA2349" s="667"/>
      <c r="AB2349" s="667"/>
      <c r="AC2349" s="667"/>
      <c r="AD2349" s="667"/>
      <c r="AE2349" s="721"/>
      <c r="AF2349" s="667"/>
      <c r="AG2349" s="2756"/>
      <c r="AH2349" s="2729"/>
      <c r="AI2349" s="2729"/>
      <c r="AJ2349" s="2729"/>
      <c r="AK2349" s="2729"/>
      <c r="AL2349" s="2729"/>
      <c r="AM2349" s="1147"/>
      <c r="AN2349" s="1147"/>
      <c r="AO2349" s="2729"/>
      <c r="AP2349" s="2729"/>
      <c r="AQ2349" s="2756"/>
      <c r="AR2349" s="2756"/>
      <c r="AS2349" s="3975"/>
      <c r="AT2349" s="1494"/>
      <c r="AU2349" s="1992"/>
      <c r="AV2349" s="1992"/>
      <c r="AW2349" s="3815"/>
      <c r="AX2349" s="3815"/>
      <c r="AY2349" s="3184"/>
      <c r="AZ2349" s="2391"/>
      <c r="BA2349" s="2391"/>
      <c r="BB2349" s="2391"/>
      <c r="BC2349" s="2391"/>
      <c r="BD2349" s="2391"/>
      <c r="BE2349" s="2391"/>
      <c r="BF2349" s="2391"/>
      <c r="BG2349" s="2391"/>
      <c r="BH2349" s="2833"/>
      <c r="BI2349" s="1677"/>
      <c r="BJ2349" s="2391"/>
      <c r="BK2349" s="2391"/>
      <c r="BL2349" s="1986">
        <f t="shared" si="266"/>
        <v>0</v>
      </c>
      <c r="BM2349" s="3777"/>
      <c r="BN2349" s="3778"/>
      <c r="BO2349" s="3771"/>
      <c r="BP2349" s="3771"/>
      <c r="BQ2349" s="3779"/>
      <c r="BR2349" s="3780"/>
      <c r="BS2349" s="3771"/>
      <c r="BT2349" s="3771"/>
      <c r="BU2349" s="3771"/>
      <c r="BV2349" s="3771"/>
      <c r="BW2349" s="3771"/>
      <c r="BX2349" s="3771"/>
      <c r="BY2349" s="3771"/>
      <c r="BZ2349" s="3771"/>
      <c r="CA2349" s="3771"/>
      <c r="CB2349" s="3771"/>
      <c r="CC2349" s="3771"/>
      <c r="CD2349" s="1978" t="s">
        <v>1481</v>
      </c>
    </row>
    <row r="2350" spans="1:82" ht="25.5" customHeight="1" thickBot="1" x14ac:dyDescent="0.25">
      <c r="A2350" s="664" t="s">
        <v>162</v>
      </c>
      <c r="B2350" s="719" t="s">
        <v>166</v>
      </c>
      <c r="C2350" s="666" t="s">
        <v>160</v>
      </c>
      <c r="D2350" s="460">
        <v>290</v>
      </c>
      <c r="E2350" s="500" t="s">
        <v>1525</v>
      </c>
      <c r="F2350" s="526" t="s">
        <v>1526</v>
      </c>
      <c r="G2350" s="463">
        <v>0</v>
      </c>
      <c r="H2350" s="463" t="s">
        <v>0</v>
      </c>
      <c r="I2350" s="463">
        <v>1</v>
      </c>
      <c r="J2350" s="577">
        <v>0.1</v>
      </c>
      <c r="K2350" s="284"/>
      <c r="L2350" s="436"/>
      <c r="M2350" s="667"/>
      <c r="N2350" s="667"/>
      <c r="O2350" s="667"/>
      <c r="P2350" s="667"/>
      <c r="Q2350" s="667"/>
      <c r="R2350" s="667"/>
      <c r="S2350" s="667"/>
      <c r="T2350" s="667"/>
      <c r="U2350" s="467">
        <f t="shared" si="265"/>
        <v>0</v>
      </c>
      <c r="V2350" s="667"/>
      <c r="W2350" s="667"/>
      <c r="X2350" s="667"/>
      <c r="Y2350" s="667"/>
      <c r="Z2350" s="667"/>
      <c r="AA2350" s="667"/>
      <c r="AB2350" s="667"/>
      <c r="AC2350" s="667"/>
      <c r="AD2350" s="667"/>
      <c r="AE2350" s="721"/>
      <c r="AF2350" s="667"/>
      <c r="AG2350" s="2756"/>
      <c r="AH2350" s="2729"/>
      <c r="AI2350" s="2729"/>
      <c r="AJ2350" s="2729"/>
      <c r="AK2350" s="2729"/>
      <c r="AL2350" s="2729"/>
      <c r="AM2350" s="1147"/>
      <c r="AN2350" s="1147"/>
      <c r="AO2350" s="2729"/>
      <c r="AP2350" s="2729"/>
      <c r="AQ2350" s="2756"/>
      <c r="AR2350" s="2756"/>
      <c r="AS2350" s="3975"/>
      <c r="AT2350" s="1494"/>
      <c r="AU2350" s="1992"/>
      <c r="AV2350" s="1992"/>
      <c r="AW2350" s="3815"/>
      <c r="AX2350" s="3815"/>
      <c r="AY2350" s="3184"/>
      <c r="AZ2350" s="2391"/>
      <c r="BA2350" s="2391"/>
      <c r="BB2350" s="2391"/>
      <c r="BC2350" s="2391"/>
      <c r="BD2350" s="2391"/>
      <c r="BE2350" s="2391"/>
      <c r="BF2350" s="2391"/>
      <c r="BG2350" s="2391"/>
      <c r="BH2350" s="2833"/>
      <c r="BI2350" s="1677"/>
      <c r="BJ2350" s="2391"/>
      <c r="BK2350" s="2391"/>
      <c r="BL2350" s="1986">
        <f t="shared" si="266"/>
        <v>0</v>
      </c>
      <c r="BM2350" s="3777"/>
      <c r="BN2350" s="3778"/>
      <c r="BO2350" s="3771"/>
      <c r="BP2350" s="3771"/>
      <c r="BQ2350" s="3779"/>
      <c r="BR2350" s="3780"/>
      <c r="BS2350" s="3771"/>
      <c r="BT2350" s="3771"/>
      <c r="BU2350" s="3771"/>
      <c r="BV2350" s="3771"/>
      <c r="BW2350" s="3771"/>
      <c r="BX2350" s="3771"/>
      <c r="BY2350" s="3771"/>
      <c r="BZ2350" s="3771"/>
      <c r="CA2350" s="3771"/>
      <c r="CB2350" s="3771"/>
      <c r="CC2350" s="3771"/>
      <c r="CD2350" s="1978" t="s">
        <v>1481</v>
      </c>
    </row>
    <row r="2351" spans="1:82" ht="25.5" customHeight="1" thickBot="1" x14ac:dyDescent="0.25">
      <c r="A2351" s="664" t="s">
        <v>162</v>
      </c>
      <c r="B2351" s="719" t="s">
        <v>166</v>
      </c>
      <c r="C2351" s="666" t="s">
        <v>160</v>
      </c>
      <c r="D2351" s="460">
        <v>290</v>
      </c>
      <c r="E2351" s="500" t="s">
        <v>1525</v>
      </c>
      <c r="F2351" s="526" t="s">
        <v>1526</v>
      </c>
      <c r="G2351" s="463">
        <v>0</v>
      </c>
      <c r="H2351" s="463" t="s">
        <v>0</v>
      </c>
      <c r="I2351" s="463">
        <v>1</v>
      </c>
      <c r="J2351" s="577">
        <v>0.1</v>
      </c>
      <c r="K2351" s="284"/>
      <c r="L2351" s="436"/>
      <c r="M2351" s="667"/>
      <c r="N2351" s="667"/>
      <c r="O2351" s="667"/>
      <c r="P2351" s="667"/>
      <c r="Q2351" s="667"/>
      <c r="R2351" s="667"/>
      <c r="S2351" s="667"/>
      <c r="T2351" s="667"/>
      <c r="U2351" s="467">
        <f t="shared" si="265"/>
        <v>0</v>
      </c>
      <c r="V2351" s="667"/>
      <c r="W2351" s="667"/>
      <c r="X2351" s="667"/>
      <c r="Y2351" s="667"/>
      <c r="Z2351" s="667"/>
      <c r="AA2351" s="667"/>
      <c r="AB2351" s="667"/>
      <c r="AC2351" s="667"/>
      <c r="AD2351" s="667"/>
      <c r="AE2351" s="721"/>
      <c r="AF2351" s="667"/>
      <c r="AG2351" s="2756"/>
      <c r="AH2351" s="2729"/>
      <c r="AI2351" s="2729"/>
      <c r="AJ2351" s="2729"/>
      <c r="AK2351" s="2729"/>
      <c r="AL2351" s="2729"/>
      <c r="AM2351" s="1147"/>
      <c r="AN2351" s="1147"/>
      <c r="AO2351" s="2729"/>
      <c r="AP2351" s="2729"/>
      <c r="AQ2351" s="2756"/>
      <c r="AR2351" s="2756"/>
      <c r="AS2351" s="3975"/>
      <c r="AT2351" s="1494"/>
      <c r="AU2351" s="1992"/>
      <c r="AV2351" s="1992"/>
      <c r="AW2351" s="3815"/>
      <c r="AX2351" s="3815"/>
      <c r="AY2351" s="3184"/>
      <c r="AZ2351" s="2391"/>
      <c r="BA2351" s="2391"/>
      <c r="BB2351" s="2391"/>
      <c r="BC2351" s="2391"/>
      <c r="BD2351" s="2391"/>
      <c r="BE2351" s="2391"/>
      <c r="BF2351" s="2391"/>
      <c r="BG2351" s="2391"/>
      <c r="BH2351" s="2833"/>
      <c r="BI2351" s="1677"/>
      <c r="BJ2351" s="2391"/>
      <c r="BK2351" s="2391"/>
      <c r="BL2351" s="1986">
        <f t="shared" si="266"/>
        <v>0</v>
      </c>
      <c r="BM2351" s="3777"/>
      <c r="BN2351" s="3778"/>
      <c r="BO2351" s="3771"/>
      <c r="BP2351" s="3771"/>
      <c r="BQ2351" s="3779"/>
      <c r="BR2351" s="3780"/>
      <c r="BS2351" s="3771"/>
      <c r="BT2351" s="3771"/>
      <c r="BU2351" s="3771"/>
      <c r="BV2351" s="3771"/>
      <c r="BW2351" s="3771"/>
      <c r="BX2351" s="3771"/>
      <c r="BY2351" s="3771"/>
      <c r="BZ2351" s="3771"/>
      <c r="CA2351" s="3771"/>
      <c r="CB2351" s="3771"/>
      <c r="CC2351" s="3771"/>
      <c r="CD2351" s="1978" t="s">
        <v>1481</v>
      </c>
    </row>
    <row r="2352" spans="1:82" ht="25.5" customHeight="1" thickBot="1" x14ac:dyDescent="0.25">
      <c r="A2352" s="664" t="s">
        <v>162</v>
      </c>
      <c r="B2352" s="719" t="s">
        <v>166</v>
      </c>
      <c r="C2352" s="666" t="s">
        <v>160</v>
      </c>
      <c r="D2352" s="460">
        <v>290</v>
      </c>
      <c r="E2352" s="500" t="s">
        <v>1525</v>
      </c>
      <c r="F2352" s="526" t="s">
        <v>1526</v>
      </c>
      <c r="G2352" s="463">
        <v>0</v>
      </c>
      <c r="H2352" s="463" t="s">
        <v>0</v>
      </c>
      <c r="I2352" s="463">
        <v>1</v>
      </c>
      <c r="J2352" s="577">
        <v>0.1</v>
      </c>
      <c r="K2352" s="284"/>
      <c r="L2352" s="436"/>
      <c r="M2352" s="667"/>
      <c r="N2352" s="667"/>
      <c r="O2352" s="667"/>
      <c r="P2352" s="667"/>
      <c r="Q2352" s="667"/>
      <c r="R2352" s="667"/>
      <c r="S2352" s="667"/>
      <c r="T2352" s="667"/>
      <c r="U2352" s="467">
        <f t="shared" si="265"/>
        <v>0</v>
      </c>
      <c r="V2352" s="667"/>
      <c r="W2352" s="667"/>
      <c r="X2352" s="667"/>
      <c r="Y2352" s="667"/>
      <c r="Z2352" s="667"/>
      <c r="AA2352" s="667"/>
      <c r="AB2352" s="667"/>
      <c r="AC2352" s="667"/>
      <c r="AD2352" s="667"/>
      <c r="AE2352" s="721"/>
      <c r="AF2352" s="667"/>
      <c r="AG2352" s="2756"/>
      <c r="AH2352" s="2729"/>
      <c r="AI2352" s="2729"/>
      <c r="AJ2352" s="2729"/>
      <c r="AK2352" s="2729"/>
      <c r="AL2352" s="2729"/>
      <c r="AM2352" s="1147"/>
      <c r="AN2352" s="1147"/>
      <c r="AO2352" s="2729"/>
      <c r="AP2352" s="2729"/>
      <c r="AQ2352" s="2756"/>
      <c r="AR2352" s="2756"/>
      <c r="AS2352" s="3975"/>
      <c r="AT2352" s="1494"/>
      <c r="AU2352" s="1992"/>
      <c r="AV2352" s="1992"/>
      <c r="AW2352" s="3815"/>
      <c r="AX2352" s="3815"/>
      <c r="AY2352" s="3184"/>
      <c r="AZ2352" s="2391"/>
      <c r="BA2352" s="2391"/>
      <c r="BB2352" s="2391"/>
      <c r="BC2352" s="2391"/>
      <c r="BD2352" s="2391"/>
      <c r="BE2352" s="2391"/>
      <c r="BF2352" s="2391"/>
      <c r="BG2352" s="2391"/>
      <c r="BH2352" s="2833"/>
      <c r="BI2352" s="1677"/>
      <c r="BJ2352" s="2391"/>
      <c r="BK2352" s="2391"/>
      <c r="BL2352" s="1986">
        <f t="shared" si="266"/>
        <v>0</v>
      </c>
      <c r="BM2352" s="3777"/>
      <c r="BN2352" s="3778"/>
      <c r="BO2352" s="3771"/>
      <c r="BP2352" s="3771"/>
      <c r="BQ2352" s="3779"/>
      <c r="BR2352" s="3780"/>
      <c r="BS2352" s="3771"/>
      <c r="BT2352" s="3771"/>
      <c r="BU2352" s="3771"/>
      <c r="BV2352" s="3771"/>
      <c r="BW2352" s="3771"/>
      <c r="BX2352" s="3771"/>
      <c r="BY2352" s="3771"/>
      <c r="BZ2352" s="3771"/>
      <c r="CA2352" s="3771"/>
      <c r="CB2352" s="3771"/>
      <c r="CC2352" s="3771"/>
      <c r="CD2352" s="1978" t="s">
        <v>1481</v>
      </c>
    </row>
    <row r="2353" spans="1:82" ht="25.5" customHeight="1" thickBot="1" x14ac:dyDescent="0.25">
      <c r="A2353" s="668" t="s">
        <v>162</v>
      </c>
      <c r="B2353" s="726" t="s">
        <v>166</v>
      </c>
      <c r="C2353" s="670" t="s">
        <v>160</v>
      </c>
      <c r="D2353" s="431">
        <v>290</v>
      </c>
      <c r="E2353" s="432" t="s">
        <v>1525</v>
      </c>
      <c r="F2353" s="433" t="s">
        <v>1526</v>
      </c>
      <c r="G2353" s="434">
        <v>0</v>
      </c>
      <c r="H2353" s="434" t="s">
        <v>0</v>
      </c>
      <c r="I2353" s="434">
        <v>1</v>
      </c>
      <c r="J2353" s="583">
        <v>0.1</v>
      </c>
      <c r="K2353" s="284"/>
      <c r="L2353" s="437"/>
      <c r="M2353" s="438"/>
      <c r="N2353" s="438"/>
      <c r="O2353" s="438"/>
      <c r="P2353" s="438"/>
      <c r="Q2353" s="438"/>
      <c r="R2353" s="438"/>
      <c r="S2353" s="438"/>
      <c r="T2353" s="438"/>
      <c r="U2353" s="467">
        <f t="shared" si="265"/>
        <v>0</v>
      </c>
      <c r="V2353" s="438"/>
      <c r="W2353" s="438"/>
      <c r="X2353" s="438"/>
      <c r="Y2353" s="438"/>
      <c r="Z2353" s="438"/>
      <c r="AA2353" s="438"/>
      <c r="AB2353" s="438"/>
      <c r="AC2353" s="438"/>
      <c r="AD2353" s="438"/>
      <c r="AE2353" s="729"/>
      <c r="AF2353" s="438"/>
      <c r="AG2353" s="2759"/>
      <c r="AH2353" s="2779"/>
      <c r="AI2353" s="2779"/>
      <c r="AJ2353" s="2779"/>
      <c r="AK2353" s="2779"/>
      <c r="AL2353" s="2779"/>
      <c r="AM2353" s="1995"/>
      <c r="AN2353" s="1995"/>
      <c r="AO2353" s="2779"/>
      <c r="AP2353" s="2779"/>
      <c r="AQ2353" s="2759"/>
      <c r="AR2353" s="2759"/>
      <c r="AS2353" s="2883"/>
      <c r="AT2353" s="1510"/>
      <c r="AU2353" s="1998"/>
      <c r="AV2353" s="1998"/>
      <c r="AW2353" s="3034"/>
      <c r="AX2353" s="3034"/>
      <c r="AY2353" s="3035"/>
      <c r="AZ2353" s="2781"/>
      <c r="BA2353" s="2781"/>
      <c r="BB2353" s="2781"/>
      <c r="BC2353" s="2781"/>
      <c r="BD2353" s="2781"/>
      <c r="BE2353" s="2781"/>
      <c r="BF2353" s="2781"/>
      <c r="BG2353" s="2781"/>
      <c r="BH2353" s="3036"/>
      <c r="BI2353" s="3186"/>
      <c r="BJ2353" s="2781"/>
      <c r="BK2353" s="2781"/>
      <c r="BL2353" s="2002">
        <f t="shared" si="266"/>
        <v>0</v>
      </c>
      <c r="BM2353" s="3783"/>
      <c r="BN2353" s="3778"/>
      <c r="BO2353" s="3771"/>
      <c r="BP2353" s="3771"/>
      <c r="BQ2353" s="3779"/>
      <c r="BR2353" s="3784"/>
      <c r="BS2353" s="3785"/>
      <c r="BT2353" s="3785"/>
      <c r="BU2353" s="3785"/>
      <c r="BV2353" s="3785"/>
      <c r="BW2353" s="3785"/>
      <c r="BX2353" s="3785"/>
      <c r="BY2353" s="3785"/>
      <c r="BZ2353" s="3785"/>
      <c r="CA2353" s="3785"/>
      <c r="CB2353" s="3785"/>
      <c r="CC2353" s="3785"/>
      <c r="CD2353" s="1978" t="s">
        <v>1481</v>
      </c>
    </row>
    <row r="2354" spans="1:82" ht="25.5" customHeight="1" thickBot="1" x14ac:dyDescent="0.25">
      <c r="A2354" s="730" t="s">
        <v>162</v>
      </c>
      <c r="B2354" s="731" t="s">
        <v>166</v>
      </c>
      <c r="C2354" s="734" t="s">
        <v>160</v>
      </c>
      <c r="D2354" s="179">
        <v>291</v>
      </c>
      <c r="E2354" s="110" t="s">
        <v>1528</v>
      </c>
      <c r="F2354" s="5" t="s">
        <v>1529</v>
      </c>
      <c r="G2354" s="15">
        <v>0</v>
      </c>
      <c r="H2354" s="12" t="s">
        <v>0</v>
      </c>
      <c r="I2354" s="15">
        <v>1</v>
      </c>
      <c r="J2354" s="604"/>
      <c r="K2354" s="352"/>
      <c r="L2354" s="354">
        <f t="shared" si="267"/>
        <v>0</v>
      </c>
      <c r="M2354" s="7"/>
      <c r="N2354" s="7"/>
      <c r="O2354" s="7"/>
      <c r="P2354" s="7"/>
      <c r="Q2354" s="7"/>
      <c r="R2354" s="7"/>
      <c r="S2354" s="7"/>
      <c r="T2354" s="7"/>
      <c r="U2354" s="467">
        <f t="shared" si="265"/>
        <v>0</v>
      </c>
      <c r="V2354" s="7"/>
      <c r="W2354" s="7"/>
      <c r="X2354" s="7"/>
      <c r="Y2354" s="7"/>
      <c r="Z2354" s="7"/>
      <c r="AA2354" s="7"/>
      <c r="AB2354" s="7"/>
      <c r="AC2354" s="7"/>
      <c r="AD2354" s="14"/>
      <c r="AE2354" s="733"/>
      <c r="AF2354" s="14"/>
      <c r="AG2354" s="2292"/>
      <c r="AH2354" s="2829"/>
      <c r="AI2354" s="2829"/>
      <c r="AJ2354" s="2829"/>
      <c r="AK2354" s="2829"/>
      <c r="AL2354" s="2829"/>
      <c r="AM2354" s="1864"/>
      <c r="AN2354" s="1864"/>
      <c r="AO2354" s="2829"/>
      <c r="AP2354" s="2829"/>
      <c r="AQ2354" s="3024"/>
      <c r="AR2354" s="3024"/>
      <c r="AS2354" s="3161" t="s">
        <v>6126</v>
      </c>
      <c r="AT2354" s="3162" t="s">
        <v>1530</v>
      </c>
      <c r="AU2354" s="3163">
        <v>1</v>
      </c>
      <c r="AV2354" s="3163">
        <v>1</v>
      </c>
      <c r="AW2354" s="3164">
        <v>42795</v>
      </c>
      <c r="AX2354" s="3164">
        <v>42916</v>
      </c>
      <c r="AY2354" s="3165">
        <v>0</v>
      </c>
      <c r="AZ2354" s="1397"/>
      <c r="BA2354" s="1397"/>
      <c r="BB2354" s="1397"/>
      <c r="BC2354" s="1397"/>
      <c r="BD2354" s="1397"/>
      <c r="BE2354" s="1394"/>
      <c r="BF2354" s="1394"/>
      <c r="BG2354" s="1394"/>
      <c r="BH2354" s="1831"/>
      <c r="BI2354" s="2991"/>
      <c r="BJ2354" s="1394"/>
      <c r="BK2354" s="1394"/>
      <c r="BL2354" s="2209">
        <f t="shared" si="266"/>
        <v>0</v>
      </c>
      <c r="BM2354" s="2447">
        <f>L2354-(BI2354:BI2359)</f>
        <v>0</v>
      </c>
      <c r="BN2354" s="2751"/>
      <c r="BO2354" s="1439"/>
      <c r="BP2354" s="1439"/>
      <c r="BQ2354" s="2752"/>
      <c r="BR2354" s="3023"/>
      <c r="BS2354" s="1413"/>
      <c r="BT2354" s="1413"/>
      <c r="BU2354" s="1413"/>
      <c r="BV2354" s="1413"/>
      <c r="BW2354" s="1413"/>
      <c r="BX2354" s="1413"/>
      <c r="BY2354" s="1413"/>
      <c r="BZ2354" s="1413"/>
      <c r="CA2354" s="1413"/>
      <c r="CB2354" s="1413"/>
      <c r="CC2354" s="1413"/>
      <c r="CD2354" s="1978" t="s">
        <v>1481</v>
      </c>
    </row>
    <row r="2355" spans="1:82" ht="25.5" customHeight="1" thickBot="1" x14ac:dyDescent="0.25">
      <c r="A2355" s="664" t="s">
        <v>162</v>
      </c>
      <c r="B2355" s="719" t="s">
        <v>166</v>
      </c>
      <c r="C2355" s="666" t="s">
        <v>160</v>
      </c>
      <c r="D2355" s="460">
        <v>291</v>
      </c>
      <c r="E2355" s="500" t="s">
        <v>1528</v>
      </c>
      <c r="F2355" s="526" t="s">
        <v>1529</v>
      </c>
      <c r="G2355" s="464">
        <v>0</v>
      </c>
      <c r="H2355" s="463" t="s">
        <v>0</v>
      </c>
      <c r="I2355" s="464">
        <v>1</v>
      </c>
      <c r="J2355" s="577"/>
      <c r="K2355" s="284"/>
      <c r="L2355" s="436"/>
      <c r="M2355" s="667"/>
      <c r="N2355" s="667"/>
      <c r="O2355" s="667"/>
      <c r="P2355" s="667"/>
      <c r="Q2355" s="667"/>
      <c r="R2355" s="667"/>
      <c r="S2355" s="667"/>
      <c r="T2355" s="667"/>
      <c r="U2355" s="467">
        <f t="shared" si="265"/>
        <v>0</v>
      </c>
      <c r="V2355" s="667"/>
      <c r="W2355" s="667"/>
      <c r="X2355" s="667"/>
      <c r="Y2355" s="667"/>
      <c r="Z2355" s="667"/>
      <c r="AA2355" s="667"/>
      <c r="AB2355" s="667"/>
      <c r="AC2355" s="667"/>
      <c r="AD2355" s="667"/>
      <c r="AE2355" s="721"/>
      <c r="AF2355" s="667"/>
      <c r="AG2355" s="2756"/>
      <c r="AH2355" s="2729"/>
      <c r="AI2355" s="2729"/>
      <c r="AJ2355" s="2729"/>
      <c r="AK2355" s="2729"/>
      <c r="AL2355" s="2729"/>
      <c r="AM2355" s="1147"/>
      <c r="AN2355" s="1147"/>
      <c r="AO2355" s="2729"/>
      <c r="AP2355" s="2729"/>
      <c r="AQ2355" s="2756"/>
      <c r="AR2355" s="2756"/>
      <c r="AS2355" s="3978" t="s">
        <v>6127</v>
      </c>
      <c r="AT2355" s="1980" t="s">
        <v>1531</v>
      </c>
      <c r="AU2355" s="1982">
        <v>1</v>
      </c>
      <c r="AV2355" s="1982">
        <v>1</v>
      </c>
      <c r="AW2355" s="3979">
        <v>42767</v>
      </c>
      <c r="AX2355" s="3979">
        <v>43100</v>
      </c>
      <c r="AY2355" s="3170">
        <v>0</v>
      </c>
      <c r="AZ2355" s="2391"/>
      <c r="BA2355" s="2391"/>
      <c r="BB2355" s="2391"/>
      <c r="BC2355" s="2391"/>
      <c r="BD2355" s="2391"/>
      <c r="BE2355" s="2391"/>
      <c r="BF2355" s="2391"/>
      <c r="BG2355" s="2391"/>
      <c r="BH2355" s="2833"/>
      <c r="BI2355" s="1677"/>
      <c r="BJ2355" s="2391"/>
      <c r="BK2355" s="2391"/>
      <c r="BL2355" s="1986">
        <f t="shared" si="266"/>
        <v>0</v>
      </c>
      <c r="BM2355" s="3777"/>
      <c r="BN2355" s="3778"/>
      <c r="BO2355" s="3771"/>
      <c r="BP2355" s="3771"/>
      <c r="BQ2355" s="3779"/>
      <c r="BR2355" s="3780"/>
      <c r="BS2355" s="3771"/>
      <c r="BT2355" s="3771"/>
      <c r="BU2355" s="3771"/>
      <c r="BV2355" s="3771"/>
      <c r="BW2355" s="3771"/>
      <c r="BX2355" s="3771"/>
      <c r="BY2355" s="3771"/>
      <c r="BZ2355" s="3771"/>
      <c r="CA2355" s="3771"/>
      <c r="CB2355" s="3771"/>
      <c r="CC2355" s="3771"/>
      <c r="CD2355" s="1978" t="s">
        <v>1481</v>
      </c>
    </row>
    <row r="2356" spans="1:82" ht="25.5" customHeight="1" thickBot="1" x14ac:dyDescent="0.25">
      <c r="A2356" s="664" t="s">
        <v>162</v>
      </c>
      <c r="B2356" s="719" t="s">
        <v>166</v>
      </c>
      <c r="C2356" s="666" t="s">
        <v>160</v>
      </c>
      <c r="D2356" s="460">
        <v>291</v>
      </c>
      <c r="E2356" s="500" t="s">
        <v>1528</v>
      </c>
      <c r="F2356" s="526" t="s">
        <v>1529</v>
      </c>
      <c r="G2356" s="464">
        <v>0</v>
      </c>
      <c r="H2356" s="463" t="s">
        <v>0</v>
      </c>
      <c r="I2356" s="464">
        <v>1</v>
      </c>
      <c r="J2356" s="577"/>
      <c r="K2356" s="284"/>
      <c r="L2356" s="436"/>
      <c r="M2356" s="667"/>
      <c r="N2356" s="667"/>
      <c r="O2356" s="667"/>
      <c r="P2356" s="667"/>
      <c r="Q2356" s="667"/>
      <c r="R2356" s="667"/>
      <c r="S2356" s="667"/>
      <c r="T2356" s="667"/>
      <c r="U2356" s="467">
        <f t="shared" si="265"/>
        <v>0</v>
      </c>
      <c r="V2356" s="667"/>
      <c r="W2356" s="667"/>
      <c r="X2356" s="667"/>
      <c r="Y2356" s="667"/>
      <c r="Z2356" s="667"/>
      <c r="AA2356" s="667"/>
      <c r="AB2356" s="667"/>
      <c r="AC2356" s="667"/>
      <c r="AD2356" s="667"/>
      <c r="AE2356" s="721"/>
      <c r="AF2356" s="667"/>
      <c r="AG2356" s="2756"/>
      <c r="AH2356" s="2729"/>
      <c r="AI2356" s="2729"/>
      <c r="AJ2356" s="2729"/>
      <c r="AK2356" s="2729"/>
      <c r="AL2356" s="2729"/>
      <c r="AM2356" s="1147"/>
      <c r="AN2356" s="1147"/>
      <c r="AO2356" s="2729"/>
      <c r="AP2356" s="2729"/>
      <c r="AQ2356" s="2756"/>
      <c r="AR2356" s="2756"/>
      <c r="AS2356" s="3978" t="s">
        <v>1532</v>
      </c>
      <c r="AT2356" s="1980" t="s">
        <v>383</v>
      </c>
      <c r="AU2356" s="1982">
        <v>1</v>
      </c>
      <c r="AV2356" s="1982">
        <v>1</v>
      </c>
      <c r="AW2356" s="3979">
        <v>42767</v>
      </c>
      <c r="AX2356" s="3979">
        <v>43100</v>
      </c>
      <c r="AY2356" s="3170">
        <v>0</v>
      </c>
      <c r="AZ2356" s="2391"/>
      <c r="BA2356" s="2391"/>
      <c r="BB2356" s="2391"/>
      <c r="BC2356" s="2391"/>
      <c r="BD2356" s="2391"/>
      <c r="BE2356" s="2391"/>
      <c r="BF2356" s="2391"/>
      <c r="BG2356" s="2391"/>
      <c r="BH2356" s="2833"/>
      <c r="BI2356" s="1677"/>
      <c r="BJ2356" s="2391"/>
      <c r="BK2356" s="2391"/>
      <c r="BL2356" s="1986">
        <f t="shared" si="266"/>
        <v>0</v>
      </c>
      <c r="BM2356" s="3777"/>
      <c r="BN2356" s="3778"/>
      <c r="BO2356" s="3771"/>
      <c r="BP2356" s="3771"/>
      <c r="BQ2356" s="3779"/>
      <c r="BR2356" s="3780"/>
      <c r="BS2356" s="3771"/>
      <c r="BT2356" s="3771"/>
      <c r="BU2356" s="3771"/>
      <c r="BV2356" s="3771"/>
      <c r="BW2356" s="3771"/>
      <c r="BX2356" s="3771"/>
      <c r="BY2356" s="3771"/>
      <c r="BZ2356" s="3771"/>
      <c r="CA2356" s="3771"/>
      <c r="CB2356" s="3771"/>
      <c r="CC2356" s="3771"/>
      <c r="CD2356" s="1978" t="s">
        <v>1481</v>
      </c>
    </row>
    <row r="2357" spans="1:82" ht="25.5" customHeight="1" thickBot="1" x14ac:dyDescent="0.25">
      <c r="A2357" s="664" t="s">
        <v>162</v>
      </c>
      <c r="B2357" s="719" t="s">
        <v>166</v>
      </c>
      <c r="C2357" s="666" t="s">
        <v>160</v>
      </c>
      <c r="D2357" s="460">
        <v>291</v>
      </c>
      <c r="E2357" s="500" t="s">
        <v>1528</v>
      </c>
      <c r="F2357" s="526" t="s">
        <v>1529</v>
      </c>
      <c r="G2357" s="464">
        <v>0</v>
      </c>
      <c r="H2357" s="463" t="s">
        <v>0</v>
      </c>
      <c r="I2357" s="464">
        <v>1</v>
      </c>
      <c r="J2357" s="577"/>
      <c r="K2357" s="284"/>
      <c r="L2357" s="436"/>
      <c r="M2357" s="667"/>
      <c r="N2357" s="667"/>
      <c r="O2357" s="667"/>
      <c r="P2357" s="667"/>
      <c r="Q2357" s="667"/>
      <c r="R2357" s="667"/>
      <c r="S2357" s="667"/>
      <c r="T2357" s="667"/>
      <c r="U2357" s="467">
        <f t="shared" si="265"/>
        <v>0</v>
      </c>
      <c r="V2357" s="667"/>
      <c r="W2357" s="667"/>
      <c r="X2357" s="667"/>
      <c r="Y2357" s="667"/>
      <c r="Z2357" s="667"/>
      <c r="AA2357" s="667"/>
      <c r="AB2357" s="667"/>
      <c r="AC2357" s="667"/>
      <c r="AD2357" s="667"/>
      <c r="AE2357" s="721"/>
      <c r="AF2357" s="667"/>
      <c r="AG2357" s="2756"/>
      <c r="AH2357" s="2729"/>
      <c r="AI2357" s="2729"/>
      <c r="AJ2357" s="2729"/>
      <c r="AK2357" s="2729"/>
      <c r="AL2357" s="2729"/>
      <c r="AM2357" s="1147"/>
      <c r="AN2357" s="1147"/>
      <c r="AO2357" s="2729"/>
      <c r="AP2357" s="2729"/>
      <c r="AQ2357" s="2756"/>
      <c r="AR2357" s="2756"/>
      <c r="AS2357" s="3978" t="s">
        <v>6128</v>
      </c>
      <c r="AT2357" s="1980" t="s">
        <v>383</v>
      </c>
      <c r="AU2357" s="1982">
        <v>1</v>
      </c>
      <c r="AV2357" s="1982">
        <v>0</v>
      </c>
      <c r="AW2357" s="3979">
        <v>42767</v>
      </c>
      <c r="AX2357" s="3979">
        <v>43100</v>
      </c>
      <c r="AY2357" s="3170">
        <v>0</v>
      </c>
      <c r="AZ2357" s="2391"/>
      <c r="BA2357" s="2391"/>
      <c r="BB2357" s="2391"/>
      <c r="BC2357" s="2391"/>
      <c r="BD2357" s="2391"/>
      <c r="BE2357" s="2391"/>
      <c r="BF2357" s="2391"/>
      <c r="BG2357" s="2391"/>
      <c r="BH2357" s="2833"/>
      <c r="BI2357" s="1677"/>
      <c r="BJ2357" s="2391"/>
      <c r="BK2357" s="2391"/>
      <c r="BL2357" s="1986">
        <f t="shared" si="266"/>
        <v>0</v>
      </c>
      <c r="BM2357" s="3777"/>
      <c r="BN2357" s="3778"/>
      <c r="BO2357" s="3771"/>
      <c r="BP2357" s="3771"/>
      <c r="BQ2357" s="3779"/>
      <c r="BR2357" s="3780"/>
      <c r="BS2357" s="3771"/>
      <c r="BT2357" s="3771"/>
      <c r="BU2357" s="3771"/>
      <c r="BV2357" s="3771"/>
      <c r="BW2357" s="3771"/>
      <c r="BX2357" s="3771"/>
      <c r="BY2357" s="3771"/>
      <c r="BZ2357" s="3771"/>
      <c r="CA2357" s="3771"/>
      <c r="CB2357" s="3771"/>
      <c r="CC2357" s="3771"/>
      <c r="CD2357" s="1978" t="s">
        <v>1481</v>
      </c>
    </row>
    <row r="2358" spans="1:82" ht="25.5" customHeight="1" thickBot="1" x14ac:dyDescent="0.25">
      <c r="A2358" s="664" t="s">
        <v>162</v>
      </c>
      <c r="B2358" s="719" t="s">
        <v>166</v>
      </c>
      <c r="C2358" s="666" t="s">
        <v>160</v>
      </c>
      <c r="D2358" s="460">
        <v>291</v>
      </c>
      <c r="E2358" s="500" t="s">
        <v>1528</v>
      </c>
      <c r="F2358" s="526" t="s">
        <v>1529</v>
      </c>
      <c r="G2358" s="464">
        <v>0</v>
      </c>
      <c r="H2358" s="463" t="s">
        <v>0</v>
      </c>
      <c r="I2358" s="464">
        <v>1</v>
      </c>
      <c r="J2358" s="577"/>
      <c r="K2358" s="284"/>
      <c r="L2358" s="436"/>
      <c r="M2358" s="667"/>
      <c r="N2358" s="667"/>
      <c r="O2358" s="667"/>
      <c r="P2358" s="667"/>
      <c r="Q2358" s="667"/>
      <c r="R2358" s="667"/>
      <c r="S2358" s="667"/>
      <c r="T2358" s="667"/>
      <c r="U2358" s="467">
        <f t="shared" si="265"/>
        <v>0</v>
      </c>
      <c r="V2358" s="667"/>
      <c r="W2358" s="667"/>
      <c r="X2358" s="667"/>
      <c r="Y2358" s="667"/>
      <c r="Z2358" s="667"/>
      <c r="AA2358" s="667"/>
      <c r="AB2358" s="667"/>
      <c r="AC2358" s="667"/>
      <c r="AD2358" s="667"/>
      <c r="AE2358" s="721"/>
      <c r="AF2358" s="667"/>
      <c r="AG2358" s="2756"/>
      <c r="AH2358" s="2729"/>
      <c r="AI2358" s="2729"/>
      <c r="AJ2358" s="2729"/>
      <c r="AK2358" s="2729"/>
      <c r="AL2358" s="2729"/>
      <c r="AM2358" s="1147"/>
      <c r="AN2358" s="1147"/>
      <c r="AO2358" s="2729"/>
      <c r="AP2358" s="2729"/>
      <c r="AQ2358" s="2756"/>
      <c r="AR2358" s="2756"/>
      <c r="AS2358" s="3975"/>
      <c r="AT2358" s="1494"/>
      <c r="AU2358" s="1992"/>
      <c r="AV2358" s="1992"/>
      <c r="AW2358" s="3815"/>
      <c r="AX2358" s="3815"/>
      <c r="AY2358" s="3184"/>
      <c r="AZ2358" s="2391"/>
      <c r="BA2358" s="2391"/>
      <c r="BB2358" s="2391"/>
      <c r="BC2358" s="2391"/>
      <c r="BD2358" s="2391"/>
      <c r="BE2358" s="2391"/>
      <c r="BF2358" s="2391"/>
      <c r="BG2358" s="2391"/>
      <c r="BH2358" s="2833"/>
      <c r="BI2358" s="1677"/>
      <c r="BJ2358" s="2391"/>
      <c r="BK2358" s="2391"/>
      <c r="BL2358" s="1986">
        <f t="shared" si="266"/>
        <v>0</v>
      </c>
      <c r="BM2358" s="3777"/>
      <c r="BN2358" s="3778"/>
      <c r="BO2358" s="3771"/>
      <c r="BP2358" s="3771"/>
      <c r="BQ2358" s="3779"/>
      <c r="BR2358" s="3780"/>
      <c r="BS2358" s="3771"/>
      <c r="BT2358" s="3771"/>
      <c r="BU2358" s="3771"/>
      <c r="BV2358" s="3771"/>
      <c r="BW2358" s="3771"/>
      <c r="BX2358" s="3771"/>
      <c r="BY2358" s="3771"/>
      <c r="BZ2358" s="3771"/>
      <c r="CA2358" s="3771"/>
      <c r="CB2358" s="3771"/>
      <c r="CC2358" s="3771"/>
      <c r="CD2358" s="1978" t="s">
        <v>1481</v>
      </c>
    </row>
    <row r="2359" spans="1:82" ht="25.5" customHeight="1" thickBot="1" x14ac:dyDescent="0.25">
      <c r="A2359" s="722" t="s">
        <v>162</v>
      </c>
      <c r="B2359" s="723" t="s">
        <v>166</v>
      </c>
      <c r="C2359" s="735" t="s">
        <v>160</v>
      </c>
      <c r="D2359" s="205">
        <v>291</v>
      </c>
      <c r="E2359" s="103" t="s">
        <v>1528</v>
      </c>
      <c r="F2359" s="100" t="s">
        <v>1529</v>
      </c>
      <c r="G2359" s="18">
        <v>0</v>
      </c>
      <c r="H2359" s="17" t="s">
        <v>0</v>
      </c>
      <c r="I2359" s="18">
        <v>1</v>
      </c>
      <c r="J2359" s="595"/>
      <c r="K2359" s="284"/>
      <c r="L2359" s="296"/>
      <c r="M2359" s="98"/>
      <c r="N2359" s="98"/>
      <c r="O2359" s="98"/>
      <c r="P2359" s="98"/>
      <c r="Q2359" s="98"/>
      <c r="R2359" s="98"/>
      <c r="S2359" s="98"/>
      <c r="T2359" s="98"/>
      <c r="U2359" s="467">
        <f t="shared" si="265"/>
        <v>0</v>
      </c>
      <c r="V2359" s="98"/>
      <c r="W2359" s="98"/>
      <c r="X2359" s="98"/>
      <c r="Y2359" s="98"/>
      <c r="Z2359" s="98"/>
      <c r="AA2359" s="98"/>
      <c r="AB2359" s="98"/>
      <c r="AC2359" s="98"/>
      <c r="AD2359" s="98"/>
      <c r="AE2359" s="725"/>
      <c r="AF2359" s="98"/>
      <c r="AG2359" s="3174"/>
      <c r="AH2359" s="2780"/>
      <c r="AI2359" s="2780"/>
      <c r="AJ2359" s="2780"/>
      <c r="AK2359" s="2780"/>
      <c r="AL2359" s="2780"/>
      <c r="AM2359" s="2144"/>
      <c r="AN2359" s="2144"/>
      <c r="AO2359" s="2780"/>
      <c r="AP2359" s="2780"/>
      <c r="AQ2359" s="3174"/>
      <c r="AR2359" s="3174"/>
      <c r="AS2359" s="3976"/>
      <c r="AT2359" s="1562"/>
      <c r="AU2359" s="2147"/>
      <c r="AV2359" s="2147"/>
      <c r="AW2359" s="2964"/>
      <c r="AX2359" s="2964"/>
      <c r="AY2359" s="2965"/>
      <c r="AZ2359" s="2418"/>
      <c r="BA2359" s="2418"/>
      <c r="BB2359" s="2418"/>
      <c r="BC2359" s="2418"/>
      <c r="BD2359" s="2418"/>
      <c r="BE2359" s="2418"/>
      <c r="BF2359" s="2418"/>
      <c r="BG2359" s="2418"/>
      <c r="BH2359" s="2933"/>
      <c r="BI2359" s="2934"/>
      <c r="BJ2359" s="2418"/>
      <c r="BK2359" s="2418"/>
      <c r="BL2359" s="2151">
        <f t="shared" si="266"/>
        <v>0</v>
      </c>
      <c r="BM2359" s="3907"/>
      <c r="BN2359" s="3778"/>
      <c r="BO2359" s="3771"/>
      <c r="BP2359" s="3771"/>
      <c r="BQ2359" s="3779"/>
      <c r="BR2359" s="3908"/>
      <c r="BS2359" s="3774"/>
      <c r="BT2359" s="3774"/>
      <c r="BU2359" s="3774"/>
      <c r="BV2359" s="3774"/>
      <c r="BW2359" s="3774"/>
      <c r="BX2359" s="3774"/>
      <c r="BY2359" s="3774"/>
      <c r="BZ2359" s="3774"/>
      <c r="CA2359" s="3774"/>
      <c r="CB2359" s="3774"/>
      <c r="CC2359" s="3774"/>
      <c r="CD2359" s="1978" t="s">
        <v>1481</v>
      </c>
    </row>
    <row r="2360" spans="1:82" ht="25.5" customHeight="1" thickBot="1" x14ac:dyDescent="0.25">
      <c r="A2360" s="661" t="s">
        <v>162</v>
      </c>
      <c r="B2360" s="715" t="s">
        <v>166</v>
      </c>
      <c r="C2360" s="663" t="s">
        <v>160</v>
      </c>
      <c r="D2360" s="163">
        <v>292</v>
      </c>
      <c r="E2360" s="210" t="s">
        <v>1533</v>
      </c>
      <c r="F2360" s="48" t="s">
        <v>1534</v>
      </c>
      <c r="G2360" s="194">
        <v>0</v>
      </c>
      <c r="H2360" s="217" t="s">
        <v>0</v>
      </c>
      <c r="I2360" s="194">
        <v>1</v>
      </c>
      <c r="J2360" s="572">
        <v>0.4</v>
      </c>
      <c r="K2360" s="352"/>
      <c r="L2360" s="293">
        <f t="shared" si="267"/>
        <v>0</v>
      </c>
      <c r="M2360" s="52"/>
      <c r="N2360" s="52"/>
      <c r="O2360" s="52"/>
      <c r="P2360" s="52"/>
      <c r="Q2360" s="52"/>
      <c r="R2360" s="52"/>
      <c r="S2360" s="52"/>
      <c r="T2360" s="52"/>
      <c r="U2360" s="467">
        <f t="shared" si="265"/>
        <v>0</v>
      </c>
      <c r="V2360" s="52"/>
      <c r="W2360" s="52"/>
      <c r="X2360" s="52"/>
      <c r="Y2360" s="52"/>
      <c r="Z2360" s="52"/>
      <c r="AA2360" s="52"/>
      <c r="AB2360" s="52"/>
      <c r="AC2360" s="52"/>
      <c r="AD2360" s="196"/>
      <c r="AE2360" s="718"/>
      <c r="AF2360" s="196"/>
      <c r="AG2360" s="2745"/>
      <c r="AH2360" s="2725"/>
      <c r="AI2360" s="2725"/>
      <c r="AJ2360" s="2725"/>
      <c r="AK2360" s="2725"/>
      <c r="AL2360" s="2725"/>
      <c r="AM2360" s="1923"/>
      <c r="AN2360" s="1923"/>
      <c r="AO2360" s="2725"/>
      <c r="AP2360" s="2725"/>
      <c r="AQ2360" s="1461"/>
      <c r="AR2360" s="1461"/>
      <c r="AS2360" s="3155" t="s">
        <v>6129</v>
      </c>
      <c r="AT2360" s="3156" t="s">
        <v>383</v>
      </c>
      <c r="AU2360" s="3157">
        <v>1</v>
      </c>
      <c r="AV2360" s="3157">
        <v>1</v>
      </c>
      <c r="AW2360" s="3158">
        <v>42795</v>
      </c>
      <c r="AX2360" s="3158">
        <v>43100</v>
      </c>
      <c r="AY2360" s="3159">
        <v>0</v>
      </c>
      <c r="AZ2360" s="1459"/>
      <c r="BA2360" s="1459"/>
      <c r="BB2360" s="1459"/>
      <c r="BC2360" s="1459"/>
      <c r="BD2360" s="1459"/>
      <c r="BE2360" s="1381"/>
      <c r="BF2360" s="1381"/>
      <c r="BG2360" s="1381"/>
      <c r="BH2360" s="1659"/>
      <c r="BI2360" s="2042"/>
      <c r="BJ2360" s="1381"/>
      <c r="BK2360" s="1381"/>
      <c r="BL2360" s="1973">
        <f t="shared" si="266"/>
        <v>0</v>
      </c>
      <c r="BM2360" s="1974">
        <f>L2360-(BI2360:BI2365)</f>
        <v>0</v>
      </c>
      <c r="BN2360" s="2751"/>
      <c r="BO2360" s="1439"/>
      <c r="BP2360" s="1439"/>
      <c r="BQ2360" s="2752"/>
      <c r="BR2360" s="2753"/>
      <c r="BS2360" s="1471"/>
      <c r="BT2360" s="1471"/>
      <c r="BU2360" s="1471"/>
      <c r="BV2360" s="1471"/>
      <c r="BW2360" s="1471"/>
      <c r="BX2360" s="1471"/>
      <c r="BY2360" s="1471"/>
      <c r="BZ2360" s="1471"/>
      <c r="CA2360" s="1471"/>
      <c r="CB2360" s="1471"/>
      <c r="CC2360" s="1471"/>
      <c r="CD2360" s="1978" t="s">
        <v>1481</v>
      </c>
    </row>
    <row r="2361" spans="1:82" ht="25.5" customHeight="1" thickBot="1" x14ac:dyDescent="0.25">
      <c r="A2361" s="664" t="s">
        <v>162</v>
      </c>
      <c r="B2361" s="665" t="s">
        <v>166</v>
      </c>
      <c r="C2361" s="720" t="s">
        <v>160</v>
      </c>
      <c r="D2361" s="460">
        <v>292</v>
      </c>
      <c r="E2361" s="736" t="s">
        <v>1533</v>
      </c>
      <c r="F2361" s="526" t="s">
        <v>1534</v>
      </c>
      <c r="G2361" s="464">
        <v>0</v>
      </c>
      <c r="H2361" s="464" t="s">
        <v>0</v>
      </c>
      <c r="I2361" s="464">
        <v>1</v>
      </c>
      <c r="J2361" s="577">
        <v>0.4</v>
      </c>
      <c r="K2361" s="284"/>
      <c r="L2361" s="436"/>
      <c r="M2361" s="667"/>
      <c r="N2361" s="667"/>
      <c r="O2361" s="667"/>
      <c r="P2361" s="667"/>
      <c r="Q2361" s="667"/>
      <c r="R2361" s="667"/>
      <c r="S2361" s="667"/>
      <c r="T2361" s="667"/>
      <c r="U2361" s="467">
        <f t="shared" si="265"/>
        <v>0</v>
      </c>
      <c r="V2361" s="667"/>
      <c r="W2361" s="667"/>
      <c r="X2361" s="667"/>
      <c r="Y2361" s="667"/>
      <c r="Z2361" s="667"/>
      <c r="AA2361" s="667"/>
      <c r="AB2361" s="667"/>
      <c r="AC2361" s="667"/>
      <c r="AD2361" s="667"/>
      <c r="AE2361" s="721"/>
      <c r="AF2361" s="667"/>
      <c r="AG2361" s="2756"/>
      <c r="AH2361" s="2729"/>
      <c r="AI2361" s="2729"/>
      <c r="AJ2361" s="2729"/>
      <c r="AK2361" s="2729"/>
      <c r="AL2361" s="2729"/>
      <c r="AM2361" s="1147"/>
      <c r="AN2361" s="1147"/>
      <c r="AO2361" s="2729"/>
      <c r="AP2361" s="2729"/>
      <c r="AQ2361" s="2756"/>
      <c r="AR2361" s="2756"/>
      <c r="AS2361" s="3975"/>
      <c r="AT2361" s="1494"/>
      <c r="AU2361" s="1992"/>
      <c r="AV2361" s="1992"/>
      <c r="AW2361" s="3815"/>
      <c r="AX2361" s="3815"/>
      <c r="AY2361" s="3184"/>
      <c r="AZ2361" s="2391"/>
      <c r="BA2361" s="2391"/>
      <c r="BB2361" s="2391"/>
      <c r="BC2361" s="2391"/>
      <c r="BD2361" s="2391"/>
      <c r="BE2361" s="2391"/>
      <c r="BF2361" s="2391"/>
      <c r="BG2361" s="2391"/>
      <c r="BH2361" s="2833"/>
      <c r="BI2361" s="1677"/>
      <c r="BJ2361" s="2391"/>
      <c r="BK2361" s="2391"/>
      <c r="BL2361" s="1986">
        <f t="shared" si="266"/>
        <v>0</v>
      </c>
      <c r="BM2361" s="3777"/>
      <c r="BN2361" s="3778"/>
      <c r="BO2361" s="3771"/>
      <c r="BP2361" s="3771"/>
      <c r="BQ2361" s="3779"/>
      <c r="BR2361" s="3780"/>
      <c r="BS2361" s="3771"/>
      <c r="BT2361" s="3771"/>
      <c r="BU2361" s="3771"/>
      <c r="BV2361" s="3771"/>
      <c r="BW2361" s="3771"/>
      <c r="BX2361" s="3771"/>
      <c r="BY2361" s="3771"/>
      <c r="BZ2361" s="3771"/>
      <c r="CA2361" s="3771"/>
      <c r="CB2361" s="3771"/>
      <c r="CC2361" s="3771"/>
      <c r="CD2361" s="1978" t="s">
        <v>1481</v>
      </c>
    </row>
    <row r="2362" spans="1:82" ht="25.5" customHeight="1" thickBot="1" x14ac:dyDescent="0.25">
      <c r="A2362" s="664" t="s">
        <v>162</v>
      </c>
      <c r="B2362" s="719" t="s">
        <v>166</v>
      </c>
      <c r="C2362" s="666" t="s">
        <v>160</v>
      </c>
      <c r="D2362" s="460">
        <v>292</v>
      </c>
      <c r="E2362" s="500" t="s">
        <v>1533</v>
      </c>
      <c r="F2362" s="526" t="s">
        <v>1534</v>
      </c>
      <c r="G2362" s="464">
        <v>0</v>
      </c>
      <c r="H2362" s="463" t="s">
        <v>0</v>
      </c>
      <c r="I2362" s="464">
        <v>1</v>
      </c>
      <c r="J2362" s="577">
        <v>0.4</v>
      </c>
      <c r="K2362" s="284"/>
      <c r="L2362" s="436"/>
      <c r="M2362" s="667"/>
      <c r="N2362" s="667"/>
      <c r="O2362" s="667"/>
      <c r="P2362" s="667"/>
      <c r="Q2362" s="667"/>
      <c r="R2362" s="667"/>
      <c r="S2362" s="667"/>
      <c r="T2362" s="667"/>
      <c r="U2362" s="467">
        <f t="shared" si="265"/>
        <v>0</v>
      </c>
      <c r="V2362" s="667"/>
      <c r="W2362" s="667"/>
      <c r="X2362" s="667"/>
      <c r="Y2362" s="667"/>
      <c r="Z2362" s="667"/>
      <c r="AA2362" s="667"/>
      <c r="AB2362" s="667"/>
      <c r="AC2362" s="667"/>
      <c r="AD2362" s="667"/>
      <c r="AE2362" s="721"/>
      <c r="AF2362" s="667"/>
      <c r="AG2362" s="2756"/>
      <c r="AH2362" s="2729"/>
      <c r="AI2362" s="2729"/>
      <c r="AJ2362" s="2729"/>
      <c r="AK2362" s="2729"/>
      <c r="AL2362" s="2729"/>
      <c r="AM2362" s="1147"/>
      <c r="AN2362" s="1147"/>
      <c r="AO2362" s="2729"/>
      <c r="AP2362" s="2729"/>
      <c r="AQ2362" s="2756"/>
      <c r="AR2362" s="2756"/>
      <c r="AS2362" s="3975"/>
      <c r="AT2362" s="1494"/>
      <c r="AU2362" s="1992"/>
      <c r="AV2362" s="1992"/>
      <c r="AW2362" s="3815"/>
      <c r="AX2362" s="3815"/>
      <c r="AY2362" s="3184"/>
      <c r="AZ2362" s="2391"/>
      <c r="BA2362" s="2391"/>
      <c r="BB2362" s="2391"/>
      <c r="BC2362" s="2391"/>
      <c r="BD2362" s="2391"/>
      <c r="BE2362" s="2391"/>
      <c r="BF2362" s="2391"/>
      <c r="BG2362" s="2391"/>
      <c r="BH2362" s="2833"/>
      <c r="BI2362" s="1677"/>
      <c r="BJ2362" s="2391"/>
      <c r="BK2362" s="2391"/>
      <c r="BL2362" s="1986">
        <f t="shared" si="266"/>
        <v>0</v>
      </c>
      <c r="BM2362" s="3777"/>
      <c r="BN2362" s="3778"/>
      <c r="BO2362" s="3771"/>
      <c r="BP2362" s="3771"/>
      <c r="BQ2362" s="3779"/>
      <c r="BR2362" s="3780"/>
      <c r="BS2362" s="3771"/>
      <c r="BT2362" s="3771"/>
      <c r="BU2362" s="3771"/>
      <c r="BV2362" s="3771"/>
      <c r="BW2362" s="3771"/>
      <c r="BX2362" s="3771"/>
      <c r="BY2362" s="3771"/>
      <c r="BZ2362" s="3771"/>
      <c r="CA2362" s="3771"/>
      <c r="CB2362" s="3771"/>
      <c r="CC2362" s="3771"/>
      <c r="CD2362" s="1978" t="s">
        <v>1481</v>
      </c>
    </row>
    <row r="2363" spans="1:82" ht="25.5" customHeight="1" thickBot="1" x14ac:dyDescent="0.25">
      <c r="A2363" s="664" t="s">
        <v>162</v>
      </c>
      <c r="B2363" s="665" t="s">
        <v>166</v>
      </c>
      <c r="C2363" s="720" t="s">
        <v>160</v>
      </c>
      <c r="D2363" s="460">
        <v>292</v>
      </c>
      <c r="E2363" s="736" t="s">
        <v>1533</v>
      </c>
      <c r="F2363" s="526" t="s">
        <v>1534</v>
      </c>
      <c r="G2363" s="464">
        <v>0</v>
      </c>
      <c r="H2363" s="464" t="s">
        <v>0</v>
      </c>
      <c r="I2363" s="464">
        <v>1</v>
      </c>
      <c r="J2363" s="577">
        <v>0.4</v>
      </c>
      <c r="K2363" s="284"/>
      <c r="L2363" s="436"/>
      <c r="M2363" s="667"/>
      <c r="N2363" s="667"/>
      <c r="O2363" s="667"/>
      <c r="P2363" s="667"/>
      <c r="Q2363" s="667"/>
      <c r="R2363" s="667"/>
      <c r="S2363" s="667"/>
      <c r="T2363" s="667"/>
      <c r="U2363" s="467">
        <f t="shared" si="265"/>
        <v>0</v>
      </c>
      <c r="V2363" s="667"/>
      <c r="W2363" s="667"/>
      <c r="X2363" s="667"/>
      <c r="Y2363" s="667"/>
      <c r="Z2363" s="667"/>
      <c r="AA2363" s="667"/>
      <c r="AB2363" s="667"/>
      <c r="AC2363" s="667"/>
      <c r="AD2363" s="667"/>
      <c r="AE2363" s="721"/>
      <c r="AF2363" s="667"/>
      <c r="AG2363" s="2756"/>
      <c r="AH2363" s="2729"/>
      <c r="AI2363" s="2729"/>
      <c r="AJ2363" s="2729"/>
      <c r="AK2363" s="2729"/>
      <c r="AL2363" s="2729"/>
      <c r="AM2363" s="1147"/>
      <c r="AN2363" s="1147"/>
      <c r="AO2363" s="2729"/>
      <c r="AP2363" s="2729"/>
      <c r="AQ2363" s="2756"/>
      <c r="AR2363" s="2756"/>
      <c r="AS2363" s="3975"/>
      <c r="AT2363" s="1494"/>
      <c r="AU2363" s="1992"/>
      <c r="AV2363" s="1992"/>
      <c r="AW2363" s="3815"/>
      <c r="AX2363" s="3815"/>
      <c r="AY2363" s="3184"/>
      <c r="AZ2363" s="2391"/>
      <c r="BA2363" s="2391"/>
      <c r="BB2363" s="2391"/>
      <c r="BC2363" s="2391"/>
      <c r="BD2363" s="2391"/>
      <c r="BE2363" s="2391"/>
      <c r="BF2363" s="2391"/>
      <c r="BG2363" s="2391"/>
      <c r="BH2363" s="2833"/>
      <c r="BI2363" s="1677"/>
      <c r="BJ2363" s="2391"/>
      <c r="BK2363" s="2391"/>
      <c r="BL2363" s="1986">
        <f t="shared" si="266"/>
        <v>0</v>
      </c>
      <c r="BM2363" s="3777"/>
      <c r="BN2363" s="3778"/>
      <c r="BO2363" s="3771"/>
      <c r="BP2363" s="3771"/>
      <c r="BQ2363" s="3779"/>
      <c r="BR2363" s="3780"/>
      <c r="BS2363" s="3771"/>
      <c r="BT2363" s="3771"/>
      <c r="BU2363" s="3771"/>
      <c r="BV2363" s="3771"/>
      <c r="BW2363" s="3771"/>
      <c r="BX2363" s="3771"/>
      <c r="BY2363" s="3771"/>
      <c r="BZ2363" s="3771"/>
      <c r="CA2363" s="3771"/>
      <c r="CB2363" s="3771"/>
      <c r="CC2363" s="3771"/>
      <c r="CD2363" s="1978" t="s">
        <v>1481</v>
      </c>
    </row>
    <row r="2364" spans="1:82" ht="25.5" customHeight="1" thickBot="1" x14ac:dyDescent="0.25">
      <c r="A2364" s="664" t="s">
        <v>162</v>
      </c>
      <c r="B2364" s="719" t="s">
        <v>166</v>
      </c>
      <c r="C2364" s="666" t="s">
        <v>160</v>
      </c>
      <c r="D2364" s="460">
        <v>292</v>
      </c>
      <c r="E2364" s="500" t="s">
        <v>1533</v>
      </c>
      <c r="F2364" s="526" t="s">
        <v>1534</v>
      </c>
      <c r="G2364" s="464">
        <v>0</v>
      </c>
      <c r="H2364" s="463" t="s">
        <v>0</v>
      </c>
      <c r="I2364" s="464">
        <v>1</v>
      </c>
      <c r="J2364" s="577">
        <v>0.4</v>
      </c>
      <c r="K2364" s="284"/>
      <c r="L2364" s="436"/>
      <c r="M2364" s="667"/>
      <c r="N2364" s="667"/>
      <c r="O2364" s="667"/>
      <c r="P2364" s="667"/>
      <c r="Q2364" s="667"/>
      <c r="R2364" s="667"/>
      <c r="S2364" s="667"/>
      <c r="T2364" s="667"/>
      <c r="U2364" s="467">
        <f t="shared" si="265"/>
        <v>0</v>
      </c>
      <c r="V2364" s="667"/>
      <c r="W2364" s="667"/>
      <c r="X2364" s="667"/>
      <c r="Y2364" s="667"/>
      <c r="Z2364" s="667"/>
      <c r="AA2364" s="667"/>
      <c r="AB2364" s="667"/>
      <c r="AC2364" s="667"/>
      <c r="AD2364" s="667"/>
      <c r="AE2364" s="721"/>
      <c r="AF2364" s="667"/>
      <c r="AG2364" s="2756"/>
      <c r="AH2364" s="2729"/>
      <c r="AI2364" s="2729"/>
      <c r="AJ2364" s="2729"/>
      <c r="AK2364" s="2729"/>
      <c r="AL2364" s="2729"/>
      <c r="AM2364" s="1147"/>
      <c r="AN2364" s="1147"/>
      <c r="AO2364" s="2729"/>
      <c r="AP2364" s="2729"/>
      <c r="AQ2364" s="2756"/>
      <c r="AR2364" s="2756"/>
      <c r="AS2364" s="3975"/>
      <c r="AT2364" s="1494"/>
      <c r="AU2364" s="1992"/>
      <c r="AV2364" s="1992"/>
      <c r="AW2364" s="3815"/>
      <c r="AX2364" s="3815"/>
      <c r="AY2364" s="3184"/>
      <c r="AZ2364" s="2391"/>
      <c r="BA2364" s="2391"/>
      <c r="BB2364" s="2391"/>
      <c r="BC2364" s="2391"/>
      <c r="BD2364" s="2391"/>
      <c r="BE2364" s="2391"/>
      <c r="BF2364" s="2391"/>
      <c r="BG2364" s="2391"/>
      <c r="BH2364" s="2833"/>
      <c r="BI2364" s="1677"/>
      <c r="BJ2364" s="2391"/>
      <c r="BK2364" s="2391"/>
      <c r="BL2364" s="1986">
        <f t="shared" si="266"/>
        <v>0</v>
      </c>
      <c r="BM2364" s="3777"/>
      <c r="BN2364" s="3778"/>
      <c r="BO2364" s="3771"/>
      <c r="BP2364" s="3771"/>
      <c r="BQ2364" s="3779"/>
      <c r="BR2364" s="3780"/>
      <c r="BS2364" s="3771"/>
      <c r="BT2364" s="3771"/>
      <c r="BU2364" s="3771"/>
      <c r="BV2364" s="3771"/>
      <c r="BW2364" s="3771"/>
      <c r="BX2364" s="3771"/>
      <c r="BY2364" s="3771"/>
      <c r="BZ2364" s="3771"/>
      <c r="CA2364" s="3771"/>
      <c r="CB2364" s="3771"/>
      <c r="CC2364" s="3771"/>
      <c r="CD2364" s="1978" t="s">
        <v>1481</v>
      </c>
    </row>
    <row r="2365" spans="1:82" ht="25.5" customHeight="1" thickBot="1" x14ac:dyDescent="0.25">
      <c r="A2365" s="668" t="s">
        <v>162</v>
      </c>
      <c r="B2365" s="669" t="s">
        <v>166</v>
      </c>
      <c r="C2365" s="727" t="s">
        <v>160</v>
      </c>
      <c r="D2365" s="431">
        <v>292</v>
      </c>
      <c r="E2365" s="737" t="s">
        <v>1533</v>
      </c>
      <c r="F2365" s="433" t="s">
        <v>1534</v>
      </c>
      <c r="G2365" s="446">
        <v>0</v>
      </c>
      <c r="H2365" s="446" t="s">
        <v>0</v>
      </c>
      <c r="I2365" s="446">
        <v>1</v>
      </c>
      <c r="J2365" s="583">
        <v>0.4</v>
      </c>
      <c r="K2365" s="284"/>
      <c r="L2365" s="437"/>
      <c r="M2365" s="438"/>
      <c r="N2365" s="438"/>
      <c r="O2365" s="438"/>
      <c r="P2365" s="438"/>
      <c r="Q2365" s="438"/>
      <c r="R2365" s="438"/>
      <c r="S2365" s="438"/>
      <c r="T2365" s="438"/>
      <c r="U2365" s="467">
        <f t="shared" si="265"/>
        <v>0</v>
      </c>
      <c r="V2365" s="438"/>
      <c r="W2365" s="438"/>
      <c r="X2365" s="438"/>
      <c r="Y2365" s="438"/>
      <c r="Z2365" s="438"/>
      <c r="AA2365" s="438"/>
      <c r="AB2365" s="438"/>
      <c r="AC2365" s="438"/>
      <c r="AD2365" s="438"/>
      <c r="AE2365" s="729"/>
      <c r="AF2365" s="438"/>
      <c r="AG2365" s="2759"/>
      <c r="AH2365" s="2779"/>
      <c r="AI2365" s="2779"/>
      <c r="AJ2365" s="2779"/>
      <c r="AK2365" s="2779"/>
      <c r="AL2365" s="2779"/>
      <c r="AM2365" s="1995"/>
      <c r="AN2365" s="1995"/>
      <c r="AO2365" s="2779"/>
      <c r="AP2365" s="2779"/>
      <c r="AQ2365" s="2759"/>
      <c r="AR2365" s="2759"/>
      <c r="AS2365" s="2883"/>
      <c r="AT2365" s="1510"/>
      <c r="AU2365" s="1998"/>
      <c r="AV2365" s="1998"/>
      <c r="AW2365" s="3034"/>
      <c r="AX2365" s="3034"/>
      <c r="AY2365" s="3035"/>
      <c r="AZ2365" s="2781"/>
      <c r="BA2365" s="2781"/>
      <c r="BB2365" s="2781"/>
      <c r="BC2365" s="2781"/>
      <c r="BD2365" s="2781"/>
      <c r="BE2365" s="2781"/>
      <c r="BF2365" s="2781"/>
      <c r="BG2365" s="2781"/>
      <c r="BH2365" s="3036"/>
      <c r="BI2365" s="3186"/>
      <c r="BJ2365" s="2781"/>
      <c r="BK2365" s="2781"/>
      <c r="BL2365" s="2002">
        <f t="shared" si="266"/>
        <v>0</v>
      </c>
      <c r="BM2365" s="3783"/>
      <c r="BN2365" s="3778"/>
      <c r="BO2365" s="3771"/>
      <c r="BP2365" s="3771"/>
      <c r="BQ2365" s="3779"/>
      <c r="BR2365" s="3784"/>
      <c r="BS2365" s="3785"/>
      <c r="BT2365" s="3785"/>
      <c r="BU2365" s="3785"/>
      <c r="BV2365" s="3785"/>
      <c r="BW2365" s="3785"/>
      <c r="BX2365" s="3785"/>
      <c r="BY2365" s="3785"/>
      <c r="BZ2365" s="3785"/>
      <c r="CA2365" s="3785"/>
      <c r="CB2365" s="3785"/>
      <c r="CC2365" s="3785"/>
      <c r="CD2365" s="1978" t="s">
        <v>1481</v>
      </c>
    </row>
    <row r="2366" spans="1:82" ht="25.5" customHeight="1" thickBot="1" x14ac:dyDescent="0.25">
      <c r="A2366" s="181" t="s">
        <v>162</v>
      </c>
      <c r="B2366" s="208" t="s">
        <v>166</v>
      </c>
      <c r="C2366" s="209" t="s">
        <v>160</v>
      </c>
      <c r="D2366" s="163">
        <v>293</v>
      </c>
      <c r="E2366" s="210" t="s">
        <v>328</v>
      </c>
      <c r="F2366" s="48" t="s">
        <v>103</v>
      </c>
      <c r="G2366" s="11">
        <v>1</v>
      </c>
      <c r="H2366" s="193" t="s">
        <v>0</v>
      </c>
      <c r="I2366" s="194">
        <v>1</v>
      </c>
      <c r="J2366" s="392">
        <v>1</v>
      </c>
      <c r="K2366" s="195"/>
      <c r="L2366" s="51">
        <f t="shared" si="260"/>
        <v>90000000</v>
      </c>
      <c r="M2366" s="274">
        <v>90000000</v>
      </c>
      <c r="N2366" s="52"/>
      <c r="O2366" s="52"/>
      <c r="P2366" s="52"/>
      <c r="Q2366" s="52"/>
      <c r="R2366" s="52"/>
      <c r="S2366" s="52"/>
      <c r="T2366" s="52"/>
      <c r="U2366" s="168">
        <f t="shared" ref="U2366:U2396" si="268">SUBTOTAL(9,V2366:AC2366)</f>
        <v>0</v>
      </c>
      <c r="V2366" s="52"/>
      <c r="W2366" s="52"/>
      <c r="X2366" s="52"/>
      <c r="Y2366" s="52"/>
      <c r="Z2366" s="52"/>
      <c r="AA2366" s="52"/>
      <c r="AB2366" s="52"/>
      <c r="AC2366" s="52"/>
      <c r="AD2366" s="196"/>
      <c r="AE2366" s="196"/>
      <c r="AF2366" s="196"/>
      <c r="AG2366" s="1847"/>
      <c r="AH2366" s="2725"/>
      <c r="AI2366" s="2725"/>
      <c r="AJ2366" s="2725"/>
      <c r="AK2366" s="2725"/>
      <c r="AL2366" s="2725"/>
      <c r="AM2366" s="1923"/>
      <c r="AN2366" s="1923"/>
      <c r="AO2366" s="2725"/>
      <c r="AP2366" s="2725"/>
      <c r="AQ2366" s="1461"/>
      <c r="AR2366" s="1461"/>
      <c r="AS2366" s="2984"/>
      <c r="AT2366" s="2984"/>
      <c r="AU2366" s="2984"/>
      <c r="AV2366" s="2984"/>
      <c r="AW2366" s="2985"/>
      <c r="AX2366" s="2985"/>
      <c r="AY2366" s="2072"/>
      <c r="AZ2366" s="1459"/>
      <c r="BA2366" s="1459"/>
      <c r="BB2366" s="1459"/>
      <c r="BC2366" s="1685"/>
      <c r="BD2366" s="2041"/>
      <c r="BE2366" s="1659"/>
      <c r="BF2366" s="2042"/>
      <c r="BG2366" s="1381"/>
      <c r="BH2366" s="1659"/>
      <c r="BI2366" s="2043"/>
      <c r="BJ2366" s="1659"/>
      <c r="BK2366" s="1659"/>
      <c r="BL2366" s="1470">
        <f t="shared" ref="BL2366:BL2438" si="269">BF2366-BI2366</f>
        <v>0</v>
      </c>
      <c r="BM2366" s="2044">
        <f>L2366-(BI2366:BI2371)</f>
        <v>90000000</v>
      </c>
      <c r="BN2366" s="2751"/>
      <c r="BO2366" s="2979"/>
      <c r="BP2366" s="2979"/>
      <c r="BQ2366" s="2752"/>
      <c r="BR2366" s="2753"/>
      <c r="BS2366" s="1471"/>
      <c r="BT2366" s="1471"/>
      <c r="BU2366" s="1471"/>
      <c r="BV2366" s="1471"/>
      <c r="BW2366" s="1471"/>
      <c r="BX2366" s="1471"/>
      <c r="BY2366" s="1471"/>
      <c r="BZ2366" s="1471"/>
      <c r="CA2366" s="1471"/>
      <c r="CB2366" s="1471"/>
      <c r="CC2366" s="1471"/>
      <c r="CD2366" s="2046" t="s">
        <v>134</v>
      </c>
    </row>
    <row r="2367" spans="1:82" ht="25.5" customHeight="1" thickBot="1" x14ac:dyDescent="0.25">
      <c r="A2367" s="185" t="s">
        <v>162</v>
      </c>
      <c r="B2367" s="211" t="s">
        <v>166</v>
      </c>
      <c r="C2367" s="212" t="s">
        <v>160</v>
      </c>
      <c r="D2367" s="165">
        <v>293</v>
      </c>
      <c r="E2367" s="213" t="s">
        <v>328</v>
      </c>
      <c r="F2367" s="237" t="s">
        <v>103</v>
      </c>
      <c r="G2367" s="11">
        <v>1</v>
      </c>
      <c r="H2367" s="197" t="s">
        <v>0</v>
      </c>
      <c r="I2367" s="177">
        <v>1</v>
      </c>
      <c r="J2367" s="391">
        <v>1</v>
      </c>
      <c r="K2367" s="198"/>
      <c r="L2367" s="170"/>
      <c r="M2367" s="199"/>
      <c r="N2367" s="199"/>
      <c r="O2367" s="199"/>
      <c r="P2367" s="199"/>
      <c r="Q2367" s="199"/>
      <c r="R2367" s="199"/>
      <c r="S2367" s="199"/>
      <c r="T2367" s="199"/>
      <c r="U2367" s="172">
        <f t="shared" si="268"/>
        <v>0</v>
      </c>
      <c r="V2367" s="199"/>
      <c r="W2367" s="199"/>
      <c r="X2367" s="199"/>
      <c r="Y2367" s="199"/>
      <c r="Z2367" s="199"/>
      <c r="AA2367" s="199"/>
      <c r="AB2367" s="199"/>
      <c r="AC2367" s="199"/>
      <c r="AD2367" s="199"/>
      <c r="AE2367" s="199"/>
      <c r="AF2367" s="199"/>
      <c r="AG2367" s="2906"/>
      <c r="AH2367" s="3980"/>
      <c r="AI2367" s="3980"/>
      <c r="AJ2367" s="3980"/>
      <c r="AK2367" s="3980"/>
      <c r="AL2367" s="3980"/>
      <c r="AM2367" s="4095"/>
      <c r="AN2367" s="4095"/>
      <c r="AO2367" s="3980"/>
      <c r="AP2367" s="3980"/>
      <c r="AQ2367" s="3981"/>
      <c r="AR2367" s="3981"/>
      <c r="AS2367" s="2908"/>
      <c r="AT2367" s="2908"/>
      <c r="AU2367" s="2908"/>
      <c r="AV2367" s="2188"/>
      <c r="AW2367" s="2909"/>
      <c r="AX2367" s="2909"/>
      <c r="AY2367" s="2994"/>
      <c r="AZ2367" s="3878"/>
      <c r="BA2367" s="3878"/>
      <c r="BB2367" s="3878"/>
      <c r="BC2367" s="3879"/>
      <c r="BD2367" s="3880"/>
      <c r="BE2367" s="2995"/>
      <c r="BF2367" s="3437"/>
      <c r="BG2367" s="3878"/>
      <c r="BH2367" s="2995"/>
      <c r="BI2367" s="3881"/>
      <c r="BJ2367" s="2995"/>
      <c r="BK2367" s="2995"/>
      <c r="BL2367" s="2996">
        <f t="shared" si="269"/>
        <v>0</v>
      </c>
      <c r="BM2367" s="3882"/>
      <c r="BN2367" s="3778"/>
      <c r="BO2367" s="3883"/>
      <c r="BP2367" s="3883"/>
      <c r="BQ2367" s="3779"/>
      <c r="BR2367" s="3884"/>
      <c r="BS2367" s="3885"/>
      <c r="BT2367" s="3885"/>
      <c r="BU2367" s="3885"/>
      <c r="BV2367" s="3885"/>
      <c r="BW2367" s="3885"/>
      <c r="BX2367" s="3885"/>
      <c r="BY2367" s="3885"/>
      <c r="BZ2367" s="3885"/>
      <c r="CA2367" s="3885"/>
      <c r="CB2367" s="3885"/>
      <c r="CC2367" s="3885"/>
      <c r="CD2367" s="2046" t="s">
        <v>134</v>
      </c>
    </row>
    <row r="2368" spans="1:82" ht="25.5" customHeight="1" thickBot="1" x14ac:dyDescent="0.25">
      <c r="A2368" s="185" t="s">
        <v>162</v>
      </c>
      <c r="B2368" s="211" t="s">
        <v>166</v>
      </c>
      <c r="C2368" s="212" t="s">
        <v>160</v>
      </c>
      <c r="D2368" s="165">
        <v>293</v>
      </c>
      <c r="E2368" s="213" t="s">
        <v>328</v>
      </c>
      <c r="F2368" s="237" t="s">
        <v>103</v>
      </c>
      <c r="G2368" s="11">
        <v>1</v>
      </c>
      <c r="H2368" s="197" t="s">
        <v>0</v>
      </c>
      <c r="I2368" s="177">
        <v>1</v>
      </c>
      <c r="J2368" s="391">
        <v>1</v>
      </c>
      <c r="K2368" s="198"/>
      <c r="L2368" s="170"/>
      <c r="M2368" s="199"/>
      <c r="N2368" s="199"/>
      <c r="O2368" s="199"/>
      <c r="P2368" s="199"/>
      <c r="Q2368" s="199"/>
      <c r="R2368" s="199"/>
      <c r="S2368" s="199"/>
      <c r="T2368" s="199"/>
      <c r="U2368" s="172">
        <f t="shared" si="268"/>
        <v>0</v>
      </c>
      <c r="V2368" s="199"/>
      <c r="W2368" s="199"/>
      <c r="X2368" s="199"/>
      <c r="Y2368" s="199"/>
      <c r="Z2368" s="199"/>
      <c r="AA2368" s="199"/>
      <c r="AB2368" s="199"/>
      <c r="AC2368" s="199"/>
      <c r="AD2368" s="199"/>
      <c r="AE2368" s="199"/>
      <c r="AF2368" s="199"/>
      <c r="AG2368" s="2906"/>
      <c r="AH2368" s="3980"/>
      <c r="AI2368" s="3980"/>
      <c r="AJ2368" s="3980"/>
      <c r="AK2368" s="3980"/>
      <c r="AL2368" s="3980"/>
      <c r="AM2368" s="4095"/>
      <c r="AN2368" s="4095"/>
      <c r="AO2368" s="3980"/>
      <c r="AP2368" s="3980"/>
      <c r="AQ2368" s="3981"/>
      <c r="AR2368" s="3981"/>
      <c r="AS2368" s="2908"/>
      <c r="AT2368" s="2908"/>
      <c r="AU2368" s="2908"/>
      <c r="AV2368" s="2188"/>
      <c r="AW2368" s="2909"/>
      <c r="AX2368" s="2909"/>
      <c r="AY2368" s="2994"/>
      <c r="AZ2368" s="3878"/>
      <c r="BA2368" s="3878"/>
      <c r="BB2368" s="3878"/>
      <c r="BC2368" s="3879"/>
      <c r="BD2368" s="3880"/>
      <c r="BE2368" s="2995"/>
      <c r="BF2368" s="3437"/>
      <c r="BG2368" s="3878"/>
      <c r="BH2368" s="2995"/>
      <c r="BI2368" s="3881"/>
      <c r="BJ2368" s="2995"/>
      <c r="BK2368" s="2995"/>
      <c r="BL2368" s="2996">
        <f t="shared" si="269"/>
        <v>0</v>
      </c>
      <c r="BM2368" s="3882"/>
      <c r="BN2368" s="3778"/>
      <c r="BO2368" s="3883"/>
      <c r="BP2368" s="3883"/>
      <c r="BQ2368" s="3779"/>
      <c r="BR2368" s="3884"/>
      <c r="BS2368" s="3885"/>
      <c r="BT2368" s="3885"/>
      <c r="BU2368" s="3885"/>
      <c r="BV2368" s="3885"/>
      <c r="BW2368" s="3885"/>
      <c r="BX2368" s="3885"/>
      <c r="BY2368" s="3885"/>
      <c r="BZ2368" s="3885"/>
      <c r="CA2368" s="3885"/>
      <c r="CB2368" s="3885"/>
      <c r="CC2368" s="3885"/>
      <c r="CD2368" s="2046" t="s">
        <v>134</v>
      </c>
    </row>
    <row r="2369" spans="1:82" ht="25.5" customHeight="1" thickBot="1" x14ac:dyDescent="0.25">
      <c r="A2369" s="185" t="s">
        <v>162</v>
      </c>
      <c r="B2369" s="211" t="s">
        <v>166</v>
      </c>
      <c r="C2369" s="212" t="s">
        <v>160</v>
      </c>
      <c r="D2369" s="165">
        <v>293</v>
      </c>
      <c r="E2369" s="213" t="s">
        <v>139</v>
      </c>
      <c r="F2369" s="237" t="s">
        <v>103</v>
      </c>
      <c r="G2369" s="11">
        <v>1</v>
      </c>
      <c r="H2369" s="197" t="s">
        <v>0</v>
      </c>
      <c r="I2369" s="177">
        <v>1</v>
      </c>
      <c r="J2369" s="391">
        <v>1</v>
      </c>
      <c r="K2369" s="198"/>
      <c r="L2369" s="170"/>
      <c r="M2369" s="199"/>
      <c r="N2369" s="199"/>
      <c r="O2369" s="199"/>
      <c r="P2369" s="199"/>
      <c r="Q2369" s="199"/>
      <c r="R2369" s="199"/>
      <c r="S2369" s="199"/>
      <c r="T2369" s="199"/>
      <c r="U2369" s="172">
        <f t="shared" si="268"/>
        <v>0</v>
      </c>
      <c r="V2369" s="199"/>
      <c r="W2369" s="199"/>
      <c r="X2369" s="199"/>
      <c r="Y2369" s="199"/>
      <c r="Z2369" s="199"/>
      <c r="AA2369" s="199"/>
      <c r="AB2369" s="199"/>
      <c r="AC2369" s="199"/>
      <c r="AD2369" s="199"/>
      <c r="AE2369" s="199"/>
      <c r="AF2369" s="199"/>
      <c r="AG2369" s="2906"/>
      <c r="AH2369" s="3980"/>
      <c r="AI2369" s="3980"/>
      <c r="AJ2369" s="3980"/>
      <c r="AK2369" s="3980"/>
      <c r="AL2369" s="3980"/>
      <c r="AM2369" s="4095"/>
      <c r="AN2369" s="4095"/>
      <c r="AO2369" s="3980"/>
      <c r="AP2369" s="3980"/>
      <c r="AQ2369" s="3981"/>
      <c r="AR2369" s="3981"/>
      <c r="AS2369" s="2908"/>
      <c r="AT2369" s="2908"/>
      <c r="AU2369" s="2908"/>
      <c r="AV2369" s="2188"/>
      <c r="AW2369" s="2909"/>
      <c r="AX2369" s="2909"/>
      <c r="AY2369" s="2994"/>
      <c r="AZ2369" s="3878"/>
      <c r="BA2369" s="3878"/>
      <c r="BB2369" s="3878"/>
      <c r="BC2369" s="3879"/>
      <c r="BD2369" s="3880"/>
      <c r="BE2369" s="2995"/>
      <c r="BF2369" s="3437"/>
      <c r="BG2369" s="3878"/>
      <c r="BH2369" s="2995"/>
      <c r="BI2369" s="3881"/>
      <c r="BJ2369" s="2995"/>
      <c r="BK2369" s="2995"/>
      <c r="BL2369" s="2996">
        <f t="shared" si="269"/>
        <v>0</v>
      </c>
      <c r="BM2369" s="3882"/>
      <c r="BN2369" s="3778"/>
      <c r="BO2369" s="3883"/>
      <c r="BP2369" s="3883"/>
      <c r="BQ2369" s="3779"/>
      <c r="BR2369" s="3884"/>
      <c r="BS2369" s="3885"/>
      <c r="BT2369" s="3885"/>
      <c r="BU2369" s="3885"/>
      <c r="BV2369" s="3885"/>
      <c r="BW2369" s="3885"/>
      <c r="BX2369" s="3885"/>
      <c r="BY2369" s="3885"/>
      <c r="BZ2369" s="3885"/>
      <c r="CA2369" s="3885"/>
      <c r="CB2369" s="3885"/>
      <c r="CC2369" s="3885"/>
      <c r="CD2369" s="2046" t="s">
        <v>134</v>
      </c>
    </row>
    <row r="2370" spans="1:82" ht="25.5" customHeight="1" thickBot="1" x14ac:dyDescent="0.25">
      <c r="A2370" s="185" t="s">
        <v>162</v>
      </c>
      <c r="B2370" s="211" t="s">
        <v>166</v>
      </c>
      <c r="C2370" s="212" t="s">
        <v>160</v>
      </c>
      <c r="D2370" s="165">
        <v>293</v>
      </c>
      <c r="E2370" s="213" t="s">
        <v>139</v>
      </c>
      <c r="F2370" s="237" t="s">
        <v>103</v>
      </c>
      <c r="G2370" s="11">
        <v>1</v>
      </c>
      <c r="H2370" s="197" t="s">
        <v>0</v>
      </c>
      <c r="I2370" s="177">
        <v>1</v>
      </c>
      <c r="J2370" s="391">
        <v>1</v>
      </c>
      <c r="K2370" s="198"/>
      <c r="L2370" s="170"/>
      <c r="M2370" s="199"/>
      <c r="N2370" s="199"/>
      <c r="O2370" s="199"/>
      <c r="P2370" s="199"/>
      <c r="Q2370" s="199"/>
      <c r="R2370" s="199"/>
      <c r="S2370" s="199"/>
      <c r="T2370" s="199"/>
      <c r="U2370" s="172">
        <f t="shared" si="268"/>
        <v>0</v>
      </c>
      <c r="V2370" s="199"/>
      <c r="W2370" s="199"/>
      <c r="X2370" s="199"/>
      <c r="Y2370" s="199"/>
      <c r="Z2370" s="199"/>
      <c r="AA2370" s="199"/>
      <c r="AB2370" s="199"/>
      <c r="AC2370" s="199"/>
      <c r="AD2370" s="199"/>
      <c r="AE2370" s="199"/>
      <c r="AF2370" s="199"/>
      <c r="AG2370" s="2906"/>
      <c r="AH2370" s="3980"/>
      <c r="AI2370" s="3980"/>
      <c r="AJ2370" s="3980"/>
      <c r="AK2370" s="3980"/>
      <c r="AL2370" s="3980"/>
      <c r="AM2370" s="4095"/>
      <c r="AN2370" s="4095"/>
      <c r="AO2370" s="3980"/>
      <c r="AP2370" s="3980"/>
      <c r="AQ2370" s="3981"/>
      <c r="AR2370" s="3981"/>
      <c r="AS2370" s="2908"/>
      <c r="AT2370" s="2908"/>
      <c r="AU2370" s="2908"/>
      <c r="AV2370" s="2188"/>
      <c r="AW2370" s="2909"/>
      <c r="AX2370" s="2909"/>
      <c r="AY2370" s="2994"/>
      <c r="AZ2370" s="3878"/>
      <c r="BA2370" s="3878"/>
      <c r="BB2370" s="3878"/>
      <c r="BC2370" s="3879"/>
      <c r="BD2370" s="3880"/>
      <c r="BE2370" s="2995"/>
      <c r="BF2370" s="3437"/>
      <c r="BG2370" s="3878"/>
      <c r="BH2370" s="2995"/>
      <c r="BI2370" s="3881"/>
      <c r="BJ2370" s="2995"/>
      <c r="BK2370" s="2995"/>
      <c r="BL2370" s="2996">
        <f t="shared" si="269"/>
        <v>0</v>
      </c>
      <c r="BM2370" s="3882"/>
      <c r="BN2370" s="3778"/>
      <c r="BO2370" s="3883"/>
      <c r="BP2370" s="3883"/>
      <c r="BQ2370" s="3779"/>
      <c r="BR2370" s="3884"/>
      <c r="BS2370" s="3885"/>
      <c r="BT2370" s="3885"/>
      <c r="BU2370" s="3885"/>
      <c r="BV2370" s="3885"/>
      <c r="BW2370" s="3885"/>
      <c r="BX2370" s="3885"/>
      <c r="BY2370" s="3885"/>
      <c r="BZ2370" s="3885"/>
      <c r="CA2370" s="3885"/>
      <c r="CB2370" s="3885"/>
      <c r="CC2370" s="3885"/>
      <c r="CD2370" s="2046" t="s">
        <v>134</v>
      </c>
    </row>
    <row r="2371" spans="1:82" ht="25.5" customHeight="1" thickBot="1" x14ac:dyDescent="0.25">
      <c r="A2371" s="189" t="s">
        <v>162</v>
      </c>
      <c r="B2371" s="214" t="s">
        <v>166</v>
      </c>
      <c r="C2371" s="215" t="s">
        <v>160</v>
      </c>
      <c r="D2371" s="167">
        <v>293</v>
      </c>
      <c r="E2371" s="216" t="s">
        <v>139</v>
      </c>
      <c r="F2371" s="238" t="s">
        <v>103</v>
      </c>
      <c r="G2371" s="11">
        <v>1</v>
      </c>
      <c r="H2371" s="200" t="s">
        <v>0</v>
      </c>
      <c r="I2371" s="201">
        <v>1</v>
      </c>
      <c r="J2371" s="393">
        <v>1</v>
      </c>
      <c r="K2371" s="202"/>
      <c r="L2371" s="174"/>
      <c r="M2371" s="203"/>
      <c r="N2371" s="203"/>
      <c r="O2371" s="203"/>
      <c r="P2371" s="203"/>
      <c r="Q2371" s="203"/>
      <c r="R2371" s="203"/>
      <c r="S2371" s="203"/>
      <c r="T2371" s="203"/>
      <c r="U2371" s="176">
        <f t="shared" si="268"/>
        <v>0</v>
      </c>
      <c r="V2371" s="203"/>
      <c r="W2371" s="203"/>
      <c r="X2371" s="203"/>
      <c r="Y2371" s="203"/>
      <c r="Z2371" s="203"/>
      <c r="AA2371" s="203"/>
      <c r="AB2371" s="203"/>
      <c r="AC2371" s="203"/>
      <c r="AD2371" s="203"/>
      <c r="AE2371" s="203"/>
      <c r="AF2371" s="203"/>
      <c r="AG2371" s="3136"/>
      <c r="AH2371" s="3982"/>
      <c r="AI2371" s="3982"/>
      <c r="AJ2371" s="3982"/>
      <c r="AK2371" s="3982"/>
      <c r="AL2371" s="3982"/>
      <c r="AM2371" s="4103"/>
      <c r="AN2371" s="4103"/>
      <c r="AO2371" s="3982"/>
      <c r="AP2371" s="3982"/>
      <c r="AQ2371" s="3983"/>
      <c r="AR2371" s="3983"/>
      <c r="AS2371" s="3137"/>
      <c r="AT2371" s="3137"/>
      <c r="AU2371" s="3137"/>
      <c r="AV2371" s="2984"/>
      <c r="AW2371" s="3145"/>
      <c r="AX2371" s="3145"/>
      <c r="AY2371" s="3138"/>
      <c r="AZ2371" s="3961"/>
      <c r="BA2371" s="3961"/>
      <c r="BB2371" s="3961"/>
      <c r="BC2371" s="3962"/>
      <c r="BD2371" s="3963"/>
      <c r="BE2371" s="3139"/>
      <c r="BF2371" s="3446"/>
      <c r="BG2371" s="3961"/>
      <c r="BH2371" s="3139"/>
      <c r="BI2371" s="3964"/>
      <c r="BJ2371" s="3139"/>
      <c r="BK2371" s="3139"/>
      <c r="BL2371" s="3140">
        <f t="shared" si="269"/>
        <v>0</v>
      </c>
      <c r="BM2371" s="3901"/>
      <c r="BN2371" s="3778"/>
      <c r="BO2371" s="3883"/>
      <c r="BP2371" s="3883"/>
      <c r="BQ2371" s="3779"/>
      <c r="BR2371" s="3965"/>
      <c r="BS2371" s="3966"/>
      <c r="BT2371" s="3966"/>
      <c r="BU2371" s="3966"/>
      <c r="BV2371" s="3966"/>
      <c r="BW2371" s="3966"/>
      <c r="BX2371" s="3966"/>
      <c r="BY2371" s="3966"/>
      <c r="BZ2371" s="3966"/>
      <c r="CA2371" s="3966"/>
      <c r="CB2371" s="3966"/>
      <c r="CC2371" s="3966"/>
      <c r="CD2371" s="2046" t="s">
        <v>134</v>
      </c>
    </row>
    <row r="2372" spans="1:82" ht="25.5" customHeight="1" thickBot="1" x14ac:dyDescent="0.25">
      <c r="A2372" s="661" t="s">
        <v>162</v>
      </c>
      <c r="B2372" s="715" t="s">
        <v>166</v>
      </c>
      <c r="C2372" s="663" t="s">
        <v>160</v>
      </c>
      <c r="D2372" s="163">
        <v>294</v>
      </c>
      <c r="E2372" s="210" t="s">
        <v>1535</v>
      </c>
      <c r="F2372" s="48" t="s">
        <v>1536</v>
      </c>
      <c r="G2372" s="194">
        <v>0</v>
      </c>
      <c r="H2372" s="217" t="s">
        <v>0</v>
      </c>
      <c r="I2372" s="194">
        <v>2</v>
      </c>
      <c r="J2372" s="572">
        <v>0.5</v>
      </c>
      <c r="K2372" s="352"/>
      <c r="L2372" s="293">
        <f t="shared" ref="L2372:L2391" si="270">+M2372+N2372+O2372+P2372+Q2372+R2372+S2372+T2372</f>
        <v>20000000</v>
      </c>
      <c r="M2372" s="52">
        <v>20000000</v>
      </c>
      <c r="N2372" s="52"/>
      <c r="O2372" s="52"/>
      <c r="P2372" s="52"/>
      <c r="Q2372" s="52"/>
      <c r="R2372" s="52"/>
      <c r="S2372" s="52"/>
      <c r="T2372" s="52"/>
      <c r="U2372" s="467">
        <f t="shared" si="268"/>
        <v>20000000</v>
      </c>
      <c r="V2372" s="52">
        <v>20000000</v>
      </c>
      <c r="W2372" s="52"/>
      <c r="X2372" s="52"/>
      <c r="Y2372" s="52"/>
      <c r="Z2372" s="52"/>
      <c r="AA2372" s="52"/>
      <c r="AB2372" s="52"/>
      <c r="AC2372" s="52"/>
      <c r="AD2372" s="196"/>
      <c r="AE2372" s="718"/>
      <c r="AF2372" s="196"/>
      <c r="AG2372" s="3175"/>
      <c r="AH2372" s="2725"/>
      <c r="AI2372" s="2725"/>
      <c r="AJ2372" s="2725"/>
      <c r="AK2372" s="2725"/>
      <c r="AL2372" s="2725"/>
      <c r="AM2372" s="1923"/>
      <c r="AN2372" s="1923"/>
      <c r="AO2372" s="2725"/>
      <c r="AP2372" s="2725"/>
      <c r="AQ2372" s="1461"/>
      <c r="AR2372" s="1461"/>
      <c r="AS2372" s="3978" t="s">
        <v>1537</v>
      </c>
      <c r="AT2372" s="3156" t="s">
        <v>1538</v>
      </c>
      <c r="AU2372" s="3157">
        <v>1</v>
      </c>
      <c r="AV2372" s="3157">
        <v>1</v>
      </c>
      <c r="AW2372" s="3158">
        <v>42948</v>
      </c>
      <c r="AX2372" s="3158">
        <v>43100</v>
      </c>
      <c r="AY2372" s="3159">
        <v>14000000</v>
      </c>
      <c r="AZ2372" s="1459"/>
      <c r="BA2372" s="2463"/>
      <c r="BB2372" s="1459"/>
      <c r="BC2372" s="1459"/>
      <c r="BD2372" s="1459"/>
      <c r="BE2372" s="1381"/>
      <c r="BF2372" s="1381"/>
      <c r="BG2372" s="1381"/>
      <c r="BH2372" s="1659"/>
      <c r="BI2372" s="2042"/>
      <c r="BJ2372" s="1381"/>
      <c r="BK2372" s="1381"/>
      <c r="BL2372" s="1973">
        <f t="shared" si="269"/>
        <v>0</v>
      </c>
      <c r="BM2372" s="1974">
        <f>L2372-(BI2372:BI2377)</f>
        <v>20000000</v>
      </c>
      <c r="BN2372" s="2751"/>
      <c r="BO2372" s="1439"/>
      <c r="BP2372" s="1439"/>
      <c r="BQ2372" s="2752"/>
      <c r="BR2372" s="2753"/>
      <c r="BS2372" s="1471"/>
      <c r="BT2372" s="1471"/>
      <c r="BU2372" s="1471"/>
      <c r="BV2372" s="1471"/>
      <c r="BW2372" s="1471"/>
      <c r="BX2372" s="1471"/>
      <c r="BY2372" s="1471"/>
      <c r="BZ2372" s="1471"/>
      <c r="CA2372" s="1471"/>
      <c r="CB2372" s="1471"/>
      <c r="CC2372" s="1471"/>
      <c r="CD2372" s="1978" t="s">
        <v>1481</v>
      </c>
    </row>
    <row r="2373" spans="1:82" ht="25.5" customHeight="1" thickBot="1" x14ac:dyDescent="0.25">
      <c r="A2373" s="664" t="s">
        <v>162</v>
      </c>
      <c r="B2373" s="719" t="s">
        <v>166</v>
      </c>
      <c r="C2373" s="666" t="s">
        <v>160</v>
      </c>
      <c r="D2373" s="460">
        <v>294</v>
      </c>
      <c r="E2373" s="500" t="s">
        <v>1535</v>
      </c>
      <c r="F2373" s="526" t="s">
        <v>1536</v>
      </c>
      <c r="G2373" s="464">
        <v>0</v>
      </c>
      <c r="H2373" s="463" t="s">
        <v>0</v>
      </c>
      <c r="I2373" s="464">
        <v>2</v>
      </c>
      <c r="J2373" s="577">
        <v>0.5</v>
      </c>
      <c r="K2373" s="284"/>
      <c r="L2373" s="436"/>
      <c r="M2373" s="667"/>
      <c r="N2373" s="667"/>
      <c r="O2373" s="667"/>
      <c r="P2373" s="667"/>
      <c r="Q2373" s="667"/>
      <c r="R2373" s="667"/>
      <c r="S2373" s="667"/>
      <c r="T2373" s="667"/>
      <c r="U2373" s="467">
        <f t="shared" si="268"/>
        <v>0</v>
      </c>
      <c r="V2373" s="667"/>
      <c r="W2373" s="667"/>
      <c r="X2373" s="667"/>
      <c r="Y2373" s="667"/>
      <c r="Z2373" s="667"/>
      <c r="AA2373" s="667"/>
      <c r="AB2373" s="667"/>
      <c r="AC2373" s="667"/>
      <c r="AD2373" s="667"/>
      <c r="AE2373" s="721"/>
      <c r="AF2373" s="667"/>
      <c r="AG2373" s="3176"/>
      <c r="AH2373" s="2729"/>
      <c r="AI2373" s="2729"/>
      <c r="AJ2373" s="2729"/>
      <c r="AK2373" s="2729"/>
      <c r="AL2373" s="2729"/>
      <c r="AM2373" s="1147"/>
      <c r="AN2373" s="1147"/>
      <c r="AO2373" s="2729"/>
      <c r="AP2373" s="2729"/>
      <c r="AQ2373" s="2756"/>
      <c r="AR2373" s="2756"/>
      <c r="AS2373" s="3978" t="s">
        <v>1539</v>
      </c>
      <c r="AT2373" s="1980" t="s">
        <v>1540</v>
      </c>
      <c r="AU2373" s="1982">
        <v>1</v>
      </c>
      <c r="AV2373" s="1982">
        <v>1</v>
      </c>
      <c r="AW2373" s="3979">
        <v>42948</v>
      </c>
      <c r="AX2373" s="3979">
        <v>43100</v>
      </c>
      <c r="AY2373" s="3170">
        <v>6000000</v>
      </c>
      <c r="AZ2373" s="2391"/>
      <c r="BA2373" s="3984"/>
      <c r="BB2373" s="2391"/>
      <c r="BC2373" s="2391"/>
      <c r="BD2373" s="2391"/>
      <c r="BE2373" s="2391"/>
      <c r="BF2373" s="2391"/>
      <c r="BG2373" s="2391"/>
      <c r="BH2373" s="2833"/>
      <c r="BI2373" s="1677"/>
      <c r="BJ2373" s="2391"/>
      <c r="BK2373" s="2391"/>
      <c r="BL2373" s="1986">
        <f t="shared" si="269"/>
        <v>0</v>
      </c>
      <c r="BM2373" s="3777"/>
      <c r="BN2373" s="3778"/>
      <c r="BO2373" s="3771"/>
      <c r="BP2373" s="3771"/>
      <c r="BQ2373" s="3779"/>
      <c r="BR2373" s="3780"/>
      <c r="BS2373" s="3771"/>
      <c r="BT2373" s="3771"/>
      <c r="BU2373" s="3771"/>
      <c r="BV2373" s="3771"/>
      <c r="BW2373" s="3771"/>
      <c r="BX2373" s="3771"/>
      <c r="BY2373" s="3771"/>
      <c r="BZ2373" s="3771"/>
      <c r="CA2373" s="3771"/>
      <c r="CB2373" s="3771"/>
      <c r="CC2373" s="3771"/>
      <c r="CD2373" s="1978" t="s">
        <v>1481</v>
      </c>
    </row>
    <row r="2374" spans="1:82" ht="25.5" customHeight="1" thickBot="1" x14ac:dyDescent="0.25">
      <c r="A2374" s="664" t="s">
        <v>162</v>
      </c>
      <c r="B2374" s="719" t="s">
        <v>166</v>
      </c>
      <c r="C2374" s="666" t="s">
        <v>160</v>
      </c>
      <c r="D2374" s="460">
        <v>294</v>
      </c>
      <c r="E2374" s="500" t="s">
        <v>1535</v>
      </c>
      <c r="F2374" s="526" t="s">
        <v>1536</v>
      </c>
      <c r="G2374" s="464">
        <v>0</v>
      </c>
      <c r="H2374" s="463" t="s">
        <v>0</v>
      </c>
      <c r="I2374" s="464">
        <v>2</v>
      </c>
      <c r="J2374" s="577">
        <v>0.5</v>
      </c>
      <c r="K2374" s="284"/>
      <c r="L2374" s="436"/>
      <c r="M2374" s="667"/>
      <c r="N2374" s="667"/>
      <c r="O2374" s="667"/>
      <c r="P2374" s="667"/>
      <c r="Q2374" s="667"/>
      <c r="R2374" s="667"/>
      <c r="S2374" s="667"/>
      <c r="T2374" s="667"/>
      <c r="U2374" s="467">
        <f t="shared" si="268"/>
        <v>0</v>
      </c>
      <c r="V2374" s="667"/>
      <c r="W2374" s="667"/>
      <c r="X2374" s="667"/>
      <c r="Y2374" s="667"/>
      <c r="Z2374" s="667"/>
      <c r="AA2374" s="667"/>
      <c r="AB2374" s="667"/>
      <c r="AC2374" s="667"/>
      <c r="AD2374" s="667"/>
      <c r="AE2374" s="721"/>
      <c r="AF2374" s="667"/>
      <c r="AG2374" s="2756"/>
      <c r="AH2374" s="2729"/>
      <c r="AI2374" s="2729"/>
      <c r="AJ2374" s="2729"/>
      <c r="AK2374" s="2729"/>
      <c r="AL2374" s="2729"/>
      <c r="AM2374" s="1147"/>
      <c r="AN2374" s="1147"/>
      <c r="AO2374" s="2729"/>
      <c r="AP2374" s="2729"/>
      <c r="AQ2374" s="2756"/>
      <c r="AR2374" s="2756"/>
      <c r="AS2374" s="3978" t="s">
        <v>6130</v>
      </c>
      <c r="AT2374" s="1980" t="s">
        <v>574</v>
      </c>
      <c r="AU2374" s="1982">
        <v>1</v>
      </c>
      <c r="AV2374" s="1982">
        <v>0</v>
      </c>
      <c r="AW2374" s="3979">
        <v>42948</v>
      </c>
      <c r="AX2374" s="3979">
        <v>43100</v>
      </c>
      <c r="AY2374" s="3170">
        <v>0</v>
      </c>
      <c r="AZ2374" s="2391"/>
      <c r="BA2374" s="2391"/>
      <c r="BB2374" s="2391"/>
      <c r="BC2374" s="2391"/>
      <c r="BD2374" s="2391"/>
      <c r="BE2374" s="2391"/>
      <c r="BF2374" s="2391"/>
      <c r="BG2374" s="2391"/>
      <c r="BH2374" s="2833"/>
      <c r="BI2374" s="1677"/>
      <c r="BJ2374" s="2391"/>
      <c r="BK2374" s="2391"/>
      <c r="BL2374" s="1986">
        <f t="shared" si="269"/>
        <v>0</v>
      </c>
      <c r="BM2374" s="3777"/>
      <c r="BN2374" s="3778"/>
      <c r="BO2374" s="3771"/>
      <c r="BP2374" s="3771"/>
      <c r="BQ2374" s="3779"/>
      <c r="BR2374" s="3780"/>
      <c r="BS2374" s="3771"/>
      <c r="BT2374" s="3771"/>
      <c r="BU2374" s="3771"/>
      <c r="BV2374" s="3771"/>
      <c r="BW2374" s="3771"/>
      <c r="BX2374" s="3771"/>
      <c r="BY2374" s="3771"/>
      <c r="BZ2374" s="3771"/>
      <c r="CA2374" s="3771"/>
      <c r="CB2374" s="3771"/>
      <c r="CC2374" s="3771"/>
      <c r="CD2374" s="1978" t="s">
        <v>1481</v>
      </c>
    </row>
    <row r="2375" spans="1:82" ht="25.5" customHeight="1" thickBot="1" x14ac:dyDescent="0.25">
      <c r="A2375" s="664" t="s">
        <v>162</v>
      </c>
      <c r="B2375" s="719" t="s">
        <v>166</v>
      </c>
      <c r="C2375" s="666" t="s">
        <v>160</v>
      </c>
      <c r="D2375" s="460">
        <v>294</v>
      </c>
      <c r="E2375" s="500" t="s">
        <v>1535</v>
      </c>
      <c r="F2375" s="526" t="s">
        <v>1536</v>
      </c>
      <c r="G2375" s="464">
        <v>0</v>
      </c>
      <c r="H2375" s="463" t="s">
        <v>0</v>
      </c>
      <c r="I2375" s="464">
        <v>2</v>
      </c>
      <c r="J2375" s="577">
        <v>0.5</v>
      </c>
      <c r="K2375" s="284"/>
      <c r="L2375" s="436"/>
      <c r="M2375" s="667"/>
      <c r="N2375" s="667"/>
      <c r="O2375" s="667"/>
      <c r="P2375" s="667"/>
      <c r="Q2375" s="667"/>
      <c r="R2375" s="667"/>
      <c r="S2375" s="667"/>
      <c r="T2375" s="667"/>
      <c r="U2375" s="467">
        <f t="shared" si="268"/>
        <v>0</v>
      </c>
      <c r="V2375" s="667"/>
      <c r="W2375" s="667"/>
      <c r="X2375" s="667"/>
      <c r="Y2375" s="667"/>
      <c r="Z2375" s="667"/>
      <c r="AA2375" s="667"/>
      <c r="AB2375" s="667"/>
      <c r="AC2375" s="667"/>
      <c r="AD2375" s="667"/>
      <c r="AE2375" s="721"/>
      <c r="AF2375" s="667"/>
      <c r="AG2375" s="2756"/>
      <c r="AH2375" s="2729"/>
      <c r="AI2375" s="2729"/>
      <c r="AJ2375" s="2729"/>
      <c r="AK2375" s="2729"/>
      <c r="AL2375" s="2729"/>
      <c r="AM2375" s="1147"/>
      <c r="AN2375" s="1147"/>
      <c r="AO2375" s="2729"/>
      <c r="AP2375" s="2729"/>
      <c r="AQ2375" s="2756"/>
      <c r="AR2375" s="2756"/>
      <c r="AS2375" s="3978" t="s">
        <v>6131</v>
      </c>
      <c r="AT2375" s="1980" t="s">
        <v>724</v>
      </c>
      <c r="AU2375" s="1982">
        <v>4</v>
      </c>
      <c r="AV2375" s="1982">
        <v>3</v>
      </c>
      <c r="AW2375" s="3979">
        <v>42948</v>
      </c>
      <c r="AX2375" s="3979">
        <v>43100</v>
      </c>
      <c r="AY2375" s="3170">
        <v>0</v>
      </c>
      <c r="AZ2375" s="2391"/>
      <c r="BA2375" s="2391"/>
      <c r="BB2375" s="2391"/>
      <c r="BC2375" s="2391"/>
      <c r="BD2375" s="2391"/>
      <c r="BE2375" s="2391"/>
      <c r="BF2375" s="2391"/>
      <c r="BG2375" s="2391"/>
      <c r="BH2375" s="2833"/>
      <c r="BI2375" s="1677"/>
      <c r="BJ2375" s="2391"/>
      <c r="BK2375" s="2391"/>
      <c r="BL2375" s="1986">
        <f t="shared" si="269"/>
        <v>0</v>
      </c>
      <c r="BM2375" s="3777"/>
      <c r="BN2375" s="3778"/>
      <c r="BO2375" s="3771"/>
      <c r="BP2375" s="3771"/>
      <c r="BQ2375" s="3779"/>
      <c r="BR2375" s="3780"/>
      <c r="BS2375" s="3771"/>
      <c r="BT2375" s="3771"/>
      <c r="BU2375" s="3771"/>
      <c r="BV2375" s="3771"/>
      <c r="BW2375" s="3771"/>
      <c r="BX2375" s="3771"/>
      <c r="BY2375" s="3771"/>
      <c r="BZ2375" s="3771"/>
      <c r="CA2375" s="3771"/>
      <c r="CB2375" s="3771"/>
      <c r="CC2375" s="3771"/>
      <c r="CD2375" s="1978" t="s">
        <v>1481</v>
      </c>
    </row>
    <row r="2376" spans="1:82" ht="25.5" customHeight="1" thickBot="1" x14ac:dyDescent="0.25">
      <c r="A2376" s="664" t="s">
        <v>162</v>
      </c>
      <c r="B2376" s="719" t="s">
        <v>166</v>
      </c>
      <c r="C2376" s="666" t="s">
        <v>160</v>
      </c>
      <c r="D2376" s="460">
        <v>294</v>
      </c>
      <c r="E2376" s="500" t="s">
        <v>1535</v>
      </c>
      <c r="F2376" s="526" t="s">
        <v>1536</v>
      </c>
      <c r="G2376" s="464">
        <v>0</v>
      </c>
      <c r="H2376" s="463" t="s">
        <v>0</v>
      </c>
      <c r="I2376" s="464">
        <v>2</v>
      </c>
      <c r="J2376" s="577">
        <v>0.5</v>
      </c>
      <c r="K2376" s="284"/>
      <c r="L2376" s="436"/>
      <c r="M2376" s="667"/>
      <c r="N2376" s="667"/>
      <c r="O2376" s="667"/>
      <c r="P2376" s="667"/>
      <c r="Q2376" s="667"/>
      <c r="R2376" s="667"/>
      <c r="S2376" s="667"/>
      <c r="T2376" s="667"/>
      <c r="U2376" s="467">
        <f t="shared" si="268"/>
        <v>0</v>
      </c>
      <c r="V2376" s="667"/>
      <c r="W2376" s="667"/>
      <c r="X2376" s="667"/>
      <c r="Y2376" s="667"/>
      <c r="Z2376" s="667"/>
      <c r="AA2376" s="667"/>
      <c r="AB2376" s="667"/>
      <c r="AC2376" s="667"/>
      <c r="AD2376" s="667"/>
      <c r="AE2376" s="721"/>
      <c r="AF2376" s="667"/>
      <c r="AG2376" s="2756"/>
      <c r="AH2376" s="2729"/>
      <c r="AI2376" s="2729"/>
      <c r="AJ2376" s="2729"/>
      <c r="AK2376" s="2729"/>
      <c r="AL2376" s="2729"/>
      <c r="AM2376" s="1147"/>
      <c r="AN2376" s="1147"/>
      <c r="AO2376" s="2729"/>
      <c r="AP2376" s="2729"/>
      <c r="AQ2376" s="2756"/>
      <c r="AR2376" s="2756"/>
      <c r="AS2376" s="3978" t="s">
        <v>6132</v>
      </c>
      <c r="AT2376" s="1980" t="s">
        <v>383</v>
      </c>
      <c r="AU2376" s="1982">
        <v>1</v>
      </c>
      <c r="AV2376" s="1982">
        <v>0</v>
      </c>
      <c r="AW2376" s="3979">
        <v>42948</v>
      </c>
      <c r="AX2376" s="3979">
        <v>43100</v>
      </c>
      <c r="AY2376" s="3170">
        <v>0</v>
      </c>
      <c r="AZ2376" s="2391"/>
      <c r="BA2376" s="2391"/>
      <c r="BB2376" s="2391"/>
      <c r="BC2376" s="2391"/>
      <c r="BD2376" s="2391"/>
      <c r="BE2376" s="2391"/>
      <c r="BF2376" s="2391"/>
      <c r="BG2376" s="2391"/>
      <c r="BH2376" s="2833"/>
      <c r="BI2376" s="1677"/>
      <c r="BJ2376" s="2391"/>
      <c r="BK2376" s="2391"/>
      <c r="BL2376" s="1986">
        <f t="shared" si="269"/>
        <v>0</v>
      </c>
      <c r="BM2376" s="3777"/>
      <c r="BN2376" s="3778"/>
      <c r="BO2376" s="3771"/>
      <c r="BP2376" s="3771"/>
      <c r="BQ2376" s="3779"/>
      <c r="BR2376" s="3780"/>
      <c r="BS2376" s="3771"/>
      <c r="BT2376" s="3771"/>
      <c r="BU2376" s="3771"/>
      <c r="BV2376" s="3771"/>
      <c r="BW2376" s="3771"/>
      <c r="BX2376" s="3771"/>
      <c r="BY2376" s="3771"/>
      <c r="BZ2376" s="3771"/>
      <c r="CA2376" s="3771"/>
      <c r="CB2376" s="3771"/>
      <c r="CC2376" s="3771"/>
      <c r="CD2376" s="1978" t="s">
        <v>1481</v>
      </c>
    </row>
    <row r="2377" spans="1:82" ht="25.5" customHeight="1" thickBot="1" x14ac:dyDescent="0.25">
      <c r="A2377" s="722" t="s">
        <v>162</v>
      </c>
      <c r="B2377" s="723" t="s">
        <v>166</v>
      </c>
      <c r="C2377" s="735" t="s">
        <v>160</v>
      </c>
      <c r="D2377" s="205">
        <v>294</v>
      </c>
      <c r="E2377" s="103" t="s">
        <v>1535</v>
      </c>
      <c r="F2377" s="100" t="s">
        <v>1536</v>
      </c>
      <c r="G2377" s="18">
        <v>0</v>
      </c>
      <c r="H2377" s="17" t="s">
        <v>0</v>
      </c>
      <c r="I2377" s="18">
        <v>2</v>
      </c>
      <c r="J2377" s="595">
        <v>0.5</v>
      </c>
      <c r="K2377" s="284"/>
      <c r="L2377" s="296"/>
      <c r="M2377" s="98"/>
      <c r="N2377" s="98"/>
      <c r="O2377" s="98"/>
      <c r="P2377" s="98"/>
      <c r="Q2377" s="98"/>
      <c r="R2377" s="98"/>
      <c r="S2377" s="98"/>
      <c r="T2377" s="98"/>
      <c r="U2377" s="467">
        <f t="shared" si="268"/>
        <v>0</v>
      </c>
      <c r="V2377" s="98"/>
      <c r="W2377" s="98"/>
      <c r="X2377" s="98"/>
      <c r="Y2377" s="98"/>
      <c r="Z2377" s="98"/>
      <c r="AA2377" s="98"/>
      <c r="AB2377" s="98"/>
      <c r="AC2377" s="98"/>
      <c r="AD2377" s="98"/>
      <c r="AE2377" s="725"/>
      <c r="AF2377" s="98"/>
      <c r="AG2377" s="3174"/>
      <c r="AH2377" s="2780"/>
      <c r="AI2377" s="2780"/>
      <c r="AJ2377" s="2780"/>
      <c r="AK2377" s="2780"/>
      <c r="AL2377" s="2780"/>
      <c r="AM2377" s="2144"/>
      <c r="AN2377" s="2144"/>
      <c r="AO2377" s="2780"/>
      <c r="AP2377" s="2780"/>
      <c r="AQ2377" s="3174"/>
      <c r="AR2377" s="3174"/>
      <c r="AS2377" s="3976"/>
      <c r="AT2377" s="1562"/>
      <c r="AU2377" s="2147"/>
      <c r="AV2377" s="2147"/>
      <c r="AW2377" s="2964"/>
      <c r="AX2377" s="2964"/>
      <c r="AY2377" s="2965"/>
      <c r="AZ2377" s="2418"/>
      <c r="BA2377" s="2418"/>
      <c r="BB2377" s="2418"/>
      <c r="BC2377" s="2418"/>
      <c r="BD2377" s="2418"/>
      <c r="BE2377" s="2418"/>
      <c r="BF2377" s="2418"/>
      <c r="BG2377" s="2418"/>
      <c r="BH2377" s="2933"/>
      <c r="BI2377" s="2934"/>
      <c r="BJ2377" s="2418"/>
      <c r="BK2377" s="2418"/>
      <c r="BL2377" s="2151">
        <f t="shared" si="269"/>
        <v>0</v>
      </c>
      <c r="BM2377" s="3907"/>
      <c r="BN2377" s="3778"/>
      <c r="BO2377" s="3771"/>
      <c r="BP2377" s="3771"/>
      <c r="BQ2377" s="3779"/>
      <c r="BR2377" s="3908"/>
      <c r="BS2377" s="3774"/>
      <c r="BT2377" s="3774"/>
      <c r="BU2377" s="3774"/>
      <c r="BV2377" s="3774"/>
      <c r="BW2377" s="3774"/>
      <c r="BX2377" s="3774"/>
      <c r="BY2377" s="3774"/>
      <c r="BZ2377" s="3774"/>
      <c r="CA2377" s="3774"/>
      <c r="CB2377" s="3774"/>
      <c r="CC2377" s="3774"/>
      <c r="CD2377" s="1978" t="s">
        <v>1481</v>
      </c>
    </row>
    <row r="2378" spans="1:82" ht="25.5" customHeight="1" thickBot="1" x14ac:dyDescent="0.25">
      <c r="A2378" s="661" t="s">
        <v>162</v>
      </c>
      <c r="B2378" s="715" t="s">
        <v>166</v>
      </c>
      <c r="C2378" s="663" t="s">
        <v>160</v>
      </c>
      <c r="D2378" s="163">
        <v>295</v>
      </c>
      <c r="E2378" s="210" t="s">
        <v>1541</v>
      </c>
      <c r="F2378" s="48" t="s">
        <v>1542</v>
      </c>
      <c r="G2378" s="194">
        <v>0</v>
      </c>
      <c r="H2378" s="217" t="s">
        <v>0</v>
      </c>
      <c r="I2378" s="194">
        <v>1</v>
      </c>
      <c r="J2378" s="572">
        <v>0.33</v>
      </c>
      <c r="K2378" s="352"/>
      <c r="L2378" s="293">
        <f t="shared" si="270"/>
        <v>0</v>
      </c>
      <c r="M2378" s="52"/>
      <c r="N2378" s="52"/>
      <c r="O2378" s="52"/>
      <c r="P2378" s="52"/>
      <c r="Q2378" s="52"/>
      <c r="R2378" s="52"/>
      <c r="S2378" s="52"/>
      <c r="T2378" s="52"/>
      <c r="U2378" s="467">
        <f t="shared" si="268"/>
        <v>0</v>
      </c>
      <c r="V2378" s="52"/>
      <c r="W2378" s="52"/>
      <c r="X2378" s="52"/>
      <c r="Y2378" s="52"/>
      <c r="Z2378" s="52"/>
      <c r="AA2378" s="52"/>
      <c r="AB2378" s="52"/>
      <c r="AC2378" s="52"/>
      <c r="AD2378" s="196"/>
      <c r="AE2378" s="718"/>
      <c r="AF2378" s="196"/>
      <c r="AG2378" s="2745"/>
      <c r="AH2378" s="2725"/>
      <c r="AI2378" s="2725"/>
      <c r="AJ2378" s="2725"/>
      <c r="AK2378" s="2725"/>
      <c r="AL2378" s="2725"/>
      <c r="AM2378" s="1923"/>
      <c r="AN2378" s="1923"/>
      <c r="AO2378" s="2725"/>
      <c r="AP2378" s="2725"/>
      <c r="AQ2378" s="1461"/>
      <c r="AR2378" s="1461"/>
      <c r="AS2378" s="2806"/>
      <c r="AT2378" s="1382"/>
      <c r="AU2378" s="1969"/>
      <c r="AV2378" s="1969"/>
      <c r="AW2378" s="1970"/>
      <c r="AX2378" s="1970"/>
      <c r="AY2378" s="2288"/>
      <c r="AZ2378" s="1459"/>
      <c r="BA2378" s="1459"/>
      <c r="BB2378" s="1459"/>
      <c r="BC2378" s="1459"/>
      <c r="BD2378" s="1459"/>
      <c r="BE2378" s="1381"/>
      <c r="BF2378" s="1381"/>
      <c r="BG2378" s="1381"/>
      <c r="BH2378" s="1659"/>
      <c r="BI2378" s="2042"/>
      <c r="BJ2378" s="1381"/>
      <c r="BK2378" s="1381"/>
      <c r="BL2378" s="1973">
        <f t="shared" si="269"/>
        <v>0</v>
      </c>
      <c r="BM2378" s="1974">
        <f>L2378-(BI2378:BI2383)</f>
        <v>0</v>
      </c>
      <c r="BN2378" s="2751"/>
      <c r="BO2378" s="1439"/>
      <c r="BP2378" s="1439"/>
      <c r="BQ2378" s="2752"/>
      <c r="BR2378" s="2753"/>
      <c r="BS2378" s="1471"/>
      <c r="BT2378" s="1471"/>
      <c r="BU2378" s="1471"/>
      <c r="BV2378" s="1471"/>
      <c r="BW2378" s="1471"/>
      <c r="BX2378" s="1471"/>
      <c r="BY2378" s="1471"/>
      <c r="BZ2378" s="1471"/>
      <c r="CA2378" s="1471"/>
      <c r="CB2378" s="1471"/>
      <c r="CC2378" s="1471"/>
      <c r="CD2378" s="1978" t="s">
        <v>1481</v>
      </c>
    </row>
    <row r="2379" spans="1:82" ht="25.5" customHeight="1" thickBot="1" x14ac:dyDescent="0.25">
      <c r="A2379" s="664" t="s">
        <v>162</v>
      </c>
      <c r="B2379" s="719" t="s">
        <v>166</v>
      </c>
      <c r="C2379" s="666" t="s">
        <v>160</v>
      </c>
      <c r="D2379" s="460">
        <v>295</v>
      </c>
      <c r="E2379" s="500" t="s">
        <v>1541</v>
      </c>
      <c r="F2379" s="526" t="s">
        <v>1542</v>
      </c>
      <c r="G2379" s="464">
        <v>0</v>
      </c>
      <c r="H2379" s="463" t="s">
        <v>0</v>
      </c>
      <c r="I2379" s="464">
        <v>1</v>
      </c>
      <c r="J2379" s="577">
        <v>0.33</v>
      </c>
      <c r="K2379" s="284"/>
      <c r="L2379" s="436"/>
      <c r="M2379" s="667"/>
      <c r="N2379" s="667"/>
      <c r="O2379" s="667"/>
      <c r="P2379" s="667"/>
      <c r="Q2379" s="667"/>
      <c r="R2379" s="667"/>
      <c r="S2379" s="667"/>
      <c r="T2379" s="667"/>
      <c r="U2379" s="467">
        <f t="shared" si="268"/>
        <v>0</v>
      </c>
      <c r="V2379" s="667"/>
      <c r="W2379" s="667"/>
      <c r="X2379" s="667"/>
      <c r="Y2379" s="667"/>
      <c r="Z2379" s="667"/>
      <c r="AA2379" s="667"/>
      <c r="AB2379" s="667"/>
      <c r="AC2379" s="667"/>
      <c r="AD2379" s="667"/>
      <c r="AE2379" s="721"/>
      <c r="AF2379" s="667"/>
      <c r="AG2379" s="2756"/>
      <c r="AH2379" s="2729"/>
      <c r="AI2379" s="2729"/>
      <c r="AJ2379" s="2729"/>
      <c r="AK2379" s="2729"/>
      <c r="AL2379" s="2729"/>
      <c r="AM2379" s="1147"/>
      <c r="AN2379" s="1147"/>
      <c r="AO2379" s="2729"/>
      <c r="AP2379" s="2729"/>
      <c r="AQ2379" s="2756"/>
      <c r="AR2379" s="2756"/>
      <c r="AS2379" s="3975"/>
      <c r="AT2379" s="1494"/>
      <c r="AU2379" s="1992"/>
      <c r="AV2379" s="1992"/>
      <c r="AW2379" s="3815"/>
      <c r="AX2379" s="3815"/>
      <c r="AY2379" s="3184"/>
      <c r="AZ2379" s="2391"/>
      <c r="BA2379" s="2391"/>
      <c r="BB2379" s="2391"/>
      <c r="BC2379" s="2391"/>
      <c r="BD2379" s="2391"/>
      <c r="BE2379" s="2391"/>
      <c r="BF2379" s="2391"/>
      <c r="BG2379" s="2391"/>
      <c r="BH2379" s="2833"/>
      <c r="BI2379" s="1677"/>
      <c r="BJ2379" s="2391"/>
      <c r="BK2379" s="2391"/>
      <c r="BL2379" s="1986">
        <f t="shared" si="269"/>
        <v>0</v>
      </c>
      <c r="BM2379" s="3777"/>
      <c r="BN2379" s="3778"/>
      <c r="BO2379" s="3771"/>
      <c r="BP2379" s="3771"/>
      <c r="BQ2379" s="3779"/>
      <c r="BR2379" s="3780"/>
      <c r="BS2379" s="3771"/>
      <c r="BT2379" s="3771"/>
      <c r="BU2379" s="3771"/>
      <c r="BV2379" s="3771"/>
      <c r="BW2379" s="3771"/>
      <c r="BX2379" s="3771"/>
      <c r="BY2379" s="3771"/>
      <c r="BZ2379" s="3771"/>
      <c r="CA2379" s="3771"/>
      <c r="CB2379" s="3771"/>
      <c r="CC2379" s="3771"/>
      <c r="CD2379" s="1978" t="s">
        <v>1481</v>
      </c>
    </row>
    <row r="2380" spans="1:82" ht="25.5" customHeight="1" thickBot="1" x14ac:dyDescent="0.25">
      <c r="A2380" s="664" t="s">
        <v>162</v>
      </c>
      <c r="B2380" s="719" t="s">
        <v>166</v>
      </c>
      <c r="C2380" s="666" t="s">
        <v>160</v>
      </c>
      <c r="D2380" s="460">
        <v>295</v>
      </c>
      <c r="E2380" s="500" t="s">
        <v>1541</v>
      </c>
      <c r="F2380" s="526" t="s">
        <v>1542</v>
      </c>
      <c r="G2380" s="464">
        <v>0</v>
      </c>
      <c r="H2380" s="463" t="s">
        <v>0</v>
      </c>
      <c r="I2380" s="464">
        <v>1</v>
      </c>
      <c r="J2380" s="577">
        <v>0.33</v>
      </c>
      <c r="K2380" s="284"/>
      <c r="L2380" s="436"/>
      <c r="M2380" s="667"/>
      <c r="N2380" s="667"/>
      <c r="O2380" s="667"/>
      <c r="P2380" s="667"/>
      <c r="Q2380" s="667"/>
      <c r="R2380" s="667"/>
      <c r="S2380" s="667"/>
      <c r="T2380" s="667"/>
      <c r="U2380" s="467">
        <f t="shared" si="268"/>
        <v>0</v>
      </c>
      <c r="V2380" s="667"/>
      <c r="W2380" s="667"/>
      <c r="X2380" s="667"/>
      <c r="Y2380" s="667"/>
      <c r="Z2380" s="667"/>
      <c r="AA2380" s="667"/>
      <c r="AB2380" s="667"/>
      <c r="AC2380" s="667"/>
      <c r="AD2380" s="667"/>
      <c r="AE2380" s="721"/>
      <c r="AF2380" s="667"/>
      <c r="AG2380" s="2756"/>
      <c r="AH2380" s="2729"/>
      <c r="AI2380" s="2729"/>
      <c r="AJ2380" s="2729"/>
      <c r="AK2380" s="2729"/>
      <c r="AL2380" s="2729"/>
      <c r="AM2380" s="1147"/>
      <c r="AN2380" s="1147"/>
      <c r="AO2380" s="2729"/>
      <c r="AP2380" s="2729"/>
      <c r="AQ2380" s="2756"/>
      <c r="AR2380" s="2756"/>
      <c r="AS2380" s="3975"/>
      <c r="AT2380" s="1494"/>
      <c r="AU2380" s="1992"/>
      <c r="AV2380" s="1992"/>
      <c r="AW2380" s="3815"/>
      <c r="AX2380" s="3815"/>
      <c r="AY2380" s="3184"/>
      <c r="AZ2380" s="2391"/>
      <c r="BA2380" s="2391"/>
      <c r="BB2380" s="2391"/>
      <c r="BC2380" s="2391"/>
      <c r="BD2380" s="2391"/>
      <c r="BE2380" s="2391"/>
      <c r="BF2380" s="2391"/>
      <c r="BG2380" s="2391"/>
      <c r="BH2380" s="2833"/>
      <c r="BI2380" s="1677"/>
      <c r="BJ2380" s="2391"/>
      <c r="BK2380" s="2391"/>
      <c r="BL2380" s="1986">
        <f t="shared" si="269"/>
        <v>0</v>
      </c>
      <c r="BM2380" s="3777"/>
      <c r="BN2380" s="3778"/>
      <c r="BO2380" s="3771"/>
      <c r="BP2380" s="3771"/>
      <c r="BQ2380" s="3779"/>
      <c r="BR2380" s="3780"/>
      <c r="BS2380" s="3771"/>
      <c r="BT2380" s="3771"/>
      <c r="BU2380" s="3771"/>
      <c r="BV2380" s="3771"/>
      <c r="BW2380" s="3771"/>
      <c r="BX2380" s="3771"/>
      <c r="BY2380" s="3771"/>
      <c r="BZ2380" s="3771"/>
      <c r="CA2380" s="3771"/>
      <c r="CB2380" s="3771"/>
      <c r="CC2380" s="3771"/>
      <c r="CD2380" s="1978" t="s">
        <v>1481</v>
      </c>
    </row>
    <row r="2381" spans="1:82" s="599" customFormat="1" ht="25.5" customHeight="1" thickBot="1" x14ac:dyDescent="0.25">
      <c r="A2381" s="664" t="s">
        <v>162</v>
      </c>
      <c r="B2381" s="719" t="s">
        <v>166</v>
      </c>
      <c r="C2381" s="666" t="s">
        <v>160</v>
      </c>
      <c r="D2381" s="460">
        <v>295</v>
      </c>
      <c r="E2381" s="500" t="s">
        <v>1541</v>
      </c>
      <c r="F2381" s="526" t="s">
        <v>1542</v>
      </c>
      <c r="G2381" s="464">
        <v>0</v>
      </c>
      <c r="H2381" s="463" t="s">
        <v>0</v>
      </c>
      <c r="I2381" s="464">
        <v>1</v>
      </c>
      <c r="J2381" s="577">
        <v>0.33</v>
      </c>
      <c r="K2381" s="284"/>
      <c r="L2381" s="436"/>
      <c r="M2381" s="667"/>
      <c r="N2381" s="667"/>
      <c r="O2381" s="667"/>
      <c r="P2381" s="667"/>
      <c r="Q2381" s="667"/>
      <c r="R2381" s="667"/>
      <c r="S2381" s="667"/>
      <c r="T2381" s="667"/>
      <c r="U2381" s="467">
        <f t="shared" si="268"/>
        <v>0</v>
      </c>
      <c r="V2381" s="667"/>
      <c r="W2381" s="667"/>
      <c r="X2381" s="667"/>
      <c r="Y2381" s="667"/>
      <c r="Z2381" s="667"/>
      <c r="AA2381" s="667"/>
      <c r="AB2381" s="667"/>
      <c r="AC2381" s="667"/>
      <c r="AD2381" s="667"/>
      <c r="AE2381" s="721"/>
      <c r="AF2381" s="667"/>
      <c r="AG2381" s="2756"/>
      <c r="AH2381" s="2729"/>
      <c r="AI2381" s="2729"/>
      <c r="AJ2381" s="2729"/>
      <c r="AK2381" s="2729"/>
      <c r="AL2381" s="2729"/>
      <c r="AM2381" s="1147"/>
      <c r="AN2381" s="1147"/>
      <c r="AO2381" s="2729"/>
      <c r="AP2381" s="2729"/>
      <c r="AQ2381" s="2756"/>
      <c r="AR2381" s="2756"/>
      <c r="AS2381" s="3975"/>
      <c r="AT2381" s="1494"/>
      <c r="AU2381" s="1992"/>
      <c r="AV2381" s="1992"/>
      <c r="AW2381" s="3815"/>
      <c r="AX2381" s="3815"/>
      <c r="AY2381" s="3184"/>
      <c r="AZ2381" s="2391"/>
      <c r="BA2381" s="2391"/>
      <c r="BB2381" s="2391"/>
      <c r="BC2381" s="2391"/>
      <c r="BD2381" s="2391"/>
      <c r="BE2381" s="2391"/>
      <c r="BF2381" s="2391"/>
      <c r="BG2381" s="2391"/>
      <c r="BH2381" s="2833"/>
      <c r="BI2381" s="1677"/>
      <c r="BJ2381" s="2391"/>
      <c r="BK2381" s="2391"/>
      <c r="BL2381" s="1986">
        <f t="shared" si="269"/>
        <v>0</v>
      </c>
      <c r="BM2381" s="3777"/>
      <c r="BN2381" s="3778"/>
      <c r="BO2381" s="3771"/>
      <c r="BP2381" s="3771"/>
      <c r="BQ2381" s="3779"/>
      <c r="BR2381" s="3780"/>
      <c r="BS2381" s="3771"/>
      <c r="BT2381" s="3771"/>
      <c r="BU2381" s="3771"/>
      <c r="BV2381" s="3771"/>
      <c r="BW2381" s="3771"/>
      <c r="BX2381" s="3771"/>
      <c r="BY2381" s="3771"/>
      <c r="BZ2381" s="3771"/>
      <c r="CA2381" s="3771"/>
      <c r="CB2381" s="3771"/>
      <c r="CC2381" s="3771"/>
      <c r="CD2381" s="1978" t="s">
        <v>1481</v>
      </c>
    </row>
    <row r="2382" spans="1:82" ht="25.5" customHeight="1" thickBot="1" x14ac:dyDescent="0.25">
      <c r="A2382" s="664" t="s">
        <v>162</v>
      </c>
      <c r="B2382" s="719" t="s">
        <v>166</v>
      </c>
      <c r="C2382" s="666" t="s">
        <v>160</v>
      </c>
      <c r="D2382" s="460">
        <v>295</v>
      </c>
      <c r="E2382" s="500" t="s">
        <v>1541</v>
      </c>
      <c r="F2382" s="526" t="s">
        <v>1542</v>
      </c>
      <c r="G2382" s="464">
        <v>0</v>
      </c>
      <c r="H2382" s="463" t="s">
        <v>0</v>
      </c>
      <c r="I2382" s="464">
        <v>1</v>
      </c>
      <c r="J2382" s="577">
        <v>0.33</v>
      </c>
      <c r="K2382" s="284"/>
      <c r="L2382" s="436"/>
      <c r="M2382" s="667"/>
      <c r="N2382" s="667"/>
      <c r="O2382" s="667"/>
      <c r="P2382" s="667"/>
      <c r="Q2382" s="667"/>
      <c r="R2382" s="667"/>
      <c r="S2382" s="667"/>
      <c r="T2382" s="667"/>
      <c r="U2382" s="467">
        <f t="shared" si="268"/>
        <v>0</v>
      </c>
      <c r="V2382" s="667"/>
      <c r="W2382" s="667"/>
      <c r="X2382" s="667"/>
      <c r="Y2382" s="667"/>
      <c r="Z2382" s="667"/>
      <c r="AA2382" s="667"/>
      <c r="AB2382" s="667"/>
      <c r="AC2382" s="667"/>
      <c r="AD2382" s="667"/>
      <c r="AE2382" s="721"/>
      <c r="AF2382" s="667"/>
      <c r="AG2382" s="2756"/>
      <c r="AH2382" s="2729"/>
      <c r="AI2382" s="2729"/>
      <c r="AJ2382" s="2729"/>
      <c r="AK2382" s="2729"/>
      <c r="AL2382" s="2729"/>
      <c r="AM2382" s="1147"/>
      <c r="AN2382" s="1147"/>
      <c r="AO2382" s="2729"/>
      <c r="AP2382" s="2729"/>
      <c r="AQ2382" s="2756"/>
      <c r="AR2382" s="2756"/>
      <c r="AS2382" s="3975"/>
      <c r="AT2382" s="1494"/>
      <c r="AU2382" s="1992"/>
      <c r="AV2382" s="1992"/>
      <c r="AW2382" s="3815"/>
      <c r="AX2382" s="3815"/>
      <c r="AY2382" s="3184"/>
      <c r="AZ2382" s="2391"/>
      <c r="BA2382" s="2391"/>
      <c r="BB2382" s="2391"/>
      <c r="BC2382" s="2391"/>
      <c r="BD2382" s="2391"/>
      <c r="BE2382" s="2391"/>
      <c r="BF2382" s="2391"/>
      <c r="BG2382" s="2391"/>
      <c r="BH2382" s="2833"/>
      <c r="BI2382" s="1677"/>
      <c r="BJ2382" s="2391"/>
      <c r="BK2382" s="2391"/>
      <c r="BL2382" s="1986">
        <f t="shared" si="269"/>
        <v>0</v>
      </c>
      <c r="BM2382" s="3777"/>
      <c r="BN2382" s="3778"/>
      <c r="BO2382" s="3771"/>
      <c r="BP2382" s="3771"/>
      <c r="BQ2382" s="3779"/>
      <c r="BR2382" s="3780"/>
      <c r="BS2382" s="3771"/>
      <c r="BT2382" s="3771"/>
      <c r="BU2382" s="3771"/>
      <c r="BV2382" s="3771"/>
      <c r="BW2382" s="3771"/>
      <c r="BX2382" s="3771"/>
      <c r="BY2382" s="3771"/>
      <c r="BZ2382" s="3771"/>
      <c r="CA2382" s="3771"/>
      <c r="CB2382" s="3771"/>
      <c r="CC2382" s="3771"/>
      <c r="CD2382" s="1978" t="s">
        <v>1481</v>
      </c>
    </row>
    <row r="2383" spans="1:82" ht="25.5" customHeight="1" thickBot="1" x14ac:dyDescent="0.25">
      <c r="A2383" s="668" t="s">
        <v>162</v>
      </c>
      <c r="B2383" s="726" t="s">
        <v>166</v>
      </c>
      <c r="C2383" s="670" t="s">
        <v>160</v>
      </c>
      <c r="D2383" s="431">
        <v>295</v>
      </c>
      <c r="E2383" s="432" t="s">
        <v>1541</v>
      </c>
      <c r="F2383" s="433" t="s">
        <v>1542</v>
      </c>
      <c r="G2383" s="446">
        <v>0</v>
      </c>
      <c r="H2383" s="434" t="s">
        <v>0</v>
      </c>
      <c r="I2383" s="446">
        <v>1</v>
      </c>
      <c r="J2383" s="583">
        <v>0.33</v>
      </c>
      <c r="K2383" s="284"/>
      <c r="L2383" s="437"/>
      <c r="M2383" s="438"/>
      <c r="N2383" s="438"/>
      <c r="O2383" s="438"/>
      <c r="P2383" s="438"/>
      <c r="Q2383" s="438"/>
      <c r="R2383" s="438"/>
      <c r="S2383" s="438"/>
      <c r="T2383" s="438"/>
      <c r="U2383" s="467">
        <f t="shared" si="268"/>
        <v>0</v>
      </c>
      <c r="V2383" s="438"/>
      <c r="W2383" s="438"/>
      <c r="X2383" s="438"/>
      <c r="Y2383" s="438"/>
      <c r="Z2383" s="438"/>
      <c r="AA2383" s="438"/>
      <c r="AB2383" s="438"/>
      <c r="AC2383" s="438"/>
      <c r="AD2383" s="438"/>
      <c r="AE2383" s="729"/>
      <c r="AF2383" s="438"/>
      <c r="AG2383" s="2759"/>
      <c r="AH2383" s="2779"/>
      <c r="AI2383" s="2779"/>
      <c r="AJ2383" s="2779"/>
      <c r="AK2383" s="2779"/>
      <c r="AL2383" s="2779"/>
      <c r="AM2383" s="1995"/>
      <c r="AN2383" s="1995"/>
      <c r="AO2383" s="2779"/>
      <c r="AP2383" s="2779"/>
      <c r="AQ2383" s="2759"/>
      <c r="AR2383" s="2759"/>
      <c r="AS2383" s="2883"/>
      <c r="AT2383" s="1510"/>
      <c r="AU2383" s="1998"/>
      <c r="AV2383" s="1998"/>
      <c r="AW2383" s="3034"/>
      <c r="AX2383" s="3034"/>
      <c r="AY2383" s="3035"/>
      <c r="AZ2383" s="2781"/>
      <c r="BA2383" s="2781"/>
      <c r="BB2383" s="2781"/>
      <c r="BC2383" s="2781"/>
      <c r="BD2383" s="2781"/>
      <c r="BE2383" s="2781"/>
      <c r="BF2383" s="2781"/>
      <c r="BG2383" s="2781"/>
      <c r="BH2383" s="3036"/>
      <c r="BI2383" s="3186"/>
      <c r="BJ2383" s="2781"/>
      <c r="BK2383" s="2781"/>
      <c r="BL2383" s="2002">
        <f t="shared" si="269"/>
        <v>0</v>
      </c>
      <c r="BM2383" s="3783"/>
      <c r="BN2383" s="3778"/>
      <c r="BO2383" s="3771"/>
      <c r="BP2383" s="3771"/>
      <c r="BQ2383" s="3779"/>
      <c r="BR2383" s="3784"/>
      <c r="BS2383" s="3785"/>
      <c r="BT2383" s="3785"/>
      <c r="BU2383" s="3785"/>
      <c r="BV2383" s="3785"/>
      <c r="BW2383" s="3785"/>
      <c r="BX2383" s="3785"/>
      <c r="BY2383" s="3785"/>
      <c r="BZ2383" s="3785"/>
      <c r="CA2383" s="3785"/>
      <c r="CB2383" s="3785"/>
      <c r="CC2383" s="3785"/>
      <c r="CD2383" s="1978" t="s">
        <v>1481</v>
      </c>
    </row>
    <row r="2384" spans="1:82" ht="25.5" customHeight="1" thickBot="1" x14ac:dyDescent="0.25">
      <c r="A2384" s="730" t="s">
        <v>162</v>
      </c>
      <c r="B2384" s="606" t="s">
        <v>166</v>
      </c>
      <c r="C2384" s="606" t="s">
        <v>160</v>
      </c>
      <c r="D2384" s="179">
        <v>296</v>
      </c>
      <c r="E2384" s="606" t="s">
        <v>1543</v>
      </c>
      <c r="F2384" s="606" t="s">
        <v>1544</v>
      </c>
      <c r="G2384" s="179">
        <v>0</v>
      </c>
      <c r="H2384" s="179" t="s">
        <v>0</v>
      </c>
      <c r="I2384" s="179">
        <v>1</v>
      </c>
      <c r="J2384" s="738">
        <v>0.33</v>
      </c>
      <c r="K2384" s="352"/>
      <c r="L2384" s="293">
        <f t="shared" si="270"/>
        <v>30000000</v>
      </c>
      <c r="M2384" s="605">
        <v>30000000</v>
      </c>
      <c r="N2384" s="605"/>
      <c r="O2384" s="605"/>
      <c r="P2384" s="605"/>
      <c r="Q2384" s="605"/>
      <c r="R2384" s="605"/>
      <c r="S2384" s="605"/>
      <c r="T2384" s="605"/>
      <c r="U2384" s="467">
        <f t="shared" si="268"/>
        <v>30000000</v>
      </c>
      <c r="V2384" s="717">
        <v>30000000</v>
      </c>
      <c r="W2384" s="717"/>
      <c r="X2384" s="717"/>
      <c r="Y2384" s="717"/>
      <c r="Z2384" s="717"/>
      <c r="AA2384" s="717"/>
      <c r="AB2384" s="717"/>
      <c r="AC2384" s="717"/>
      <c r="AD2384" s="739"/>
      <c r="AE2384" s="740"/>
      <c r="AF2384" s="739"/>
      <c r="AG2384" s="3177"/>
      <c r="AH2384" s="2205" t="s">
        <v>6384</v>
      </c>
      <c r="AI2384" s="2205" t="s">
        <v>1545</v>
      </c>
      <c r="AJ2384" s="2205" t="s">
        <v>1476</v>
      </c>
      <c r="AK2384" s="2205"/>
      <c r="AL2384" s="2205" t="s">
        <v>938</v>
      </c>
      <c r="AM2384" s="2244">
        <v>20275220</v>
      </c>
      <c r="AN2384" s="2244" t="s">
        <v>939</v>
      </c>
      <c r="AO2384" s="2205" t="s">
        <v>939</v>
      </c>
      <c r="AP2384" s="2205" t="s">
        <v>939</v>
      </c>
      <c r="AQ2384" s="2205" t="s">
        <v>940</v>
      </c>
      <c r="AR2384" s="2205">
        <v>2017000257</v>
      </c>
      <c r="AS2384" s="3161" t="s">
        <v>6133</v>
      </c>
      <c r="AT2384" s="3162" t="s">
        <v>383</v>
      </c>
      <c r="AU2384" s="3163">
        <v>1</v>
      </c>
      <c r="AV2384" s="3163">
        <v>1</v>
      </c>
      <c r="AW2384" s="3164">
        <v>42948</v>
      </c>
      <c r="AX2384" s="3164">
        <v>43100</v>
      </c>
      <c r="AY2384" s="3165">
        <v>0</v>
      </c>
      <c r="AZ2384" s="1583"/>
      <c r="BA2384" s="1583"/>
      <c r="BB2384" s="1583"/>
      <c r="BC2384" s="1583"/>
      <c r="BD2384" s="1583"/>
      <c r="BE2384" s="1584"/>
      <c r="BF2384" s="1584"/>
      <c r="BG2384" s="1584"/>
      <c r="BH2384" s="1586"/>
      <c r="BI2384" s="1585"/>
      <c r="BJ2384" s="1584"/>
      <c r="BK2384" s="1584"/>
      <c r="BL2384" s="3178">
        <f t="shared" si="269"/>
        <v>0</v>
      </c>
      <c r="BM2384" s="3179">
        <f>L2384-(BI2384:BI2389)</f>
        <v>30000000</v>
      </c>
      <c r="BN2384" s="2751"/>
      <c r="BO2384" s="1439"/>
      <c r="BP2384" s="1439"/>
      <c r="BQ2384" s="2752"/>
      <c r="BR2384" s="3023"/>
      <c r="BS2384" s="1413"/>
      <c r="BT2384" s="1413"/>
      <c r="BU2384" s="1413"/>
      <c r="BV2384" s="1413"/>
      <c r="BW2384" s="1413"/>
      <c r="BX2384" s="1413"/>
      <c r="BY2384" s="1413"/>
      <c r="BZ2384" s="1413"/>
      <c r="CA2384" s="1413"/>
      <c r="CB2384" s="1413"/>
      <c r="CC2384" s="1413"/>
      <c r="CD2384" s="1978" t="s">
        <v>1481</v>
      </c>
    </row>
    <row r="2385" spans="1:82" ht="25.5" customHeight="1" thickBot="1" x14ac:dyDescent="0.25">
      <c r="A2385" s="664" t="s">
        <v>162</v>
      </c>
      <c r="B2385" s="719" t="s">
        <v>166</v>
      </c>
      <c r="C2385" s="666" t="s">
        <v>160</v>
      </c>
      <c r="D2385" s="460">
        <v>296</v>
      </c>
      <c r="E2385" s="500" t="s">
        <v>1543</v>
      </c>
      <c r="F2385" s="526" t="s">
        <v>1544</v>
      </c>
      <c r="G2385" s="464">
        <v>0</v>
      </c>
      <c r="H2385" s="463" t="s">
        <v>0</v>
      </c>
      <c r="I2385" s="464">
        <v>1</v>
      </c>
      <c r="J2385" s="577">
        <v>0.33</v>
      </c>
      <c r="K2385" s="284"/>
      <c r="L2385" s="436"/>
      <c r="M2385" s="667"/>
      <c r="N2385" s="667"/>
      <c r="O2385" s="667"/>
      <c r="P2385" s="667"/>
      <c r="Q2385" s="667"/>
      <c r="R2385" s="667"/>
      <c r="S2385" s="667"/>
      <c r="T2385" s="667"/>
      <c r="U2385" s="467">
        <f t="shared" si="268"/>
        <v>0</v>
      </c>
      <c r="V2385" s="667"/>
      <c r="W2385" s="667"/>
      <c r="X2385" s="667"/>
      <c r="Y2385" s="667"/>
      <c r="Z2385" s="667"/>
      <c r="AA2385" s="667"/>
      <c r="AB2385" s="667"/>
      <c r="AC2385" s="667"/>
      <c r="AD2385" s="667"/>
      <c r="AE2385" s="721"/>
      <c r="AF2385" s="667"/>
      <c r="AG2385" s="2756"/>
      <c r="AH2385" s="2729"/>
      <c r="AI2385" s="2729"/>
      <c r="AJ2385" s="2729"/>
      <c r="AK2385" s="2729"/>
      <c r="AL2385" s="2729"/>
      <c r="AM2385" s="1147"/>
      <c r="AN2385" s="1147"/>
      <c r="AO2385" s="2729"/>
      <c r="AP2385" s="2729"/>
      <c r="AQ2385" s="2756"/>
      <c r="AR2385" s="2756"/>
      <c r="AS2385" s="3978" t="s">
        <v>6134</v>
      </c>
      <c r="AT2385" s="1980" t="s">
        <v>1511</v>
      </c>
      <c r="AU2385" s="1982">
        <v>1</v>
      </c>
      <c r="AV2385" s="1982">
        <v>1</v>
      </c>
      <c r="AW2385" s="3979">
        <v>42856</v>
      </c>
      <c r="AX2385" s="3979">
        <v>43048</v>
      </c>
      <c r="AY2385" s="3170">
        <v>20275220</v>
      </c>
      <c r="AZ2385" s="3975">
        <v>27</v>
      </c>
      <c r="BA2385" s="2391" t="s">
        <v>937</v>
      </c>
      <c r="BB2385" s="2391" t="s">
        <v>1287</v>
      </c>
      <c r="BC2385" s="2391" t="s">
        <v>1546</v>
      </c>
      <c r="BD2385" s="1671">
        <v>2017000257</v>
      </c>
      <c r="BE2385" s="2833">
        <v>43042</v>
      </c>
      <c r="BF2385" s="2391">
        <v>20275220</v>
      </c>
      <c r="BG2385" s="3823">
        <v>2017000282</v>
      </c>
      <c r="BH2385" s="2833">
        <v>43042</v>
      </c>
      <c r="BI2385" s="1677">
        <v>30000000</v>
      </c>
      <c r="BJ2385" s="2391"/>
      <c r="BK2385" s="2391"/>
      <c r="BL2385" s="1986">
        <f t="shared" si="269"/>
        <v>-9724780</v>
      </c>
      <c r="BM2385" s="3777"/>
      <c r="BN2385" s="3778"/>
      <c r="BO2385" s="3771"/>
      <c r="BP2385" s="3771"/>
      <c r="BQ2385" s="3779"/>
      <c r="BR2385" s="3780"/>
      <c r="BS2385" s="3771"/>
      <c r="BT2385" s="3771"/>
      <c r="BU2385" s="3771"/>
      <c r="BV2385" s="3771"/>
      <c r="BW2385" s="3771"/>
      <c r="BX2385" s="3771"/>
      <c r="BY2385" s="3771"/>
      <c r="BZ2385" s="3771"/>
      <c r="CA2385" s="3771"/>
      <c r="CB2385" s="3771"/>
      <c r="CC2385" s="3771"/>
      <c r="CD2385" s="1978" t="s">
        <v>1481</v>
      </c>
    </row>
    <row r="2386" spans="1:82" ht="25.5" customHeight="1" thickBot="1" x14ac:dyDescent="0.25">
      <c r="A2386" s="664" t="s">
        <v>162</v>
      </c>
      <c r="B2386" s="719" t="s">
        <v>166</v>
      </c>
      <c r="C2386" s="666" t="s">
        <v>160</v>
      </c>
      <c r="D2386" s="460">
        <v>296</v>
      </c>
      <c r="E2386" s="500" t="s">
        <v>1543</v>
      </c>
      <c r="F2386" s="526" t="s">
        <v>1544</v>
      </c>
      <c r="G2386" s="464">
        <v>0</v>
      </c>
      <c r="H2386" s="463" t="s">
        <v>0</v>
      </c>
      <c r="I2386" s="464">
        <v>1</v>
      </c>
      <c r="J2386" s="577">
        <v>0.33</v>
      </c>
      <c r="K2386" s="284"/>
      <c r="L2386" s="436"/>
      <c r="M2386" s="667"/>
      <c r="N2386" s="667"/>
      <c r="O2386" s="667"/>
      <c r="P2386" s="667"/>
      <c r="Q2386" s="667"/>
      <c r="R2386" s="667"/>
      <c r="S2386" s="667"/>
      <c r="T2386" s="667"/>
      <c r="U2386" s="467">
        <f t="shared" si="268"/>
        <v>0</v>
      </c>
      <c r="V2386" s="667"/>
      <c r="W2386" s="667"/>
      <c r="X2386" s="667"/>
      <c r="Y2386" s="667"/>
      <c r="Z2386" s="667"/>
      <c r="AA2386" s="667"/>
      <c r="AB2386" s="667"/>
      <c r="AC2386" s="667"/>
      <c r="AD2386" s="667"/>
      <c r="AE2386" s="721"/>
      <c r="AF2386" s="667"/>
      <c r="AG2386" s="2756"/>
      <c r="AH2386" s="2729"/>
      <c r="AI2386" s="2729"/>
      <c r="AJ2386" s="2729"/>
      <c r="AK2386" s="2729"/>
      <c r="AL2386" s="2729"/>
      <c r="AM2386" s="1147"/>
      <c r="AN2386" s="1147"/>
      <c r="AO2386" s="2729"/>
      <c r="AP2386" s="2729"/>
      <c r="AQ2386" s="2756"/>
      <c r="AR2386" s="2756"/>
      <c r="AS2386" s="3978" t="s">
        <v>6135</v>
      </c>
      <c r="AT2386" s="1980" t="s">
        <v>1547</v>
      </c>
      <c r="AU2386" s="1982">
        <v>1000</v>
      </c>
      <c r="AV2386" s="1982">
        <v>1000</v>
      </c>
      <c r="AW2386" s="3979">
        <v>42856</v>
      </c>
      <c r="AX2386" s="3979">
        <v>43048</v>
      </c>
      <c r="AY2386" s="3170">
        <v>0</v>
      </c>
      <c r="AZ2386" s="2391"/>
      <c r="BA2386" s="2391"/>
      <c r="BB2386" s="2391"/>
      <c r="BC2386" s="2391"/>
      <c r="BD2386" s="2391"/>
      <c r="BE2386" s="2391"/>
      <c r="BF2386" s="2391"/>
      <c r="BG2386" s="2391"/>
      <c r="BH2386" s="2833"/>
      <c r="BI2386" s="1677"/>
      <c r="BJ2386" s="2391"/>
      <c r="BK2386" s="2391"/>
      <c r="BL2386" s="1986">
        <f t="shared" si="269"/>
        <v>0</v>
      </c>
      <c r="BM2386" s="3777"/>
      <c r="BN2386" s="3778"/>
      <c r="BO2386" s="3771"/>
      <c r="BP2386" s="3771"/>
      <c r="BQ2386" s="3779"/>
      <c r="BR2386" s="3780"/>
      <c r="BS2386" s="3771"/>
      <c r="BT2386" s="3771"/>
      <c r="BU2386" s="3771"/>
      <c r="BV2386" s="3771"/>
      <c r="BW2386" s="3771"/>
      <c r="BX2386" s="3771"/>
      <c r="BY2386" s="3771"/>
      <c r="BZ2386" s="3771"/>
      <c r="CA2386" s="3771"/>
      <c r="CB2386" s="3771"/>
      <c r="CC2386" s="3771"/>
      <c r="CD2386" s="1978" t="s">
        <v>1481</v>
      </c>
    </row>
    <row r="2387" spans="1:82" ht="25.5" customHeight="1" thickBot="1" x14ac:dyDescent="0.25">
      <c r="A2387" s="664" t="s">
        <v>162</v>
      </c>
      <c r="B2387" s="719" t="s">
        <v>166</v>
      </c>
      <c r="C2387" s="666" t="s">
        <v>160</v>
      </c>
      <c r="D2387" s="460">
        <v>296</v>
      </c>
      <c r="E2387" s="500" t="s">
        <v>1543</v>
      </c>
      <c r="F2387" s="526" t="s">
        <v>1544</v>
      </c>
      <c r="G2387" s="464">
        <v>0</v>
      </c>
      <c r="H2387" s="463" t="s">
        <v>0</v>
      </c>
      <c r="I2387" s="464">
        <v>1</v>
      </c>
      <c r="J2387" s="577">
        <v>0.33</v>
      </c>
      <c r="K2387" s="284"/>
      <c r="L2387" s="436"/>
      <c r="M2387" s="667"/>
      <c r="N2387" s="667"/>
      <c r="O2387" s="667"/>
      <c r="P2387" s="667"/>
      <c r="Q2387" s="667"/>
      <c r="R2387" s="667"/>
      <c r="S2387" s="667"/>
      <c r="T2387" s="667"/>
      <c r="U2387" s="467">
        <f t="shared" si="268"/>
        <v>0</v>
      </c>
      <c r="V2387" s="667"/>
      <c r="W2387" s="667"/>
      <c r="X2387" s="667"/>
      <c r="Y2387" s="667"/>
      <c r="Z2387" s="667"/>
      <c r="AA2387" s="667"/>
      <c r="AB2387" s="667"/>
      <c r="AC2387" s="667"/>
      <c r="AD2387" s="667"/>
      <c r="AE2387" s="721"/>
      <c r="AF2387" s="667"/>
      <c r="AG2387" s="2756"/>
      <c r="AH2387" s="2729"/>
      <c r="AI2387" s="2729"/>
      <c r="AJ2387" s="2729"/>
      <c r="AK2387" s="2729"/>
      <c r="AL2387" s="2729"/>
      <c r="AM2387" s="1147"/>
      <c r="AN2387" s="1147"/>
      <c r="AO2387" s="2729"/>
      <c r="AP2387" s="2729"/>
      <c r="AQ2387" s="2756"/>
      <c r="AR2387" s="2756"/>
      <c r="AS2387" s="3176"/>
      <c r="AT2387" s="1494"/>
      <c r="AU2387" s="1992"/>
      <c r="AV2387" s="1992"/>
      <c r="AW2387" s="3815"/>
      <c r="AX2387" s="3815"/>
      <c r="AY2387" s="3184"/>
      <c r="AZ2387" s="2391"/>
      <c r="BA2387" s="2391"/>
      <c r="BB2387" s="2391"/>
      <c r="BC2387" s="2391"/>
      <c r="BD2387" s="2391"/>
      <c r="BE2387" s="2391"/>
      <c r="BF2387" s="2391"/>
      <c r="BG2387" s="2391"/>
      <c r="BH2387" s="2833"/>
      <c r="BI2387" s="1677"/>
      <c r="BJ2387" s="2391"/>
      <c r="BK2387" s="2391"/>
      <c r="BL2387" s="1986">
        <f t="shared" si="269"/>
        <v>0</v>
      </c>
      <c r="BM2387" s="3777"/>
      <c r="BN2387" s="3778"/>
      <c r="BO2387" s="3771"/>
      <c r="BP2387" s="3771"/>
      <c r="BQ2387" s="3779"/>
      <c r="BR2387" s="3780"/>
      <c r="BS2387" s="3771"/>
      <c r="BT2387" s="3771"/>
      <c r="BU2387" s="3771"/>
      <c r="BV2387" s="3771"/>
      <c r="BW2387" s="3771"/>
      <c r="BX2387" s="3771"/>
      <c r="BY2387" s="3771"/>
      <c r="BZ2387" s="3771"/>
      <c r="CA2387" s="3771"/>
      <c r="CB2387" s="3771"/>
      <c r="CC2387" s="3771"/>
      <c r="CD2387" s="1978" t="s">
        <v>1481</v>
      </c>
    </row>
    <row r="2388" spans="1:82" ht="25.5" customHeight="1" thickBot="1" x14ac:dyDescent="0.25">
      <c r="A2388" s="664" t="s">
        <v>162</v>
      </c>
      <c r="B2388" s="719" t="s">
        <v>166</v>
      </c>
      <c r="C2388" s="666" t="s">
        <v>160</v>
      </c>
      <c r="D2388" s="460">
        <v>296</v>
      </c>
      <c r="E2388" s="500" t="s">
        <v>1543</v>
      </c>
      <c r="F2388" s="526" t="s">
        <v>1544</v>
      </c>
      <c r="G2388" s="464">
        <v>0</v>
      </c>
      <c r="H2388" s="463" t="s">
        <v>0</v>
      </c>
      <c r="I2388" s="464">
        <v>1</v>
      </c>
      <c r="J2388" s="577">
        <v>0.33</v>
      </c>
      <c r="K2388" s="284"/>
      <c r="L2388" s="436"/>
      <c r="M2388" s="667"/>
      <c r="N2388" s="667"/>
      <c r="O2388" s="667"/>
      <c r="P2388" s="667"/>
      <c r="Q2388" s="667"/>
      <c r="R2388" s="667"/>
      <c r="S2388" s="667"/>
      <c r="T2388" s="667"/>
      <c r="U2388" s="467">
        <f t="shared" si="268"/>
        <v>0</v>
      </c>
      <c r="V2388" s="667"/>
      <c r="W2388" s="667"/>
      <c r="X2388" s="667"/>
      <c r="Y2388" s="667"/>
      <c r="Z2388" s="667"/>
      <c r="AA2388" s="667"/>
      <c r="AB2388" s="667"/>
      <c r="AC2388" s="667"/>
      <c r="AD2388" s="667"/>
      <c r="AE2388" s="721"/>
      <c r="AF2388" s="667"/>
      <c r="AG2388" s="2756"/>
      <c r="AH2388" s="2729"/>
      <c r="AI2388" s="2729"/>
      <c r="AJ2388" s="2729"/>
      <c r="AK2388" s="2729"/>
      <c r="AL2388" s="2729"/>
      <c r="AM2388" s="1147"/>
      <c r="AN2388" s="1147"/>
      <c r="AO2388" s="2729"/>
      <c r="AP2388" s="2729"/>
      <c r="AQ2388" s="2756"/>
      <c r="AR2388" s="2756"/>
      <c r="AS2388" s="3975"/>
      <c r="AT2388" s="1494"/>
      <c r="AU2388" s="1992"/>
      <c r="AV2388" s="1992"/>
      <c r="AW2388" s="3815"/>
      <c r="AX2388" s="3815"/>
      <c r="AY2388" s="3184"/>
      <c r="AZ2388" s="2391"/>
      <c r="BA2388" s="2391"/>
      <c r="BB2388" s="2391"/>
      <c r="BC2388" s="2391"/>
      <c r="BD2388" s="2391"/>
      <c r="BE2388" s="2391"/>
      <c r="BF2388" s="2391"/>
      <c r="BG2388" s="2391"/>
      <c r="BH2388" s="2833"/>
      <c r="BI2388" s="1677"/>
      <c r="BJ2388" s="2391"/>
      <c r="BK2388" s="2391"/>
      <c r="BL2388" s="1986">
        <f t="shared" si="269"/>
        <v>0</v>
      </c>
      <c r="BM2388" s="3777"/>
      <c r="BN2388" s="3778"/>
      <c r="BO2388" s="3771"/>
      <c r="BP2388" s="3771"/>
      <c r="BQ2388" s="3779"/>
      <c r="BR2388" s="3780"/>
      <c r="BS2388" s="3771"/>
      <c r="BT2388" s="3771"/>
      <c r="BU2388" s="3771"/>
      <c r="BV2388" s="3771"/>
      <c r="BW2388" s="3771"/>
      <c r="BX2388" s="3771"/>
      <c r="BY2388" s="3771"/>
      <c r="BZ2388" s="3771"/>
      <c r="CA2388" s="3771"/>
      <c r="CB2388" s="3771"/>
      <c r="CC2388" s="3771"/>
      <c r="CD2388" s="1978" t="s">
        <v>1481</v>
      </c>
    </row>
    <row r="2389" spans="1:82" ht="25.5" customHeight="1" thickBot="1" x14ac:dyDescent="0.25">
      <c r="A2389" s="722" t="s">
        <v>162</v>
      </c>
      <c r="B2389" s="723" t="s">
        <v>166</v>
      </c>
      <c r="C2389" s="735" t="s">
        <v>160</v>
      </c>
      <c r="D2389" s="205">
        <v>296</v>
      </c>
      <c r="E2389" s="103" t="s">
        <v>1543</v>
      </c>
      <c r="F2389" s="100" t="s">
        <v>1544</v>
      </c>
      <c r="G2389" s="18">
        <v>0</v>
      </c>
      <c r="H2389" s="17" t="s">
        <v>0</v>
      </c>
      <c r="I2389" s="18">
        <v>1</v>
      </c>
      <c r="J2389" s="595">
        <v>0.33</v>
      </c>
      <c r="K2389" s="284"/>
      <c r="L2389" s="296"/>
      <c r="M2389" s="98"/>
      <c r="N2389" s="98"/>
      <c r="O2389" s="98"/>
      <c r="P2389" s="98"/>
      <c r="Q2389" s="98"/>
      <c r="R2389" s="98"/>
      <c r="S2389" s="98"/>
      <c r="T2389" s="98"/>
      <c r="U2389" s="467">
        <f t="shared" si="268"/>
        <v>0</v>
      </c>
      <c r="V2389" s="98"/>
      <c r="W2389" s="98"/>
      <c r="X2389" s="98"/>
      <c r="Y2389" s="98"/>
      <c r="Z2389" s="98"/>
      <c r="AA2389" s="98"/>
      <c r="AB2389" s="98"/>
      <c r="AC2389" s="98"/>
      <c r="AD2389" s="98"/>
      <c r="AE2389" s="725"/>
      <c r="AF2389" s="98"/>
      <c r="AG2389" s="3174"/>
      <c r="AH2389" s="2780"/>
      <c r="AI2389" s="2780"/>
      <c r="AJ2389" s="2780"/>
      <c r="AK2389" s="2780"/>
      <c r="AL2389" s="2780"/>
      <c r="AM2389" s="2144"/>
      <c r="AN2389" s="2144"/>
      <c r="AO2389" s="2780"/>
      <c r="AP2389" s="2780"/>
      <c r="AQ2389" s="3174"/>
      <c r="AR2389" s="3174"/>
      <c r="AS2389" s="3976"/>
      <c r="AT2389" s="1562"/>
      <c r="AU2389" s="2147"/>
      <c r="AV2389" s="2147"/>
      <c r="AW2389" s="2964"/>
      <c r="AX2389" s="2964"/>
      <c r="AY2389" s="2965"/>
      <c r="AZ2389" s="2418"/>
      <c r="BA2389" s="2418"/>
      <c r="BB2389" s="2418"/>
      <c r="BC2389" s="2418"/>
      <c r="BD2389" s="2418"/>
      <c r="BE2389" s="2418"/>
      <c r="BF2389" s="2418"/>
      <c r="BG2389" s="2418"/>
      <c r="BH2389" s="2933"/>
      <c r="BI2389" s="2934"/>
      <c r="BJ2389" s="2418"/>
      <c r="BK2389" s="2418"/>
      <c r="BL2389" s="2151">
        <f t="shared" si="269"/>
        <v>0</v>
      </c>
      <c r="BM2389" s="3907"/>
      <c r="BN2389" s="3778"/>
      <c r="BO2389" s="3771"/>
      <c r="BP2389" s="3771"/>
      <c r="BQ2389" s="3779"/>
      <c r="BR2389" s="3908"/>
      <c r="BS2389" s="3774"/>
      <c r="BT2389" s="3774"/>
      <c r="BU2389" s="3774"/>
      <c r="BV2389" s="3774"/>
      <c r="BW2389" s="3774"/>
      <c r="BX2389" s="3774"/>
      <c r="BY2389" s="3774"/>
      <c r="BZ2389" s="3774"/>
      <c r="CA2389" s="3774"/>
      <c r="CB2389" s="3774"/>
      <c r="CC2389" s="3774"/>
      <c r="CD2389" s="1978" t="s">
        <v>1481</v>
      </c>
    </row>
    <row r="2390" spans="1:82" ht="25.5" customHeight="1" thickBot="1" x14ac:dyDescent="0.25">
      <c r="A2390" s="661" t="s">
        <v>162</v>
      </c>
      <c r="B2390" s="715" t="s">
        <v>166</v>
      </c>
      <c r="C2390" s="663" t="s">
        <v>160</v>
      </c>
      <c r="D2390" s="163">
        <v>297</v>
      </c>
      <c r="E2390" s="210" t="s">
        <v>1548</v>
      </c>
      <c r="F2390" s="48" t="s">
        <v>1549</v>
      </c>
      <c r="G2390" s="194">
        <v>0</v>
      </c>
      <c r="H2390" s="217" t="s">
        <v>0</v>
      </c>
      <c r="I2390" s="194">
        <v>1</v>
      </c>
      <c r="J2390" s="572"/>
      <c r="K2390" s="352"/>
      <c r="L2390" s="293">
        <f t="shared" si="270"/>
        <v>0</v>
      </c>
      <c r="M2390" s="52"/>
      <c r="N2390" s="52"/>
      <c r="O2390" s="52"/>
      <c r="P2390" s="52"/>
      <c r="Q2390" s="52"/>
      <c r="R2390" s="52"/>
      <c r="S2390" s="52"/>
      <c r="T2390" s="52"/>
      <c r="U2390" s="467">
        <f t="shared" si="268"/>
        <v>0</v>
      </c>
      <c r="V2390" s="52"/>
      <c r="W2390" s="52"/>
      <c r="X2390" s="52"/>
      <c r="Y2390" s="52"/>
      <c r="Z2390" s="52"/>
      <c r="AA2390" s="52"/>
      <c r="AB2390" s="52"/>
      <c r="AC2390" s="52"/>
      <c r="AD2390" s="196"/>
      <c r="AE2390" s="718"/>
      <c r="AF2390" s="196"/>
      <c r="AG2390" s="2745"/>
      <c r="AH2390" s="2725"/>
      <c r="AI2390" s="2725"/>
      <c r="AJ2390" s="2725"/>
      <c r="AK2390" s="2725"/>
      <c r="AL2390" s="2725"/>
      <c r="AM2390" s="1923"/>
      <c r="AN2390" s="1923"/>
      <c r="AO2390" s="2725"/>
      <c r="AP2390" s="2725"/>
      <c r="AQ2390" s="1461"/>
      <c r="AR2390" s="1461"/>
      <c r="AS2390" s="3155" t="s">
        <v>6136</v>
      </c>
      <c r="AT2390" s="3156" t="s">
        <v>1530</v>
      </c>
      <c r="AU2390" s="3157">
        <v>1</v>
      </c>
      <c r="AV2390" s="3157">
        <v>1</v>
      </c>
      <c r="AW2390" s="3158">
        <v>42795</v>
      </c>
      <c r="AX2390" s="3158">
        <v>42916</v>
      </c>
      <c r="AY2390" s="3159">
        <v>0</v>
      </c>
      <c r="AZ2390" s="1459"/>
      <c r="BA2390" s="1459"/>
      <c r="BB2390" s="1459"/>
      <c r="BC2390" s="1459"/>
      <c r="BD2390" s="1459"/>
      <c r="BE2390" s="1381"/>
      <c r="BF2390" s="1381"/>
      <c r="BG2390" s="1381"/>
      <c r="BH2390" s="1659"/>
      <c r="BI2390" s="2042"/>
      <c r="BJ2390" s="1381"/>
      <c r="BK2390" s="1381"/>
      <c r="BL2390" s="1973">
        <f t="shared" si="269"/>
        <v>0</v>
      </c>
      <c r="BM2390" s="1974">
        <f>L2390-(BI2390:BI2395)</f>
        <v>0</v>
      </c>
      <c r="BN2390" s="2751"/>
      <c r="BO2390" s="1439"/>
      <c r="BP2390" s="1439"/>
      <c r="BQ2390" s="2752"/>
      <c r="BR2390" s="2753"/>
      <c r="BS2390" s="1471"/>
      <c r="BT2390" s="1471"/>
      <c r="BU2390" s="1471"/>
      <c r="BV2390" s="1471"/>
      <c r="BW2390" s="1471"/>
      <c r="BX2390" s="1471"/>
      <c r="BY2390" s="1471"/>
      <c r="BZ2390" s="1471"/>
      <c r="CA2390" s="1471"/>
      <c r="CB2390" s="1471"/>
      <c r="CC2390" s="1471"/>
      <c r="CD2390" s="1978" t="s">
        <v>1481</v>
      </c>
    </row>
    <row r="2391" spans="1:82" ht="25.5" customHeight="1" thickBot="1" x14ac:dyDescent="0.25">
      <c r="A2391" s="664" t="s">
        <v>162</v>
      </c>
      <c r="B2391" s="719" t="s">
        <v>166</v>
      </c>
      <c r="C2391" s="666" t="s">
        <v>160</v>
      </c>
      <c r="D2391" s="460" t="s">
        <v>1550</v>
      </c>
      <c r="E2391" s="500" t="s">
        <v>1551</v>
      </c>
      <c r="F2391" s="526" t="s">
        <v>1549</v>
      </c>
      <c r="G2391" s="464">
        <v>0</v>
      </c>
      <c r="H2391" s="463" t="s">
        <v>0</v>
      </c>
      <c r="I2391" s="464">
        <v>1</v>
      </c>
      <c r="J2391" s="577">
        <v>0.33</v>
      </c>
      <c r="K2391" s="283"/>
      <c r="L2391" s="436">
        <f t="shared" si="270"/>
        <v>20000000</v>
      </c>
      <c r="M2391" s="466">
        <v>20000000</v>
      </c>
      <c r="N2391" s="466"/>
      <c r="O2391" s="466"/>
      <c r="P2391" s="466"/>
      <c r="Q2391" s="466"/>
      <c r="R2391" s="466"/>
      <c r="S2391" s="466"/>
      <c r="T2391" s="466"/>
      <c r="U2391" s="467">
        <f t="shared" si="268"/>
        <v>0</v>
      </c>
      <c r="V2391" s="466"/>
      <c r="W2391" s="466"/>
      <c r="X2391" s="466"/>
      <c r="Y2391" s="466"/>
      <c r="Z2391" s="466"/>
      <c r="AA2391" s="466"/>
      <c r="AB2391" s="466"/>
      <c r="AC2391" s="466"/>
      <c r="AD2391" s="499"/>
      <c r="AE2391" s="499"/>
      <c r="AF2391" s="499"/>
      <c r="AG2391" s="2729"/>
      <c r="AH2391" s="2729"/>
      <c r="AI2391" s="2729"/>
      <c r="AJ2391" s="2729"/>
      <c r="AK2391" s="2729"/>
      <c r="AL2391" s="2729"/>
      <c r="AM2391" s="1147"/>
      <c r="AN2391" s="1147"/>
      <c r="AO2391" s="2729"/>
      <c r="AP2391" s="2729"/>
      <c r="AQ2391" s="1487"/>
      <c r="AR2391" s="1487"/>
      <c r="AS2391" s="3155" t="s">
        <v>6137</v>
      </c>
      <c r="AT2391" s="3156" t="s">
        <v>1552</v>
      </c>
      <c r="AU2391" s="3157">
        <v>1</v>
      </c>
      <c r="AV2391" s="3157">
        <v>0</v>
      </c>
      <c r="AW2391" s="3158">
        <v>43070</v>
      </c>
      <c r="AX2391" s="3158">
        <v>43100</v>
      </c>
      <c r="AY2391" s="3159">
        <v>20000000</v>
      </c>
      <c r="AZ2391" s="1423"/>
      <c r="BA2391" s="1423"/>
      <c r="BB2391" s="1423"/>
      <c r="BC2391" s="1423"/>
      <c r="BD2391" s="1423"/>
      <c r="BE2391" s="1419"/>
      <c r="BF2391" s="1419"/>
      <c r="BG2391" s="1419"/>
      <c r="BH2391" s="1455"/>
      <c r="BI2391" s="1677"/>
      <c r="BJ2391" s="1419"/>
      <c r="BK2391" s="1419"/>
      <c r="BL2391" s="1986">
        <f t="shared" si="269"/>
        <v>0</v>
      </c>
      <c r="BM2391" s="3180"/>
      <c r="BN2391" s="2968"/>
      <c r="BO2391" s="1413"/>
      <c r="BP2391" s="1413"/>
      <c r="BQ2391" s="2969"/>
      <c r="BR2391" s="3181"/>
      <c r="BS2391" s="1439"/>
      <c r="BT2391" s="1439"/>
      <c r="BU2391" s="1439"/>
      <c r="BV2391" s="1439"/>
      <c r="BW2391" s="1439"/>
      <c r="BX2391" s="1439"/>
      <c r="BY2391" s="1439"/>
      <c r="BZ2391" s="1439"/>
      <c r="CA2391" s="1439"/>
      <c r="CB2391" s="1439"/>
      <c r="CC2391" s="1439"/>
      <c r="CD2391" s="1978" t="s">
        <v>1481</v>
      </c>
    </row>
    <row r="2392" spans="1:82" ht="25.5" customHeight="1" thickBot="1" x14ac:dyDescent="0.25">
      <c r="A2392" s="664" t="s">
        <v>162</v>
      </c>
      <c r="B2392" s="719" t="s">
        <v>166</v>
      </c>
      <c r="C2392" s="666" t="s">
        <v>160</v>
      </c>
      <c r="D2392" s="460" t="s">
        <v>1550</v>
      </c>
      <c r="E2392" s="500" t="s">
        <v>1551</v>
      </c>
      <c r="F2392" s="526" t="s">
        <v>1549</v>
      </c>
      <c r="G2392" s="464">
        <v>0</v>
      </c>
      <c r="H2392" s="463" t="s">
        <v>0</v>
      </c>
      <c r="I2392" s="464">
        <v>1</v>
      </c>
      <c r="J2392" s="577">
        <v>0.33</v>
      </c>
      <c r="K2392" s="283"/>
      <c r="L2392" s="436"/>
      <c r="M2392" s="499"/>
      <c r="N2392" s="499"/>
      <c r="O2392" s="499"/>
      <c r="P2392" s="499"/>
      <c r="Q2392" s="499"/>
      <c r="R2392" s="499"/>
      <c r="S2392" s="499"/>
      <c r="T2392" s="499"/>
      <c r="U2392" s="467">
        <f t="shared" si="268"/>
        <v>0</v>
      </c>
      <c r="V2392" s="499"/>
      <c r="W2392" s="499"/>
      <c r="X2392" s="499"/>
      <c r="Y2392" s="499"/>
      <c r="Z2392" s="499"/>
      <c r="AA2392" s="499"/>
      <c r="AB2392" s="499"/>
      <c r="AC2392" s="499"/>
      <c r="AD2392" s="499"/>
      <c r="AE2392" s="499"/>
      <c r="AF2392" s="499"/>
      <c r="AG2392" s="2729"/>
      <c r="AH2392" s="2729"/>
      <c r="AI2392" s="2729"/>
      <c r="AJ2392" s="2729"/>
      <c r="AK2392" s="2729"/>
      <c r="AL2392" s="2729"/>
      <c r="AM2392" s="1147"/>
      <c r="AN2392" s="1147"/>
      <c r="AO2392" s="2729"/>
      <c r="AP2392" s="2729"/>
      <c r="AQ2392" s="1487"/>
      <c r="AR2392" s="1487"/>
      <c r="AS2392" s="3182"/>
      <c r="AT2392" s="1143"/>
      <c r="AU2392" s="3183"/>
      <c r="AV2392" s="3183"/>
      <c r="AW2392" s="1993"/>
      <c r="AX2392" s="1993"/>
      <c r="AY2392" s="3184"/>
      <c r="AZ2392" s="1423"/>
      <c r="BA2392" s="1423"/>
      <c r="BB2392" s="1423"/>
      <c r="BC2392" s="1423"/>
      <c r="BD2392" s="1423"/>
      <c r="BE2392" s="1419"/>
      <c r="BF2392" s="1419"/>
      <c r="BG2392" s="1419"/>
      <c r="BH2392" s="1455"/>
      <c r="BI2392" s="1677"/>
      <c r="BJ2392" s="1419"/>
      <c r="BK2392" s="1419"/>
      <c r="BL2392" s="1986">
        <f t="shared" si="269"/>
        <v>0</v>
      </c>
      <c r="BM2392" s="3180"/>
      <c r="BN2392" s="2968"/>
      <c r="BO2392" s="1413"/>
      <c r="BP2392" s="1413"/>
      <c r="BQ2392" s="2969"/>
      <c r="BR2392" s="3181"/>
      <c r="BS2392" s="1439"/>
      <c r="BT2392" s="1439"/>
      <c r="BU2392" s="1439"/>
      <c r="BV2392" s="1439"/>
      <c r="BW2392" s="1439"/>
      <c r="BX2392" s="1439"/>
      <c r="BY2392" s="1439"/>
      <c r="BZ2392" s="1439"/>
      <c r="CA2392" s="1439"/>
      <c r="CB2392" s="1439"/>
      <c r="CC2392" s="1439"/>
      <c r="CD2392" s="1978" t="s">
        <v>1481</v>
      </c>
    </row>
    <row r="2393" spans="1:82" ht="25.5" customHeight="1" thickBot="1" x14ac:dyDescent="0.25">
      <c r="A2393" s="664" t="s">
        <v>162</v>
      </c>
      <c r="B2393" s="719" t="s">
        <v>166</v>
      </c>
      <c r="C2393" s="666" t="s">
        <v>160</v>
      </c>
      <c r="D2393" s="460" t="s">
        <v>1550</v>
      </c>
      <c r="E2393" s="500" t="s">
        <v>1551</v>
      </c>
      <c r="F2393" s="526" t="s">
        <v>1549</v>
      </c>
      <c r="G2393" s="464">
        <v>0</v>
      </c>
      <c r="H2393" s="463" t="s">
        <v>0</v>
      </c>
      <c r="I2393" s="464">
        <v>1</v>
      </c>
      <c r="J2393" s="577">
        <v>0.33</v>
      </c>
      <c r="K2393" s="283"/>
      <c r="L2393" s="436"/>
      <c r="M2393" s="499"/>
      <c r="N2393" s="499"/>
      <c r="O2393" s="499"/>
      <c r="P2393" s="499"/>
      <c r="Q2393" s="499"/>
      <c r="R2393" s="499"/>
      <c r="S2393" s="499"/>
      <c r="T2393" s="499"/>
      <c r="U2393" s="467">
        <f t="shared" si="268"/>
        <v>0</v>
      </c>
      <c r="V2393" s="499"/>
      <c r="W2393" s="499"/>
      <c r="X2393" s="499"/>
      <c r="Y2393" s="499"/>
      <c r="Z2393" s="499"/>
      <c r="AA2393" s="499"/>
      <c r="AB2393" s="499"/>
      <c r="AC2393" s="499"/>
      <c r="AD2393" s="499"/>
      <c r="AE2393" s="499"/>
      <c r="AF2393" s="499"/>
      <c r="AG2393" s="2729"/>
      <c r="AH2393" s="2729"/>
      <c r="AI2393" s="2729"/>
      <c r="AJ2393" s="2729"/>
      <c r="AK2393" s="2729"/>
      <c r="AL2393" s="2729"/>
      <c r="AM2393" s="1147"/>
      <c r="AN2393" s="1147"/>
      <c r="AO2393" s="2729"/>
      <c r="AP2393" s="2729"/>
      <c r="AQ2393" s="1487"/>
      <c r="AR2393" s="1487"/>
      <c r="AS2393" s="3182"/>
      <c r="AT2393" s="1143"/>
      <c r="AU2393" s="3183"/>
      <c r="AV2393" s="3183"/>
      <c r="AW2393" s="1993"/>
      <c r="AX2393" s="1993"/>
      <c r="AY2393" s="3184"/>
      <c r="AZ2393" s="1423"/>
      <c r="BA2393" s="1423"/>
      <c r="BB2393" s="1423"/>
      <c r="BC2393" s="1423"/>
      <c r="BD2393" s="1423"/>
      <c r="BE2393" s="1419"/>
      <c r="BF2393" s="1419"/>
      <c r="BG2393" s="1419"/>
      <c r="BH2393" s="1455"/>
      <c r="BI2393" s="1677"/>
      <c r="BJ2393" s="1419"/>
      <c r="BK2393" s="1419"/>
      <c r="BL2393" s="1986">
        <f t="shared" si="269"/>
        <v>0</v>
      </c>
      <c r="BM2393" s="3180"/>
      <c r="BN2393" s="2968"/>
      <c r="BO2393" s="1413"/>
      <c r="BP2393" s="1413"/>
      <c r="BQ2393" s="2969"/>
      <c r="BR2393" s="3181"/>
      <c r="BS2393" s="1439"/>
      <c r="BT2393" s="1439"/>
      <c r="BU2393" s="1439"/>
      <c r="BV2393" s="1439"/>
      <c r="BW2393" s="1439"/>
      <c r="BX2393" s="1439"/>
      <c r="BY2393" s="1439"/>
      <c r="BZ2393" s="1439"/>
      <c r="CA2393" s="1439"/>
      <c r="CB2393" s="1439"/>
      <c r="CC2393" s="1439"/>
      <c r="CD2393" s="1978" t="s">
        <v>1481</v>
      </c>
    </row>
    <row r="2394" spans="1:82" s="456" customFormat="1" ht="25.5" customHeight="1" thickBot="1" x14ac:dyDescent="0.3">
      <c r="A2394" s="664" t="s">
        <v>162</v>
      </c>
      <c r="B2394" s="719" t="s">
        <v>166</v>
      </c>
      <c r="C2394" s="666" t="s">
        <v>160</v>
      </c>
      <c r="D2394" s="460" t="s">
        <v>1550</v>
      </c>
      <c r="E2394" s="500" t="s">
        <v>1551</v>
      </c>
      <c r="F2394" s="526" t="s">
        <v>1549</v>
      </c>
      <c r="G2394" s="464">
        <v>0</v>
      </c>
      <c r="H2394" s="463" t="s">
        <v>0</v>
      </c>
      <c r="I2394" s="464">
        <v>1</v>
      </c>
      <c r="J2394" s="577">
        <v>0.33</v>
      </c>
      <c r="K2394" s="283"/>
      <c r="L2394" s="436"/>
      <c r="M2394" s="499"/>
      <c r="N2394" s="499"/>
      <c r="O2394" s="499"/>
      <c r="P2394" s="499"/>
      <c r="Q2394" s="499"/>
      <c r="R2394" s="499"/>
      <c r="S2394" s="499"/>
      <c r="T2394" s="499"/>
      <c r="U2394" s="467">
        <f t="shared" si="268"/>
        <v>0</v>
      </c>
      <c r="V2394" s="499"/>
      <c r="W2394" s="499"/>
      <c r="X2394" s="499"/>
      <c r="Y2394" s="499"/>
      <c r="Z2394" s="499"/>
      <c r="AA2394" s="499"/>
      <c r="AB2394" s="499"/>
      <c r="AC2394" s="499"/>
      <c r="AD2394" s="499"/>
      <c r="AE2394" s="499"/>
      <c r="AF2394" s="499"/>
      <c r="AG2394" s="2729"/>
      <c r="AH2394" s="2729"/>
      <c r="AI2394" s="2729"/>
      <c r="AJ2394" s="2729"/>
      <c r="AK2394" s="2729"/>
      <c r="AL2394" s="2729"/>
      <c r="AM2394" s="1147"/>
      <c r="AN2394" s="1147"/>
      <c r="AO2394" s="2729"/>
      <c r="AP2394" s="2729"/>
      <c r="AQ2394" s="1487"/>
      <c r="AR2394" s="1487"/>
      <c r="AS2394" s="3182"/>
      <c r="AT2394" s="1143"/>
      <c r="AU2394" s="3183"/>
      <c r="AV2394" s="3183"/>
      <c r="AW2394" s="1993"/>
      <c r="AX2394" s="1993"/>
      <c r="AY2394" s="3184"/>
      <c r="AZ2394" s="1423"/>
      <c r="BA2394" s="1423"/>
      <c r="BB2394" s="1423"/>
      <c r="BC2394" s="1423"/>
      <c r="BD2394" s="1423"/>
      <c r="BE2394" s="1419"/>
      <c r="BF2394" s="1419"/>
      <c r="BG2394" s="1419"/>
      <c r="BH2394" s="1455"/>
      <c r="BI2394" s="1677"/>
      <c r="BJ2394" s="1419"/>
      <c r="BK2394" s="1419"/>
      <c r="BL2394" s="1986">
        <f t="shared" si="269"/>
        <v>0</v>
      </c>
      <c r="BM2394" s="3180"/>
      <c r="BN2394" s="2968"/>
      <c r="BO2394" s="1413"/>
      <c r="BP2394" s="1413"/>
      <c r="BQ2394" s="2969"/>
      <c r="BR2394" s="3181"/>
      <c r="BS2394" s="1439"/>
      <c r="BT2394" s="1439"/>
      <c r="BU2394" s="1439"/>
      <c r="BV2394" s="1439"/>
      <c r="BW2394" s="1439"/>
      <c r="BX2394" s="1439"/>
      <c r="BY2394" s="1439"/>
      <c r="BZ2394" s="1439"/>
      <c r="CA2394" s="1439"/>
      <c r="CB2394" s="1439"/>
      <c r="CC2394" s="1439"/>
      <c r="CD2394" s="1978" t="s">
        <v>1481</v>
      </c>
    </row>
    <row r="2395" spans="1:82" s="456" customFormat="1" ht="25.5" customHeight="1" thickBot="1" x14ac:dyDescent="0.3">
      <c r="A2395" s="664" t="s">
        <v>162</v>
      </c>
      <c r="B2395" s="719" t="s">
        <v>166</v>
      </c>
      <c r="C2395" s="666" t="s">
        <v>160</v>
      </c>
      <c r="D2395" s="460" t="s">
        <v>1550</v>
      </c>
      <c r="E2395" s="500" t="s">
        <v>1551</v>
      </c>
      <c r="F2395" s="526" t="s">
        <v>1549</v>
      </c>
      <c r="G2395" s="464">
        <v>0</v>
      </c>
      <c r="H2395" s="463" t="s">
        <v>0</v>
      </c>
      <c r="I2395" s="464">
        <v>1</v>
      </c>
      <c r="J2395" s="577">
        <v>0.33</v>
      </c>
      <c r="K2395" s="283"/>
      <c r="L2395" s="436"/>
      <c r="M2395" s="499"/>
      <c r="N2395" s="499"/>
      <c r="O2395" s="499"/>
      <c r="P2395" s="499"/>
      <c r="Q2395" s="499"/>
      <c r="R2395" s="499"/>
      <c r="S2395" s="499"/>
      <c r="T2395" s="499"/>
      <c r="U2395" s="467">
        <f t="shared" si="268"/>
        <v>0</v>
      </c>
      <c r="V2395" s="499"/>
      <c r="W2395" s="499"/>
      <c r="X2395" s="499"/>
      <c r="Y2395" s="499"/>
      <c r="Z2395" s="499"/>
      <c r="AA2395" s="499"/>
      <c r="AB2395" s="499"/>
      <c r="AC2395" s="499"/>
      <c r="AD2395" s="499"/>
      <c r="AE2395" s="499"/>
      <c r="AF2395" s="499"/>
      <c r="AG2395" s="2729"/>
      <c r="AH2395" s="2729"/>
      <c r="AI2395" s="2729"/>
      <c r="AJ2395" s="2729"/>
      <c r="AK2395" s="2729"/>
      <c r="AL2395" s="2729"/>
      <c r="AM2395" s="1147"/>
      <c r="AN2395" s="1147"/>
      <c r="AO2395" s="2729"/>
      <c r="AP2395" s="2729"/>
      <c r="AQ2395" s="1487"/>
      <c r="AR2395" s="1487"/>
      <c r="AS2395" s="3182"/>
      <c r="AT2395" s="1143"/>
      <c r="AU2395" s="3183"/>
      <c r="AV2395" s="3183"/>
      <c r="AW2395" s="1993"/>
      <c r="AX2395" s="1993"/>
      <c r="AY2395" s="3184"/>
      <c r="AZ2395" s="1423"/>
      <c r="BA2395" s="1423"/>
      <c r="BB2395" s="1423"/>
      <c r="BC2395" s="1423"/>
      <c r="BD2395" s="1423"/>
      <c r="BE2395" s="1419"/>
      <c r="BF2395" s="1419"/>
      <c r="BG2395" s="1419"/>
      <c r="BH2395" s="1455"/>
      <c r="BI2395" s="1677"/>
      <c r="BJ2395" s="1419"/>
      <c r="BK2395" s="1419"/>
      <c r="BL2395" s="1986">
        <f t="shared" si="269"/>
        <v>0</v>
      </c>
      <c r="BM2395" s="3180"/>
      <c r="BN2395" s="2968"/>
      <c r="BO2395" s="1413"/>
      <c r="BP2395" s="1413"/>
      <c r="BQ2395" s="2969"/>
      <c r="BR2395" s="3181"/>
      <c r="BS2395" s="1439"/>
      <c r="BT2395" s="1439"/>
      <c r="BU2395" s="1439"/>
      <c r="BV2395" s="1439"/>
      <c r="BW2395" s="1439"/>
      <c r="BX2395" s="1439"/>
      <c r="BY2395" s="1439"/>
      <c r="BZ2395" s="1439"/>
      <c r="CA2395" s="1439"/>
      <c r="CB2395" s="1439"/>
      <c r="CC2395" s="1439"/>
      <c r="CD2395" s="1978" t="s">
        <v>1481</v>
      </c>
    </row>
    <row r="2396" spans="1:82" s="456" customFormat="1" ht="25.5" customHeight="1" thickBot="1" x14ac:dyDescent="0.3">
      <c r="A2396" s="668" t="s">
        <v>162</v>
      </c>
      <c r="B2396" s="726" t="s">
        <v>166</v>
      </c>
      <c r="C2396" s="670" t="s">
        <v>160</v>
      </c>
      <c r="D2396" s="431" t="s">
        <v>1550</v>
      </c>
      <c r="E2396" s="432" t="s">
        <v>1551</v>
      </c>
      <c r="F2396" s="433" t="s">
        <v>1549</v>
      </c>
      <c r="G2396" s="446">
        <v>0</v>
      </c>
      <c r="H2396" s="434" t="s">
        <v>0</v>
      </c>
      <c r="I2396" s="446">
        <v>1</v>
      </c>
      <c r="J2396" s="583">
        <v>0.33</v>
      </c>
      <c r="K2396" s="283"/>
      <c r="L2396" s="437"/>
      <c r="M2396" s="741"/>
      <c r="N2396" s="741"/>
      <c r="O2396" s="741"/>
      <c r="P2396" s="741"/>
      <c r="Q2396" s="741"/>
      <c r="R2396" s="741"/>
      <c r="S2396" s="741"/>
      <c r="T2396" s="741"/>
      <c r="U2396" s="467">
        <f t="shared" si="268"/>
        <v>0</v>
      </c>
      <c r="V2396" s="741"/>
      <c r="W2396" s="741"/>
      <c r="X2396" s="741"/>
      <c r="Y2396" s="741"/>
      <c r="Z2396" s="741"/>
      <c r="AA2396" s="741"/>
      <c r="AB2396" s="741"/>
      <c r="AC2396" s="741"/>
      <c r="AD2396" s="741"/>
      <c r="AE2396" s="741"/>
      <c r="AF2396" s="741"/>
      <c r="AG2396" s="2779"/>
      <c r="AH2396" s="2779"/>
      <c r="AI2396" s="2779"/>
      <c r="AJ2396" s="2779"/>
      <c r="AK2396" s="2779"/>
      <c r="AL2396" s="2779"/>
      <c r="AM2396" s="1995"/>
      <c r="AN2396" s="1995"/>
      <c r="AO2396" s="2779"/>
      <c r="AP2396" s="2779"/>
      <c r="AQ2396" s="1504"/>
      <c r="AR2396" s="1504"/>
      <c r="AS2396" s="3033"/>
      <c r="AT2396" s="1997"/>
      <c r="AU2396" s="3185"/>
      <c r="AV2396" s="3185"/>
      <c r="AW2396" s="1999"/>
      <c r="AX2396" s="1999"/>
      <c r="AY2396" s="3035"/>
      <c r="AZ2396" s="1502"/>
      <c r="BA2396" s="1502"/>
      <c r="BB2396" s="1502"/>
      <c r="BC2396" s="1502"/>
      <c r="BD2396" s="1502"/>
      <c r="BE2396" s="1498"/>
      <c r="BF2396" s="1498"/>
      <c r="BG2396" s="1498"/>
      <c r="BH2396" s="1684"/>
      <c r="BI2396" s="3186"/>
      <c r="BJ2396" s="1498"/>
      <c r="BK2396" s="1498"/>
      <c r="BL2396" s="2002">
        <f t="shared" si="269"/>
        <v>0</v>
      </c>
      <c r="BM2396" s="3187"/>
      <c r="BN2396" s="2968"/>
      <c r="BO2396" s="1413"/>
      <c r="BP2396" s="1413"/>
      <c r="BQ2396" s="2969"/>
      <c r="BR2396" s="3188"/>
      <c r="BS2396" s="1514"/>
      <c r="BT2396" s="1514"/>
      <c r="BU2396" s="1514"/>
      <c r="BV2396" s="1514"/>
      <c r="BW2396" s="1514"/>
      <c r="BX2396" s="1514"/>
      <c r="BY2396" s="1514"/>
      <c r="BZ2396" s="1514"/>
      <c r="CA2396" s="1514"/>
      <c r="CB2396" s="1514"/>
      <c r="CC2396" s="1514"/>
      <c r="CD2396" s="1978" t="s">
        <v>1481</v>
      </c>
    </row>
    <row r="2397" spans="1:82" s="1230" customFormat="1" ht="21" customHeight="1" x14ac:dyDescent="0.25">
      <c r="A2397" s="1224" t="s">
        <v>162</v>
      </c>
      <c r="B2397" s="1225" t="s">
        <v>166</v>
      </c>
      <c r="C2397" s="1226" t="s">
        <v>160</v>
      </c>
      <c r="D2397" s="1227" t="s">
        <v>3803</v>
      </c>
      <c r="E2397" s="1228" t="s">
        <v>3804</v>
      </c>
      <c r="F2397" s="1228" t="s">
        <v>1549</v>
      </c>
      <c r="G2397" s="1228">
        <v>0</v>
      </c>
      <c r="H2397" s="1228" t="s">
        <v>1</v>
      </c>
      <c r="I2397" s="1228">
        <v>1</v>
      </c>
      <c r="J2397" s="1229">
        <v>1</v>
      </c>
      <c r="K2397" s="1228"/>
      <c r="L2397" s="1112"/>
      <c r="M2397" s="1228"/>
      <c r="N2397" s="1228"/>
      <c r="O2397" s="1228"/>
      <c r="P2397" s="1228"/>
      <c r="Q2397" s="1228"/>
      <c r="R2397" s="1228"/>
      <c r="S2397" s="1228"/>
      <c r="T2397" s="1228"/>
      <c r="U2397" s="1113">
        <f t="shared" ref="U2397:U2402" si="271">V2397+W2397+X2397+Y2397+Z2397+AA2397+AB2397+AC2397+AD2397+AE2397+AF2397</f>
        <v>0</v>
      </c>
      <c r="V2397" s="1228"/>
      <c r="W2397" s="1228"/>
      <c r="X2397" s="1228"/>
      <c r="Y2397" s="1228"/>
      <c r="Z2397" s="1228"/>
      <c r="AA2397" s="1228"/>
      <c r="AB2397" s="1228"/>
      <c r="AC2397" s="1228"/>
      <c r="AD2397" s="1228"/>
      <c r="AE2397" s="1228"/>
      <c r="AF2397" s="1228"/>
      <c r="AG2397" s="3189"/>
      <c r="AH2397" s="3189" t="s">
        <v>6385</v>
      </c>
      <c r="AI2397" s="3189" t="s">
        <v>814</v>
      </c>
      <c r="AJ2397" s="3189" t="s">
        <v>3227</v>
      </c>
      <c r="AK2397" s="3189" t="s">
        <v>3222</v>
      </c>
      <c r="AL2397" s="3189" t="s">
        <v>3106</v>
      </c>
      <c r="AM2397" s="1923">
        <v>30000000</v>
      </c>
      <c r="AN2397" s="1923">
        <v>30000000</v>
      </c>
      <c r="AO2397" s="3189" t="s">
        <v>250</v>
      </c>
      <c r="AP2397" s="3190" t="s">
        <v>3107</v>
      </c>
      <c r="AQ2397" s="5439" t="s">
        <v>3366</v>
      </c>
      <c r="AR2397" s="3190"/>
      <c r="AS2397" s="5426" t="s">
        <v>6138</v>
      </c>
      <c r="AT2397" s="5426" t="s">
        <v>3805</v>
      </c>
      <c r="AU2397" s="5426">
        <v>1</v>
      </c>
      <c r="AV2397" s="5426"/>
      <c r="AW2397" s="5397">
        <v>43070</v>
      </c>
      <c r="AX2397" s="5397">
        <v>43084</v>
      </c>
      <c r="AY2397" s="5528">
        <v>30000000</v>
      </c>
      <c r="AZ2397" s="3191" t="s">
        <v>3806</v>
      </c>
      <c r="BA2397" s="3191"/>
      <c r="BB2397" s="3191"/>
      <c r="BC2397" s="3191"/>
      <c r="BD2397" s="3191"/>
      <c r="BE2397" s="3191"/>
      <c r="BF2397" s="3191"/>
      <c r="BG2397" s="3191"/>
      <c r="BH2397" s="3191"/>
      <c r="BI2397" s="3191"/>
      <c r="BJ2397" s="3191"/>
      <c r="BK2397" s="3191"/>
      <c r="BL2397" s="3191">
        <f t="shared" si="269"/>
        <v>0</v>
      </c>
      <c r="BM2397" s="3192">
        <f>L2397-(BI2397+BI2398+BI2399+BI2400+BI2401+BI2402)</f>
        <v>0</v>
      </c>
      <c r="BN2397" s="3193"/>
      <c r="BO2397" s="1827"/>
      <c r="BP2397" s="1827"/>
      <c r="BQ2397" s="3194"/>
      <c r="BR2397" s="3195"/>
      <c r="BS2397" s="3191"/>
      <c r="BT2397" s="3191"/>
      <c r="BU2397" s="3191"/>
      <c r="BV2397" s="3191"/>
      <c r="BW2397" s="3191"/>
      <c r="BX2397" s="3191"/>
      <c r="BY2397" s="3191"/>
      <c r="BZ2397" s="3191"/>
      <c r="CA2397" s="3191"/>
      <c r="CB2397" s="3191"/>
      <c r="CC2397" s="3191"/>
      <c r="CD2397" s="3196" t="s">
        <v>3091</v>
      </c>
    </row>
    <row r="2398" spans="1:82" ht="21" customHeight="1" x14ac:dyDescent="0.2">
      <c r="A2398" s="426" t="s">
        <v>162</v>
      </c>
      <c r="B2398" s="1231" t="s">
        <v>166</v>
      </c>
      <c r="C2398" s="795" t="s">
        <v>160</v>
      </c>
      <c r="D2398" s="460" t="s">
        <v>3803</v>
      </c>
      <c r="E2398" s="500" t="s">
        <v>3804</v>
      </c>
      <c r="F2398" s="500" t="s">
        <v>1549</v>
      </c>
      <c r="G2398" s="464">
        <v>0</v>
      </c>
      <c r="H2398" s="464" t="s">
        <v>1</v>
      </c>
      <c r="I2398" s="464">
        <v>1</v>
      </c>
      <c r="J2398" s="454">
        <v>1</v>
      </c>
      <c r="K2398" s="517"/>
      <c r="L2398" s="1114"/>
      <c r="M2398" s="667"/>
      <c r="N2398" s="667"/>
      <c r="O2398" s="667"/>
      <c r="P2398" s="667"/>
      <c r="Q2398" s="667"/>
      <c r="R2398" s="667"/>
      <c r="S2398" s="667"/>
      <c r="T2398" s="667"/>
      <c r="U2398" s="1115">
        <f t="shared" si="271"/>
        <v>0</v>
      </c>
      <c r="V2398" s="667"/>
      <c r="W2398" s="667"/>
      <c r="X2398" s="667"/>
      <c r="Y2398" s="667"/>
      <c r="Z2398" s="667"/>
      <c r="AA2398" s="667"/>
      <c r="AB2398" s="667"/>
      <c r="AC2398" s="667"/>
      <c r="AD2398" s="667"/>
      <c r="AE2398" s="667"/>
      <c r="AF2398" s="667"/>
      <c r="AG2398" s="2729"/>
      <c r="AH2398" s="2729"/>
      <c r="AI2398" s="2729"/>
      <c r="AJ2398" s="2729"/>
      <c r="AK2398" s="2729"/>
      <c r="AL2398" s="2729"/>
      <c r="AM2398" s="1147"/>
      <c r="AN2398" s="1147"/>
      <c r="AO2398" s="2729"/>
      <c r="AP2398" s="3803"/>
      <c r="AQ2398" s="3182"/>
      <c r="AR2398" s="3182"/>
      <c r="AS2398" s="3804"/>
      <c r="AT2398" s="2217"/>
      <c r="AU2398" s="2216"/>
      <c r="AV2398" s="2216"/>
      <c r="AW2398" s="3805"/>
      <c r="AX2398" s="3805"/>
      <c r="AY2398" s="2642"/>
      <c r="AZ2398" s="2732"/>
      <c r="BA2398" s="2732"/>
      <c r="BB2398" s="2732"/>
      <c r="BC2398" s="2732"/>
      <c r="BD2398" s="2732"/>
      <c r="BE2398" s="2732"/>
      <c r="BF2398" s="1437"/>
      <c r="BG2398" s="2732"/>
      <c r="BH2398" s="2732"/>
      <c r="BI2398" s="1437"/>
      <c r="BJ2398" s="2732"/>
      <c r="BK2398" s="2732"/>
      <c r="BL2398" s="2024">
        <f t="shared" si="269"/>
        <v>0</v>
      </c>
      <c r="BM2398" s="3777"/>
      <c r="BN2398" s="3778"/>
      <c r="BO2398" s="3771"/>
      <c r="BP2398" s="3771"/>
      <c r="BQ2398" s="3779"/>
      <c r="BR2398" s="3806"/>
      <c r="BS2398" s="2732"/>
      <c r="BT2398" s="2732"/>
      <c r="BU2398" s="2732"/>
      <c r="BV2398" s="2732"/>
      <c r="BW2398" s="2732"/>
      <c r="BX2398" s="2732"/>
      <c r="BY2398" s="2732"/>
      <c r="BZ2398" s="2732"/>
      <c r="CA2398" s="2732"/>
      <c r="CB2398" s="2732"/>
      <c r="CC2398" s="2732"/>
      <c r="CD2398" s="2028" t="s">
        <v>3091</v>
      </c>
    </row>
    <row r="2399" spans="1:82" ht="21" customHeight="1" x14ac:dyDescent="0.2">
      <c r="A2399" s="426" t="s">
        <v>162</v>
      </c>
      <c r="B2399" s="1231" t="s">
        <v>166</v>
      </c>
      <c r="C2399" s="795" t="s">
        <v>160</v>
      </c>
      <c r="D2399" s="460" t="s">
        <v>3803</v>
      </c>
      <c r="E2399" s="500" t="s">
        <v>3804</v>
      </c>
      <c r="F2399" s="500" t="s">
        <v>1549</v>
      </c>
      <c r="G2399" s="464">
        <v>0</v>
      </c>
      <c r="H2399" s="464" t="s">
        <v>1</v>
      </c>
      <c r="I2399" s="464">
        <v>1</v>
      </c>
      <c r="J2399" s="454">
        <v>1</v>
      </c>
      <c r="K2399" s="517"/>
      <c r="L2399" s="1114"/>
      <c r="M2399" s="667"/>
      <c r="N2399" s="667"/>
      <c r="O2399" s="667"/>
      <c r="P2399" s="667"/>
      <c r="Q2399" s="667"/>
      <c r="R2399" s="667"/>
      <c r="S2399" s="667"/>
      <c r="T2399" s="667"/>
      <c r="U2399" s="1115">
        <f t="shared" si="271"/>
        <v>0</v>
      </c>
      <c r="V2399" s="667"/>
      <c r="W2399" s="667"/>
      <c r="X2399" s="667"/>
      <c r="Y2399" s="667"/>
      <c r="Z2399" s="667"/>
      <c r="AA2399" s="667"/>
      <c r="AB2399" s="667"/>
      <c r="AC2399" s="667"/>
      <c r="AD2399" s="667"/>
      <c r="AE2399" s="667"/>
      <c r="AF2399" s="667"/>
      <c r="AG2399" s="2729"/>
      <c r="AH2399" s="2729"/>
      <c r="AI2399" s="2729"/>
      <c r="AJ2399" s="2729"/>
      <c r="AK2399" s="2729"/>
      <c r="AL2399" s="2729"/>
      <c r="AM2399" s="1147"/>
      <c r="AN2399" s="1147"/>
      <c r="AO2399" s="2729"/>
      <c r="AP2399" s="3803"/>
      <c r="AQ2399" s="3182"/>
      <c r="AR2399" s="3182"/>
      <c r="AS2399" s="3804"/>
      <c r="AT2399" s="2217"/>
      <c r="AU2399" s="2216"/>
      <c r="AV2399" s="2216"/>
      <c r="AW2399" s="3805"/>
      <c r="AX2399" s="3805"/>
      <c r="AY2399" s="2218"/>
      <c r="AZ2399" s="2732"/>
      <c r="BA2399" s="2732"/>
      <c r="BB2399" s="2732"/>
      <c r="BC2399" s="2732"/>
      <c r="BD2399" s="2732"/>
      <c r="BE2399" s="2732"/>
      <c r="BF2399" s="1437"/>
      <c r="BG2399" s="2732"/>
      <c r="BH2399" s="2732"/>
      <c r="BI2399" s="1437"/>
      <c r="BJ2399" s="2732"/>
      <c r="BK2399" s="2732"/>
      <c r="BL2399" s="2024">
        <f t="shared" si="269"/>
        <v>0</v>
      </c>
      <c r="BM2399" s="3777"/>
      <c r="BN2399" s="3778"/>
      <c r="BO2399" s="3771"/>
      <c r="BP2399" s="3771"/>
      <c r="BQ2399" s="3779"/>
      <c r="BR2399" s="3806"/>
      <c r="BS2399" s="2732"/>
      <c r="BT2399" s="2732"/>
      <c r="BU2399" s="2732"/>
      <c r="BV2399" s="2732"/>
      <c r="BW2399" s="2732"/>
      <c r="BX2399" s="2732"/>
      <c r="BY2399" s="2732"/>
      <c r="BZ2399" s="2732"/>
      <c r="CA2399" s="2732"/>
      <c r="CB2399" s="2732"/>
      <c r="CC2399" s="2732"/>
      <c r="CD2399" s="2028" t="s">
        <v>3091</v>
      </c>
    </row>
    <row r="2400" spans="1:82" ht="21" customHeight="1" x14ac:dyDescent="0.2">
      <c r="A2400" s="426" t="s">
        <v>162</v>
      </c>
      <c r="B2400" s="1231" t="s">
        <v>166</v>
      </c>
      <c r="C2400" s="795" t="s">
        <v>160</v>
      </c>
      <c r="D2400" s="460" t="s">
        <v>3803</v>
      </c>
      <c r="E2400" s="500" t="s">
        <v>3804</v>
      </c>
      <c r="F2400" s="500" t="s">
        <v>1549</v>
      </c>
      <c r="G2400" s="464">
        <v>0</v>
      </c>
      <c r="H2400" s="464" t="s">
        <v>1</v>
      </c>
      <c r="I2400" s="464">
        <v>1</v>
      </c>
      <c r="J2400" s="454">
        <v>1</v>
      </c>
      <c r="K2400" s="517"/>
      <c r="L2400" s="1114"/>
      <c r="M2400" s="667"/>
      <c r="N2400" s="667"/>
      <c r="O2400" s="667"/>
      <c r="P2400" s="667"/>
      <c r="Q2400" s="667"/>
      <c r="R2400" s="667"/>
      <c r="S2400" s="667"/>
      <c r="T2400" s="667"/>
      <c r="U2400" s="1115">
        <f t="shared" si="271"/>
        <v>0</v>
      </c>
      <c r="V2400" s="667"/>
      <c r="W2400" s="667"/>
      <c r="X2400" s="667"/>
      <c r="Y2400" s="667"/>
      <c r="Z2400" s="667"/>
      <c r="AA2400" s="667"/>
      <c r="AB2400" s="667"/>
      <c r="AC2400" s="667"/>
      <c r="AD2400" s="667"/>
      <c r="AE2400" s="667"/>
      <c r="AF2400" s="667"/>
      <c r="AG2400" s="2729"/>
      <c r="AH2400" s="2729"/>
      <c r="AI2400" s="2729"/>
      <c r="AJ2400" s="2729"/>
      <c r="AK2400" s="2729"/>
      <c r="AL2400" s="2729"/>
      <c r="AM2400" s="1147"/>
      <c r="AN2400" s="1147"/>
      <c r="AO2400" s="2729"/>
      <c r="AP2400" s="3803"/>
      <c r="AQ2400" s="3182"/>
      <c r="AR2400" s="3182"/>
      <c r="AS2400" s="3804"/>
      <c r="AT2400" s="2217"/>
      <c r="AU2400" s="2216"/>
      <c r="AV2400" s="2216"/>
      <c r="AW2400" s="3805"/>
      <c r="AX2400" s="3805"/>
      <c r="AY2400" s="2218"/>
      <c r="AZ2400" s="2732"/>
      <c r="BA2400" s="2732"/>
      <c r="BB2400" s="2732"/>
      <c r="BC2400" s="2732"/>
      <c r="BD2400" s="2732"/>
      <c r="BE2400" s="2732"/>
      <c r="BF2400" s="1437"/>
      <c r="BG2400" s="2732"/>
      <c r="BH2400" s="2732"/>
      <c r="BI2400" s="1437"/>
      <c r="BJ2400" s="2732"/>
      <c r="BK2400" s="2732"/>
      <c r="BL2400" s="2024">
        <f t="shared" si="269"/>
        <v>0</v>
      </c>
      <c r="BM2400" s="3777"/>
      <c r="BN2400" s="3778"/>
      <c r="BO2400" s="3771"/>
      <c r="BP2400" s="3771"/>
      <c r="BQ2400" s="3779"/>
      <c r="BR2400" s="3806"/>
      <c r="BS2400" s="2732"/>
      <c r="BT2400" s="2732"/>
      <c r="BU2400" s="2732"/>
      <c r="BV2400" s="2732"/>
      <c r="BW2400" s="2732"/>
      <c r="BX2400" s="2732"/>
      <c r="BY2400" s="2732"/>
      <c r="BZ2400" s="2732"/>
      <c r="CA2400" s="2732"/>
      <c r="CB2400" s="2732"/>
      <c r="CC2400" s="2732"/>
      <c r="CD2400" s="2028" t="s">
        <v>3091</v>
      </c>
    </row>
    <row r="2401" spans="1:82" ht="21" customHeight="1" x14ac:dyDescent="0.2">
      <c r="A2401" s="426" t="s">
        <v>162</v>
      </c>
      <c r="B2401" s="1231" t="s">
        <v>166</v>
      </c>
      <c r="C2401" s="795" t="s">
        <v>160</v>
      </c>
      <c r="D2401" s="460" t="s">
        <v>3803</v>
      </c>
      <c r="E2401" s="500" t="s">
        <v>3804</v>
      </c>
      <c r="F2401" s="500" t="s">
        <v>1549</v>
      </c>
      <c r="G2401" s="464">
        <v>0</v>
      </c>
      <c r="H2401" s="464" t="s">
        <v>1</v>
      </c>
      <c r="I2401" s="464">
        <v>1</v>
      </c>
      <c r="J2401" s="454">
        <v>1</v>
      </c>
      <c r="K2401" s="517"/>
      <c r="L2401" s="1114"/>
      <c r="M2401" s="667"/>
      <c r="N2401" s="667"/>
      <c r="O2401" s="667"/>
      <c r="P2401" s="667"/>
      <c r="Q2401" s="667"/>
      <c r="R2401" s="667"/>
      <c r="S2401" s="667"/>
      <c r="T2401" s="667"/>
      <c r="U2401" s="1115">
        <f t="shared" si="271"/>
        <v>0</v>
      </c>
      <c r="V2401" s="667"/>
      <c r="W2401" s="667"/>
      <c r="X2401" s="667"/>
      <c r="Y2401" s="667"/>
      <c r="Z2401" s="667"/>
      <c r="AA2401" s="667"/>
      <c r="AB2401" s="667"/>
      <c r="AC2401" s="667"/>
      <c r="AD2401" s="667"/>
      <c r="AE2401" s="667"/>
      <c r="AF2401" s="667"/>
      <c r="AG2401" s="2729"/>
      <c r="AH2401" s="2729"/>
      <c r="AI2401" s="2729"/>
      <c r="AJ2401" s="2729"/>
      <c r="AK2401" s="2729"/>
      <c r="AL2401" s="2729"/>
      <c r="AM2401" s="1147"/>
      <c r="AN2401" s="1147"/>
      <c r="AO2401" s="2729"/>
      <c r="AP2401" s="3803"/>
      <c r="AQ2401" s="3182"/>
      <c r="AR2401" s="3182"/>
      <c r="AS2401" s="3804"/>
      <c r="AT2401" s="2217"/>
      <c r="AU2401" s="2216"/>
      <c r="AV2401" s="2216"/>
      <c r="AW2401" s="3805"/>
      <c r="AX2401" s="3805"/>
      <c r="AY2401" s="2218"/>
      <c r="AZ2401" s="2732"/>
      <c r="BA2401" s="2732"/>
      <c r="BB2401" s="2732"/>
      <c r="BC2401" s="2732"/>
      <c r="BD2401" s="2732"/>
      <c r="BE2401" s="2732"/>
      <c r="BF2401" s="1437"/>
      <c r="BG2401" s="2732"/>
      <c r="BH2401" s="2732"/>
      <c r="BI2401" s="1437"/>
      <c r="BJ2401" s="2732"/>
      <c r="BK2401" s="2732"/>
      <c r="BL2401" s="2024">
        <f t="shared" si="269"/>
        <v>0</v>
      </c>
      <c r="BM2401" s="3777"/>
      <c r="BN2401" s="3778"/>
      <c r="BO2401" s="3771"/>
      <c r="BP2401" s="3771"/>
      <c r="BQ2401" s="3779"/>
      <c r="BR2401" s="3806"/>
      <c r="BS2401" s="2732"/>
      <c r="BT2401" s="2732"/>
      <c r="BU2401" s="2732"/>
      <c r="BV2401" s="2732"/>
      <c r="BW2401" s="2732"/>
      <c r="BX2401" s="2732"/>
      <c r="BY2401" s="2732"/>
      <c r="BZ2401" s="2732"/>
      <c r="CA2401" s="2732"/>
      <c r="CB2401" s="2732"/>
      <c r="CC2401" s="2732"/>
      <c r="CD2401" s="2028" t="s">
        <v>3091</v>
      </c>
    </row>
    <row r="2402" spans="1:82" ht="21" customHeight="1" thickBot="1" x14ac:dyDescent="0.25">
      <c r="A2402" s="428" t="s">
        <v>162</v>
      </c>
      <c r="B2402" s="429" t="s">
        <v>166</v>
      </c>
      <c r="C2402" s="430" t="s">
        <v>160</v>
      </c>
      <c r="D2402" s="431" t="s">
        <v>3803</v>
      </c>
      <c r="E2402" s="432" t="s">
        <v>3804</v>
      </c>
      <c r="F2402" s="432" t="s">
        <v>1549</v>
      </c>
      <c r="G2402" s="446">
        <v>0</v>
      </c>
      <c r="H2402" s="446" t="s">
        <v>1</v>
      </c>
      <c r="I2402" s="446">
        <v>1</v>
      </c>
      <c r="J2402" s="496">
        <v>1</v>
      </c>
      <c r="K2402" s="810"/>
      <c r="L2402" s="1116"/>
      <c r="M2402" s="438"/>
      <c r="N2402" s="438"/>
      <c r="O2402" s="438"/>
      <c r="P2402" s="438"/>
      <c r="Q2402" s="438"/>
      <c r="R2402" s="438"/>
      <c r="S2402" s="438"/>
      <c r="T2402" s="438"/>
      <c r="U2402" s="1117">
        <f t="shared" si="271"/>
        <v>0</v>
      </c>
      <c r="V2402" s="438"/>
      <c r="W2402" s="438"/>
      <c r="X2402" s="438"/>
      <c r="Y2402" s="438"/>
      <c r="Z2402" s="438"/>
      <c r="AA2402" s="438"/>
      <c r="AB2402" s="438"/>
      <c r="AC2402" s="438"/>
      <c r="AD2402" s="438"/>
      <c r="AE2402" s="438"/>
      <c r="AF2402" s="438"/>
      <c r="AG2402" s="2779"/>
      <c r="AH2402" s="2779"/>
      <c r="AI2402" s="2779"/>
      <c r="AJ2402" s="2779"/>
      <c r="AK2402" s="2779"/>
      <c r="AL2402" s="2779"/>
      <c r="AM2402" s="1995"/>
      <c r="AN2402" s="1995"/>
      <c r="AO2402" s="2779"/>
      <c r="AP2402" s="3807"/>
      <c r="AQ2402" s="3033"/>
      <c r="AR2402" s="3033"/>
      <c r="AS2402" s="3808"/>
      <c r="AT2402" s="2696"/>
      <c r="AU2402" s="2695"/>
      <c r="AV2402" s="2695"/>
      <c r="AW2402" s="3809"/>
      <c r="AX2402" s="3809"/>
      <c r="AY2402" s="2697"/>
      <c r="AZ2402" s="2761"/>
      <c r="BA2402" s="2761"/>
      <c r="BB2402" s="2761"/>
      <c r="BC2402" s="2761"/>
      <c r="BD2402" s="2761"/>
      <c r="BE2402" s="2761"/>
      <c r="BF2402" s="1512"/>
      <c r="BG2402" s="2761"/>
      <c r="BH2402" s="2761"/>
      <c r="BI2402" s="1512"/>
      <c r="BJ2402" s="2761"/>
      <c r="BK2402" s="2761"/>
      <c r="BL2402" s="1911">
        <f t="shared" si="269"/>
        <v>0</v>
      </c>
      <c r="BM2402" s="3783"/>
      <c r="BN2402" s="3778"/>
      <c r="BO2402" s="3771"/>
      <c r="BP2402" s="3771"/>
      <c r="BQ2402" s="3779"/>
      <c r="BR2402" s="3810"/>
      <c r="BS2402" s="2761"/>
      <c r="BT2402" s="2761"/>
      <c r="BU2402" s="2761"/>
      <c r="BV2402" s="2761"/>
      <c r="BW2402" s="2761"/>
      <c r="BX2402" s="2761"/>
      <c r="BY2402" s="2761"/>
      <c r="BZ2402" s="2761"/>
      <c r="CA2402" s="2761"/>
      <c r="CB2402" s="2761"/>
      <c r="CC2402" s="2761"/>
      <c r="CD2402" s="2039" t="s">
        <v>3091</v>
      </c>
    </row>
    <row r="2403" spans="1:82" s="19" customFormat="1" ht="64.150000000000006" customHeight="1" thickBot="1" x14ac:dyDescent="0.3">
      <c r="A2403" s="1308" t="s">
        <v>4120</v>
      </c>
      <c r="B2403" s="1309" t="s">
        <v>4121</v>
      </c>
      <c r="C2403" s="776" t="s">
        <v>4122</v>
      </c>
      <c r="D2403" s="163">
        <v>298</v>
      </c>
      <c r="E2403" s="210" t="s">
        <v>4123</v>
      </c>
      <c r="F2403" s="48" t="s">
        <v>4124</v>
      </c>
      <c r="G2403" s="217">
        <v>0</v>
      </c>
      <c r="H2403" s="217" t="s">
        <v>0</v>
      </c>
      <c r="I2403" s="217">
        <v>1</v>
      </c>
      <c r="J2403" s="1284">
        <v>0.25</v>
      </c>
      <c r="K2403" s="210"/>
      <c r="L2403" s="1285">
        <f t="shared" ref="L2403:L2450" si="272">+M2403+N2403+O2403+P2403+Q2403+R2403+S2403+T2403</f>
        <v>80000000</v>
      </c>
      <c r="M2403" s="1286">
        <v>80000000</v>
      </c>
      <c r="N2403" s="1286"/>
      <c r="O2403" s="1286"/>
      <c r="P2403" s="1286"/>
      <c r="Q2403" s="1286"/>
      <c r="R2403" s="1286"/>
      <c r="S2403" s="1286"/>
      <c r="T2403" s="1286"/>
      <c r="U2403" s="1287">
        <f t="shared" ref="U2403:U2510" si="273">V2403+W2403+X2403+Y2403+Z2403+AA2403+AB2403+AC2403</f>
        <v>78640000</v>
      </c>
      <c r="V2403" s="1286">
        <v>78640000</v>
      </c>
      <c r="W2403" s="1286"/>
      <c r="X2403" s="1286"/>
      <c r="Y2403" s="1286"/>
      <c r="Z2403" s="1286"/>
      <c r="AA2403" s="1286"/>
      <c r="AB2403" s="1286"/>
      <c r="AC2403" s="1286"/>
      <c r="AD2403" s="1286"/>
      <c r="AE2403" s="1286"/>
      <c r="AF2403" s="1286"/>
      <c r="AG2403" s="1478">
        <v>80101505</v>
      </c>
      <c r="AH2403" s="1478" t="s">
        <v>4125</v>
      </c>
      <c r="AI2403" s="1479">
        <v>42887</v>
      </c>
      <c r="AJ2403" s="1478" t="s">
        <v>390</v>
      </c>
      <c r="AK2403" s="1478" t="s">
        <v>4126</v>
      </c>
      <c r="AL2403" s="1478" t="s">
        <v>3932</v>
      </c>
      <c r="AM2403" s="1480">
        <v>80000000</v>
      </c>
      <c r="AN2403" s="1480">
        <v>80000000</v>
      </c>
      <c r="AO2403" s="1478" t="s">
        <v>4016</v>
      </c>
      <c r="AP2403" s="1478" t="s">
        <v>4127</v>
      </c>
      <c r="AQ2403" s="1478" t="s">
        <v>4128</v>
      </c>
      <c r="AR2403" s="1477">
        <v>22003010101</v>
      </c>
      <c r="AS2403" s="2821" t="s">
        <v>4129</v>
      </c>
      <c r="AT2403" s="2364" t="s">
        <v>4130</v>
      </c>
      <c r="AU2403" s="2365">
        <v>1</v>
      </c>
      <c r="AV2403" s="2365">
        <v>1</v>
      </c>
      <c r="AW2403" s="2366">
        <v>42887</v>
      </c>
      <c r="AX2403" s="2366">
        <v>43100</v>
      </c>
      <c r="AY2403" s="2363">
        <v>80000000</v>
      </c>
      <c r="AZ2403" s="2744" t="s">
        <v>4131</v>
      </c>
      <c r="BA2403" s="2713" t="s">
        <v>4132</v>
      </c>
      <c r="BB2403" s="2713" t="s">
        <v>4133</v>
      </c>
      <c r="BC2403" s="2713" t="s">
        <v>4134</v>
      </c>
      <c r="BD2403" s="1855">
        <v>2017000006</v>
      </c>
      <c r="BE2403" s="1857" t="s">
        <v>4135</v>
      </c>
      <c r="BF2403" s="2221">
        <v>80000000</v>
      </c>
      <c r="BG2403" s="1858">
        <v>2017001400</v>
      </c>
      <c r="BH2403" s="1858"/>
      <c r="BI2403" s="2221">
        <v>79725635</v>
      </c>
      <c r="BJ2403" s="1858" t="s">
        <v>4136</v>
      </c>
      <c r="BK2403" s="1858" t="s">
        <v>4137</v>
      </c>
      <c r="BL2403" s="2514">
        <f t="shared" si="269"/>
        <v>274365</v>
      </c>
      <c r="BM2403" s="2221" t="e">
        <f>L2403-(BI2403+BI2678+BI2679+BI2680+BI2681+BI2682)</f>
        <v>#VALUE!</v>
      </c>
      <c r="BN2403" s="1471"/>
      <c r="BO2403" s="1471"/>
      <c r="BP2403" s="1471"/>
      <c r="BQ2403" s="1471"/>
      <c r="BR2403" s="1471"/>
      <c r="BS2403" s="1471"/>
      <c r="BT2403" s="1471"/>
      <c r="BU2403" s="1471"/>
      <c r="BV2403" s="1471"/>
      <c r="BW2403" s="1471"/>
      <c r="BX2403" s="1471"/>
      <c r="BY2403" s="1471"/>
      <c r="BZ2403" s="1471"/>
      <c r="CA2403" s="1471"/>
      <c r="CB2403" s="1471"/>
      <c r="CC2403" s="1471"/>
      <c r="CD2403" s="1978" t="s">
        <v>3944</v>
      </c>
    </row>
    <row r="2404" spans="1:82" s="1389" customFormat="1" ht="141" customHeight="1" thickBot="1" x14ac:dyDescent="0.3">
      <c r="A2404" s="1377" t="s">
        <v>4120</v>
      </c>
      <c r="B2404" s="1378" t="s">
        <v>4776</v>
      </c>
      <c r="C2404" s="1379" t="s">
        <v>4122</v>
      </c>
      <c r="D2404" s="1380">
        <v>299</v>
      </c>
      <c r="E2404" s="1381" t="s">
        <v>4777</v>
      </c>
      <c r="F2404" s="1382" t="s">
        <v>4778</v>
      </c>
      <c r="G2404" s="1382">
        <v>0</v>
      </c>
      <c r="H2404" s="1382" t="s">
        <v>0</v>
      </c>
      <c r="I2404" s="1382">
        <v>1</v>
      </c>
      <c r="J2404" s="1383">
        <v>0.25</v>
      </c>
      <c r="K2404" s="1384"/>
      <c r="L2404" s="1385">
        <f>M2404+N2404+O2404+P2404+Q2404+S2404+T2404</f>
        <v>2245835992</v>
      </c>
      <c r="M2404" s="1386">
        <v>2245835992</v>
      </c>
      <c r="N2404" s="1386"/>
      <c r="O2404" s="1386"/>
      <c r="P2404" s="1386"/>
      <c r="Q2404" s="1386"/>
      <c r="R2404" s="1386"/>
      <c r="S2404" s="1386"/>
      <c r="T2404" s="1386"/>
      <c r="U2404" s="1387">
        <f>V2404+W2404+X2404+Y2404+Z2404+AB2404+AC2404+AD2404</f>
        <v>32779445</v>
      </c>
      <c r="V2404" s="1386">
        <v>32779445</v>
      </c>
      <c r="W2404" s="1386"/>
      <c r="X2404" s="1386"/>
      <c r="Y2404" s="1386"/>
      <c r="Z2404" s="1386"/>
      <c r="AA2404" s="1386"/>
      <c r="AB2404" s="1386"/>
      <c r="AC2404" s="1386"/>
      <c r="AD2404" s="1386"/>
      <c r="AE2404" s="1386"/>
      <c r="AF2404" s="1386"/>
      <c r="AG2404" s="3985">
        <v>42172200</v>
      </c>
      <c r="AH2404" s="3986" t="s">
        <v>4779</v>
      </c>
      <c r="AI2404" s="3987">
        <v>42857</v>
      </c>
      <c r="AJ2404" s="3986" t="s">
        <v>4780</v>
      </c>
      <c r="AK2404" s="3986" t="s">
        <v>4781</v>
      </c>
      <c r="AL2404" s="3986" t="s">
        <v>4782</v>
      </c>
      <c r="AM2404" s="1388">
        <v>124341221</v>
      </c>
      <c r="AN2404" s="1388">
        <v>124341221</v>
      </c>
      <c r="AO2404" s="3986" t="s">
        <v>550</v>
      </c>
      <c r="AP2404" s="3986" t="s">
        <v>551</v>
      </c>
      <c r="AQ2404" s="3986" t="s">
        <v>4783</v>
      </c>
      <c r="AR2404" s="3985" t="s">
        <v>4784</v>
      </c>
      <c r="AS2404" s="3986" t="s">
        <v>6139</v>
      </c>
      <c r="AT2404" s="3986" t="s">
        <v>4785</v>
      </c>
      <c r="AU2404" s="3985">
        <v>100</v>
      </c>
      <c r="AV2404" s="3985">
        <v>20</v>
      </c>
      <c r="AW2404" s="3987">
        <v>42795</v>
      </c>
      <c r="AX2404" s="3987">
        <v>43100</v>
      </c>
      <c r="AY2404" s="1448">
        <v>621706106</v>
      </c>
      <c r="AZ2404" s="3988"/>
      <c r="BA2404" s="3771" t="s">
        <v>4786</v>
      </c>
      <c r="BB2404" s="3771"/>
      <c r="BC2404" s="1389" t="s">
        <v>4787</v>
      </c>
      <c r="BD2404" s="5136">
        <v>2017000812</v>
      </c>
      <c r="BE2404" s="3989"/>
      <c r="BF2404" s="3990">
        <v>670000000</v>
      </c>
      <c r="BG2404" s="3988"/>
      <c r="BH2404" s="3989"/>
      <c r="BI2404" s="1551"/>
      <c r="BJ2404" s="3989"/>
      <c r="BK2404" s="3989"/>
      <c r="BL2404" s="3991"/>
      <c r="BM2404" s="3992"/>
      <c r="BN2404" s="3993"/>
      <c r="BO2404" s="3993"/>
      <c r="BP2404" s="3993"/>
      <c r="BQ2404" s="3993"/>
      <c r="BR2404" s="3994"/>
      <c r="BS2404" s="3994"/>
      <c r="BT2404" s="3994"/>
      <c r="BU2404" s="3994"/>
      <c r="BV2404" s="3994"/>
      <c r="BW2404" s="3994"/>
      <c r="BX2404" s="3994"/>
      <c r="BY2404" s="3994"/>
      <c r="BZ2404" s="3994"/>
      <c r="CA2404" s="3994"/>
      <c r="CB2404" s="3994"/>
      <c r="CC2404" s="3994"/>
      <c r="CD2404" s="1390" t="s">
        <v>4788</v>
      </c>
    </row>
    <row r="2405" spans="1:82" s="1389" customFormat="1" ht="65.25" customHeight="1" thickBot="1" x14ac:dyDescent="0.3">
      <c r="A2405" s="1377" t="s">
        <v>4120</v>
      </c>
      <c r="B2405" s="1378" t="s">
        <v>4789</v>
      </c>
      <c r="C2405" s="1379" t="s">
        <v>4122</v>
      </c>
      <c r="D2405" s="1380">
        <v>299</v>
      </c>
      <c r="E2405" s="1381" t="s">
        <v>4790</v>
      </c>
      <c r="F2405" s="1382" t="s">
        <v>4778</v>
      </c>
      <c r="G2405" s="1382">
        <v>0</v>
      </c>
      <c r="H2405" s="1382" t="s">
        <v>0</v>
      </c>
      <c r="I2405" s="1382">
        <v>1</v>
      </c>
      <c r="J2405" s="1383">
        <v>0.25</v>
      </c>
      <c r="K2405" s="1384"/>
      <c r="L2405" s="1385"/>
      <c r="M2405" s="1386"/>
      <c r="N2405" s="1386"/>
      <c r="O2405" s="1386"/>
      <c r="P2405" s="1386"/>
      <c r="Q2405" s="1386"/>
      <c r="R2405" s="1386"/>
      <c r="S2405" s="1386"/>
      <c r="T2405" s="1386"/>
      <c r="U2405" s="1387"/>
      <c r="V2405" s="1386"/>
      <c r="W2405" s="1386"/>
      <c r="X2405" s="1386"/>
      <c r="Y2405" s="1386"/>
      <c r="Z2405" s="1386"/>
      <c r="AA2405" s="1386"/>
      <c r="AB2405" s="1386"/>
      <c r="AC2405" s="1386"/>
      <c r="AD2405" s="1386"/>
      <c r="AE2405" s="1386"/>
      <c r="AF2405" s="1386"/>
      <c r="AG2405" s="3985">
        <v>42171500</v>
      </c>
      <c r="AH2405" s="3986" t="s">
        <v>4791</v>
      </c>
      <c r="AI2405" s="3987">
        <v>42857</v>
      </c>
      <c r="AJ2405" s="3986" t="s">
        <v>4780</v>
      </c>
      <c r="AK2405" s="3986" t="s">
        <v>4781</v>
      </c>
      <c r="AL2405" s="3986" t="s">
        <v>4782</v>
      </c>
      <c r="AM2405" s="1388">
        <v>124341221</v>
      </c>
      <c r="AN2405" s="1388">
        <v>124341221</v>
      </c>
      <c r="AO2405" s="3986" t="s">
        <v>550</v>
      </c>
      <c r="AP2405" s="3986" t="s">
        <v>551</v>
      </c>
      <c r="AQ2405" s="3986" t="s">
        <v>4783</v>
      </c>
      <c r="AR2405" s="3985" t="s">
        <v>4784</v>
      </c>
      <c r="AS2405" s="3771"/>
      <c r="AT2405" s="3771"/>
      <c r="AU2405" s="3995"/>
      <c r="AV2405" s="3995"/>
      <c r="AW2405" s="3989"/>
      <c r="AX2405" s="3989"/>
      <c r="AY2405" s="1491"/>
      <c r="AZ2405" s="3988"/>
      <c r="BA2405" s="3771"/>
      <c r="BB2405" s="3771"/>
      <c r="BC2405" s="3771"/>
      <c r="BD2405" s="3988"/>
      <c r="BE2405" s="3989"/>
      <c r="BF2405" s="3990"/>
      <c r="BG2405" s="3988"/>
      <c r="BH2405" s="3989"/>
      <c r="BI2405" s="1551"/>
      <c r="BJ2405" s="3989"/>
      <c r="BK2405" s="3989"/>
      <c r="BL2405" s="3991"/>
      <c r="BM2405" s="3992"/>
      <c r="BN2405" s="3993"/>
      <c r="BO2405" s="3993"/>
      <c r="BP2405" s="3993"/>
      <c r="BQ2405" s="3993"/>
      <c r="BR2405" s="3994"/>
      <c r="BS2405" s="3994"/>
      <c r="BT2405" s="3994"/>
      <c r="BU2405" s="3994"/>
      <c r="BV2405" s="3994"/>
      <c r="BW2405" s="3994"/>
      <c r="BX2405" s="3994"/>
      <c r="BY2405" s="3994"/>
      <c r="BZ2405" s="3994"/>
      <c r="CA2405" s="3994"/>
      <c r="CB2405" s="3994"/>
      <c r="CC2405" s="3994"/>
      <c r="CD2405" s="1391"/>
    </row>
    <row r="2406" spans="1:82" s="1389" customFormat="1" ht="65.25" customHeight="1" thickBot="1" x14ac:dyDescent="0.3">
      <c r="A2406" s="1377" t="s">
        <v>4120</v>
      </c>
      <c r="B2406" s="1378" t="s">
        <v>4792</v>
      </c>
      <c r="C2406" s="1379" t="s">
        <v>4122</v>
      </c>
      <c r="D2406" s="1380">
        <v>299</v>
      </c>
      <c r="E2406" s="1381" t="s">
        <v>4793</v>
      </c>
      <c r="F2406" s="1382" t="s">
        <v>4778</v>
      </c>
      <c r="G2406" s="1382">
        <v>0</v>
      </c>
      <c r="H2406" s="1382" t="s">
        <v>0</v>
      </c>
      <c r="I2406" s="1382">
        <v>1</v>
      </c>
      <c r="J2406" s="1383">
        <v>0.25</v>
      </c>
      <c r="K2406" s="1384"/>
      <c r="L2406" s="1385"/>
      <c r="M2406" s="1386"/>
      <c r="N2406" s="1386"/>
      <c r="O2406" s="1386"/>
      <c r="P2406" s="1386"/>
      <c r="Q2406" s="1386"/>
      <c r="R2406" s="1386"/>
      <c r="S2406" s="1386"/>
      <c r="T2406" s="1386"/>
      <c r="U2406" s="1387"/>
      <c r="V2406" s="1386"/>
      <c r="W2406" s="1386"/>
      <c r="X2406" s="1386"/>
      <c r="Y2406" s="1386"/>
      <c r="Z2406" s="1386"/>
      <c r="AA2406" s="1386"/>
      <c r="AB2406" s="1386"/>
      <c r="AC2406" s="1386"/>
      <c r="AD2406" s="1386"/>
      <c r="AE2406" s="1386"/>
      <c r="AF2406" s="1386"/>
      <c r="AG2406" s="3985">
        <v>42171600</v>
      </c>
      <c r="AH2406" s="3986" t="s">
        <v>4794</v>
      </c>
      <c r="AI2406" s="3987">
        <v>42857</v>
      </c>
      <c r="AJ2406" s="3986" t="s">
        <v>4780</v>
      </c>
      <c r="AK2406" s="3986" t="s">
        <v>4781</v>
      </c>
      <c r="AL2406" s="3986" t="s">
        <v>4782</v>
      </c>
      <c r="AM2406" s="1388">
        <v>124341221</v>
      </c>
      <c r="AN2406" s="1388">
        <v>124341221</v>
      </c>
      <c r="AO2406" s="3986" t="s">
        <v>550</v>
      </c>
      <c r="AP2406" s="3986" t="s">
        <v>551</v>
      </c>
      <c r="AQ2406" s="3986" t="s">
        <v>4783</v>
      </c>
      <c r="AR2406" s="3985" t="s">
        <v>4784</v>
      </c>
      <c r="AS2406" s="3771"/>
      <c r="AT2406" s="3771"/>
      <c r="AU2406" s="3995"/>
      <c r="AV2406" s="3995"/>
      <c r="AW2406" s="3989"/>
      <c r="AX2406" s="3989"/>
      <c r="AY2406" s="1491"/>
      <c r="AZ2406" s="3988"/>
      <c r="BA2406" s="3771"/>
      <c r="BB2406" s="3771"/>
      <c r="BC2406" s="3771"/>
      <c r="BD2406" s="3988"/>
      <c r="BE2406" s="3989"/>
      <c r="BF2406" s="3990"/>
      <c r="BG2406" s="3988"/>
      <c r="BH2406" s="3989"/>
      <c r="BI2406" s="1551"/>
      <c r="BJ2406" s="3989"/>
      <c r="BK2406" s="3989"/>
      <c r="BL2406" s="3991"/>
      <c r="BM2406" s="3992"/>
      <c r="BN2406" s="3993"/>
      <c r="BO2406" s="3993"/>
      <c r="BP2406" s="3993"/>
      <c r="BQ2406" s="3993"/>
      <c r="BR2406" s="3994"/>
      <c r="BS2406" s="3994"/>
      <c r="BT2406" s="3994"/>
      <c r="BU2406" s="3994"/>
      <c r="BV2406" s="3994"/>
      <c r="BW2406" s="3994"/>
      <c r="BX2406" s="3994"/>
      <c r="BY2406" s="3994"/>
      <c r="BZ2406" s="3994"/>
      <c r="CA2406" s="3994"/>
      <c r="CB2406" s="3994"/>
      <c r="CC2406" s="3994"/>
      <c r="CD2406" s="1391"/>
    </row>
    <row r="2407" spans="1:82" s="1389" customFormat="1" ht="65.25" customHeight="1" thickBot="1" x14ac:dyDescent="0.3">
      <c r="A2407" s="1377" t="s">
        <v>4120</v>
      </c>
      <c r="B2407" s="1378" t="s">
        <v>4795</v>
      </c>
      <c r="C2407" s="1379" t="s">
        <v>4122</v>
      </c>
      <c r="D2407" s="1380">
        <v>299</v>
      </c>
      <c r="E2407" s="1381" t="s">
        <v>4796</v>
      </c>
      <c r="F2407" s="1382" t="s">
        <v>4778</v>
      </c>
      <c r="G2407" s="1382">
        <v>0</v>
      </c>
      <c r="H2407" s="1382" t="s">
        <v>0</v>
      </c>
      <c r="I2407" s="1382">
        <v>1</v>
      </c>
      <c r="J2407" s="1383">
        <v>0.25</v>
      </c>
      <c r="K2407" s="1384"/>
      <c r="L2407" s="1385"/>
      <c r="M2407" s="1386"/>
      <c r="N2407" s="1386"/>
      <c r="O2407" s="1386"/>
      <c r="P2407" s="1386"/>
      <c r="Q2407" s="1386"/>
      <c r="R2407" s="1386"/>
      <c r="S2407" s="1386"/>
      <c r="T2407" s="1386"/>
      <c r="U2407" s="1387"/>
      <c r="V2407" s="1386"/>
      <c r="W2407" s="1386"/>
      <c r="X2407" s="1386"/>
      <c r="Y2407" s="1386"/>
      <c r="Z2407" s="1386"/>
      <c r="AA2407" s="1386"/>
      <c r="AB2407" s="1386"/>
      <c r="AC2407" s="1386"/>
      <c r="AD2407" s="1386"/>
      <c r="AE2407" s="1386"/>
      <c r="AF2407" s="1386"/>
      <c r="AG2407" s="3985">
        <v>72000000</v>
      </c>
      <c r="AH2407" s="3986" t="s">
        <v>4797</v>
      </c>
      <c r="AI2407" s="3987">
        <v>42857</v>
      </c>
      <c r="AJ2407" s="3986" t="s">
        <v>4780</v>
      </c>
      <c r="AK2407" s="3986" t="s">
        <v>4781</v>
      </c>
      <c r="AL2407" s="3986" t="s">
        <v>4782</v>
      </c>
      <c r="AM2407" s="1388">
        <v>124341221</v>
      </c>
      <c r="AN2407" s="1388">
        <v>124341221</v>
      </c>
      <c r="AO2407" s="3986" t="s">
        <v>550</v>
      </c>
      <c r="AP2407" s="3986" t="s">
        <v>551</v>
      </c>
      <c r="AQ2407" s="3986" t="s">
        <v>4783</v>
      </c>
      <c r="AR2407" s="3985" t="s">
        <v>4784</v>
      </c>
      <c r="AS2407" s="3771"/>
      <c r="AT2407" s="3771"/>
      <c r="AU2407" s="3995"/>
      <c r="AV2407" s="3995"/>
      <c r="AW2407" s="3989"/>
      <c r="AX2407" s="3989"/>
      <c r="AY2407" s="1491"/>
      <c r="AZ2407" s="3988"/>
      <c r="BA2407" s="3771"/>
      <c r="BB2407" s="3771"/>
      <c r="BC2407" s="3771"/>
      <c r="BD2407" s="3988"/>
      <c r="BE2407" s="3989"/>
      <c r="BF2407" s="3990"/>
      <c r="BG2407" s="3988"/>
      <c r="BH2407" s="3989"/>
      <c r="BI2407" s="1551"/>
      <c r="BJ2407" s="3989"/>
      <c r="BK2407" s="3989"/>
      <c r="BL2407" s="3991"/>
      <c r="BM2407" s="3992"/>
      <c r="BN2407" s="3993"/>
      <c r="BO2407" s="3993"/>
      <c r="BP2407" s="3993"/>
      <c r="BQ2407" s="3993"/>
      <c r="BR2407" s="3994"/>
      <c r="BS2407" s="3994"/>
      <c r="BT2407" s="3994"/>
      <c r="BU2407" s="3994"/>
      <c r="BV2407" s="3994"/>
      <c r="BW2407" s="3994"/>
      <c r="BX2407" s="3994"/>
      <c r="BY2407" s="3994"/>
      <c r="BZ2407" s="3994"/>
      <c r="CA2407" s="3994"/>
      <c r="CB2407" s="3994"/>
      <c r="CC2407" s="3994"/>
      <c r="CD2407" s="1391"/>
    </row>
    <row r="2408" spans="1:82" s="1389" customFormat="1" ht="65.25" customHeight="1" thickBot="1" x14ac:dyDescent="0.3">
      <c r="A2408" s="1377" t="s">
        <v>4120</v>
      </c>
      <c r="B2408" s="1378" t="s">
        <v>4798</v>
      </c>
      <c r="C2408" s="1379" t="s">
        <v>4122</v>
      </c>
      <c r="D2408" s="1380">
        <v>299</v>
      </c>
      <c r="E2408" s="1381" t="s">
        <v>4799</v>
      </c>
      <c r="F2408" s="1382" t="s">
        <v>4778</v>
      </c>
      <c r="G2408" s="1382">
        <v>0</v>
      </c>
      <c r="H2408" s="1382" t="s">
        <v>0</v>
      </c>
      <c r="I2408" s="1382">
        <v>1</v>
      </c>
      <c r="J2408" s="1383">
        <v>0.25</v>
      </c>
      <c r="K2408" s="1384"/>
      <c r="L2408" s="1385"/>
      <c r="M2408" s="1386"/>
      <c r="N2408" s="1386"/>
      <c r="O2408" s="1386"/>
      <c r="P2408" s="1386"/>
      <c r="Q2408" s="1386"/>
      <c r="R2408" s="1386"/>
      <c r="S2408" s="1386"/>
      <c r="T2408" s="1386"/>
      <c r="U2408" s="1387"/>
      <c r="V2408" s="1386"/>
      <c r="W2408" s="1386"/>
      <c r="X2408" s="1386"/>
      <c r="Y2408" s="1386"/>
      <c r="Z2408" s="1386"/>
      <c r="AA2408" s="1386"/>
      <c r="AB2408" s="1386"/>
      <c r="AC2408" s="1386"/>
      <c r="AD2408" s="1386"/>
      <c r="AE2408" s="1386"/>
      <c r="AF2408" s="1386"/>
      <c r="AG2408" s="3985">
        <v>46182000</v>
      </c>
      <c r="AH2408" s="3986" t="s">
        <v>4800</v>
      </c>
      <c r="AI2408" s="3987">
        <v>42857</v>
      </c>
      <c r="AJ2408" s="3986" t="s">
        <v>4780</v>
      </c>
      <c r="AK2408" s="3986" t="s">
        <v>4781</v>
      </c>
      <c r="AL2408" s="3986" t="s">
        <v>4782</v>
      </c>
      <c r="AM2408" s="1388">
        <v>124341221</v>
      </c>
      <c r="AN2408" s="1388">
        <v>124341221</v>
      </c>
      <c r="AO2408" s="3986" t="s">
        <v>550</v>
      </c>
      <c r="AP2408" s="3986" t="s">
        <v>551</v>
      </c>
      <c r="AQ2408" s="1392" t="s">
        <v>4783</v>
      </c>
      <c r="AR2408" s="1392" t="s">
        <v>4784</v>
      </c>
      <c r="AS2408" s="3771"/>
      <c r="AT2408" s="3771"/>
      <c r="AU2408" s="3995"/>
      <c r="AV2408" s="3995"/>
      <c r="AW2408" s="3989"/>
      <c r="AX2408" s="3989"/>
      <c r="AY2408" s="1491"/>
      <c r="AZ2408" s="3988"/>
      <c r="BA2408" s="3771"/>
      <c r="BB2408" s="3771"/>
      <c r="BC2408" s="3771"/>
      <c r="BD2408" s="3988"/>
      <c r="BE2408" s="3989"/>
      <c r="BF2408" s="3990"/>
      <c r="BG2408" s="3988"/>
      <c r="BH2408" s="3989"/>
      <c r="BI2408" s="1551"/>
      <c r="BJ2408" s="3989"/>
      <c r="BK2408" s="3989"/>
      <c r="BL2408" s="3991"/>
      <c r="BM2408" s="3992"/>
      <c r="BN2408" s="3993"/>
      <c r="BO2408" s="3993"/>
      <c r="BP2408" s="3993"/>
      <c r="BQ2408" s="3993"/>
      <c r="BR2408" s="3994"/>
      <c r="BS2408" s="3994"/>
      <c r="BT2408" s="3994"/>
      <c r="BU2408" s="3994"/>
      <c r="BV2408" s="3994"/>
      <c r="BW2408" s="3994"/>
      <c r="BX2408" s="3994"/>
      <c r="BY2408" s="3994"/>
      <c r="BZ2408" s="3994"/>
      <c r="CA2408" s="3994"/>
      <c r="CB2408" s="3994"/>
      <c r="CC2408" s="3994"/>
      <c r="CD2408" s="1391"/>
    </row>
    <row r="2409" spans="1:82" s="1414" customFormat="1" ht="91.5" customHeight="1" thickBot="1" x14ac:dyDescent="0.25">
      <c r="A2409" s="1377" t="s">
        <v>4120</v>
      </c>
      <c r="B2409" s="1378" t="s">
        <v>4121</v>
      </c>
      <c r="C2409" s="1379" t="s">
        <v>4122</v>
      </c>
      <c r="D2409" s="1380">
        <v>299</v>
      </c>
      <c r="E2409" s="1381" t="s">
        <v>4801</v>
      </c>
      <c r="F2409" s="1382" t="s">
        <v>4778</v>
      </c>
      <c r="G2409" s="1382">
        <v>0</v>
      </c>
      <c r="H2409" s="1382" t="s">
        <v>0</v>
      </c>
      <c r="I2409" s="1382">
        <v>1</v>
      </c>
      <c r="J2409" s="1393">
        <v>0.25</v>
      </c>
      <c r="K2409" s="1394"/>
      <c r="L2409" s="1395"/>
      <c r="M2409" s="1396"/>
      <c r="N2409" s="1397"/>
      <c r="O2409" s="1397"/>
      <c r="P2409" s="1397"/>
      <c r="Q2409" s="1397"/>
      <c r="R2409" s="1397"/>
      <c r="S2409" s="1397"/>
      <c r="T2409" s="1397"/>
      <c r="U2409" s="1398"/>
      <c r="V2409" s="1399"/>
      <c r="W2409" s="1397"/>
      <c r="X2409" s="1397"/>
      <c r="Y2409" s="1397"/>
      <c r="Z2409" s="1397"/>
      <c r="AA2409" s="1397"/>
      <c r="AB2409" s="1397"/>
      <c r="AC2409" s="1397"/>
      <c r="AD2409" s="1397"/>
      <c r="AE2409" s="1397"/>
      <c r="AF2409" s="1397"/>
      <c r="AG2409" s="1400">
        <v>15101505</v>
      </c>
      <c r="AH2409" s="1401" t="s">
        <v>4802</v>
      </c>
      <c r="AI2409" s="1402">
        <v>42856</v>
      </c>
      <c r="AJ2409" s="1401" t="s">
        <v>2121</v>
      </c>
      <c r="AK2409" s="1401" t="s">
        <v>4803</v>
      </c>
      <c r="AL2409" s="3996" t="s">
        <v>4782</v>
      </c>
      <c r="AM2409" s="1403">
        <v>32779445</v>
      </c>
      <c r="AN2409" s="1403">
        <v>32779445</v>
      </c>
      <c r="AO2409" s="1401" t="s">
        <v>4804</v>
      </c>
      <c r="AP2409" s="1401" t="s">
        <v>4805</v>
      </c>
      <c r="AQ2409" s="3996" t="s">
        <v>4783</v>
      </c>
      <c r="AR2409" s="3997" t="s">
        <v>4784</v>
      </c>
      <c r="AS2409" s="1404" t="s">
        <v>6140</v>
      </c>
      <c r="AT2409" s="1404" t="s">
        <v>2921</v>
      </c>
      <c r="AU2409" s="1405">
        <v>100</v>
      </c>
      <c r="AV2409" s="1406">
        <v>100</v>
      </c>
      <c r="AW2409" s="1407">
        <v>42948</v>
      </c>
      <c r="AX2409" s="1407">
        <v>43100</v>
      </c>
      <c r="AY2409" s="1408">
        <v>32779445</v>
      </c>
      <c r="AZ2409" s="1409"/>
      <c r="BA2409" s="1409" t="s">
        <v>4370</v>
      </c>
      <c r="BB2409" s="1409" t="s">
        <v>4806</v>
      </c>
      <c r="BC2409" s="1409" t="s">
        <v>4807</v>
      </c>
      <c r="BD2409" s="1410" t="s">
        <v>4808</v>
      </c>
      <c r="BE2409" s="1402">
        <v>42794</v>
      </c>
      <c r="BF2409" s="1411">
        <v>32779445</v>
      </c>
      <c r="BG2409" s="1401">
        <v>2017001189</v>
      </c>
      <c r="BH2409" s="1402">
        <v>42957</v>
      </c>
      <c r="BI2409" s="1403">
        <v>32779445</v>
      </c>
      <c r="BJ2409" s="1401"/>
      <c r="BK2409" s="1401"/>
      <c r="BL2409" s="1412">
        <f t="shared" ref="BL2409:BL2412" si="274">BF2409-BI2409</f>
        <v>0</v>
      </c>
      <c r="BM2409" s="1412"/>
      <c r="BN2409" s="1413"/>
      <c r="BO2409" s="1413"/>
      <c r="BP2409" s="1413"/>
      <c r="BQ2409" s="1413"/>
      <c r="BR2409" s="1413"/>
      <c r="BS2409" s="1413"/>
      <c r="BT2409" s="1413"/>
      <c r="BU2409" s="1413"/>
      <c r="BV2409" s="1413"/>
      <c r="BW2409" s="1413"/>
      <c r="BX2409" s="1413"/>
      <c r="BY2409" s="1413"/>
      <c r="BZ2409" s="1413"/>
      <c r="CA2409" s="1413"/>
      <c r="CB2409" s="1413"/>
      <c r="CC2409" s="1413"/>
      <c r="CD2409" s="1390" t="s">
        <v>4788</v>
      </c>
    </row>
    <row r="2410" spans="1:82" s="1414" customFormat="1" ht="108" customHeight="1" x14ac:dyDescent="0.25">
      <c r="A2410" s="1415" t="s">
        <v>4120</v>
      </c>
      <c r="B2410" s="1416" t="s">
        <v>4121</v>
      </c>
      <c r="C2410" s="1417" t="s">
        <v>4122</v>
      </c>
      <c r="D2410" s="1418">
        <v>299</v>
      </c>
      <c r="E2410" s="1419" t="s">
        <v>4801</v>
      </c>
      <c r="F2410" s="1420" t="s">
        <v>4778</v>
      </c>
      <c r="G2410" s="1420">
        <v>0</v>
      </c>
      <c r="H2410" s="1420" t="s">
        <v>0</v>
      </c>
      <c r="I2410" s="1420">
        <v>1</v>
      </c>
      <c r="J2410" s="1421">
        <v>0.25</v>
      </c>
      <c r="K2410" s="1419"/>
      <c r="L2410" s="1422"/>
      <c r="M2410" s="1423"/>
      <c r="N2410" s="1423"/>
      <c r="O2410" s="1423"/>
      <c r="P2410" s="1423"/>
      <c r="Q2410" s="1423"/>
      <c r="R2410" s="1423"/>
      <c r="S2410" s="1423"/>
      <c r="T2410" s="1423"/>
      <c r="U2410" s="1424">
        <f t="shared" ref="U2410:U2412" si="275">V2410+W2410+X2410+Y2410+Z2410+AA2410+AB2410+AC2410</f>
        <v>0</v>
      </c>
      <c r="V2410" s="1423"/>
      <c r="W2410" s="1423"/>
      <c r="X2410" s="1423"/>
      <c r="Y2410" s="1423"/>
      <c r="Z2410" s="1423"/>
      <c r="AA2410" s="1423"/>
      <c r="AB2410" s="1423"/>
      <c r="AC2410" s="1423"/>
      <c r="AD2410" s="1423"/>
      <c r="AE2410" s="1423"/>
      <c r="AF2410" s="1423"/>
      <c r="AG2410" s="1425" t="s">
        <v>4809</v>
      </c>
      <c r="AH2410" s="1426" t="s">
        <v>4810</v>
      </c>
      <c r="AI2410" s="1427">
        <v>42857</v>
      </c>
      <c r="AJ2410" s="1426" t="s">
        <v>4811</v>
      </c>
      <c r="AK2410" s="1426" t="s">
        <v>4812</v>
      </c>
      <c r="AL2410" s="3998" t="s">
        <v>4782</v>
      </c>
      <c r="AM2410" s="1428">
        <v>100000000</v>
      </c>
      <c r="AN2410" s="1428">
        <v>100000000</v>
      </c>
      <c r="AO2410" s="1429" t="s">
        <v>550</v>
      </c>
      <c r="AP2410" s="1429" t="s">
        <v>551</v>
      </c>
      <c r="AQ2410" s="3998" t="s">
        <v>4783</v>
      </c>
      <c r="AR2410" s="1430">
        <v>2203010103</v>
      </c>
      <c r="AS2410" s="1431" t="s">
        <v>6141</v>
      </c>
      <c r="AT2410" s="1429" t="s">
        <v>4813</v>
      </c>
      <c r="AU2410" s="1432">
        <v>1</v>
      </c>
      <c r="AV2410" s="1433">
        <v>0</v>
      </c>
      <c r="AW2410" s="1434"/>
      <c r="AX2410" s="1434"/>
      <c r="AY2410" s="1435"/>
      <c r="AZ2410" s="1436"/>
      <c r="BA2410" s="1423"/>
      <c r="BB2410" s="1423"/>
      <c r="BC2410" s="3999"/>
      <c r="BD2410" s="1423"/>
      <c r="BE2410" s="1419"/>
      <c r="BF2410" s="1419"/>
      <c r="BG2410" s="1419"/>
      <c r="BH2410" s="1419"/>
      <c r="BI2410" s="1437"/>
      <c r="BJ2410" s="1419"/>
      <c r="BK2410" s="1419"/>
      <c r="BL2410" s="1438">
        <f t="shared" si="274"/>
        <v>0</v>
      </c>
      <c r="BM2410" s="1419"/>
      <c r="BN2410" s="1439"/>
      <c r="BO2410" s="1439"/>
      <c r="BP2410" s="1439"/>
      <c r="BQ2410" s="1439"/>
      <c r="BR2410" s="1439"/>
      <c r="BS2410" s="1439"/>
      <c r="BT2410" s="1439"/>
      <c r="BU2410" s="1439"/>
      <c r="BV2410" s="1439"/>
      <c r="BW2410" s="1439"/>
      <c r="BX2410" s="1439"/>
      <c r="BY2410" s="1439"/>
      <c r="BZ2410" s="1439"/>
      <c r="CA2410" s="1439"/>
      <c r="CB2410" s="1439"/>
      <c r="CC2410" s="1439"/>
      <c r="CD2410" s="1440" t="s">
        <v>4788</v>
      </c>
    </row>
    <row r="2411" spans="1:82" s="1414" customFormat="1" ht="132" customHeight="1" x14ac:dyDescent="0.25">
      <c r="A2411" s="1415" t="s">
        <v>4120</v>
      </c>
      <c r="B2411" s="1416" t="s">
        <v>4121</v>
      </c>
      <c r="C2411" s="1417" t="s">
        <v>4122</v>
      </c>
      <c r="D2411" s="1418">
        <v>299</v>
      </c>
      <c r="E2411" s="1419" t="s">
        <v>4801</v>
      </c>
      <c r="F2411" s="1420" t="s">
        <v>4778</v>
      </c>
      <c r="G2411" s="1420">
        <v>0</v>
      </c>
      <c r="H2411" s="1420" t="s">
        <v>0</v>
      </c>
      <c r="I2411" s="1420">
        <v>1</v>
      </c>
      <c r="J2411" s="1421">
        <v>0.25</v>
      </c>
      <c r="K2411" s="1419"/>
      <c r="L2411" s="1422"/>
      <c r="M2411" s="1423"/>
      <c r="N2411" s="1423"/>
      <c r="O2411" s="1423"/>
      <c r="P2411" s="1423"/>
      <c r="Q2411" s="1423"/>
      <c r="R2411" s="1423"/>
      <c r="S2411" s="1423"/>
      <c r="T2411" s="1423"/>
      <c r="U2411" s="1424">
        <f t="shared" si="275"/>
        <v>0</v>
      </c>
      <c r="V2411" s="1423"/>
      <c r="W2411" s="1423"/>
      <c r="X2411" s="1423"/>
      <c r="Y2411" s="1423"/>
      <c r="Z2411" s="1423"/>
      <c r="AA2411" s="1423"/>
      <c r="AB2411" s="1423"/>
      <c r="AC2411" s="1423"/>
      <c r="AD2411" s="1423"/>
      <c r="AE2411" s="1423"/>
      <c r="AF2411" s="1423"/>
      <c r="AG2411" s="1441"/>
      <c r="AH2411" s="1442" t="s">
        <v>4814</v>
      </c>
      <c r="AI2411" s="1443"/>
      <c r="AJ2411" s="1442" t="s">
        <v>3951</v>
      </c>
      <c r="AK2411" s="1442" t="s">
        <v>528</v>
      </c>
      <c r="AL2411" s="1442" t="s">
        <v>4782</v>
      </c>
      <c r="AM2411" s="1388">
        <v>12000000</v>
      </c>
      <c r="AN2411" s="1388">
        <v>12000000</v>
      </c>
      <c r="AO2411" s="1442" t="s">
        <v>476</v>
      </c>
      <c r="AP2411" s="1442" t="s">
        <v>4805</v>
      </c>
      <c r="AQ2411" s="1442" t="s">
        <v>4815</v>
      </c>
      <c r="AR2411" s="1441">
        <v>2203010103</v>
      </c>
      <c r="AS2411" s="1444" t="s">
        <v>4816</v>
      </c>
      <c r="AT2411" s="1444" t="s">
        <v>4817</v>
      </c>
      <c r="AU2411" s="1445">
        <v>1</v>
      </c>
      <c r="AV2411" s="1446">
        <v>1</v>
      </c>
      <c r="AW2411" s="1447">
        <v>43009</v>
      </c>
      <c r="AX2411" s="1447">
        <v>43100</v>
      </c>
      <c r="AY2411" s="1448">
        <v>12000000</v>
      </c>
      <c r="AZ2411" s="1449"/>
      <c r="BA2411" s="1449" t="s">
        <v>4081</v>
      </c>
      <c r="BB2411" s="1449"/>
      <c r="BC2411" s="5529" t="s">
        <v>4818</v>
      </c>
      <c r="BD2411" s="1449">
        <v>2017001520</v>
      </c>
      <c r="BE2411" s="1450"/>
      <c r="BF2411" s="5530">
        <v>12000000</v>
      </c>
      <c r="BG2411" s="1450"/>
      <c r="BH2411" s="1450"/>
      <c r="BI2411" s="1451"/>
      <c r="BJ2411" s="1452">
        <v>43076</v>
      </c>
      <c r="BK2411" s="1450"/>
      <c r="BL2411" s="1438">
        <f t="shared" si="274"/>
        <v>12000000</v>
      </c>
      <c r="BM2411" s="1419"/>
      <c r="BN2411" s="1439"/>
      <c r="BO2411" s="1439"/>
      <c r="BP2411" s="1439"/>
      <c r="BQ2411" s="1439"/>
      <c r="BR2411" s="1439"/>
      <c r="BS2411" s="1439"/>
      <c r="BT2411" s="1439"/>
      <c r="BU2411" s="1439"/>
      <c r="BV2411" s="1439"/>
      <c r="BW2411" s="1439"/>
      <c r="BX2411" s="1439"/>
      <c r="BY2411" s="1439"/>
      <c r="BZ2411" s="1439"/>
      <c r="CA2411" s="1439"/>
      <c r="CB2411" s="1439"/>
      <c r="CC2411" s="1439"/>
      <c r="CD2411" s="1440" t="s">
        <v>4788</v>
      </c>
    </row>
    <row r="2412" spans="1:82" s="1414" customFormat="1" ht="174.75" customHeight="1" thickBot="1" x14ac:dyDescent="0.25">
      <c r="A2412" s="1415" t="s">
        <v>4120</v>
      </c>
      <c r="B2412" s="1416" t="s">
        <v>4121</v>
      </c>
      <c r="C2412" s="1417" t="s">
        <v>4122</v>
      </c>
      <c r="D2412" s="1418">
        <v>299</v>
      </c>
      <c r="E2412" s="1419" t="s">
        <v>4801</v>
      </c>
      <c r="F2412" s="1420" t="s">
        <v>4778</v>
      </c>
      <c r="G2412" s="1420">
        <v>0</v>
      </c>
      <c r="H2412" s="1420" t="s">
        <v>0</v>
      </c>
      <c r="I2412" s="1420">
        <v>1</v>
      </c>
      <c r="J2412" s="1421">
        <v>0.25</v>
      </c>
      <c r="K2412" s="1419"/>
      <c r="L2412" s="1422"/>
      <c r="M2412" s="1423"/>
      <c r="N2412" s="1423"/>
      <c r="O2412" s="1423"/>
      <c r="P2412" s="1423"/>
      <c r="Q2412" s="1423"/>
      <c r="R2412" s="1423"/>
      <c r="S2412" s="1423"/>
      <c r="T2412" s="1423"/>
      <c r="U2412" s="1424">
        <f t="shared" si="275"/>
        <v>0</v>
      </c>
      <c r="V2412" s="1423"/>
      <c r="W2412" s="1423"/>
      <c r="X2412" s="1423"/>
      <c r="Y2412" s="1423"/>
      <c r="Z2412" s="1423"/>
      <c r="AA2412" s="1423"/>
      <c r="AB2412" s="1423"/>
      <c r="AC2412" s="1423"/>
      <c r="AD2412" s="1423"/>
      <c r="AE2412" s="1423"/>
      <c r="AF2412" s="1423"/>
      <c r="AG2412" s="1453">
        <v>43221721</v>
      </c>
      <c r="AH2412" s="1453" t="s">
        <v>4819</v>
      </c>
      <c r="AI2412" s="1454">
        <v>43012</v>
      </c>
      <c r="AJ2412" s="3999" t="s">
        <v>4820</v>
      </c>
      <c r="AK2412" s="1420" t="s">
        <v>528</v>
      </c>
      <c r="AL2412" s="1420" t="s">
        <v>4782</v>
      </c>
      <c r="AM2412" s="5531">
        <v>32557183</v>
      </c>
      <c r="AN2412" s="5531">
        <v>32557183</v>
      </c>
      <c r="AO2412" s="1420" t="s">
        <v>476</v>
      </c>
      <c r="AP2412" s="1420" t="s">
        <v>4805</v>
      </c>
      <c r="AQ2412" s="1420" t="s">
        <v>4783</v>
      </c>
      <c r="AR2412" s="5532">
        <v>2203010102</v>
      </c>
      <c r="AS2412" s="1444" t="s">
        <v>4821</v>
      </c>
      <c r="AT2412" s="1447" t="s">
        <v>4822</v>
      </c>
      <c r="AU2412" s="1445">
        <v>1</v>
      </c>
      <c r="AV2412" s="1445">
        <v>1</v>
      </c>
      <c r="AW2412" s="1447">
        <v>43012</v>
      </c>
      <c r="AX2412" s="1447">
        <v>43100</v>
      </c>
      <c r="AY2412" s="5533">
        <v>32557183</v>
      </c>
      <c r="AZ2412" s="1423"/>
      <c r="BA2412" s="1423" t="s">
        <v>4370</v>
      </c>
      <c r="BB2412" s="1423"/>
      <c r="BC2412" s="2177" t="s">
        <v>4823</v>
      </c>
      <c r="BD2412" s="5532">
        <v>207001503</v>
      </c>
      <c r="BE2412" s="1455">
        <v>43012</v>
      </c>
      <c r="BF2412" s="5530">
        <v>47000000</v>
      </c>
      <c r="BG2412" s="1419"/>
      <c r="BH2412" s="1419"/>
      <c r="BI2412" s="1437"/>
      <c r="BJ2412" s="1419"/>
      <c r="BK2412" s="1419"/>
      <c r="BL2412" s="1438">
        <f t="shared" si="274"/>
        <v>47000000</v>
      </c>
      <c r="BM2412" s="1419"/>
      <c r="BN2412" s="1439"/>
      <c r="BO2412" s="1439"/>
      <c r="BP2412" s="1439"/>
      <c r="BQ2412" s="1439"/>
      <c r="BR2412" s="1439"/>
      <c r="BS2412" s="1439"/>
      <c r="BT2412" s="1439"/>
      <c r="BU2412" s="1439"/>
      <c r="BV2412" s="1439"/>
      <c r="BW2412" s="1439"/>
      <c r="BX2412" s="1439"/>
      <c r="BY2412" s="1439"/>
      <c r="BZ2412" s="1439"/>
      <c r="CA2412" s="1439"/>
      <c r="CB2412" s="1439"/>
      <c r="CC2412" s="1439"/>
      <c r="CD2412" s="1440" t="s">
        <v>4788</v>
      </c>
    </row>
    <row r="2413" spans="1:82" s="19" customFormat="1" ht="48" customHeight="1" thickBot="1" x14ac:dyDescent="0.3">
      <c r="A2413" s="1308" t="s">
        <v>4120</v>
      </c>
      <c r="B2413" s="1309" t="s">
        <v>4121</v>
      </c>
      <c r="C2413" s="776" t="s">
        <v>4122</v>
      </c>
      <c r="D2413" s="163">
        <v>300</v>
      </c>
      <c r="E2413" s="210" t="s">
        <v>4138</v>
      </c>
      <c r="F2413" s="48" t="s">
        <v>4139</v>
      </c>
      <c r="G2413" s="217">
        <v>0</v>
      </c>
      <c r="H2413" s="217" t="s">
        <v>0</v>
      </c>
      <c r="I2413" s="217">
        <v>1</v>
      </c>
      <c r="J2413" s="1284">
        <v>0.33</v>
      </c>
      <c r="K2413" s="210"/>
      <c r="L2413" s="1285">
        <f t="shared" si="272"/>
        <v>0</v>
      </c>
      <c r="M2413" s="1286"/>
      <c r="N2413" s="1286"/>
      <c r="O2413" s="1286"/>
      <c r="P2413" s="1286"/>
      <c r="Q2413" s="1286"/>
      <c r="R2413" s="1286"/>
      <c r="S2413" s="1286"/>
      <c r="T2413" s="1286"/>
      <c r="U2413" s="1287">
        <f t="shared" si="273"/>
        <v>0</v>
      </c>
      <c r="V2413" s="1286"/>
      <c r="W2413" s="1286"/>
      <c r="X2413" s="1286"/>
      <c r="Y2413" s="1286"/>
      <c r="Z2413" s="1286"/>
      <c r="AA2413" s="1286"/>
      <c r="AB2413" s="1286"/>
      <c r="AC2413" s="1286"/>
      <c r="AD2413" s="1286"/>
      <c r="AE2413" s="1286"/>
      <c r="AF2413" s="1286"/>
      <c r="AG2413" s="3197"/>
      <c r="AH2413" s="3197"/>
      <c r="AI2413" s="3198"/>
      <c r="AJ2413" s="3197"/>
      <c r="AK2413" s="3197"/>
      <c r="AL2413" s="3197"/>
      <c r="AM2413" s="4104"/>
      <c r="AN2413" s="4104"/>
      <c r="AO2413" s="3197"/>
      <c r="AP2413" s="3197"/>
      <c r="AQ2413" s="3197"/>
      <c r="AR2413" s="3197"/>
      <c r="AS2413" s="1382" t="s">
        <v>6142</v>
      </c>
      <c r="AT2413" s="1382" t="s">
        <v>4140</v>
      </c>
      <c r="AU2413" s="2710">
        <v>1</v>
      </c>
      <c r="AV2413" s="2710">
        <v>0.2</v>
      </c>
      <c r="AW2413" s="2812">
        <v>42887</v>
      </c>
      <c r="AX2413" s="2812">
        <v>42979</v>
      </c>
      <c r="AY2413" s="2712">
        <v>0</v>
      </c>
      <c r="AZ2413" s="2713"/>
      <c r="BA2413" s="2713"/>
      <c r="BB2413" s="2713"/>
      <c r="BC2413" s="2713"/>
      <c r="BD2413" s="2713"/>
      <c r="BE2413" s="1858"/>
      <c r="BF2413" s="2221"/>
      <c r="BG2413" s="1858"/>
      <c r="BH2413" s="1858"/>
      <c r="BI2413" s="2221"/>
      <c r="BJ2413" s="1858"/>
      <c r="BK2413" s="1858"/>
      <c r="BL2413" s="2514">
        <f t="shared" si="269"/>
        <v>0</v>
      </c>
      <c r="BM2413" s="2221" t="e">
        <f>L2413-(BI2413+BI2678+BI2679+BI2680+BI2681+BI2682)</f>
        <v>#VALUE!</v>
      </c>
      <c r="BN2413" s="1471"/>
      <c r="BO2413" s="1471"/>
      <c r="BP2413" s="1471"/>
      <c r="BQ2413" s="1471"/>
      <c r="BR2413" s="1471"/>
      <c r="BS2413" s="1471"/>
      <c r="BT2413" s="1471"/>
      <c r="BU2413" s="1471"/>
      <c r="BV2413" s="1471"/>
      <c r="BW2413" s="1471"/>
      <c r="BX2413" s="1471"/>
      <c r="BY2413" s="1471"/>
      <c r="BZ2413" s="1471"/>
      <c r="CA2413" s="1471"/>
      <c r="CB2413" s="1471"/>
      <c r="CC2413" s="1471"/>
      <c r="CD2413" s="1978" t="s">
        <v>3944</v>
      </c>
    </row>
    <row r="2414" spans="1:82" s="19" customFormat="1" ht="54.75" customHeight="1" thickBot="1" x14ac:dyDescent="0.25">
      <c r="A2414" s="1308" t="s">
        <v>4120</v>
      </c>
      <c r="B2414" s="1309" t="s">
        <v>4121</v>
      </c>
      <c r="C2414" s="776" t="s">
        <v>4122</v>
      </c>
      <c r="D2414" s="163">
        <v>301</v>
      </c>
      <c r="E2414" s="210" t="s">
        <v>4141</v>
      </c>
      <c r="F2414" s="48" t="s">
        <v>4142</v>
      </c>
      <c r="G2414" s="217">
        <v>0</v>
      </c>
      <c r="H2414" s="217" t="s">
        <v>0</v>
      </c>
      <c r="I2414" s="217">
        <v>1</v>
      </c>
      <c r="J2414" s="1284">
        <v>0.33</v>
      </c>
      <c r="K2414" s="195"/>
      <c r="L2414" s="1285">
        <f t="shared" si="272"/>
        <v>30000000</v>
      </c>
      <c r="M2414" s="1310">
        <v>30000000</v>
      </c>
      <c r="N2414" s="1311"/>
      <c r="O2414" s="1311"/>
      <c r="P2414" s="1311"/>
      <c r="Q2414" s="1311"/>
      <c r="R2414" s="1311"/>
      <c r="S2414" s="1311"/>
      <c r="T2414" s="1311"/>
      <c r="U2414" s="1287">
        <f t="shared" si="273"/>
        <v>29591128</v>
      </c>
      <c r="V2414" s="1312">
        <v>29591128</v>
      </c>
      <c r="W2414" s="1311"/>
      <c r="X2414" s="1311"/>
      <c r="Y2414" s="1311"/>
      <c r="Z2414" s="1311"/>
      <c r="AA2414" s="1311"/>
      <c r="AB2414" s="1311"/>
      <c r="AC2414" s="1311"/>
      <c r="AD2414" s="1311"/>
      <c r="AE2414" s="1311"/>
      <c r="AF2414" s="1311"/>
      <c r="AG2414" s="1519">
        <v>90151701</v>
      </c>
      <c r="AH2414" s="1519" t="s">
        <v>4143</v>
      </c>
      <c r="AI2414" s="1521">
        <v>42885</v>
      </c>
      <c r="AJ2414" s="1519" t="s">
        <v>4144</v>
      </c>
      <c r="AK2414" s="1519" t="s">
        <v>2259</v>
      </c>
      <c r="AL2414" s="1519" t="s">
        <v>1558</v>
      </c>
      <c r="AM2414" s="1522">
        <v>3300000</v>
      </c>
      <c r="AN2414" s="1522">
        <v>3300000</v>
      </c>
      <c r="AO2414" s="1519" t="s">
        <v>4016</v>
      </c>
      <c r="AP2414" s="1519" t="s">
        <v>4127</v>
      </c>
      <c r="AQ2414" s="1520" t="s">
        <v>4128</v>
      </c>
      <c r="AR2414" s="1519">
        <v>2202050107</v>
      </c>
      <c r="AS2414" s="2787" t="s">
        <v>6143</v>
      </c>
      <c r="AT2414" s="1520" t="s">
        <v>2080</v>
      </c>
      <c r="AU2414" s="2784">
        <v>100</v>
      </c>
      <c r="AV2414" s="2784">
        <v>100</v>
      </c>
      <c r="AW2414" s="2785">
        <v>42875</v>
      </c>
      <c r="AX2414" s="2785">
        <v>42944</v>
      </c>
      <c r="AY2414" s="3199">
        <v>3300000</v>
      </c>
      <c r="AZ2414" s="2702" t="s">
        <v>1902</v>
      </c>
      <c r="BA2414" s="2702" t="s">
        <v>4145</v>
      </c>
      <c r="BB2414" s="2702" t="s">
        <v>4146</v>
      </c>
      <c r="BC2414" s="2702" t="s">
        <v>4147</v>
      </c>
      <c r="BD2414" s="3200">
        <v>2017000699</v>
      </c>
      <c r="BE2414" s="2468">
        <v>42851</v>
      </c>
      <c r="BF2414" s="2465">
        <v>3500000</v>
      </c>
      <c r="BG2414" s="2469">
        <v>2017000813</v>
      </c>
      <c r="BH2414" s="2468">
        <v>42885</v>
      </c>
      <c r="BI2414" s="2465">
        <v>3294000</v>
      </c>
      <c r="BJ2414" s="2468">
        <v>42885</v>
      </c>
      <c r="BK2414" s="2468">
        <v>42944</v>
      </c>
      <c r="BL2414" s="2514">
        <f t="shared" si="269"/>
        <v>206000</v>
      </c>
      <c r="BM2414" s="2221">
        <f>L2414-(BI2414+BI2415+BI2416+BI2417+BI2418+BI2419)</f>
        <v>408872</v>
      </c>
      <c r="BN2414" s="1471"/>
      <c r="BO2414" s="1471"/>
      <c r="BP2414" s="1471"/>
      <c r="BQ2414" s="1471"/>
      <c r="BR2414" s="1471"/>
      <c r="BS2414" s="1471"/>
      <c r="BT2414" s="1471"/>
      <c r="BU2414" s="1471"/>
      <c r="BV2414" s="1471"/>
      <c r="BW2414" s="1471"/>
      <c r="BX2414" s="1471"/>
      <c r="BY2414" s="1471"/>
      <c r="BZ2414" s="1471"/>
      <c r="CA2414" s="1471"/>
      <c r="CB2414" s="1471"/>
      <c r="CC2414" s="1471"/>
      <c r="CD2414" s="1978" t="s">
        <v>3944</v>
      </c>
    </row>
    <row r="2415" spans="1:82" s="19" customFormat="1" ht="56.25" customHeight="1" x14ac:dyDescent="0.25">
      <c r="A2415" s="1313" t="s">
        <v>4120</v>
      </c>
      <c r="B2415" s="1314" t="s">
        <v>4121</v>
      </c>
      <c r="C2415" s="1315" t="s">
        <v>4122</v>
      </c>
      <c r="D2415" s="460">
        <v>301</v>
      </c>
      <c r="E2415" s="500" t="s">
        <v>4141</v>
      </c>
      <c r="F2415" s="526" t="s">
        <v>4142</v>
      </c>
      <c r="G2415" s="463">
        <v>0</v>
      </c>
      <c r="H2415" s="463" t="s">
        <v>0</v>
      </c>
      <c r="I2415" s="463">
        <v>1</v>
      </c>
      <c r="J2415" s="1297">
        <v>0.33</v>
      </c>
      <c r="K2415" s="500"/>
      <c r="L2415" s="1299"/>
      <c r="M2415" s="1294"/>
      <c r="N2415" s="1294"/>
      <c r="O2415" s="1294"/>
      <c r="P2415" s="1294"/>
      <c r="Q2415" s="1294"/>
      <c r="R2415" s="1294"/>
      <c r="S2415" s="1294"/>
      <c r="T2415" s="1294"/>
      <c r="U2415" s="1287">
        <f t="shared" si="273"/>
        <v>0</v>
      </c>
      <c r="V2415" s="1307"/>
      <c r="W2415" s="1307"/>
      <c r="X2415" s="1307"/>
      <c r="Y2415" s="1307"/>
      <c r="Z2415" s="1307"/>
      <c r="AA2415" s="1307"/>
      <c r="AB2415" s="1307"/>
      <c r="AC2415" s="1307"/>
      <c r="AD2415" s="1307"/>
      <c r="AE2415" s="1307"/>
      <c r="AF2415" s="1307"/>
      <c r="AG2415" s="1442">
        <v>60122300</v>
      </c>
      <c r="AH2415" s="1442" t="s">
        <v>4148</v>
      </c>
      <c r="AI2415" s="1443">
        <v>42948</v>
      </c>
      <c r="AJ2415" s="1442" t="s">
        <v>3961</v>
      </c>
      <c r="AK2415" s="1442" t="s">
        <v>4081</v>
      </c>
      <c r="AL2415" s="1442" t="s">
        <v>3932</v>
      </c>
      <c r="AM2415" s="1388">
        <v>26700000</v>
      </c>
      <c r="AN2415" s="1388">
        <v>26700000</v>
      </c>
      <c r="AO2415" s="1442" t="s">
        <v>4149</v>
      </c>
      <c r="AP2415" s="1442" t="s">
        <v>4127</v>
      </c>
      <c r="AQ2415" s="1442" t="s">
        <v>4128</v>
      </c>
      <c r="AR2415" s="1441">
        <v>2203010202</v>
      </c>
      <c r="AS2415" s="3202" t="s">
        <v>6144</v>
      </c>
      <c r="AT2415" s="1442" t="s">
        <v>4150</v>
      </c>
      <c r="AU2415" s="2816">
        <v>1700</v>
      </c>
      <c r="AV2415" s="2816">
        <v>0</v>
      </c>
      <c r="AW2415" s="2817">
        <v>42948</v>
      </c>
      <c r="AX2415" s="2817">
        <v>43009</v>
      </c>
      <c r="AY2415" s="3203">
        <v>26700000</v>
      </c>
      <c r="AZ2415" s="3204" t="s">
        <v>235</v>
      </c>
      <c r="BA2415" s="3204" t="s">
        <v>4145</v>
      </c>
      <c r="BB2415" s="3204" t="s">
        <v>4151</v>
      </c>
      <c r="BC2415" s="3204" t="s">
        <v>4152</v>
      </c>
      <c r="BD2415" s="3205">
        <v>2017000906</v>
      </c>
      <c r="BE2415" s="3206">
        <v>42895</v>
      </c>
      <c r="BF2415" s="3207">
        <v>26500000</v>
      </c>
      <c r="BG2415" s="3208">
        <v>2017001210</v>
      </c>
      <c r="BH2415" s="3206">
        <v>42963</v>
      </c>
      <c r="BI2415" s="3207">
        <v>26297128</v>
      </c>
      <c r="BJ2415" s="3208"/>
      <c r="BK2415" s="3208"/>
      <c r="BL2415" s="2733">
        <f t="shared" si="269"/>
        <v>202872</v>
      </c>
      <c r="BM2415" s="2238"/>
      <c r="BN2415" s="1439"/>
      <c r="BO2415" s="1439"/>
      <c r="BP2415" s="1439"/>
      <c r="BQ2415" s="1439"/>
      <c r="BR2415" s="1439"/>
      <c r="BS2415" s="1439"/>
      <c r="BT2415" s="1439"/>
      <c r="BU2415" s="1439"/>
      <c r="BV2415" s="1439"/>
      <c r="BW2415" s="1439"/>
      <c r="BX2415" s="1439"/>
      <c r="BY2415" s="1439"/>
      <c r="BZ2415" s="1439"/>
      <c r="CA2415" s="1439"/>
      <c r="CB2415" s="1439"/>
      <c r="CC2415" s="1439"/>
      <c r="CD2415" s="2028" t="s">
        <v>3944</v>
      </c>
    </row>
    <row r="2416" spans="1:82" s="19" customFormat="1" ht="42" customHeight="1" x14ac:dyDescent="0.25">
      <c r="A2416" s="1313" t="s">
        <v>4120</v>
      </c>
      <c r="B2416" s="1314" t="s">
        <v>4121</v>
      </c>
      <c r="C2416" s="1315" t="s">
        <v>4122</v>
      </c>
      <c r="D2416" s="460">
        <v>301</v>
      </c>
      <c r="E2416" s="500" t="s">
        <v>4141</v>
      </c>
      <c r="F2416" s="526" t="s">
        <v>4142</v>
      </c>
      <c r="G2416" s="463">
        <v>0</v>
      </c>
      <c r="H2416" s="463" t="s">
        <v>0</v>
      </c>
      <c r="I2416" s="463">
        <v>1</v>
      </c>
      <c r="J2416" s="1297">
        <v>0.33</v>
      </c>
      <c r="K2416" s="500"/>
      <c r="L2416" s="1299"/>
      <c r="M2416" s="1294"/>
      <c r="N2416" s="1294"/>
      <c r="O2416" s="1294"/>
      <c r="P2416" s="1294"/>
      <c r="Q2416" s="1294"/>
      <c r="R2416" s="1294"/>
      <c r="S2416" s="1294"/>
      <c r="T2416" s="1294"/>
      <c r="U2416" s="1300">
        <f t="shared" si="273"/>
        <v>0</v>
      </c>
      <c r="V2416" s="1294"/>
      <c r="W2416" s="1294"/>
      <c r="X2416" s="1294"/>
      <c r="Y2416" s="1294"/>
      <c r="Z2416" s="1294"/>
      <c r="AA2416" s="1294"/>
      <c r="AB2416" s="1294"/>
      <c r="AC2416" s="1294"/>
      <c r="AD2416" s="1294"/>
      <c r="AE2416" s="1294"/>
      <c r="AF2416" s="1294"/>
      <c r="AG2416" s="1133"/>
      <c r="AH2416" s="1133"/>
      <c r="AI2416" s="1133"/>
      <c r="AJ2416" s="1133"/>
      <c r="AK2416" s="1133"/>
      <c r="AL2416" s="1133"/>
      <c r="AM2416" s="1489"/>
      <c r="AN2416" s="1489"/>
      <c r="AO2416" s="1133"/>
      <c r="AP2416" s="1133"/>
      <c r="AQ2416" s="1133"/>
      <c r="AR2416" s="1133"/>
      <c r="AS2416" s="3209"/>
      <c r="AT2416" s="3209"/>
      <c r="AU2416" s="3209"/>
      <c r="AV2416" s="3209"/>
      <c r="AW2416" s="3209"/>
      <c r="AX2416" s="3209"/>
      <c r="AY2416" s="3210"/>
      <c r="AZ2416" s="3204"/>
      <c r="BA2416" s="3211"/>
      <c r="BB2416" s="3211"/>
      <c r="BC2416" s="3211"/>
      <c r="BD2416" s="3211"/>
      <c r="BE2416" s="3212"/>
      <c r="BF2416" s="3213"/>
      <c r="BG2416" s="3212"/>
      <c r="BH2416" s="3212"/>
      <c r="BI2416" s="3207"/>
      <c r="BJ2416" s="3212"/>
      <c r="BK2416" s="3212"/>
      <c r="BL2416" s="2733">
        <f t="shared" si="269"/>
        <v>0</v>
      </c>
      <c r="BM2416" s="2238"/>
      <c r="BN2416" s="1439"/>
      <c r="BO2416" s="1439"/>
      <c r="BP2416" s="1439"/>
      <c r="BQ2416" s="1439"/>
      <c r="BR2416" s="1439"/>
      <c r="BS2416" s="1439"/>
      <c r="BT2416" s="1439"/>
      <c r="BU2416" s="1439"/>
      <c r="BV2416" s="1439"/>
      <c r="BW2416" s="1439"/>
      <c r="BX2416" s="1439"/>
      <c r="BY2416" s="1439"/>
      <c r="BZ2416" s="1439"/>
      <c r="CA2416" s="1439"/>
      <c r="CB2416" s="1439"/>
      <c r="CC2416" s="1439"/>
      <c r="CD2416" s="2028" t="s">
        <v>3944</v>
      </c>
    </row>
    <row r="2417" spans="1:82" s="19" customFormat="1" ht="42" customHeight="1" x14ac:dyDescent="0.25">
      <c r="A2417" s="1313" t="s">
        <v>4120</v>
      </c>
      <c r="B2417" s="1314" t="s">
        <v>4121</v>
      </c>
      <c r="C2417" s="1315" t="s">
        <v>4122</v>
      </c>
      <c r="D2417" s="460">
        <v>301</v>
      </c>
      <c r="E2417" s="500" t="s">
        <v>4141</v>
      </c>
      <c r="F2417" s="526" t="s">
        <v>4142</v>
      </c>
      <c r="G2417" s="463">
        <v>0</v>
      </c>
      <c r="H2417" s="463" t="s">
        <v>0</v>
      </c>
      <c r="I2417" s="463">
        <v>1</v>
      </c>
      <c r="J2417" s="1297">
        <v>0.33</v>
      </c>
      <c r="K2417" s="500"/>
      <c r="L2417" s="1299"/>
      <c r="M2417" s="1294"/>
      <c r="N2417" s="1294"/>
      <c r="O2417" s="1294"/>
      <c r="P2417" s="1294"/>
      <c r="Q2417" s="1294"/>
      <c r="R2417" s="1294"/>
      <c r="S2417" s="1294"/>
      <c r="T2417" s="1294"/>
      <c r="U2417" s="1300">
        <f t="shared" si="273"/>
        <v>0</v>
      </c>
      <c r="V2417" s="1294"/>
      <c r="W2417" s="1294"/>
      <c r="X2417" s="1294"/>
      <c r="Y2417" s="1294"/>
      <c r="Z2417" s="1294"/>
      <c r="AA2417" s="1294"/>
      <c r="AB2417" s="1294"/>
      <c r="AC2417" s="1294"/>
      <c r="AD2417" s="1294"/>
      <c r="AE2417" s="1294"/>
      <c r="AF2417" s="1294"/>
      <c r="AG2417" s="1133"/>
      <c r="AH2417" s="1133"/>
      <c r="AI2417" s="1133"/>
      <c r="AJ2417" s="1133"/>
      <c r="AK2417" s="1133"/>
      <c r="AL2417" s="1133"/>
      <c r="AM2417" s="1489"/>
      <c r="AN2417" s="1489"/>
      <c r="AO2417" s="1133"/>
      <c r="AP2417" s="1133"/>
      <c r="AQ2417" s="1133"/>
      <c r="AR2417" s="1133"/>
      <c r="AS2417" s="3209"/>
      <c r="AT2417" s="3214"/>
      <c r="AU2417" s="2731"/>
      <c r="AV2417" s="2731"/>
      <c r="AW2417" s="3215"/>
      <c r="AX2417" s="3215"/>
      <c r="AY2417" s="2338"/>
      <c r="AZ2417" s="3216"/>
      <c r="BA2417" s="3216"/>
      <c r="BB2417" s="3216"/>
      <c r="BC2417" s="3216"/>
      <c r="BD2417" s="3216"/>
      <c r="BE2417" s="2238"/>
      <c r="BF2417" s="2342"/>
      <c r="BG2417" s="2238"/>
      <c r="BH2417" s="2238"/>
      <c r="BI2417" s="2342"/>
      <c r="BJ2417" s="2238"/>
      <c r="BK2417" s="2238"/>
      <c r="BL2417" s="2733">
        <f t="shared" si="269"/>
        <v>0</v>
      </c>
      <c r="BM2417" s="2238"/>
      <c r="BN2417" s="1439"/>
      <c r="BO2417" s="1439"/>
      <c r="BP2417" s="1439"/>
      <c r="BQ2417" s="1439"/>
      <c r="BR2417" s="1439"/>
      <c r="BS2417" s="1439"/>
      <c r="BT2417" s="1439"/>
      <c r="BU2417" s="1439"/>
      <c r="BV2417" s="1439"/>
      <c r="BW2417" s="1439"/>
      <c r="BX2417" s="1439"/>
      <c r="BY2417" s="1439"/>
      <c r="BZ2417" s="1439"/>
      <c r="CA2417" s="1439"/>
      <c r="CB2417" s="1439"/>
      <c r="CC2417" s="1439"/>
      <c r="CD2417" s="2028" t="s">
        <v>3944</v>
      </c>
    </row>
    <row r="2418" spans="1:82" s="19" customFormat="1" ht="42" customHeight="1" x14ac:dyDescent="0.25">
      <c r="A2418" s="1313" t="s">
        <v>4120</v>
      </c>
      <c r="B2418" s="1314" t="s">
        <v>4121</v>
      </c>
      <c r="C2418" s="1315" t="s">
        <v>4122</v>
      </c>
      <c r="D2418" s="460">
        <v>301</v>
      </c>
      <c r="E2418" s="500" t="s">
        <v>4141</v>
      </c>
      <c r="F2418" s="526" t="s">
        <v>4142</v>
      </c>
      <c r="G2418" s="463">
        <v>0</v>
      </c>
      <c r="H2418" s="463" t="s">
        <v>0</v>
      </c>
      <c r="I2418" s="463">
        <v>1</v>
      </c>
      <c r="J2418" s="1297">
        <v>0.33</v>
      </c>
      <c r="K2418" s="500"/>
      <c r="L2418" s="1299"/>
      <c r="M2418" s="1294"/>
      <c r="N2418" s="1294"/>
      <c r="O2418" s="1294"/>
      <c r="P2418" s="1294"/>
      <c r="Q2418" s="1294"/>
      <c r="R2418" s="1294"/>
      <c r="S2418" s="1294"/>
      <c r="T2418" s="1294"/>
      <c r="U2418" s="1300">
        <f t="shared" si="273"/>
        <v>0</v>
      </c>
      <c r="V2418" s="1294"/>
      <c r="W2418" s="1294"/>
      <c r="X2418" s="1294"/>
      <c r="Y2418" s="1294"/>
      <c r="Z2418" s="1294"/>
      <c r="AA2418" s="1294"/>
      <c r="AB2418" s="1294"/>
      <c r="AC2418" s="1294"/>
      <c r="AD2418" s="1294"/>
      <c r="AE2418" s="1294"/>
      <c r="AF2418" s="1294"/>
      <c r="AG2418" s="1133"/>
      <c r="AH2418" s="1133"/>
      <c r="AI2418" s="1133"/>
      <c r="AJ2418" s="1133"/>
      <c r="AK2418" s="1133"/>
      <c r="AL2418" s="1133"/>
      <c r="AM2418" s="1489"/>
      <c r="AN2418" s="1489"/>
      <c r="AO2418" s="1133"/>
      <c r="AP2418" s="1133"/>
      <c r="AQ2418" s="1133"/>
      <c r="AR2418" s="1133"/>
      <c r="AS2418" s="3209"/>
      <c r="AT2418" s="3214"/>
      <c r="AU2418" s="2731"/>
      <c r="AV2418" s="2731"/>
      <c r="AW2418" s="3215"/>
      <c r="AX2418" s="3215"/>
      <c r="AY2418" s="2338"/>
      <c r="AZ2418" s="3216"/>
      <c r="BA2418" s="3216"/>
      <c r="BB2418" s="3216"/>
      <c r="BC2418" s="3216"/>
      <c r="BD2418" s="3216"/>
      <c r="BE2418" s="2238"/>
      <c r="BF2418" s="2342"/>
      <c r="BG2418" s="2238"/>
      <c r="BH2418" s="2238"/>
      <c r="BI2418" s="2342"/>
      <c r="BJ2418" s="2238"/>
      <c r="BK2418" s="2238"/>
      <c r="BL2418" s="2733">
        <f t="shared" si="269"/>
        <v>0</v>
      </c>
      <c r="BM2418" s="2238"/>
      <c r="BN2418" s="1439"/>
      <c r="BO2418" s="1439"/>
      <c r="BP2418" s="1439"/>
      <c r="BQ2418" s="1439"/>
      <c r="BR2418" s="1439"/>
      <c r="BS2418" s="1439"/>
      <c r="BT2418" s="1439"/>
      <c r="BU2418" s="1439"/>
      <c r="BV2418" s="1439"/>
      <c r="BW2418" s="1439"/>
      <c r="BX2418" s="1439"/>
      <c r="BY2418" s="1439"/>
      <c r="BZ2418" s="1439"/>
      <c r="CA2418" s="1439"/>
      <c r="CB2418" s="1439"/>
      <c r="CC2418" s="1439"/>
      <c r="CD2418" s="2028" t="s">
        <v>3944</v>
      </c>
    </row>
    <row r="2419" spans="1:82" s="19" customFormat="1" ht="42" customHeight="1" thickBot="1" x14ac:dyDescent="0.3">
      <c r="A2419" s="1317" t="s">
        <v>4120</v>
      </c>
      <c r="B2419" s="1318" t="s">
        <v>4121</v>
      </c>
      <c r="C2419" s="1319" t="s">
        <v>4122</v>
      </c>
      <c r="D2419" s="205">
        <v>301</v>
      </c>
      <c r="E2419" s="103" t="s">
        <v>4141</v>
      </c>
      <c r="F2419" s="100" t="s">
        <v>4142</v>
      </c>
      <c r="G2419" s="17">
        <v>0</v>
      </c>
      <c r="H2419" s="17" t="s">
        <v>0</v>
      </c>
      <c r="I2419" s="17">
        <v>1</v>
      </c>
      <c r="J2419" s="1302">
        <v>0.33</v>
      </c>
      <c r="K2419" s="103"/>
      <c r="L2419" s="1304"/>
      <c r="M2419" s="1320"/>
      <c r="N2419" s="1320"/>
      <c r="O2419" s="1320"/>
      <c r="P2419" s="1320"/>
      <c r="Q2419" s="1320"/>
      <c r="R2419" s="1320"/>
      <c r="S2419" s="1320"/>
      <c r="T2419" s="1320"/>
      <c r="U2419" s="1305">
        <f t="shared" si="273"/>
        <v>0</v>
      </c>
      <c r="V2419" s="1320"/>
      <c r="W2419" s="1320"/>
      <c r="X2419" s="1320"/>
      <c r="Y2419" s="1320"/>
      <c r="Z2419" s="1320"/>
      <c r="AA2419" s="1320"/>
      <c r="AB2419" s="1320"/>
      <c r="AC2419" s="1320"/>
      <c r="AD2419" s="1320"/>
      <c r="AE2419" s="1320"/>
      <c r="AF2419" s="1320"/>
      <c r="AG2419" s="1155"/>
      <c r="AH2419" s="1155"/>
      <c r="AI2419" s="1155"/>
      <c r="AJ2419" s="1155"/>
      <c r="AK2419" s="1155"/>
      <c r="AL2419" s="1155"/>
      <c r="AM2419" s="4060"/>
      <c r="AN2419" s="4060"/>
      <c r="AO2419" s="1155"/>
      <c r="AP2419" s="1155"/>
      <c r="AQ2419" s="1155"/>
      <c r="AR2419" s="1155"/>
      <c r="AS2419" s="3217"/>
      <c r="AT2419" s="3218"/>
      <c r="AU2419" s="2737"/>
      <c r="AV2419" s="2737"/>
      <c r="AW2419" s="3219"/>
      <c r="AX2419" s="3219"/>
      <c r="AY2419" s="2347"/>
      <c r="AZ2419" s="3220"/>
      <c r="BA2419" s="3220"/>
      <c r="BB2419" s="3220"/>
      <c r="BC2419" s="3220"/>
      <c r="BD2419" s="3220"/>
      <c r="BE2419" s="1939"/>
      <c r="BF2419" s="2351"/>
      <c r="BG2419" s="1939"/>
      <c r="BH2419" s="1939"/>
      <c r="BI2419" s="2351"/>
      <c r="BJ2419" s="1939"/>
      <c r="BK2419" s="1939"/>
      <c r="BL2419" s="2739">
        <f t="shared" si="269"/>
        <v>0</v>
      </c>
      <c r="BM2419" s="1939"/>
      <c r="BN2419" s="1608"/>
      <c r="BO2419" s="1608"/>
      <c r="BP2419" s="1608"/>
      <c r="BQ2419" s="1608"/>
      <c r="BR2419" s="1608"/>
      <c r="BS2419" s="1608"/>
      <c r="BT2419" s="1608"/>
      <c r="BU2419" s="1608"/>
      <c r="BV2419" s="1608"/>
      <c r="BW2419" s="1608"/>
      <c r="BX2419" s="1608"/>
      <c r="BY2419" s="1608"/>
      <c r="BZ2419" s="1608"/>
      <c r="CA2419" s="1608"/>
      <c r="CB2419" s="1608"/>
      <c r="CC2419" s="1608"/>
      <c r="CD2419" s="2167" t="s">
        <v>3944</v>
      </c>
    </row>
    <row r="2420" spans="1:82" s="19" customFormat="1" ht="59.25" customHeight="1" x14ac:dyDescent="0.25">
      <c r="A2420" s="1308" t="s">
        <v>4120</v>
      </c>
      <c r="B2420" s="1309" t="s">
        <v>4121</v>
      </c>
      <c r="C2420" s="776" t="s">
        <v>4122</v>
      </c>
      <c r="D2420" s="163">
        <v>302</v>
      </c>
      <c r="E2420" s="210" t="s">
        <v>4153</v>
      </c>
      <c r="F2420" s="48" t="s">
        <v>4154</v>
      </c>
      <c r="G2420" s="217">
        <v>0</v>
      </c>
      <c r="H2420" s="217" t="s">
        <v>0</v>
      </c>
      <c r="I2420" s="217">
        <v>40</v>
      </c>
      <c r="J2420" s="1284">
        <v>20</v>
      </c>
      <c r="K2420" s="210"/>
      <c r="L2420" s="1285">
        <f t="shared" si="272"/>
        <v>13716666</v>
      </c>
      <c r="M2420" s="1296">
        <v>13716666</v>
      </c>
      <c r="N2420" s="1286"/>
      <c r="O2420" s="1286"/>
      <c r="P2420" s="1286"/>
      <c r="Q2420" s="1286"/>
      <c r="R2420" s="1286"/>
      <c r="S2420" s="1286"/>
      <c r="T2420" s="1286"/>
      <c r="U2420" s="1287">
        <f t="shared" si="273"/>
        <v>13716666</v>
      </c>
      <c r="V2420" s="1286">
        <v>13716666</v>
      </c>
      <c r="W2420" s="1286"/>
      <c r="X2420" s="1286"/>
      <c r="Y2420" s="1286"/>
      <c r="Z2420" s="1286"/>
      <c r="AA2420" s="1286"/>
      <c r="AB2420" s="1286"/>
      <c r="AC2420" s="1286"/>
      <c r="AD2420" s="1286"/>
      <c r="AE2420" s="1286"/>
      <c r="AF2420" s="1286"/>
      <c r="AG2420" s="1520">
        <v>77121500</v>
      </c>
      <c r="AH2420" s="1520" t="s">
        <v>4155</v>
      </c>
      <c r="AI2420" s="1520" t="s">
        <v>3988</v>
      </c>
      <c r="AJ2420" s="1520" t="s">
        <v>4156</v>
      </c>
      <c r="AK2420" s="1520" t="s">
        <v>537</v>
      </c>
      <c r="AL2420" s="1520" t="s">
        <v>1754</v>
      </c>
      <c r="AM2420" s="1522">
        <v>13716666</v>
      </c>
      <c r="AN2420" s="1522">
        <v>13716666</v>
      </c>
      <c r="AO2420" s="1520" t="s">
        <v>3933</v>
      </c>
      <c r="AP2420" s="1520" t="s">
        <v>3934</v>
      </c>
      <c r="AQ2420" s="1520" t="s">
        <v>3954</v>
      </c>
      <c r="AR2420" s="1520">
        <v>2203010209</v>
      </c>
      <c r="AS2420" s="3221" t="s">
        <v>6145</v>
      </c>
      <c r="AT2420" s="2740" t="s">
        <v>4157</v>
      </c>
      <c r="AU2420" s="2784">
        <v>20</v>
      </c>
      <c r="AV2420" s="2784">
        <v>26</v>
      </c>
      <c r="AW2420" s="2785">
        <v>42794</v>
      </c>
      <c r="AX2420" s="2785">
        <v>43087</v>
      </c>
      <c r="AY2420" s="2701">
        <v>13716666</v>
      </c>
      <c r="AZ2420" s="2740" t="s">
        <v>4158</v>
      </c>
      <c r="BA2420" s="2740" t="s">
        <v>4054</v>
      </c>
      <c r="BB2420" s="2740" t="s">
        <v>4159</v>
      </c>
      <c r="BC2420" s="2740" t="s">
        <v>4160</v>
      </c>
      <c r="BD2420" s="2786">
        <v>2017000269</v>
      </c>
      <c r="BE2420" s="1520" t="s">
        <v>4003</v>
      </c>
      <c r="BF2420" s="3222">
        <v>19000000</v>
      </c>
      <c r="BG2420" s="1519">
        <v>2017000316</v>
      </c>
      <c r="BH2420" s="1520" t="s">
        <v>3997</v>
      </c>
      <c r="BI2420" s="2465">
        <v>13716666</v>
      </c>
      <c r="BJ2420" s="1520" t="s">
        <v>3988</v>
      </c>
      <c r="BK2420" s="1520" t="s">
        <v>3943</v>
      </c>
      <c r="BL2420" s="2514">
        <f t="shared" si="269"/>
        <v>5283334</v>
      </c>
      <c r="BM2420" s="2221">
        <f>L2420-(BI2420+BI2421+BI2422+BI2423+BI2424+BI2425)</f>
        <v>0</v>
      </c>
      <c r="BN2420" s="1471"/>
      <c r="BO2420" s="1471"/>
      <c r="BP2420" s="1471"/>
      <c r="BQ2420" s="1471"/>
      <c r="BR2420" s="1471"/>
      <c r="BS2420" s="1471"/>
      <c r="BT2420" s="1471"/>
      <c r="BU2420" s="1471"/>
      <c r="BV2420" s="1471"/>
      <c r="BW2420" s="1471"/>
      <c r="BX2420" s="1471"/>
      <c r="BY2420" s="1471"/>
      <c r="BZ2420" s="1471"/>
      <c r="CA2420" s="1471"/>
      <c r="CB2420" s="1471"/>
      <c r="CC2420" s="1471"/>
      <c r="CD2420" s="1978" t="s">
        <v>3944</v>
      </c>
    </row>
    <row r="2421" spans="1:82" s="19" customFormat="1" ht="42" customHeight="1" x14ac:dyDescent="0.25">
      <c r="A2421" s="1313" t="s">
        <v>4120</v>
      </c>
      <c r="B2421" s="1314" t="s">
        <v>4121</v>
      </c>
      <c r="C2421" s="1315" t="s">
        <v>4122</v>
      </c>
      <c r="D2421" s="460">
        <v>302</v>
      </c>
      <c r="E2421" s="500" t="s">
        <v>4153</v>
      </c>
      <c r="F2421" s="526" t="s">
        <v>4154</v>
      </c>
      <c r="G2421" s="463">
        <v>0</v>
      </c>
      <c r="H2421" s="463" t="s">
        <v>0</v>
      </c>
      <c r="I2421" s="463">
        <v>40</v>
      </c>
      <c r="J2421" s="1297">
        <v>20</v>
      </c>
      <c r="K2421" s="500"/>
      <c r="L2421" s="1299"/>
      <c r="M2421" s="1294"/>
      <c r="N2421" s="1294"/>
      <c r="O2421" s="1294"/>
      <c r="P2421" s="1294"/>
      <c r="Q2421" s="1294"/>
      <c r="R2421" s="1294"/>
      <c r="S2421" s="1294"/>
      <c r="T2421" s="1294"/>
      <c r="U2421" s="1300">
        <f t="shared" si="273"/>
        <v>0</v>
      </c>
      <c r="V2421" s="1294"/>
      <c r="W2421" s="1294"/>
      <c r="X2421" s="1294"/>
      <c r="Y2421" s="1294"/>
      <c r="Z2421" s="1294"/>
      <c r="AA2421" s="1294"/>
      <c r="AB2421" s="1294"/>
      <c r="AC2421" s="1294"/>
      <c r="AD2421" s="1294"/>
      <c r="AE2421" s="1294"/>
      <c r="AF2421" s="1294"/>
      <c r="AG2421" s="1442"/>
      <c r="AH2421" s="1442"/>
      <c r="AI2421" s="1443"/>
      <c r="AJ2421" s="1442"/>
      <c r="AK2421" s="1442"/>
      <c r="AL2421" s="1442"/>
      <c r="AM2421" s="1388"/>
      <c r="AN2421" s="1388"/>
      <c r="AO2421" s="1442"/>
      <c r="AP2421" s="1442"/>
      <c r="AQ2421" s="1442"/>
      <c r="AR2421" s="1441"/>
      <c r="AS2421" s="3223" t="s">
        <v>6146</v>
      </c>
      <c r="AT2421" s="1442" t="s">
        <v>4161</v>
      </c>
      <c r="AU2421" s="2816">
        <v>20</v>
      </c>
      <c r="AV2421" s="2816">
        <v>0</v>
      </c>
      <c r="AW2421" s="2817">
        <v>42979</v>
      </c>
      <c r="AX2421" s="2817">
        <v>43009</v>
      </c>
      <c r="AY2421" s="3201">
        <v>66283334</v>
      </c>
      <c r="AZ2421" s="3216"/>
      <c r="BA2421" s="3216"/>
      <c r="BB2421" s="3216"/>
      <c r="BC2421" s="3216"/>
      <c r="BD2421" s="3216"/>
      <c r="BE2421" s="3216"/>
      <c r="BF2421" s="3216"/>
      <c r="BG2421" s="3216"/>
      <c r="BH2421" s="3216"/>
      <c r="BI2421" s="3216"/>
      <c r="BJ2421" s="3216"/>
      <c r="BK2421" s="3216"/>
      <c r="BL2421" s="2733">
        <f t="shared" si="269"/>
        <v>0</v>
      </c>
      <c r="BM2421" s="2238"/>
      <c r="BN2421" s="1439"/>
      <c r="BO2421" s="1439"/>
      <c r="BP2421" s="1439"/>
      <c r="BQ2421" s="1439"/>
      <c r="BR2421" s="1439"/>
      <c r="BS2421" s="1439"/>
      <c r="BT2421" s="1439"/>
      <c r="BU2421" s="1439"/>
      <c r="BV2421" s="1439"/>
      <c r="BW2421" s="1439"/>
      <c r="BX2421" s="1439"/>
      <c r="BY2421" s="1439"/>
      <c r="BZ2421" s="1439"/>
      <c r="CA2421" s="1439"/>
      <c r="CB2421" s="1439"/>
      <c r="CC2421" s="1439"/>
      <c r="CD2421" s="2028" t="s">
        <v>3944</v>
      </c>
    </row>
    <row r="2422" spans="1:82" s="19" customFormat="1" ht="42" customHeight="1" x14ac:dyDescent="0.25">
      <c r="A2422" s="1313" t="s">
        <v>4120</v>
      </c>
      <c r="B2422" s="1314" t="s">
        <v>4121</v>
      </c>
      <c r="C2422" s="1315" t="s">
        <v>4122</v>
      </c>
      <c r="D2422" s="460">
        <v>302</v>
      </c>
      <c r="E2422" s="500" t="s">
        <v>4153</v>
      </c>
      <c r="F2422" s="526" t="s">
        <v>4154</v>
      </c>
      <c r="G2422" s="463">
        <v>0</v>
      </c>
      <c r="H2422" s="463" t="s">
        <v>0</v>
      </c>
      <c r="I2422" s="463">
        <v>40</v>
      </c>
      <c r="J2422" s="1297">
        <v>20</v>
      </c>
      <c r="K2422" s="500"/>
      <c r="L2422" s="1299"/>
      <c r="M2422" s="1294"/>
      <c r="N2422" s="1294"/>
      <c r="O2422" s="1294"/>
      <c r="P2422" s="1294"/>
      <c r="Q2422" s="1294"/>
      <c r="R2422" s="1294"/>
      <c r="S2422" s="1294"/>
      <c r="T2422" s="1294"/>
      <c r="U2422" s="1300">
        <f t="shared" si="273"/>
        <v>0</v>
      </c>
      <c r="V2422" s="1294"/>
      <c r="W2422" s="1294"/>
      <c r="X2422" s="1294"/>
      <c r="Y2422" s="1294"/>
      <c r="Z2422" s="1294"/>
      <c r="AA2422" s="1294"/>
      <c r="AB2422" s="1294"/>
      <c r="AC2422" s="1294"/>
      <c r="AD2422" s="1294"/>
      <c r="AE2422" s="1294"/>
      <c r="AF2422" s="1294"/>
      <c r="AG2422" s="3212"/>
      <c r="AH2422" s="3212"/>
      <c r="AI2422" s="3224"/>
      <c r="AJ2422" s="3212"/>
      <c r="AK2422" s="3212"/>
      <c r="AL2422" s="3212"/>
      <c r="AM2422" s="4105"/>
      <c r="AN2422" s="4105"/>
      <c r="AO2422" s="3212"/>
      <c r="AP2422" s="3212"/>
      <c r="AQ2422" s="3212"/>
      <c r="AR2422" s="3225"/>
      <c r="AS2422" s="1492"/>
      <c r="AT2422" s="3217"/>
      <c r="AU2422" s="3217"/>
      <c r="AV2422" s="3217"/>
      <c r="AW2422" s="3217"/>
      <c r="AX2422" s="3217"/>
      <c r="AY2422" s="3226"/>
      <c r="AZ2422" s="3216"/>
      <c r="BA2422" s="3216"/>
      <c r="BB2422" s="3216"/>
      <c r="BC2422" s="3216"/>
      <c r="BD2422" s="3216"/>
      <c r="BE2422" s="2238"/>
      <c r="BF2422" s="2342"/>
      <c r="BG2422" s="2238"/>
      <c r="BH2422" s="2238"/>
      <c r="BI2422" s="2342"/>
      <c r="BJ2422" s="2238"/>
      <c r="BK2422" s="2238"/>
      <c r="BL2422" s="2733">
        <f t="shared" si="269"/>
        <v>0</v>
      </c>
      <c r="BM2422" s="2238"/>
      <c r="BN2422" s="1439"/>
      <c r="BO2422" s="1439"/>
      <c r="BP2422" s="1439"/>
      <c r="BQ2422" s="1439"/>
      <c r="BR2422" s="1439"/>
      <c r="BS2422" s="1439"/>
      <c r="BT2422" s="1439"/>
      <c r="BU2422" s="1439"/>
      <c r="BV2422" s="1439"/>
      <c r="BW2422" s="1439"/>
      <c r="BX2422" s="1439"/>
      <c r="BY2422" s="1439"/>
      <c r="BZ2422" s="1439"/>
      <c r="CA2422" s="1439"/>
      <c r="CB2422" s="1439"/>
      <c r="CC2422" s="1439"/>
      <c r="CD2422" s="2028" t="s">
        <v>3944</v>
      </c>
    </row>
    <row r="2423" spans="1:82" s="19" customFormat="1" ht="42" customHeight="1" x14ac:dyDescent="0.25">
      <c r="A2423" s="1313" t="s">
        <v>4120</v>
      </c>
      <c r="B2423" s="1314" t="s">
        <v>4121</v>
      </c>
      <c r="C2423" s="1315" t="s">
        <v>4122</v>
      </c>
      <c r="D2423" s="460">
        <v>302</v>
      </c>
      <c r="E2423" s="500" t="s">
        <v>4153</v>
      </c>
      <c r="F2423" s="526" t="s">
        <v>4154</v>
      </c>
      <c r="G2423" s="463">
        <v>0</v>
      </c>
      <c r="H2423" s="463" t="s">
        <v>0</v>
      </c>
      <c r="I2423" s="463">
        <v>40</v>
      </c>
      <c r="J2423" s="1297">
        <v>20</v>
      </c>
      <c r="K2423" s="500"/>
      <c r="L2423" s="1299"/>
      <c r="M2423" s="1294"/>
      <c r="N2423" s="1294"/>
      <c r="O2423" s="1294"/>
      <c r="P2423" s="1294"/>
      <c r="Q2423" s="1294"/>
      <c r="R2423" s="1294"/>
      <c r="S2423" s="1294"/>
      <c r="T2423" s="1294"/>
      <c r="U2423" s="1300">
        <f t="shared" si="273"/>
        <v>0</v>
      </c>
      <c r="V2423" s="1294"/>
      <c r="W2423" s="1294"/>
      <c r="X2423" s="1294"/>
      <c r="Y2423" s="1294"/>
      <c r="Z2423" s="1294"/>
      <c r="AA2423" s="1294"/>
      <c r="AB2423" s="1294"/>
      <c r="AC2423" s="1294"/>
      <c r="AD2423" s="1294"/>
      <c r="AE2423" s="1294"/>
      <c r="AF2423" s="1294"/>
      <c r="AG2423" s="3212"/>
      <c r="AH2423" s="3212"/>
      <c r="AI2423" s="3227"/>
      <c r="AJ2423" s="3212"/>
      <c r="AK2423" s="3212"/>
      <c r="AL2423" s="3212"/>
      <c r="AM2423" s="4105"/>
      <c r="AN2423" s="4105"/>
      <c r="AO2423" s="3212"/>
      <c r="AP2423" s="3212"/>
      <c r="AQ2423" s="3212"/>
      <c r="AR2423" s="3212"/>
      <c r="AS2423" s="3217"/>
      <c r="AT2423" s="3217"/>
      <c r="AU2423" s="3217"/>
      <c r="AV2423" s="3217"/>
      <c r="AW2423" s="3217"/>
      <c r="AX2423" s="3217"/>
      <c r="AY2423" s="3226"/>
      <c r="AZ2423" s="3216"/>
      <c r="BA2423" s="3216"/>
      <c r="BB2423" s="3216"/>
      <c r="BC2423" s="3216"/>
      <c r="BD2423" s="3216"/>
      <c r="BE2423" s="2238"/>
      <c r="BF2423" s="2342"/>
      <c r="BG2423" s="2238"/>
      <c r="BH2423" s="2238"/>
      <c r="BI2423" s="2342"/>
      <c r="BJ2423" s="2238"/>
      <c r="BK2423" s="2238"/>
      <c r="BL2423" s="2733">
        <f t="shared" si="269"/>
        <v>0</v>
      </c>
      <c r="BM2423" s="2238"/>
      <c r="BN2423" s="1439"/>
      <c r="BO2423" s="1439"/>
      <c r="BP2423" s="1439"/>
      <c r="BQ2423" s="1439"/>
      <c r="BR2423" s="1439"/>
      <c r="BS2423" s="1439"/>
      <c r="BT2423" s="1439"/>
      <c r="BU2423" s="1439"/>
      <c r="BV2423" s="1439"/>
      <c r="BW2423" s="1439"/>
      <c r="BX2423" s="1439"/>
      <c r="BY2423" s="1439"/>
      <c r="BZ2423" s="1439"/>
      <c r="CA2423" s="1439"/>
      <c r="CB2423" s="1439"/>
      <c r="CC2423" s="1439"/>
      <c r="CD2423" s="2028" t="s">
        <v>3944</v>
      </c>
    </row>
    <row r="2424" spans="1:82" s="19" customFormat="1" ht="42" customHeight="1" x14ac:dyDescent="0.25">
      <c r="A2424" s="1313" t="s">
        <v>4120</v>
      </c>
      <c r="B2424" s="1314" t="s">
        <v>4121</v>
      </c>
      <c r="C2424" s="1315" t="s">
        <v>4122</v>
      </c>
      <c r="D2424" s="460">
        <v>302</v>
      </c>
      <c r="E2424" s="500" t="s">
        <v>4153</v>
      </c>
      <c r="F2424" s="526" t="s">
        <v>4154</v>
      </c>
      <c r="G2424" s="463">
        <v>0</v>
      </c>
      <c r="H2424" s="463" t="s">
        <v>0</v>
      </c>
      <c r="I2424" s="463">
        <v>40</v>
      </c>
      <c r="J2424" s="1297">
        <v>20</v>
      </c>
      <c r="K2424" s="500"/>
      <c r="L2424" s="1299"/>
      <c r="M2424" s="1294"/>
      <c r="N2424" s="1294"/>
      <c r="O2424" s="1294"/>
      <c r="P2424" s="1294"/>
      <c r="Q2424" s="1294"/>
      <c r="R2424" s="1294"/>
      <c r="S2424" s="1294"/>
      <c r="T2424" s="1294"/>
      <c r="U2424" s="1300">
        <f t="shared" si="273"/>
        <v>0</v>
      </c>
      <c r="V2424" s="1294"/>
      <c r="W2424" s="1294"/>
      <c r="X2424" s="1294"/>
      <c r="Y2424" s="1294"/>
      <c r="Z2424" s="1294"/>
      <c r="AA2424" s="1294"/>
      <c r="AB2424" s="1294"/>
      <c r="AC2424" s="1294"/>
      <c r="AD2424" s="1294"/>
      <c r="AE2424" s="1294"/>
      <c r="AF2424" s="1294"/>
      <c r="AG2424" s="1133"/>
      <c r="AH2424" s="1133"/>
      <c r="AI2424" s="1133"/>
      <c r="AJ2424" s="1133"/>
      <c r="AK2424" s="1133"/>
      <c r="AL2424" s="1133"/>
      <c r="AM2424" s="1489"/>
      <c r="AN2424" s="1489"/>
      <c r="AO2424" s="1133"/>
      <c r="AP2424" s="1133"/>
      <c r="AQ2424" s="1133"/>
      <c r="AR2424" s="1133"/>
      <c r="AS2424" s="3217"/>
      <c r="AT2424" s="3217"/>
      <c r="AU2424" s="3217"/>
      <c r="AV2424" s="3217"/>
      <c r="AW2424" s="3217"/>
      <c r="AX2424" s="3217"/>
      <c r="AY2424" s="3226"/>
      <c r="AZ2424" s="3216"/>
      <c r="BA2424" s="3216"/>
      <c r="BB2424" s="3216"/>
      <c r="BC2424" s="3216"/>
      <c r="BD2424" s="3216"/>
      <c r="BE2424" s="2238"/>
      <c r="BF2424" s="2342"/>
      <c r="BG2424" s="2238"/>
      <c r="BH2424" s="2238"/>
      <c r="BI2424" s="2342"/>
      <c r="BJ2424" s="2238"/>
      <c r="BK2424" s="2238"/>
      <c r="BL2424" s="2733">
        <f t="shared" si="269"/>
        <v>0</v>
      </c>
      <c r="BM2424" s="2238"/>
      <c r="BN2424" s="1439"/>
      <c r="BO2424" s="1439"/>
      <c r="BP2424" s="1439"/>
      <c r="BQ2424" s="1439"/>
      <c r="BR2424" s="1439"/>
      <c r="BS2424" s="1439"/>
      <c r="BT2424" s="1439"/>
      <c r="BU2424" s="1439"/>
      <c r="BV2424" s="1439"/>
      <c r="BW2424" s="1439"/>
      <c r="BX2424" s="1439"/>
      <c r="BY2424" s="1439"/>
      <c r="BZ2424" s="1439"/>
      <c r="CA2424" s="1439"/>
      <c r="CB2424" s="1439"/>
      <c r="CC2424" s="1439"/>
      <c r="CD2424" s="2028" t="s">
        <v>3944</v>
      </c>
    </row>
    <row r="2425" spans="1:82" s="19" customFormat="1" ht="42" customHeight="1" thickBot="1" x14ac:dyDescent="0.3">
      <c r="A2425" s="1317" t="s">
        <v>4120</v>
      </c>
      <c r="B2425" s="1318" t="s">
        <v>4121</v>
      </c>
      <c r="C2425" s="1319" t="s">
        <v>4122</v>
      </c>
      <c r="D2425" s="205">
        <v>302</v>
      </c>
      <c r="E2425" s="103" t="s">
        <v>4153</v>
      </c>
      <c r="F2425" s="100" t="s">
        <v>4154</v>
      </c>
      <c r="G2425" s="17">
        <v>0</v>
      </c>
      <c r="H2425" s="17" t="s">
        <v>0</v>
      </c>
      <c r="I2425" s="17">
        <v>40</v>
      </c>
      <c r="J2425" s="1302">
        <v>20</v>
      </c>
      <c r="K2425" s="103"/>
      <c r="L2425" s="1304"/>
      <c r="M2425" s="1320"/>
      <c r="N2425" s="1320"/>
      <c r="O2425" s="1320"/>
      <c r="P2425" s="1320"/>
      <c r="Q2425" s="1320"/>
      <c r="R2425" s="1320"/>
      <c r="S2425" s="1320"/>
      <c r="T2425" s="1320"/>
      <c r="U2425" s="1305">
        <f t="shared" si="273"/>
        <v>0</v>
      </c>
      <c r="V2425" s="1320"/>
      <c r="W2425" s="1320"/>
      <c r="X2425" s="1320"/>
      <c r="Y2425" s="1320"/>
      <c r="Z2425" s="1320"/>
      <c r="AA2425" s="1320"/>
      <c r="AB2425" s="1320"/>
      <c r="AC2425" s="1320"/>
      <c r="AD2425" s="1320"/>
      <c r="AE2425" s="1320"/>
      <c r="AF2425" s="1320"/>
      <c r="AG2425" s="1155"/>
      <c r="AH2425" s="1155"/>
      <c r="AI2425" s="1155"/>
      <c r="AJ2425" s="1155"/>
      <c r="AK2425" s="1155"/>
      <c r="AL2425" s="1155"/>
      <c r="AM2425" s="4060"/>
      <c r="AN2425" s="4060"/>
      <c r="AO2425" s="1155"/>
      <c r="AP2425" s="1155"/>
      <c r="AQ2425" s="1155"/>
      <c r="AR2425" s="1155"/>
      <c r="AS2425" s="3217"/>
      <c r="AT2425" s="3217"/>
      <c r="AU2425" s="3217"/>
      <c r="AV2425" s="3217"/>
      <c r="AW2425" s="3217"/>
      <c r="AX2425" s="3217"/>
      <c r="AY2425" s="3226"/>
      <c r="AZ2425" s="3220"/>
      <c r="BA2425" s="3220"/>
      <c r="BB2425" s="3220"/>
      <c r="BC2425" s="3220"/>
      <c r="BD2425" s="3220"/>
      <c r="BE2425" s="1939"/>
      <c r="BF2425" s="2351"/>
      <c r="BG2425" s="1939"/>
      <c r="BH2425" s="1939"/>
      <c r="BI2425" s="2351"/>
      <c r="BJ2425" s="1939"/>
      <c r="BK2425" s="1939"/>
      <c r="BL2425" s="2739">
        <f t="shared" si="269"/>
        <v>0</v>
      </c>
      <c r="BM2425" s="1939"/>
      <c r="BN2425" s="1608"/>
      <c r="BO2425" s="1608"/>
      <c r="BP2425" s="1608"/>
      <c r="BQ2425" s="1608"/>
      <c r="BR2425" s="1608"/>
      <c r="BS2425" s="1608"/>
      <c r="BT2425" s="1608"/>
      <c r="BU2425" s="1608"/>
      <c r="BV2425" s="1608"/>
      <c r="BW2425" s="1608"/>
      <c r="BX2425" s="1608"/>
      <c r="BY2425" s="1608"/>
      <c r="BZ2425" s="1608"/>
      <c r="CA2425" s="1608"/>
      <c r="CB2425" s="1608"/>
      <c r="CC2425" s="1608"/>
      <c r="CD2425" s="2167" t="s">
        <v>3944</v>
      </c>
    </row>
    <row r="2426" spans="1:82" s="19" customFormat="1" ht="63.75" customHeight="1" x14ac:dyDescent="0.2">
      <c r="A2426" s="1308" t="s">
        <v>4120</v>
      </c>
      <c r="B2426" s="1309" t="s">
        <v>4121</v>
      </c>
      <c r="C2426" s="776" t="s">
        <v>4122</v>
      </c>
      <c r="D2426" s="163">
        <v>303</v>
      </c>
      <c r="E2426" s="210" t="s">
        <v>4162</v>
      </c>
      <c r="F2426" s="48" t="s">
        <v>4163</v>
      </c>
      <c r="G2426" s="217">
        <v>10</v>
      </c>
      <c r="H2426" s="217" t="s">
        <v>0</v>
      </c>
      <c r="I2426" s="217">
        <v>70</v>
      </c>
      <c r="J2426" s="1284">
        <v>2</v>
      </c>
      <c r="K2426" s="210"/>
      <c r="L2426" s="1321">
        <f t="shared" si="272"/>
        <v>20000000</v>
      </c>
      <c r="M2426" s="1286">
        <v>20000000</v>
      </c>
      <c r="N2426" s="1286"/>
      <c r="O2426" s="1286"/>
      <c r="P2426" s="1286"/>
      <c r="Q2426" s="1286"/>
      <c r="R2426" s="1286"/>
      <c r="S2426" s="1286"/>
      <c r="T2426" s="1286"/>
      <c r="U2426" s="1287">
        <f t="shared" si="273"/>
        <v>13316666</v>
      </c>
      <c r="V2426" s="495">
        <v>13316666</v>
      </c>
      <c r="W2426" s="1286"/>
      <c r="X2426" s="1286"/>
      <c r="Y2426" s="1286"/>
      <c r="Z2426" s="1286"/>
      <c r="AA2426" s="1286"/>
      <c r="AB2426" s="1286"/>
      <c r="AC2426" s="1286"/>
      <c r="AD2426" s="1286"/>
      <c r="AE2426" s="1286"/>
      <c r="AF2426" s="1286"/>
      <c r="AG2426" s="1442">
        <v>77101604</v>
      </c>
      <c r="AH2426" s="1442" t="s">
        <v>6386</v>
      </c>
      <c r="AI2426" s="1443">
        <v>42881</v>
      </c>
      <c r="AJ2426" s="1442" t="s">
        <v>3931</v>
      </c>
      <c r="AK2426" s="1442" t="s">
        <v>537</v>
      </c>
      <c r="AL2426" s="1442" t="s">
        <v>3932</v>
      </c>
      <c r="AM2426" s="1388">
        <v>13316666</v>
      </c>
      <c r="AN2426" s="1388">
        <v>13316666</v>
      </c>
      <c r="AO2426" s="1442" t="s">
        <v>4149</v>
      </c>
      <c r="AP2426" s="1442" t="s">
        <v>4127</v>
      </c>
      <c r="AQ2426" s="1442" t="s">
        <v>4128</v>
      </c>
      <c r="AR2426" s="1441">
        <v>2203010202</v>
      </c>
      <c r="AS2426" s="1444" t="s">
        <v>6147</v>
      </c>
      <c r="AT2426" s="2815" t="s">
        <v>329</v>
      </c>
      <c r="AU2426" s="2816">
        <v>100</v>
      </c>
      <c r="AV2426" s="2816">
        <v>100</v>
      </c>
      <c r="AW2426" s="3829">
        <v>42881</v>
      </c>
      <c r="AX2426" s="3829">
        <v>43095</v>
      </c>
      <c r="AY2426" s="3201" t="s">
        <v>4164</v>
      </c>
      <c r="AZ2426" s="2713" t="s">
        <v>4165</v>
      </c>
      <c r="BA2426" s="2713" t="s">
        <v>4166</v>
      </c>
      <c r="BB2426" s="2713" t="s">
        <v>4167</v>
      </c>
      <c r="BC2426" s="2713" t="s">
        <v>4168</v>
      </c>
      <c r="BD2426" s="3228">
        <v>2017000905</v>
      </c>
      <c r="BE2426" s="1858" t="s">
        <v>4169</v>
      </c>
      <c r="BF2426" s="2221">
        <v>14100000</v>
      </c>
      <c r="BG2426" s="1858">
        <v>2017001010</v>
      </c>
      <c r="BH2426" s="1858" t="s">
        <v>4170</v>
      </c>
      <c r="BI2426" s="2221">
        <v>13316666</v>
      </c>
      <c r="BJ2426" s="1858" t="s">
        <v>4170</v>
      </c>
      <c r="BK2426" s="1858" t="s">
        <v>4137</v>
      </c>
      <c r="BL2426" s="2514">
        <f t="shared" si="269"/>
        <v>783334</v>
      </c>
      <c r="BM2426" s="2221">
        <f>L2426-(BI2426+BI2427+BI2428+BI2429+BI2430+BI2431)</f>
        <v>6683334</v>
      </c>
      <c r="BN2426" s="1471"/>
      <c r="BO2426" s="1471"/>
      <c r="BP2426" s="1471"/>
      <c r="BQ2426" s="1471"/>
      <c r="BR2426" s="1471"/>
      <c r="BS2426" s="1471"/>
      <c r="BT2426" s="1471"/>
      <c r="BU2426" s="1471"/>
      <c r="BV2426" s="1471"/>
      <c r="BW2426" s="1471"/>
      <c r="BX2426" s="1471"/>
      <c r="BY2426" s="1471"/>
      <c r="BZ2426" s="1471"/>
      <c r="CA2426" s="1471"/>
      <c r="CB2426" s="1471"/>
      <c r="CC2426" s="1471"/>
      <c r="CD2426" s="1978" t="s">
        <v>3944</v>
      </c>
    </row>
    <row r="2427" spans="1:82" s="19" customFormat="1" ht="57" customHeight="1" x14ac:dyDescent="0.25">
      <c r="A2427" s="1313" t="s">
        <v>4120</v>
      </c>
      <c r="B2427" s="1314" t="s">
        <v>4121</v>
      </c>
      <c r="C2427" s="1315" t="s">
        <v>4122</v>
      </c>
      <c r="D2427" s="460">
        <v>303</v>
      </c>
      <c r="E2427" s="500" t="s">
        <v>4162</v>
      </c>
      <c r="F2427" s="526" t="s">
        <v>4163</v>
      </c>
      <c r="G2427" s="463">
        <v>10</v>
      </c>
      <c r="H2427" s="463" t="s">
        <v>0</v>
      </c>
      <c r="I2427" s="463">
        <v>70</v>
      </c>
      <c r="J2427" s="1297">
        <v>2</v>
      </c>
      <c r="K2427" s="500"/>
      <c r="L2427" s="1299"/>
      <c r="M2427" s="1294"/>
      <c r="N2427" s="1294"/>
      <c r="O2427" s="1294"/>
      <c r="P2427" s="1294"/>
      <c r="Q2427" s="1294"/>
      <c r="R2427" s="1294"/>
      <c r="S2427" s="1294"/>
      <c r="T2427" s="1294"/>
      <c r="U2427" s="1300">
        <f t="shared" si="273"/>
        <v>0</v>
      </c>
      <c r="V2427" s="1294"/>
      <c r="W2427" s="1294"/>
      <c r="X2427" s="1294"/>
      <c r="Y2427" s="1294"/>
      <c r="Z2427" s="1294"/>
      <c r="AA2427" s="1294"/>
      <c r="AB2427" s="1294"/>
      <c r="AC2427" s="1294"/>
      <c r="AD2427" s="1294"/>
      <c r="AE2427" s="1294"/>
      <c r="AF2427" s="1294"/>
      <c r="AG2427" s="1450"/>
      <c r="AH2427" s="1450"/>
      <c r="AI2427" s="1450"/>
      <c r="AJ2427" s="1450"/>
      <c r="AK2427" s="1450"/>
      <c r="AL2427" s="1450"/>
      <c r="AM2427" s="1451"/>
      <c r="AN2427" s="1451"/>
      <c r="AO2427" s="1450"/>
      <c r="AP2427" s="1450"/>
      <c r="AQ2427" s="1450"/>
      <c r="AR2427" s="3230"/>
      <c r="AS2427" s="3231"/>
      <c r="AT2427" s="1450"/>
      <c r="AU2427" s="3232"/>
      <c r="AV2427" s="3232"/>
      <c r="AW2427" s="3233"/>
      <c r="AX2427" s="3233"/>
      <c r="AY2427" s="3229">
        <v>5000000</v>
      </c>
      <c r="AZ2427" s="3216"/>
      <c r="BA2427" s="3216"/>
      <c r="BB2427" s="3216"/>
      <c r="BC2427" s="3216"/>
      <c r="BD2427" s="3216"/>
      <c r="BE2427" s="2238"/>
      <c r="BF2427" s="2342"/>
      <c r="BG2427" s="2238"/>
      <c r="BH2427" s="2238"/>
      <c r="BI2427" s="2342"/>
      <c r="BJ2427" s="2238"/>
      <c r="BK2427" s="2238"/>
      <c r="BL2427" s="2733">
        <f t="shared" si="269"/>
        <v>0</v>
      </c>
      <c r="BM2427" s="2238"/>
      <c r="BN2427" s="1439"/>
      <c r="BO2427" s="1439"/>
      <c r="BP2427" s="1439"/>
      <c r="BQ2427" s="1439"/>
      <c r="BR2427" s="1439"/>
      <c r="BS2427" s="1439"/>
      <c r="BT2427" s="1439"/>
      <c r="BU2427" s="1439"/>
      <c r="BV2427" s="1439"/>
      <c r="BW2427" s="1439"/>
      <c r="BX2427" s="1439"/>
      <c r="BY2427" s="1439"/>
      <c r="BZ2427" s="1439"/>
      <c r="CA2427" s="1439"/>
      <c r="CB2427" s="1439"/>
      <c r="CC2427" s="1439"/>
      <c r="CD2427" s="2028" t="s">
        <v>3944</v>
      </c>
    </row>
    <row r="2428" spans="1:82" s="19" customFormat="1" ht="42" customHeight="1" x14ac:dyDescent="0.25">
      <c r="A2428" s="1313" t="s">
        <v>4120</v>
      </c>
      <c r="B2428" s="1314" t="s">
        <v>4121</v>
      </c>
      <c r="C2428" s="1315" t="s">
        <v>4122</v>
      </c>
      <c r="D2428" s="460">
        <v>303</v>
      </c>
      <c r="E2428" s="500" t="s">
        <v>4162</v>
      </c>
      <c r="F2428" s="526" t="s">
        <v>4163</v>
      </c>
      <c r="G2428" s="463">
        <v>10</v>
      </c>
      <c r="H2428" s="463" t="s">
        <v>0</v>
      </c>
      <c r="I2428" s="463">
        <v>70</v>
      </c>
      <c r="J2428" s="1297">
        <v>2</v>
      </c>
      <c r="K2428" s="500"/>
      <c r="L2428" s="1299"/>
      <c r="M2428" s="1294"/>
      <c r="N2428" s="1294"/>
      <c r="O2428" s="1294"/>
      <c r="P2428" s="1294"/>
      <c r="Q2428" s="1294"/>
      <c r="R2428" s="1294"/>
      <c r="S2428" s="1294"/>
      <c r="T2428" s="1294"/>
      <c r="U2428" s="1300">
        <f t="shared" si="273"/>
        <v>0</v>
      </c>
      <c r="V2428" s="1294"/>
      <c r="W2428" s="1294"/>
      <c r="X2428" s="1294"/>
      <c r="Y2428" s="1294"/>
      <c r="Z2428" s="1294"/>
      <c r="AA2428" s="1294"/>
      <c r="AB2428" s="1294"/>
      <c r="AC2428" s="1294"/>
      <c r="AD2428" s="1294"/>
      <c r="AE2428" s="1294"/>
      <c r="AF2428" s="1294"/>
      <c r="AG2428" s="1414"/>
      <c r="AH2428" s="1414"/>
      <c r="AI2428" s="1414"/>
      <c r="AJ2428" s="1414"/>
      <c r="AK2428" s="1414"/>
      <c r="AL2428" s="1414"/>
      <c r="AM2428" s="4106"/>
      <c r="AN2428" s="4106"/>
      <c r="AO2428" s="1414"/>
      <c r="AP2428" s="1414"/>
      <c r="AQ2428" s="1414"/>
      <c r="AR2428" s="1414"/>
      <c r="AS2428" s="1414"/>
      <c r="AT2428" s="1414"/>
      <c r="AU2428" s="3235"/>
      <c r="AV2428" s="3235"/>
      <c r="AW2428" s="1414"/>
      <c r="AX2428" s="1414"/>
      <c r="AY2428" s="3234"/>
      <c r="AZ2428" s="3216"/>
      <c r="BA2428" s="3216"/>
      <c r="BB2428" s="3216"/>
      <c r="BC2428" s="3216"/>
      <c r="BD2428" s="3216"/>
      <c r="BE2428" s="2238"/>
      <c r="BF2428" s="2342"/>
      <c r="BG2428" s="2238"/>
      <c r="BH2428" s="2238"/>
      <c r="BI2428" s="2342"/>
      <c r="BJ2428" s="2238"/>
      <c r="BK2428" s="2238"/>
      <c r="BL2428" s="2733">
        <f t="shared" si="269"/>
        <v>0</v>
      </c>
      <c r="BM2428" s="2238"/>
      <c r="BN2428" s="1439"/>
      <c r="BO2428" s="1439"/>
      <c r="BP2428" s="1439"/>
      <c r="BQ2428" s="1439"/>
      <c r="BR2428" s="1439"/>
      <c r="BS2428" s="1439"/>
      <c r="BT2428" s="1439"/>
      <c r="BU2428" s="1439"/>
      <c r="BV2428" s="1439"/>
      <c r="BW2428" s="1439"/>
      <c r="BX2428" s="1439"/>
      <c r="BY2428" s="1439"/>
      <c r="BZ2428" s="1439"/>
      <c r="CA2428" s="1439"/>
      <c r="CB2428" s="1439"/>
      <c r="CC2428" s="1439"/>
      <c r="CD2428" s="2028" t="s">
        <v>3944</v>
      </c>
    </row>
    <row r="2429" spans="1:82" s="19" customFormat="1" ht="42" customHeight="1" x14ac:dyDescent="0.25">
      <c r="A2429" s="1313" t="s">
        <v>4120</v>
      </c>
      <c r="B2429" s="1314" t="s">
        <v>4121</v>
      </c>
      <c r="C2429" s="1315" t="s">
        <v>4122</v>
      </c>
      <c r="D2429" s="460">
        <v>303</v>
      </c>
      <c r="E2429" s="500" t="s">
        <v>4162</v>
      </c>
      <c r="F2429" s="526" t="s">
        <v>4163</v>
      </c>
      <c r="G2429" s="463">
        <v>10</v>
      </c>
      <c r="H2429" s="463" t="s">
        <v>0</v>
      </c>
      <c r="I2429" s="463">
        <v>70</v>
      </c>
      <c r="J2429" s="1297">
        <v>2</v>
      </c>
      <c r="K2429" s="500"/>
      <c r="L2429" s="1299"/>
      <c r="M2429" s="1294"/>
      <c r="N2429" s="1294"/>
      <c r="O2429" s="1294"/>
      <c r="P2429" s="1294"/>
      <c r="Q2429" s="1294"/>
      <c r="R2429" s="1294"/>
      <c r="S2429" s="1294"/>
      <c r="T2429" s="1294"/>
      <c r="U2429" s="1300">
        <f t="shared" si="273"/>
        <v>0</v>
      </c>
      <c r="V2429" s="1294"/>
      <c r="W2429" s="1294"/>
      <c r="X2429" s="1294"/>
      <c r="Y2429" s="1294"/>
      <c r="Z2429" s="1294"/>
      <c r="AA2429" s="1294"/>
      <c r="AB2429" s="1294"/>
      <c r="AC2429" s="1294"/>
      <c r="AD2429" s="1294"/>
      <c r="AE2429" s="1294"/>
      <c r="AF2429" s="1294"/>
      <c r="AG2429" s="1414"/>
      <c r="AH2429" s="1414"/>
      <c r="AI2429" s="1414"/>
      <c r="AJ2429" s="1414"/>
      <c r="AK2429" s="1414"/>
      <c r="AL2429" s="1414"/>
      <c r="AM2429" s="4106"/>
      <c r="AN2429" s="4106"/>
      <c r="AO2429" s="1414"/>
      <c r="AP2429" s="1414"/>
      <c r="AQ2429" s="1414"/>
      <c r="AR2429" s="1414"/>
      <c r="AS2429" s="1414"/>
      <c r="AT2429" s="1414"/>
      <c r="AU2429" s="3235"/>
      <c r="AV2429" s="3235"/>
      <c r="AW2429" s="1414"/>
      <c r="AX2429" s="1414"/>
      <c r="AY2429" s="3234"/>
      <c r="AZ2429" s="3216"/>
      <c r="BA2429" s="3216"/>
      <c r="BB2429" s="3216"/>
      <c r="BC2429" s="3216"/>
      <c r="BD2429" s="3216"/>
      <c r="BE2429" s="2238"/>
      <c r="BF2429" s="2342"/>
      <c r="BG2429" s="2238"/>
      <c r="BH2429" s="2238"/>
      <c r="BI2429" s="2342"/>
      <c r="BJ2429" s="2238"/>
      <c r="BK2429" s="2238"/>
      <c r="BL2429" s="2733">
        <f t="shared" si="269"/>
        <v>0</v>
      </c>
      <c r="BM2429" s="2238"/>
      <c r="BN2429" s="1439"/>
      <c r="BO2429" s="1439"/>
      <c r="BP2429" s="1439"/>
      <c r="BQ2429" s="1439"/>
      <c r="BR2429" s="1439"/>
      <c r="BS2429" s="1439"/>
      <c r="BT2429" s="1439"/>
      <c r="BU2429" s="1439"/>
      <c r="BV2429" s="1439"/>
      <c r="BW2429" s="1439"/>
      <c r="BX2429" s="1439"/>
      <c r="BY2429" s="1439"/>
      <c r="BZ2429" s="1439"/>
      <c r="CA2429" s="1439"/>
      <c r="CB2429" s="1439"/>
      <c r="CC2429" s="1439"/>
      <c r="CD2429" s="2028" t="s">
        <v>3944</v>
      </c>
    </row>
    <row r="2430" spans="1:82" s="19" customFormat="1" ht="42" customHeight="1" x14ac:dyDescent="0.25">
      <c r="A2430" s="1313" t="s">
        <v>4120</v>
      </c>
      <c r="B2430" s="1314" t="s">
        <v>4121</v>
      </c>
      <c r="C2430" s="1315" t="s">
        <v>4122</v>
      </c>
      <c r="D2430" s="460">
        <v>303</v>
      </c>
      <c r="E2430" s="500" t="s">
        <v>4162</v>
      </c>
      <c r="F2430" s="526" t="s">
        <v>4163</v>
      </c>
      <c r="G2430" s="463">
        <v>10</v>
      </c>
      <c r="H2430" s="463" t="s">
        <v>0</v>
      </c>
      <c r="I2430" s="463">
        <v>70</v>
      </c>
      <c r="J2430" s="1297">
        <v>2</v>
      </c>
      <c r="K2430" s="500"/>
      <c r="L2430" s="1299"/>
      <c r="M2430" s="1294"/>
      <c r="N2430" s="1294"/>
      <c r="O2430" s="1294"/>
      <c r="P2430" s="1294"/>
      <c r="Q2430" s="1294"/>
      <c r="R2430" s="1294"/>
      <c r="S2430" s="1294"/>
      <c r="T2430" s="1294"/>
      <c r="U2430" s="1300">
        <f t="shared" si="273"/>
        <v>0</v>
      </c>
      <c r="V2430" s="1294"/>
      <c r="W2430" s="1294"/>
      <c r="X2430" s="1294"/>
      <c r="Y2430" s="1294"/>
      <c r="Z2430" s="1294"/>
      <c r="AA2430" s="1294"/>
      <c r="AB2430" s="1294"/>
      <c r="AC2430" s="1294"/>
      <c r="AD2430" s="1294"/>
      <c r="AE2430" s="1294"/>
      <c r="AF2430" s="1294"/>
      <c r="AG2430" s="1133"/>
      <c r="AH2430" s="1133"/>
      <c r="AI2430" s="1133"/>
      <c r="AJ2430" s="1133"/>
      <c r="AK2430" s="1133"/>
      <c r="AL2430" s="1133"/>
      <c r="AM2430" s="1489"/>
      <c r="AN2430" s="1489"/>
      <c r="AO2430" s="1133"/>
      <c r="AP2430" s="1133"/>
      <c r="AQ2430" s="1133"/>
      <c r="AR2430" s="1133"/>
      <c r="AS2430" s="3209"/>
      <c r="AT2430" s="3214"/>
      <c r="AU2430" s="2731"/>
      <c r="AV2430" s="2731"/>
      <c r="AW2430" s="3215"/>
      <c r="AX2430" s="3215"/>
      <c r="AY2430" s="2338"/>
      <c r="AZ2430" s="3216"/>
      <c r="BA2430" s="3216"/>
      <c r="BB2430" s="3216"/>
      <c r="BC2430" s="3216"/>
      <c r="BD2430" s="3216"/>
      <c r="BE2430" s="2238"/>
      <c r="BF2430" s="2342"/>
      <c r="BG2430" s="2238"/>
      <c r="BH2430" s="2238"/>
      <c r="BI2430" s="2342"/>
      <c r="BJ2430" s="2238"/>
      <c r="BK2430" s="2238"/>
      <c r="BL2430" s="2733">
        <f t="shared" si="269"/>
        <v>0</v>
      </c>
      <c r="BM2430" s="2238"/>
      <c r="BN2430" s="1439"/>
      <c r="BO2430" s="1439"/>
      <c r="BP2430" s="1439"/>
      <c r="BQ2430" s="1439"/>
      <c r="BR2430" s="1439"/>
      <c r="BS2430" s="1439"/>
      <c r="BT2430" s="1439"/>
      <c r="BU2430" s="1439"/>
      <c r="BV2430" s="1439"/>
      <c r="BW2430" s="1439"/>
      <c r="BX2430" s="1439"/>
      <c r="BY2430" s="1439"/>
      <c r="BZ2430" s="1439"/>
      <c r="CA2430" s="1439"/>
      <c r="CB2430" s="1439"/>
      <c r="CC2430" s="1439"/>
      <c r="CD2430" s="2028" t="s">
        <v>3944</v>
      </c>
    </row>
    <row r="2431" spans="1:82" s="19" customFormat="1" ht="42" customHeight="1" thickBot="1" x14ac:dyDescent="0.3">
      <c r="A2431" s="1322" t="s">
        <v>4120</v>
      </c>
      <c r="B2431" s="1323" t="s">
        <v>4121</v>
      </c>
      <c r="C2431" s="1324" t="s">
        <v>4122</v>
      </c>
      <c r="D2431" s="431">
        <v>303</v>
      </c>
      <c r="E2431" s="432" t="s">
        <v>4162</v>
      </c>
      <c r="F2431" s="433" t="s">
        <v>4163</v>
      </c>
      <c r="G2431" s="434">
        <v>10</v>
      </c>
      <c r="H2431" s="434" t="s">
        <v>0</v>
      </c>
      <c r="I2431" s="434">
        <v>70</v>
      </c>
      <c r="J2431" s="1325">
        <v>2</v>
      </c>
      <c r="K2431" s="432"/>
      <c r="L2431" s="1326"/>
      <c r="M2431" s="1327"/>
      <c r="N2431" s="1327"/>
      <c r="O2431" s="1327"/>
      <c r="P2431" s="1327"/>
      <c r="Q2431" s="1327"/>
      <c r="R2431" s="1327"/>
      <c r="S2431" s="1327"/>
      <c r="T2431" s="1327"/>
      <c r="U2431" s="1328">
        <f t="shared" si="273"/>
        <v>0</v>
      </c>
      <c r="V2431" s="1327"/>
      <c r="W2431" s="1327"/>
      <c r="X2431" s="1327"/>
      <c r="Y2431" s="1327"/>
      <c r="Z2431" s="1327"/>
      <c r="AA2431" s="1327"/>
      <c r="AB2431" s="1327"/>
      <c r="AC2431" s="1327"/>
      <c r="AD2431" s="1327"/>
      <c r="AE2431" s="1327"/>
      <c r="AF2431" s="1327"/>
      <c r="AG2431" s="1505"/>
      <c r="AH2431" s="1505"/>
      <c r="AI2431" s="1505"/>
      <c r="AJ2431" s="1505"/>
      <c r="AK2431" s="1505"/>
      <c r="AL2431" s="1505"/>
      <c r="AM2431" s="1507"/>
      <c r="AN2431" s="1507"/>
      <c r="AO2431" s="1505"/>
      <c r="AP2431" s="1505"/>
      <c r="AQ2431" s="1505"/>
      <c r="AR2431" s="1505"/>
      <c r="AS2431" s="3236"/>
      <c r="AT2431" s="3237"/>
      <c r="AU2431" s="3238"/>
      <c r="AV2431" s="3238"/>
      <c r="AW2431" s="3239"/>
      <c r="AX2431" s="3239"/>
      <c r="AY2431" s="3240"/>
      <c r="AZ2431" s="3241"/>
      <c r="BA2431" s="3241"/>
      <c r="BB2431" s="3241"/>
      <c r="BC2431" s="3241"/>
      <c r="BD2431" s="3241"/>
      <c r="BE2431" s="3242"/>
      <c r="BF2431" s="3243"/>
      <c r="BG2431" s="3242"/>
      <c r="BH2431" s="3242"/>
      <c r="BI2431" s="3243"/>
      <c r="BJ2431" s="3242"/>
      <c r="BK2431" s="3242"/>
      <c r="BL2431" s="3244">
        <f t="shared" si="269"/>
        <v>0</v>
      </c>
      <c r="BM2431" s="3242"/>
      <c r="BN2431" s="1514"/>
      <c r="BO2431" s="1514"/>
      <c r="BP2431" s="1514"/>
      <c r="BQ2431" s="1514"/>
      <c r="BR2431" s="1514"/>
      <c r="BS2431" s="1514"/>
      <c r="BT2431" s="1514"/>
      <c r="BU2431" s="1514"/>
      <c r="BV2431" s="1514"/>
      <c r="BW2431" s="1514"/>
      <c r="BX2431" s="1514"/>
      <c r="BY2431" s="1514"/>
      <c r="BZ2431" s="1514"/>
      <c r="CA2431" s="1514"/>
      <c r="CB2431" s="1514"/>
      <c r="CC2431" s="1514"/>
      <c r="CD2431" s="2039" t="s">
        <v>3944</v>
      </c>
    </row>
    <row r="2432" spans="1:82" s="19" customFormat="1" ht="48.75" customHeight="1" x14ac:dyDescent="0.25">
      <c r="A2432" s="1308" t="s">
        <v>4120</v>
      </c>
      <c r="B2432" s="1309" t="s">
        <v>4121</v>
      </c>
      <c r="C2432" s="776" t="s">
        <v>4122</v>
      </c>
      <c r="D2432" s="163">
        <v>304</v>
      </c>
      <c r="E2432" s="210" t="s">
        <v>4171</v>
      </c>
      <c r="F2432" s="48" t="s">
        <v>4172</v>
      </c>
      <c r="G2432" s="217">
        <v>0</v>
      </c>
      <c r="H2432" s="217" t="s">
        <v>1</v>
      </c>
      <c r="I2432" s="217">
        <v>2</v>
      </c>
      <c r="J2432" s="1284">
        <v>2</v>
      </c>
      <c r="K2432" s="210"/>
      <c r="L2432" s="1285">
        <f t="shared" si="272"/>
        <v>0</v>
      </c>
      <c r="M2432" s="1286"/>
      <c r="N2432" s="1286"/>
      <c r="O2432" s="1286"/>
      <c r="P2432" s="1286"/>
      <c r="Q2432" s="1286"/>
      <c r="R2432" s="1286"/>
      <c r="S2432" s="1286"/>
      <c r="T2432" s="1286"/>
      <c r="U2432" s="1287">
        <f t="shared" si="273"/>
        <v>0</v>
      </c>
      <c r="V2432" s="1286"/>
      <c r="W2432" s="1286"/>
      <c r="X2432" s="1286"/>
      <c r="Y2432" s="1286"/>
      <c r="Z2432" s="1286"/>
      <c r="AA2432" s="1286"/>
      <c r="AB2432" s="1286"/>
      <c r="AC2432" s="1286"/>
      <c r="AD2432" s="1286"/>
      <c r="AE2432" s="1286"/>
      <c r="AF2432" s="1286"/>
      <c r="AG2432" s="1462"/>
      <c r="AH2432" s="1462"/>
      <c r="AI2432" s="1462"/>
      <c r="AJ2432" s="1462"/>
      <c r="AK2432" s="1462"/>
      <c r="AL2432" s="1462"/>
      <c r="AM2432" s="1464"/>
      <c r="AN2432" s="1464"/>
      <c r="AO2432" s="1462"/>
      <c r="AP2432" s="1462"/>
      <c r="AQ2432" s="1462"/>
      <c r="AR2432" s="1462"/>
      <c r="AS2432" s="2709" t="s">
        <v>4173</v>
      </c>
      <c r="AT2432" s="1382" t="s">
        <v>4174</v>
      </c>
      <c r="AU2432" s="2710">
        <v>2</v>
      </c>
      <c r="AV2432" s="2710">
        <v>1</v>
      </c>
      <c r="AW2432" s="2812">
        <v>42849</v>
      </c>
      <c r="AX2432" s="2812">
        <v>42886</v>
      </c>
      <c r="AY2432" s="2712">
        <v>0</v>
      </c>
      <c r="AZ2432" s="2713"/>
      <c r="BA2432" s="2713"/>
      <c r="BB2432" s="2713"/>
      <c r="BC2432" s="2713"/>
      <c r="BD2432" s="2713"/>
      <c r="BE2432" s="1858"/>
      <c r="BF2432" s="2221"/>
      <c r="BG2432" s="1858"/>
      <c r="BH2432" s="1858"/>
      <c r="BI2432" s="2221"/>
      <c r="BJ2432" s="1858"/>
      <c r="BK2432" s="1858"/>
      <c r="BL2432" s="2514">
        <f t="shared" si="269"/>
        <v>0</v>
      </c>
      <c r="BM2432" s="2221">
        <f>L2432-(BI2432+BI2433+BI2434+BI2435+BI2436+BI2437)</f>
        <v>0</v>
      </c>
      <c r="BN2432" s="1471"/>
      <c r="BO2432" s="1471"/>
      <c r="BP2432" s="1471"/>
      <c r="BQ2432" s="1471"/>
      <c r="BR2432" s="1471"/>
      <c r="BS2432" s="1471"/>
      <c r="BT2432" s="1471"/>
      <c r="BU2432" s="1471"/>
      <c r="BV2432" s="1471"/>
      <c r="BW2432" s="1471"/>
      <c r="BX2432" s="1471"/>
      <c r="BY2432" s="1471"/>
      <c r="BZ2432" s="1471"/>
      <c r="CA2432" s="1471"/>
      <c r="CB2432" s="1471"/>
      <c r="CC2432" s="1471"/>
      <c r="CD2432" s="1978" t="s">
        <v>3944</v>
      </c>
    </row>
    <row r="2433" spans="1:82" s="19" customFormat="1" ht="42" customHeight="1" x14ac:dyDescent="0.25">
      <c r="A2433" s="1313" t="s">
        <v>4120</v>
      </c>
      <c r="B2433" s="1314" t="s">
        <v>4121</v>
      </c>
      <c r="C2433" s="1315" t="s">
        <v>4122</v>
      </c>
      <c r="D2433" s="460">
        <v>304</v>
      </c>
      <c r="E2433" s="500" t="s">
        <v>4171</v>
      </c>
      <c r="F2433" s="526" t="s">
        <v>4172</v>
      </c>
      <c r="G2433" s="463">
        <v>0</v>
      </c>
      <c r="H2433" s="463" t="s">
        <v>1</v>
      </c>
      <c r="I2433" s="463">
        <v>2</v>
      </c>
      <c r="J2433" s="1297">
        <v>2</v>
      </c>
      <c r="K2433" s="500"/>
      <c r="L2433" s="1299"/>
      <c r="M2433" s="1294"/>
      <c r="N2433" s="1294"/>
      <c r="O2433" s="1294"/>
      <c r="P2433" s="1294"/>
      <c r="Q2433" s="1294"/>
      <c r="R2433" s="1294"/>
      <c r="S2433" s="1294"/>
      <c r="T2433" s="1294"/>
      <c r="U2433" s="1300">
        <f t="shared" si="273"/>
        <v>0</v>
      </c>
      <c r="V2433" s="1294"/>
      <c r="W2433" s="1294"/>
      <c r="X2433" s="1294"/>
      <c r="Y2433" s="1294"/>
      <c r="Z2433" s="1294"/>
      <c r="AA2433" s="1294"/>
      <c r="AB2433" s="1294"/>
      <c r="AC2433" s="1294"/>
      <c r="AD2433" s="1294"/>
      <c r="AE2433" s="1294"/>
      <c r="AF2433" s="1294"/>
      <c r="AG2433" s="1133"/>
      <c r="AH2433" s="1133"/>
      <c r="AI2433" s="1133"/>
      <c r="AJ2433" s="1133"/>
      <c r="AK2433" s="1133"/>
      <c r="AL2433" s="1133"/>
      <c r="AM2433" s="1489"/>
      <c r="AN2433" s="1489"/>
      <c r="AO2433" s="1133"/>
      <c r="AP2433" s="1133"/>
      <c r="AQ2433" s="1133"/>
      <c r="AR2433" s="1133"/>
      <c r="AS2433" s="3209"/>
      <c r="AT2433" s="3214"/>
      <c r="AU2433" s="2731"/>
      <c r="AV2433" s="2731"/>
      <c r="AW2433" s="3215"/>
      <c r="AX2433" s="3215"/>
      <c r="AY2433" s="2338"/>
      <c r="AZ2433" s="3216"/>
      <c r="BA2433" s="3216"/>
      <c r="BB2433" s="3216"/>
      <c r="BC2433" s="3216"/>
      <c r="BD2433" s="3216"/>
      <c r="BE2433" s="2238"/>
      <c r="BF2433" s="2342"/>
      <c r="BG2433" s="2238"/>
      <c r="BH2433" s="2238"/>
      <c r="BI2433" s="2342"/>
      <c r="BJ2433" s="2238"/>
      <c r="BK2433" s="2238"/>
      <c r="BL2433" s="2733">
        <f t="shared" si="269"/>
        <v>0</v>
      </c>
      <c r="BM2433" s="2238"/>
      <c r="BN2433" s="1439"/>
      <c r="BO2433" s="1439"/>
      <c r="BP2433" s="1439"/>
      <c r="BQ2433" s="1439"/>
      <c r="BR2433" s="1439"/>
      <c r="BS2433" s="1439"/>
      <c r="BT2433" s="1439"/>
      <c r="BU2433" s="1439"/>
      <c r="BV2433" s="1439"/>
      <c r="BW2433" s="1439"/>
      <c r="BX2433" s="1439"/>
      <c r="BY2433" s="1439"/>
      <c r="BZ2433" s="1439"/>
      <c r="CA2433" s="1439"/>
      <c r="CB2433" s="1439"/>
      <c r="CC2433" s="1439"/>
      <c r="CD2433" s="2028" t="s">
        <v>3944</v>
      </c>
    </row>
    <row r="2434" spans="1:82" s="19" customFormat="1" ht="42" customHeight="1" x14ac:dyDescent="0.25">
      <c r="A2434" s="1313" t="s">
        <v>4120</v>
      </c>
      <c r="B2434" s="1314" t="s">
        <v>4121</v>
      </c>
      <c r="C2434" s="1315" t="s">
        <v>4122</v>
      </c>
      <c r="D2434" s="460">
        <v>304</v>
      </c>
      <c r="E2434" s="500" t="s">
        <v>4171</v>
      </c>
      <c r="F2434" s="526" t="s">
        <v>4172</v>
      </c>
      <c r="G2434" s="463">
        <v>0</v>
      </c>
      <c r="H2434" s="463" t="s">
        <v>1</v>
      </c>
      <c r="I2434" s="463">
        <v>2</v>
      </c>
      <c r="J2434" s="1297">
        <v>2</v>
      </c>
      <c r="K2434" s="500"/>
      <c r="L2434" s="1299"/>
      <c r="M2434" s="1294"/>
      <c r="N2434" s="1294"/>
      <c r="O2434" s="1294"/>
      <c r="P2434" s="1294"/>
      <c r="Q2434" s="1294"/>
      <c r="R2434" s="1294"/>
      <c r="S2434" s="1294"/>
      <c r="T2434" s="1294"/>
      <c r="U2434" s="1300">
        <f t="shared" si="273"/>
        <v>0</v>
      </c>
      <c r="V2434" s="1294"/>
      <c r="W2434" s="1294"/>
      <c r="X2434" s="1294"/>
      <c r="Y2434" s="1294"/>
      <c r="Z2434" s="1294"/>
      <c r="AA2434" s="1294"/>
      <c r="AB2434" s="1294"/>
      <c r="AC2434" s="1294"/>
      <c r="AD2434" s="1294"/>
      <c r="AE2434" s="1294"/>
      <c r="AF2434" s="1294"/>
      <c r="AG2434" s="1133"/>
      <c r="AH2434" s="1133"/>
      <c r="AI2434" s="1133"/>
      <c r="AJ2434" s="1133"/>
      <c r="AK2434" s="1133"/>
      <c r="AL2434" s="1133"/>
      <c r="AM2434" s="1489"/>
      <c r="AN2434" s="1489"/>
      <c r="AO2434" s="1133"/>
      <c r="AP2434" s="1133"/>
      <c r="AQ2434" s="1133"/>
      <c r="AR2434" s="1133"/>
      <c r="AS2434" s="3209"/>
      <c r="AT2434" s="3214"/>
      <c r="AU2434" s="2731"/>
      <c r="AV2434" s="2731"/>
      <c r="AW2434" s="3215"/>
      <c r="AX2434" s="3215"/>
      <c r="AY2434" s="2338"/>
      <c r="AZ2434" s="3216"/>
      <c r="BA2434" s="3216"/>
      <c r="BB2434" s="3216"/>
      <c r="BC2434" s="3216"/>
      <c r="BD2434" s="3216"/>
      <c r="BE2434" s="2238"/>
      <c r="BF2434" s="2342"/>
      <c r="BG2434" s="2238"/>
      <c r="BH2434" s="2238"/>
      <c r="BI2434" s="2342"/>
      <c r="BJ2434" s="2238"/>
      <c r="BK2434" s="2238"/>
      <c r="BL2434" s="2733">
        <f t="shared" si="269"/>
        <v>0</v>
      </c>
      <c r="BM2434" s="2238"/>
      <c r="BN2434" s="1439"/>
      <c r="BO2434" s="1439"/>
      <c r="BP2434" s="1439"/>
      <c r="BQ2434" s="1439"/>
      <c r="BR2434" s="1439"/>
      <c r="BS2434" s="1439"/>
      <c r="BT2434" s="1439"/>
      <c r="BU2434" s="1439"/>
      <c r="BV2434" s="1439"/>
      <c r="BW2434" s="1439"/>
      <c r="BX2434" s="1439"/>
      <c r="BY2434" s="1439"/>
      <c r="BZ2434" s="1439"/>
      <c r="CA2434" s="1439"/>
      <c r="CB2434" s="1439"/>
      <c r="CC2434" s="1439"/>
      <c r="CD2434" s="2028" t="s">
        <v>3944</v>
      </c>
    </row>
    <row r="2435" spans="1:82" s="19" customFormat="1" ht="42" customHeight="1" x14ac:dyDescent="0.25">
      <c r="A2435" s="1313" t="s">
        <v>4120</v>
      </c>
      <c r="B2435" s="1314" t="s">
        <v>4121</v>
      </c>
      <c r="C2435" s="1315" t="s">
        <v>4122</v>
      </c>
      <c r="D2435" s="460">
        <v>304</v>
      </c>
      <c r="E2435" s="500" t="s">
        <v>4171</v>
      </c>
      <c r="F2435" s="526" t="s">
        <v>4172</v>
      </c>
      <c r="G2435" s="463">
        <v>0</v>
      </c>
      <c r="H2435" s="463" t="s">
        <v>1</v>
      </c>
      <c r="I2435" s="463">
        <v>2</v>
      </c>
      <c r="J2435" s="1297">
        <v>2</v>
      </c>
      <c r="K2435" s="500"/>
      <c r="L2435" s="1299"/>
      <c r="M2435" s="1294"/>
      <c r="N2435" s="1294"/>
      <c r="O2435" s="1294"/>
      <c r="P2435" s="1294"/>
      <c r="Q2435" s="1294"/>
      <c r="R2435" s="1294"/>
      <c r="S2435" s="1294"/>
      <c r="T2435" s="1294"/>
      <c r="U2435" s="1300">
        <f t="shared" si="273"/>
        <v>0</v>
      </c>
      <c r="V2435" s="1294"/>
      <c r="W2435" s="1294"/>
      <c r="X2435" s="1294"/>
      <c r="Y2435" s="1294"/>
      <c r="Z2435" s="1294"/>
      <c r="AA2435" s="1294"/>
      <c r="AB2435" s="1294"/>
      <c r="AC2435" s="1294"/>
      <c r="AD2435" s="1294"/>
      <c r="AE2435" s="1294"/>
      <c r="AF2435" s="1294"/>
      <c r="AG2435" s="1133"/>
      <c r="AH2435" s="1133"/>
      <c r="AI2435" s="1133"/>
      <c r="AJ2435" s="1133"/>
      <c r="AK2435" s="1133"/>
      <c r="AL2435" s="1133"/>
      <c r="AM2435" s="1489"/>
      <c r="AN2435" s="1489"/>
      <c r="AO2435" s="1133"/>
      <c r="AP2435" s="1133"/>
      <c r="AQ2435" s="1133"/>
      <c r="AR2435" s="1133"/>
      <c r="AS2435" s="3209"/>
      <c r="AT2435" s="3214"/>
      <c r="AU2435" s="2731"/>
      <c r="AV2435" s="2731"/>
      <c r="AW2435" s="3215"/>
      <c r="AX2435" s="3215"/>
      <c r="AY2435" s="2338"/>
      <c r="AZ2435" s="3216"/>
      <c r="BA2435" s="3216"/>
      <c r="BB2435" s="3216"/>
      <c r="BC2435" s="3216"/>
      <c r="BD2435" s="3216"/>
      <c r="BE2435" s="2238"/>
      <c r="BF2435" s="2342"/>
      <c r="BG2435" s="2238"/>
      <c r="BH2435" s="2238"/>
      <c r="BI2435" s="2342"/>
      <c r="BJ2435" s="2238"/>
      <c r="BK2435" s="2238"/>
      <c r="BL2435" s="2733">
        <f t="shared" si="269"/>
        <v>0</v>
      </c>
      <c r="BM2435" s="2238"/>
      <c r="BN2435" s="1439"/>
      <c r="BO2435" s="1439"/>
      <c r="BP2435" s="1439"/>
      <c r="BQ2435" s="1439"/>
      <c r="BR2435" s="1439"/>
      <c r="BS2435" s="1439"/>
      <c r="BT2435" s="1439"/>
      <c r="BU2435" s="1439"/>
      <c r="BV2435" s="1439"/>
      <c r="BW2435" s="1439"/>
      <c r="BX2435" s="1439"/>
      <c r="BY2435" s="1439"/>
      <c r="BZ2435" s="1439"/>
      <c r="CA2435" s="1439"/>
      <c r="CB2435" s="1439"/>
      <c r="CC2435" s="1439"/>
      <c r="CD2435" s="2028" t="s">
        <v>3944</v>
      </c>
    </row>
    <row r="2436" spans="1:82" s="19" customFormat="1" ht="42" customHeight="1" x14ac:dyDescent="0.25">
      <c r="A2436" s="1313" t="s">
        <v>4120</v>
      </c>
      <c r="B2436" s="1314" t="s">
        <v>4121</v>
      </c>
      <c r="C2436" s="1315" t="s">
        <v>4122</v>
      </c>
      <c r="D2436" s="460">
        <v>304</v>
      </c>
      <c r="E2436" s="500" t="s">
        <v>4171</v>
      </c>
      <c r="F2436" s="526" t="s">
        <v>4172</v>
      </c>
      <c r="G2436" s="463">
        <v>0</v>
      </c>
      <c r="H2436" s="463" t="s">
        <v>1</v>
      </c>
      <c r="I2436" s="463">
        <v>2</v>
      </c>
      <c r="J2436" s="1297">
        <v>2</v>
      </c>
      <c r="K2436" s="500"/>
      <c r="L2436" s="1299"/>
      <c r="M2436" s="1294"/>
      <c r="N2436" s="1294"/>
      <c r="O2436" s="1294"/>
      <c r="P2436" s="1294"/>
      <c r="Q2436" s="1294"/>
      <c r="R2436" s="1294"/>
      <c r="S2436" s="1294"/>
      <c r="T2436" s="1294"/>
      <c r="U2436" s="1300">
        <f t="shared" si="273"/>
        <v>0</v>
      </c>
      <c r="V2436" s="1294"/>
      <c r="W2436" s="1294"/>
      <c r="X2436" s="1294"/>
      <c r="Y2436" s="1294"/>
      <c r="Z2436" s="1294"/>
      <c r="AA2436" s="1294"/>
      <c r="AB2436" s="1294"/>
      <c r="AC2436" s="1294"/>
      <c r="AD2436" s="1294"/>
      <c r="AE2436" s="1294"/>
      <c r="AF2436" s="1294"/>
      <c r="AG2436" s="1133"/>
      <c r="AH2436" s="1133"/>
      <c r="AI2436" s="1133"/>
      <c r="AJ2436" s="1133"/>
      <c r="AK2436" s="1133"/>
      <c r="AL2436" s="1133"/>
      <c r="AM2436" s="1489"/>
      <c r="AN2436" s="1489"/>
      <c r="AO2436" s="1133"/>
      <c r="AP2436" s="1133"/>
      <c r="AQ2436" s="1133"/>
      <c r="AR2436" s="1133"/>
      <c r="AS2436" s="3209"/>
      <c r="AT2436" s="3214"/>
      <c r="AU2436" s="2731"/>
      <c r="AV2436" s="2731"/>
      <c r="AW2436" s="3215"/>
      <c r="AX2436" s="3215"/>
      <c r="AY2436" s="2338"/>
      <c r="AZ2436" s="3216"/>
      <c r="BA2436" s="3216"/>
      <c r="BB2436" s="3216"/>
      <c r="BC2436" s="3216"/>
      <c r="BD2436" s="3216"/>
      <c r="BE2436" s="2238"/>
      <c r="BF2436" s="2342"/>
      <c r="BG2436" s="2238"/>
      <c r="BH2436" s="2238"/>
      <c r="BI2436" s="2342"/>
      <c r="BJ2436" s="2238"/>
      <c r="BK2436" s="2238"/>
      <c r="BL2436" s="2733">
        <f t="shared" si="269"/>
        <v>0</v>
      </c>
      <c r="BM2436" s="2238"/>
      <c r="BN2436" s="1439"/>
      <c r="BO2436" s="1439"/>
      <c r="BP2436" s="1439"/>
      <c r="BQ2436" s="1439"/>
      <c r="BR2436" s="1439"/>
      <c r="BS2436" s="1439"/>
      <c r="BT2436" s="1439"/>
      <c r="BU2436" s="1439"/>
      <c r="BV2436" s="1439"/>
      <c r="BW2436" s="1439"/>
      <c r="BX2436" s="1439"/>
      <c r="BY2436" s="1439"/>
      <c r="BZ2436" s="1439"/>
      <c r="CA2436" s="1439"/>
      <c r="CB2436" s="1439"/>
      <c r="CC2436" s="1439"/>
      <c r="CD2436" s="2028" t="s">
        <v>3944</v>
      </c>
    </row>
    <row r="2437" spans="1:82" s="19" customFormat="1" ht="42" customHeight="1" thickBot="1" x14ac:dyDescent="0.3">
      <c r="A2437" s="1317" t="s">
        <v>4120</v>
      </c>
      <c r="B2437" s="1318" t="s">
        <v>4121</v>
      </c>
      <c r="C2437" s="1319" t="s">
        <v>4122</v>
      </c>
      <c r="D2437" s="205">
        <v>304</v>
      </c>
      <c r="E2437" s="103" t="s">
        <v>4171</v>
      </c>
      <c r="F2437" s="100" t="s">
        <v>4172</v>
      </c>
      <c r="G2437" s="17">
        <v>0</v>
      </c>
      <c r="H2437" s="17" t="s">
        <v>1</v>
      </c>
      <c r="I2437" s="17">
        <v>2</v>
      </c>
      <c r="J2437" s="1302">
        <v>2</v>
      </c>
      <c r="K2437" s="103"/>
      <c r="L2437" s="1304"/>
      <c r="M2437" s="1320"/>
      <c r="N2437" s="1320"/>
      <c r="O2437" s="1320"/>
      <c r="P2437" s="1320"/>
      <c r="Q2437" s="1320"/>
      <c r="R2437" s="1320"/>
      <c r="S2437" s="1320"/>
      <c r="T2437" s="1320"/>
      <c r="U2437" s="1305">
        <f t="shared" si="273"/>
        <v>0</v>
      </c>
      <c r="V2437" s="1320"/>
      <c r="W2437" s="1320"/>
      <c r="X2437" s="1320"/>
      <c r="Y2437" s="1320"/>
      <c r="Z2437" s="1320"/>
      <c r="AA2437" s="1320"/>
      <c r="AB2437" s="1320"/>
      <c r="AC2437" s="1320"/>
      <c r="AD2437" s="1320"/>
      <c r="AE2437" s="1320"/>
      <c r="AF2437" s="1320"/>
      <c r="AG2437" s="1155"/>
      <c r="AH2437" s="1155"/>
      <c r="AI2437" s="1155"/>
      <c r="AJ2437" s="1155"/>
      <c r="AK2437" s="1155"/>
      <c r="AL2437" s="1155"/>
      <c r="AM2437" s="4060"/>
      <c r="AN2437" s="4060"/>
      <c r="AO2437" s="1155"/>
      <c r="AP2437" s="1155"/>
      <c r="AQ2437" s="1155"/>
      <c r="AR2437" s="1155"/>
      <c r="AS2437" s="3217"/>
      <c r="AT2437" s="3218"/>
      <c r="AU2437" s="2737"/>
      <c r="AV2437" s="2737"/>
      <c r="AW2437" s="3219"/>
      <c r="AX2437" s="3219"/>
      <c r="AY2437" s="2347"/>
      <c r="AZ2437" s="3220"/>
      <c r="BA2437" s="3220"/>
      <c r="BB2437" s="3220"/>
      <c r="BC2437" s="3220"/>
      <c r="BD2437" s="3220"/>
      <c r="BE2437" s="1939"/>
      <c r="BF2437" s="2351"/>
      <c r="BG2437" s="1939"/>
      <c r="BH2437" s="1939"/>
      <c r="BI2437" s="2351"/>
      <c r="BJ2437" s="1939"/>
      <c r="BK2437" s="1939"/>
      <c r="BL2437" s="2739">
        <f t="shared" si="269"/>
        <v>0</v>
      </c>
      <c r="BM2437" s="1939"/>
      <c r="BN2437" s="1608"/>
      <c r="BO2437" s="1608"/>
      <c r="BP2437" s="1608"/>
      <c r="BQ2437" s="1608"/>
      <c r="BR2437" s="1608"/>
      <c r="BS2437" s="1608"/>
      <c r="BT2437" s="1608"/>
      <c r="BU2437" s="1608"/>
      <c r="BV2437" s="1608"/>
      <c r="BW2437" s="1608"/>
      <c r="BX2437" s="1608"/>
      <c r="BY2437" s="1608"/>
      <c r="BZ2437" s="1608"/>
      <c r="CA2437" s="1608"/>
      <c r="CB2437" s="1608"/>
      <c r="CC2437" s="1608"/>
      <c r="CD2437" s="2167" t="s">
        <v>3944</v>
      </c>
    </row>
    <row r="2438" spans="1:82" s="19" customFormat="1" ht="63" customHeight="1" x14ac:dyDescent="0.2">
      <c r="A2438" s="1308" t="s">
        <v>4120</v>
      </c>
      <c r="B2438" s="1309" t="s">
        <v>4121</v>
      </c>
      <c r="C2438" s="776" t="s">
        <v>4122</v>
      </c>
      <c r="D2438" s="163">
        <v>305</v>
      </c>
      <c r="E2438" s="210" t="s">
        <v>4175</v>
      </c>
      <c r="F2438" s="48" t="s">
        <v>4176</v>
      </c>
      <c r="G2438" s="217">
        <v>0</v>
      </c>
      <c r="H2438" s="217" t="s">
        <v>0</v>
      </c>
      <c r="I2438" s="217">
        <v>1</v>
      </c>
      <c r="J2438" s="1284">
        <v>0.5</v>
      </c>
      <c r="K2438" s="210"/>
      <c r="L2438" s="1285">
        <f t="shared" si="272"/>
        <v>27000000</v>
      </c>
      <c r="M2438" s="1294">
        <v>27000000</v>
      </c>
      <c r="N2438" s="1286"/>
      <c r="O2438" s="1286"/>
      <c r="P2438" s="1286"/>
      <c r="Q2438" s="1286"/>
      <c r="R2438" s="1286"/>
      <c r="S2438" s="1286"/>
      <c r="T2438" s="1286"/>
      <c r="U2438" s="1287">
        <f t="shared" si="273"/>
        <v>1841520</v>
      </c>
      <c r="V2438" s="495">
        <v>1841520</v>
      </c>
      <c r="W2438" s="1286"/>
      <c r="X2438" s="1286"/>
      <c r="Y2438" s="1286"/>
      <c r="Z2438" s="1286"/>
      <c r="AA2438" s="1286"/>
      <c r="AB2438" s="1286"/>
      <c r="AC2438" s="1286"/>
      <c r="AD2438" s="1286"/>
      <c r="AE2438" s="1286"/>
      <c r="AF2438" s="1286"/>
      <c r="AG2438" s="3245">
        <v>821015</v>
      </c>
      <c r="AH2438" s="3245" t="s">
        <v>4177</v>
      </c>
      <c r="AI2438" s="3245" t="s">
        <v>4178</v>
      </c>
      <c r="AJ2438" s="3245" t="s">
        <v>4179</v>
      </c>
      <c r="AK2438" s="3245" t="s">
        <v>4180</v>
      </c>
      <c r="AL2438" s="1478" t="s">
        <v>3932</v>
      </c>
      <c r="AM2438" s="1480">
        <v>2000000</v>
      </c>
      <c r="AN2438" s="1480">
        <v>2000000</v>
      </c>
      <c r="AO2438" s="1478" t="s">
        <v>3933</v>
      </c>
      <c r="AP2438" s="1478" t="s">
        <v>3934</v>
      </c>
      <c r="AQ2438" s="1478" t="s">
        <v>4079</v>
      </c>
      <c r="AR2438" s="1478">
        <v>2203010205</v>
      </c>
      <c r="AS2438" s="2815" t="s">
        <v>4080</v>
      </c>
      <c r="AT2438" s="1478" t="s">
        <v>2390</v>
      </c>
      <c r="AU2438" s="2365">
        <v>100</v>
      </c>
      <c r="AV2438" s="2365">
        <v>100</v>
      </c>
      <c r="AW2438" s="3246"/>
      <c r="AX2438" s="3246"/>
      <c r="AY2438" s="2363">
        <v>2000000</v>
      </c>
      <c r="AZ2438" s="2713" t="s">
        <v>4181</v>
      </c>
      <c r="BA2438" s="2713" t="s">
        <v>4182</v>
      </c>
      <c r="BB2438" s="2713" t="s">
        <v>4183</v>
      </c>
      <c r="BC2438" s="2325" t="s">
        <v>4184</v>
      </c>
      <c r="BD2438" s="2713">
        <v>2017000647</v>
      </c>
      <c r="BE2438" s="1858" t="s">
        <v>4084</v>
      </c>
      <c r="BF2438" s="2221">
        <v>2000000</v>
      </c>
      <c r="BG2438" s="1858"/>
      <c r="BH2438" s="1858"/>
      <c r="BI2438" s="2221"/>
      <c r="BJ2438" s="1858"/>
      <c r="BK2438" s="1858"/>
      <c r="BL2438" s="2514">
        <f t="shared" si="269"/>
        <v>2000000</v>
      </c>
      <c r="BM2438" s="2221">
        <f>L2438-(BI2438+BI2439+BI2440+BI2441+BI2442+BI2443)</f>
        <v>27000000</v>
      </c>
      <c r="BN2438" s="1471"/>
      <c r="BO2438" s="1471"/>
      <c r="BP2438" s="1471"/>
      <c r="BQ2438" s="1471"/>
      <c r="BR2438" s="1471"/>
      <c r="BS2438" s="1471"/>
      <c r="BT2438" s="1471"/>
      <c r="BU2438" s="1471"/>
      <c r="BV2438" s="1471"/>
      <c r="BW2438" s="1471"/>
      <c r="BX2438" s="1471"/>
      <c r="BY2438" s="1471"/>
      <c r="BZ2438" s="1471"/>
      <c r="CA2438" s="1471"/>
      <c r="CB2438" s="1471"/>
      <c r="CC2438" s="1471"/>
      <c r="CD2438" s="1978" t="s">
        <v>3944</v>
      </c>
    </row>
    <row r="2439" spans="1:82" s="19" customFormat="1" ht="69.75" customHeight="1" x14ac:dyDescent="0.25">
      <c r="A2439" s="1313" t="s">
        <v>4120</v>
      </c>
      <c r="B2439" s="1314" t="s">
        <v>4121</v>
      </c>
      <c r="C2439" s="1315" t="s">
        <v>4122</v>
      </c>
      <c r="D2439" s="460">
        <v>305</v>
      </c>
      <c r="E2439" s="500" t="s">
        <v>4175</v>
      </c>
      <c r="F2439" s="526" t="s">
        <v>4176</v>
      </c>
      <c r="G2439" s="463">
        <v>0</v>
      </c>
      <c r="H2439" s="463" t="s">
        <v>0</v>
      </c>
      <c r="I2439" s="463">
        <v>1</v>
      </c>
      <c r="J2439" s="1297">
        <v>0.5</v>
      </c>
      <c r="K2439" s="500"/>
      <c r="L2439" s="1299"/>
      <c r="M2439" s="1294"/>
      <c r="N2439" s="1294"/>
      <c r="O2439" s="1294"/>
      <c r="P2439" s="1294"/>
      <c r="Q2439" s="1294"/>
      <c r="R2439" s="1294"/>
      <c r="S2439" s="1294"/>
      <c r="T2439" s="1294"/>
      <c r="U2439" s="1300">
        <f t="shared" si="273"/>
        <v>0</v>
      </c>
      <c r="V2439" s="1294"/>
      <c r="W2439" s="1294"/>
      <c r="X2439" s="1294"/>
      <c r="Y2439" s="1294"/>
      <c r="Z2439" s="1294"/>
      <c r="AA2439" s="1294"/>
      <c r="AB2439" s="1294"/>
      <c r="AC2439" s="1294"/>
      <c r="AD2439" s="1294"/>
      <c r="AE2439" s="1294"/>
      <c r="AF2439" s="1294"/>
      <c r="AG2439" s="1442">
        <v>77101604</v>
      </c>
      <c r="AH2439" s="1442" t="s">
        <v>4185</v>
      </c>
      <c r="AI2439" s="1442" t="s">
        <v>3960</v>
      </c>
      <c r="AJ2439" s="1442" t="s">
        <v>4186</v>
      </c>
      <c r="AK2439" s="1442" t="s">
        <v>4187</v>
      </c>
      <c r="AL2439" s="1442" t="s">
        <v>3932</v>
      </c>
      <c r="AM2439" s="1388">
        <f>18000000+7000000</f>
        <v>25000000</v>
      </c>
      <c r="AN2439" s="1388">
        <v>25000000</v>
      </c>
      <c r="AO2439" s="1442" t="s">
        <v>3933</v>
      </c>
      <c r="AP2439" s="1442" t="s">
        <v>3934</v>
      </c>
      <c r="AQ2439" s="1442" t="s">
        <v>3954</v>
      </c>
      <c r="AR2439" s="1442">
        <v>2203010205</v>
      </c>
      <c r="AS2439" s="1444" t="s">
        <v>6148</v>
      </c>
      <c r="AT2439" s="1442" t="s">
        <v>4188</v>
      </c>
      <c r="AU2439" s="2816">
        <v>1</v>
      </c>
      <c r="AV2439" s="2816" t="s">
        <v>4189</v>
      </c>
      <c r="AW2439" s="2817">
        <v>42794</v>
      </c>
      <c r="AX2439" s="2817">
        <v>43087</v>
      </c>
      <c r="AY2439" s="3201">
        <v>25000000</v>
      </c>
      <c r="AZ2439" s="3216" t="s">
        <v>1647</v>
      </c>
      <c r="BA2439" s="3216"/>
      <c r="BB2439" s="3216"/>
      <c r="BC2439" s="3216"/>
      <c r="BD2439" s="3216"/>
      <c r="BE2439" s="2238"/>
      <c r="BF2439" s="2342"/>
      <c r="BG2439" s="2238"/>
      <c r="BH2439" s="2238"/>
      <c r="BI2439" s="2342"/>
      <c r="BJ2439" s="2238"/>
      <c r="BK2439" s="2238"/>
      <c r="BL2439" s="2733">
        <f t="shared" ref="BL2439:BL2526" si="276">BF2439-BI2439</f>
        <v>0</v>
      </c>
      <c r="BM2439" s="2238"/>
      <c r="BN2439" s="1439"/>
      <c r="BO2439" s="1439"/>
      <c r="BP2439" s="1439"/>
      <c r="BQ2439" s="1439"/>
      <c r="BR2439" s="1439"/>
      <c r="BS2439" s="1439"/>
      <c r="BT2439" s="1439"/>
      <c r="BU2439" s="1439"/>
      <c r="BV2439" s="1439"/>
      <c r="BW2439" s="1439"/>
      <c r="BX2439" s="1439"/>
      <c r="BY2439" s="1439"/>
      <c r="BZ2439" s="1439"/>
      <c r="CA2439" s="1439"/>
      <c r="CB2439" s="1439"/>
      <c r="CC2439" s="1439"/>
      <c r="CD2439" s="2028" t="s">
        <v>3944</v>
      </c>
    </row>
    <row r="2440" spans="1:82" s="19" customFormat="1" ht="42" customHeight="1" x14ac:dyDescent="0.25">
      <c r="A2440" s="1313" t="s">
        <v>4120</v>
      </c>
      <c r="B2440" s="1314" t="s">
        <v>4121</v>
      </c>
      <c r="C2440" s="1315" t="s">
        <v>4122</v>
      </c>
      <c r="D2440" s="460">
        <v>305</v>
      </c>
      <c r="E2440" s="500" t="s">
        <v>4175</v>
      </c>
      <c r="F2440" s="526" t="s">
        <v>4176</v>
      </c>
      <c r="G2440" s="463">
        <v>0</v>
      </c>
      <c r="H2440" s="463" t="s">
        <v>0</v>
      </c>
      <c r="I2440" s="463">
        <v>1</v>
      </c>
      <c r="J2440" s="1297">
        <v>0.5</v>
      </c>
      <c r="K2440" s="500"/>
      <c r="L2440" s="1299"/>
      <c r="M2440" s="1294"/>
      <c r="N2440" s="1294"/>
      <c r="O2440" s="1294"/>
      <c r="P2440" s="1294"/>
      <c r="Q2440" s="1294"/>
      <c r="R2440" s="1294"/>
      <c r="S2440" s="1294"/>
      <c r="T2440" s="1294"/>
      <c r="U2440" s="1300">
        <f t="shared" si="273"/>
        <v>0</v>
      </c>
      <c r="V2440" s="1294"/>
      <c r="W2440" s="1294"/>
      <c r="X2440" s="1294"/>
      <c r="Y2440" s="1294"/>
      <c r="Z2440" s="1294"/>
      <c r="AA2440" s="1294"/>
      <c r="AB2440" s="1294"/>
      <c r="AC2440" s="1294"/>
      <c r="AD2440" s="1294"/>
      <c r="AE2440" s="1294"/>
      <c r="AF2440" s="1294"/>
      <c r="AG2440" s="1133"/>
      <c r="AH2440" s="1133"/>
      <c r="AI2440" s="1133"/>
      <c r="AJ2440" s="1133"/>
      <c r="AK2440" s="1133"/>
      <c r="AL2440" s="1133"/>
      <c r="AM2440" s="1489"/>
      <c r="AN2440" s="1489"/>
      <c r="AO2440" s="1133"/>
      <c r="AP2440" s="1133"/>
      <c r="AQ2440" s="1133"/>
      <c r="AR2440" s="1133"/>
      <c r="AS2440" s="3209"/>
      <c r="AT2440" s="3209"/>
      <c r="AU2440" s="3209"/>
      <c r="AV2440" s="3209"/>
      <c r="AW2440" s="3209"/>
      <c r="AX2440" s="3209"/>
      <c r="AY2440" s="3210"/>
      <c r="AZ2440" s="3216"/>
      <c r="BA2440" s="3216"/>
      <c r="BB2440" s="3216"/>
      <c r="BC2440" s="3216"/>
      <c r="BD2440" s="3216"/>
      <c r="BE2440" s="2238"/>
      <c r="BF2440" s="2342"/>
      <c r="BG2440" s="2238"/>
      <c r="BH2440" s="2238"/>
      <c r="BI2440" s="2342"/>
      <c r="BJ2440" s="2238"/>
      <c r="BK2440" s="2238"/>
      <c r="BL2440" s="2733">
        <f t="shared" si="276"/>
        <v>0</v>
      </c>
      <c r="BM2440" s="2238"/>
      <c r="BN2440" s="1439"/>
      <c r="BO2440" s="1439"/>
      <c r="BP2440" s="1439"/>
      <c r="BQ2440" s="1439"/>
      <c r="BR2440" s="1439"/>
      <c r="BS2440" s="1439"/>
      <c r="BT2440" s="1439"/>
      <c r="BU2440" s="1439"/>
      <c r="BV2440" s="1439"/>
      <c r="BW2440" s="1439"/>
      <c r="BX2440" s="1439"/>
      <c r="BY2440" s="1439"/>
      <c r="BZ2440" s="1439"/>
      <c r="CA2440" s="1439"/>
      <c r="CB2440" s="1439"/>
      <c r="CC2440" s="1439"/>
      <c r="CD2440" s="2028" t="s">
        <v>3944</v>
      </c>
    </row>
    <row r="2441" spans="1:82" s="19" customFormat="1" ht="42" customHeight="1" x14ac:dyDescent="0.25">
      <c r="A2441" s="1313" t="s">
        <v>4120</v>
      </c>
      <c r="B2441" s="1314" t="s">
        <v>4121</v>
      </c>
      <c r="C2441" s="1315" t="s">
        <v>4122</v>
      </c>
      <c r="D2441" s="460">
        <v>305</v>
      </c>
      <c r="E2441" s="500" t="s">
        <v>4175</v>
      </c>
      <c r="F2441" s="526" t="s">
        <v>4176</v>
      </c>
      <c r="G2441" s="463">
        <v>0</v>
      </c>
      <c r="H2441" s="463" t="s">
        <v>0</v>
      </c>
      <c r="I2441" s="463">
        <v>1</v>
      </c>
      <c r="J2441" s="1297">
        <v>0.5</v>
      </c>
      <c r="K2441" s="500"/>
      <c r="L2441" s="1299"/>
      <c r="M2441" s="1294"/>
      <c r="N2441" s="1294"/>
      <c r="O2441" s="1294"/>
      <c r="P2441" s="1294"/>
      <c r="Q2441" s="1294"/>
      <c r="R2441" s="1294"/>
      <c r="S2441" s="1294"/>
      <c r="T2441" s="1294"/>
      <c r="U2441" s="1300">
        <f t="shared" si="273"/>
        <v>0</v>
      </c>
      <c r="V2441" s="1294"/>
      <c r="W2441" s="1294"/>
      <c r="X2441" s="1294"/>
      <c r="Y2441" s="1294"/>
      <c r="Z2441" s="1294"/>
      <c r="AA2441" s="1294"/>
      <c r="AB2441" s="1294"/>
      <c r="AC2441" s="1294"/>
      <c r="AD2441" s="1294"/>
      <c r="AE2441" s="1294"/>
      <c r="AF2441" s="1294"/>
      <c r="AG2441" s="1133"/>
      <c r="AH2441" s="1133"/>
      <c r="AI2441" s="1133"/>
      <c r="AJ2441" s="1133"/>
      <c r="AK2441" s="1133"/>
      <c r="AL2441" s="1133"/>
      <c r="AM2441" s="1489"/>
      <c r="AN2441" s="1489"/>
      <c r="AO2441" s="1133"/>
      <c r="AP2441" s="1133"/>
      <c r="AQ2441" s="1133"/>
      <c r="AR2441" s="1133"/>
      <c r="AS2441" s="3209"/>
      <c r="AT2441" s="3214"/>
      <c r="AU2441" s="2731"/>
      <c r="AV2441" s="2731"/>
      <c r="AW2441" s="3215"/>
      <c r="AX2441" s="3215"/>
      <c r="AY2441" s="2338"/>
      <c r="AZ2441" s="3216"/>
      <c r="BA2441" s="3216"/>
      <c r="BB2441" s="3216"/>
      <c r="BC2441" s="3216"/>
      <c r="BD2441" s="3216"/>
      <c r="BE2441" s="2238"/>
      <c r="BF2441" s="2342"/>
      <c r="BG2441" s="2238"/>
      <c r="BH2441" s="2238"/>
      <c r="BI2441" s="2342"/>
      <c r="BJ2441" s="2238"/>
      <c r="BK2441" s="2238"/>
      <c r="BL2441" s="2733">
        <f t="shared" si="276"/>
        <v>0</v>
      </c>
      <c r="BM2441" s="2238"/>
      <c r="BN2441" s="1439"/>
      <c r="BO2441" s="1439"/>
      <c r="BP2441" s="1439"/>
      <c r="BQ2441" s="1439"/>
      <c r="BR2441" s="1439"/>
      <c r="BS2441" s="1439"/>
      <c r="BT2441" s="1439"/>
      <c r="BU2441" s="1439"/>
      <c r="BV2441" s="1439"/>
      <c r="BW2441" s="1439"/>
      <c r="BX2441" s="1439"/>
      <c r="BY2441" s="1439"/>
      <c r="BZ2441" s="1439"/>
      <c r="CA2441" s="1439"/>
      <c r="CB2441" s="1439"/>
      <c r="CC2441" s="1439"/>
      <c r="CD2441" s="2028" t="s">
        <v>3944</v>
      </c>
    </row>
    <row r="2442" spans="1:82" s="19" customFormat="1" ht="42" customHeight="1" x14ac:dyDescent="0.25">
      <c r="A2442" s="1313" t="s">
        <v>4120</v>
      </c>
      <c r="B2442" s="1314" t="s">
        <v>4121</v>
      </c>
      <c r="C2442" s="1315" t="s">
        <v>4122</v>
      </c>
      <c r="D2442" s="460">
        <v>305</v>
      </c>
      <c r="E2442" s="500" t="s">
        <v>4175</v>
      </c>
      <c r="F2442" s="526" t="s">
        <v>4176</v>
      </c>
      <c r="G2442" s="463">
        <v>0</v>
      </c>
      <c r="H2442" s="463" t="s">
        <v>0</v>
      </c>
      <c r="I2442" s="463">
        <v>1</v>
      </c>
      <c r="J2442" s="1297">
        <v>0.5</v>
      </c>
      <c r="K2442" s="500"/>
      <c r="L2442" s="1299"/>
      <c r="M2442" s="1294"/>
      <c r="N2442" s="1294"/>
      <c r="O2442" s="1294"/>
      <c r="P2442" s="1294"/>
      <c r="Q2442" s="1294"/>
      <c r="R2442" s="1294"/>
      <c r="S2442" s="1294"/>
      <c r="T2442" s="1294"/>
      <c r="U2442" s="1300">
        <f t="shared" si="273"/>
        <v>0</v>
      </c>
      <c r="V2442" s="1294"/>
      <c r="W2442" s="1294"/>
      <c r="X2442" s="1294"/>
      <c r="Y2442" s="1294"/>
      <c r="Z2442" s="1294"/>
      <c r="AA2442" s="1294"/>
      <c r="AB2442" s="1294"/>
      <c r="AC2442" s="1294"/>
      <c r="AD2442" s="1294"/>
      <c r="AE2442" s="1294"/>
      <c r="AF2442" s="1294"/>
      <c r="AG2442" s="1133"/>
      <c r="AH2442" s="1133"/>
      <c r="AI2442" s="1133"/>
      <c r="AJ2442" s="1133"/>
      <c r="AK2442" s="1133"/>
      <c r="AL2442" s="1133"/>
      <c r="AM2442" s="1489"/>
      <c r="AN2442" s="1489"/>
      <c r="AO2442" s="1133"/>
      <c r="AP2442" s="1133"/>
      <c r="AQ2442" s="1133"/>
      <c r="AR2442" s="1133"/>
      <c r="AS2442" s="3209"/>
      <c r="AT2442" s="3214"/>
      <c r="AU2442" s="2731"/>
      <c r="AV2442" s="2731"/>
      <c r="AW2442" s="3215"/>
      <c r="AX2442" s="3215"/>
      <c r="AY2442" s="2338"/>
      <c r="AZ2442" s="3216"/>
      <c r="BA2442" s="3216"/>
      <c r="BB2442" s="3216"/>
      <c r="BC2442" s="3216"/>
      <c r="BD2442" s="3216"/>
      <c r="BE2442" s="2238"/>
      <c r="BF2442" s="2342"/>
      <c r="BG2442" s="2238"/>
      <c r="BH2442" s="2238"/>
      <c r="BI2442" s="2342"/>
      <c r="BJ2442" s="2238"/>
      <c r="BK2442" s="2238"/>
      <c r="BL2442" s="2733">
        <f t="shared" si="276"/>
        <v>0</v>
      </c>
      <c r="BM2442" s="2238"/>
      <c r="BN2442" s="1439"/>
      <c r="BO2442" s="1439"/>
      <c r="BP2442" s="1439"/>
      <c r="BQ2442" s="1439"/>
      <c r="BR2442" s="1439"/>
      <c r="BS2442" s="1439"/>
      <c r="BT2442" s="1439"/>
      <c r="BU2442" s="1439"/>
      <c r="BV2442" s="1439"/>
      <c r="BW2442" s="1439"/>
      <c r="BX2442" s="1439"/>
      <c r="BY2442" s="1439"/>
      <c r="BZ2442" s="1439"/>
      <c r="CA2442" s="1439"/>
      <c r="CB2442" s="1439"/>
      <c r="CC2442" s="1439"/>
      <c r="CD2442" s="2028" t="s">
        <v>3944</v>
      </c>
    </row>
    <row r="2443" spans="1:82" s="19" customFormat="1" ht="42" customHeight="1" thickBot="1" x14ac:dyDescent="0.3">
      <c r="A2443" s="1317" t="s">
        <v>4120</v>
      </c>
      <c r="B2443" s="1318" t="s">
        <v>4121</v>
      </c>
      <c r="C2443" s="1319" t="s">
        <v>4122</v>
      </c>
      <c r="D2443" s="205">
        <v>305</v>
      </c>
      <c r="E2443" s="103" t="s">
        <v>4175</v>
      </c>
      <c r="F2443" s="100" t="s">
        <v>4176</v>
      </c>
      <c r="G2443" s="17">
        <v>0</v>
      </c>
      <c r="H2443" s="17" t="s">
        <v>0</v>
      </c>
      <c r="I2443" s="17">
        <v>1</v>
      </c>
      <c r="J2443" s="1302">
        <v>0.5</v>
      </c>
      <c r="K2443" s="103"/>
      <c r="L2443" s="1304"/>
      <c r="M2443" s="1320"/>
      <c r="N2443" s="1320"/>
      <c r="O2443" s="1320"/>
      <c r="P2443" s="1320"/>
      <c r="Q2443" s="1320"/>
      <c r="R2443" s="1320"/>
      <c r="S2443" s="1320"/>
      <c r="T2443" s="1320"/>
      <c r="U2443" s="1305">
        <f t="shared" si="273"/>
        <v>0</v>
      </c>
      <c r="V2443" s="1320"/>
      <c r="W2443" s="1320"/>
      <c r="X2443" s="1320"/>
      <c r="Y2443" s="1320"/>
      <c r="Z2443" s="1320"/>
      <c r="AA2443" s="1320"/>
      <c r="AB2443" s="1320"/>
      <c r="AC2443" s="1320"/>
      <c r="AD2443" s="1320"/>
      <c r="AE2443" s="1320"/>
      <c r="AF2443" s="1320"/>
      <c r="AG2443" s="1155"/>
      <c r="AH2443" s="1155"/>
      <c r="AI2443" s="1155"/>
      <c r="AJ2443" s="1155"/>
      <c r="AK2443" s="1155"/>
      <c r="AL2443" s="1155"/>
      <c r="AM2443" s="4060"/>
      <c r="AN2443" s="4060"/>
      <c r="AO2443" s="1155"/>
      <c r="AP2443" s="1155"/>
      <c r="AQ2443" s="1155"/>
      <c r="AR2443" s="1155"/>
      <c r="AS2443" s="3217"/>
      <c r="AT2443" s="2146"/>
      <c r="AU2443" s="2737"/>
      <c r="AV2443" s="2737"/>
      <c r="AW2443" s="2346"/>
      <c r="AX2443" s="2346"/>
      <c r="AY2443" s="2347"/>
      <c r="AZ2443" s="3220"/>
      <c r="BA2443" s="3220"/>
      <c r="BB2443" s="3220"/>
      <c r="BC2443" s="3220"/>
      <c r="BD2443" s="3220"/>
      <c r="BE2443" s="1939"/>
      <c r="BF2443" s="2351"/>
      <c r="BG2443" s="1939"/>
      <c r="BH2443" s="1939"/>
      <c r="BI2443" s="2351"/>
      <c r="BJ2443" s="1939"/>
      <c r="BK2443" s="1939"/>
      <c r="BL2443" s="2739">
        <f t="shared" si="276"/>
        <v>0</v>
      </c>
      <c r="BM2443" s="1939"/>
      <c r="BN2443" s="1608"/>
      <c r="BO2443" s="1608"/>
      <c r="BP2443" s="1608"/>
      <c r="BQ2443" s="1608"/>
      <c r="BR2443" s="1608"/>
      <c r="BS2443" s="1608"/>
      <c r="BT2443" s="1608"/>
      <c r="BU2443" s="1608"/>
      <c r="BV2443" s="1608"/>
      <c r="BW2443" s="1608"/>
      <c r="BX2443" s="1608"/>
      <c r="BY2443" s="1608"/>
      <c r="BZ2443" s="1608"/>
      <c r="CA2443" s="1608"/>
      <c r="CB2443" s="1608"/>
      <c r="CC2443" s="1608"/>
      <c r="CD2443" s="2167" t="s">
        <v>3944</v>
      </c>
    </row>
    <row r="2444" spans="1:82" s="19" customFormat="1" ht="42" customHeight="1" thickBot="1" x14ac:dyDescent="0.25">
      <c r="A2444" s="1308" t="s">
        <v>4120</v>
      </c>
      <c r="B2444" s="1309" t="s">
        <v>4121</v>
      </c>
      <c r="C2444" s="776" t="s">
        <v>4122</v>
      </c>
      <c r="D2444" s="163">
        <v>306</v>
      </c>
      <c r="E2444" s="210" t="s">
        <v>4190</v>
      </c>
      <c r="F2444" s="48" t="s">
        <v>4191</v>
      </c>
      <c r="G2444" s="217">
        <v>1</v>
      </c>
      <c r="H2444" s="217" t="s">
        <v>0</v>
      </c>
      <c r="I2444" s="217">
        <v>4</v>
      </c>
      <c r="J2444" s="1284">
        <v>1</v>
      </c>
      <c r="K2444" s="210"/>
      <c r="L2444" s="1285">
        <f t="shared" si="272"/>
        <v>154241520</v>
      </c>
      <c r="M2444" s="1296">
        <v>154241520</v>
      </c>
      <c r="N2444" s="1286"/>
      <c r="O2444" s="1286"/>
      <c r="P2444" s="1286"/>
      <c r="Q2444" s="1286"/>
      <c r="R2444" s="1286"/>
      <c r="S2444" s="1286"/>
      <c r="T2444" s="1286"/>
      <c r="U2444" s="1287">
        <f t="shared" si="273"/>
        <v>154241520</v>
      </c>
      <c r="V2444" s="495">
        <v>154241520</v>
      </c>
      <c r="W2444" s="1286"/>
      <c r="X2444" s="1286"/>
      <c r="Y2444" s="1286"/>
      <c r="Z2444" s="1286"/>
      <c r="AA2444" s="1286"/>
      <c r="AB2444" s="1286"/>
      <c r="AC2444" s="1286"/>
      <c r="AD2444" s="1286"/>
      <c r="AE2444" s="1286"/>
      <c r="AF2444" s="1286"/>
      <c r="AG2444" s="1520">
        <v>77151504</v>
      </c>
      <c r="AH2444" s="1520" t="s">
        <v>4192</v>
      </c>
      <c r="AI2444" s="1520" t="s">
        <v>4193</v>
      </c>
      <c r="AJ2444" s="1520" t="s">
        <v>4194</v>
      </c>
      <c r="AK2444" s="1520" t="s">
        <v>537</v>
      </c>
      <c r="AL2444" s="1520" t="s">
        <v>1754</v>
      </c>
      <c r="AM2444" s="1522">
        <v>32400000</v>
      </c>
      <c r="AN2444" s="1522">
        <v>32400000</v>
      </c>
      <c r="AO2444" s="1520" t="s">
        <v>3933</v>
      </c>
      <c r="AP2444" s="1520" t="s">
        <v>3934</v>
      </c>
      <c r="AQ2444" s="1520" t="s">
        <v>3954</v>
      </c>
      <c r="AR2444" s="1520">
        <v>2203010208</v>
      </c>
      <c r="AS2444" s="2740" t="s">
        <v>4195</v>
      </c>
      <c r="AT2444" s="1520" t="s">
        <v>4196</v>
      </c>
      <c r="AU2444" s="2784">
        <v>1</v>
      </c>
      <c r="AV2444" s="2784">
        <v>1</v>
      </c>
      <c r="AW2444" s="2785">
        <v>42825</v>
      </c>
      <c r="AX2444" s="2785">
        <v>43100</v>
      </c>
      <c r="AY2444" s="2701">
        <v>32400000</v>
      </c>
      <c r="AZ2444" s="2740" t="s">
        <v>4197</v>
      </c>
      <c r="BA2444" s="2740" t="s">
        <v>537</v>
      </c>
      <c r="BB2444" s="2740" t="s">
        <v>4198</v>
      </c>
      <c r="BC2444" s="2740" t="s">
        <v>4199</v>
      </c>
      <c r="BD2444" s="2786">
        <v>2017000272</v>
      </c>
      <c r="BE2444" s="1520" t="s">
        <v>4003</v>
      </c>
      <c r="BF2444" s="2465" t="s">
        <v>4200</v>
      </c>
      <c r="BG2444" s="1519">
        <v>2017000454</v>
      </c>
      <c r="BH2444" s="1520" t="s">
        <v>3941</v>
      </c>
      <c r="BI2444" s="2465">
        <v>32400000</v>
      </c>
      <c r="BJ2444" s="1520" t="s">
        <v>4193</v>
      </c>
      <c r="BK2444" s="1520" t="s">
        <v>4201</v>
      </c>
      <c r="BL2444" s="2514">
        <f t="shared" si="276"/>
        <v>7200000</v>
      </c>
      <c r="BM2444" s="2221">
        <f>L2444-(BI2444+BI2445+BI2446+BI2447+BI2448+BI2449)</f>
        <v>1841520</v>
      </c>
      <c r="BN2444" s="1471"/>
      <c r="BO2444" s="1471"/>
      <c r="BP2444" s="1471"/>
      <c r="BQ2444" s="1471"/>
      <c r="BR2444" s="1471"/>
      <c r="BS2444" s="1471"/>
      <c r="BT2444" s="1471"/>
      <c r="BU2444" s="1471"/>
      <c r="BV2444" s="1471"/>
      <c r="BW2444" s="1471"/>
      <c r="BX2444" s="1471"/>
      <c r="BY2444" s="1471"/>
      <c r="BZ2444" s="1471"/>
      <c r="CA2444" s="1471"/>
      <c r="CB2444" s="1471"/>
      <c r="CC2444" s="1471"/>
      <c r="CD2444" s="1978" t="s">
        <v>3944</v>
      </c>
    </row>
    <row r="2445" spans="1:82" s="19" customFormat="1" ht="48" customHeight="1" x14ac:dyDescent="0.25">
      <c r="A2445" s="1313" t="s">
        <v>4120</v>
      </c>
      <c r="B2445" s="1314" t="s">
        <v>4121</v>
      </c>
      <c r="C2445" s="1315" t="s">
        <v>4122</v>
      </c>
      <c r="D2445" s="460">
        <v>306</v>
      </c>
      <c r="E2445" s="500" t="s">
        <v>4190</v>
      </c>
      <c r="F2445" s="526" t="s">
        <v>4191</v>
      </c>
      <c r="G2445" s="463">
        <v>1</v>
      </c>
      <c r="H2445" s="463" t="s">
        <v>0</v>
      </c>
      <c r="I2445" s="463">
        <v>4</v>
      </c>
      <c r="J2445" s="1297">
        <v>1</v>
      </c>
      <c r="K2445" s="500"/>
      <c r="L2445" s="1299"/>
      <c r="M2445" s="1294"/>
      <c r="N2445" s="1294"/>
      <c r="O2445" s="1294"/>
      <c r="P2445" s="1294"/>
      <c r="Q2445" s="1294"/>
      <c r="R2445" s="1294"/>
      <c r="S2445" s="1294"/>
      <c r="T2445" s="1294"/>
      <c r="U2445" s="1300">
        <f t="shared" si="273"/>
        <v>0</v>
      </c>
      <c r="V2445" s="1294"/>
      <c r="W2445" s="1294"/>
      <c r="X2445" s="1294"/>
      <c r="Y2445" s="1294"/>
      <c r="Z2445" s="1294"/>
      <c r="AA2445" s="1294"/>
      <c r="AB2445" s="1294"/>
      <c r="AC2445" s="1294"/>
      <c r="AD2445" s="1294"/>
      <c r="AE2445" s="1294"/>
      <c r="AF2445" s="1294"/>
      <c r="AG2445" s="3245">
        <v>821015</v>
      </c>
      <c r="AH2445" s="3245" t="s">
        <v>4177</v>
      </c>
      <c r="AI2445" s="3245" t="s">
        <v>4178</v>
      </c>
      <c r="AJ2445" s="3245" t="s">
        <v>4179</v>
      </c>
      <c r="AK2445" s="3245" t="s">
        <v>4180</v>
      </c>
      <c r="AL2445" s="1478" t="s">
        <v>3932</v>
      </c>
      <c r="AM2445" s="1388">
        <v>2000000</v>
      </c>
      <c r="AN2445" s="1388">
        <v>2000000</v>
      </c>
      <c r="AO2445" s="1442" t="s">
        <v>3933</v>
      </c>
      <c r="AP2445" s="1442" t="s">
        <v>3934</v>
      </c>
      <c r="AQ2445" s="1442" t="s">
        <v>4079</v>
      </c>
      <c r="AR2445" s="1442">
        <v>2203010208</v>
      </c>
      <c r="AS2445" s="2815" t="s">
        <v>6149</v>
      </c>
      <c r="AT2445" s="1442" t="s">
        <v>2080</v>
      </c>
      <c r="AU2445" s="2816">
        <v>100</v>
      </c>
      <c r="AV2445" s="2816">
        <v>100</v>
      </c>
      <c r="AW2445" s="2817">
        <v>42781</v>
      </c>
      <c r="AX2445" s="2817">
        <v>43084</v>
      </c>
      <c r="AY2445" s="3201">
        <v>2000000</v>
      </c>
      <c r="AZ2445" s="2713" t="s">
        <v>4181</v>
      </c>
      <c r="BA2445" s="2713" t="s">
        <v>4182</v>
      </c>
      <c r="BB2445" s="2713" t="s">
        <v>4183</v>
      </c>
      <c r="BC2445" s="2325" t="s">
        <v>4184</v>
      </c>
      <c r="BD2445" s="3216"/>
      <c r="BE2445" s="2238"/>
      <c r="BF2445" s="2342"/>
      <c r="BG2445" s="2238"/>
      <c r="BH2445" s="2238"/>
      <c r="BI2445" s="2342"/>
      <c r="BJ2445" s="2238"/>
      <c r="BK2445" s="2238"/>
      <c r="BL2445" s="2733">
        <f t="shared" si="276"/>
        <v>0</v>
      </c>
      <c r="BM2445" s="2238"/>
      <c r="BN2445" s="1439"/>
      <c r="BO2445" s="1439"/>
      <c r="BP2445" s="1439"/>
      <c r="BQ2445" s="1439"/>
      <c r="BR2445" s="1439"/>
      <c r="BS2445" s="1439"/>
      <c r="BT2445" s="1439"/>
      <c r="BU2445" s="1439"/>
      <c r="BV2445" s="1439"/>
      <c r="BW2445" s="1439"/>
      <c r="BX2445" s="1439"/>
      <c r="BY2445" s="1439"/>
      <c r="BZ2445" s="1439"/>
      <c r="CA2445" s="1439"/>
      <c r="CB2445" s="1439"/>
      <c r="CC2445" s="1439"/>
      <c r="CD2445" s="2028" t="s">
        <v>3944</v>
      </c>
    </row>
    <row r="2446" spans="1:82" s="19" customFormat="1" ht="65.25" customHeight="1" x14ac:dyDescent="0.25">
      <c r="A2446" s="1313" t="s">
        <v>4120</v>
      </c>
      <c r="B2446" s="1314" t="s">
        <v>4121</v>
      </c>
      <c r="C2446" s="1315" t="s">
        <v>4122</v>
      </c>
      <c r="D2446" s="460">
        <v>306</v>
      </c>
      <c r="E2446" s="500" t="s">
        <v>4190</v>
      </c>
      <c r="F2446" s="526" t="s">
        <v>4191</v>
      </c>
      <c r="G2446" s="463">
        <v>1</v>
      </c>
      <c r="H2446" s="463" t="s">
        <v>0</v>
      </c>
      <c r="I2446" s="463">
        <v>4</v>
      </c>
      <c r="J2446" s="1297">
        <v>1</v>
      </c>
      <c r="K2446" s="500"/>
      <c r="L2446" s="1299"/>
      <c r="M2446" s="1294"/>
      <c r="N2446" s="1294"/>
      <c r="O2446" s="1294"/>
      <c r="P2446" s="1294"/>
      <c r="Q2446" s="1294"/>
      <c r="R2446" s="1294"/>
      <c r="S2446" s="1294"/>
      <c r="T2446" s="1294"/>
      <c r="U2446" s="1300">
        <f t="shared" si="273"/>
        <v>0</v>
      </c>
      <c r="V2446" s="1294"/>
      <c r="W2446" s="1294"/>
      <c r="X2446" s="1294"/>
      <c r="Y2446" s="1294"/>
      <c r="Z2446" s="1294"/>
      <c r="AA2446" s="1294"/>
      <c r="AB2446" s="1294"/>
      <c r="AC2446" s="1294"/>
      <c r="AD2446" s="1294"/>
      <c r="AE2446" s="1294"/>
      <c r="AF2446" s="1294"/>
      <c r="AG2446" s="1442"/>
      <c r="AH2446" s="1442"/>
      <c r="AI2446" s="1443"/>
      <c r="AJ2446" s="1442"/>
      <c r="AK2446" s="1442"/>
      <c r="AL2446" s="1442"/>
      <c r="AM2446" s="1388"/>
      <c r="AN2446" s="1388">
        <v>38400000</v>
      </c>
      <c r="AO2446" s="1442" t="s">
        <v>3933</v>
      </c>
      <c r="AP2446" s="1442" t="s">
        <v>3934</v>
      </c>
      <c r="AQ2446" s="1442" t="s">
        <v>3954</v>
      </c>
      <c r="AR2446" s="1442"/>
      <c r="AS2446" s="1444"/>
      <c r="AT2446" s="1442"/>
      <c r="AU2446" s="2816"/>
      <c r="AV2446" s="2816"/>
      <c r="AW2446" s="2817"/>
      <c r="AX2446" s="2817"/>
      <c r="AY2446" s="3201"/>
      <c r="AZ2446" s="3216"/>
      <c r="BA2446" s="3216"/>
      <c r="BB2446" s="3216"/>
      <c r="BC2446" s="3216"/>
      <c r="BD2446" s="3216"/>
      <c r="BE2446" s="2238"/>
      <c r="BF2446" s="2342"/>
      <c r="BG2446" s="2238"/>
      <c r="BH2446" s="2238"/>
      <c r="BI2446" s="2342"/>
      <c r="BJ2446" s="2238"/>
      <c r="BK2446" s="2238"/>
      <c r="BL2446" s="2733">
        <f t="shared" si="276"/>
        <v>0</v>
      </c>
      <c r="BM2446" s="2238"/>
      <c r="BN2446" s="1439"/>
      <c r="BO2446" s="1439"/>
      <c r="BP2446" s="1439"/>
      <c r="BQ2446" s="1439"/>
      <c r="BR2446" s="1439"/>
      <c r="BS2446" s="1439"/>
      <c r="BT2446" s="1439"/>
      <c r="BU2446" s="1439"/>
      <c r="BV2446" s="1439"/>
      <c r="BW2446" s="1439"/>
      <c r="BX2446" s="1439"/>
      <c r="BY2446" s="1439"/>
      <c r="BZ2446" s="1439"/>
      <c r="CA2446" s="1439"/>
      <c r="CB2446" s="1439"/>
      <c r="CC2446" s="1439"/>
      <c r="CD2446" s="2028" t="s">
        <v>3944</v>
      </c>
    </row>
    <row r="2447" spans="1:82" s="19" customFormat="1" ht="54.75" customHeight="1" x14ac:dyDescent="0.25">
      <c r="A2447" s="1313" t="s">
        <v>4120</v>
      </c>
      <c r="B2447" s="1314" t="s">
        <v>4121</v>
      </c>
      <c r="C2447" s="1315" t="s">
        <v>4122</v>
      </c>
      <c r="D2447" s="460">
        <v>306</v>
      </c>
      <c r="E2447" s="500" t="s">
        <v>4190</v>
      </c>
      <c r="F2447" s="526" t="s">
        <v>4191</v>
      </c>
      <c r="G2447" s="463">
        <v>1</v>
      </c>
      <c r="H2447" s="463" t="s">
        <v>0</v>
      </c>
      <c r="I2447" s="463">
        <v>4</v>
      </c>
      <c r="J2447" s="1297">
        <v>1</v>
      </c>
      <c r="K2447" s="500"/>
      <c r="L2447" s="1299"/>
      <c r="M2447" s="1294"/>
      <c r="N2447" s="1294"/>
      <c r="O2447" s="1294"/>
      <c r="P2447" s="1294"/>
      <c r="Q2447" s="1294"/>
      <c r="R2447" s="1294"/>
      <c r="S2447" s="1294"/>
      <c r="T2447" s="1294"/>
      <c r="U2447" s="1300">
        <f t="shared" si="273"/>
        <v>0</v>
      </c>
      <c r="V2447" s="1294"/>
      <c r="W2447" s="1294"/>
      <c r="X2447" s="1294"/>
      <c r="Y2447" s="1294"/>
      <c r="Z2447" s="1294"/>
      <c r="AA2447" s="1294"/>
      <c r="AB2447" s="1294"/>
      <c r="AC2447" s="1294"/>
      <c r="AD2447" s="1294"/>
      <c r="AE2447" s="1294"/>
      <c r="AF2447" s="1294"/>
      <c r="AG2447" s="1442">
        <v>10161500</v>
      </c>
      <c r="AH2447" s="1442" t="s">
        <v>4202</v>
      </c>
      <c r="AI2447" s="3247" t="s">
        <v>4203</v>
      </c>
      <c r="AJ2447" s="2794" t="s">
        <v>1895</v>
      </c>
      <c r="AK2447" s="2794" t="s">
        <v>4066</v>
      </c>
      <c r="AL2447" s="1442" t="s">
        <v>3932</v>
      </c>
      <c r="AM2447" s="2218">
        <v>120000000</v>
      </c>
      <c r="AN2447" s="2218">
        <v>120000000</v>
      </c>
      <c r="AO2447" s="1442" t="s">
        <v>3933</v>
      </c>
      <c r="AP2447" s="1442" t="s">
        <v>3934</v>
      </c>
      <c r="AQ2447" s="1442" t="s">
        <v>3954</v>
      </c>
      <c r="AR2447" s="2794">
        <v>2203010208</v>
      </c>
      <c r="AS2447" s="3248" t="s">
        <v>6150</v>
      </c>
      <c r="AT2447" s="3249" t="s">
        <v>4204</v>
      </c>
      <c r="AU2447" s="3250">
        <v>1</v>
      </c>
      <c r="AV2447" s="3250">
        <v>1</v>
      </c>
      <c r="AW2447" s="3251">
        <v>43027</v>
      </c>
      <c r="AX2447" s="3252">
        <v>43100</v>
      </c>
      <c r="AY2447" s="3253">
        <v>120000000</v>
      </c>
      <c r="AZ2447" s="3216" t="s">
        <v>4205</v>
      </c>
      <c r="BA2447" s="3216" t="s">
        <v>4081</v>
      </c>
      <c r="BB2447" s="3216" t="s">
        <v>4206</v>
      </c>
      <c r="BC2447" s="3216" t="s">
        <v>4207</v>
      </c>
      <c r="BD2447" s="3254">
        <v>2017000902</v>
      </c>
      <c r="BE2447" s="3255">
        <v>42895</v>
      </c>
      <c r="BF2447" s="2342">
        <v>120000000</v>
      </c>
      <c r="BG2447" s="2238">
        <v>2017001479</v>
      </c>
      <c r="BH2447" s="3255">
        <v>43027</v>
      </c>
      <c r="BI2447" s="2342">
        <v>120000000</v>
      </c>
      <c r="BJ2447" s="2238" t="s">
        <v>4208</v>
      </c>
      <c r="BK2447" s="2238" t="s">
        <v>4209</v>
      </c>
      <c r="BL2447" s="2733">
        <f t="shared" si="276"/>
        <v>0</v>
      </c>
      <c r="BM2447" s="2238"/>
      <c r="BN2447" s="1439"/>
      <c r="BO2447" s="1439"/>
      <c r="BP2447" s="1439"/>
      <c r="BQ2447" s="1439"/>
      <c r="BR2447" s="1439"/>
      <c r="BS2447" s="1439"/>
      <c r="BT2447" s="1439"/>
      <c r="BU2447" s="1439"/>
      <c r="BV2447" s="1439"/>
      <c r="BW2447" s="1439"/>
      <c r="BX2447" s="1439"/>
      <c r="BY2447" s="1439"/>
      <c r="BZ2447" s="1439"/>
      <c r="CA2447" s="1439"/>
      <c r="CB2447" s="1439"/>
      <c r="CC2447" s="1439"/>
      <c r="CD2447" s="2028" t="s">
        <v>3944</v>
      </c>
    </row>
    <row r="2448" spans="1:82" s="19" customFormat="1" ht="42" customHeight="1" x14ac:dyDescent="0.25">
      <c r="A2448" s="1313" t="s">
        <v>4120</v>
      </c>
      <c r="B2448" s="1314" t="s">
        <v>4121</v>
      </c>
      <c r="C2448" s="1315" t="s">
        <v>4122</v>
      </c>
      <c r="D2448" s="460">
        <v>306</v>
      </c>
      <c r="E2448" s="500" t="s">
        <v>4190</v>
      </c>
      <c r="F2448" s="526" t="s">
        <v>4191</v>
      </c>
      <c r="G2448" s="463">
        <v>1</v>
      </c>
      <c r="H2448" s="463" t="s">
        <v>0</v>
      </c>
      <c r="I2448" s="463">
        <v>4</v>
      </c>
      <c r="J2448" s="1297">
        <v>1</v>
      </c>
      <c r="K2448" s="500"/>
      <c r="L2448" s="1299"/>
      <c r="M2448" s="1294"/>
      <c r="N2448" s="1294"/>
      <c r="O2448" s="1294"/>
      <c r="P2448" s="1294"/>
      <c r="Q2448" s="1294"/>
      <c r="R2448" s="1294"/>
      <c r="S2448" s="1294"/>
      <c r="T2448" s="1294"/>
      <c r="U2448" s="1300">
        <f t="shared" si="273"/>
        <v>0</v>
      </c>
      <c r="V2448" s="1294"/>
      <c r="W2448" s="1294"/>
      <c r="X2448" s="1294"/>
      <c r="Y2448" s="1294"/>
      <c r="Z2448" s="1294"/>
      <c r="AA2448" s="1294"/>
      <c r="AB2448" s="1294"/>
      <c r="AC2448" s="1294"/>
      <c r="AD2448" s="1294"/>
      <c r="AE2448" s="1294"/>
      <c r="AF2448" s="1294"/>
      <c r="AG2448" s="1133"/>
      <c r="AH2448" s="1133"/>
      <c r="AI2448" s="1133"/>
      <c r="AJ2448" s="1133"/>
      <c r="AK2448" s="1133"/>
      <c r="AL2448" s="1133"/>
      <c r="AM2448" s="1489"/>
      <c r="AN2448" s="1489"/>
      <c r="AO2448" s="1133"/>
      <c r="AP2448" s="1133"/>
      <c r="AQ2448" s="1133"/>
      <c r="AR2448" s="1133"/>
      <c r="AS2448" s="3209"/>
      <c r="AT2448" s="3214"/>
      <c r="AU2448" s="2731"/>
      <c r="AV2448" s="2731"/>
      <c r="AW2448" s="3215"/>
      <c r="AX2448" s="3215"/>
      <c r="AY2448" s="2338"/>
      <c r="AZ2448" s="3216"/>
      <c r="BA2448" s="3216"/>
      <c r="BB2448" s="3216"/>
      <c r="BC2448" s="3216"/>
      <c r="BD2448" s="3216"/>
      <c r="BE2448" s="2238"/>
      <c r="BF2448" s="2342"/>
      <c r="BG2448" s="2238"/>
      <c r="BH2448" s="2238"/>
      <c r="BI2448" s="2342"/>
      <c r="BJ2448" s="2238"/>
      <c r="BK2448" s="2238"/>
      <c r="BL2448" s="2733">
        <f t="shared" si="276"/>
        <v>0</v>
      </c>
      <c r="BM2448" s="2238"/>
      <c r="BN2448" s="1439"/>
      <c r="BO2448" s="1439"/>
      <c r="BP2448" s="1439"/>
      <c r="BQ2448" s="1439"/>
      <c r="BR2448" s="1439"/>
      <c r="BS2448" s="1439"/>
      <c r="BT2448" s="1439"/>
      <c r="BU2448" s="1439"/>
      <c r="BV2448" s="1439"/>
      <c r="BW2448" s="1439"/>
      <c r="BX2448" s="1439"/>
      <c r="BY2448" s="1439"/>
      <c r="BZ2448" s="1439"/>
      <c r="CA2448" s="1439"/>
      <c r="CB2448" s="1439"/>
      <c r="CC2448" s="1439"/>
      <c r="CD2448" s="2028" t="s">
        <v>3944</v>
      </c>
    </row>
    <row r="2449" spans="1:82" s="19" customFormat="1" ht="42" customHeight="1" thickBot="1" x14ac:dyDescent="0.3">
      <c r="A2449" s="1317" t="s">
        <v>4120</v>
      </c>
      <c r="B2449" s="1318" t="s">
        <v>4121</v>
      </c>
      <c r="C2449" s="1319" t="s">
        <v>4122</v>
      </c>
      <c r="D2449" s="205">
        <v>306</v>
      </c>
      <c r="E2449" s="103" t="s">
        <v>4190</v>
      </c>
      <c r="F2449" s="100" t="s">
        <v>4191</v>
      </c>
      <c r="G2449" s="17">
        <v>1</v>
      </c>
      <c r="H2449" s="17" t="s">
        <v>0</v>
      </c>
      <c r="I2449" s="17">
        <v>4</v>
      </c>
      <c r="J2449" s="1302">
        <v>1</v>
      </c>
      <c r="K2449" s="103"/>
      <c r="L2449" s="1304"/>
      <c r="M2449" s="1320"/>
      <c r="N2449" s="1320"/>
      <c r="O2449" s="1320"/>
      <c r="P2449" s="1320"/>
      <c r="Q2449" s="1320"/>
      <c r="R2449" s="1320"/>
      <c r="S2449" s="1320"/>
      <c r="T2449" s="1320"/>
      <c r="U2449" s="1305">
        <f t="shared" si="273"/>
        <v>0</v>
      </c>
      <c r="V2449" s="1320"/>
      <c r="W2449" s="1320"/>
      <c r="X2449" s="1320"/>
      <c r="Y2449" s="1320"/>
      <c r="Z2449" s="1320"/>
      <c r="AA2449" s="1320"/>
      <c r="AB2449" s="1320"/>
      <c r="AC2449" s="1320"/>
      <c r="AD2449" s="1320"/>
      <c r="AE2449" s="1320"/>
      <c r="AF2449" s="1320"/>
      <c r="AG2449" s="1155"/>
      <c r="AH2449" s="1155"/>
      <c r="AI2449" s="1155"/>
      <c r="AJ2449" s="1155"/>
      <c r="AK2449" s="1155"/>
      <c r="AL2449" s="1155"/>
      <c r="AM2449" s="4060"/>
      <c r="AN2449" s="4060"/>
      <c r="AO2449" s="1155"/>
      <c r="AP2449" s="1155"/>
      <c r="AQ2449" s="1155"/>
      <c r="AR2449" s="1155"/>
      <c r="AS2449" s="3217"/>
      <c r="AT2449" s="3218"/>
      <c r="AU2449" s="2737"/>
      <c r="AV2449" s="2737"/>
      <c r="AW2449" s="3219"/>
      <c r="AX2449" s="3219"/>
      <c r="AY2449" s="2347"/>
      <c r="AZ2449" s="3220"/>
      <c r="BA2449" s="3220"/>
      <c r="BB2449" s="3220"/>
      <c r="BC2449" s="3220"/>
      <c r="BD2449" s="3220"/>
      <c r="BE2449" s="1939"/>
      <c r="BF2449" s="2351"/>
      <c r="BG2449" s="1939"/>
      <c r="BH2449" s="1939"/>
      <c r="BI2449" s="2351"/>
      <c r="BJ2449" s="1939"/>
      <c r="BK2449" s="1939"/>
      <c r="BL2449" s="2739">
        <f t="shared" si="276"/>
        <v>0</v>
      </c>
      <c r="BM2449" s="1939"/>
      <c r="BN2449" s="1608"/>
      <c r="BO2449" s="1608"/>
      <c r="BP2449" s="1608"/>
      <c r="BQ2449" s="1608"/>
      <c r="BR2449" s="1608"/>
      <c r="BS2449" s="1608"/>
      <c r="BT2449" s="1608"/>
      <c r="BU2449" s="1608"/>
      <c r="BV2449" s="1608"/>
      <c r="BW2449" s="1608"/>
      <c r="BX2449" s="1608"/>
      <c r="BY2449" s="1608"/>
      <c r="BZ2449" s="1608"/>
      <c r="CA2449" s="1608"/>
      <c r="CB2449" s="1608"/>
      <c r="CC2449" s="1608"/>
      <c r="CD2449" s="2167" t="s">
        <v>3944</v>
      </c>
    </row>
    <row r="2450" spans="1:82" s="19" customFormat="1" ht="54.75" customHeight="1" x14ac:dyDescent="0.2">
      <c r="A2450" s="1308" t="s">
        <v>4120</v>
      </c>
      <c r="B2450" s="715" t="s">
        <v>4210</v>
      </c>
      <c r="C2450" s="1309" t="s">
        <v>4211</v>
      </c>
      <c r="D2450" s="163">
        <v>307</v>
      </c>
      <c r="E2450" s="48" t="s">
        <v>4212</v>
      </c>
      <c r="F2450" s="48" t="s">
        <v>731</v>
      </c>
      <c r="G2450" s="217" t="s">
        <v>165</v>
      </c>
      <c r="H2450" s="217" t="s">
        <v>1</v>
      </c>
      <c r="I2450" s="217">
        <v>6</v>
      </c>
      <c r="J2450" s="1284">
        <v>6</v>
      </c>
      <c r="K2450" s="210"/>
      <c r="L2450" s="1329">
        <f t="shared" si="272"/>
        <v>61586549</v>
      </c>
      <c r="M2450" s="1296">
        <v>15602374</v>
      </c>
      <c r="N2450" s="1296"/>
      <c r="O2450" s="1296"/>
      <c r="P2450" s="1296"/>
      <c r="Q2450" s="1296"/>
      <c r="R2450" s="1296"/>
      <c r="S2450" s="1296"/>
      <c r="T2450" s="1330">
        <v>45984175</v>
      </c>
      <c r="U2450" s="1287">
        <f t="shared" si="273"/>
        <v>56984175</v>
      </c>
      <c r="V2450" s="495">
        <v>11000000</v>
      </c>
      <c r="W2450" s="495"/>
      <c r="X2450" s="495"/>
      <c r="Y2450" s="495"/>
      <c r="Z2450" s="495"/>
      <c r="AA2450" s="495"/>
      <c r="AB2450" s="495"/>
      <c r="AC2450" s="495">
        <v>45984175</v>
      </c>
      <c r="AD2450" s="1331"/>
      <c r="AE2450" s="1331"/>
      <c r="AF2450" s="1331"/>
      <c r="AG2450" s="1520">
        <v>77101604</v>
      </c>
      <c r="AH2450" s="1520" t="s">
        <v>4213</v>
      </c>
      <c r="AI2450" s="1520" t="s">
        <v>3988</v>
      </c>
      <c r="AJ2450" s="1520" t="s">
        <v>4214</v>
      </c>
      <c r="AK2450" s="1520" t="s">
        <v>537</v>
      </c>
      <c r="AL2450" s="1520" t="s">
        <v>1754</v>
      </c>
      <c r="AM2450" s="1522">
        <v>11000000</v>
      </c>
      <c r="AN2450" s="1522">
        <v>11000000</v>
      </c>
      <c r="AO2450" s="1520" t="s">
        <v>3933</v>
      </c>
      <c r="AP2450" s="1520" t="s">
        <v>3934</v>
      </c>
      <c r="AQ2450" s="1520" t="s">
        <v>3954</v>
      </c>
      <c r="AR2450" s="1520">
        <v>2203030101</v>
      </c>
      <c r="AS2450" s="2740" t="s">
        <v>4215</v>
      </c>
      <c r="AT2450" s="1520" t="s">
        <v>4216</v>
      </c>
      <c r="AU2450" s="2784">
        <v>6</v>
      </c>
      <c r="AV2450" s="2784">
        <v>6</v>
      </c>
      <c r="AW2450" s="2785">
        <v>42794</v>
      </c>
      <c r="AX2450" s="2785">
        <v>43087</v>
      </c>
      <c r="AY2450" s="2701">
        <v>11000000</v>
      </c>
      <c r="AZ2450" s="2740" t="s">
        <v>4217</v>
      </c>
      <c r="BA2450" s="2740" t="s">
        <v>4218</v>
      </c>
      <c r="BB2450" s="2740" t="s">
        <v>4219</v>
      </c>
      <c r="BC2450" s="2740" t="s">
        <v>4220</v>
      </c>
      <c r="BD2450" s="2786">
        <v>2017000271</v>
      </c>
      <c r="BE2450" s="2740" t="s">
        <v>4003</v>
      </c>
      <c r="BF2450" s="3256" t="s">
        <v>4221</v>
      </c>
      <c r="BG2450" s="2786">
        <v>2017000311</v>
      </c>
      <c r="BH2450" s="2740" t="s">
        <v>3997</v>
      </c>
      <c r="BI2450" s="2465">
        <v>11000000</v>
      </c>
      <c r="BJ2450" s="2740" t="s">
        <v>3988</v>
      </c>
      <c r="BK2450" s="2740" t="s">
        <v>3943</v>
      </c>
      <c r="BL2450" s="2514">
        <f t="shared" si="276"/>
        <v>0</v>
      </c>
      <c r="BM2450" s="2221">
        <f>L2450-(BI2450+BI2451+BI2452+BI2453+BI2454+BI2455)</f>
        <v>4602374</v>
      </c>
      <c r="BN2450" s="1471"/>
      <c r="BO2450" s="1471"/>
      <c r="BP2450" s="1471"/>
      <c r="BQ2450" s="1471"/>
      <c r="BR2450" s="1471"/>
      <c r="BS2450" s="1471"/>
      <c r="BT2450" s="1471"/>
      <c r="BU2450" s="1471"/>
      <c r="BV2450" s="1471"/>
      <c r="BW2450" s="1471"/>
      <c r="BX2450" s="1471"/>
      <c r="BY2450" s="1471"/>
      <c r="BZ2450" s="1471"/>
      <c r="CA2450" s="1471"/>
      <c r="CB2450" s="1471"/>
      <c r="CC2450" s="1471"/>
      <c r="CD2450" s="1978" t="s">
        <v>3944</v>
      </c>
    </row>
    <row r="2451" spans="1:82" s="19" customFormat="1" ht="63" customHeight="1" x14ac:dyDescent="0.25">
      <c r="A2451" s="1313" t="s">
        <v>4120</v>
      </c>
      <c r="B2451" s="719" t="s">
        <v>4210</v>
      </c>
      <c r="C2451" s="1314" t="s">
        <v>4211</v>
      </c>
      <c r="D2451" s="460">
        <v>307</v>
      </c>
      <c r="E2451" s="526" t="s">
        <v>4212</v>
      </c>
      <c r="F2451" s="526" t="s">
        <v>731</v>
      </c>
      <c r="G2451" s="463" t="s">
        <v>165</v>
      </c>
      <c r="H2451" s="463" t="s">
        <v>1</v>
      </c>
      <c r="I2451" s="463">
        <v>6</v>
      </c>
      <c r="J2451" s="1297">
        <v>6</v>
      </c>
      <c r="K2451" s="500"/>
      <c r="L2451" s="1299"/>
      <c r="M2451" s="1294"/>
      <c r="N2451" s="1294"/>
      <c r="O2451" s="1294"/>
      <c r="P2451" s="1294"/>
      <c r="Q2451" s="1294"/>
      <c r="R2451" s="1294"/>
      <c r="S2451" s="1294"/>
      <c r="T2451" s="1294"/>
      <c r="U2451" s="1300">
        <f t="shared" si="273"/>
        <v>0</v>
      </c>
      <c r="V2451" s="1294"/>
      <c r="W2451" s="1294"/>
      <c r="X2451" s="1294"/>
      <c r="Y2451" s="1294"/>
      <c r="Z2451" s="1294"/>
      <c r="AA2451" s="1294"/>
      <c r="AB2451" s="1294"/>
      <c r="AC2451" s="1294"/>
      <c r="AD2451" s="1294"/>
      <c r="AE2451" s="1294"/>
      <c r="AF2451" s="1294"/>
      <c r="AG2451" s="1442"/>
      <c r="AH2451" s="1442"/>
      <c r="AI2451" s="1443"/>
      <c r="AJ2451" s="1442"/>
      <c r="AK2451" s="1442"/>
      <c r="AL2451" s="1442"/>
      <c r="AM2451" s="1388"/>
      <c r="AN2451" s="1388"/>
      <c r="AO2451" s="1442"/>
      <c r="AP2451" s="1442"/>
      <c r="AQ2451" s="1442"/>
      <c r="AR2451" s="1441"/>
      <c r="AS2451" s="2813" t="s">
        <v>6151</v>
      </c>
      <c r="AT2451" s="2815" t="s">
        <v>6152</v>
      </c>
      <c r="AU2451" s="2816">
        <v>20</v>
      </c>
      <c r="AV2451" s="2816">
        <v>0</v>
      </c>
      <c r="AW2451" s="3829">
        <v>42902</v>
      </c>
      <c r="AX2451" s="3829">
        <v>43055</v>
      </c>
      <c r="AY2451" s="3201"/>
      <c r="AZ2451" s="3216"/>
      <c r="BA2451" s="2339"/>
      <c r="BB2451" s="2339"/>
      <c r="BC2451" s="2339"/>
      <c r="BD2451" s="2340"/>
      <c r="BE2451" s="1419"/>
      <c r="BF2451" s="3257"/>
      <c r="BG2451" s="1419"/>
      <c r="BH2451" s="1419"/>
      <c r="BI2451" s="2342"/>
      <c r="BJ2451" s="1419"/>
      <c r="BK2451" s="1419"/>
      <c r="BL2451" s="2733">
        <f t="shared" si="276"/>
        <v>0</v>
      </c>
      <c r="BM2451" s="2238"/>
      <c r="BN2451" s="1439"/>
      <c r="BO2451" s="1439"/>
      <c r="BP2451" s="1439"/>
      <c r="BQ2451" s="1439"/>
      <c r="BR2451" s="1439"/>
      <c r="BS2451" s="1439"/>
      <c r="BT2451" s="1439"/>
      <c r="BU2451" s="1439"/>
      <c r="BV2451" s="1439"/>
      <c r="BW2451" s="1439"/>
      <c r="BX2451" s="1439"/>
      <c r="BY2451" s="1439"/>
      <c r="BZ2451" s="1439"/>
      <c r="CA2451" s="1439"/>
      <c r="CB2451" s="1439"/>
      <c r="CC2451" s="1439"/>
      <c r="CD2451" s="2028" t="s">
        <v>3944</v>
      </c>
    </row>
    <row r="2452" spans="1:82" s="19" customFormat="1" ht="74.25" customHeight="1" x14ac:dyDescent="0.25">
      <c r="A2452" s="1313" t="s">
        <v>4120</v>
      </c>
      <c r="B2452" s="719" t="s">
        <v>4210</v>
      </c>
      <c r="C2452" s="1314" t="s">
        <v>4211</v>
      </c>
      <c r="D2452" s="460">
        <v>307</v>
      </c>
      <c r="E2452" s="526" t="s">
        <v>4212</v>
      </c>
      <c r="F2452" s="526" t="s">
        <v>731</v>
      </c>
      <c r="G2452" s="463" t="s">
        <v>165</v>
      </c>
      <c r="H2452" s="463" t="s">
        <v>1</v>
      </c>
      <c r="I2452" s="463">
        <v>6</v>
      </c>
      <c r="J2452" s="1297">
        <v>6</v>
      </c>
      <c r="K2452" s="500"/>
      <c r="L2452" s="1299"/>
      <c r="M2452" s="1294"/>
      <c r="N2452" s="1294"/>
      <c r="O2452" s="1294"/>
      <c r="P2452" s="1294"/>
      <c r="Q2452" s="1294"/>
      <c r="R2452" s="1294"/>
      <c r="S2452" s="1294"/>
      <c r="T2452" s="1294"/>
      <c r="U2452" s="1300">
        <f t="shared" si="273"/>
        <v>0</v>
      </c>
      <c r="V2452" s="1294"/>
      <c r="W2452" s="1294"/>
      <c r="X2452" s="1294"/>
      <c r="Y2452" s="1294"/>
      <c r="Z2452" s="1294"/>
      <c r="AA2452" s="1294"/>
      <c r="AB2452" s="1294"/>
      <c r="AC2452" s="1294"/>
      <c r="AD2452" s="1294"/>
      <c r="AE2452" s="1294"/>
      <c r="AF2452" s="1294"/>
      <c r="AG2452" s="2795">
        <v>77121501</v>
      </c>
      <c r="AH2452" s="2795" t="s">
        <v>4222</v>
      </c>
      <c r="AI2452" s="2795" t="s">
        <v>4223</v>
      </c>
      <c r="AJ2452" s="2795" t="s">
        <v>4224</v>
      </c>
      <c r="AK2452" s="2795" t="s">
        <v>4187</v>
      </c>
      <c r="AL2452" s="2795" t="s">
        <v>4225</v>
      </c>
      <c r="AM2452" s="4084">
        <v>45984175</v>
      </c>
      <c r="AN2452" s="4084">
        <v>45984175</v>
      </c>
      <c r="AO2452" s="2795" t="s">
        <v>4149</v>
      </c>
      <c r="AP2452" s="2795" t="s">
        <v>4127</v>
      </c>
      <c r="AQ2452" s="2795" t="s">
        <v>4226</v>
      </c>
      <c r="AR2452" s="2795">
        <v>2203030101</v>
      </c>
      <c r="AS2452" s="1523" t="s">
        <v>4227</v>
      </c>
      <c r="AT2452" s="3258" t="s">
        <v>4228</v>
      </c>
      <c r="AU2452" s="2790">
        <v>1</v>
      </c>
      <c r="AV2452" s="2790">
        <v>1</v>
      </c>
      <c r="AW2452" s="2791">
        <v>42962</v>
      </c>
      <c r="AX2452" s="2791">
        <v>42963</v>
      </c>
      <c r="AY2452" s="2796">
        <v>45984175</v>
      </c>
      <c r="AZ2452" s="3259" t="s">
        <v>291</v>
      </c>
      <c r="BA2452" s="2789" t="s">
        <v>1889</v>
      </c>
      <c r="BB2452" s="2789" t="s">
        <v>4229</v>
      </c>
      <c r="BC2452" s="2789" t="s">
        <v>4230</v>
      </c>
      <c r="BD2452" s="2789"/>
      <c r="BE2452" s="2795"/>
      <c r="BF2452" s="3260"/>
      <c r="BG2452" s="2795"/>
      <c r="BH2452" s="2795"/>
      <c r="BI2452" s="1526">
        <v>45984175</v>
      </c>
      <c r="BJ2452" s="2795" t="s">
        <v>4231</v>
      </c>
      <c r="BK2452" s="3258"/>
      <c r="BL2452" s="2733">
        <f t="shared" si="276"/>
        <v>-45984175</v>
      </c>
      <c r="BM2452" s="2238"/>
      <c r="BN2452" s="1439"/>
      <c r="BO2452" s="1439"/>
      <c r="BP2452" s="1439"/>
      <c r="BQ2452" s="1439"/>
      <c r="BR2452" s="1439"/>
      <c r="BS2452" s="1439"/>
      <c r="BT2452" s="1439"/>
      <c r="BU2452" s="1439"/>
      <c r="BV2452" s="1439"/>
      <c r="BW2452" s="1439"/>
      <c r="BX2452" s="1439"/>
      <c r="BY2452" s="1439"/>
      <c r="BZ2452" s="1439"/>
      <c r="CA2452" s="1439"/>
      <c r="CB2452" s="1439"/>
      <c r="CC2452" s="1439"/>
      <c r="CD2452" s="2028" t="s">
        <v>3944</v>
      </c>
    </row>
    <row r="2453" spans="1:82" s="19" customFormat="1" ht="42" customHeight="1" x14ac:dyDescent="0.25">
      <c r="A2453" s="1313" t="s">
        <v>4120</v>
      </c>
      <c r="B2453" s="719" t="s">
        <v>4210</v>
      </c>
      <c r="C2453" s="1314" t="s">
        <v>4211</v>
      </c>
      <c r="D2453" s="460">
        <v>307</v>
      </c>
      <c r="E2453" s="526" t="s">
        <v>4212</v>
      </c>
      <c r="F2453" s="526" t="s">
        <v>731</v>
      </c>
      <c r="G2453" s="463" t="s">
        <v>165</v>
      </c>
      <c r="H2453" s="463" t="s">
        <v>1</v>
      </c>
      <c r="I2453" s="463">
        <v>6</v>
      </c>
      <c r="J2453" s="1297">
        <v>6</v>
      </c>
      <c r="K2453" s="500"/>
      <c r="L2453" s="1299"/>
      <c r="M2453" s="1294"/>
      <c r="N2453" s="1294"/>
      <c r="O2453" s="1294"/>
      <c r="P2453" s="1294"/>
      <c r="Q2453" s="1294"/>
      <c r="R2453" s="1294"/>
      <c r="S2453" s="1294"/>
      <c r="T2453" s="1294"/>
      <c r="U2453" s="1300">
        <f t="shared" si="273"/>
        <v>0</v>
      </c>
      <c r="V2453" s="1294"/>
      <c r="W2453" s="1294"/>
      <c r="X2453" s="1294"/>
      <c r="Y2453" s="1294"/>
      <c r="Z2453" s="1294"/>
      <c r="AA2453" s="1294"/>
      <c r="AB2453" s="1294"/>
      <c r="AC2453" s="1294"/>
      <c r="AD2453" s="1294"/>
      <c r="AE2453" s="1294"/>
      <c r="AF2453" s="1294"/>
      <c r="AG2453" s="1133"/>
      <c r="AH2453" s="1133"/>
      <c r="AI2453" s="1133"/>
      <c r="AJ2453" s="1133"/>
      <c r="AK2453" s="1133"/>
      <c r="AL2453" s="3261"/>
      <c r="AM2453" s="1489"/>
      <c r="AN2453" s="1489"/>
      <c r="AO2453" s="1133"/>
      <c r="AP2453" s="1133"/>
      <c r="AQ2453" s="1133"/>
      <c r="AR2453" s="1133"/>
      <c r="AS2453" s="3209"/>
      <c r="AT2453" s="3214"/>
      <c r="AU2453" s="2731"/>
      <c r="AV2453" s="2731"/>
      <c r="AW2453" s="3215"/>
      <c r="AX2453" s="3215"/>
      <c r="AY2453" s="2338"/>
      <c r="AZ2453" s="3216"/>
      <c r="BA2453" s="3216"/>
      <c r="BB2453" s="3216"/>
      <c r="BC2453" s="3216"/>
      <c r="BD2453" s="3216"/>
      <c r="BE2453" s="2238"/>
      <c r="BF2453" s="2342"/>
      <c r="BG2453" s="2238"/>
      <c r="BH2453" s="2238"/>
      <c r="BI2453" s="2342"/>
      <c r="BJ2453" s="2238"/>
      <c r="BK2453" s="2238"/>
      <c r="BL2453" s="2733">
        <f t="shared" si="276"/>
        <v>0</v>
      </c>
      <c r="BM2453" s="2238"/>
      <c r="BN2453" s="1439"/>
      <c r="BO2453" s="1439"/>
      <c r="BP2453" s="1439"/>
      <c r="BQ2453" s="1439"/>
      <c r="BR2453" s="1439"/>
      <c r="BS2453" s="1439"/>
      <c r="BT2453" s="1439"/>
      <c r="BU2453" s="1439"/>
      <c r="BV2453" s="1439"/>
      <c r="BW2453" s="1439"/>
      <c r="BX2453" s="1439"/>
      <c r="BY2453" s="1439"/>
      <c r="BZ2453" s="1439"/>
      <c r="CA2453" s="1439"/>
      <c r="CB2453" s="1439"/>
      <c r="CC2453" s="1439"/>
      <c r="CD2453" s="2028" t="s">
        <v>3944</v>
      </c>
    </row>
    <row r="2454" spans="1:82" s="19" customFormat="1" ht="42" customHeight="1" x14ac:dyDescent="0.25">
      <c r="A2454" s="1313" t="s">
        <v>4120</v>
      </c>
      <c r="B2454" s="719" t="s">
        <v>4210</v>
      </c>
      <c r="C2454" s="1314" t="s">
        <v>4211</v>
      </c>
      <c r="D2454" s="460">
        <v>307</v>
      </c>
      <c r="E2454" s="526" t="s">
        <v>4212</v>
      </c>
      <c r="F2454" s="526" t="s">
        <v>731</v>
      </c>
      <c r="G2454" s="463" t="s">
        <v>165</v>
      </c>
      <c r="H2454" s="463" t="s">
        <v>1</v>
      </c>
      <c r="I2454" s="463">
        <v>6</v>
      </c>
      <c r="J2454" s="1297">
        <v>6</v>
      </c>
      <c r="K2454" s="500"/>
      <c r="L2454" s="1299"/>
      <c r="M2454" s="1294"/>
      <c r="N2454" s="1294"/>
      <c r="O2454" s="1294"/>
      <c r="P2454" s="1294"/>
      <c r="Q2454" s="1294"/>
      <c r="R2454" s="1294"/>
      <c r="S2454" s="1294"/>
      <c r="T2454" s="1294"/>
      <c r="U2454" s="1300">
        <f t="shared" si="273"/>
        <v>0</v>
      </c>
      <c r="V2454" s="1294"/>
      <c r="W2454" s="1294"/>
      <c r="X2454" s="1294"/>
      <c r="Y2454" s="1294"/>
      <c r="Z2454" s="1294"/>
      <c r="AA2454" s="1294"/>
      <c r="AB2454" s="1294"/>
      <c r="AC2454" s="1294"/>
      <c r="AD2454" s="1294"/>
      <c r="AE2454" s="1294"/>
      <c r="AF2454" s="1294"/>
      <c r="AG2454" s="1133"/>
      <c r="AH2454" s="1133"/>
      <c r="AI2454" s="1133"/>
      <c r="AJ2454" s="1133"/>
      <c r="AK2454" s="1133"/>
      <c r="AL2454" s="1133"/>
      <c r="AM2454" s="1489"/>
      <c r="AN2454" s="1489"/>
      <c r="AO2454" s="1133"/>
      <c r="AP2454" s="1133"/>
      <c r="AQ2454" s="1133"/>
      <c r="AR2454" s="1133"/>
      <c r="AS2454" s="3209"/>
      <c r="AT2454" s="3214"/>
      <c r="AU2454" s="2731"/>
      <c r="AV2454" s="2731"/>
      <c r="AW2454" s="3215"/>
      <c r="AX2454" s="3215"/>
      <c r="AY2454" s="2338"/>
      <c r="AZ2454" s="3216"/>
      <c r="BA2454" s="3216"/>
      <c r="BB2454" s="3216"/>
      <c r="BC2454" s="3216"/>
      <c r="BD2454" s="3216"/>
      <c r="BE2454" s="2238"/>
      <c r="BF2454" s="2342"/>
      <c r="BG2454" s="2238"/>
      <c r="BH2454" s="2238"/>
      <c r="BI2454" s="2342"/>
      <c r="BJ2454" s="2238"/>
      <c r="BK2454" s="2238"/>
      <c r="BL2454" s="2733">
        <f t="shared" si="276"/>
        <v>0</v>
      </c>
      <c r="BM2454" s="2238"/>
      <c r="BN2454" s="1439"/>
      <c r="BO2454" s="1439"/>
      <c r="BP2454" s="1439"/>
      <c r="BQ2454" s="1439"/>
      <c r="BR2454" s="1439"/>
      <c r="BS2454" s="1439"/>
      <c r="BT2454" s="1439"/>
      <c r="BU2454" s="1439"/>
      <c r="BV2454" s="1439"/>
      <c r="BW2454" s="1439"/>
      <c r="BX2454" s="1439"/>
      <c r="BY2454" s="1439"/>
      <c r="BZ2454" s="1439"/>
      <c r="CA2454" s="1439"/>
      <c r="CB2454" s="1439"/>
      <c r="CC2454" s="1439"/>
      <c r="CD2454" s="2028" t="s">
        <v>3944</v>
      </c>
    </row>
    <row r="2455" spans="1:82" s="19" customFormat="1" ht="42" customHeight="1" thickBot="1" x14ac:dyDescent="0.3">
      <c r="A2455" s="1317" t="s">
        <v>4120</v>
      </c>
      <c r="B2455" s="723" t="s">
        <v>4210</v>
      </c>
      <c r="C2455" s="1318" t="s">
        <v>4211</v>
      </c>
      <c r="D2455" s="205">
        <v>307</v>
      </c>
      <c r="E2455" s="100" t="s">
        <v>4212</v>
      </c>
      <c r="F2455" s="100" t="s">
        <v>731</v>
      </c>
      <c r="G2455" s="17" t="s">
        <v>165</v>
      </c>
      <c r="H2455" s="17" t="s">
        <v>1</v>
      </c>
      <c r="I2455" s="17">
        <v>6</v>
      </c>
      <c r="J2455" s="1302">
        <v>6</v>
      </c>
      <c r="K2455" s="103"/>
      <c r="L2455" s="1304"/>
      <c r="M2455" s="1320"/>
      <c r="N2455" s="1320"/>
      <c r="O2455" s="1320"/>
      <c r="P2455" s="1320"/>
      <c r="Q2455" s="1320"/>
      <c r="R2455" s="1320"/>
      <c r="S2455" s="1320"/>
      <c r="T2455" s="1320"/>
      <c r="U2455" s="1305">
        <f t="shared" si="273"/>
        <v>0</v>
      </c>
      <c r="V2455" s="1320"/>
      <c r="W2455" s="1320"/>
      <c r="X2455" s="1320"/>
      <c r="Y2455" s="1320"/>
      <c r="Z2455" s="1320"/>
      <c r="AA2455" s="1320"/>
      <c r="AB2455" s="1320"/>
      <c r="AC2455" s="1320"/>
      <c r="AD2455" s="1320"/>
      <c r="AE2455" s="1320"/>
      <c r="AF2455" s="1320"/>
      <c r="AG2455" s="1155"/>
      <c r="AH2455" s="1155"/>
      <c r="AI2455" s="1155"/>
      <c r="AJ2455" s="1155"/>
      <c r="AK2455" s="1155"/>
      <c r="AL2455" s="1155"/>
      <c r="AM2455" s="4060"/>
      <c r="AN2455" s="4060"/>
      <c r="AO2455" s="1155"/>
      <c r="AP2455" s="1155"/>
      <c r="AQ2455" s="1155"/>
      <c r="AR2455" s="1155"/>
      <c r="AS2455" s="3217"/>
      <c r="AT2455" s="3218"/>
      <c r="AU2455" s="2737"/>
      <c r="AV2455" s="2737"/>
      <c r="AW2455" s="3219"/>
      <c r="AX2455" s="3219" t="s">
        <v>1647</v>
      </c>
      <c r="AY2455" s="2347" t="s">
        <v>4164</v>
      </c>
      <c r="AZ2455" s="3220"/>
      <c r="BA2455" s="3220"/>
      <c r="BB2455" s="3220"/>
      <c r="BC2455" s="3220"/>
      <c r="BD2455" s="3220"/>
      <c r="BE2455" s="1939"/>
      <c r="BF2455" s="2351"/>
      <c r="BG2455" s="1939"/>
      <c r="BH2455" s="1939"/>
      <c r="BI2455" s="2351"/>
      <c r="BJ2455" s="1939"/>
      <c r="BK2455" s="1939"/>
      <c r="BL2455" s="2739">
        <f t="shared" si="276"/>
        <v>0</v>
      </c>
      <c r="BM2455" s="1939"/>
      <c r="BN2455" s="1608"/>
      <c r="BO2455" s="1608"/>
      <c r="BP2455" s="1608"/>
      <c r="BQ2455" s="1608"/>
      <c r="BR2455" s="1608"/>
      <c r="BS2455" s="1608"/>
      <c r="BT2455" s="1608"/>
      <c r="BU2455" s="1608"/>
      <c r="BV2455" s="1608"/>
      <c r="BW2455" s="1608"/>
      <c r="BX2455" s="1608"/>
      <c r="BY2455" s="1608"/>
      <c r="BZ2455" s="1608"/>
      <c r="CA2455" s="1608"/>
      <c r="CB2455" s="1608"/>
      <c r="CC2455" s="1608"/>
      <c r="CD2455" s="2167" t="s">
        <v>3944</v>
      </c>
    </row>
    <row r="2456" spans="1:82" s="19" customFormat="1" ht="21" customHeight="1" thickBot="1" x14ac:dyDescent="0.25">
      <c r="A2456" s="1360" t="s">
        <v>4120</v>
      </c>
      <c r="B2456" s="715" t="s">
        <v>4210</v>
      </c>
      <c r="C2456" s="1309" t="s">
        <v>4211</v>
      </c>
      <c r="D2456" s="163">
        <v>308</v>
      </c>
      <c r="E2456" s="48" t="s">
        <v>4614</v>
      </c>
      <c r="F2456" s="48" t="s">
        <v>4615</v>
      </c>
      <c r="G2456" s="48" t="s">
        <v>165</v>
      </c>
      <c r="H2456" s="48" t="s">
        <v>0</v>
      </c>
      <c r="I2456" s="884">
        <v>60</v>
      </c>
      <c r="J2456" s="1284">
        <v>15</v>
      </c>
      <c r="K2456" s="210"/>
      <c r="L2456" s="1285">
        <f t="shared" ref="L2456:L2479" si="277">+M2456+N2456+O2456+P2456+Q2456+R2456+S2456+T2456</f>
        <v>758644310</v>
      </c>
      <c r="M2456" s="1296">
        <v>758644310</v>
      </c>
      <c r="N2456" s="1294"/>
      <c r="O2456" s="1294"/>
      <c r="P2456" s="1294"/>
      <c r="Q2456" s="1294"/>
      <c r="R2456" s="1294"/>
      <c r="S2456" s="1294"/>
      <c r="T2456" s="1294"/>
      <c r="U2456" s="1287">
        <f>SUM(V2456:AC2456)</f>
        <v>668644310</v>
      </c>
      <c r="V2456" s="495">
        <v>668644310</v>
      </c>
      <c r="W2456" s="1294"/>
      <c r="X2456" s="1294"/>
      <c r="Y2456" s="1294"/>
      <c r="Z2456" s="1294"/>
      <c r="AA2456" s="1294"/>
      <c r="AB2456" s="1294"/>
      <c r="AC2456" s="1294"/>
      <c r="AD2456" s="1286"/>
      <c r="AE2456" s="1286"/>
      <c r="AF2456" s="1286"/>
      <c r="AG2456" s="5810" t="s">
        <v>4493</v>
      </c>
      <c r="AH2456" s="5810" t="s">
        <v>4494</v>
      </c>
      <c r="AI2456" s="5810" t="s">
        <v>4616</v>
      </c>
      <c r="AJ2456" s="5810" t="s">
        <v>1627</v>
      </c>
      <c r="AK2456" s="5810" t="s">
        <v>1617</v>
      </c>
      <c r="AL2456" s="5810" t="s">
        <v>4472</v>
      </c>
      <c r="AM2456" s="5812">
        <v>98000000</v>
      </c>
      <c r="AN2456" s="5812">
        <v>98000000</v>
      </c>
      <c r="AO2456" s="5810" t="s">
        <v>4617</v>
      </c>
      <c r="AP2456" s="5810" t="s">
        <v>551</v>
      </c>
      <c r="AQ2456" s="5810" t="s">
        <v>4486</v>
      </c>
      <c r="AR2456" s="5810">
        <v>2203030103</v>
      </c>
      <c r="AS2456" s="3262" t="s">
        <v>4618</v>
      </c>
      <c r="AT2456" s="2380" t="s">
        <v>4619</v>
      </c>
      <c r="AU2456" s="2409">
        <v>200</v>
      </c>
      <c r="AV2456" s="2409">
        <v>200</v>
      </c>
      <c r="AW2456" s="2382">
        <v>42887</v>
      </c>
      <c r="AX2456" s="2382">
        <v>43099</v>
      </c>
      <c r="AY2456" s="5822">
        <v>98000000</v>
      </c>
      <c r="AZ2456" s="2325" t="s">
        <v>4620</v>
      </c>
      <c r="BA2456" s="2325" t="s">
        <v>1897</v>
      </c>
      <c r="BB2456" s="2325" t="s">
        <v>4621</v>
      </c>
      <c r="BC2456" s="2325" t="s">
        <v>4622</v>
      </c>
      <c r="BD2456" s="2326">
        <v>2017000256</v>
      </c>
      <c r="BE2456" s="1455">
        <v>42909</v>
      </c>
      <c r="BF2456" s="5534">
        <v>12600000</v>
      </c>
      <c r="BG2456" s="1381">
        <v>2017000356</v>
      </c>
      <c r="BH2456" s="1659">
        <v>42909</v>
      </c>
      <c r="BI2456" s="5534">
        <v>12600000</v>
      </c>
      <c r="BJ2456" s="1659">
        <v>42909</v>
      </c>
      <c r="BK2456" s="1659">
        <v>43099</v>
      </c>
      <c r="BL2456" s="1438">
        <f t="shared" si="276"/>
        <v>0</v>
      </c>
      <c r="BM2456" s="1470">
        <f>L2456-(BI2456:BI2472)</f>
        <v>746044310</v>
      </c>
      <c r="BN2456" s="1471"/>
      <c r="BO2456" s="1471"/>
      <c r="BP2456" s="1471"/>
      <c r="BQ2456" s="1471"/>
      <c r="BR2456" s="1471"/>
      <c r="BS2456" s="1471"/>
      <c r="BT2456" s="1471"/>
      <c r="BU2456" s="1471"/>
      <c r="BV2456" s="1471"/>
      <c r="BW2456" s="1471"/>
      <c r="BX2456" s="1471"/>
      <c r="BY2456" s="1471"/>
      <c r="BZ2456" s="1471"/>
      <c r="CA2456" s="1471"/>
      <c r="CB2456" s="1471"/>
      <c r="CC2456" s="1471"/>
      <c r="CD2456" s="1390" t="s">
        <v>4457</v>
      </c>
    </row>
    <row r="2457" spans="1:82" s="19" customFormat="1" ht="21" customHeight="1" thickBot="1" x14ac:dyDescent="0.3">
      <c r="A2457" s="1361" t="s">
        <v>4120</v>
      </c>
      <c r="B2457" s="719" t="s">
        <v>4210</v>
      </c>
      <c r="C2457" s="1314" t="s">
        <v>4211</v>
      </c>
      <c r="D2457" s="460">
        <v>308</v>
      </c>
      <c r="E2457" s="526" t="s">
        <v>4614</v>
      </c>
      <c r="F2457" s="526" t="s">
        <v>4615</v>
      </c>
      <c r="G2457" s="526" t="s">
        <v>165</v>
      </c>
      <c r="H2457" s="526" t="s">
        <v>0</v>
      </c>
      <c r="I2457" s="891">
        <v>60</v>
      </c>
      <c r="J2457" s="1297">
        <v>15</v>
      </c>
      <c r="K2457" s="500"/>
      <c r="L2457" s="1348"/>
      <c r="M2457" s="1294"/>
      <c r="N2457" s="1294"/>
      <c r="O2457" s="1294"/>
      <c r="P2457" s="1294"/>
      <c r="Q2457" s="1294"/>
      <c r="R2457" s="1294"/>
      <c r="S2457" s="1294"/>
      <c r="T2457" s="1294"/>
      <c r="U2457" s="1349">
        <f t="shared" ref="U2457:U2460" si="278">SUM(V2457:AC2457)</f>
        <v>0</v>
      </c>
      <c r="V2457" s="1294"/>
      <c r="W2457" s="1294"/>
      <c r="X2457" s="1294"/>
      <c r="Y2457" s="1294"/>
      <c r="Z2457" s="1294"/>
      <c r="AA2457" s="1294"/>
      <c r="AB2457" s="1294"/>
      <c r="AC2457" s="1294"/>
      <c r="AD2457" s="1294"/>
      <c r="AE2457" s="1294"/>
      <c r="AF2457" s="1294"/>
      <c r="AG2457" s="5811"/>
      <c r="AH2457" s="5811"/>
      <c r="AI2457" s="5811"/>
      <c r="AJ2457" s="5811"/>
      <c r="AK2457" s="5811"/>
      <c r="AL2457" s="5811"/>
      <c r="AM2457" s="5813"/>
      <c r="AN2457" s="5813"/>
      <c r="AO2457" s="5811"/>
      <c r="AP2457" s="5811"/>
      <c r="AQ2457" s="5811"/>
      <c r="AR2457" s="5811"/>
      <c r="AS2457" s="3263" t="s">
        <v>4623</v>
      </c>
      <c r="AT2457" s="2387" t="s">
        <v>4624</v>
      </c>
      <c r="AU2457" s="3264">
        <v>7</v>
      </c>
      <c r="AV2457" s="3264">
        <v>7</v>
      </c>
      <c r="AW2457" s="2389">
        <v>42887</v>
      </c>
      <c r="AX2457" s="2389">
        <v>43099</v>
      </c>
      <c r="AY2457" s="5823"/>
      <c r="AZ2457" s="2339" t="s">
        <v>4625</v>
      </c>
      <c r="BA2457" s="2325" t="s">
        <v>1897</v>
      </c>
      <c r="BB2457" s="2339" t="s">
        <v>4626</v>
      </c>
      <c r="BC2457" s="2339" t="s">
        <v>4627</v>
      </c>
      <c r="BD2457" s="2340">
        <v>2017000256</v>
      </c>
      <c r="BE2457" s="1455">
        <v>42909</v>
      </c>
      <c r="BF2457" s="5535">
        <v>9287000</v>
      </c>
      <c r="BG2457" s="1419">
        <v>2017000363</v>
      </c>
      <c r="BH2457" s="1455">
        <v>42916</v>
      </c>
      <c r="BI2457" s="5535">
        <v>9287000</v>
      </c>
      <c r="BJ2457" s="1455">
        <v>42916</v>
      </c>
      <c r="BK2457" s="1455">
        <v>43099</v>
      </c>
      <c r="BL2457" s="1438">
        <f t="shared" si="276"/>
        <v>0</v>
      </c>
      <c r="BM2457" s="1419"/>
      <c r="BN2457" s="1439"/>
      <c r="BO2457" s="1439"/>
      <c r="BP2457" s="1439"/>
      <c r="BQ2457" s="1439"/>
      <c r="BR2457" s="1439"/>
      <c r="BS2457" s="1439"/>
      <c r="BT2457" s="1439"/>
      <c r="BU2457" s="1439"/>
      <c r="BV2457" s="1439"/>
      <c r="BW2457" s="1439"/>
      <c r="BX2457" s="1439"/>
      <c r="BY2457" s="1439"/>
      <c r="BZ2457" s="1439"/>
      <c r="CA2457" s="1439"/>
      <c r="CB2457" s="1439"/>
      <c r="CC2457" s="1439"/>
      <c r="CD2457" s="1440" t="s">
        <v>4457</v>
      </c>
    </row>
    <row r="2458" spans="1:82" s="19" customFormat="1" ht="21" customHeight="1" thickBot="1" x14ac:dyDescent="0.3">
      <c r="A2458" s="1361" t="s">
        <v>4120</v>
      </c>
      <c r="B2458" s="719" t="s">
        <v>4210</v>
      </c>
      <c r="C2458" s="1314" t="s">
        <v>4211</v>
      </c>
      <c r="D2458" s="460">
        <v>308</v>
      </c>
      <c r="E2458" s="526" t="s">
        <v>4614</v>
      </c>
      <c r="F2458" s="526" t="s">
        <v>4615</v>
      </c>
      <c r="G2458" s="526" t="s">
        <v>165</v>
      </c>
      <c r="H2458" s="526" t="s">
        <v>0</v>
      </c>
      <c r="I2458" s="891">
        <v>60</v>
      </c>
      <c r="J2458" s="1297">
        <v>15</v>
      </c>
      <c r="K2458" s="500"/>
      <c r="L2458" s="1348"/>
      <c r="M2458" s="1294"/>
      <c r="N2458" s="1294"/>
      <c r="O2458" s="1294"/>
      <c r="P2458" s="1294"/>
      <c r="Q2458" s="1294"/>
      <c r="R2458" s="1294"/>
      <c r="S2458" s="1294"/>
      <c r="T2458" s="1294"/>
      <c r="U2458" s="1349">
        <f t="shared" si="278"/>
        <v>0</v>
      </c>
      <c r="V2458" s="1294"/>
      <c r="W2458" s="1294"/>
      <c r="X2458" s="1294"/>
      <c r="Y2458" s="1294"/>
      <c r="Z2458" s="1294"/>
      <c r="AA2458" s="1294"/>
      <c r="AB2458" s="1294"/>
      <c r="AC2458" s="1294"/>
      <c r="AD2458" s="1294"/>
      <c r="AE2458" s="1294"/>
      <c r="AF2458" s="1294"/>
      <c r="AG2458" s="2380">
        <v>77101903</v>
      </c>
      <c r="AH2458" s="2380" t="s">
        <v>4628</v>
      </c>
      <c r="AI2458" s="2407">
        <v>42887</v>
      </c>
      <c r="AJ2458" s="2380" t="s">
        <v>1627</v>
      </c>
      <c r="AK2458" s="2380" t="s">
        <v>1617</v>
      </c>
      <c r="AL2458" s="2380" t="s">
        <v>4472</v>
      </c>
      <c r="AM2458" s="4074">
        <v>130000000</v>
      </c>
      <c r="AN2458" s="4074">
        <v>130000000</v>
      </c>
      <c r="AO2458" s="2380" t="s">
        <v>4617</v>
      </c>
      <c r="AP2458" s="2380" t="s">
        <v>551</v>
      </c>
      <c r="AQ2458" s="2380" t="s">
        <v>4486</v>
      </c>
      <c r="AR2458" s="2380">
        <v>2203030103</v>
      </c>
      <c r="AS2458" s="3262" t="s">
        <v>4629</v>
      </c>
      <c r="AT2458" s="2380" t="s">
        <v>4630</v>
      </c>
      <c r="AU2458" s="3265">
        <v>49</v>
      </c>
      <c r="AV2458" s="3265">
        <v>49</v>
      </c>
      <c r="AW2458" s="2382">
        <v>42887</v>
      </c>
      <c r="AX2458" s="2382">
        <v>43099</v>
      </c>
      <c r="AY2458" s="2408">
        <v>890000</v>
      </c>
      <c r="AZ2458" s="2419" t="s">
        <v>4631</v>
      </c>
      <c r="BA2458" s="2325" t="s">
        <v>1897</v>
      </c>
      <c r="BB2458" s="1436" t="s">
        <v>4632</v>
      </c>
      <c r="BC2458" s="2339" t="s">
        <v>4627</v>
      </c>
      <c r="BD2458" s="2340">
        <v>2017000256</v>
      </c>
      <c r="BE2458" s="1455">
        <v>42909</v>
      </c>
      <c r="BF2458" s="5535">
        <v>9287000</v>
      </c>
      <c r="BG2458" s="2419">
        <v>2017000366</v>
      </c>
      <c r="BH2458" s="1455">
        <v>42916</v>
      </c>
      <c r="BI2458" s="5535">
        <v>9287000</v>
      </c>
      <c r="BJ2458" s="1455">
        <v>42916</v>
      </c>
      <c r="BK2458" s="2420">
        <v>43099</v>
      </c>
      <c r="BL2458" s="1438">
        <f t="shared" si="276"/>
        <v>0</v>
      </c>
      <c r="BM2458" s="1419"/>
      <c r="BN2458" s="1439"/>
      <c r="BO2458" s="1439"/>
      <c r="BP2458" s="1439"/>
      <c r="BQ2458" s="1439"/>
      <c r="BR2458" s="1439"/>
      <c r="BS2458" s="1439"/>
      <c r="BT2458" s="1439"/>
      <c r="BU2458" s="1439"/>
      <c r="BV2458" s="1439"/>
      <c r="BW2458" s="1439"/>
      <c r="BX2458" s="1439"/>
      <c r="BY2458" s="1439"/>
      <c r="BZ2458" s="1439"/>
      <c r="CA2458" s="1439"/>
      <c r="CB2458" s="1439"/>
      <c r="CC2458" s="1439"/>
      <c r="CD2458" s="1440" t="s">
        <v>4457</v>
      </c>
    </row>
    <row r="2459" spans="1:82" s="19" customFormat="1" ht="21" customHeight="1" thickBot="1" x14ac:dyDescent="0.3">
      <c r="A2459" s="1361" t="s">
        <v>4120</v>
      </c>
      <c r="B2459" s="719" t="s">
        <v>4210</v>
      </c>
      <c r="C2459" s="1314" t="s">
        <v>4211</v>
      </c>
      <c r="D2459" s="460">
        <v>308</v>
      </c>
      <c r="E2459" s="526" t="s">
        <v>4614</v>
      </c>
      <c r="F2459" s="526" t="s">
        <v>4615</v>
      </c>
      <c r="G2459" s="526" t="s">
        <v>165</v>
      </c>
      <c r="H2459" s="526" t="s">
        <v>0</v>
      </c>
      <c r="I2459" s="891">
        <v>60</v>
      </c>
      <c r="J2459" s="1297">
        <v>15</v>
      </c>
      <c r="K2459" s="500"/>
      <c r="L2459" s="1348"/>
      <c r="M2459" s="1294"/>
      <c r="N2459" s="1294"/>
      <c r="O2459" s="1294"/>
      <c r="P2459" s="1294"/>
      <c r="Q2459" s="1294"/>
      <c r="R2459" s="1294"/>
      <c r="S2459" s="1294"/>
      <c r="T2459" s="1294"/>
      <c r="U2459" s="1349">
        <f t="shared" si="278"/>
        <v>0</v>
      </c>
      <c r="V2459" s="1294"/>
      <c r="W2459" s="1294"/>
      <c r="X2459" s="1294"/>
      <c r="Y2459" s="1294"/>
      <c r="Z2459" s="1294"/>
      <c r="AA2459" s="1294"/>
      <c r="AB2459" s="1294"/>
      <c r="AC2459" s="1294"/>
      <c r="AD2459" s="1294"/>
      <c r="AE2459" s="1294"/>
      <c r="AF2459" s="1294"/>
      <c r="AG2459" s="2387">
        <v>76121900</v>
      </c>
      <c r="AH2459" s="2387" t="s">
        <v>4633</v>
      </c>
      <c r="AI2459" s="2396">
        <v>42887</v>
      </c>
      <c r="AJ2459" s="2387" t="s">
        <v>1627</v>
      </c>
      <c r="AK2459" s="2387" t="s">
        <v>1617</v>
      </c>
      <c r="AL2459" s="2387" t="s">
        <v>4472</v>
      </c>
      <c r="AM2459" s="4107">
        <v>7000000</v>
      </c>
      <c r="AN2459" s="4107">
        <v>7000000</v>
      </c>
      <c r="AO2459" s="2380" t="s">
        <v>4617</v>
      </c>
      <c r="AP2459" s="2380" t="s">
        <v>551</v>
      </c>
      <c r="AQ2459" s="2387" t="s">
        <v>4486</v>
      </c>
      <c r="AR2459" s="2380">
        <v>2203030103</v>
      </c>
      <c r="AS2459" s="3263" t="s">
        <v>4634</v>
      </c>
      <c r="AT2459" s="2387" t="s">
        <v>4635</v>
      </c>
      <c r="AU2459" s="3264">
        <v>100</v>
      </c>
      <c r="AV2459" s="3264">
        <v>100</v>
      </c>
      <c r="AW2459" s="2389">
        <v>42887</v>
      </c>
      <c r="AX2459" s="2389">
        <v>43099</v>
      </c>
      <c r="AY2459" s="3266">
        <v>7000000</v>
      </c>
      <c r="AZ2459" s="2419" t="s">
        <v>4636</v>
      </c>
      <c r="BA2459" s="2325" t="s">
        <v>1897</v>
      </c>
      <c r="BB2459" s="1436" t="s">
        <v>4637</v>
      </c>
      <c r="BC2459" s="2339" t="s">
        <v>4627</v>
      </c>
      <c r="BD2459" s="2340">
        <v>2017000256</v>
      </c>
      <c r="BE2459" s="1455">
        <v>42909</v>
      </c>
      <c r="BF2459" s="5535">
        <v>9287000</v>
      </c>
      <c r="BG2459" s="2419">
        <v>2017000364</v>
      </c>
      <c r="BH2459" s="2420">
        <v>42916</v>
      </c>
      <c r="BI2459" s="5535">
        <v>9287000</v>
      </c>
      <c r="BJ2459" s="2420">
        <v>42916</v>
      </c>
      <c r="BK2459" s="2420">
        <v>43099</v>
      </c>
      <c r="BL2459" s="1438">
        <f t="shared" si="276"/>
        <v>0</v>
      </c>
      <c r="BM2459" s="1419"/>
      <c r="BN2459" s="1439"/>
      <c r="BO2459" s="1439"/>
      <c r="BP2459" s="1439"/>
      <c r="BQ2459" s="1439"/>
      <c r="BR2459" s="1439"/>
      <c r="BS2459" s="1439"/>
      <c r="BT2459" s="1439"/>
      <c r="BU2459" s="1439"/>
      <c r="BV2459" s="1439"/>
      <c r="BW2459" s="1439"/>
      <c r="BX2459" s="1439"/>
      <c r="BY2459" s="1439"/>
      <c r="BZ2459" s="1439"/>
      <c r="CA2459" s="1439"/>
      <c r="CB2459" s="1439"/>
      <c r="CC2459" s="1439"/>
      <c r="CD2459" s="1440" t="s">
        <v>4457</v>
      </c>
    </row>
    <row r="2460" spans="1:82" s="19" customFormat="1" ht="21" customHeight="1" thickBot="1" x14ac:dyDescent="0.3">
      <c r="A2460" s="1361" t="s">
        <v>4120</v>
      </c>
      <c r="B2460" s="719" t="s">
        <v>4210</v>
      </c>
      <c r="C2460" s="1314" t="s">
        <v>4211</v>
      </c>
      <c r="D2460" s="460">
        <v>308</v>
      </c>
      <c r="E2460" s="526" t="s">
        <v>4614</v>
      </c>
      <c r="F2460" s="526" t="s">
        <v>4615</v>
      </c>
      <c r="G2460" s="526" t="s">
        <v>165</v>
      </c>
      <c r="H2460" s="526" t="s">
        <v>0</v>
      </c>
      <c r="I2460" s="891">
        <v>60</v>
      </c>
      <c r="J2460" s="1297">
        <v>15</v>
      </c>
      <c r="K2460" s="500"/>
      <c r="L2460" s="1348"/>
      <c r="M2460" s="1294"/>
      <c r="N2460" s="1294"/>
      <c r="O2460" s="1294"/>
      <c r="P2460" s="1294"/>
      <c r="Q2460" s="1294"/>
      <c r="R2460" s="1294"/>
      <c r="S2460" s="1294"/>
      <c r="T2460" s="1294"/>
      <c r="U2460" s="1349">
        <f t="shared" si="278"/>
        <v>0</v>
      </c>
      <c r="V2460" s="1294"/>
      <c r="W2460" s="1294"/>
      <c r="X2460" s="1294"/>
      <c r="Y2460" s="1294"/>
      <c r="Z2460" s="1294"/>
      <c r="AA2460" s="1294"/>
      <c r="AB2460" s="1294"/>
      <c r="AC2460" s="1294"/>
      <c r="AD2460" s="1294"/>
      <c r="AE2460" s="1294"/>
      <c r="AF2460" s="1294"/>
      <c r="AG2460" s="2387">
        <v>73152103</v>
      </c>
      <c r="AH2460" s="2387" t="s">
        <v>4638</v>
      </c>
      <c r="AI2460" s="2396">
        <v>42887</v>
      </c>
      <c r="AJ2460" s="2387" t="s">
        <v>1627</v>
      </c>
      <c r="AK2460" s="2387" t="s">
        <v>1617</v>
      </c>
      <c r="AL2460" s="2387" t="s">
        <v>4472</v>
      </c>
      <c r="AM2460" s="4107">
        <v>315000000</v>
      </c>
      <c r="AN2460" s="4107">
        <v>315000000</v>
      </c>
      <c r="AO2460" s="2380" t="s">
        <v>4617</v>
      </c>
      <c r="AP2460" s="2380" t="s">
        <v>551</v>
      </c>
      <c r="AQ2460" s="2387" t="s">
        <v>4486</v>
      </c>
      <c r="AR2460" s="2380">
        <v>2203030103</v>
      </c>
      <c r="AS2460" s="3263" t="s">
        <v>4639</v>
      </c>
      <c r="AT2460" s="2387" t="s">
        <v>4640</v>
      </c>
      <c r="AU2460" s="3264">
        <v>30</v>
      </c>
      <c r="AV2460" s="3264">
        <v>30</v>
      </c>
      <c r="AW2460" s="2389">
        <v>42887</v>
      </c>
      <c r="AX2460" s="2389">
        <v>43099</v>
      </c>
      <c r="AY2460" s="3266">
        <v>302200000</v>
      </c>
      <c r="AZ2460" s="2419" t="s">
        <v>2175</v>
      </c>
      <c r="BA2460" s="2325" t="s">
        <v>1897</v>
      </c>
      <c r="BB2460" s="1436" t="s">
        <v>4641</v>
      </c>
      <c r="BC2460" s="2339" t="s">
        <v>4627</v>
      </c>
      <c r="BD2460" s="5536">
        <v>2017000256</v>
      </c>
      <c r="BE2460" s="1455">
        <v>42909</v>
      </c>
      <c r="BF2460" s="5535">
        <v>9287000</v>
      </c>
      <c r="BG2460" s="2419">
        <v>2017000360</v>
      </c>
      <c r="BH2460" s="2420">
        <v>42916</v>
      </c>
      <c r="BI2460" s="5535">
        <v>9287000</v>
      </c>
      <c r="BJ2460" s="2420">
        <v>42916</v>
      </c>
      <c r="BK2460" s="2420">
        <v>43099</v>
      </c>
      <c r="BL2460" s="1438">
        <f t="shared" si="276"/>
        <v>0</v>
      </c>
      <c r="BM2460" s="1419"/>
      <c r="BN2460" s="1439"/>
      <c r="BO2460" s="1439"/>
      <c r="BP2460" s="1439"/>
      <c r="BQ2460" s="1439"/>
      <c r="BR2460" s="1439"/>
      <c r="BS2460" s="1439"/>
      <c r="BT2460" s="1439"/>
      <c r="BU2460" s="1439"/>
      <c r="BV2460" s="1439"/>
      <c r="BW2460" s="1439"/>
      <c r="BX2460" s="1439"/>
      <c r="BY2460" s="1439"/>
      <c r="BZ2460" s="1439"/>
      <c r="CA2460" s="1439"/>
      <c r="CB2460" s="1439"/>
      <c r="CC2460" s="1439"/>
      <c r="CD2460" s="1440" t="s">
        <v>4457</v>
      </c>
    </row>
    <row r="2461" spans="1:82" s="19" customFormat="1" ht="21" customHeight="1" thickBot="1" x14ac:dyDescent="0.3">
      <c r="A2461" s="1361" t="s">
        <v>4120</v>
      </c>
      <c r="B2461" s="719" t="s">
        <v>4210</v>
      </c>
      <c r="C2461" s="1314" t="s">
        <v>4211</v>
      </c>
      <c r="D2461" s="460">
        <v>308</v>
      </c>
      <c r="E2461" s="526" t="s">
        <v>4614</v>
      </c>
      <c r="F2461" s="526" t="s">
        <v>4615</v>
      </c>
      <c r="G2461" s="526" t="s">
        <v>165</v>
      </c>
      <c r="H2461" s="526" t="s">
        <v>0</v>
      </c>
      <c r="I2461" s="891">
        <v>60</v>
      </c>
      <c r="J2461" s="1297">
        <v>15</v>
      </c>
      <c r="K2461" s="500"/>
      <c r="L2461" s="1348"/>
      <c r="M2461" s="1294"/>
      <c r="N2461" s="1294"/>
      <c r="O2461" s="1294"/>
      <c r="P2461" s="1294"/>
      <c r="Q2461" s="1294"/>
      <c r="R2461" s="1294"/>
      <c r="S2461" s="1294"/>
      <c r="T2461" s="1294"/>
      <c r="U2461" s="1349">
        <f t="shared" ref="U2461:U2484" si="279">SUM(V2461:AC2461)</f>
        <v>0</v>
      </c>
      <c r="V2461" s="1294"/>
      <c r="W2461" s="1294"/>
      <c r="X2461" s="1294"/>
      <c r="Y2461" s="1294"/>
      <c r="Z2461" s="1294"/>
      <c r="AA2461" s="1294"/>
      <c r="AB2461" s="1294"/>
      <c r="AC2461" s="1294"/>
      <c r="AD2461" s="1294"/>
      <c r="AE2461" s="1294"/>
      <c r="AF2461" s="1294"/>
      <c r="AG2461" s="2387">
        <v>72121505</v>
      </c>
      <c r="AH2461" s="2387" t="s">
        <v>4642</v>
      </c>
      <c r="AI2461" s="2396">
        <v>42887</v>
      </c>
      <c r="AJ2461" s="2387" t="s">
        <v>1627</v>
      </c>
      <c r="AK2461" s="2387" t="s">
        <v>1617</v>
      </c>
      <c r="AL2461" s="2387" t="s">
        <v>4472</v>
      </c>
      <c r="AM2461" s="4107">
        <v>140000000</v>
      </c>
      <c r="AN2461" s="4107">
        <v>140000000</v>
      </c>
      <c r="AO2461" s="2380" t="s">
        <v>4617</v>
      </c>
      <c r="AP2461" s="2380" t="s">
        <v>551</v>
      </c>
      <c r="AQ2461" s="2387" t="s">
        <v>4486</v>
      </c>
      <c r="AR2461" s="2380">
        <v>2203030103</v>
      </c>
      <c r="AS2461" s="2387" t="s">
        <v>4643</v>
      </c>
      <c r="AT2461" s="2387" t="s">
        <v>4644</v>
      </c>
      <c r="AU2461" s="3264">
        <v>100</v>
      </c>
      <c r="AV2461" s="3264">
        <v>100</v>
      </c>
      <c r="AW2461" s="2389">
        <v>42887</v>
      </c>
      <c r="AX2461" s="2389">
        <v>43099</v>
      </c>
      <c r="AY2461" s="3266">
        <v>140000000</v>
      </c>
      <c r="AZ2461" s="2419" t="s">
        <v>4645</v>
      </c>
      <c r="BA2461" s="2325" t="s">
        <v>1897</v>
      </c>
      <c r="BB2461" s="1436" t="s">
        <v>4646</v>
      </c>
      <c r="BC2461" s="2339" t="s">
        <v>4627</v>
      </c>
      <c r="BD2461" s="5536">
        <v>2017000256</v>
      </c>
      <c r="BE2461" s="1455">
        <v>42909</v>
      </c>
      <c r="BF2461" s="5537">
        <v>7750000</v>
      </c>
      <c r="BG2461" s="2419">
        <v>2017000370</v>
      </c>
      <c r="BH2461" s="2420">
        <v>42920</v>
      </c>
      <c r="BI2461" s="5537">
        <v>7750000</v>
      </c>
      <c r="BJ2461" s="2420">
        <v>42935</v>
      </c>
      <c r="BK2461" s="2420">
        <v>43099</v>
      </c>
      <c r="BL2461" s="1438">
        <f t="shared" si="276"/>
        <v>0</v>
      </c>
      <c r="BM2461" s="1419"/>
      <c r="BN2461" s="1439"/>
      <c r="BO2461" s="1439"/>
      <c r="BP2461" s="1439"/>
      <c r="BQ2461" s="1439"/>
      <c r="BR2461" s="1439"/>
      <c r="BS2461" s="1439"/>
      <c r="BT2461" s="1439"/>
      <c r="BU2461" s="1439"/>
      <c r="BV2461" s="1439"/>
      <c r="BW2461" s="1439"/>
      <c r="BX2461" s="1439"/>
      <c r="BY2461" s="1439"/>
      <c r="BZ2461" s="1439"/>
      <c r="CA2461" s="1439"/>
      <c r="CB2461" s="1439"/>
      <c r="CC2461" s="1439"/>
      <c r="CD2461" s="1440" t="s">
        <v>4457</v>
      </c>
    </row>
    <row r="2462" spans="1:82" s="19" customFormat="1" ht="21" customHeight="1" thickBot="1" x14ac:dyDescent="0.3">
      <c r="A2462" s="1361" t="s">
        <v>4120</v>
      </c>
      <c r="B2462" s="719" t="s">
        <v>4210</v>
      </c>
      <c r="C2462" s="1314" t="s">
        <v>4211</v>
      </c>
      <c r="D2462" s="460">
        <v>308</v>
      </c>
      <c r="E2462" s="526" t="s">
        <v>4614</v>
      </c>
      <c r="F2462" s="526" t="s">
        <v>4615</v>
      </c>
      <c r="G2462" s="526" t="s">
        <v>165</v>
      </c>
      <c r="H2462" s="526" t="s">
        <v>0</v>
      </c>
      <c r="I2462" s="891">
        <v>60</v>
      </c>
      <c r="J2462" s="1297">
        <v>15</v>
      </c>
      <c r="K2462" s="500"/>
      <c r="L2462" s="1348"/>
      <c r="M2462" s="1294"/>
      <c r="N2462" s="1294"/>
      <c r="O2462" s="1294"/>
      <c r="P2462" s="1294"/>
      <c r="Q2462" s="1294"/>
      <c r="R2462" s="1294"/>
      <c r="S2462" s="1294"/>
      <c r="T2462" s="1294"/>
      <c r="U2462" s="1349">
        <f t="shared" si="279"/>
        <v>0</v>
      </c>
      <c r="V2462" s="1294"/>
      <c r="W2462" s="1294"/>
      <c r="X2462" s="1294"/>
      <c r="Y2462" s="1294"/>
      <c r="Z2462" s="1294"/>
      <c r="AA2462" s="1294"/>
      <c r="AB2462" s="1294"/>
      <c r="AC2462" s="1294"/>
      <c r="AD2462" s="1294"/>
      <c r="AE2462" s="1294"/>
      <c r="AF2462" s="1294"/>
      <c r="AG2462" s="3267"/>
      <c r="AH2462" s="3267"/>
      <c r="AI2462" s="3268"/>
      <c r="AJ2462" s="3267"/>
      <c r="AK2462" s="3267"/>
      <c r="AL2462" s="3267"/>
      <c r="AM2462" s="4108"/>
      <c r="AN2462" s="4108"/>
      <c r="AO2462" s="3267"/>
      <c r="AP2462" s="3267"/>
      <c r="AQ2462" s="3267"/>
      <c r="AR2462" s="3270"/>
      <c r="AS2462" s="3267"/>
      <c r="AT2462" s="3267"/>
      <c r="AU2462" s="3271"/>
      <c r="AV2462" s="3271"/>
      <c r="AW2462" s="3272"/>
      <c r="AX2462" s="3272"/>
      <c r="AY2462" s="3269"/>
      <c r="AZ2462" s="2419" t="s">
        <v>4647</v>
      </c>
      <c r="BA2462" s="2325" t="s">
        <v>1897</v>
      </c>
      <c r="BB2462" s="1436" t="s">
        <v>4648</v>
      </c>
      <c r="BC2462" s="2339" t="s">
        <v>4627</v>
      </c>
      <c r="BD2462" s="5536">
        <v>217000256</v>
      </c>
      <c r="BE2462" s="1455">
        <v>42909</v>
      </c>
      <c r="BF2462" s="5535">
        <v>5922000</v>
      </c>
      <c r="BG2462" s="2419">
        <v>2017000373</v>
      </c>
      <c r="BH2462" s="2420">
        <v>42920</v>
      </c>
      <c r="BI2462" s="5535">
        <v>5922000</v>
      </c>
      <c r="BJ2462" s="2420">
        <v>42976</v>
      </c>
      <c r="BK2462" s="2420">
        <v>43099</v>
      </c>
      <c r="BL2462" s="1438">
        <f t="shared" si="276"/>
        <v>0</v>
      </c>
      <c r="BM2462" s="1605"/>
      <c r="BN2462" s="1608"/>
      <c r="BO2462" s="1608"/>
      <c r="BP2462" s="1608"/>
      <c r="BQ2462" s="1608"/>
      <c r="BR2462" s="1608"/>
      <c r="BS2462" s="1608"/>
      <c r="BT2462" s="1608"/>
      <c r="BU2462" s="1608"/>
      <c r="BV2462" s="1608"/>
      <c r="BW2462" s="1608"/>
      <c r="BX2462" s="1608"/>
      <c r="BY2462" s="1608"/>
      <c r="BZ2462" s="1608"/>
      <c r="CA2462" s="1608"/>
      <c r="CB2462" s="1608"/>
      <c r="CC2462" s="1608"/>
      <c r="CD2462" s="1440" t="s">
        <v>4457</v>
      </c>
    </row>
    <row r="2463" spans="1:82" s="19" customFormat="1" ht="21" customHeight="1" thickBot="1" x14ac:dyDescent="0.3">
      <c r="A2463" s="1361" t="s">
        <v>4120</v>
      </c>
      <c r="B2463" s="719" t="s">
        <v>4210</v>
      </c>
      <c r="C2463" s="1314" t="s">
        <v>4211</v>
      </c>
      <c r="D2463" s="460">
        <v>308</v>
      </c>
      <c r="E2463" s="526" t="s">
        <v>4614</v>
      </c>
      <c r="F2463" s="526" t="s">
        <v>4615</v>
      </c>
      <c r="G2463" s="526" t="s">
        <v>165</v>
      </c>
      <c r="H2463" s="526" t="s">
        <v>0</v>
      </c>
      <c r="I2463" s="891">
        <v>60</v>
      </c>
      <c r="J2463" s="1297">
        <v>15</v>
      </c>
      <c r="K2463" s="500"/>
      <c r="L2463" s="1348"/>
      <c r="M2463" s="1294"/>
      <c r="N2463" s="1294"/>
      <c r="O2463" s="1294"/>
      <c r="P2463" s="1294"/>
      <c r="Q2463" s="1294"/>
      <c r="R2463" s="1294"/>
      <c r="S2463" s="1294"/>
      <c r="T2463" s="1294"/>
      <c r="U2463" s="1349">
        <f t="shared" si="279"/>
        <v>0</v>
      </c>
      <c r="V2463" s="1294"/>
      <c r="W2463" s="1294"/>
      <c r="X2463" s="1294"/>
      <c r="Y2463" s="1294"/>
      <c r="Z2463" s="1294"/>
      <c r="AA2463" s="1294"/>
      <c r="AB2463" s="1294"/>
      <c r="AC2463" s="1294"/>
      <c r="AD2463" s="1294"/>
      <c r="AE2463" s="1294"/>
      <c r="AF2463" s="1294"/>
      <c r="AG2463" s="3267"/>
      <c r="AH2463" s="3267"/>
      <c r="AI2463" s="3268"/>
      <c r="AJ2463" s="3267"/>
      <c r="AK2463" s="3267"/>
      <c r="AL2463" s="3267"/>
      <c r="AM2463" s="4108"/>
      <c r="AN2463" s="4108"/>
      <c r="AO2463" s="3267"/>
      <c r="AP2463" s="3267"/>
      <c r="AQ2463" s="3267"/>
      <c r="AR2463" s="3270"/>
      <c r="AS2463" s="3267"/>
      <c r="AT2463" s="3267"/>
      <c r="AU2463" s="3271"/>
      <c r="AV2463" s="3271"/>
      <c r="AW2463" s="3272"/>
      <c r="AX2463" s="3272"/>
      <c r="AY2463" s="3269"/>
      <c r="AZ2463" s="2419" t="s">
        <v>4649</v>
      </c>
      <c r="BA2463" s="2325" t="s">
        <v>1897</v>
      </c>
      <c r="BB2463" s="1436" t="s">
        <v>4650</v>
      </c>
      <c r="BC2463" s="2339" t="s">
        <v>4651</v>
      </c>
      <c r="BD2463" s="5536">
        <v>2017000374</v>
      </c>
      <c r="BE2463" s="1455">
        <v>42909</v>
      </c>
      <c r="BF2463" s="5538">
        <v>9660000</v>
      </c>
      <c r="BG2463" s="2419">
        <v>2017000371</v>
      </c>
      <c r="BH2463" s="2420">
        <v>42920</v>
      </c>
      <c r="BI2463" s="5538">
        <v>9660000</v>
      </c>
      <c r="BJ2463" s="2420">
        <v>42920</v>
      </c>
      <c r="BK2463" s="2420" t="s">
        <v>4652</v>
      </c>
      <c r="BL2463" s="1438">
        <f t="shared" si="276"/>
        <v>0</v>
      </c>
      <c r="BM2463" s="1605"/>
      <c r="BN2463" s="1608"/>
      <c r="BO2463" s="1608"/>
      <c r="BP2463" s="1608"/>
      <c r="BQ2463" s="1608"/>
      <c r="BR2463" s="1608"/>
      <c r="BS2463" s="1608"/>
      <c r="BT2463" s="1608"/>
      <c r="BU2463" s="1608"/>
      <c r="BV2463" s="1608"/>
      <c r="BW2463" s="1608"/>
      <c r="BX2463" s="1608"/>
      <c r="BY2463" s="1608"/>
      <c r="BZ2463" s="1608"/>
      <c r="CA2463" s="1608"/>
      <c r="CB2463" s="1608"/>
      <c r="CC2463" s="1608"/>
      <c r="CD2463" s="1440" t="s">
        <v>4457</v>
      </c>
    </row>
    <row r="2464" spans="1:82" s="19" customFormat="1" ht="21" customHeight="1" thickBot="1" x14ac:dyDescent="0.3">
      <c r="A2464" s="1361" t="s">
        <v>4120</v>
      </c>
      <c r="B2464" s="719" t="s">
        <v>4210</v>
      </c>
      <c r="C2464" s="1314" t="s">
        <v>4211</v>
      </c>
      <c r="D2464" s="460">
        <v>308</v>
      </c>
      <c r="E2464" s="526" t="s">
        <v>4614</v>
      </c>
      <c r="F2464" s="526" t="s">
        <v>4615</v>
      </c>
      <c r="G2464" s="526" t="s">
        <v>165</v>
      </c>
      <c r="H2464" s="526" t="s">
        <v>0</v>
      </c>
      <c r="I2464" s="891">
        <v>60</v>
      </c>
      <c r="J2464" s="1297">
        <v>15</v>
      </c>
      <c r="K2464" s="500"/>
      <c r="L2464" s="1348"/>
      <c r="M2464" s="1294"/>
      <c r="N2464" s="1294"/>
      <c r="O2464" s="1294"/>
      <c r="P2464" s="1294"/>
      <c r="Q2464" s="1294"/>
      <c r="R2464" s="1294"/>
      <c r="S2464" s="1294"/>
      <c r="T2464" s="1294"/>
      <c r="U2464" s="1349">
        <f t="shared" si="279"/>
        <v>0</v>
      </c>
      <c r="V2464" s="1294"/>
      <c r="W2464" s="1294"/>
      <c r="X2464" s="1294"/>
      <c r="Y2464" s="1294"/>
      <c r="Z2464" s="1294"/>
      <c r="AA2464" s="1294"/>
      <c r="AB2464" s="1294"/>
      <c r="AC2464" s="1294"/>
      <c r="AD2464" s="1294"/>
      <c r="AE2464" s="1294"/>
      <c r="AF2464" s="1294"/>
      <c r="AG2464" s="3267"/>
      <c r="AH2464" s="3267"/>
      <c r="AI2464" s="3268"/>
      <c r="AJ2464" s="3267"/>
      <c r="AK2464" s="3267"/>
      <c r="AL2464" s="3267"/>
      <c r="AM2464" s="4108"/>
      <c r="AN2464" s="4108"/>
      <c r="AO2464" s="3267"/>
      <c r="AP2464" s="3267"/>
      <c r="AQ2464" s="3267"/>
      <c r="AR2464" s="3270"/>
      <c r="AS2464" s="3267"/>
      <c r="AT2464" s="3267"/>
      <c r="AU2464" s="3271"/>
      <c r="AV2464" s="3271"/>
      <c r="AW2464" s="3272"/>
      <c r="AX2464" s="3272"/>
      <c r="AY2464" s="3269"/>
      <c r="AZ2464" s="2419" t="s">
        <v>4653</v>
      </c>
      <c r="BA2464" s="2325" t="s">
        <v>1897</v>
      </c>
      <c r="BB2464" s="1436" t="s">
        <v>4654</v>
      </c>
      <c r="BC2464" s="2339" t="s">
        <v>4651</v>
      </c>
      <c r="BD2464" s="5536">
        <v>2017000373</v>
      </c>
      <c r="BE2464" s="1455">
        <v>42909</v>
      </c>
      <c r="BF2464" s="5538">
        <v>9660000</v>
      </c>
      <c r="BG2464" s="2419">
        <v>2017000372</v>
      </c>
      <c r="BH2464" s="2420">
        <v>42920</v>
      </c>
      <c r="BI2464" s="5538">
        <v>9660000</v>
      </c>
      <c r="BJ2464" s="2420">
        <v>42920</v>
      </c>
      <c r="BK2464" s="2420">
        <v>43104</v>
      </c>
      <c r="BL2464" s="1438">
        <f t="shared" si="276"/>
        <v>0</v>
      </c>
      <c r="BM2464" s="1605"/>
      <c r="BN2464" s="1608"/>
      <c r="BO2464" s="1608"/>
      <c r="BP2464" s="1608"/>
      <c r="BQ2464" s="1608"/>
      <c r="BR2464" s="1608"/>
      <c r="BS2464" s="1608"/>
      <c r="BT2464" s="1608"/>
      <c r="BU2464" s="1608"/>
      <c r="BV2464" s="1608"/>
      <c r="BW2464" s="1608"/>
      <c r="BX2464" s="1608"/>
      <c r="BY2464" s="1608"/>
      <c r="BZ2464" s="1608"/>
      <c r="CA2464" s="1608"/>
      <c r="CB2464" s="1608"/>
      <c r="CC2464" s="1608"/>
      <c r="CD2464" s="1440" t="s">
        <v>4457</v>
      </c>
    </row>
    <row r="2465" spans="1:82" s="19" customFormat="1" ht="21" customHeight="1" thickBot="1" x14ac:dyDescent="0.3">
      <c r="A2465" s="1361" t="s">
        <v>4120</v>
      </c>
      <c r="B2465" s="719" t="s">
        <v>4210</v>
      </c>
      <c r="C2465" s="1314" t="s">
        <v>4211</v>
      </c>
      <c r="D2465" s="460">
        <v>308</v>
      </c>
      <c r="E2465" s="526" t="s">
        <v>4614</v>
      </c>
      <c r="F2465" s="526" t="s">
        <v>4615</v>
      </c>
      <c r="G2465" s="526" t="s">
        <v>165</v>
      </c>
      <c r="H2465" s="526" t="s">
        <v>0</v>
      </c>
      <c r="I2465" s="891">
        <v>60</v>
      </c>
      <c r="J2465" s="1297">
        <v>15</v>
      </c>
      <c r="K2465" s="103"/>
      <c r="L2465" s="1352"/>
      <c r="M2465" s="1320"/>
      <c r="N2465" s="1320"/>
      <c r="O2465" s="1320"/>
      <c r="P2465" s="1320"/>
      <c r="Q2465" s="1320"/>
      <c r="R2465" s="1320"/>
      <c r="S2465" s="1320"/>
      <c r="T2465" s="1320"/>
      <c r="U2465" s="1353"/>
      <c r="V2465" s="1320"/>
      <c r="W2465" s="1320"/>
      <c r="X2465" s="1320"/>
      <c r="Y2465" s="1320"/>
      <c r="Z2465" s="1320"/>
      <c r="AA2465" s="1320"/>
      <c r="AB2465" s="1320"/>
      <c r="AC2465" s="1320"/>
      <c r="AD2465" s="1320"/>
      <c r="AE2465" s="1320"/>
      <c r="AF2465" s="1320"/>
      <c r="AG2465" s="3267"/>
      <c r="AH2465" s="3267"/>
      <c r="AI2465" s="3268"/>
      <c r="AJ2465" s="3267"/>
      <c r="AK2465" s="3267"/>
      <c r="AL2465" s="3267"/>
      <c r="AM2465" s="4108"/>
      <c r="AN2465" s="4108"/>
      <c r="AO2465" s="3267"/>
      <c r="AP2465" s="3267"/>
      <c r="AQ2465" s="3267"/>
      <c r="AR2465" s="3270"/>
      <c r="AS2465" s="3267"/>
      <c r="AT2465" s="3267"/>
      <c r="AU2465" s="3271"/>
      <c r="AV2465" s="3271"/>
      <c r="AW2465" s="3272"/>
      <c r="AX2465" s="3272"/>
      <c r="AY2465" s="3269"/>
      <c r="AZ2465" s="2419" t="s">
        <v>4655</v>
      </c>
      <c r="BA2465" s="2325" t="s">
        <v>1897</v>
      </c>
      <c r="BB2465" s="1436" t="s">
        <v>4656</v>
      </c>
      <c r="BC2465" s="2339" t="s">
        <v>4651</v>
      </c>
      <c r="BD2465" s="5536">
        <v>2017000377</v>
      </c>
      <c r="BE2465" s="1455">
        <v>42909</v>
      </c>
      <c r="BF2465" s="5538">
        <v>9660000</v>
      </c>
      <c r="BG2465" s="2419">
        <v>2017000377</v>
      </c>
      <c r="BH2465" s="2420">
        <v>42920</v>
      </c>
      <c r="BI2465" s="5538">
        <v>9660000</v>
      </c>
      <c r="BJ2465" s="2420">
        <v>42920</v>
      </c>
      <c r="BK2465" s="2420">
        <v>43104</v>
      </c>
      <c r="BL2465" s="1438">
        <f t="shared" si="276"/>
        <v>0</v>
      </c>
      <c r="BM2465" s="1605"/>
      <c r="BN2465" s="1608"/>
      <c r="BO2465" s="1608"/>
      <c r="BP2465" s="1608"/>
      <c r="BQ2465" s="1608"/>
      <c r="BR2465" s="1608"/>
      <c r="BS2465" s="1608"/>
      <c r="BT2465" s="1608"/>
      <c r="BU2465" s="1608"/>
      <c r="BV2465" s="1608"/>
      <c r="BW2465" s="1608"/>
      <c r="BX2465" s="1608"/>
      <c r="BY2465" s="1608"/>
      <c r="BZ2465" s="1608"/>
      <c r="CA2465" s="1608"/>
      <c r="CB2465" s="1608"/>
      <c r="CC2465" s="1608"/>
      <c r="CD2465" s="1440" t="s">
        <v>4457</v>
      </c>
    </row>
    <row r="2466" spans="1:82" s="19" customFormat="1" ht="21" customHeight="1" x14ac:dyDescent="0.25">
      <c r="A2466" s="1361" t="s">
        <v>4120</v>
      </c>
      <c r="B2466" s="719" t="s">
        <v>4210</v>
      </c>
      <c r="C2466" s="1314" t="s">
        <v>4211</v>
      </c>
      <c r="D2466" s="460">
        <v>308</v>
      </c>
      <c r="E2466" s="526" t="s">
        <v>4614</v>
      </c>
      <c r="F2466" s="526" t="s">
        <v>4615</v>
      </c>
      <c r="G2466" s="526" t="s">
        <v>165</v>
      </c>
      <c r="H2466" s="526" t="s">
        <v>0</v>
      </c>
      <c r="I2466" s="891">
        <v>60</v>
      </c>
      <c r="J2466" s="1297">
        <v>15</v>
      </c>
      <c r="K2466" s="103"/>
      <c r="L2466" s="1352"/>
      <c r="M2466" s="1320"/>
      <c r="N2466" s="1320"/>
      <c r="O2466" s="1320"/>
      <c r="P2466" s="1320"/>
      <c r="Q2466" s="1320"/>
      <c r="R2466" s="1320"/>
      <c r="S2466" s="1320"/>
      <c r="T2466" s="1320"/>
      <c r="U2466" s="1353"/>
      <c r="V2466" s="1320"/>
      <c r="W2466" s="1320"/>
      <c r="X2466" s="1320"/>
      <c r="Y2466" s="1320"/>
      <c r="Z2466" s="1320"/>
      <c r="AA2466" s="1320"/>
      <c r="AB2466" s="1320"/>
      <c r="AC2466" s="1320"/>
      <c r="AD2466" s="1320"/>
      <c r="AE2466" s="1320"/>
      <c r="AF2466" s="1320"/>
      <c r="AG2466" s="3267"/>
      <c r="AH2466" s="3267"/>
      <c r="AI2466" s="3268"/>
      <c r="AJ2466" s="3267"/>
      <c r="AK2466" s="3267"/>
      <c r="AL2466" s="3267"/>
      <c r="AM2466" s="4108"/>
      <c r="AN2466" s="4108"/>
      <c r="AO2466" s="3267"/>
      <c r="AP2466" s="3267"/>
      <c r="AQ2466" s="3267"/>
      <c r="AR2466" s="3270"/>
      <c r="AS2466" s="3267"/>
      <c r="AT2466" s="3267"/>
      <c r="AU2466" s="3271"/>
      <c r="AV2466" s="3271"/>
      <c r="AW2466" s="3272"/>
      <c r="AX2466" s="3272"/>
      <c r="AY2466" s="3269"/>
      <c r="AZ2466" s="2419" t="s">
        <v>4657</v>
      </c>
      <c r="BA2466" s="2325" t="s">
        <v>1897</v>
      </c>
      <c r="BB2466" s="1436" t="s">
        <v>4658</v>
      </c>
      <c r="BC2466" s="2339" t="s">
        <v>4651</v>
      </c>
      <c r="BD2466" s="5536">
        <v>2017000375</v>
      </c>
      <c r="BE2466" s="1455">
        <v>42909</v>
      </c>
      <c r="BF2466" s="5538">
        <v>9660000</v>
      </c>
      <c r="BG2466" s="2419">
        <v>2017000375</v>
      </c>
      <c r="BH2466" s="2420">
        <v>42920</v>
      </c>
      <c r="BI2466" s="5538">
        <v>9660000</v>
      </c>
      <c r="BJ2466" s="2420">
        <v>42920</v>
      </c>
      <c r="BK2466" s="2420">
        <v>43104</v>
      </c>
      <c r="BL2466" s="1438">
        <f t="shared" si="276"/>
        <v>0</v>
      </c>
      <c r="BM2466" s="1605"/>
      <c r="BN2466" s="1608"/>
      <c r="BO2466" s="1608"/>
      <c r="BP2466" s="1608"/>
      <c r="BQ2466" s="1608"/>
      <c r="BR2466" s="1608"/>
      <c r="BS2466" s="1608"/>
      <c r="BT2466" s="1608"/>
      <c r="BU2466" s="1608"/>
      <c r="BV2466" s="1608"/>
      <c r="BW2466" s="1608"/>
      <c r="BX2466" s="1608"/>
      <c r="BY2466" s="1608"/>
      <c r="BZ2466" s="1608"/>
      <c r="CA2466" s="1608"/>
      <c r="CB2466" s="1608"/>
      <c r="CC2466" s="1608"/>
      <c r="CD2466" s="1440" t="s">
        <v>4457</v>
      </c>
    </row>
    <row r="2467" spans="1:82" s="19" customFormat="1" ht="21" customHeight="1" x14ac:dyDescent="0.2">
      <c r="A2467" s="1361" t="s">
        <v>4120</v>
      </c>
      <c r="B2467" s="719" t="s">
        <v>4210</v>
      </c>
      <c r="C2467" s="1314" t="s">
        <v>4211</v>
      </c>
      <c r="D2467" s="460">
        <v>308</v>
      </c>
      <c r="E2467" s="526" t="s">
        <v>4614</v>
      </c>
      <c r="F2467" s="526" t="s">
        <v>4615</v>
      </c>
      <c r="G2467" s="526" t="s">
        <v>165</v>
      </c>
      <c r="H2467" s="526" t="s">
        <v>0</v>
      </c>
      <c r="I2467" s="891">
        <v>60</v>
      </c>
      <c r="J2467" s="1297">
        <v>15</v>
      </c>
      <c r="K2467" s="103"/>
      <c r="L2467" s="1352"/>
      <c r="M2467" s="1320"/>
      <c r="N2467" s="1320"/>
      <c r="O2467" s="1320"/>
      <c r="P2467" s="1320"/>
      <c r="Q2467" s="1320"/>
      <c r="R2467" s="1320"/>
      <c r="S2467" s="1320"/>
      <c r="T2467" s="1320"/>
      <c r="U2467" s="1353"/>
      <c r="V2467" s="1320"/>
      <c r="W2467" s="1320"/>
      <c r="X2467" s="1320"/>
      <c r="Y2467" s="1320"/>
      <c r="Z2467" s="1320"/>
      <c r="AA2467" s="1320"/>
      <c r="AB2467" s="1320"/>
      <c r="AC2467" s="1320"/>
      <c r="AD2467" s="1320"/>
      <c r="AE2467" s="1320"/>
      <c r="AF2467" s="1320"/>
      <c r="AG2467" s="3267"/>
      <c r="AH2467" s="3267"/>
      <c r="AI2467" s="3268"/>
      <c r="AJ2467" s="3267"/>
      <c r="AK2467" s="3267"/>
      <c r="AL2467" s="3267"/>
      <c r="AM2467" s="4108"/>
      <c r="AN2467" s="4108"/>
      <c r="AO2467" s="3267"/>
      <c r="AP2467" s="3267"/>
      <c r="AQ2467" s="3267"/>
      <c r="AR2467" s="3270"/>
      <c r="AS2467" s="3267"/>
      <c r="AT2467" s="3267"/>
      <c r="AU2467" s="3271"/>
      <c r="AV2467" s="3271"/>
      <c r="AW2467" s="3272"/>
      <c r="AX2467" s="3272"/>
      <c r="AY2467" s="3269"/>
      <c r="AZ2467" s="2419" t="s">
        <v>4659</v>
      </c>
      <c r="BA2467" s="1436" t="s">
        <v>4660</v>
      </c>
      <c r="BB2467" s="1436" t="s">
        <v>4661</v>
      </c>
      <c r="BC2467" s="5539" t="s">
        <v>4662</v>
      </c>
      <c r="BD2467" s="5536">
        <v>2017000474</v>
      </c>
      <c r="BE2467" s="1455"/>
      <c r="BF2467" s="5538">
        <v>302120000</v>
      </c>
      <c r="BG2467" s="2419">
        <v>2017000474</v>
      </c>
      <c r="BH2467" s="2420">
        <v>42976</v>
      </c>
      <c r="BI2467" s="5538">
        <v>302120000</v>
      </c>
      <c r="BJ2467" s="2420">
        <v>42976</v>
      </c>
      <c r="BK2467" s="2420">
        <v>43098</v>
      </c>
      <c r="BL2467" s="1438">
        <f t="shared" si="276"/>
        <v>0</v>
      </c>
      <c r="BM2467" s="1605"/>
      <c r="BN2467" s="1608"/>
      <c r="BO2467" s="1608"/>
      <c r="BP2467" s="1608"/>
      <c r="BQ2467" s="1608"/>
      <c r="BR2467" s="1608"/>
      <c r="BS2467" s="1608"/>
      <c r="BT2467" s="1608"/>
      <c r="BU2467" s="1608"/>
      <c r="BV2467" s="1608"/>
      <c r="BW2467" s="1608"/>
      <c r="BX2467" s="1608"/>
      <c r="BY2467" s="1608"/>
      <c r="BZ2467" s="1608"/>
      <c r="CA2467" s="1608"/>
      <c r="CB2467" s="1608"/>
      <c r="CC2467" s="1608"/>
      <c r="CD2467" s="1440" t="s">
        <v>4457</v>
      </c>
    </row>
    <row r="2468" spans="1:82" s="19" customFormat="1" ht="21" customHeight="1" x14ac:dyDescent="0.25">
      <c r="A2468" s="1361" t="s">
        <v>4120</v>
      </c>
      <c r="B2468" s="719" t="s">
        <v>4210</v>
      </c>
      <c r="C2468" s="1314" t="s">
        <v>4211</v>
      </c>
      <c r="D2468" s="460">
        <v>308</v>
      </c>
      <c r="E2468" s="526" t="s">
        <v>4614</v>
      </c>
      <c r="F2468" s="526" t="s">
        <v>4615</v>
      </c>
      <c r="G2468" s="526" t="s">
        <v>165</v>
      </c>
      <c r="H2468" s="526" t="s">
        <v>0</v>
      </c>
      <c r="I2468" s="891">
        <v>60</v>
      </c>
      <c r="J2468" s="1297">
        <v>15</v>
      </c>
      <c r="K2468" s="103"/>
      <c r="L2468" s="1352"/>
      <c r="M2468" s="1320"/>
      <c r="N2468" s="1320"/>
      <c r="O2468" s="1320"/>
      <c r="P2468" s="1320"/>
      <c r="Q2468" s="1320"/>
      <c r="R2468" s="1320"/>
      <c r="S2468" s="1320"/>
      <c r="T2468" s="1320"/>
      <c r="U2468" s="1353"/>
      <c r="V2468" s="1320"/>
      <c r="W2468" s="1320"/>
      <c r="X2468" s="1320"/>
      <c r="Y2468" s="1320"/>
      <c r="Z2468" s="1320"/>
      <c r="AA2468" s="1320"/>
      <c r="AB2468" s="1320"/>
      <c r="AC2468" s="1320"/>
      <c r="AD2468" s="1320"/>
      <c r="AE2468" s="1320"/>
      <c r="AF2468" s="1320"/>
      <c r="AG2468" s="3267"/>
      <c r="AH2468" s="3267"/>
      <c r="AI2468" s="3268"/>
      <c r="AJ2468" s="3267"/>
      <c r="AK2468" s="3267"/>
      <c r="AL2468" s="3267"/>
      <c r="AM2468" s="4108"/>
      <c r="AN2468" s="4108"/>
      <c r="AO2468" s="3267"/>
      <c r="AP2468" s="3267"/>
      <c r="AQ2468" s="3267"/>
      <c r="AR2468" s="3270"/>
      <c r="AS2468" s="3267"/>
      <c r="AT2468" s="3267"/>
      <c r="AU2468" s="3271"/>
      <c r="AV2468" s="3271"/>
      <c r="AW2468" s="3272"/>
      <c r="AX2468" s="3272"/>
      <c r="AY2468" s="3269"/>
      <c r="AZ2468" s="3769" t="s">
        <v>4663</v>
      </c>
      <c r="BA2468" s="2339" t="s">
        <v>4664</v>
      </c>
      <c r="BB2468" s="1420" t="s">
        <v>4665</v>
      </c>
      <c r="BC2468" s="2339" t="s">
        <v>4666</v>
      </c>
      <c r="BD2468" s="5405">
        <v>2017000488</v>
      </c>
      <c r="BE2468" s="1455">
        <v>42768</v>
      </c>
      <c r="BF2468" s="5540">
        <v>60000000</v>
      </c>
      <c r="BG2468" s="2419">
        <v>2017000106</v>
      </c>
      <c r="BH2468" s="2420">
        <v>42788</v>
      </c>
      <c r="BI2468" s="5540">
        <v>60000000</v>
      </c>
      <c r="BJ2468" s="2420">
        <v>42982</v>
      </c>
      <c r="BK2468" s="2420">
        <v>43098</v>
      </c>
      <c r="BL2468" s="1438">
        <f t="shared" si="276"/>
        <v>0</v>
      </c>
      <c r="BM2468" s="1605"/>
      <c r="BN2468" s="1608"/>
      <c r="BO2468" s="1608"/>
      <c r="BP2468" s="1608"/>
      <c r="BQ2468" s="1608"/>
      <c r="BR2468" s="1608"/>
      <c r="BS2468" s="1608"/>
      <c r="BT2468" s="1608"/>
      <c r="BU2468" s="1608"/>
      <c r="BV2468" s="1608"/>
      <c r="BW2468" s="1608"/>
      <c r="BX2468" s="1608"/>
      <c r="BY2468" s="1608"/>
      <c r="BZ2468" s="1608"/>
      <c r="CA2468" s="1608"/>
      <c r="CB2468" s="1608"/>
      <c r="CC2468" s="1608"/>
      <c r="CD2468" s="1440" t="s">
        <v>4457</v>
      </c>
    </row>
    <row r="2469" spans="1:82" s="19" customFormat="1" ht="21" customHeight="1" x14ac:dyDescent="0.25">
      <c r="A2469" s="1361" t="s">
        <v>4120</v>
      </c>
      <c r="B2469" s="719" t="s">
        <v>4210</v>
      </c>
      <c r="C2469" s="1314" t="s">
        <v>4211</v>
      </c>
      <c r="D2469" s="460">
        <v>308</v>
      </c>
      <c r="E2469" s="526" t="s">
        <v>4614</v>
      </c>
      <c r="F2469" s="526" t="s">
        <v>4615</v>
      </c>
      <c r="G2469" s="526" t="s">
        <v>165</v>
      </c>
      <c r="H2469" s="526" t="s">
        <v>0</v>
      </c>
      <c r="I2469" s="891">
        <v>60</v>
      </c>
      <c r="J2469" s="1297">
        <v>15</v>
      </c>
      <c r="K2469" s="103"/>
      <c r="L2469" s="1352"/>
      <c r="M2469" s="1320"/>
      <c r="N2469" s="1320"/>
      <c r="O2469" s="1320"/>
      <c r="P2469" s="1320"/>
      <c r="Q2469" s="1320"/>
      <c r="R2469" s="1320"/>
      <c r="S2469" s="1320"/>
      <c r="T2469" s="1320"/>
      <c r="U2469" s="1353"/>
      <c r="V2469" s="1320"/>
      <c r="W2469" s="1320"/>
      <c r="X2469" s="1320"/>
      <c r="Y2469" s="1320"/>
      <c r="Z2469" s="1320"/>
      <c r="AA2469" s="1320"/>
      <c r="AB2469" s="1320"/>
      <c r="AC2469" s="1320"/>
      <c r="AD2469" s="1320"/>
      <c r="AE2469" s="1320"/>
      <c r="AF2469" s="1320"/>
      <c r="AG2469" s="3267"/>
      <c r="AH2469" s="3267"/>
      <c r="AI2469" s="3268"/>
      <c r="AJ2469" s="3267"/>
      <c r="AK2469" s="3267"/>
      <c r="AL2469" s="3267"/>
      <c r="AM2469" s="4108"/>
      <c r="AN2469" s="4108"/>
      <c r="AO2469" s="3267"/>
      <c r="AP2469" s="3267"/>
      <c r="AQ2469" s="3267"/>
      <c r="AR2469" s="3270"/>
      <c r="AS2469" s="3267"/>
      <c r="AT2469" s="3267"/>
      <c r="AU2469" s="3271"/>
      <c r="AV2469" s="3271"/>
      <c r="AW2469" s="3272"/>
      <c r="AX2469" s="3272"/>
      <c r="AY2469" s="3269"/>
      <c r="AZ2469" s="3769" t="s">
        <v>4667</v>
      </c>
      <c r="BA2469" s="2339" t="s">
        <v>4668</v>
      </c>
      <c r="BB2469" s="1420" t="s">
        <v>4669</v>
      </c>
      <c r="BC2469" s="2339" t="s">
        <v>4670</v>
      </c>
      <c r="BD2469" s="5405">
        <v>2017000519</v>
      </c>
      <c r="BE2469" s="1455">
        <v>42996</v>
      </c>
      <c r="BF2469" s="5540">
        <v>25000000</v>
      </c>
      <c r="BG2469" s="2419">
        <v>2017000519</v>
      </c>
      <c r="BH2469" s="2420">
        <v>43042</v>
      </c>
      <c r="BI2469" s="5540">
        <v>25000000</v>
      </c>
      <c r="BJ2469" s="2420">
        <v>43042</v>
      </c>
      <c r="BK2469" s="2420">
        <v>43099</v>
      </c>
      <c r="BL2469" s="1438">
        <f t="shared" si="276"/>
        <v>0</v>
      </c>
      <c r="BM2469" s="1605"/>
      <c r="BN2469" s="1608"/>
      <c r="BO2469" s="1608"/>
      <c r="BP2469" s="1608"/>
      <c r="BQ2469" s="1608"/>
      <c r="BR2469" s="1608"/>
      <c r="BS2469" s="1608"/>
      <c r="BT2469" s="1608"/>
      <c r="BU2469" s="1608"/>
      <c r="BV2469" s="1608"/>
      <c r="BW2469" s="1608"/>
      <c r="BX2469" s="1608"/>
      <c r="BY2469" s="1608"/>
      <c r="BZ2469" s="1608"/>
      <c r="CA2469" s="1608"/>
      <c r="CB2469" s="1608"/>
      <c r="CC2469" s="1608"/>
      <c r="CD2469" s="1440" t="s">
        <v>4457</v>
      </c>
    </row>
    <row r="2470" spans="1:82" s="19" customFormat="1" ht="21" customHeight="1" x14ac:dyDescent="0.25">
      <c r="A2470" s="1361" t="s">
        <v>4120</v>
      </c>
      <c r="B2470" s="719" t="s">
        <v>4210</v>
      </c>
      <c r="C2470" s="1314" t="s">
        <v>4211</v>
      </c>
      <c r="D2470" s="460">
        <v>308</v>
      </c>
      <c r="E2470" s="526" t="s">
        <v>4614</v>
      </c>
      <c r="F2470" s="526" t="s">
        <v>4615</v>
      </c>
      <c r="G2470" s="526" t="s">
        <v>165</v>
      </c>
      <c r="H2470" s="526" t="s">
        <v>0</v>
      </c>
      <c r="I2470" s="891">
        <v>60</v>
      </c>
      <c r="J2470" s="1297">
        <v>15</v>
      </c>
      <c r="K2470" s="103"/>
      <c r="L2470" s="1352"/>
      <c r="M2470" s="1320"/>
      <c r="N2470" s="1320"/>
      <c r="O2470" s="1320"/>
      <c r="P2470" s="1320"/>
      <c r="Q2470" s="1320"/>
      <c r="R2470" s="1320"/>
      <c r="S2470" s="1320"/>
      <c r="T2470" s="1320"/>
      <c r="U2470" s="1353"/>
      <c r="V2470" s="1320"/>
      <c r="W2470" s="1320"/>
      <c r="X2470" s="1320"/>
      <c r="Y2470" s="1320"/>
      <c r="Z2470" s="1320"/>
      <c r="AA2470" s="1320"/>
      <c r="AB2470" s="1320"/>
      <c r="AC2470" s="1320"/>
      <c r="AD2470" s="1320"/>
      <c r="AE2470" s="1320"/>
      <c r="AF2470" s="1320"/>
      <c r="AG2470" s="3267"/>
      <c r="AH2470" s="3267"/>
      <c r="AI2470" s="3268"/>
      <c r="AJ2470" s="3267"/>
      <c r="AK2470" s="3267"/>
      <c r="AL2470" s="3267"/>
      <c r="AM2470" s="4108"/>
      <c r="AN2470" s="4108"/>
      <c r="AO2470" s="3267"/>
      <c r="AP2470" s="3267"/>
      <c r="AQ2470" s="3267"/>
      <c r="AR2470" s="3270"/>
      <c r="AS2470" s="3267"/>
      <c r="AT2470" s="3267"/>
      <c r="AU2470" s="3271"/>
      <c r="AV2470" s="3271"/>
      <c r="AW2470" s="3272"/>
      <c r="AX2470" s="3272"/>
      <c r="AY2470" s="3269"/>
      <c r="AZ2470" s="3769" t="s">
        <v>4671</v>
      </c>
      <c r="BA2470" s="2339" t="s">
        <v>4672</v>
      </c>
      <c r="BB2470" s="1420" t="s">
        <v>4673</v>
      </c>
      <c r="BC2470" s="2339" t="s">
        <v>4674</v>
      </c>
      <c r="BD2470" s="5405">
        <v>2017000578</v>
      </c>
      <c r="BE2470" s="1455">
        <v>43031</v>
      </c>
      <c r="BF2470" s="5540">
        <v>45000000</v>
      </c>
      <c r="BG2470" s="2419">
        <v>2017000578</v>
      </c>
      <c r="BH2470" s="2420">
        <v>43042</v>
      </c>
      <c r="BI2470" s="5540">
        <v>45000000</v>
      </c>
      <c r="BJ2470" s="2420">
        <v>43072</v>
      </c>
      <c r="BK2470" s="2420">
        <v>43099</v>
      </c>
      <c r="BL2470" s="1438">
        <f t="shared" si="276"/>
        <v>0</v>
      </c>
      <c r="BM2470" s="1605"/>
      <c r="BN2470" s="1608"/>
      <c r="BO2470" s="1608"/>
      <c r="BP2470" s="1608"/>
      <c r="BQ2470" s="1608"/>
      <c r="BR2470" s="1608"/>
      <c r="BS2470" s="1608"/>
      <c r="BT2470" s="1608"/>
      <c r="BU2470" s="1608"/>
      <c r="BV2470" s="1608"/>
      <c r="BW2470" s="1608"/>
      <c r="BX2470" s="1608"/>
      <c r="BY2470" s="1608"/>
      <c r="BZ2470" s="1608"/>
      <c r="CA2470" s="1608"/>
      <c r="CB2470" s="1608"/>
      <c r="CC2470" s="1608"/>
      <c r="CD2470" s="1440" t="s">
        <v>4457</v>
      </c>
    </row>
    <row r="2471" spans="1:82" s="19" customFormat="1" ht="21" customHeight="1" x14ac:dyDescent="0.2">
      <c r="A2471" s="1361" t="s">
        <v>4120</v>
      </c>
      <c r="B2471" s="719" t="s">
        <v>4210</v>
      </c>
      <c r="C2471" s="1314" t="s">
        <v>4211</v>
      </c>
      <c r="D2471" s="460">
        <v>308</v>
      </c>
      <c r="E2471" s="526" t="s">
        <v>4614</v>
      </c>
      <c r="F2471" s="526" t="s">
        <v>4615</v>
      </c>
      <c r="G2471" s="526" t="s">
        <v>165</v>
      </c>
      <c r="H2471" s="526" t="s">
        <v>0</v>
      </c>
      <c r="I2471" s="891">
        <v>60</v>
      </c>
      <c r="J2471" s="1297">
        <v>15</v>
      </c>
      <c r="K2471" s="103"/>
      <c r="L2471" s="1352"/>
      <c r="M2471" s="1320"/>
      <c r="N2471" s="1320"/>
      <c r="O2471" s="1320"/>
      <c r="P2471" s="1320"/>
      <c r="Q2471" s="1320"/>
      <c r="R2471" s="1320"/>
      <c r="S2471" s="1320"/>
      <c r="T2471" s="1320"/>
      <c r="U2471" s="1353"/>
      <c r="V2471" s="1320"/>
      <c r="W2471" s="1320"/>
      <c r="X2471" s="1320"/>
      <c r="Y2471" s="1320"/>
      <c r="Z2471" s="1320"/>
      <c r="AA2471" s="1320"/>
      <c r="AB2471" s="1320"/>
      <c r="AC2471" s="1320"/>
      <c r="AD2471" s="1320"/>
      <c r="AE2471" s="1320"/>
      <c r="AF2471" s="1320"/>
      <c r="AG2471" s="3267"/>
      <c r="AH2471" s="3267"/>
      <c r="AI2471" s="3268"/>
      <c r="AJ2471" s="3267"/>
      <c r="AK2471" s="3267"/>
      <c r="AL2471" s="3267"/>
      <c r="AM2471" s="4108"/>
      <c r="AN2471" s="4108"/>
      <c r="AO2471" s="3267"/>
      <c r="AP2471" s="3267"/>
      <c r="AQ2471" s="3267"/>
      <c r="AR2471" s="3270"/>
      <c r="AS2471" s="3267"/>
      <c r="AT2471" s="3267"/>
      <c r="AU2471" s="3271"/>
      <c r="AV2471" s="3271"/>
      <c r="AW2471" s="3272"/>
      <c r="AX2471" s="3272"/>
      <c r="AY2471" s="3269"/>
      <c r="AZ2471" s="3769" t="s">
        <v>4675</v>
      </c>
      <c r="BA2471" s="2339" t="s">
        <v>1897</v>
      </c>
      <c r="BB2471" s="1420" t="s">
        <v>4676</v>
      </c>
      <c r="BC2471" s="5539" t="s">
        <v>4677</v>
      </c>
      <c r="BD2471" s="5405">
        <v>2017000393</v>
      </c>
      <c r="BE2471" s="1455">
        <v>42922</v>
      </c>
      <c r="BF2471" s="5540">
        <v>89500852</v>
      </c>
      <c r="BG2471" s="2419">
        <v>2017000393</v>
      </c>
      <c r="BH2471" s="2420">
        <v>42928</v>
      </c>
      <c r="BI2471" s="5540">
        <v>89500852</v>
      </c>
      <c r="BJ2471" s="2420">
        <v>42928</v>
      </c>
      <c r="BK2471" s="2420">
        <v>43081</v>
      </c>
      <c r="BL2471" s="1438">
        <f t="shared" si="276"/>
        <v>0</v>
      </c>
      <c r="BM2471" s="1605"/>
      <c r="BN2471" s="1608"/>
      <c r="BO2471" s="1608"/>
      <c r="BP2471" s="1608"/>
      <c r="BQ2471" s="1608"/>
      <c r="BR2471" s="1608"/>
      <c r="BS2471" s="1608"/>
      <c r="BT2471" s="1608"/>
      <c r="BU2471" s="1608"/>
      <c r="BV2471" s="1608"/>
      <c r="BW2471" s="1608"/>
      <c r="BX2471" s="1608"/>
      <c r="BY2471" s="1608"/>
      <c r="BZ2471" s="1608"/>
      <c r="CA2471" s="1608"/>
      <c r="CB2471" s="1608"/>
      <c r="CC2471" s="1608"/>
      <c r="CD2471" s="1440" t="s">
        <v>4457</v>
      </c>
    </row>
    <row r="2472" spans="1:82" s="19" customFormat="1" ht="21" customHeight="1" thickBot="1" x14ac:dyDescent="0.3">
      <c r="A2472" s="1361" t="s">
        <v>4120</v>
      </c>
      <c r="B2472" s="719" t="s">
        <v>4210</v>
      </c>
      <c r="C2472" s="1314" t="s">
        <v>4211</v>
      </c>
      <c r="D2472" s="460">
        <v>308</v>
      </c>
      <c r="E2472" s="526" t="s">
        <v>4614</v>
      </c>
      <c r="F2472" s="526" t="s">
        <v>4615</v>
      </c>
      <c r="G2472" s="526" t="s">
        <v>165</v>
      </c>
      <c r="H2472" s="526" t="s">
        <v>0</v>
      </c>
      <c r="I2472" s="891">
        <v>60</v>
      </c>
      <c r="J2472" s="1297">
        <v>15</v>
      </c>
      <c r="K2472" s="103"/>
      <c r="L2472" s="1352"/>
      <c r="M2472" s="1320"/>
      <c r="N2472" s="1320"/>
      <c r="O2472" s="1320"/>
      <c r="P2472" s="1320"/>
      <c r="Q2472" s="1320"/>
      <c r="R2472" s="1320"/>
      <c r="S2472" s="1320"/>
      <c r="T2472" s="1320"/>
      <c r="U2472" s="1353"/>
      <c r="V2472" s="1320"/>
      <c r="W2472" s="1320"/>
      <c r="X2472" s="1320"/>
      <c r="Y2472" s="1320"/>
      <c r="Z2472" s="1320"/>
      <c r="AA2472" s="1320"/>
      <c r="AB2472" s="1320"/>
      <c r="AC2472" s="1320"/>
      <c r="AD2472" s="1320"/>
      <c r="AE2472" s="1320"/>
      <c r="AF2472" s="1320"/>
      <c r="AG2472" s="3267"/>
      <c r="AH2472" s="3267"/>
      <c r="AI2472" s="3268"/>
      <c r="AJ2472" s="3267"/>
      <c r="AK2472" s="3267"/>
      <c r="AL2472" s="3267"/>
      <c r="AM2472" s="4108"/>
      <c r="AN2472" s="4108"/>
      <c r="AO2472" s="3267"/>
      <c r="AP2472" s="3267"/>
      <c r="AQ2472" s="3267"/>
      <c r="AR2472" s="3270"/>
      <c r="AS2472" s="3267"/>
      <c r="AT2472" s="3267"/>
      <c r="AU2472" s="3271"/>
      <c r="AV2472" s="3271"/>
      <c r="AW2472" s="3272"/>
      <c r="AX2472" s="3272"/>
      <c r="AY2472" s="3269"/>
      <c r="AZ2472" s="3769" t="s">
        <v>673</v>
      </c>
      <c r="BA2472" s="2339" t="s">
        <v>1897</v>
      </c>
      <c r="BB2472" s="1420" t="s">
        <v>4678</v>
      </c>
      <c r="BC2472" s="2340" t="s">
        <v>4679</v>
      </c>
      <c r="BD2472" s="5405">
        <v>2017000518</v>
      </c>
      <c r="BE2472" s="1455">
        <v>42996</v>
      </c>
      <c r="BF2472" s="5540">
        <v>4000000</v>
      </c>
      <c r="BG2472" s="2419">
        <v>2017000518</v>
      </c>
      <c r="BH2472" s="2420">
        <v>43042</v>
      </c>
      <c r="BI2472" s="5540">
        <v>4000000</v>
      </c>
      <c r="BJ2472" s="2420">
        <v>43042</v>
      </c>
      <c r="BK2472" s="2420">
        <v>43072</v>
      </c>
      <c r="BL2472" s="1438">
        <f t="shared" si="276"/>
        <v>0</v>
      </c>
      <c r="BM2472" s="1605"/>
      <c r="BN2472" s="1608"/>
      <c r="BO2472" s="1608"/>
      <c r="BP2472" s="1608"/>
      <c r="BQ2472" s="1608"/>
      <c r="BR2472" s="1608"/>
      <c r="BS2472" s="1608"/>
      <c r="BT2472" s="1608"/>
      <c r="BU2472" s="1608"/>
      <c r="BV2472" s="1608"/>
      <c r="BW2472" s="1608"/>
      <c r="BX2472" s="1608"/>
      <c r="BY2472" s="1608"/>
      <c r="BZ2472" s="1608"/>
      <c r="CA2472" s="1608"/>
      <c r="CB2472" s="1608"/>
      <c r="CC2472" s="1608"/>
      <c r="CD2472" s="1440" t="s">
        <v>4457</v>
      </c>
    </row>
    <row r="2473" spans="1:82" s="19" customFormat="1" ht="21" customHeight="1" x14ac:dyDescent="0.25">
      <c r="A2473" s="1360" t="s">
        <v>4120</v>
      </c>
      <c r="B2473" s="715" t="s">
        <v>4210</v>
      </c>
      <c r="C2473" s="1309" t="s">
        <v>4211</v>
      </c>
      <c r="D2473" s="163">
        <v>309</v>
      </c>
      <c r="E2473" s="48" t="s">
        <v>4680</v>
      </c>
      <c r="F2473" s="48" t="s">
        <v>4681</v>
      </c>
      <c r="G2473" s="48">
        <v>2</v>
      </c>
      <c r="H2473" s="48" t="s">
        <v>1</v>
      </c>
      <c r="I2473" s="48">
        <v>2</v>
      </c>
      <c r="J2473" s="1284">
        <v>2</v>
      </c>
      <c r="K2473" s="210"/>
      <c r="L2473" s="1285">
        <f t="shared" si="277"/>
        <v>0</v>
      </c>
      <c r="M2473" s="1286"/>
      <c r="N2473" s="1286"/>
      <c r="O2473" s="1286"/>
      <c r="P2473" s="1286"/>
      <c r="Q2473" s="1286"/>
      <c r="R2473" s="1286"/>
      <c r="S2473" s="1286"/>
      <c r="T2473" s="1286"/>
      <c r="U2473" s="1287">
        <f t="shared" si="279"/>
        <v>0</v>
      </c>
      <c r="V2473" s="1286"/>
      <c r="W2473" s="1286"/>
      <c r="X2473" s="1286"/>
      <c r="Y2473" s="1286"/>
      <c r="Z2473" s="1286"/>
      <c r="AA2473" s="1286"/>
      <c r="AB2473" s="1286"/>
      <c r="AC2473" s="1286"/>
      <c r="AD2473" s="1286"/>
      <c r="AE2473" s="1286"/>
      <c r="AF2473" s="1286"/>
      <c r="AG2473" s="3273"/>
      <c r="AH2473" s="3273"/>
      <c r="AI2473" s="3273"/>
      <c r="AJ2473" s="3273"/>
      <c r="AK2473" s="3273"/>
      <c r="AL2473" s="3273"/>
      <c r="AM2473" s="4109"/>
      <c r="AN2473" s="4109"/>
      <c r="AO2473" s="3273"/>
      <c r="AP2473" s="3273"/>
      <c r="AQ2473" s="3273"/>
      <c r="AR2473" s="3273"/>
      <c r="AS2473" s="3274"/>
      <c r="AT2473" s="3274"/>
      <c r="AU2473" s="3274"/>
      <c r="AV2473" s="3274"/>
      <c r="AW2473" s="3274"/>
      <c r="AX2473" s="3274"/>
      <c r="AY2473" s="3274"/>
      <c r="AZ2473" s="2325"/>
      <c r="BA2473" s="2325"/>
      <c r="BB2473" s="2325"/>
      <c r="BC2473" s="2325"/>
      <c r="BD2473" s="2326"/>
      <c r="BE2473" s="1381"/>
      <c r="BF2473" s="2220"/>
      <c r="BG2473" s="1381"/>
      <c r="BH2473" s="1381"/>
      <c r="BI2473" s="2221"/>
      <c r="BJ2473" s="1381"/>
      <c r="BK2473" s="1381"/>
      <c r="BL2473" s="1438">
        <f t="shared" si="276"/>
        <v>0</v>
      </c>
      <c r="BM2473" s="1470">
        <f>L2473-(BI2473:BI2478)</f>
        <v>0</v>
      </c>
      <c r="BN2473" s="1471"/>
      <c r="BO2473" s="1471"/>
      <c r="BP2473" s="1471"/>
      <c r="BQ2473" s="1471"/>
      <c r="BR2473" s="1471"/>
      <c r="BS2473" s="1471"/>
      <c r="BT2473" s="1471"/>
      <c r="BU2473" s="1471"/>
      <c r="BV2473" s="1471"/>
      <c r="BW2473" s="1471"/>
      <c r="BX2473" s="1471"/>
      <c r="BY2473" s="1471"/>
      <c r="BZ2473" s="1471"/>
      <c r="CA2473" s="1471"/>
      <c r="CB2473" s="1471"/>
      <c r="CC2473" s="1471"/>
      <c r="CD2473" s="1390" t="s">
        <v>4457</v>
      </c>
    </row>
    <row r="2474" spans="1:82" s="19" customFormat="1" ht="21" customHeight="1" x14ac:dyDescent="0.25">
      <c r="A2474" s="1361" t="s">
        <v>4120</v>
      </c>
      <c r="B2474" s="719" t="s">
        <v>4210</v>
      </c>
      <c r="C2474" s="1314" t="s">
        <v>4211</v>
      </c>
      <c r="D2474" s="460">
        <v>309</v>
      </c>
      <c r="E2474" s="526" t="s">
        <v>4680</v>
      </c>
      <c r="F2474" s="526" t="s">
        <v>4681</v>
      </c>
      <c r="G2474" s="526">
        <v>2</v>
      </c>
      <c r="H2474" s="526" t="s">
        <v>1</v>
      </c>
      <c r="I2474" s="526">
        <v>2</v>
      </c>
      <c r="J2474" s="1297">
        <v>2</v>
      </c>
      <c r="K2474" s="500"/>
      <c r="L2474" s="1348"/>
      <c r="M2474" s="1294"/>
      <c r="N2474" s="1294"/>
      <c r="O2474" s="1294"/>
      <c r="P2474" s="1294"/>
      <c r="Q2474" s="1294"/>
      <c r="R2474" s="1294"/>
      <c r="S2474" s="1294"/>
      <c r="T2474" s="1294"/>
      <c r="U2474" s="1349">
        <f t="shared" si="279"/>
        <v>0</v>
      </c>
      <c r="V2474" s="1294"/>
      <c r="W2474" s="1294"/>
      <c r="X2474" s="1294"/>
      <c r="Y2474" s="1294"/>
      <c r="Z2474" s="1294"/>
      <c r="AA2474" s="1294"/>
      <c r="AB2474" s="1294"/>
      <c r="AC2474" s="1294"/>
      <c r="AD2474" s="1294"/>
      <c r="AE2474" s="1362" t="s">
        <v>4682</v>
      </c>
      <c r="AF2474" s="1362"/>
      <c r="AG2474" s="2347"/>
      <c r="AH2474" s="2347"/>
      <c r="AI2474" s="2347"/>
      <c r="AJ2474" s="2347"/>
      <c r="AK2474" s="2347"/>
      <c r="AL2474" s="2347"/>
      <c r="AM2474" s="2164"/>
      <c r="AN2474" s="2164"/>
      <c r="AO2474" s="2347"/>
      <c r="AP2474" s="2347"/>
      <c r="AQ2474" s="2347"/>
      <c r="AR2474" s="2347"/>
      <c r="AS2474" s="2347"/>
      <c r="AT2474" s="2347"/>
      <c r="AU2474" s="2347"/>
      <c r="AV2474" s="2347"/>
      <c r="AW2474" s="2347"/>
      <c r="AX2474" s="2347"/>
      <c r="AY2474" s="2347"/>
      <c r="AZ2474" s="2339"/>
      <c r="BA2474" s="2339"/>
      <c r="BB2474" s="2339"/>
      <c r="BC2474" s="2339"/>
      <c r="BD2474" s="2340"/>
      <c r="BE2474" s="1419"/>
      <c r="BF2474" s="2341"/>
      <c r="BG2474" s="1419"/>
      <c r="BH2474" s="1419"/>
      <c r="BI2474" s="2342"/>
      <c r="BJ2474" s="1419"/>
      <c r="BK2474" s="1419"/>
      <c r="BL2474" s="1438">
        <f t="shared" si="276"/>
        <v>0</v>
      </c>
      <c r="BM2474" s="1419"/>
      <c r="BN2474" s="1439"/>
      <c r="BO2474" s="1439"/>
      <c r="BP2474" s="1439"/>
      <c r="BQ2474" s="1439"/>
      <c r="BR2474" s="1439"/>
      <c r="BS2474" s="1439"/>
      <c r="BT2474" s="1439"/>
      <c r="BU2474" s="1439"/>
      <c r="BV2474" s="1439"/>
      <c r="BW2474" s="1439"/>
      <c r="BX2474" s="1439"/>
      <c r="BY2474" s="1439"/>
      <c r="BZ2474" s="1439"/>
      <c r="CA2474" s="1439"/>
      <c r="CB2474" s="1439"/>
      <c r="CC2474" s="1439"/>
      <c r="CD2474" s="1440" t="s">
        <v>4457</v>
      </c>
    </row>
    <row r="2475" spans="1:82" s="19" customFormat="1" ht="21" customHeight="1" x14ac:dyDescent="0.25">
      <c r="A2475" s="1361" t="s">
        <v>4120</v>
      </c>
      <c r="B2475" s="719" t="s">
        <v>4210</v>
      </c>
      <c r="C2475" s="1314" t="s">
        <v>4211</v>
      </c>
      <c r="D2475" s="460">
        <v>309</v>
      </c>
      <c r="E2475" s="526" t="s">
        <v>4680</v>
      </c>
      <c r="F2475" s="526" t="s">
        <v>4681</v>
      </c>
      <c r="G2475" s="526">
        <v>2</v>
      </c>
      <c r="H2475" s="526" t="s">
        <v>1</v>
      </c>
      <c r="I2475" s="526">
        <v>2</v>
      </c>
      <c r="J2475" s="1297">
        <v>2</v>
      </c>
      <c r="K2475" s="500"/>
      <c r="L2475" s="1348"/>
      <c r="M2475" s="1294"/>
      <c r="N2475" s="1294"/>
      <c r="O2475" s="1294"/>
      <c r="P2475" s="1294"/>
      <c r="Q2475" s="1294"/>
      <c r="R2475" s="1294"/>
      <c r="S2475" s="1294"/>
      <c r="T2475" s="1294"/>
      <c r="U2475" s="1349">
        <f t="shared" si="279"/>
        <v>0</v>
      </c>
      <c r="V2475" s="1294"/>
      <c r="W2475" s="1294"/>
      <c r="X2475" s="1294"/>
      <c r="Y2475" s="1294"/>
      <c r="Z2475" s="1294"/>
      <c r="AA2475" s="1294"/>
      <c r="AB2475" s="1294"/>
      <c r="AC2475" s="1294"/>
      <c r="AD2475" s="1294"/>
      <c r="AE2475" s="1294"/>
      <c r="AF2475" s="1294"/>
      <c r="AG2475" s="2347"/>
      <c r="AH2475" s="2347"/>
      <c r="AI2475" s="2347"/>
      <c r="AJ2475" s="2347"/>
      <c r="AK2475" s="2347"/>
      <c r="AL2475" s="2347"/>
      <c r="AM2475" s="2164"/>
      <c r="AN2475" s="2164"/>
      <c r="AO2475" s="2347"/>
      <c r="AP2475" s="2347"/>
      <c r="AQ2475" s="2347"/>
      <c r="AR2475" s="2347"/>
      <c r="AS2475" s="2347"/>
      <c r="AT2475" s="2347"/>
      <c r="AU2475" s="2347"/>
      <c r="AV2475" s="2347"/>
      <c r="AW2475" s="2347"/>
      <c r="AX2475" s="2347"/>
      <c r="AY2475" s="2347"/>
      <c r="AZ2475" s="2339"/>
      <c r="BA2475" s="2339"/>
      <c r="BB2475" s="2339"/>
      <c r="BC2475" s="2339"/>
      <c r="BD2475" s="2340"/>
      <c r="BE2475" s="1419"/>
      <c r="BF2475" s="2341"/>
      <c r="BG2475" s="1419"/>
      <c r="BH2475" s="1419"/>
      <c r="BI2475" s="2342"/>
      <c r="BJ2475" s="1419"/>
      <c r="BK2475" s="1419"/>
      <c r="BL2475" s="1438">
        <f t="shared" si="276"/>
        <v>0</v>
      </c>
      <c r="BM2475" s="1419"/>
      <c r="BN2475" s="1439"/>
      <c r="BO2475" s="1439"/>
      <c r="BP2475" s="1439"/>
      <c r="BQ2475" s="1439"/>
      <c r="BR2475" s="1439"/>
      <c r="BS2475" s="1439"/>
      <c r="BT2475" s="1439"/>
      <c r="BU2475" s="1439"/>
      <c r="BV2475" s="1439"/>
      <c r="BW2475" s="1439"/>
      <c r="BX2475" s="1439"/>
      <c r="BY2475" s="1439"/>
      <c r="BZ2475" s="1439"/>
      <c r="CA2475" s="1439"/>
      <c r="CB2475" s="1439"/>
      <c r="CC2475" s="1439"/>
      <c r="CD2475" s="1440" t="s">
        <v>4457</v>
      </c>
    </row>
    <row r="2476" spans="1:82" s="19" customFormat="1" ht="21" customHeight="1" x14ac:dyDescent="0.25">
      <c r="A2476" s="1361" t="s">
        <v>4120</v>
      </c>
      <c r="B2476" s="719" t="s">
        <v>4210</v>
      </c>
      <c r="C2476" s="1314" t="s">
        <v>4211</v>
      </c>
      <c r="D2476" s="460">
        <v>309</v>
      </c>
      <c r="E2476" s="526" t="s">
        <v>4680</v>
      </c>
      <c r="F2476" s="526" t="s">
        <v>4681</v>
      </c>
      <c r="G2476" s="526">
        <v>2</v>
      </c>
      <c r="H2476" s="526" t="s">
        <v>1</v>
      </c>
      <c r="I2476" s="526">
        <v>2</v>
      </c>
      <c r="J2476" s="1297">
        <v>2</v>
      </c>
      <c r="K2476" s="500"/>
      <c r="L2476" s="1348"/>
      <c r="M2476" s="1294"/>
      <c r="N2476" s="1294"/>
      <c r="O2476" s="1294"/>
      <c r="P2476" s="1294"/>
      <c r="Q2476" s="1294"/>
      <c r="R2476" s="1294"/>
      <c r="S2476" s="1294"/>
      <c r="T2476" s="1294"/>
      <c r="U2476" s="1349">
        <f t="shared" si="279"/>
        <v>0</v>
      </c>
      <c r="V2476" s="1294"/>
      <c r="W2476" s="1294"/>
      <c r="X2476" s="1294"/>
      <c r="Y2476" s="1294"/>
      <c r="Z2476" s="1294"/>
      <c r="AA2476" s="1294"/>
      <c r="AB2476" s="1294"/>
      <c r="AC2476" s="1294"/>
      <c r="AD2476" s="1294"/>
      <c r="AE2476" s="1294"/>
      <c r="AF2476" s="1294"/>
      <c r="AG2476" s="2347"/>
      <c r="AH2476" s="2347"/>
      <c r="AI2476" s="2347"/>
      <c r="AJ2476" s="2347"/>
      <c r="AK2476" s="2347"/>
      <c r="AL2476" s="2347"/>
      <c r="AM2476" s="2164"/>
      <c r="AN2476" s="2164"/>
      <c r="AO2476" s="2347"/>
      <c r="AP2476" s="2347"/>
      <c r="AQ2476" s="2347"/>
      <c r="AR2476" s="2347"/>
      <c r="AS2476" s="2347"/>
      <c r="AT2476" s="2347"/>
      <c r="AU2476" s="2347"/>
      <c r="AV2476" s="2347"/>
      <c r="AW2476" s="2347"/>
      <c r="AX2476" s="2347"/>
      <c r="AY2476" s="2347"/>
      <c r="AZ2476" s="2339"/>
      <c r="BA2476" s="2339"/>
      <c r="BB2476" s="2339"/>
      <c r="BC2476" s="2339"/>
      <c r="BD2476" s="2340"/>
      <c r="BE2476" s="1419"/>
      <c r="BF2476" s="2341"/>
      <c r="BG2476" s="1419"/>
      <c r="BH2476" s="1419"/>
      <c r="BI2476" s="2342"/>
      <c r="BJ2476" s="1419"/>
      <c r="BK2476" s="1419"/>
      <c r="BL2476" s="1438">
        <f t="shared" si="276"/>
        <v>0</v>
      </c>
      <c r="BM2476" s="1419"/>
      <c r="BN2476" s="1439"/>
      <c r="BO2476" s="1439"/>
      <c r="BP2476" s="1439"/>
      <c r="BQ2476" s="1439"/>
      <c r="BR2476" s="1439"/>
      <c r="BS2476" s="1439"/>
      <c r="BT2476" s="1439"/>
      <c r="BU2476" s="1439"/>
      <c r="BV2476" s="1439"/>
      <c r="BW2476" s="1439"/>
      <c r="BX2476" s="1439"/>
      <c r="BY2476" s="1439"/>
      <c r="BZ2476" s="1439"/>
      <c r="CA2476" s="1439"/>
      <c r="CB2476" s="1439"/>
      <c r="CC2476" s="1439"/>
      <c r="CD2476" s="1440" t="s">
        <v>4457</v>
      </c>
    </row>
    <row r="2477" spans="1:82" s="19" customFormat="1" ht="21" customHeight="1" x14ac:dyDescent="0.25">
      <c r="A2477" s="1361" t="s">
        <v>4120</v>
      </c>
      <c r="B2477" s="719" t="s">
        <v>4210</v>
      </c>
      <c r="C2477" s="1314" t="s">
        <v>4211</v>
      </c>
      <c r="D2477" s="460">
        <v>309</v>
      </c>
      <c r="E2477" s="526" t="s">
        <v>4680</v>
      </c>
      <c r="F2477" s="526" t="s">
        <v>4681</v>
      </c>
      <c r="G2477" s="526">
        <v>2</v>
      </c>
      <c r="H2477" s="526" t="s">
        <v>1</v>
      </c>
      <c r="I2477" s="526">
        <v>2</v>
      </c>
      <c r="J2477" s="1297">
        <v>2</v>
      </c>
      <c r="K2477" s="500"/>
      <c r="L2477" s="1348"/>
      <c r="M2477" s="1294"/>
      <c r="N2477" s="1294"/>
      <c r="O2477" s="1294"/>
      <c r="P2477" s="1294"/>
      <c r="Q2477" s="1294"/>
      <c r="R2477" s="1294"/>
      <c r="S2477" s="1294"/>
      <c r="T2477" s="1294"/>
      <c r="U2477" s="1349">
        <f t="shared" si="279"/>
        <v>0</v>
      </c>
      <c r="V2477" s="1294"/>
      <c r="W2477" s="1294"/>
      <c r="X2477" s="1294"/>
      <c r="Y2477" s="1294"/>
      <c r="Z2477" s="1294"/>
      <c r="AA2477" s="1294"/>
      <c r="AB2477" s="1294"/>
      <c r="AC2477" s="1294"/>
      <c r="AD2477" s="1294"/>
      <c r="AE2477" s="1294"/>
      <c r="AF2477" s="1294"/>
      <c r="AG2477" s="2347"/>
      <c r="AH2477" s="2347"/>
      <c r="AI2477" s="2347"/>
      <c r="AJ2477" s="2347"/>
      <c r="AK2477" s="2347"/>
      <c r="AL2477" s="2347"/>
      <c r="AM2477" s="2164"/>
      <c r="AN2477" s="2164"/>
      <c r="AO2477" s="2347"/>
      <c r="AP2477" s="2347"/>
      <c r="AQ2477" s="2347"/>
      <c r="AR2477" s="2347"/>
      <c r="AS2477" s="2347"/>
      <c r="AT2477" s="2347"/>
      <c r="AU2477" s="2347"/>
      <c r="AV2477" s="2347"/>
      <c r="AW2477" s="2347"/>
      <c r="AX2477" s="2347"/>
      <c r="AY2477" s="2347"/>
      <c r="AZ2477" s="2339"/>
      <c r="BA2477" s="2339"/>
      <c r="BB2477" s="2339"/>
      <c r="BC2477" s="2339"/>
      <c r="BD2477" s="2340"/>
      <c r="BE2477" s="1419"/>
      <c r="BF2477" s="2341"/>
      <c r="BG2477" s="1419"/>
      <c r="BH2477" s="1419"/>
      <c r="BI2477" s="2342"/>
      <c r="BJ2477" s="1419"/>
      <c r="BK2477" s="1419"/>
      <c r="BL2477" s="1438">
        <f t="shared" si="276"/>
        <v>0</v>
      </c>
      <c r="BM2477" s="1419"/>
      <c r="BN2477" s="1439"/>
      <c r="BO2477" s="1439"/>
      <c r="BP2477" s="1439"/>
      <c r="BQ2477" s="1439"/>
      <c r="BR2477" s="1439"/>
      <c r="BS2477" s="1439"/>
      <c r="BT2477" s="1439"/>
      <c r="BU2477" s="1439"/>
      <c r="BV2477" s="1439"/>
      <c r="BW2477" s="1439"/>
      <c r="BX2477" s="1439"/>
      <c r="BY2477" s="1439"/>
      <c r="BZ2477" s="1439"/>
      <c r="CA2477" s="1439"/>
      <c r="CB2477" s="1439"/>
      <c r="CC2477" s="1439"/>
      <c r="CD2477" s="1440" t="s">
        <v>4457</v>
      </c>
    </row>
    <row r="2478" spans="1:82" s="19" customFormat="1" ht="21" customHeight="1" thickBot="1" x14ac:dyDescent="0.3">
      <c r="A2478" s="1363" t="s">
        <v>4120</v>
      </c>
      <c r="B2478" s="723" t="s">
        <v>4210</v>
      </c>
      <c r="C2478" s="1318" t="s">
        <v>4211</v>
      </c>
      <c r="D2478" s="205">
        <v>309</v>
      </c>
      <c r="E2478" s="100" t="s">
        <v>4680</v>
      </c>
      <c r="F2478" s="100" t="s">
        <v>4681</v>
      </c>
      <c r="G2478" s="100">
        <v>2</v>
      </c>
      <c r="H2478" s="100" t="s">
        <v>1</v>
      </c>
      <c r="I2478" s="100">
        <v>2</v>
      </c>
      <c r="J2478" s="1302">
        <v>2</v>
      </c>
      <c r="K2478" s="103"/>
      <c r="L2478" s="1352"/>
      <c r="M2478" s="1320"/>
      <c r="N2478" s="1320"/>
      <c r="O2478" s="1320"/>
      <c r="P2478" s="1320"/>
      <c r="Q2478" s="1320"/>
      <c r="R2478" s="1320"/>
      <c r="S2478" s="1320"/>
      <c r="T2478" s="1320"/>
      <c r="U2478" s="1353">
        <f t="shared" si="279"/>
        <v>0</v>
      </c>
      <c r="V2478" s="1320"/>
      <c r="W2478" s="1320"/>
      <c r="X2478" s="1320"/>
      <c r="Y2478" s="1320"/>
      <c r="Z2478" s="1320"/>
      <c r="AA2478" s="1320"/>
      <c r="AB2478" s="1320"/>
      <c r="AC2478" s="1320"/>
      <c r="AD2478" s="1320"/>
      <c r="AE2478" s="1320"/>
      <c r="AF2478" s="1320"/>
      <c r="AG2478" s="2347"/>
      <c r="AH2478" s="2347"/>
      <c r="AI2478" s="2347"/>
      <c r="AJ2478" s="2347"/>
      <c r="AK2478" s="2347"/>
      <c r="AL2478" s="2347"/>
      <c r="AM2478" s="2164"/>
      <c r="AN2478" s="2164"/>
      <c r="AO2478" s="2347"/>
      <c r="AP2478" s="2347"/>
      <c r="AQ2478" s="2347"/>
      <c r="AR2478" s="2347"/>
      <c r="AS2478" s="3240"/>
      <c r="AT2478" s="2347"/>
      <c r="AU2478" s="2347"/>
      <c r="AV2478" s="2347"/>
      <c r="AW2478" s="2347"/>
      <c r="AX2478" s="2347"/>
      <c r="AY2478" s="2347"/>
      <c r="AZ2478" s="2348"/>
      <c r="BA2478" s="2348"/>
      <c r="BB2478" s="2348"/>
      <c r="BC2478" s="2348"/>
      <c r="BD2478" s="2349"/>
      <c r="BE2478" s="1605"/>
      <c r="BF2478" s="2350"/>
      <c r="BG2478" s="1605"/>
      <c r="BH2478" s="1605"/>
      <c r="BI2478" s="2351"/>
      <c r="BJ2478" s="1605"/>
      <c r="BK2478" s="1605"/>
      <c r="BL2478" s="1438">
        <f t="shared" si="276"/>
        <v>0</v>
      </c>
      <c r="BM2478" s="1605"/>
      <c r="BN2478" s="1608"/>
      <c r="BO2478" s="1608"/>
      <c r="BP2478" s="1608"/>
      <c r="BQ2478" s="1608"/>
      <c r="BR2478" s="1608"/>
      <c r="BS2478" s="1608"/>
      <c r="BT2478" s="1608"/>
      <c r="BU2478" s="1608"/>
      <c r="BV2478" s="1608"/>
      <c r="BW2478" s="1608"/>
      <c r="BX2478" s="1608"/>
      <c r="BY2478" s="1608"/>
      <c r="BZ2478" s="1608"/>
      <c r="CA2478" s="1608"/>
      <c r="CB2478" s="1608"/>
      <c r="CC2478" s="1608"/>
      <c r="CD2478" s="1681" t="s">
        <v>4457</v>
      </c>
    </row>
    <row r="2479" spans="1:82" s="19" customFormat="1" ht="21" customHeight="1" thickBot="1" x14ac:dyDescent="0.3">
      <c r="A2479" s="1360" t="s">
        <v>4120</v>
      </c>
      <c r="B2479" s="715" t="s">
        <v>4210</v>
      </c>
      <c r="C2479" s="1309" t="s">
        <v>4211</v>
      </c>
      <c r="D2479" s="163">
        <v>310</v>
      </c>
      <c r="E2479" s="48" t="s">
        <v>4683</v>
      </c>
      <c r="F2479" s="48" t="s">
        <v>4684</v>
      </c>
      <c r="G2479" s="48">
        <v>0</v>
      </c>
      <c r="H2479" s="48" t="s">
        <v>0</v>
      </c>
      <c r="I2479" s="48">
        <v>2</v>
      </c>
      <c r="J2479" s="1284">
        <v>1</v>
      </c>
      <c r="K2479" s="210"/>
      <c r="L2479" s="1285">
        <f t="shared" si="277"/>
        <v>0</v>
      </c>
      <c r="M2479" s="1286"/>
      <c r="N2479" s="1286"/>
      <c r="O2479" s="1286"/>
      <c r="P2479" s="1286"/>
      <c r="Q2479" s="1286"/>
      <c r="R2479" s="1286"/>
      <c r="S2479" s="1286"/>
      <c r="T2479" s="1286"/>
      <c r="U2479" s="1287">
        <f t="shared" si="279"/>
        <v>0</v>
      </c>
      <c r="V2479" s="1286"/>
      <c r="W2479" s="1286"/>
      <c r="X2479" s="1286"/>
      <c r="Y2479" s="1286"/>
      <c r="Z2479" s="1286"/>
      <c r="AA2479" s="1286"/>
      <c r="AB2479" s="1286"/>
      <c r="AC2479" s="1286"/>
      <c r="AD2479" s="1286"/>
      <c r="AE2479" s="1286"/>
      <c r="AF2479" s="1286"/>
      <c r="AG2479" s="1462"/>
      <c r="AH2479" s="1462"/>
      <c r="AI2479" s="1462"/>
      <c r="AJ2479" s="1462"/>
      <c r="AK2479" s="1462"/>
      <c r="AL2479" s="1462"/>
      <c r="AM2479" s="1464"/>
      <c r="AN2479" s="1464"/>
      <c r="AO2479" s="1462"/>
      <c r="AP2479" s="1462"/>
      <c r="AQ2479" s="1462"/>
      <c r="AR2479" s="1462"/>
      <c r="AS2479" s="3275" t="s">
        <v>4685</v>
      </c>
      <c r="AT2479" s="1638" t="s">
        <v>2390</v>
      </c>
      <c r="AU2479" s="2322">
        <v>100</v>
      </c>
      <c r="AV2479" s="2322">
        <v>100</v>
      </c>
      <c r="AW2479" s="2323">
        <v>42887</v>
      </c>
      <c r="AX2479" s="2323">
        <v>43100</v>
      </c>
      <c r="AY2479" s="2324">
        <v>0</v>
      </c>
      <c r="AZ2479" s="2325"/>
      <c r="BA2479" s="2325"/>
      <c r="BB2479" s="2325"/>
      <c r="BC2479" s="2325"/>
      <c r="BD2479" s="2326"/>
      <c r="BE2479" s="1381"/>
      <c r="BF2479" s="2220"/>
      <c r="BG2479" s="1381"/>
      <c r="BH2479" s="1381"/>
      <c r="BI2479" s="2221"/>
      <c r="BJ2479" s="1381"/>
      <c r="BK2479" s="1381"/>
      <c r="BL2479" s="1438">
        <f t="shared" si="276"/>
        <v>0</v>
      </c>
      <c r="BM2479" s="1470">
        <f>L2479-(BI2479:BI2484)</f>
        <v>0</v>
      </c>
      <c r="BN2479" s="1471"/>
      <c r="BO2479" s="1471"/>
      <c r="BP2479" s="1471"/>
      <c r="BQ2479" s="1471"/>
      <c r="BR2479" s="1471"/>
      <c r="BS2479" s="1471"/>
      <c r="BT2479" s="1471"/>
      <c r="BU2479" s="1471"/>
      <c r="BV2479" s="1471"/>
      <c r="BW2479" s="1471"/>
      <c r="BX2479" s="1471"/>
      <c r="BY2479" s="1471"/>
      <c r="BZ2479" s="1471"/>
      <c r="CA2479" s="1471"/>
      <c r="CB2479" s="1471"/>
      <c r="CC2479" s="1471"/>
      <c r="CD2479" s="1390" t="s">
        <v>4457</v>
      </c>
    </row>
    <row r="2480" spans="1:82" s="19" customFormat="1" ht="21" customHeight="1" thickBot="1" x14ac:dyDescent="0.3">
      <c r="A2480" s="1361" t="s">
        <v>4120</v>
      </c>
      <c r="B2480" s="719" t="s">
        <v>4210</v>
      </c>
      <c r="C2480" s="1314" t="s">
        <v>4211</v>
      </c>
      <c r="D2480" s="460">
        <v>310</v>
      </c>
      <c r="E2480" s="48" t="s">
        <v>4686</v>
      </c>
      <c r="F2480" s="526" t="s">
        <v>4684</v>
      </c>
      <c r="G2480" s="526">
        <v>0</v>
      </c>
      <c r="H2480" s="526" t="s">
        <v>0</v>
      </c>
      <c r="I2480" s="526">
        <v>2</v>
      </c>
      <c r="J2480" s="1297">
        <v>1</v>
      </c>
      <c r="K2480" s="500"/>
      <c r="L2480" s="1348"/>
      <c r="M2480" s="1294"/>
      <c r="N2480" s="1294"/>
      <c r="O2480" s="1294"/>
      <c r="P2480" s="1294"/>
      <c r="Q2480" s="1294"/>
      <c r="R2480" s="1294"/>
      <c r="S2480" s="1294"/>
      <c r="T2480" s="1294"/>
      <c r="U2480" s="1349">
        <f t="shared" si="279"/>
        <v>0</v>
      </c>
      <c r="V2480" s="1294"/>
      <c r="W2480" s="1294"/>
      <c r="X2480" s="1294"/>
      <c r="Y2480" s="1294"/>
      <c r="Z2480" s="1294"/>
      <c r="AA2480" s="1294"/>
      <c r="AB2480" s="1294"/>
      <c r="AC2480" s="1294"/>
      <c r="AD2480" s="1294"/>
      <c r="AE2480" s="1294"/>
      <c r="AF2480" s="1294"/>
      <c r="AG2480" s="1133"/>
      <c r="AH2480" s="1133"/>
      <c r="AI2480" s="1133"/>
      <c r="AJ2480" s="1133"/>
      <c r="AK2480" s="1133"/>
      <c r="AL2480" s="1133"/>
      <c r="AM2480" s="1489"/>
      <c r="AN2480" s="1489"/>
      <c r="AO2480" s="1133"/>
      <c r="AP2480" s="1133"/>
      <c r="AQ2480" s="1133"/>
      <c r="AR2480" s="1133"/>
      <c r="AS2480" s="3209"/>
      <c r="AT2480" s="1143"/>
      <c r="AU2480" s="2336"/>
      <c r="AV2480" s="2336"/>
      <c r="AW2480" s="2337"/>
      <c r="AX2480" s="2337"/>
      <c r="AY2480" s="2338"/>
      <c r="AZ2480" s="2339"/>
      <c r="BA2480" s="2339"/>
      <c r="BB2480" s="2339"/>
      <c r="BC2480" s="2339"/>
      <c r="BD2480" s="2340"/>
      <c r="BE2480" s="1419"/>
      <c r="BF2480" s="2341"/>
      <c r="BG2480" s="1419"/>
      <c r="BH2480" s="1419"/>
      <c r="BI2480" s="2342"/>
      <c r="BJ2480" s="1419"/>
      <c r="BK2480" s="1419"/>
      <c r="BL2480" s="1438">
        <f t="shared" si="276"/>
        <v>0</v>
      </c>
      <c r="BM2480" s="1419"/>
      <c r="BN2480" s="1439"/>
      <c r="BO2480" s="1439"/>
      <c r="BP2480" s="1439"/>
      <c r="BQ2480" s="1439"/>
      <c r="BR2480" s="1439"/>
      <c r="BS2480" s="1439"/>
      <c r="BT2480" s="1439"/>
      <c r="BU2480" s="1439"/>
      <c r="BV2480" s="1439"/>
      <c r="BW2480" s="1439"/>
      <c r="BX2480" s="1439"/>
      <c r="BY2480" s="1439"/>
      <c r="BZ2480" s="1439"/>
      <c r="CA2480" s="1439"/>
      <c r="CB2480" s="1439"/>
      <c r="CC2480" s="1439"/>
      <c r="CD2480" s="1440" t="s">
        <v>4457</v>
      </c>
    </row>
    <row r="2481" spans="1:82" s="19" customFormat="1" ht="21" customHeight="1" thickBot="1" x14ac:dyDescent="0.3">
      <c r="A2481" s="1361" t="s">
        <v>4120</v>
      </c>
      <c r="B2481" s="719" t="s">
        <v>4210</v>
      </c>
      <c r="C2481" s="1314" t="s">
        <v>4211</v>
      </c>
      <c r="D2481" s="460">
        <v>310</v>
      </c>
      <c r="E2481" s="48" t="s">
        <v>4687</v>
      </c>
      <c r="F2481" s="526" t="s">
        <v>4684</v>
      </c>
      <c r="G2481" s="526">
        <v>0</v>
      </c>
      <c r="H2481" s="526" t="s">
        <v>0</v>
      </c>
      <c r="I2481" s="526">
        <v>2</v>
      </c>
      <c r="J2481" s="1297">
        <v>1</v>
      </c>
      <c r="K2481" s="500"/>
      <c r="L2481" s="1348"/>
      <c r="M2481" s="1294"/>
      <c r="N2481" s="1294"/>
      <c r="O2481" s="1294"/>
      <c r="P2481" s="1294"/>
      <c r="Q2481" s="1294"/>
      <c r="R2481" s="1294"/>
      <c r="S2481" s="1294"/>
      <c r="T2481" s="1294"/>
      <c r="U2481" s="1349">
        <f t="shared" si="279"/>
        <v>0</v>
      </c>
      <c r="V2481" s="1294"/>
      <c r="W2481" s="1294"/>
      <c r="X2481" s="1294"/>
      <c r="Y2481" s="1294"/>
      <c r="Z2481" s="1294"/>
      <c r="AA2481" s="1294"/>
      <c r="AB2481" s="1294"/>
      <c r="AC2481" s="1294"/>
      <c r="AD2481" s="1294"/>
      <c r="AE2481" s="1294"/>
      <c r="AF2481" s="1294"/>
      <c r="AG2481" s="1133"/>
      <c r="AH2481" s="1133"/>
      <c r="AI2481" s="1133"/>
      <c r="AJ2481" s="1133"/>
      <c r="AK2481" s="1133"/>
      <c r="AL2481" s="1133"/>
      <c r="AM2481" s="1489"/>
      <c r="AN2481" s="1489"/>
      <c r="AO2481" s="1133"/>
      <c r="AP2481" s="1133"/>
      <c r="AQ2481" s="1133"/>
      <c r="AR2481" s="1133"/>
      <c r="AS2481" s="3209"/>
      <c r="AT2481" s="1143"/>
      <c r="AU2481" s="2336"/>
      <c r="AV2481" s="2336"/>
      <c r="AW2481" s="2337"/>
      <c r="AX2481" s="2337"/>
      <c r="AY2481" s="2338"/>
      <c r="AZ2481" s="2339"/>
      <c r="BA2481" s="2339"/>
      <c r="BB2481" s="2339"/>
      <c r="BC2481" s="2339"/>
      <c r="BD2481" s="2340"/>
      <c r="BE2481" s="1419"/>
      <c r="BF2481" s="2341"/>
      <c r="BG2481" s="1419"/>
      <c r="BH2481" s="1419"/>
      <c r="BI2481" s="2342"/>
      <c r="BJ2481" s="1419"/>
      <c r="BK2481" s="1419"/>
      <c r="BL2481" s="1438">
        <f t="shared" si="276"/>
        <v>0</v>
      </c>
      <c r="BM2481" s="1419"/>
      <c r="BN2481" s="1439"/>
      <c r="BO2481" s="1439"/>
      <c r="BP2481" s="1439"/>
      <c r="BQ2481" s="1439"/>
      <c r="BR2481" s="1439"/>
      <c r="BS2481" s="1439"/>
      <c r="BT2481" s="1439"/>
      <c r="BU2481" s="1439"/>
      <c r="BV2481" s="1439"/>
      <c r="BW2481" s="1439"/>
      <c r="BX2481" s="1439"/>
      <c r="BY2481" s="1439"/>
      <c r="BZ2481" s="1439"/>
      <c r="CA2481" s="1439"/>
      <c r="CB2481" s="1439"/>
      <c r="CC2481" s="1439"/>
      <c r="CD2481" s="1440" t="s">
        <v>4457</v>
      </c>
    </row>
    <row r="2482" spans="1:82" s="19" customFormat="1" ht="21" customHeight="1" thickBot="1" x14ac:dyDescent="0.3">
      <c r="A2482" s="1361" t="s">
        <v>4120</v>
      </c>
      <c r="B2482" s="719" t="s">
        <v>4210</v>
      </c>
      <c r="C2482" s="1314" t="s">
        <v>4211</v>
      </c>
      <c r="D2482" s="460">
        <v>310</v>
      </c>
      <c r="E2482" s="48" t="s">
        <v>4688</v>
      </c>
      <c r="F2482" s="526" t="s">
        <v>4684</v>
      </c>
      <c r="G2482" s="526">
        <v>0</v>
      </c>
      <c r="H2482" s="526" t="s">
        <v>0</v>
      </c>
      <c r="I2482" s="526">
        <v>2</v>
      </c>
      <c r="J2482" s="1297">
        <v>1</v>
      </c>
      <c r="K2482" s="500"/>
      <c r="L2482" s="1348"/>
      <c r="M2482" s="1294"/>
      <c r="N2482" s="1294"/>
      <c r="O2482" s="1294"/>
      <c r="P2482" s="1294"/>
      <c r="Q2482" s="1294"/>
      <c r="R2482" s="1294"/>
      <c r="S2482" s="1294"/>
      <c r="T2482" s="1294"/>
      <c r="U2482" s="1349">
        <f t="shared" si="279"/>
        <v>0</v>
      </c>
      <c r="V2482" s="1294"/>
      <c r="W2482" s="1294"/>
      <c r="X2482" s="1294"/>
      <c r="Y2482" s="1294"/>
      <c r="Z2482" s="1294"/>
      <c r="AA2482" s="1294"/>
      <c r="AB2482" s="1294"/>
      <c r="AC2482" s="1294"/>
      <c r="AD2482" s="1294"/>
      <c r="AE2482" s="1294"/>
      <c r="AF2482" s="1294"/>
      <c r="AG2482" s="1133"/>
      <c r="AH2482" s="1133"/>
      <c r="AI2482" s="1133"/>
      <c r="AJ2482" s="1133"/>
      <c r="AK2482" s="1133"/>
      <c r="AL2482" s="1133"/>
      <c r="AM2482" s="1489"/>
      <c r="AN2482" s="1489"/>
      <c r="AO2482" s="1133"/>
      <c r="AP2482" s="1133"/>
      <c r="AQ2482" s="1133"/>
      <c r="AR2482" s="1133"/>
      <c r="AS2482" s="3209"/>
      <c r="AT2482" s="1143"/>
      <c r="AU2482" s="2336"/>
      <c r="AV2482" s="2336"/>
      <c r="AW2482" s="2337"/>
      <c r="AX2482" s="2337"/>
      <c r="AY2482" s="2338"/>
      <c r="AZ2482" s="2339"/>
      <c r="BA2482" s="2339"/>
      <c r="BB2482" s="2339"/>
      <c r="BC2482" s="2339"/>
      <c r="BD2482" s="2340"/>
      <c r="BE2482" s="1419"/>
      <c r="BF2482" s="2341"/>
      <c r="BG2482" s="1419"/>
      <c r="BH2482" s="1419"/>
      <c r="BI2482" s="2342"/>
      <c r="BJ2482" s="1419"/>
      <c r="BK2482" s="1419"/>
      <c r="BL2482" s="1438">
        <f t="shared" si="276"/>
        <v>0</v>
      </c>
      <c r="BM2482" s="1419"/>
      <c r="BN2482" s="1439"/>
      <c r="BO2482" s="1439"/>
      <c r="BP2482" s="1439"/>
      <c r="BQ2482" s="1439"/>
      <c r="BR2482" s="1439"/>
      <c r="BS2482" s="1439"/>
      <c r="BT2482" s="1439"/>
      <c r="BU2482" s="1439"/>
      <c r="BV2482" s="1439"/>
      <c r="BW2482" s="1439"/>
      <c r="BX2482" s="1439"/>
      <c r="BY2482" s="1439"/>
      <c r="BZ2482" s="1439"/>
      <c r="CA2482" s="1439"/>
      <c r="CB2482" s="1439"/>
      <c r="CC2482" s="1439"/>
      <c r="CD2482" s="1440" t="s">
        <v>4457</v>
      </c>
    </row>
    <row r="2483" spans="1:82" s="19" customFormat="1" ht="21" customHeight="1" thickBot="1" x14ac:dyDescent="0.3">
      <c r="A2483" s="1361" t="s">
        <v>4120</v>
      </c>
      <c r="B2483" s="719" t="s">
        <v>4210</v>
      </c>
      <c r="C2483" s="1314" t="s">
        <v>4211</v>
      </c>
      <c r="D2483" s="460">
        <v>310</v>
      </c>
      <c r="E2483" s="48" t="s">
        <v>4689</v>
      </c>
      <c r="F2483" s="526" t="s">
        <v>4684</v>
      </c>
      <c r="G2483" s="526">
        <v>0</v>
      </c>
      <c r="H2483" s="526" t="s">
        <v>0</v>
      </c>
      <c r="I2483" s="526">
        <v>2</v>
      </c>
      <c r="J2483" s="1297">
        <v>1</v>
      </c>
      <c r="K2483" s="500"/>
      <c r="L2483" s="1348"/>
      <c r="M2483" s="1294"/>
      <c r="N2483" s="1294"/>
      <c r="O2483" s="1294"/>
      <c r="P2483" s="1294"/>
      <c r="Q2483" s="1294"/>
      <c r="R2483" s="1294"/>
      <c r="S2483" s="1294"/>
      <c r="T2483" s="1294"/>
      <c r="U2483" s="1349">
        <f t="shared" si="279"/>
        <v>0</v>
      </c>
      <c r="V2483" s="1294"/>
      <c r="W2483" s="1294"/>
      <c r="X2483" s="1294"/>
      <c r="Y2483" s="1294"/>
      <c r="Z2483" s="1294"/>
      <c r="AA2483" s="1294"/>
      <c r="AB2483" s="1294"/>
      <c r="AC2483" s="1294"/>
      <c r="AD2483" s="1294"/>
      <c r="AE2483" s="1294"/>
      <c r="AF2483" s="1294"/>
      <c r="AG2483" s="1133"/>
      <c r="AH2483" s="1133"/>
      <c r="AI2483" s="1133"/>
      <c r="AJ2483" s="1133"/>
      <c r="AK2483" s="1133"/>
      <c r="AL2483" s="1133"/>
      <c r="AM2483" s="1489"/>
      <c r="AN2483" s="1489"/>
      <c r="AO2483" s="1133"/>
      <c r="AP2483" s="1133"/>
      <c r="AQ2483" s="1133"/>
      <c r="AR2483" s="1133"/>
      <c r="AS2483" s="3209"/>
      <c r="AT2483" s="1143"/>
      <c r="AU2483" s="2336"/>
      <c r="AV2483" s="2336"/>
      <c r="AW2483" s="2337"/>
      <c r="AX2483" s="2337"/>
      <c r="AY2483" s="2338"/>
      <c r="AZ2483" s="2339"/>
      <c r="BA2483" s="2339"/>
      <c r="BB2483" s="2339"/>
      <c r="BC2483" s="2339"/>
      <c r="BD2483" s="2340"/>
      <c r="BE2483" s="1419"/>
      <c r="BF2483" s="2341"/>
      <c r="BG2483" s="1419"/>
      <c r="BH2483" s="1419"/>
      <c r="BI2483" s="2342"/>
      <c r="BJ2483" s="1419"/>
      <c r="BK2483" s="1419"/>
      <c r="BL2483" s="1438">
        <f t="shared" si="276"/>
        <v>0</v>
      </c>
      <c r="BM2483" s="1419"/>
      <c r="BN2483" s="1439"/>
      <c r="BO2483" s="1439"/>
      <c r="BP2483" s="1439"/>
      <c r="BQ2483" s="1439"/>
      <c r="BR2483" s="1439"/>
      <c r="BS2483" s="1439"/>
      <c r="BT2483" s="1439"/>
      <c r="BU2483" s="1439"/>
      <c r="BV2483" s="1439"/>
      <c r="BW2483" s="1439"/>
      <c r="BX2483" s="1439"/>
      <c r="BY2483" s="1439"/>
      <c r="BZ2483" s="1439"/>
      <c r="CA2483" s="1439"/>
      <c r="CB2483" s="1439"/>
      <c r="CC2483" s="1439"/>
      <c r="CD2483" s="1440" t="s">
        <v>4457</v>
      </c>
    </row>
    <row r="2484" spans="1:82" s="19" customFormat="1" ht="21" customHeight="1" thickBot="1" x14ac:dyDescent="0.3">
      <c r="A2484" s="1363" t="s">
        <v>4120</v>
      </c>
      <c r="B2484" s="723" t="s">
        <v>4210</v>
      </c>
      <c r="C2484" s="1318" t="s">
        <v>4211</v>
      </c>
      <c r="D2484" s="205">
        <v>310</v>
      </c>
      <c r="E2484" s="48" t="s">
        <v>4690</v>
      </c>
      <c r="F2484" s="100" t="s">
        <v>4684</v>
      </c>
      <c r="G2484" s="100">
        <v>0</v>
      </c>
      <c r="H2484" s="100" t="s">
        <v>0</v>
      </c>
      <c r="I2484" s="100">
        <v>2</v>
      </c>
      <c r="J2484" s="1302">
        <v>1</v>
      </c>
      <c r="K2484" s="103"/>
      <c r="L2484" s="1352"/>
      <c r="M2484" s="1320"/>
      <c r="N2484" s="1320"/>
      <c r="O2484" s="1320"/>
      <c r="P2484" s="1320"/>
      <c r="Q2484" s="1320"/>
      <c r="R2484" s="1320"/>
      <c r="S2484" s="1320"/>
      <c r="T2484" s="1320"/>
      <c r="U2484" s="1353">
        <f t="shared" si="279"/>
        <v>0</v>
      </c>
      <c r="V2484" s="1320"/>
      <c r="W2484" s="1320"/>
      <c r="X2484" s="1320"/>
      <c r="Y2484" s="1320"/>
      <c r="Z2484" s="1320"/>
      <c r="AA2484" s="1320"/>
      <c r="AB2484" s="1320"/>
      <c r="AC2484" s="1320"/>
      <c r="AD2484" s="1320"/>
      <c r="AE2484" s="1320"/>
      <c r="AF2484" s="1320"/>
      <c r="AG2484" s="1155"/>
      <c r="AH2484" s="1155"/>
      <c r="AI2484" s="1155"/>
      <c r="AJ2484" s="1155"/>
      <c r="AK2484" s="1155"/>
      <c r="AL2484" s="1155"/>
      <c r="AM2484" s="4060"/>
      <c r="AN2484" s="4060"/>
      <c r="AO2484" s="1155"/>
      <c r="AP2484" s="1155"/>
      <c r="AQ2484" s="1155"/>
      <c r="AR2484" s="1155"/>
      <c r="AS2484" s="3236"/>
      <c r="AT2484" s="2146"/>
      <c r="AU2484" s="2345"/>
      <c r="AV2484" s="2345"/>
      <c r="AW2484" s="2346"/>
      <c r="AX2484" s="2346"/>
      <c r="AY2484" s="2347"/>
      <c r="AZ2484" s="2348"/>
      <c r="BA2484" s="2348"/>
      <c r="BB2484" s="2348"/>
      <c r="BC2484" s="2348"/>
      <c r="BD2484" s="2349"/>
      <c r="BE2484" s="1605"/>
      <c r="BF2484" s="2350"/>
      <c r="BG2484" s="1605"/>
      <c r="BH2484" s="1605"/>
      <c r="BI2484" s="2351"/>
      <c r="BJ2484" s="1605"/>
      <c r="BK2484" s="1605"/>
      <c r="BL2484" s="1438">
        <f t="shared" si="276"/>
        <v>0</v>
      </c>
      <c r="BM2484" s="1605"/>
      <c r="BN2484" s="1608"/>
      <c r="BO2484" s="1608"/>
      <c r="BP2484" s="1608"/>
      <c r="BQ2484" s="1608"/>
      <c r="BR2484" s="1608"/>
      <c r="BS2484" s="1608"/>
      <c r="BT2484" s="1608"/>
      <c r="BU2484" s="1608"/>
      <c r="BV2484" s="1608"/>
      <c r="BW2484" s="1608"/>
      <c r="BX2484" s="1608"/>
      <c r="BY2484" s="1608"/>
      <c r="BZ2484" s="1608"/>
      <c r="CA2484" s="1608"/>
      <c r="CB2484" s="1608"/>
      <c r="CC2484" s="1608"/>
      <c r="CD2484" s="1681" t="s">
        <v>4457</v>
      </c>
    </row>
    <row r="2485" spans="1:82" s="19" customFormat="1" ht="62.25" customHeight="1" x14ac:dyDescent="0.2">
      <c r="A2485" s="1308" t="s">
        <v>4120</v>
      </c>
      <c r="B2485" s="715" t="s">
        <v>4210</v>
      </c>
      <c r="C2485" s="1309" t="s">
        <v>4211</v>
      </c>
      <c r="D2485" s="163">
        <v>311</v>
      </c>
      <c r="E2485" s="210" t="s">
        <v>4232</v>
      </c>
      <c r="F2485" s="48" t="s">
        <v>4233</v>
      </c>
      <c r="G2485" s="217">
        <v>0</v>
      </c>
      <c r="H2485" s="217" t="s">
        <v>0</v>
      </c>
      <c r="I2485" s="217">
        <v>4</v>
      </c>
      <c r="J2485" s="1284">
        <v>1</v>
      </c>
      <c r="K2485" s="210"/>
      <c r="L2485" s="1285">
        <f t="shared" ref="L2485:L2491" si="280">+M2485+N2485+O2485+P2485+Q2485+R2485+S2485+T2485</f>
        <v>81000000</v>
      </c>
      <c r="M2485" s="1296">
        <v>81000000</v>
      </c>
      <c r="N2485" s="1286"/>
      <c r="O2485" s="1286"/>
      <c r="P2485" s="1286"/>
      <c r="Q2485" s="1286"/>
      <c r="R2485" s="1286"/>
      <c r="S2485" s="1286"/>
      <c r="T2485" s="1286"/>
      <c r="U2485" s="1287">
        <f t="shared" si="273"/>
        <v>12709017</v>
      </c>
      <c r="V2485" s="495">
        <v>12709017</v>
      </c>
      <c r="W2485" s="1286"/>
      <c r="X2485" s="1286"/>
      <c r="Y2485" s="1286"/>
      <c r="Z2485" s="1286"/>
      <c r="AA2485" s="1286"/>
      <c r="AB2485" s="1286"/>
      <c r="AC2485" s="1286"/>
      <c r="AD2485" s="1286"/>
      <c r="AE2485" s="1286"/>
      <c r="AF2485" s="1286"/>
      <c r="AG2485" s="2368">
        <v>77111600</v>
      </c>
      <c r="AH2485" s="2368" t="s">
        <v>4234</v>
      </c>
      <c r="AI2485" s="2368" t="s">
        <v>4235</v>
      </c>
      <c r="AJ2485" s="2368" t="s">
        <v>4236</v>
      </c>
      <c r="AK2485" s="2368" t="s">
        <v>4187</v>
      </c>
      <c r="AL2485" s="2368" t="s">
        <v>3932</v>
      </c>
      <c r="AM2485" s="4070">
        <v>81000000</v>
      </c>
      <c r="AN2485" s="4070">
        <v>81000000</v>
      </c>
      <c r="AO2485" s="2368" t="s">
        <v>3933</v>
      </c>
      <c r="AP2485" s="2368" t="s">
        <v>3934</v>
      </c>
      <c r="AQ2485" s="2368" t="s">
        <v>4237</v>
      </c>
      <c r="AR2485" s="2368">
        <v>2203030105</v>
      </c>
      <c r="AS2485" s="3276" t="s">
        <v>6153</v>
      </c>
      <c r="AT2485" s="2368" t="s">
        <v>6154</v>
      </c>
      <c r="AU2485" s="3277">
        <v>11.5</v>
      </c>
      <c r="AV2485" s="3277">
        <v>1</v>
      </c>
      <c r="AW2485" s="2373">
        <v>42916</v>
      </c>
      <c r="AX2485" s="2373">
        <v>43039</v>
      </c>
      <c r="AY2485" s="2370">
        <v>80000000</v>
      </c>
      <c r="AZ2485" s="2713"/>
      <c r="BA2485" s="2713"/>
      <c r="BB2485" s="2713"/>
      <c r="BC2485" s="2713"/>
      <c r="BD2485" s="2713"/>
      <c r="BE2485" s="1858"/>
      <c r="BF2485" s="2221"/>
      <c r="BG2485" s="1858"/>
      <c r="BH2485" s="1858"/>
      <c r="BI2485" s="2221"/>
      <c r="BJ2485" s="1858"/>
      <c r="BK2485" s="1858"/>
      <c r="BL2485" s="2514">
        <f t="shared" si="276"/>
        <v>0</v>
      </c>
      <c r="BM2485" s="2221">
        <f>L2485-(BI2485+BI2486+BI2487+BI2488+BI2489+BI2490)</f>
        <v>70425000</v>
      </c>
      <c r="BN2485" s="1471"/>
      <c r="BO2485" s="1471"/>
      <c r="BP2485" s="1471"/>
      <c r="BQ2485" s="1471"/>
      <c r="BR2485" s="1471"/>
      <c r="BS2485" s="1471"/>
      <c r="BT2485" s="1471"/>
      <c r="BU2485" s="1471"/>
      <c r="BV2485" s="1471"/>
      <c r="BW2485" s="1471"/>
      <c r="BX2485" s="1471"/>
      <c r="BY2485" s="1471"/>
      <c r="BZ2485" s="1471"/>
      <c r="CA2485" s="1471"/>
      <c r="CB2485" s="1471"/>
      <c r="CC2485" s="1471"/>
      <c r="CD2485" s="1978" t="s">
        <v>3944</v>
      </c>
    </row>
    <row r="2486" spans="1:82" s="19" customFormat="1" ht="42" customHeight="1" x14ac:dyDescent="0.25">
      <c r="A2486" s="1313" t="s">
        <v>4120</v>
      </c>
      <c r="B2486" s="719" t="s">
        <v>4210</v>
      </c>
      <c r="C2486" s="1314" t="s">
        <v>4211</v>
      </c>
      <c r="D2486" s="460">
        <v>311</v>
      </c>
      <c r="E2486" s="500" t="s">
        <v>4232</v>
      </c>
      <c r="F2486" s="526" t="s">
        <v>4233</v>
      </c>
      <c r="G2486" s="463">
        <v>0</v>
      </c>
      <c r="H2486" s="463" t="s">
        <v>0</v>
      </c>
      <c r="I2486" s="463">
        <v>4</v>
      </c>
      <c r="J2486" s="1297">
        <v>1</v>
      </c>
      <c r="K2486" s="500"/>
      <c r="L2486" s="1299"/>
      <c r="M2486" s="1294"/>
      <c r="N2486" s="1294"/>
      <c r="O2486" s="1294"/>
      <c r="P2486" s="1294"/>
      <c r="Q2486" s="1294"/>
      <c r="R2486" s="1294"/>
      <c r="S2486" s="1294"/>
      <c r="T2486" s="1294"/>
      <c r="U2486" s="1300">
        <f t="shared" si="273"/>
        <v>0</v>
      </c>
      <c r="V2486" s="1294"/>
      <c r="W2486" s="1294"/>
      <c r="X2486" s="1294"/>
      <c r="Y2486" s="1294"/>
      <c r="Z2486" s="1294"/>
      <c r="AA2486" s="1294"/>
      <c r="AB2486" s="1294"/>
      <c r="AC2486" s="1294"/>
      <c r="AD2486" s="1294"/>
      <c r="AE2486" s="1294"/>
      <c r="AF2486" s="1294"/>
      <c r="AG2486" s="1133"/>
      <c r="AH2486" s="1133"/>
      <c r="AI2486" s="1133"/>
      <c r="AJ2486" s="1133"/>
      <c r="AK2486" s="1133"/>
      <c r="AL2486" s="1133"/>
      <c r="AM2486" s="1489"/>
      <c r="AN2486" s="1489"/>
      <c r="AO2486" s="1133"/>
      <c r="AP2486" s="1133"/>
      <c r="AQ2486" s="1133"/>
      <c r="AR2486" s="1133"/>
      <c r="AS2486" s="3209"/>
      <c r="AT2486" s="3214"/>
      <c r="AU2486" s="2731"/>
      <c r="AV2486" s="2731"/>
      <c r="AW2486" s="3215"/>
      <c r="AX2486" s="3215"/>
      <c r="AY2486" s="2338"/>
      <c r="AZ2486" s="3216" t="s">
        <v>4238</v>
      </c>
      <c r="BA2486" s="3216" t="s">
        <v>819</v>
      </c>
      <c r="BB2486" s="3216" t="s">
        <v>4239</v>
      </c>
      <c r="BC2486" s="3254" t="s">
        <v>4240</v>
      </c>
      <c r="BD2486" s="3216">
        <v>2017001126</v>
      </c>
      <c r="BE2486" s="3255">
        <v>42940</v>
      </c>
      <c r="BF2486" s="2342">
        <v>11750000</v>
      </c>
      <c r="BG2486" s="2238">
        <v>2017001212</v>
      </c>
      <c r="BH2486" s="2238"/>
      <c r="BI2486" s="2342">
        <v>10575000</v>
      </c>
      <c r="BJ2486" s="2238" t="s">
        <v>4241</v>
      </c>
      <c r="BK2486" s="2238" t="s">
        <v>4137</v>
      </c>
      <c r="BL2486" s="2733">
        <f t="shared" si="276"/>
        <v>1175000</v>
      </c>
      <c r="BM2486" s="2238"/>
      <c r="BN2486" s="1439"/>
      <c r="BO2486" s="1439"/>
      <c r="BP2486" s="1439"/>
      <c r="BQ2486" s="1439"/>
      <c r="BR2486" s="1439"/>
      <c r="BS2486" s="1439"/>
      <c r="BT2486" s="1439"/>
      <c r="BU2486" s="1439"/>
      <c r="BV2486" s="1439"/>
      <c r="BW2486" s="1439"/>
      <c r="BX2486" s="1439"/>
      <c r="BY2486" s="1439"/>
      <c r="BZ2486" s="1439"/>
      <c r="CA2486" s="1439"/>
      <c r="CB2486" s="1439"/>
      <c r="CC2486" s="1439"/>
      <c r="CD2486" s="2028" t="s">
        <v>3944</v>
      </c>
    </row>
    <row r="2487" spans="1:82" s="19" customFormat="1" ht="42" customHeight="1" x14ac:dyDescent="0.25">
      <c r="A2487" s="1313" t="s">
        <v>4120</v>
      </c>
      <c r="B2487" s="719" t="s">
        <v>4210</v>
      </c>
      <c r="C2487" s="1314" t="s">
        <v>4211</v>
      </c>
      <c r="D2487" s="460">
        <v>311</v>
      </c>
      <c r="E2487" s="500" t="s">
        <v>4232</v>
      </c>
      <c r="F2487" s="526" t="s">
        <v>4233</v>
      </c>
      <c r="G2487" s="463">
        <v>0</v>
      </c>
      <c r="H2487" s="463" t="s">
        <v>0</v>
      </c>
      <c r="I2487" s="463">
        <v>4</v>
      </c>
      <c r="J2487" s="1297">
        <v>1</v>
      </c>
      <c r="K2487" s="500"/>
      <c r="L2487" s="1299"/>
      <c r="M2487" s="1294"/>
      <c r="N2487" s="1294"/>
      <c r="O2487" s="1294"/>
      <c r="P2487" s="1294"/>
      <c r="Q2487" s="1294"/>
      <c r="R2487" s="1294"/>
      <c r="S2487" s="1294"/>
      <c r="T2487" s="1294"/>
      <c r="U2487" s="1300">
        <f t="shared" si="273"/>
        <v>0</v>
      </c>
      <c r="V2487" s="1294"/>
      <c r="W2487" s="1294"/>
      <c r="X2487" s="1294"/>
      <c r="Y2487" s="1294"/>
      <c r="Z2487" s="1294"/>
      <c r="AA2487" s="1294"/>
      <c r="AB2487" s="1294"/>
      <c r="AC2487" s="1294"/>
      <c r="AD2487" s="1294"/>
      <c r="AE2487" s="1294"/>
      <c r="AF2487" s="1294"/>
      <c r="AG2487" s="1133"/>
      <c r="AH2487" s="1133"/>
      <c r="AI2487" s="1133"/>
      <c r="AJ2487" s="1133"/>
      <c r="AK2487" s="1133"/>
      <c r="AL2487" s="1133"/>
      <c r="AM2487" s="1489"/>
      <c r="AN2487" s="1489"/>
      <c r="AO2487" s="1133"/>
      <c r="AP2487" s="1133"/>
      <c r="AQ2487" s="1133"/>
      <c r="AR2487" s="1133"/>
      <c r="AS2487" s="3209"/>
      <c r="AT2487" s="3214"/>
      <c r="AU2487" s="2731"/>
      <c r="AV2487" s="2731"/>
      <c r="AW2487" s="3215"/>
      <c r="AX2487" s="3215"/>
      <c r="AY2487" s="2338"/>
      <c r="AZ2487" s="3216"/>
      <c r="BA2487" s="3216"/>
      <c r="BB2487" s="3216"/>
      <c r="BC2487" s="3216"/>
      <c r="BD2487" s="3216"/>
      <c r="BE2487" s="2238"/>
      <c r="BF2487" s="2342"/>
      <c r="BG2487" s="2238"/>
      <c r="BH2487" s="2238"/>
      <c r="BI2487" s="2342"/>
      <c r="BJ2487" s="2238"/>
      <c r="BK2487" s="2238"/>
      <c r="BL2487" s="2733">
        <f t="shared" si="276"/>
        <v>0</v>
      </c>
      <c r="BM2487" s="2238"/>
      <c r="BN2487" s="1439"/>
      <c r="BO2487" s="1439"/>
      <c r="BP2487" s="1439"/>
      <c r="BQ2487" s="1439"/>
      <c r="BR2487" s="1439"/>
      <c r="BS2487" s="1439"/>
      <c r="BT2487" s="1439"/>
      <c r="BU2487" s="1439"/>
      <c r="BV2487" s="1439"/>
      <c r="BW2487" s="1439"/>
      <c r="BX2487" s="1439"/>
      <c r="BY2487" s="1439"/>
      <c r="BZ2487" s="1439"/>
      <c r="CA2487" s="1439"/>
      <c r="CB2487" s="1439"/>
      <c r="CC2487" s="1439"/>
      <c r="CD2487" s="2028" t="s">
        <v>3944</v>
      </c>
    </row>
    <row r="2488" spans="1:82" s="19" customFormat="1" ht="42" customHeight="1" x14ac:dyDescent="0.25">
      <c r="A2488" s="1313" t="s">
        <v>4120</v>
      </c>
      <c r="B2488" s="719" t="s">
        <v>4210</v>
      </c>
      <c r="C2488" s="1314" t="s">
        <v>4211</v>
      </c>
      <c r="D2488" s="460">
        <v>311</v>
      </c>
      <c r="E2488" s="500" t="s">
        <v>4232</v>
      </c>
      <c r="F2488" s="526" t="s">
        <v>4233</v>
      </c>
      <c r="G2488" s="463">
        <v>0</v>
      </c>
      <c r="H2488" s="463" t="s">
        <v>0</v>
      </c>
      <c r="I2488" s="463">
        <v>4</v>
      </c>
      <c r="J2488" s="1297">
        <v>1</v>
      </c>
      <c r="K2488" s="500"/>
      <c r="L2488" s="1299"/>
      <c r="M2488" s="1294"/>
      <c r="N2488" s="1294"/>
      <c r="O2488" s="1294"/>
      <c r="P2488" s="1294"/>
      <c r="Q2488" s="1294"/>
      <c r="R2488" s="1294"/>
      <c r="S2488" s="1294"/>
      <c r="T2488" s="1294"/>
      <c r="U2488" s="1300">
        <f t="shared" si="273"/>
        <v>0</v>
      </c>
      <c r="V2488" s="1294"/>
      <c r="W2488" s="1294"/>
      <c r="X2488" s="1294"/>
      <c r="Y2488" s="1294"/>
      <c r="Z2488" s="1294"/>
      <c r="AA2488" s="1294"/>
      <c r="AB2488" s="1294"/>
      <c r="AC2488" s="1294"/>
      <c r="AD2488" s="1294"/>
      <c r="AE2488" s="1294"/>
      <c r="AF2488" s="1294"/>
      <c r="AG2488" s="1133"/>
      <c r="AH2488" s="1133"/>
      <c r="AI2488" s="1133"/>
      <c r="AJ2488" s="1133"/>
      <c r="AK2488" s="1133"/>
      <c r="AL2488" s="1133"/>
      <c r="AM2488" s="1489"/>
      <c r="AN2488" s="1489"/>
      <c r="AO2488" s="1133"/>
      <c r="AP2488" s="1133"/>
      <c r="AQ2488" s="1133"/>
      <c r="AR2488" s="1133"/>
      <c r="AS2488" s="3209"/>
      <c r="AT2488" s="3214"/>
      <c r="AU2488" s="2731"/>
      <c r="AV2488" s="2731"/>
      <c r="AW2488" s="3215"/>
      <c r="AX2488" s="3215"/>
      <c r="AY2488" s="2338"/>
      <c r="AZ2488" s="3216"/>
      <c r="BA2488" s="3216"/>
      <c r="BB2488" s="3216"/>
      <c r="BC2488" s="3216"/>
      <c r="BD2488" s="3216"/>
      <c r="BE2488" s="2238"/>
      <c r="BF2488" s="2342"/>
      <c r="BG2488" s="2238"/>
      <c r="BH2488" s="2238"/>
      <c r="BI2488" s="2342"/>
      <c r="BJ2488" s="2238"/>
      <c r="BK2488" s="2238"/>
      <c r="BL2488" s="2733">
        <f t="shared" si="276"/>
        <v>0</v>
      </c>
      <c r="BM2488" s="2238"/>
      <c r="BN2488" s="1439"/>
      <c r="BO2488" s="1439"/>
      <c r="BP2488" s="1439"/>
      <c r="BQ2488" s="1439"/>
      <c r="BR2488" s="1439"/>
      <c r="BS2488" s="1439"/>
      <c r="BT2488" s="1439"/>
      <c r="BU2488" s="1439"/>
      <c r="BV2488" s="1439"/>
      <c r="BW2488" s="1439"/>
      <c r="BX2488" s="1439"/>
      <c r="BY2488" s="1439"/>
      <c r="BZ2488" s="1439"/>
      <c r="CA2488" s="1439"/>
      <c r="CB2488" s="1439"/>
      <c r="CC2488" s="1439"/>
      <c r="CD2488" s="2028" t="s">
        <v>3944</v>
      </c>
    </row>
    <row r="2489" spans="1:82" s="19" customFormat="1" ht="42" customHeight="1" x14ac:dyDescent="0.25">
      <c r="A2489" s="1313" t="s">
        <v>4120</v>
      </c>
      <c r="B2489" s="719" t="s">
        <v>4210</v>
      </c>
      <c r="C2489" s="1314" t="s">
        <v>4211</v>
      </c>
      <c r="D2489" s="460">
        <v>311</v>
      </c>
      <c r="E2489" s="500" t="s">
        <v>4232</v>
      </c>
      <c r="F2489" s="526" t="s">
        <v>4233</v>
      </c>
      <c r="G2489" s="463">
        <v>0</v>
      </c>
      <c r="H2489" s="463" t="s">
        <v>0</v>
      </c>
      <c r="I2489" s="463">
        <v>4</v>
      </c>
      <c r="J2489" s="1297">
        <v>1</v>
      </c>
      <c r="K2489" s="500"/>
      <c r="L2489" s="1299"/>
      <c r="M2489" s="1294"/>
      <c r="N2489" s="1294"/>
      <c r="O2489" s="1294"/>
      <c r="P2489" s="1294"/>
      <c r="Q2489" s="1294"/>
      <c r="R2489" s="1294"/>
      <c r="S2489" s="1294"/>
      <c r="T2489" s="1294"/>
      <c r="U2489" s="1300">
        <f t="shared" si="273"/>
        <v>0</v>
      </c>
      <c r="V2489" s="1294"/>
      <c r="W2489" s="1294"/>
      <c r="X2489" s="1294"/>
      <c r="Y2489" s="1294"/>
      <c r="Z2489" s="1294"/>
      <c r="AA2489" s="1294"/>
      <c r="AB2489" s="1294"/>
      <c r="AC2489" s="1294"/>
      <c r="AD2489" s="1294"/>
      <c r="AE2489" s="1294"/>
      <c r="AF2489" s="1294"/>
      <c r="AG2489" s="1133"/>
      <c r="AH2489" s="1133"/>
      <c r="AI2489" s="1133"/>
      <c r="AJ2489" s="1133"/>
      <c r="AK2489" s="1133"/>
      <c r="AL2489" s="1133"/>
      <c r="AM2489" s="1489"/>
      <c r="AN2489" s="1489"/>
      <c r="AO2489" s="1133"/>
      <c r="AP2489" s="1133"/>
      <c r="AQ2489" s="1133"/>
      <c r="AR2489" s="1133"/>
      <c r="AS2489" s="3209"/>
      <c r="AT2489" s="3214"/>
      <c r="AU2489" s="2731"/>
      <c r="AV2489" s="2731"/>
      <c r="AW2489" s="3215"/>
      <c r="AX2489" s="3215"/>
      <c r="AY2489" s="2338"/>
      <c r="AZ2489" s="3216"/>
      <c r="BA2489" s="3216"/>
      <c r="BB2489" s="3216"/>
      <c r="BC2489" s="3216"/>
      <c r="BD2489" s="3216"/>
      <c r="BE2489" s="2238"/>
      <c r="BF2489" s="2342"/>
      <c r="BG2489" s="2238"/>
      <c r="BH2489" s="2238"/>
      <c r="BI2489" s="2342"/>
      <c r="BJ2489" s="2238"/>
      <c r="BK2489" s="2238"/>
      <c r="BL2489" s="2733">
        <f t="shared" si="276"/>
        <v>0</v>
      </c>
      <c r="BM2489" s="2238"/>
      <c r="BN2489" s="1439"/>
      <c r="BO2489" s="1439"/>
      <c r="BP2489" s="1439"/>
      <c r="BQ2489" s="1439"/>
      <c r="BR2489" s="1439"/>
      <c r="BS2489" s="1439"/>
      <c r="BT2489" s="1439"/>
      <c r="BU2489" s="1439"/>
      <c r="BV2489" s="1439"/>
      <c r="BW2489" s="1439"/>
      <c r="BX2489" s="1439"/>
      <c r="BY2489" s="1439"/>
      <c r="BZ2489" s="1439"/>
      <c r="CA2489" s="1439"/>
      <c r="CB2489" s="1439"/>
      <c r="CC2489" s="1439"/>
      <c r="CD2489" s="2028" t="s">
        <v>3944</v>
      </c>
    </row>
    <row r="2490" spans="1:82" s="19" customFormat="1" ht="42" customHeight="1" thickBot="1" x14ac:dyDescent="0.3">
      <c r="A2490" s="1317" t="s">
        <v>4120</v>
      </c>
      <c r="B2490" s="723" t="s">
        <v>4210</v>
      </c>
      <c r="C2490" s="1318" t="s">
        <v>4211</v>
      </c>
      <c r="D2490" s="205">
        <v>311</v>
      </c>
      <c r="E2490" s="103" t="s">
        <v>4232</v>
      </c>
      <c r="F2490" s="100" t="s">
        <v>4233</v>
      </c>
      <c r="G2490" s="17">
        <v>0</v>
      </c>
      <c r="H2490" s="17" t="s">
        <v>0</v>
      </c>
      <c r="I2490" s="17">
        <v>4</v>
      </c>
      <c r="J2490" s="1302">
        <v>1</v>
      </c>
      <c r="K2490" s="103"/>
      <c r="L2490" s="1304"/>
      <c r="M2490" s="1320"/>
      <c r="N2490" s="1320"/>
      <c r="O2490" s="1320"/>
      <c r="P2490" s="1320"/>
      <c r="Q2490" s="1320"/>
      <c r="R2490" s="1320"/>
      <c r="S2490" s="1320"/>
      <c r="T2490" s="1320"/>
      <c r="U2490" s="1305">
        <f t="shared" si="273"/>
        <v>0</v>
      </c>
      <c r="V2490" s="1320"/>
      <c r="W2490" s="1320"/>
      <c r="X2490" s="1320"/>
      <c r="Y2490" s="1320"/>
      <c r="Z2490" s="1320"/>
      <c r="AA2490" s="1320"/>
      <c r="AB2490" s="1320"/>
      <c r="AC2490" s="1320"/>
      <c r="AD2490" s="1320"/>
      <c r="AE2490" s="1320"/>
      <c r="AF2490" s="1320"/>
      <c r="AG2490" s="1155"/>
      <c r="AH2490" s="1155"/>
      <c r="AI2490" s="1155"/>
      <c r="AJ2490" s="1155"/>
      <c r="AK2490" s="1155"/>
      <c r="AL2490" s="1155"/>
      <c r="AM2490" s="4060"/>
      <c r="AN2490" s="4060"/>
      <c r="AO2490" s="1155"/>
      <c r="AP2490" s="1155"/>
      <c r="AQ2490" s="1155"/>
      <c r="AR2490" s="1155"/>
      <c r="AS2490" s="3217"/>
      <c r="AT2490" s="3218"/>
      <c r="AU2490" s="2737"/>
      <c r="AV2490" s="2737"/>
      <c r="AW2490" s="3219"/>
      <c r="AX2490" s="3219"/>
      <c r="AY2490" s="2347"/>
      <c r="AZ2490" s="3220"/>
      <c r="BA2490" s="3220"/>
      <c r="BB2490" s="3220"/>
      <c r="BC2490" s="3220"/>
      <c r="BD2490" s="3220"/>
      <c r="BE2490" s="1939"/>
      <c r="BF2490" s="2351"/>
      <c r="BG2490" s="1939"/>
      <c r="BH2490" s="1939"/>
      <c r="BI2490" s="2351"/>
      <c r="BJ2490" s="1939"/>
      <c r="BK2490" s="1939"/>
      <c r="BL2490" s="2739">
        <f t="shared" si="276"/>
        <v>0</v>
      </c>
      <c r="BM2490" s="1939"/>
      <c r="BN2490" s="1608"/>
      <c r="BO2490" s="1608"/>
      <c r="BP2490" s="1608"/>
      <c r="BQ2490" s="1608"/>
      <c r="BR2490" s="1608"/>
      <c r="BS2490" s="1608"/>
      <c r="BT2490" s="1608"/>
      <c r="BU2490" s="1608"/>
      <c r="BV2490" s="1608"/>
      <c r="BW2490" s="1608"/>
      <c r="BX2490" s="1608"/>
      <c r="BY2490" s="1608"/>
      <c r="BZ2490" s="1608"/>
      <c r="CA2490" s="1608"/>
      <c r="CB2490" s="1608"/>
      <c r="CC2490" s="1608"/>
      <c r="CD2490" s="2167" t="s">
        <v>3944</v>
      </c>
    </row>
    <row r="2491" spans="1:82" s="19" customFormat="1" ht="59.25" customHeight="1" x14ac:dyDescent="0.25">
      <c r="A2491" s="1308" t="s">
        <v>4120</v>
      </c>
      <c r="B2491" s="715" t="s">
        <v>4210</v>
      </c>
      <c r="C2491" s="1309" t="s">
        <v>4211</v>
      </c>
      <c r="D2491" s="163">
        <v>312</v>
      </c>
      <c r="E2491" s="210" t="s">
        <v>4242</v>
      </c>
      <c r="F2491" s="48" t="s">
        <v>4243</v>
      </c>
      <c r="G2491" s="217">
        <v>0</v>
      </c>
      <c r="H2491" s="217" t="s">
        <v>0</v>
      </c>
      <c r="I2491" s="217">
        <v>2</v>
      </c>
      <c r="J2491" s="1284">
        <v>1</v>
      </c>
      <c r="K2491" s="210"/>
      <c r="L2491" s="1285">
        <f t="shared" si="280"/>
        <v>20000000</v>
      </c>
      <c r="M2491" s="1286">
        <v>20000000</v>
      </c>
      <c r="N2491" s="1286"/>
      <c r="O2491" s="1286"/>
      <c r="P2491" s="1286"/>
      <c r="Q2491" s="1286"/>
      <c r="R2491" s="1286"/>
      <c r="S2491" s="1286"/>
      <c r="T2491" s="1286"/>
      <c r="U2491" s="1287">
        <f t="shared" si="273"/>
        <v>0</v>
      </c>
      <c r="V2491" s="1286"/>
      <c r="W2491" s="1286"/>
      <c r="X2491" s="1286"/>
      <c r="Y2491" s="1286"/>
      <c r="Z2491" s="1286"/>
      <c r="AA2491" s="1286"/>
      <c r="AB2491" s="1286"/>
      <c r="AC2491" s="1286"/>
      <c r="AD2491" s="1286"/>
      <c r="AE2491" s="1286"/>
      <c r="AF2491" s="1286"/>
      <c r="AG2491" s="1478">
        <v>86101602</v>
      </c>
      <c r="AH2491" s="1478" t="s">
        <v>4244</v>
      </c>
      <c r="AI2491" s="1479">
        <v>42948</v>
      </c>
      <c r="AJ2491" s="1478" t="s">
        <v>314</v>
      </c>
      <c r="AK2491" s="1478" t="s">
        <v>4187</v>
      </c>
      <c r="AL2491" s="1478" t="s">
        <v>3932</v>
      </c>
      <c r="AM2491" s="1480">
        <v>20000000</v>
      </c>
      <c r="AN2491" s="1480">
        <v>20000000</v>
      </c>
      <c r="AO2491" s="1478" t="s">
        <v>3933</v>
      </c>
      <c r="AP2491" s="1478" t="s">
        <v>3934</v>
      </c>
      <c r="AQ2491" s="1478" t="s">
        <v>4128</v>
      </c>
      <c r="AR2491" s="1478">
        <v>2203030106</v>
      </c>
      <c r="AS2491" s="2364" t="s">
        <v>6155</v>
      </c>
      <c r="AT2491" s="1478" t="s">
        <v>4245</v>
      </c>
      <c r="AU2491" s="2365">
        <v>1</v>
      </c>
      <c r="AV2491" s="2365" t="s">
        <v>4189</v>
      </c>
      <c r="AW2491" s="2366">
        <v>42795</v>
      </c>
      <c r="AX2491" s="2366">
        <v>43098</v>
      </c>
      <c r="AY2491" s="2363">
        <v>20000000</v>
      </c>
      <c r="AZ2491" s="2713"/>
      <c r="BA2491" s="2713"/>
      <c r="BB2491" s="2713"/>
      <c r="BC2491" s="2713"/>
      <c r="BD2491" s="2713"/>
      <c r="BE2491" s="1858"/>
      <c r="BF2491" s="2221"/>
      <c r="BG2491" s="1858"/>
      <c r="BH2491" s="1858"/>
      <c r="BI2491" s="2221"/>
      <c r="BJ2491" s="1858"/>
      <c r="BK2491" s="1858"/>
      <c r="BL2491" s="2514">
        <f t="shared" si="276"/>
        <v>0</v>
      </c>
      <c r="BM2491" s="2221">
        <f>L2491-(BI2491+BI2492+BI2493+BI2494+BI2495+BI2496)</f>
        <v>20000000</v>
      </c>
      <c r="BN2491" s="1471"/>
      <c r="BO2491" s="1471"/>
      <c r="BP2491" s="1471"/>
      <c r="BQ2491" s="1471"/>
      <c r="BR2491" s="1471"/>
      <c r="BS2491" s="1471"/>
      <c r="BT2491" s="1471"/>
      <c r="BU2491" s="1471"/>
      <c r="BV2491" s="1471"/>
      <c r="BW2491" s="1471"/>
      <c r="BX2491" s="1471"/>
      <c r="BY2491" s="1471"/>
      <c r="BZ2491" s="1471"/>
      <c r="CA2491" s="1471"/>
      <c r="CB2491" s="1471"/>
      <c r="CC2491" s="1471"/>
      <c r="CD2491" s="1978" t="s">
        <v>3944</v>
      </c>
    </row>
    <row r="2492" spans="1:82" s="19" customFormat="1" ht="42" customHeight="1" x14ac:dyDescent="0.25">
      <c r="A2492" s="1313" t="s">
        <v>4120</v>
      </c>
      <c r="B2492" s="719" t="s">
        <v>4210</v>
      </c>
      <c r="C2492" s="1314" t="s">
        <v>4211</v>
      </c>
      <c r="D2492" s="460">
        <v>312</v>
      </c>
      <c r="E2492" s="500" t="s">
        <v>4242</v>
      </c>
      <c r="F2492" s="526" t="s">
        <v>4243</v>
      </c>
      <c r="G2492" s="463">
        <v>0</v>
      </c>
      <c r="H2492" s="463" t="s">
        <v>0</v>
      </c>
      <c r="I2492" s="463">
        <v>2</v>
      </c>
      <c r="J2492" s="1297">
        <v>1</v>
      </c>
      <c r="K2492" s="500"/>
      <c r="L2492" s="1299"/>
      <c r="M2492" s="1294"/>
      <c r="N2492" s="1294"/>
      <c r="O2492" s="1294"/>
      <c r="P2492" s="1294"/>
      <c r="Q2492" s="1294"/>
      <c r="R2492" s="1294"/>
      <c r="S2492" s="1294"/>
      <c r="T2492" s="1294"/>
      <c r="U2492" s="1300">
        <f t="shared" si="273"/>
        <v>0</v>
      </c>
      <c r="V2492" s="1294"/>
      <c r="W2492" s="1294"/>
      <c r="X2492" s="1294"/>
      <c r="Y2492" s="1294"/>
      <c r="Z2492" s="1294"/>
      <c r="AA2492" s="1294"/>
      <c r="AB2492" s="1294"/>
      <c r="AC2492" s="1294"/>
      <c r="AD2492" s="1294"/>
      <c r="AE2492" s="1294"/>
      <c r="AF2492" s="1294"/>
      <c r="AG2492" s="1133"/>
      <c r="AH2492" s="1133"/>
      <c r="AI2492" s="1133"/>
      <c r="AJ2492" s="1133"/>
      <c r="AK2492" s="1133"/>
      <c r="AL2492" s="1133"/>
      <c r="AM2492" s="1489"/>
      <c r="AN2492" s="1489"/>
      <c r="AO2492" s="1133"/>
      <c r="AP2492" s="1133"/>
      <c r="AQ2492" s="1133"/>
      <c r="AR2492" s="1133"/>
      <c r="AS2492" s="3209"/>
      <c r="AT2492" s="3214"/>
      <c r="AU2492" s="2731"/>
      <c r="AV2492" s="2731"/>
      <c r="AW2492" s="3215"/>
      <c r="AX2492" s="3215"/>
      <c r="AY2492" s="2338"/>
      <c r="AZ2492" s="3216"/>
      <c r="BA2492" s="3216"/>
      <c r="BB2492" s="3216"/>
      <c r="BC2492" s="3216"/>
      <c r="BD2492" s="3216"/>
      <c r="BE2492" s="2238"/>
      <c r="BF2492" s="2342"/>
      <c r="BG2492" s="2238"/>
      <c r="BH2492" s="2238"/>
      <c r="BI2492" s="2342"/>
      <c r="BJ2492" s="2238"/>
      <c r="BK2492" s="2238"/>
      <c r="BL2492" s="2733">
        <f t="shared" si="276"/>
        <v>0</v>
      </c>
      <c r="BM2492" s="2238"/>
      <c r="BN2492" s="1439"/>
      <c r="BO2492" s="1439"/>
      <c r="BP2492" s="1439"/>
      <c r="BQ2492" s="1439"/>
      <c r="BR2492" s="1439"/>
      <c r="BS2492" s="1439"/>
      <c r="BT2492" s="1439"/>
      <c r="BU2492" s="1439"/>
      <c r="BV2492" s="1439"/>
      <c r="BW2492" s="1439"/>
      <c r="BX2492" s="1439"/>
      <c r="BY2492" s="1439"/>
      <c r="BZ2492" s="1439"/>
      <c r="CA2492" s="1439"/>
      <c r="CB2492" s="1439"/>
      <c r="CC2492" s="1439"/>
      <c r="CD2492" s="2028" t="s">
        <v>3944</v>
      </c>
    </row>
    <row r="2493" spans="1:82" s="19" customFormat="1" ht="42" customHeight="1" x14ac:dyDescent="0.25">
      <c r="A2493" s="1313" t="s">
        <v>4120</v>
      </c>
      <c r="B2493" s="719" t="s">
        <v>4210</v>
      </c>
      <c r="C2493" s="1314" t="s">
        <v>4211</v>
      </c>
      <c r="D2493" s="460">
        <v>312</v>
      </c>
      <c r="E2493" s="500" t="s">
        <v>4242</v>
      </c>
      <c r="F2493" s="526" t="s">
        <v>4243</v>
      </c>
      <c r="G2493" s="463">
        <v>0</v>
      </c>
      <c r="H2493" s="463" t="s">
        <v>0</v>
      </c>
      <c r="I2493" s="463">
        <v>2</v>
      </c>
      <c r="J2493" s="1297">
        <v>1</v>
      </c>
      <c r="K2493" s="500"/>
      <c r="L2493" s="1299"/>
      <c r="M2493" s="1294"/>
      <c r="N2493" s="1294"/>
      <c r="O2493" s="1294"/>
      <c r="P2493" s="1294"/>
      <c r="Q2493" s="1294"/>
      <c r="R2493" s="1294"/>
      <c r="S2493" s="1294"/>
      <c r="T2493" s="1294"/>
      <c r="U2493" s="1300">
        <f t="shared" si="273"/>
        <v>0</v>
      </c>
      <c r="V2493" s="1294"/>
      <c r="W2493" s="1294"/>
      <c r="X2493" s="1294"/>
      <c r="Y2493" s="1294"/>
      <c r="Z2493" s="1294"/>
      <c r="AA2493" s="1294"/>
      <c r="AB2493" s="1294"/>
      <c r="AC2493" s="1294"/>
      <c r="AD2493" s="1294"/>
      <c r="AE2493" s="1294"/>
      <c r="AF2493" s="1294"/>
      <c r="AG2493" s="1133"/>
      <c r="AH2493" s="1133"/>
      <c r="AI2493" s="1133"/>
      <c r="AJ2493" s="1133"/>
      <c r="AK2493" s="1133"/>
      <c r="AL2493" s="1133"/>
      <c r="AM2493" s="1489"/>
      <c r="AN2493" s="1489"/>
      <c r="AO2493" s="1133"/>
      <c r="AP2493" s="1133"/>
      <c r="AQ2493" s="1133"/>
      <c r="AR2493" s="1133"/>
      <c r="AS2493" s="3209"/>
      <c r="AT2493" s="3214"/>
      <c r="AU2493" s="2731"/>
      <c r="AV2493" s="2731"/>
      <c r="AW2493" s="3215"/>
      <c r="AX2493" s="3215"/>
      <c r="AY2493" s="2338"/>
      <c r="AZ2493" s="3216"/>
      <c r="BA2493" s="3216"/>
      <c r="BB2493" s="3216"/>
      <c r="BC2493" s="3216"/>
      <c r="BD2493" s="3216"/>
      <c r="BE2493" s="2238"/>
      <c r="BF2493" s="2342"/>
      <c r="BG2493" s="2238"/>
      <c r="BH2493" s="2238"/>
      <c r="BI2493" s="2342"/>
      <c r="BJ2493" s="2238"/>
      <c r="BK2493" s="2238"/>
      <c r="BL2493" s="2733">
        <f t="shared" si="276"/>
        <v>0</v>
      </c>
      <c r="BM2493" s="2238"/>
      <c r="BN2493" s="1439"/>
      <c r="BO2493" s="1439"/>
      <c r="BP2493" s="1439"/>
      <c r="BQ2493" s="1439"/>
      <c r="BR2493" s="1439"/>
      <c r="BS2493" s="1439"/>
      <c r="BT2493" s="1439"/>
      <c r="BU2493" s="1439"/>
      <c r="BV2493" s="1439"/>
      <c r="BW2493" s="1439"/>
      <c r="BX2493" s="1439"/>
      <c r="BY2493" s="1439"/>
      <c r="BZ2493" s="1439"/>
      <c r="CA2493" s="1439"/>
      <c r="CB2493" s="1439"/>
      <c r="CC2493" s="1439"/>
      <c r="CD2493" s="2028" t="s">
        <v>3944</v>
      </c>
    </row>
    <row r="2494" spans="1:82" s="19" customFormat="1" ht="42" customHeight="1" x14ac:dyDescent="0.25">
      <c r="A2494" s="1313" t="s">
        <v>4120</v>
      </c>
      <c r="B2494" s="719" t="s">
        <v>4210</v>
      </c>
      <c r="C2494" s="1314" t="s">
        <v>4211</v>
      </c>
      <c r="D2494" s="460">
        <v>312</v>
      </c>
      <c r="E2494" s="500" t="s">
        <v>4242</v>
      </c>
      <c r="F2494" s="526" t="s">
        <v>4243</v>
      </c>
      <c r="G2494" s="463">
        <v>0</v>
      </c>
      <c r="H2494" s="463" t="s">
        <v>0</v>
      </c>
      <c r="I2494" s="463">
        <v>2</v>
      </c>
      <c r="J2494" s="1297">
        <v>1</v>
      </c>
      <c r="K2494" s="500"/>
      <c r="L2494" s="1299"/>
      <c r="M2494" s="1294"/>
      <c r="N2494" s="1294"/>
      <c r="O2494" s="1294"/>
      <c r="P2494" s="1294"/>
      <c r="Q2494" s="1294"/>
      <c r="R2494" s="1294"/>
      <c r="S2494" s="1294"/>
      <c r="T2494" s="1294"/>
      <c r="U2494" s="1300">
        <f t="shared" si="273"/>
        <v>0</v>
      </c>
      <c r="V2494" s="1294"/>
      <c r="W2494" s="1294"/>
      <c r="X2494" s="1294"/>
      <c r="Y2494" s="1294"/>
      <c r="Z2494" s="1294"/>
      <c r="AA2494" s="1294"/>
      <c r="AB2494" s="1294"/>
      <c r="AC2494" s="1294"/>
      <c r="AD2494" s="1294"/>
      <c r="AE2494" s="1294"/>
      <c r="AF2494" s="1294"/>
      <c r="AG2494" s="1133"/>
      <c r="AH2494" s="1133"/>
      <c r="AI2494" s="1133"/>
      <c r="AJ2494" s="1133"/>
      <c r="AK2494" s="1133"/>
      <c r="AL2494" s="1133"/>
      <c r="AM2494" s="1489"/>
      <c r="AN2494" s="1489"/>
      <c r="AO2494" s="1133"/>
      <c r="AP2494" s="1133"/>
      <c r="AQ2494" s="1133"/>
      <c r="AR2494" s="1133"/>
      <c r="AS2494" s="3209"/>
      <c r="AT2494" s="3214"/>
      <c r="AU2494" s="2731"/>
      <c r="AV2494" s="2731"/>
      <c r="AW2494" s="3215"/>
      <c r="AX2494" s="3215"/>
      <c r="AY2494" s="2338"/>
      <c r="AZ2494" s="3216"/>
      <c r="BA2494" s="3216"/>
      <c r="BB2494" s="3216"/>
      <c r="BC2494" s="3216"/>
      <c r="BD2494" s="3216"/>
      <c r="BE2494" s="2238"/>
      <c r="BF2494" s="2342"/>
      <c r="BG2494" s="2238"/>
      <c r="BH2494" s="2238"/>
      <c r="BI2494" s="2342"/>
      <c r="BJ2494" s="2238"/>
      <c r="BK2494" s="2238"/>
      <c r="BL2494" s="2733">
        <f t="shared" si="276"/>
        <v>0</v>
      </c>
      <c r="BM2494" s="2238"/>
      <c r="BN2494" s="1439"/>
      <c r="BO2494" s="1439"/>
      <c r="BP2494" s="1439"/>
      <c r="BQ2494" s="1439"/>
      <c r="BR2494" s="1439"/>
      <c r="BS2494" s="1439"/>
      <c r="BT2494" s="1439"/>
      <c r="BU2494" s="1439"/>
      <c r="BV2494" s="1439"/>
      <c r="BW2494" s="1439"/>
      <c r="BX2494" s="1439"/>
      <c r="BY2494" s="1439"/>
      <c r="BZ2494" s="1439"/>
      <c r="CA2494" s="1439"/>
      <c r="CB2494" s="1439"/>
      <c r="CC2494" s="1439"/>
      <c r="CD2494" s="2028" t="s">
        <v>3944</v>
      </c>
    </row>
    <row r="2495" spans="1:82" s="19" customFormat="1" ht="42" customHeight="1" x14ac:dyDescent="0.25">
      <c r="A2495" s="1313" t="s">
        <v>4120</v>
      </c>
      <c r="B2495" s="719" t="s">
        <v>4210</v>
      </c>
      <c r="C2495" s="1314" t="s">
        <v>4211</v>
      </c>
      <c r="D2495" s="460">
        <v>312</v>
      </c>
      <c r="E2495" s="500" t="s">
        <v>4242</v>
      </c>
      <c r="F2495" s="526" t="s">
        <v>4243</v>
      </c>
      <c r="G2495" s="463">
        <v>0</v>
      </c>
      <c r="H2495" s="463" t="s">
        <v>0</v>
      </c>
      <c r="I2495" s="463">
        <v>2</v>
      </c>
      <c r="J2495" s="1297">
        <v>1</v>
      </c>
      <c r="K2495" s="500"/>
      <c r="L2495" s="1299"/>
      <c r="M2495" s="1294"/>
      <c r="N2495" s="1294"/>
      <c r="O2495" s="1294"/>
      <c r="P2495" s="1294"/>
      <c r="Q2495" s="1294"/>
      <c r="R2495" s="1294"/>
      <c r="S2495" s="1294"/>
      <c r="T2495" s="1294"/>
      <c r="U2495" s="1300">
        <f t="shared" si="273"/>
        <v>0</v>
      </c>
      <c r="V2495" s="1294"/>
      <c r="W2495" s="1294"/>
      <c r="X2495" s="1294"/>
      <c r="Y2495" s="1294"/>
      <c r="Z2495" s="1294"/>
      <c r="AA2495" s="1294"/>
      <c r="AB2495" s="1294"/>
      <c r="AC2495" s="1294"/>
      <c r="AD2495" s="1294"/>
      <c r="AE2495" s="1294"/>
      <c r="AF2495" s="1294"/>
      <c r="AG2495" s="1133"/>
      <c r="AH2495" s="1133"/>
      <c r="AI2495" s="1133"/>
      <c r="AJ2495" s="1133"/>
      <c r="AK2495" s="1133"/>
      <c r="AL2495" s="1133"/>
      <c r="AM2495" s="1489"/>
      <c r="AN2495" s="1489"/>
      <c r="AO2495" s="1133"/>
      <c r="AP2495" s="1133"/>
      <c r="AQ2495" s="1133"/>
      <c r="AR2495" s="1133"/>
      <c r="AS2495" s="3209"/>
      <c r="AT2495" s="3214"/>
      <c r="AU2495" s="2731"/>
      <c r="AV2495" s="2731"/>
      <c r="AW2495" s="3215"/>
      <c r="AX2495" s="3215"/>
      <c r="AY2495" s="2338"/>
      <c r="AZ2495" s="3216"/>
      <c r="BA2495" s="3216"/>
      <c r="BB2495" s="3216"/>
      <c r="BC2495" s="3216"/>
      <c r="BD2495" s="3216"/>
      <c r="BE2495" s="2238"/>
      <c r="BF2495" s="2342"/>
      <c r="BG2495" s="2238"/>
      <c r="BH2495" s="2238"/>
      <c r="BI2495" s="2342"/>
      <c r="BJ2495" s="2238"/>
      <c r="BK2495" s="2238"/>
      <c r="BL2495" s="2733">
        <f t="shared" si="276"/>
        <v>0</v>
      </c>
      <c r="BM2495" s="2238"/>
      <c r="BN2495" s="1439"/>
      <c r="BO2495" s="1439"/>
      <c r="BP2495" s="1439"/>
      <c r="BQ2495" s="1439"/>
      <c r="BR2495" s="1439"/>
      <c r="BS2495" s="1439"/>
      <c r="BT2495" s="1439"/>
      <c r="BU2495" s="1439"/>
      <c r="BV2495" s="1439"/>
      <c r="BW2495" s="1439"/>
      <c r="BX2495" s="1439"/>
      <c r="BY2495" s="1439"/>
      <c r="BZ2495" s="1439"/>
      <c r="CA2495" s="1439"/>
      <c r="CB2495" s="1439"/>
      <c r="CC2495" s="1439"/>
      <c r="CD2495" s="2028" t="s">
        <v>3944</v>
      </c>
    </row>
    <row r="2496" spans="1:82" s="19" customFormat="1" ht="42" customHeight="1" thickBot="1" x14ac:dyDescent="0.3">
      <c r="A2496" s="1317" t="s">
        <v>4120</v>
      </c>
      <c r="B2496" s="723" t="s">
        <v>4210</v>
      </c>
      <c r="C2496" s="1318" t="s">
        <v>4211</v>
      </c>
      <c r="D2496" s="205">
        <v>312</v>
      </c>
      <c r="E2496" s="103" t="s">
        <v>4242</v>
      </c>
      <c r="F2496" s="100" t="s">
        <v>4243</v>
      </c>
      <c r="G2496" s="17">
        <v>0</v>
      </c>
      <c r="H2496" s="17" t="s">
        <v>0</v>
      </c>
      <c r="I2496" s="17">
        <v>2</v>
      </c>
      <c r="J2496" s="1302">
        <v>1</v>
      </c>
      <c r="K2496" s="103"/>
      <c r="L2496" s="1304"/>
      <c r="M2496" s="1320"/>
      <c r="N2496" s="1320"/>
      <c r="O2496" s="1320"/>
      <c r="P2496" s="1320"/>
      <c r="Q2496" s="1320"/>
      <c r="R2496" s="1320"/>
      <c r="S2496" s="1320"/>
      <c r="T2496" s="1320"/>
      <c r="U2496" s="1305">
        <f t="shared" si="273"/>
        <v>0</v>
      </c>
      <c r="V2496" s="1320"/>
      <c r="W2496" s="1320"/>
      <c r="X2496" s="1320"/>
      <c r="Y2496" s="1320"/>
      <c r="Z2496" s="1320"/>
      <c r="AA2496" s="1320"/>
      <c r="AB2496" s="1320"/>
      <c r="AC2496" s="1320"/>
      <c r="AD2496" s="1320"/>
      <c r="AE2496" s="1320"/>
      <c r="AF2496" s="1320"/>
      <c r="AG2496" s="1155"/>
      <c r="AH2496" s="1155"/>
      <c r="AI2496" s="1155"/>
      <c r="AJ2496" s="1155"/>
      <c r="AK2496" s="1155"/>
      <c r="AL2496" s="1155"/>
      <c r="AM2496" s="4060"/>
      <c r="AN2496" s="4060"/>
      <c r="AO2496" s="1155"/>
      <c r="AP2496" s="1155"/>
      <c r="AQ2496" s="1155"/>
      <c r="AR2496" s="1155"/>
      <c r="AS2496" s="3217"/>
      <c r="AT2496" s="3218"/>
      <c r="AU2496" s="2737"/>
      <c r="AV2496" s="2737"/>
      <c r="AW2496" s="3219"/>
      <c r="AX2496" s="3219"/>
      <c r="AY2496" s="2347"/>
      <c r="AZ2496" s="3220"/>
      <c r="BA2496" s="3220"/>
      <c r="BB2496" s="3220"/>
      <c r="BC2496" s="3220"/>
      <c r="BD2496" s="3220"/>
      <c r="BE2496" s="1939"/>
      <c r="BF2496" s="2351"/>
      <c r="BG2496" s="1939"/>
      <c r="BH2496" s="1939"/>
      <c r="BI2496" s="2351"/>
      <c r="BJ2496" s="1939"/>
      <c r="BK2496" s="1939"/>
      <c r="BL2496" s="2739">
        <f t="shared" si="276"/>
        <v>0</v>
      </c>
      <c r="BM2496" s="1939"/>
      <c r="BN2496" s="1608"/>
      <c r="BO2496" s="1608"/>
      <c r="BP2496" s="1608"/>
      <c r="BQ2496" s="1608"/>
      <c r="BR2496" s="1608"/>
      <c r="BS2496" s="1608"/>
      <c r="BT2496" s="1608"/>
      <c r="BU2496" s="1608"/>
      <c r="BV2496" s="1608"/>
      <c r="BW2496" s="1608"/>
      <c r="BX2496" s="1608"/>
      <c r="BY2496" s="1608"/>
      <c r="BZ2496" s="1608"/>
      <c r="CA2496" s="1608"/>
      <c r="CB2496" s="1608"/>
      <c r="CC2496" s="1608"/>
      <c r="CD2496" s="2167" t="s">
        <v>3944</v>
      </c>
    </row>
    <row r="2497" spans="1:82" s="19" customFormat="1" ht="21" customHeight="1" thickBot="1" x14ac:dyDescent="0.3">
      <c r="A2497" s="1360" t="s">
        <v>4120</v>
      </c>
      <c r="B2497" s="715" t="s">
        <v>4210</v>
      </c>
      <c r="C2497" s="1309" t="s">
        <v>4211</v>
      </c>
      <c r="D2497" s="163">
        <v>313</v>
      </c>
      <c r="E2497" s="48" t="s">
        <v>4691</v>
      </c>
      <c r="F2497" s="48" t="s">
        <v>4692</v>
      </c>
      <c r="G2497" s="48">
        <v>0</v>
      </c>
      <c r="H2497" s="48" t="s">
        <v>0</v>
      </c>
      <c r="I2497" s="48">
        <v>1</v>
      </c>
      <c r="J2497" s="1284"/>
      <c r="K2497" s="210"/>
      <c r="L2497" s="1285">
        <f t="shared" ref="L2497" si="281">+M2497+N2497+O2497+P2497+Q2497+R2497+S2497+T2497</f>
        <v>0</v>
      </c>
      <c r="M2497" s="1286"/>
      <c r="N2497" s="1286"/>
      <c r="O2497" s="1286"/>
      <c r="P2497" s="1286"/>
      <c r="Q2497" s="1286"/>
      <c r="R2497" s="1286"/>
      <c r="S2497" s="1286"/>
      <c r="T2497" s="1286"/>
      <c r="U2497" s="1287">
        <f t="shared" ref="U2497:U2502" si="282">SUM(V2497:AC2497)</f>
        <v>0</v>
      </c>
      <c r="V2497" s="1286"/>
      <c r="W2497" s="1286"/>
      <c r="X2497" s="1286"/>
      <c r="Y2497" s="1286"/>
      <c r="Z2497" s="1286"/>
      <c r="AA2497" s="1286"/>
      <c r="AB2497" s="1286"/>
      <c r="AC2497" s="1286"/>
      <c r="AD2497" s="1286"/>
      <c r="AE2497" s="1286"/>
      <c r="AF2497" s="1286"/>
      <c r="AG2497" s="1462"/>
      <c r="AH2497" s="1462"/>
      <c r="AI2497" s="1462"/>
      <c r="AJ2497" s="1462"/>
      <c r="AK2497" s="1462"/>
      <c r="AL2497" s="1462"/>
      <c r="AM2497" s="1464"/>
      <c r="AN2497" s="1464"/>
      <c r="AO2497" s="1462"/>
      <c r="AP2497" s="1462"/>
      <c r="AQ2497" s="1462"/>
      <c r="AR2497" s="1462"/>
      <c r="AS2497" s="3275" t="s">
        <v>4693</v>
      </c>
      <c r="AT2497" s="1638" t="s">
        <v>4694</v>
      </c>
      <c r="AU2497" s="2322">
        <v>1</v>
      </c>
      <c r="AV2497" s="2322">
        <v>1</v>
      </c>
      <c r="AW2497" s="2323">
        <v>42887</v>
      </c>
      <c r="AX2497" s="2323">
        <v>43100</v>
      </c>
      <c r="AY2497" s="2324">
        <v>0</v>
      </c>
      <c r="AZ2497" s="2325"/>
      <c r="BA2497" s="2325"/>
      <c r="BB2497" s="2325"/>
      <c r="BC2497" s="2325"/>
      <c r="BD2497" s="2326"/>
      <c r="BE2497" s="1381"/>
      <c r="BF2497" s="2220"/>
      <c r="BG2497" s="1381"/>
      <c r="BH2497" s="1381"/>
      <c r="BI2497" s="2221"/>
      <c r="BJ2497" s="1381"/>
      <c r="BK2497" s="1381"/>
      <c r="BL2497" s="1438">
        <f t="shared" si="276"/>
        <v>0</v>
      </c>
      <c r="BM2497" s="1470">
        <f>L2497-(BI2497:BI2502)</f>
        <v>0</v>
      </c>
      <c r="BN2497" s="1471"/>
      <c r="BO2497" s="1471"/>
      <c r="BP2497" s="1471"/>
      <c r="BQ2497" s="1471"/>
      <c r="BR2497" s="1471"/>
      <c r="BS2497" s="1471"/>
      <c r="BT2497" s="1471"/>
      <c r="BU2497" s="1471"/>
      <c r="BV2497" s="1471"/>
      <c r="BW2497" s="1471"/>
      <c r="BX2497" s="1471"/>
      <c r="BY2497" s="1471"/>
      <c r="BZ2497" s="1471"/>
      <c r="CA2497" s="1471"/>
      <c r="CB2497" s="1471"/>
      <c r="CC2497" s="1471"/>
      <c r="CD2497" s="1390" t="s">
        <v>4457</v>
      </c>
    </row>
    <row r="2498" spans="1:82" s="19" customFormat="1" ht="21" customHeight="1" thickBot="1" x14ac:dyDescent="0.3">
      <c r="A2498" s="1361" t="s">
        <v>4120</v>
      </c>
      <c r="B2498" s="719" t="s">
        <v>4210</v>
      </c>
      <c r="C2498" s="1314" t="s">
        <v>4211</v>
      </c>
      <c r="D2498" s="460">
        <v>313</v>
      </c>
      <c r="E2498" s="48" t="s">
        <v>4695</v>
      </c>
      <c r="F2498" s="526" t="s">
        <v>4692</v>
      </c>
      <c r="G2498" s="526">
        <v>0</v>
      </c>
      <c r="H2498" s="526" t="s">
        <v>0</v>
      </c>
      <c r="I2498" s="526">
        <v>1</v>
      </c>
      <c r="J2498" s="1297"/>
      <c r="K2498" s="500"/>
      <c r="L2498" s="1348"/>
      <c r="M2498" s="1294"/>
      <c r="N2498" s="1294"/>
      <c r="O2498" s="1294"/>
      <c r="P2498" s="1294"/>
      <c r="Q2498" s="1294"/>
      <c r="R2498" s="1294"/>
      <c r="S2498" s="1294"/>
      <c r="T2498" s="1294"/>
      <c r="U2498" s="1349">
        <f t="shared" si="282"/>
        <v>0</v>
      </c>
      <c r="V2498" s="1294"/>
      <c r="W2498" s="1294"/>
      <c r="X2498" s="1294"/>
      <c r="Y2498" s="1294"/>
      <c r="Z2498" s="1294"/>
      <c r="AA2498" s="1294"/>
      <c r="AB2498" s="1294"/>
      <c r="AC2498" s="1294"/>
      <c r="AD2498" s="1294"/>
      <c r="AE2498" s="1294"/>
      <c r="AF2498" s="1294"/>
      <c r="AG2498" s="1133"/>
      <c r="AH2498" s="1133"/>
      <c r="AI2498" s="1133"/>
      <c r="AJ2498" s="1133"/>
      <c r="AK2498" s="1133"/>
      <c r="AL2498" s="1133"/>
      <c r="AM2498" s="1489"/>
      <c r="AN2498" s="1489"/>
      <c r="AO2498" s="1133"/>
      <c r="AP2498" s="1133"/>
      <c r="AQ2498" s="1133"/>
      <c r="AR2498" s="1133"/>
      <c r="AS2498" s="3209" t="s">
        <v>4696</v>
      </c>
      <c r="AT2498" s="1143" t="s">
        <v>4697</v>
      </c>
      <c r="AU2498" s="2336">
        <v>1</v>
      </c>
      <c r="AV2498" s="2336">
        <v>1</v>
      </c>
      <c r="AW2498" s="2337">
        <v>42917</v>
      </c>
      <c r="AX2498" s="2337">
        <v>43100</v>
      </c>
      <c r="AY2498" s="2338">
        <v>0</v>
      </c>
      <c r="AZ2498" s="2339"/>
      <c r="BA2498" s="2339"/>
      <c r="BB2498" s="2339"/>
      <c r="BC2498" s="2339"/>
      <c r="BD2498" s="2340"/>
      <c r="BE2498" s="1419"/>
      <c r="BF2498" s="2341"/>
      <c r="BG2498" s="1419"/>
      <c r="BH2498" s="1419"/>
      <c r="BI2498" s="2342"/>
      <c r="BJ2498" s="1419"/>
      <c r="BK2498" s="1419"/>
      <c r="BL2498" s="1438">
        <f t="shared" si="276"/>
        <v>0</v>
      </c>
      <c r="BM2498" s="1419"/>
      <c r="BN2498" s="1439"/>
      <c r="BO2498" s="1439"/>
      <c r="BP2498" s="1439"/>
      <c r="BQ2498" s="1439"/>
      <c r="BR2498" s="1439"/>
      <c r="BS2498" s="1439"/>
      <c r="BT2498" s="1439"/>
      <c r="BU2498" s="1439"/>
      <c r="BV2498" s="1439"/>
      <c r="BW2498" s="1439"/>
      <c r="BX2498" s="1439"/>
      <c r="BY2498" s="1439"/>
      <c r="BZ2498" s="1439"/>
      <c r="CA2498" s="1439"/>
      <c r="CB2498" s="1439"/>
      <c r="CC2498" s="1439"/>
      <c r="CD2498" s="1440" t="s">
        <v>4457</v>
      </c>
    </row>
    <row r="2499" spans="1:82" s="19" customFormat="1" ht="21" customHeight="1" thickBot="1" x14ac:dyDescent="0.3">
      <c r="A2499" s="1361" t="s">
        <v>4120</v>
      </c>
      <c r="B2499" s="719" t="s">
        <v>4210</v>
      </c>
      <c r="C2499" s="1314" t="s">
        <v>4211</v>
      </c>
      <c r="D2499" s="460">
        <v>313</v>
      </c>
      <c r="E2499" s="48" t="s">
        <v>4698</v>
      </c>
      <c r="F2499" s="526" t="s">
        <v>4692</v>
      </c>
      <c r="G2499" s="526">
        <v>0</v>
      </c>
      <c r="H2499" s="526" t="s">
        <v>0</v>
      </c>
      <c r="I2499" s="526">
        <v>1</v>
      </c>
      <c r="J2499" s="1297"/>
      <c r="K2499" s="500"/>
      <c r="L2499" s="1348"/>
      <c r="M2499" s="1294"/>
      <c r="N2499" s="1294"/>
      <c r="O2499" s="1294"/>
      <c r="P2499" s="1294"/>
      <c r="Q2499" s="1294"/>
      <c r="R2499" s="1294"/>
      <c r="S2499" s="1294"/>
      <c r="T2499" s="1294"/>
      <c r="U2499" s="1349">
        <f t="shared" si="282"/>
        <v>0</v>
      </c>
      <c r="V2499" s="1294"/>
      <c r="W2499" s="1294"/>
      <c r="X2499" s="1294"/>
      <c r="Y2499" s="1294"/>
      <c r="Z2499" s="1294"/>
      <c r="AA2499" s="1294"/>
      <c r="AB2499" s="1294"/>
      <c r="AC2499" s="1294"/>
      <c r="AD2499" s="1294"/>
      <c r="AE2499" s="1294"/>
      <c r="AF2499" s="1294"/>
      <c r="AG2499" s="1133"/>
      <c r="AH2499" s="1133"/>
      <c r="AI2499" s="1133"/>
      <c r="AJ2499" s="1133"/>
      <c r="AK2499" s="1133"/>
      <c r="AL2499" s="1133"/>
      <c r="AM2499" s="1489"/>
      <c r="AN2499" s="1489"/>
      <c r="AO2499" s="1133"/>
      <c r="AP2499" s="1133"/>
      <c r="AQ2499" s="1133"/>
      <c r="AR2499" s="1133"/>
      <c r="AS2499" s="3209"/>
      <c r="AT2499" s="1143"/>
      <c r="AU2499" s="2336"/>
      <c r="AV2499" s="2336"/>
      <c r="AW2499" s="2337"/>
      <c r="AX2499" s="2337"/>
      <c r="AY2499" s="2338"/>
      <c r="AZ2499" s="2339"/>
      <c r="BA2499" s="2339"/>
      <c r="BB2499" s="2339"/>
      <c r="BC2499" s="2339"/>
      <c r="BD2499" s="2340"/>
      <c r="BE2499" s="1419"/>
      <c r="BF2499" s="2341"/>
      <c r="BG2499" s="1419"/>
      <c r="BH2499" s="1419"/>
      <c r="BI2499" s="2342"/>
      <c r="BJ2499" s="1419"/>
      <c r="BK2499" s="1419"/>
      <c r="BL2499" s="1438">
        <f t="shared" si="276"/>
        <v>0</v>
      </c>
      <c r="BM2499" s="1419"/>
      <c r="BN2499" s="1439"/>
      <c r="BO2499" s="1439"/>
      <c r="BP2499" s="1439"/>
      <c r="BQ2499" s="1439"/>
      <c r="BR2499" s="1439"/>
      <c r="BS2499" s="1439"/>
      <c r="BT2499" s="1439"/>
      <c r="BU2499" s="1439"/>
      <c r="BV2499" s="1439"/>
      <c r="BW2499" s="1439"/>
      <c r="BX2499" s="1439"/>
      <c r="BY2499" s="1439"/>
      <c r="BZ2499" s="1439"/>
      <c r="CA2499" s="1439"/>
      <c r="CB2499" s="1439"/>
      <c r="CC2499" s="1439"/>
      <c r="CD2499" s="1440" t="s">
        <v>4457</v>
      </c>
    </row>
    <row r="2500" spans="1:82" s="19" customFormat="1" ht="21" customHeight="1" thickBot="1" x14ac:dyDescent="0.3">
      <c r="A2500" s="1361" t="s">
        <v>4120</v>
      </c>
      <c r="B2500" s="719" t="s">
        <v>4210</v>
      </c>
      <c r="C2500" s="1314" t="s">
        <v>4211</v>
      </c>
      <c r="D2500" s="460">
        <v>313</v>
      </c>
      <c r="E2500" s="48" t="s">
        <v>4699</v>
      </c>
      <c r="F2500" s="526" t="s">
        <v>4692</v>
      </c>
      <c r="G2500" s="526">
        <v>0</v>
      </c>
      <c r="H2500" s="526" t="s">
        <v>0</v>
      </c>
      <c r="I2500" s="526">
        <v>1</v>
      </c>
      <c r="J2500" s="1297"/>
      <c r="K2500" s="500"/>
      <c r="L2500" s="1348"/>
      <c r="M2500" s="1294"/>
      <c r="N2500" s="1294"/>
      <c r="O2500" s="1294"/>
      <c r="P2500" s="1294"/>
      <c r="Q2500" s="1294"/>
      <c r="R2500" s="1294"/>
      <c r="S2500" s="1294"/>
      <c r="T2500" s="1294"/>
      <c r="U2500" s="1349">
        <f t="shared" si="282"/>
        <v>0</v>
      </c>
      <c r="V2500" s="1294"/>
      <c r="W2500" s="1294"/>
      <c r="X2500" s="1294"/>
      <c r="Y2500" s="1294"/>
      <c r="Z2500" s="1294"/>
      <c r="AA2500" s="1294"/>
      <c r="AB2500" s="1294"/>
      <c r="AC2500" s="1294"/>
      <c r="AD2500" s="1294"/>
      <c r="AE2500" s="1294"/>
      <c r="AF2500" s="1294"/>
      <c r="AG2500" s="1133"/>
      <c r="AH2500" s="3278"/>
      <c r="AI2500" s="1133"/>
      <c r="AJ2500" s="1133"/>
      <c r="AK2500" s="1133"/>
      <c r="AL2500" s="1133"/>
      <c r="AM2500" s="1489"/>
      <c r="AN2500" s="1489"/>
      <c r="AO2500" s="1133"/>
      <c r="AP2500" s="1133"/>
      <c r="AQ2500" s="1133"/>
      <c r="AR2500" s="1133"/>
      <c r="AS2500" s="3209"/>
      <c r="AT2500" s="1143"/>
      <c r="AU2500" s="2336"/>
      <c r="AV2500" s="2336"/>
      <c r="AW2500" s="2337"/>
      <c r="AX2500" s="2337"/>
      <c r="AY2500" s="2338"/>
      <c r="AZ2500" s="2339"/>
      <c r="BA2500" s="2339"/>
      <c r="BB2500" s="2339"/>
      <c r="BC2500" s="2339"/>
      <c r="BD2500" s="2340"/>
      <c r="BE2500" s="1419"/>
      <c r="BF2500" s="2341"/>
      <c r="BG2500" s="1419"/>
      <c r="BH2500" s="1419"/>
      <c r="BI2500" s="2342"/>
      <c r="BJ2500" s="1419"/>
      <c r="BK2500" s="1419"/>
      <c r="BL2500" s="1438">
        <f t="shared" si="276"/>
        <v>0</v>
      </c>
      <c r="BM2500" s="1419"/>
      <c r="BN2500" s="1439"/>
      <c r="BO2500" s="1439"/>
      <c r="BP2500" s="1439"/>
      <c r="BQ2500" s="1439"/>
      <c r="BR2500" s="1439"/>
      <c r="BS2500" s="1439"/>
      <c r="BT2500" s="1439"/>
      <c r="BU2500" s="1439"/>
      <c r="BV2500" s="1439"/>
      <c r="BW2500" s="1439"/>
      <c r="BX2500" s="1439"/>
      <c r="BY2500" s="1439"/>
      <c r="BZ2500" s="1439"/>
      <c r="CA2500" s="1439"/>
      <c r="CB2500" s="1439"/>
      <c r="CC2500" s="1439"/>
      <c r="CD2500" s="1440" t="s">
        <v>4457</v>
      </c>
    </row>
    <row r="2501" spans="1:82" s="19" customFormat="1" ht="21" customHeight="1" thickBot="1" x14ac:dyDescent="0.3">
      <c r="A2501" s="1361" t="s">
        <v>4120</v>
      </c>
      <c r="B2501" s="719" t="s">
        <v>4210</v>
      </c>
      <c r="C2501" s="1314" t="s">
        <v>4211</v>
      </c>
      <c r="D2501" s="460">
        <v>313</v>
      </c>
      <c r="E2501" s="48" t="s">
        <v>4700</v>
      </c>
      <c r="F2501" s="526" t="s">
        <v>4692</v>
      </c>
      <c r="G2501" s="526">
        <v>0</v>
      </c>
      <c r="H2501" s="526" t="s">
        <v>0</v>
      </c>
      <c r="I2501" s="526">
        <v>1</v>
      </c>
      <c r="J2501" s="1297"/>
      <c r="K2501" s="500"/>
      <c r="L2501" s="1348"/>
      <c r="M2501" s="1294"/>
      <c r="N2501" s="1294"/>
      <c r="O2501" s="1294"/>
      <c r="P2501" s="1294"/>
      <c r="Q2501" s="1294"/>
      <c r="R2501" s="1294"/>
      <c r="S2501" s="1294"/>
      <c r="T2501" s="1294"/>
      <c r="U2501" s="1349">
        <f t="shared" si="282"/>
        <v>0</v>
      </c>
      <c r="V2501" s="1294"/>
      <c r="W2501" s="1294"/>
      <c r="X2501" s="1294"/>
      <c r="Y2501" s="1294"/>
      <c r="Z2501" s="1294"/>
      <c r="AA2501" s="1294"/>
      <c r="AB2501" s="1294"/>
      <c r="AC2501" s="1294"/>
      <c r="AD2501" s="1294"/>
      <c r="AE2501" s="1294"/>
      <c r="AF2501" s="1294"/>
      <c r="AG2501" s="1133"/>
      <c r="AH2501" s="1133"/>
      <c r="AI2501" s="1133"/>
      <c r="AJ2501" s="1133"/>
      <c r="AK2501" s="1133"/>
      <c r="AL2501" s="1133"/>
      <c r="AM2501" s="1489"/>
      <c r="AN2501" s="1489"/>
      <c r="AO2501" s="1133"/>
      <c r="AP2501" s="1133"/>
      <c r="AQ2501" s="1133"/>
      <c r="AR2501" s="1133"/>
      <c r="AS2501" s="3209"/>
      <c r="AT2501" s="1143"/>
      <c r="AU2501" s="2336"/>
      <c r="AV2501" s="2336"/>
      <c r="AW2501" s="2337"/>
      <c r="AX2501" s="2337"/>
      <c r="AY2501" s="2338"/>
      <c r="AZ2501" s="2339"/>
      <c r="BA2501" s="2339"/>
      <c r="BB2501" s="2339"/>
      <c r="BC2501" s="2339"/>
      <c r="BD2501" s="2340"/>
      <c r="BE2501" s="1419"/>
      <c r="BF2501" s="2341"/>
      <c r="BG2501" s="1419"/>
      <c r="BH2501" s="1419"/>
      <c r="BI2501" s="2342"/>
      <c r="BJ2501" s="1419"/>
      <c r="BK2501" s="1419"/>
      <c r="BL2501" s="1438">
        <f t="shared" si="276"/>
        <v>0</v>
      </c>
      <c r="BM2501" s="1419"/>
      <c r="BN2501" s="1439"/>
      <c r="BO2501" s="1439"/>
      <c r="BP2501" s="1439"/>
      <c r="BQ2501" s="1439"/>
      <c r="BR2501" s="1439"/>
      <c r="BS2501" s="1439"/>
      <c r="BT2501" s="1439"/>
      <c r="BU2501" s="1439"/>
      <c r="BV2501" s="1439"/>
      <c r="BW2501" s="1439"/>
      <c r="BX2501" s="1439"/>
      <c r="BY2501" s="1439"/>
      <c r="BZ2501" s="1439"/>
      <c r="CA2501" s="1439"/>
      <c r="CB2501" s="1439"/>
      <c r="CC2501" s="1439"/>
      <c r="CD2501" s="1440" t="s">
        <v>4457</v>
      </c>
    </row>
    <row r="2502" spans="1:82" s="19" customFormat="1" ht="21" customHeight="1" thickBot="1" x14ac:dyDescent="0.3">
      <c r="A2502" s="1363" t="s">
        <v>4120</v>
      </c>
      <c r="B2502" s="723" t="s">
        <v>4210</v>
      </c>
      <c r="C2502" s="1318" t="s">
        <v>4211</v>
      </c>
      <c r="D2502" s="205">
        <v>313</v>
      </c>
      <c r="E2502" s="48" t="s">
        <v>4701</v>
      </c>
      <c r="F2502" s="100" t="s">
        <v>4692</v>
      </c>
      <c r="G2502" s="100">
        <v>0</v>
      </c>
      <c r="H2502" s="100" t="s">
        <v>0</v>
      </c>
      <c r="I2502" s="100">
        <v>1</v>
      </c>
      <c r="J2502" s="1302"/>
      <c r="K2502" s="103"/>
      <c r="L2502" s="1352"/>
      <c r="M2502" s="1320"/>
      <c r="N2502" s="1320"/>
      <c r="O2502" s="1320"/>
      <c r="P2502" s="1320"/>
      <c r="Q2502" s="1320"/>
      <c r="R2502" s="1320"/>
      <c r="S2502" s="1320"/>
      <c r="T2502" s="1320"/>
      <c r="U2502" s="1353">
        <f t="shared" si="282"/>
        <v>0</v>
      </c>
      <c r="V2502" s="1320"/>
      <c r="W2502" s="1320"/>
      <c r="X2502" s="1320"/>
      <c r="Y2502" s="1320"/>
      <c r="Z2502" s="1320"/>
      <c r="AA2502" s="1320"/>
      <c r="AB2502" s="1320"/>
      <c r="AC2502" s="1320"/>
      <c r="AD2502" s="1320"/>
      <c r="AE2502" s="1320"/>
      <c r="AF2502" s="1320"/>
      <c r="AG2502" s="1155"/>
      <c r="AH2502" s="1155"/>
      <c r="AI2502" s="1155"/>
      <c r="AJ2502" s="1155"/>
      <c r="AK2502" s="1155"/>
      <c r="AL2502" s="1155"/>
      <c r="AM2502" s="4060"/>
      <c r="AN2502" s="4060"/>
      <c r="AO2502" s="1155"/>
      <c r="AP2502" s="1155"/>
      <c r="AQ2502" s="1155"/>
      <c r="AR2502" s="1155"/>
      <c r="AS2502" s="3217"/>
      <c r="AT2502" s="2146"/>
      <c r="AU2502" s="2345"/>
      <c r="AV2502" s="2345"/>
      <c r="AW2502" s="2346"/>
      <c r="AX2502" s="2346"/>
      <c r="AY2502" s="2347"/>
      <c r="AZ2502" s="2348"/>
      <c r="BA2502" s="2348"/>
      <c r="BB2502" s="2348"/>
      <c r="BC2502" s="2348"/>
      <c r="BD2502" s="2349"/>
      <c r="BE2502" s="1605"/>
      <c r="BF2502" s="2350"/>
      <c r="BG2502" s="1605"/>
      <c r="BH2502" s="1605"/>
      <c r="BI2502" s="2351"/>
      <c r="BJ2502" s="1605"/>
      <c r="BK2502" s="1605"/>
      <c r="BL2502" s="1438">
        <f t="shared" si="276"/>
        <v>0</v>
      </c>
      <c r="BM2502" s="1605"/>
      <c r="BN2502" s="1608"/>
      <c r="BO2502" s="1608"/>
      <c r="BP2502" s="1608"/>
      <c r="BQ2502" s="1608"/>
      <c r="BR2502" s="1608"/>
      <c r="BS2502" s="1608"/>
      <c r="BT2502" s="1608"/>
      <c r="BU2502" s="1608"/>
      <c r="BV2502" s="1608"/>
      <c r="BW2502" s="1608"/>
      <c r="BX2502" s="1608"/>
      <c r="BY2502" s="1608"/>
      <c r="BZ2502" s="1608"/>
      <c r="CA2502" s="1608"/>
      <c r="CB2502" s="1608"/>
      <c r="CC2502" s="1608"/>
      <c r="CD2502" s="1681" t="s">
        <v>4457</v>
      </c>
    </row>
    <row r="2503" spans="1:82" s="19" customFormat="1" ht="42" customHeight="1" x14ac:dyDescent="0.25">
      <c r="A2503" s="1308" t="s">
        <v>4120</v>
      </c>
      <c r="B2503" s="715" t="s">
        <v>4246</v>
      </c>
      <c r="C2503" s="776" t="s">
        <v>4247</v>
      </c>
      <c r="D2503" s="163">
        <v>314</v>
      </c>
      <c r="E2503" s="210" t="s">
        <v>4248</v>
      </c>
      <c r="F2503" s="48" t="s">
        <v>4249</v>
      </c>
      <c r="G2503" s="194">
        <v>0</v>
      </c>
      <c r="H2503" s="217" t="s">
        <v>0</v>
      </c>
      <c r="I2503" s="217">
        <v>5000</v>
      </c>
      <c r="J2503" s="1284">
        <v>1500</v>
      </c>
      <c r="K2503" s="210"/>
      <c r="L2503" s="1285">
        <f t="shared" ref="L2503:L2521" si="283">+M2503+N2503+O2503+P2503+Q2503+R2503+S2503+T2503</f>
        <v>0</v>
      </c>
      <c r="M2503" s="1286"/>
      <c r="N2503" s="1286"/>
      <c r="O2503" s="1286"/>
      <c r="P2503" s="1286"/>
      <c r="Q2503" s="1286"/>
      <c r="R2503" s="1286"/>
      <c r="S2503" s="1286"/>
      <c r="T2503" s="1286"/>
      <c r="U2503" s="1287">
        <f t="shared" si="273"/>
        <v>0</v>
      </c>
      <c r="V2503" s="1286"/>
      <c r="W2503" s="1286"/>
      <c r="X2503" s="1286"/>
      <c r="Y2503" s="1286"/>
      <c r="Z2503" s="1286"/>
      <c r="AA2503" s="1286"/>
      <c r="AB2503" s="1286"/>
      <c r="AC2503" s="1286"/>
      <c r="AD2503" s="1286"/>
      <c r="AE2503" s="1286"/>
      <c r="AF2503" s="1286"/>
      <c r="AG2503" s="1462"/>
      <c r="AH2503" s="1462"/>
      <c r="AI2503" s="1462"/>
      <c r="AJ2503" s="1462"/>
      <c r="AK2503" s="1462"/>
      <c r="AL2503" s="1462"/>
      <c r="AM2503" s="1464"/>
      <c r="AN2503" s="1464"/>
      <c r="AO2503" s="1462"/>
      <c r="AP2503" s="1462"/>
      <c r="AQ2503" s="1462"/>
      <c r="AR2503" s="1462"/>
      <c r="AS2503" s="2364" t="s">
        <v>4250</v>
      </c>
      <c r="AT2503" s="1478" t="s">
        <v>6156</v>
      </c>
      <c r="AU2503" s="2365">
        <v>3000</v>
      </c>
      <c r="AV2503" s="2365">
        <v>4806</v>
      </c>
      <c r="AW2503" s="2366">
        <v>42794</v>
      </c>
      <c r="AX2503" s="2366">
        <v>43087</v>
      </c>
      <c r="AY2503" s="2363">
        <v>0</v>
      </c>
      <c r="AZ2503" s="2713"/>
      <c r="BA2503" s="2713"/>
      <c r="BB2503" s="2713"/>
      <c r="BC2503" s="2713"/>
      <c r="BD2503" s="2713"/>
      <c r="BE2503" s="1858"/>
      <c r="BF2503" s="2221"/>
      <c r="BG2503" s="1858"/>
      <c r="BH2503" s="1858"/>
      <c r="BI2503" s="2221"/>
      <c r="BJ2503" s="1858"/>
      <c r="BK2503" s="1858"/>
      <c r="BL2503" s="2514">
        <f t="shared" si="276"/>
        <v>0</v>
      </c>
      <c r="BM2503" s="2221">
        <f>L2503-(BI2503+BI2504+BI2505+BI2506+BI2507+BI2508)</f>
        <v>0</v>
      </c>
      <c r="BN2503" s="1471"/>
      <c r="BO2503" s="1471"/>
      <c r="BP2503" s="1471"/>
      <c r="BQ2503" s="1471"/>
      <c r="BR2503" s="1471"/>
      <c r="BS2503" s="1471"/>
      <c r="BT2503" s="1471"/>
      <c r="BU2503" s="1471"/>
      <c r="BV2503" s="1471"/>
      <c r="BW2503" s="1471"/>
      <c r="BX2503" s="1471"/>
      <c r="BY2503" s="1471"/>
      <c r="BZ2503" s="1471"/>
      <c r="CA2503" s="1471"/>
      <c r="CB2503" s="1471"/>
      <c r="CC2503" s="1471"/>
      <c r="CD2503" s="1978" t="s">
        <v>3944</v>
      </c>
    </row>
    <row r="2504" spans="1:82" s="19" customFormat="1" ht="42" customHeight="1" x14ac:dyDescent="0.25">
      <c r="A2504" s="1313" t="s">
        <v>4120</v>
      </c>
      <c r="B2504" s="719" t="s">
        <v>4246</v>
      </c>
      <c r="C2504" s="1315" t="s">
        <v>4247</v>
      </c>
      <c r="D2504" s="460">
        <v>314</v>
      </c>
      <c r="E2504" s="500" t="s">
        <v>4248</v>
      </c>
      <c r="F2504" s="526" t="s">
        <v>4249</v>
      </c>
      <c r="G2504" s="464">
        <v>0</v>
      </c>
      <c r="H2504" s="463" t="s">
        <v>0</v>
      </c>
      <c r="I2504" s="463">
        <v>5000</v>
      </c>
      <c r="J2504" s="1297">
        <v>1500</v>
      </c>
      <c r="K2504" s="500"/>
      <c r="L2504" s="1299"/>
      <c r="M2504" s="1294"/>
      <c r="N2504" s="1294"/>
      <c r="O2504" s="1294"/>
      <c r="P2504" s="1294"/>
      <c r="Q2504" s="1294"/>
      <c r="R2504" s="1294"/>
      <c r="S2504" s="1294"/>
      <c r="T2504" s="1294"/>
      <c r="U2504" s="1300">
        <f t="shared" si="273"/>
        <v>0</v>
      </c>
      <c r="V2504" s="1294"/>
      <c r="W2504" s="1294"/>
      <c r="X2504" s="1294"/>
      <c r="Y2504" s="1294"/>
      <c r="Z2504" s="1294"/>
      <c r="AA2504" s="1294"/>
      <c r="AB2504" s="1294"/>
      <c r="AC2504" s="1294"/>
      <c r="AD2504" s="1294"/>
      <c r="AE2504" s="1294"/>
      <c r="AF2504" s="1294"/>
      <c r="AG2504" s="1133"/>
      <c r="AH2504" s="1133"/>
      <c r="AI2504" s="1133"/>
      <c r="AJ2504" s="1133"/>
      <c r="AK2504" s="1133"/>
      <c r="AL2504" s="1133"/>
      <c r="AM2504" s="1489"/>
      <c r="AN2504" s="1489"/>
      <c r="AO2504" s="1133"/>
      <c r="AP2504" s="1133"/>
      <c r="AQ2504" s="1133"/>
      <c r="AR2504" s="1133"/>
      <c r="AS2504" s="3209"/>
      <c r="AT2504" s="3214"/>
      <c r="AU2504" s="2731"/>
      <c r="AV2504" s="2731"/>
      <c r="AW2504" s="3215"/>
      <c r="AX2504" s="3215"/>
      <c r="AY2504" s="2338"/>
      <c r="AZ2504" s="3216"/>
      <c r="BA2504" s="3216"/>
      <c r="BB2504" s="3216"/>
      <c r="BC2504" s="3216"/>
      <c r="BD2504" s="3216"/>
      <c r="BE2504" s="2238"/>
      <c r="BF2504" s="2342"/>
      <c r="BG2504" s="2238"/>
      <c r="BH2504" s="2238"/>
      <c r="BI2504" s="2342"/>
      <c r="BJ2504" s="2238"/>
      <c r="BK2504" s="2238"/>
      <c r="BL2504" s="2733">
        <f t="shared" si="276"/>
        <v>0</v>
      </c>
      <c r="BM2504" s="2238"/>
      <c r="BN2504" s="1439"/>
      <c r="BO2504" s="1439"/>
      <c r="BP2504" s="1439"/>
      <c r="BQ2504" s="1439"/>
      <c r="BR2504" s="1439"/>
      <c r="BS2504" s="1439"/>
      <c r="BT2504" s="1439"/>
      <c r="BU2504" s="1439"/>
      <c r="BV2504" s="1439"/>
      <c r="BW2504" s="1439"/>
      <c r="BX2504" s="1439"/>
      <c r="BY2504" s="1439"/>
      <c r="BZ2504" s="1439"/>
      <c r="CA2504" s="1439"/>
      <c r="CB2504" s="1439"/>
      <c r="CC2504" s="1439"/>
      <c r="CD2504" s="2028" t="s">
        <v>3944</v>
      </c>
    </row>
    <row r="2505" spans="1:82" s="19" customFormat="1" ht="42" customHeight="1" x14ac:dyDescent="0.25">
      <c r="A2505" s="1313" t="s">
        <v>4120</v>
      </c>
      <c r="B2505" s="719" t="s">
        <v>4246</v>
      </c>
      <c r="C2505" s="1315" t="s">
        <v>4247</v>
      </c>
      <c r="D2505" s="460">
        <v>314</v>
      </c>
      <c r="E2505" s="500" t="s">
        <v>4248</v>
      </c>
      <c r="F2505" s="526" t="s">
        <v>4249</v>
      </c>
      <c r="G2505" s="464">
        <v>0</v>
      </c>
      <c r="H2505" s="463" t="s">
        <v>0</v>
      </c>
      <c r="I2505" s="463">
        <v>5000</v>
      </c>
      <c r="J2505" s="1297">
        <v>1500</v>
      </c>
      <c r="K2505" s="500"/>
      <c r="L2505" s="1299"/>
      <c r="M2505" s="1294"/>
      <c r="N2505" s="1294"/>
      <c r="O2505" s="1294"/>
      <c r="P2505" s="1294"/>
      <c r="Q2505" s="1294"/>
      <c r="R2505" s="1294"/>
      <c r="S2505" s="1294"/>
      <c r="T2505" s="1294"/>
      <c r="U2505" s="1300">
        <f t="shared" si="273"/>
        <v>0</v>
      </c>
      <c r="V2505" s="1294"/>
      <c r="W2505" s="1294"/>
      <c r="X2505" s="1294"/>
      <c r="Y2505" s="1294"/>
      <c r="Z2505" s="1294"/>
      <c r="AA2505" s="1294"/>
      <c r="AB2505" s="1294"/>
      <c r="AC2505" s="1294"/>
      <c r="AD2505" s="1294"/>
      <c r="AE2505" s="1294"/>
      <c r="AF2505" s="1294"/>
      <c r="AG2505" s="1133"/>
      <c r="AH2505" s="1133"/>
      <c r="AI2505" s="1133"/>
      <c r="AJ2505" s="1133"/>
      <c r="AK2505" s="1133"/>
      <c r="AL2505" s="1133"/>
      <c r="AM2505" s="1489"/>
      <c r="AN2505" s="1489"/>
      <c r="AO2505" s="1133"/>
      <c r="AP2505" s="1133"/>
      <c r="AQ2505" s="1133"/>
      <c r="AR2505" s="1133"/>
      <c r="AS2505" s="3209"/>
      <c r="AT2505" s="3214"/>
      <c r="AU2505" s="2731"/>
      <c r="AV2505" s="2731"/>
      <c r="AW2505" s="3215"/>
      <c r="AX2505" s="3215"/>
      <c r="AY2505" s="2338"/>
      <c r="AZ2505" s="3216"/>
      <c r="BA2505" s="3216"/>
      <c r="BB2505" s="3216"/>
      <c r="BC2505" s="3216"/>
      <c r="BD2505" s="3216"/>
      <c r="BE2505" s="2238"/>
      <c r="BF2505" s="2342"/>
      <c r="BG2505" s="2238"/>
      <c r="BH2505" s="2238"/>
      <c r="BI2505" s="2342"/>
      <c r="BJ2505" s="2238"/>
      <c r="BK2505" s="2238"/>
      <c r="BL2505" s="2733">
        <f t="shared" si="276"/>
        <v>0</v>
      </c>
      <c r="BM2505" s="2238"/>
      <c r="BN2505" s="1439"/>
      <c r="BO2505" s="1439"/>
      <c r="BP2505" s="1439"/>
      <c r="BQ2505" s="1439"/>
      <c r="BR2505" s="1439"/>
      <c r="BS2505" s="1439"/>
      <c r="BT2505" s="1439"/>
      <c r="BU2505" s="1439"/>
      <c r="BV2505" s="1439"/>
      <c r="BW2505" s="1439"/>
      <c r="BX2505" s="1439"/>
      <c r="BY2505" s="1439"/>
      <c r="BZ2505" s="1439"/>
      <c r="CA2505" s="1439"/>
      <c r="CB2505" s="1439"/>
      <c r="CC2505" s="1439"/>
      <c r="CD2505" s="2028" t="s">
        <v>3944</v>
      </c>
    </row>
    <row r="2506" spans="1:82" s="19" customFormat="1" ht="42" customHeight="1" x14ac:dyDescent="0.25">
      <c r="A2506" s="1313" t="s">
        <v>4120</v>
      </c>
      <c r="B2506" s="719" t="s">
        <v>4246</v>
      </c>
      <c r="C2506" s="1315" t="s">
        <v>4247</v>
      </c>
      <c r="D2506" s="460">
        <v>314</v>
      </c>
      <c r="E2506" s="500" t="s">
        <v>4248</v>
      </c>
      <c r="F2506" s="526" t="s">
        <v>4249</v>
      </c>
      <c r="G2506" s="464">
        <v>0</v>
      </c>
      <c r="H2506" s="463" t="s">
        <v>0</v>
      </c>
      <c r="I2506" s="463">
        <v>5000</v>
      </c>
      <c r="J2506" s="1297">
        <v>1500</v>
      </c>
      <c r="K2506" s="500"/>
      <c r="L2506" s="1299"/>
      <c r="M2506" s="1294"/>
      <c r="N2506" s="1294"/>
      <c r="O2506" s="1294"/>
      <c r="P2506" s="1294"/>
      <c r="Q2506" s="1294"/>
      <c r="R2506" s="1294"/>
      <c r="S2506" s="1294"/>
      <c r="T2506" s="1294"/>
      <c r="U2506" s="1300">
        <f t="shared" si="273"/>
        <v>0</v>
      </c>
      <c r="V2506" s="1294"/>
      <c r="W2506" s="1294"/>
      <c r="X2506" s="1294"/>
      <c r="Y2506" s="1294"/>
      <c r="Z2506" s="1294"/>
      <c r="AA2506" s="1294"/>
      <c r="AB2506" s="1294"/>
      <c r="AC2506" s="1294"/>
      <c r="AD2506" s="1294"/>
      <c r="AE2506" s="1294"/>
      <c r="AF2506" s="1294"/>
      <c r="AG2506" s="1133"/>
      <c r="AH2506" s="1133"/>
      <c r="AI2506" s="1133"/>
      <c r="AJ2506" s="1133"/>
      <c r="AK2506" s="1133"/>
      <c r="AL2506" s="1133"/>
      <c r="AM2506" s="1489"/>
      <c r="AN2506" s="1489"/>
      <c r="AO2506" s="1133"/>
      <c r="AP2506" s="1133"/>
      <c r="AQ2506" s="1133"/>
      <c r="AR2506" s="1133"/>
      <c r="AS2506" s="3209"/>
      <c r="AT2506" s="3214"/>
      <c r="AU2506" s="2731"/>
      <c r="AV2506" s="2731"/>
      <c r="AW2506" s="3215"/>
      <c r="AX2506" s="3215"/>
      <c r="AY2506" s="2338"/>
      <c r="AZ2506" s="3216"/>
      <c r="BA2506" s="3216"/>
      <c r="BB2506" s="3216"/>
      <c r="BC2506" s="3216"/>
      <c r="BD2506" s="3216"/>
      <c r="BE2506" s="2238"/>
      <c r="BF2506" s="2342"/>
      <c r="BG2506" s="2238"/>
      <c r="BH2506" s="2238"/>
      <c r="BI2506" s="2342"/>
      <c r="BJ2506" s="2238"/>
      <c r="BK2506" s="2238"/>
      <c r="BL2506" s="2733">
        <f t="shared" si="276"/>
        <v>0</v>
      </c>
      <c r="BM2506" s="2238"/>
      <c r="BN2506" s="1439"/>
      <c r="BO2506" s="1439"/>
      <c r="BP2506" s="1439"/>
      <c r="BQ2506" s="1439"/>
      <c r="BR2506" s="1439"/>
      <c r="BS2506" s="1439"/>
      <c r="BT2506" s="1439"/>
      <c r="BU2506" s="1439"/>
      <c r="BV2506" s="1439"/>
      <c r="BW2506" s="1439"/>
      <c r="BX2506" s="1439"/>
      <c r="BY2506" s="1439"/>
      <c r="BZ2506" s="1439"/>
      <c r="CA2506" s="1439"/>
      <c r="CB2506" s="1439"/>
      <c r="CC2506" s="1439"/>
      <c r="CD2506" s="2028" t="s">
        <v>3944</v>
      </c>
    </row>
    <row r="2507" spans="1:82" s="19" customFormat="1" ht="42" customHeight="1" x14ac:dyDescent="0.25">
      <c r="A2507" s="1313" t="s">
        <v>4120</v>
      </c>
      <c r="B2507" s="719" t="s">
        <v>4246</v>
      </c>
      <c r="C2507" s="1315" t="s">
        <v>4247</v>
      </c>
      <c r="D2507" s="460">
        <v>314</v>
      </c>
      <c r="E2507" s="500" t="s">
        <v>4248</v>
      </c>
      <c r="F2507" s="526" t="s">
        <v>4249</v>
      </c>
      <c r="G2507" s="464">
        <v>0</v>
      </c>
      <c r="H2507" s="463" t="s">
        <v>0</v>
      </c>
      <c r="I2507" s="463">
        <v>5000</v>
      </c>
      <c r="J2507" s="1297">
        <v>1500</v>
      </c>
      <c r="K2507" s="500"/>
      <c r="L2507" s="1299"/>
      <c r="M2507" s="1294"/>
      <c r="N2507" s="1294"/>
      <c r="O2507" s="1294"/>
      <c r="P2507" s="1294"/>
      <c r="Q2507" s="1294"/>
      <c r="R2507" s="1294"/>
      <c r="S2507" s="1294"/>
      <c r="T2507" s="1294"/>
      <c r="U2507" s="1300">
        <f t="shared" si="273"/>
        <v>0</v>
      </c>
      <c r="V2507" s="1294"/>
      <c r="W2507" s="1294"/>
      <c r="X2507" s="1294"/>
      <c r="Y2507" s="1294"/>
      <c r="Z2507" s="1294"/>
      <c r="AA2507" s="1294"/>
      <c r="AB2507" s="1294"/>
      <c r="AC2507" s="1294"/>
      <c r="AD2507" s="1294"/>
      <c r="AE2507" s="1294"/>
      <c r="AF2507" s="1294"/>
      <c r="AG2507" s="1133"/>
      <c r="AH2507" s="1133"/>
      <c r="AI2507" s="1133"/>
      <c r="AJ2507" s="1133"/>
      <c r="AK2507" s="1133"/>
      <c r="AL2507" s="1133"/>
      <c r="AM2507" s="1489"/>
      <c r="AN2507" s="1489"/>
      <c r="AO2507" s="1133"/>
      <c r="AP2507" s="1133"/>
      <c r="AQ2507" s="1133"/>
      <c r="AR2507" s="1133"/>
      <c r="AS2507" s="3209"/>
      <c r="AT2507" s="3214"/>
      <c r="AU2507" s="2731"/>
      <c r="AV2507" s="2731"/>
      <c r="AW2507" s="3215"/>
      <c r="AX2507" s="3215"/>
      <c r="AY2507" s="2338"/>
      <c r="AZ2507" s="3216"/>
      <c r="BA2507" s="3216"/>
      <c r="BB2507" s="3216"/>
      <c r="BC2507" s="3216"/>
      <c r="BD2507" s="3216"/>
      <c r="BE2507" s="2238"/>
      <c r="BF2507" s="2342"/>
      <c r="BG2507" s="2238"/>
      <c r="BH2507" s="2238"/>
      <c r="BI2507" s="2342"/>
      <c r="BJ2507" s="2238"/>
      <c r="BK2507" s="2238"/>
      <c r="BL2507" s="2733">
        <f t="shared" si="276"/>
        <v>0</v>
      </c>
      <c r="BM2507" s="2238"/>
      <c r="BN2507" s="1439"/>
      <c r="BO2507" s="1439"/>
      <c r="BP2507" s="1439"/>
      <c r="BQ2507" s="1439"/>
      <c r="BR2507" s="1439"/>
      <c r="BS2507" s="1439"/>
      <c r="BT2507" s="1439"/>
      <c r="BU2507" s="1439"/>
      <c r="BV2507" s="1439"/>
      <c r="BW2507" s="1439"/>
      <c r="BX2507" s="1439"/>
      <c r="BY2507" s="1439"/>
      <c r="BZ2507" s="1439"/>
      <c r="CA2507" s="1439"/>
      <c r="CB2507" s="1439"/>
      <c r="CC2507" s="1439"/>
      <c r="CD2507" s="2028" t="s">
        <v>3944</v>
      </c>
    </row>
    <row r="2508" spans="1:82" s="19" customFormat="1" ht="42" customHeight="1" thickBot="1" x14ac:dyDescent="0.3">
      <c r="A2508" s="1317" t="s">
        <v>4120</v>
      </c>
      <c r="B2508" s="723" t="s">
        <v>4246</v>
      </c>
      <c r="C2508" s="1319" t="s">
        <v>4247</v>
      </c>
      <c r="D2508" s="205">
        <v>314</v>
      </c>
      <c r="E2508" s="103" t="s">
        <v>4248</v>
      </c>
      <c r="F2508" s="100" t="s">
        <v>4249</v>
      </c>
      <c r="G2508" s="18">
        <v>0</v>
      </c>
      <c r="H2508" s="17" t="s">
        <v>0</v>
      </c>
      <c r="I2508" s="17">
        <v>5000</v>
      </c>
      <c r="J2508" s="1302">
        <v>1500</v>
      </c>
      <c r="K2508" s="103"/>
      <c r="L2508" s="1304"/>
      <c r="M2508" s="1320"/>
      <c r="N2508" s="1320"/>
      <c r="O2508" s="1320"/>
      <c r="P2508" s="1320"/>
      <c r="Q2508" s="1320"/>
      <c r="R2508" s="1320"/>
      <c r="S2508" s="1320"/>
      <c r="T2508" s="1320"/>
      <c r="U2508" s="1305">
        <f t="shared" si="273"/>
        <v>0</v>
      </c>
      <c r="V2508" s="1320"/>
      <c r="W2508" s="1320"/>
      <c r="X2508" s="1320"/>
      <c r="Y2508" s="1320"/>
      <c r="Z2508" s="1320"/>
      <c r="AA2508" s="1320"/>
      <c r="AB2508" s="1320"/>
      <c r="AC2508" s="1320"/>
      <c r="AD2508" s="1320"/>
      <c r="AE2508" s="1320"/>
      <c r="AF2508" s="1320"/>
      <c r="AG2508" s="1155"/>
      <c r="AH2508" s="1155"/>
      <c r="AI2508" s="1155"/>
      <c r="AJ2508" s="1155"/>
      <c r="AK2508" s="1155"/>
      <c r="AL2508" s="1155"/>
      <c r="AM2508" s="4060"/>
      <c r="AN2508" s="4060"/>
      <c r="AO2508" s="1155"/>
      <c r="AP2508" s="1155"/>
      <c r="AQ2508" s="1155"/>
      <c r="AR2508" s="1155"/>
      <c r="AS2508" s="3217"/>
      <c r="AT2508" s="3218"/>
      <c r="AU2508" s="2737"/>
      <c r="AV2508" s="2737"/>
      <c r="AW2508" s="3219"/>
      <c r="AX2508" s="3219"/>
      <c r="AY2508" s="2347"/>
      <c r="AZ2508" s="3220"/>
      <c r="BA2508" s="3220"/>
      <c r="BB2508" s="3220"/>
      <c r="BC2508" s="3220"/>
      <c r="BD2508" s="3220"/>
      <c r="BE2508" s="1939"/>
      <c r="BF2508" s="2351"/>
      <c r="BG2508" s="1939"/>
      <c r="BH2508" s="1939"/>
      <c r="BI2508" s="2351"/>
      <c r="BJ2508" s="1939"/>
      <c r="BK2508" s="1939"/>
      <c r="BL2508" s="2739">
        <f t="shared" si="276"/>
        <v>0</v>
      </c>
      <c r="BM2508" s="1939"/>
      <c r="BN2508" s="1608"/>
      <c r="BO2508" s="1608"/>
      <c r="BP2508" s="1608"/>
      <c r="BQ2508" s="1608"/>
      <c r="BR2508" s="1608"/>
      <c r="BS2508" s="1608"/>
      <c r="BT2508" s="1608"/>
      <c r="BU2508" s="1608"/>
      <c r="BV2508" s="1608"/>
      <c r="BW2508" s="1608"/>
      <c r="BX2508" s="1608"/>
      <c r="BY2508" s="1608"/>
      <c r="BZ2508" s="1608"/>
      <c r="CA2508" s="1608"/>
      <c r="CB2508" s="1608"/>
      <c r="CC2508" s="1608"/>
      <c r="CD2508" s="2167" t="s">
        <v>3944</v>
      </c>
    </row>
    <row r="2509" spans="1:82" s="19" customFormat="1" ht="54.75" customHeight="1" x14ac:dyDescent="0.2">
      <c r="A2509" s="1308" t="s">
        <v>4120</v>
      </c>
      <c r="B2509" s="715" t="s">
        <v>4251</v>
      </c>
      <c r="C2509" s="776" t="s">
        <v>4247</v>
      </c>
      <c r="D2509" s="163">
        <v>315</v>
      </c>
      <c r="E2509" s="210" t="s">
        <v>4252</v>
      </c>
      <c r="F2509" s="48" t="s">
        <v>4253</v>
      </c>
      <c r="G2509" s="194">
        <v>0</v>
      </c>
      <c r="H2509" s="217" t="s">
        <v>0</v>
      </c>
      <c r="I2509" s="217">
        <v>1</v>
      </c>
      <c r="J2509" s="1284">
        <v>1</v>
      </c>
      <c r="K2509" s="210"/>
      <c r="L2509" s="1285">
        <f t="shared" si="283"/>
        <v>50000000</v>
      </c>
      <c r="M2509" s="1286">
        <v>50000000</v>
      </c>
      <c r="N2509" s="1286"/>
      <c r="O2509" s="1286"/>
      <c r="P2509" s="1286"/>
      <c r="Q2509" s="1286"/>
      <c r="R2509" s="1286"/>
      <c r="S2509" s="1286"/>
      <c r="T2509" s="1286"/>
      <c r="U2509" s="1287">
        <f t="shared" si="273"/>
        <v>49856000</v>
      </c>
      <c r="V2509" s="495">
        <v>49856000</v>
      </c>
      <c r="W2509" s="1286"/>
      <c r="X2509" s="1286"/>
      <c r="Y2509" s="1286"/>
      <c r="Z2509" s="1286"/>
      <c r="AA2509" s="1286"/>
      <c r="AB2509" s="1286"/>
      <c r="AC2509" s="1286"/>
      <c r="AD2509" s="1286"/>
      <c r="AE2509" s="1286"/>
      <c r="AF2509" s="1286"/>
      <c r="AG2509" s="1478">
        <v>86121700</v>
      </c>
      <c r="AH2509" s="1478" t="s">
        <v>4254</v>
      </c>
      <c r="AI2509" s="1479">
        <v>42948</v>
      </c>
      <c r="AJ2509" s="1479">
        <v>43069</v>
      </c>
      <c r="AK2509" s="1478" t="s">
        <v>2441</v>
      </c>
      <c r="AL2509" s="1478" t="s">
        <v>3932</v>
      </c>
      <c r="AM2509" s="1480">
        <v>50000000</v>
      </c>
      <c r="AN2509" s="1480">
        <v>50000000</v>
      </c>
      <c r="AO2509" s="1478" t="s">
        <v>4016</v>
      </c>
      <c r="AP2509" s="1478" t="s">
        <v>4127</v>
      </c>
      <c r="AQ2509" s="1478" t="s">
        <v>4128</v>
      </c>
      <c r="AR2509" s="1478">
        <v>28030103</v>
      </c>
      <c r="AS2509" s="2364" t="s">
        <v>6157</v>
      </c>
      <c r="AT2509" s="1478" t="s">
        <v>6158</v>
      </c>
      <c r="AU2509" s="2365">
        <v>32</v>
      </c>
      <c r="AV2509" s="2365">
        <v>32</v>
      </c>
      <c r="AW2509" s="2366">
        <v>42887</v>
      </c>
      <c r="AX2509" s="2366">
        <v>42947</v>
      </c>
      <c r="AY2509" s="2363">
        <v>50000000</v>
      </c>
      <c r="AZ2509" s="2713" t="s">
        <v>4255</v>
      </c>
      <c r="BA2509" s="2713" t="s">
        <v>4256</v>
      </c>
      <c r="BB2509" s="2713" t="s">
        <v>4257</v>
      </c>
      <c r="BC2509" s="2713" t="s">
        <v>4258</v>
      </c>
      <c r="BD2509" s="3228">
        <v>2017001003</v>
      </c>
      <c r="BE2509" s="1858" t="s">
        <v>4259</v>
      </c>
      <c r="BF2509" s="2221">
        <v>50000000</v>
      </c>
      <c r="BG2509" s="1858">
        <v>2017001226</v>
      </c>
      <c r="BH2509" s="1858"/>
      <c r="BI2509" s="2221">
        <v>49856000</v>
      </c>
      <c r="BJ2509" s="1858" t="s">
        <v>4260</v>
      </c>
      <c r="BK2509" s="1858" t="s">
        <v>4261</v>
      </c>
      <c r="BL2509" s="2514">
        <f t="shared" si="276"/>
        <v>144000</v>
      </c>
      <c r="BM2509" s="2221">
        <f>L2509-(BI2509+BI2510+BI2511+BI2512+BI2513+BI2514)</f>
        <v>144000</v>
      </c>
      <c r="BN2509" s="1471"/>
      <c r="BO2509" s="1471"/>
      <c r="BP2509" s="1471"/>
      <c r="BQ2509" s="1471"/>
      <c r="BR2509" s="1471"/>
      <c r="BS2509" s="1471"/>
      <c r="BT2509" s="1471"/>
      <c r="BU2509" s="1471"/>
      <c r="BV2509" s="1471"/>
      <c r="BW2509" s="1471"/>
      <c r="BX2509" s="1471"/>
      <c r="BY2509" s="1471"/>
      <c r="BZ2509" s="1471"/>
      <c r="CA2509" s="1471"/>
      <c r="CB2509" s="1471"/>
      <c r="CC2509" s="1471"/>
      <c r="CD2509" s="1978" t="s">
        <v>3944</v>
      </c>
    </row>
    <row r="2510" spans="1:82" s="19" customFormat="1" ht="42" customHeight="1" x14ac:dyDescent="0.25">
      <c r="A2510" s="1313" t="s">
        <v>4120</v>
      </c>
      <c r="B2510" s="719" t="s">
        <v>4251</v>
      </c>
      <c r="C2510" s="1315" t="s">
        <v>4247</v>
      </c>
      <c r="D2510" s="460">
        <v>315</v>
      </c>
      <c r="E2510" s="500" t="s">
        <v>4252</v>
      </c>
      <c r="F2510" s="526" t="s">
        <v>4253</v>
      </c>
      <c r="G2510" s="464">
        <v>0</v>
      </c>
      <c r="H2510" s="463" t="s">
        <v>0</v>
      </c>
      <c r="I2510" s="463">
        <v>1</v>
      </c>
      <c r="J2510" s="1297">
        <v>1</v>
      </c>
      <c r="K2510" s="500"/>
      <c r="L2510" s="1299"/>
      <c r="M2510" s="1294"/>
      <c r="N2510" s="1294"/>
      <c r="O2510" s="1294"/>
      <c r="P2510" s="1294"/>
      <c r="Q2510" s="1294"/>
      <c r="R2510" s="1294"/>
      <c r="S2510" s="1294"/>
      <c r="T2510" s="1294"/>
      <c r="U2510" s="1300">
        <f t="shared" si="273"/>
        <v>0</v>
      </c>
      <c r="V2510" s="1294"/>
      <c r="W2510" s="1294"/>
      <c r="X2510" s="1294"/>
      <c r="Y2510" s="1294"/>
      <c r="Z2510" s="1294"/>
      <c r="AA2510" s="1294"/>
      <c r="AB2510" s="1294"/>
      <c r="AC2510" s="1294"/>
      <c r="AD2510" s="1294"/>
      <c r="AE2510" s="1294"/>
      <c r="AF2510" s="1294"/>
      <c r="AG2510" s="1133"/>
      <c r="AH2510" s="1133"/>
      <c r="AI2510" s="1133"/>
      <c r="AJ2510" s="1133"/>
      <c r="AK2510" s="1133"/>
      <c r="AL2510" s="1133"/>
      <c r="AM2510" s="1489"/>
      <c r="AN2510" s="1489"/>
      <c r="AO2510" s="1133"/>
      <c r="AP2510" s="1133"/>
      <c r="AQ2510" s="1133"/>
      <c r="AR2510" s="1133"/>
      <c r="AS2510" s="3209"/>
      <c r="AT2510" s="3214"/>
      <c r="AU2510" s="2731"/>
      <c r="AV2510" s="2731"/>
      <c r="AW2510" s="3215"/>
      <c r="AX2510" s="3215"/>
      <c r="AY2510" s="2338"/>
      <c r="AZ2510" s="3216"/>
      <c r="BA2510" s="3216"/>
      <c r="BB2510" s="3216"/>
      <c r="BC2510" s="3216"/>
      <c r="BD2510" s="3216"/>
      <c r="BE2510" s="2238"/>
      <c r="BF2510" s="2342"/>
      <c r="BG2510" s="2238"/>
      <c r="BH2510" s="2238"/>
      <c r="BI2510" s="2342"/>
      <c r="BJ2510" s="2238"/>
      <c r="BK2510" s="2238"/>
      <c r="BL2510" s="2733">
        <f t="shared" si="276"/>
        <v>0</v>
      </c>
      <c r="BM2510" s="2238"/>
      <c r="BN2510" s="1439"/>
      <c r="BO2510" s="1439"/>
      <c r="BP2510" s="1439"/>
      <c r="BQ2510" s="1439"/>
      <c r="BR2510" s="1439"/>
      <c r="BS2510" s="1439"/>
      <c r="BT2510" s="1439"/>
      <c r="BU2510" s="1439"/>
      <c r="BV2510" s="1439"/>
      <c r="BW2510" s="1439"/>
      <c r="BX2510" s="1439"/>
      <c r="BY2510" s="1439"/>
      <c r="BZ2510" s="1439"/>
      <c r="CA2510" s="1439"/>
      <c r="CB2510" s="1439"/>
      <c r="CC2510" s="1439"/>
      <c r="CD2510" s="2028" t="s">
        <v>3944</v>
      </c>
    </row>
    <row r="2511" spans="1:82" s="19" customFormat="1" ht="42" customHeight="1" x14ac:dyDescent="0.25">
      <c r="A2511" s="1313" t="s">
        <v>4120</v>
      </c>
      <c r="B2511" s="719" t="s">
        <v>4251</v>
      </c>
      <c r="C2511" s="1315" t="s">
        <v>4247</v>
      </c>
      <c r="D2511" s="460">
        <v>315</v>
      </c>
      <c r="E2511" s="500" t="s">
        <v>4252</v>
      </c>
      <c r="F2511" s="526" t="s">
        <v>4253</v>
      </c>
      <c r="G2511" s="464">
        <v>0</v>
      </c>
      <c r="H2511" s="463" t="s">
        <v>0</v>
      </c>
      <c r="I2511" s="463">
        <v>1</v>
      </c>
      <c r="J2511" s="1297">
        <v>1</v>
      </c>
      <c r="K2511" s="500"/>
      <c r="L2511" s="1299"/>
      <c r="M2511" s="1294"/>
      <c r="N2511" s="1294"/>
      <c r="O2511" s="1294"/>
      <c r="P2511" s="1294"/>
      <c r="Q2511" s="1294"/>
      <c r="R2511" s="1294"/>
      <c r="S2511" s="1294"/>
      <c r="T2511" s="1294"/>
      <c r="U2511" s="1300">
        <f t="shared" ref="U2511:U2526" si="284">V2511+W2511+X2511+Y2511+Z2511+AA2511+AB2511+AC2511</f>
        <v>0</v>
      </c>
      <c r="V2511" s="1294"/>
      <c r="W2511" s="1294"/>
      <c r="X2511" s="1294"/>
      <c r="Y2511" s="1294"/>
      <c r="Z2511" s="1294"/>
      <c r="AA2511" s="1294"/>
      <c r="AB2511" s="1294"/>
      <c r="AC2511" s="1294"/>
      <c r="AD2511" s="1294"/>
      <c r="AE2511" s="1294"/>
      <c r="AF2511" s="1294"/>
      <c r="AG2511" s="1133"/>
      <c r="AH2511" s="1133"/>
      <c r="AI2511" s="1133"/>
      <c r="AJ2511" s="1133"/>
      <c r="AK2511" s="1133"/>
      <c r="AL2511" s="1133"/>
      <c r="AM2511" s="1489"/>
      <c r="AN2511" s="1489"/>
      <c r="AO2511" s="1133"/>
      <c r="AP2511" s="1133"/>
      <c r="AQ2511" s="1133"/>
      <c r="AR2511" s="1133"/>
      <c r="AS2511" s="3209"/>
      <c r="AT2511" s="3214"/>
      <c r="AU2511" s="2731"/>
      <c r="AV2511" s="2731"/>
      <c r="AW2511" s="3215"/>
      <c r="AX2511" s="3215"/>
      <c r="AY2511" s="2338"/>
      <c r="AZ2511" s="3216"/>
      <c r="BA2511" s="3216"/>
      <c r="BB2511" s="3216"/>
      <c r="BC2511" s="3216"/>
      <c r="BD2511" s="3216"/>
      <c r="BE2511" s="2238"/>
      <c r="BF2511" s="2342"/>
      <c r="BG2511" s="2238"/>
      <c r="BH2511" s="2238"/>
      <c r="BI2511" s="2342"/>
      <c r="BJ2511" s="2238"/>
      <c r="BK2511" s="2238"/>
      <c r="BL2511" s="2733">
        <f t="shared" si="276"/>
        <v>0</v>
      </c>
      <c r="BM2511" s="2238"/>
      <c r="BN2511" s="1439"/>
      <c r="BO2511" s="1439"/>
      <c r="BP2511" s="1439"/>
      <c r="BQ2511" s="1439"/>
      <c r="BR2511" s="1439"/>
      <c r="BS2511" s="1439"/>
      <c r="BT2511" s="1439"/>
      <c r="BU2511" s="1439"/>
      <c r="BV2511" s="1439"/>
      <c r="BW2511" s="1439"/>
      <c r="BX2511" s="1439"/>
      <c r="BY2511" s="1439"/>
      <c r="BZ2511" s="1439"/>
      <c r="CA2511" s="1439"/>
      <c r="CB2511" s="1439"/>
      <c r="CC2511" s="1439"/>
      <c r="CD2511" s="2028" t="s">
        <v>3944</v>
      </c>
    </row>
    <row r="2512" spans="1:82" s="19" customFormat="1" ht="42" customHeight="1" x14ac:dyDescent="0.25">
      <c r="A2512" s="1313" t="s">
        <v>4120</v>
      </c>
      <c r="B2512" s="719" t="s">
        <v>4251</v>
      </c>
      <c r="C2512" s="1315" t="s">
        <v>4247</v>
      </c>
      <c r="D2512" s="460">
        <v>315</v>
      </c>
      <c r="E2512" s="500" t="s">
        <v>4252</v>
      </c>
      <c r="F2512" s="526" t="s">
        <v>4253</v>
      </c>
      <c r="G2512" s="464">
        <v>0</v>
      </c>
      <c r="H2512" s="463" t="s">
        <v>0</v>
      </c>
      <c r="I2512" s="463">
        <v>1</v>
      </c>
      <c r="J2512" s="1297">
        <v>1</v>
      </c>
      <c r="K2512" s="500"/>
      <c r="L2512" s="1299"/>
      <c r="M2512" s="1294"/>
      <c r="N2512" s="1294"/>
      <c r="O2512" s="1294"/>
      <c r="P2512" s="1294"/>
      <c r="Q2512" s="1294"/>
      <c r="R2512" s="1294"/>
      <c r="S2512" s="1294"/>
      <c r="T2512" s="1294"/>
      <c r="U2512" s="1300">
        <f t="shared" si="284"/>
        <v>0</v>
      </c>
      <c r="V2512" s="1294"/>
      <c r="W2512" s="1294"/>
      <c r="X2512" s="1294"/>
      <c r="Y2512" s="1294"/>
      <c r="Z2512" s="1294"/>
      <c r="AA2512" s="1294"/>
      <c r="AB2512" s="1294"/>
      <c r="AC2512" s="1294"/>
      <c r="AD2512" s="1294"/>
      <c r="AE2512" s="1294"/>
      <c r="AF2512" s="1294"/>
      <c r="AG2512" s="1133"/>
      <c r="AH2512" s="1133"/>
      <c r="AI2512" s="1133"/>
      <c r="AJ2512" s="1133"/>
      <c r="AK2512" s="1133"/>
      <c r="AL2512" s="1133"/>
      <c r="AM2512" s="1489"/>
      <c r="AN2512" s="1489"/>
      <c r="AO2512" s="1133"/>
      <c r="AP2512" s="1133"/>
      <c r="AQ2512" s="1133"/>
      <c r="AR2512" s="1133"/>
      <c r="AS2512" s="3209"/>
      <c r="AT2512" s="3214"/>
      <c r="AU2512" s="2731"/>
      <c r="AV2512" s="2731"/>
      <c r="AW2512" s="3215"/>
      <c r="AX2512" s="3215"/>
      <c r="AY2512" s="2338"/>
      <c r="AZ2512" s="3216"/>
      <c r="BA2512" s="3216"/>
      <c r="BB2512" s="3216"/>
      <c r="BC2512" s="3216"/>
      <c r="BD2512" s="3216"/>
      <c r="BE2512" s="2238"/>
      <c r="BF2512" s="2342"/>
      <c r="BG2512" s="2238"/>
      <c r="BH2512" s="2238"/>
      <c r="BI2512" s="2342"/>
      <c r="BJ2512" s="2238"/>
      <c r="BK2512" s="2238"/>
      <c r="BL2512" s="2733">
        <f t="shared" si="276"/>
        <v>0</v>
      </c>
      <c r="BM2512" s="2238"/>
      <c r="BN2512" s="1439"/>
      <c r="BO2512" s="1439"/>
      <c r="BP2512" s="1439"/>
      <c r="BQ2512" s="1439"/>
      <c r="BR2512" s="1439"/>
      <c r="BS2512" s="1439"/>
      <c r="BT2512" s="1439"/>
      <c r="BU2512" s="1439"/>
      <c r="BV2512" s="1439"/>
      <c r="BW2512" s="1439"/>
      <c r="BX2512" s="1439"/>
      <c r="BY2512" s="1439"/>
      <c r="BZ2512" s="1439"/>
      <c r="CA2512" s="1439"/>
      <c r="CB2512" s="1439"/>
      <c r="CC2512" s="1439"/>
      <c r="CD2512" s="2028" t="s">
        <v>3944</v>
      </c>
    </row>
    <row r="2513" spans="1:82" s="19" customFormat="1" ht="42" customHeight="1" x14ac:dyDescent="0.25">
      <c r="A2513" s="1313" t="s">
        <v>4120</v>
      </c>
      <c r="B2513" s="719" t="s">
        <v>4251</v>
      </c>
      <c r="C2513" s="1315" t="s">
        <v>4247</v>
      </c>
      <c r="D2513" s="460">
        <v>315</v>
      </c>
      <c r="E2513" s="500" t="s">
        <v>4252</v>
      </c>
      <c r="F2513" s="526" t="s">
        <v>4253</v>
      </c>
      <c r="G2513" s="464">
        <v>0</v>
      </c>
      <c r="H2513" s="463" t="s">
        <v>0</v>
      </c>
      <c r="I2513" s="463">
        <v>1</v>
      </c>
      <c r="J2513" s="1297">
        <v>1</v>
      </c>
      <c r="K2513" s="500"/>
      <c r="L2513" s="1299"/>
      <c r="M2513" s="1294"/>
      <c r="N2513" s="1294"/>
      <c r="O2513" s="1294"/>
      <c r="P2513" s="1294"/>
      <c r="Q2513" s="1294"/>
      <c r="R2513" s="1294"/>
      <c r="S2513" s="1294"/>
      <c r="T2513" s="1294"/>
      <c r="U2513" s="1300">
        <f t="shared" si="284"/>
        <v>0</v>
      </c>
      <c r="V2513" s="1294"/>
      <c r="W2513" s="1294"/>
      <c r="X2513" s="1294"/>
      <c r="Y2513" s="1294"/>
      <c r="Z2513" s="1294"/>
      <c r="AA2513" s="1294"/>
      <c r="AB2513" s="1294"/>
      <c r="AC2513" s="1294"/>
      <c r="AD2513" s="1294"/>
      <c r="AE2513" s="1294"/>
      <c r="AF2513" s="1294"/>
      <c r="AG2513" s="1133"/>
      <c r="AH2513" s="1133"/>
      <c r="AI2513" s="1133"/>
      <c r="AJ2513" s="1133"/>
      <c r="AK2513" s="1133"/>
      <c r="AL2513" s="1133"/>
      <c r="AM2513" s="1489"/>
      <c r="AN2513" s="1489"/>
      <c r="AO2513" s="1133"/>
      <c r="AP2513" s="1133"/>
      <c r="AQ2513" s="1133"/>
      <c r="AR2513" s="1133"/>
      <c r="AS2513" s="3209"/>
      <c r="AT2513" s="3214"/>
      <c r="AU2513" s="2731"/>
      <c r="AV2513" s="2731"/>
      <c r="AW2513" s="3215"/>
      <c r="AX2513" s="3215"/>
      <c r="AY2513" s="2338"/>
      <c r="AZ2513" s="3216"/>
      <c r="BA2513" s="3216"/>
      <c r="BB2513" s="3216"/>
      <c r="BC2513" s="3216"/>
      <c r="BD2513" s="3216"/>
      <c r="BE2513" s="2238"/>
      <c r="BF2513" s="2342"/>
      <c r="BG2513" s="2238"/>
      <c r="BH2513" s="2238"/>
      <c r="BI2513" s="2342"/>
      <c r="BJ2513" s="2238"/>
      <c r="BK2513" s="2238"/>
      <c r="BL2513" s="2733">
        <f t="shared" si="276"/>
        <v>0</v>
      </c>
      <c r="BM2513" s="2238"/>
      <c r="BN2513" s="1439"/>
      <c r="BO2513" s="1439"/>
      <c r="BP2513" s="1439"/>
      <c r="BQ2513" s="1439"/>
      <c r="BR2513" s="1439"/>
      <c r="BS2513" s="1439"/>
      <c r="BT2513" s="1439"/>
      <c r="BU2513" s="1439"/>
      <c r="BV2513" s="1439"/>
      <c r="BW2513" s="1439"/>
      <c r="BX2513" s="1439"/>
      <c r="BY2513" s="1439"/>
      <c r="BZ2513" s="1439"/>
      <c r="CA2513" s="1439"/>
      <c r="CB2513" s="1439"/>
      <c r="CC2513" s="1439"/>
      <c r="CD2513" s="2028" t="s">
        <v>3944</v>
      </c>
    </row>
    <row r="2514" spans="1:82" s="19" customFormat="1" ht="42" customHeight="1" thickBot="1" x14ac:dyDescent="0.3">
      <c r="A2514" s="1317" t="s">
        <v>4120</v>
      </c>
      <c r="B2514" s="723" t="s">
        <v>4251</v>
      </c>
      <c r="C2514" s="1319" t="s">
        <v>4247</v>
      </c>
      <c r="D2514" s="205">
        <v>315</v>
      </c>
      <c r="E2514" s="103" t="s">
        <v>4252</v>
      </c>
      <c r="F2514" s="100" t="s">
        <v>4253</v>
      </c>
      <c r="G2514" s="18">
        <v>0</v>
      </c>
      <c r="H2514" s="17" t="s">
        <v>0</v>
      </c>
      <c r="I2514" s="17">
        <v>1</v>
      </c>
      <c r="J2514" s="1302">
        <v>1</v>
      </c>
      <c r="K2514" s="103"/>
      <c r="L2514" s="1304"/>
      <c r="M2514" s="1320"/>
      <c r="N2514" s="1320"/>
      <c r="O2514" s="1320"/>
      <c r="P2514" s="1320"/>
      <c r="Q2514" s="1320"/>
      <c r="R2514" s="1320"/>
      <c r="S2514" s="1320"/>
      <c r="T2514" s="1320"/>
      <c r="U2514" s="1305">
        <f t="shared" si="284"/>
        <v>0</v>
      </c>
      <c r="V2514" s="1320"/>
      <c r="W2514" s="1320"/>
      <c r="X2514" s="1320"/>
      <c r="Y2514" s="1320"/>
      <c r="Z2514" s="1320"/>
      <c r="AA2514" s="1320"/>
      <c r="AB2514" s="1320"/>
      <c r="AC2514" s="1320"/>
      <c r="AD2514" s="1320"/>
      <c r="AE2514" s="1320"/>
      <c r="AF2514" s="1320"/>
      <c r="AG2514" s="1155"/>
      <c r="AH2514" s="1155"/>
      <c r="AI2514" s="1155"/>
      <c r="AJ2514" s="1155"/>
      <c r="AK2514" s="1155"/>
      <c r="AL2514" s="1155"/>
      <c r="AM2514" s="4060"/>
      <c r="AN2514" s="4060"/>
      <c r="AO2514" s="1155"/>
      <c r="AP2514" s="1155"/>
      <c r="AQ2514" s="1155"/>
      <c r="AR2514" s="1155"/>
      <c r="AS2514" s="3217"/>
      <c r="AT2514" s="3218"/>
      <c r="AU2514" s="2737"/>
      <c r="AV2514" s="2737"/>
      <c r="AW2514" s="3219"/>
      <c r="AX2514" s="3219"/>
      <c r="AY2514" s="2347"/>
      <c r="AZ2514" s="3220"/>
      <c r="BA2514" s="3220"/>
      <c r="BB2514" s="3220"/>
      <c r="BC2514" s="3220"/>
      <c r="BD2514" s="3220"/>
      <c r="BE2514" s="1939"/>
      <c r="BF2514" s="2351"/>
      <c r="BG2514" s="1939"/>
      <c r="BH2514" s="1939"/>
      <c r="BI2514" s="2351"/>
      <c r="BJ2514" s="1939"/>
      <c r="BK2514" s="1939"/>
      <c r="BL2514" s="2739">
        <f t="shared" si="276"/>
        <v>0</v>
      </c>
      <c r="BM2514" s="1939"/>
      <c r="BN2514" s="1608"/>
      <c r="BO2514" s="1608"/>
      <c r="BP2514" s="1608"/>
      <c r="BQ2514" s="1608"/>
      <c r="BR2514" s="1608"/>
      <c r="BS2514" s="1608"/>
      <c r="BT2514" s="1608"/>
      <c r="BU2514" s="1608"/>
      <c r="BV2514" s="1608"/>
      <c r="BW2514" s="1608"/>
      <c r="BX2514" s="1608"/>
      <c r="BY2514" s="1608"/>
      <c r="BZ2514" s="1608"/>
      <c r="CA2514" s="1608"/>
      <c r="CB2514" s="1608"/>
      <c r="CC2514" s="1608"/>
      <c r="CD2514" s="2167" t="s">
        <v>3944</v>
      </c>
    </row>
    <row r="2515" spans="1:82" s="19" customFormat="1" ht="42" customHeight="1" x14ac:dyDescent="0.25">
      <c r="A2515" s="1308" t="s">
        <v>4120</v>
      </c>
      <c r="B2515" s="715" t="s">
        <v>4262</v>
      </c>
      <c r="C2515" s="776" t="s">
        <v>4247</v>
      </c>
      <c r="D2515" s="163">
        <v>316</v>
      </c>
      <c r="E2515" s="210" t="s">
        <v>4263</v>
      </c>
      <c r="F2515" s="48" t="s">
        <v>4264</v>
      </c>
      <c r="G2515" s="194">
        <v>0</v>
      </c>
      <c r="H2515" s="217" t="s">
        <v>0</v>
      </c>
      <c r="I2515" s="217">
        <v>5000</v>
      </c>
      <c r="J2515" s="1284">
        <v>2900</v>
      </c>
      <c r="K2515" s="210"/>
      <c r="L2515" s="1285">
        <f t="shared" si="283"/>
        <v>0</v>
      </c>
      <c r="M2515" s="1286"/>
      <c r="N2515" s="1286"/>
      <c r="O2515" s="1286"/>
      <c r="P2515" s="1286"/>
      <c r="Q2515" s="1286"/>
      <c r="R2515" s="1286"/>
      <c r="S2515" s="1286"/>
      <c r="T2515" s="1286"/>
      <c r="U2515" s="1287">
        <f t="shared" si="284"/>
        <v>0</v>
      </c>
      <c r="V2515" s="1286"/>
      <c r="W2515" s="1286"/>
      <c r="X2515" s="1286"/>
      <c r="Y2515" s="1286"/>
      <c r="Z2515" s="1286"/>
      <c r="AA2515" s="1286"/>
      <c r="AB2515" s="1286"/>
      <c r="AC2515" s="1286"/>
      <c r="AD2515" s="1286"/>
      <c r="AE2515" s="1286"/>
      <c r="AF2515" s="1286"/>
      <c r="AG2515" s="1462"/>
      <c r="AH2515" s="1462"/>
      <c r="AI2515" s="1462"/>
      <c r="AJ2515" s="1462"/>
      <c r="AK2515" s="1462"/>
      <c r="AL2515" s="1462"/>
      <c r="AM2515" s="1464"/>
      <c r="AN2515" s="1464"/>
      <c r="AO2515" s="1462"/>
      <c r="AP2515" s="1462"/>
      <c r="AQ2515" s="1462"/>
      <c r="AR2515" s="1462"/>
      <c r="AS2515" s="2709" t="s">
        <v>4265</v>
      </c>
      <c r="AT2515" s="1382" t="s">
        <v>4266</v>
      </c>
      <c r="AU2515" s="2710">
        <v>2900</v>
      </c>
      <c r="AV2515" s="2710">
        <v>2305</v>
      </c>
      <c r="AW2515" s="2812">
        <v>42794</v>
      </c>
      <c r="AX2515" s="2812">
        <v>43087</v>
      </c>
      <c r="AY2515" s="2712">
        <v>0</v>
      </c>
      <c r="AZ2515" s="2713"/>
      <c r="BA2515" s="2713"/>
      <c r="BB2515" s="2713"/>
      <c r="BC2515" s="2713"/>
      <c r="BD2515" s="2713"/>
      <c r="BE2515" s="1858"/>
      <c r="BF2515" s="2221"/>
      <c r="BG2515" s="1858"/>
      <c r="BH2515" s="1858"/>
      <c r="BI2515" s="2221"/>
      <c r="BJ2515" s="1858"/>
      <c r="BK2515" s="1858"/>
      <c r="BL2515" s="2514">
        <f t="shared" si="276"/>
        <v>0</v>
      </c>
      <c r="BM2515" s="2221">
        <f>L2515-(BI2515+BI2516+BI2517+BI2518+BI2519+BI2520)</f>
        <v>0</v>
      </c>
      <c r="BN2515" s="1471"/>
      <c r="BO2515" s="1471"/>
      <c r="BP2515" s="1471"/>
      <c r="BQ2515" s="1471"/>
      <c r="BR2515" s="1471"/>
      <c r="BS2515" s="1471"/>
      <c r="BT2515" s="1471"/>
      <c r="BU2515" s="1471"/>
      <c r="BV2515" s="1471"/>
      <c r="BW2515" s="1471"/>
      <c r="BX2515" s="1471"/>
      <c r="BY2515" s="1471"/>
      <c r="BZ2515" s="1471"/>
      <c r="CA2515" s="1471"/>
      <c r="CB2515" s="1471"/>
      <c r="CC2515" s="1471"/>
      <c r="CD2515" s="1978" t="s">
        <v>3944</v>
      </c>
    </row>
    <row r="2516" spans="1:82" s="19" customFormat="1" ht="42" customHeight="1" x14ac:dyDescent="0.25">
      <c r="A2516" s="1313" t="s">
        <v>4120</v>
      </c>
      <c r="B2516" s="719" t="s">
        <v>4262</v>
      </c>
      <c r="C2516" s="1315" t="s">
        <v>4247</v>
      </c>
      <c r="D2516" s="460">
        <v>316</v>
      </c>
      <c r="E2516" s="500" t="s">
        <v>4263</v>
      </c>
      <c r="F2516" s="526" t="s">
        <v>4264</v>
      </c>
      <c r="G2516" s="464">
        <v>0</v>
      </c>
      <c r="H2516" s="463" t="s">
        <v>0</v>
      </c>
      <c r="I2516" s="463">
        <v>5000</v>
      </c>
      <c r="J2516" s="1297">
        <v>2900</v>
      </c>
      <c r="K2516" s="500"/>
      <c r="L2516" s="1299"/>
      <c r="M2516" s="1294"/>
      <c r="N2516" s="1294"/>
      <c r="O2516" s="1294"/>
      <c r="P2516" s="1294"/>
      <c r="Q2516" s="1294"/>
      <c r="R2516" s="1294"/>
      <c r="S2516" s="1294"/>
      <c r="T2516" s="1294"/>
      <c r="U2516" s="1300">
        <f t="shared" si="284"/>
        <v>0</v>
      </c>
      <c r="V2516" s="1294"/>
      <c r="W2516" s="1294"/>
      <c r="X2516" s="1294"/>
      <c r="Y2516" s="1294"/>
      <c r="Z2516" s="1294"/>
      <c r="AA2516" s="1294"/>
      <c r="AB2516" s="1294"/>
      <c r="AC2516" s="1294"/>
      <c r="AD2516" s="1294"/>
      <c r="AE2516" s="1294"/>
      <c r="AF2516" s="1294"/>
      <c r="AG2516" s="1133"/>
      <c r="AH2516" s="1133"/>
      <c r="AI2516" s="1133"/>
      <c r="AJ2516" s="1133"/>
      <c r="AK2516" s="1133"/>
      <c r="AL2516" s="1133"/>
      <c r="AM2516" s="1489"/>
      <c r="AN2516" s="1489"/>
      <c r="AO2516" s="1133"/>
      <c r="AP2516" s="1133"/>
      <c r="AQ2516" s="1133"/>
      <c r="AR2516" s="1133"/>
      <c r="AS2516" s="3209"/>
      <c r="AT2516" s="3214"/>
      <c r="AU2516" s="2731"/>
      <c r="AV2516" s="2731"/>
      <c r="AW2516" s="3215"/>
      <c r="AX2516" s="3215"/>
      <c r="AY2516" s="2338"/>
      <c r="AZ2516" s="3216"/>
      <c r="BA2516" s="3216"/>
      <c r="BB2516" s="3216"/>
      <c r="BC2516" s="3216"/>
      <c r="BD2516" s="3216"/>
      <c r="BE2516" s="2238"/>
      <c r="BF2516" s="2342"/>
      <c r="BG2516" s="2238"/>
      <c r="BH2516" s="2238"/>
      <c r="BI2516" s="2342"/>
      <c r="BJ2516" s="2238"/>
      <c r="BK2516" s="2238"/>
      <c r="BL2516" s="2733">
        <f t="shared" si="276"/>
        <v>0</v>
      </c>
      <c r="BM2516" s="2238"/>
      <c r="BN2516" s="1439"/>
      <c r="BO2516" s="1439"/>
      <c r="BP2516" s="1439"/>
      <c r="BQ2516" s="1439"/>
      <c r="BR2516" s="1439"/>
      <c r="BS2516" s="1439"/>
      <c r="BT2516" s="1439"/>
      <c r="BU2516" s="1439"/>
      <c r="BV2516" s="1439"/>
      <c r="BW2516" s="1439"/>
      <c r="BX2516" s="1439"/>
      <c r="BY2516" s="1439"/>
      <c r="BZ2516" s="1439"/>
      <c r="CA2516" s="1439"/>
      <c r="CB2516" s="1439"/>
      <c r="CC2516" s="1439"/>
      <c r="CD2516" s="2028" t="s">
        <v>3944</v>
      </c>
    </row>
    <row r="2517" spans="1:82" s="19" customFormat="1" ht="42" customHeight="1" x14ac:dyDescent="0.25">
      <c r="A2517" s="1313" t="s">
        <v>4120</v>
      </c>
      <c r="B2517" s="719" t="s">
        <v>4262</v>
      </c>
      <c r="C2517" s="1315" t="s">
        <v>4247</v>
      </c>
      <c r="D2517" s="460">
        <v>316</v>
      </c>
      <c r="E2517" s="500" t="s">
        <v>4263</v>
      </c>
      <c r="F2517" s="526" t="s">
        <v>4264</v>
      </c>
      <c r="G2517" s="464">
        <v>0</v>
      </c>
      <c r="H2517" s="463" t="s">
        <v>0</v>
      </c>
      <c r="I2517" s="463">
        <v>5000</v>
      </c>
      <c r="J2517" s="1297">
        <v>2900</v>
      </c>
      <c r="K2517" s="500"/>
      <c r="L2517" s="1299"/>
      <c r="M2517" s="1294"/>
      <c r="N2517" s="1294"/>
      <c r="O2517" s="1294"/>
      <c r="P2517" s="1294"/>
      <c r="Q2517" s="1294"/>
      <c r="R2517" s="1294"/>
      <c r="S2517" s="1294"/>
      <c r="T2517" s="1294"/>
      <c r="U2517" s="1300">
        <f t="shared" si="284"/>
        <v>0</v>
      </c>
      <c r="V2517" s="1294"/>
      <c r="W2517" s="1294"/>
      <c r="X2517" s="1294"/>
      <c r="Y2517" s="1294"/>
      <c r="Z2517" s="1294"/>
      <c r="AA2517" s="1294"/>
      <c r="AB2517" s="1294"/>
      <c r="AC2517" s="1294"/>
      <c r="AD2517" s="1294"/>
      <c r="AE2517" s="1294"/>
      <c r="AF2517" s="1294"/>
      <c r="AG2517" s="1133"/>
      <c r="AH2517" s="1133"/>
      <c r="AI2517" s="1133"/>
      <c r="AJ2517" s="1133"/>
      <c r="AK2517" s="1133"/>
      <c r="AL2517" s="1133"/>
      <c r="AM2517" s="1489"/>
      <c r="AN2517" s="1489"/>
      <c r="AO2517" s="1133"/>
      <c r="AP2517" s="1133"/>
      <c r="AQ2517" s="1133"/>
      <c r="AR2517" s="1133"/>
      <c r="AS2517" s="3209"/>
      <c r="AT2517" s="3214"/>
      <c r="AU2517" s="2731"/>
      <c r="AV2517" s="2731"/>
      <c r="AW2517" s="3215"/>
      <c r="AX2517" s="3215"/>
      <c r="AY2517" s="2338"/>
      <c r="AZ2517" s="3216"/>
      <c r="BA2517" s="3216"/>
      <c r="BB2517" s="3216"/>
      <c r="BC2517" s="3216"/>
      <c r="BD2517" s="3216"/>
      <c r="BE2517" s="2238"/>
      <c r="BF2517" s="2342"/>
      <c r="BG2517" s="2238"/>
      <c r="BH2517" s="2238"/>
      <c r="BI2517" s="2342"/>
      <c r="BJ2517" s="2238"/>
      <c r="BK2517" s="2238"/>
      <c r="BL2517" s="2733">
        <f t="shared" si="276"/>
        <v>0</v>
      </c>
      <c r="BM2517" s="2238"/>
      <c r="BN2517" s="1439"/>
      <c r="BO2517" s="1439"/>
      <c r="BP2517" s="1439"/>
      <c r="BQ2517" s="1439"/>
      <c r="BR2517" s="1439"/>
      <c r="BS2517" s="1439"/>
      <c r="BT2517" s="1439"/>
      <c r="BU2517" s="1439"/>
      <c r="BV2517" s="1439"/>
      <c r="BW2517" s="1439"/>
      <c r="BX2517" s="1439"/>
      <c r="BY2517" s="1439"/>
      <c r="BZ2517" s="1439"/>
      <c r="CA2517" s="1439"/>
      <c r="CB2517" s="1439"/>
      <c r="CC2517" s="1439"/>
      <c r="CD2517" s="2028" t="s">
        <v>3944</v>
      </c>
    </row>
    <row r="2518" spans="1:82" s="19" customFormat="1" ht="42" customHeight="1" x14ac:dyDescent="0.25">
      <c r="A2518" s="1313" t="s">
        <v>4120</v>
      </c>
      <c r="B2518" s="719" t="s">
        <v>4262</v>
      </c>
      <c r="C2518" s="1315" t="s">
        <v>4247</v>
      </c>
      <c r="D2518" s="460">
        <v>316</v>
      </c>
      <c r="E2518" s="500" t="s">
        <v>4263</v>
      </c>
      <c r="F2518" s="526" t="s">
        <v>4264</v>
      </c>
      <c r="G2518" s="464">
        <v>0</v>
      </c>
      <c r="H2518" s="463" t="s">
        <v>0</v>
      </c>
      <c r="I2518" s="463">
        <v>5000</v>
      </c>
      <c r="J2518" s="1297">
        <v>2900</v>
      </c>
      <c r="K2518" s="500"/>
      <c r="L2518" s="1299"/>
      <c r="M2518" s="1294"/>
      <c r="N2518" s="1294"/>
      <c r="O2518" s="1294"/>
      <c r="P2518" s="1294"/>
      <c r="Q2518" s="1294"/>
      <c r="R2518" s="1294"/>
      <c r="S2518" s="1294"/>
      <c r="T2518" s="1294"/>
      <c r="U2518" s="1300">
        <f t="shared" si="284"/>
        <v>0</v>
      </c>
      <c r="V2518" s="1294"/>
      <c r="W2518" s="1294"/>
      <c r="X2518" s="1294"/>
      <c r="Y2518" s="1294"/>
      <c r="Z2518" s="1294"/>
      <c r="AA2518" s="1294"/>
      <c r="AB2518" s="1294"/>
      <c r="AC2518" s="1294"/>
      <c r="AD2518" s="1294"/>
      <c r="AE2518" s="1294"/>
      <c r="AF2518" s="1294"/>
      <c r="AG2518" s="1133"/>
      <c r="AH2518" s="1133"/>
      <c r="AI2518" s="1133"/>
      <c r="AJ2518" s="1133"/>
      <c r="AK2518" s="1133"/>
      <c r="AL2518" s="1133"/>
      <c r="AM2518" s="1489"/>
      <c r="AN2518" s="1489"/>
      <c r="AO2518" s="1133"/>
      <c r="AP2518" s="1133"/>
      <c r="AQ2518" s="1133"/>
      <c r="AR2518" s="1133"/>
      <c r="AS2518" s="3209"/>
      <c r="AT2518" s="3214"/>
      <c r="AU2518" s="2731"/>
      <c r="AV2518" s="2731"/>
      <c r="AW2518" s="3215"/>
      <c r="AX2518" s="3215"/>
      <c r="AY2518" s="2338"/>
      <c r="AZ2518" s="3216"/>
      <c r="BA2518" s="3216"/>
      <c r="BB2518" s="3216"/>
      <c r="BC2518" s="3216"/>
      <c r="BD2518" s="3216"/>
      <c r="BE2518" s="2238"/>
      <c r="BF2518" s="2342"/>
      <c r="BG2518" s="2238"/>
      <c r="BH2518" s="2238"/>
      <c r="BI2518" s="2342"/>
      <c r="BJ2518" s="2238"/>
      <c r="BK2518" s="2238"/>
      <c r="BL2518" s="2733">
        <f t="shared" si="276"/>
        <v>0</v>
      </c>
      <c r="BM2518" s="2238"/>
      <c r="BN2518" s="1439"/>
      <c r="BO2518" s="1439"/>
      <c r="BP2518" s="1439"/>
      <c r="BQ2518" s="1439"/>
      <c r="BR2518" s="1439"/>
      <c r="BS2518" s="1439"/>
      <c r="BT2518" s="1439"/>
      <c r="BU2518" s="1439"/>
      <c r="BV2518" s="1439"/>
      <c r="BW2518" s="1439"/>
      <c r="BX2518" s="1439"/>
      <c r="BY2518" s="1439"/>
      <c r="BZ2518" s="1439"/>
      <c r="CA2518" s="1439"/>
      <c r="CB2518" s="1439"/>
      <c r="CC2518" s="1439"/>
      <c r="CD2518" s="2028" t="s">
        <v>3944</v>
      </c>
    </row>
    <row r="2519" spans="1:82" s="19" customFormat="1" ht="42" customHeight="1" x14ac:dyDescent="0.25">
      <c r="A2519" s="1313" t="s">
        <v>4120</v>
      </c>
      <c r="B2519" s="719" t="s">
        <v>4262</v>
      </c>
      <c r="C2519" s="1315" t="s">
        <v>4247</v>
      </c>
      <c r="D2519" s="460">
        <v>316</v>
      </c>
      <c r="E2519" s="500" t="s">
        <v>4263</v>
      </c>
      <c r="F2519" s="526" t="s">
        <v>4264</v>
      </c>
      <c r="G2519" s="464">
        <v>0</v>
      </c>
      <c r="H2519" s="463" t="s">
        <v>0</v>
      </c>
      <c r="I2519" s="463">
        <v>5000</v>
      </c>
      <c r="J2519" s="1297">
        <v>2900</v>
      </c>
      <c r="K2519" s="500"/>
      <c r="L2519" s="1299"/>
      <c r="M2519" s="1294"/>
      <c r="N2519" s="1294"/>
      <c r="O2519" s="1294"/>
      <c r="P2519" s="1294"/>
      <c r="Q2519" s="1294"/>
      <c r="R2519" s="1294"/>
      <c r="S2519" s="1294"/>
      <c r="T2519" s="1294"/>
      <c r="U2519" s="1300">
        <f t="shared" si="284"/>
        <v>0</v>
      </c>
      <c r="V2519" s="1294"/>
      <c r="W2519" s="1294"/>
      <c r="X2519" s="1294"/>
      <c r="Y2519" s="1294"/>
      <c r="Z2519" s="1294"/>
      <c r="AA2519" s="1294"/>
      <c r="AB2519" s="1294"/>
      <c r="AC2519" s="1294"/>
      <c r="AD2519" s="1294"/>
      <c r="AE2519" s="1294"/>
      <c r="AF2519" s="1294"/>
      <c r="AG2519" s="1133"/>
      <c r="AH2519" s="1133"/>
      <c r="AI2519" s="1133"/>
      <c r="AJ2519" s="1133"/>
      <c r="AK2519" s="1133"/>
      <c r="AL2519" s="1133"/>
      <c r="AM2519" s="1489"/>
      <c r="AN2519" s="1489"/>
      <c r="AO2519" s="1133"/>
      <c r="AP2519" s="1133"/>
      <c r="AQ2519" s="1133"/>
      <c r="AR2519" s="1133"/>
      <c r="AS2519" s="3209"/>
      <c r="AT2519" s="3214"/>
      <c r="AU2519" s="2731"/>
      <c r="AV2519" s="2731"/>
      <c r="AW2519" s="3215"/>
      <c r="AX2519" s="3215"/>
      <c r="AY2519" s="2338"/>
      <c r="AZ2519" s="3216"/>
      <c r="BA2519" s="3216"/>
      <c r="BB2519" s="3216"/>
      <c r="BC2519" s="3216"/>
      <c r="BD2519" s="3216"/>
      <c r="BE2519" s="2238"/>
      <c r="BF2519" s="2342"/>
      <c r="BG2519" s="2238"/>
      <c r="BH2519" s="2238"/>
      <c r="BI2519" s="2342"/>
      <c r="BJ2519" s="2238"/>
      <c r="BK2519" s="2238"/>
      <c r="BL2519" s="2733">
        <f t="shared" si="276"/>
        <v>0</v>
      </c>
      <c r="BM2519" s="2238"/>
      <c r="BN2519" s="1439"/>
      <c r="BO2519" s="1439"/>
      <c r="BP2519" s="1439"/>
      <c r="BQ2519" s="1439"/>
      <c r="BR2519" s="1439"/>
      <c r="BS2519" s="1439"/>
      <c r="BT2519" s="1439"/>
      <c r="BU2519" s="1439"/>
      <c r="BV2519" s="1439"/>
      <c r="BW2519" s="1439"/>
      <c r="BX2519" s="1439"/>
      <c r="BY2519" s="1439"/>
      <c r="BZ2519" s="1439"/>
      <c r="CA2519" s="1439"/>
      <c r="CB2519" s="1439"/>
      <c r="CC2519" s="1439"/>
      <c r="CD2519" s="2028" t="s">
        <v>3944</v>
      </c>
    </row>
    <row r="2520" spans="1:82" s="19" customFormat="1" ht="42" customHeight="1" thickBot="1" x14ac:dyDescent="0.3">
      <c r="A2520" s="1317" t="s">
        <v>4120</v>
      </c>
      <c r="B2520" s="723" t="s">
        <v>4262</v>
      </c>
      <c r="C2520" s="1319" t="s">
        <v>4247</v>
      </c>
      <c r="D2520" s="205">
        <v>316</v>
      </c>
      <c r="E2520" s="103" t="s">
        <v>4263</v>
      </c>
      <c r="F2520" s="100" t="s">
        <v>4264</v>
      </c>
      <c r="G2520" s="18">
        <v>0</v>
      </c>
      <c r="H2520" s="17" t="s">
        <v>0</v>
      </c>
      <c r="I2520" s="17">
        <v>5000</v>
      </c>
      <c r="J2520" s="1302">
        <v>2900</v>
      </c>
      <c r="K2520" s="103"/>
      <c r="L2520" s="1304"/>
      <c r="M2520" s="1320"/>
      <c r="N2520" s="1320"/>
      <c r="O2520" s="1320"/>
      <c r="P2520" s="1320"/>
      <c r="Q2520" s="1320"/>
      <c r="R2520" s="1320"/>
      <c r="S2520" s="1320"/>
      <c r="T2520" s="1320"/>
      <c r="U2520" s="1305">
        <f t="shared" si="284"/>
        <v>0</v>
      </c>
      <c r="V2520" s="1320"/>
      <c r="W2520" s="1320"/>
      <c r="X2520" s="1320"/>
      <c r="Y2520" s="1320"/>
      <c r="Z2520" s="1320"/>
      <c r="AA2520" s="1320"/>
      <c r="AB2520" s="1320"/>
      <c r="AC2520" s="1320"/>
      <c r="AD2520" s="1320"/>
      <c r="AE2520" s="1320"/>
      <c r="AF2520" s="1320"/>
      <c r="AG2520" s="1155"/>
      <c r="AH2520" s="1155"/>
      <c r="AI2520" s="1155"/>
      <c r="AJ2520" s="1155"/>
      <c r="AK2520" s="1155"/>
      <c r="AL2520" s="1155"/>
      <c r="AM2520" s="4060"/>
      <c r="AN2520" s="4060"/>
      <c r="AO2520" s="1155"/>
      <c r="AP2520" s="1155"/>
      <c r="AQ2520" s="1155"/>
      <c r="AR2520" s="1155"/>
      <c r="AS2520" s="3217"/>
      <c r="AT2520" s="3218"/>
      <c r="AU2520" s="2737"/>
      <c r="AV2520" s="2737"/>
      <c r="AW2520" s="3219"/>
      <c r="AX2520" s="3219"/>
      <c r="AY2520" s="2347"/>
      <c r="AZ2520" s="3220"/>
      <c r="BA2520" s="3220"/>
      <c r="BB2520" s="3220"/>
      <c r="BC2520" s="3220"/>
      <c r="BD2520" s="3220"/>
      <c r="BE2520" s="1939"/>
      <c r="BF2520" s="2351"/>
      <c r="BG2520" s="1939"/>
      <c r="BH2520" s="1939"/>
      <c r="BI2520" s="2351"/>
      <c r="BJ2520" s="1939"/>
      <c r="BK2520" s="1939"/>
      <c r="BL2520" s="2739">
        <f t="shared" si="276"/>
        <v>0</v>
      </c>
      <c r="BM2520" s="1939"/>
      <c r="BN2520" s="1608"/>
      <c r="BO2520" s="1608"/>
      <c r="BP2520" s="1608"/>
      <c r="BQ2520" s="1608"/>
      <c r="BR2520" s="1608"/>
      <c r="BS2520" s="1608"/>
      <c r="BT2520" s="1608"/>
      <c r="BU2520" s="1608"/>
      <c r="BV2520" s="1608"/>
      <c r="BW2520" s="1608"/>
      <c r="BX2520" s="1608"/>
      <c r="BY2520" s="1608"/>
      <c r="BZ2520" s="1608"/>
      <c r="CA2520" s="1608"/>
      <c r="CB2520" s="1608"/>
      <c r="CC2520" s="1608"/>
      <c r="CD2520" s="2167" t="s">
        <v>3944</v>
      </c>
    </row>
    <row r="2521" spans="1:82" s="19" customFormat="1" ht="42" customHeight="1" x14ac:dyDescent="0.25">
      <c r="A2521" s="1308" t="s">
        <v>4120</v>
      </c>
      <c r="B2521" s="715" t="s">
        <v>4267</v>
      </c>
      <c r="C2521" s="776" t="s">
        <v>4247</v>
      </c>
      <c r="D2521" s="163">
        <v>317</v>
      </c>
      <c r="E2521" s="210" t="s">
        <v>4268</v>
      </c>
      <c r="F2521" s="48" t="s">
        <v>4269</v>
      </c>
      <c r="G2521" s="194">
        <v>0</v>
      </c>
      <c r="H2521" s="217" t="s">
        <v>0</v>
      </c>
      <c r="I2521" s="217">
        <v>8</v>
      </c>
      <c r="J2521" s="1284">
        <v>2</v>
      </c>
      <c r="K2521" s="210"/>
      <c r="L2521" s="1285">
        <f t="shared" si="283"/>
        <v>282033334</v>
      </c>
      <c r="M2521" s="1296">
        <v>282033334</v>
      </c>
      <c r="N2521" s="1286"/>
      <c r="O2521" s="1286"/>
      <c r="P2521" s="1286"/>
      <c r="Q2521" s="1286"/>
      <c r="R2521" s="1286"/>
      <c r="S2521" s="1286"/>
      <c r="T2521" s="1286"/>
      <c r="U2521" s="1287">
        <f t="shared" si="284"/>
        <v>249986780</v>
      </c>
      <c r="V2521" s="1286">
        <v>249986780</v>
      </c>
      <c r="W2521" s="1286"/>
      <c r="X2521" s="1286"/>
      <c r="Y2521" s="1286"/>
      <c r="Z2521" s="1286"/>
      <c r="AA2521" s="1286"/>
      <c r="AB2521" s="1286"/>
      <c r="AC2521" s="1286"/>
      <c r="AD2521" s="1286"/>
      <c r="AE2521" s="1286"/>
      <c r="AF2521" s="1286"/>
      <c r="AG2521" s="3279">
        <v>70111500</v>
      </c>
      <c r="AH2521" s="3279" t="s">
        <v>4270</v>
      </c>
      <c r="AI2521" s="3280">
        <v>43027</v>
      </c>
      <c r="AJ2521" s="3245" t="s">
        <v>2258</v>
      </c>
      <c r="AK2521" s="3245" t="s">
        <v>4066</v>
      </c>
      <c r="AL2521" s="3245" t="s">
        <v>1754</v>
      </c>
      <c r="AM2521" s="2776">
        <v>80000000</v>
      </c>
      <c r="AN2521" s="2776">
        <v>80000000</v>
      </c>
      <c r="AO2521" s="3279" t="s">
        <v>4271</v>
      </c>
      <c r="AP2521" s="3279" t="s">
        <v>4271</v>
      </c>
      <c r="AQ2521" s="1478" t="s">
        <v>4128</v>
      </c>
      <c r="AR2521" s="3279">
        <v>2203010208</v>
      </c>
      <c r="AS2521" s="2364" t="s">
        <v>6159</v>
      </c>
      <c r="AT2521" s="1478" t="s">
        <v>4272</v>
      </c>
      <c r="AU2521" s="2365">
        <v>2</v>
      </c>
      <c r="AV2521" s="2365">
        <v>2</v>
      </c>
      <c r="AW2521" s="2366">
        <v>43027</v>
      </c>
      <c r="AX2521" s="2366">
        <v>43100</v>
      </c>
      <c r="AY2521" s="2363">
        <v>80000000</v>
      </c>
      <c r="AZ2521" s="2713" t="s">
        <v>4205</v>
      </c>
      <c r="BA2521" s="2713" t="s">
        <v>4066</v>
      </c>
      <c r="BB2521" s="2713" t="s">
        <v>4273</v>
      </c>
      <c r="BC2521" s="2713" t="s">
        <v>4274</v>
      </c>
      <c r="BD2521" s="3228">
        <v>2017000902</v>
      </c>
      <c r="BE2521" s="1857">
        <v>42895</v>
      </c>
      <c r="BF2521" s="2221">
        <v>80000000</v>
      </c>
      <c r="BG2521" s="1858">
        <v>2017001479</v>
      </c>
      <c r="BH2521" s="1857">
        <v>43027</v>
      </c>
      <c r="BI2521" s="2221">
        <v>79986780</v>
      </c>
      <c r="BJ2521" s="1857">
        <v>43027</v>
      </c>
      <c r="BK2521" s="1857">
        <v>43058</v>
      </c>
      <c r="BL2521" s="2514">
        <f t="shared" si="276"/>
        <v>13220</v>
      </c>
      <c r="BM2521" s="2221">
        <f>L2521-(BI2521+BI2522+BI2523+BI2524+BI2525+BI2526)</f>
        <v>32046554</v>
      </c>
      <c r="BN2521" s="1471"/>
      <c r="BO2521" s="1471"/>
      <c r="BP2521" s="1471"/>
      <c r="BQ2521" s="1471"/>
      <c r="BR2521" s="1471"/>
      <c r="BS2521" s="1471"/>
      <c r="BT2521" s="1471"/>
      <c r="BU2521" s="1471"/>
      <c r="BV2521" s="1471"/>
      <c r="BW2521" s="1471"/>
      <c r="BX2521" s="1471"/>
      <c r="BY2521" s="1471"/>
      <c r="BZ2521" s="1471"/>
      <c r="CA2521" s="1471"/>
      <c r="CB2521" s="1471"/>
      <c r="CC2521" s="1471"/>
      <c r="CD2521" s="1978" t="s">
        <v>3944</v>
      </c>
    </row>
    <row r="2522" spans="1:82" s="19" customFormat="1" ht="42" customHeight="1" x14ac:dyDescent="0.25">
      <c r="A2522" s="1313" t="s">
        <v>4120</v>
      </c>
      <c r="B2522" s="719" t="s">
        <v>4267</v>
      </c>
      <c r="C2522" s="1315" t="s">
        <v>4247</v>
      </c>
      <c r="D2522" s="460">
        <v>317</v>
      </c>
      <c r="E2522" s="500" t="s">
        <v>4268</v>
      </c>
      <c r="F2522" s="526" t="s">
        <v>4269</v>
      </c>
      <c r="G2522" s="464">
        <v>0</v>
      </c>
      <c r="H2522" s="463" t="s">
        <v>0</v>
      </c>
      <c r="I2522" s="463">
        <v>8</v>
      </c>
      <c r="J2522" s="1297">
        <v>2</v>
      </c>
      <c r="K2522" s="500"/>
      <c r="L2522" s="1299"/>
      <c r="M2522" s="1294"/>
      <c r="N2522" s="1294"/>
      <c r="O2522" s="1294"/>
      <c r="P2522" s="1294"/>
      <c r="Q2522" s="1294"/>
      <c r="R2522" s="1294"/>
      <c r="S2522" s="1294"/>
      <c r="T2522" s="1294"/>
      <c r="U2522" s="1300">
        <f t="shared" si="284"/>
        <v>0</v>
      </c>
      <c r="V2522" s="1294"/>
      <c r="W2522" s="1294"/>
      <c r="X2522" s="1294"/>
      <c r="Y2522" s="1294"/>
      <c r="Z2522" s="1294"/>
      <c r="AA2522" s="1294"/>
      <c r="AB2522" s="1294"/>
      <c r="AC2522" s="1294"/>
      <c r="AD2522" s="1294"/>
      <c r="AE2522" s="1294"/>
      <c r="AF2522" s="1294"/>
      <c r="AG2522" s="1133">
        <v>90151701</v>
      </c>
      <c r="AH2522" s="1133" t="s">
        <v>4275</v>
      </c>
      <c r="AI2522" s="1488">
        <v>43026</v>
      </c>
      <c r="AJ2522" s="1133" t="s">
        <v>4276</v>
      </c>
      <c r="AK2522" s="1133" t="s">
        <v>4277</v>
      </c>
      <c r="AL2522" s="1133" t="s">
        <v>3932</v>
      </c>
      <c r="AM2522" s="1489">
        <v>170000000</v>
      </c>
      <c r="AN2522" s="1489">
        <v>170000000</v>
      </c>
      <c r="AO2522" s="1133" t="s">
        <v>4278</v>
      </c>
      <c r="AP2522" s="1133" t="s">
        <v>4278</v>
      </c>
      <c r="AQ2522" s="1133" t="s">
        <v>4279</v>
      </c>
      <c r="AR2522" s="1133">
        <v>2203040205</v>
      </c>
      <c r="AS2522" s="3209" t="s">
        <v>6160</v>
      </c>
      <c r="AT2522" s="3214" t="s">
        <v>4280</v>
      </c>
      <c r="AU2522" s="2731">
        <v>8000</v>
      </c>
      <c r="AV2522" s="2731">
        <v>8000</v>
      </c>
      <c r="AW2522" s="3215">
        <v>43026</v>
      </c>
      <c r="AX2522" s="3215">
        <v>43035</v>
      </c>
      <c r="AY2522" s="2338">
        <v>170000000</v>
      </c>
      <c r="AZ2522" s="3216" t="s">
        <v>4281</v>
      </c>
      <c r="BA2522" s="3216" t="s">
        <v>6405</v>
      </c>
      <c r="BB2522" s="3216" t="s">
        <v>4282</v>
      </c>
      <c r="BC2522" s="3216" t="s">
        <v>4283</v>
      </c>
      <c r="BD2522" s="3254">
        <v>2017001425</v>
      </c>
      <c r="BE2522" s="3255">
        <v>42983</v>
      </c>
      <c r="BF2522" s="2342">
        <v>170000000</v>
      </c>
      <c r="BG2522" s="2238">
        <v>2017001401</v>
      </c>
      <c r="BH2522" s="3255">
        <v>43010</v>
      </c>
      <c r="BI2522" s="2342">
        <v>170000000</v>
      </c>
      <c r="BJ2522" s="3255">
        <v>43026</v>
      </c>
      <c r="BK2522" s="3255">
        <v>43035</v>
      </c>
      <c r="BL2522" s="2733">
        <f t="shared" si="276"/>
        <v>0</v>
      </c>
      <c r="BM2522" s="2238"/>
      <c r="BN2522" s="1439"/>
      <c r="BO2522" s="1439"/>
      <c r="BP2522" s="1439"/>
      <c r="BQ2522" s="1439"/>
      <c r="BR2522" s="1439"/>
      <c r="BS2522" s="1439"/>
      <c r="BT2522" s="1439"/>
      <c r="BU2522" s="1439"/>
      <c r="BV2522" s="1439"/>
      <c r="BW2522" s="1439"/>
      <c r="BX2522" s="1439"/>
      <c r="BY2522" s="1439"/>
      <c r="BZ2522" s="1439"/>
      <c r="CA2522" s="1439"/>
      <c r="CB2522" s="1439"/>
      <c r="CC2522" s="1439"/>
      <c r="CD2522" s="2028" t="s">
        <v>3944</v>
      </c>
    </row>
    <row r="2523" spans="1:82" s="19" customFormat="1" ht="42" customHeight="1" x14ac:dyDescent="0.25">
      <c r="A2523" s="1313" t="s">
        <v>4120</v>
      </c>
      <c r="B2523" s="719" t="s">
        <v>4267</v>
      </c>
      <c r="C2523" s="1315" t="s">
        <v>4247</v>
      </c>
      <c r="D2523" s="460">
        <v>317</v>
      </c>
      <c r="E2523" s="500" t="s">
        <v>4268</v>
      </c>
      <c r="F2523" s="526" t="s">
        <v>4269</v>
      </c>
      <c r="G2523" s="464">
        <v>0</v>
      </c>
      <c r="H2523" s="463" t="s">
        <v>0</v>
      </c>
      <c r="I2523" s="463">
        <v>8</v>
      </c>
      <c r="J2523" s="1297">
        <v>2</v>
      </c>
      <c r="K2523" s="500"/>
      <c r="L2523" s="1299"/>
      <c r="M2523" s="1294"/>
      <c r="N2523" s="1294"/>
      <c r="O2523" s="1294"/>
      <c r="P2523" s="1294"/>
      <c r="Q2523" s="1294"/>
      <c r="R2523" s="1294"/>
      <c r="S2523" s="1294"/>
      <c r="T2523" s="1294"/>
      <c r="U2523" s="1300">
        <f t="shared" si="284"/>
        <v>0</v>
      </c>
      <c r="V2523" s="1294"/>
      <c r="W2523" s="1294"/>
      <c r="X2523" s="1294"/>
      <c r="Y2523" s="1294"/>
      <c r="Z2523" s="1294"/>
      <c r="AA2523" s="1294"/>
      <c r="AB2523" s="1294"/>
      <c r="AC2523" s="1294"/>
      <c r="AD2523" s="1294"/>
      <c r="AE2523" s="1294"/>
      <c r="AF2523" s="1294"/>
      <c r="AG2523" s="1133"/>
      <c r="AH2523" s="1133"/>
      <c r="AI2523" s="1133"/>
      <c r="AJ2523" s="1133"/>
      <c r="AK2523" s="1133"/>
      <c r="AL2523" s="1133"/>
      <c r="AM2523" s="2023">
        <v>31750000</v>
      </c>
      <c r="AN2523" s="2023">
        <v>31750000</v>
      </c>
      <c r="AO2523" s="1133"/>
      <c r="AP2523" s="1133"/>
      <c r="AQ2523" s="1133"/>
      <c r="AR2523" s="1133"/>
      <c r="AS2523" s="3231"/>
      <c r="AT2523" s="3281"/>
      <c r="AU2523" s="3232"/>
      <c r="AV2523" s="3232"/>
      <c r="AW2523" s="3282"/>
      <c r="AX2523" s="3282"/>
      <c r="AY2523" s="3229">
        <v>31750000</v>
      </c>
      <c r="AZ2523" s="3216"/>
      <c r="BA2523" s="3216"/>
      <c r="BB2523" s="3216"/>
      <c r="BC2523" s="3216"/>
      <c r="BD2523" s="3216"/>
      <c r="BE2523" s="2238"/>
      <c r="BF2523" s="2342"/>
      <c r="BG2523" s="2238"/>
      <c r="BH2523" s="2238"/>
      <c r="BI2523" s="2342"/>
      <c r="BJ2523" s="2238"/>
      <c r="BK2523" s="2238"/>
      <c r="BL2523" s="2733">
        <f t="shared" si="276"/>
        <v>0</v>
      </c>
      <c r="BM2523" s="2238"/>
      <c r="BN2523" s="1439"/>
      <c r="BO2523" s="1439"/>
      <c r="BP2523" s="1439"/>
      <c r="BQ2523" s="1439"/>
      <c r="BR2523" s="1439"/>
      <c r="BS2523" s="1439"/>
      <c r="BT2523" s="1439"/>
      <c r="BU2523" s="1439"/>
      <c r="BV2523" s="1439"/>
      <c r="BW2523" s="1439"/>
      <c r="BX2523" s="1439"/>
      <c r="BY2523" s="1439"/>
      <c r="BZ2523" s="1439"/>
      <c r="CA2523" s="1439"/>
      <c r="CB2523" s="1439"/>
      <c r="CC2523" s="1439"/>
      <c r="CD2523" s="2028" t="s">
        <v>3944</v>
      </c>
    </row>
    <row r="2524" spans="1:82" s="19" customFormat="1" ht="42" customHeight="1" x14ac:dyDescent="0.25">
      <c r="A2524" s="1313" t="s">
        <v>4120</v>
      </c>
      <c r="B2524" s="719" t="s">
        <v>4267</v>
      </c>
      <c r="C2524" s="1315" t="s">
        <v>4247</v>
      </c>
      <c r="D2524" s="460">
        <v>317</v>
      </c>
      <c r="E2524" s="500" t="s">
        <v>4268</v>
      </c>
      <c r="F2524" s="526" t="s">
        <v>4269</v>
      </c>
      <c r="G2524" s="464">
        <v>0</v>
      </c>
      <c r="H2524" s="463" t="s">
        <v>0</v>
      </c>
      <c r="I2524" s="463">
        <v>8</v>
      </c>
      <c r="J2524" s="1297">
        <v>2</v>
      </c>
      <c r="K2524" s="500"/>
      <c r="L2524" s="1299"/>
      <c r="M2524" s="1294"/>
      <c r="N2524" s="1294"/>
      <c r="O2524" s="1294"/>
      <c r="P2524" s="1294"/>
      <c r="Q2524" s="1294"/>
      <c r="R2524" s="1294"/>
      <c r="S2524" s="1294"/>
      <c r="T2524" s="1294"/>
      <c r="U2524" s="1300">
        <f t="shared" si="284"/>
        <v>0</v>
      </c>
      <c r="V2524" s="1294"/>
      <c r="W2524" s="1294"/>
      <c r="X2524" s="1294"/>
      <c r="Y2524" s="1294"/>
      <c r="Z2524" s="1294"/>
      <c r="AA2524" s="1294"/>
      <c r="AB2524" s="1294"/>
      <c r="AC2524" s="1294"/>
      <c r="AD2524" s="1294"/>
      <c r="AE2524" s="1294"/>
      <c r="AF2524" s="1294"/>
      <c r="AG2524" s="1133"/>
      <c r="AH2524" s="1133"/>
      <c r="AI2524" s="1133"/>
      <c r="AJ2524" s="1133"/>
      <c r="AK2524" s="1133"/>
      <c r="AL2524" s="1133"/>
      <c r="AM2524" s="1489"/>
      <c r="AN2524" s="1489"/>
      <c r="AO2524" s="1133"/>
      <c r="AP2524" s="1133"/>
      <c r="AQ2524" s="1133"/>
      <c r="AR2524" s="1133"/>
      <c r="AS2524" s="3209"/>
      <c r="AT2524" s="3214"/>
      <c r="AU2524" s="2731"/>
      <c r="AV2524" s="2731"/>
      <c r="AW2524" s="3215"/>
      <c r="AX2524" s="3215"/>
      <c r="AY2524" s="2338"/>
      <c r="AZ2524" s="3216"/>
      <c r="BA2524" s="3216"/>
      <c r="BB2524" s="3216"/>
      <c r="BC2524" s="3216"/>
      <c r="BD2524" s="3216"/>
      <c r="BE2524" s="2238"/>
      <c r="BF2524" s="2342"/>
      <c r="BG2524" s="2238"/>
      <c r="BH2524" s="2238"/>
      <c r="BI2524" s="2342"/>
      <c r="BJ2524" s="2238"/>
      <c r="BK2524" s="2238"/>
      <c r="BL2524" s="2733">
        <f t="shared" si="276"/>
        <v>0</v>
      </c>
      <c r="BM2524" s="2238"/>
      <c r="BN2524" s="1439"/>
      <c r="BO2524" s="1439"/>
      <c r="BP2524" s="1439"/>
      <c r="BQ2524" s="1439"/>
      <c r="BR2524" s="1439"/>
      <c r="BS2524" s="1439"/>
      <c r="BT2524" s="1439"/>
      <c r="BU2524" s="1439"/>
      <c r="BV2524" s="1439"/>
      <c r="BW2524" s="1439"/>
      <c r="BX2524" s="1439"/>
      <c r="BY2524" s="1439"/>
      <c r="BZ2524" s="1439"/>
      <c r="CA2524" s="1439"/>
      <c r="CB2524" s="1439"/>
      <c r="CC2524" s="1439"/>
      <c r="CD2524" s="2028" t="s">
        <v>3944</v>
      </c>
    </row>
    <row r="2525" spans="1:82" s="19" customFormat="1" ht="42" customHeight="1" x14ac:dyDescent="0.25">
      <c r="A2525" s="1313" t="s">
        <v>4120</v>
      </c>
      <c r="B2525" s="719" t="s">
        <v>4267</v>
      </c>
      <c r="C2525" s="1315" t="s">
        <v>4247</v>
      </c>
      <c r="D2525" s="460">
        <v>317</v>
      </c>
      <c r="E2525" s="500" t="s">
        <v>4268</v>
      </c>
      <c r="F2525" s="526" t="s">
        <v>4269</v>
      </c>
      <c r="G2525" s="464">
        <v>0</v>
      </c>
      <c r="H2525" s="463" t="s">
        <v>0</v>
      </c>
      <c r="I2525" s="463">
        <v>8</v>
      </c>
      <c r="J2525" s="1297">
        <v>2</v>
      </c>
      <c r="K2525" s="500"/>
      <c r="L2525" s="1299"/>
      <c r="M2525" s="1294"/>
      <c r="N2525" s="1294"/>
      <c r="O2525" s="1294"/>
      <c r="P2525" s="1294"/>
      <c r="Q2525" s="1294"/>
      <c r="R2525" s="1294"/>
      <c r="S2525" s="1294"/>
      <c r="T2525" s="1294"/>
      <c r="U2525" s="1300">
        <f t="shared" si="284"/>
        <v>0</v>
      </c>
      <c r="V2525" s="1294"/>
      <c r="W2525" s="1294"/>
      <c r="X2525" s="1294"/>
      <c r="Y2525" s="1294"/>
      <c r="Z2525" s="1294"/>
      <c r="AA2525" s="1294"/>
      <c r="AB2525" s="1294"/>
      <c r="AC2525" s="1294"/>
      <c r="AD2525" s="1294"/>
      <c r="AE2525" s="1294"/>
      <c r="AF2525" s="1294"/>
      <c r="AG2525" s="1133"/>
      <c r="AH2525" s="1133"/>
      <c r="AI2525" s="1133"/>
      <c r="AJ2525" s="1133"/>
      <c r="AK2525" s="1133"/>
      <c r="AL2525" s="1133"/>
      <c r="AM2525" s="1489"/>
      <c r="AN2525" s="1489"/>
      <c r="AO2525" s="1133"/>
      <c r="AP2525" s="1133"/>
      <c r="AQ2525" s="1133"/>
      <c r="AR2525" s="1133"/>
      <c r="AS2525" s="3209"/>
      <c r="AT2525" s="3214"/>
      <c r="AU2525" s="2731"/>
      <c r="AV2525" s="2731"/>
      <c r="AW2525" s="3215"/>
      <c r="AX2525" s="3215"/>
      <c r="AY2525" s="2338"/>
      <c r="AZ2525" s="3216"/>
      <c r="BA2525" s="3216"/>
      <c r="BB2525" s="3216"/>
      <c r="BC2525" s="3216"/>
      <c r="BD2525" s="3216"/>
      <c r="BE2525" s="2238"/>
      <c r="BF2525" s="2342"/>
      <c r="BG2525" s="2238"/>
      <c r="BH2525" s="2238"/>
      <c r="BI2525" s="2342"/>
      <c r="BJ2525" s="2238"/>
      <c r="BK2525" s="2238"/>
      <c r="BL2525" s="2733">
        <f t="shared" si="276"/>
        <v>0</v>
      </c>
      <c r="BM2525" s="2238"/>
      <c r="BN2525" s="1439"/>
      <c r="BO2525" s="1439"/>
      <c r="BP2525" s="1439"/>
      <c r="BQ2525" s="1439"/>
      <c r="BR2525" s="1439"/>
      <c r="BS2525" s="1439"/>
      <c r="BT2525" s="1439"/>
      <c r="BU2525" s="1439"/>
      <c r="BV2525" s="1439"/>
      <c r="BW2525" s="1439"/>
      <c r="BX2525" s="1439"/>
      <c r="BY2525" s="1439"/>
      <c r="BZ2525" s="1439"/>
      <c r="CA2525" s="1439"/>
      <c r="CB2525" s="1439"/>
      <c r="CC2525" s="1439"/>
      <c r="CD2525" s="2028" t="s">
        <v>3944</v>
      </c>
    </row>
    <row r="2526" spans="1:82" s="19" customFormat="1" ht="42" customHeight="1" thickBot="1" x14ac:dyDescent="0.3">
      <c r="A2526" s="1317" t="s">
        <v>4120</v>
      </c>
      <c r="B2526" s="723" t="s">
        <v>4267</v>
      </c>
      <c r="C2526" s="1319" t="s">
        <v>4247</v>
      </c>
      <c r="D2526" s="205">
        <v>317</v>
      </c>
      <c r="E2526" s="103" t="s">
        <v>4268</v>
      </c>
      <c r="F2526" s="100" t="s">
        <v>4269</v>
      </c>
      <c r="G2526" s="18">
        <v>0</v>
      </c>
      <c r="H2526" s="17" t="s">
        <v>0</v>
      </c>
      <c r="I2526" s="17">
        <v>8</v>
      </c>
      <c r="J2526" s="1302">
        <v>2</v>
      </c>
      <c r="K2526" s="103"/>
      <c r="L2526" s="1304"/>
      <c r="M2526" s="1320"/>
      <c r="N2526" s="1320"/>
      <c r="O2526" s="1320"/>
      <c r="P2526" s="1320"/>
      <c r="Q2526" s="1320"/>
      <c r="R2526" s="1320"/>
      <c r="S2526" s="1320"/>
      <c r="T2526" s="1320"/>
      <c r="U2526" s="1305">
        <f t="shared" si="284"/>
        <v>0</v>
      </c>
      <c r="V2526" s="1320"/>
      <c r="W2526" s="1320"/>
      <c r="X2526" s="1320"/>
      <c r="Y2526" s="1320"/>
      <c r="Z2526" s="1320"/>
      <c r="AA2526" s="1320"/>
      <c r="AB2526" s="1320"/>
      <c r="AC2526" s="1320"/>
      <c r="AD2526" s="1320"/>
      <c r="AE2526" s="1320"/>
      <c r="AF2526" s="1320"/>
      <c r="AG2526" s="1155"/>
      <c r="AH2526" s="1155"/>
      <c r="AI2526" s="1155"/>
      <c r="AJ2526" s="1155"/>
      <c r="AK2526" s="1155"/>
      <c r="AL2526" s="1155"/>
      <c r="AM2526" s="4060"/>
      <c r="AN2526" s="4060"/>
      <c r="AO2526" s="1155"/>
      <c r="AP2526" s="1155"/>
      <c r="AQ2526" s="1155"/>
      <c r="AR2526" s="1155"/>
      <c r="AS2526" s="3217"/>
      <c r="AT2526" s="3218"/>
      <c r="AU2526" s="2737"/>
      <c r="AV2526" s="2737"/>
      <c r="AW2526" s="3219"/>
      <c r="AX2526" s="3219"/>
      <c r="AY2526" s="2347"/>
      <c r="AZ2526" s="3220"/>
      <c r="BA2526" s="3220"/>
      <c r="BB2526" s="3220"/>
      <c r="BC2526" s="3220"/>
      <c r="BD2526" s="3220"/>
      <c r="BE2526" s="1939"/>
      <c r="BF2526" s="2351"/>
      <c r="BG2526" s="1939"/>
      <c r="BH2526" s="1939"/>
      <c r="BI2526" s="2351"/>
      <c r="BJ2526" s="1939"/>
      <c r="BK2526" s="1939"/>
      <c r="BL2526" s="2739">
        <f t="shared" si="276"/>
        <v>0</v>
      </c>
      <c r="BM2526" s="1939"/>
      <c r="BN2526" s="1608"/>
      <c r="BO2526" s="1608"/>
      <c r="BP2526" s="1608"/>
      <c r="BQ2526" s="1608"/>
      <c r="BR2526" s="1608"/>
      <c r="BS2526" s="1608"/>
      <c r="BT2526" s="1608"/>
      <c r="BU2526" s="1608"/>
      <c r="BV2526" s="1608"/>
      <c r="BW2526" s="1608"/>
      <c r="BX2526" s="1608"/>
      <c r="BY2526" s="1608"/>
      <c r="BZ2526" s="1608"/>
      <c r="CA2526" s="1608"/>
      <c r="CB2526" s="1608"/>
      <c r="CC2526" s="1608"/>
      <c r="CD2526" s="2167" t="s">
        <v>3944</v>
      </c>
    </row>
    <row r="2527" spans="1:82" s="19" customFormat="1" ht="42" customHeight="1" x14ac:dyDescent="0.25">
      <c r="A2527" s="1308" t="s">
        <v>4120</v>
      </c>
      <c r="B2527" s="715" t="s">
        <v>4284</v>
      </c>
      <c r="C2527" s="776" t="s">
        <v>4247</v>
      </c>
      <c r="D2527" s="163">
        <v>318</v>
      </c>
      <c r="E2527" s="210" t="s">
        <v>4285</v>
      </c>
      <c r="F2527" s="48" t="s">
        <v>1725</v>
      </c>
      <c r="G2527" s="194">
        <v>0</v>
      </c>
      <c r="H2527" s="217" t="s">
        <v>0</v>
      </c>
      <c r="I2527" s="217">
        <v>1</v>
      </c>
      <c r="J2527" s="1284">
        <v>0.25</v>
      </c>
      <c r="K2527" s="210"/>
      <c r="L2527" s="1285"/>
      <c r="M2527" s="1286"/>
      <c r="N2527" s="1286"/>
      <c r="O2527" s="1286"/>
      <c r="P2527" s="1286"/>
      <c r="Q2527" s="1286"/>
      <c r="R2527" s="1286"/>
      <c r="S2527" s="1286"/>
      <c r="T2527" s="1286"/>
      <c r="U2527" s="1287"/>
      <c r="V2527" s="1286"/>
      <c r="W2527" s="1286"/>
      <c r="X2527" s="1286"/>
      <c r="Y2527" s="1286"/>
      <c r="Z2527" s="1286"/>
      <c r="AA2527" s="1286"/>
      <c r="AB2527" s="1286"/>
      <c r="AC2527" s="1286"/>
      <c r="AD2527" s="1286"/>
      <c r="AE2527" s="1286"/>
      <c r="AF2527" s="1286"/>
      <c r="AG2527" s="1462"/>
      <c r="AH2527" s="1462"/>
      <c r="AI2527" s="1462"/>
      <c r="AJ2527" s="1462"/>
      <c r="AK2527" s="1462"/>
      <c r="AL2527" s="1462"/>
      <c r="AM2527" s="1464"/>
      <c r="AN2527" s="1464"/>
      <c r="AO2527" s="1462"/>
      <c r="AP2527" s="1462"/>
      <c r="AQ2527" s="1462"/>
      <c r="AR2527" s="1462"/>
      <c r="AS2527" s="3283" t="s">
        <v>6161</v>
      </c>
      <c r="AT2527" s="1850" t="s">
        <v>2080</v>
      </c>
      <c r="AU2527" s="2727">
        <v>100</v>
      </c>
      <c r="AV2527" s="2727">
        <v>100</v>
      </c>
      <c r="AW2527" s="3284">
        <v>42870</v>
      </c>
      <c r="AX2527" s="3284">
        <v>43084</v>
      </c>
      <c r="AY2527" s="2324">
        <v>0</v>
      </c>
      <c r="AZ2527" s="2713"/>
      <c r="BA2527" s="2713"/>
      <c r="BB2527" s="2713"/>
      <c r="BC2527" s="2713"/>
      <c r="BD2527" s="2713"/>
      <c r="BE2527" s="1858"/>
      <c r="BF2527" s="2221"/>
      <c r="BG2527" s="1858"/>
      <c r="BH2527" s="1858"/>
      <c r="BI2527" s="2221"/>
      <c r="BJ2527" s="1858"/>
      <c r="BK2527" s="1858"/>
      <c r="BL2527" s="2514"/>
      <c r="BM2527" s="1858"/>
      <c r="BN2527" s="1471"/>
      <c r="BO2527" s="1471"/>
      <c r="BP2527" s="1471"/>
      <c r="BQ2527" s="1471"/>
      <c r="BR2527" s="1471"/>
      <c r="BS2527" s="1471"/>
      <c r="BT2527" s="1471"/>
      <c r="BU2527" s="1471"/>
      <c r="BV2527" s="1471"/>
      <c r="BW2527" s="1471"/>
      <c r="BX2527" s="1471"/>
      <c r="BY2527" s="1471"/>
      <c r="BZ2527" s="1471"/>
      <c r="CA2527" s="1471"/>
      <c r="CB2527" s="1471"/>
      <c r="CC2527" s="1471"/>
      <c r="CD2527" s="2693" t="s">
        <v>3944</v>
      </c>
    </row>
    <row r="2528" spans="1:82" s="19" customFormat="1" ht="42" customHeight="1" x14ac:dyDescent="0.25">
      <c r="A2528" s="1313" t="s">
        <v>4120</v>
      </c>
      <c r="B2528" s="719" t="s">
        <v>4286</v>
      </c>
      <c r="C2528" s="1315" t="s">
        <v>4247</v>
      </c>
      <c r="D2528" s="460">
        <v>318</v>
      </c>
      <c r="E2528" s="500" t="s">
        <v>4285</v>
      </c>
      <c r="F2528" s="526" t="s">
        <v>1725</v>
      </c>
      <c r="G2528" s="464">
        <v>0</v>
      </c>
      <c r="H2528" s="463" t="s">
        <v>0</v>
      </c>
      <c r="I2528" s="463">
        <v>1</v>
      </c>
      <c r="J2528" s="1297">
        <v>0.25</v>
      </c>
      <c r="K2528" s="500"/>
      <c r="L2528" s="1299"/>
      <c r="M2528" s="1294"/>
      <c r="N2528" s="1294"/>
      <c r="O2528" s="1294"/>
      <c r="P2528" s="1294"/>
      <c r="Q2528" s="1294"/>
      <c r="R2528" s="1294"/>
      <c r="S2528" s="1294"/>
      <c r="T2528" s="1294"/>
      <c r="U2528" s="1300"/>
      <c r="V2528" s="1294"/>
      <c r="W2528" s="1294"/>
      <c r="X2528" s="1294"/>
      <c r="Y2528" s="1294"/>
      <c r="Z2528" s="1294"/>
      <c r="AA2528" s="1294"/>
      <c r="AB2528" s="1294"/>
      <c r="AC2528" s="1294"/>
      <c r="AD2528" s="1294"/>
      <c r="AE2528" s="1294"/>
      <c r="AF2528" s="1294"/>
      <c r="AG2528" s="1133"/>
      <c r="AH2528" s="1133"/>
      <c r="AI2528" s="1133"/>
      <c r="AJ2528" s="1133"/>
      <c r="AK2528" s="1133"/>
      <c r="AL2528" s="1133"/>
      <c r="AM2528" s="1489"/>
      <c r="AN2528" s="1489"/>
      <c r="AO2528" s="1133"/>
      <c r="AP2528" s="1133"/>
      <c r="AQ2528" s="1133"/>
      <c r="AR2528" s="1133"/>
      <c r="AS2528" s="3209"/>
      <c r="AT2528" s="3214"/>
      <c r="AU2528" s="2731"/>
      <c r="AV2528" s="2731"/>
      <c r="AW2528" s="3215"/>
      <c r="AX2528" s="3215"/>
      <c r="AY2528" s="2338"/>
      <c r="AZ2528" s="3216"/>
      <c r="BA2528" s="3216"/>
      <c r="BB2528" s="3216"/>
      <c r="BC2528" s="3216"/>
      <c r="BD2528" s="3216"/>
      <c r="BE2528" s="2238"/>
      <c r="BF2528" s="2342"/>
      <c r="BG2528" s="2238"/>
      <c r="BH2528" s="2238"/>
      <c r="BI2528" s="2342"/>
      <c r="BJ2528" s="2238"/>
      <c r="BK2528" s="2238"/>
      <c r="BL2528" s="2733"/>
      <c r="BM2528" s="2238"/>
      <c r="BN2528" s="1439"/>
      <c r="BO2528" s="1439"/>
      <c r="BP2528" s="1439"/>
      <c r="BQ2528" s="1439"/>
      <c r="BR2528" s="1439"/>
      <c r="BS2528" s="1439"/>
      <c r="BT2528" s="1439"/>
      <c r="BU2528" s="1439"/>
      <c r="BV2528" s="1439"/>
      <c r="BW2528" s="1439"/>
      <c r="BX2528" s="1439"/>
      <c r="BY2528" s="1439"/>
      <c r="BZ2528" s="1439"/>
      <c r="CA2528" s="1439"/>
      <c r="CB2528" s="1439"/>
      <c r="CC2528" s="1439"/>
      <c r="CD2528" s="2693" t="s">
        <v>3944</v>
      </c>
    </row>
    <row r="2529" spans="1:82" s="19" customFormat="1" ht="42" customHeight="1" x14ac:dyDescent="0.25">
      <c r="A2529" s="1313" t="s">
        <v>4120</v>
      </c>
      <c r="B2529" s="719" t="s">
        <v>4287</v>
      </c>
      <c r="C2529" s="1315" t="s">
        <v>4247</v>
      </c>
      <c r="D2529" s="460">
        <v>318</v>
      </c>
      <c r="E2529" s="500" t="s">
        <v>4285</v>
      </c>
      <c r="F2529" s="526" t="s">
        <v>1725</v>
      </c>
      <c r="G2529" s="464">
        <v>0</v>
      </c>
      <c r="H2529" s="463" t="s">
        <v>0</v>
      </c>
      <c r="I2529" s="463">
        <v>1</v>
      </c>
      <c r="J2529" s="1297">
        <v>0.25</v>
      </c>
      <c r="K2529" s="500"/>
      <c r="L2529" s="1299"/>
      <c r="M2529" s="1294"/>
      <c r="N2529" s="1294"/>
      <c r="O2529" s="1294"/>
      <c r="P2529" s="1294"/>
      <c r="Q2529" s="1294"/>
      <c r="R2529" s="1294"/>
      <c r="S2529" s="1294"/>
      <c r="T2529" s="1294"/>
      <c r="U2529" s="1300"/>
      <c r="V2529" s="1294"/>
      <c r="W2529" s="1294"/>
      <c r="X2529" s="1294"/>
      <c r="Y2529" s="1294"/>
      <c r="Z2529" s="1294"/>
      <c r="AA2529" s="1294"/>
      <c r="AB2529" s="1294"/>
      <c r="AC2529" s="1294"/>
      <c r="AD2529" s="1294"/>
      <c r="AE2529" s="1294"/>
      <c r="AF2529" s="1294"/>
      <c r="AG2529" s="1133"/>
      <c r="AH2529" s="1133"/>
      <c r="AI2529" s="1133"/>
      <c r="AJ2529" s="1133"/>
      <c r="AK2529" s="1133"/>
      <c r="AL2529" s="1133"/>
      <c r="AM2529" s="1489"/>
      <c r="AN2529" s="1489"/>
      <c r="AO2529" s="1133"/>
      <c r="AP2529" s="1133"/>
      <c r="AQ2529" s="1133"/>
      <c r="AR2529" s="1133"/>
      <c r="AS2529" s="3209"/>
      <c r="AT2529" s="3214"/>
      <c r="AU2529" s="2731"/>
      <c r="AV2529" s="2731"/>
      <c r="AW2529" s="3215"/>
      <c r="AX2529" s="3215"/>
      <c r="AY2529" s="2338"/>
      <c r="AZ2529" s="3216"/>
      <c r="BA2529" s="3216"/>
      <c r="BB2529" s="3216"/>
      <c r="BC2529" s="3216"/>
      <c r="BD2529" s="3216"/>
      <c r="BE2529" s="2238"/>
      <c r="BF2529" s="2342"/>
      <c r="BG2529" s="2238"/>
      <c r="BH2529" s="2238"/>
      <c r="BI2529" s="2342"/>
      <c r="BJ2529" s="2238"/>
      <c r="BK2529" s="2238"/>
      <c r="BL2529" s="2733"/>
      <c r="BM2529" s="2238"/>
      <c r="BN2529" s="1439"/>
      <c r="BO2529" s="1439"/>
      <c r="BP2529" s="1439"/>
      <c r="BQ2529" s="1439"/>
      <c r="BR2529" s="1439"/>
      <c r="BS2529" s="1439"/>
      <c r="BT2529" s="1439"/>
      <c r="BU2529" s="1439"/>
      <c r="BV2529" s="1439"/>
      <c r="BW2529" s="1439"/>
      <c r="BX2529" s="1439"/>
      <c r="BY2529" s="1439"/>
      <c r="BZ2529" s="1439"/>
      <c r="CA2529" s="1439"/>
      <c r="CB2529" s="1439"/>
      <c r="CC2529" s="1439"/>
      <c r="CD2529" s="2693" t="s">
        <v>3944</v>
      </c>
    </row>
    <row r="2530" spans="1:82" s="19" customFormat="1" ht="42" customHeight="1" x14ac:dyDescent="0.25">
      <c r="A2530" s="1313" t="s">
        <v>4120</v>
      </c>
      <c r="B2530" s="719" t="s">
        <v>4288</v>
      </c>
      <c r="C2530" s="1315" t="s">
        <v>4247</v>
      </c>
      <c r="D2530" s="460">
        <v>318</v>
      </c>
      <c r="E2530" s="500" t="s">
        <v>4285</v>
      </c>
      <c r="F2530" s="526" t="s">
        <v>1725</v>
      </c>
      <c r="G2530" s="464">
        <v>0</v>
      </c>
      <c r="H2530" s="463" t="s">
        <v>0</v>
      </c>
      <c r="I2530" s="463">
        <v>1</v>
      </c>
      <c r="J2530" s="1297">
        <v>0.25</v>
      </c>
      <c r="K2530" s="500"/>
      <c r="L2530" s="1299"/>
      <c r="M2530" s="1294"/>
      <c r="N2530" s="1294"/>
      <c r="O2530" s="1294"/>
      <c r="P2530" s="1294"/>
      <c r="Q2530" s="1294"/>
      <c r="R2530" s="1294"/>
      <c r="S2530" s="1294"/>
      <c r="T2530" s="1294"/>
      <c r="U2530" s="1300"/>
      <c r="V2530" s="1294"/>
      <c r="W2530" s="1294"/>
      <c r="X2530" s="1294"/>
      <c r="Y2530" s="1294"/>
      <c r="Z2530" s="1294"/>
      <c r="AA2530" s="1294"/>
      <c r="AB2530" s="1294"/>
      <c r="AC2530" s="1294"/>
      <c r="AD2530" s="1294"/>
      <c r="AE2530" s="1294"/>
      <c r="AF2530" s="1294"/>
      <c r="AG2530" s="1133"/>
      <c r="AH2530" s="1133"/>
      <c r="AI2530" s="1133"/>
      <c r="AJ2530" s="1133"/>
      <c r="AK2530" s="1133"/>
      <c r="AL2530" s="1133"/>
      <c r="AM2530" s="1489"/>
      <c r="AN2530" s="1489"/>
      <c r="AO2530" s="1133"/>
      <c r="AP2530" s="1133"/>
      <c r="AQ2530" s="1133"/>
      <c r="AR2530" s="1133"/>
      <c r="AS2530" s="3209"/>
      <c r="AT2530" s="3214"/>
      <c r="AU2530" s="2731"/>
      <c r="AV2530" s="2731"/>
      <c r="AW2530" s="3215"/>
      <c r="AX2530" s="3215"/>
      <c r="AY2530" s="2338"/>
      <c r="AZ2530" s="3216"/>
      <c r="BA2530" s="3216"/>
      <c r="BB2530" s="3216"/>
      <c r="BC2530" s="3216"/>
      <c r="BD2530" s="3216"/>
      <c r="BE2530" s="2238"/>
      <c r="BF2530" s="2342"/>
      <c r="BG2530" s="2238"/>
      <c r="BH2530" s="2238"/>
      <c r="BI2530" s="2342"/>
      <c r="BJ2530" s="2238"/>
      <c r="BK2530" s="2238"/>
      <c r="BL2530" s="2733"/>
      <c r="BM2530" s="2238"/>
      <c r="BN2530" s="1439"/>
      <c r="BO2530" s="1439"/>
      <c r="BP2530" s="1439"/>
      <c r="BQ2530" s="1439"/>
      <c r="BR2530" s="1439"/>
      <c r="BS2530" s="1439"/>
      <c r="BT2530" s="1439"/>
      <c r="BU2530" s="1439"/>
      <c r="BV2530" s="1439"/>
      <c r="BW2530" s="1439"/>
      <c r="BX2530" s="1439"/>
      <c r="BY2530" s="1439"/>
      <c r="BZ2530" s="1439"/>
      <c r="CA2530" s="1439"/>
      <c r="CB2530" s="1439"/>
      <c r="CC2530" s="1439"/>
      <c r="CD2530" s="2693" t="s">
        <v>3944</v>
      </c>
    </row>
    <row r="2531" spans="1:82" s="19" customFormat="1" ht="42" customHeight="1" thickBot="1" x14ac:dyDescent="0.3">
      <c r="A2531" s="1322" t="s">
        <v>4120</v>
      </c>
      <c r="B2531" s="726" t="s">
        <v>4289</v>
      </c>
      <c r="C2531" s="1324" t="s">
        <v>4247</v>
      </c>
      <c r="D2531" s="431">
        <v>318</v>
      </c>
      <c r="E2531" s="432" t="s">
        <v>4285</v>
      </c>
      <c r="F2531" s="433" t="s">
        <v>1725</v>
      </c>
      <c r="G2531" s="446">
        <v>0</v>
      </c>
      <c r="H2531" s="434" t="s">
        <v>0</v>
      </c>
      <c r="I2531" s="434">
        <v>1</v>
      </c>
      <c r="J2531" s="1325">
        <v>0.25</v>
      </c>
      <c r="K2531" s="432"/>
      <c r="L2531" s="1326"/>
      <c r="M2531" s="1327"/>
      <c r="N2531" s="1327"/>
      <c r="O2531" s="1327"/>
      <c r="P2531" s="1327"/>
      <c r="Q2531" s="1327"/>
      <c r="R2531" s="1327"/>
      <c r="S2531" s="1327"/>
      <c r="T2531" s="1327"/>
      <c r="U2531" s="1328"/>
      <c r="V2531" s="1327"/>
      <c r="W2531" s="1327"/>
      <c r="X2531" s="1327"/>
      <c r="Y2531" s="1327"/>
      <c r="Z2531" s="1327"/>
      <c r="AA2531" s="1327"/>
      <c r="AB2531" s="1327"/>
      <c r="AC2531" s="1327"/>
      <c r="AD2531" s="1327"/>
      <c r="AE2531" s="1327"/>
      <c r="AF2531" s="1327"/>
      <c r="AG2531" s="1505"/>
      <c r="AH2531" s="1505"/>
      <c r="AI2531" s="1505"/>
      <c r="AJ2531" s="1505"/>
      <c r="AK2531" s="1505"/>
      <c r="AL2531" s="1505"/>
      <c r="AM2531" s="1507"/>
      <c r="AN2531" s="1507"/>
      <c r="AO2531" s="1505"/>
      <c r="AP2531" s="1505"/>
      <c r="AQ2531" s="1505"/>
      <c r="AR2531" s="1505"/>
      <c r="AS2531" s="3236"/>
      <c r="AT2531" s="3237"/>
      <c r="AU2531" s="3238"/>
      <c r="AV2531" s="3238"/>
      <c r="AW2531" s="3239"/>
      <c r="AX2531" s="3239"/>
      <c r="AY2531" s="3240"/>
      <c r="AZ2531" s="3241"/>
      <c r="BA2531" s="3241"/>
      <c r="BB2531" s="3241"/>
      <c r="BC2531" s="3241"/>
      <c r="BD2531" s="3241"/>
      <c r="BE2531" s="3242"/>
      <c r="BF2531" s="3243"/>
      <c r="BG2531" s="3242"/>
      <c r="BH2531" s="3242"/>
      <c r="BI2531" s="3243"/>
      <c r="BJ2531" s="3242"/>
      <c r="BK2531" s="3242"/>
      <c r="BL2531" s="3244"/>
      <c r="BM2531" s="3242"/>
      <c r="BN2531" s="1514"/>
      <c r="BO2531" s="1514"/>
      <c r="BP2531" s="1514"/>
      <c r="BQ2531" s="1514"/>
      <c r="BR2531" s="1514"/>
      <c r="BS2531" s="1514"/>
      <c r="BT2531" s="1514"/>
      <c r="BU2531" s="1514"/>
      <c r="BV2531" s="1514"/>
      <c r="BW2531" s="1514"/>
      <c r="BX2531" s="1514"/>
      <c r="BY2531" s="1514"/>
      <c r="BZ2531" s="1514"/>
      <c r="CA2531" s="1514"/>
      <c r="CB2531" s="1514"/>
      <c r="CC2531" s="1514"/>
      <c r="CD2531" s="2693" t="s">
        <v>3944</v>
      </c>
    </row>
    <row r="2532" spans="1:82" s="19" customFormat="1" ht="21" customHeight="1" x14ac:dyDescent="0.25">
      <c r="A2532" s="1360" t="s">
        <v>4120</v>
      </c>
      <c r="B2532" s="715" t="s">
        <v>4286</v>
      </c>
      <c r="C2532" s="776" t="s">
        <v>4247</v>
      </c>
      <c r="D2532" s="163">
        <v>319</v>
      </c>
      <c r="E2532" s="48" t="s">
        <v>4702</v>
      </c>
      <c r="F2532" s="48" t="s">
        <v>4703</v>
      </c>
      <c r="G2532" s="48" t="s">
        <v>165</v>
      </c>
      <c r="H2532" s="48" t="s">
        <v>0</v>
      </c>
      <c r="I2532" s="884">
        <v>80</v>
      </c>
      <c r="J2532" s="1364">
        <v>20</v>
      </c>
      <c r="K2532" s="210"/>
      <c r="L2532" s="1285">
        <f t="shared" ref="L2532" si="285">+M2532+N2532+O2532+P2532+Q2532+R2532+S2532+T2532</f>
        <v>266750000</v>
      </c>
      <c r="M2532" s="1296">
        <v>266750000</v>
      </c>
      <c r="N2532" s="1286"/>
      <c r="O2532" s="1286"/>
      <c r="P2532" s="1286"/>
      <c r="Q2532" s="1286"/>
      <c r="R2532" s="1286"/>
      <c r="S2532" s="1286"/>
      <c r="T2532" s="1286"/>
      <c r="U2532" s="1287">
        <f t="shared" ref="U2532:U2551" si="286">SUM(V2532:AC2532)</f>
        <v>230000000</v>
      </c>
      <c r="V2532" s="1294">
        <v>230000000</v>
      </c>
      <c r="W2532" s="1286"/>
      <c r="X2532" s="1286"/>
      <c r="Y2532" s="1286"/>
      <c r="Z2532" s="1286"/>
      <c r="AA2532" s="1286"/>
      <c r="AB2532" s="1286"/>
      <c r="AC2532" s="1286"/>
      <c r="AD2532" s="1365">
        <v>1399901</v>
      </c>
      <c r="AE2532" s="1286"/>
      <c r="AF2532" s="1286" t="s">
        <v>2594</v>
      </c>
      <c r="AG2532" s="5807" t="s">
        <v>4493</v>
      </c>
      <c r="AH2532" s="5807" t="s">
        <v>4494</v>
      </c>
      <c r="AI2532" s="5815">
        <v>42856</v>
      </c>
      <c r="AJ2532" s="5807" t="s">
        <v>410</v>
      </c>
      <c r="AK2532" s="5807" t="s">
        <v>1557</v>
      </c>
      <c r="AL2532" s="5807" t="s">
        <v>4704</v>
      </c>
      <c r="AM2532" s="5818">
        <v>221638992</v>
      </c>
      <c r="AN2532" s="5818">
        <v>235638002</v>
      </c>
      <c r="AO2532" s="5807" t="s">
        <v>275</v>
      </c>
      <c r="AP2532" s="5807" t="s">
        <v>275</v>
      </c>
      <c r="AQ2532" s="5807" t="s">
        <v>4705</v>
      </c>
      <c r="AR2532" s="5807" t="s">
        <v>4706</v>
      </c>
      <c r="AS2532" s="3285" t="s">
        <v>4707</v>
      </c>
      <c r="AT2532" s="1477" t="s">
        <v>4708</v>
      </c>
      <c r="AU2532" s="2365">
        <v>30</v>
      </c>
      <c r="AV2532" s="2365">
        <v>30</v>
      </c>
      <c r="AW2532" s="2366">
        <v>42856</v>
      </c>
      <c r="AX2532" s="2366">
        <v>43099</v>
      </c>
      <c r="AY2532" s="2363">
        <v>8361009</v>
      </c>
      <c r="AZ2532" s="5801" t="s">
        <v>4709</v>
      </c>
      <c r="BA2532" s="5805" t="s">
        <v>951</v>
      </c>
      <c r="BB2532" s="5801" t="s">
        <v>4710</v>
      </c>
      <c r="BC2532" s="5801" t="s">
        <v>4711</v>
      </c>
      <c r="BD2532" s="5806" t="s">
        <v>4712</v>
      </c>
      <c r="BE2532" s="5797">
        <v>42898</v>
      </c>
      <c r="BF2532" s="5803">
        <v>9800000</v>
      </c>
      <c r="BG2532" s="5798">
        <v>2017000310</v>
      </c>
      <c r="BH2532" s="5797">
        <v>42898</v>
      </c>
      <c r="BI2532" s="5804">
        <v>9800000</v>
      </c>
      <c r="BJ2532" s="5797">
        <v>42898</v>
      </c>
      <c r="BK2532" s="5797">
        <v>43099</v>
      </c>
      <c r="BL2532" s="1438">
        <f t="shared" ref="BL2532:BL2551" si="287">BF2532-BI2532</f>
        <v>0</v>
      </c>
      <c r="BM2532" s="1470">
        <f>L2532-(BI2532:BI2546)</f>
        <v>256950000</v>
      </c>
      <c r="BN2532" s="1471"/>
      <c r="BO2532" s="1471"/>
      <c r="BP2532" s="1471"/>
      <c r="BQ2532" s="1471"/>
      <c r="BR2532" s="1471"/>
      <c r="BS2532" s="1471"/>
      <c r="BT2532" s="1471"/>
      <c r="BU2532" s="1471"/>
      <c r="BV2532" s="1471"/>
      <c r="BW2532" s="1471"/>
      <c r="BX2532" s="1471"/>
      <c r="BY2532" s="1471"/>
      <c r="BZ2532" s="1471"/>
      <c r="CA2532" s="1471"/>
      <c r="CB2532" s="1471"/>
      <c r="CC2532" s="1471"/>
      <c r="CD2532" s="1390" t="s">
        <v>4457</v>
      </c>
    </row>
    <row r="2533" spans="1:82" s="19" customFormat="1" ht="21" customHeight="1" x14ac:dyDescent="0.25">
      <c r="A2533" s="1361" t="s">
        <v>4120</v>
      </c>
      <c r="B2533" s="719" t="s">
        <v>4286</v>
      </c>
      <c r="C2533" s="1315" t="s">
        <v>4247</v>
      </c>
      <c r="D2533" s="460">
        <v>319</v>
      </c>
      <c r="E2533" s="526" t="s">
        <v>4702</v>
      </c>
      <c r="F2533" s="526" t="s">
        <v>4703</v>
      </c>
      <c r="G2533" s="526" t="s">
        <v>165</v>
      </c>
      <c r="H2533" s="526" t="s">
        <v>0</v>
      </c>
      <c r="I2533" s="891">
        <v>80</v>
      </c>
      <c r="J2533" s="1366">
        <v>20</v>
      </c>
      <c r="K2533" s="500"/>
      <c r="L2533" s="1348"/>
      <c r="M2533" s="1294"/>
      <c r="N2533" s="1294"/>
      <c r="O2533" s="1294"/>
      <c r="P2533" s="1294"/>
      <c r="Q2533" s="1294"/>
      <c r="R2533" s="1294"/>
      <c r="S2533" s="1294"/>
      <c r="T2533" s="1294"/>
      <c r="U2533" s="1349">
        <f t="shared" si="286"/>
        <v>0</v>
      </c>
      <c r="V2533" s="1294"/>
      <c r="W2533" s="1294"/>
      <c r="X2533" s="1294"/>
      <c r="Y2533" s="1294"/>
      <c r="Z2533" s="1294"/>
      <c r="AA2533" s="1294"/>
      <c r="AB2533" s="1294"/>
      <c r="AC2533" s="1294"/>
      <c r="AD2533" s="1367">
        <v>1399901</v>
      </c>
      <c r="AE2533" s="1294"/>
      <c r="AF2533" s="1294" t="s">
        <v>2594</v>
      </c>
      <c r="AG2533" s="5808"/>
      <c r="AH2533" s="5808"/>
      <c r="AI2533" s="5816"/>
      <c r="AJ2533" s="5808"/>
      <c r="AK2533" s="5808"/>
      <c r="AL2533" s="5808"/>
      <c r="AM2533" s="5819"/>
      <c r="AN2533" s="5819"/>
      <c r="AO2533" s="5808"/>
      <c r="AP2533" s="5808"/>
      <c r="AQ2533" s="5808"/>
      <c r="AR2533" s="5808"/>
      <c r="AS2533" s="3286" t="s">
        <v>4713</v>
      </c>
      <c r="AT2533" s="1441" t="s">
        <v>4714</v>
      </c>
      <c r="AU2533" s="2816">
        <v>4</v>
      </c>
      <c r="AV2533" s="2816">
        <v>4</v>
      </c>
      <c r="AW2533" s="2817">
        <v>42856</v>
      </c>
      <c r="AX2533" s="2817">
        <v>43099</v>
      </c>
      <c r="AY2533" s="3201">
        <v>9081008</v>
      </c>
      <c r="AZ2533" s="5801"/>
      <c r="BA2533" s="5805"/>
      <c r="BB2533" s="5801"/>
      <c r="BC2533" s="5801"/>
      <c r="BD2533" s="5806"/>
      <c r="BE2533" s="5798"/>
      <c r="BF2533" s="5803"/>
      <c r="BG2533" s="5798"/>
      <c r="BH2533" s="5798"/>
      <c r="BI2533" s="5804"/>
      <c r="BJ2533" s="5798"/>
      <c r="BK2533" s="5798"/>
      <c r="BL2533" s="1438">
        <f t="shared" si="287"/>
        <v>0</v>
      </c>
      <c r="BM2533" s="1419"/>
      <c r="BN2533" s="1439"/>
      <c r="BO2533" s="1439"/>
      <c r="BP2533" s="1439"/>
      <c r="BQ2533" s="1439"/>
      <c r="BR2533" s="1439"/>
      <c r="BS2533" s="1439"/>
      <c r="BT2533" s="1439"/>
      <c r="BU2533" s="1439"/>
      <c r="BV2533" s="1439"/>
      <c r="BW2533" s="1439"/>
      <c r="BX2533" s="1439"/>
      <c r="BY2533" s="1439"/>
      <c r="BZ2533" s="1439"/>
      <c r="CA2533" s="1439"/>
      <c r="CB2533" s="1439"/>
      <c r="CC2533" s="1439"/>
      <c r="CD2533" s="1440" t="s">
        <v>4457</v>
      </c>
    </row>
    <row r="2534" spans="1:82" s="19" customFormat="1" ht="21" customHeight="1" x14ac:dyDescent="0.25">
      <c r="A2534" s="1361" t="s">
        <v>4120</v>
      </c>
      <c r="B2534" s="719" t="s">
        <v>4286</v>
      </c>
      <c r="C2534" s="1315" t="s">
        <v>4247</v>
      </c>
      <c r="D2534" s="460">
        <v>319</v>
      </c>
      <c r="E2534" s="526" t="s">
        <v>4702</v>
      </c>
      <c r="F2534" s="526" t="s">
        <v>4703</v>
      </c>
      <c r="G2534" s="526" t="s">
        <v>165</v>
      </c>
      <c r="H2534" s="526" t="s">
        <v>0</v>
      </c>
      <c r="I2534" s="891">
        <v>80</v>
      </c>
      <c r="J2534" s="1366">
        <v>20</v>
      </c>
      <c r="K2534" s="500"/>
      <c r="L2534" s="1348"/>
      <c r="M2534" s="1294"/>
      <c r="N2534" s="1294"/>
      <c r="O2534" s="1294"/>
      <c r="P2534" s="1294"/>
      <c r="Q2534" s="1294"/>
      <c r="R2534" s="1294"/>
      <c r="S2534" s="1294"/>
      <c r="T2534" s="1294"/>
      <c r="U2534" s="1349">
        <f t="shared" si="286"/>
        <v>0</v>
      </c>
      <c r="V2534" s="1294"/>
      <c r="W2534" s="1294"/>
      <c r="X2534" s="1294"/>
      <c r="Y2534" s="1294"/>
      <c r="Z2534" s="1294"/>
      <c r="AA2534" s="1294"/>
      <c r="AB2534" s="1294"/>
      <c r="AC2534" s="1294"/>
      <c r="AD2534" s="1367">
        <v>1399901</v>
      </c>
      <c r="AE2534" s="1294"/>
      <c r="AF2534" s="1294" t="s">
        <v>2594</v>
      </c>
      <c r="AG2534" s="5808"/>
      <c r="AH2534" s="5808"/>
      <c r="AI2534" s="5816"/>
      <c r="AJ2534" s="5808"/>
      <c r="AK2534" s="5808"/>
      <c r="AL2534" s="5808"/>
      <c r="AM2534" s="5819"/>
      <c r="AN2534" s="5819"/>
      <c r="AO2534" s="5808"/>
      <c r="AP2534" s="5808"/>
      <c r="AQ2534" s="5808"/>
      <c r="AR2534" s="5808"/>
      <c r="AS2534" s="3286" t="s">
        <v>4715</v>
      </c>
      <c r="AT2534" s="1441" t="s">
        <v>4716</v>
      </c>
      <c r="AU2534" s="2816">
        <v>2</v>
      </c>
      <c r="AV2534" s="2816">
        <v>2</v>
      </c>
      <c r="AW2534" s="2817">
        <v>42856</v>
      </c>
      <c r="AX2534" s="2817">
        <v>43099</v>
      </c>
      <c r="AY2534" s="3201">
        <v>8430828</v>
      </c>
      <c r="AZ2534" s="5801" t="s">
        <v>4717</v>
      </c>
      <c r="BA2534" s="5801" t="s">
        <v>951</v>
      </c>
      <c r="BB2534" s="5801" t="s">
        <v>4718</v>
      </c>
      <c r="BC2534" s="5801" t="s">
        <v>4711</v>
      </c>
      <c r="BD2534" s="5802" t="s">
        <v>4719</v>
      </c>
      <c r="BE2534" s="5797">
        <v>42898</v>
      </c>
      <c r="BF2534" s="5803">
        <v>9800000</v>
      </c>
      <c r="BG2534" s="5796">
        <v>2017000309</v>
      </c>
      <c r="BH2534" s="5795">
        <v>42898</v>
      </c>
      <c r="BI2534" s="5804">
        <v>9800000</v>
      </c>
      <c r="BJ2534" s="5795">
        <v>42898</v>
      </c>
      <c r="BK2534" s="5797">
        <v>43099</v>
      </c>
      <c r="BL2534" s="1438">
        <f t="shared" si="287"/>
        <v>0</v>
      </c>
      <c r="BM2534" s="1419"/>
      <c r="BN2534" s="1439"/>
      <c r="BO2534" s="1439"/>
      <c r="BP2534" s="1439"/>
      <c r="BQ2534" s="1439"/>
      <c r="BR2534" s="1439"/>
      <c r="BS2534" s="1439"/>
      <c r="BT2534" s="1439"/>
      <c r="BU2534" s="1439"/>
      <c r="BV2534" s="1439"/>
      <c r="BW2534" s="1439"/>
      <c r="BX2534" s="1439"/>
      <c r="BY2534" s="1439"/>
      <c r="BZ2534" s="1439"/>
      <c r="CA2534" s="1439"/>
      <c r="CB2534" s="1439"/>
      <c r="CC2534" s="1439"/>
      <c r="CD2534" s="1440" t="s">
        <v>4457</v>
      </c>
    </row>
    <row r="2535" spans="1:82" s="19" customFormat="1" ht="21" customHeight="1" x14ac:dyDescent="0.25">
      <c r="A2535" s="1361" t="s">
        <v>4120</v>
      </c>
      <c r="B2535" s="719" t="s">
        <v>4286</v>
      </c>
      <c r="C2535" s="1315" t="s">
        <v>4247</v>
      </c>
      <c r="D2535" s="460">
        <v>319</v>
      </c>
      <c r="E2535" s="526" t="s">
        <v>4702</v>
      </c>
      <c r="F2535" s="526" t="s">
        <v>4703</v>
      </c>
      <c r="G2535" s="526" t="s">
        <v>165</v>
      </c>
      <c r="H2535" s="526" t="s">
        <v>0</v>
      </c>
      <c r="I2535" s="891">
        <v>80</v>
      </c>
      <c r="J2535" s="1366">
        <v>20</v>
      </c>
      <c r="K2535" s="500"/>
      <c r="L2535" s="1348"/>
      <c r="M2535" s="1294"/>
      <c r="N2535" s="1294"/>
      <c r="O2535" s="1294"/>
      <c r="P2535" s="1294"/>
      <c r="Q2535" s="1294"/>
      <c r="R2535" s="1294"/>
      <c r="S2535" s="1294"/>
      <c r="T2535" s="1294"/>
      <c r="U2535" s="1349">
        <f t="shared" si="286"/>
        <v>0</v>
      </c>
      <c r="V2535" s="1294"/>
      <c r="W2535" s="1294"/>
      <c r="X2535" s="1294"/>
      <c r="Y2535" s="1294"/>
      <c r="Z2535" s="1294"/>
      <c r="AA2535" s="1294"/>
      <c r="AB2535" s="1294"/>
      <c r="AC2535" s="1294"/>
      <c r="AD2535" s="1367">
        <v>1399901</v>
      </c>
      <c r="AE2535" s="1294"/>
      <c r="AF2535" s="1294" t="s">
        <v>2594</v>
      </c>
      <c r="AG2535" s="5808"/>
      <c r="AH2535" s="5808"/>
      <c r="AI2535" s="5816"/>
      <c r="AJ2535" s="5808"/>
      <c r="AK2535" s="5808"/>
      <c r="AL2535" s="5808"/>
      <c r="AM2535" s="5819"/>
      <c r="AN2535" s="5819"/>
      <c r="AO2535" s="5808"/>
      <c r="AP2535" s="5808"/>
      <c r="AQ2535" s="5808"/>
      <c r="AR2535" s="5808"/>
      <c r="AS2535" s="3286" t="s">
        <v>4720</v>
      </c>
      <c r="AT2535" s="1441" t="s">
        <v>4721</v>
      </c>
      <c r="AU2535" s="2816">
        <v>15</v>
      </c>
      <c r="AV2535" s="2816">
        <v>15</v>
      </c>
      <c r="AW2535" s="2817">
        <v>42856</v>
      </c>
      <c r="AX2535" s="2817">
        <v>43099</v>
      </c>
      <c r="AY2535" s="3201">
        <v>7361008</v>
      </c>
      <c r="AZ2535" s="5801"/>
      <c r="BA2535" s="5801"/>
      <c r="BB2535" s="5801"/>
      <c r="BC2535" s="5801"/>
      <c r="BD2535" s="5802"/>
      <c r="BE2535" s="5798"/>
      <c r="BF2535" s="5803"/>
      <c r="BG2535" s="5796"/>
      <c r="BH2535" s="5796"/>
      <c r="BI2535" s="5804"/>
      <c r="BJ2535" s="5796"/>
      <c r="BK2535" s="5798"/>
      <c r="BL2535" s="1438">
        <f t="shared" si="287"/>
        <v>0</v>
      </c>
      <c r="BM2535" s="1419"/>
      <c r="BN2535" s="1439"/>
      <c r="BO2535" s="1439"/>
      <c r="BP2535" s="1439"/>
      <c r="BQ2535" s="1439"/>
      <c r="BR2535" s="1439"/>
      <c r="BS2535" s="1439"/>
      <c r="BT2535" s="1439"/>
      <c r="BU2535" s="1439"/>
      <c r="BV2535" s="1439"/>
      <c r="BW2535" s="1439"/>
      <c r="BX2535" s="1439"/>
      <c r="BY2535" s="1439"/>
      <c r="BZ2535" s="1439"/>
      <c r="CA2535" s="1439"/>
      <c r="CB2535" s="1439"/>
      <c r="CC2535" s="1439"/>
      <c r="CD2535" s="1440" t="s">
        <v>4457</v>
      </c>
    </row>
    <row r="2536" spans="1:82" s="19" customFormat="1" ht="21" customHeight="1" x14ac:dyDescent="0.25">
      <c r="A2536" s="1361" t="s">
        <v>4120</v>
      </c>
      <c r="B2536" s="719" t="s">
        <v>4286</v>
      </c>
      <c r="C2536" s="1315" t="s">
        <v>4247</v>
      </c>
      <c r="D2536" s="460">
        <v>319</v>
      </c>
      <c r="E2536" s="526" t="s">
        <v>4702</v>
      </c>
      <c r="F2536" s="526" t="s">
        <v>4703</v>
      </c>
      <c r="G2536" s="526" t="s">
        <v>165</v>
      </c>
      <c r="H2536" s="526" t="s">
        <v>0</v>
      </c>
      <c r="I2536" s="891">
        <v>80</v>
      </c>
      <c r="J2536" s="1366">
        <v>20</v>
      </c>
      <c r="K2536" s="500"/>
      <c r="L2536" s="1348"/>
      <c r="M2536" s="1294"/>
      <c r="N2536" s="1294"/>
      <c r="O2536" s="1294"/>
      <c r="P2536" s="1294"/>
      <c r="Q2536" s="1294"/>
      <c r="R2536" s="1294"/>
      <c r="S2536" s="1294"/>
      <c r="T2536" s="1294"/>
      <c r="U2536" s="1349">
        <f t="shared" si="286"/>
        <v>0</v>
      </c>
      <c r="V2536" s="1294"/>
      <c r="W2536" s="1294"/>
      <c r="X2536" s="1294"/>
      <c r="Y2536" s="1294"/>
      <c r="Z2536" s="1294"/>
      <c r="AA2536" s="1294"/>
      <c r="AB2536" s="1294"/>
      <c r="AC2536" s="1294"/>
      <c r="AD2536" s="1367">
        <v>1399901</v>
      </c>
      <c r="AE2536" s="1294"/>
      <c r="AF2536" s="1294" t="s">
        <v>2594</v>
      </c>
      <c r="AG2536" s="5808"/>
      <c r="AH2536" s="5808"/>
      <c r="AI2536" s="5816"/>
      <c r="AJ2536" s="5808"/>
      <c r="AK2536" s="5808"/>
      <c r="AL2536" s="5808"/>
      <c r="AM2536" s="5819"/>
      <c r="AN2536" s="5819"/>
      <c r="AO2536" s="5808"/>
      <c r="AP2536" s="5808"/>
      <c r="AQ2536" s="5808"/>
      <c r="AR2536" s="5808"/>
      <c r="AS2536" s="3286" t="s">
        <v>4722</v>
      </c>
      <c r="AT2536" s="1441" t="s">
        <v>4723</v>
      </c>
      <c r="AU2536" s="2816">
        <v>1</v>
      </c>
      <c r="AV2536" s="2816">
        <v>1</v>
      </c>
      <c r="AW2536" s="2817">
        <v>42856</v>
      </c>
      <c r="AX2536" s="2817">
        <v>43099</v>
      </c>
      <c r="AY2536" s="3201">
        <v>7361008</v>
      </c>
      <c r="AZ2536" s="5801" t="s">
        <v>4724</v>
      </c>
      <c r="BA2536" s="5801" t="s">
        <v>951</v>
      </c>
      <c r="BB2536" s="5801" t="s">
        <v>4725</v>
      </c>
      <c r="BC2536" s="5801" t="s">
        <v>4711</v>
      </c>
      <c r="BD2536" s="5802" t="s">
        <v>4726</v>
      </c>
      <c r="BE2536" s="5797">
        <v>42898</v>
      </c>
      <c r="BF2536" s="5803">
        <v>9800000</v>
      </c>
      <c r="BG2536" s="5796">
        <v>2017000308</v>
      </c>
      <c r="BH2536" s="5795">
        <v>42898</v>
      </c>
      <c r="BI2536" s="5804">
        <v>9800000</v>
      </c>
      <c r="BJ2536" s="5795">
        <v>42898</v>
      </c>
      <c r="BK2536" s="5797">
        <v>43099</v>
      </c>
      <c r="BL2536" s="1438">
        <f t="shared" si="287"/>
        <v>0</v>
      </c>
      <c r="BM2536" s="1419"/>
      <c r="BN2536" s="1439"/>
      <c r="BO2536" s="1439"/>
      <c r="BP2536" s="1439"/>
      <c r="BQ2536" s="1439"/>
      <c r="BR2536" s="1439"/>
      <c r="BS2536" s="1439"/>
      <c r="BT2536" s="1439"/>
      <c r="BU2536" s="1439"/>
      <c r="BV2536" s="1439"/>
      <c r="BW2536" s="1439"/>
      <c r="BX2536" s="1439"/>
      <c r="BY2536" s="1439"/>
      <c r="BZ2536" s="1439"/>
      <c r="CA2536" s="1439"/>
      <c r="CB2536" s="1439"/>
      <c r="CC2536" s="1439"/>
      <c r="CD2536" s="1440" t="s">
        <v>4457</v>
      </c>
    </row>
    <row r="2537" spans="1:82" s="19" customFormat="1" ht="21" customHeight="1" x14ac:dyDescent="0.25">
      <c r="A2537" s="1361" t="s">
        <v>4120</v>
      </c>
      <c r="B2537" s="719" t="s">
        <v>4287</v>
      </c>
      <c r="C2537" s="1315" t="s">
        <v>4247</v>
      </c>
      <c r="D2537" s="460">
        <v>319</v>
      </c>
      <c r="E2537" s="526" t="s">
        <v>4727</v>
      </c>
      <c r="F2537" s="526" t="s">
        <v>4703</v>
      </c>
      <c r="G2537" s="526" t="s">
        <v>165</v>
      </c>
      <c r="H2537" s="526" t="s">
        <v>0</v>
      </c>
      <c r="I2537" s="891">
        <v>80</v>
      </c>
      <c r="J2537" s="1366">
        <v>20</v>
      </c>
      <c r="K2537" s="500"/>
      <c r="L2537" s="1348"/>
      <c r="M2537" s="1294"/>
      <c r="N2537" s="1294"/>
      <c r="O2537" s="1294"/>
      <c r="P2537" s="1294"/>
      <c r="Q2537" s="1294"/>
      <c r="R2537" s="1294"/>
      <c r="S2537" s="1294"/>
      <c r="T2537" s="1294"/>
      <c r="U2537" s="1349"/>
      <c r="V2537" s="1294"/>
      <c r="W2537" s="1294"/>
      <c r="X2537" s="1294"/>
      <c r="Y2537" s="1294"/>
      <c r="Z2537" s="1294"/>
      <c r="AA2537" s="1294"/>
      <c r="AB2537" s="1294"/>
      <c r="AC2537" s="1294"/>
      <c r="AD2537" s="1367">
        <v>1399901</v>
      </c>
      <c r="AE2537" s="1294"/>
      <c r="AF2537" s="1294" t="s">
        <v>2594</v>
      </c>
      <c r="AG2537" s="5808"/>
      <c r="AH2537" s="5808"/>
      <c r="AI2537" s="5816"/>
      <c r="AJ2537" s="5808"/>
      <c r="AK2537" s="5808"/>
      <c r="AL2537" s="5808"/>
      <c r="AM2537" s="5819"/>
      <c r="AN2537" s="5819"/>
      <c r="AO2537" s="5808"/>
      <c r="AP2537" s="5808"/>
      <c r="AQ2537" s="5808"/>
      <c r="AR2537" s="5808"/>
      <c r="AS2537" s="3286" t="s">
        <v>4728</v>
      </c>
      <c r="AT2537" s="1441" t="s">
        <v>4729</v>
      </c>
      <c r="AU2537" s="2816">
        <v>25</v>
      </c>
      <c r="AV2537" s="2816">
        <v>25</v>
      </c>
      <c r="AW2537" s="2817">
        <v>42856</v>
      </c>
      <c r="AX2537" s="2817">
        <v>43099</v>
      </c>
      <c r="AY2537" s="3201">
        <v>8361008</v>
      </c>
      <c r="AZ2537" s="5801"/>
      <c r="BA2537" s="5801"/>
      <c r="BB2537" s="5801"/>
      <c r="BC2537" s="5801"/>
      <c r="BD2537" s="5802"/>
      <c r="BE2537" s="5798"/>
      <c r="BF2537" s="5803"/>
      <c r="BG2537" s="5796"/>
      <c r="BH2537" s="5796"/>
      <c r="BI2537" s="5804"/>
      <c r="BJ2537" s="5796"/>
      <c r="BK2537" s="5798"/>
      <c r="BL2537" s="1438">
        <f t="shared" si="287"/>
        <v>0</v>
      </c>
      <c r="BM2537" s="1419"/>
      <c r="BN2537" s="1439"/>
      <c r="BO2537" s="1439"/>
      <c r="BP2537" s="1439"/>
      <c r="BQ2537" s="1439"/>
      <c r="BR2537" s="1439"/>
      <c r="BS2537" s="1439"/>
      <c r="BT2537" s="1439"/>
      <c r="BU2537" s="1439"/>
      <c r="BV2537" s="1439"/>
      <c r="BW2537" s="1439"/>
      <c r="BX2537" s="1439"/>
      <c r="BY2537" s="1439"/>
      <c r="BZ2537" s="1439"/>
      <c r="CA2537" s="1439"/>
      <c r="CB2537" s="1439"/>
      <c r="CC2537" s="1439"/>
      <c r="CD2537" s="1440" t="s">
        <v>4457</v>
      </c>
    </row>
    <row r="2538" spans="1:82" s="19" customFormat="1" ht="21" customHeight="1" x14ac:dyDescent="0.25">
      <c r="A2538" s="1361" t="s">
        <v>4120</v>
      </c>
      <c r="B2538" s="719" t="s">
        <v>4288</v>
      </c>
      <c r="C2538" s="1315" t="s">
        <v>4247</v>
      </c>
      <c r="D2538" s="460">
        <v>319</v>
      </c>
      <c r="E2538" s="526" t="s">
        <v>4730</v>
      </c>
      <c r="F2538" s="526" t="s">
        <v>4703</v>
      </c>
      <c r="G2538" s="526" t="s">
        <v>165</v>
      </c>
      <c r="H2538" s="526" t="s">
        <v>0</v>
      </c>
      <c r="I2538" s="891">
        <v>80</v>
      </c>
      <c r="J2538" s="1366">
        <v>20</v>
      </c>
      <c r="K2538" s="500"/>
      <c r="L2538" s="1348"/>
      <c r="M2538" s="1294"/>
      <c r="N2538" s="1294"/>
      <c r="O2538" s="1294"/>
      <c r="P2538" s="1294"/>
      <c r="Q2538" s="1294"/>
      <c r="R2538" s="1294"/>
      <c r="S2538" s="1294"/>
      <c r="T2538" s="1294"/>
      <c r="U2538" s="1349"/>
      <c r="V2538" s="1294"/>
      <c r="W2538" s="1294"/>
      <c r="X2538" s="1294"/>
      <c r="Y2538" s="1294"/>
      <c r="Z2538" s="1294"/>
      <c r="AA2538" s="1294"/>
      <c r="AB2538" s="1294"/>
      <c r="AC2538" s="1294"/>
      <c r="AD2538" s="1367">
        <v>1399901</v>
      </c>
      <c r="AE2538" s="1294"/>
      <c r="AF2538" s="1294" t="s">
        <v>2594</v>
      </c>
      <c r="AG2538" s="5808"/>
      <c r="AH2538" s="5808"/>
      <c r="AI2538" s="5816"/>
      <c r="AJ2538" s="5808"/>
      <c r="AK2538" s="5808"/>
      <c r="AL2538" s="5808"/>
      <c r="AM2538" s="5819"/>
      <c r="AN2538" s="5819"/>
      <c r="AO2538" s="5808"/>
      <c r="AP2538" s="5808"/>
      <c r="AQ2538" s="5808"/>
      <c r="AR2538" s="5808"/>
      <c r="AS2538" s="3286" t="s">
        <v>4731</v>
      </c>
      <c r="AT2538" s="1441" t="s">
        <v>4723</v>
      </c>
      <c r="AU2538" s="2816">
        <v>8</v>
      </c>
      <c r="AV2538" s="2816">
        <v>8</v>
      </c>
      <c r="AW2538" s="2817">
        <v>42856</v>
      </c>
      <c r="AX2538" s="2817">
        <v>43099</v>
      </c>
      <c r="AY2538" s="3201">
        <v>7361008</v>
      </c>
      <c r="AZ2538" s="5801" t="s">
        <v>4732</v>
      </c>
      <c r="BA2538" s="5801" t="s">
        <v>951</v>
      </c>
      <c r="BB2538" s="5801" t="s">
        <v>4733</v>
      </c>
      <c r="BC2538" s="5801" t="s">
        <v>4711</v>
      </c>
      <c r="BD2538" s="5802" t="s">
        <v>4734</v>
      </c>
      <c r="BE2538" s="5797">
        <v>42898</v>
      </c>
      <c r="BF2538" s="5803">
        <v>9800000</v>
      </c>
      <c r="BG2538" s="5796">
        <v>2017000307</v>
      </c>
      <c r="BH2538" s="5795">
        <v>42898</v>
      </c>
      <c r="BI2538" s="5804">
        <v>9800000</v>
      </c>
      <c r="BJ2538" s="5795">
        <v>42898</v>
      </c>
      <c r="BK2538" s="5797">
        <v>43099</v>
      </c>
      <c r="BL2538" s="1438">
        <f t="shared" si="287"/>
        <v>0</v>
      </c>
      <c r="BM2538" s="1419"/>
      <c r="BN2538" s="1439"/>
      <c r="BO2538" s="1439"/>
      <c r="BP2538" s="1439"/>
      <c r="BQ2538" s="1439"/>
      <c r="BR2538" s="1439"/>
      <c r="BS2538" s="1439"/>
      <c r="BT2538" s="1439"/>
      <c r="BU2538" s="1439"/>
      <c r="BV2538" s="1439"/>
      <c r="BW2538" s="1439"/>
      <c r="BX2538" s="1439"/>
      <c r="BY2538" s="1439"/>
      <c r="BZ2538" s="1439"/>
      <c r="CA2538" s="1439"/>
      <c r="CB2538" s="1439"/>
      <c r="CC2538" s="1439"/>
      <c r="CD2538" s="1440" t="s">
        <v>4457</v>
      </c>
    </row>
    <row r="2539" spans="1:82" s="19" customFormat="1" ht="21" customHeight="1" x14ac:dyDescent="0.25">
      <c r="A2539" s="1361" t="s">
        <v>4120</v>
      </c>
      <c r="B2539" s="719" t="s">
        <v>4286</v>
      </c>
      <c r="C2539" s="1315" t="s">
        <v>4247</v>
      </c>
      <c r="D2539" s="460">
        <v>319</v>
      </c>
      <c r="E2539" s="526" t="s">
        <v>4702</v>
      </c>
      <c r="F2539" s="526" t="s">
        <v>4703</v>
      </c>
      <c r="G2539" s="526" t="s">
        <v>165</v>
      </c>
      <c r="H2539" s="526" t="s">
        <v>0</v>
      </c>
      <c r="I2539" s="891">
        <v>80</v>
      </c>
      <c r="J2539" s="1366">
        <v>20</v>
      </c>
      <c r="K2539" s="500"/>
      <c r="L2539" s="1348"/>
      <c r="M2539" s="1294"/>
      <c r="N2539" s="1294"/>
      <c r="O2539" s="1294"/>
      <c r="P2539" s="1294"/>
      <c r="Q2539" s="1294"/>
      <c r="R2539" s="1294"/>
      <c r="S2539" s="1294"/>
      <c r="T2539" s="1294"/>
      <c r="U2539" s="1349">
        <f t="shared" si="286"/>
        <v>0</v>
      </c>
      <c r="V2539" s="1294"/>
      <c r="W2539" s="1294"/>
      <c r="X2539" s="1294"/>
      <c r="Y2539" s="1294"/>
      <c r="Z2539" s="1294"/>
      <c r="AA2539" s="1294"/>
      <c r="AB2539" s="1294"/>
      <c r="AC2539" s="1294"/>
      <c r="AD2539" s="1367">
        <v>1399901</v>
      </c>
      <c r="AE2539" s="1294"/>
      <c r="AF2539" s="1294" t="s">
        <v>2594</v>
      </c>
      <c r="AG2539" s="5808"/>
      <c r="AH2539" s="5808"/>
      <c r="AI2539" s="5816"/>
      <c r="AJ2539" s="5808"/>
      <c r="AK2539" s="5808"/>
      <c r="AL2539" s="5808"/>
      <c r="AM2539" s="5819"/>
      <c r="AN2539" s="5819"/>
      <c r="AO2539" s="5808"/>
      <c r="AP2539" s="5808"/>
      <c r="AQ2539" s="5808"/>
      <c r="AR2539" s="5808"/>
      <c r="AS2539" s="3286" t="s">
        <v>4735</v>
      </c>
      <c r="AT2539" s="1441" t="s">
        <v>4736</v>
      </c>
      <c r="AU2539" s="2816">
        <v>180</v>
      </c>
      <c r="AV2539" s="2816">
        <v>180</v>
      </c>
      <c r="AW2539" s="2817">
        <v>42856</v>
      </c>
      <c r="AX2539" s="2817">
        <v>43099</v>
      </c>
      <c r="AY2539" s="3201">
        <v>8361008</v>
      </c>
      <c r="AZ2539" s="5801"/>
      <c r="BA2539" s="5801"/>
      <c r="BB2539" s="5801"/>
      <c r="BC2539" s="5801"/>
      <c r="BD2539" s="5802"/>
      <c r="BE2539" s="5798"/>
      <c r="BF2539" s="5803"/>
      <c r="BG2539" s="5796"/>
      <c r="BH2539" s="5796"/>
      <c r="BI2539" s="5804"/>
      <c r="BJ2539" s="5796"/>
      <c r="BK2539" s="5798"/>
      <c r="BL2539" s="1438">
        <f t="shared" si="287"/>
        <v>0</v>
      </c>
      <c r="BM2539" s="1419"/>
      <c r="BN2539" s="1439"/>
      <c r="BO2539" s="1439"/>
      <c r="BP2539" s="1439"/>
      <c r="BQ2539" s="1439"/>
      <c r="BR2539" s="1439"/>
      <c r="BS2539" s="1439"/>
      <c r="BT2539" s="1439"/>
      <c r="BU2539" s="1439"/>
      <c r="BV2539" s="1439"/>
      <c r="BW2539" s="1439"/>
      <c r="BX2539" s="1439"/>
      <c r="BY2539" s="1439"/>
      <c r="BZ2539" s="1439"/>
      <c r="CA2539" s="1439"/>
      <c r="CB2539" s="1439"/>
      <c r="CC2539" s="1439"/>
      <c r="CD2539" s="1440" t="s">
        <v>4457</v>
      </c>
    </row>
    <row r="2540" spans="1:82" s="19" customFormat="1" ht="21" customHeight="1" x14ac:dyDescent="0.25">
      <c r="A2540" s="1361" t="s">
        <v>4120</v>
      </c>
      <c r="B2540" s="719" t="s">
        <v>4286</v>
      </c>
      <c r="C2540" s="1315" t="s">
        <v>4247</v>
      </c>
      <c r="D2540" s="460">
        <v>319</v>
      </c>
      <c r="E2540" s="526" t="s">
        <v>4702</v>
      </c>
      <c r="F2540" s="526" t="s">
        <v>4703</v>
      </c>
      <c r="G2540" s="526" t="s">
        <v>165</v>
      </c>
      <c r="H2540" s="526" t="s">
        <v>0</v>
      </c>
      <c r="I2540" s="891">
        <v>80</v>
      </c>
      <c r="J2540" s="1366">
        <v>20</v>
      </c>
      <c r="K2540" s="500"/>
      <c r="L2540" s="1348"/>
      <c r="M2540" s="1294"/>
      <c r="N2540" s="1294"/>
      <c r="O2540" s="1294"/>
      <c r="P2540" s="1294"/>
      <c r="Q2540" s="1294"/>
      <c r="R2540" s="1294"/>
      <c r="S2540" s="1294"/>
      <c r="T2540" s="1294"/>
      <c r="U2540" s="1349">
        <f t="shared" ref="U2540" si="288">SUM(V2540:AC2540)</f>
        <v>0</v>
      </c>
      <c r="V2540" s="1294"/>
      <c r="W2540" s="1294"/>
      <c r="X2540" s="1294"/>
      <c r="Y2540" s="1294"/>
      <c r="Z2540" s="1294"/>
      <c r="AA2540" s="1294"/>
      <c r="AB2540" s="1294"/>
      <c r="AC2540" s="1294"/>
      <c r="AD2540" s="1367">
        <v>1399901</v>
      </c>
      <c r="AE2540" s="1294"/>
      <c r="AF2540" s="1294" t="s">
        <v>2594</v>
      </c>
      <c r="AG2540" s="5808"/>
      <c r="AH2540" s="5808"/>
      <c r="AI2540" s="5816"/>
      <c r="AJ2540" s="5808"/>
      <c r="AK2540" s="5808"/>
      <c r="AL2540" s="5808"/>
      <c r="AM2540" s="5819"/>
      <c r="AN2540" s="5819"/>
      <c r="AO2540" s="5808"/>
      <c r="AP2540" s="5808"/>
      <c r="AQ2540" s="5808"/>
      <c r="AR2540" s="5808"/>
      <c r="AS2540" s="3286" t="s">
        <v>4737</v>
      </c>
      <c r="AT2540" s="1441" t="s">
        <v>4738</v>
      </c>
      <c r="AU2540" s="2816">
        <v>339</v>
      </c>
      <c r="AV2540" s="2816">
        <v>339</v>
      </c>
      <c r="AW2540" s="2817">
        <v>42856</v>
      </c>
      <c r="AX2540" s="2817">
        <v>43099</v>
      </c>
      <c r="AY2540" s="3201">
        <v>8361008</v>
      </c>
      <c r="AZ2540" s="5801" t="s">
        <v>4739</v>
      </c>
      <c r="BA2540" s="5801" t="s">
        <v>951</v>
      </c>
      <c r="BB2540" s="5801" t="s">
        <v>4740</v>
      </c>
      <c r="BC2540" s="5801" t="s">
        <v>4741</v>
      </c>
      <c r="BD2540" s="5802" t="s">
        <v>4742</v>
      </c>
      <c r="BE2540" s="5797">
        <v>42898</v>
      </c>
      <c r="BF2540" s="5799">
        <v>12600000</v>
      </c>
      <c r="BG2540" s="5796">
        <v>201700306</v>
      </c>
      <c r="BH2540" s="5795">
        <v>42898</v>
      </c>
      <c r="BI2540" s="5800">
        <v>12600000</v>
      </c>
      <c r="BJ2540" s="5795">
        <v>42898</v>
      </c>
      <c r="BK2540" s="5797">
        <v>43099</v>
      </c>
      <c r="BL2540" s="1438">
        <f t="shared" si="287"/>
        <v>0</v>
      </c>
      <c r="BM2540" s="1419"/>
      <c r="BN2540" s="1439"/>
      <c r="BO2540" s="1439"/>
      <c r="BP2540" s="1439"/>
      <c r="BQ2540" s="1439"/>
      <c r="BR2540" s="1439"/>
      <c r="BS2540" s="1439"/>
      <c r="BT2540" s="1439"/>
      <c r="BU2540" s="1439"/>
      <c r="BV2540" s="1439"/>
      <c r="BW2540" s="1439"/>
      <c r="BX2540" s="1439"/>
      <c r="BY2540" s="1439"/>
      <c r="BZ2540" s="1439"/>
      <c r="CA2540" s="1439"/>
      <c r="CB2540" s="1439"/>
      <c r="CC2540" s="1439"/>
      <c r="CD2540" s="1440" t="s">
        <v>4457</v>
      </c>
    </row>
    <row r="2541" spans="1:82" s="19" customFormat="1" ht="21" customHeight="1" thickBot="1" x14ac:dyDescent="0.3">
      <c r="A2541" s="1363" t="s">
        <v>4120</v>
      </c>
      <c r="B2541" s="723" t="s">
        <v>4287</v>
      </c>
      <c r="C2541" s="1319" t="s">
        <v>4247</v>
      </c>
      <c r="D2541" s="205">
        <v>319</v>
      </c>
      <c r="E2541" s="100" t="s">
        <v>4727</v>
      </c>
      <c r="F2541" s="100" t="s">
        <v>4703</v>
      </c>
      <c r="G2541" s="100" t="s">
        <v>165</v>
      </c>
      <c r="H2541" s="100" t="s">
        <v>0</v>
      </c>
      <c r="I2541" s="899">
        <v>80</v>
      </c>
      <c r="J2541" s="1368">
        <v>20</v>
      </c>
      <c r="K2541" s="103"/>
      <c r="L2541" s="1352"/>
      <c r="M2541" s="1320"/>
      <c r="N2541" s="1320"/>
      <c r="O2541" s="1320"/>
      <c r="P2541" s="1320"/>
      <c r="Q2541" s="1320"/>
      <c r="R2541" s="1320"/>
      <c r="S2541" s="1320"/>
      <c r="T2541" s="1320"/>
      <c r="U2541" s="1353"/>
      <c r="V2541" s="1320"/>
      <c r="W2541" s="1320"/>
      <c r="X2541" s="1320"/>
      <c r="Y2541" s="1320"/>
      <c r="Z2541" s="1320"/>
      <c r="AA2541" s="1320"/>
      <c r="AB2541" s="1320"/>
      <c r="AC2541" s="1320"/>
      <c r="AD2541" s="1369">
        <v>1399901</v>
      </c>
      <c r="AE2541" s="1320"/>
      <c r="AF2541" s="1320" t="s">
        <v>2594</v>
      </c>
      <c r="AG2541" s="5814"/>
      <c r="AH2541" s="5814"/>
      <c r="AI2541" s="5817"/>
      <c r="AJ2541" s="5814"/>
      <c r="AK2541" s="5814"/>
      <c r="AL2541" s="5814"/>
      <c r="AM2541" s="5820"/>
      <c r="AN2541" s="5821"/>
      <c r="AO2541" s="5809"/>
      <c r="AP2541" s="5809"/>
      <c r="AQ2541" s="5809"/>
      <c r="AR2541" s="5809"/>
      <c r="AS2541" s="3287" t="s">
        <v>4743</v>
      </c>
      <c r="AT2541" s="3288" t="s">
        <v>4744</v>
      </c>
      <c r="AU2541" s="3289">
        <v>750</v>
      </c>
      <c r="AV2541" s="3289">
        <v>375</v>
      </c>
      <c r="AW2541" s="3290">
        <v>42856</v>
      </c>
      <c r="AX2541" s="3290">
        <v>43099</v>
      </c>
      <c r="AY2541" s="3291">
        <v>148600099</v>
      </c>
      <c r="AZ2541" s="5801"/>
      <c r="BA2541" s="5801"/>
      <c r="BB2541" s="5801"/>
      <c r="BC2541" s="5801"/>
      <c r="BD2541" s="5802"/>
      <c r="BE2541" s="5798"/>
      <c r="BF2541" s="5799"/>
      <c r="BG2541" s="5796"/>
      <c r="BH2541" s="5796"/>
      <c r="BI2541" s="5800"/>
      <c r="BJ2541" s="5796"/>
      <c r="BK2541" s="5798"/>
      <c r="BL2541" s="1438">
        <f>BF2541-BI2541</f>
        <v>0</v>
      </c>
      <c r="BM2541" s="1605"/>
      <c r="BN2541" s="1608"/>
      <c r="BO2541" s="1608"/>
      <c r="BP2541" s="1608"/>
      <c r="BQ2541" s="1608"/>
      <c r="BR2541" s="1608"/>
      <c r="BS2541" s="1608"/>
      <c r="BT2541" s="1608"/>
      <c r="BU2541" s="1608"/>
      <c r="BV2541" s="1608"/>
      <c r="BW2541" s="1608"/>
      <c r="BX2541" s="1608"/>
      <c r="BY2541" s="1608"/>
      <c r="BZ2541" s="1608"/>
      <c r="CA2541" s="1608"/>
      <c r="CB2541" s="1608"/>
      <c r="CC2541" s="1608"/>
      <c r="CD2541" s="1681" t="s">
        <v>4457</v>
      </c>
    </row>
    <row r="2542" spans="1:82" s="19" customFormat="1" ht="21" customHeight="1" thickBot="1" x14ac:dyDescent="0.25">
      <c r="A2542" s="1363" t="s">
        <v>4120</v>
      </c>
      <c r="B2542" s="723" t="s">
        <v>4287</v>
      </c>
      <c r="C2542" s="1319" t="s">
        <v>4247</v>
      </c>
      <c r="D2542" s="205">
        <v>319</v>
      </c>
      <c r="E2542" s="100" t="s">
        <v>4727</v>
      </c>
      <c r="F2542" s="100" t="s">
        <v>4703</v>
      </c>
      <c r="G2542" s="100" t="s">
        <v>165</v>
      </c>
      <c r="H2542" s="100" t="s">
        <v>0</v>
      </c>
      <c r="I2542" s="899">
        <v>80</v>
      </c>
      <c r="J2542" s="1368">
        <v>20</v>
      </c>
      <c r="K2542" s="103"/>
      <c r="L2542" s="1352"/>
      <c r="M2542" s="1320"/>
      <c r="N2542" s="1320"/>
      <c r="O2542" s="1320"/>
      <c r="P2542" s="1320"/>
      <c r="Q2542" s="1320"/>
      <c r="R2542" s="1320"/>
      <c r="S2542" s="1320"/>
      <c r="T2542" s="1320"/>
      <c r="U2542" s="1353"/>
      <c r="V2542" s="1320"/>
      <c r="W2542" s="1320"/>
      <c r="X2542" s="1320"/>
      <c r="Y2542" s="1320"/>
      <c r="Z2542" s="1320"/>
      <c r="AA2542" s="1320"/>
      <c r="AB2542" s="1320"/>
      <c r="AC2542" s="1320"/>
      <c r="AD2542" s="1369">
        <v>1399901</v>
      </c>
      <c r="AE2542" s="1320"/>
      <c r="AF2542" s="1320" t="s">
        <v>2594</v>
      </c>
      <c r="AG2542" s="1442">
        <v>82101600</v>
      </c>
      <c r="AH2542" s="1442" t="s">
        <v>4745</v>
      </c>
      <c r="AI2542" s="1443">
        <v>42856</v>
      </c>
      <c r="AJ2542" s="1442" t="s">
        <v>410</v>
      </c>
      <c r="AK2542" s="1442" t="s">
        <v>1557</v>
      </c>
      <c r="AL2542" s="1442" t="s">
        <v>4704</v>
      </c>
      <c r="AM2542" s="1480">
        <f>AN2542-AD2542</f>
        <v>8361008</v>
      </c>
      <c r="AN2542" s="1388">
        <v>9760909</v>
      </c>
      <c r="AO2542" s="1442" t="s">
        <v>275</v>
      </c>
      <c r="AP2542" s="1442" t="s">
        <v>275</v>
      </c>
      <c r="AQ2542" s="1442" t="s">
        <v>4705</v>
      </c>
      <c r="AR2542" s="1442" t="s">
        <v>4706</v>
      </c>
      <c r="AS2542" s="3286" t="s">
        <v>4746</v>
      </c>
      <c r="AT2542" s="1441" t="s">
        <v>4747</v>
      </c>
      <c r="AU2542" s="2816">
        <v>4</v>
      </c>
      <c r="AV2542" s="2816">
        <v>4</v>
      </c>
      <c r="AW2542" s="2817">
        <v>42856</v>
      </c>
      <c r="AX2542" s="2817">
        <v>43099</v>
      </c>
      <c r="AY2542" s="3201">
        <v>8361008</v>
      </c>
      <c r="AZ2542" s="2419" t="s">
        <v>4748</v>
      </c>
      <c r="BA2542" s="2419" t="s">
        <v>342</v>
      </c>
      <c r="BB2542" s="1436" t="s">
        <v>4749</v>
      </c>
      <c r="BC2542" s="5539" t="s">
        <v>4750</v>
      </c>
      <c r="BD2542" s="5536" t="s">
        <v>4751</v>
      </c>
      <c r="BE2542" s="2420">
        <v>42975</v>
      </c>
      <c r="BF2542" s="2422">
        <v>44298862</v>
      </c>
      <c r="BG2542" s="2419">
        <v>201700487</v>
      </c>
      <c r="BH2542" s="2420">
        <v>42975</v>
      </c>
      <c r="BI2542" s="5541">
        <v>44298862</v>
      </c>
      <c r="BJ2542" s="2420">
        <v>42982</v>
      </c>
      <c r="BK2542" s="2420">
        <v>43099</v>
      </c>
      <c r="BL2542" s="1438">
        <f>BF2546-BI2546</f>
        <v>0</v>
      </c>
      <c r="BM2542" s="2228"/>
      <c r="BN2542" s="2231"/>
      <c r="BO2542" s="2231"/>
      <c r="BP2542" s="2231"/>
      <c r="BQ2542" s="2231"/>
      <c r="BR2542" s="2231"/>
      <c r="BS2542" s="2231"/>
      <c r="BT2542" s="2231"/>
      <c r="BU2542" s="2231"/>
      <c r="BV2542" s="2231"/>
      <c r="BW2542" s="2231"/>
      <c r="BX2542" s="2231"/>
      <c r="BY2542" s="2231"/>
      <c r="BZ2542" s="2231"/>
      <c r="CA2542" s="2231"/>
      <c r="CB2542" s="2231"/>
      <c r="CC2542" s="2231"/>
      <c r="CD2542" s="1681" t="s">
        <v>4457</v>
      </c>
    </row>
    <row r="2543" spans="1:82" s="19" customFormat="1" ht="21" customHeight="1" thickBot="1" x14ac:dyDescent="0.3">
      <c r="A2543" s="1363" t="s">
        <v>4120</v>
      </c>
      <c r="B2543" s="723" t="s">
        <v>4287</v>
      </c>
      <c r="C2543" s="1319" t="s">
        <v>4247</v>
      </c>
      <c r="D2543" s="205">
        <v>319</v>
      </c>
      <c r="E2543" s="100" t="s">
        <v>4727</v>
      </c>
      <c r="F2543" s="100" t="s">
        <v>4703</v>
      </c>
      <c r="G2543" s="100" t="s">
        <v>165</v>
      </c>
      <c r="H2543" s="100" t="s">
        <v>0</v>
      </c>
      <c r="I2543" s="899">
        <v>80</v>
      </c>
      <c r="J2543" s="1368">
        <v>20</v>
      </c>
      <c r="K2543" s="304"/>
      <c r="L2543" s="1370"/>
      <c r="M2543" s="1320"/>
      <c r="N2543" s="1334"/>
      <c r="O2543" s="1334"/>
      <c r="P2543" s="1334"/>
      <c r="Q2543" s="1334"/>
      <c r="R2543" s="1334"/>
      <c r="S2543" s="1334"/>
      <c r="T2543" s="1334"/>
      <c r="U2543" s="1371"/>
      <c r="V2543" s="1320"/>
      <c r="W2543" s="1334"/>
      <c r="X2543" s="1334"/>
      <c r="Y2543" s="1334"/>
      <c r="Z2543" s="1334"/>
      <c r="AA2543" s="1334"/>
      <c r="AB2543" s="1334"/>
      <c r="AC2543" s="1334"/>
      <c r="AD2543" s="1372"/>
      <c r="AE2543" s="1334"/>
      <c r="AF2543" s="1334"/>
      <c r="AG2543" s="1482"/>
      <c r="AH2543" s="1482"/>
      <c r="AI2543" s="3292"/>
      <c r="AJ2543" s="1482"/>
      <c r="AK2543" s="1482"/>
      <c r="AL2543" s="1482"/>
      <c r="AM2543" s="1480"/>
      <c r="AN2543" s="4080"/>
      <c r="AO2543" s="1482"/>
      <c r="AP2543" s="1482"/>
      <c r="AQ2543" s="1482"/>
      <c r="AR2543" s="1482"/>
      <c r="AS2543" s="3293"/>
      <c r="AT2543" s="3294"/>
      <c r="AU2543" s="3295"/>
      <c r="AV2543" s="3295"/>
      <c r="AW2543" s="2718"/>
      <c r="AX2543" s="2718"/>
      <c r="AY2543" s="2715"/>
      <c r="AZ2543" s="2419" t="s">
        <v>4752</v>
      </c>
      <c r="BA2543" s="2419" t="s">
        <v>342</v>
      </c>
      <c r="BB2543" s="2419" t="s">
        <v>4753</v>
      </c>
      <c r="BC2543" s="1436" t="s">
        <v>4754</v>
      </c>
      <c r="BD2543" s="5536" t="s">
        <v>4755</v>
      </c>
      <c r="BE2543" s="2420">
        <v>42950</v>
      </c>
      <c r="BF2543" s="2422">
        <v>75000000</v>
      </c>
      <c r="BG2543" s="2419">
        <v>201700493</v>
      </c>
      <c r="BH2543" s="2420">
        <v>42950</v>
      </c>
      <c r="BI2543" s="5541">
        <v>75000000</v>
      </c>
      <c r="BJ2543" s="2420">
        <v>42991</v>
      </c>
      <c r="BK2543" s="2420">
        <v>43099</v>
      </c>
      <c r="BL2543" s="1438"/>
      <c r="BM2543" s="2228"/>
      <c r="BN2543" s="2231"/>
      <c r="BO2543" s="2231"/>
      <c r="BP2543" s="2231"/>
      <c r="BQ2543" s="2231"/>
      <c r="BR2543" s="2231"/>
      <c r="BS2543" s="2231"/>
      <c r="BT2543" s="2231"/>
      <c r="BU2543" s="2231"/>
      <c r="BV2543" s="2231"/>
      <c r="BW2543" s="2231"/>
      <c r="BX2543" s="2231"/>
      <c r="BY2543" s="2231"/>
      <c r="BZ2543" s="2231"/>
      <c r="CA2543" s="2231"/>
      <c r="CB2543" s="2231"/>
      <c r="CC2543" s="2231"/>
      <c r="CD2543" s="1681" t="s">
        <v>4457</v>
      </c>
    </row>
    <row r="2544" spans="1:82" s="19" customFormat="1" ht="21" customHeight="1" thickBot="1" x14ac:dyDescent="0.3">
      <c r="A2544" s="1363" t="s">
        <v>4120</v>
      </c>
      <c r="B2544" s="723" t="s">
        <v>4287</v>
      </c>
      <c r="C2544" s="1319" t="s">
        <v>4247</v>
      </c>
      <c r="D2544" s="205">
        <v>319</v>
      </c>
      <c r="E2544" s="100" t="s">
        <v>4727</v>
      </c>
      <c r="F2544" s="100" t="s">
        <v>4703</v>
      </c>
      <c r="G2544" s="100" t="s">
        <v>165</v>
      </c>
      <c r="H2544" s="100" t="s">
        <v>0</v>
      </c>
      <c r="I2544" s="899">
        <v>80</v>
      </c>
      <c r="J2544" s="1368">
        <v>20</v>
      </c>
      <c r="K2544" s="304"/>
      <c r="L2544" s="1370"/>
      <c r="M2544" s="1320"/>
      <c r="N2544" s="1334"/>
      <c r="O2544" s="1334"/>
      <c r="P2544" s="1334"/>
      <c r="Q2544" s="1334"/>
      <c r="R2544" s="1334"/>
      <c r="S2544" s="1334"/>
      <c r="T2544" s="1334"/>
      <c r="U2544" s="1371"/>
      <c r="V2544" s="1320"/>
      <c r="W2544" s="1334"/>
      <c r="X2544" s="1334"/>
      <c r="Y2544" s="1334"/>
      <c r="Z2544" s="1334"/>
      <c r="AA2544" s="1334"/>
      <c r="AB2544" s="1334"/>
      <c r="AC2544" s="1334"/>
      <c r="AD2544" s="1372"/>
      <c r="AE2544" s="1334"/>
      <c r="AF2544" s="1334"/>
      <c r="AG2544" s="1482"/>
      <c r="AH2544" s="1482"/>
      <c r="AI2544" s="3292"/>
      <c r="AJ2544" s="1482"/>
      <c r="AK2544" s="1482"/>
      <c r="AL2544" s="1482"/>
      <c r="AM2544" s="1480"/>
      <c r="AN2544" s="4080"/>
      <c r="AO2544" s="1482"/>
      <c r="AP2544" s="1482"/>
      <c r="AQ2544" s="1482"/>
      <c r="AR2544" s="1482"/>
      <c r="AS2544" s="3293"/>
      <c r="AT2544" s="3294"/>
      <c r="AU2544" s="3295"/>
      <c r="AV2544" s="3295"/>
      <c r="AW2544" s="2718"/>
      <c r="AX2544" s="2718"/>
      <c r="AY2544" s="2715"/>
      <c r="AZ2544" s="2419" t="s">
        <v>4756</v>
      </c>
      <c r="BA2544" s="2419" t="s">
        <v>342</v>
      </c>
      <c r="BB2544" s="1436" t="s">
        <v>4749</v>
      </c>
      <c r="BC2544" s="1436" t="s">
        <v>4757</v>
      </c>
      <c r="BD2544" s="5536" t="s">
        <v>4751</v>
      </c>
      <c r="BE2544" s="2420">
        <v>42975</v>
      </c>
      <c r="BF2544" s="2422">
        <v>5448993</v>
      </c>
      <c r="BG2544" s="2419">
        <v>201700621</v>
      </c>
      <c r="BH2544" s="2420">
        <v>42975</v>
      </c>
      <c r="BI2544" s="5541">
        <v>5448993</v>
      </c>
      <c r="BJ2544" s="2420">
        <v>42975</v>
      </c>
      <c r="BK2544" s="2420">
        <v>43099</v>
      </c>
      <c r="BL2544" s="1438"/>
      <c r="BM2544" s="2228"/>
      <c r="BN2544" s="2231"/>
      <c r="BO2544" s="2231"/>
      <c r="BP2544" s="2231"/>
      <c r="BQ2544" s="2231"/>
      <c r="BR2544" s="2231"/>
      <c r="BS2544" s="2231"/>
      <c r="BT2544" s="2231"/>
      <c r="BU2544" s="2231"/>
      <c r="BV2544" s="2231"/>
      <c r="BW2544" s="2231"/>
      <c r="BX2544" s="2231"/>
      <c r="BY2544" s="2231"/>
      <c r="BZ2544" s="2231"/>
      <c r="CA2544" s="2231"/>
      <c r="CB2544" s="2231"/>
      <c r="CC2544" s="2231"/>
      <c r="CD2544" s="1681" t="s">
        <v>4457</v>
      </c>
    </row>
    <row r="2545" spans="1:82" s="19" customFormat="1" ht="21" customHeight="1" thickBot="1" x14ac:dyDescent="0.3">
      <c r="A2545" s="1363" t="s">
        <v>4120</v>
      </c>
      <c r="B2545" s="723" t="s">
        <v>4287</v>
      </c>
      <c r="C2545" s="1319" t="s">
        <v>4247</v>
      </c>
      <c r="D2545" s="205">
        <v>319</v>
      </c>
      <c r="E2545" s="100" t="s">
        <v>4727</v>
      </c>
      <c r="F2545" s="100" t="s">
        <v>4703</v>
      </c>
      <c r="G2545" s="100" t="s">
        <v>165</v>
      </c>
      <c r="H2545" s="100" t="s">
        <v>0</v>
      </c>
      <c r="I2545" s="899">
        <v>80</v>
      </c>
      <c r="J2545" s="1368">
        <v>20</v>
      </c>
      <c r="K2545" s="304"/>
      <c r="L2545" s="1370"/>
      <c r="M2545" s="1320"/>
      <c r="N2545" s="1334"/>
      <c r="O2545" s="1334"/>
      <c r="P2545" s="1334"/>
      <c r="Q2545" s="1334"/>
      <c r="R2545" s="1334"/>
      <c r="S2545" s="1334"/>
      <c r="T2545" s="1334"/>
      <c r="U2545" s="1371"/>
      <c r="V2545" s="1320"/>
      <c r="W2545" s="1334"/>
      <c r="X2545" s="1334"/>
      <c r="Y2545" s="1334"/>
      <c r="Z2545" s="1334"/>
      <c r="AA2545" s="1334"/>
      <c r="AB2545" s="1334"/>
      <c r="AC2545" s="1334"/>
      <c r="AD2545" s="1372"/>
      <c r="AE2545" s="1334"/>
      <c r="AF2545" s="1334"/>
      <c r="AG2545" s="1482"/>
      <c r="AH2545" s="1482"/>
      <c r="AI2545" s="3292"/>
      <c r="AJ2545" s="1482"/>
      <c r="AK2545" s="1482"/>
      <c r="AL2545" s="1482"/>
      <c r="AM2545" s="1480"/>
      <c r="AN2545" s="4080"/>
      <c r="AO2545" s="1482"/>
      <c r="AP2545" s="1482"/>
      <c r="AQ2545" s="1482"/>
      <c r="AR2545" s="1482"/>
      <c r="AS2545" s="3293"/>
      <c r="AT2545" s="3294"/>
      <c r="AU2545" s="3295"/>
      <c r="AV2545" s="3295"/>
      <c r="AW2545" s="2718"/>
      <c r="AX2545" s="2718"/>
      <c r="AY2545" s="2715"/>
      <c r="AZ2545" s="2419" t="s">
        <v>4758</v>
      </c>
      <c r="BA2545" s="2419" t="s">
        <v>342</v>
      </c>
      <c r="BB2545" s="1436" t="s">
        <v>4759</v>
      </c>
      <c r="BC2545" s="1436" t="s">
        <v>4760</v>
      </c>
      <c r="BD2545" s="5536" t="s">
        <v>4761</v>
      </c>
      <c r="BE2545" s="2420">
        <v>43069</v>
      </c>
      <c r="BF2545" s="2422">
        <v>71501138</v>
      </c>
      <c r="BG2545" s="2419">
        <v>201700656</v>
      </c>
      <c r="BH2545" s="2420">
        <v>43069</v>
      </c>
      <c r="BI2545" s="5541">
        <v>71501138</v>
      </c>
      <c r="BJ2545" s="2420">
        <v>43069</v>
      </c>
      <c r="BK2545" s="2420">
        <v>43099</v>
      </c>
      <c r="BL2545" s="1438"/>
      <c r="BM2545" s="2228"/>
      <c r="BN2545" s="2231"/>
      <c r="BO2545" s="2231"/>
      <c r="BP2545" s="2231"/>
      <c r="BQ2545" s="2231"/>
      <c r="BR2545" s="2231"/>
      <c r="BS2545" s="2231"/>
      <c r="BT2545" s="2231"/>
      <c r="BU2545" s="2231"/>
      <c r="BV2545" s="2231"/>
      <c r="BW2545" s="2231"/>
      <c r="BX2545" s="2231"/>
      <c r="BY2545" s="2231"/>
      <c r="BZ2545" s="2231"/>
      <c r="CA2545" s="2231"/>
      <c r="CB2545" s="2231"/>
      <c r="CC2545" s="2231"/>
      <c r="CD2545" s="1681" t="s">
        <v>4457</v>
      </c>
    </row>
    <row r="2546" spans="1:82" s="19" customFormat="1" ht="21" customHeight="1" x14ac:dyDescent="0.2">
      <c r="A2546" s="1360" t="s">
        <v>4120</v>
      </c>
      <c r="B2546" s="715" t="s">
        <v>4287</v>
      </c>
      <c r="C2546" s="776" t="s">
        <v>4247</v>
      </c>
      <c r="D2546" s="163">
        <v>320</v>
      </c>
      <c r="E2546" s="48" t="s">
        <v>4762</v>
      </c>
      <c r="F2546" s="48" t="s">
        <v>4291</v>
      </c>
      <c r="G2546" s="48" t="s">
        <v>165</v>
      </c>
      <c r="H2546" s="48" t="s">
        <v>0</v>
      </c>
      <c r="I2546" s="48">
        <v>1</v>
      </c>
      <c r="J2546" s="1284">
        <v>0.33</v>
      </c>
      <c r="K2546" s="210"/>
      <c r="L2546" s="1285">
        <f>+M2546+N2546+O2546+P2546+Q2546+R2546+S2546+T2546</f>
        <v>32250000</v>
      </c>
      <c r="M2546" s="1296">
        <v>32250000</v>
      </c>
      <c r="N2546" s="1286"/>
      <c r="O2546" s="1286"/>
      <c r="P2546" s="1286"/>
      <c r="Q2546" s="1286"/>
      <c r="R2546" s="1286"/>
      <c r="S2546" s="1286"/>
      <c r="T2546" s="1286"/>
      <c r="U2546" s="1287">
        <f t="shared" si="286"/>
        <v>30000000</v>
      </c>
      <c r="V2546" s="1358">
        <v>30000000</v>
      </c>
      <c r="W2546" s="1286"/>
      <c r="X2546" s="1286"/>
      <c r="Y2546" s="1286"/>
      <c r="Z2546" s="1286"/>
      <c r="AA2546" s="1286"/>
      <c r="AB2546" s="1286"/>
      <c r="AC2546" s="1286"/>
      <c r="AD2546" s="1365">
        <f>699951*2</f>
        <v>1399902</v>
      </c>
      <c r="AE2546" s="1286"/>
      <c r="AF2546" s="1286" t="s">
        <v>2594</v>
      </c>
      <c r="AG2546" s="1478">
        <v>81101514</v>
      </c>
      <c r="AH2546" s="1478" t="s">
        <v>4485</v>
      </c>
      <c r="AI2546" s="1479">
        <v>42858</v>
      </c>
      <c r="AJ2546" s="1478" t="s">
        <v>410</v>
      </c>
      <c r="AK2546" s="1478" t="s">
        <v>1557</v>
      </c>
      <c r="AL2546" s="1478" t="s">
        <v>4704</v>
      </c>
      <c r="AM2546" s="1480">
        <v>32250000</v>
      </c>
      <c r="AN2546" s="1480">
        <f>32250000+AD2546</f>
        <v>33649902</v>
      </c>
      <c r="AO2546" s="1478" t="s">
        <v>275</v>
      </c>
      <c r="AP2546" s="1478" t="s">
        <v>275</v>
      </c>
      <c r="AQ2546" s="1478" t="s">
        <v>4705</v>
      </c>
      <c r="AR2546" s="1478">
        <v>2203040202</v>
      </c>
      <c r="AS2546" s="3296" t="s">
        <v>4763</v>
      </c>
      <c r="AT2546" s="1477" t="s">
        <v>4764</v>
      </c>
      <c r="AU2546" s="2365">
        <v>1</v>
      </c>
      <c r="AV2546" s="2365">
        <v>1</v>
      </c>
      <c r="AW2546" s="2366">
        <v>42856</v>
      </c>
      <c r="AX2546" s="2366">
        <v>43099</v>
      </c>
      <c r="AY2546" s="2363">
        <v>32250000</v>
      </c>
      <c r="AZ2546" s="1436" t="s">
        <v>4765</v>
      </c>
      <c r="BA2546" s="1436" t="s">
        <v>951</v>
      </c>
      <c r="BB2546" s="1436" t="s">
        <v>4766</v>
      </c>
      <c r="BC2546" s="1436" t="s">
        <v>4767</v>
      </c>
      <c r="BD2546" s="5536" t="s">
        <v>4768</v>
      </c>
      <c r="BE2546" s="1455">
        <v>43060</v>
      </c>
      <c r="BF2546" s="2422">
        <v>1767269</v>
      </c>
      <c r="BG2546" s="2419">
        <v>201700651</v>
      </c>
      <c r="BH2546" s="2420">
        <v>43060</v>
      </c>
      <c r="BI2546" s="5541">
        <v>1767269</v>
      </c>
      <c r="BJ2546" s="2420">
        <v>43060</v>
      </c>
      <c r="BK2546" s="1455">
        <v>43099</v>
      </c>
      <c r="BL2546" s="1438" t="e">
        <f>#REF!-#REF!</f>
        <v>#REF!</v>
      </c>
      <c r="BM2546" s="1470">
        <f>L2546-(BI2546:BI2551)</f>
        <v>30482731</v>
      </c>
      <c r="BN2546" s="1471"/>
      <c r="BO2546" s="1471"/>
      <c r="BP2546" s="1471"/>
      <c r="BQ2546" s="1471"/>
      <c r="BR2546" s="1471"/>
      <c r="BS2546" s="1471"/>
      <c r="BT2546" s="1471"/>
      <c r="BU2546" s="1471"/>
      <c r="BV2546" s="1471"/>
      <c r="BW2546" s="1471"/>
      <c r="BX2546" s="1471"/>
      <c r="BY2546" s="1471"/>
      <c r="BZ2546" s="1471"/>
      <c r="CA2546" s="1471"/>
      <c r="CB2546" s="1471"/>
      <c r="CC2546" s="1471"/>
      <c r="CD2546" s="1390" t="s">
        <v>4457</v>
      </c>
    </row>
    <row r="2547" spans="1:82" s="19" customFormat="1" ht="21" customHeight="1" x14ac:dyDescent="0.25">
      <c r="A2547" s="1361" t="s">
        <v>4120</v>
      </c>
      <c r="B2547" s="719" t="s">
        <v>4287</v>
      </c>
      <c r="C2547" s="1315" t="s">
        <v>4247</v>
      </c>
      <c r="D2547" s="460">
        <v>320</v>
      </c>
      <c r="E2547" s="526" t="s">
        <v>4762</v>
      </c>
      <c r="F2547" s="526" t="s">
        <v>4291</v>
      </c>
      <c r="G2547" s="526" t="s">
        <v>165</v>
      </c>
      <c r="H2547" s="526" t="s">
        <v>0</v>
      </c>
      <c r="I2547" s="526">
        <v>1</v>
      </c>
      <c r="J2547" s="1297">
        <v>0.33</v>
      </c>
      <c r="K2547" s="500"/>
      <c r="L2547" s="1348"/>
      <c r="M2547" s="1294"/>
      <c r="N2547" s="1294"/>
      <c r="O2547" s="1294"/>
      <c r="P2547" s="1294"/>
      <c r="Q2547" s="1294"/>
      <c r="R2547" s="1294"/>
      <c r="S2547" s="1294"/>
      <c r="T2547" s="1294"/>
      <c r="U2547" s="1349">
        <f t="shared" si="286"/>
        <v>0</v>
      </c>
      <c r="V2547" s="1294"/>
      <c r="W2547" s="1294"/>
      <c r="X2547" s="1294"/>
      <c r="Y2547" s="1294"/>
      <c r="Z2547" s="1294"/>
      <c r="AA2547" s="1294"/>
      <c r="AB2547" s="1294"/>
      <c r="AC2547" s="1294"/>
      <c r="AD2547" s="1367"/>
      <c r="AE2547" s="1294"/>
      <c r="AF2547" s="1294"/>
      <c r="AG2547" s="1133"/>
      <c r="AH2547" s="1133"/>
      <c r="AI2547" s="1488"/>
      <c r="AJ2547" s="1133"/>
      <c r="AK2547" s="1133"/>
      <c r="AL2547" s="1133"/>
      <c r="AM2547" s="1489"/>
      <c r="AN2547" s="1489"/>
      <c r="AO2547" s="1133"/>
      <c r="AP2547" s="1133"/>
      <c r="AQ2547" s="1133"/>
      <c r="AR2547" s="1133"/>
      <c r="AS2547" s="3209"/>
      <c r="AT2547" s="1143"/>
      <c r="AU2547" s="2336"/>
      <c r="AV2547" s="2336"/>
      <c r="AW2547" s="2337"/>
      <c r="AX2547" s="2337"/>
      <c r="AY2547" s="2338"/>
      <c r="AZ2547" s="2339"/>
      <c r="BA2547" s="2339"/>
      <c r="BB2547" s="2339"/>
      <c r="BC2547" s="2339"/>
      <c r="BD2547" s="2340"/>
      <c r="BE2547" s="1419"/>
      <c r="BF2547" s="2341"/>
      <c r="BG2547" s="1419"/>
      <c r="BH2547" s="1419"/>
      <c r="BI2547" s="2342"/>
      <c r="BJ2547" s="1419"/>
      <c r="BK2547" s="1419"/>
      <c r="BL2547" s="1438">
        <f t="shared" si="287"/>
        <v>0</v>
      </c>
      <c r="BM2547" s="1419"/>
      <c r="BN2547" s="1439"/>
      <c r="BO2547" s="1439"/>
      <c r="BP2547" s="1439"/>
      <c r="BQ2547" s="1439"/>
      <c r="BR2547" s="1439"/>
      <c r="BS2547" s="1439"/>
      <c r="BT2547" s="1439"/>
      <c r="BU2547" s="1439"/>
      <c r="BV2547" s="1439"/>
      <c r="BW2547" s="1439"/>
      <c r="BX2547" s="1439"/>
      <c r="BY2547" s="1439"/>
      <c r="BZ2547" s="1439"/>
      <c r="CA2547" s="1439"/>
      <c r="CB2547" s="1439"/>
      <c r="CC2547" s="1439"/>
      <c r="CD2547" s="1440" t="s">
        <v>4457</v>
      </c>
    </row>
    <row r="2548" spans="1:82" s="19" customFormat="1" ht="21" customHeight="1" x14ac:dyDescent="0.25">
      <c r="A2548" s="1361" t="s">
        <v>4120</v>
      </c>
      <c r="B2548" s="719" t="s">
        <v>4287</v>
      </c>
      <c r="C2548" s="1315" t="s">
        <v>4247</v>
      </c>
      <c r="D2548" s="460">
        <v>320</v>
      </c>
      <c r="E2548" s="526" t="s">
        <v>4762</v>
      </c>
      <c r="F2548" s="526" t="s">
        <v>4291</v>
      </c>
      <c r="G2548" s="526" t="s">
        <v>165</v>
      </c>
      <c r="H2548" s="526" t="s">
        <v>0</v>
      </c>
      <c r="I2548" s="526">
        <v>1</v>
      </c>
      <c r="J2548" s="1297">
        <v>0.33</v>
      </c>
      <c r="K2548" s="500"/>
      <c r="L2548" s="1348"/>
      <c r="M2548" s="1294"/>
      <c r="N2548" s="1294"/>
      <c r="O2548" s="1294"/>
      <c r="P2548" s="1294"/>
      <c r="Q2548" s="1294"/>
      <c r="R2548" s="1294"/>
      <c r="S2548" s="1294"/>
      <c r="T2548" s="1294"/>
      <c r="U2548" s="1349">
        <f t="shared" si="286"/>
        <v>0</v>
      </c>
      <c r="V2548" s="1294"/>
      <c r="W2548" s="1294"/>
      <c r="X2548" s="1294"/>
      <c r="Y2548" s="1294"/>
      <c r="Z2548" s="1294"/>
      <c r="AA2548" s="1294"/>
      <c r="AB2548" s="1294"/>
      <c r="AC2548" s="1294"/>
      <c r="AD2548" s="1367"/>
      <c r="AE2548" s="1294"/>
      <c r="AF2548" s="1294" t="s">
        <v>2594</v>
      </c>
      <c r="AG2548" s="2338"/>
      <c r="AH2548" s="2338"/>
      <c r="AI2548" s="2338"/>
      <c r="AJ2548" s="2338"/>
      <c r="AK2548" s="2338"/>
      <c r="AL2548" s="2338"/>
      <c r="AM2548" s="2023"/>
      <c r="AN2548" s="2023"/>
      <c r="AO2548" s="2338"/>
      <c r="AP2548" s="2338"/>
      <c r="AQ2548" s="2338"/>
      <c r="AR2548" s="2338"/>
      <c r="AS2548" s="2338"/>
      <c r="AT2548" s="2338"/>
      <c r="AU2548" s="2338"/>
      <c r="AV2548" s="2338"/>
      <c r="AW2548" s="2338"/>
      <c r="AX2548" s="2338"/>
      <c r="AY2548" s="2338"/>
      <c r="AZ2548" s="2339"/>
      <c r="BA2548" s="2339"/>
      <c r="BB2548" s="2339"/>
      <c r="BC2548" s="2339"/>
      <c r="BD2548" s="2340"/>
      <c r="BE2548" s="1419"/>
      <c r="BF2548" s="2341"/>
      <c r="BG2548" s="1419"/>
      <c r="BH2548" s="1419"/>
      <c r="BI2548" s="2342"/>
      <c r="BJ2548" s="1419"/>
      <c r="BK2548" s="1419"/>
      <c r="BL2548" s="1438">
        <f t="shared" si="287"/>
        <v>0</v>
      </c>
      <c r="BM2548" s="1419"/>
      <c r="BN2548" s="1439"/>
      <c r="BO2548" s="1439"/>
      <c r="BP2548" s="1439"/>
      <c r="BQ2548" s="1439"/>
      <c r="BR2548" s="1439"/>
      <c r="BS2548" s="1439"/>
      <c r="BT2548" s="1439"/>
      <c r="BU2548" s="1439"/>
      <c r="BV2548" s="1439"/>
      <c r="BW2548" s="1439"/>
      <c r="BX2548" s="1439"/>
      <c r="BY2548" s="1439"/>
      <c r="BZ2548" s="1439"/>
      <c r="CA2548" s="1439"/>
      <c r="CB2548" s="1439"/>
      <c r="CC2548" s="1439"/>
      <c r="CD2548" s="1440" t="s">
        <v>4457</v>
      </c>
    </row>
    <row r="2549" spans="1:82" s="19" customFormat="1" ht="21.75" customHeight="1" x14ac:dyDescent="0.25">
      <c r="A2549" s="1361" t="s">
        <v>4120</v>
      </c>
      <c r="B2549" s="719" t="s">
        <v>4287</v>
      </c>
      <c r="C2549" s="1315" t="s">
        <v>4247</v>
      </c>
      <c r="D2549" s="460">
        <v>320</v>
      </c>
      <c r="E2549" s="526" t="s">
        <v>4762</v>
      </c>
      <c r="F2549" s="526" t="s">
        <v>4291</v>
      </c>
      <c r="G2549" s="526" t="s">
        <v>165</v>
      </c>
      <c r="H2549" s="526" t="s">
        <v>0</v>
      </c>
      <c r="I2549" s="526">
        <v>1</v>
      </c>
      <c r="J2549" s="1297">
        <v>0.33</v>
      </c>
      <c r="K2549" s="500"/>
      <c r="L2549" s="1348"/>
      <c r="M2549" s="1294"/>
      <c r="N2549" s="1294"/>
      <c r="O2549" s="1294"/>
      <c r="P2549" s="1294"/>
      <c r="Q2549" s="1294"/>
      <c r="R2549" s="1294"/>
      <c r="S2549" s="1294"/>
      <c r="T2549" s="1294"/>
      <c r="U2549" s="1349">
        <f t="shared" si="286"/>
        <v>0</v>
      </c>
      <c r="V2549" s="1294"/>
      <c r="W2549" s="1294"/>
      <c r="X2549" s="1294"/>
      <c r="Y2549" s="1294"/>
      <c r="Z2549" s="1294"/>
      <c r="AA2549" s="1294"/>
      <c r="AB2549" s="1294"/>
      <c r="AC2549" s="1294"/>
      <c r="AD2549" s="1294"/>
      <c r="AE2549" s="1294"/>
      <c r="AF2549" s="1294"/>
      <c r="AG2549" s="1133"/>
      <c r="AH2549" s="1133"/>
      <c r="AI2549" s="1133"/>
      <c r="AJ2549" s="1133"/>
      <c r="AK2549" s="1133"/>
      <c r="AL2549" s="1133"/>
      <c r="AM2549" s="1489"/>
      <c r="AN2549" s="1489"/>
      <c r="AO2549" s="1133"/>
      <c r="AP2549" s="1133"/>
      <c r="AQ2549" s="1133"/>
      <c r="AR2549" s="1133"/>
      <c r="AS2549" s="3209"/>
      <c r="AT2549" s="1143"/>
      <c r="AU2549" s="2336"/>
      <c r="AV2549" s="2336"/>
      <c r="AW2549" s="2337"/>
      <c r="AX2549" s="2337"/>
      <c r="AY2549" s="2338"/>
      <c r="AZ2549" s="2339"/>
      <c r="BA2549" s="2339"/>
      <c r="BB2549" s="2339"/>
      <c r="BC2549" s="2339"/>
      <c r="BD2549" s="2340"/>
      <c r="BE2549" s="1419"/>
      <c r="BF2549" s="2341"/>
      <c r="BG2549" s="1419"/>
      <c r="BH2549" s="1419"/>
      <c r="BI2549" s="2342"/>
      <c r="BJ2549" s="1419"/>
      <c r="BK2549" s="1419"/>
      <c r="BL2549" s="1438">
        <f t="shared" si="287"/>
        <v>0</v>
      </c>
      <c r="BM2549" s="1419"/>
      <c r="BN2549" s="1439"/>
      <c r="BO2549" s="1439"/>
      <c r="BP2549" s="1439"/>
      <c r="BQ2549" s="1439"/>
      <c r="BR2549" s="1439"/>
      <c r="BS2549" s="1439"/>
      <c r="BT2549" s="1439"/>
      <c r="BU2549" s="1439"/>
      <c r="BV2549" s="1439"/>
      <c r="BW2549" s="1439"/>
      <c r="BX2549" s="1439"/>
      <c r="BY2549" s="1439"/>
      <c r="BZ2549" s="1439"/>
      <c r="CA2549" s="1439"/>
      <c r="CB2549" s="1439"/>
      <c r="CC2549" s="1439"/>
      <c r="CD2549" s="1440" t="s">
        <v>4457</v>
      </c>
    </row>
    <row r="2550" spans="1:82" s="19" customFormat="1" ht="21.75" customHeight="1" x14ac:dyDescent="0.25">
      <c r="A2550" s="1361" t="s">
        <v>4120</v>
      </c>
      <c r="B2550" s="719" t="s">
        <v>4287</v>
      </c>
      <c r="C2550" s="1315" t="s">
        <v>4247</v>
      </c>
      <c r="D2550" s="460">
        <v>320</v>
      </c>
      <c r="E2550" s="526" t="s">
        <v>4762</v>
      </c>
      <c r="F2550" s="526" t="s">
        <v>4291</v>
      </c>
      <c r="G2550" s="526" t="s">
        <v>165</v>
      </c>
      <c r="H2550" s="526" t="s">
        <v>0</v>
      </c>
      <c r="I2550" s="526">
        <v>1</v>
      </c>
      <c r="J2550" s="1297">
        <v>0.33</v>
      </c>
      <c r="K2550" s="500"/>
      <c r="L2550" s="1348"/>
      <c r="M2550" s="1294"/>
      <c r="N2550" s="1294"/>
      <c r="O2550" s="1294"/>
      <c r="P2550" s="1294"/>
      <c r="Q2550" s="1294"/>
      <c r="R2550" s="1294"/>
      <c r="S2550" s="1294"/>
      <c r="T2550" s="1294"/>
      <c r="U2550" s="1349">
        <f t="shared" si="286"/>
        <v>0</v>
      </c>
      <c r="V2550" s="1294"/>
      <c r="W2550" s="1294"/>
      <c r="X2550" s="1294"/>
      <c r="Y2550" s="1294"/>
      <c r="Z2550" s="1294"/>
      <c r="AA2550" s="1294"/>
      <c r="AB2550" s="1294"/>
      <c r="AC2550" s="1294"/>
      <c r="AD2550" s="1294"/>
      <c r="AE2550" s="1294"/>
      <c r="AF2550" s="1294"/>
      <c r="AG2550" s="1133"/>
      <c r="AH2550" s="1133"/>
      <c r="AI2550" s="1133"/>
      <c r="AJ2550" s="1133"/>
      <c r="AK2550" s="1133"/>
      <c r="AL2550" s="1133"/>
      <c r="AM2550" s="1489"/>
      <c r="AN2550" s="1489"/>
      <c r="AO2550" s="1133"/>
      <c r="AP2550" s="1133"/>
      <c r="AQ2550" s="1133"/>
      <c r="AR2550" s="1133"/>
      <c r="AS2550" s="3209"/>
      <c r="AT2550" s="1143"/>
      <c r="AU2550" s="2336"/>
      <c r="AV2550" s="2336"/>
      <c r="AW2550" s="2337"/>
      <c r="AX2550" s="2337"/>
      <c r="AY2550" s="2338"/>
      <c r="AZ2550" s="2339"/>
      <c r="BA2550" s="2339"/>
      <c r="BB2550" s="2339"/>
      <c r="BC2550" s="2339"/>
      <c r="BD2550" s="2340"/>
      <c r="BE2550" s="1419"/>
      <c r="BF2550" s="2341"/>
      <c r="BG2550" s="1419"/>
      <c r="BH2550" s="1419"/>
      <c r="BI2550" s="2342"/>
      <c r="BJ2550" s="1419"/>
      <c r="BK2550" s="1419"/>
      <c r="BL2550" s="1438">
        <f t="shared" si="287"/>
        <v>0</v>
      </c>
      <c r="BM2550" s="1419"/>
      <c r="BN2550" s="1439"/>
      <c r="BO2550" s="1439"/>
      <c r="BP2550" s="1439"/>
      <c r="BQ2550" s="1439"/>
      <c r="BR2550" s="1439"/>
      <c r="BS2550" s="1439"/>
      <c r="BT2550" s="1439"/>
      <c r="BU2550" s="1439"/>
      <c r="BV2550" s="1439"/>
      <c r="BW2550" s="1439"/>
      <c r="BX2550" s="1439"/>
      <c r="BY2550" s="1439"/>
      <c r="BZ2550" s="1439"/>
      <c r="CA2550" s="1439"/>
      <c r="CB2550" s="1439"/>
      <c r="CC2550" s="1439"/>
      <c r="CD2550" s="1440" t="s">
        <v>4457</v>
      </c>
    </row>
    <row r="2551" spans="1:82" s="19" customFormat="1" ht="21.75" customHeight="1" thickBot="1" x14ac:dyDescent="0.3">
      <c r="A2551" s="1373" t="s">
        <v>4120</v>
      </c>
      <c r="B2551" s="726" t="s">
        <v>4287</v>
      </c>
      <c r="C2551" s="1324" t="s">
        <v>4247</v>
      </c>
      <c r="D2551" s="431">
        <v>320</v>
      </c>
      <c r="E2551" s="433" t="s">
        <v>4762</v>
      </c>
      <c r="F2551" s="433" t="s">
        <v>4291</v>
      </c>
      <c r="G2551" s="433" t="s">
        <v>165</v>
      </c>
      <c r="H2551" s="433" t="s">
        <v>0</v>
      </c>
      <c r="I2551" s="433">
        <v>1</v>
      </c>
      <c r="J2551" s="1325">
        <v>0.33</v>
      </c>
      <c r="K2551" s="432"/>
      <c r="L2551" s="1374"/>
      <c r="M2551" s="1327"/>
      <c r="N2551" s="1327"/>
      <c r="O2551" s="1327"/>
      <c r="P2551" s="1327"/>
      <c r="Q2551" s="1327"/>
      <c r="R2551" s="1327"/>
      <c r="S2551" s="1327"/>
      <c r="T2551" s="1327"/>
      <c r="U2551" s="1375">
        <f t="shared" si="286"/>
        <v>0</v>
      </c>
      <c r="V2551" s="1327"/>
      <c r="W2551" s="1327"/>
      <c r="X2551" s="1327"/>
      <c r="Y2551" s="1327"/>
      <c r="Z2551" s="1327"/>
      <c r="AA2551" s="1327"/>
      <c r="AB2551" s="1327"/>
      <c r="AC2551" s="1327"/>
      <c r="AD2551" s="1327"/>
      <c r="AE2551" s="1327"/>
      <c r="AF2551" s="1327"/>
      <c r="AG2551" s="1505"/>
      <c r="AH2551" s="1505"/>
      <c r="AI2551" s="1505"/>
      <c r="AJ2551" s="1505"/>
      <c r="AK2551" s="1505"/>
      <c r="AL2551" s="1505"/>
      <c r="AM2551" s="1507"/>
      <c r="AN2551" s="1507"/>
      <c r="AO2551" s="1505"/>
      <c r="AP2551" s="1505"/>
      <c r="AQ2551" s="1505"/>
      <c r="AR2551" s="1505"/>
      <c r="AS2551" s="3236"/>
      <c r="AT2551" s="1997"/>
      <c r="AU2551" s="3297"/>
      <c r="AV2551" s="3297"/>
      <c r="AW2551" s="3298"/>
      <c r="AX2551" s="3298"/>
      <c r="AY2551" s="3240"/>
      <c r="AZ2551" s="3299"/>
      <c r="BA2551" s="3299"/>
      <c r="BB2551" s="3299"/>
      <c r="BC2551" s="3299"/>
      <c r="BD2551" s="3300"/>
      <c r="BE2551" s="1498"/>
      <c r="BF2551" s="3301"/>
      <c r="BG2551" s="1498"/>
      <c r="BH2551" s="1498"/>
      <c r="BI2551" s="3243"/>
      <c r="BJ2551" s="1498"/>
      <c r="BK2551" s="1498"/>
      <c r="BL2551" s="1438">
        <f t="shared" si="287"/>
        <v>0</v>
      </c>
      <c r="BM2551" s="1498"/>
      <c r="BN2551" s="1514"/>
      <c r="BO2551" s="1514"/>
      <c r="BP2551" s="1514"/>
      <c r="BQ2551" s="1514"/>
      <c r="BR2551" s="1514"/>
      <c r="BS2551" s="1514"/>
      <c r="BT2551" s="1514"/>
      <c r="BU2551" s="1514"/>
      <c r="BV2551" s="1514"/>
      <c r="BW2551" s="1514"/>
      <c r="BX2551" s="1514"/>
      <c r="BY2551" s="1514"/>
      <c r="BZ2551" s="1514"/>
      <c r="CA2551" s="1514"/>
      <c r="CB2551" s="1514"/>
      <c r="CC2551" s="1514"/>
      <c r="CD2551" s="1515" t="s">
        <v>4457</v>
      </c>
    </row>
    <row r="2552" spans="1:82" s="19" customFormat="1" ht="56.25" customHeight="1" x14ac:dyDescent="0.2">
      <c r="A2552" s="1335" t="s">
        <v>4120</v>
      </c>
      <c r="B2552" s="731" t="s">
        <v>4288</v>
      </c>
      <c r="C2552" s="1336" t="s">
        <v>4247</v>
      </c>
      <c r="D2552" s="179">
        <v>321</v>
      </c>
      <c r="E2552" s="110" t="s">
        <v>4290</v>
      </c>
      <c r="F2552" s="5" t="s">
        <v>4291</v>
      </c>
      <c r="G2552" s="15" t="s">
        <v>165</v>
      </c>
      <c r="H2552" s="12" t="s">
        <v>0</v>
      </c>
      <c r="I2552" s="12">
        <v>1</v>
      </c>
      <c r="J2552" s="1292">
        <v>0.25</v>
      </c>
      <c r="K2552" s="110"/>
      <c r="L2552" s="1293">
        <f t="shared" ref="L2552:L2625" si="289">+M2552+N2552+O2552+P2552+Q2552+R2552+S2552+T2552</f>
        <v>6000000</v>
      </c>
      <c r="M2552" s="1289">
        <v>6000000</v>
      </c>
      <c r="N2552" s="1289"/>
      <c r="O2552" s="1289"/>
      <c r="P2552" s="1289"/>
      <c r="Q2552" s="1289"/>
      <c r="R2552" s="1289"/>
      <c r="S2552" s="1289"/>
      <c r="T2552" s="1289"/>
      <c r="U2552" s="1295">
        <f t="shared" ref="U2552:U2615" si="290">V2552+W2552+X2552+Y2552+Z2552+AA2552+AB2552+AC2552</f>
        <v>3733333</v>
      </c>
      <c r="V2552" s="414">
        <v>3733333</v>
      </c>
      <c r="W2552" s="1289"/>
      <c r="X2552" s="1289"/>
      <c r="Y2552" s="1289"/>
      <c r="Z2552" s="1289"/>
      <c r="AA2552" s="1289"/>
      <c r="AB2552" s="1289"/>
      <c r="AC2552" s="1289"/>
      <c r="AD2552" s="1289"/>
      <c r="AE2552" s="1289"/>
      <c r="AF2552" s="1289"/>
      <c r="AG2552" s="1956"/>
      <c r="AH2552" s="1956"/>
      <c r="AI2552" s="1956"/>
      <c r="AJ2552" s="1956"/>
      <c r="AK2552" s="1956"/>
      <c r="AL2552" s="1956"/>
      <c r="AM2552" s="4062"/>
      <c r="AN2552" s="4062"/>
      <c r="AO2552" s="1956"/>
      <c r="AP2552" s="1956"/>
      <c r="AQ2552" s="1956"/>
      <c r="AR2552" s="1956"/>
      <c r="AS2552" s="1584" t="s">
        <v>4292</v>
      </c>
      <c r="AT2552" s="1584" t="s">
        <v>4293</v>
      </c>
      <c r="AU2552" s="3302">
        <v>30</v>
      </c>
      <c r="AV2552" s="3302">
        <v>0</v>
      </c>
      <c r="AW2552" s="3303">
        <v>42794</v>
      </c>
      <c r="AX2552" s="3303">
        <v>43087</v>
      </c>
      <c r="AY2552" s="3304">
        <v>0</v>
      </c>
      <c r="AZ2552" s="2719"/>
      <c r="BA2552" s="2719"/>
      <c r="BB2552" s="2719"/>
      <c r="BC2552" s="2719"/>
      <c r="BD2552" s="2719"/>
      <c r="BE2552" s="1874"/>
      <c r="BF2552" s="2520"/>
      <c r="BG2552" s="1874"/>
      <c r="BH2552" s="1874"/>
      <c r="BI2552" s="2520"/>
      <c r="BJ2552" s="1874"/>
      <c r="BK2552" s="1874"/>
      <c r="BL2552" s="2521">
        <f t="shared" ref="BL2552:BL2615" si="291">BF2552-BI2552</f>
        <v>0</v>
      </c>
      <c r="BM2552" s="2520">
        <f>L2552-(BI2552+BI2553+BI2554+BI2555+BI2556+BI2557)</f>
        <v>6000000</v>
      </c>
      <c r="BN2552" s="1413"/>
      <c r="BO2552" s="1413"/>
      <c r="BP2552" s="1413"/>
      <c r="BQ2552" s="1413"/>
      <c r="BR2552" s="1413"/>
      <c r="BS2552" s="1413"/>
      <c r="BT2552" s="1413"/>
      <c r="BU2552" s="1413"/>
      <c r="BV2552" s="1413"/>
      <c r="BW2552" s="1413"/>
      <c r="BX2552" s="1413"/>
      <c r="BY2552" s="1413"/>
      <c r="BZ2552" s="1413"/>
      <c r="CA2552" s="1413"/>
      <c r="CB2552" s="1413"/>
      <c r="CC2552" s="1413"/>
      <c r="CD2552" s="2693" t="s">
        <v>3944</v>
      </c>
    </row>
    <row r="2553" spans="1:82" s="19" customFormat="1" ht="42" customHeight="1" x14ac:dyDescent="0.25">
      <c r="A2553" s="1313" t="s">
        <v>4120</v>
      </c>
      <c r="B2553" s="719" t="s">
        <v>4288</v>
      </c>
      <c r="C2553" s="1315" t="s">
        <v>4247</v>
      </c>
      <c r="D2553" s="460">
        <v>321</v>
      </c>
      <c r="E2553" s="500" t="s">
        <v>4290</v>
      </c>
      <c r="F2553" s="526" t="s">
        <v>4291</v>
      </c>
      <c r="G2553" s="464" t="s">
        <v>165</v>
      </c>
      <c r="H2553" s="463" t="s">
        <v>0</v>
      </c>
      <c r="I2553" s="463">
        <v>1</v>
      </c>
      <c r="J2553" s="1297">
        <v>0.25</v>
      </c>
      <c r="K2553" s="500"/>
      <c r="L2553" s="1299"/>
      <c r="M2553" s="1294"/>
      <c r="N2553" s="1294"/>
      <c r="O2553" s="1294"/>
      <c r="P2553" s="1294"/>
      <c r="Q2553" s="1294"/>
      <c r="R2553" s="1294"/>
      <c r="S2553" s="1294"/>
      <c r="T2553" s="1294"/>
      <c r="U2553" s="1300">
        <f t="shared" si="290"/>
        <v>0</v>
      </c>
      <c r="V2553" s="1294"/>
      <c r="W2553" s="1294"/>
      <c r="X2553" s="1294"/>
      <c r="Y2553" s="1294"/>
      <c r="Z2553" s="1294"/>
      <c r="AA2553" s="1294"/>
      <c r="AB2553" s="1294"/>
      <c r="AC2553" s="1294"/>
      <c r="AD2553" s="1294"/>
      <c r="AE2553" s="1294"/>
      <c r="AF2553" s="1294"/>
      <c r="AG2553" s="1133"/>
      <c r="AH2553" s="1133"/>
      <c r="AI2553" s="1133"/>
      <c r="AJ2553" s="1133"/>
      <c r="AK2553" s="1133"/>
      <c r="AL2553" s="1133"/>
      <c r="AM2553" s="1489"/>
      <c r="AN2553" s="1489"/>
      <c r="AO2553" s="1133"/>
      <c r="AP2553" s="1133"/>
      <c r="AQ2553" s="1133"/>
      <c r="AR2553" s="1133"/>
      <c r="AS2553" s="3209"/>
      <c r="AT2553" s="3214"/>
      <c r="AU2553" s="2731"/>
      <c r="AV2553" s="2731"/>
      <c r="AW2553" s="3215"/>
      <c r="AX2553" s="3215"/>
      <c r="AY2553" s="2338"/>
      <c r="AZ2553" s="3216"/>
      <c r="BA2553" s="3216"/>
      <c r="BB2553" s="3216"/>
      <c r="BC2553" s="3216"/>
      <c r="BD2553" s="3216"/>
      <c r="BE2553" s="2238"/>
      <c r="BF2553" s="2342"/>
      <c r="BG2553" s="2238"/>
      <c r="BH2553" s="2238"/>
      <c r="BI2553" s="2342"/>
      <c r="BJ2553" s="2238"/>
      <c r="BK2553" s="2238"/>
      <c r="BL2553" s="2733">
        <f t="shared" si="291"/>
        <v>0</v>
      </c>
      <c r="BM2553" s="2238"/>
      <c r="BN2553" s="1439"/>
      <c r="BO2553" s="1439"/>
      <c r="BP2553" s="1439"/>
      <c r="BQ2553" s="1439"/>
      <c r="BR2553" s="1439"/>
      <c r="BS2553" s="1439"/>
      <c r="BT2553" s="1439"/>
      <c r="BU2553" s="1439"/>
      <c r="BV2553" s="1439"/>
      <c r="BW2553" s="1439"/>
      <c r="BX2553" s="1439"/>
      <c r="BY2553" s="1439"/>
      <c r="BZ2553" s="1439"/>
      <c r="CA2553" s="1439"/>
      <c r="CB2553" s="1439"/>
      <c r="CC2553" s="1439"/>
      <c r="CD2553" s="2028" t="s">
        <v>3944</v>
      </c>
    </row>
    <row r="2554" spans="1:82" s="19" customFormat="1" ht="42" customHeight="1" x14ac:dyDescent="0.25">
      <c r="A2554" s="1313" t="s">
        <v>4120</v>
      </c>
      <c r="B2554" s="719" t="s">
        <v>4288</v>
      </c>
      <c r="C2554" s="1315" t="s">
        <v>4247</v>
      </c>
      <c r="D2554" s="460">
        <v>321</v>
      </c>
      <c r="E2554" s="500" t="s">
        <v>4290</v>
      </c>
      <c r="F2554" s="526" t="s">
        <v>4291</v>
      </c>
      <c r="G2554" s="464" t="s">
        <v>165</v>
      </c>
      <c r="H2554" s="463" t="s">
        <v>0</v>
      </c>
      <c r="I2554" s="463">
        <v>1</v>
      </c>
      <c r="J2554" s="1297">
        <v>0.25</v>
      </c>
      <c r="K2554" s="500"/>
      <c r="L2554" s="1299"/>
      <c r="M2554" s="1294"/>
      <c r="N2554" s="1294"/>
      <c r="O2554" s="1294"/>
      <c r="P2554" s="1294"/>
      <c r="Q2554" s="1294"/>
      <c r="R2554" s="1294"/>
      <c r="S2554" s="1294"/>
      <c r="T2554" s="1294"/>
      <c r="U2554" s="1300">
        <f t="shared" si="290"/>
        <v>0</v>
      </c>
      <c r="V2554" s="1294"/>
      <c r="W2554" s="1294"/>
      <c r="X2554" s="1294"/>
      <c r="Y2554" s="1294"/>
      <c r="Z2554" s="1294"/>
      <c r="AA2554" s="1294"/>
      <c r="AB2554" s="1294"/>
      <c r="AC2554" s="1294"/>
      <c r="AD2554" s="1294"/>
      <c r="AE2554" s="1294"/>
      <c r="AF2554" s="1294"/>
      <c r="AG2554" s="1133"/>
      <c r="AH2554" s="1133"/>
      <c r="AI2554" s="1133"/>
      <c r="AJ2554" s="1133"/>
      <c r="AK2554" s="1133"/>
      <c r="AL2554" s="1133"/>
      <c r="AM2554" s="1489"/>
      <c r="AN2554" s="1489"/>
      <c r="AO2554" s="1133"/>
      <c r="AP2554" s="1133"/>
      <c r="AQ2554" s="1133"/>
      <c r="AR2554" s="1133"/>
      <c r="AS2554" s="3209"/>
      <c r="AT2554" s="3214"/>
      <c r="AU2554" s="2731"/>
      <c r="AV2554" s="2731"/>
      <c r="AW2554" s="3215"/>
      <c r="AX2554" s="3215"/>
      <c r="AY2554" s="2338"/>
      <c r="AZ2554" s="3216"/>
      <c r="BA2554" s="3216"/>
      <c r="BB2554" s="3216"/>
      <c r="BC2554" s="3216"/>
      <c r="BD2554" s="3216"/>
      <c r="BE2554" s="2238"/>
      <c r="BF2554" s="2342"/>
      <c r="BG2554" s="2238"/>
      <c r="BH2554" s="2238"/>
      <c r="BI2554" s="2342"/>
      <c r="BJ2554" s="2238"/>
      <c r="BK2554" s="2238"/>
      <c r="BL2554" s="2733">
        <f t="shared" si="291"/>
        <v>0</v>
      </c>
      <c r="BM2554" s="2238"/>
      <c r="BN2554" s="1439"/>
      <c r="BO2554" s="1439"/>
      <c r="BP2554" s="1439"/>
      <c r="BQ2554" s="1439"/>
      <c r="BR2554" s="1439"/>
      <c r="BS2554" s="1439"/>
      <c r="BT2554" s="1439"/>
      <c r="BU2554" s="1439"/>
      <c r="BV2554" s="1439"/>
      <c r="BW2554" s="1439"/>
      <c r="BX2554" s="1439"/>
      <c r="BY2554" s="1439"/>
      <c r="BZ2554" s="1439"/>
      <c r="CA2554" s="1439"/>
      <c r="CB2554" s="1439"/>
      <c r="CC2554" s="1439"/>
      <c r="CD2554" s="2028" t="s">
        <v>3944</v>
      </c>
    </row>
    <row r="2555" spans="1:82" s="19" customFormat="1" ht="42" customHeight="1" x14ac:dyDescent="0.25">
      <c r="A2555" s="1313" t="s">
        <v>4120</v>
      </c>
      <c r="B2555" s="719" t="s">
        <v>4288</v>
      </c>
      <c r="C2555" s="1315" t="s">
        <v>4247</v>
      </c>
      <c r="D2555" s="460">
        <v>321</v>
      </c>
      <c r="E2555" s="500" t="s">
        <v>4290</v>
      </c>
      <c r="F2555" s="526" t="s">
        <v>4291</v>
      </c>
      <c r="G2555" s="464" t="s">
        <v>165</v>
      </c>
      <c r="H2555" s="463" t="s">
        <v>0</v>
      </c>
      <c r="I2555" s="463">
        <v>1</v>
      </c>
      <c r="J2555" s="1297">
        <v>0.25</v>
      </c>
      <c r="K2555" s="500"/>
      <c r="L2555" s="1299"/>
      <c r="M2555" s="1294"/>
      <c r="N2555" s="1294"/>
      <c r="O2555" s="1294"/>
      <c r="P2555" s="1294"/>
      <c r="Q2555" s="1294"/>
      <c r="R2555" s="1294"/>
      <c r="S2555" s="1294"/>
      <c r="T2555" s="1294"/>
      <c r="U2555" s="1300">
        <f t="shared" si="290"/>
        <v>0</v>
      </c>
      <c r="V2555" s="1294"/>
      <c r="W2555" s="1294"/>
      <c r="X2555" s="1294"/>
      <c r="Y2555" s="1294"/>
      <c r="Z2555" s="1294"/>
      <c r="AA2555" s="1294"/>
      <c r="AB2555" s="1294"/>
      <c r="AC2555" s="1294"/>
      <c r="AD2555" s="1294"/>
      <c r="AE2555" s="1294"/>
      <c r="AF2555" s="1294"/>
      <c r="AG2555" s="1133"/>
      <c r="AH2555" s="1133"/>
      <c r="AI2555" s="1133"/>
      <c r="AJ2555" s="1133"/>
      <c r="AK2555" s="1133"/>
      <c r="AL2555" s="1133"/>
      <c r="AM2555" s="1489"/>
      <c r="AN2555" s="1489"/>
      <c r="AO2555" s="1133"/>
      <c r="AP2555" s="1133"/>
      <c r="AQ2555" s="1133"/>
      <c r="AR2555" s="1133"/>
      <c r="AS2555" s="3209"/>
      <c r="AT2555" s="3214"/>
      <c r="AU2555" s="2731"/>
      <c r="AV2555" s="2731"/>
      <c r="AW2555" s="3215"/>
      <c r="AX2555" s="3215"/>
      <c r="AY2555" s="2338"/>
      <c r="AZ2555" s="3216"/>
      <c r="BA2555" s="3216"/>
      <c r="BB2555" s="3216"/>
      <c r="BC2555" s="3216"/>
      <c r="BD2555" s="3216"/>
      <c r="BE2555" s="2238"/>
      <c r="BF2555" s="2342"/>
      <c r="BG2555" s="2238"/>
      <c r="BH2555" s="2238"/>
      <c r="BI2555" s="2342"/>
      <c r="BJ2555" s="2238"/>
      <c r="BK2555" s="2238"/>
      <c r="BL2555" s="2733">
        <f t="shared" si="291"/>
        <v>0</v>
      </c>
      <c r="BM2555" s="2238"/>
      <c r="BN2555" s="1439"/>
      <c r="BO2555" s="1439"/>
      <c r="BP2555" s="1439"/>
      <c r="BQ2555" s="1439"/>
      <c r="BR2555" s="1439"/>
      <c r="BS2555" s="1439"/>
      <c r="BT2555" s="1439"/>
      <c r="BU2555" s="1439"/>
      <c r="BV2555" s="1439"/>
      <c r="BW2555" s="1439"/>
      <c r="BX2555" s="1439"/>
      <c r="BY2555" s="1439"/>
      <c r="BZ2555" s="1439"/>
      <c r="CA2555" s="1439"/>
      <c r="CB2555" s="1439"/>
      <c r="CC2555" s="1439"/>
      <c r="CD2555" s="2028" t="s">
        <v>3944</v>
      </c>
    </row>
    <row r="2556" spans="1:82" s="19" customFormat="1" ht="42" customHeight="1" x14ac:dyDescent="0.25">
      <c r="A2556" s="1313" t="s">
        <v>4120</v>
      </c>
      <c r="B2556" s="719" t="s">
        <v>4288</v>
      </c>
      <c r="C2556" s="1315" t="s">
        <v>4247</v>
      </c>
      <c r="D2556" s="460">
        <v>321</v>
      </c>
      <c r="E2556" s="500" t="s">
        <v>4290</v>
      </c>
      <c r="F2556" s="526" t="s">
        <v>4291</v>
      </c>
      <c r="G2556" s="464" t="s">
        <v>165</v>
      </c>
      <c r="H2556" s="463" t="s">
        <v>0</v>
      </c>
      <c r="I2556" s="463">
        <v>1</v>
      </c>
      <c r="J2556" s="1297">
        <v>0.25</v>
      </c>
      <c r="K2556" s="500"/>
      <c r="L2556" s="1299"/>
      <c r="M2556" s="1294"/>
      <c r="N2556" s="1294"/>
      <c r="O2556" s="1294"/>
      <c r="P2556" s="1294"/>
      <c r="Q2556" s="1294"/>
      <c r="R2556" s="1294"/>
      <c r="S2556" s="1294"/>
      <c r="T2556" s="1294"/>
      <c r="U2556" s="1300">
        <f t="shared" si="290"/>
        <v>0</v>
      </c>
      <c r="V2556" s="1294"/>
      <c r="W2556" s="1294"/>
      <c r="X2556" s="1294"/>
      <c r="Y2556" s="1294"/>
      <c r="Z2556" s="1294"/>
      <c r="AA2556" s="1294"/>
      <c r="AB2556" s="1294"/>
      <c r="AC2556" s="1294"/>
      <c r="AD2556" s="1294"/>
      <c r="AE2556" s="1294"/>
      <c r="AF2556" s="1294"/>
      <c r="AG2556" s="1133"/>
      <c r="AH2556" s="1133"/>
      <c r="AI2556" s="1133"/>
      <c r="AJ2556" s="1133"/>
      <c r="AK2556" s="1133"/>
      <c r="AL2556" s="1133"/>
      <c r="AM2556" s="1489"/>
      <c r="AN2556" s="1489"/>
      <c r="AO2556" s="1133"/>
      <c r="AP2556" s="1133"/>
      <c r="AQ2556" s="1133"/>
      <c r="AR2556" s="1133"/>
      <c r="AS2556" s="3209"/>
      <c r="AT2556" s="3214"/>
      <c r="AU2556" s="2731"/>
      <c r="AV2556" s="2731"/>
      <c r="AW2556" s="3215"/>
      <c r="AX2556" s="3215"/>
      <c r="AY2556" s="2338"/>
      <c r="AZ2556" s="3216"/>
      <c r="BA2556" s="3216"/>
      <c r="BB2556" s="3216"/>
      <c r="BC2556" s="3216"/>
      <c r="BD2556" s="3216"/>
      <c r="BE2556" s="2238"/>
      <c r="BF2556" s="2342"/>
      <c r="BG2556" s="2238"/>
      <c r="BH2556" s="2238"/>
      <c r="BI2556" s="2342"/>
      <c r="BJ2556" s="2238"/>
      <c r="BK2556" s="2238"/>
      <c r="BL2556" s="2733">
        <f t="shared" si="291"/>
        <v>0</v>
      </c>
      <c r="BM2556" s="2238"/>
      <c r="BN2556" s="1439"/>
      <c r="BO2556" s="1439"/>
      <c r="BP2556" s="1439"/>
      <c r="BQ2556" s="1439"/>
      <c r="BR2556" s="1439"/>
      <c r="BS2556" s="1439"/>
      <c r="BT2556" s="1439"/>
      <c r="BU2556" s="1439"/>
      <c r="BV2556" s="1439"/>
      <c r="BW2556" s="1439"/>
      <c r="BX2556" s="1439"/>
      <c r="BY2556" s="1439"/>
      <c r="BZ2556" s="1439"/>
      <c r="CA2556" s="1439"/>
      <c r="CB2556" s="1439"/>
      <c r="CC2556" s="1439"/>
      <c r="CD2556" s="2028" t="s">
        <v>3944</v>
      </c>
    </row>
    <row r="2557" spans="1:82" s="19" customFormat="1" ht="42" customHeight="1" thickBot="1" x14ac:dyDescent="0.3">
      <c r="A2557" s="1317" t="s">
        <v>4120</v>
      </c>
      <c r="B2557" s="723" t="s">
        <v>4288</v>
      </c>
      <c r="C2557" s="1319" t="s">
        <v>4247</v>
      </c>
      <c r="D2557" s="205">
        <v>321</v>
      </c>
      <c r="E2557" s="103" t="s">
        <v>4290</v>
      </c>
      <c r="F2557" s="100" t="s">
        <v>4291</v>
      </c>
      <c r="G2557" s="18" t="s">
        <v>165</v>
      </c>
      <c r="H2557" s="17" t="s">
        <v>0</v>
      </c>
      <c r="I2557" s="17">
        <v>1</v>
      </c>
      <c r="J2557" s="1302">
        <v>0.25</v>
      </c>
      <c r="K2557" s="103"/>
      <c r="L2557" s="1304"/>
      <c r="M2557" s="1320"/>
      <c r="N2557" s="1320"/>
      <c r="O2557" s="1320"/>
      <c r="P2557" s="1320"/>
      <c r="Q2557" s="1320"/>
      <c r="R2557" s="1320"/>
      <c r="S2557" s="1320"/>
      <c r="T2557" s="1320"/>
      <c r="U2557" s="1305">
        <f t="shared" si="290"/>
        <v>0</v>
      </c>
      <c r="V2557" s="1320"/>
      <c r="W2557" s="1320"/>
      <c r="X2557" s="1320"/>
      <c r="Y2557" s="1320"/>
      <c r="Z2557" s="1320"/>
      <c r="AA2557" s="1320"/>
      <c r="AB2557" s="1320"/>
      <c r="AC2557" s="1320"/>
      <c r="AD2557" s="1320"/>
      <c r="AE2557" s="1320"/>
      <c r="AF2557" s="1320"/>
      <c r="AG2557" s="1155"/>
      <c r="AH2557" s="1155"/>
      <c r="AI2557" s="1155"/>
      <c r="AJ2557" s="1155"/>
      <c r="AK2557" s="1155"/>
      <c r="AL2557" s="1155"/>
      <c r="AM2557" s="4060"/>
      <c r="AN2557" s="4060"/>
      <c r="AO2557" s="1155"/>
      <c r="AP2557" s="1155"/>
      <c r="AQ2557" s="1155"/>
      <c r="AR2557" s="1155"/>
      <c r="AS2557" s="3217"/>
      <c r="AT2557" s="3218"/>
      <c r="AU2557" s="2737"/>
      <c r="AV2557" s="2737"/>
      <c r="AW2557" s="3219"/>
      <c r="AX2557" s="3219"/>
      <c r="AY2557" s="2347"/>
      <c r="AZ2557" s="3220"/>
      <c r="BA2557" s="3220"/>
      <c r="BB2557" s="3220"/>
      <c r="BC2557" s="3220"/>
      <c r="BD2557" s="3220"/>
      <c r="BE2557" s="1939"/>
      <c r="BF2557" s="2351"/>
      <c r="BG2557" s="1939"/>
      <c r="BH2557" s="1939"/>
      <c r="BI2557" s="2351"/>
      <c r="BJ2557" s="1939"/>
      <c r="BK2557" s="1939"/>
      <c r="BL2557" s="2739">
        <f t="shared" si="291"/>
        <v>0</v>
      </c>
      <c r="BM2557" s="1939"/>
      <c r="BN2557" s="1608"/>
      <c r="BO2557" s="1608"/>
      <c r="BP2557" s="1608"/>
      <c r="BQ2557" s="1608"/>
      <c r="BR2557" s="1608"/>
      <c r="BS2557" s="1608"/>
      <c r="BT2557" s="1608"/>
      <c r="BU2557" s="1608"/>
      <c r="BV2557" s="1608"/>
      <c r="BW2557" s="1608"/>
      <c r="BX2557" s="1608"/>
      <c r="BY2557" s="1608"/>
      <c r="BZ2557" s="1608"/>
      <c r="CA2557" s="1608"/>
      <c r="CB2557" s="1608"/>
      <c r="CC2557" s="1608"/>
      <c r="CD2557" s="2167" t="s">
        <v>3944</v>
      </c>
    </row>
    <row r="2558" spans="1:82" s="19" customFormat="1" ht="57" customHeight="1" x14ac:dyDescent="0.25">
      <c r="A2558" s="1308" t="s">
        <v>4120</v>
      </c>
      <c r="B2558" s="715" t="s">
        <v>4289</v>
      </c>
      <c r="C2558" s="776" t="s">
        <v>4247</v>
      </c>
      <c r="D2558" s="163">
        <v>322</v>
      </c>
      <c r="E2558" s="210" t="s">
        <v>4294</v>
      </c>
      <c r="F2558" s="48" t="s">
        <v>4295</v>
      </c>
      <c r="G2558" s="217" t="s">
        <v>165</v>
      </c>
      <c r="H2558" s="217" t="s">
        <v>0</v>
      </c>
      <c r="I2558" s="217">
        <v>1</v>
      </c>
      <c r="J2558" s="1284">
        <v>0.33</v>
      </c>
      <c r="K2558" s="210"/>
      <c r="L2558" s="1285">
        <f t="shared" si="289"/>
        <v>0</v>
      </c>
      <c r="M2558" s="1286"/>
      <c r="N2558" s="1286"/>
      <c r="O2558" s="1286"/>
      <c r="P2558" s="1286"/>
      <c r="Q2558" s="1286"/>
      <c r="R2558" s="1286"/>
      <c r="S2558" s="1286"/>
      <c r="T2558" s="1286"/>
      <c r="U2558" s="1287">
        <f t="shared" si="290"/>
        <v>0</v>
      </c>
      <c r="V2558" s="1286"/>
      <c r="W2558" s="1286"/>
      <c r="X2558" s="1286"/>
      <c r="Y2558" s="1286"/>
      <c r="Z2558" s="1286"/>
      <c r="AA2558" s="1286"/>
      <c r="AB2558" s="1286"/>
      <c r="AC2558" s="1286"/>
      <c r="AD2558" s="1286"/>
      <c r="AE2558" s="1286"/>
      <c r="AF2558" s="1286"/>
      <c r="AG2558" s="1462"/>
      <c r="AH2558" s="1462"/>
      <c r="AI2558" s="1462"/>
      <c r="AJ2558" s="1462"/>
      <c r="AK2558" s="1462"/>
      <c r="AL2558" s="1462"/>
      <c r="AM2558" s="1464"/>
      <c r="AN2558" s="1464"/>
      <c r="AO2558" s="1462"/>
      <c r="AP2558" s="1462"/>
      <c r="AQ2558" s="1462"/>
      <c r="AR2558" s="1462"/>
      <c r="AS2558" s="1382" t="s">
        <v>6162</v>
      </c>
      <c r="AT2558" s="1382" t="s">
        <v>4296</v>
      </c>
      <c r="AU2558" s="2710">
        <v>1</v>
      </c>
      <c r="AV2558" s="2710">
        <v>0.4</v>
      </c>
      <c r="AW2558" s="2812">
        <v>42794</v>
      </c>
      <c r="AX2558" s="2812">
        <v>43087</v>
      </c>
      <c r="AY2558" s="2712">
        <v>0</v>
      </c>
      <c r="AZ2558" s="2713"/>
      <c r="BA2558" s="2713"/>
      <c r="BB2558" s="2713"/>
      <c r="BC2558" s="2713"/>
      <c r="BD2558" s="2713"/>
      <c r="BE2558" s="1858"/>
      <c r="BF2558" s="2221"/>
      <c r="BG2558" s="1858"/>
      <c r="BH2558" s="1858"/>
      <c r="BI2558" s="2221"/>
      <c r="BJ2558" s="1858"/>
      <c r="BK2558" s="1858"/>
      <c r="BL2558" s="2514">
        <f t="shared" si="291"/>
        <v>0</v>
      </c>
      <c r="BM2558" s="2221">
        <f>L2558-(BI2558+BI2559+BI2560+BI2561+BI2562+BI2563)</f>
        <v>0</v>
      </c>
      <c r="BN2558" s="1471"/>
      <c r="BO2558" s="1471"/>
      <c r="BP2558" s="1471"/>
      <c r="BQ2558" s="1471"/>
      <c r="BR2558" s="1471"/>
      <c r="BS2558" s="1471"/>
      <c r="BT2558" s="1471"/>
      <c r="BU2558" s="1471"/>
      <c r="BV2558" s="1471"/>
      <c r="BW2558" s="1471"/>
      <c r="BX2558" s="1471"/>
      <c r="BY2558" s="1471"/>
      <c r="BZ2558" s="1471"/>
      <c r="CA2558" s="1471"/>
      <c r="CB2558" s="1471"/>
      <c r="CC2558" s="1471"/>
      <c r="CD2558" s="1978" t="s">
        <v>3944</v>
      </c>
    </row>
    <row r="2559" spans="1:82" s="19" customFormat="1" ht="42" customHeight="1" x14ac:dyDescent="0.25">
      <c r="A2559" s="1313" t="s">
        <v>4120</v>
      </c>
      <c r="B2559" s="719" t="s">
        <v>4289</v>
      </c>
      <c r="C2559" s="1315" t="s">
        <v>4247</v>
      </c>
      <c r="D2559" s="460">
        <v>322</v>
      </c>
      <c r="E2559" s="500" t="s">
        <v>4294</v>
      </c>
      <c r="F2559" s="526" t="s">
        <v>4295</v>
      </c>
      <c r="G2559" s="463" t="s">
        <v>165</v>
      </c>
      <c r="H2559" s="463" t="s">
        <v>0</v>
      </c>
      <c r="I2559" s="463">
        <v>1</v>
      </c>
      <c r="J2559" s="1297">
        <v>0.33</v>
      </c>
      <c r="K2559" s="500"/>
      <c r="L2559" s="1299"/>
      <c r="M2559" s="1294"/>
      <c r="N2559" s="1294"/>
      <c r="O2559" s="1294"/>
      <c r="P2559" s="1294"/>
      <c r="Q2559" s="1294"/>
      <c r="R2559" s="1294"/>
      <c r="S2559" s="1294"/>
      <c r="T2559" s="1294"/>
      <c r="U2559" s="1300">
        <f t="shared" si="290"/>
        <v>0</v>
      </c>
      <c r="V2559" s="1294"/>
      <c r="W2559" s="1294"/>
      <c r="X2559" s="1294"/>
      <c r="Y2559" s="1294"/>
      <c r="Z2559" s="1294"/>
      <c r="AA2559" s="1294"/>
      <c r="AB2559" s="1294"/>
      <c r="AC2559" s="1294"/>
      <c r="AD2559" s="1294"/>
      <c r="AE2559" s="1294"/>
      <c r="AF2559" s="1294"/>
      <c r="AG2559" s="1133"/>
      <c r="AH2559" s="1133"/>
      <c r="AI2559" s="1133"/>
      <c r="AJ2559" s="1133"/>
      <c r="AK2559" s="1133"/>
      <c r="AL2559" s="1133"/>
      <c r="AM2559" s="1489"/>
      <c r="AN2559" s="1489"/>
      <c r="AO2559" s="1133"/>
      <c r="AP2559" s="1133"/>
      <c r="AQ2559" s="1133"/>
      <c r="AR2559" s="1133"/>
      <c r="AS2559" s="3209"/>
      <c r="AT2559" s="3214"/>
      <c r="AU2559" s="2731"/>
      <c r="AV2559" s="2731"/>
      <c r="AW2559" s="3215"/>
      <c r="AX2559" s="3215"/>
      <c r="AY2559" s="2338"/>
      <c r="AZ2559" s="3216"/>
      <c r="BA2559" s="3216"/>
      <c r="BB2559" s="3216"/>
      <c r="BC2559" s="3216"/>
      <c r="BD2559" s="3216"/>
      <c r="BE2559" s="2238"/>
      <c r="BF2559" s="2342"/>
      <c r="BG2559" s="2238"/>
      <c r="BH2559" s="2238"/>
      <c r="BI2559" s="2342"/>
      <c r="BJ2559" s="2238"/>
      <c r="BK2559" s="2238"/>
      <c r="BL2559" s="2733">
        <f t="shared" si="291"/>
        <v>0</v>
      </c>
      <c r="BM2559" s="2238"/>
      <c r="BN2559" s="1439"/>
      <c r="BO2559" s="1439"/>
      <c r="BP2559" s="1439"/>
      <c r="BQ2559" s="1439"/>
      <c r="BR2559" s="1439"/>
      <c r="BS2559" s="1439"/>
      <c r="BT2559" s="1439"/>
      <c r="BU2559" s="1439"/>
      <c r="BV2559" s="1439"/>
      <c r="BW2559" s="1439"/>
      <c r="BX2559" s="1439"/>
      <c r="BY2559" s="1439"/>
      <c r="BZ2559" s="1439"/>
      <c r="CA2559" s="1439"/>
      <c r="CB2559" s="1439"/>
      <c r="CC2559" s="1439"/>
      <c r="CD2559" s="2028" t="s">
        <v>3944</v>
      </c>
    </row>
    <row r="2560" spans="1:82" s="19" customFormat="1" ht="42" customHeight="1" x14ac:dyDescent="0.25">
      <c r="A2560" s="1313" t="s">
        <v>4120</v>
      </c>
      <c r="B2560" s="719" t="s">
        <v>4289</v>
      </c>
      <c r="C2560" s="1315" t="s">
        <v>4247</v>
      </c>
      <c r="D2560" s="460">
        <v>322</v>
      </c>
      <c r="E2560" s="500" t="s">
        <v>4294</v>
      </c>
      <c r="F2560" s="526" t="s">
        <v>4295</v>
      </c>
      <c r="G2560" s="463" t="s">
        <v>165</v>
      </c>
      <c r="H2560" s="463" t="s">
        <v>0</v>
      </c>
      <c r="I2560" s="463">
        <v>1</v>
      </c>
      <c r="J2560" s="1297">
        <v>0.33</v>
      </c>
      <c r="K2560" s="500"/>
      <c r="L2560" s="1299"/>
      <c r="M2560" s="1294"/>
      <c r="N2560" s="1294"/>
      <c r="O2560" s="1294"/>
      <c r="P2560" s="1294"/>
      <c r="Q2560" s="1294"/>
      <c r="R2560" s="1294"/>
      <c r="S2560" s="1294"/>
      <c r="T2560" s="1294"/>
      <c r="U2560" s="1300">
        <f t="shared" si="290"/>
        <v>0</v>
      </c>
      <c r="V2560" s="1294"/>
      <c r="W2560" s="1294"/>
      <c r="X2560" s="1294"/>
      <c r="Y2560" s="1294"/>
      <c r="Z2560" s="1294"/>
      <c r="AA2560" s="1294"/>
      <c r="AB2560" s="1294"/>
      <c r="AC2560" s="1294"/>
      <c r="AD2560" s="1294"/>
      <c r="AE2560" s="1294"/>
      <c r="AF2560" s="1294"/>
      <c r="AG2560" s="1133"/>
      <c r="AH2560" s="1133"/>
      <c r="AI2560" s="1133"/>
      <c r="AJ2560" s="1133"/>
      <c r="AK2560" s="1133"/>
      <c r="AL2560" s="1133"/>
      <c r="AM2560" s="1489"/>
      <c r="AN2560" s="1489"/>
      <c r="AO2560" s="1133"/>
      <c r="AP2560" s="1133"/>
      <c r="AQ2560" s="1133"/>
      <c r="AR2560" s="1133"/>
      <c r="AS2560" s="3209"/>
      <c r="AT2560" s="3214"/>
      <c r="AU2560" s="2731"/>
      <c r="AV2560" s="2731"/>
      <c r="AW2560" s="3215"/>
      <c r="AX2560" s="3215"/>
      <c r="AY2560" s="2338"/>
      <c r="AZ2560" s="3216"/>
      <c r="BA2560" s="3216"/>
      <c r="BB2560" s="3216"/>
      <c r="BC2560" s="3216"/>
      <c r="BD2560" s="3216"/>
      <c r="BE2560" s="2238"/>
      <c r="BF2560" s="2342"/>
      <c r="BG2560" s="2238"/>
      <c r="BH2560" s="2238"/>
      <c r="BI2560" s="2342"/>
      <c r="BJ2560" s="2238"/>
      <c r="BK2560" s="2238"/>
      <c r="BL2560" s="2733">
        <f t="shared" si="291"/>
        <v>0</v>
      </c>
      <c r="BM2560" s="2238"/>
      <c r="BN2560" s="1439"/>
      <c r="BO2560" s="1439"/>
      <c r="BP2560" s="1439"/>
      <c r="BQ2560" s="1439"/>
      <c r="BR2560" s="1439"/>
      <c r="BS2560" s="1439"/>
      <c r="BT2560" s="1439"/>
      <c r="BU2560" s="1439"/>
      <c r="BV2560" s="1439"/>
      <c r="BW2560" s="1439"/>
      <c r="BX2560" s="1439"/>
      <c r="BY2560" s="1439"/>
      <c r="BZ2560" s="1439"/>
      <c r="CA2560" s="1439"/>
      <c r="CB2560" s="1439"/>
      <c r="CC2560" s="1439"/>
      <c r="CD2560" s="2028" t="s">
        <v>3944</v>
      </c>
    </row>
    <row r="2561" spans="1:82" s="19" customFormat="1" ht="42" customHeight="1" x14ac:dyDescent="0.25">
      <c r="A2561" s="1313" t="s">
        <v>4120</v>
      </c>
      <c r="B2561" s="719" t="s">
        <v>4289</v>
      </c>
      <c r="C2561" s="1315" t="s">
        <v>4247</v>
      </c>
      <c r="D2561" s="460">
        <v>322</v>
      </c>
      <c r="E2561" s="500" t="s">
        <v>4294</v>
      </c>
      <c r="F2561" s="526" t="s">
        <v>4295</v>
      </c>
      <c r="G2561" s="463" t="s">
        <v>165</v>
      </c>
      <c r="H2561" s="463" t="s">
        <v>0</v>
      </c>
      <c r="I2561" s="463">
        <v>1</v>
      </c>
      <c r="J2561" s="1297">
        <v>0.33</v>
      </c>
      <c r="K2561" s="500"/>
      <c r="L2561" s="1299"/>
      <c r="M2561" s="1294"/>
      <c r="N2561" s="1294"/>
      <c r="O2561" s="1294"/>
      <c r="P2561" s="1294"/>
      <c r="Q2561" s="1294"/>
      <c r="R2561" s="1294"/>
      <c r="S2561" s="1294"/>
      <c r="T2561" s="1294"/>
      <c r="U2561" s="1300">
        <f t="shared" si="290"/>
        <v>0</v>
      </c>
      <c r="V2561" s="1294"/>
      <c r="W2561" s="1294"/>
      <c r="X2561" s="1294"/>
      <c r="Y2561" s="1294"/>
      <c r="Z2561" s="1294"/>
      <c r="AA2561" s="1294"/>
      <c r="AB2561" s="1294"/>
      <c r="AC2561" s="1294"/>
      <c r="AD2561" s="1294"/>
      <c r="AE2561" s="1294"/>
      <c r="AF2561" s="1294"/>
      <c r="AG2561" s="1133"/>
      <c r="AH2561" s="1133"/>
      <c r="AI2561" s="1133"/>
      <c r="AJ2561" s="1133"/>
      <c r="AK2561" s="1133"/>
      <c r="AL2561" s="1133"/>
      <c r="AM2561" s="1489"/>
      <c r="AN2561" s="1489"/>
      <c r="AO2561" s="1133"/>
      <c r="AP2561" s="1133"/>
      <c r="AQ2561" s="1133"/>
      <c r="AR2561" s="1133"/>
      <c r="AS2561" s="3209"/>
      <c r="AT2561" s="3214"/>
      <c r="AU2561" s="2731"/>
      <c r="AV2561" s="2731"/>
      <c r="AW2561" s="3215"/>
      <c r="AX2561" s="3215"/>
      <c r="AY2561" s="2338"/>
      <c r="AZ2561" s="3216"/>
      <c r="BA2561" s="3216"/>
      <c r="BB2561" s="3216"/>
      <c r="BC2561" s="3216"/>
      <c r="BD2561" s="3216"/>
      <c r="BE2561" s="2238"/>
      <c r="BF2561" s="2342"/>
      <c r="BG2561" s="2238"/>
      <c r="BH2561" s="2238"/>
      <c r="BI2561" s="2342"/>
      <c r="BJ2561" s="2238"/>
      <c r="BK2561" s="2238"/>
      <c r="BL2561" s="2733">
        <f t="shared" si="291"/>
        <v>0</v>
      </c>
      <c r="BM2561" s="2238"/>
      <c r="BN2561" s="1439"/>
      <c r="BO2561" s="1439"/>
      <c r="BP2561" s="1439"/>
      <c r="BQ2561" s="1439"/>
      <c r="BR2561" s="1439"/>
      <c r="BS2561" s="1439"/>
      <c r="BT2561" s="1439"/>
      <c r="BU2561" s="1439"/>
      <c r="BV2561" s="1439"/>
      <c r="BW2561" s="1439"/>
      <c r="BX2561" s="1439"/>
      <c r="BY2561" s="1439"/>
      <c r="BZ2561" s="1439"/>
      <c r="CA2561" s="1439"/>
      <c r="CB2561" s="1439"/>
      <c r="CC2561" s="1439"/>
      <c r="CD2561" s="2028" t="s">
        <v>3944</v>
      </c>
    </row>
    <row r="2562" spans="1:82" s="19" customFormat="1" ht="42" customHeight="1" x14ac:dyDescent="0.25">
      <c r="A2562" s="1313" t="s">
        <v>4120</v>
      </c>
      <c r="B2562" s="719" t="s">
        <v>4289</v>
      </c>
      <c r="C2562" s="1315" t="s">
        <v>4247</v>
      </c>
      <c r="D2562" s="460">
        <v>322</v>
      </c>
      <c r="E2562" s="500" t="s">
        <v>4294</v>
      </c>
      <c r="F2562" s="526" t="s">
        <v>4295</v>
      </c>
      <c r="G2562" s="463" t="s">
        <v>165</v>
      </c>
      <c r="H2562" s="463" t="s">
        <v>0</v>
      </c>
      <c r="I2562" s="463">
        <v>1</v>
      </c>
      <c r="J2562" s="1297">
        <v>0.33</v>
      </c>
      <c r="K2562" s="500"/>
      <c r="L2562" s="1299"/>
      <c r="M2562" s="1294"/>
      <c r="N2562" s="1294"/>
      <c r="O2562" s="1294"/>
      <c r="P2562" s="1294"/>
      <c r="Q2562" s="1294"/>
      <c r="R2562" s="1294"/>
      <c r="S2562" s="1294"/>
      <c r="T2562" s="1294"/>
      <c r="U2562" s="1300">
        <f t="shared" si="290"/>
        <v>0</v>
      </c>
      <c r="V2562" s="1294"/>
      <c r="W2562" s="1294"/>
      <c r="X2562" s="1294"/>
      <c r="Y2562" s="1294"/>
      <c r="Z2562" s="1294"/>
      <c r="AA2562" s="1294"/>
      <c r="AB2562" s="1294"/>
      <c r="AC2562" s="1294"/>
      <c r="AD2562" s="1294"/>
      <c r="AE2562" s="1294"/>
      <c r="AF2562" s="1294"/>
      <c r="AG2562" s="1133"/>
      <c r="AH2562" s="1133"/>
      <c r="AI2562" s="1133"/>
      <c r="AJ2562" s="1133"/>
      <c r="AK2562" s="1133"/>
      <c r="AL2562" s="1133"/>
      <c r="AM2562" s="1489"/>
      <c r="AN2562" s="1489"/>
      <c r="AO2562" s="1133"/>
      <c r="AP2562" s="1133"/>
      <c r="AQ2562" s="1133"/>
      <c r="AR2562" s="1133"/>
      <c r="AS2562" s="3209"/>
      <c r="AT2562" s="3214"/>
      <c r="AU2562" s="2731"/>
      <c r="AV2562" s="2731"/>
      <c r="AW2562" s="3215"/>
      <c r="AX2562" s="3215"/>
      <c r="AY2562" s="2338"/>
      <c r="AZ2562" s="3216"/>
      <c r="BA2562" s="3216"/>
      <c r="BB2562" s="3216"/>
      <c r="BC2562" s="3216"/>
      <c r="BD2562" s="3216"/>
      <c r="BE2562" s="2238"/>
      <c r="BF2562" s="2342"/>
      <c r="BG2562" s="2238"/>
      <c r="BH2562" s="2238"/>
      <c r="BI2562" s="2342"/>
      <c r="BJ2562" s="2238"/>
      <c r="BK2562" s="2238"/>
      <c r="BL2562" s="2733">
        <f t="shared" si="291"/>
        <v>0</v>
      </c>
      <c r="BM2562" s="2238"/>
      <c r="BN2562" s="1439"/>
      <c r="BO2562" s="1439"/>
      <c r="BP2562" s="1439"/>
      <c r="BQ2562" s="1439"/>
      <c r="BR2562" s="1439"/>
      <c r="BS2562" s="1439"/>
      <c r="BT2562" s="1439"/>
      <c r="BU2562" s="1439"/>
      <c r="BV2562" s="1439"/>
      <c r="BW2562" s="1439"/>
      <c r="BX2562" s="1439"/>
      <c r="BY2562" s="1439"/>
      <c r="BZ2562" s="1439"/>
      <c r="CA2562" s="1439"/>
      <c r="CB2562" s="1439"/>
      <c r="CC2562" s="1439"/>
      <c r="CD2562" s="2028" t="s">
        <v>3944</v>
      </c>
    </row>
    <row r="2563" spans="1:82" s="19" customFormat="1" ht="42" customHeight="1" thickBot="1" x14ac:dyDescent="0.3">
      <c r="A2563" s="1317" t="s">
        <v>4120</v>
      </c>
      <c r="B2563" s="723" t="s">
        <v>4289</v>
      </c>
      <c r="C2563" s="1319" t="s">
        <v>4247</v>
      </c>
      <c r="D2563" s="205">
        <v>322</v>
      </c>
      <c r="E2563" s="103" t="s">
        <v>4294</v>
      </c>
      <c r="F2563" s="100" t="s">
        <v>4295</v>
      </c>
      <c r="G2563" s="17" t="s">
        <v>165</v>
      </c>
      <c r="H2563" s="17" t="s">
        <v>0</v>
      </c>
      <c r="I2563" s="17">
        <v>1</v>
      </c>
      <c r="J2563" s="1302">
        <v>0.33</v>
      </c>
      <c r="K2563" s="103"/>
      <c r="L2563" s="1304"/>
      <c r="M2563" s="1320"/>
      <c r="N2563" s="1320"/>
      <c r="O2563" s="1320"/>
      <c r="P2563" s="1320"/>
      <c r="Q2563" s="1320"/>
      <c r="R2563" s="1320"/>
      <c r="S2563" s="1320"/>
      <c r="T2563" s="1320"/>
      <c r="U2563" s="1305">
        <f t="shared" si="290"/>
        <v>0</v>
      </c>
      <c r="V2563" s="1320"/>
      <c r="W2563" s="1320"/>
      <c r="X2563" s="1320"/>
      <c r="Y2563" s="1320"/>
      <c r="Z2563" s="1320"/>
      <c r="AA2563" s="1320"/>
      <c r="AB2563" s="1320"/>
      <c r="AC2563" s="1320"/>
      <c r="AD2563" s="1320"/>
      <c r="AE2563" s="1320"/>
      <c r="AF2563" s="1320"/>
      <c r="AG2563" s="1155"/>
      <c r="AH2563" s="1155"/>
      <c r="AI2563" s="1155"/>
      <c r="AJ2563" s="1155"/>
      <c r="AK2563" s="1155"/>
      <c r="AL2563" s="1155"/>
      <c r="AM2563" s="4060"/>
      <c r="AN2563" s="4060"/>
      <c r="AO2563" s="1155"/>
      <c r="AP2563" s="1155"/>
      <c r="AQ2563" s="1155"/>
      <c r="AR2563" s="1155"/>
      <c r="AS2563" s="3217"/>
      <c r="AT2563" s="3218"/>
      <c r="AU2563" s="2737"/>
      <c r="AV2563" s="2737"/>
      <c r="AW2563" s="3219"/>
      <c r="AX2563" s="3219"/>
      <c r="AY2563" s="2347"/>
      <c r="AZ2563" s="3220"/>
      <c r="BA2563" s="3220"/>
      <c r="BB2563" s="3220"/>
      <c r="BC2563" s="3220"/>
      <c r="BD2563" s="3220"/>
      <c r="BE2563" s="1939"/>
      <c r="BF2563" s="2351"/>
      <c r="BG2563" s="1939"/>
      <c r="BH2563" s="1939"/>
      <c r="BI2563" s="2351"/>
      <c r="BJ2563" s="1939"/>
      <c r="BK2563" s="1939"/>
      <c r="BL2563" s="2739">
        <f t="shared" si="291"/>
        <v>0</v>
      </c>
      <c r="BM2563" s="1939"/>
      <c r="BN2563" s="1608"/>
      <c r="BO2563" s="1608"/>
      <c r="BP2563" s="1608"/>
      <c r="BQ2563" s="1608"/>
      <c r="BR2563" s="1608"/>
      <c r="BS2563" s="1608"/>
      <c r="BT2563" s="1608"/>
      <c r="BU2563" s="1608"/>
      <c r="BV2563" s="1608"/>
      <c r="BW2563" s="1608"/>
      <c r="BX2563" s="1608"/>
      <c r="BY2563" s="1608"/>
      <c r="BZ2563" s="1608"/>
      <c r="CA2563" s="1608"/>
      <c r="CB2563" s="1608"/>
      <c r="CC2563" s="1608"/>
      <c r="CD2563" s="2167" t="s">
        <v>3944</v>
      </c>
    </row>
    <row r="2564" spans="1:82" s="19" customFormat="1" ht="42" customHeight="1" x14ac:dyDescent="0.25">
      <c r="A2564" s="1308" t="s">
        <v>4120</v>
      </c>
      <c r="B2564" s="1309" t="s">
        <v>4297</v>
      </c>
      <c r="C2564" s="1309" t="s">
        <v>4298</v>
      </c>
      <c r="D2564" s="163">
        <v>323</v>
      </c>
      <c r="E2564" s="210" t="s">
        <v>4299</v>
      </c>
      <c r="F2564" s="48" t="s">
        <v>4269</v>
      </c>
      <c r="G2564" s="217">
        <v>0</v>
      </c>
      <c r="H2564" s="217" t="s">
        <v>0</v>
      </c>
      <c r="I2564" s="217">
        <v>8</v>
      </c>
      <c r="J2564" s="1284">
        <v>4</v>
      </c>
      <c r="K2564" s="210"/>
      <c r="L2564" s="1285">
        <f t="shared" si="289"/>
        <v>0</v>
      </c>
      <c r="M2564" s="1286"/>
      <c r="N2564" s="1310"/>
      <c r="O2564" s="1286"/>
      <c r="P2564" s="1286"/>
      <c r="Q2564" s="1286"/>
      <c r="R2564" s="1286"/>
      <c r="S2564" s="1286"/>
      <c r="T2564" s="1286"/>
      <c r="U2564" s="1287">
        <f t="shared" si="290"/>
        <v>0</v>
      </c>
      <c r="V2564" s="1286"/>
      <c r="W2564" s="1286"/>
      <c r="X2564" s="1286"/>
      <c r="Y2564" s="1286"/>
      <c r="Z2564" s="1286"/>
      <c r="AA2564" s="1286"/>
      <c r="AB2564" s="1286"/>
      <c r="AC2564" s="1286"/>
      <c r="AD2564" s="1286"/>
      <c r="AE2564" s="1286"/>
      <c r="AF2564" s="1286"/>
      <c r="AG2564" s="1462"/>
      <c r="AH2564" s="1462"/>
      <c r="AI2564" s="1462"/>
      <c r="AJ2564" s="1462"/>
      <c r="AK2564" s="1462"/>
      <c r="AL2564" s="1462"/>
      <c r="AM2564" s="1464"/>
      <c r="AN2564" s="1464"/>
      <c r="AO2564" s="1462"/>
      <c r="AP2564" s="1462"/>
      <c r="AQ2564" s="1462"/>
      <c r="AR2564" s="1462"/>
      <c r="AS2564" s="2709" t="s">
        <v>6163</v>
      </c>
      <c r="AT2564" s="1382" t="s">
        <v>4196</v>
      </c>
      <c r="AU2564" s="2710">
        <v>4</v>
      </c>
      <c r="AV2564" s="2710">
        <v>0</v>
      </c>
      <c r="AW2564" s="2812">
        <v>42794</v>
      </c>
      <c r="AX2564" s="2812">
        <v>43087</v>
      </c>
      <c r="AY2564" s="2712">
        <v>0</v>
      </c>
      <c r="AZ2564" s="2713"/>
      <c r="BA2564" s="2713"/>
      <c r="BB2564" s="2713"/>
      <c r="BC2564" s="2713"/>
      <c r="BD2564" s="2713"/>
      <c r="BE2564" s="1858"/>
      <c r="BF2564" s="2221"/>
      <c r="BG2564" s="1858"/>
      <c r="BH2564" s="1858"/>
      <c r="BI2564" s="2221"/>
      <c r="BJ2564" s="1858"/>
      <c r="BK2564" s="1858"/>
      <c r="BL2564" s="2514">
        <f t="shared" si="291"/>
        <v>0</v>
      </c>
      <c r="BM2564" s="2221">
        <f>L2564-(BI2564+BI2565+BI2566+BI2567+BI2568+BI2569)</f>
        <v>0</v>
      </c>
      <c r="BN2564" s="1471"/>
      <c r="BO2564" s="1471"/>
      <c r="BP2564" s="1471"/>
      <c r="BQ2564" s="1471"/>
      <c r="BR2564" s="1471"/>
      <c r="BS2564" s="1471"/>
      <c r="BT2564" s="1471"/>
      <c r="BU2564" s="1471"/>
      <c r="BV2564" s="1471"/>
      <c r="BW2564" s="1471"/>
      <c r="BX2564" s="1471"/>
      <c r="BY2564" s="1471"/>
      <c r="BZ2564" s="1471"/>
      <c r="CA2564" s="1471"/>
      <c r="CB2564" s="1471"/>
      <c r="CC2564" s="1471"/>
      <c r="CD2564" s="1978" t="s">
        <v>3944</v>
      </c>
    </row>
    <row r="2565" spans="1:82" s="19" customFormat="1" ht="42" customHeight="1" x14ac:dyDescent="0.25">
      <c r="A2565" s="1313" t="s">
        <v>4120</v>
      </c>
      <c r="B2565" s="1314" t="s">
        <v>4297</v>
      </c>
      <c r="C2565" s="1314" t="s">
        <v>4298</v>
      </c>
      <c r="D2565" s="460">
        <v>323</v>
      </c>
      <c r="E2565" s="500" t="s">
        <v>4299</v>
      </c>
      <c r="F2565" s="526" t="s">
        <v>4269</v>
      </c>
      <c r="G2565" s="463">
        <v>0</v>
      </c>
      <c r="H2565" s="463" t="s">
        <v>0</v>
      </c>
      <c r="I2565" s="463">
        <v>8</v>
      </c>
      <c r="J2565" s="1297">
        <v>4</v>
      </c>
      <c r="K2565" s="500"/>
      <c r="L2565" s="1299"/>
      <c r="M2565" s="1294"/>
      <c r="N2565" s="1294"/>
      <c r="O2565" s="1294"/>
      <c r="P2565" s="1294"/>
      <c r="Q2565" s="1294"/>
      <c r="R2565" s="1294"/>
      <c r="S2565" s="1294"/>
      <c r="T2565" s="1294"/>
      <c r="U2565" s="1300">
        <f t="shared" si="290"/>
        <v>0</v>
      </c>
      <c r="V2565" s="1294"/>
      <c r="W2565" s="1294"/>
      <c r="X2565" s="1294"/>
      <c r="Y2565" s="1294"/>
      <c r="Z2565" s="1294"/>
      <c r="AA2565" s="1294"/>
      <c r="AB2565" s="1294"/>
      <c r="AC2565" s="1294"/>
      <c r="AD2565" s="1294"/>
      <c r="AE2565" s="1294"/>
      <c r="AF2565" s="1294"/>
      <c r="AG2565" s="1420"/>
      <c r="AH2565" s="1420"/>
      <c r="AI2565" s="1420"/>
      <c r="AJ2565" s="1420"/>
      <c r="AK2565" s="1420"/>
      <c r="AL2565" s="1420"/>
      <c r="AM2565" s="1551"/>
      <c r="AN2565" s="1551"/>
      <c r="AO2565" s="1420"/>
      <c r="AP2565" s="1420"/>
      <c r="AQ2565" s="1420"/>
      <c r="AR2565" s="1420"/>
      <c r="AS2565" s="3209"/>
      <c r="AT2565" s="3209"/>
      <c r="AU2565" s="3209"/>
      <c r="AV2565" s="3209"/>
      <c r="AW2565" s="3209"/>
      <c r="AX2565" s="3209"/>
      <c r="AY2565" s="3210"/>
      <c r="AZ2565" s="3216"/>
      <c r="BA2565" s="3216"/>
      <c r="BB2565" s="3216"/>
      <c r="BC2565" s="3216"/>
      <c r="BD2565" s="3216"/>
      <c r="BE2565" s="2238"/>
      <c r="BF2565" s="2342"/>
      <c r="BG2565" s="2238"/>
      <c r="BH2565" s="2238"/>
      <c r="BI2565" s="2342"/>
      <c r="BJ2565" s="2238"/>
      <c r="BK2565" s="2238"/>
      <c r="BL2565" s="2733">
        <f t="shared" si="291"/>
        <v>0</v>
      </c>
      <c r="BM2565" s="2238"/>
      <c r="BN2565" s="1439"/>
      <c r="BO2565" s="1439"/>
      <c r="BP2565" s="1439"/>
      <c r="BQ2565" s="1439"/>
      <c r="BR2565" s="1439"/>
      <c r="BS2565" s="1439"/>
      <c r="BT2565" s="1439"/>
      <c r="BU2565" s="1439"/>
      <c r="BV2565" s="1439"/>
      <c r="BW2565" s="1439"/>
      <c r="BX2565" s="1439"/>
      <c r="BY2565" s="1439"/>
      <c r="BZ2565" s="1439"/>
      <c r="CA2565" s="1439"/>
      <c r="CB2565" s="1439"/>
      <c r="CC2565" s="1439"/>
      <c r="CD2565" s="2028" t="s">
        <v>3944</v>
      </c>
    </row>
    <row r="2566" spans="1:82" s="19" customFormat="1" ht="42" customHeight="1" x14ac:dyDescent="0.25">
      <c r="A2566" s="1313" t="s">
        <v>4120</v>
      </c>
      <c r="B2566" s="1314" t="s">
        <v>4297</v>
      </c>
      <c r="C2566" s="1314" t="s">
        <v>4298</v>
      </c>
      <c r="D2566" s="460">
        <v>323</v>
      </c>
      <c r="E2566" s="500" t="s">
        <v>4299</v>
      </c>
      <c r="F2566" s="526" t="s">
        <v>4269</v>
      </c>
      <c r="G2566" s="463">
        <v>0</v>
      </c>
      <c r="H2566" s="463" t="s">
        <v>0</v>
      </c>
      <c r="I2566" s="463">
        <v>8</v>
      </c>
      <c r="J2566" s="1297">
        <v>4</v>
      </c>
      <c r="K2566" s="500"/>
      <c r="L2566" s="1299"/>
      <c r="M2566" s="1294"/>
      <c r="N2566" s="1294"/>
      <c r="O2566" s="1294"/>
      <c r="P2566" s="1294"/>
      <c r="Q2566" s="1294"/>
      <c r="R2566" s="1294"/>
      <c r="S2566" s="1294"/>
      <c r="T2566" s="1294"/>
      <c r="U2566" s="1300">
        <f t="shared" si="290"/>
        <v>0</v>
      </c>
      <c r="V2566" s="1294"/>
      <c r="W2566" s="1294"/>
      <c r="X2566" s="1294"/>
      <c r="Y2566" s="1294"/>
      <c r="Z2566" s="1294"/>
      <c r="AA2566" s="1294"/>
      <c r="AB2566" s="1294"/>
      <c r="AC2566" s="1294"/>
      <c r="AD2566" s="1294"/>
      <c r="AE2566" s="1294"/>
      <c r="AF2566" s="1294"/>
      <c r="AG2566" s="1133"/>
      <c r="AH2566" s="1133"/>
      <c r="AI2566" s="1133"/>
      <c r="AJ2566" s="1133"/>
      <c r="AK2566" s="1133"/>
      <c r="AL2566" s="1133"/>
      <c r="AM2566" s="1489"/>
      <c r="AN2566" s="1489"/>
      <c r="AO2566" s="1133"/>
      <c r="AP2566" s="1133"/>
      <c r="AQ2566" s="1133"/>
      <c r="AR2566" s="1133"/>
      <c r="AS2566" s="3209"/>
      <c r="AT2566" s="3214"/>
      <c r="AU2566" s="2731"/>
      <c r="AV2566" s="2731"/>
      <c r="AW2566" s="3215"/>
      <c r="AX2566" s="3215"/>
      <c r="AY2566" s="2338"/>
      <c r="AZ2566" s="3216"/>
      <c r="BA2566" s="3216"/>
      <c r="BB2566" s="3216"/>
      <c r="BC2566" s="3216"/>
      <c r="BD2566" s="3216"/>
      <c r="BE2566" s="2238"/>
      <c r="BF2566" s="2342"/>
      <c r="BG2566" s="2238"/>
      <c r="BH2566" s="2238"/>
      <c r="BI2566" s="2342"/>
      <c r="BJ2566" s="2238"/>
      <c r="BK2566" s="2238"/>
      <c r="BL2566" s="2733">
        <f t="shared" si="291"/>
        <v>0</v>
      </c>
      <c r="BM2566" s="2238"/>
      <c r="BN2566" s="1439"/>
      <c r="BO2566" s="1439"/>
      <c r="BP2566" s="1439"/>
      <c r="BQ2566" s="1439"/>
      <c r="BR2566" s="1439"/>
      <c r="BS2566" s="1439"/>
      <c r="BT2566" s="1439"/>
      <c r="BU2566" s="1439"/>
      <c r="BV2566" s="1439"/>
      <c r="BW2566" s="1439"/>
      <c r="BX2566" s="1439"/>
      <c r="BY2566" s="1439"/>
      <c r="BZ2566" s="1439"/>
      <c r="CA2566" s="1439"/>
      <c r="CB2566" s="1439"/>
      <c r="CC2566" s="1439"/>
      <c r="CD2566" s="2028" t="s">
        <v>3944</v>
      </c>
    </row>
    <row r="2567" spans="1:82" s="19" customFormat="1" ht="42" customHeight="1" x14ac:dyDescent="0.25">
      <c r="A2567" s="1313" t="s">
        <v>4120</v>
      </c>
      <c r="B2567" s="1314" t="s">
        <v>4297</v>
      </c>
      <c r="C2567" s="1314" t="s">
        <v>4298</v>
      </c>
      <c r="D2567" s="460">
        <v>323</v>
      </c>
      <c r="E2567" s="500" t="s">
        <v>4299</v>
      </c>
      <c r="F2567" s="526" t="s">
        <v>4269</v>
      </c>
      <c r="G2567" s="463">
        <v>0</v>
      </c>
      <c r="H2567" s="463" t="s">
        <v>0</v>
      </c>
      <c r="I2567" s="463">
        <v>8</v>
      </c>
      <c r="J2567" s="1297">
        <v>4</v>
      </c>
      <c r="K2567" s="500"/>
      <c r="L2567" s="1299"/>
      <c r="M2567" s="1294"/>
      <c r="N2567" s="1294"/>
      <c r="O2567" s="1294"/>
      <c r="P2567" s="1294"/>
      <c r="Q2567" s="1294"/>
      <c r="R2567" s="1294"/>
      <c r="S2567" s="1294"/>
      <c r="T2567" s="1294"/>
      <c r="U2567" s="1300">
        <f t="shared" si="290"/>
        <v>0</v>
      </c>
      <c r="V2567" s="1294"/>
      <c r="W2567" s="1294"/>
      <c r="X2567" s="1294"/>
      <c r="Y2567" s="1294"/>
      <c r="Z2567" s="1294"/>
      <c r="AA2567" s="1294"/>
      <c r="AB2567" s="1294"/>
      <c r="AC2567" s="1294"/>
      <c r="AD2567" s="1294"/>
      <c r="AE2567" s="1294"/>
      <c r="AF2567" s="1294"/>
      <c r="AG2567" s="1133"/>
      <c r="AH2567" s="1133"/>
      <c r="AI2567" s="1133"/>
      <c r="AJ2567" s="1133"/>
      <c r="AK2567" s="1133"/>
      <c r="AL2567" s="1133"/>
      <c r="AM2567" s="1489"/>
      <c r="AN2567" s="1489"/>
      <c r="AO2567" s="1133"/>
      <c r="AP2567" s="1133"/>
      <c r="AQ2567" s="1133"/>
      <c r="AR2567" s="1133"/>
      <c r="AS2567" s="3209"/>
      <c r="AT2567" s="3214"/>
      <c r="AU2567" s="2731"/>
      <c r="AV2567" s="2731"/>
      <c r="AW2567" s="3215"/>
      <c r="AX2567" s="3215"/>
      <c r="AY2567" s="2338"/>
      <c r="AZ2567" s="3216"/>
      <c r="BA2567" s="3216"/>
      <c r="BB2567" s="3216"/>
      <c r="BC2567" s="3216"/>
      <c r="BD2567" s="3216"/>
      <c r="BE2567" s="2238"/>
      <c r="BF2567" s="2342"/>
      <c r="BG2567" s="2238"/>
      <c r="BH2567" s="2238"/>
      <c r="BI2567" s="2342"/>
      <c r="BJ2567" s="2238"/>
      <c r="BK2567" s="2238"/>
      <c r="BL2567" s="2733">
        <f t="shared" si="291"/>
        <v>0</v>
      </c>
      <c r="BM2567" s="2238"/>
      <c r="BN2567" s="1439"/>
      <c r="BO2567" s="1439"/>
      <c r="BP2567" s="1439"/>
      <c r="BQ2567" s="1439"/>
      <c r="BR2567" s="1439"/>
      <c r="BS2567" s="1439"/>
      <c r="BT2567" s="1439"/>
      <c r="BU2567" s="1439"/>
      <c r="BV2567" s="1439"/>
      <c r="BW2567" s="1439"/>
      <c r="BX2567" s="1439"/>
      <c r="BY2567" s="1439"/>
      <c r="BZ2567" s="1439"/>
      <c r="CA2567" s="1439"/>
      <c r="CB2567" s="1439"/>
      <c r="CC2567" s="1439"/>
      <c r="CD2567" s="2028" t="s">
        <v>3944</v>
      </c>
    </row>
    <row r="2568" spans="1:82" s="19" customFormat="1" ht="42" customHeight="1" x14ac:dyDescent="0.25">
      <c r="A2568" s="1313" t="s">
        <v>4120</v>
      </c>
      <c r="B2568" s="1314" t="s">
        <v>4297</v>
      </c>
      <c r="C2568" s="1314" t="s">
        <v>4298</v>
      </c>
      <c r="D2568" s="460">
        <v>323</v>
      </c>
      <c r="E2568" s="500" t="s">
        <v>4299</v>
      </c>
      <c r="F2568" s="526" t="s">
        <v>4269</v>
      </c>
      <c r="G2568" s="463">
        <v>0</v>
      </c>
      <c r="H2568" s="463" t="s">
        <v>0</v>
      </c>
      <c r="I2568" s="463">
        <v>8</v>
      </c>
      <c r="J2568" s="1297">
        <v>4</v>
      </c>
      <c r="K2568" s="500"/>
      <c r="L2568" s="1299"/>
      <c r="M2568" s="1294"/>
      <c r="N2568" s="1294"/>
      <c r="O2568" s="1294"/>
      <c r="P2568" s="1294"/>
      <c r="Q2568" s="1294"/>
      <c r="R2568" s="1294"/>
      <c r="S2568" s="1294"/>
      <c r="T2568" s="1294"/>
      <c r="U2568" s="1300">
        <f t="shared" si="290"/>
        <v>0</v>
      </c>
      <c r="V2568" s="1294"/>
      <c r="W2568" s="1294"/>
      <c r="X2568" s="1294"/>
      <c r="Y2568" s="1294"/>
      <c r="Z2568" s="1294"/>
      <c r="AA2568" s="1294"/>
      <c r="AB2568" s="1294"/>
      <c r="AC2568" s="1294"/>
      <c r="AD2568" s="1294"/>
      <c r="AE2568" s="1294"/>
      <c r="AF2568" s="1294"/>
      <c r="AG2568" s="1133"/>
      <c r="AH2568" s="1133"/>
      <c r="AI2568" s="1133"/>
      <c r="AJ2568" s="1133"/>
      <c r="AK2568" s="1133"/>
      <c r="AL2568" s="1133"/>
      <c r="AM2568" s="1489"/>
      <c r="AN2568" s="1489"/>
      <c r="AO2568" s="1133"/>
      <c r="AP2568" s="1133"/>
      <c r="AQ2568" s="1133"/>
      <c r="AR2568" s="1133"/>
      <c r="AS2568" s="3209"/>
      <c r="AT2568" s="3214"/>
      <c r="AU2568" s="2731"/>
      <c r="AV2568" s="2731"/>
      <c r="AW2568" s="3215"/>
      <c r="AX2568" s="3215"/>
      <c r="AY2568" s="2338"/>
      <c r="AZ2568" s="3216"/>
      <c r="BA2568" s="3216"/>
      <c r="BB2568" s="3216"/>
      <c r="BC2568" s="3216"/>
      <c r="BD2568" s="3216"/>
      <c r="BE2568" s="2238"/>
      <c r="BF2568" s="2342"/>
      <c r="BG2568" s="2238"/>
      <c r="BH2568" s="2238"/>
      <c r="BI2568" s="2342"/>
      <c r="BJ2568" s="2238"/>
      <c r="BK2568" s="2238"/>
      <c r="BL2568" s="2733">
        <f t="shared" si="291"/>
        <v>0</v>
      </c>
      <c r="BM2568" s="2238"/>
      <c r="BN2568" s="1439"/>
      <c r="BO2568" s="1439"/>
      <c r="BP2568" s="1439"/>
      <c r="BQ2568" s="1439"/>
      <c r="BR2568" s="1439"/>
      <c r="BS2568" s="1439"/>
      <c r="BT2568" s="1439"/>
      <c r="BU2568" s="1439"/>
      <c r="BV2568" s="1439"/>
      <c r="BW2568" s="1439"/>
      <c r="BX2568" s="1439"/>
      <c r="BY2568" s="1439"/>
      <c r="BZ2568" s="1439"/>
      <c r="CA2568" s="1439"/>
      <c r="CB2568" s="1439"/>
      <c r="CC2568" s="1439"/>
      <c r="CD2568" s="2028" t="s">
        <v>3944</v>
      </c>
    </row>
    <row r="2569" spans="1:82" s="19" customFormat="1" ht="42" customHeight="1" thickBot="1" x14ac:dyDescent="0.3">
      <c r="A2569" s="1317" t="s">
        <v>4120</v>
      </c>
      <c r="B2569" s="1318" t="s">
        <v>4297</v>
      </c>
      <c r="C2569" s="1318" t="s">
        <v>4298</v>
      </c>
      <c r="D2569" s="205">
        <v>323</v>
      </c>
      <c r="E2569" s="103" t="s">
        <v>4299</v>
      </c>
      <c r="F2569" s="100" t="s">
        <v>4269</v>
      </c>
      <c r="G2569" s="17">
        <v>0</v>
      </c>
      <c r="H2569" s="17" t="s">
        <v>0</v>
      </c>
      <c r="I2569" s="17">
        <v>8</v>
      </c>
      <c r="J2569" s="1302">
        <v>4</v>
      </c>
      <c r="K2569" s="103"/>
      <c r="L2569" s="1304"/>
      <c r="M2569" s="1320"/>
      <c r="N2569" s="1320"/>
      <c r="O2569" s="1320"/>
      <c r="P2569" s="1320"/>
      <c r="Q2569" s="1320"/>
      <c r="R2569" s="1320"/>
      <c r="S2569" s="1320"/>
      <c r="T2569" s="1320"/>
      <c r="U2569" s="1305">
        <f t="shared" si="290"/>
        <v>0</v>
      </c>
      <c r="V2569" s="1320"/>
      <c r="W2569" s="1320"/>
      <c r="X2569" s="1320"/>
      <c r="Y2569" s="1320"/>
      <c r="Z2569" s="1320"/>
      <c r="AA2569" s="1320"/>
      <c r="AB2569" s="1320"/>
      <c r="AC2569" s="1320"/>
      <c r="AD2569" s="1320"/>
      <c r="AE2569" s="1320"/>
      <c r="AF2569" s="1320"/>
      <c r="AG2569" s="1155"/>
      <c r="AH2569" s="1155"/>
      <c r="AI2569" s="1155"/>
      <c r="AJ2569" s="1155"/>
      <c r="AK2569" s="1155"/>
      <c r="AL2569" s="1155"/>
      <c r="AM2569" s="4060"/>
      <c r="AN2569" s="4060"/>
      <c r="AO2569" s="1155"/>
      <c r="AP2569" s="1155"/>
      <c r="AQ2569" s="1155"/>
      <c r="AR2569" s="1155"/>
      <c r="AS2569" s="3217"/>
      <c r="AT2569" s="3218"/>
      <c r="AU2569" s="2737"/>
      <c r="AV2569" s="2737"/>
      <c r="AW2569" s="3219"/>
      <c r="AX2569" s="3219"/>
      <c r="AY2569" s="2347"/>
      <c r="AZ2569" s="3220"/>
      <c r="BA2569" s="3220"/>
      <c r="BB2569" s="3220"/>
      <c r="BC2569" s="3220"/>
      <c r="BD2569" s="2579"/>
      <c r="BE2569" s="1939"/>
      <c r="BF2569" s="2351"/>
      <c r="BG2569" s="1939"/>
      <c r="BH2569" s="1939"/>
      <c r="BI2569" s="2351"/>
      <c r="BJ2569" s="1939"/>
      <c r="BK2569" s="1939"/>
      <c r="BL2569" s="2739">
        <f t="shared" si="291"/>
        <v>0</v>
      </c>
      <c r="BM2569" s="1939"/>
      <c r="BN2569" s="1514"/>
      <c r="BO2569" s="1514"/>
      <c r="BP2569" s="1514"/>
      <c r="BQ2569" s="1514"/>
      <c r="BR2569" s="1514"/>
      <c r="BS2569" s="1514"/>
      <c r="BT2569" s="1514"/>
      <c r="BU2569" s="1514"/>
      <c r="BV2569" s="1514"/>
      <c r="BW2569" s="1514"/>
      <c r="BX2569" s="1514"/>
      <c r="BY2569" s="1514"/>
      <c r="BZ2569" s="1514"/>
      <c r="CA2569" s="1514"/>
      <c r="CB2569" s="1514"/>
      <c r="CC2569" s="1514"/>
      <c r="CD2569" s="2039" t="s">
        <v>3944</v>
      </c>
    </row>
    <row r="2570" spans="1:82" s="19" customFormat="1" ht="42" customHeight="1" x14ac:dyDescent="0.2">
      <c r="A2570" s="1308" t="s">
        <v>4120</v>
      </c>
      <c r="B2570" s="1309" t="s">
        <v>4297</v>
      </c>
      <c r="C2570" s="1309" t="s">
        <v>4298</v>
      </c>
      <c r="D2570" s="163">
        <v>324</v>
      </c>
      <c r="E2570" s="210" t="s">
        <v>4300</v>
      </c>
      <c r="F2570" s="48" t="s">
        <v>619</v>
      </c>
      <c r="G2570" s="217">
        <v>0</v>
      </c>
      <c r="H2570" s="217" t="s">
        <v>0</v>
      </c>
      <c r="I2570" s="217">
        <v>4</v>
      </c>
      <c r="J2570" s="1284">
        <v>2</v>
      </c>
      <c r="K2570" s="210"/>
      <c r="L2570" s="1285">
        <f t="shared" si="289"/>
        <v>14936000</v>
      </c>
      <c r="M2570" s="1296">
        <v>14936000</v>
      </c>
      <c r="N2570" s="1310"/>
      <c r="O2570" s="1286"/>
      <c r="P2570" s="1286"/>
      <c r="Q2570" s="1286"/>
      <c r="R2570" s="1286"/>
      <c r="S2570" s="1286"/>
      <c r="T2570" s="1286"/>
      <c r="U2570" s="1287">
        <f t="shared" si="290"/>
        <v>9762279</v>
      </c>
      <c r="V2570" s="495">
        <v>9762279</v>
      </c>
      <c r="W2570" s="1286"/>
      <c r="X2570" s="1286"/>
      <c r="Y2570" s="1286"/>
      <c r="Z2570" s="1286"/>
      <c r="AA2570" s="1286"/>
      <c r="AB2570" s="1286"/>
      <c r="AC2570" s="1286"/>
      <c r="AD2570" s="1286"/>
      <c r="AE2570" s="1286"/>
      <c r="AF2570" s="1286"/>
      <c r="AG2570" s="1520">
        <v>77101604</v>
      </c>
      <c r="AH2570" s="1520" t="s">
        <v>4213</v>
      </c>
      <c r="AI2570" s="1520" t="s">
        <v>3988</v>
      </c>
      <c r="AJ2570" s="1520" t="s">
        <v>4214</v>
      </c>
      <c r="AK2570" s="1520" t="s">
        <v>537</v>
      </c>
      <c r="AL2570" s="1520" t="s">
        <v>1754</v>
      </c>
      <c r="AM2570" s="1522">
        <v>7000000</v>
      </c>
      <c r="AN2570" s="1522">
        <v>7000000</v>
      </c>
      <c r="AO2570" s="1520" t="s">
        <v>3933</v>
      </c>
      <c r="AP2570" s="1520" t="s">
        <v>3934</v>
      </c>
      <c r="AQ2570" s="1520" t="s">
        <v>3954</v>
      </c>
      <c r="AR2570" s="1520">
        <v>2203050102</v>
      </c>
      <c r="AS2570" s="2740" t="s">
        <v>6164</v>
      </c>
      <c r="AT2570" s="1520" t="s">
        <v>4039</v>
      </c>
      <c r="AU2570" s="2784">
        <v>2</v>
      </c>
      <c r="AV2570" s="2784">
        <v>0</v>
      </c>
      <c r="AW2570" s="2785">
        <v>42794</v>
      </c>
      <c r="AX2570" s="3306">
        <v>42778</v>
      </c>
      <c r="AY2570" s="2701">
        <v>7000000</v>
      </c>
      <c r="AZ2570" s="1520" t="s">
        <v>4217</v>
      </c>
      <c r="BA2570" s="2740" t="s">
        <v>4218</v>
      </c>
      <c r="BB2570" s="2740" t="s">
        <v>4301</v>
      </c>
      <c r="BC2570" s="2740" t="s">
        <v>4220</v>
      </c>
      <c r="BD2570" s="2786">
        <v>2017000271</v>
      </c>
      <c r="BE2570" s="1520" t="s">
        <v>4003</v>
      </c>
      <c r="BF2570" s="2465">
        <v>11000000</v>
      </c>
      <c r="BG2570" s="1519">
        <v>2017000311</v>
      </c>
      <c r="BH2570" s="1520" t="s">
        <v>3997</v>
      </c>
      <c r="BI2570" s="2465">
        <v>7000000</v>
      </c>
      <c r="BJ2570" s="1520" t="s">
        <v>3988</v>
      </c>
      <c r="BK2570" s="1520" t="s">
        <v>3943</v>
      </c>
      <c r="BL2570" s="2514">
        <f t="shared" si="291"/>
        <v>4000000</v>
      </c>
      <c r="BM2570" s="3307" t="e">
        <f>L2570-(BI2570+#REF!+BI2572+BI2573+BI2574+BI2575)</f>
        <v>#REF!</v>
      </c>
      <c r="BN2570" s="2968"/>
      <c r="BO2570" s="1413"/>
      <c r="BP2570" s="1413"/>
      <c r="BQ2570" s="1413"/>
      <c r="BR2570" s="1413"/>
      <c r="BS2570" s="1413"/>
      <c r="BT2570" s="1413"/>
      <c r="BU2570" s="1413"/>
      <c r="BV2570" s="1413"/>
      <c r="BW2570" s="1413"/>
      <c r="BX2570" s="1413"/>
      <c r="BY2570" s="1413"/>
      <c r="BZ2570" s="1413"/>
      <c r="CA2570" s="1413"/>
      <c r="CB2570" s="1413"/>
      <c r="CC2570" s="3021"/>
      <c r="CD2570" s="3308" t="s">
        <v>3944</v>
      </c>
    </row>
    <row r="2571" spans="1:82" s="19" customFormat="1" ht="77.25" customHeight="1" x14ac:dyDescent="0.25">
      <c r="A2571" s="1313" t="s">
        <v>4120</v>
      </c>
      <c r="B2571" s="1314" t="s">
        <v>4297</v>
      </c>
      <c r="C2571" s="1314" t="s">
        <v>4298</v>
      </c>
      <c r="D2571" s="460">
        <v>324</v>
      </c>
      <c r="E2571" s="500" t="s">
        <v>4300</v>
      </c>
      <c r="F2571" s="526" t="s">
        <v>619</v>
      </c>
      <c r="G2571" s="463">
        <v>0</v>
      </c>
      <c r="H2571" s="463" t="s">
        <v>0</v>
      </c>
      <c r="I2571" s="463">
        <v>4</v>
      </c>
      <c r="J2571" s="1297">
        <v>2</v>
      </c>
      <c r="K2571" s="500"/>
      <c r="L2571" s="1299"/>
      <c r="M2571" s="1294"/>
      <c r="N2571" s="1294"/>
      <c r="O2571" s="1294"/>
      <c r="P2571" s="1294"/>
      <c r="Q2571" s="1294"/>
      <c r="R2571" s="1294"/>
      <c r="S2571" s="1294"/>
      <c r="T2571" s="1294"/>
      <c r="U2571" s="1300">
        <f t="shared" si="290"/>
        <v>0</v>
      </c>
      <c r="V2571" s="1294"/>
      <c r="W2571" s="1294"/>
      <c r="X2571" s="1294"/>
      <c r="Y2571" s="1294"/>
      <c r="Z2571" s="1294"/>
      <c r="AA2571" s="1294"/>
      <c r="AB2571" s="1294"/>
      <c r="AC2571" s="1294"/>
      <c r="AD2571" s="1294"/>
      <c r="AE2571" s="1294"/>
      <c r="AF2571" s="1294"/>
      <c r="AG2571" s="1450"/>
      <c r="AH2571" s="1442" t="s">
        <v>6387</v>
      </c>
      <c r="AI2571" s="1442" t="s">
        <v>4302</v>
      </c>
      <c r="AJ2571" s="1442" t="s">
        <v>4303</v>
      </c>
      <c r="AK2571" s="1442" t="s">
        <v>4187</v>
      </c>
      <c r="AL2571" s="1442" t="s">
        <v>3932</v>
      </c>
      <c r="AM2571" s="1388">
        <v>30300000</v>
      </c>
      <c r="AN2571" s="1388">
        <v>30300000</v>
      </c>
      <c r="AO2571" s="1442" t="s">
        <v>3933</v>
      </c>
      <c r="AP2571" s="1442" t="s">
        <v>3934</v>
      </c>
      <c r="AQ2571" s="1442" t="s">
        <v>4304</v>
      </c>
      <c r="AR2571" s="1442">
        <v>2203050112</v>
      </c>
      <c r="AS2571" s="2813" t="s">
        <v>6165</v>
      </c>
      <c r="AT2571" s="2815" t="s">
        <v>6166</v>
      </c>
      <c r="AU2571" s="2816">
        <v>20</v>
      </c>
      <c r="AV2571" s="2816">
        <v>0</v>
      </c>
      <c r="AW2571" s="3829">
        <v>42902</v>
      </c>
      <c r="AX2571" s="3829">
        <v>43055</v>
      </c>
      <c r="AY2571" s="3201">
        <v>30300000</v>
      </c>
      <c r="AZ2571" s="3216"/>
      <c r="BA2571" s="3216"/>
      <c r="BB2571" s="3216"/>
      <c r="BC2571" s="3216"/>
      <c r="BD2571" s="3216"/>
      <c r="BE2571" s="2238"/>
      <c r="BF2571" s="2342"/>
      <c r="BG2571" s="2238"/>
      <c r="BH2571" s="2238"/>
      <c r="BI2571" s="3216"/>
      <c r="BJ2571" s="2238"/>
      <c r="BK2571" s="2238"/>
      <c r="BL2571" s="2733" t="e">
        <f>BF2571-#REF!</f>
        <v>#REF!</v>
      </c>
      <c r="BM2571" s="3180"/>
      <c r="BN2571" s="2968"/>
      <c r="BO2571" s="1413"/>
      <c r="BP2571" s="1413"/>
      <c r="BQ2571" s="1413"/>
      <c r="BR2571" s="1439"/>
      <c r="BS2571" s="1439"/>
      <c r="BT2571" s="1439"/>
      <c r="BU2571" s="1439"/>
      <c r="BV2571" s="1439"/>
      <c r="BW2571" s="1439"/>
      <c r="BX2571" s="1439"/>
      <c r="BY2571" s="1439"/>
      <c r="BZ2571" s="1439"/>
      <c r="CA2571" s="1439"/>
      <c r="CB2571" s="1439"/>
      <c r="CC2571" s="1940"/>
      <c r="CD2571" s="2242" t="s">
        <v>3944</v>
      </c>
    </row>
    <row r="2572" spans="1:82" s="19" customFormat="1" ht="42" customHeight="1" x14ac:dyDescent="0.25">
      <c r="A2572" s="1313" t="s">
        <v>4120</v>
      </c>
      <c r="B2572" s="1314" t="s">
        <v>4297</v>
      </c>
      <c r="C2572" s="1314" t="s">
        <v>4298</v>
      </c>
      <c r="D2572" s="460">
        <v>324</v>
      </c>
      <c r="E2572" s="500" t="s">
        <v>4300</v>
      </c>
      <c r="F2572" s="526" t="s">
        <v>619</v>
      </c>
      <c r="G2572" s="463">
        <v>0</v>
      </c>
      <c r="H2572" s="463" t="s">
        <v>0</v>
      </c>
      <c r="I2572" s="463">
        <v>4</v>
      </c>
      <c r="J2572" s="1297">
        <v>2</v>
      </c>
      <c r="K2572" s="500"/>
      <c r="L2572" s="1299"/>
      <c r="M2572" s="1294"/>
      <c r="N2572" s="1294"/>
      <c r="O2572" s="1294"/>
      <c r="P2572" s="1294"/>
      <c r="Q2572" s="1294"/>
      <c r="R2572" s="1294"/>
      <c r="S2572" s="1294"/>
      <c r="T2572" s="1294"/>
      <c r="U2572" s="1300">
        <f t="shared" si="290"/>
        <v>0</v>
      </c>
      <c r="V2572" s="1294"/>
      <c r="W2572" s="1294"/>
      <c r="X2572" s="1294"/>
      <c r="Y2572" s="1294"/>
      <c r="Z2572" s="1294"/>
      <c r="AA2572" s="1294"/>
      <c r="AB2572" s="1294"/>
      <c r="AC2572" s="1294"/>
      <c r="AD2572" s="1294"/>
      <c r="AE2572" s="1294"/>
      <c r="AF2572" s="1294"/>
      <c r="AG2572" s="1450"/>
      <c r="AH2572" s="1450"/>
      <c r="AI2572" s="1450"/>
      <c r="AJ2572" s="1450"/>
      <c r="AK2572" s="1450"/>
      <c r="AL2572" s="3309"/>
      <c r="AM2572" s="1451">
        <v>7000000</v>
      </c>
      <c r="AN2572" s="1451">
        <v>7000000</v>
      </c>
      <c r="AO2572" s="1450"/>
      <c r="AP2572" s="1450"/>
      <c r="AQ2572" s="1450"/>
      <c r="AR2572" s="1450"/>
      <c r="AS2572" s="3231"/>
      <c r="AT2572" s="3281"/>
      <c r="AU2572" s="3232"/>
      <c r="AV2572" s="3232"/>
      <c r="AW2572" s="3282"/>
      <c r="AX2572" s="3282"/>
      <c r="AY2572" s="3229">
        <v>7000000</v>
      </c>
      <c r="AZ2572" s="3216"/>
      <c r="BA2572" s="3216"/>
      <c r="BB2572" s="3216"/>
      <c r="BC2572" s="3216"/>
      <c r="BD2572" s="3216"/>
      <c r="BE2572" s="2238"/>
      <c r="BF2572" s="2342"/>
      <c r="BG2572" s="2238"/>
      <c r="BH2572" s="2238"/>
      <c r="BI2572" s="2342"/>
      <c r="BJ2572" s="2238"/>
      <c r="BK2572" s="2238"/>
      <c r="BL2572" s="2733">
        <f t="shared" si="291"/>
        <v>0</v>
      </c>
      <c r="BM2572" s="3180"/>
      <c r="BN2572" s="2968"/>
      <c r="BO2572" s="1413"/>
      <c r="BP2572" s="1413"/>
      <c r="BQ2572" s="1413"/>
      <c r="BR2572" s="1439"/>
      <c r="BS2572" s="1439"/>
      <c r="BT2572" s="1439"/>
      <c r="BU2572" s="1439"/>
      <c r="BV2572" s="1439"/>
      <c r="BW2572" s="1439"/>
      <c r="BX2572" s="1439"/>
      <c r="BY2572" s="1439"/>
      <c r="BZ2572" s="1439"/>
      <c r="CA2572" s="1439"/>
      <c r="CB2572" s="1439"/>
      <c r="CC2572" s="1940"/>
      <c r="CD2572" s="2242" t="s">
        <v>3944</v>
      </c>
    </row>
    <row r="2573" spans="1:82" s="19" customFormat="1" ht="42" customHeight="1" x14ac:dyDescent="0.25">
      <c r="A2573" s="1313" t="s">
        <v>4120</v>
      </c>
      <c r="B2573" s="1314" t="s">
        <v>4297</v>
      </c>
      <c r="C2573" s="1314" t="s">
        <v>4298</v>
      </c>
      <c r="D2573" s="460">
        <v>324</v>
      </c>
      <c r="E2573" s="500" t="s">
        <v>4300</v>
      </c>
      <c r="F2573" s="526" t="s">
        <v>619</v>
      </c>
      <c r="G2573" s="463">
        <v>0</v>
      </c>
      <c r="H2573" s="463" t="s">
        <v>0</v>
      </c>
      <c r="I2573" s="463">
        <v>4</v>
      </c>
      <c r="J2573" s="1297">
        <v>2</v>
      </c>
      <c r="K2573" s="500"/>
      <c r="L2573" s="1299"/>
      <c r="M2573" s="1294"/>
      <c r="N2573" s="1294"/>
      <c r="O2573" s="1294"/>
      <c r="P2573" s="1294"/>
      <c r="Q2573" s="1294"/>
      <c r="R2573" s="1294"/>
      <c r="S2573" s="1294"/>
      <c r="T2573" s="1294"/>
      <c r="U2573" s="1300">
        <f t="shared" si="290"/>
        <v>0</v>
      </c>
      <c r="V2573" s="1294"/>
      <c r="W2573" s="1294"/>
      <c r="X2573" s="1294"/>
      <c r="Y2573" s="1294"/>
      <c r="Z2573" s="1294"/>
      <c r="AA2573" s="1294"/>
      <c r="AB2573" s="1294"/>
      <c r="AC2573" s="1294"/>
      <c r="AD2573" s="1294"/>
      <c r="AE2573" s="1294"/>
      <c r="AF2573" s="1294"/>
      <c r="AG2573" s="1133"/>
      <c r="AH2573" s="1133"/>
      <c r="AI2573" s="1133"/>
      <c r="AJ2573" s="1133"/>
      <c r="AK2573" s="1133"/>
      <c r="AL2573" s="1133"/>
      <c r="AM2573" s="1489"/>
      <c r="AN2573" s="1489"/>
      <c r="AO2573" s="1133"/>
      <c r="AP2573" s="1133"/>
      <c r="AQ2573" s="1133"/>
      <c r="AR2573" s="1133"/>
      <c r="AS2573" s="3209"/>
      <c r="AT2573" s="3214"/>
      <c r="AU2573" s="2731"/>
      <c r="AV2573" s="2731"/>
      <c r="AW2573" s="3215"/>
      <c r="AX2573" s="3215"/>
      <c r="AY2573" s="2338"/>
      <c r="AZ2573" s="3216"/>
      <c r="BA2573" s="3216"/>
      <c r="BB2573" s="3216"/>
      <c r="BC2573" s="3216"/>
      <c r="BD2573" s="3216"/>
      <c r="BE2573" s="2238"/>
      <c r="BF2573" s="2342"/>
      <c r="BG2573" s="2238"/>
      <c r="BH2573" s="2238"/>
      <c r="BI2573" s="2342"/>
      <c r="BJ2573" s="2238"/>
      <c r="BK2573" s="2238"/>
      <c r="BL2573" s="2733">
        <f t="shared" si="291"/>
        <v>0</v>
      </c>
      <c r="BM2573" s="3180"/>
      <c r="BN2573" s="2968"/>
      <c r="BO2573" s="1413"/>
      <c r="BP2573" s="1413"/>
      <c r="BQ2573" s="1413"/>
      <c r="BR2573" s="1439"/>
      <c r="BS2573" s="1439"/>
      <c r="BT2573" s="1439"/>
      <c r="BU2573" s="1439"/>
      <c r="BV2573" s="1439"/>
      <c r="BW2573" s="1439"/>
      <c r="BX2573" s="1439"/>
      <c r="BY2573" s="1439"/>
      <c r="BZ2573" s="1439"/>
      <c r="CA2573" s="1439"/>
      <c r="CB2573" s="1439"/>
      <c r="CC2573" s="1940"/>
      <c r="CD2573" s="2242" t="s">
        <v>3944</v>
      </c>
    </row>
    <row r="2574" spans="1:82" s="19" customFormat="1" ht="42" customHeight="1" x14ac:dyDescent="0.25">
      <c r="A2574" s="1313" t="s">
        <v>4120</v>
      </c>
      <c r="B2574" s="1314" t="s">
        <v>4297</v>
      </c>
      <c r="C2574" s="1314" t="s">
        <v>4298</v>
      </c>
      <c r="D2574" s="460">
        <v>324</v>
      </c>
      <c r="E2574" s="500" t="s">
        <v>4300</v>
      </c>
      <c r="F2574" s="526" t="s">
        <v>619</v>
      </c>
      <c r="G2574" s="463">
        <v>0</v>
      </c>
      <c r="H2574" s="463" t="s">
        <v>0</v>
      </c>
      <c r="I2574" s="463">
        <v>4</v>
      </c>
      <c r="J2574" s="1297">
        <v>2</v>
      </c>
      <c r="K2574" s="500"/>
      <c r="L2574" s="1299"/>
      <c r="M2574" s="1294"/>
      <c r="N2574" s="1294"/>
      <c r="O2574" s="1294"/>
      <c r="P2574" s="1294"/>
      <c r="Q2574" s="1294"/>
      <c r="R2574" s="1294"/>
      <c r="S2574" s="1294"/>
      <c r="T2574" s="1294"/>
      <c r="U2574" s="1300">
        <f t="shared" si="290"/>
        <v>0</v>
      </c>
      <c r="V2574" s="1294"/>
      <c r="W2574" s="1294"/>
      <c r="X2574" s="1294"/>
      <c r="Y2574" s="1294"/>
      <c r="Z2574" s="1294"/>
      <c r="AA2574" s="1294"/>
      <c r="AB2574" s="1294"/>
      <c r="AC2574" s="1294"/>
      <c r="AD2574" s="1294"/>
      <c r="AE2574" s="1294"/>
      <c r="AF2574" s="1294"/>
      <c r="AG2574" s="1133"/>
      <c r="AH2574" s="1133"/>
      <c r="AI2574" s="1133"/>
      <c r="AJ2574" s="1133"/>
      <c r="AK2574" s="1133"/>
      <c r="AL2574" s="1133"/>
      <c r="AM2574" s="1489"/>
      <c r="AN2574" s="1489"/>
      <c r="AO2574" s="1133"/>
      <c r="AP2574" s="1133"/>
      <c r="AQ2574" s="1133"/>
      <c r="AR2574" s="1133"/>
      <c r="AS2574" s="3209"/>
      <c r="AT2574" s="3214"/>
      <c r="AU2574" s="2731"/>
      <c r="AV2574" s="2731"/>
      <c r="AW2574" s="3215"/>
      <c r="AX2574" s="3215"/>
      <c r="AY2574" s="2338"/>
      <c r="AZ2574" s="3216"/>
      <c r="BA2574" s="3216"/>
      <c r="BB2574" s="3216"/>
      <c r="BC2574" s="3216"/>
      <c r="BD2574" s="3216"/>
      <c r="BE2574" s="2238"/>
      <c r="BF2574" s="2342"/>
      <c r="BG2574" s="2238"/>
      <c r="BH2574" s="2238"/>
      <c r="BI2574" s="2342"/>
      <c r="BJ2574" s="2238"/>
      <c r="BK2574" s="2238"/>
      <c r="BL2574" s="2733">
        <f t="shared" si="291"/>
        <v>0</v>
      </c>
      <c r="BM2574" s="3180"/>
      <c r="BN2574" s="2968"/>
      <c r="BO2574" s="1413"/>
      <c r="BP2574" s="1413"/>
      <c r="BQ2574" s="1413"/>
      <c r="BR2574" s="1439"/>
      <c r="BS2574" s="1439"/>
      <c r="BT2574" s="1439"/>
      <c r="BU2574" s="1439"/>
      <c r="BV2574" s="1439"/>
      <c r="BW2574" s="1439"/>
      <c r="BX2574" s="1439"/>
      <c r="BY2574" s="1439"/>
      <c r="BZ2574" s="1439"/>
      <c r="CA2574" s="1439"/>
      <c r="CB2574" s="1439"/>
      <c r="CC2574" s="1940"/>
      <c r="CD2574" s="2242" t="s">
        <v>3944</v>
      </c>
    </row>
    <row r="2575" spans="1:82" s="19" customFormat="1" ht="42" customHeight="1" thickBot="1" x14ac:dyDescent="0.3">
      <c r="A2575" s="1317" t="s">
        <v>4120</v>
      </c>
      <c r="B2575" s="1318" t="s">
        <v>4297</v>
      </c>
      <c r="C2575" s="1318" t="s">
        <v>4298</v>
      </c>
      <c r="D2575" s="205">
        <v>324</v>
      </c>
      <c r="E2575" s="103" t="s">
        <v>4300</v>
      </c>
      <c r="F2575" s="100" t="s">
        <v>619</v>
      </c>
      <c r="G2575" s="17">
        <v>0</v>
      </c>
      <c r="H2575" s="17" t="s">
        <v>0</v>
      </c>
      <c r="I2575" s="17">
        <v>4</v>
      </c>
      <c r="J2575" s="1302">
        <v>2</v>
      </c>
      <c r="K2575" s="103"/>
      <c r="L2575" s="1304"/>
      <c r="M2575" s="1320"/>
      <c r="N2575" s="1320"/>
      <c r="O2575" s="1320"/>
      <c r="P2575" s="1320"/>
      <c r="Q2575" s="1320"/>
      <c r="R2575" s="1320"/>
      <c r="S2575" s="1320"/>
      <c r="T2575" s="1320"/>
      <c r="U2575" s="1305">
        <f t="shared" si="290"/>
        <v>0</v>
      </c>
      <c r="V2575" s="1320"/>
      <c r="W2575" s="1320"/>
      <c r="X2575" s="1320"/>
      <c r="Y2575" s="1320"/>
      <c r="Z2575" s="1320"/>
      <c r="AA2575" s="1320"/>
      <c r="AB2575" s="1320"/>
      <c r="AC2575" s="1320"/>
      <c r="AD2575" s="1320"/>
      <c r="AE2575" s="1320"/>
      <c r="AF2575" s="1320"/>
      <c r="AG2575" s="1155"/>
      <c r="AH2575" s="1155"/>
      <c r="AI2575" s="1155"/>
      <c r="AJ2575" s="1155"/>
      <c r="AK2575" s="1155"/>
      <c r="AL2575" s="1155"/>
      <c r="AM2575" s="4060"/>
      <c r="AN2575" s="4060"/>
      <c r="AO2575" s="1155"/>
      <c r="AP2575" s="1155"/>
      <c r="AQ2575" s="1155"/>
      <c r="AR2575" s="1155"/>
      <c r="AS2575" s="3217"/>
      <c r="AT2575" s="3218"/>
      <c r="AU2575" s="2737"/>
      <c r="AV2575" s="2737"/>
      <c r="AW2575" s="3219"/>
      <c r="AX2575" s="3219"/>
      <c r="AY2575" s="2347"/>
      <c r="AZ2575" s="3220"/>
      <c r="BA2575" s="3220"/>
      <c r="BB2575" s="3220"/>
      <c r="BC2575" s="3220"/>
      <c r="BD2575" s="3220"/>
      <c r="BE2575" s="1939"/>
      <c r="BF2575" s="2351"/>
      <c r="BG2575" s="1939"/>
      <c r="BH2575" s="1939"/>
      <c r="BI2575" s="2351"/>
      <c r="BJ2575" s="1939"/>
      <c r="BK2575" s="1939"/>
      <c r="BL2575" s="2739">
        <f t="shared" si="291"/>
        <v>0</v>
      </c>
      <c r="BM2575" s="3310"/>
      <c r="BN2575" s="3311"/>
      <c r="BO2575" s="2231"/>
      <c r="BP2575" s="2231"/>
      <c r="BQ2575" s="2231"/>
      <c r="BR2575" s="1608"/>
      <c r="BS2575" s="1608"/>
      <c r="BT2575" s="1608"/>
      <c r="BU2575" s="1608"/>
      <c r="BV2575" s="1608"/>
      <c r="BW2575" s="1608"/>
      <c r="BX2575" s="1608"/>
      <c r="BY2575" s="1608"/>
      <c r="BZ2575" s="1608"/>
      <c r="CA2575" s="1608"/>
      <c r="CB2575" s="1608"/>
      <c r="CC2575" s="2232"/>
      <c r="CD2575" s="3015" t="s">
        <v>3944</v>
      </c>
    </row>
    <row r="2576" spans="1:82" s="19" customFormat="1" ht="42" customHeight="1" x14ac:dyDescent="0.25">
      <c r="A2576" s="1308" t="s">
        <v>4120</v>
      </c>
      <c r="B2576" s="1309" t="s">
        <v>4297</v>
      </c>
      <c r="C2576" s="1309" t="s">
        <v>4298</v>
      </c>
      <c r="D2576" s="163">
        <v>325</v>
      </c>
      <c r="E2576" s="210" t="s">
        <v>4305</v>
      </c>
      <c r="F2576" s="48" t="s">
        <v>4306</v>
      </c>
      <c r="G2576" s="217">
        <v>0</v>
      </c>
      <c r="H2576" s="217" t="s">
        <v>0</v>
      </c>
      <c r="I2576" s="217">
        <v>2</v>
      </c>
      <c r="J2576" s="1284">
        <v>1</v>
      </c>
      <c r="K2576" s="210"/>
      <c r="L2576" s="1285">
        <f t="shared" si="289"/>
        <v>0</v>
      </c>
      <c r="M2576" s="1286"/>
      <c r="N2576" s="1310"/>
      <c r="O2576" s="1286"/>
      <c r="P2576" s="1286"/>
      <c r="Q2576" s="1286"/>
      <c r="R2576" s="1286"/>
      <c r="S2576" s="1286"/>
      <c r="T2576" s="1286"/>
      <c r="U2576" s="1287">
        <f t="shared" si="290"/>
        <v>0</v>
      </c>
      <c r="V2576" s="1286"/>
      <c r="W2576" s="1286"/>
      <c r="X2576" s="1286"/>
      <c r="Y2576" s="1286"/>
      <c r="Z2576" s="1286"/>
      <c r="AA2576" s="1286"/>
      <c r="AB2576" s="1286"/>
      <c r="AC2576" s="1286"/>
      <c r="AD2576" s="1286"/>
      <c r="AE2576" s="1286"/>
      <c r="AF2576" s="1286"/>
      <c r="AG2576" s="1462"/>
      <c r="AH2576" s="1462"/>
      <c r="AI2576" s="1462"/>
      <c r="AJ2576" s="1462"/>
      <c r="AK2576" s="1462"/>
      <c r="AL2576" s="1462"/>
      <c r="AM2576" s="1464"/>
      <c r="AN2576" s="1464"/>
      <c r="AO2576" s="1462"/>
      <c r="AP2576" s="1462"/>
      <c r="AQ2576" s="1462"/>
      <c r="AR2576" s="1462"/>
      <c r="AS2576" s="2709" t="s">
        <v>6167</v>
      </c>
      <c r="AT2576" s="1382" t="s">
        <v>4307</v>
      </c>
      <c r="AU2576" s="2710">
        <v>1</v>
      </c>
      <c r="AV2576" s="2710">
        <v>0</v>
      </c>
      <c r="AW2576" s="2812">
        <v>42887</v>
      </c>
      <c r="AX2576" s="3312">
        <v>43039</v>
      </c>
      <c r="AY2576" s="2712">
        <v>0</v>
      </c>
      <c r="AZ2576" s="2713"/>
      <c r="BA2576" s="2713"/>
      <c r="BB2576" s="2713"/>
      <c r="BC2576" s="2713"/>
      <c r="BD2576" s="2713"/>
      <c r="BE2576" s="1858"/>
      <c r="BF2576" s="2221"/>
      <c r="BG2576" s="1858"/>
      <c r="BH2576" s="1858"/>
      <c r="BI2576" s="2221"/>
      <c r="BJ2576" s="1858"/>
      <c r="BK2576" s="1858"/>
      <c r="BL2576" s="2514">
        <f t="shared" si="291"/>
        <v>0</v>
      </c>
      <c r="BM2576" s="2221">
        <f>L2576-(BI2576+BI2577+BI2578+BI2579+BI2580+BI2581)</f>
        <v>0</v>
      </c>
      <c r="BN2576" s="1471"/>
      <c r="BO2576" s="1471"/>
      <c r="BP2576" s="1471"/>
      <c r="BQ2576" s="1471"/>
      <c r="BR2576" s="1471"/>
      <c r="BS2576" s="1471"/>
      <c r="BT2576" s="1471"/>
      <c r="BU2576" s="1471"/>
      <c r="BV2576" s="1471"/>
      <c r="BW2576" s="1471"/>
      <c r="BX2576" s="1471"/>
      <c r="BY2576" s="1471"/>
      <c r="BZ2576" s="1471"/>
      <c r="CA2576" s="1471"/>
      <c r="CB2576" s="1471"/>
      <c r="CC2576" s="1471"/>
      <c r="CD2576" s="1978" t="s">
        <v>3944</v>
      </c>
    </row>
    <row r="2577" spans="1:82" s="19" customFormat="1" ht="42" customHeight="1" x14ac:dyDescent="0.25">
      <c r="A2577" s="1313" t="s">
        <v>4120</v>
      </c>
      <c r="B2577" s="1314" t="s">
        <v>4297</v>
      </c>
      <c r="C2577" s="1314" t="s">
        <v>4298</v>
      </c>
      <c r="D2577" s="460">
        <v>325</v>
      </c>
      <c r="E2577" s="500" t="s">
        <v>4305</v>
      </c>
      <c r="F2577" s="526" t="s">
        <v>4306</v>
      </c>
      <c r="G2577" s="463">
        <v>0</v>
      </c>
      <c r="H2577" s="463" t="s">
        <v>0</v>
      </c>
      <c r="I2577" s="463">
        <v>2</v>
      </c>
      <c r="J2577" s="1297">
        <v>1</v>
      </c>
      <c r="K2577" s="500"/>
      <c r="L2577" s="1299"/>
      <c r="M2577" s="1294"/>
      <c r="N2577" s="1294"/>
      <c r="O2577" s="1294"/>
      <c r="P2577" s="1294"/>
      <c r="Q2577" s="1294"/>
      <c r="R2577" s="1294"/>
      <c r="S2577" s="1294"/>
      <c r="T2577" s="1294"/>
      <c r="U2577" s="1300">
        <f t="shared" si="290"/>
        <v>0</v>
      </c>
      <c r="V2577" s="1294"/>
      <c r="W2577" s="1294"/>
      <c r="X2577" s="1294"/>
      <c r="Y2577" s="1294"/>
      <c r="Z2577" s="1294"/>
      <c r="AA2577" s="1294"/>
      <c r="AB2577" s="1294"/>
      <c r="AC2577" s="1294"/>
      <c r="AD2577" s="1294"/>
      <c r="AE2577" s="1294"/>
      <c r="AF2577" s="1294"/>
      <c r="AG2577" s="1133"/>
      <c r="AH2577" s="1133"/>
      <c r="AI2577" s="1133"/>
      <c r="AJ2577" s="1133"/>
      <c r="AK2577" s="1133"/>
      <c r="AL2577" s="1133"/>
      <c r="AM2577" s="1489"/>
      <c r="AN2577" s="1489"/>
      <c r="AO2577" s="1133"/>
      <c r="AP2577" s="1133"/>
      <c r="AQ2577" s="1133"/>
      <c r="AR2577" s="1133"/>
      <c r="AS2577" s="3209"/>
      <c r="AT2577" s="3214"/>
      <c r="AU2577" s="2731"/>
      <c r="AV2577" s="2731"/>
      <c r="AW2577" s="3215"/>
      <c r="AX2577" s="3215"/>
      <c r="AY2577" s="2338"/>
      <c r="AZ2577" s="3216"/>
      <c r="BA2577" s="3216"/>
      <c r="BB2577" s="3216"/>
      <c r="BC2577" s="3216"/>
      <c r="BD2577" s="3216"/>
      <c r="BE2577" s="2238"/>
      <c r="BF2577" s="2342"/>
      <c r="BG2577" s="2238"/>
      <c r="BH2577" s="2238"/>
      <c r="BI2577" s="2342"/>
      <c r="BJ2577" s="2238"/>
      <c r="BK2577" s="2238"/>
      <c r="BL2577" s="2733">
        <f t="shared" si="291"/>
        <v>0</v>
      </c>
      <c r="BM2577" s="2238"/>
      <c r="BN2577" s="1439"/>
      <c r="BO2577" s="1439"/>
      <c r="BP2577" s="1439"/>
      <c r="BQ2577" s="1439"/>
      <c r="BR2577" s="1439"/>
      <c r="BS2577" s="1439"/>
      <c r="BT2577" s="1439"/>
      <c r="BU2577" s="1439"/>
      <c r="BV2577" s="1439"/>
      <c r="BW2577" s="1439"/>
      <c r="BX2577" s="1439"/>
      <c r="BY2577" s="1439"/>
      <c r="BZ2577" s="1439"/>
      <c r="CA2577" s="1439"/>
      <c r="CB2577" s="1439"/>
      <c r="CC2577" s="1439"/>
      <c r="CD2577" s="2028" t="s">
        <v>3944</v>
      </c>
    </row>
    <row r="2578" spans="1:82" s="19" customFormat="1" ht="42" customHeight="1" x14ac:dyDescent="0.25">
      <c r="A2578" s="1313" t="s">
        <v>4120</v>
      </c>
      <c r="B2578" s="1314" t="s">
        <v>4297</v>
      </c>
      <c r="C2578" s="1314" t="s">
        <v>4298</v>
      </c>
      <c r="D2578" s="460">
        <v>325</v>
      </c>
      <c r="E2578" s="500" t="s">
        <v>4305</v>
      </c>
      <c r="F2578" s="526" t="s">
        <v>4306</v>
      </c>
      <c r="G2578" s="463">
        <v>0</v>
      </c>
      <c r="H2578" s="463" t="s">
        <v>0</v>
      </c>
      <c r="I2578" s="463">
        <v>2</v>
      </c>
      <c r="J2578" s="1297">
        <v>1</v>
      </c>
      <c r="K2578" s="500"/>
      <c r="L2578" s="1299"/>
      <c r="M2578" s="1294"/>
      <c r="N2578" s="1294"/>
      <c r="O2578" s="1294"/>
      <c r="P2578" s="1294"/>
      <c r="Q2578" s="1294"/>
      <c r="R2578" s="1294"/>
      <c r="S2578" s="1294"/>
      <c r="T2578" s="1294"/>
      <c r="U2578" s="1300">
        <f t="shared" si="290"/>
        <v>0</v>
      </c>
      <c r="V2578" s="1294"/>
      <c r="W2578" s="1294"/>
      <c r="X2578" s="1294"/>
      <c r="Y2578" s="1294"/>
      <c r="Z2578" s="1294"/>
      <c r="AA2578" s="1294"/>
      <c r="AB2578" s="1294"/>
      <c r="AC2578" s="1294"/>
      <c r="AD2578" s="1294"/>
      <c r="AE2578" s="1294"/>
      <c r="AF2578" s="1294"/>
      <c r="AG2578" s="1133"/>
      <c r="AH2578" s="1133"/>
      <c r="AI2578" s="1133"/>
      <c r="AJ2578" s="1133"/>
      <c r="AK2578" s="1133"/>
      <c r="AL2578" s="1133"/>
      <c r="AM2578" s="1489"/>
      <c r="AN2578" s="1489"/>
      <c r="AO2578" s="1133"/>
      <c r="AP2578" s="1133"/>
      <c r="AQ2578" s="1133"/>
      <c r="AR2578" s="1133"/>
      <c r="AS2578" s="3209"/>
      <c r="AT2578" s="3214"/>
      <c r="AU2578" s="2731"/>
      <c r="AV2578" s="2731"/>
      <c r="AW2578" s="3215"/>
      <c r="AX2578" s="3215"/>
      <c r="AY2578" s="2338"/>
      <c r="AZ2578" s="3216"/>
      <c r="BA2578" s="3216"/>
      <c r="BB2578" s="3216"/>
      <c r="BC2578" s="3216"/>
      <c r="BD2578" s="3216"/>
      <c r="BE2578" s="2238"/>
      <c r="BF2578" s="2342"/>
      <c r="BG2578" s="2238"/>
      <c r="BH2578" s="2238"/>
      <c r="BI2578" s="2342"/>
      <c r="BJ2578" s="2238"/>
      <c r="BK2578" s="2238"/>
      <c r="BL2578" s="2733">
        <f t="shared" si="291"/>
        <v>0</v>
      </c>
      <c r="BM2578" s="2238"/>
      <c r="BN2578" s="1439"/>
      <c r="BO2578" s="1439"/>
      <c r="BP2578" s="1439"/>
      <c r="BQ2578" s="1439"/>
      <c r="BR2578" s="1439"/>
      <c r="BS2578" s="1439"/>
      <c r="BT2578" s="1439"/>
      <c r="BU2578" s="1439"/>
      <c r="BV2578" s="1439"/>
      <c r="BW2578" s="1439"/>
      <c r="BX2578" s="1439"/>
      <c r="BY2578" s="1439"/>
      <c r="BZ2578" s="1439"/>
      <c r="CA2578" s="1439"/>
      <c r="CB2578" s="1439"/>
      <c r="CC2578" s="1439"/>
      <c r="CD2578" s="2028" t="s">
        <v>3944</v>
      </c>
    </row>
    <row r="2579" spans="1:82" s="19" customFormat="1" ht="42" customHeight="1" x14ac:dyDescent="0.25">
      <c r="A2579" s="1313" t="s">
        <v>4120</v>
      </c>
      <c r="B2579" s="1314" t="s">
        <v>4297</v>
      </c>
      <c r="C2579" s="1314" t="s">
        <v>4298</v>
      </c>
      <c r="D2579" s="460">
        <v>325</v>
      </c>
      <c r="E2579" s="500" t="s">
        <v>4305</v>
      </c>
      <c r="F2579" s="526" t="s">
        <v>4306</v>
      </c>
      <c r="G2579" s="463">
        <v>0</v>
      </c>
      <c r="H2579" s="463" t="s">
        <v>0</v>
      </c>
      <c r="I2579" s="463">
        <v>2</v>
      </c>
      <c r="J2579" s="1297">
        <v>1</v>
      </c>
      <c r="K2579" s="500"/>
      <c r="L2579" s="1299"/>
      <c r="M2579" s="1294"/>
      <c r="N2579" s="1294"/>
      <c r="O2579" s="1294"/>
      <c r="P2579" s="1294"/>
      <c r="Q2579" s="1294"/>
      <c r="R2579" s="1294"/>
      <c r="S2579" s="1294"/>
      <c r="T2579" s="1294"/>
      <c r="U2579" s="1300">
        <f t="shared" si="290"/>
        <v>0</v>
      </c>
      <c r="V2579" s="1294"/>
      <c r="W2579" s="1294"/>
      <c r="X2579" s="1294"/>
      <c r="Y2579" s="1294"/>
      <c r="Z2579" s="1294"/>
      <c r="AA2579" s="1294"/>
      <c r="AB2579" s="1294"/>
      <c r="AC2579" s="1294"/>
      <c r="AD2579" s="1294"/>
      <c r="AE2579" s="1294"/>
      <c r="AF2579" s="1294"/>
      <c r="AG2579" s="1133"/>
      <c r="AH2579" s="1133"/>
      <c r="AI2579" s="1133"/>
      <c r="AJ2579" s="1133"/>
      <c r="AK2579" s="1133"/>
      <c r="AL2579" s="1133"/>
      <c r="AM2579" s="1489"/>
      <c r="AN2579" s="1489"/>
      <c r="AO2579" s="1133"/>
      <c r="AP2579" s="1133"/>
      <c r="AQ2579" s="1133"/>
      <c r="AR2579" s="1133"/>
      <c r="AS2579" s="3209"/>
      <c r="AT2579" s="3214"/>
      <c r="AU2579" s="2731"/>
      <c r="AV2579" s="2731"/>
      <c r="AW2579" s="3215"/>
      <c r="AX2579" s="3215"/>
      <c r="AY2579" s="2338"/>
      <c r="AZ2579" s="3216"/>
      <c r="BA2579" s="3216"/>
      <c r="BB2579" s="3216"/>
      <c r="BC2579" s="3216"/>
      <c r="BD2579" s="3216"/>
      <c r="BE2579" s="2238"/>
      <c r="BF2579" s="2342"/>
      <c r="BG2579" s="2238"/>
      <c r="BH2579" s="2238"/>
      <c r="BI2579" s="2342"/>
      <c r="BJ2579" s="2238"/>
      <c r="BK2579" s="2238"/>
      <c r="BL2579" s="2733">
        <f t="shared" si="291"/>
        <v>0</v>
      </c>
      <c r="BM2579" s="2238"/>
      <c r="BN2579" s="1439"/>
      <c r="BO2579" s="1439"/>
      <c r="BP2579" s="1439"/>
      <c r="BQ2579" s="1439"/>
      <c r="BR2579" s="1439"/>
      <c r="BS2579" s="1439"/>
      <c r="BT2579" s="1439"/>
      <c r="BU2579" s="1439"/>
      <c r="BV2579" s="1439"/>
      <c r="BW2579" s="1439"/>
      <c r="BX2579" s="1439"/>
      <c r="BY2579" s="1439"/>
      <c r="BZ2579" s="1439"/>
      <c r="CA2579" s="1439"/>
      <c r="CB2579" s="1439"/>
      <c r="CC2579" s="1439"/>
      <c r="CD2579" s="2028" t="s">
        <v>3944</v>
      </c>
    </row>
    <row r="2580" spans="1:82" s="19" customFormat="1" ht="42" customHeight="1" x14ac:dyDescent="0.25">
      <c r="A2580" s="1313" t="s">
        <v>4120</v>
      </c>
      <c r="B2580" s="1314" t="s">
        <v>4297</v>
      </c>
      <c r="C2580" s="1314" t="s">
        <v>4298</v>
      </c>
      <c r="D2580" s="460">
        <v>325</v>
      </c>
      <c r="E2580" s="500" t="s">
        <v>4305</v>
      </c>
      <c r="F2580" s="526" t="s">
        <v>4306</v>
      </c>
      <c r="G2580" s="463">
        <v>0</v>
      </c>
      <c r="H2580" s="463" t="s">
        <v>0</v>
      </c>
      <c r="I2580" s="463">
        <v>2</v>
      </c>
      <c r="J2580" s="1297">
        <v>1</v>
      </c>
      <c r="K2580" s="500"/>
      <c r="L2580" s="1299"/>
      <c r="M2580" s="1294"/>
      <c r="N2580" s="1294"/>
      <c r="O2580" s="1294"/>
      <c r="P2580" s="1294"/>
      <c r="Q2580" s="1294"/>
      <c r="R2580" s="1294"/>
      <c r="S2580" s="1294"/>
      <c r="T2580" s="1294"/>
      <c r="U2580" s="1300">
        <f t="shared" si="290"/>
        <v>0</v>
      </c>
      <c r="V2580" s="1294"/>
      <c r="W2580" s="1294"/>
      <c r="X2580" s="1294"/>
      <c r="Y2580" s="1294"/>
      <c r="Z2580" s="1294"/>
      <c r="AA2580" s="1294"/>
      <c r="AB2580" s="1294"/>
      <c r="AC2580" s="1294"/>
      <c r="AD2580" s="1294"/>
      <c r="AE2580" s="1294"/>
      <c r="AF2580" s="1294"/>
      <c r="AG2580" s="1133"/>
      <c r="AH2580" s="1133"/>
      <c r="AI2580" s="1133"/>
      <c r="AJ2580" s="1133"/>
      <c r="AK2580" s="1133"/>
      <c r="AL2580" s="1133"/>
      <c r="AM2580" s="1489"/>
      <c r="AN2580" s="1489"/>
      <c r="AO2580" s="1133"/>
      <c r="AP2580" s="1133"/>
      <c r="AQ2580" s="1133"/>
      <c r="AR2580" s="1133"/>
      <c r="AS2580" s="3209"/>
      <c r="AT2580" s="3214"/>
      <c r="AU2580" s="2731"/>
      <c r="AV2580" s="2731"/>
      <c r="AW2580" s="3215"/>
      <c r="AX2580" s="3215"/>
      <c r="AY2580" s="2338"/>
      <c r="AZ2580" s="3216"/>
      <c r="BA2580" s="3216"/>
      <c r="BB2580" s="3216"/>
      <c r="BC2580" s="3216"/>
      <c r="BD2580" s="3216"/>
      <c r="BE2580" s="2238"/>
      <c r="BF2580" s="2342"/>
      <c r="BG2580" s="2238"/>
      <c r="BH2580" s="2238"/>
      <c r="BI2580" s="2342"/>
      <c r="BJ2580" s="2238"/>
      <c r="BK2580" s="2238"/>
      <c r="BL2580" s="2733">
        <f t="shared" si="291"/>
        <v>0</v>
      </c>
      <c r="BM2580" s="2238"/>
      <c r="BN2580" s="1439"/>
      <c r="BO2580" s="1439"/>
      <c r="BP2580" s="1439"/>
      <c r="BQ2580" s="1439"/>
      <c r="BR2580" s="1439"/>
      <c r="BS2580" s="1439"/>
      <c r="BT2580" s="1439"/>
      <c r="BU2580" s="1439"/>
      <c r="BV2580" s="1439"/>
      <c r="BW2580" s="1439"/>
      <c r="BX2580" s="1439"/>
      <c r="BY2580" s="1439"/>
      <c r="BZ2580" s="1439"/>
      <c r="CA2580" s="1439"/>
      <c r="CB2580" s="1439"/>
      <c r="CC2580" s="1439"/>
      <c r="CD2580" s="2028" t="s">
        <v>3944</v>
      </c>
    </row>
    <row r="2581" spans="1:82" s="19" customFormat="1" ht="42" customHeight="1" thickBot="1" x14ac:dyDescent="0.3">
      <c r="A2581" s="1317" t="s">
        <v>4120</v>
      </c>
      <c r="B2581" s="1318" t="s">
        <v>4297</v>
      </c>
      <c r="C2581" s="1318" t="s">
        <v>4298</v>
      </c>
      <c r="D2581" s="205">
        <v>325</v>
      </c>
      <c r="E2581" s="103" t="s">
        <v>4305</v>
      </c>
      <c r="F2581" s="100" t="s">
        <v>4306</v>
      </c>
      <c r="G2581" s="17">
        <v>0</v>
      </c>
      <c r="H2581" s="17" t="s">
        <v>0</v>
      </c>
      <c r="I2581" s="17">
        <v>2</v>
      </c>
      <c r="J2581" s="1302">
        <v>1</v>
      </c>
      <c r="K2581" s="103"/>
      <c r="L2581" s="1304"/>
      <c r="M2581" s="1320"/>
      <c r="N2581" s="1320"/>
      <c r="O2581" s="1320"/>
      <c r="P2581" s="1320"/>
      <c r="Q2581" s="1320"/>
      <c r="R2581" s="1320"/>
      <c r="S2581" s="1320"/>
      <c r="T2581" s="1320"/>
      <c r="U2581" s="1305">
        <f t="shared" si="290"/>
        <v>0</v>
      </c>
      <c r="V2581" s="1320"/>
      <c r="W2581" s="1320"/>
      <c r="X2581" s="1320"/>
      <c r="Y2581" s="1320"/>
      <c r="Z2581" s="1320"/>
      <c r="AA2581" s="1320"/>
      <c r="AB2581" s="1320"/>
      <c r="AC2581" s="1320"/>
      <c r="AD2581" s="1320"/>
      <c r="AE2581" s="1320"/>
      <c r="AF2581" s="1320"/>
      <c r="AG2581" s="1155"/>
      <c r="AH2581" s="1155"/>
      <c r="AI2581" s="1155"/>
      <c r="AJ2581" s="1155"/>
      <c r="AK2581" s="1155"/>
      <c r="AL2581" s="1155"/>
      <c r="AM2581" s="4060"/>
      <c r="AN2581" s="4060"/>
      <c r="AO2581" s="1155"/>
      <c r="AP2581" s="1155"/>
      <c r="AQ2581" s="1155"/>
      <c r="AR2581" s="1155"/>
      <c r="AS2581" s="3217"/>
      <c r="AT2581" s="3218"/>
      <c r="AU2581" s="2737"/>
      <c r="AV2581" s="2737"/>
      <c r="AW2581" s="3219"/>
      <c r="AX2581" s="3219"/>
      <c r="AY2581" s="2347"/>
      <c r="AZ2581" s="3220"/>
      <c r="BA2581" s="3220"/>
      <c r="BB2581" s="3220"/>
      <c r="BC2581" s="3220"/>
      <c r="BD2581" s="3220"/>
      <c r="BE2581" s="1939"/>
      <c r="BF2581" s="2351"/>
      <c r="BG2581" s="1939"/>
      <c r="BH2581" s="1939"/>
      <c r="BI2581" s="2351"/>
      <c r="BJ2581" s="1939"/>
      <c r="BK2581" s="1939"/>
      <c r="BL2581" s="2739">
        <f t="shared" si="291"/>
        <v>0</v>
      </c>
      <c r="BM2581" s="1939"/>
      <c r="BN2581" s="1608"/>
      <c r="BO2581" s="1608"/>
      <c r="BP2581" s="1608"/>
      <c r="BQ2581" s="1608"/>
      <c r="BR2581" s="1608"/>
      <c r="BS2581" s="1608"/>
      <c r="BT2581" s="1608"/>
      <c r="BU2581" s="1608"/>
      <c r="BV2581" s="1608"/>
      <c r="BW2581" s="1608"/>
      <c r="BX2581" s="1608"/>
      <c r="BY2581" s="1608"/>
      <c r="BZ2581" s="1608"/>
      <c r="CA2581" s="1608"/>
      <c r="CB2581" s="1608"/>
      <c r="CC2581" s="1608"/>
      <c r="CD2581" s="2167" t="s">
        <v>3944</v>
      </c>
    </row>
    <row r="2582" spans="1:82" s="19" customFormat="1" ht="66.75" customHeight="1" thickBot="1" x14ac:dyDescent="0.25">
      <c r="A2582" s="1308" t="s">
        <v>4120</v>
      </c>
      <c r="B2582" s="1309" t="s">
        <v>4297</v>
      </c>
      <c r="C2582" s="1309" t="s">
        <v>4298</v>
      </c>
      <c r="D2582" s="163">
        <v>326</v>
      </c>
      <c r="E2582" s="210" t="s">
        <v>4308</v>
      </c>
      <c r="F2582" s="48" t="s">
        <v>4309</v>
      </c>
      <c r="G2582" s="217">
        <v>4700</v>
      </c>
      <c r="H2582" s="217" t="s">
        <v>1</v>
      </c>
      <c r="I2582" s="217">
        <v>10000</v>
      </c>
      <c r="J2582" s="1284">
        <v>10000</v>
      </c>
      <c r="K2582" s="210"/>
      <c r="L2582" s="1285">
        <f t="shared" si="289"/>
        <v>24700000</v>
      </c>
      <c r="M2582" s="1296">
        <v>24700000</v>
      </c>
      <c r="N2582" s="1310"/>
      <c r="O2582" s="1286"/>
      <c r="P2582" s="1286"/>
      <c r="Q2582" s="1286"/>
      <c r="R2582" s="1286"/>
      <c r="S2582" s="1286"/>
      <c r="T2582" s="1286"/>
      <c r="U2582" s="1287">
        <f t="shared" si="290"/>
        <v>22647806</v>
      </c>
      <c r="V2582" s="495">
        <v>22647806</v>
      </c>
      <c r="W2582" s="1286"/>
      <c r="X2582" s="1286"/>
      <c r="Y2582" s="1286"/>
      <c r="Z2582" s="1286"/>
      <c r="AA2582" s="1286"/>
      <c r="AB2582" s="1286"/>
      <c r="AC2582" s="1286"/>
      <c r="AD2582" s="1286"/>
      <c r="AE2582" s="1286"/>
      <c r="AF2582" s="1286"/>
      <c r="AG2582" s="1520">
        <v>77121700</v>
      </c>
      <c r="AH2582" s="1520" t="s">
        <v>4310</v>
      </c>
      <c r="AI2582" s="1520" t="s">
        <v>3988</v>
      </c>
      <c r="AJ2582" s="1520" t="s">
        <v>4156</v>
      </c>
      <c r="AK2582" s="1520" t="s">
        <v>537</v>
      </c>
      <c r="AL2582" s="1520" t="s">
        <v>3932</v>
      </c>
      <c r="AM2582" s="1522">
        <v>21266666</v>
      </c>
      <c r="AN2582" s="1522">
        <v>21266666</v>
      </c>
      <c r="AO2582" s="1520" t="s">
        <v>3953</v>
      </c>
      <c r="AP2582" s="1520" t="s">
        <v>3934</v>
      </c>
      <c r="AQ2582" s="1520" t="s">
        <v>3954</v>
      </c>
      <c r="AR2582" s="1520">
        <v>2203050104</v>
      </c>
      <c r="AS2582" s="2740" t="s">
        <v>6168</v>
      </c>
      <c r="AT2582" s="1520" t="s">
        <v>4311</v>
      </c>
      <c r="AU2582" s="3313">
        <v>10000</v>
      </c>
      <c r="AV2582" s="3313">
        <v>7616</v>
      </c>
      <c r="AW2582" s="2785">
        <v>42794</v>
      </c>
      <c r="AX2582" s="3306">
        <v>43087</v>
      </c>
      <c r="AY2582" s="2701">
        <v>21266666</v>
      </c>
      <c r="AZ2582" s="2740" t="s">
        <v>4312</v>
      </c>
      <c r="BA2582" s="2740" t="s">
        <v>4054</v>
      </c>
      <c r="BB2582" s="2740" t="s">
        <v>4313</v>
      </c>
      <c r="BC2582" s="2740" t="s">
        <v>4314</v>
      </c>
      <c r="BD2582" s="2786">
        <v>2017000268</v>
      </c>
      <c r="BE2582" s="1520" t="s">
        <v>4003</v>
      </c>
      <c r="BF2582" s="2465" t="s">
        <v>4315</v>
      </c>
      <c r="BG2582" s="1520">
        <v>2017000307</v>
      </c>
      <c r="BH2582" s="1520" t="s">
        <v>3997</v>
      </c>
      <c r="BI2582" s="2465">
        <v>21266666</v>
      </c>
      <c r="BJ2582" s="1520" t="s">
        <v>3988</v>
      </c>
      <c r="BK2582" s="1520" t="s">
        <v>3943</v>
      </c>
      <c r="BL2582" s="2514">
        <f t="shared" si="291"/>
        <v>2933334</v>
      </c>
      <c r="BM2582" s="2221">
        <f>L2582-(BI2582+BI2583+BI2584+BI2585+BI2586+BI2587)</f>
        <v>3433334</v>
      </c>
      <c r="BN2582" s="1471"/>
      <c r="BO2582" s="1471"/>
      <c r="BP2582" s="1471"/>
      <c r="BQ2582" s="1471"/>
      <c r="BR2582" s="1471"/>
      <c r="BS2582" s="1471"/>
      <c r="BT2582" s="1471"/>
      <c r="BU2582" s="1471"/>
      <c r="BV2582" s="1471"/>
      <c r="BW2582" s="1471"/>
      <c r="BX2582" s="1471"/>
      <c r="BY2582" s="1471"/>
      <c r="BZ2582" s="1471"/>
      <c r="CA2582" s="1471"/>
      <c r="CB2582" s="1471"/>
      <c r="CC2582" s="1471"/>
      <c r="CD2582" s="1978" t="s">
        <v>3944</v>
      </c>
    </row>
    <row r="2583" spans="1:82" s="19" customFormat="1" ht="66.75" customHeight="1" x14ac:dyDescent="0.2">
      <c r="A2583" s="1313" t="s">
        <v>4120</v>
      </c>
      <c r="B2583" s="1314" t="s">
        <v>4297</v>
      </c>
      <c r="C2583" s="1314" t="s">
        <v>4298</v>
      </c>
      <c r="D2583" s="460">
        <v>326</v>
      </c>
      <c r="E2583" s="500" t="s">
        <v>4308</v>
      </c>
      <c r="F2583" s="526" t="s">
        <v>4309</v>
      </c>
      <c r="G2583" s="463">
        <v>4700</v>
      </c>
      <c r="H2583" s="463" t="s">
        <v>1</v>
      </c>
      <c r="I2583" s="463">
        <v>10000</v>
      </c>
      <c r="J2583" s="1297">
        <v>10000</v>
      </c>
      <c r="K2583" s="500"/>
      <c r="L2583" s="1299"/>
      <c r="M2583" s="1294"/>
      <c r="N2583" s="1294"/>
      <c r="O2583" s="1294"/>
      <c r="P2583" s="1294"/>
      <c r="Q2583" s="1294"/>
      <c r="R2583" s="1294"/>
      <c r="S2583" s="1294"/>
      <c r="T2583" s="1294"/>
      <c r="U2583" s="1300">
        <f t="shared" si="290"/>
        <v>0</v>
      </c>
      <c r="V2583" s="1294"/>
      <c r="W2583" s="1294"/>
      <c r="X2583" s="1294"/>
      <c r="Y2583" s="1294"/>
      <c r="Z2583" s="1294"/>
      <c r="AA2583" s="1294"/>
      <c r="AB2583" s="1294"/>
      <c r="AC2583" s="1294"/>
      <c r="AD2583" s="1294"/>
      <c r="AE2583" s="1294"/>
      <c r="AF2583" s="1294"/>
      <c r="AG2583" s="3245">
        <v>821015</v>
      </c>
      <c r="AH2583" s="3245" t="s">
        <v>4177</v>
      </c>
      <c r="AI2583" s="3245" t="s">
        <v>4178</v>
      </c>
      <c r="AJ2583" s="3245" t="s">
        <v>4179</v>
      </c>
      <c r="AK2583" s="3245" t="s">
        <v>4180</v>
      </c>
      <c r="AL2583" s="1478" t="s">
        <v>3932</v>
      </c>
      <c r="AM2583" s="1388">
        <v>1500000</v>
      </c>
      <c r="AN2583" s="1388">
        <v>1500000</v>
      </c>
      <c r="AO2583" s="1442" t="s">
        <v>3933</v>
      </c>
      <c r="AP2583" s="1442" t="s">
        <v>3934</v>
      </c>
      <c r="AQ2583" s="1442" t="s">
        <v>4079</v>
      </c>
      <c r="AR2583" s="1442">
        <v>2203050104</v>
      </c>
      <c r="AS2583" s="2815" t="s">
        <v>6169</v>
      </c>
      <c r="AT2583" s="1442" t="s">
        <v>2080</v>
      </c>
      <c r="AU2583" s="2816">
        <v>100</v>
      </c>
      <c r="AV2583" s="2816">
        <v>50</v>
      </c>
      <c r="AW2583" s="3314">
        <v>42781</v>
      </c>
      <c r="AX2583" s="3314">
        <v>43084</v>
      </c>
      <c r="AY2583" s="3201">
        <v>1500000</v>
      </c>
      <c r="AZ2583" s="3216"/>
      <c r="BA2583" s="3216"/>
      <c r="BB2583" s="3216"/>
      <c r="BC2583" s="3315" t="s">
        <v>4316</v>
      </c>
      <c r="BD2583" s="3216"/>
      <c r="BE2583" s="2238"/>
      <c r="BF2583" s="2342"/>
      <c r="BG2583" s="2238"/>
      <c r="BH2583" s="2238"/>
      <c r="BI2583" s="2342"/>
      <c r="BJ2583" s="2238"/>
      <c r="BK2583" s="2238"/>
      <c r="BL2583" s="2733">
        <f t="shared" si="291"/>
        <v>0</v>
      </c>
      <c r="BM2583" s="2238"/>
      <c r="BN2583" s="1439"/>
      <c r="BO2583" s="1439"/>
      <c r="BP2583" s="1439"/>
      <c r="BQ2583" s="1439"/>
      <c r="BR2583" s="1439"/>
      <c r="BS2583" s="1439"/>
      <c r="BT2583" s="1439"/>
      <c r="BU2583" s="1439"/>
      <c r="BV2583" s="1439"/>
      <c r="BW2583" s="1439"/>
      <c r="BX2583" s="1439"/>
      <c r="BY2583" s="1439"/>
      <c r="BZ2583" s="1439"/>
      <c r="CA2583" s="1439"/>
      <c r="CB2583" s="1439"/>
      <c r="CC2583" s="1439"/>
      <c r="CD2583" s="2028" t="s">
        <v>3944</v>
      </c>
    </row>
    <row r="2584" spans="1:82" s="19" customFormat="1" ht="72" customHeight="1" x14ac:dyDescent="0.25">
      <c r="A2584" s="1313" t="s">
        <v>4120</v>
      </c>
      <c r="B2584" s="1314" t="s">
        <v>4297</v>
      </c>
      <c r="C2584" s="1314" t="s">
        <v>4298</v>
      </c>
      <c r="D2584" s="460">
        <v>326</v>
      </c>
      <c r="E2584" s="500" t="s">
        <v>4308</v>
      </c>
      <c r="F2584" s="526" t="s">
        <v>4309</v>
      </c>
      <c r="G2584" s="463">
        <v>4700</v>
      </c>
      <c r="H2584" s="463" t="s">
        <v>1</v>
      </c>
      <c r="I2584" s="463">
        <v>10000</v>
      </c>
      <c r="J2584" s="1297">
        <v>10000</v>
      </c>
      <c r="K2584" s="500"/>
      <c r="L2584" s="1299"/>
      <c r="M2584" s="1294"/>
      <c r="N2584" s="1294"/>
      <c r="O2584" s="1294"/>
      <c r="P2584" s="1294"/>
      <c r="Q2584" s="1294"/>
      <c r="R2584" s="1294"/>
      <c r="S2584" s="1294"/>
      <c r="T2584" s="1294"/>
      <c r="U2584" s="1300">
        <f t="shared" si="290"/>
        <v>0</v>
      </c>
      <c r="V2584" s="1294"/>
      <c r="W2584" s="1294"/>
      <c r="X2584" s="1294"/>
      <c r="Y2584" s="1294"/>
      <c r="Z2584" s="1294"/>
      <c r="AA2584" s="1294"/>
      <c r="AB2584" s="1294"/>
      <c r="AC2584" s="1294"/>
      <c r="AD2584" s="1294"/>
      <c r="AE2584" s="1294"/>
      <c r="AF2584" s="1294"/>
      <c r="AG2584" s="1450" t="s">
        <v>4317</v>
      </c>
      <c r="AH2584" s="1450" t="s">
        <v>4318</v>
      </c>
      <c r="AI2584" s="1450"/>
      <c r="AJ2584" s="1450"/>
      <c r="AK2584" s="1450"/>
      <c r="AL2584" s="3309"/>
      <c r="AM2584" s="1451">
        <v>2933334</v>
      </c>
      <c r="AN2584" s="1451">
        <v>2933334</v>
      </c>
      <c r="AO2584" s="1450"/>
      <c r="AP2584" s="1450"/>
      <c r="AQ2584" s="1450"/>
      <c r="AR2584" s="1450"/>
      <c r="AS2584" s="3316"/>
      <c r="AT2584" s="1450"/>
      <c r="AU2584" s="3232"/>
      <c r="AV2584" s="3232"/>
      <c r="AW2584" s="3233"/>
      <c r="AX2584" s="3233"/>
      <c r="AY2584" s="3229">
        <v>2933334</v>
      </c>
      <c r="AZ2584" s="3216"/>
      <c r="BA2584" s="3216"/>
      <c r="BB2584" s="3216"/>
      <c r="BC2584" s="1414"/>
      <c r="BD2584" s="3216"/>
      <c r="BE2584" s="2238"/>
      <c r="BF2584" s="2342"/>
      <c r="BG2584" s="2238"/>
      <c r="BH2584" s="2238"/>
      <c r="BI2584" s="2342"/>
      <c r="BJ2584" s="2238"/>
      <c r="BK2584" s="2238"/>
      <c r="BL2584" s="2733">
        <f t="shared" si="291"/>
        <v>0</v>
      </c>
      <c r="BM2584" s="2238"/>
      <c r="BN2584" s="1439"/>
      <c r="BO2584" s="1439"/>
      <c r="BP2584" s="1439"/>
      <c r="BQ2584" s="1439"/>
      <c r="BR2584" s="1439"/>
      <c r="BS2584" s="1439"/>
      <c r="BT2584" s="1439"/>
      <c r="BU2584" s="1439"/>
      <c r="BV2584" s="1439"/>
      <c r="BW2584" s="1439"/>
      <c r="BX2584" s="1439"/>
      <c r="BY2584" s="1439"/>
      <c r="BZ2584" s="1439"/>
      <c r="CA2584" s="1439"/>
      <c r="CB2584" s="1439"/>
      <c r="CC2584" s="1439"/>
      <c r="CD2584" s="2028" t="s">
        <v>3944</v>
      </c>
    </row>
    <row r="2585" spans="1:82" s="19" customFormat="1" ht="42" customHeight="1" x14ac:dyDescent="0.25">
      <c r="A2585" s="1313" t="s">
        <v>4120</v>
      </c>
      <c r="B2585" s="1314" t="s">
        <v>4297</v>
      </c>
      <c r="C2585" s="1314" t="s">
        <v>4298</v>
      </c>
      <c r="D2585" s="460">
        <v>326</v>
      </c>
      <c r="E2585" s="500" t="s">
        <v>4308</v>
      </c>
      <c r="F2585" s="526" t="s">
        <v>4309</v>
      </c>
      <c r="G2585" s="463">
        <v>4700</v>
      </c>
      <c r="H2585" s="463" t="s">
        <v>1</v>
      </c>
      <c r="I2585" s="463">
        <v>10000</v>
      </c>
      <c r="J2585" s="1297">
        <v>10000</v>
      </c>
      <c r="K2585" s="500"/>
      <c r="L2585" s="1299"/>
      <c r="M2585" s="1294"/>
      <c r="N2585" s="1294"/>
      <c r="O2585" s="1294"/>
      <c r="P2585" s="1294"/>
      <c r="Q2585" s="1294"/>
      <c r="R2585" s="1294"/>
      <c r="S2585" s="1294"/>
      <c r="T2585" s="1294"/>
      <c r="U2585" s="1300">
        <f t="shared" si="290"/>
        <v>0</v>
      </c>
      <c r="V2585" s="1294"/>
      <c r="W2585" s="1294"/>
      <c r="X2585" s="1294"/>
      <c r="Y2585" s="1294"/>
      <c r="Z2585" s="1294"/>
      <c r="AA2585" s="1294"/>
      <c r="AB2585" s="1294"/>
      <c r="AC2585" s="1294"/>
      <c r="AD2585" s="1294"/>
      <c r="AE2585" s="1294"/>
      <c r="AF2585" s="1294"/>
      <c r="AG2585" s="1133"/>
      <c r="AH2585" s="1133"/>
      <c r="AI2585" s="1133"/>
      <c r="AJ2585" s="1133"/>
      <c r="AK2585" s="1133"/>
      <c r="AL2585" s="1133"/>
      <c r="AM2585" s="1489"/>
      <c r="AN2585" s="1489"/>
      <c r="AO2585" s="1133"/>
      <c r="AP2585" s="1133"/>
      <c r="AQ2585" s="1133"/>
      <c r="AR2585" s="1133"/>
      <c r="AS2585" s="3209"/>
      <c r="AT2585" s="3214"/>
      <c r="AU2585" s="2731"/>
      <c r="AV2585" s="2731"/>
      <c r="AW2585" s="3215"/>
      <c r="AX2585" s="3215"/>
      <c r="AY2585" s="2338"/>
      <c r="AZ2585" s="3216"/>
      <c r="BA2585" s="3216"/>
      <c r="BB2585" s="3216"/>
      <c r="BC2585" s="3216"/>
      <c r="BD2585" s="3216"/>
      <c r="BE2585" s="2238"/>
      <c r="BF2585" s="2342"/>
      <c r="BG2585" s="2238"/>
      <c r="BH2585" s="2238"/>
      <c r="BI2585" s="2342"/>
      <c r="BJ2585" s="2238"/>
      <c r="BK2585" s="2238"/>
      <c r="BL2585" s="2733">
        <f t="shared" si="291"/>
        <v>0</v>
      </c>
      <c r="BM2585" s="2238"/>
      <c r="BN2585" s="1439"/>
      <c r="BO2585" s="1439"/>
      <c r="BP2585" s="1439"/>
      <c r="BQ2585" s="1439"/>
      <c r="BR2585" s="1439"/>
      <c r="BS2585" s="1439"/>
      <c r="BT2585" s="1439"/>
      <c r="BU2585" s="1439"/>
      <c r="BV2585" s="1439"/>
      <c r="BW2585" s="1439"/>
      <c r="BX2585" s="1439"/>
      <c r="BY2585" s="1439"/>
      <c r="BZ2585" s="1439"/>
      <c r="CA2585" s="1439"/>
      <c r="CB2585" s="1439"/>
      <c r="CC2585" s="1439"/>
      <c r="CD2585" s="2028" t="s">
        <v>3944</v>
      </c>
    </row>
    <row r="2586" spans="1:82" s="19" customFormat="1" ht="42" customHeight="1" x14ac:dyDescent="0.25">
      <c r="A2586" s="1313" t="s">
        <v>4120</v>
      </c>
      <c r="B2586" s="1314" t="s">
        <v>4297</v>
      </c>
      <c r="C2586" s="1314" t="s">
        <v>4298</v>
      </c>
      <c r="D2586" s="460">
        <v>326</v>
      </c>
      <c r="E2586" s="500" t="s">
        <v>4308</v>
      </c>
      <c r="F2586" s="526" t="s">
        <v>4309</v>
      </c>
      <c r="G2586" s="463">
        <v>4700</v>
      </c>
      <c r="H2586" s="463" t="s">
        <v>1</v>
      </c>
      <c r="I2586" s="463">
        <v>10000</v>
      </c>
      <c r="J2586" s="1297">
        <v>10000</v>
      </c>
      <c r="K2586" s="500"/>
      <c r="L2586" s="1299"/>
      <c r="M2586" s="1294"/>
      <c r="N2586" s="1294"/>
      <c r="O2586" s="1294"/>
      <c r="P2586" s="1294"/>
      <c r="Q2586" s="1294"/>
      <c r="R2586" s="1294"/>
      <c r="S2586" s="1294"/>
      <c r="T2586" s="1294"/>
      <c r="U2586" s="1300">
        <f t="shared" si="290"/>
        <v>0</v>
      </c>
      <c r="V2586" s="1294"/>
      <c r="W2586" s="1294"/>
      <c r="X2586" s="1294"/>
      <c r="Y2586" s="1294"/>
      <c r="Z2586" s="1294"/>
      <c r="AA2586" s="1294"/>
      <c r="AB2586" s="1294"/>
      <c r="AC2586" s="1294"/>
      <c r="AD2586" s="1294"/>
      <c r="AE2586" s="1294"/>
      <c r="AF2586" s="1294"/>
      <c r="AG2586" s="1133"/>
      <c r="AH2586" s="1133"/>
      <c r="AI2586" s="1133"/>
      <c r="AJ2586" s="1133"/>
      <c r="AK2586" s="1133"/>
      <c r="AL2586" s="1133"/>
      <c r="AM2586" s="1489"/>
      <c r="AN2586" s="1489"/>
      <c r="AO2586" s="1133"/>
      <c r="AP2586" s="1133"/>
      <c r="AQ2586" s="1133"/>
      <c r="AR2586" s="1133"/>
      <c r="AS2586" s="3209"/>
      <c r="AT2586" s="3214"/>
      <c r="AU2586" s="2731"/>
      <c r="AV2586" s="2731"/>
      <c r="AW2586" s="3215"/>
      <c r="AX2586" s="3215"/>
      <c r="AY2586" s="2338"/>
      <c r="AZ2586" s="3216"/>
      <c r="BA2586" s="3216"/>
      <c r="BB2586" s="3216"/>
      <c r="BC2586" s="3216"/>
      <c r="BD2586" s="3216"/>
      <c r="BE2586" s="2238"/>
      <c r="BF2586" s="2342"/>
      <c r="BG2586" s="2238"/>
      <c r="BH2586" s="2238"/>
      <c r="BI2586" s="2342"/>
      <c r="BJ2586" s="2238"/>
      <c r="BK2586" s="2238"/>
      <c r="BL2586" s="2733">
        <f t="shared" si="291"/>
        <v>0</v>
      </c>
      <c r="BM2586" s="2238"/>
      <c r="BN2586" s="1439"/>
      <c r="BO2586" s="1439"/>
      <c r="BP2586" s="1439"/>
      <c r="BQ2586" s="1439"/>
      <c r="BR2586" s="1439"/>
      <c r="BS2586" s="1439"/>
      <c r="BT2586" s="1439"/>
      <c r="BU2586" s="1439"/>
      <c r="BV2586" s="1439"/>
      <c r="BW2586" s="1439"/>
      <c r="BX2586" s="1439"/>
      <c r="BY2586" s="1439"/>
      <c r="BZ2586" s="1439"/>
      <c r="CA2586" s="1439"/>
      <c r="CB2586" s="1439"/>
      <c r="CC2586" s="1439"/>
      <c r="CD2586" s="2028" t="s">
        <v>3944</v>
      </c>
    </row>
    <row r="2587" spans="1:82" s="19" customFormat="1" ht="42" customHeight="1" thickBot="1" x14ac:dyDescent="0.3">
      <c r="A2587" s="1317" t="s">
        <v>4120</v>
      </c>
      <c r="B2587" s="1318" t="s">
        <v>4297</v>
      </c>
      <c r="C2587" s="1318" t="s">
        <v>4298</v>
      </c>
      <c r="D2587" s="205">
        <v>326</v>
      </c>
      <c r="E2587" s="103" t="s">
        <v>4308</v>
      </c>
      <c r="F2587" s="100" t="s">
        <v>4309</v>
      </c>
      <c r="G2587" s="17">
        <v>4700</v>
      </c>
      <c r="H2587" s="17" t="s">
        <v>1</v>
      </c>
      <c r="I2587" s="17">
        <v>10000</v>
      </c>
      <c r="J2587" s="1302">
        <v>10000</v>
      </c>
      <c r="K2587" s="103"/>
      <c r="L2587" s="1304"/>
      <c r="M2587" s="1320"/>
      <c r="N2587" s="1320"/>
      <c r="O2587" s="1320"/>
      <c r="P2587" s="1320"/>
      <c r="Q2587" s="1320"/>
      <c r="R2587" s="1320"/>
      <c r="S2587" s="1320"/>
      <c r="T2587" s="1320"/>
      <c r="U2587" s="1305">
        <f t="shared" si="290"/>
        <v>0</v>
      </c>
      <c r="V2587" s="1320"/>
      <c r="W2587" s="1320"/>
      <c r="X2587" s="1320"/>
      <c r="Y2587" s="1320"/>
      <c r="Z2587" s="1320"/>
      <c r="AA2587" s="1320"/>
      <c r="AB2587" s="1320"/>
      <c r="AC2587" s="1320"/>
      <c r="AD2587" s="1320"/>
      <c r="AE2587" s="1320"/>
      <c r="AF2587" s="1320"/>
      <c r="AG2587" s="1155"/>
      <c r="AH2587" s="1155"/>
      <c r="AI2587" s="1155"/>
      <c r="AJ2587" s="1155"/>
      <c r="AK2587" s="1155"/>
      <c r="AL2587" s="1155"/>
      <c r="AM2587" s="4060"/>
      <c r="AN2587" s="4060"/>
      <c r="AO2587" s="1155"/>
      <c r="AP2587" s="1155"/>
      <c r="AQ2587" s="1155"/>
      <c r="AR2587" s="1155"/>
      <c r="AS2587" s="3217"/>
      <c r="AT2587" s="3218"/>
      <c r="AU2587" s="2737"/>
      <c r="AV2587" s="2737"/>
      <c r="AW2587" s="3219"/>
      <c r="AX2587" s="3219"/>
      <c r="AY2587" s="2347"/>
      <c r="AZ2587" s="3220"/>
      <c r="BA2587" s="3220"/>
      <c r="BB2587" s="3220"/>
      <c r="BC2587" s="3220"/>
      <c r="BD2587" s="3220"/>
      <c r="BE2587" s="1939"/>
      <c r="BF2587" s="2351"/>
      <c r="BG2587" s="1939"/>
      <c r="BH2587" s="1939"/>
      <c r="BI2587" s="2351"/>
      <c r="BJ2587" s="1939"/>
      <c r="BK2587" s="1939"/>
      <c r="BL2587" s="2739">
        <f t="shared" si="291"/>
        <v>0</v>
      </c>
      <c r="BM2587" s="1939"/>
      <c r="BN2587" s="1608"/>
      <c r="BO2587" s="1608"/>
      <c r="BP2587" s="1608"/>
      <c r="BQ2587" s="1608"/>
      <c r="BR2587" s="1608"/>
      <c r="BS2587" s="1608"/>
      <c r="BT2587" s="1608"/>
      <c r="BU2587" s="1608"/>
      <c r="BV2587" s="1608"/>
      <c r="BW2587" s="1608"/>
      <c r="BX2587" s="1608"/>
      <c r="BY2587" s="1608"/>
      <c r="BZ2587" s="1608"/>
      <c r="CA2587" s="1608"/>
      <c r="CB2587" s="1608"/>
      <c r="CC2587" s="1608"/>
      <c r="CD2587" s="2167" t="s">
        <v>3944</v>
      </c>
    </row>
    <row r="2588" spans="1:82" s="19" customFormat="1" ht="59.25" customHeight="1" x14ac:dyDescent="0.25">
      <c r="A2588" s="1308" t="s">
        <v>4120</v>
      </c>
      <c r="B2588" s="715" t="s">
        <v>4319</v>
      </c>
      <c r="C2588" s="776" t="s">
        <v>4320</v>
      </c>
      <c r="D2588" s="163">
        <v>327</v>
      </c>
      <c r="E2588" s="210" t="s">
        <v>4321</v>
      </c>
      <c r="F2588" s="48" t="s">
        <v>4322</v>
      </c>
      <c r="G2588" s="217">
        <v>0</v>
      </c>
      <c r="H2588" s="217" t="s">
        <v>0</v>
      </c>
      <c r="I2588" s="217">
        <v>1</v>
      </c>
      <c r="J2588" s="1284">
        <v>1</v>
      </c>
      <c r="K2588" s="210"/>
      <c r="L2588" s="1285">
        <f t="shared" si="289"/>
        <v>0</v>
      </c>
      <c r="M2588" s="1286"/>
      <c r="N2588" s="1310"/>
      <c r="O2588" s="1286"/>
      <c r="P2588" s="1286"/>
      <c r="Q2588" s="1286"/>
      <c r="R2588" s="1286"/>
      <c r="S2588" s="1286"/>
      <c r="T2588" s="1286"/>
      <c r="U2588" s="1287">
        <f t="shared" si="290"/>
        <v>0</v>
      </c>
      <c r="V2588" s="1286"/>
      <c r="W2588" s="1286"/>
      <c r="X2588" s="1286"/>
      <c r="Y2588" s="1286"/>
      <c r="Z2588" s="1286"/>
      <c r="AA2588" s="1286"/>
      <c r="AB2588" s="1286"/>
      <c r="AC2588" s="1286"/>
      <c r="AD2588" s="1286"/>
      <c r="AE2588" s="1286"/>
      <c r="AF2588" s="1286"/>
      <c r="AG2588" s="1478">
        <v>93141601</v>
      </c>
      <c r="AH2588" s="1478" t="s">
        <v>4323</v>
      </c>
      <c r="AI2588" s="1479">
        <v>42887</v>
      </c>
      <c r="AJ2588" s="1478" t="s">
        <v>3961</v>
      </c>
      <c r="AK2588" s="1478" t="s">
        <v>3982</v>
      </c>
      <c r="AL2588" s="1478" t="s">
        <v>3932</v>
      </c>
      <c r="AM2588" s="1480">
        <v>50000000</v>
      </c>
      <c r="AN2588" s="1480">
        <v>50000000</v>
      </c>
      <c r="AO2588" s="1478" t="s">
        <v>3933</v>
      </c>
      <c r="AP2588" s="1478" t="s">
        <v>3934</v>
      </c>
      <c r="AQ2588" s="1478" t="s">
        <v>3954</v>
      </c>
      <c r="AR2588" s="1478">
        <v>2203060101</v>
      </c>
      <c r="AS2588" s="2364" t="s">
        <v>4324</v>
      </c>
      <c r="AT2588" s="1478" t="s">
        <v>4325</v>
      </c>
      <c r="AU2588" s="2365">
        <v>1</v>
      </c>
      <c r="AV2588" s="2365">
        <v>0.9</v>
      </c>
      <c r="AW2588" s="2366">
        <v>42887</v>
      </c>
      <c r="AX2588" s="2782">
        <v>42978</v>
      </c>
      <c r="AY2588" s="2363"/>
      <c r="AZ2588" s="2713"/>
      <c r="BA2588" s="2713"/>
      <c r="BB2588" s="2713"/>
      <c r="BC2588" s="2713"/>
      <c r="BD2588" s="2713"/>
      <c r="BE2588" s="1858"/>
      <c r="BF2588" s="2221"/>
      <c r="BG2588" s="1858"/>
      <c r="BH2588" s="1858"/>
      <c r="BI2588" s="2221"/>
      <c r="BJ2588" s="1858"/>
      <c r="BK2588" s="1858"/>
      <c r="BL2588" s="2514">
        <f t="shared" si="291"/>
        <v>0</v>
      </c>
      <c r="BM2588" s="2221">
        <f>L2588-(BI2588+BI2589+BI2590+BI2591+BI2592+BI2593)</f>
        <v>0</v>
      </c>
      <c r="BN2588" s="1471"/>
      <c r="BO2588" s="1471"/>
      <c r="BP2588" s="1471"/>
      <c r="BQ2588" s="1471"/>
      <c r="BR2588" s="1471"/>
      <c r="BS2588" s="1471"/>
      <c r="BT2588" s="1471"/>
      <c r="BU2588" s="1471"/>
      <c r="BV2588" s="1471"/>
      <c r="BW2588" s="1471"/>
      <c r="BX2588" s="1471"/>
      <c r="BY2588" s="1471"/>
      <c r="BZ2588" s="1471"/>
      <c r="CA2588" s="1471"/>
      <c r="CB2588" s="1471"/>
      <c r="CC2588" s="1471"/>
      <c r="CD2588" s="1978" t="s">
        <v>3944</v>
      </c>
    </row>
    <row r="2589" spans="1:82" s="19" customFormat="1" ht="42" customHeight="1" x14ac:dyDescent="0.25">
      <c r="A2589" s="1313" t="s">
        <v>4120</v>
      </c>
      <c r="B2589" s="719" t="s">
        <v>4319</v>
      </c>
      <c r="C2589" s="1315" t="s">
        <v>4320</v>
      </c>
      <c r="D2589" s="460">
        <v>327</v>
      </c>
      <c r="E2589" s="500" t="s">
        <v>4321</v>
      </c>
      <c r="F2589" s="526" t="s">
        <v>4322</v>
      </c>
      <c r="G2589" s="463">
        <v>0</v>
      </c>
      <c r="H2589" s="463" t="s">
        <v>0</v>
      </c>
      <c r="I2589" s="463">
        <v>1</v>
      </c>
      <c r="J2589" s="1297">
        <v>1</v>
      </c>
      <c r="K2589" s="500"/>
      <c r="L2589" s="1299"/>
      <c r="M2589" s="1294"/>
      <c r="N2589" s="1294"/>
      <c r="O2589" s="1294"/>
      <c r="P2589" s="1294"/>
      <c r="Q2589" s="1294"/>
      <c r="R2589" s="1294"/>
      <c r="S2589" s="1294"/>
      <c r="T2589" s="1294"/>
      <c r="U2589" s="1300">
        <f t="shared" si="290"/>
        <v>0</v>
      </c>
      <c r="V2589" s="1294"/>
      <c r="W2589" s="1294"/>
      <c r="X2589" s="1294"/>
      <c r="Y2589" s="1294"/>
      <c r="Z2589" s="1294"/>
      <c r="AA2589" s="1294"/>
      <c r="AB2589" s="1294"/>
      <c r="AC2589" s="1294"/>
      <c r="AD2589" s="1294"/>
      <c r="AE2589" s="1294"/>
      <c r="AF2589" s="1294"/>
      <c r="AG2589" s="1133"/>
      <c r="AH2589" s="1133"/>
      <c r="AI2589" s="1133"/>
      <c r="AJ2589" s="1133"/>
      <c r="AK2589" s="1133"/>
      <c r="AL2589" s="1133"/>
      <c r="AM2589" s="1489"/>
      <c r="AN2589" s="1489"/>
      <c r="AO2589" s="1133"/>
      <c r="AP2589" s="1133"/>
      <c r="AQ2589" s="1133"/>
      <c r="AR2589" s="1133"/>
      <c r="AS2589" s="3209"/>
      <c r="AT2589" s="3214"/>
      <c r="AU2589" s="2731"/>
      <c r="AV2589" s="2731"/>
      <c r="AW2589" s="3215"/>
      <c r="AX2589" s="3215"/>
      <c r="AY2589" s="2338"/>
      <c r="AZ2589" s="3216"/>
      <c r="BA2589" s="3216"/>
      <c r="BB2589" s="3216"/>
      <c r="BC2589" s="3216"/>
      <c r="BD2589" s="3216"/>
      <c r="BE2589" s="2238"/>
      <c r="BF2589" s="2342"/>
      <c r="BG2589" s="2238"/>
      <c r="BH2589" s="2238"/>
      <c r="BI2589" s="2342"/>
      <c r="BJ2589" s="2238"/>
      <c r="BK2589" s="2238"/>
      <c r="BL2589" s="2733">
        <f t="shared" si="291"/>
        <v>0</v>
      </c>
      <c r="BM2589" s="2238"/>
      <c r="BN2589" s="1439"/>
      <c r="BO2589" s="1439"/>
      <c r="BP2589" s="1439"/>
      <c r="BQ2589" s="1439"/>
      <c r="BR2589" s="1439"/>
      <c r="BS2589" s="1439"/>
      <c r="BT2589" s="1439"/>
      <c r="BU2589" s="1439"/>
      <c r="BV2589" s="1439"/>
      <c r="BW2589" s="1439"/>
      <c r="BX2589" s="1439"/>
      <c r="BY2589" s="1439"/>
      <c r="BZ2589" s="1439"/>
      <c r="CA2589" s="1439"/>
      <c r="CB2589" s="1439"/>
      <c r="CC2589" s="1439"/>
      <c r="CD2589" s="2028" t="s">
        <v>3944</v>
      </c>
    </row>
    <row r="2590" spans="1:82" s="19" customFormat="1" ht="42" customHeight="1" x14ac:dyDescent="0.25">
      <c r="A2590" s="1313" t="s">
        <v>4120</v>
      </c>
      <c r="B2590" s="719" t="s">
        <v>4319</v>
      </c>
      <c r="C2590" s="1315" t="s">
        <v>4320</v>
      </c>
      <c r="D2590" s="460">
        <v>327</v>
      </c>
      <c r="E2590" s="500" t="s">
        <v>4321</v>
      </c>
      <c r="F2590" s="526" t="s">
        <v>4322</v>
      </c>
      <c r="G2590" s="463">
        <v>0</v>
      </c>
      <c r="H2590" s="463" t="s">
        <v>0</v>
      </c>
      <c r="I2590" s="463">
        <v>1</v>
      </c>
      <c r="J2590" s="1297">
        <v>1</v>
      </c>
      <c r="K2590" s="500"/>
      <c r="L2590" s="1299"/>
      <c r="M2590" s="1294"/>
      <c r="N2590" s="1294"/>
      <c r="O2590" s="1294"/>
      <c r="P2590" s="1294"/>
      <c r="Q2590" s="1294"/>
      <c r="R2590" s="1294"/>
      <c r="S2590" s="1294"/>
      <c r="T2590" s="1294"/>
      <c r="U2590" s="1300">
        <f t="shared" si="290"/>
        <v>0</v>
      </c>
      <c r="V2590" s="1294"/>
      <c r="W2590" s="1294"/>
      <c r="X2590" s="1294"/>
      <c r="Y2590" s="1294"/>
      <c r="Z2590" s="1294"/>
      <c r="AA2590" s="1294"/>
      <c r="AB2590" s="1294"/>
      <c r="AC2590" s="1294"/>
      <c r="AD2590" s="1294"/>
      <c r="AE2590" s="1294"/>
      <c r="AF2590" s="1294"/>
      <c r="AG2590" s="1133"/>
      <c r="AH2590" s="1133"/>
      <c r="AI2590" s="1133"/>
      <c r="AJ2590" s="1133"/>
      <c r="AK2590" s="1133"/>
      <c r="AL2590" s="1133"/>
      <c r="AM2590" s="1489"/>
      <c r="AN2590" s="1489"/>
      <c r="AO2590" s="1133"/>
      <c r="AP2590" s="1133"/>
      <c r="AQ2590" s="1133"/>
      <c r="AR2590" s="1133"/>
      <c r="AS2590" s="3209"/>
      <c r="AT2590" s="3214"/>
      <c r="AU2590" s="2731"/>
      <c r="AV2590" s="2731"/>
      <c r="AW2590" s="3215"/>
      <c r="AX2590" s="3215"/>
      <c r="AY2590" s="2338"/>
      <c r="AZ2590" s="3216"/>
      <c r="BA2590" s="3216"/>
      <c r="BB2590" s="3216"/>
      <c r="BC2590" s="3216"/>
      <c r="BD2590" s="3216"/>
      <c r="BE2590" s="2238"/>
      <c r="BF2590" s="2342"/>
      <c r="BG2590" s="2238"/>
      <c r="BH2590" s="2238"/>
      <c r="BI2590" s="2342"/>
      <c r="BJ2590" s="2238"/>
      <c r="BK2590" s="2238"/>
      <c r="BL2590" s="2733">
        <f t="shared" si="291"/>
        <v>0</v>
      </c>
      <c r="BM2590" s="2238"/>
      <c r="BN2590" s="1439"/>
      <c r="BO2590" s="1439"/>
      <c r="BP2590" s="1439"/>
      <c r="BQ2590" s="1439"/>
      <c r="BR2590" s="1439"/>
      <c r="BS2590" s="1439"/>
      <c r="BT2590" s="1439"/>
      <c r="BU2590" s="1439"/>
      <c r="BV2590" s="1439"/>
      <c r="BW2590" s="1439"/>
      <c r="BX2590" s="1439"/>
      <c r="BY2590" s="1439"/>
      <c r="BZ2590" s="1439"/>
      <c r="CA2590" s="1439"/>
      <c r="CB2590" s="1439"/>
      <c r="CC2590" s="1439"/>
      <c r="CD2590" s="2028" t="s">
        <v>3944</v>
      </c>
    </row>
    <row r="2591" spans="1:82" s="19" customFormat="1" ht="42" customHeight="1" x14ac:dyDescent="0.25">
      <c r="A2591" s="1313" t="s">
        <v>4120</v>
      </c>
      <c r="B2591" s="719" t="s">
        <v>4319</v>
      </c>
      <c r="C2591" s="1315" t="s">
        <v>4320</v>
      </c>
      <c r="D2591" s="460">
        <v>327</v>
      </c>
      <c r="E2591" s="500" t="s">
        <v>4321</v>
      </c>
      <c r="F2591" s="526" t="s">
        <v>4322</v>
      </c>
      <c r="G2591" s="463">
        <v>0</v>
      </c>
      <c r="H2591" s="463" t="s">
        <v>0</v>
      </c>
      <c r="I2591" s="463">
        <v>1</v>
      </c>
      <c r="J2591" s="1297">
        <v>1</v>
      </c>
      <c r="K2591" s="500"/>
      <c r="L2591" s="1299"/>
      <c r="M2591" s="1294"/>
      <c r="N2591" s="1294"/>
      <c r="O2591" s="1294"/>
      <c r="P2591" s="1294"/>
      <c r="Q2591" s="1294"/>
      <c r="R2591" s="1294"/>
      <c r="S2591" s="1294"/>
      <c r="T2591" s="1294"/>
      <c r="U2591" s="1300">
        <f t="shared" si="290"/>
        <v>0</v>
      </c>
      <c r="V2591" s="1294"/>
      <c r="W2591" s="1294"/>
      <c r="X2591" s="1294"/>
      <c r="Y2591" s="1294"/>
      <c r="Z2591" s="1294"/>
      <c r="AA2591" s="1294"/>
      <c r="AB2591" s="1294"/>
      <c r="AC2591" s="1294"/>
      <c r="AD2591" s="1294"/>
      <c r="AE2591" s="1294"/>
      <c r="AF2591" s="1294"/>
      <c r="AG2591" s="1133"/>
      <c r="AH2591" s="1133"/>
      <c r="AI2591" s="1133"/>
      <c r="AJ2591" s="1133"/>
      <c r="AK2591" s="1133"/>
      <c r="AL2591" s="1133"/>
      <c r="AM2591" s="1489"/>
      <c r="AN2591" s="1489"/>
      <c r="AO2591" s="1133"/>
      <c r="AP2591" s="1133"/>
      <c r="AQ2591" s="1133"/>
      <c r="AR2591" s="1133"/>
      <c r="AS2591" s="3209"/>
      <c r="AT2591" s="3214"/>
      <c r="AU2591" s="2731"/>
      <c r="AV2591" s="2731"/>
      <c r="AW2591" s="3215"/>
      <c r="AX2591" s="3215"/>
      <c r="AY2591" s="2338"/>
      <c r="AZ2591" s="3216"/>
      <c r="BA2591" s="3216"/>
      <c r="BB2591" s="3216"/>
      <c r="BC2591" s="3216"/>
      <c r="BD2591" s="3216"/>
      <c r="BE2591" s="2238"/>
      <c r="BF2591" s="2342"/>
      <c r="BG2591" s="2238"/>
      <c r="BH2591" s="2238"/>
      <c r="BI2591" s="2342"/>
      <c r="BJ2591" s="2238"/>
      <c r="BK2591" s="2238"/>
      <c r="BL2591" s="2733">
        <f t="shared" si="291"/>
        <v>0</v>
      </c>
      <c r="BM2591" s="2238"/>
      <c r="BN2591" s="1439"/>
      <c r="BO2591" s="1439"/>
      <c r="BP2591" s="1439"/>
      <c r="BQ2591" s="1439"/>
      <c r="BR2591" s="1439"/>
      <c r="BS2591" s="1439"/>
      <c r="BT2591" s="1439"/>
      <c r="BU2591" s="1439"/>
      <c r="BV2591" s="1439"/>
      <c r="BW2591" s="1439"/>
      <c r="BX2591" s="1439"/>
      <c r="BY2591" s="1439"/>
      <c r="BZ2591" s="1439"/>
      <c r="CA2591" s="1439"/>
      <c r="CB2591" s="1439"/>
      <c r="CC2591" s="1439"/>
      <c r="CD2591" s="2028" t="s">
        <v>3944</v>
      </c>
    </row>
    <row r="2592" spans="1:82" s="19" customFormat="1" ht="42" customHeight="1" x14ac:dyDescent="0.25">
      <c r="A2592" s="1313" t="s">
        <v>4120</v>
      </c>
      <c r="B2592" s="719" t="s">
        <v>4319</v>
      </c>
      <c r="C2592" s="1315" t="s">
        <v>4320</v>
      </c>
      <c r="D2592" s="460">
        <v>327</v>
      </c>
      <c r="E2592" s="500" t="s">
        <v>4321</v>
      </c>
      <c r="F2592" s="526" t="s">
        <v>4322</v>
      </c>
      <c r="G2592" s="463">
        <v>0</v>
      </c>
      <c r="H2592" s="463" t="s">
        <v>0</v>
      </c>
      <c r="I2592" s="463">
        <v>1</v>
      </c>
      <c r="J2592" s="1297">
        <v>1</v>
      </c>
      <c r="K2592" s="500"/>
      <c r="L2592" s="1299"/>
      <c r="M2592" s="1294"/>
      <c r="N2592" s="1294"/>
      <c r="O2592" s="1294"/>
      <c r="P2592" s="1294"/>
      <c r="Q2592" s="1294"/>
      <c r="R2592" s="1294"/>
      <c r="S2592" s="1294"/>
      <c r="T2592" s="1294"/>
      <c r="U2592" s="1300">
        <f t="shared" si="290"/>
        <v>0</v>
      </c>
      <c r="V2592" s="1294"/>
      <c r="W2592" s="1294"/>
      <c r="X2592" s="1294"/>
      <c r="Y2592" s="1294"/>
      <c r="Z2592" s="1294"/>
      <c r="AA2592" s="1294"/>
      <c r="AB2592" s="1294"/>
      <c r="AC2592" s="1294"/>
      <c r="AD2592" s="1294"/>
      <c r="AE2592" s="1294"/>
      <c r="AF2592" s="1294"/>
      <c r="AG2592" s="1133"/>
      <c r="AH2592" s="1133"/>
      <c r="AI2592" s="1133"/>
      <c r="AJ2592" s="1133"/>
      <c r="AK2592" s="1133"/>
      <c r="AL2592" s="1133"/>
      <c r="AM2592" s="1489"/>
      <c r="AN2592" s="1489"/>
      <c r="AO2592" s="1133"/>
      <c r="AP2592" s="1133"/>
      <c r="AQ2592" s="1133"/>
      <c r="AR2592" s="1133"/>
      <c r="AS2592" s="3209"/>
      <c r="AT2592" s="3214"/>
      <c r="AU2592" s="2731"/>
      <c r="AV2592" s="2731"/>
      <c r="AW2592" s="3215"/>
      <c r="AX2592" s="3215"/>
      <c r="AY2592" s="2338"/>
      <c r="AZ2592" s="3216"/>
      <c r="BA2592" s="3216"/>
      <c r="BB2592" s="3216"/>
      <c r="BC2592" s="3216"/>
      <c r="BD2592" s="3216"/>
      <c r="BE2592" s="2238"/>
      <c r="BF2592" s="2342"/>
      <c r="BG2592" s="2238"/>
      <c r="BH2592" s="2238"/>
      <c r="BI2592" s="2342"/>
      <c r="BJ2592" s="2238"/>
      <c r="BK2592" s="2238"/>
      <c r="BL2592" s="2733">
        <f t="shared" si="291"/>
        <v>0</v>
      </c>
      <c r="BM2592" s="2238"/>
      <c r="BN2592" s="1439"/>
      <c r="BO2592" s="1439"/>
      <c r="BP2592" s="1439"/>
      <c r="BQ2592" s="1439"/>
      <c r="BR2592" s="1439"/>
      <c r="BS2592" s="1439"/>
      <c r="BT2592" s="1439"/>
      <c r="BU2592" s="1439"/>
      <c r="BV2592" s="1439"/>
      <c r="BW2592" s="1439"/>
      <c r="BX2592" s="1439"/>
      <c r="BY2592" s="1439"/>
      <c r="BZ2592" s="1439"/>
      <c r="CA2592" s="1439"/>
      <c r="CB2592" s="1439"/>
      <c r="CC2592" s="1439"/>
      <c r="CD2592" s="2028" t="s">
        <v>3944</v>
      </c>
    </row>
    <row r="2593" spans="1:82" s="19" customFormat="1" ht="42" customHeight="1" thickBot="1" x14ac:dyDescent="0.3">
      <c r="A2593" s="1317" t="s">
        <v>4120</v>
      </c>
      <c r="B2593" s="723" t="s">
        <v>4319</v>
      </c>
      <c r="C2593" s="1319" t="s">
        <v>4320</v>
      </c>
      <c r="D2593" s="205">
        <v>327</v>
      </c>
      <c r="E2593" s="103" t="s">
        <v>4321</v>
      </c>
      <c r="F2593" s="100" t="s">
        <v>4322</v>
      </c>
      <c r="G2593" s="17">
        <v>0</v>
      </c>
      <c r="H2593" s="17" t="s">
        <v>0</v>
      </c>
      <c r="I2593" s="17">
        <v>1</v>
      </c>
      <c r="J2593" s="1302">
        <v>1</v>
      </c>
      <c r="K2593" s="103"/>
      <c r="L2593" s="1304"/>
      <c r="M2593" s="1320"/>
      <c r="N2593" s="1320"/>
      <c r="O2593" s="1320"/>
      <c r="P2593" s="1320"/>
      <c r="Q2593" s="1320"/>
      <c r="R2593" s="1320"/>
      <c r="S2593" s="1320"/>
      <c r="T2593" s="1320"/>
      <c r="U2593" s="1305">
        <f t="shared" si="290"/>
        <v>0</v>
      </c>
      <c r="V2593" s="1320"/>
      <c r="W2593" s="1320"/>
      <c r="X2593" s="1320"/>
      <c r="Y2593" s="1320"/>
      <c r="Z2593" s="1320"/>
      <c r="AA2593" s="1320"/>
      <c r="AB2593" s="1320"/>
      <c r="AC2593" s="1320"/>
      <c r="AD2593" s="1320"/>
      <c r="AE2593" s="1320"/>
      <c r="AF2593" s="1320"/>
      <c r="AG2593" s="1155"/>
      <c r="AH2593" s="1155"/>
      <c r="AI2593" s="1155"/>
      <c r="AJ2593" s="1155"/>
      <c r="AK2593" s="1155"/>
      <c r="AL2593" s="1155"/>
      <c r="AM2593" s="4060"/>
      <c r="AN2593" s="4060"/>
      <c r="AO2593" s="1155"/>
      <c r="AP2593" s="1155"/>
      <c r="AQ2593" s="1155"/>
      <c r="AR2593" s="1155"/>
      <c r="AS2593" s="3217"/>
      <c r="AT2593" s="3218"/>
      <c r="AU2593" s="2737"/>
      <c r="AV2593" s="2737"/>
      <c r="AW2593" s="3219"/>
      <c r="AX2593" s="3219"/>
      <c r="AY2593" s="2347"/>
      <c r="AZ2593" s="3220"/>
      <c r="BA2593" s="3220"/>
      <c r="BB2593" s="3220"/>
      <c r="BC2593" s="3220"/>
      <c r="BD2593" s="3220"/>
      <c r="BE2593" s="1939"/>
      <c r="BF2593" s="2351"/>
      <c r="BG2593" s="1939"/>
      <c r="BH2593" s="1939"/>
      <c r="BI2593" s="2351"/>
      <c r="BJ2593" s="1939"/>
      <c r="BK2593" s="1939"/>
      <c r="BL2593" s="2739">
        <f t="shared" si="291"/>
        <v>0</v>
      </c>
      <c r="BM2593" s="1939"/>
      <c r="BN2593" s="1608"/>
      <c r="BO2593" s="1608"/>
      <c r="BP2593" s="1608"/>
      <c r="BQ2593" s="1608"/>
      <c r="BR2593" s="1608"/>
      <c r="BS2593" s="1608"/>
      <c r="BT2593" s="1608"/>
      <c r="BU2593" s="1608"/>
      <c r="BV2593" s="1608"/>
      <c r="BW2593" s="1608"/>
      <c r="BX2593" s="1608"/>
      <c r="BY2593" s="1608"/>
      <c r="BZ2593" s="1608"/>
      <c r="CA2593" s="1608"/>
      <c r="CB2593" s="1608"/>
      <c r="CC2593" s="1608"/>
      <c r="CD2593" s="2167" t="s">
        <v>3944</v>
      </c>
    </row>
    <row r="2594" spans="1:82" s="19" customFormat="1" ht="42" customHeight="1" x14ac:dyDescent="0.25">
      <c r="A2594" s="1308" t="s">
        <v>4120</v>
      </c>
      <c r="B2594" s="715" t="s">
        <v>4319</v>
      </c>
      <c r="C2594" s="776" t="s">
        <v>4320</v>
      </c>
      <c r="D2594" s="163">
        <v>328</v>
      </c>
      <c r="E2594" s="210" t="s">
        <v>4326</v>
      </c>
      <c r="F2594" s="48" t="s">
        <v>4327</v>
      </c>
      <c r="G2594" s="217">
        <v>0</v>
      </c>
      <c r="H2594" s="217" t="s">
        <v>0</v>
      </c>
      <c r="I2594" s="217">
        <v>1</v>
      </c>
      <c r="J2594" s="1284">
        <v>0.25</v>
      </c>
      <c r="K2594" s="210"/>
      <c r="L2594" s="1285">
        <f t="shared" si="289"/>
        <v>50000000</v>
      </c>
      <c r="M2594" s="1286">
        <v>50000000</v>
      </c>
      <c r="N2594" s="1310"/>
      <c r="O2594" s="1286"/>
      <c r="P2594" s="1286"/>
      <c r="Q2594" s="1286"/>
      <c r="R2594" s="1286"/>
      <c r="S2594" s="1286"/>
      <c r="T2594" s="1286"/>
      <c r="U2594" s="1287">
        <f t="shared" si="290"/>
        <v>50000000</v>
      </c>
      <c r="V2594" s="1286">
        <v>50000000</v>
      </c>
      <c r="W2594" s="1286"/>
      <c r="X2594" s="1286"/>
      <c r="Y2594" s="1286"/>
      <c r="Z2594" s="1286"/>
      <c r="AA2594" s="1286"/>
      <c r="AB2594" s="1286"/>
      <c r="AC2594" s="1286"/>
      <c r="AD2594" s="1286"/>
      <c r="AE2594" s="1286"/>
      <c r="AF2594" s="1286"/>
      <c r="AG2594" s="1520">
        <v>80101505</v>
      </c>
      <c r="AH2594" s="1520" t="s">
        <v>4328</v>
      </c>
      <c r="AI2594" s="1521">
        <v>42887</v>
      </c>
      <c r="AJ2594" s="1520" t="s">
        <v>1627</v>
      </c>
      <c r="AK2594" s="1520" t="s">
        <v>4329</v>
      </c>
      <c r="AL2594" s="1520" t="s">
        <v>3932</v>
      </c>
      <c r="AM2594" s="1522">
        <v>50000000</v>
      </c>
      <c r="AN2594" s="1522">
        <v>50000000</v>
      </c>
      <c r="AO2594" s="1520" t="s">
        <v>3933</v>
      </c>
      <c r="AP2594" s="1520" t="s">
        <v>3934</v>
      </c>
      <c r="AQ2594" s="1520" t="s">
        <v>3954</v>
      </c>
      <c r="AR2594" s="1520">
        <v>2203060102</v>
      </c>
      <c r="AS2594" s="2699" t="s">
        <v>4330</v>
      </c>
      <c r="AT2594" s="2740" t="s">
        <v>4130</v>
      </c>
      <c r="AU2594" s="2784">
        <v>1</v>
      </c>
      <c r="AV2594" s="2784">
        <v>1</v>
      </c>
      <c r="AW2594" s="2785">
        <v>42885</v>
      </c>
      <c r="AX2594" s="3306">
        <v>42947</v>
      </c>
      <c r="AY2594" s="2701">
        <v>50000000</v>
      </c>
      <c r="AZ2594" s="3200" t="s">
        <v>431</v>
      </c>
      <c r="BA2594" s="2702" t="s">
        <v>4331</v>
      </c>
      <c r="BB2594" s="2702" t="s">
        <v>4332</v>
      </c>
      <c r="BC2594" s="3200" t="s">
        <v>4333</v>
      </c>
      <c r="BD2594" s="2702">
        <v>2017000544</v>
      </c>
      <c r="BE2594" s="2468">
        <v>42811</v>
      </c>
      <c r="BF2594" s="2465">
        <v>50000000</v>
      </c>
      <c r="BG2594" s="2469">
        <v>2017000597</v>
      </c>
      <c r="BH2594" s="2468">
        <v>42843</v>
      </c>
      <c r="BI2594" s="2465">
        <v>50000000</v>
      </c>
      <c r="BJ2594" s="2468">
        <v>42843</v>
      </c>
      <c r="BK2594" s="2468">
        <v>43099</v>
      </c>
      <c r="BL2594" s="2514"/>
      <c r="BM2594" s="2221">
        <f>L2594-(BI2594+BI2595+BI2596+BI2597+BI2598+BI2599)</f>
        <v>0</v>
      </c>
      <c r="BN2594" s="1471"/>
      <c r="BO2594" s="1471"/>
      <c r="BP2594" s="1471"/>
      <c r="BQ2594" s="1471"/>
      <c r="BR2594" s="1471"/>
      <c r="BS2594" s="1471"/>
      <c r="BT2594" s="1471"/>
      <c r="BU2594" s="1471"/>
      <c r="BV2594" s="1471"/>
      <c r="BW2594" s="1471"/>
      <c r="BX2594" s="1471"/>
      <c r="BY2594" s="1471"/>
      <c r="BZ2594" s="1471"/>
      <c r="CA2594" s="1471"/>
      <c r="CB2594" s="1471"/>
      <c r="CC2594" s="1471"/>
      <c r="CD2594" s="1978" t="s">
        <v>3944</v>
      </c>
    </row>
    <row r="2595" spans="1:82" s="19" customFormat="1" ht="42" customHeight="1" x14ac:dyDescent="0.25">
      <c r="A2595" s="1313" t="s">
        <v>4120</v>
      </c>
      <c r="B2595" s="719" t="s">
        <v>4319</v>
      </c>
      <c r="C2595" s="1315" t="s">
        <v>4320</v>
      </c>
      <c r="D2595" s="460">
        <v>328</v>
      </c>
      <c r="E2595" s="500" t="s">
        <v>4326</v>
      </c>
      <c r="F2595" s="526" t="s">
        <v>4327</v>
      </c>
      <c r="G2595" s="463">
        <v>0</v>
      </c>
      <c r="H2595" s="463" t="s">
        <v>0</v>
      </c>
      <c r="I2595" s="463">
        <v>1</v>
      </c>
      <c r="J2595" s="1297">
        <v>0.25</v>
      </c>
      <c r="K2595" s="500"/>
      <c r="L2595" s="1299"/>
      <c r="M2595" s="1294"/>
      <c r="N2595" s="1294"/>
      <c r="O2595" s="1294"/>
      <c r="P2595" s="1294"/>
      <c r="Q2595" s="1294"/>
      <c r="R2595" s="1294"/>
      <c r="S2595" s="1294"/>
      <c r="T2595" s="1294"/>
      <c r="U2595" s="1300">
        <f t="shared" si="290"/>
        <v>0</v>
      </c>
      <c r="V2595" s="1294"/>
      <c r="W2595" s="1294"/>
      <c r="X2595" s="1294"/>
      <c r="Y2595" s="1294"/>
      <c r="Z2595" s="1294"/>
      <c r="AA2595" s="1294"/>
      <c r="AB2595" s="1294"/>
      <c r="AC2595" s="1294"/>
      <c r="AD2595" s="1294"/>
      <c r="AE2595" s="1294"/>
      <c r="AF2595" s="1294"/>
      <c r="AG2595" s="1133"/>
      <c r="AH2595" s="1133"/>
      <c r="AI2595" s="1133"/>
      <c r="AJ2595" s="1133"/>
      <c r="AK2595" s="1133"/>
      <c r="AL2595" s="1133"/>
      <c r="AM2595" s="1489"/>
      <c r="AN2595" s="1489"/>
      <c r="AO2595" s="1133"/>
      <c r="AP2595" s="1133"/>
      <c r="AQ2595" s="1133"/>
      <c r="AR2595" s="1133"/>
      <c r="AS2595" s="3209"/>
      <c r="AT2595" s="3214"/>
      <c r="AU2595" s="2731"/>
      <c r="AV2595" s="2731"/>
      <c r="AW2595" s="3215"/>
      <c r="AX2595" s="3215"/>
      <c r="AY2595" s="2338"/>
      <c r="AZ2595" s="3216"/>
      <c r="BA2595" s="3216"/>
      <c r="BB2595" s="3216"/>
      <c r="BC2595" s="3216"/>
      <c r="BD2595" s="3216"/>
      <c r="BE2595" s="2238"/>
      <c r="BF2595" s="2342"/>
      <c r="BG2595" s="2238"/>
      <c r="BH2595" s="2238"/>
      <c r="BI2595" s="2342"/>
      <c r="BJ2595" s="2238"/>
      <c r="BK2595" s="2238"/>
      <c r="BL2595" s="2733">
        <f t="shared" si="291"/>
        <v>0</v>
      </c>
      <c r="BM2595" s="2238"/>
      <c r="BN2595" s="1439"/>
      <c r="BO2595" s="1439"/>
      <c r="BP2595" s="1439"/>
      <c r="BQ2595" s="1439"/>
      <c r="BR2595" s="1439"/>
      <c r="BS2595" s="1439"/>
      <c r="BT2595" s="1439"/>
      <c r="BU2595" s="1439"/>
      <c r="BV2595" s="1439"/>
      <c r="BW2595" s="1439"/>
      <c r="BX2595" s="1439"/>
      <c r="BY2595" s="1439"/>
      <c r="BZ2595" s="1439"/>
      <c r="CA2595" s="1439"/>
      <c r="CB2595" s="1439"/>
      <c r="CC2595" s="1439"/>
      <c r="CD2595" s="2028" t="s">
        <v>3944</v>
      </c>
    </row>
    <row r="2596" spans="1:82" s="19" customFormat="1" ht="42" customHeight="1" x14ac:dyDescent="0.25">
      <c r="A2596" s="1313" t="s">
        <v>4120</v>
      </c>
      <c r="B2596" s="719" t="s">
        <v>4334</v>
      </c>
      <c r="C2596" s="1315" t="s">
        <v>4320</v>
      </c>
      <c r="D2596" s="460">
        <v>328</v>
      </c>
      <c r="E2596" s="500" t="s">
        <v>4335</v>
      </c>
      <c r="F2596" s="526" t="s">
        <v>4327</v>
      </c>
      <c r="G2596" s="463">
        <v>0</v>
      </c>
      <c r="H2596" s="463" t="s">
        <v>0</v>
      </c>
      <c r="I2596" s="463">
        <v>1</v>
      </c>
      <c r="J2596" s="1297">
        <v>0.25</v>
      </c>
      <c r="K2596" s="500"/>
      <c r="L2596" s="1299"/>
      <c r="M2596" s="1294"/>
      <c r="N2596" s="1294"/>
      <c r="O2596" s="1294"/>
      <c r="P2596" s="1294"/>
      <c r="Q2596" s="1294"/>
      <c r="R2596" s="1294"/>
      <c r="S2596" s="1294"/>
      <c r="T2596" s="1294"/>
      <c r="U2596" s="1300">
        <f t="shared" si="290"/>
        <v>0</v>
      </c>
      <c r="V2596" s="1294"/>
      <c r="W2596" s="1294"/>
      <c r="X2596" s="1294"/>
      <c r="Y2596" s="1294"/>
      <c r="Z2596" s="1294"/>
      <c r="AA2596" s="1294"/>
      <c r="AB2596" s="1294"/>
      <c r="AC2596" s="1294"/>
      <c r="AD2596" s="1294"/>
      <c r="AE2596" s="1294"/>
      <c r="AF2596" s="1294"/>
      <c r="AG2596" s="1133"/>
      <c r="AH2596" s="1133"/>
      <c r="AI2596" s="1133"/>
      <c r="AJ2596" s="1133"/>
      <c r="AK2596" s="1133"/>
      <c r="AL2596" s="1133"/>
      <c r="AM2596" s="1489"/>
      <c r="AN2596" s="1489"/>
      <c r="AO2596" s="1133"/>
      <c r="AP2596" s="1133"/>
      <c r="AQ2596" s="1133"/>
      <c r="AR2596" s="1133"/>
      <c r="AS2596" s="3209"/>
      <c r="AT2596" s="3214"/>
      <c r="AU2596" s="2731"/>
      <c r="AV2596" s="2731"/>
      <c r="AW2596" s="3215"/>
      <c r="AX2596" s="3215"/>
      <c r="AY2596" s="2338"/>
      <c r="AZ2596" s="3216"/>
      <c r="BA2596" s="3216"/>
      <c r="BB2596" s="3216"/>
      <c r="BC2596" s="3216"/>
      <c r="BD2596" s="3216"/>
      <c r="BE2596" s="2238"/>
      <c r="BF2596" s="2342"/>
      <c r="BG2596" s="2238"/>
      <c r="BH2596" s="2238"/>
      <c r="BI2596" s="2342"/>
      <c r="BJ2596" s="2238"/>
      <c r="BK2596" s="2238"/>
      <c r="BL2596" s="2733">
        <f t="shared" si="291"/>
        <v>0</v>
      </c>
      <c r="BM2596" s="2238"/>
      <c r="BN2596" s="1439"/>
      <c r="BO2596" s="1439"/>
      <c r="BP2596" s="1439"/>
      <c r="BQ2596" s="1439"/>
      <c r="BR2596" s="1439"/>
      <c r="BS2596" s="1439"/>
      <c r="BT2596" s="1439"/>
      <c r="BU2596" s="1439"/>
      <c r="BV2596" s="1439"/>
      <c r="BW2596" s="1439"/>
      <c r="BX2596" s="1439"/>
      <c r="BY2596" s="1439"/>
      <c r="BZ2596" s="1439"/>
      <c r="CA2596" s="1439"/>
      <c r="CB2596" s="1439"/>
      <c r="CC2596" s="1439"/>
      <c r="CD2596" s="2028" t="s">
        <v>3944</v>
      </c>
    </row>
    <row r="2597" spans="1:82" s="19" customFormat="1" ht="42" customHeight="1" x14ac:dyDescent="0.25">
      <c r="A2597" s="1313" t="s">
        <v>4120</v>
      </c>
      <c r="B2597" s="719" t="s">
        <v>4336</v>
      </c>
      <c r="C2597" s="1315" t="s">
        <v>4320</v>
      </c>
      <c r="D2597" s="460">
        <v>328</v>
      </c>
      <c r="E2597" s="500" t="s">
        <v>4337</v>
      </c>
      <c r="F2597" s="526" t="s">
        <v>4327</v>
      </c>
      <c r="G2597" s="463">
        <v>0</v>
      </c>
      <c r="H2597" s="463" t="s">
        <v>0</v>
      </c>
      <c r="I2597" s="463">
        <v>1</v>
      </c>
      <c r="J2597" s="1297">
        <v>0.25</v>
      </c>
      <c r="K2597" s="500"/>
      <c r="L2597" s="1299"/>
      <c r="M2597" s="1294"/>
      <c r="N2597" s="1294"/>
      <c r="O2597" s="1294"/>
      <c r="P2597" s="1294"/>
      <c r="Q2597" s="1294"/>
      <c r="R2597" s="1294"/>
      <c r="S2597" s="1294"/>
      <c r="T2597" s="1294"/>
      <c r="U2597" s="1300">
        <f t="shared" si="290"/>
        <v>0</v>
      </c>
      <c r="V2597" s="1294"/>
      <c r="W2597" s="1294"/>
      <c r="X2597" s="1294"/>
      <c r="Y2597" s="1294"/>
      <c r="Z2597" s="1294"/>
      <c r="AA2597" s="1294"/>
      <c r="AB2597" s="1294"/>
      <c r="AC2597" s="1294"/>
      <c r="AD2597" s="1294"/>
      <c r="AE2597" s="1294"/>
      <c r="AF2597" s="1294"/>
      <c r="AG2597" s="1133"/>
      <c r="AH2597" s="1133"/>
      <c r="AI2597" s="1133"/>
      <c r="AJ2597" s="1133"/>
      <c r="AK2597" s="1133"/>
      <c r="AL2597" s="1133"/>
      <c r="AM2597" s="1489"/>
      <c r="AN2597" s="1489"/>
      <c r="AO2597" s="1133"/>
      <c r="AP2597" s="1133"/>
      <c r="AQ2597" s="1133"/>
      <c r="AR2597" s="1133"/>
      <c r="AS2597" s="3209"/>
      <c r="AT2597" s="3214"/>
      <c r="AU2597" s="2731"/>
      <c r="AV2597" s="2731"/>
      <c r="AW2597" s="3215"/>
      <c r="AX2597" s="3215"/>
      <c r="AY2597" s="2338"/>
      <c r="AZ2597" s="3216"/>
      <c r="BA2597" s="3216"/>
      <c r="BB2597" s="3216"/>
      <c r="BC2597" s="3216"/>
      <c r="BD2597" s="3216"/>
      <c r="BE2597" s="2238"/>
      <c r="BF2597" s="2342"/>
      <c r="BG2597" s="2238"/>
      <c r="BH2597" s="2238"/>
      <c r="BI2597" s="2342"/>
      <c r="BJ2597" s="2238"/>
      <c r="BK2597" s="2238"/>
      <c r="BL2597" s="2733">
        <f t="shared" si="291"/>
        <v>0</v>
      </c>
      <c r="BM2597" s="2238"/>
      <c r="BN2597" s="1439"/>
      <c r="BO2597" s="1439"/>
      <c r="BP2597" s="1439"/>
      <c r="BQ2597" s="1439"/>
      <c r="BR2597" s="1439"/>
      <c r="BS2597" s="1439"/>
      <c r="BT2597" s="1439"/>
      <c r="BU2597" s="1439"/>
      <c r="BV2597" s="1439"/>
      <c r="BW2597" s="1439"/>
      <c r="BX2597" s="1439"/>
      <c r="BY2597" s="1439"/>
      <c r="BZ2597" s="1439"/>
      <c r="CA2597" s="1439"/>
      <c r="CB2597" s="1439"/>
      <c r="CC2597" s="1439"/>
      <c r="CD2597" s="2028" t="s">
        <v>3944</v>
      </c>
    </row>
    <row r="2598" spans="1:82" s="19" customFormat="1" ht="42" customHeight="1" x14ac:dyDescent="0.25">
      <c r="A2598" s="1313" t="s">
        <v>4120</v>
      </c>
      <c r="B2598" s="719" t="s">
        <v>4338</v>
      </c>
      <c r="C2598" s="1315" t="s">
        <v>4320</v>
      </c>
      <c r="D2598" s="460">
        <v>328</v>
      </c>
      <c r="E2598" s="500" t="s">
        <v>4339</v>
      </c>
      <c r="F2598" s="526" t="s">
        <v>4327</v>
      </c>
      <c r="G2598" s="463">
        <v>0</v>
      </c>
      <c r="H2598" s="463" t="s">
        <v>0</v>
      </c>
      <c r="I2598" s="463">
        <v>1</v>
      </c>
      <c r="J2598" s="1297">
        <v>0.25</v>
      </c>
      <c r="K2598" s="500"/>
      <c r="L2598" s="1299"/>
      <c r="M2598" s="1294"/>
      <c r="N2598" s="1294"/>
      <c r="O2598" s="1294"/>
      <c r="P2598" s="1294"/>
      <c r="Q2598" s="1294"/>
      <c r="R2598" s="1294"/>
      <c r="S2598" s="1294"/>
      <c r="T2598" s="1294"/>
      <c r="U2598" s="1300">
        <f t="shared" si="290"/>
        <v>0</v>
      </c>
      <c r="V2598" s="1294"/>
      <c r="W2598" s="1294"/>
      <c r="X2598" s="1294"/>
      <c r="Y2598" s="1294"/>
      <c r="Z2598" s="1294"/>
      <c r="AA2598" s="1294"/>
      <c r="AB2598" s="1294"/>
      <c r="AC2598" s="1294"/>
      <c r="AD2598" s="1294"/>
      <c r="AE2598" s="1294"/>
      <c r="AF2598" s="1294"/>
      <c r="AG2598" s="1133"/>
      <c r="AH2598" s="1133"/>
      <c r="AI2598" s="1133"/>
      <c r="AJ2598" s="1133"/>
      <c r="AK2598" s="1133"/>
      <c r="AL2598" s="1133"/>
      <c r="AM2598" s="1489"/>
      <c r="AN2598" s="1489"/>
      <c r="AO2598" s="1133"/>
      <c r="AP2598" s="1133"/>
      <c r="AQ2598" s="1133"/>
      <c r="AR2598" s="1133"/>
      <c r="AS2598" s="3209"/>
      <c r="AT2598" s="3214"/>
      <c r="AU2598" s="2731"/>
      <c r="AV2598" s="2731"/>
      <c r="AW2598" s="3215"/>
      <c r="AX2598" s="3215"/>
      <c r="AY2598" s="2338"/>
      <c r="AZ2598" s="3216"/>
      <c r="BA2598" s="3216"/>
      <c r="BB2598" s="3216"/>
      <c r="BC2598" s="3216"/>
      <c r="BD2598" s="3216"/>
      <c r="BE2598" s="2238"/>
      <c r="BF2598" s="2342"/>
      <c r="BG2598" s="2238"/>
      <c r="BH2598" s="2238"/>
      <c r="BI2598" s="2342"/>
      <c r="BJ2598" s="2238"/>
      <c r="BK2598" s="2238"/>
      <c r="BL2598" s="2733">
        <f t="shared" si="291"/>
        <v>0</v>
      </c>
      <c r="BM2598" s="2238"/>
      <c r="BN2598" s="1439"/>
      <c r="BO2598" s="1439"/>
      <c r="BP2598" s="1439"/>
      <c r="BQ2598" s="1439"/>
      <c r="BR2598" s="1439"/>
      <c r="BS2598" s="1439"/>
      <c r="BT2598" s="1439"/>
      <c r="BU2598" s="1439"/>
      <c r="BV2598" s="1439"/>
      <c r="BW2598" s="1439"/>
      <c r="BX2598" s="1439"/>
      <c r="BY2598" s="1439"/>
      <c r="BZ2598" s="1439"/>
      <c r="CA2598" s="1439"/>
      <c r="CB2598" s="1439"/>
      <c r="CC2598" s="1439"/>
      <c r="CD2598" s="2028" t="s">
        <v>3944</v>
      </c>
    </row>
    <row r="2599" spans="1:82" s="19" customFormat="1" ht="42" customHeight="1" thickBot="1" x14ac:dyDescent="0.3">
      <c r="A2599" s="1317" t="s">
        <v>4120</v>
      </c>
      <c r="B2599" s="723" t="s">
        <v>4340</v>
      </c>
      <c r="C2599" s="1319" t="s">
        <v>4320</v>
      </c>
      <c r="D2599" s="205">
        <v>328</v>
      </c>
      <c r="E2599" s="103" t="s">
        <v>4341</v>
      </c>
      <c r="F2599" s="100" t="s">
        <v>4327</v>
      </c>
      <c r="G2599" s="17">
        <v>0</v>
      </c>
      <c r="H2599" s="17" t="s">
        <v>0</v>
      </c>
      <c r="I2599" s="17">
        <v>1</v>
      </c>
      <c r="J2599" s="1302">
        <v>0.25</v>
      </c>
      <c r="K2599" s="103"/>
      <c r="L2599" s="1304"/>
      <c r="M2599" s="1320"/>
      <c r="N2599" s="1320"/>
      <c r="O2599" s="1320"/>
      <c r="P2599" s="1320"/>
      <c r="Q2599" s="1320"/>
      <c r="R2599" s="1320"/>
      <c r="S2599" s="1320"/>
      <c r="T2599" s="1320"/>
      <c r="U2599" s="1305">
        <f t="shared" si="290"/>
        <v>0</v>
      </c>
      <c r="V2599" s="1320"/>
      <c r="W2599" s="1320"/>
      <c r="X2599" s="1320"/>
      <c r="Y2599" s="1320"/>
      <c r="Z2599" s="1320"/>
      <c r="AA2599" s="1320"/>
      <c r="AB2599" s="1320"/>
      <c r="AC2599" s="1320"/>
      <c r="AD2599" s="1320"/>
      <c r="AE2599" s="1320"/>
      <c r="AF2599" s="1320"/>
      <c r="AG2599" s="1155"/>
      <c r="AH2599" s="1155"/>
      <c r="AI2599" s="1155"/>
      <c r="AJ2599" s="1155"/>
      <c r="AK2599" s="1155"/>
      <c r="AL2599" s="1155"/>
      <c r="AM2599" s="4060"/>
      <c r="AN2599" s="4060"/>
      <c r="AO2599" s="1155"/>
      <c r="AP2599" s="1155"/>
      <c r="AQ2599" s="1155"/>
      <c r="AR2599" s="1155"/>
      <c r="AS2599" s="3217"/>
      <c r="AT2599" s="3218"/>
      <c r="AU2599" s="2737"/>
      <c r="AV2599" s="2737"/>
      <c r="AW2599" s="3219"/>
      <c r="AX2599" s="3219"/>
      <c r="AY2599" s="2347"/>
      <c r="AZ2599" s="3220"/>
      <c r="BA2599" s="3220"/>
      <c r="BB2599" s="3220"/>
      <c r="BC2599" s="3220"/>
      <c r="BD2599" s="3220"/>
      <c r="BE2599" s="1939"/>
      <c r="BF2599" s="2351"/>
      <c r="BG2599" s="1939"/>
      <c r="BH2599" s="1939"/>
      <c r="BI2599" s="2351"/>
      <c r="BJ2599" s="1939"/>
      <c r="BK2599" s="1939"/>
      <c r="BL2599" s="2739">
        <f t="shared" si="291"/>
        <v>0</v>
      </c>
      <c r="BM2599" s="1939"/>
      <c r="BN2599" s="1608"/>
      <c r="BO2599" s="1608"/>
      <c r="BP2599" s="1608"/>
      <c r="BQ2599" s="1608"/>
      <c r="BR2599" s="1608"/>
      <c r="BS2599" s="1608"/>
      <c r="BT2599" s="1608"/>
      <c r="BU2599" s="1608"/>
      <c r="BV2599" s="1608"/>
      <c r="BW2599" s="1608"/>
      <c r="BX2599" s="1608"/>
      <c r="BY2599" s="1608"/>
      <c r="BZ2599" s="1608"/>
      <c r="CA2599" s="1608"/>
      <c r="CB2599" s="1608"/>
      <c r="CC2599" s="1608"/>
      <c r="CD2599" s="2167" t="s">
        <v>3944</v>
      </c>
    </row>
    <row r="2600" spans="1:82" s="19" customFormat="1" ht="109.5" customHeight="1" x14ac:dyDescent="0.25">
      <c r="A2600" s="1308" t="s">
        <v>4120</v>
      </c>
      <c r="B2600" s="715" t="s">
        <v>4319</v>
      </c>
      <c r="C2600" s="776" t="s">
        <v>4320</v>
      </c>
      <c r="D2600" s="163">
        <v>329</v>
      </c>
      <c r="E2600" s="210" t="s">
        <v>4342</v>
      </c>
      <c r="F2600" s="48" t="s">
        <v>4343</v>
      </c>
      <c r="G2600" s="217">
        <v>0</v>
      </c>
      <c r="H2600" s="217" t="s">
        <v>0</v>
      </c>
      <c r="I2600" s="217">
        <v>1</v>
      </c>
      <c r="J2600" s="1284">
        <v>0.25</v>
      </c>
      <c r="K2600" s="210"/>
      <c r="L2600" s="1285">
        <f t="shared" si="289"/>
        <v>20000000</v>
      </c>
      <c r="M2600" s="1286">
        <v>20000000</v>
      </c>
      <c r="N2600" s="1310"/>
      <c r="O2600" s="1286"/>
      <c r="P2600" s="1286"/>
      <c r="Q2600" s="1286"/>
      <c r="R2600" s="1286"/>
      <c r="S2600" s="1286"/>
      <c r="T2600" s="1286"/>
      <c r="U2600" s="1287">
        <f t="shared" si="290"/>
        <v>16000000</v>
      </c>
      <c r="V2600" s="1286">
        <v>16000000</v>
      </c>
      <c r="W2600" s="1286"/>
      <c r="X2600" s="1286"/>
      <c r="Y2600" s="1286"/>
      <c r="Z2600" s="1286"/>
      <c r="AA2600" s="1286"/>
      <c r="AB2600" s="1286"/>
      <c r="AC2600" s="1286"/>
      <c r="AD2600" s="1286"/>
      <c r="AE2600" s="1286"/>
      <c r="AF2600" s="1286"/>
      <c r="AG2600" s="1520">
        <v>70122000</v>
      </c>
      <c r="AH2600" s="1520" t="s">
        <v>4344</v>
      </c>
      <c r="AI2600" s="1520" t="s">
        <v>3988</v>
      </c>
      <c r="AJ2600" s="1520" t="s">
        <v>4156</v>
      </c>
      <c r="AK2600" s="1520" t="s">
        <v>4054</v>
      </c>
      <c r="AL2600" s="1520" t="s">
        <v>1754</v>
      </c>
      <c r="AM2600" s="1522">
        <v>20000000</v>
      </c>
      <c r="AN2600" s="1522">
        <v>20000000</v>
      </c>
      <c r="AO2600" s="1520" t="s">
        <v>3933</v>
      </c>
      <c r="AP2600" s="1520" t="s">
        <v>3934</v>
      </c>
      <c r="AQ2600" s="1520" t="s">
        <v>3954</v>
      </c>
      <c r="AR2600" s="1520">
        <v>2203060103</v>
      </c>
      <c r="AS2600" s="2740" t="s">
        <v>4345</v>
      </c>
      <c r="AT2600" s="1520" t="s">
        <v>4346</v>
      </c>
      <c r="AU2600" s="2784">
        <v>1</v>
      </c>
      <c r="AV2600" s="2784">
        <v>1</v>
      </c>
      <c r="AW2600" s="2785">
        <v>42794</v>
      </c>
      <c r="AX2600" s="3306">
        <v>43087</v>
      </c>
      <c r="AY2600" s="2701">
        <v>20000000</v>
      </c>
      <c r="AZ2600" s="2740" t="s">
        <v>4347</v>
      </c>
      <c r="BA2600" s="2740" t="s">
        <v>4054</v>
      </c>
      <c r="BB2600" s="2740" t="s">
        <v>4348</v>
      </c>
      <c r="BC2600" s="2740" t="s">
        <v>4349</v>
      </c>
      <c r="BD2600" s="2786">
        <v>2017000267</v>
      </c>
      <c r="BE2600" s="1520" t="s">
        <v>4003</v>
      </c>
      <c r="BF2600" s="2465" t="s">
        <v>4350</v>
      </c>
      <c r="BG2600" s="1520">
        <v>2017000321</v>
      </c>
      <c r="BH2600" s="1520" t="s">
        <v>3997</v>
      </c>
      <c r="BI2600" s="2465">
        <v>16000000</v>
      </c>
      <c r="BJ2600" s="1520" t="s">
        <v>3988</v>
      </c>
      <c r="BK2600" s="1520" t="s">
        <v>3943</v>
      </c>
      <c r="BL2600" s="2514">
        <f t="shared" si="291"/>
        <v>4000000</v>
      </c>
      <c r="BM2600" s="2514">
        <f>L2600-(BI2600+BI2601+BI2602+BI2603+BI2604+BI2605)</f>
        <v>4000000</v>
      </c>
      <c r="BN2600" s="1471"/>
      <c r="BO2600" s="1471"/>
      <c r="BP2600" s="1471"/>
      <c r="BQ2600" s="1471"/>
      <c r="BR2600" s="1471"/>
      <c r="BS2600" s="1471"/>
      <c r="BT2600" s="1471"/>
      <c r="BU2600" s="1471"/>
      <c r="BV2600" s="1471"/>
      <c r="BW2600" s="1471"/>
      <c r="BX2600" s="1471"/>
      <c r="BY2600" s="1471"/>
      <c r="BZ2600" s="1471"/>
      <c r="CA2600" s="1471"/>
      <c r="CB2600" s="1471"/>
      <c r="CC2600" s="1471"/>
      <c r="CD2600" s="1978" t="s">
        <v>3944</v>
      </c>
    </row>
    <row r="2601" spans="1:82" s="19" customFormat="1" ht="42" customHeight="1" x14ac:dyDescent="0.25">
      <c r="A2601" s="1313" t="s">
        <v>4120</v>
      </c>
      <c r="B2601" s="719" t="s">
        <v>4319</v>
      </c>
      <c r="C2601" s="1315" t="s">
        <v>4320</v>
      </c>
      <c r="D2601" s="460">
        <v>329</v>
      </c>
      <c r="E2601" s="500" t="s">
        <v>4342</v>
      </c>
      <c r="F2601" s="526" t="s">
        <v>4343</v>
      </c>
      <c r="G2601" s="463">
        <v>0</v>
      </c>
      <c r="H2601" s="463" t="s">
        <v>0</v>
      </c>
      <c r="I2601" s="463">
        <v>1</v>
      </c>
      <c r="J2601" s="1297">
        <v>0.25</v>
      </c>
      <c r="K2601" s="500"/>
      <c r="L2601" s="1299"/>
      <c r="M2601" s="1294"/>
      <c r="N2601" s="1294"/>
      <c r="O2601" s="1294"/>
      <c r="P2601" s="1294"/>
      <c r="Q2601" s="1294"/>
      <c r="R2601" s="1294"/>
      <c r="S2601" s="1294"/>
      <c r="T2601" s="1294"/>
      <c r="U2601" s="1300">
        <f t="shared" si="290"/>
        <v>0</v>
      </c>
      <c r="V2601" s="1294"/>
      <c r="W2601" s="1294"/>
      <c r="X2601" s="1294"/>
      <c r="Y2601" s="1294"/>
      <c r="Z2601" s="1294"/>
      <c r="AA2601" s="1294"/>
      <c r="AB2601" s="1294"/>
      <c r="AC2601" s="1294"/>
      <c r="AD2601" s="1294"/>
      <c r="AE2601" s="1294"/>
      <c r="AF2601" s="1294"/>
      <c r="AG2601" s="1133"/>
      <c r="AH2601" s="1133"/>
      <c r="AI2601" s="1133"/>
      <c r="AJ2601" s="1133"/>
      <c r="AK2601" s="1133"/>
      <c r="AL2601" s="1133"/>
      <c r="AM2601" s="1489"/>
      <c r="AN2601" s="1489"/>
      <c r="AO2601" s="1133"/>
      <c r="AP2601" s="1133"/>
      <c r="AQ2601" s="1133"/>
      <c r="AR2601" s="1133"/>
      <c r="AS2601" s="3209"/>
      <c r="AT2601" s="3214"/>
      <c r="AU2601" s="2731"/>
      <c r="AV2601" s="2731"/>
      <c r="AW2601" s="3215"/>
      <c r="AX2601" s="3215"/>
      <c r="AY2601" s="2338"/>
      <c r="AZ2601" s="3216"/>
      <c r="BA2601" s="3216"/>
      <c r="BB2601" s="3216"/>
      <c r="BC2601" s="3216"/>
      <c r="BD2601" s="3216"/>
      <c r="BE2601" s="2238"/>
      <c r="BF2601" s="2342"/>
      <c r="BG2601" s="2238"/>
      <c r="BH2601" s="2238"/>
      <c r="BI2601" s="2342"/>
      <c r="BJ2601" s="2238"/>
      <c r="BK2601" s="2238"/>
      <c r="BL2601" s="2733">
        <f t="shared" si="291"/>
        <v>0</v>
      </c>
      <c r="BM2601" s="2238"/>
      <c r="BN2601" s="1439"/>
      <c r="BO2601" s="1439"/>
      <c r="BP2601" s="1439"/>
      <c r="BQ2601" s="1439"/>
      <c r="BR2601" s="1439"/>
      <c r="BS2601" s="1439"/>
      <c r="BT2601" s="1439"/>
      <c r="BU2601" s="1439"/>
      <c r="BV2601" s="1439"/>
      <c r="BW2601" s="1439"/>
      <c r="BX2601" s="1439"/>
      <c r="BY2601" s="1439"/>
      <c r="BZ2601" s="1439"/>
      <c r="CA2601" s="1439"/>
      <c r="CB2601" s="1439"/>
      <c r="CC2601" s="1439"/>
      <c r="CD2601" s="2028" t="s">
        <v>3944</v>
      </c>
    </row>
    <row r="2602" spans="1:82" s="19" customFormat="1" ht="42" customHeight="1" x14ac:dyDescent="0.25">
      <c r="A2602" s="1313" t="s">
        <v>4120</v>
      </c>
      <c r="B2602" s="719" t="s">
        <v>4319</v>
      </c>
      <c r="C2602" s="1315" t="s">
        <v>4320</v>
      </c>
      <c r="D2602" s="460">
        <v>329</v>
      </c>
      <c r="E2602" s="500" t="s">
        <v>4342</v>
      </c>
      <c r="F2602" s="526" t="s">
        <v>4343</v>
      </c>
      <c r="G2602" s="463">
        <v>0</v>
      </c>
      <c r="H2602" s="463" t="s">
        <v>0</v>
      </c>
      <c r="I2602" s="463">
        <v>1</v>
      </c>
      <c r="J2602" s="1297">
        <v>0.25</v>
      </c>
      <c r="K2602" s="500"/>
      <c r="L2602" s="1299"/>
      <c r="M2602" s="1294"/>
      <c r="N2602" s="1294"/>
      <c r="O2602" s="1294"/>
      <c r="P2602" s="1294"/>
      <c r="Q2602" s="1294"/>
      <c r="R2602" s="1294"/>
      <c r="S2602" s="1294"/>
      <c r="T2602" s="1294"/>
      <c r="U2602" s="1300">
        <f t="shared" si="290"/>
        <v>0</v>
      </c>
      <c r="V2602" s="1294"/>
      <c r="W2602" s="1294"/>
      <c r="X2602" s="1294"/>
      <c r="Y2602" s="1294"/>
      <c r="Z2602" s="1294"/>
      <c r="AA2602" s="1294"/>
      <c r="AB2602" s="1294"/>
      <c r="AC2602" s="1294"/>
      <c r="AD2602" s="1294"/>
      <c r="AE2602" s="1294"/>
      <c r="AF2602" s="1294"/>
      <c r="AG2602" s="1133"/>
      <c r="AH2602" s="1133"/>
      <c r="AI2602" s="1133"/>
      <c r="AJ2602" s="1133"/>
      <c r="AK2602" s="1133"/>
      <c r="AL2602" s="1133"/>
      <c r="AM2602" s="1489"/>
      <c r="AN2602" s="1489"/>
      <c r="AO2602" s="1133"/>
      <c r="AP2602" s="1133"/>
      <c r="AQ2602" s="1133"/>
      <c r="AR2602" s="1133"/>
      <c r="AS2602" s="3209"/>
      <c r="AT2602" s="3214"/>
      <c r="AU2602" s="2731"/>
      <c r="AV2602" s="2731"/>
      <c r="AW2602" s="3215"/>
      <c r="AX2602" s="3215"/>
      <c r="AY2602" s="2338"/>
      <c r="AZ2602" s="3216"/>
      <c r="BA2602" s="3216"/>
      <c r="BB2602" s="3216"/>
      <c r="BC2602" s="3216"/>
      <c r="BD2602" s="3216"/>
      <c r="BE2602" s="2238"/>
      <c r="BF2602" s="2342"/>
      <c r="BG2602" s="2238"/>
      <c r="BH2602" s="2238"/>
      <c r="BI2602" s="2342"/>
      <c r="BJ2602" s="2238"/>
      <c r="BK2602" s="2238"/>
      <c r="BL2602" s="2733">
        <f t="shared" si="291"/>
        <v>0</v>
      </c>
      <c r="BM2602" s="2238"/>
      <c r="BN2602" s="1439"/>
      <c r="BO2602" s="1439"/>
      <c r="BP2602" s="1439"/>
      <c r="BQ2602" s="1439"/>
      <c r="BR2602" s="1439"/>
      <c r="BS2602" s="1439"/>
      <c r="BT2602" s="1439"/>
      <c r="BU2602" s="1439"/>
      <c r="BV2602" s="1439"/>
      <c r="BW2602" s="1439"/>
      <c r="BX2602" s="1439"/>
      <c r="BY2602" s="1439"/>
      <c r="BZ2602" s="1439"/>
      <c r="CA2602" s="1439"/>
      <c r="CB2602" s="1439"/>
      <c r="CC2602" s="1439"/>
      <c r="CD2602" s="2028" t="s">
        <v>3944</v>
      </c>
    </row>
    <row r="2603" spans="1:82" s="19" customFormat="1" ht="42" customHeight="1" x14ac:dyDescent="0.25">
      <c r="A2603" s="1313" t="s">
        <v>4120</v>
      </c>
      <c r="B2603" s="719" t="s">
        <v>4319</v>
      </c>
      <c r="C2603" s="1315" t="s">
        <v>4320</v>
      </c>
      <c r="D2603" s="460">
        <v>329</v>
      </c>
      <c r="E2603" s="500" t="s">
        <v>4342</v>
      </c>
      <c r="F2603" s="526" t="s">
        <v>4343</v>
      </c>
      <c r="G2603" s="463">
        <v>0</v>
      </c>
      <c r="H2603" s="463" t="s">
        <v>0</v>
      </c>
      <c r="I2603" s="463">
        <v>1</v>
      </c>
      <c r="J2603" s="1297">
        <v>0.25</v>
      </c>
      <c r="K2603" s="500"/>
      <c r="L2603" s="1299"/>
      <c r="M2603" s="1294"/>
      <c r="N2603" s="1294"/>
      <c r="O2603" s="1294"/>
      <c r="P2603" s="1294"/>
      <c r="Q2603" s="1294"/>
      <c r="R2603" s="1294"/>
      <c r="S2603" s="1294"/>
      <c r="T2603" s="1294"/>
      <c r="U2603" s="1300">
        <f t="shared" si="290"/>
        <v>0</v>
      </c>
      <c r="V2603" s="1294"/>
      <c r="W2603" s="1294"/>
      <c r="X2603" s="1294"/>
      <c r="Y2603" s="1294"/>
      <c r="Z2603" s="1294"/>
      <c r="AA2603" s="1294"/>
      <c r="AB2603" s="1294"/>
      <c r="AC2603" s="1294"/>
      <c r="AD2603" s="1294"/>
      <c r="AE2603" s="1294"/>
      <c r="AF2603" s="1294"/>
      <c r="AG2603" s="1133"/>
      <c r="AH2603" s="1133"/>
      <c r="AI2603" s="1133"/>
      <c r="AJ2603" s="1133"/>
      <c r="AK2603" s="1133"/>
      <c r="AL2603" s="1133"/>
      <c r="AM2603" s="1489"/>
      <c r="AN2603" s="1489"/>
      <c r="AO2603" s="1133"/>
      <c r="AP2603" s="1133"/>
      <c r="AQ2603" s="1133"/>
      <c r="AR2603" s="1133"/>
      <c r="AS2603" s="3209"/>
      <c r="AT2603" s="3214"/>
      <c r="AU2603" s="2731"/>
      <c r="AV2603" s="2731"/>
      <c r="AW2603" s="3215"/>
      <c r="AX2603" s="3215"/>
      <c r="AY2603" s="2338"/>
      <c r="AZ2603" s="3216"/>
      <c r="BA2603" s="3216"/>
      <c r="BB2603" s="3216"/>
      <c r="BC2603" s="3216"/>
      <c r="BD2603" s="3216"/>
      <c r="BE2603" s="2238"/>
      <c r="BF2603" s="2342"/>
      <c r="BG2603" s="2238"/>
      <c r="BH2603" s="2238"/>
      <c r="BI2603" s="2342"/>
      <c r="BJ2603" s="2238"/>
      <c r="BK2603" s="2238"/>
      <c r="BL2603" s="2733">
        <f t="shared" si="291"/>
        <v>0</v>
      </c>
      <c r="BM2603" s="2238"/>
      <c r="BN2603" s="1439"/>
      <c r="BO2603" s="1439"/>
      <c r="BP2603" s="1439"/>
      <c r="BQ2603" s="1439"/>
      <c r="BR2603" s="1439"/>
      <c r="BS2603" s="1439"/>
      <c r="BT2603" s="1439"/>
      <c r="BU2603" s="1439"/>
      <c r="BV2603" s="1439"/>
      <c r="BW2603" s="1439"/>
      <c r="BX2603" s="1439"/>
      <c r="BY2603" s="1439"/>
      <c r="BZ2603" s="1439"/>
      <c r="CA2603" s="1439"/>
      <c r="CB2603" s="1439"/>
      <c r="CC2603" s="1439"/>
      <c r="CD2603" s="2028" t="s">
        <v>3944</v>
      </c>
    </row>
    <row r="2604" spans="1:82" s="19" customFormat="1" ht="42" customHeight="1" x14ac:dyDescent="0.25">
      <c r="A2604" s="1313" t="s">
        <v>4120</v>
      </c>
      <c r="B2604" s="719" t="s">
        <v>4319</v>
      </c>
      <c r="C2604" s="1315" t="s">
        <v>4320</v>
      </c>
      <c r="D2604" s="460">
        <v>329</v>
      </c>
      <c r="E2604" s="500" t="s">
        <v>4342</v>
      </c>
      <c r="F2604" s="526" t="s">
        <v>4343</v>
      </c>
      <c r="G2604" s="463">
        <v>0</v>
      </c>
      <c r="H2604" s="463" t="s">
        <v>0</v>
      </c>
      <c r="I2604" s="463">
        <v>1</v>
      </c>
      <c r="J2604" s="1297">
        <v>0.25</v>
      </c>
      <c r="K2604" s="500"/>
      <c r="L2604" s="1299"/>
      <c r="M2604" s="1294"/>
      <c r="N2604" s="1294"/>
      <c r="O2604" s="1294"/>
      <c r="P2604" s="1294"/>
      <c r="Q2604" s="1294"/>
      <c r="R2604" s="1294"/>
      <c r="S2604" s="1294"/>
      <c r="T2604" s="1294"/>
      <c r="U2604" s="1300">
        <f t="shared" si="290"/>
        <v>0</v>
      </c>
      <c r="V2604" s="1294"/>
      <c r="W2604" s="1294"/>
      <c r="X2604" s="1294"/>
      <c r="Y2604" s="1294"/>
      <c r="Z2604" s="1294"/>
      <c r="AA2604" s="1294"/>
      <c r="AB2604" s="1294"/>
      <c r="AC2604" s="1294"/>
      <c r="AD2604" s="1294"/>
      <c r="AE2604" s="1294"/>
      <c r="AF2604" s="1294"/>
      <c r="AG2604" s="1133"/>
      <c r="AH2604" s="1133"/>
      <c r="AI2604" s="1133"/>
      <c r="AJ2604" s="1133"/>
      <c r="AK2604" s="1133"/>
      <c r="AL2604" s="1133"/>
      <c r="AM2604" s="1489"/>
      <c r="AN2604" s="1489"/>
      <c r="AO2604" s="1133"/>
      <c r="AP2604" s="1133"/>
      <c r="AQ2604" s="1133"/>
      <c r="AR2604" s="1133"/>
      <c r="AS2604" s="3209"/>
      <c r="AT2604" s="3214"/>
      <c r="AU2604" s="2731"/>
      <c r="AV2604" s="2731"/>
      <c r="AW2604" s="3215"/>
      <c r="AX2604" s="3215"/>
      <c r="AY2604" s="2338"/>
      <c r="AZ2604" s="3216"/>
      <c r="BA2604" s="3216"/>
      <c r="BB2604" s="3216"/>
      <c r="BC2604" s="3216"/>
      <c r="BD2604" s="3216"/>
      <c r="BE2604" s="2238"/>
      <c r="BF2604" s="2342"/>
      <c r="BG2604" s="2238"/>
      <c r="BH2604" s="2238"/>
      <c r="BI2604" s="2342"/>
      <c r="BJ2604" s="2238"/>
      <c r="BK2604" s="2238"/>
      <c r="BL2604" s="2733">
        <f t="shared" si="291"/>
        <v>0</v>
      </c>
      <c r="BM2604" s="2238"/>
      <c r="BN2604" s="1439"/>
      <c r="BO2604" s="1439"/>
      <c r="BP2604" s="1439"/>
      <c r="BQ2604" s="1439"/>
      <c r="BR2604" s="1439"/>
      <c r="BS2604" s="1439"/>
      <c r="BT2604" s="1439"/>
      <c r="BU2604" s="1439"/>
      <c r="BV2604" s="1439"/>
      <c r="BW2604" s="1439"/>
      <c r="BX2604" s="1439"/>
      <c r="BY2604" s="1439"/>
      <c r="BZ2604" s="1439"/>
      <c r="CA2604" s="1439"/>
      <c r="CB2604" s="1439"/>
      <c r="CC2604" s="1439"/>
      <c r="CD2604" s="2028" t="s">
        <v>3944</v>
      </c>
    </row>
    <row r="2605" spans="1:82" s="19" customFormat="1" ht="42" customHeight="1" thickBot="1" x14ac:dyDescent="0.3">
      <c r="A2605" s="1317" t="s">
        <v>4120</v>
      </c>
      <c r="B2605" s="723" t="s">
        <v>4319</v>
      </c>
      <c r="C2605" s="1319" t="s">
        <v>4320</v>
      </c>
      <c r="D2605" s="205">
        <v>329</v>
      </c>
      <c r="E2605" s="103" t="s">
        <v>4342</v>
      </c>
      <c r="F2605" s="100" t="s">
        <v>4343</v>
      </c>
      <c r="G2605" s="17">
        <v>0</v>
      </c>
      <c r="H2605" s="17" t="s">
        <v>0</v>
      </c>
      <c r="I2605" s="17">
        <v>1</v>
      </c>
      <c r="J2605" s="1302">
        <v>0.25</v>
      </c>
      <c r="K2605" s="103"/>
      <c r="L2605" s="1304"/>
      <c r="M2605" s="1320"/>
      <c r="N2605" s="1320"/>
      <c r="O2605" s="1320"/>
      <c r="P2605" s="1320"/>
      <c r="Q2605" s="1320"/>
      <c r="R2605" s="1320"/>
      <c r="S2605" s="1320"/>
      <c r="T2605" s="1320"/>
      <c r="U2605" s="1305">
        <f t="shared" si="290"/>
        <v>0</v>
      </c>
      <c r="V2605" s="1320"/>
      <c r="W2605" s="1320"/>
      <c r="X2605" s="1320"/>
      <c r="Y2605" s="1320"/>
      <c r="Z2605" s="1320"/>
      <c r="AA2605" s="1320"/>
      <c r="AB2605" s="1320"/>
      <c r="AC2605" s="1320"/>
      <c r="AD2605" s="1320"/>
      <c r="AE2605" s="1320"/>
      <c r="AF2605" s="1320"/>
      <c r="AG2605" s="1155"/>
      <c r="AH2605" s="1155"/>
      <c r="AI2605" s="1155"/>
      <c r="AJ2605" s="1155"/>
      <c r="AK2605" s="1155"/>
      <c r="AL2605" s="1155"/>
      <c r="AM2605" s="4060"/>
      <c r="AN2605" s="4060"/>
      <c r="AO2605" s="1155"/>
      <c r="AP2605" s="1155"/>
      <c r="AQ2605" s="1155"/>
      <c r="AR2605" s="1155"/>
      <c r="AS2605" s="3217"/>
      <c r="AT2605" s="3218"/>
      <c r="AU2605" s="2737"/>
      <c r="AV2605" s="2737"/>
      <c r="AW2605" s="3219"/>
      <c r="AX2605" s="3219"/>
      <c r="AY2605" s="2347"/>
      <c r="AZ2605" s="3220"/>
      <c r="BA2605" s="3220"/>
      <c r="BB2605" s="3220"/>
      <c r="BC2605" s="3220"/>
      <c r="BD2605" s="3220"/>
      <c r="BE2605" s="1939"/>
      <c r="BF2605" s="2351"/>
      <c r="BG2605" s="1939"/>
      <c r="BH2605" s="1939"/>
      <c r="BI2605" s="2351"/>
      <c r="BJ2605" s="1939"/>
      <c r="BK2605" s="1939"/>
      <c r="BL2605" s="2739">
        <f t="shared" si="291"/>
        <v>0</v>
      </c>
      <c r="BM2605" s="1939"/>
      <c r="BN2605" s="1608"/>
      <c r="BO2605" s="1608"/>
      <c r="BP2605" s="1608"/>
      <c r="BQ2605" s="1608"/>
      <c r="BR2605" s="1608"/>
      <c r="BS2605" s="1608"/>
      <c r="BT2605" s="1608"/>
      <c r="BU2605" s="1608"/>
      <c r="BV2605" s="1608"/>
      <c r="BW2605" s="1608"/>
      <c r="BX2605" s="1608"/>
      <c r="BY2605" s="1608"/>
      <c r="BZ2605" s="1608"/>
      <c r="CA2605" s="1608"/>
      <c r="CB2605" s="1608"/>
      <c r="CC2605" s="1608"/>
      <c r="CD2605" s="2167" t="s">
        <v>3944</v>
      </c>
    </row>
    <row r="2606" spans="1:82" s="19" customFormat="1" ht="107.25" customHeight="1" x14ac:dyDescent="0.2">
      <c r="A2606" s="1308" t="s">
        <v>4120</v>
      </c>
      <c r="B2606" s="715" t="s">
        <v>4319</v>
      </c>
      <c r="C2606" s="776" t="s">
        <v>4320</v>
      </c>
      <c r="D2606" s="163">
        <v>330</v>
      </c>
      <c r="E2606" s="210" t="s">
        <v>4351</v>
      </c>
      <c r="F2606" s="48" t="s">
        <v>4352</v>
      </c>
      <c r="G2606" s="217">
        <v>0</v>
      </c>
      <c r="H2606" s="217" t="s">
        <v>1</v>
      </c>
      <c r="I2606" s="217">
        <v>32</v>
      </c>
      <c r="J2606" s="1284">
        <v>32</v>
      </c>
      <c r="K2606" s="210"/>
      <c r="L2606" s="1285">
        <f t="shared" si="289"/>
        <v>231764000</v>
      </c>
      <c r="M2606" s="1296">
        <v>231764000</v>
      </c>
      <c r="N2606" s="1310"/>
      <c r="O2606" s="1286"/>
      <c r="P2606" s="1286"/>
      <c r="Q2606" s="1286"/>
      <c r="R2606" s="1286"/>
      <c r="S2606" s="1286"/>
      <c r="T2606" s="1286"/>
      <c r="U2606" s="1287">
        <f t="shared" si="290"/>
        <v>113722059</v>
      </c>
      <c r="V2606" s="495">
        <v>113722059</v>
      </c>
      <c r="W2606" s="1286"/>
      <c r="X2606" s="1286"/>
      <c r="Y2606" s="1286"/>
      <c r="Z2606" s="1286"/>
      <c r="AA2606" s="1286"/>
      <c r="AB2606" s="1286"/>
      <c r="AC2606" s="1286"/>
      <c r="AD2606" s="1286"/>
      <c r="AE2606" s="1286"/>
      <c r="AF2606" s="1286"/>
      <c r="AG2606" s="1520">
        <v>70120000</v>
      </c>
      <c r="AH2606" s="1520" t="s">
        <v>4353</v>
      </c>
      <c r="AI2606" s="1520" t="s">
        <v>3988</v>
      </c>
      <c r="AJ2606" s="1520" t="s">
        <v>4156</v>
      </c>
      <c r="AK2606" s="1520" t="s">
        <v>4054</v>
      </c>
      <c r="AL2606" s="1520" t="s">
        <v>1754</v>
      </c>
      <c r="AM2606" s="1522">
        <v>13000000</v>
      </c>
      <c r="AN2606" s="1522">
        <v>13000000</v>
      </c>
      <c r="AO2606" s="1520" t="s">
        <v>3933</v>
      </c>
      <c r="AP2606" s="1520" t="s">
        <v>3934</v>
      </c>
      <c r="AQ2606" s="1520" t="s">
        <v>3954</v>
      </c>
      <c r="AR2606" s="1520">
        <v>2203060104</v>
      </c>
      <c r="AS2606" s="2740" t="s">
        <v>6170</v>
      </c>
      <c r="AT2606" s="2740" t="s">
        <v>4196</v>
      </c>
      <c r="AU2606" s="2786">
        <v>32</v>
      </c>
      <c r="AV2606" s="2786">
        <v>77</v>
      </c>
      <c r="AW2606" s="2785">
        <v>42794</v>
      </c>
      <c r="AX2606" s="2785">
        <v>43087</v>
      </c>
      <c r="AY2606" s="3317">
        <v>38020000</v>
      </c>
      <c r="AZ2606" s="2740" t="s">
        <v>4347</v>
      </c>
      <c r="BA2606" s="2740" t="s">
        <v>4054</v>
      </c>
      <c r="BB2606" s="2740" t="s">
        <v>4348</v>
      </c>
      <c r="BC2606" s="2740" t="s">
        <v>4349</v>
      </c>
      <c r="BD2606" s="2786">
        <v>2017000267</v>
      </c>
      <c r="BE2606" s="1520" t="s">
        <v>4003</v>
      </c>
      <c r="BF2606" s="2465" t="s">
        <v>4354</v>
      </c>
      <c r="BG2606" s="1520">
        <v>2017000321</v>
      </c>
      <c r="BH2606" s="1520" t="s">
        <v>3997</v>
      </c>
      <c r="BI2606" s="2465">
        <v>13000000</v>
      </c>
      <c r="BJ2606" s="1520" t="s">
        <v>3988</v>
      </c>
      <c r="BK2606" s="1520" t="s">
        <v>4355</v>
      </c>
      <c r="BL2606" s="2514">
        <f t="shared" si="291"/>
        <v>0</v>
      </c>
      <c r="BM2606" s="2514">
        <f>L2606-(BI2606+BI2607+BI2608+BI2609+BI2610+BI2611)</f>
        <v>-7691059</v>
      </c>
      <c r="BN2606" s="1471"/>
      <c r="BO2606" s="1471"/>
      <c r="BP2606" s="1471"/>
      <c r="BQ2606" s="1471"/>
      <c r="BR2606" s="1471"/>
      <c r="BS2606" s="1471"/>
      <c r="BT2606" s="1471"/>
      <c r="BU2606" s="1471"/>
      <c r="BV2606" s="1471"/>
      <c r="BW2606" s="1471"/>
      <c r="BX2606" s="1471"/>
      <c r="BY2606" s="1471"/>
      <c r="BZ2606" s="1471"/>
      <c r="CA2606" s="1471"/>
      <c r="CB2606" s="1471"/>
      <c r="CC2606" s="1471"/>
      <c r="CD2606" s="1978" t="s">
        <v>3944</v>
      </c>
    </row>
    <row r="2607" spans="1:82" s="19" customFormat="1" ht="82.5" customHeight="1" x14ac:dyDescent="0.25">
      <c r="A2607" s="1313" t="s">
        <v>4120</v>
      </c>
      <c r="B2607" s="719" t="s">
        <v>4319</v>
      </c>
      <c r="C2607" s="1315" t="s">
        <v>4320</v>
      </c>
      <c r="D2607" s="460">
        <v>330</v>
      </c>
      <c r="E2607" s="500" t="s">
        <v>4351</v>
      </c>
      <c r="F2607" s="526" t="s">
        <v>4352</v>
      </c>
      <c r="G2607" s="463">
        <v>0</v>
      </c>
      <c r="H2607" s="463" t="s">
        <v>1</v>
      </c>
      <c r="I2607" s="463">
        <v>32</v>
      </c>
      <c r="J2607" s="1297">
        <v>32</v>
      </c>
      <c r="K2607" s="500"/>
      <c r="L2607" s="1299"/>
      <c r="M2607" s="1294"/>
      <c r="N2607" s="1294"/>
      <c r="O2607" s="1294"/>
      <c r="P2607" s="1294"/>
      <c r="Q2607" s="1294"/>
      <c r="R2607" s="1294"/>
      <c r="S2607" s="1294"/>
      <c r="T2607" s="1294"/>
      <c r="U2607" s="1300">
        <f t="shared" si="290"/>
        <v>0</v>
      </c>
      <c r="V2607" s="1294"/>
      <c r="W2607" s="1294"/>
      <c r="X2607" s="1294"/>
      <c r="Y2607" s="1294"/>
      <c r="Z2607" s="1294"/>
      <c r="AA2607" s="1294"/>
      <c r="AB2607" s="1294"/>
      <c r="AC2607" s="1294"/>
      <c r="AD2607" s="1294"/>
      <c r="AE2607" s="1294"/>
      <c r="AF2607" s="1294"/>
      <c r="AG2607" s="2795">
        <v>70122010</v>
      </c>
      <c r="AH2607" s="2795" t="s">
        <v>4356</v>
      </c>
      <c r="AI2607" s="2795" t="s">
        <v>4357</v>
      </c>
      <c r="AJ2607" s="2795" t="s">
        <v>4358</v>
      </c>
      <c r="AK2607" s="2795" t="s">
        <v>537</v>
      </c>
      <c r="AL2607" s="2795" t="s">
        <v>1754</v>
      </c>
      <c r="AM2607" s="4084">
        <v>25020000</v>
      </c>
      <c r="AN2607" s="4084">
        <v>25020000</v>
      </c>
      <c r="AO2607" s="2795" t="s">
        <v>3933</v>
      </c>
      <c r="AP2607" s="2795" t="s">
        <v>3934</v>
      </c>
      <c r="AQ2607" s="2795" t="s">
        <v>3954</v>
      </c>
      <c r="AR2607" s="2795">
        <v>2203060104</v>
      </c>
      <c r="AS2607" s="1436" t="s">
        <v>6171</v>
      </c>
      <c r="AT2607" s="1436" t="s">
        <v>4359</v>
      </c>
      <c r="AU2607" s="3318">
        <v>32</v>
      </c>
      <c r="AV2607" s="3318">
        <v>77</v>
      </c>
      <c r="AW2607" s="3319">
        <v>42807</v>
      </c>
      <c r="AX2607" s="3319">
        <v>43090</v>
      </c>
      <c r="AY2607" s="3320" t="s">
        <v>4360</v>
      </c>
      <c r="AZ2607" s="2789" t="s">
        <v>4361</v>
      </c>
      <c r="BA2607" s="2789" t="s">
        <v>4218</v>
      </c>
      <c r="BB2607" s="2789" t="s">
        <v>4362</v>
      </c>
      <c r="BC2607" s="2789" t="s">
        <v>4363</v>
      </c>
      <c r="BD2607" s="3321">
        <v>2017000270</v>
      </c>
      <c r="BE2607" s="2795" t="s">
        <v>4003</v>
      </c>
      <c r="BF2607" s="1526" t="s">
        <v>4364</v>
      </c>
      <c r="BG2607" s="2795">
        <v>2017000414</v>
      </c>
      <c r="BH2607" s="2795" t="s">
        <v>4365</v>
      </c>
      <c r="BI2607" s="1526">
        <v>25020000</v>
      </c>
      <c r="BJ2607" s="2795" t="s">
        <v>4366</v>
      </c>
      <c r="BK2607" s="2795" t="s">
        <v>4367</v>
      </c>
      <c r="BL2607" s="2733">
        <f t="shared" si="291"/>
        <v>4680000</v>
      </c>
      <c r="BM2607" s="2238"/>
      <c r="BN2607" s="1439"/>
      <c r="BO2607" s="1439"/>
      <c r="BP2607" s="1439"/>
      <c r="BQ2607" s="1439"/>
      <c r="BR2607" s="1439"/>
      <c r="BS2607" s="1439"/>
      <c r="BT2607" s="1439"/>
      <c r="BU2607" s="1439"/>
      <c r="BV2607" s="1439"/>
      <c r="BW2607" s="1439"/>
      <c r="BX2607" s="1439"/>
      <c r="BY2607" s="1439"/>
      <c r="BZ2607" s="1439"/>
      <c r="CA2607" s="1439"/>
      <c r="CB2607" s="1439"/>
      <c r="CC2607" s="1439"/>
      <c r="CD2607" s="2028" t="s">
        <v>3944</v>
      </c>
    </row>
    <row r="2608" spans="1:82" s="19" customFormat="1" ht="54.75" customHeight="1" thickBot="1" x14ac:dyDescent="0.25">
      <c r="A2608" s="1313" t="s">
        <v>4120</v>
      </c>
      <c r="B2608" s="719" t="s">
        <v>4319</v>
      </c>
      <c r="C2608" s="1315" t="s">
        <v>4320</v>
      </c>
      <c r="D2608" s="460">
        <v>330</v>
      </c>
      <c r="E2608" s="500" t="s">
        <v>4351</v>
      </c>
      <c r="F2608" s="526" t="s">
        <v>4352</v>
      </c>
      <c r="G2608" s="463">
        <v>0</v>
      </c>
      <c r="H2608" s="463" t="s">
        <v>1</v>
      </c>
      <c r="I2608" s="463">
        <v>32</v>
      </c>
      <c r="J2608" s="1297">
        <v>32</v>
      </c>
      <c r="K2608" s="500"/>
      <c r="L2608" s="1299"/>
      <c r="M2608" s="1294"/>
      <c r="N2608" s="1294"/>
      <c r="O2608" s="1294"/>
      <c r="P2608" s="1294"/>
      <c r="Q2608" s="1294"/>
      <c r="R2608" s="1294"/>
      <c r="S2608" s="1294"/>
      <c r="T2608" s="1294"/>
      <c r="U2608" s="1300">
        <f t="shared" si="290"/>
        <v>0</v>
      </c>
      <c r="V2608" s="1294"/>
      <c r="W2608" s="1294"/>
      <c r="X2608" s="1294"/>
      <c r="Y2608" s="1294"/>
      <c r="Z2608" s="1294"/>
      <c r="AA2608" s="1294"/>
      <c r="AB2608" s="1294"/>
      <c r="AC2608" s="1294"/>
      <c r="AD2608" s="1294"/>
      <c r="AE2608" s="1294"/>
      <c r="AF2608" s="1294"/>
      <c r="AG2608" s="2795">
        <v>931316</v>
      </c>
      <c r="AH2608" s="2795" t="s">
        <v>6388</v>
      </c>
      <c r="AI2608" s="2795" t="s">
        <v>4368</v>
      </c>
      <c r="AJ2608" s="2795" t="s">
        <v>4369</v>
      </c>
      <c r="AK2608" s="2795" t="s">
        <v>4370</v>
      </c>
      <c r="AL2608" s="2795" t="s">
        <v>3932</v>
      </c>
      <c r="AM2608" s="4110">
        <v>9064000</v>
      </c>
      <c r="AN2608" s="4110">
        <v>9064000</v>
      </c>
      <c r="AO2608" s="2795" t="s">
        <v>3953</v>
      </c>
      <c r="AP2608" s="2795" t="s">
        <v>3934</v>
      </c>
      <c r="AQ2608" s="2795" t="s">
        <v>4371</v>
      </c>
      <c r="AR2608" s="2795">
        <v>2203060104</v>
      </c>
      <c r="AS2608" s="2789" t="s">
        <v>4372</v>
      </c>
      <c r="AT2608" s="2795" t="s">
        <v>2921</v>
      </c>
      <c r="AU2608" s="2790">
        <v>100</v>
      </c>
      <c r="AV2608" s="2790">
        <v>100</v>
      </c>
      <c r="AW2608" s="2797">
        <v>42860</v>
      </c>
      <c r="AX2608" s="2797">
        <v>43105</v>
      </c>
      <c r="AY2608" s="3322">
        <v>9064000</v>
      </c>
      <c r="AZ2608" s="3259" t="s">
        <v>341</v>
      </c>
      <c r="BA2608" s="3259" t="s">
        <v>4370</v>
      </c>
      <c r="BB2608" s="3259" t="s">
        <v>4373</v>
      </c>
      <c r="BC2608" s="3017" t="s">
        <v>4023</v>
      </c>
      <c r="BD2608" s="3323">
        <v>2017000425</v>
      </c>
      <c r="BE2608" s="3258" t="s">
        <v>4374</v>
      </c>
      <c r="BF2608" s="1526">
        <v>9064000</v>
      </c>
      <c r="BG2608" s="3258">
        <v>2017000693</v>
      </c>
      <c r="BH2608" s="3258"/>
      <c r="BI2608" s="1526">
        <v>9064000</v>
      </c>
      <c r="BJ2608" s="3258" t="s">
        <v>4368</v>
      </c>
      <c r="BK2608" s="3258" t="s">
        <v>4375</v>
      </c>
      <c r="BL2608" s="2733">
        <f t="shared" si="291"/>
        <v>0</v>
      </c>
      <c r="BM2608" s="2238"/>
      <c r="BN2608" s="1439"/>
      <c r="BO2608" s="1439"/>
      <c r="BP2608" s="1439"/>
      <c r="BQ2608" s="1439"/>
      <c r="BR2608" s="1439"/>
      <c r="BS2608" s="1439"/>
      <c r="BT2608" s="1439"/>
      <c r="BU2608" s="1439"/>
      <c r="BV2608" s="1439"/>
      <c r="BW2608" s="1439"/>
      <c r="BX2608" s="1439"/>
      <c r="BY2608" s="1439"/>
      <c r="BZ2608" s="1439"/>
      <c r="CA2608" s="1439"/>
      <c r="CB2608" s="1439"/>
      <c r="CC2608" s="1439"/>
      <c r="CD2608" s="2028" t="s">
        <v>3944</v>
      </c>
    </row>
    <row r="2609" spans="1:82" s="19" customFormat="1" ht="69.75" customHeight="1" x14ac:dyDescent="0.2">
      <c r="A2609" s="1313" t="s">
        <v>4120</v>
      </c>
      <c r="B2609" s="719" t="s">
        <v>4319</v>
      </c>
      <c r="C2609" s="1315" t="s">
        <v>4320</v>
      </c>
      <c r="D2609" s="460">
        <v>330</v>
      </c>
      <c r="E2609" s="500" t="s">
        <v>4351</v>
      </c>
      <c r="F2609" s="526" t="s">
        <v>4352</v>
      </c>
      <c r="G2609" s="463">
        <v>0</v>
      </c>
      <c r="H2609" s="463" t="s">
        <v>1</v>
      </c>
      <c r="I2609" s="463">
        <v>32</v>
      </c>
      <c r="J2609" s="1297">
        <v>32</v>
      </c>
      <c r="K2609" s="500"/>
      <c r="L2609" s="1299"/>
      <c r="M2609" s="1294"/>
      <c r="N2609" s="1294"/>
      <c r="O2609" s="1294"/>
      <c r="P2609" s="1294"/>
      <c r="Q2609" s="1294"/>
      <c r="R2609" s="1294"/>
      <c r="S2609" s="1294"/>
      <c r="T2609" s="1294"/>
      <c r="U2609" s="1300">
        <f t="shared" si="290"/>
        <v>0</v>
      </c>
      <c r="V2609" s="1294"/>
      <c r="W2609" s="1294"/>
      <c r="X2609" s="1294"/>
      <c r="Y2609" s="1294"/>
      <c r="Z2609" s="1294"/>
      <c r="AA2609" s="1294"/>
      <c r="AB2609" s="1294"/>
      <c r="AC2609" s="1294"/>
      <c r="AD2609" s="1294"/>
      <c r="AE2609" s="1294"/>
      <c r="AF2609" s="1294"/>
      <c r="AG2609" s="3245">
        <v>821015</v>
      </c>
      <c r="AH2609" s="3245" t="s">
        <v>4177</v>
      </c>
      <c r="AI2609" s="3245" t="s">
        <v>4178</v>
      </c>
      <c r="AJ2609" s="3245" t="s">
        <v>4179</v>
      </c>
      <c r="AK2609" s="3245" t="s">
        <v>4180</v>
      </c>
      <c r="AL2609" s="1478" t="s">
        <v>3932</v>
      </c>
      <c r="AM2609" s="1388">
        <v>6000000</v>
      </c>
      <c r="AN2609" s="1388">
        <v>6000000</v>
      </c>
      <c r="AO2609" s="1442" t="s">
        <v>3933</v>
      </c>
      <c r="AP2609" s="1442" t="s">
        <v>3934</v>
      </c>
      <c r="AQ2609" s="1442" t="s">
        <v>4079</v>
      </c>
      <c r="AR2609" s="1442">
        <v>2203050104</v>
      </c>
      <c r="AS2609" s="2815" t="s">
        <v>6149</v>
      </c>
      <c r="AT2609" s="1442" t="s">
        <v>2080</v>
      </c>
      <c r="AU2609" s="2816">
        <v>100</v>
      </c>
      <c r="AV2609" s="2816">
        <v>100</v>
      </c>
      <c r="AW2609" s="3314"/>
      <c r="AX2609" s="3314"/>
      <c r="AY2609" s="3324">
        <v>6000000</v>
      </c>
      <c r="AZ2609" s="3216" t="s">
        <v>431</v>
      </c>
      <c r="BA2609" s="3216" t="s">
        <v>4370</v>
      </c>
      <c r="BB2609" s="3216" t="s">
        <v>4376</v>
      </c>
      <c r="BC2609" s="2177" t="s">
        <v>4316</v>
      </c>
      <c r="BD2609" s="3254">
        <v>2017000647</v>
      </c>
      <c r="BE2609" s="3255">
        <v>42842</v>
      </c>
      <c r="BF2609" s="2342">
        <v>6000000</v>
      </c>
      <c r="BG2609" s="2238">
        <v>2017001121</v>
      </c>
      <c r="BH2609" s="3255">
        <v>42943</v>
      </c>
      <c r="BI2609" s="2342">
        <v>5524559</v>
      </c>
      <c r="BJ2609" s="2238" t="s">
        <v>4078</v>
      </c>
      <c r="BK2609" s="2238" t="s">
        <v>4377</v>
      </c>
      <c r="BL2609" s="2733">
        <f t="shared" si="291"/>
        <v>475441</v>
      </c>
      <c r="BM2609" s="2238"/>
      <c r="BN2609" s="1439"/>
      <c r="BO2609" s="1439"/>
      <c r="BP2609" s="1439"/>
      <c r="BQ2609" s="1439"/>
      <c r="BR2609" s="1439"/>
      <c r="BS2609" s="1439"/>
      <c r="BT2609" s="1439"/>
      <c r="BU2609" s="1439"/>
      <c r="BV2609" s="1439"/>
      <c r="BW2609" s="1439"/>
      <c r="BX2609" s="1439"/>
      <c r="BY2609" s="1439"/>
      <c r="BZ2609" s="1439"/>
      <c r="CA2609" s="1439"/>
      <c r="CB2609" s="1439"/>
      <c r="CC2609" s="1439"/>
      <c r="CD2609" s="2028" t="s">
        <v>3944</v>
      </c>
    </row>
    <row r="2610" spans="1:82" s="19" customFormat="1" ht="57.75" customHeight="1" x14ac:dyDescent="0.25">
      <c r="A2610" s="1313" t="s">
        <v>4120</v>
      </c>
      <c r="B2610" s="719" t="s">
        <v>4319</v>
      </c>
      <c r="C2610" s="1315" t="s">
        <v>4320</v>
      </c>
      <c r="D2610" s="460">
        <v>330</v>
      </c>
      <c r="E2610" s="500" t="s">
        <v>4351</v>
      </c>
      <c r="F2610" s="526" t="s">
        <v>4352</v>
      </c>
      <c r="G2610" s="463">
        <v>0</v>
      </c>
      <c r="H2610" s="463" t="s">
        <v>1</v>
      </c>
      <c r="I2610" s="463">
        <v>32</v>
      </c>
      <c r="J2610" s="1297">
        <v>32</v>
      </c>
      <c r="K2610" s="500"/>
      <c r="L2610" s="1299"/>
      <c r="M2610" s="1294"/>
      <c r="N2610" s="1294"/>
      <c r="O2610" s="1294"/>
      <c r="P2610" s="1294"/>
      <c r="Q2610" s="1294"/>
      <c r="R2610" s="1294"/>
      <c r="S2610" s="1294"/>
      <c r="T2610" s="1294"/>
      <c r="U2610" s="1300">
        <f t="shared" si="290"/>
        <v>0</v>
      </c>
      <c r="V2610" s="1294"/>
      <c r="W2610" s="1294"/>
      <c r="X2610" s="1294"/>
      <c r="Y2610" s="1294"/>
      <c r="Z2610" s="1294"/>
      <c r="AA2610" s="1294"/>
      <c r="AB2610" s="1294"/>
      <c r="AC2610" s="1294"/>
      <c r="AD2610" s="1294"/>
      <c r="AE2610" s="1294"/>
      <c r="AF2610" s="1294"/>
      <c r="AG2610" s="1442">
        <v>51250000</v>
      </c>
      <c r="AH2610" s="1442" t="s">
        <v>4378</v>
      </c>
      <c r="AI2610" s="1442" t="s">
        <v>4379</v>
      </c>
      <c r="AJ2610" s="1442" t="s">
        <v>4380</v>
      </c>
      <c r="AK2610" s="1442" t="s">
        <v>3962</v>
      </c>
      <c r="AL2610" s="1442" t="s">
        <v>3932</v>
      </c>
      <c r="AM2610" s="1388">
        <v>100000000</v>
      </c>
      <c r="AN2610" s="1388">
        <v>100000000</v>
      </c>
      <c r="AO2610" s="1442" t="s">
        <v>3933</v>
      </c>
      <c r="AP2610" s="1442" t="s">
        <v>3934</v>
      </c>
      <c r="AQ2610" s="1442" t="s">
        <v>3954</v>
      </c>
      <c r="AR2610" s="1442">
        <v>2203050104</v>
      </c>
      <c r="AS2610" s="1444" t="s">
        <v>4381</v>
      </c>
      <c r="AT2610" s="1442" t="s">
        <v>2080</v>
      </c>
      <c r="AU2610" s="2816">
        <v>100</v>
      </c>
      <c r="AV2610" s="2816">
        <v>100</v>
      </c>
      <c r="AW2610" s="2817">
        <v>42874</v>
      </c>
      <c r="AX2610" s="2817">
        <v>42935</v>
      </c>
      <c r="AY2610" s="3201">
        <v>100000000</v>
      </c>
      <c r="AZ2610" s="3216" t="s">
        <v>4382</v>
      </c>
      <c r="BA2610" s="3216" t="s">
        <v>3952</v>
      </c>
      <c r="BB2610" s="3216" t="s">
        <v>4383</v>
      </c>
      <c r="BC2610" s="2339" t="s">
        <v>4384</v>
      </c>
      <c r="BD2610" s="3254">
        <v>2017001253</v>
      </c>
      <c r="BE2610" s="3255">
        <v>42972</v>
      </c>
      <c r="BF2610" s="2342">
        <v>163300000</v>
      </c>
      <c r="BG2610" s="2238">
        <v>2017001794</v>
      </c>
      <c r="BH2610" s="3255">
        <v>43090</v>
      </c>
      <c r="BI2610" s="2342">
        <v>154300000</v>
      </c>
      <c r="BJ2610" s="2238" t="s">
        <v>4385</v>
      </c>
      <c r="BK2610" s="2238" t="s">
        <v>4386</v>
      </c>
      <c r="BL2610" s="2733">
        <f t="shared" si="291"/>
        <v>9000000</v>
      </c>
      <c r="BM2610" s="2238"/>
      <c r="BN2610" s="1439"/>
      <c r="BO2610" s="1439"/>
      <c r="BP2610" s="1439"/>
      <c r="BQ2610" s="1439"/>
      <c r="BR2610" s="1439"/>
      <c r="BS2610" s="1439"/>
      <c r="BT2610" s="1439"/>
      <c r="BU2610" s="1439"/>
      <c r="BV2610" s="1439"/>
      <c r="BW2610" s="1439"/>
      <c r="BX2610" s="1439"/>
      <c r="BY2610" s="1439"/>
      <c r="BZ2610" s="1439"/>
      <c r="CA2610" s="1439"/>
      <c r="CB2610" s="1439"/>
      <c r="CC2610" s="1439"/>
      <c r="CD2610" s="2028" t="s">
        <v>3944</v>
      </c>
    </row>
    <row r="2611" spans="1:82" s="19" customFormat="1" ht="42" customHeight="1" x14ac:dyDescent="0.25">
      <c r="A2611" s="1317" t="s">
        <v>4120</v>
      </c>
      <c r="B2611" s="723" t="s">
        <v>4319</v>
      </c>
      <c r="C2611" s="1319" t="s">
        <v>4320</v>
      </c>
      <c r="D2611" s="205">
        <v>330</v>
      </c>
      <c r="E2611" s="103" t="s">
        <v>4351</v>
      </c>
      <c r="F2611" s="100" t="s">
        <v>4352</v>
      </c>
      <c r="G2611" s="17">
        <v>0</v>
      </c>
      <c r="H2611" s="17" t="s">
        <v>1</v>
      </c>
      <c r="I2611" s="17">
        <v>32</v>
      </c>
      <c r="J2611" s="1302">
        <v>32</v>
      </c>
      <c r="K2611" s="103"/>
      <c r="L2611" s="1304"/>
      <c r="M2611" s="1320"/>
      <c r="N2611" s="1320"/>
      <c r="O2611" s="1320"/>
      <c r="P2611" s="1320"/>
      <c r="Q2611" s="1320"/>
      <c r="R2611" s="1320"/>
      <c r="S2611" s="1320"/>
      <c r="T2611" s="1320"/>
      <c r="U2611" s="1305">
        <f t="shared" si="290"/>
        <v>0</v>
      </c>
      <c r="V2611" s="1320"/>
      <c r="W2611" s="1320"/>
      <c r="X2611" s="1320"/>
      <c r="Y2611" s="1320"/>
      <c r="Z2611" s="1320"/>
      <c r="AA2611" s="1320"/>
      <c r="AB2611" s="1320"/>
      <c r="AC2611" s="1320"/>
      <c r="AD2611" s="1320"/>
      <c r="AE2611" s="1320"/>
      <c r="AF2611" s="1320"/>
      <c r="AG2611" s="1442">
        <v>70141605</v>
      </c>
      <c r="AH2611" s="1442" t="s">
        <v>6389</v>
      </c>
      <c r="AI2611" s="1443">
        <v>42917</v>
      </c>
      <c r="AJ2611" s="1442" t="s">
        <v>4236</v>
      </c>
      <c r="AK2611" s="1442" t="s">
        <v>4387</v>
      </c>
      <c r="AL2611" s="1442" t="s">
        <v>3932</v>
      </c>
      <c r="AM2611" s="1388">
        <v>32546500</v>
      </c>
      <c r="AN2611" s="1388">
        <v>32546500</v>
      </c>
      <c r="AO2611" s="1442" t="s">
        <v>3933</v>
      </c>
      <c r="AP2611" s="1442" t="s">
        <v>3934</v>
      </c>
      <c r="AQ2611" s="1442" t="s">
        <v>3954</v>
      </c>
      <c r="AR2611" s="1442">
        <v>2203060104</v>
      </c>
      <c r="AS2611" s="1444" t="s">
        <v>6172</v>
      </c>
      <c r="AT2611" s="1392" t="s">
        <v>6173</v>
      </c>
      <c r="AU2611" s="2816">
        <v>1</v>
      </c>
      <c r="AV2611" s="2816">
        <v>1</v>
      </c>
      <c r="AW2611" s="3314">
        <v>42948</v>
      </c>
      <c r="AX2611" s="3314">
        <v>43100</v>
      </c>
      <c r="AY2611" s="3324">
        <v>32546500</v>
      </c>
      <c r="AZ2611" s="3220" t="s">
        <v>2277</v>
      </c>
      <c r="BA2611" s="3220" t="s">
        <v>4387</v>
      </c>
      <c r="BB2611" s="3220" t="s">
        <v>4388</v>
      </c>
      <c r="BC2611" s="2348" t="s">
        <v>4389</v>
      </c>
      <c r="BD2611" s="3325">
        <v>201700901</v>
      </c>
      <c r="BE2611" s="3326">
        <v>42895</v>
      </c>
      <c r="BF2611" s="2351" t="s">
        <v>4390</v>
      </c>
      <c r="BG2611" s="1939">
        <v>2017001270</v>
      </c>
      <c r="BH2611" s="3326">
        <v>42976</v>
      </c>
      <c r="BI2611" s="2351" t="s">
        <v>4391</v>
      </c>
      <c r="BJ2611" s="1939" t="s">
        <v>4392</v>
      </c>
      <c r="BK2611" s="1939" t="s">
        <v>4261</v>
      </c>
      <c r="BL2611" s="2739">
        <f t="shared" si="291"/>
        <v>47453500</v>
      </c>
      <c r="BM2611" s="1939"/>
      <c r="BN2611" s="1608"/>
      <c r="BO2611" s="1608"/>
      <c r="BP2611" s="1608"/>
      <c r="BQ2611" s="1608"/>
      <c r="BR2611" s="1608"/>
      <c r="BS2611" s="1608"/>
      <c r="BT2611" s="1608"/>
      <c r="BU2611" s="1608"/>
      <c r="BV2611" s="1608"/>
      <c r="BW2611" s="1608"/>
      <c r="BX2611" s="1608"/>
      <c r="BY2611" s="1608"/>
      <c r="BZ2611" s="1608"/>
      <c r="CA2611" s="1608"/>
      <c r="CB2611" s="1608"/>
      <c r="CC2611" s="1608"/>
      <c r="CD2611" s="2167" t="s">
        <v>3944</v>
      </c>
    </row>
    <row r="2612" spans="1:82" s="19" customFormat="1" ht="42" customHeight="1" thickBot="1" x14ac:dyDescent="0.3">
      <c r="A2612" s="1317" t="s">
        <v>4120</v>
      </c>
      <c r="B2612" s="723" t="s">
        <v>4319</v>
      </c>
      <c r="C2612" s="1319" t="s">
        <v>4320</v>
      </c>
      <c r="D2612" s="205">
        <v>330</v>
      </c>
      <c r="E2612" s="103" t="s">
        <v>4351</v>
      </c>
      <c r="F2612" s="100" t="s">
        <v>4352</v>
      </c>
      <c r="G2612" s="17">
        <v>0</v>
      </c>
      <c r="H2612" s="17" t="s">
        <v>1</v>
      </c>
      <c r="I2612" s="17">
        <v>32</v>
      </c>
      <c r="J2612" s="1302">
        <v>32</v>
      </c>
      <c r="K2612" s="304"/>
      <c r="L2612" s="1332"/>
      <c r="M2612" s="1334"/>
      <c r="N2612" s="1334"/>
      <c r="O2612" s="1334"/>
      <c r="P2612" s="1334"/>
      <c r="Q2612" s="1334"/>
      <c r="R2612" s="1334"/>
      <c r="S2612" s="1334"/>
      <c r="T2612" s="1334"/>
      <c r="U2612" s="1333"/>
      <c r="V2612" s="1334"/>
      <c r="W2612" s="1334"/>
      <c r="X2612" s="1334"/>
      <c r="Y2612" s="1334"/>
      <c r="Z2612" s="1334"/>
      <c r="AA2612" s="1334"/>
      <c r="AB2612" s="1334"/>
      <c r="AC2612" s="1334"/>
      <c r="AD2612" s="1334"/>
      <c r="AE2612" s="1334"/>
      <c r="AF2612" s="1334"/>
      <c r="AG2612" s="1442">
        <v>10111302</v>
      </c>
      <c r="AH2612" s="1442" t="s">
        <v>4393</v>
      </c>
      <c r="AI2612" s="1443">
        <v>42948</v>
      </c>
      <c r="AJ2612" s="1442" t="s">
        <v>4394</v>
      </c>
      <c r="AK2612" s="1442" t="s">
        <v>528</v>
      </c>
      <c r="AL2612" s="3327" t="s">
        <v>1558</v>
      </c>
      <c r="AM2612" s="1388">
        <v>33316000</v>
      </c>
      <c r="AN2612" s="1388">
        <v>33316000</v>
      </c>
      <c r="AO2612" s="1442" t="s">
        <v>3933</v>
      </c>
      <c r="AP2612" s="1442" t="s">
        <v>3934</v>
      </c>
      <c r="AQ2612" s="1442" t="s">
        <v>3954</v>
      </c>
      <c r="AR2612" s="1442">
        <v>2203060104</v>
      </c>
      <c r="AS2612" s="1444" t="s">
        <v>4395</v>
      </c>
      <c r="AT2612" s="1392" t="s">
        <v>4396</v>
      </c>
      <c r="AU2612" s="2816">
        <v>1</v>
      </c>
      <c r="AV2612" s="2816">
        <v>1</v>
      </c>
      <c r="AW2612" s="3314">
        <v>43009</v>
      </c>
      <c r="AX2612" s="3314">
        <v>43040</v>
      </c>
      <c r="AY2612" s="3328">
        <v>33316000</v>
      </c>
      <c r="AZ2612" s="3329" t="s">
        <v>4397</v>
      </c>
      <c r="BA2612" s="3329" t="s">
        <v>4398</v>
      </c>
      <c r="BB2612" s="3329" t="s">
        <v>1578</v>
      </c>
      <c r="BC2612" s="3330" t="s">
        <v>4399</v>
      </c>
      <c r="BD2612" s="3331">
        <v>2017001395</v>
      </c>
      <c r="BE2612" s="3332">
        <v>42993</v>
      </c>
      <c r="BF2612" s="2539" t="s">
        <v>4400</v>
      </c>
      <c r="BG2612" s="2229">
        <v>2017001504</v>
      </c>
      <c r="BH2612" s="3332">
        <v>43033</v>
      </c>
      <c r="BI2612" s="2539" t="s">
        <v>4401</v>
      </c>
      <c r="BJ2612" s="2229" t="s">
        <v>4402</v>
      </c>
      <c r="BK2612" s="2229" t="s">
        <v>4403</v>
      </c>
      <c r="BL2612" s="3333"/>
      <c r="BM2612" s="2229"/>
      <c r="BN2612" s="2231"/>
      <c r="BO2612" s="2231"/>
      <c r="BP2612" s="2231"/>
      <c r="BQ2612" s="2231"/>
      <c r="BR2612" s="2231"/>
      <c r="BS2612" s="2231"/>
      <c r="BT2612" s="2231"/>
      <c r="BU2612" s="2231"/>
      <c r="BV2612" s="2231"/>
      <c r="BW2612" s="2231"/>
      <c r="BX2612" s="2231"/>
      <c r="BY2612" s="2231"/>
      <c r="BZ2612" s="2231"/>
      <c r="CA2612" s="2231"/>
      <c r="CB2612" s="2231"/>
      <c r="CC2612" s="2231"/>
      <c r="CD2612" s="2671"/>
    </row>
    <row r="2613" spans="1:82" s="19" customFormat="1" ht="51" customHeight="1" x14ac:dyDescent="0.25">
      <c r="A2613" s="1308" t="s">
        <v>4120</v>
      </c>
      <c r="B2613" s="715" t="s">
        <v>4319</v>
      </c>
      <c r="C2613" s="776" t="s">
        <v>4320</v>
      </c>
      <c r="D2613" s="163">
        <v>331</v>
      </c>
      <c r="E2613" s="210" t="s">
        <v>4404</v>
      </c>
      <c r="F2613" s="48" t="s">
        <v>4405</v>
      </c>
      <c r="G2613" s="217">
        <v>44</v>
      </c>
      <c r="H2613" s="217" t="s">
        <v>0</v>
      </c>
      <c r="I2613" s="217">
        <v>30</v>
      </c>
      <c r="J2613" s="1284">
        <v>10</v>
      </c>
      <c r="K2613" s="210"/>
      <c r="L2613" s="1285">
        <f t="shared" si="289"/>
        <v>80000000</v>
      </c>
      <c r="M2613" s="1286">
        <v>80000000</v>
      </c>
      <c r="N2613" s="1310"/>
      <c r="O2613" s="1286"/>
      <c r="P2613" s="1286"/>
      <c r="Q2613" s="1286"/>
      <c r="R2613" s="1286"/>
      <c r="S2613" s="1286"/>
      <c r="T2613" s="1286"/>
      <c r="U2613" s="1287">
        <v>49387500</v>
      </c>
      <c r="V2613" s="1286">
        <v>32925000</v>
      </c>
      <c r="W2613" s="1286"/>
      <c r="X2613" s="1286"/>
      <c r="Y2613" s="1286"/>
      <c r="Z2613" s="1286"/>
      <c r="AA2613" s="1286"/>
      <c r="AB2613" s="1286"/>
      <c r="AC2613" s="1286"/>
      <c r="AD2613" s="1286"/>
      <c r="AE2613" s="1286"/>
      <c r="AF2613" s="1286"/>
      <c r="AG2613" s="1482">
        <v>70122005</v>
      </c>
      <c r="AH2613" s="1482" t="s">
        <v>4406</v>
      </c>
      <c r="AI2613" s="3292">
        <v>42860</v>
      </c>
      <c r="AJ2613" s="1482" t="s">
        <v>2066</v>
      </c>
      <c r="AK2613" s="1482" t="s">
        <v>4407</v>
      </c>
      <c r="AL2613" s="1482" t="s">
        <v>3932</v>
      </c>
      <c r="AM2613" s="4080">
        <v>80000000</v>
      </c>
      <c r="AN2613" s="4080">
        <v>80000000</v>
      </c>
      <c r="AO2613" s="1482" t="s">
        <v>3933</v>
      </c>
      <c r="AP2613" s="1482" t="s">
        <v>3934</v>
      </c>
      <c r="AQ2613" s="1482" t="s">
        <v>3954</v>
      </c>
      <c r="AR2613" s="1482">
        <v>2203060105</v>
      </c>
      <c r="AS2613" s="2716" t="s">
        <v>6174</v>
      </c>
      <c r="AT2613" s="1482" t="s">
        <v>4196</v>
      </c>
      <c r="AU2613" s="3295">
        <v>10</v>
      </c>
      <c r="AV2613" s="3295">
        <v>10</v>
      </c>
      <c r="AW2613" s="2718">
        <v>42860</v>
      </c>
      <c r="AX2613" s="3334">
        <v>43084</v>
      </c>
      <c r="AY2613" s="3335">
        <v>50000000</v>
      </c>
      <c r="AZ2613" s="2713" t="s">
        <v>4408</v>
      </c>
      <c r="BA2613" s="2713" t="s">
        <v>1372</v>
      </c>
      <c r="BB2613" s="2713" t="s">
        <v>4409</v>
      </c>
      <c r="BC2613" s="2325" t="s">
        <v>4410</v>
      </c>
      <c r="BD2613" s="3228">
        <v>2017000578</v>
      </c>
      <c r="BE2613" s="1857">
        <v>42821</v>
      </c>
      <c r="BF2613" s="2221" t="s">
        <v>4390</v>
      </c>
      <c r="BG2613" s="1858" t="s">
        <v>4411</v>
      </c>
      <c r="BH2613" s="3336" t="s">
        <v>4412</v>
      </c>
      <c r="BI2613" s="2221" t="s">
        <v>4413</v>
      </c>
      <c r="BJ2613" s="1857">
        <v>43014</v>
      </c>
      <c r="BK2613" s="1857">
        <v>43091</v>
      </c>
      <c r="BL2613" s="2514" t="e">
        <f t="shared" si="291"/>
        <v>#VALUE!</v>
      </c>
      <c r="BM2613" s="2514" t="e">
        <f>L2613-(BI2613+BI2614+BI2615+BI2616+BI2617+BI2618)</f>
        <v>#VALUE!</v>
      </c>
      <c r="BN2613" s="1471"/>
      <c r="BO2613" s="1471"/>
      <c r="BP2613" s="1471"/>
      <c r="BQ2613" s="1471"/>
      <c r="BR2613" s="1471"/>
      <c r="BS2613" s="1471"/>
      <c r="BT2613" s="1471"/>
      <c r="BU2613" s="1471"/>
      <c r="BV2613" s="1471"/>
      <c r="BW2613" s="1471"/>
      <c r="BX2613" s="1471"/>
      <c r="BY2613" s="1471"/>
      <c r="BZ2613" s="1471"/>
      <c r="CA2613" s="1471"/>
      <c r="CB2613" s="1471"/>
      <c r="CC2613" s="1471"/>
      <c r="CD2613" s="1978" t="s">
        <v>3944</v>
      </c>
    </row>
    <row r="2614" spans="1:82" s="19" customFormat="1" ht="42" customHeight="1" x14ac:dyDescent="0.25">
      <c r="A2614" s="1313" t="s">
        <v>4120</v>
      </c>
      <c r="B2614" s="719" t="s">
        <v>4319</v>
      </c>
      <c r="C2614" s="1315" t="s">
        <v>4320</v>
      </c>
      <c r="D2614" s="460">
        <v>331</v>
      </c>
      <c r="E2614" s="500" t="s">
        <v>4404</v>
      </c>
      <c r="F2614" s="526" t="s">
        <v>4405</v>
      </c>
      <c r="G2614" s="463">
        <v>44</v>
      </c>
      <c r="H2614" s="463" t="s">
        <v>0</v>
      </c>
      <c r="I2614" s="463">
        <v>30</v>
      </c>
      <c r="J2614" s="1297">
        <v>10</v>
      </c>
      <c r="K2614" s="500"/>
      <c r="L2614" s="1299"/>
      <c r="M2614" s="1294"/>
      <c r="N2614" s="1294"/>
      <c r="O2614" s="1294"/>
      <c r="P2614" s="1294"/>
      <c r="Q2614" s="1294"/>
      <c r="R2614" s="1294"/>
      <c r="S2614" s="1294"/>
      <c r="T2614" s="1294"/>
      <c r="U2614" s="1300">
        <f t="shared" si="290"/>
        <v>0</v>
      </c>
      <c r="V2614" s="1294"/>
      <c r="W2614" s="1294"/>
      <c r="X2614" s="1294"/>
      <c r="Y2614" s="1294"/>
      <c r="Z2614" s="1294"/>
      <c r="AA2614" s="1294"/>
      <c r="AB2614" s="1294"/>
      <c r="AC2614" s="1294"/>
      <c r="AD2614" s="1294"/>
      <c r="AE2614" s="1294"/>
      <c r="AF2614" s="1294"/>
      <c r="AG2614" s="1133"/>
      <c r="AH2614" s="1133"/>
      <c r="AI2614" s="1133"/>
      <c r="AJ2614" s="1133"/>
      <c r="AK2614" s="1133"/>
      <c r="AL2614" s="1133"/>
      <c r="AM2614" s="1489"/>
      <c r="AN2614" s="1489"/>
      <c r="AO2614" s="1133"/>
      <c r="AP2614" s="1133"/>
      <c r="AQ2614" s="1133"/>
      <c r="AR2614" s="1133"/>
      <c r="AS2614" s="3209"/>
      <c r="AT2614" s="3214"/>
      <c r="AU2614" s="2731"/>
      <c r="AV2614" s="2731"/>
      <c r="AW2614" s="2730"/>
      <c r="AX2614" s="2730"/>
      <c r="AY2614" s="2338"/>
      <c r="AZ2614" s="3216"/>
      <c r="BA2614" s="3216"/>
      <c r="BB2614" s="3216"/>
      <c r="BC2614" s="3216"/>
      <c r="BD2614" s="3216"/>
      <c r="BE2614" s="2238"/>
      <c r="BF2614" s="2342"/>
      <c r="BG2614" s="2238"/>
      <c r="BH2614" s="2238"/>
      <c r="BI2614" s="2342"/>
      <c r="BJ2614" s="2238"/>
      <c r="BK2614" s="2238"/>
      <c r="BL2614" s="2733">
        <f t="shared" si="291"/>
        <v>0</v>
      </c>
      <c r="BM2614" s="2238"/>
      <c r="BN2614" s="1439"/>
      <c r="BO2614" s="1439"/>
      <c r="BP2614" s="1439"/>
      <c r="BQ2614" s="1439"/>
      <c r="BR2614" s="1439"/>
      <c r="BS2614" s="1439"/>
      <c r="BT2614" s="1439"/>
      <c r="BU2614" s="1439"/>
      <c r="BV2614" s="1439"/>
      <c r="BW2614" s="1439"/>
      <c r="BX2614" s="1439"/>
      <c r="BY2614" s="1439"/>
      <c r="BZ2614" s="1439"/>
      <c r="CA2614" s="1439"/>
      <c r="CB2614" s="1439"/>
      <c r="CC2614" s="1439"/>
      <c r="CD2614" s="2028" t="s">
        <v>3944</v>
      </c>
    </row>
    <row r="2615" spans="1:82" s="19" customFormat="1" ht="42" customHeight="1" x14ac:dyDescent="0.25">
      <c r="A2615" s="1313" t="s">
        <v>4120</v>
      </c>
      <c r="B2615" s="719" t="s">
        <v>4319</v>
      </c>
      <c r="C2615" s="1315" t="s">
        <v>4320</v>
      </c>
      <c r="D2615" s="460">
        <v>331</v>
      </c>
      <c r="E2615" s="500" t="s">
        <v>4404</v>
      </c>
      <c r="F2615" s="526" t="s">
        <v>4405</v>
      </c>
      <c r="G2615" s="463">
        <v>44</v>
      </c>
      <c r="H2615" s="463" t="s">
        <v>0</v>
      </c>
      <c r="I2615" s="463">
        <v>30</v>
      </c>
      <c r="J2615" s="1297">
        <v>10</v>
      </c>
      <c r="K2615" s="500"/>
      <c r="L2615" s="1299"/>
      <c r="M2615" s="1294"/>
      <c r="N2615" s="1294"/>
      <c r="O2615" s="1294"/>
      <c r="P2615" s="1294"/>
      <c r="Q2615" s="1294"/>
      <c r="R2615" s="1294"/>
      <c r="S2615" s="1294"/>
      <c r="T2615" s="1294"/>
      <c r="U2615" s="1300">
        <f t="shared" si="290"/>
        <v>0</v>
      </c>
      <c r="V2615" s="1294"/>
      <c r="W2615" s="1294"/>
      <c r="X2615" s="1294"/>
      <c r="Y2615" s="1294"/>
      <c r="Z2615" s="1294"/>
      <c r="AA2615" s="1294"/>
      <c r="AB2615" s="1294"/>
      <c r="AC2615" s="1294"/>
      <c r="AD2615" s="1294"/>
      <c r="AE2615" s="1294"/>
      <c r="AF2615" s="1294"/>
      <c r="AG2615" s="1133"/>
      <c r="AH2615" s="1133"/>
      <c r="AI2615" s="1133"/>
      <c r="AJ2615" s="1133"/>
      <c r="AK2615" s="1133"/>
      <c r="AL2615" s="1133"/>
      <c r="AM2615" s="1489"/>
      <c r="AN2615" s="1489"/>
      <c r="AO2615" s="1133"/>
      <c r="AP2615" s="1133"/>
      <c r="AQ2615" s="1133"/>
      <c r="AR2615" s="1133"/>
      <c r="AS2615" s="3209"/>
      <c r="AT2615" s="3214"/>
      <c r="AU2615" s="2731"/>
      <c r="AV2615" s="2731"/>
      <c r="AW2615" s="2730"/>
      <c r="AX2615" s="2730"/>
      <c r="AY2615" s="2338"/>
      <c r="AZ2615" s="3216"/>
      <c r="BA2615" s="3216"/>
      <c r="BB2615" s="3216"/>
      <c r="BC2615" s="3216"/>
      <c r="BD2615" s="3216"/>
      <c r="BE2615" s="2238"/>
      <c r="BF2615" s="2342"/>
      <c r="BG2615" s="2238"/>
      <c r="BH2615" s="2238"/>
      <c r="BI2615" s="2342"/>
      <c r="BJ2615" s="2238"/>
      <c r="BK2615" s="2238"/>
      <c r="BL2615" s="2733">
        <f t="shared" si="291"/>
        <v>0</v>
      </c>
      <c r="BM2615" s="2238"/>
      <c r="BN2615" s="1439"/>
      <c r="BO2615" s="1439"/>
      <c r="BP2615" s="1439"/>
      <c r="BQ2615" s="1439"/>
      <c r="BR2615" s="1439"/>
      <c r="BS2615" s="1439"/>
      <c r="BT2615" s="1439"/>
      <c r="BU2615" s="1439"/>
      <c r="BV2615" s="1439"/>
      <c r="BW2615" s="1439"/>
      <c r="BX2615" s="1439"/>
      <c r="BY2615" s="1439"/>
      <c r="BZ2615" s="1439"/>
      <c r="CA2615" s="1439"/>
      <c r="CB2615" s="1439"/>
      <c r="CC2615" s="1439"/>
      <c r="CD2615" s="2028" t="s">
        <v>3944</v>
      </c>
    </row>
    <row r="2616" spans="1:82" s="19" customFormat="1" ht="42" customHeight="1" x14ac:dyDescent="0.25">
      <c r="A2616" s="1313" t="s">
        <v>4120</v>
      </c>
      <c r="B2616" s="719" t="s">
        <v>4319</v>
      </c>
      <c r="C2616" s="1315" t="s">
        <v>4320</v>
      </c>
      <c r="D2616" s="460">
        <v>331</v>
      </c>
      <c r="E2616" s="500" t="s">
        <v>4404</v>
      </c>
      <c r="F2616" s="526" t="s">
        <v>4405</v>
      </c>
      <c r="G2616" s="463">
        <v>44</v>
      </c>
      <c r="H2616" s="463" t="s">
        <v>0</v>
      </c>
      <c r="I2616" s="463">
        <v>30</v>
      </c>
      <c r="J2616" s="1297">
        <v>10</v>
      </c>
      <c r="K2616" s="500"/>
      <c r="L2616" s="1299"/>
      <c r="M2616" s="1294"/>
      <c r="N2616" s="1294"/>
      <c r="O2616" s="1294"/>
      <c r="P2616" s="1294"/>
      <c r="Q2616" s="1294"/>
      <c r="R2616" s="1294"/>
      <c r="S2616" s="1294"/>
      <c r="T2616" s="1294"/>
      <c r="U2616" s="1300">
        <f t="shared" ref="U2616:U2658" si="292">V2616+W2616+X2616+Y2616+Z2616+AA2616+AB2616+AC2616</f>
        <v>0</v>
      </c>
      <c r="V2616" s="1294"/>
      <c r="W2616" s="1294"/>
      <c r="X2616" s="1294"/>
      <c r="Y2616" s="1294"/>
      <c r="Z2616" s="1294"/>
      <c r="AA2616" s="1294"/>
      <c r="AB2616" s="1294"/>
      <c r="AC2616" s="1294"/>
      <c r="AD2616" s="1294"/>
      <c r="AE2616" s="1294"/>
      <c r="AF2616" s="1294"/>
      <c r="AG2616" s="1133"/>
      <c r="AH2616" s="1133"/>
      <c r="AI2616" s="1133"/>
      <c r="AJ2616" s="1133"/>
      <c r="AK2616" s="1133"/>
      <c r="AL2616" s="1133"/>
      <c r="AM2616" s="1489"/>
      <c r="AN2616" s="1489"/>
      <c r="AO2616" s="1133"/>
      <c r="AP2616" s="1133"/>
      <c r="AQ2616" s="1133"/>
      <c r="AR2616" s="1133"/>
      <c r="AS2616" s="3209"/>
      <c r="AT2616" s="3214"/>
      <c r="AU2616" s="2731"/>
      <c r="AV2616" s="2731"/>
      <c r="AW2616" s="2730"/>
      <c r="AX2616" s="2730"/>
      <c r="AY2616" s="2338"/>
      <c r="AZ2616" s="3216"/>
      <c r="BA2616" s="3216"/>
      <c r="BB2616" s="3216"/>
      <c r="BC2616" s="3216"/>
      <c r="BD2616" s="3216"/>
      <c r="BE2616" s="2238"/>
      <c r="BF2616" s="2342"/>
      <c r="BG2616" s="2238"/>
      <c r="BH2616" s="2238"/>
      <c r="BI2616" s="2342"/>
      <c r="BJ2616" s="2238"/>
      <c r="BK2616" s="2238"/>
      <c r="BL2616" s="2733">
        <f t="shared" ref="BL2616:BL2677" si="293">BF2616-BI2616</f>
        <v>0</v>
      </c>
      <c r="BM2616" s="2238"/>
      <c r="BN2616" s="1439"/>
      <c r="BO2616" s="1439"/>
      <c r="BP2616" s="1439"/>
      <c r="BQ2616" s="1439"/>
      <c r="BR2616" s="1439"/>
      <c r="BS2616" s="1439"/>
      <c r="BT2616" s="1439"/>
      <c r="BU2616" s="1439"/>
      <c r="BV2616" s="1439"/>
      <c r="BW2616" s="1439"/>
      <c r="BX2616" s="1439"/>
      <c r="BY2616" s="1439"/>
      <c r="BZ2616" s="1439"/>
      <c r="CA2616" s="1439"/>
      <c r="CB2616" s="1439"/>
      <c r="CC2616" s="1439"/>
      <c r="CD2616" s="2028" t="s">
        <v>3944</v>
      </c>
    </row>
    <row r="2617" spans="1:82" s="19" customFormat="1" ht="42" customHeight="1" x14ac:dyDescent="0.25">
      <c r="A2617" s="1313" t="s">
        <v>4120</v>
      </c>
      <c r="B2617" s="719" t="s">
        <v>4319</v>
      </c>
      <c r="C2617" s="1315" t="s">
        <v>4320</v>
      </c>
      <c r="D2617" s="460">
        <v>331</v>
      </c>
      <c r="E2617" s="500" t="s">
        <v>4404</v>
      </c>
      <c r="F2617" s="526" t="s">
        <v>4405</v>
      </c>
      <c r="G2617" s="463">
        <v>44</v>
      </c>
      <c r="H2617" s="463" t="s">
        <v>0</v>
      </c>
      <c r="I2617" s="463">
        <v>30</v>
      </c>
      <c r="J2617" s="1297">
        <v>10</v>
      </c>
      <c r="K2617" s="500"/>
      <c r="L2617" s="1299"/>
      <c r="M2617" s="1294"/>
      <c r="N2617" s="1294"/>
      <c r="O2617" s="1294"/>
      <c r="P2617" s="1294"/>
      <c r="Q2617" s="1294"/>
      <c r="R2617" s="1294"/>
      <c r="S2617" s="1294"/>
      <c r="T2617" s="1294"/>
      <c r="U2617" s="1300">
        <f t="shared" si="292"/>
        <v>0</v>
      </c>
      <c r="V2617" s="1294"/>
      <c r="W2617" s="1294"/>
      <c r="X2617" s="1294"/>
      <c r="Y2617" s="1294"/>
      <c r="Z2617" s="1294"/>
      <c r="AA2617" s="1294"/>
      <c r="AB2617" s="1294"/>
      <c r="AC2617" s="1294"/>
      <c r="AD2617" s="1294"/>
      <c r="AE2617" s="1294"/>
      <c r="AF2617" s="1294"/>
      <c r="AG2617" s="1133"/>
      <c r="AH2617" s="1133"/>
      <c r="AI2617" s="1133"/>
      <c r="AJ2617" s="1133"/>
      <c r="AK2617" s="1133"/>
      <c r="AL2617" s="1133"/>
      <c r="AM2617" s="1489"/>
      <c r="AN2617" s="1489"/>
      <c r="AO2617" s="1133"/>
      <c r="AP2617" s="1133"/>
      <c r="AQ2617" s="1133"/>
      <c r="AR2617" s="1133"/>
      <c r="AS2617" s="3209"/>
      <c r="AT2617" s="3214"/>
      <c r="AU2617" s="2731"/>
      <c r="AV2617" s="2731"/>
      <c r="AW2617" s="2730"/>
      <c r="AX2617" s="2730"/>
      <c r="AY2617" s="2338"/>
      <c r="AZ2617" s="3216"/>
      <c r="BA2617" s="3216"/>
      <c r="BB2617" s="3216"/>
      <c r="BC2617" s="3216"/>
      <c r="BD2617" s="3216"/>
      <c r="BE2617" s="2238"/>
      <c r="BF2617" s="2342"/>
      <c r="BG2617" s="2238"/>
      <c r="BH2617" s="2238"/>
      <c r="BI2617" s="2342"/>
      <c r="BJ2617" s="2238"/>
      <c r="BK2617" s="2238"/>
      <c r="BL2617" s="2733">
        <f t="shared" si="293"/>
        <v>0</v>
      </c>
      <c r="BM2617" s="2238"/>
      <c r="BN2617" s="1439"/>
      <c r="BO2617" s="1439"/>
      <c r="BP2617" s="1439"/>
      <c r="BQ2617" s="1439"/>
      <c r="BR2617" s="1439"/>
      <c r="BS2617" s="1439"/>
      <c r="BT2617" s="1439"/>
      <c r="BU2617" s="1439"/>
      <c r="BV2617" s="1439"/>
      <c r="BW2617" s="1439"/>
      <c r="BX2617" s="1439"/>
      <c r="BY2617" s="1439"/>
      <c r="BZ2617" s="1439"/>
      <c r="CA2617" s="1439"/>
      <c r="CB2617" s="1439"/>
      <c r="CC2617" s="1439"/>
      <c r="CD2617" s="2028" t="s">
        <v>3944</v>
      </c>
    </row>
    <row r="2618" spans="1:82" s="19" customFormat="1" ht="42" customHeight="1" thickBot="1" x14ac:dyDescent="0.3">
      <c r="A2618" s="1317" t="s">
        <v>4120</v>
      </c>
      <c r="B2618" s="723" t="s">
        <v>4319</v>
      </c>
      <c r="C2618" s="1319" t="s">
        <v>4320</v>
      </c>
      <c r="D2618" s="205">
        <v>331</v>
      </c>
      <c r="E2618" s="103" t="s">
        <v>4404</v>
      </c>
      <c r="F2618" s="100" t="s">
        <v>4405</v>
      </c>
      <c r="G2618" s="17">
        <v>44</v>
      </c>
      <c r="H2618" s="17" t="s">
        <v>0</v>
      </c>
      <c r="I2618" s="17">
        <v>30</v>
      </c>
      <c r="J2618" s="1302">
        <v>10</v>
      </c>
      <c r="K2618" s="103"/>
      <c r="L2618" s="1304"/>
      <c r="M2618" s="1320"/>
      <c r="N2618" s="1320"/>
      <c r="O2618" s="1320"/>
      <c r="P2618" s="1320"/>
      <c r="Q2618" s="1320"/>
      <c r="R2618" s="1320"/>
      <c r="S2618" s="1320"/>
      <c r="T2618" s="1320"/>
      <c r="U2618" s="1305">
        <f t="shared" si="292"/>
        <v>0</v>
      </c>
      <c r="V2618" s="1320"/>
      <c r="W2618" s="1320"/>
      <c r="X2618" s="1320"/>
      <c r="Y2618" s="1320"/>
      <c r="Z2618" s="1320"/>
      <c r="AA2618" s="1320"/>
      <c r="AB2618" s="1320"/>
      <c r="AC2618" s="1320"/>
      <c r="AD2618" s="1320"/>
      <c r="AE2618" s="1320"/>
      <c r="AF2618" s="1320"/>
      <c r="AG2618" s="1155"/>
      <c r="AH2618" s="1155"/>
      <c r="AI2618" s="1155"/>
      <c r="AJ2618" s="1155"/>
      <c r="AK2618" s="1155"/>
      <c r="AL2618" s="1155"/>
      <c r="AM2618" s="4060"/>
      <c r="AN2618" s="4060"/>
      <c r="AO2618" s="1155"/>
      <c r="AP2618" s="1155"/>
      <c r="AQ2618" s="1155"/>
      <c r="AR2618" s="1155"/>
      <c r="AS2618" s="3217"/>
      <c r="AT2618" s="3218"/>
      <c r="AU2618" s="2737"/>
      <c r="AV2618" s="2737"/>
      <c r="AW2618" s="2736"/>
      <c r="AX2618" s="2736"/>
      <c r="AY2618" s="2347"/>
      <c r="AZ2618" s="3220"/>
      <c r="BA2618" s="3220"/>
      <c r="BB2618" s="3220"/>
      <c r="BC2618" s="3220"/>
      <c r="BD2618" s="3220"/>
      <c r="BE2618" s="1939"/>
      <c r="BF2618" s="2351"/>
      <c r="BG2618" s="1939"/>
      <c r="BH2618" s="1939"/>
      <c r="BI2618" s="2351"/>
      <c r="BJ2618" s="1939"/>
      <c r="BK2618" s="1939"/>
      <c r="BL2618" s="2739">
        <f t="shared" si="293"/>
        <v>0</v>
      </c>
      <c r="BM2618" s="1939"/>
      <c r="BN2618" s="1608"/>
      <c r="BO2618" s="1608"/>
      <c r="BP2618" s="1608"/>
      <c r="BQ2618" s="1608"/>
      <c r="BR2618" s="1608"/>
      <c r="BS2618" s="1608"/>
      <c r="BT2618" s="1608"/>
      <c r="BU2618" s="1608"/>
      <c r="BV2618" s="1608"/>
      <c r="BW2618" s="1608"/>
      <c r="BX2618" s="1608"/>
      <c r="BY2618" s="1608"/>
      <c r="BZ2618" s="1608"/>
      <c r="CA2618" s="1608"/>
      <c r="CB2618" s="1608"/>
      <c r="CC2618" s="1608"/>
      <c r="CD2618" s="2167" t="s">
        <v>3944</v>
      </c>
    </row>
    <row r="2619" spans="1:82" s="19" customFormat="1" ht="90.75" customHeight="1" x14ac:dyDescent="0.25">
      <c r="A2619" s="1308" t="s">
        <v>4120</v>
      </c>
      <c r="B2619" s="715" t="s">
        <v>4319</v>
      </c>
      <c r="C2619" s="776" t="s">
        <v>4320</v>
      </c>
      <c r="D2619" s="163">
        <v>332</v>
      </c>
      <c r="E2619" s="210" t="s">
        <v>4414</v>
      </c>
      <c r="F2619" s="48" t="s">
        <v>4291</v>
      </c>
      <c r="G2619" s="217">
        <v>0</v>
      </c>
      <c r="H2619" s="217" t="s">
        <v>0</v>
      </c>
      <c r="I2619" s="217">
        <v>1</v>
      </c>
      <c r="J2619" s="1284">
        <v>0.25</v>
      </c>
      <c r="K2619" s="210"/>
      <c r="L2619" s="1285">
        <f t="shared" si="289"/>
        <v>0</v>
      </c>
      <c r="M2619" s="1286"/>
      <c r="N2619" s="1310"/>
      <c r="O2619" s="1286"/>
      <c r="P2619" s="1286"/>
      <c r="Q2619" s="1286"/>
      <c r="R2619" s="1286"/>
      <c r="S2619" s="1286"/>
      <c r="T2619" s="1286"/>
      <c r="U2619" s="1287">
        <f t="shared" si="292"/>
        <v>0</v>
      </c>
      <c r="V2619" s="1286"/>
      <c r="W2619" s="1286"/>
      <c r="X2619" s="1286"/>
      <c r="Y2619" s="1286"/>
      <c r="Z2619" s="1286"/>
      <c r="AA2619" s="1286"/>
      <c r="AB2619" s="1286"/>
      <c r="AC2619" s="1286"/>
      <c r="AD2619" s="1286"/>
      <c r="AE2619" s="1286"/>
      <c r="AF2619" s="1286"/>
      <c r="AG2619" s="1478"/>
      <c r="AH2619" s="3337"/>
      <c r="AI2619" s="1479"/>
      <c r="AJ2619" s="1479"/>
      <c r="AK2619" s="1478"/>
      <c r="AL2619" s="1478"/>
      <c r="AM2619" s="1480"/>
      <c r="AN2619" s="1480"/>
      <c r="AO2619" s="1478"/>
      <c r="AP2619" s="1478"/>
      <c r="AQ2619" s="1478"/>
      <c r="AR2619" s="1478"/>
      <c r="AS2619" s="2364" t="s">
        <v>4415</v>
      </c>
      <c r="AT2619" s="1478" t="s">
        <v>4416</v>
      </c>
      <c r="AU2619" s="2365">
        <v>1</v>
      </c>
      <c r="AV2619" s="2365">
        <v>1</v>
      </c>
      <c r="AW2619" s="2366" t="s">
        <v>4417</v>
      </c>
      <c r="AX2619" s="2366" t="s">
        <v>4417</v>
      </c>
      <c r="AY2619" s="2363"/>
      <c r="AZ2619" s="2713"/>
      <c r="BA2619" s="2713"/>
      <c r="BB2619" s="2713"/>
      <c r="BC2619" s="2713"/>
      <c r="BD2619" s="2713"/>
      <c r="BE2619" s="1858"/>
      <c r="BF2619" s="2221"/>
      <c r="BG2619" s="1858"/>
      <c r="BH2619" s="1858"/>
      <c r="BI2619" s="2221"/>
      <c r="BJ2619" s="1858"/>
      <c r="BK2619" s="1858"/>
      <c r="BL2619" s="2514">
        <f t="shared" si="293"/>
        <v>0</v>
      </c>
      <c r="BM2619" s="2514">
        <f>L2619-(BI2619+BI2620+BI2621+BI2622+BI2623+BI2624)</f>
        <v>0</v>
      </c>
      <c r="BN2619" s="1471"/>
      <c r="BO2619" s="1471"/>
      <c r="BP2619" s="1471"/>
      <c r="BQ2619" s="1471"/>
      <c r="BR2619" s="1471"/>
      <c r="BS2619" s="1471"/>
      <c r="BT2619" s="1471"/>
      <c r="BU2619" s="1471"/>
      <c r="BV2619" s="1471"/>
      <c r="BW2619" s="1471"/>
      <c r="BX2619" s="1471"/>
      <c r="BY2619" s="1471"/>
      <c r="BZ2619" s="1471"/>
      <c r="CA2619" s="1471"/>
      <c r="CB2619" s="1471"/>
      <c r="CC2619" s="1471"/>
      <c r="CD2619" s="1978" t="s">
        <v>3944</v>
      </c>
    </row>
    <row r="2620" spans="1:82" s="19" customFormat="1" ht="42" customHeight="1" x14ac:dyDescent="0.25">
      <c r="A2620" s="1313" t="s">
        <v>4120</v>
      </c>
      <c r="B2620" s="719" t="s">
        <v>4319</v>
      </c>
      <c r="C2620" s="1315" t="s">
        <v>4320</v>
      </c>
      <c r="D2620" s="460">
        <v>332</v>
      </c>
      <c r="E2620" s="500" t="s">
        <v>4414</v>
      </c>
      <c r="F2620" s="526" t="s">
        <v>4291</v>
      </c>
      <c r="G2620" s="463">
        <v>0</v>
      </c>
      <c r="H2620" s="463" t="s">
        <v>0</v>
      </c>
      <c r="I2620" s="463">
        <v>1</v>
      </c>
      <c r="J2620" s="1297">
        <v>0.25</v>
      </c>
      <c r="K2620" s="500"/>
      <c r="L2620" s="1299"/>
      <c r="M2620" s="1294"/>
      <c r="N2620" s="1294"/>
      <c r="O2620" s="1294"/>
      <c r="P2620" s="1294"/>
      <c r="Q2620" s="1294"/>
      <c r="R2620" s="1294"/>
      <c r="S2620" s="1294"/>
      <c r="T2620" s="1294"/>
      <c r="U2620" s="1300">
        <f t="shared" si="292"/>
        <v>0</v>
      </c>
      <c r="V2620" s="1294"/>
      <c r="W2620" s="1294"/>
      <c r="X2620" s="1294"/>
      <c r="Y2620" s="1294"/>
      <c r="Z2620" s="1294"/>
      <c r="AA2620" s="1294"/>
      <c r="AB2620" s="1294"/>
      <c r="AC2620" s="1294"/>
      <c r="AD2620" s="1294"/>
      <c r="AE2620" s="1294"/>
      <c r="AF2620" s="1294"/>
      <c r="AG2620" s="1133"/>
      <c r="AH2620" s="1133"/>
      <c r="AI2620" s="1133"/>
      <c r="AJ2620" s="1133"/>
      <c r="AK2620" s="1133"/>
      <c r="AL2620" s="1133"/>
      <c r="AM2620" s="1489"/>
      <c r="AN2620" s="1489"/>
      <c r="AO2620" s="1133"/>
      <c r="AP2620" s="1133"/>
      <c r="AQ2620" s="1133"/>
      <c r="AR2620" s="1133"/>
      <c r="AS2620" s="3209"/>
      <c r="AT2620" s="3214"/>
      <c r="AU2620" s="2731"/>
      <c r="AV2620" s="2731"/>
      <c r="AW2620" s="2730"/>
      <c r="AX2620" s="2730"/>
      <c r="AY2620" s="2338"/>
      <c r="AZ2620" s="3216"/>
      <c r="BA2620" s="3216"/>
      <c r="BB2620" s="3216"/>
      <c r="BC2620" s="3216"/>
      <c r="BD2620" s="3216"/>
      <c r="BE2620" s="2238"/>
      <c r="BF2620" s="2342"/>
      <c r="BG2620" s="2238"/>
      <c r="BH2620" s="2238"/>
      <c r="BI2620" s="2342"/>
      <c r="BJ2620" s="2238"/>
      <c r="BK2620" s="2238"/>
      <c r="BL2620" s="2733">
        <f t="shared" si="293"/>
        <v>0</v>
      </c>
      <c r="BM2620" s="2238"/>
      <c r="BN2620" s="1439"/>
      <c r="BO2620" s="1439"/>
      <c r="BP2620" s="1439"/>
      <c r="BQ2620" s="1439"/>
      <c r="BR2620" s="1439"/>
      <c r="BS2620" s="1439"/>
      <c r="BT2620" s="1439"/>
      <c r="BU2620" s="1439"/>
      <c r="BV2620" s="1439"/>
      <c r="BW2620" s="1439"/>
      <c r="BX2620" s="1439"/>
      <c r="BY2620" s="1439"/>
      <c r="BZ2620" s="1439"/>
      <c r="CA2620" s="1439"/>
      <c r="CB2620" s="1439"/>
      <c r="CC2620" s="1439"/>
      <c r="CD2620" s="2028" t="s">
        <v>3944</v>
      </c>
    </row>
    <row r="2621" spans="1:82" s="19" customFormat="1" ht="42" customHeight="1" x14ac:dyDescent="0.25">
      <c r="A2621" s="1313" t="s">
        <v>4120</v>
      </c>
      <c r="B2621" s="719" t="s">
        <v>4319</v>
      </c>
      <c r="C2621" s="1315" t="s">
        <v>4320</v>
      </c>
      <c r="D2621" s="460">
        <v>332</v>
      </c>
      <c r="E2621" s="500" t="s">
        <v>4414</v>
      </c>
      <c r="F2621" s="526" t="s">
        <v>4291</v>
      </c>
      <c r="G2621" s="463">
        <v>0</v>
      </c>
      <c r="H2621" s="463" t="s">
        <v>0</v>
      </c>
      <c r="I2621" s="463">
        <v>1</v>
      </c>
      <c r="J2621" s="1297">
        <v>0.25</v>
      </c>
      <c r="K2621" s="500"/>
      <c r="L2621" s="1299"/>
      <c r="M2621" s="1294"/>
      <c r="N2621" s="1294"/>
      <c r="O2621" s="1294"/>
      <c r="P2621" s="1294"/>
      <c r="Q2621" s="1294"/>
      <c r="R2621" s="1294"/>
      <c r="S2621" s="1294"/>
      <c r="T2621" s="1294"/>
      <c r="U2621" s="1300">
        <f t="shared" si="292"/>
        <v>0</v>
      </c>
      <c r="V2621" s="1294"/>
      <c r="W2621" s="1294"/>
      <c r="X2621" s="1294"/>
      <c r="Y2621" s="1294"/>
      <c r="Z2621" s="1294"/>
      <c r="AA2621" s="1294"/>
      <c r="AB2621" s="1294"/>
      <c r="AC2621" s="1294"/>
      <c r="AD2621" s="1294"/>
      <c r="AE2621" s="1294"/>
      <c r="AF2621" s="1294"/>
      <c r="AG2621" s="1133"/>
      <c r="AH2621" s="1133"/>
      <c r="AI2621" s="1133"/>
      <c r="AJ2621" s="1133"/>
      <c r="AK2621" s="1133"/>
      <c r="AL2621" s="1133"/>
      <c r="AM2621" s="1489"/>
      <c r="AN2621" s="1489"/>
      <c r="AO2621" s="1133"/>
      <c r="AP2621" s="1133"/>
      <c r="AQ2621" s="1133"/>
      <c r="AR2621" s="1133"/>
      <c r="AS2621" s="3209"/>
      <c r="AT2621" s="3214"/>
      <c r="AU2621" s="2731"/>
      <c r="AV2621" s="2731"/>
      <c r="AW2621" s="2730"/>
      <c r="AX2621" s="2730"/>
      <c r="AY2621" s="2338"/>
      <c r="AZ2621" s="3216"/>
      <c r="BA2621" s="3216"/>
      <c r="BB2621" s="3216"/>
      <c r="BC2621" s="3216"/>
      <c r="BD2621" s="3216"/>
      <c r="BE2621" s="2238"/>
      <c r="BF2621" s="2342"/>
      <c r="BG2621" s="2238"/>
      <c r="BH2621" s="2238"/>
      <c r="BI2621" s="2342"/>
      <c r="BJ2621" s="2238"/>
      <c r="BK2621" s="2238"/>
      <c r="BL2621" s="2733">
        <f t="shared" si="293"/>
        <v>0</v>
      </c>
      <c r="BM2621" s="2238"/>
      <c r="BN2621" s="1439"/>
      <c r="BO2621" s="1439"/>
      <c r="BP2621" s="1439"/>
      <c r="BQ2621" s="1439"/>
      <c r="BR2621" s="1439"/>
      <c r="BS2621" s="1439"/>
      <c r="BT2621" s="1439"/>
      <c r="BU2621" s="1439"/>
      <c r="BV2621" s="1439"/>
      <c r="BW2621" s="1439"/>
      <c r="BX2621" s="1439"/>
      <c r="BY2621" s="1439"/>
      <c r="BZ2621" s="1439"/>
      <c r="CA2621" s="1439"/>
      <c r="CB2621" s="1439"/>
      <c r="CC2621" s="1439"/>
      <c r="CD2621" s="2028" t="s">
        <v>3944</v>
      </c>
    </row>
    <row r="2622" spans="1:82" s="19" customFormat="1" ht="42" customHeight="1" x14ac:dyDescent="0.25">
      <c r="A2622" s="1313" t="s">
        <v>4120</v>
      </c>
      <c r="B2622" s="719" t="s">
        <v>4319</v>
      </c>
      <c r="C2622" s="1315" t="s">
        <v>4320</v>
      </c>
      <c r="D2622" s="460">
        <v>332</v>
      </c>
      <c r="E2622" s="500" t="s">
        <v>4414</v>
      </c>
      <c r="F2622" s="526" t="s">
        <v>4291</v>
      </c>
      <c r="G2622" s="463">
        <v>0</v>
      </c>
      <c r="H2622" s="463" t="s">
        <v>0</v>
      </c>
      <c r="I2622" s="463">
        <v>1</v>
      </c>
      <c r="J2622" s="1297">
        <v>0.25</v>
      </c>
      <c r="K2622" s="500"/>
      <c r="L2622" s="1299"/>
      <c r="M2622" s="1294"/>
      <c r="N2622" s="1294"/>
      <c r="O2622" s="1294"/>
      <c r="P2622" s="1294"/>
      <c r="Q2622" s="1294"/>
      <c r="R2622" s="1294"/>
      <c r="S2622" s="1294"/>
      <c r="T2622" s="1294"/>
      <c r="U2622" s="1300">
        <f t="shared" si="292"/>
        <v>0</v>
      </c>
      <c r="V2622" s="1294"/>
      <c r="W2622" s="1294"/>
      <c r="X2622" s="1294"/>
      <c r="Y2622" s="1294"/>
      <c r="Z2622" s="1294"/>
      <c r="AA2622" s="1294"/>
      <c r="AB2622" s="1294"/>
      <c r="AC2622" s="1294"/>
      <c r="AD2622" s="1294"/>
      <c r="AE2622" s="1294"/>
      <c r="AF2622" s="1294"/>
      <c r="AG2622" s="1133"/>
      <c r="AH2622" s="1133"/>
      <c r="AI2622" s="1133"/>
      <c r="AJ2622" s="1133"/>
      <c r="AK2622" s="1133"/>
      <c r="AL2622" s="1133"/>
      <c r="AM2622" s="1489"/>
      <c r="AN2622" s="1489"/>
      <c r="AO2622" s="1133"/>
      <c r="AP2622" s="1133"/>
      <c r="AQ2622" s="1133"/>
      <c r="AR2622" s="1133"/>
      <c r="AS2622" s="3209"/>
      <c r="AT2622" s="3214"/>
      <c r="AU2622" s="2731"/>
      <c r="AV2622" s="2731"/>
      <c r="AW2622" s="2730"/>
      <c r="AX2622" s="2730"/>
      <c r="AY2622" s="2338"/>
      <c r="AZ2622" s="3216"/>
      <c r="BA2622" s="3216"/>
      <c r="BB2622" s="3216"/>
      <c r="BC2622" s="3216"/>
      <c r="BD2622" s="3216"/>
      <c r="BE2622" s="2238"/>
      <c r="BF2622" s="2342"/>
      <c r="BG2622" s="2238"/>
      <c r="BH2622" s="2238"/>
      <c r="BI2622" s="2342"/>
      <c r="BJ2622" s="2238"/>
      <c r="BK2622" s="2238"/>
      <c r="BL2622" s="2733">
        <f t="shared" si="293"/>
        <v>0</v>
      </c>
      <c r="BM2622" s="2238"/>
      <c r="BN2622" s="1439"/>
      <c r="BO2622" s="1439"/>
      <c r="BP2622" s="1439"/>
      <c r="BQ2622" s="1439"/>
      <c r="BR2622" s="1439"/>
      <c r="BS2622" s="1439"/>
      <c r="BT2622" s="1439"/>
      <c r="BU2622" s="1439"/>
      <c r="BV2622" s="1439"/>
      <c r="BW2622" s="1439"/>
      <c r="BX2622" s="1439"/>
      <c r="BY2622" s="1439"/>
      <c r="BZ2622" s="1439"/>
      <c r="CA2622" s="1439"/>
      <c r="CB2622" s="1439"/>
      <c r="CC2622" s="1439"/>
      <c r="CD2622" s="2028" t="s">
        <v>3944</v>
      </c>
    </row>
    <row r="2623" spans="1:82" s="19" customFormat="1" ht="42" customHeight="1" x14ac:dyDescent="0.25">
      <c r="A2623" s="1313" t="s">
        <v>4120</v>
      </c>
      <c r="B2623" s="719" t="s">
        <v>4319</v>
      </c>
      <c r="C2623" s="1315" t="s">
        <v>4320</v>
      </c>
      <c r="D2623" s="460">
        <v>332</v>
      </c>
      <c r="E2623" s="500" t="s">
        <v>4414</v>
      </c>
      <c r="F2623" s="526" t="s">
        <v>4291</v>
      </c>
      <c r="G2623" s="463">
        <v>0</v>
      </c>
      <c r="H2623" s="463" t="s">
        <v>0</v>
      </c>
      <c r="I2623" s="463">
        <v>1</v>
      </c>
      <c r="J2623" s="1297">
        <v>0.25</v>
      </c>
      <c r="K2623" s="500"/>
      <c r="L2623" s="1299"/>
      <c r="M2623" s="1294"/>
      <c r="N2623" s="1294"/>
      <c r="O2623" s="1294"/>
      <c r="P2623" s="1294"/>
      <c r="Q2623" s="1294"/>
      <c r="R2623" s="1294"/>
      <c r="S2623" s="1294"/>
      <c r="T2623" s="1294"/>
      <c r="U2623" s="1300">
        <f t="shared" si="292"/>
        <v>0</v>
      </c>
      <c r="V2623" s="1294"/>
      <c r="W2623" s="1294"/>
      <c r="X2623" s="1294"/>
      <c r="Y2623" s="1294"/>
      <c r="Z2623" s="1294"/>
      <c r="AA2623" s="1294"/>
      <c r="AB2623" s="1294"/>
      <c r="AC2623" s="1294"/>
      <c r="AD2623" s="1294"/>
      <c r="AE2623" s="1294"/>
      <c r="AF2623" s="1294"/>
      <c r="AG2623" s="1133"/>
      <c r="AH2623" s="1133"/>
      <c r="AI2623" s="1133"/>
      <c r="AJ2623" s="1133"/>
      <c r="AK2623" s="1133"/>
      <c r="AL2623" s="1133"/>
      <c r="AM2623" s="1489"/>
      <c r="AN2623" s="1489"/>
      <c r="AO2623" s="1133"/>
      <c r="AP2623" s="1133"/>
      <c r="AQ2623" s="1133"/>
      <c r="AR2623" s="1133"/>
      <c r="AS2623" s="3209"/>
      <c r="AT2623" s="3214"/>
      <c r="AU2623" s="2731"/>
      <c r="AV2623" s="2731"/>
      <c r="AW2623" s="2730"/>
      <c r="AX2623" s="2730"/>
      <c r="AY2623" s="2338"/>
      <c r="AZ2623" s="3216"/>
      <c r="BA2623" s="3216"/>
      <c r="BB2623" s="3216"/>
      <c r="BC2623" s="3216"/>
      <c r="BD2623" s="3216"/>
      <c r="BE2623" s="2238"/>
      <c r="BF2623" s="2342"/>
      <c r="BG2623" s="2238"/>
      <c r="BH2623" s="2238"/>
      <c r="BI2623" s="2342"/>
      <c r="BJ2623" s="2238"/>
      <c r="BK2623" s="2238"/>
      <c r="BL2623" s="2733">
        <f t="shared" si="293"/>
        <v>0</v>
      </c>
      <c r="BM2623" s="2238"/>
      <c r="BN2623" s="1439"/>
      <c r="BO2623" s="1439"/>
      <c r="BP2623" s="1439"/>
      <c r="BQ2623" s="1439"/>
      <c r="BR2623" s="1439"/>
      <c r="BS2623" s="1439"/>
      <c r="BT2623" s="1439"/>
      <c r="BU2623" s="1439"/>
      <c r="BV2623" s="1439"/>
      <c r="BW2623" s="1439"/>
      <c r="BX2623" s="1439"/>
      <c r="BY2623" s="1439"/>
      <c r="BZ2623" s="1439"/>
      <c r="CA2623" s="1439"/>
      <c r="CB2623" s="1439"/>
      <c r="CC2623" s="1439"/>
      <c r="CD2623" s="2028" t="s">
        <v>3944</v>
      </c>
    </row>
    <row r="2624" spans="1:82" s="19" customFormat="1" ht="42" customHeight="1" thickBot="1" x14ac:dyDescent="0.3">
      <c r="A2624" s="1317" t="s">
        <v>4120</v>
      </c>
      <c r="B2624" s="723" t="s">
        <v>4319</v>
      </c>
      <c r="C2624" s="1319" t="s">
        <v>4320</v>
      </c>
      <c r="D2624" s="205">
        <v>332</v>
      </c>
      <c r="E2624" s="103" t="s">
        <v>4414</v>
      </c>
      <c r="F2624" s="100" t="s">
        <v>4291</v>
      </c>
      <c r="G2624" s="17">
        <v>0</v>
      </c>
      <c r="H2624" s="17" t="s">
        <v>0</v>
      </c>
      <c r="I2624" s="17">
        <v>1</v>
      </c>
      <c r="J2624" s="1302">
        <v>0.25</v>
      </c>
      <c r="K2624" s="103"/>
      <c r="L2624" s="1304"/>
      <c r="M2624" s="1320"/>
      <c r="N2624" s="1320"/>
      <c r="O2624" s="1320"/>
      <c r="P2624" s="1320"/>
      <c r="Q2624" s="1320"/>
      <c r="R2624" s="1320"/>
      <c r="S2624" s="1320"/>
      <c r="T2624" s="1320"/>
      <c r="U2624" s="1305">
        <f t="shared" si="292"/>
        <v>0</v>
      </c>
      <c r="V2624" s="1320"/>
      <c r="W2624" s="1320"/>
      <c r="X2624" s="1320"/>
      <c r="Y2624" s="1320"/>
      <c r="Z2624" s="1320"/>
      <c r="AA2624" s="1320"/>
      <c r="AB2624" s="1320"/>
      <c r="AC2624" s="1320"/>
      <c r="AD2624" s="1320"/>
      <c r="AE2624" s="1320"/>
      <c r="AF2624" s="1320"/>
      <c r="AG2624" s="1155"/>
      <c r="AH2624" s="1155"/>
      <c r="AI2624" s="1155"/>
      <c r="AJ2624" s="1155"/>
      <c r="AK2624" s="1155"/>
      <c r="AL2624" s="1155"/>
      <c r="AM2624" s="4060"/>
      <c r="AN2624" s="4060"/>
      <c r="AO2624" s="1155"/>
      <c r="AP2624" s="1155"/>
      <c r="AQ2624" s="1155"/>
      <c r="AR2624" s="1155"/>
      <c r="AS2624" s="3217"/>
      <c r="AT2624" s="3218"/>
      <c r="AU2624" s="2737"/>
      <c r="AV2624" s="2737"/>
      <c r="AW2624" s="2736"/>
      <c r="AX2624" s="2736"/>
      <c r="AY2624" s="2347"/>
      <c r="AZ2624" s="3220"/>
      <c r="BA2624" s="3220"/>
      <c r="BB2624" s="3220"/>
      <c r="BC2624" s="3220"/>
      <c r="BD2624" s="3220"/>
      <c r="BE2624" s="1939"/>
      <c r="BF2624" s="2351"/>
      <c r="BG2624" s="1939"/>
      <c r="BH2624" s="1939"/>
      <c r="BI2624" s="2351"/>
      <c r="BJ2624" s="1939"/>
      <c r="BK2624" s="1939"/>
      <c r="BL2624" s="2739">
        <f t="shared" si="293"/>
        <v>0</v>
      </c>
      <c r="BM2624" s="1939"/>
      <c r="BN2624" s="1608"/>
      <c r="BO2624" s="1608"/>
      <c r="BP2624" s="1608"/>
      <c r="BQ2624" s="1608"/>
      <c r="BR2624" s="1608"/>
      <c r="BS2624" s="1608"/>
      <c r="BT2624" s="1608"/>
      <c r="BU2624" s="1608"/>
      <c r="BV2624" s="1608"/>
      <c r="BW2624" s="1608"/>
      <c r="BX2624" s="1608"/>
      <c r="BY2624" s="1608"/>
      <c r="BZ2624" s="1608"/>
      <c r="CA2624" s="1608"/>
      <c r="CB2624" s="1608"/>
      <c r="CC2624" s="1608"/>
      <c r="CD2624" s="2167" t="s">
        <v>3944</v>
      </c>
    </row>
    <row r="2625" spans="1:82" s="19" customFormat="1" ht="59.25" customHeight="1" x14ac:dyDescent="0.25">
      <c r="A2625" s="1308" t="s">
        <v>4120</v>
      </c>
      <c r="B2625" s="715" t="s">
        <v>4319</v>
      </c>
      <c r="C2625" s="776" t="s">
        <v>4320</v>
      </c>
      <c r="D2625" s="163">
        <v>333</v>
      </c>
      <c r="E2625" s="210" t="s">
        <v>4418</v>
      </c>
      <c r="F2625" s="48" t="s">
        <v>4419</v>
      </c>
      <c r="G2625" s="217">
        <v>0</v>
      </c>
      <c r="H2625" s="217" t="s">
        <v>0</v>
      </c>
      <c r="I2625" s="217">
        <v>4</v>
      </c>
      <c r="J2625" s="1284">
        <v>1</v>
      </c>
      <c r="K2625" s="210"/>
      <c r="L2625" s="1285">
        <f t="shared" si="289"/>
        <v>0</v>
      </c>
      <c r="M2625" s="1286"/>
      <c r="N2625" s="1286"/>
      <c r="O2625" s="1286"/>
      <c r="P2625" s="1286"/>
      <c r="Q2625" s="1286"/>
      <c r="R2625" s="1286"/>
      <c r="S2625" s="1286"/>
      <c r="T2625" s="1286"/>
      <c r="U2625" s="1287">
        <f t="shared" si="292"/>
        <v>0</v>
      </c>
      <c r="V2625" s="1286"/>
      <c r="W2625" s="1286"/>
      <c r="X2625" s="1286"/>
      <c r="Y2625" s="1286"/>
      <c r="Z2625" s="1286"/>
      <c r="AA2625" s="1286"/>
      <c r="AB2625" s="1286"/>
      <c r="AC2625" s="1286"/>
      <c r="AD2625" s="1286"/>
      <c r="AE2625" s="1286"/>
      <c r="AF2625" s="1286"/>
      <c r="AG2625" s="1462"/>
      <c r="AH2625" s="1462"/>
      <c r="AI2625" s="1462"/>
      <c r="AJ2625" s="1462"/>
      <c r="AK2625" s="1462"/>
      <c r="AL2625" s="1462"/>
      <c r="AM2625" s="1464"/>
      <c r="AN2625" s="1464"/>
      <c r="AO2625" s="1462"/>
      <c r="AP2625" s="1462"/>
      <c r="AQ2625" s="1462"/>
      <c r="AR2625" s="1462"/>
      <c r="AS2625" s="1492" t="s">
        <v>4420</v>
      </c>
      <c r="AT2625" s="1420" t="s">
        <v>4421</v>
      </c>
      <c r="AU2625" s="3338">
        <v>1</v>
      </c>
      <c r="AV2625" s="3338" t="s">
        <v>4422</v>
      </c>
      <c r="AW2625" s="3339">
        <v>42902</v>
      </c>
      <c r="AX2625" s="3340">
        <v>75969</v>
      </c>
      <c r="AY2625" s="3305">
        <v>0</v>
      </c>
      <c r="AZ2625" s="2713"/>
      <c r="BA2625" s="2713"/>
      <c r="BB2625" s="2713"/>
      <c r="BC2625" s="2713"/>
      <c r="BD2625" s="2713"/>
      <c r="BE2625" s="1858"/>
      <c r="BF2625" s="2221"/>
      <c r="BG2625" s="1858"/>
      <c r="BH2625" s="1858"/>
      <c r="BI2625" s="2221"/>
      <c r="BJ2625" s="1858"/>
      <c r="BK2625" s="1858"/>
      <c r="BL2625" s="2514">
        <f t="shared" si="293"/>
        <v>0</v>
      </c>
      <c r="BM2625" s="2514">
        <f>L2625-(BI2625+BI2626+BI2627+BI2628+BI2629+BI2630)</f>
        <v>0</v>
      </c>
      <c r="BN2625" s="1471"/>
      <c r="BO2625" s="1471"/>
      <c r="BP2625" s="1471"/>
      <c r="BQ2625" s="1471"/>
      <c r="BR2625" s="1471"/>
      <c r="BS2625" s="1471"/>
      <c r="BT2625" s="1471"/>
      <c r="BU2625" s="1471"/>
      <c r="BV2625" s="1471"/>
      <c r="BW2625" s="1471"/>
      <c r="BX2625" s="1471"/>
      <c r="BY2625" s="1471"/>
      <c r="BZ2625" s="1471"/>
      <c r="CA2625" s="1471"/>
      <c r="CB2625" s="1471"/>
      <c r="CC2625" s="1471"/>
      <c r="CD2625" s="1978" t="s">
        <v>3944</v>
      </c>
    </row>
    <row r="2626" spans="1:82" s="19" customFormat="1" ht="42" customHeight="1" x14ac:dyDescent="0.25">
      <c r="A2626" s="1313" t="s">
        <v>4120</v>
      </c>
      <c r="B2626" s="719" t="s">
        <v>4319</v>
      </c>
      <c r="C2626" s="1315" t="s">
        <v>4320</v>
      </c>
      <c r="D2626" s="460">
        <v>333</v>
      </c>
      <c r="E2626" s="500" t="s">
        <v>4418</v>
      </c>
      <c r="F2626" s="526" t="s">
        <v>4419</v>
      </c>
      <c r="G2626" s="463">
        <v>0</v>
      </c>
      <c r="H2626" s="463" t="s">
        <v>0</v>
      </c>
      <c r="I2626" s="463">
        <v>4</v>
      </c>
      <c r="J2626" s="1297">
        <v>1</v>
      </c>
      <c r="K2626" s="500"/>
      <c r="L2626" s="1299"/>
      <c r="M2626" s="1294"/>
      <c r="N2626" s="1294"/>
      <c r="O2626" s="1294"/>
      <c r="P2626" s="1294"/>
      <c r="Q2626" s="1294"/>
      <c r="R2626" s="1294"/>
      <c r="S2626" s="1294"/>
      <c r="T2626" s="1294"/>
      <c r="U2626" s="1300">
        <f t="shared" si="292"/>
        <v>0</v>
      </c>
      <c r="V2626" s="1294"/>
      <c r="W2626" s="1294"/>
      <c r="X2626" s="1294"/>
      <c r="Y2626" s="1294"/>
      <c r="Z2626" s="1294"/>
      <c r="AA2626" s="1294"/>
      <c r="AB2626" s="1294"/>
      <c r="AC2626" s="1294"/>
      <c r="AD2626" s="1294"/>
      <c r="AE2626" s="1294"/>
      <c r="AF2626" s="1294"/>
      <c r="AG2626" s="1133"/>
      <c r="AH2626" s="1133"/>
      <c r="AI2626" s="1133"/>
      <c r="AJ2626" s="1133"/>
      <c r="AK2626" s="1133"/>
      <c r="AL2626" s="1133"/>
      <c r="AM2626" s="1489"/>
      <c r="AN2626" s="1489"/>
      <c r="AO2626" s="1133"/>
      <c r="AP2626" s="1133"/>
      <c r="AQ2626" s="1133"/>
      <c r="AR2626" s="1133"/>
      <c r="AS2626" s="3209"/>
      <c r="AT2626" s="3214"/>
      <c r="AU2626" s="2731"/>
      <c r="AV2626" s="2731"/>
      <c r="AW2626" s="2730"/>
      <c r="AX2626" s="2730"/>
      <c r="AY2626" s="2338"/>
      <c r="AZ2626" s="3216"/>
      <c r="BA2626" s="3216"/>
      <c r="BB2626" s="3216"/>
      <c r="BC2626" s="3216"/>
      <c r="BD2626" s="3216"/>
      <c r="BE2626" s="2238"/>
      <c r="BF2626" s="2342"/>
      <c r="BG2626" s="2238"/>
      <c r="BH2626" s="2238"/>
      <c r="BI2626" s="2342"/>
      <c r="BJ2626" s="2238"/>
      <c r="BK2626" s="2238"/>
      <c r="BL2626" s="2733">
        <f t="shared" si="293"/>
        <v>0</v>
      </c>
      <c r="BM2626" s="2238"/>
      <c r="BN2626" s="1439"/>
      <c r="BO2626" s="1439"/>
      <c r="BP2626" s="1439"/>
      <c r="BQ2626" s="1439"/>
      <c r="BR2626" s="1439"/>
      <c r="BS2626" s="1439"/>
      <c r="BT2626" s="1439"/>
      <c r="BU2626" s="1439"/>
      <c r="BV2626" s="1439"/>
      <c r="BW2626" s="1439"/>
      <c r="BX2626" s="1439"/>
      <c r="BY2626" s="1439"/>
      <c r="BZ2626" s="1439"/>
      <c r="CA2626" s="1439"/>
      <c r="CB2626" s="1439"/>
      <c r="CC2626" s="1439"/>
      <c r="CD2626" s="2028" t="s">
        <v>3944</v>
      </c>
    </row>
    <row r="2627" spans="1:82" s="19" customFormat="1" ht="42" customHeight="1" x14ac:dyDescent="0.25">
      <c r="A2627" s="1313" t="s">
        <v>4120</v>
      </c>
      <c r="B2627" s="719" t="s">
        <v>4319</v>
      </c>
      <c r="C2627" s="1315" t="s">
        <v>4320</v>
      </c>
      <c r="D2627" s="460">
        <v>333</v>
      </c>
      <c r="E2627" s="500" t="s">
        <v>4418</v>
      </c>
      <c r="F2627" s="526" t="s">
        <v>4419</v>
      </c>
      <c r="G2627" s="463">
        <v>0</v>
      </c>
      <c r="H2627" s="463" t="s">
        <v>0</v>
      </c>
      <c r="I2627" s="463">
        <v>4</v>
      </c>
      <c r="J2627" s="1297">
        <v>1</v>
      </c>
      <c r="K2627" s="500"/>
      <c r="L2627" s="1299"/>
      <c r="M2627" s="1294"/>
      <c r="N2627" s="1294"/>
      <c r="O2627" s="1294"/>
      <c r="P2627" s="1294"/>
      <c r="Q2627" s="1294"/>
      <c r="R2627" s="1294"/>
      <c r="S2627" s="1294"/>
      <c r="T2627" s="1294"/>
      <c r="U2627" s="1300">
        <f t="shared" si="292"/>
        <v>0</v>
      </c>
      <c r="V2627" s="1294"/>
      <c r="W2627" s="1294"/>
      <c r="X2627" s="1294"/>
      <c r="Y2627" s="1294"/>
      <c r="Z2627" s="1294"/>
      <c r="AA2627" s="1294"/>
      <c r="AB2627" s="1294"/>
      <c r="AC2627" s="1294"/>
      <c r="AD2627" s="1294"/>
      <c r="AE2627" s="1294"/>
      <c r="AF2627" s="1294"/>
      <c r="AG2627" s="1133"/>
      <c r="AH2627" s="1133"/>
      <c r="AI2627" s="1133"/>
      <c r="AJ2627" s="1133"/>
      <c r="AK2627" s="1133"/>
      <c r="AL2627" s="1133"/>
      <c r="AM2627" s="1489"/>
      <c r="AN2627" s="1489"/>
      <c r="AO2627" s="1133"/>
      <c r="AP2627" s="1133"/>
      <c r="AQ2627" s="1133"/>
      <c r="AR2627" s="1133"/>
      <c r="AS2627" s="3209"/>
      <c r="AT2627" s="3214"/>
      <c r="AU2627" s="2731"/>
      <c r="AV2627" s="2731"/>
      <c r="AW2627" s="2730"/>
      <c r="AX2627" s="2730"/>
      <c r="AY2627" s="2338"/>
      <c r="AZ2627" s="3216"/>
      <c r="BA2627" s="3216"/>
      <c r="BB2627" s="3216"/>
      <c r="BC2627" s="3216"/>
      <c r="BD2627" s="3216"/>
      <c r="BE2627" s="2238"/>
      <c r="BF2627" s="2342"/>
      <c r="BG2627" s="2238"/>
      <c r="BH2627" s="2238"/>
      <c r="BI2627" s="2342"/>
      <c r="BJ2627" s="2238"/>
      <c r="BK2627" s="2238"/>
      <c r="BL2627" s="2733">
        <f t="shared" si="293"/>
        <v>0</v>
      </c>
      <c r="BM2627" s="2238"/>
      <c r="BN2627" s="1439"/>
      <c r="BO2627" s="1439"/>
      <c r="BP2627" s="1439"/>
      <c r="BQ2627" s="1439"/>
      <c r="BR2627" s="1439"/>
      <c r="BS2627" s="1439"/>
      <c r="BT2627" s="1439"/>
      <c r="BU2627" s="1439"/>
      <c r="BV2627" s="1439"/>
      <c r="BW2627" s="1439"/>
      <c r="BX2627" s="1439"/>
      <c r="BY2627" s="1439"/>
      <c r="BZ2627" s="1439"/>
      <c r="CA2627" s="1439"/>
      <c r="CB2627" s="1439"/>
      <c r="CC2627" s="1439"/>
      <c r="CD2627" s="2028" t="s">
        <v>3944</v>
      </c>
    </row>
    <row r="2628" spans="1:82" s="19" customFormat="1" ht="42" customHeight="1" x14ac:dyDescent="0.25">
      <c r="A2628" s="1313" t="s">
        <v>4120</v>
      </c>
      <c r="B2628" s="719" t="s">
        <v>4319</v>
      </c>
      <c r="C2628" s="1315" t="s">
        <v>4320</v>
      </c>
      <c r="D2628" s="460">
        <v>333</v>
      </c>
      <c r="E2628" s="500" t="s">
        <v>4418</v>
      </c>
      <c r="F2628" s="526" t="s">
        <v>4419</v>
      </c>
      <c r="G2628" s="463">
        <v>0</v>
      </c>
      <c r="H2628" s="463" t="s">
        <v>0</v>
      </c>
      <c r="I2628" s="463">
        <v>4</v>
      </c>
      <c r="J2628" s="1297">
        <v>1</v>
      </c>
      <c r="K2628" s="500"/>
      <c r="L2628" s="1299"/>
      <c r="M2628" s="1294"/>
      <c r="N2628" s="1294"/>
      <c r="O2628" s="1294"/>
      <c r="P2628" s="1294"/>
      <c r="Q2628" s="1294"/>
      <c r="R2628" s="1294"/>
      <c r="S2628" s="1294"/>
      <c r="T2628" s="1294"/>
      <c r="U2628" s="1300">
        <f t="shared" si="292"/>
        <v>0</v>
      </c>
      <c r="V2628" s="1294"/>
      <c r="W2628" s="1294"/>
      <c r="X2628" s="1294"/>
      <c r="Y2628" s="1294"/>
      <c r="Z2628" s="1294"/>
      <c r="AA2628" s="1294"/>
      <c r="AB2628" s="1294"/>
      <c r="AC2628" s="1294"/>
      <c r="AD2628" s="1294"/>
      <c r="AE2628" s="1294"/>
      <c r="AF2628" s="1294"/>
      <c r="AG2628" s="1133"/>
      <c r="AH2628" s="1133"/>
      <c r="AI2628" s="1133"/>
      <c r="AJ2628" s="1133"/>
      <c r="AK2628" s="1133"/>
      <c r="AL2628" s="1133"/>
      <c r="AM2628" s="1489"/>
      <c r="AN2628" s="1489"/>
      <c r="AO2628" s="1133"/>
      <c r="AP2628" s="1133"/>
      <c r="AQ2628" s="1133"/>
      <c r="AR2628" s="1133"/>
      <c r="AS2628" s="3209"/>
      <c r="AT2628" s="3214"/>
      <c r="AU2628" s="2731"/>
      <c r="AV2628" s="2731"/>
      <c r="AW2628" s="2730"/>
      <c r="AX2628" s="2730"/>
      <c r="AY2628" s="2338"/>
      <c r="AZ2628" s="3216"/>
      <c r="BA2628" s="3216"/>
      <c r="BB2628" s="3216"/>
      <c r="BC2628" s="3216"/>
      <c r="BD2628" s="3216"/>
      <c r="BE2628" s="2238"/>
      <c r="BF2628" s="2342"/>
      <c r="BG2628" s="2238"/>
      <c r="BH2628" s="2238"/>
      <c r="BI2628" s="2342"/>
      <c r="BJ2628" s="2238"/>
      <c r="BK2628" s="2238"/>
      <c r="BL2628" s="2733">
        <f t="shared" si="293"/>
        <v>0</v>
      </c>
      <c r="BM2628" s="2238"/>
      <c r="BN2628" s="1439"/>
      <c r="BO2628" s="1439"/>
      <c r="BP2628" s="1439"/>
      <c r="BQ2628" s="1439"/>
      <c r="BR2628" s="1439"/>
      <c r="BS2628" s="1439"/>
      <c r="BT2628" s="1439"/>
      <c r="BU2628" s="1439"/>
      <c r="BV2628" s="1439"/>
      <c r="BW2628" s="1439"/>
      <c r="BX2628" s="1439"/>
      <c r="BY2628" s="1439"/>
      <c r="BZ2628" s="1439"/>
      <c r="CA2628" s="1439"/>
      <c r="CB2628" s="1439"/>
      <c r="CC2628" s="1439"/>
      <c r="CD2628" s="2028" t="s">
        <v>3944</v>
      </c>
    </row>
    <row r="2629" spans="1:82" s="19" customFormat="1" ht="42" customHeight="1" x14ac:dyDescent="0.25">
      <c r="A2629" s="1313" t="s">
        <v>4120</v>
      </c>
      <c r="B2629" s="719" t="s">
        <v>4319</v>
      </c>
      <c r="C2629" s="1315" t="s">
        <v>4320</v>
      </c>
      <c r="D2629" s="460">
        <v>333</v>
      </c>
      <c r="E2629" s="500" t="s">
        <v>4418</v>
      </c>
      <c r="F2629" s="526" t="s">
        <v>4419</v>
      </c>
      <c r="G2629" s="463">
        <v>0</v>
      </c>
      <c r="H2629" s="463" t="s">
        <v>0</v>
      </c>
      <c r="I2629" s="463">
        <v>4</v>
      </c>
      <c r="J2629" s="1297">
        <v>1</v>
      </c>
      <c r="K2629" s="500"/>
      <c r="L2629" s="1299"/>
      <c r="M2629" s="1294"/>
      <c r="N2629" s="1294"/>
      <c r="O2629" s="1294"/>
      <c r="P2629" s="1294"/>
      <c r="Q2629" s="1294"/>
      <c r="R2629" s="1294"/>
      <c r="S2629" s="1294"/>
      <c r="T2629" s="1294"/>
      <c r="U2629" s="1300">
        <f t="shared" si="292"/>
        <v>0</v>
      </c>
      <c r="V2629" s="1294"/>
      <c r="W2629" s="1294"/>
      <c r="X2629" s="1294"/>
      <c r="Y2629" s="1294"/>
      <c r="Z2629" s="1294"/>
      <c r="AA2629" s="1294"/>
      <c r="AB2629" s="1294"/>
      <c r="AC2629" s="1294"/>
      <c r="AD2629" s="1294"/>
      <c r="AE2629" s="1294"/>
      <c r="AF2629" s="1294"/>
      <c r="AG2629" s="1133"/>
      <c r="AH2629" s="1133"/>
      <c r="AI2629" s="1133"/>
      <c r="AJ2629" s="1133"/>
      <c r="AK2629" s="1133"/>
      <c r="AL2629" s="1133"/>
      <c r="AM2629" s="1489"/>
      <c r="AN2629" s="1489"/>
      <c r="AO2629" s="1133"/>
      <c r="AP2629" s="1133"/>
      <c r="AQ2629" s="1133"/>
      <c r="AR2629" s="1133"/>
      <c r="AS2629" s="3209"/>
      <c r="AT2629" s="3214"/>
      <c r="AU2629" s="2731"/>
      <c r="AV2629" s="2731"/>
      <c r="AW2629" s="2730"/>
      <c r="AX2629" s="2730"/>
      <c r="AY2629" s="2338"/>
      <c r="AZ2629" s="3216"/>
      <c r="BA2629" s="3216"/>
      <c r="BB2629" s="3216"/>
      <c r="BC2629" s="3216"/>
      <c r="BD2629" s="3216"/>
      <c r="BE2629" s="2238"/>
      <c r="BF2629" s="2342"/>
      <c r="BG2629" s="2238"/>
      <c r="BH2629" s="2238"/>
      <c r="BI2629" s="2342"/>
      <c r="BJ2629" s="2238"/>
      <c r="BK2629" s="2238"/>
      <c r="BL2629" s="2733">
        <f t="shared" si="293"/>
        <v>0</v>
      </c>
      <c r="BM2629" s="2238"/>
      <c r="BN2629" s="1439"/>
      <c r="BO2629" s="1439"/>
      <c r="BP2629" s="1439"/>
      <c r="BQ2629" s="1439"/>
      <c r="BR2629" s="1439"/>
      <c r="BS2629" s="1439"/>
      <c r="BT2629" s="1439"/>
      <c r="BU2629" s="1439"/>
      <c r="BV2629" s="1439"/>
      <c r="BW2629" s="1439"/>
      <c r="BX2629" s="1439"/>
      <c r="BY2629" s="1439"/>
      <c r="BZ2629" s="1439"/>
      <c r="CA2629" s="1439"/>
      <c r="CB2629" s="1439"/>
      <c r="CC2629" s="1439"/>
      <c r="CD2629" s="2028" t="s">
        <v>3944</v>
      </c>
    </row>
    <row r="2630" spans="1:82" s="19" customFormat="1" ht="42" customHeight="1" thickBot="1" x14ac:dyDescent="0.3">
      <c r="A2630" s="1322" t="s">
        <v>4120</v>
      </c>
      <c r="B2630" s="726" t="s">
        <v>4319</v>
      </c>
      <c r="C2630" s="1324" t="s">
        <v>4320</v>
      </c>
      <c r="D2630" s="431">
        <v>333</v>
      </c>
      <c r="E2630" s="432" t="s">
        <v>4418</v>
      </c>
      <c r="F2630" s="433" t="s">
        <v>4419</v>
      </c>
      <c r="G2630" s="434">
        <v>0</v>
      </c>
      <c r="H2630" s="434" t="s">
        <v>0</v>
      </c>
      <c r="I2630" s="434">
        <v>4</v>
      </c>
      <c r="J2630" s="1325">
        <v>1</v>
      </c>
      <c r="K2630" s="432"/>
      <c r="L2630" s="1326"/>
      <c r="M2630" s="1327"/>
      <c r="N2630" s="1327"/>
      <c r="O2630" s="1327"/>
      <c r="P2630" s="1327"/>
      <c r="Q2630" s="1327"/>
      <c r="R2630" s="1327"/>
      <c r="S2630" s="1327"/>
      <c r="T2630" s="1327"/>
      <c r="U2630" s="1328">
        <f t="shared" si="292"/>
        <v>0</v>
      </c>
      <c r="V2630" s="1327"/>
      <c r="W2630" s="1327"/>
      <c r="X2630" s="1327"/>
      <c r="Y2630" s="1327"/>
      <c r="Z2630" s="1327"/>
      <c r="AA2630" s="1327"/>
      <c r="AB2630" s="1327"/>
      <c r="AC2630" s="1327"/>
      <c r="AD2630" s="1327"/>
      <c r="AE2630" s="1327"/>
      <c r="AF2630" s="1327"/>
      <c r="AG2630" s="1505"/>
      <c r="AH2630" s="1505"/>
      <c r="AI2630" s="1505"/>
      <c r="AJ2630" s="1505"/>
      <c r="AK2630" s="1505"/>
      <c r="AL2630" s="1505"/>
      <c r="AM2630" s="1507"/>
      <c r="AN2630" s="1507"/>
      <c r="AO2630" s="1505"/>
      <c r="AP2630" s="1505"/>
      <c r="AQ2630" s="1505"/>
      <c r="AR2630" s="1505"/>
      <c r="AS2630" s="3236"/>
      <c r="AT2630" s="3237"/>
      <c r="AU2630" s="3238"/>
      <c r="AV2630" s="3238"/>
      <c r="AW2630" s="3341"/>
      <c r="AX2630" s="3341"/>
      <c r="AY2630" s="3240"/>
      <c r="AZ2630" s="3241"/>
      <c r="BA2630" s="3241"/>
      <c r="BB2630" s="3241"/>
      <c r="BC2630" s="3241"/>
      <c r="BD2630" s="3241"/>
      <c r="BE2630" s="3242"/>
      <c r="BF2630" s="3243"/>
      <c r="BG2630" s="3242"/>
      <c r="BH2630" s="3242"/>
      <c r="BI2630" s="3243"/>
      <c r="BJ2630" s="3242"/>
      <c r="BK2630" s="3242"/>
      <c r="BL2630" s="3244">
        <f t="shared" si="293"/>
        <v>0</v>
      </c>
      <c r="BM2630" s="3242"/>
      <c r="BN2630" s="1514"/>
      <c r="BO2630" s="1514"/>
      <c r="BP2630" s="1514"/>
      <c r="BQ2630" s="1514"/>
      <c r="BR2630" s="1514"/>
      <c r="BS2630" s="1514"/>
      <c r="BT2630" s="1514"/>
      <c r="BU2630" s="1514"/>
      <c r="BV2630" s="1514"/>
      <c r="BW2630" s="1514"/>
      <c r="BX2630" s="1514"/>
      <c r="BY2630" s="1514"/>
      <c r="BZ2630" s="1514"/>
      <c r="CA2630" s="1514"/>
      <c r="CB2630" s="1514"/>
      <c r="CC2630" s="1514"/>
      <c r="CD2630" s="2039" t="s">
        <v>3944</v>
      </c>
    </row>
    <row r="2631" spans="1:82" s="19" customFormat="1" ht="57" customHeight="1" thickBot="1" x14ac:dyDescent="0.25">
      <c r="A2631" s="1308" t="s">
        <v>4120</v>
      </c>
      <c r="B2631" s="715" t="s">
        <v>4319</v>
      </c>
      <c r="C2631" s="776" t="s">
        <v>4320</v>
      </c>
      <c r="D2631" s="163">
        <v>334</v>
      </c>
      <c r="E2631" s="210" t="s">
        <v>5640</v>
      </c>
      <c r="F2631" s="48" t="s">
        <v>5641</v>
      </c>
      <c r="G2631" s="69">
        <v>100</v>
      </c>
      <c r="H2631" s="217" t="s">
        <v>1</v>
      </c>
      <c r="I2631" s="786">
        <v>100</v>
      </c>
      <c r="J2631" s="493">
        <v>100</v>
      </c>
      <c r="K2631" s="210"/>
      <c r="L2631" s="51">
        <f t="shared" ref="L2631" si="294">+M2631+N2631+O2631+P2631+Q2631+R2631+S2631+T2631</f>
        <v>25900000</v>
      </c>
      <c r="M2631" s="52">
        <v>7000000</v>
      </c>
      <c r="N2631" s="52">
        <v>18900000</v>
      </c>
      <c r="O2631" s="52"/>
      <c r="P2631" s="52"/>
      <c r="Q2631" s="52"/>
      <c r="R2631" s="52"/>
      <c r="S2631" s="52"/>
      <c r="T2631" s="52"/>
      <c r="U2631" s="168">
        <f t="shared" ref="U2631:U2636" si="295">V2631+W2631+X2631+Y2631+Z2631+AA2631+AB2631+AC2631+AD2631+AE2631+AF2631</f>
        <v>23897580</v>
      </c>
      <c r="V2631" s="1738">
        <v>4997580</v>
      </c>
      <c r="W2631" s="1738">
        <v>18900000</v>
      </c>
      <c r="X2631" s="52"/>
      <c r="Y2631" s="52"/>
      <c r="Z2631" s="52"/>
      <c r="AA2631" s="52"/>
      <c r="AB2631" s="52"/>
      <c r="AC2631" s="52"/>
      <c r="AD2631" s="52"/>
      <c r="AE2631" s="52"/>
      <c r="AF2631" s="52"/>
      <c r="AG2631" s="1520">
        <v>85101600</v>
      </c>
      <c r="AH2631" s="1520" t="s">
        <v>6321</v>
      </c>
      <c r="AI2631" s="1521">
        <v>42781</v>
      </c>
      <c r="AJ2631" s="1520" t="s">
        <v>269</v>
      </c>
      <c r="AK2631" s="1520" t="s">
        <v>1557</v>
      </c>
      <c r="AL2631" s="1520" t="s">
        <v>964</v>
      </c>
      <c r="AM2631" s="1522">
        <v>9200000</v>
      </c>
      <c r="AN2631" s="1522">
        <v>9200000</v>
      </c>
      <c r="AO2631" s="1520" t="s">
        <v>476</v>
      </c>
      <c r="AP2631" s="1520" t="s">
        <v>476</v>
      </c>
      <c r="AQ2631" s="1520" t="s">
        <v>5479</v>
      </c>
      <c r="AR2631" s="2535">
        <v>2301050101</v>
      </c>
      <c r="AS2631" s="1527" t="s">
        <v>5642</v>
      </c>
      <c r="AT2631" s="1520" t="s">
        <v>5643</v>
      </c>
      <c r="AU2631" s="3342">
        <v>1</v>
      </c>
      <c r="AV2631" s="3342"/>
      <c r="AW2631" s="3343">
        <v>42803</v>
      </c>
      <c r="AX2631" s="3343">
        <v>43069</v>
      </c>
      <c r="AY2631" s="2465">
        <v>25900000</v>
      </c>
      <c r="AZ2631" s="2466">
        <v>117</v>
      </c>
      <c r="BA2631" s="2466" t="s">
        <v>811</v>
      </c>
      <c r="BB2631" s="2466" t="s">
        <v>5644</v>
      </c>
      <c r="BC2631" s="2466" t="s">
        <v>5645</v>
      </c>
      <c r="BD2631" s="2467">
        <v>2017000363</v>
      </c>
      <c r="BE2631" s="2468">
        <v>42781</v>
      </c>
      <c r="BF2631" s="2465">
        <v>9200000</v>
      </c>
      <c r="BG2631" s="2469">
        <v>2017000383</v>
      </c>
      <c r="BH2631" s="2468">
        <v>42802</v>
      </c>
      <c r="BI2631" s="2465">
        <v>9200000</v>
      </c>
      <c r="BJ2631" s="2468">
        <v>42803</v>
      </c>
      <c r="BK2631" s="2468">
        <v>43069</v>
      </c>
      <c r="BL2631" s="2514">
        <f t="shared" si="293"/>
        <v>0</v>
      </c>
      <c r="BM2631" s="2514">
        <f>L2631-(BI2631:BI2637)</f>
        <v>16700000</v>
      </c>
      <c r="BN2631" s="1471"/>
      <c r="BO2631" s="1471"/>
      <c r="BP2631" s="1471"/>
      <c r="BQ2631" s="1471"/>
      <c r="BR2631" s="2471">
        <v>0</v>
      </c>
      <c r="BS2631" s="2471">
        <v>0</v>
      </c>
      <c r="BT2631" s="2471">
        <v>2953000</v>
      </c>
      <c r="BU2631" s="2471">
        <v>2808800</v>
      </c>
      <c r="BV2631" s="2471">
        <v>3236400</v>
      </c>
      <c r="BW2631" s="2471">
        <v>0</v>
      </c>
      <c r="BX2631" s="2471">
        <v>0</v>
      </c>
      <c r="BY2631" s="2471">
        <v>0</v>
      </c>
      <c r="BZ2631" s="2471">
        <v>0</v>
      </c>
      <c r="CA2631" s="2471">
        <v>0</v>
      </c>
      <c r="CB2631" s="2486">
        <v>201800</v>
      </c>
      <c r="CC2631" s="2533"/>
      <c r="CD2631" s="2587" t="s">
        <v>5487</v>
      </c>
    </row>
    <row r="2632" spans="1:82" s="19" customFormat="1" ht="24.75" customHeight="1" x14ac:dyDescent="0.25">
      <c r="A2632" s="1335" t="s">
        <v>4120</v>
      </c>
      <c r="B2632" s="1807" t="s">
        <v>4319</v>
      </c>
      <c r="C2632" s="1336" t="s">
        <v>4320</v>
      </c>
      <c r="D2632" s="179">
        <v>334</v>
      </c>
      <c r="E2632" s="1746" t="s">
        <v>5640</v>
      </c>
      <c r="F2632" s="1753" t="s">
        <v>5641</v>
      </c>
      <c r="G2632" s="1772">
        <v>100</v>
      </c>
      <c r="H2632" s="1803" t="s">
        <v>1</v>
      </c>
      <c r="I2632" s="789">
        <v>100</v>
      </c>
      <c r="J2632" s="1745">
        <v>100</v>
      </c>
      <c r="K2632" s="110"/>
      <c r="L2632" s="6"/>
      <c r="M2632" s="743"/>
      <c r="N2632" s="7"/>
      <c r="O2632" s="7"/>
      <c r="P2632" s="7"/>
      <c r="Q2632" s="7"/>
      <c r="R2632" s="7"/>
      <c r="S2632" s="7"/>
      <c r="T2632" s="7"/>
      <c r="U2632" s="1783"/>
      <c r="V2632" s="7"/>
      <c r="W2632" s="7"/>
      <c r="X2632" s="7"/>
      <c r="Y2632" s="7"/>
      <c r="Z2632" s="7"/>
      <c r="AA2632" s="7"/>
      <c r="AB2632" s="7"/>
      <c r="AC2632" s="7"/>
      <c r="AD2632" s="7"/>
      <c r="AE2632" s="7"/>
      <c r="AF2632" s="7"/>
      <c r="AG2632" s="2476">
        <v>85101600</v>
      </c>
      <c r="AH2632" s="2476" t="s">
        <v>6321</v>
      </c>
      <c r="AI2632" s="2478">
        <v>42781</v>
      </c>
      <c r="AJ2632" s="2476" t="s">
        <v>269</v>
      </c>
      <c r="AK2632" s="2476" t="s">
        <v>1557</v>
      </c>
      <c r="AL2632" s="2476" t="s">
        <v>964</v>
      </c>
      <c r="AM2632" s="3067">
        <v>9700000</v>
      </c>
      <c r="AN2632" s="3067">
        <v>9700000</v>
      </c>
      <c r="AO2632" s="2476" t="s">
        <v>476</v>
      </c>
      <c r="AP2632" s="2476" t="s">
        <v>476</v>
      </c>
      <c r="AQ2632" s="2476" t="s">
        <v>5479</v>
      </c>
      <c r="AR2632" s="2588">
        <v>2301050101</v>
      </c>
      <c r="AS2632" s="2475"/>
      <c r="AT2632" s="2512"/>
      <c r="AU2632" s="2477"/>
      <c r="AV2632" s="2477"/>
      <c r="AW2632" s="2511"/>
      <c r="AX2632" s="2511"/>
      <c r="AY2632" s="2513"/>
      <c r="AZ2632" s="2480">
        <v>116</v>
      </c>
      <c r="BA2632" s="2480" t="s">
        <v>811</v>
      </c>
      <c r="BB2632" s="2480" t="s">
        <v>5646</v>
      </c>
      <c r="BC2632" s="2480" t="s">
        <v>5645</v>
      </c>
      <c r="BD2632" s="2481">
        <v>2017000364</v>
      </c>
      <c r="BE2632" s="2483">
        <v>42781</v>
      </c>
      <c r="BF2632" s="2479">
        <v>9700000</v>
      </c>
      <c r="BG2632" s="2482">
        <v>2017000384</v>
      </c>
      <c r="BH2632" s="2483">
        <v>42802</v>
      </c>
      <c r="BI2632" s="2479">
        <v>9700000</v>
      </c>
      <c r="BJ2632" s="2483">
        <v>42803</v>
      </c>
      <c r="BK2632" s="2483">
        <v>43069</v>
      </c>
      <c r="BL2632" s="2521"/>
      <c r="BM2632" s="2521"/>
      <c r="BN2632" s="1413"/>
      <c r="BO2632" s="1413"/>
      <c r="BP2632" s="1413"/>
      <c r="BQ2632" s="1413"/>
      <c r="BR2632" s="2486">
        <v>0</v>
      </c>
      <c r="BS2632" s="2486">
        <v>0</v>
      </c>
      <c r="BT2632" s="2486">
        <v>2873200</v>
      </c>
      <c r="BU2632" s="2486">
        <v>2835400</v>
      </c>
      <c r="BV2632" s="2486">
        <v>3244000</v>
      </c>
      <c r="BW2632" s="2486">
        <v>0</v>
      </c>
      <c r="BX2632" s="2486">
        <v>0</v>
      </c>
      <c r="BY2632" s="2486">
        <v>0</v>
      </c>
      <c r="BZ2632" s="2486">
        <v>0</v>
      </c>
      <c r="CA2632" s="2486">
        <v>0</v>
      </c>
      <c r="CB2632" s="2486">
        <v>747400</v>
      </c>
      <c r="CC2632" s="2551"/>
      <c r="CD2632" s="2587" t="s">
        <v>5487</v>
      </c>
    </row>
    <row r="2633" spans="1:82" s="19" customFormat="1" ht="24.75" customHeight="1" x14ac:dyDescent="0.25">
      <c r="A2633" s="1335" t="s">
        <v>4120</v>
      </c>
      <c r="B2633" s="1807" t="s">
        <v>4319</v>
      </c>
      <c r="C2633" s="1336" t="s">
        <v>4320</v>
      </c>
      <c r="D2633" s="179">
        <v>334</v>
      </c>
      <c r="E2633" s="1746" t="s">
        <v>5640</v>
      </c>
      <c r="F2633" s="1753" t="s">
        <v>5641</v>
      </c>
      <c r="G2633" s="1772">
        <v>100</v>
      </c>
      <c r="H2633" s="1803" t="s">
        <v>1</v>
      </c>
      <c r="I2633" s="789">
        <v>100</v>
      </c>
      <c r="J2633" s="1745">
        <v>100</v>
      </c>
      <c r="K2633" s="110"/>
      <c r="L2633" s="6"/>
      <c r="M2633" s="743"/>
      <c r="N2633" s="7"/>
      <c r="O2633" s="7"/>
      <c r="P2633" s="7"/>
      <c r="Q2633" s="7"/>
      <c r="R2633" s="7"/>
      <c r="S2633" s="7"/>
      <c r="T2633" s="7"/>
      <c r="U2633" s="1783">
        <f t="shared" si="295"/>
        <v>0</v>
      </c>
      <c r="V2633" s="7"/>
      <c r="W2633" s="7"/>
      <c r="X2633" s="7"/>
      <c r="Y2633" s="7"/>
      <c r="Z2633" s="7"/>
      <c r="AA2633" s="7"/>
      <c r="AB2633" s="7"/>
      <c r="AC2633" s="7"/>
      <c r="AD2633" s="7"/>
      <c r="AE2633" s="7"/>
      <c r="AF2633" s="7"/>
      <c r="AG2633" s="2476">
        <v>85101600</v>
      </c>
      <c r="AH2633" s="2512" t="s">
        <v>4398</v>
      </c>
      <c r="AI2633" s="2564">
        <v>42948</v>
      </c>
      <c r="AJ2633" s="2512" t="s">
        <v>465</v>
      </c>
      <c r="AK2633" s="2476" t="s">
        <v>1557</v>
      </c>
      <c r="AL2633" s="2512" t="s">
        <v>1558</v>
      </c>
      <c r="AM2633" s="2570">
        <v>4997580</v>
      </c>
      <c r="AN2633" s="2570">
        <v>4997580</v>
      </c>
      <c r="AO2633" s="2512" t="s">
        <v>476</v>
      </c>
      <c r="AP2633" s="2512" t="s">
        <v>476</v>
      </c>
      <c r="AQ2633" s="2476" t="s">
        <v>5479</v>
      </c>
      <c r="AR2633" s="2588">
        <v>2301050101</v>
      </c>
      <c r="AS2633" s="3344"/>
      <c r="AT2633" s="2512"/>
      <c r="AU2633" s="2477"/>
      <c r="AV2633" s="2477"/>
      <c r="AW2633" s="2511"/>
      <c r="AX2633" s="2511"/>
      <c r="AY2633" s="2513"/>
      <c r="AZ2633" s="2545">
        <v>17</v>
      </c>
      <c r="BA2633" s="2545" t="s">
        <v>3952</v>
      </c>
      <c r="BB2633" s="2545" t="s">
        <v>5647</v>
      </c>
      <c r="BC2633" s="2545" t="s">
        <v>5648</v>
      </c>
      <c r="BD2633" s="2546">
        <v>2017000942</v>
      </c>
      <c r="BE2633" s="2548" t="s">
        <v>5649</v>
      </c>
      <c r="BF2633" s="2513">
        <v>4997580</v>
      </c>
      <c r="BG2633" s="2548">
        <v>2017001269</v>
      </c>
      <c r="BH2633" s="2547">
        <v>42976</v>
      </c>
      <c r="BI2633" s="2513">
        <v>4997580</v>
      </c>
      <c r="BJ2633" s="2547">
        <v>42979</v>
      </c>
      <c r="BK2633" s="2547">
        <v>42998</v>
      </c>
      <c r="BL2633" s="2521">
        <f t="shared" si="293"/>
        <v>0</v>
      </c>
      <c r="BM2633" s="1874"/>
      <c r="BN2633" s="1413"/>
      <c r="BO2633" s="1413"/>
      <c r="BP2633" s="1413"/>
      <c r="BQ2633" s="1413"/>
      <c r="BR2633" s="2486"/>
      <c r="BS2633" s="2486"/>
      <c r="BT2633" s="2486"/>
      <c r="BU2633" s="2486"/>
      <c r="BV2633" s="2486"/>
      <c r="BW2633" s="2486"/>
      <c r="BX2633" s="2486"/>
      <c r="BY2633" s="2486"/>
      <c r="BZ2633" s="2486"/>
      <c r="CA2633" s="2486">
        <v>4997580</v>
      </c>
      <c r="CB2633" s="2486"/>
      <c r="CC2633" s="2551"/>
      <c r="CD2633" s="3345" t="s">
        <v>5487</v>
      </c>
    </row>
    <row r="2634" spans="1:82" s="19" customFormat="1" ht="24.75" customHeight="1" x14ac:dyDescent="0.25">
      <c r="A2634" s="1335" t="s">
        <v>4120</v>
      </c>
      <c r="B2634" s="1807" t="s">
        <v>4319</v>
      </c>
      <c r="C2634" s="1336" t="s">
        <v>4320</v>
      </c>
      <c r="D2634" s="179">
        <v>334</v>
      </c>
      <c r="E2634" s="1746" t="s">
        <v>5640</v>
      </c>
      <c r="F2634" s="1753" t="s">
        <v>5641</v>
      </c>
      <c r="G2634" s="1772">
        <v>100</v>
      </c>
      <c r="H2634" s="1803" t="s">
        <v>1</v>
      </c>
      <c r="I2634" s="789">
        <v>100</v>
      </c>
      <c r="J2634" s="1745">
        <v>100</v>
      </c>
      <c r="K2634" s="110"/>
      <c r="L2634" s="6"/>
      <c r="M2634" s="743"/>
      <c r="N2634" s="7"/>
      <c r="O2634" s="7"/>
      <c r="P2634" s="7"/>
      <c r="Q2634" s="7"/>
      <c r="R2634" s="7"/>
      <c r="S2634" s="7"/>
      <c r="T2634" s="7"/>
      <c r="U2634" s="1783">
        <f t="shared" si="295"/>
        <v>0</v>
      </c>
      <c r="V2634" s="7"/>
      <c r="W2634" s="7"/>
      <c r="X2634" s="7"/>
      <c r="Y2634" s="7"/>
      <c r="Z2634" s="7"/>
      <c r="AA2634" s="7"/>
      <c r="AB2634" s="7"/>
      <c r="AC2634" s="7"/>
      <c r="AD2634" s="7"/>
      <c r="AE2634" s="7"/>
      <c r="AF2634" s="7"/>
      <c r="AG2634" s="1956"/>
      <c r="AH2634" s="1956"/>
      <c r="AI2634" s="1956"/>
      <c r="AJ2634" s="1956"/>
      <c r="AK2634" s="1956"/>
      <c r="AL2634" s="1956"/>
      <c r="AM2634" s="4062"/>
      <c r="AN2634" s="4062"/>
      <c r="AO2634" s="1956"/>
      <c r="AP2634" s="1956"/>
      <c r="AQ2634" s="1956"/>
      <c r="AR2634" s="1954"/>
      <c r="AS2634" s="3346"/>
      <c r="AT2634" s="2432"/>
      <c r="AU2634" s="2523"/>
      <c r="AV2634" s="2523"/>
      <c r="AW2634" s="1867"/>
      <c r="AX2634" s="1867"/>
      <c r="AY2634" s="2524"/>
      <c r="AZ2634" s="1872"/>
      <c r="BA2634" s="1872"/>
      <c r="BB2634" s="1872"/>
      <c r="BC2634" s="1872"/>
      <c r="BD2634" s="2100"/>
      <c r="BE2634" s="1874"/>
      <c r="BF2634" s="2520"/>
      <c r="BG2634" s="1874"/>
      <c r="BH2634" s="1874"/>
      <c r="BI2634" s="2520"/>
      <c r="BJ2634" s="1874"/>
      <c r="BK2634" s="1874"/>
      <c r="BL2634" s="2521">
        <f t="shared" si="293"/>
        <v>0</v>
      </c>
      <c r="BM2634" s="1874"/>
      <c r="BN2634" s="1413"/>
      <c r="BO2634" s="1413"/>
      <c r="BP2634" s="1413"/>
      <c r="BQ2634" s="1413"/>
      <c r="BR2634" s="2499"/>
      <c r="BS2634" s="2499"/>
      <c r="BT2634" s="2499"/>
      <c r="BU2634" s="2499"/>
      <c r="BV2634" s="2499"/>
      <c r="BW2634" s="2499"/>
      <c r="BX2634" s="2499"/>
      <c r="BY2634" s="2499"/>
      <c r="BZ2634" s="2499"/>
      <c r="CA2634" s="2499"/>
      <c r="CB2634" s="2499"/>
      <c r="CC2634" s="2522"/>
      <c r="CD2634" s="3345" t="s">
        <v>5487</v>
      </c>
    </row>
    <row r="2635" spans="1:82" s="19" customFormat="1" ht="24.75" customHeight="1" x14ac:dyDescent="0.25">
      <c r="A2635" s="1335" t="s">
        <v>4120</v>
      </c>
      <c r="B2635" s="1807" t="s">
        <v>4319</v>
      </c>
      <c r="C2635" s="1336" t="s">
        <v>4320</v>
      </c>
      <c r="D2635" s="179">
        <v>334</v>
      </c>
      <c r="E2635" s="1746" t="s">
        <v>5640</v>
      </c>
      <c r="F2635" s="1753" t="s">
        <v>5641</v>
      </c>
      <c r="G2635" s="1772">
        <v>100</v>
      </c>
      <c r="H2635" s="1803" t="s">
        <v>1</v>
      </c>
      <c r="I2635" s="789">
        <v>100</v>
      </c>
      <c r="J2635" s="1745">
        <v>100</v>
      </c>
      <c r="K2635" s="110"/>
      <c r="L2635" s="6"/>
      <c r="M2635" s="743"/>
      <c r="N2635" s="7"/>
      <c r="O2635" s="7"/>
      <c r="P2635" s="7"/>
      <c r="Q2635" s="7"/>
      <c r="R2635" s="7"/>
      <c r="S2635" s="7"/>
      <c r="T2635" s="7"/>
      <c r="U2635" s="1783">
        <f t="shared" si="295"/>
        <v>0</v>
      </c>
      <c r="V2635" s="7"/>
      <c r="W2635" s="7"/>
      <c r="X2635" s="7"/>
      <c r="Y2635" s="7"/>
      <c r="Z2635" s="7"/>
      <c r="AA2635" s="7"/>
      <c r="AB2635" s="7"/>
      <c r="AC2635" s="7"/>
      <c r="AD2635" s="7"/>
      <c r="AE2635" s="7"/>
      <c r="AF2635" s="7"/>
      <c r="AG2635" s="1956"/>
      <c r="AH2635" s="1956"/>
      <c r="AI2635" s="1956"/>
      <c r="AJ2635" s="1956"/>
      <c r="AK2635" s="1956"/>
      <c r="AL2635" s="1956"/>
      <c r="AM2635" s="4062"/>
      <c r="AN2635" s="4062"/>
      <c r="AO2635" s="1956"/>
      <c r="AP2635" s="1956"/>
      <c r="AQ2635" s="1956"/>
      <c r="AR2635" s="1954"/>
      <c r="AS2635" s="3346"/>
      <c r="AT2635" s="2432"/>
      <c r="AU2635" s="2523"/>
      <c r="AV2635" s="2523"/>
      <c r="AW2635" s="1867"/>
      <c r="AX2635" s="1867"/>
      <c r="AY2635" s="2524"/>
      <c r="AZ2635" s="1872"/>
      <c r="BA2635" s="1872"/>
      <c r="BB2635" s="1872"/>
      <c r="BC2635" s="1872"/>
      <c r="BD2635" s="2100"/>
      <c r="BE2635" s="1874"/>
      <c r="BF2635" s="2520"/>
      <c r="BG2635" s="1874"/>
      <c r="BH2635" s="1874"/>
      <c r="BI2635" s="2520"/>
      <c r="BJ2635" s="1874"/>
      <c r="BK2635" s="1874"/>
      <c r="BL2635" s="2521">
        <f t="shared" si="293"/>
        <v>0</v>
      </c>
      <c r="BM2635" s="1874"/>
      <c r="BN2635" s="1413"/>
      <c r="BO2635" s="1413"/>
      <c r="BP2635" s="1413"/>
      <c r="BQ2635" s="1413"/>
      <c r="BR2635" s="2499"/>
      <c r="BS2635" s="2499"/>
      <c r="BT2635" s="2499"/>
      <c r="BU2635" s="2499"/>
      <c r="BV2635" s="2499"/>
      <c r="BW2635" s="2499"/>
      <c r="BX2635" s="2499"/>
      <c r="BY2635" s="2499"/>
      <c r="BZ2635" s="2499"/>
      <c r="CA2635" s="2499"/>
      <c r="CB2635" s="2499"/>
      <c r="CC2635" s="2522"/>
      <c r="CD2635" s="3345" t="s">
        <v>5487</v>
      </c>
    </row>
    <row r="2636" spans="1:82" s="19" customFormat="1" ht="24.75" customHeight="1" x14ac:dyDescent="0.25">
      <c r="A2636" s="1335" t="s">
        <v>4120</v>
      </c>
      <c r="B2636" s="1807" t="s">
        <v>4319</v>
      </c>
      <c r="C2636" s="1336" t="s">
        <v>4320</v>
      </c>
      <c r="D2636" s="179">
        <v>334</v>
      </c>
      <c r="E2636" s="1746" t="s">
        <v>5640</v>
      </c>
      <c r="F2636" s="1753" t="s">
        <v>5641</v>
      </c>
      <c r="G2636" s="1772">
        <v>100</v>
      </c>
      <c r="H2636" s="1803" t="s">
        <v>1</v>
      </c>
      <c r="I2636" s="789">
        <v>100</v>
      </c>
      <c r="J2636" s="1745">
        <v>100</v>
      </c>
      <c r="K2636" s="110"/>
      <c r="L2636" s="6"/>
      <c r="M2636" s="743"/>
      <c r="N2636" s="7"/>
      <c r="O2636" s="7"/>
      <c r="P2636" s="7"/>
      <c r="Q2636" s="7"/>
      <c r="R2636" s="7"/>
      <c r="S2636" s="7"/>
      <c r="T2636" s="7"/>
      <c r="U2636" s="1783">
        <f t="shared" si="295"/>
        <v>0</v>
      </c>
      <c r="V2636" s="7"/>
      <c r="W2636" s="7"/>
      <c r="X2636" s="7"/>
      <c r="Y2636" s="7"/>
      <c r="Z2636" s="7"/>
      <c r="AA2636" s="7"/>
      <c r="AB2636" s="7"/>
      <c r="AC2636" s="7"/>
      <c r="AD2636" s="7"/>
      <c r="AE2636" s="7"/>
      <c r="AF2636" s="7"/>
      <c r="AG2636" s="1956"/>
      <c r="AH2636" s="1956"/>
      <c r="AI2636" s="1956"/>
      <c r="AJ2636" s="1956"/>
      <c r="AK2636" s="1956"/>
      <c r="AL2636" s="1956"/>
      <c r="AM2636" s="4062"/>
      <c r="AN2636" s="4062"/>
      <c r="AO2636" s="1956"/>
      <c r="AP2636" s="1956"/>
      <c r="AQ2636" s="1956"/>
      <c r="AR2636" s="1954"/>
      <c r="AS2636" s="3346"/>
      <c r="AT2636" s="2432"/>
      <c r="AU2636" s="2523"/>
      <c r="AV2636" s="2523"/>
      <c r="AW2636" s="1867"/>
      <c r="AX2636" s="1867"/>
      <c r="AY2636" s="2524"/>
      <c r="AZ2636" s="1872"/>
      <c r="BA2636" s="1872"/>
      <c r="BB2636" s="1872"/>
      <c r="BC2636" s="1872"/>
      <c r="BD2636" s="2100"/>
      <c r="BE2636" s="1874"/>
      <c r="BF2636" s="2520"/>
      <c r="BG2636" s="1874"/>
      <c r="BH2636" s="1874"/>
      <c r="BI2636" s="2520"/>
      <c r="BJ2636" s="1874"/>
      <c r="BK2636" s="1874"/>
      <c r="BL2636" s="2521">
        <f t="shared" si="293"/>
        <v>0</v>
      </c>
      <c r="BM2636" s="1874"/>
      <c r="BN2636" s="1413"/>
      <c r="BO2636" s="1413"/>
      <c r="BP2636" s="1413"/>
      <c r="BQ2636" s="1413"/>
      <c r="BR2636" s="2499"/>
      <c r="BS2636" s="2499"/>
      <c r="BT2636" s="2499"/>
      <c r="BU2636" s="2499"/>
      <c r="BV2636" s="2499"/>
      <c r="BW2636" s="2499"/>
      <c r="BX2636" s="2499"/>
      <c r="BY2636" s="2499"/>
      <c r="BZ2636" s="2499"/>
      <c r="CA2636" s="2499"/>
      <c r="CB2636" s="2499"/>
      <c r="CC2636" s="2522"/>
      <c r="CD2636" s="3345" t="s">
        <v>5487</v>
      </c>
    </row>
    <row r="2637" spans="1:82" s="19" customFormat="1" ht="24.75" customHeight="1" thickBot="1" x14ac:dyDescent="0.3">
      <c r="A2637" s="1808" t="s">
        <v>4120</v>
      </c>
      <c r="B2637" s="1730" t="s">
        <v>4319</v>
      </c>
      <c r="C2637" s="1809" t="s">
        <v>4320</v>
      </c>
      <c r="D2637" s="373">
        <v>334</v>
      </c>
      <c r="E2637" s="1706" t="s">
        <v>5640</v>
      </c>
      <c r="F2637" s="1726" t="s">
        <v>5641</v>
      </c>
      <c r="G2637" s="1775">
        <v>100</v>
      </c>
      <c r="H2637" s="1806" t="s">
        <v>1</v>
      </c>
      <c r="I2637" s="1780">
        <v>100</v>
      </c>
      <c r="J2637" s="1705">
        <v>100</v>
      </c>
      <c r="K2637" s="374"/>
      <c r="L2637" s="57"/>
      <c r="M2637" s="952"/>
      <c r="N2637" s="58"/>
      <c r="O2637" s="58"/>
      <c r="P2637" s="58"/>
      <c r="Q2637" s="58"/>
      <c r="R2637" s="58"/>
      <c r="S2637" s="58"/>
      <c r="T2637" s="58"/>
      <c r="U2637" s="1786"/>
      <c r="V2637" s="58"/>
      <c r="W2637" s="58"/>
      <c r="X2637" s="58"/>
      <c r="Y2637" s="58"/>
      <c r="Z2637" s="58"/>
      <c r="AA2637" s="58"/>
      <c r="AB2637" s="58"/>
      <c r="AC2637" s="58"/>
      <c r="AD2637" s="58"/>
      <c r="AE2637" s="58"/>
      <c r="AF2637" s="58"/>
      <c r="AG2637" s="1959"/>
      <c r="AH2637" s="1959"/>
      <c r="AI2637" s="1959"/>
      <c r="AJ2637" s="1959"/>
      <c r="AK2637" s="1959"/>
      <c r="AL2637" s="1959"/>
      <c r="AM2637" s="4063"/>
      <c r="AN2637" s="4063"/>
      <c r="AO2637" s="1959"/>
      <c r="AP2637" s="1959"/>
      <c r="AQ2637" s="1959"/>
      <c r="AR2637" s="1960"/>
      <c r="AS2637" s="3347"/>
      <c r="AT2637" s="2525"/>
      <c r="AU2637" s="2526"/>
      <c r="AV2637" s="2526"/>
      <c r="AW2637" s="1884"/>
      <c r="AX2637" s="1884"/>
      <c r="AY2637" s="2527"/>
      <c r="AZ2637" s="1889"/>
      <c r="BA2637" s="1889"/>
      <c r="BB2637" s="1889"/>
      <c r="BC2637" s="1889"/>
      <c r="BD2637" s="2115"/>
      <c r="BE2637" s="1892"/>
      <c r="BF2637" s="2528"/>
      <c r="BG2637" s="1892"/>
      <c r="BH2637" s="1892"/>
      <c r="BI2637" s="2528"/>
      <c r="BJ2637" s="1892"/>
      <c r="BK2637" s="1892"/>
      <c r="BL2637" s="2529">
        <f t="shared" si="293"/>
        <v>0</v>
      </c>
      <c r="BM2637" s="1892"/>
      <c r="BN2637" s="1949"/>
      <c r="BO2637" s="1949"/>
      <c r="BP2637" s="1949"/>
      <c r="BQ2637" s="1949"/>
      <c r="BR2637" s="2508"/>
      <c r="BS2637" s="2508"/>
      <c r="BT2637" s="2508"/>
      <c r="BU2637" s="2508"/>
      <c r="BV2637" s="2508"/>
      <c r="BW2637" s="2508"/>
      <c r="BX2637" s="2508"/>
      <c r="BY2637" s="2508"/>
      <c r="BZ2637" s="2508"/>
      <c r="CA2637" s="2508"/>
      <c r="CB2637" s="2508"/>
      <c r="CC2637" s="2530"/>
      <c r="CD2637" s="3348" t="s">
        <v>5487</v>
      </c>
    </row>
    <row r="2638" spans="1:82" s="1414" customFormat="1" ht="93.75" customHeight="1" thickBot="1" x14ac:dyDescent="0.3">
      <c r="A2638" s="1377" t="s">
        <v>4120</v>
      </c>
      <c r="B2638" s="1378" t="s">
        <v>4824</v>
      </c>
      <c r="C2638" s="1378" t="s">
        <v>4825</v>
      </c>
      <c r="D2638" s="1380">
        <v>335</v>
      </c>
      <c r="E2638" s="1381" t="s">
        <v>4826</v>
      </c>
      <c r="F2638" s="1382" t="s">
        <v>4827</v>
      </c>
      <c r="G2638" s="1381">
        <v>0</v>
      </c>
      <c r="H2638" s="1382" t="s">
        <v>0</v>
      </c>
      <c r="I2638" s="1381">
        <v>1</v>
      </c>
      <c r="J2638" s="1456">
        <v>0.25</v>
      </c>
      <c r="K2638" s="1381"/>
      <c r="L2638" s="1457"/>
      <c r="M2638" s="1458"/>
      <c r="N2638" s="1459"/>
      <c r="O2638" s="1459"/>
      <c r="P2638" s="1459"/>
      <c r="Q2638" s="1459"/>
      <c r="R2638" s="1459"/>
      <c r="S2638" s="1459"/>
      <c r="T2638" s="1459"/>
      <c r="U2638" s="1460">
        <f t="shared" si="292"/>
        <v>0</v>
      </c>
      <c r="V2638" s="1459"/>
      <c r="W2638" s="1459"/>
      <c r="X2638" s="1459"/>
      <c r="Y2638" s="1459"/>
      <c r="Z2638" s="1459"/>
      <c r="AA2638" s="1459"/>
      <c r="AB2638" s="1459"/>
      <c r="AC2638" s="1459"/>
      <c r="AD2638" s="1459"/>
      <c r="AE2638" s="1459"/>
      <c r="AF2638" s="1459"/>
      <c r="AG2638" s="1461"/>
      <c r="AH2638" s="1462"/>
      <c r="AI2638" s="1463"/>
      <c r="AJ2638" s="1462"/>
      <c r="AK2638" s="1462"/>
      <c r="AL2638" s="1462"/>
      <c r="AM2638" s="1464"/>
      <c r="AN2638" s="1464"/>
      <c r="AO2638" s="1462"/>
      <c r="AP2638" s="1462"/>
      <c r="AQ2638" s="1462"/>
      <c r="AR2638" s="1461"/>
      <c r="AS2638" s="1409" t="s">
        <v>6175</v>
      </c>
      <c r="AT2638" s="1401" t="s">
        <v>2955</v>
      </c>
      <c r="AU2638" s="1465">
        <v>100</v>
      </c>
      <c r="AV2638" s="1466">
        <v>100</v>
      </c>
      <c r="AW2638" s="1467" t="s">
        <v>4828</v>
      </c>
      <c r="AX2638" s="1468">
        <v>43100</v>
      </c>
      <c r="AY2638" s="1467">
        <v>0</v>
      </c>
      <c r="AZ2638" s="1397"/>
      <c r="BA2638" s="1397"/>
      <c r="BB2638" s="1459"/>
      <c r="BC2638" s="1459"/>
      <c r="BD2638" s="1459"/>
      <c r="BE2638" s="1459"/>
      <c r="BF2638" s="1381"/>
      <c r="BG2638" s="1381"/>
      <c r="BH2638" s="1459"/>
      <c r="BI2638" s="1459"/>
      <c r="BJ2638" s="1459"/>
      <c r="BK2638" s="1459"/>
      <c r="BL2638" s="1381">
        <f t="shared" si="293"/>
        <v>0</v>
      </c>
      <c r="BM2638" s="1381">
        <f>L2638-(BI2638:BI2638)</f>
        <v>0</v>
      </c>
      <c r="BN2638" s="1381"/>
      <c r="BO2638" s="1381"/>
      <c r="BP2638" s="1469"/>
      <c r="BQ2638" s="1381"/>
      <c r="BR2638" s="1381"/>
      <c r="BS2638" s="1470"/>
      <c r="BT2638" s="1470"/>
      <c r="BU2638" s="1470"/>
      <c r="BV2638" s="1471"/>
      <c r="BW2638" s="1471"/>
      <c r="BX2638" s="1471"/>
      <c r="BY2638" s="1471"/>
      <c r="BZ2638" s="1471"/>
      <c r="CA2638" s="1471"/>
      <c r="CB2638" s="1471"/>
      <c r="CC2638" s="1471"/>
      <c r="CD2638" s="1390" t="s">
        <v>4788</v>
      </c>
    </row>
    <row r="2639" spans="1:82" s="1414" customFormat="1" ht="181.5" customHeight="1" thickBot="1" x14ac:dyDescent="0.3">
      <c r="A2639" s="1377" t="s">
        <v>4120</v>
      </c>
      <c r="B2639" s="1378" t="s">
        <v>4824</v>
      </c>
      <c r="C2639" s="1378" t="s">
        <v>4825</v>
      </c>
      <c r="D2639" s="1380">
        <v>336</v>
      </c>
      <c r="E2639" s="1381" t="s">
        <v>4829</v>
      </c>
      <c r="F2639" s="1382" t="s">
        <v>4830</v>
      </c>
      <c r="G2639" s="1381">
        <v>0</v>
      </c>
      <c r="H2639" s="1382" t="s">
        <v>0</v>
      </c>
      <c r="I2639" s="1381">
        <v>1</v>
      </c>
      <c r="J2639" s="1456">
        <v>0.1</v>
      </c>
      <c r="K2639" s="1381"/>
      <c r="L2639" s="1472">
        <v>699000000</v>
      </c>
      <c r="M2639" s="1459"/>
      <c r="N2639" s="1459"/>
      <c r="O2639" s="1459"/>
      <c r="P2639" s="1459"/>
      <c r="Q2639" s="1459"/>
      <c r="R2639" s="1459"/>
      <c r="S2639" s="1459"/>
      <c r="T2639" s="1459"/>
      <c r="U2639" s="1460">
        <f t="shared" si="292"/>
        <v>0</v>
      </c>
      <c r="V2639" s="1459"/>
      <c r="W2639" s="1459"/>
      <c r="X2639" s="1459"/>
      <c r="Y2639" s="1459"/>
      <c r="Z2639" s="1459"/>
      <c r="AA2639" s="1459"/>
      <c r="AB2639" s="1459"/>
      <c r="AC2639" s="1459"/>
      <c r="AD2639" s="1459"/>
      <c r="AE2639" s="1459"/>
      <c r="AF2639" s="1459"/>
      <c r="AG2639" s="1461"/>
      <c r="AH2639" s="1462" t="s">
        <v>6390</v>
      </c>
      <c r="AI2639" s="1463"/>
      <c r="AJ2639" s="1462" t="s">
        <v>309</v>
      </c>
      <c r="AK2639" s="1462" t="s">
        <v>4831</v>
      </c>
      <c r="AL2639" s="1462" t="s">
        <v>4782</v>
      </c>
      <c r="AM2639" s="1464">
        <v>699000000</v>
      </c>
      <c r="AN2639" s="5531">
        <v>699000000</v>
      </c>
      <c r="AO2639" s="1462" t="s">
        <v>3870</v>
      </c>
      <c r="AP2639" s="1462" t="s">
        <v>4832</v>
      </c>
      <c r="AQ2639" s="1462" t="s">
        <v>4815</v>
      </c>
      <c r="AR2639" s="5532">
        <v>2203010103</v>
      </c>
      <c r="AS2639" s="1473" t="s">
        <v>6176</v>
      </c>
      <c r="AT2639" s="1473" t="s">
        <v>4833</v>
      </c>
      <c r="AU2639" s="1474">
        <v>1</v>
      </c>
      <c r="AV2639" s="1474">
        <v>0</v>
      </c>
      <c r="AW2639" s="1474"/>
      <c r="AX2639" s="1474"/>
      <c r="AY2639" s="1448">
        <v>699000000</v>
      </c>
      <c r="AZ2639" s="1459"/>
      <c r="BA2639" s="1459" t="s">
        <v>3900</v>
      </c>
      <c r="BB2639" s="1459"/>
      <c r="BC2639" s="5542" t="s">
        <v>4834</v>
      </c>
      <c r="BD2639" s="5532">
        <v>2017001351</v>
      </c>
      <c r="BE2639" s="1381"/>
      <c r="BF2639" s="5543">
        <v>699000000</v>
      </c>
      <c r="BG2639" s="1381"/>
      <c r="BH2639" s="1469"/>
      <c r="BI2639" s="5543"/>
      <c r="BJ2639" s="1381"/>
      <c r="BK2639" s="1470"/>
      <c r="BL2639" s="5544">
        <v>699000000</v>
      </c>
      <c r="BM2639" s="5544">
        <v>699000000</v>
      </c>
      <c r="BN2639" s="1471"/>
      <c r="BO2639" s="1471"/>
      <c r="BP2639" s="1471"/>
      <c r="BQ2639" s="1471"/>
      <c r="BR2639" s="1471"/>
      <c r="BS2639" s="1471"/>
      <c r="BT2639" s="1471"/>
      <c r="BU2639" s="1471"/>
      <c r="BV2639" s="1471"/>
      <c r="BW2639" s="1471"/>
      <c r="BX2639" s="1471"/>
      <c r="BY2639" s="1471"/>
      <c r="BZ2639" s="1471"/>
      <c r="CA2639" s="1471"/>
      <c r="CB2639" s="1471"/>
      <c r="CC2639" s="1471"/>
      <c r="CD2639" s="1390" t="s">
        <v>4788</v>
      </c>
    </row>
    <row r="2640" spans="1:82" s="1414" customFormat="1" ht="75" customHeight="1" thickBot="1" x14ac:dyDescent="0.3">
      <c r="A2640" s="1377" t="s">
        <v>4120</v>
      </c>
      <c r="B2640" s="1378" t="s">
        <v>4824</v>
      </c>
      <c r="C2640" s="1378" t="s">
        <v>4825</v>
      </c>
      <c r="D2640" s="1380">
        <v>337</v>
      </c>
      <c r="E2640" s="1381" t="s">
        <v>4835</v>
      </c>
      <c r="F2640" s="1382" t="s">
        <v>4836</v>
      </c>
      <c r="G2640" s="1381">
        <v>3</v>
      </c>
      <c r="H2640" s="1382" t="s">
        <v>1</v>
      </c>
      <c r="I2640" s="1381">
        <v>3</v>
      </c>
      <c r="J2640" s="1456">
        <v>3</v>
      </c>
      <c r="K2640" s="1381"/>
      <c r="L2640" s="1457">
        <f>+M2640+N2640+O2640+P2640+Q2640+R2640+S2640+T2640</f>
        <v>0</v>
      </c>
      <c r="M2640" s="1459"/>
      <c r="N2640" s="1459"/>
      <c r="O2640" s="1459"/>
      <c r="P2640" s="1459"/>
      <c r="Q2640" s="1459"/>
      <c r="R2640" s="1459"/>
      <c r="S2640" s="1459"/>
      <c r="T2640" s="1459"/>
      <c r="U2640" s="1460">
        <f t="shared" si="292"/>
        <v>0</v>
      </c>
      <c r="V2640" s="1459"/>
      <c r="W2640" s="1459"/>
      <c r="X2640" s="1459"/>
      <c r="Y2640" s="1459"/>
      <c r="Z2640" s="1459"/>
      <c r="AA2640" s="1459"/>
      <c r="AB2640" s="1459"/>
      <c r="AC2640" s="1459"/>
      <c r="AD2640" s="1459"/>
      <c r="AE2640" s="1459"/>
      <c r="AF2640" s="1459"/>
      <c r="AG2640" s="1461"/>
      <c r="AH2640" s="1462"/>
      <c r="AI2640" s="1463"/>
      <c r="AJ2640" s="1462"/>
      <c r="AK2640" s="1462"/>
      <c r="AL2640" s="1462"/>
      <c r="AM2640" s="1464"/>
      <c r="AN2640" s="1464"/>
      <c r="AO2640" s="1462"/>
      <c r="AP2640" s="1462"/>
      <c r="AQ2640" s="1462"/>
      <c r="AR2640" s="1461"/>
      <c r="AS2640" s="1466" t="s">
        <v>6177</v>
      </c>
      <c r="AT2640" s="1379" t="s">
        <v>4837</v>
      </c>
      <c r="AU2640" s="1467">
        <v>3</v>
      </c>
      <c r="AV2640" s="1467">
        <v>0</v>
      </c>
      <c r="AW2640" s="1475">
        <v>42857</v>
      </c>
      <c r="AX2640" s="1475">
        <v>43100</v>
      </c>
      <c r="AY2640" s="1476">
        <v>0</v>
      </c>
      <c r="AZ2640" s="1459"/>
      <c r="BA2640" s="1459"/>
      <c r="BB2640" s="1459"/>
      <c r="BC2640" s="1459"/>
      <c r="BD2640" s="1459"/>
      <c r="BE2640" s="1381"/>
      <c r="BF2640" s="1381"/>
      <c r="BG2640" s="1381"/>
      <c r="BH2640" s="1381"/>
      <c r="BI2640" s="1469"/>
      <c r="BJ2640" s="1381"/>
      <c r="BK2640" s="1381"/>
      <c r="BL2640" s="1412">
        <f t="shared" si="293"/>
        <v>0</v>
      </c>
      <c r="BM2640" s="1412">
        <f>L2640-(BI2640:BI2640)</f>
        <v>0</v>
      </c>
      <c r="BN2640" s="1471"/>
      <c r="BO2640" s="1471"/>
      <c r="BP2640" s="1471"/>
      <c r="BQ2640" s="1471"/>
      <c r="BR2640" s="1471"/>
      <c r="BS2640" s="1471"/>
      <c r="BT2640" s="1471"/>
      <c r="BU2640" s="1471"/>
      <c r="BV2640" s="1471"/>
      <c r="BW2640" s="1471"/>
      <c r="BX2640" s="1471"/>
      <c r="BY2640" s="1471"/>
      <c r="BZ2640" s="1471"/>
      <c r="CA2640" s="1471"/>
      <c r="CB2640" s="1471"/>
      <c r="CC2640" s="1471"/>
      <c r="CD2640" s="1390" t="s">
        <v>4788</v>
      </c>
    </row>
    <row r="2641" spans="1:82" s="1414" customFormat="1" ht="99" customHeight="1" x14ac:dyDescent="0.25">
      <c r="A2641" s="1377" t="s">
        <v>4120</v>
      </c>
      <c r="B2641" s="1378" t="s">
        <v>4824</v>
      </c>
      <c r="C2641" s="1378" t="s">
        <v>4825</v>
      </c>
      <c r="D2641" s="1380">
        <v>338</v>
      </c>
      <c r="E2641" s="1381" t="s">
        <v>4838</v>
      </c>
      <c r="F2641" s="1382" t="s">
        <v>4839</v>
      </c>
      <c r="G2641" s="1381">
        <v>1</v>
      </c>
      <c r="H2641" s="1382" t="s">
        <v>1</v>
      </c>
      <c r="I2641" s="1381">
        <v>1</v>
      </c>
      <c r="J2641" s="1456">
        <v>1</v>
      </c>
      <c r="K2641" s="1381"/>
      <c r="L2641" s="1457">
        <f>+M2641+N2641+O2641+P2641+Q2641+R2641+S2641+T2641</f>
        <v>240627000</v>
      </c>
      <c r="M2641" s="1423">
        <f>240627000</f>
        <v>240627000</v>
      </c>
      <c r="N2641" s="1423"/>
      <c r="O2641" s="1423"/>
      <c r="P2641" s="1423"/>
      <c r="Q2641" s="1423"/>
      <c r="R2641" s="1423"/>
      <c r="S2641" s="1423"/>
      <c r="T2641" s="1423"/>
      <c r="U2641" s="1460">
        <f t="shared" si="292"/>
        <v>0</v>
      </c>
      <c r="V2641" s="1459"/>
      <c r="W2641" s="1459"/>
      <c r="X2641" s="1459"/>
      <c r="Y2641" s="1459"/>
      <c r="Z2641" s="1459"/>
      <c r="AA2641" s="1459"/>
      <c r="AB2641" s="1459"/>
      <c r="AC2641" s="1459"/>
      <c r="AD2641" s="1459"/>
      <c r="AE2641" s="1459"/>
      <c r="AF2641" s="1459"/>
      <c r="AG2641" s="1477"/>
      <c r="AH2641" s="1478" t="s">
        <v>4810</v>
      </c>
      <c r="AI2641" s="1479">
        <v>42857</v>
      </c>
      <c r="AJ2641" s="1478" t="s">
        <v>4811</v>
      </c>
      <c r="AK2641" s="1478" t="s">
        <v>4812</v>
      </c>
      <c r="AL2641" s="1478" t="s">
        <v>4840</v>
      </c>
      <c r="AM2641" s="1480">
        <v>200000000</v>
      </c>
      <c r="AN2641" s="1480">
        <v>200000000</v>
      </c>
      <c r="AO2641" s="1478" t="s">
        <v>4804</v>
      </c>
      <c r="AP2641" s="1478" t="s">
        <v>4805</v>
      </c>
      <c r="AQ2641" s="1478" t="s">
        <v>4841</v>
      </c>
      <c r="AR2641" s="1477">
        <v>2203070101</v>
      </c>
      <c r="AS2641" s="1444" t="s">
        <v>6141</v>
      </c>
      <c r="AT2641" s="1444" t="s">
        <v>4813</v>
      </c>
      <c r="AU2641" s="1445">
        <v>1</v>
      </c>
      <c r="AV2641" s="1446">
        <v>0</v>
      </c>
      <c r="AW2641" s="1447">
        <v>42857</v>
      </c>
      <c r="AX2641" s="1447">
        <v>43100</v>
      </c>
      <c r="AY2641" s="1448">
        <v>200000000</v>
      </c>
      <c r="AZ2641" s="1459"/>
      <c r="BA2641" s="1459"/>
      <c r="BB2641" s="1459"/>
      <c r="BC2641" s="1459"/>
      <c r="BD2641" s="1459"/>
      <c r="BE2641" s="1381"/>
      <c r="BF2641" s="1381"/>
      <c r="BG2641" s="1381"/>
      <c r="BH2641" s="1381"/>
      <c r="BI2641" s="1469"/>
      <c r="BJ2641" s="1381"/>
      <c r="BK2641" s="1381"/>
      <c r="BL2641" s="1470">
        <f t="shared" si="293"/>
        <v>0</v>
      </c>
      <c r="BM2641" s="1470">
        <f>L2641-(BI2641:BI2646)</f>
        <v>240627000</v>
      </c>
      <c r="BN2641" s="1471"/>
      <c r="BO2641" s="1471"/>
      <c r="BP2641" s="1471"/>
      <c r="BQ2641" s="1471"/>
      <c r="BR2641" s="1471"/>
      <c r="BS2641" s="1471"/>
      <c r="BT2641" s="1471"/>
      <c r="BU2641" s="1471"/>
      <c r="BV2641" s="1471"/>
      <c r="BW2641" s="1471"/>
      <c r="BX2641" s="1471"/>
      <c r="BY2641" s="1471"/>
      <c r="BZ2641" s="1471"/>
      <c r="CA2641" s="1471"/>
      <c r="CB2641" s="1471"/>
      <c r="CC2641" s="1471"/>
      <c r="CD2641" s="1390" t="s">
        <v>4788</v>
      </c>
    </row>
    <row r="2642" spans="1:82" s="1414" customFormat="1" ht="105" customHeight="1" x14ac:dyDescent="0.25">
      <c r="A2642" s="1415" t="s">
        <v>4120</v>
      </c>
      <c r="B2642" s="1416" t="s">
        <v>4824</v>
      </c>
      <c r="C2642" s="1416" t="s">
        <v>4825</v>
      </c>
      <c r="D2642" s="1418">
        <v>338</v>
      </c>
      <c r="E2642" s="1419" t="s">
        <v>4838</v>
      </c>
      <c r="F2642" s="1420" t="s">
        <v>4839</v>
      </c>
      <c r="G2642" s="1419">
        <v>1</v>
      </c>
      <c r="H2642" s="1420" t="s">
        <v>1</v>
      </c>
      <c r="I2642" s="1419">
        <v>1</v>
      </c>
      <c r="J2642" s="1421">
        <v>1</v>
      </c>
      <c r="K2642" s="1419"/>
      <c r="L2642" s="1422"/>
      <c r="M2642" s="1423"/>
      <c r="N2642" s="1423"/>
      <c r="O2642" s="1423"/>
      <c r="P2642" s="1423"/>
      <c r="Q2642" s="1423"/>
      <c r="R2642" s="1423"/>
      <c r="S2642" s="1423"/>
      <c r="T2642" s="1423"/>
      <c r="U2642" s="1424">
        <f t="shared" si="292"/>
        <v>0</v>
      </c>
      <c r="V2642" s="1423"/>
      <c r="W2642" s="1423"/>
      <c r="X2642" s="1423"/>
      <c r="Y2642" s="1423"/>
      <c r="Z2642" s="1423"/>
      <c r="AA2642" s="1423"/>
      <c r="AB2642" s="1423"/>
      <c r="AC2642" s="1423"/>
      <c r="AD2642" s="1423"/>
      <c r="AE2642" s="1423"/>
      <c r="AF2642" s="1423"/>
      <c r="AG2642" s="1441"/>
      <c r="AH2642" s="1442" t="s">
        <v>6390</v>
      </c>
      <c r="AI2642" s="1443"/>
      <c r="AJ2642" s="1442" t="s">
        <v>4811</v>
      </c>
      <c r="AK2642" s="1442" t="s">
        <v>4803</v>
      </c>
      <c r="AL2642" s="1442" t="s">
        <v>4842</v>
      </c>
      <c r="AM2642" s="1388">
        <v>40627000</v>
      </c>
      <c r="AN2642" s="1388">
        <v>40627000</v>
      </c>
      <c r="AO2642" s="1442" t="s">
        <v>550</v>
      </c>
      <c r="AP2642" s="1442" t="s">
        <v>551</v>
      </c>
      <c r="AQ2642" s="1442" t="s">
        <v>4783</v>
      </c>
      <c r="AR2642" s="1441">
        <v>2203010103</v>
      </c>
      <c r="AS2642" s="1481" t="s">
        <v>6178</v>
      </c>
      <c r="AT2642" s="1482" t="s">
        <v>4833</v>
      </c>
      <c r="AU2642" s="1483">
        <v>1</v>
      </c>
      <c r="AV2642" s="1484">
        <v>0</v>
      </c>
      <c r="AW2642" s="1485"/>
      <c r="AX2642" s="1485"/>
      <c r="AY2642" s="1486">
        <v>40627000</v>
      </c>
      <c r="AZ2642" s="1397"/>
      <c r="BA2642" s="1423"/>
      <c r="BB2642" s="1423"/>
      <c r="BC2642" s="1423" t="s">
        <v>4818</v>
      </c>
      <c r="BD2642" s="1423"/>
      <c r="BE2642" s="1419"/>
      <c r="BF2642" s="1419"/>
      <c r="BG2642" s="1419"/>
      <c r="BH2642" s="1419"/>
      <c r="BI2642" s="1437"/>
      <c r="BJ2642" s="1419"/>
      <c r="BK2642" s="1419"/>
      <c r="BL2642" s="1438">
        <f t="shared" si="293"/>
        <v>0</v>
      </c>
      <c r="BM2642" s="1419"/>
      <c r="BN2642" s="1439"/>
      <c r="BO2642" s="1439"/>
      <c r="BP2642" s="1439"/>
      <c r="BQ2642" s="1439"/>
      <c r="BR2642" s="1439"/>
      <c r="BS2642" s="1439"/>
      <c r="BT2642" s="1439"/>
      <c r="BU2642" s="1439"/>
      <c r="BV2642" s="1439"/>
      <c r="BW2642" s="1439"/>
      <c r="BX2642" s="1439"/>
      <c r="BY2642" s="1439"/>
      <c r="BZ2642" s="1439"/>
      <c r="CA2642" s="1439"/>
      <c r="CB2642" s="1439"/>
      <c r="CC2642" s="1439"/>
      <c r="CD2642" s="1440" t="s">
        <v>4788</v>
      </c>
    </row>
    <row r="2643" spans="1:82" s="1414" customFormat="1" ht="53.25" customHeight="1" thickBot="1" x14ac:dyDescent="0.3">
      <c r="A2643" s="1415" t="s">
        <v>4120</v>
      </c>
      <c r="B2643" s="1416" t="s">
        <v>4824</v>
      </c>
      <c r="C2643" s="1416" t="s">
        <v>4825</v>
      </c>
      <c r="D2643" s="1418">
        <v>338</v>
      </c>
      <c r="E2643" s="1419" t="s">
        <v>4838</v>
      </c>
      <c r="F2643" s="1420" t="s">
        <v>4839</v>
      </c>
      <c r="G2643" s="1419">
        <v>1</v>
      </c>
      <c r="H2643" s="1420" t="s">
        <v>1</v>
      </c>
      <c r="I2643" s="1419">
        <v>1</v>
      </c>
      <c r="J2643" s="1421">
        <v>1</v>
      </c>
      <c r="K2643" s="1419"/>
      <c r="L2643" s="1422"/>
      <c r="M2643" s="1423"/>
      <c r="N2643" s="1423"/>
      <c r="O2643" s="1423"/>
      <c r="P2643" s="1423"/>
      <c r="Q2643" s="1423"/>
      <c r="R2643" s="1423"/>
      <c r="S2643" s="1423"/>
      <c r="T2643" s="1423"/>
      <c r="U2643" s="1424">
        <f t="shared" si="292"/>
        <v>0</v>
      </c>
      <c r="V2643" s="1423"/>
      <c r="W2643" s="1423"/>
      <c r="X2643" s="1423"/>
      <c r="Y2643" s="1423"/>
      <c r="Z2643" s="1423"/>
      <c r="AA2643" s="1423"/>
      <c r="AB2643" s="1423"/>
      <c r="AC2643" s="1423"/>
      <c r="AD2643" s="1423"/>
      <c r="AE2643" s="1423"/>
      <c r="AF2643" s="1423"/>
      <c r="AG2643" s="1487"/>
      <c r="AH2643" s="1133"/>
      <c r="AI2643" s="1488"/>
      <c r="AJ2643" s="1133"/>
      <c r="AK2643" s="1133"/>
      <c r="AL2643" s="1133"/>
      <c r="AM2643" s="1489"/>
      <c r="AN2643" s="1489"/>
      <c r="AO2643" s="1133"/>
      <c r="AP2643" s="1133"/>
      <c r="AQ2643" s="1133"/>
      <c r="AR2643" s="1487"/>
      <c r="AS2643" s="1490"/>
      <c r="AT2643" s="1490"/>
      <c r="AU2643" s="1490"/>
      <c r="AV2643" s="1490"/>
      <c r="AW2643" s="1490"/>
      <c r="AX2643" s="1490"/>
      <c r="AY2643" s="1491"/>
      <c r="AZ2643" s="1423"/>
      <c r="BA2643" s="1423"/>
      <c r="BB2643" s="1423"/>
      <c r="BC2643" s="1423"/>
      <c r="BD2643" s="1423"/>
      <c r="BE2643" s="1419"/>
      <c r="BF2643" s="1419"/>
      <c r="BG2643" s="1419"/>
      <c r="BH2643" s="1419"/>
      <c r="BI2643" s="1437"/>
      <c r="BJ2643" s="1419"/>
      <c r="BK2643" s="1419"/>
      <c r="BL2643" s="1438">
        <f t="shared" si="293"/>
        <v>0</v>
      </c>
      <c r="BM2643" s="1419"/>
      <c r="BN2643" s="1439"/>
      <c r="BO2643" s="1439"/>
      <c r="BP2643" s="1439"/>
      <c r="BQ2643" s="1439"/>
      <c r="BR2643" s="1439"/>
      <c r="BS2643" s="1439"/>
      <c r="BT2643" s="1439"/>
      <c r="BU2643" s="1439"/>
      <c r="BV2643" s="1439"/>
      <c r="BW2643" s="1439"/>
      <c r="BX2643" s="1439"/>
      <c r="BY2643" s="1439"/>
      <c r="BZ2643" s="1439"/>
      <c r="CA2643" s="1439"/>
      <c r="CB2643" s="1439"/>
      <c r="CC2643" s="1439"/>
      <c r="CD2643" s="1440" t="s">
        <v>4788</v>
      </c>
    </row>
    <row r="2644" spans="1:82" s="1414" customFormat="1" ht="33.75" customHeight="1" x14ac:dyDescent="0.25">
      <c r="A2644" s="1415" t="s">
        <v>4120</v>
      </c>
      <c r="B2644" s="1416" t="s">
        <v>4824</v>
      </c>
      <c r="C2644" s="1416" t="s">
        <v>4825</v>
      </c>
      <c r="D2644" s="1418">
        <v>338</v>
      </c>
      <c r="E2644" s="1419" t="s">
        <v>4838</v>
      </c>
      <c r="F2644" s="1420" t="s">
        <v>4839</v>
      </c>
      <c r="G2644" s="1419">
        <v>1</v>
      </c>
      <c r="H2644" s="1420" t="s">
        <v>1</v>
      </c>
      <c r="I2644" s="1419">
        <v>1</v>
      </c>
      <c r="J2644" s="1421">
        <v>1</v>
      </c>
      <c r="K2644" s="1419"/>
      <c r="L2644" s="1422"/>
      <c r="M2644" s="1423"/>
      <c r="N2644" s="1423"/>
      <c r="O2644" s="1423"/>
      <c r="P2644" s="1423"/>
      <c r="Q2644" s="1423"/>
      <c r="R2644" s="1423"/>
      <c r="S2644" s="1423"/>
      <c r="T2644" s="1423"/>
      <c r="U2644" s="1424">
        <f t="shared" si="292"/>
        <v>0</v>
      </c>
      <c r="V2644" s="1423"/>
      <c r="W2644" s="1423"/>
      <c r="X2644" s="1423"/>
      <c r="Y2644" s="1423"/>
      <c r="Z2644" s="1423"/>
      <c r="AA2644" s="1423"/>
      <c r="AB2644" s="1423"/>
      <c r="AC2644" s="1423"/>
      <c r="AD2644" s="1423"/>
      <c r="AE2644" s="1423"/>
      <c r="AF2644" s="1423"/>
      <c r="AG2644" s="1487"/>
      <c r="AH2644" s="1133"/>
      <c r="AI2644" s="1488"/>
      <c r="AJ2644" s="1133"/>
      <c r="AK2644" s="1133"/>
      <c r="AL2644" s="1133"/>
      <c r="AM2644" s="1489"/>
      <c r="AN2644" s="1489"/>
      <c r="AO2644" s="1133"/>
      <c r="AP2644" s="1133"/>
      <c r="AQ2644" s="1133"/>
      <c r="AR2644" s="1487"/>
      <c r="AS2644" s="1492"/>
      <c r="AT2644" s="1420"/>
      <c r="AU2644" s="1493"/>
      <c r="AV2644" s="1493"/>
      <c r="AW2644" s="1494"/>
      <c r="AX2644" s="1494"/>
      <c r="AY2644" s="1491"/>
      <c r="AZ2644" s="1423"/>
      <c r="BA2644" s="1423"/>
      <c r="BB2644" s="1423"/>
      <c r="BC2644" s="1423"/>
      <c r="BD2644" s="1423"/>
      <c r="BE2644" s="1419"/>
      <c r="BF2644" s="1419"/>
      <c r="BG2644" s="1419"/>
      <c r="BH2644" s="1419"/>
      <c r="BI2644" s="1437"/>
      <c r="BJ2644" s="1419"/>
      <c r="BK2644" s="1419"/>
      <c r="BL2644" s="1438">
        <f t="shared" si="293"/>
        <v>0</v>
      </c>
      <c r="BM2644" s="1419"/>
      <c r="BN2644" s="1439"/>
      <c r="BO2644" s="1439"/>
      <c r="BP2644" s="1439"/>
      <c r="BQ2644" s="1439"/>
      <c r="BR2644" s="1439"/>
      <c r="BS2644" s="1439"/>
      <c r="BT2644" s="1439"/>
      <c r="BU2644" s="1439"/>
      <c r="BV2644" s="1439"/>
      <c r="BW2644" s="1439"/>
      <c r="BX2644" s="1439"/>
      <c r="BY2644" s="1439"/>
      <c r="BZ2644" s="1439"/>
      <c r="CA2644" s="1439"/>
      <c r="CB2644" s="1439"/>
      <c r="CC2644" s="1439"/>
      <c r="CD2644" s="1440" t="s">
        <v>4788</v>
      </c>
    </row>
    <row r="2645" spans="1:82" s="1414" customFormat="1" ht="47.25" customHeight="1" x14ac:dyDescent="0.25">
      <c r="A2645" s="1415" t="s">
        <v>4120</v>
      </c>
      <c r="B2645" s="1416" t="s">
        <v>4824</v>
      </c>
      <c r="C2645" s="1416" t="s">
        <v>4825</v>
      </c>
      <c r="D2645" s="1418">
        <v>338</v>
      </c>
      <c r="E2645" s="1419" t="s">
        <v>4838</v>
      </c>
      <c r="F2645" s="1420" t="s">
        <v>4839</v>
      </c>
      <c r="G2645" s="1419">
        <v>1</v>
      </c>
      <c r="H2645" s="1420" t="s">
        <v>1</v>
      </c>
      <c r="I2645" s="1419">
        <v>1</v>
      </c>
      <c r="J2645" s="1421">
        <v>1</v>
      </c>
      <c r="K2645" s="1419"/>
      <c r="L2645" s="1422"/>
      <c r="M2645" s="1423"/>
      <c r="N2645" s="1423"/>
      <c r="O2645" s="1423"/>
      <c r="P2645" s="1423"/>
      <c r="Q2645" s="1423"/>
      <c r="R2645" s="1423"/>
      <c r="S2645" s="1423"/>
      <c r="T2645" s="1423"/>
      <c r="U2645" s="1424">
        <f t="shared" si="292"/>
        <v>0</v>
      </c>
      <c r="V2645" s="1423"/>
      <c r="W2645" s="1423"/>
      <c r="X2645" s="1423"/>
      <c r="Y2645" s="1423"/>
      <c r="Z2645" s="1423"/>
      <c r="AA2645" s="1423"/>
      <c r="AB2645" s="1423"/>
      <c r="AC2645" s="1423"/>
      <c r="AD2645" s="1423"/>
      <c r="AE2645" s="1423"/>
      <c r="AF2645" s="1423"/>
      <c r="AG2645" s="1487"/>
      <c r="AH2645" s="1133"/>
      <c r="AI2645" s="1488"/>
      <c r="AJ2645" s="1133"/>
      <c r="AK2645" s="1133"/>
      <c r="AL2645" s="1133"/>
      <c r="AM2645" s="1489"/>
      <c r="AN2645" s="1489"/>
      <c r="AO2645" s="1133"/>
      <c r="AP2645" s="1133"/>
      <c r="AQ2645" s="1133"/>
      <c r="AR2645" s="1487"/>
      <c r="AS2645" s="1492"/>
      <c r="AT2645" s="1420"/>
      <c r="AU2645" s="1493"/>
      <c r="AV2645" s="1493"/>
      <c r="AW2645" s="1494"/>
      <c r="AX2645" s="1494"/>
      <c r="AY2645" s="1491"/>
      <c r="AZ2645" s="1423"/>
      <c r="BA2645" s="1423"/>
      <c r="BB2645" s="1423"/>
      <c r="BC2645" s="1423"/>
      <c r="BD2645" s="1423"/>
      <c r="BE2645" s="1419"/>
      <c r="BF2645" s="1419"/>
      <c r="BG2645" s="1419"/>
      <c r="BH2645" s="1419"/>
      <c r="BI2645" s="1437"/>
      <c r="BJ2645" s="1419"/>
      <c r="BK2645" s="1419"/>
      <c r="BL2645" s="1438">
        <f t="shared" si="293"/>
        <v>0</v>
      </c>
      <c r="BM2645" s="1419"/>
      <c r="BN2645" s="1439"/>
      <c r="BO2645" s="1439"/>
      <c r="BP2645" s="1439"/>
      <c r="BQ2645" s="1439"/>
      <c r="BR2645" s="1439"/>
      <c r="BS2645" s="1439"/>
      <c r="BT2645" s="1439"/>
      <c r="BU2645" s="1439"/>
      <c r="BV2645" s="1439"/>
      <c r="BW2645" s="1439"/>
      <c r="BX2645" s="1439"/>
      <c r="BY2645" s="1439"/>
      <c r="BZ2645" s="1439"/>
      <c r="CA2645" s="1439"/>
      <c r="CB2645" s="1439"/>
      <c r="CC2645" s="1439"/>
      <c r="CD2645" s="1440" t="s">
        <v>4788</v>
      </c>
    </row>
    <row r="2646" spans="1:82" s="1414" customFormat="1" ht="50.25" customHeight="1" thickBot="1" x14ac:dyDescent="0.3">
      <c r="A2646" s="1495" t="s">
        <v>4120</v>
      </c>
      <c r="B2646" s="1496" t="s">
        <v>4824</v>
      </c>
      <c r="C2646" s="1496" t="s">
        <v>4825</v>
      </c>
      <c r="D2646" s="1497">
        <v>338</v>
      </c>
      <c r="E2646" s="1498" t="s">
        <v>4838</v>
      </c>
      <c r="F2646" s="1499" t="s">
        <v>4839</v>
      </c>
      <c r="G2646" s="1498">
        <v>1</v>
      </c>
      <c r="H2646" s="1499" t="s">
        <v>1</v>
      </c>
      <c r="I2646" s="1498">
        <v>1</v>
      </c>
      <c r="J2646" s="1500">
        <v>1</v>
      </c>
      <c r="K2646" s="1498"/>
      <c r="L2646" s="1501"/>
      <c r="M2646" s="1502"/>
      <c r="N2646" s="1502"/>
      <c r="O2646" s="1502"/>
      <c r="P2646" s="1502"/>
      <c r="Q2646" s="1502"/>
      <c r="R2646" s="1502"/>
      <c r="S2646" s="1502"/>
      <c r="T2646" s="1502"/>
      <c r="U2646" s="1503">
        <f t="shared" si="292"/>
        <v>0</v>
      </c>
      <c r="V2646" s="1502"/>
      <c r="W2646" s="1502"/>
      <c r="X2646" s="1502"/>
      <c r="Y2646" s="1502"/>
      <c r="Z2646" s="1502"/>
      <c r="AA2646" s="1502"/>
      <c r="AB2646" s="1502"/>
      <c r="AC2646" s="1502"/>
      <c r="AD2646" s="1502"/>
      <c r="AE2646" s="1502"/>
      <c r="AF2646" s="1502"/>
      <c r="AG2646" s="1504"/>
      <c r="AH2646" s="1505"/>
      <c r="AI2646" s="1506"/>
      <c r="AJ2646" s="1505"/>
      <c r="AK2646" s="1505"/>
      <c r="AL2646" s="1505"/>
      <c r="AM2646" s="1507"/>
      <c r="AN2646" s="1507"/>
      <c r="AO2646" s="1505"/>
      <c r="AP2646" s="1505"/>
      <c r="AQ2646" s="1505"/>
      <c r="AR2646" s="1504"/>
      <c r="AS2646" s="1508"/>
      <c r="AT2646" s="1499"/>
      <c r="AU2646" s="1509"/>
      <c r="AV2646" s="1509"/>
      <c r="AW2646" s="1510"/>
      <c r="AX2646" s="1510"/>
      <c r="AY2646" s="1511"/>
      <c r="AZ2646" s="1502"/>
      <c r="BA2646" s="1502"/>
      <c r="BB2646" s="1502"/>
      <c r="BC2646" s="1502"/>
      <c r="BD2646" s="1502"/>
      <c r="BE2646" s="1498"/>
      <c r="BF2646" s="1498"/>
      <c r="BG2646" s="1498"/>
      <c r="BH2646" s="1498"/>
      <c r="BI2646" s="1512"/>
      <c r="BJ2646" s="1498"/>
      <c r="BK2646" s="1498"/>
      <c r="BL2646" s="1513">
        <f t="shared" si="293"/>
        <v>0</v>
      </c>
      <c r="BM2646" s="1498"/>
      <c r="BN2646" s="1514"/>
      <c r="BO2646" s="1514"/>
      <c r="BP2646" s="1514"/>
      <c r="BQ2646" s="1514"/>
      <c r="BR2646" s="1514"/>
      <c r="BS2646" s="1514"/>
      <c r="BT2646" s="1514"/>
      <c r="BU2646" s="1514"/>
      <c r="BV2646" s="1514"/>
      <c r="BW2646" s="1514"/>
      <c r="BX2646" s="1514"/>
      <c r="BY2646" s="1514"/>
      <c r="BZ2646" s="1514"/>
      <c r="CA2646" s="1514"/>
      <c r="CB2646" s="1514"/>
      <c r="CC2646" s="1514"/>
      <c r="CD2646" s="1515" t="s">
        <v>4788</v>
      </c>
    </row>
    <row r="2647" spans="1:82" s="1414" customFormat="1" ht="57.75" customHeight="1" x14ac:dyDescent="0.25">
      <c r="A2647" s="1377" t="s">
        <v>4120</v>
      </c>
      <c r="B2647" s="1378" t="s">
        <v>4824</v>
      </c>
      <c r="C2647" s="1378" t="s">
        <v>4825</v>
      </c>
      <c r="D2647" s="1380">
        <v>339</v>
      </c>
      <c r="E2647" s="1381" t="s">
        <v>4843</v>
      </c>
      <c r="F2647" s="1382" t="s">
        <v>4844</v>
      </c>
      <c r="G2647" s="1381">
        <v>0</v>
      </c>
      <c r="H2647" s="1382" t="s">
        <v>0</v>
      </c>
      <c r="I2647" s="1381">
        <v>1</v>
      </c>
      <c r="J2647" s="1456"/>
      <c r="K2647" s="1381"/>
      <c r="L2647" s="1457">
        <f>+M2647+N2647+O2647+P2647+Q2647+R2647+S2647+T2647</f>
        <v>0</v>
      </c>
      <c r="M2647" s="1459"/>
      <c r="N2647" s="1459"/>
      <c r="O2647" s="1459"/>
      <c r="P2647" s="1459"/>
      <c r="Q2647" s="1459"/>
      <c r="R2647" s="1459"/>
      <c r="S2647" s="1459"/>
      <c r="T2647" s="1459"/>
      <c r="U2647" s="1460">
        <f t="shared" si="292"/>
        <v>0</v>
      </c>
      <c r="V2647" s="1459"/>
      <c r="W2647" s="1459"/>
      <c r="X2647" s="1459"/>
      <c r="Y2647" s="1459"/>
      <c r="Z2647" s="1459"/>
      <c r="AA2647" s="1459"/>
      <c r="AB2647" s="1459"/>
      <c r="AC2647" s="1459"/>
      <c r="AD2647" s="1459"/>
      <c r="AE2647" s="1459"/>
      <c r="AF2647" s="1459"/>
      <c r="AG2647" s="1461"/>
      <c r="AH2647" s="1462"/>
      <c r="AI2647" s="1463"/>
      <c r="AJ2647" s="1462"/>
      <c r="AK2647" s="1462"/>
      <c r="AL2647" s="1462"/>
      <c r="AM2647" s="1464"/>
      <c r="AN2647" s="1464"/>
      <c r="AO2647" s="1462"/>
      <c r="AP2647" s="1462"/>
      <c r="AQ2647" s="1462"/>
      <c r="AR2647" s="1461"/>
      <c r="AS2647" s="1516"/>
      <c r="AT2647" s="1382"/>
      <c r="AU2647" s="1517"/>
      <c r="AV2647" s="1517"/>
      <c r="AW2647" s="1516"/>
      <c r="AX2647" s="1516"/>
      <c r="AY2647" s="1518"/>
      <c r="AZ2647" s="1459"/>
      <c r="BA2647" s="1459"/>
      <c r="BB2647" s="1459"/>
      <c r="BC2647" s="1459"/>
      <c r="BD2647" s="1459"/>
      <c r="BE2647" s="1381"/>
      <c r="BF2647" s="1381"/>
      <c r="BG2647" s="1381"/>
      <c r="BH2647" s="1381"/>
      <c r="BI2647" s="1469"/>
      <c r="BJ2647" s="1381"/>
      <c r="BK2647" s="1381"/>
      <c r="BL2647" s="1470">
        <f t="shared" si="293"/>
        <v>0</v>
      </c>
      <c r="BM2647" s="1470">
        <f>L2647-(BI2647:BI2652)</f>
        <v>0</v>
      </c>
      <c r="BN2647" s="1471"/>
      <c r="BO2647" s="1471"/>
      <c r="BP2647" s="1471"/>
      <c r="BQ2647" s="1471"/>
      <c r="BR2647" s="1471"/>
      <c r="BS2647" s="1471"/>
      <c r="BT2647" s="1471"/>
      <c r="BU2647" s="1471"/>
      <c r="BV2647" s="1471"/>
      <c r="BW2647" s="1471"/>
      <c r="BX2647" s="1471"/>
      <c r="BY2647" s="1471"/>
      <c r="BZ2647" s="1471"/>
      <c r="CA2647" s="1471"/>
      <c r="CB2647" s="1471"/>
      <c r="CC2647" s="1471"/>
      <c r="CD2647" s="1390" t="s">
        <v>4788</v>
      </c>
    </row>
    <row r="2648" spans="1:82" s="1414" customFormat="1" ht="61.5" customHeight="1" x14ac:dyDescent="0.25">
      <c r="A2648" s="1415" t="s">
        <v>4120</v>
      </c>
      <c r="B2648" s="1416" t="s">
        <v>4824</v>
      </c>
      <c r="C2648" s="1416" t="s">
        <v>4825</v>
      </c>
      <c r="D2648" s="1418">
        <v>339</v>
      </c>
      <c r="E2648" s="1419" t="s">
        <v>4843</v>
      </c>
      <c r="F2648" s="1420" t="s">
        <v>4844</v>
      </c>
      <c r="G2648" s="1419">
        <v>0</v>
      </c>
      <c r="H2648" s="1420" t="s">
        <v>0</v>
      </c>
      <c r="I2648" s="1419">
        <v>1</v>
      </c>
      <c r="J2648" s="1421"/>
      <c r="K2648" s="1419"/>
      <c r="L2648" s="1422"/>
      <c r="M2648" s="1423"/>
      <c r="N2648" s="1423"/>
      <c r="O2648" s="1423"/>
      <c r="P2648" s="1423"/>
      <c r="Q2648" s="1423"/>
      <c r="R2648" s="1423"/>
      <c r="S2648" s="1423"/>
      <c r="T2648" s="1423"/>
      <c r="U2648" s="1424">
        <f t="shared" si="292"/>
        <v>0</v>
      </c>
      <c r="V2648" s="1423"/>
      <c r="W2648" s="1423"/>
      <c r="X2648" s="1423"/>
      <c r="Y2648" s="1423"/>
      <c r="Z2648" s="1423"/>
      <c r="AA2648" s="1423"/>
      <c r="AB2648" s="1423"/>
      <c r="AC2648" s="1423"/>
      <c r="AD2648" s="1423"/>
      <c r="AE2648" s="1423"/>
      <c r="AF2648" s="1423"/>
      <c r="AG2648" s="1487"/>
      <c r="AH2648" s="1133"/>
      <c r="AI2648" s="1488"/>
      <c r="AJ2648" s="1133"/>
      <c r="AK2648" s="1133"/>
      <c r="AL2648" s="1133"/>
      <c r="AM2648" s="1489"/>
      <c r="AN2648" s="1489"/>
      <c r="AO2648" s="1133"/>
      <c r="AP2648" s="1133"/>
      <c r="AQ2648" s="1133"/>
      <c r="AR2648" s="1487"/>
      <c r="AS2648" s="1492"/>
      <c r="AT2648" s="1420"/>
      <c r="AU2648" s="1493"/>
      <c r="AV2648" s="1493"/>
      <c r="AW2648" s="1494"/>
      <c r="AX2648" s="1494"/>
      <c r="AY2648" s="1491"/>
      <c r="AZ2648" s="1423"/>
      <c r="BA2648" s="1423"/>
      <c r="BB2648" s="1423"/>
      <c r="BC2648" s="1423"/>
      <c r="BD2648" s="1423"/>
      <c r="BE2648" s="1419"/>
      <c r="BF2648" s="1419"/>
      <c r="BG2648" s="1419"/>
      <c r="BH2648" s="1419"/>
      <c r="BI2648" s="1437"/>
      <c r="BJ2648" s="1419"/>
      <c r="BK2648" s="1419"/>
      <c r="BL2648" s="1438">
        <f t="shared" si="293"/>
        <v>0</v>
      </c>
      <c r="BM2648" s="1419"/>
      <c r="BN2648" s="1439"/>
      <c r="BO2648" s="1439"/>
      <c r="BP2648" s="1439"/>
      <c r="BQ2648" s="1439"/>
      <c r="BR2648" s="1439"/>
      <c r="BS2648" s="1439"/>
      <c r="BT2648" s="1439"/>
      <c r="BU2648" s="1439"/>
      <c r="BV2648" s="1439"/>
      <c r="BW2648" s="1439"/>
      <c r="BX2648" s="1439"/>
      <c r="BY2648" s="1439"/>
      <c r="BZ2648" s="1439"/>
      <c r="CA2648" s="1439"/>
      <c r="CB2648" s="1439"/>
      <c r="CC2648" s="1439"/>
      <c r="CD2648" s="1440" t="s">
        <v>4788</v>
      </c>
    </row>
    <row r="2649" spans="1:82" s="1414" customFormat="1" ht="48" customHeight="1" x14ac:dyDescent="0.25">
      <c r="A2649" s="1415" t="s">
        <v>4120</v>
      </c>
      <c r="B2649" s="1416" t="s">
        <v>4824</v>
      </c>
      <c r="C2649" s="1416" t="s">
        <v>4825</v>
      </c>
      <c r="D2649" s="1418">
        <v>339</v>
      </c>
      <c r="E2649" s="1419" t="s">
        <v>4843</v>
      </c>
      <c r="F2649" s="1420" t="s">
        <v>4844</v>
      </c>
      <c r="G2649" s="1419">
        <v>0</v>
      </c>
      <c r="H2649" s="1420" t="s">
        <v>0</v>
      </c>
      <c r="I2649" s="1419">
        <v>1</v>
      </c>
      <c r="J2649" s="1421"/>
      <c r="K2649" s="1419"/>
      <c r="L2649" s="1422"/>
      <c r="M2649" s="1423"/>
      <c r="N2649" s="1423"/>
      <c r="O2649" s="1423"/>
      <c r="P2649" s="1423"/>
      <c r="Q2649" s="1423"/>
      <c r="R2649" s="1423"/>
      <c r="S2649" s="1423"/>
      <c r="T2649" s="1423"/>
      <c r="U2649" s="1424">
        <f t="shared" si="292"/>
        <v>0</v>
      </c>
      <c r="V2649" s="1423"/>
      <c r="W2649" s="1423"/>
      <c r="X2649" s="1423"/>
      <c r="Y2649" s="1423"/>
      <c r="Z2649" s="1423"/>
      <c r="AA2649" s="1423"/>
      <c r="AB2649" s="1423"/>
      <c r="AC2649" s="1423"/>
      <c r="AD2649" s="1423"/>
      <c r="AE2649" s="1423"/>
      <c r="AF2649" s="1423"/>
      <c r="AG2649" s="1487"/>
      <c r="AH2649" s="1133"/>
      <c r="AI2649" s="1488"/>
      <c r="AJ2649" s="1133"/>
      <c r="AK2649" s="1133"/>
      <c r="AL2649" s="1133"/>
      <c r="AM2649" s="1489"/>
      <c r="AN2649" s="1489"/>
      <c r="AO2649" s="1133"/>
      <c r="AP2649" s="1133"/>
      <c r="AQ2649" s="1133"/>
      <c r="AR2649" s="1487"/>
      <c r="AS2649" s="1492"/>
      <c r="AT2649" s="1420"/>
      <c r="AU2649" s="1493"/>
      <c r="AV2649" s="1493"/>
      <c r="AW2649" s="1494"/>
      <c r="AX2649" s="1494"/>
      <c r="AY2649" s="1491"/>
      <c r="AZ2649" s="1423"/>
      <c r="BA2649" s="1423"/>
      <c r="BB2649" s="1423"/>
      <c r="BC2649" s="1423"/>
      <c r="BD2649" s="1423"/>
      <c r="BE2649" s="1419"/>
      <c r="BF2649" s="1419"/>
      <c r="BG2649" s="1419"/>
      <c r="BH2649" s="1419"/>
      <c r="BI2649" s="1437"/>
      <c r="BJ2649" s="1419"/>
      <c r="BK2649" s="1419"/>
      <c r="BL2649" s="1438">
        <f t="shared" si="293"/>
        <v>0</v>
      </c>
      <c r="BM2649" s="1419"/>
      <c r="BN2649" s="1439"/>
      <c r="BO2649" s="1439"/>
      <c r="BP2649" s="1439"/>
      <c r="BQ2649" s="1439"/>
      <c r="BR2649" s="1439"/>
      <c r="BS2649" s="1439"/>
      <c r="BT2649" s="1439"/>
      <c r="BU2649" s="1439"/>
      <c r="BV2649" s="1439"/>
      <c r="BW2649" s="1439"/>
      <c r="BX2649" s="1439"/>
      <c r="BY2649" s="1439"/>
      <c r="BZ2649" s="1439"/>
      <c r="CA2649" s="1439"/>
      <c r="CB2649" s="1439"/>
      <c r="CC2649" s="1439"/>
      <c r="CD2649" s="1440" t="s">
        <v>4788</v>
      </c>
    </row>
    <row r="2650" spans="1:82" s="1414" customFormat="1" ht="49.5" customHeight="1" x14ac:dyDescent="0.25">
      <c r="A2650" s="1415" t="s">
        <v>4120</v>
      </c>
      <c r="B2650" s="1416" t="s">
        <v>4824</v>
      </c>
      <c r="C2650" s="1416" t="s">
        <v>4825</v>
      </c>
      <c r="D2650" s="1418">
        <v>339</v>
      </c>
      <c r="E2650" s="1419" t="s">
        <v>4843</v>
      </c>
      <c r="F2650" s="1420" t="s">
        <v>4844</v>
      </c>
      <c r="G2650" s="1419">
        <v>0</v>
      </c>
      <c r="H2650" s="1420" t="s">
        <v>0</v>
      </c>
      <c r="I2650" s="1419">
        <v>1</v>
      </c>
      <c r="J2650" s="1421"/>
      <c r="K2650" s="1419"/>
      <c r="L2650" s="1422"/>
      <c r="M2650" s="1423"/>
      <c r="N2650" s="1423"/>
      <c r="O2650" s="1423"/>
      <c r="P2650" s="1423"/>
      <c r="Q2650" s="1423"/>
      <c r="R2650" s="1423"/>
      <c r="S2650" s="1423"/>
      <c r="T2650" s="1423"/>
      <c r="U2650" s="1424">
        <f t="shared" si="292"/>
        <v>0</v>
      </c>
      <c r="V2650" s="1423"/>
      <c r="W2650" s="1423"/>
      <c r="X2650" s="1423"/>
      <c r="Y2650" s="1423"/>
      <c r="Z2650" s="1423"/>
      <c r="AA2650" s="1423"/>
      <c r="AB2650" s="1423"/>
      <c r="AC2650" s="1423"/>
      <c r="AD2650" s="1423"/>
      <c r="AE2650" s="1423"/>
      <c r="AF2650" s="1423"/>
      <c r="AG2650" s="1487"/>
      <c r="AH2650" s="1133"/>
      <c r="AI2650" s="1488"/>
      <c r="AJ2650" s="1133"/>
      <c r="AK2650" s="1133"/>
      <c r="AL2650" s="1133"/>
      <c r="AM2650" s="1489"/>
      <c r="AN2650" s="1489"/>
      <c r="AO2650" s="1133"/>
      <c r="AP2650" s="1133"/>
      <c r="AQ2650" s="1133"/>
      <c r="AR2650" s="1487"/>
      <c r="AS2650" s="1492"/>
      <c r="AT2650" s="1420"/>
      <c r="AU2650" s="1493"/>
      <c r="AV2650" s="1493"/>
      <c r="AW2650" s="1494"/>
      <c r="AX2650" s="1494"/>
      <c r="AY2650" s="1491"/>
      <c r="AZ2650" s="1423"/>
      <c r="BA2650" s="1423"/>
      <c r="BB2650" s="1423"/>
      <c r="BC2650" s="1423"/>
      <c r="BD2650" s="1423"/>
      <c r="BE2650" s="1419"/>
      <c r="BF2650" s="1419"/>
      <c r="BG2650" s="1419"/>
      <c r="BH2650" s="1419"/>
      <c r="BI2650" s="1437"/>
      <c r="BJ2650" s="1419"/>
      <c r="BK2650" s="1419"/>
      <c r="BL2650" s="1438">
        <f t="shared" si="293"/>
        <v>0</v>
      </c>
      <c r="BM2650" s="1419"/>
      <c r="BN2650" s="1439"/>
      <c r="BO2650" s="1439"/>
      <c r="BP2650" s="1439"/>
      <c r="BQ2650" s="1439"/>
      <c r="BR2650" s="1439"/>
      <c r="BS2650" s="1439"/>
      <c r="BT2650" s="1439"/>
      <c r="BU2650" s="1439"/>
      <c r="BV2650" s="1439"/>
      <c r="BW2650" s="1439"/>
      <c r="BX2650" s="1439"/>
      <c r="BY2650" s="1439"/>
      <c r="BZ2650" s="1439"/>
      <c r="CA2650" s="1439"/>
      <c r="CB2650" s="1439"/>
      <c r="CC2650" s="1439"/>
      <c r="CD2650" s="1440" t="s">
        <v>4788</v>
      </c>
    </row>
    <row r="2651" spans="1:82" s="1414" customFormat="1" ht="48" customHeight="1" x14ac:dyDescent="0.25">
      <c r="A2651" s="1415" t="s">
        <v>4120</v>
      </c>
      <c r="B2651" s="1416" t="s">
        <v>4824</v>
      </c>
      <c r="C2651" s="1416" t="s">
        <v>4825</v>
      </c>
      <c r="D2651" s="1418">
        <v>339</v>
      </c>
      <c r="E2651" s="1419" t="s">
        <v>4843</v>
      </c>
      <c r="F2651" s="1420" t="s">
        <v>4844</v>
      </c>
      <c r="G2651" s="1419">
        <v>0</v>
      </c>
      <c r="H2651" s="1420" t="s">
        <v>0</v>
      </c>
      <c r="I2651" s="1419">
        <v>1</v>
      </c>
      <c r="J2651" s="1421"/>
      <c r="K2651" s="1419"/>
      <c r="L2651" s="1422"/>
      <c r="M2651" s="1423"/>
      <c r="N2651" s="1423"/>
      <c r="O2651" s="1423"/>
      <c r="P2651" s="1423"/>
      <c r="Q2651" s="1423"/>
      <c r="R2651" s="1423"/>
      <c r="S2651" s="1423"/>
      <c r="T2651" s="1423"/>
      <c r="U2651" s="1424">
        <f t="shared" si="292"/>
        <v>0</v>
      </c>
      <c r="V2651" s="1423"/>
      <c r="W2651" s="1423"/>
      <c r="X2651" s="1423"/>
      <c r="Y2651" s="1423"/>
      <c r="Z2651" s="1423"/>
      <c r="AA2651" s="1423"/>
      <c r="AB2651" s="1423"/>
      <c r="AC2651" s="1423"/>
      <c r="AD2651" s="1423"/>
      <c r="AE2651" s="1423"/>
      <c r="AF2651" s="1423"/>
      <c r="AG2651" s="1487"/>
      <c r="AH2651" s="1133"/>
      <c r="AI2651" s="1488"/>
      <c r="AJ2651" s="1133"/>
      <c r="AK2651" s="1133"/>
      <c r="AL2651" s="1133"/>
      <c r="AM2651" s="1489"/>
      <c r="AN2651" s="1489"/>
      <c r="AO2651" s="1133"/>
      <c r="AP2651" s="1133"/>
      <c r="AQ2651" s="1133"/>
      <c r="AR2651" s="1487"/>
      <c r="AS2651" s="1492"/>
      <c r="AT2651" s="1420"/>
      <c r="AU2651" s="1493"/>
      <c r="AV2651" s="1493"/>
      <c r="AW2651" s="1494"/>
      <c r="AX2651" s="1494"/>
      <c r="AY2651" s="1491"/>
      <c r="AZ2651" s="1423"/>
      <c r="BA2651" s="1423"/>
      <c r="BB2651" s="1423"/>
      <c r="BC2651" s="1423"/>
      <c r="BD2651" s="1423"/>
      <c r="BE2651" s="1419"/>
      <c r="BF2651" s="1419"/>
      <c r="BG2651" s="1419"/>
      <c r="BH2651" s="1419"/>
      <c r="BI2651" s="1437"/>
      <c r="BJ2651" s="1419"/>
      <c r="BK2651" s="1419"/>
      <c r="BL2651" s="1438">
        <f t="shared" si="293"/>
        <v>0</v>
      </c>
      <c r="BM2651" s="1419"/>
      <c r="BN2651" s="1439"/>
      <c r="BO2651" s="1439"/>
      <c r="BP2651" s="1439"/>
      <c r="BQ2651" s="1439"/>
      <c r="BR2651" s="1439"/>
      <c r="BS2651" s="1439"/>
      <c r="BT2651" s="1439"/>
      <c r="BU2651" s="1439"/>
      <c r="BV2651" s="1439"/>
      <c r="BW2651" s="1439"/>
      <c r="BX2651" s="1439"/>
      <c r="BY2651" s="1439"/>
      <c r="BZ2651" s="1439"/>
      <c r="CA2651" s="1439"/>
      <c r="CB2651" s="1439"/>
      <c r="CC2651" s="1439"/>
      <c r="CD2651" s="1440" t="s">
        <v>4788</v>
      </c>
    </row>
    <row r="2652" spans="1:82" s="1414" customFormat="1" ht="65.25" customHeight="1" thickBot="1" x14ac:dyDescent="0.3">
      <c r="A2652" s="1495" t="s">
        <v>4120</v>
      </c>
      <c r="B2652" s="1496" t="s">
        <v>4824</v>
      </c>
      <c r="C2652" s="1496" t="s">
        <v>4825</v>
      </c>
      <c r="D2652" s="1497">
        <v>339</v>
      </c>
      <c r="E2652" s="1498" t="s">
        <v>4843</v>
      </c>
      <c r="F2652" s="1499" t="s">
        <v>4844</v>
      </c>
      <c r="G2652" s="1498">
        <v>0</v>
      </c>
      <c r="H2652" s="1499" t="s">
        <v>0</v>
      </c>
      <c r="I2652" s="1498">
        <v>1</v>
      </c>
      <c r="J2652" s="1500"/>
      <c r="K2652" s="1498"/>
      <c r="L2652" s="1501"/>
      <c r="M2652" s="1502"/>
      <c r="N2652" s="1502"/>
      <c r="O2652" s="1502"/>
      <c r="P2652" s="1502"/>
      <c r="Q2652" s="1502"/>
      <c r="R2652" s="1502"/>
      <c r="S2652" s="1502"/>
      <c r="T2652" s="1502"/>
      <c r="U2652" s="1503">
        <f t="shared" si="292"/>
        <v>0</v>
      </c>
      <c r="V2652" s="1502"/>
      <c r="W2652" s="1502"/>
      <c r="X2652" s="1502"/>
      <c r="Y2652" s="1502"/>
      <c r="Z2652" s="1502"/>
      <c r="AA2652" s="1502"/>
      <c r="AB2652" s="1502"/>
      <c r="AC2652" s="1502"/>
      <c r="AD2652" s="1502"/>
      <c r="AE2652" s="1502"/>
      <c r="AF2652" s="1502"/>
      <c r="AG2652" s="1504"/>
      <c r="AH2652" s="1505"/>
      <c r="AI2652" s="1506"/>
      <c r="AJ2652" s="1505"/>
      <c r="AK2652" s="1505"/>
      <c r="AL2652" s="1505"/>
      <c r="AM2652" s="1507"/>
      <c r="AN2652" s="1507"/>
      <c r="AO2652" s="1505"/>
      <c r="AP2652" s="1505"/>
      <c r="AQ2652" s="1505"/>
      <c r="AR2652" s="1504"/>
      <c r="AS2652" s="1508"/>
      <c r="AT2652" s="1499"/>
      <c r="AU2652" s="1509"/>
      <c r="AV2652" s="1509"/>
      <c r="AW2652" s="1510"/>
      <c r="AX2652" s="1510"/>
      <c r="AY2652" s="1511"/>
      <c r="AZ2652" s="1502"/>
      <c r="BA2652" s="1502"/>
      <c r="BB2652" s="1502"/>
      <c r="BC2652" s="1502"/>
      <c r="BD2652" s="1502"/>
      <c r="BE2652" s="1498"/>
      <c r="BF2652" s="1498"/>
      <c r="BG2652" s="1498"/>
      <c r="BH2652" s="1498"/>
      <c r="BI2652" s="1512"/>
      <c r="BJ2652" s="1498"/>
      <c r="BK2652" s="1498"/>
      <c r="BL2652" s="1513">
        <f t="shared" si="293"/>
        <v>0</v>
      </c>
      <c r="BM2652" s="1498"/>
      <c r="BN2652" s="1514"/>
      <c r="BO2652" s="1514"/>
      <c r="BP2652" s="1514"/>
      <c r="BQ2652" s="1514"/>
      <c r="BR2652" s="1514"/>
      <c r="BS2652" s="1514"/>
      <c r="BT2652" s="1514"/>
      <c r="BU2652" s="1514"/>
      <c r="BV2652" s="1514"/>
      <c r="BW2652" s="1514"/>
      <c r="BX2652" s="1514"/>
      <c r="BY2652" s="1514"/>
      <c r="BZ2652" s="1514"/>
      <c r="CA2652" s="1514"/>
      <c r="CB2652" s="1514"/>
      <c r="CC2652" s="1514"/>
      <c r="CD2652" s="1515" t="s">
        <v>4788</v>
      </c>
    </row>
    <row r="2653" spans="1:82" s="1414" customFormat="1" ht="87.75" customHeight="1" thickBot="1" x14ac:dyDescent="0.3">
      <c r="A2653" s="1377" t="s">
        <v>4120</v>
      </c>
      <c r="B2653" s="1378" t="s">
        <v>4824</v>
      </c>
      <c r="C2653" s="1378" t="s">
        <v>4825</v>
      </c>
      <c r="D2653" s="1380">
        <v>340</v>
      </c>
      <c r="E2653" s="1381" t="s">
        <v>4845</v>
      </c>
      <c r="F2653" s="1382" t="s">
        <v>4846</v>
      </c>
      <c r="G2653" s="1381">
        <v>0</v>
      </c>
      <c r="H2653" s="1382" t="s">
        <v>0</v>
      </c>
      <c r="I2653" s="1381">
        <v>4</v>
      </c>
      <c r="J2653" s="1456">
        <v>1</v>
      </c>
      <c r="K2653" s="1381"/>
      <c r="L2653" s="1457">
        <f>+M2653+N2653+O2653+P2653+Q2653+R2653+S2653+T2653</f>
        <v>4000000</v>
      </c>
      <c r="M2653" s="1459">
        <v>4000000</v>
      </c>
      <c r="N2653" s="1459"/>
      <c r="O2653" s="1459"/>
      <c r="P2653" s="1459"/>
      <c r="Q2653" s="1459"/>
      <c r="R2653" s="1459"/>
      <c r="S2653" s="1459"/>
      <c r="T2653" s="1459"/>
      <c r="U2653" s="1503">
        <f t="shared" si="292"/>
        <v>4000000</v>
      </c>
      <c r="V2653" s="1459">
        <v>4000000</v>
      </c>
      <c r="W2653" s="1459"/>
      <c r="X2653" s="1459"/>
      <c r="Y2653" s="1459"/>
      <c r="Z2653" s="1459"/>
      <c r="AA2653" s="1459"/>
      <c r="AB2653" s="1459"/>
      <c r="AC2653" s="1459"/>
      <c r="AD2653" s="1459"/>
      <c r="AE2653" s="1459"/>
      <c r="AF2653" s="1459"/>
      <c r="AG2653" s="1519">
        <v>90101603</v>
      </c>
      <c r="AH2653" s="1520" t="s">
        <v>4847</v>
      </c>
      <c r="AI2653" s="1521">
        <v>42795</v>
      </c>
      <c r="AJ2653" s="1520" t="s">
        <v>4848</v>
      </c>
      <c r="AK2653" s="1520" t="s">
        <v>4812</v>
      </c>
      <c r="AL2653" s="1520" t="s">
        <v>4849</v>
      </c>
      <c r="AM2653" s="1522">
        <v>4000000</v>
      </c>
      <c r="AN2653" s="1522">
        <v>4000000</v>
      </c>
      <c r="AO2653" s="1520" t="s">
        <v>4804</v>
      </c>
      <c r="AP2653" s="1520" t="s">
        <v>3934</v>
      </c>
      <c r="AQ2653" s="1520" t="s">
        <v>4850</v>
      </c>
      <c r="AR2653" s="1519">
        <v>2203070107</v>
      </c>
      <c r="AS2653" s="1523" t="s">
        <v>4851</v>
      </c>
      <c r="AT2653" s="1523" t="s">
        <v>6179</v>
      </c>
      <c r="AU2653" s="1524">
        <v>100</v>
      </c>
      <c r="AV2653" s="1524">
        <v>100</v>
      </c>
      <c r="AW2653" s="1525">
        <v>42767</v>
      </c>
      <c r="AX2653" s="1525">
        <v>43100</v>
      </c>
      <c r="AY2653" s="1526">
        <v>4000000</v>
      </c>
      <c r="AZ2653" s="1527" t="s">
        <v>4852</v>
      </c>
      <c r="BA2653" s="1527" t="s">
        <v>4853</v>
      </c>
      <c r="BB2653" s="1527" t="s">
        <v>4854</v>
      </c>
      <c r="BC2653" s="1527" t="s">
        <v>4855</v>
      </c>
      <c r="BD2653" s="1528">
        <v>2017000475</v>
      </c>
      <c r="BE2653" s="1529">
        <v>42794</v>
      </c>
      <c r="BF2653" s="1530">
        <v>4000000</v>
      </c>
      <c r="BG2653" s="1528">
        <v>2017000693</v>
      </c>
      <c r="BH2653" s="1521">
        <v>42857</v>
      </c>
      <c r="BI2653" s="1522">
        <v>4000000</v>
      </c>
      <c r="BJ2653" s="1521">
        <v>42794</v>
      </c>
      <c r="BK2653" s="1521">
        <v>43100</v>
      </c>
      <c r="BL2653" s="1470">
        <f t="shared" si="293"/>
        <v>0</v>
      </c>
      <c r="BM2653" s="1470">
        <f>L2653-(BI2653:BI2658)</f>
        <v>0</v>
      </c>
      <c r="BN2653" s="1471"/>
      <c r="BO2653" s="1471"/>
      <c r="BP2653" s="1471"/>
      <c r="BQ2653" s="1471"/>
      <c r="BR2653" s="1471"/>
      <c r="BS2653" s="1471"/>
      <c r="BT2653" s="1471"/>
      <c r="BU2653" s="1471"/>
      <c r="BV2653" s="1471"/>
      <c r="BW2653" s="1471"/>
      <c r="BX2653" s="1471"/>
      <c r="BY2653" s="1471"/>
      <c r="BZ2653" s="1471"/>
      <c r="CA2653" s="1471"/>
      <c r="CB2653" s="1471"/>
      <c r="CC2653" s="1471"/>
      <c r="CD2653" s="1390" t="s">
        <v>4788</v>
      </c>
    </row>
    <row r="2654" spans="1:82" s="1414" customFormat="1" ht="108" x14ac:dyDescent="0.25">
      <c r="A2654" s="1415" t="s">
        <v>4120</v>
      </c>
      <c r="B2654" s="1416" t="s">
        <v>4824</v>
      </c>
      <c r="C2654" s="1416" t="s">
        <v>4825</v>
      </c>
      <c r="D2654" s="1418">
        <v>340</v>
      </c>
      <c r="E2654" s="1419" t="s">
        <v>4845</v>
      </c>
      <c r="F2654" s="1420" t="s">
        <v>4846</v>
      </c>
      <c r="G2654" s="1419">
        <v>0</v>
      </c>
      <c r="H2654" s="1420" t="s">
        <v>0</v>
      </c>
      <c r="I2654" s="1419">
        <v>4</v>
      </c>
      <c r="J2654" s="1421">
        <v>1</v>
      </c>
      <c r="K2654" s="1419"/>
      <c r="L2654" s="1422"/>
      <c r="M2654" s="1423"/>
      <c r="N2654" s="1423"/>
      <c r="O2654" s="1423"/>
      <c r="P2654" s="1423"/>
      <c r="Q2654" s="1423"/>
      <c r="R2654" s="1423"/>
      <c r="S2654" s="1423"/>
      <c r="T2654" s="1423"/>
      <c r="U2654" s="1424">
        <f t="shared" si="292"/>
        <v>0</v>
      </c>
      <c r="V2654" s="1423"/>
      <c r="W2654" s="1423"/>
      <c r="X2654" s="1423"/>
      <c r="Y2654" s="1423"/>
      <c r="Z2654" s="1423"/>
      <c r="AA2654" s="1423"/>
      <c r="AB2654" s="1423"/>
      <c r="AC2654" s="1423"/>
      <c r="AD2654" s="1423"/>
      <c r="AE2654" s="1423"/>
      <c r="AF2654" s="1423"/>
      <c r="AG2654" s="1487"/>
      <c r="AH2654" s="1133"/>
      <c r="AI2654" s="1488"/>
      <c r="AJ2654" s="1133"/>
      <c r="AK2654" s="1133"/>
      <c r="AL2654" s="1133"/>
      <c r="AM2654" s="1489"/>
      <c r="AN2654" s="1489"/>
      <c r="AO2654" s="1133"/>
      <c r="AP2654" s="1133"/>
      <c r="AQ2654" s="1133"/>
      <c r="AR2654" s="1487"/>
      <c r="AS2654" s="1531"/>
      <c r="AT2654" s="1531"/>
      <c r="AU2654" s="1493"/>
      <c r="AV2654" s="1493"/>
      <c r="AW2654" s="1531"/>
      <c r="AX2654" s="1531"/>
      <c r="AY2654" s="1491"/>
      <c r="AZ2654" s="1423"/>
      <c r="BA2654" s="1423"/>
      <c r="BB2654" s="1423"/>
      <c r="BC2654" s="1423"/>
      <c r="BD2654" s="1423"/>
      <c r="BE2654" s="1419"/>
      <c r="BF2654" s="1419"/>
      <c r="BG2654" s="1419"/>
      <c r="BH2654" s="1419"/>
      <c r="BI2654" s="1437"/>
      <c r="BJ2654" s="1419"/>
      <c r="BK2654" s="1419"/>
      <c r="BL2654" s="1438">
        <f t="shared" si="293"/>
        <v>0</v>
      </c>
      <c r="BM2654" s="1419"/>
      <c r="BN2654" s="1439"/>
      <c r="BO2654" s="1439"/>
      <c r="BP2654" s="1439"/>
      <c r="BQ2654" s="1439"/>
      <c r="BR2654" s="1439"/>
      <c r="BS2654" s="1439"/>
      <c r="BT2654" s="1439"/>
      <c r="BU2654" s="1439"/>
      <c r="BV2654" s="1439"/>
      <c r="BW2654" s="1439"/>
      <c r="BX2654" s="1439"/>
      <c r="BY2654" s="1439"/>
      <c r="BZ2654" s="1439"/>
      <c r="CA2654" s="1439"/>
      <c r="CB2654" s="1439"/>
      <c r="CC2654" s="1439"/>
      <c r="CD2654" s="1440" t="s">
        <v>4788</v>
      </c>
    </row>
    <row r="2655" spans="1:82" s="1414" customFormat="1" ht="41.25" customHeight="1" x14ac:dyDescent="0.25">
      <c r="A2655" s="1415" t="s">
        <v>4120</v>
      </c>
      <c r="B2655" s="1416" t="s">
        <v>4824</v>
      </c>
      <c r="C2655" s="1416" t="s">
        <v>4825</v>
      </c>
      <c r="D2655" s="1418">
        <v>340</v>
      </c>
      <c r="E2655" s="1419" t="s">
        <v>4845</v>
      </c>
      <c r="F2655" s="1420" t="s">
        <v>4846</v>
      </c>
      <c r="G2655" s="1419">
        <v>0</v>
      </c>
      <c r="H2655" s="1420" t="s">
        <v>0</v>
      </c>
      <c r="I2655" s="1419">
        <v>4</v>
      </c>
      <c r="J2655" s="1421">
        <v>1</v>
      </c>
      <c r="K2655" s="1419"/>
      <c r="L2655" s="1422"/>
      <c r="M2655" s="1423"/>
      <c r="N2655" s="1423"/>
      <c r="O2655" s="1423"/>
      <c r="P2655" s="1423"/>
      <c r="Q2655" s="1423"/>
      <c r="R2655" s="1423"/>
      <c r="S2655" s="1423"/>
      <c r="T2655" s="1423"/>
      <c r="U2655" s="1424">
        <f t="shared" si="292"/>
        <v>0</v>
      </c>
      <c r="V2655" s="1423"/>
      <c r="W2655" s="1423"/>
      <c r="X2655" s="1423"/>
      <c r="Y2655" s="1423"/>
      <c r="Z2655" s="1423"/>
      <c r="AA2655" s="1423"/>
      <c r="AB2655" s="1423"/>
      <c r="AC2655" s="1423"/>
      <c r="AD2655" s="1423"/>
      <c r="AE2655" s="1423"/>
      <c r="AF2655" s="1423"/>
      <c r="AG2655" s="1487"/>
      <c r="AH2655" s="1133"/>
      <c r="AI2655" s="1488"/>
      <c r="AJ2655" s="1133"/>
      <c r="AK2655" s="1133"/>
      <c r="AL2655" s="1133"/>
      <c r="AM2655" s="1489"/>
      <c r="AN2655" s="1489"/>
      <c r="AO2655" s="1133"/>
      <c r="AP2655" s="1133"/>
      <c r="AQ2655" s="1133"/>
      <c r="AR2655" s="1487"/>
      <c r="AS2655" s="1492"/>
      <c r="AT2655" s="1420"/>
      <c r="AU2655" s="1493"/>
      <c r="AV2655" s="1493"/>
      <c r="AW2655" s="1494"/>
      <c r="AX2655" s="1494"/>
      <c r="AY2655" s="1491"/>
      <c r="AZ2655" s="1423"/>
      <c r="BA2655" s="1423"/>
      <c r="BB2655" s="1423"/>
      <c r="BC2655" s="1423"/>
      <c r="BD2655" s="1423"/>
      <c r="BE2655" s="1419"/>
      <c r="BF2655" s="1419"/>
      <c r="BG2655" s="1419"/>
      <c r="BH2655" s="1419"/>
      <c r="BI2655" s="1437"/>
      <c r="BJ2655" s="1419"/>
      <c r="BK2655" s="1419"/>
      <c r="BL2655" s="1438">
        <f t="shared" si="293"/>
        <v>0</v>
      </c>
      <c r="BM2655" s="1419"/>
      <c r="BN2655" s="1439"/>
      <c r="BO2655" s="1439"/>
      <c r="BP2655" s="1439"/>
      <c r="BQ2655" s="1439"/>
      <c r="BR2655" s="1439"/>
      <c r="BS2655" s="1439"/>
      <c r="BT2655" s="1439"/>
      <c r="BU2655" s="1439"/>
      <c r="BV2655" s="1439"/>
      <c r="BW2655" s="1439"/>
      <c r="BX2655" s="1439"/>
      <c r="BY2655" s="1439"/>
      <c r="BZ2655" s="1439"/>
      <c r="CA2655" s="1439"/>
      <c r="CB2655" s="1439"/>
      <c r="CC2655" s="1439"/>
      <c r="CD2655" s="1440" t="s">
        <v>4788</v>
      </c>
    </row>
    <row r="2656" spans="1:82" s="1414" customFormat="1" ht="47.25" customHeight="1" x14ac:dyDescent="0.25">
      <c r="A2656" s="1415" t="s">
        <v>4120</v>
      </c>
      <c r="B2656" s="1416" t="s">
        <v>4824</v>
      </c>
      <c r="C2656" s="1416" t="s">
        <v>4825</v>
      </c>
      <c r="D2656" s="1418">
        <v>340</v>
      </c>
      <c r="E2656" s="1419" t="s">
        <v>4845</v>
      </c>
      <c r="F2656" s="1420" t="s">
        <v>4846</v>
      </c>
      <c r="G2656" s="1419">
        <v>0</v>
      </c>
      <c r="H2656" s="1420" t="s">
        <v>0</v>
      </c>
      <c r="I2656" s="1419">
        <v>4</v>
      </c>
      <c r="J2656" s="1421">
        <v>1</v>
      </c>
      <c r="K2656" s="1419"/>
      <c r="L2656" s="1422"/>
      <c r="M2656" s="1423"/>
      <c r="N2656" s="1423"/>
      <c r="O2656" s="1423"/>
      <c r="P2656" s="1423"/>
      <c r="Q2656" s="1423"/>
      <c r="R2656" s="1423"/>
      <c r="S2656" s="1423"/>
      <c r="T2656" s="1423"/>
      <c r="U2656" s="1424">
        <f t="shared" si="292"/>
        <v>0</v>
      </c>
      <c r="V2656" s="1423"/>
      <c r="W2656" s="1423"/>
      <c r="X2656" s="1423"/>
      <c r="Y2656" s="1423"/>
      <c r="Z2656" s="1423"/>
      <c r="AA2656" s="1423"/>
      <c r="AB2656" s="1423"/>
      <c r="AC2656" s="1423"/>
      <c r="AD2656" s="1423"/>
      <c r="AE2656" s="1423"/>
      <c r="AF2656" s="1423"/>
      <c r="AG2656" s="1487"/>
      <c r="AH2656" s="1133"/>
      <c r="AI2656" s="1488"/>
      <c r="AJ2656" s="1133"/>
      <c r="AK2656" s="1133"/>
      <c r="AL2656" s="1133"/>
      <c r="AM2656" s="1489"/>
      <c r="AN2656" s="1489"/>
      <c r="AO2656" s="1133"/>
      <c r="AP2656" s="1133"/>
      <c r="AQ2656" s="1133"/>
      <c r="AR2656" s="1487"/>
      <c r="AS2656" s="1492"/>
      <c r="AT2656" s="1420"/>
      <c r="AU2656" s="1493"/>
      <c r="AV2656" s="1493"/>
      <c r="AW2656" s="1494"/>
      <c r="AX2656" s="1494"/>
      <c r="AY2656" s="1491"/>
      <c r="AZ2656" s="1423"/>
      <c r="BA2656" s="1423"/>
      <c r="BB2656" s="1423"/>
      <c r="BC2656" s="1423"/>
      <c r="BD2656" s="1423"/>
      <c r="BE2656" s="1419"/>
      <c r="BF2656" s="1419"/>
      <c r="BG2656" s="1419"/>
      <c r="BH2656" s="1419"/>
      <c r="BI2656" s="1437"/>
      <c r="BJ2656" s="1419"/>
      <c r="BK2656" s="1419"/>
      <c r="BL2656" s="1438">
        <f t="shared" si="293"/>
        <v>0</v>
      </c>
      <c r="BM2656" s="1419"/>
      <c r="BN2656" s="1439"/>
      <c r="BO2656" s="1439"/>
      <c r="BP2656" s="1439"/>
      <c r="BQ2656" s="1439"/>
      <c r="BR2656" s="1439"/>
      <c r="BS2656" s="1439"/>
      <c r="BT2656" s="1439"/>
      <c r="BU2656" s="1439"/>
      <c r="BV2656" s="1439"/>
      <c r="BW2656" s="1439"/>
      <c r="BX2656" s="1439"/>
      <c r="BY2656" s="1439"/>
      <c r="BZ2656" s="1439"/>
      <c r="CA2656" s="1439"/>
      <c r="CB2656" s="1439"/>
      <c r="CC2656" s="1439"/>
      <c r="CD2656" s="1440" t="s">
        <v>4788</v>
      </c>
    </row>
    <row r="2657" spans="1:82" s="1414" customFormat="1" ht="47.25" customHeight="1" x14ac:dyDescent="0.25">
      <c r="A2657" s="1415" t="s">
        <v>4120</v>
      </c>
      <c r="B2657" s="1416" t="s">
        <v>4824</v>
      </c>
      <c r="C2657" s="1416" t="s">
        <v>4825</v>
      </c>
      <c r="D2657" s="1418">
        <v>340</v>
      </c>
      <c r="E2657" s="1419" t="s">
        <v>4845</v>
      </c>
      <c r="F2657" s="1420" t="s">
        <v>4846</v>
      </c>
      <c r="G2657" s="1419">
        <v>0</v>
      </c>
      <c r="H2657" s="1420" t="s">
        <v>0</v>
      </c>
      <c r="I2657" s="1419">
        <v>4</v>
      </c>
      <c r="J2657" s="1421">
        <v>1</v>
      </c>
      <c r="K2657" s="1419"/>
      <c r="L2657" s="1422"/>
      <c r="M2657" s="1423"/>
      <c r="N2657" s="1423"/>
      <c r="O2657" s="1423"/>
      <c r="P2657" s="1423"/>
      <c r="Q2657" s="1423"/>
      <c r="R2657" s="1423"/>
      <c r="S2657" s="1423"/>
      <c r="T2657" s="1423"/>
      <c r="U2657" s="1424">
        <f t="shared" si="292"/>
        <v>0</v>
      </c>
      <c r="V2657" s="1423"/>
      <c r="W2657" s="1423"/>
      <c r="X2657" s="1423"/>
      <c r="Y2657" s="1423"/>
      <c r="Z2657" s="1423"/>
      <c r="AA2657" s="1423"/>
      <c r="AB2657" s="1423"/>
      <c r="AC2657" s="1423"/>
      <c r="AD2657" s="1423"/>
      <c r="AE2657" s="1423"/>
      <c r="AF2657" s="1423"/>
      <c r="AG2657" s="1487"/>
      <c r="AH2657" s="1133"/>
      <c r="AI2657" s="1488"/>
      <c r="AJ2657" s="1133"/>
      <c r="AK2657" s="1133"/>
      <c r="AL2657" s="1133"/>
      <c r="AM2657" s="1489"/>
      <c r="AN2657" s="1489"/>
      <c r="AO2657" s="1133"/>
      <c r="AP2657" s="1133"/>
      <c r="AQ2657" s="1133"/>
      <c r="AR2657" s="1487"/>
      <c r="AS2657" s="1492"/>
      <c r="AT2657" s="1420"/>
      <c r="AU2657" s="1493"/>
      <c r="AV2657" s="1493"/>
      <c r="AW2657" s="1494"/>
      <c r="AX2657" s="1494"/>
      <c r="AY2657" s="1491"/>
      <c r="AZ2657" s="1423"/>
      <c r="BA2657" s="1423"/>
      <c r="BB2657" s="1423"/>
      <c r="BC2657" s="1423"/>
      <c r="BD2657" s="1423"/>
      <c r="BE2657" s="1419"/>
      <c r="BF2657" s="1419"/>
      <c r="BG2657" s="1419"/>
      <c r="BH2657" s="1419"/>
      <c r="BI2657" s="1437"/>
      <c r="BJ2657" s="1419"/>
      <c r="BK2657" s="1419"/>
      <c r="BL2657" s="1438">
        <f t="shared" si="293"/>
        <v>0</v>
      </c>
      <c r="BM2657" s="1419"/>
      <c r="BN2657" s="1439"/>
      <c r="BO2657" s="1439"/>
      <c r="BP2657" s="1439"/>
      <c r="BQ2657" s="1439"/>
      <c r="BR2657" s="1439"/>
      <c r="BS2657" s="1439"/>
      <c r="BT2657" s="1439"/>
      <c r="BU2657" s="1439"/>
      <c r="BV2657" s="1439"/>
      <c r="BW2657" s="1439"/>
      <c r="BX2657" s="1439"/>
      <c r="BY2657" s="1439"/>
      <c r="BZ2657" s="1439"/>
      <c r="CA2657" s="1439"/>
      <c r="CB2657" s="1439"/>
      <c r="CC2657" s="1439"/>
      <c r="CD2657" s="1440" t="s">
        <v>4788</v>
      </c>
    </row>
    <row r="2658" spans="1:82" s="1414" customFormat="1" ht="50.25" customHeight="1" thickBot="1" x14ac:dyDescent="0.3">
      <c r="A2658" s="1495" t="s">
        <v>4120</v>
      </c>
      <c r="B2658" s="1496" t="s">
        <v>4824</v>
      </c>
      <c r="C2658" s="1496" t="s">
        <v>4825</v>
      </c>
      <c r="D2658" s="1497">
        <v>340</v>
      </c>
      <c r="E2658" s="1498" t="s">
        <v>4845</v>
      </c>
      <c r="F2658" s="1499" t="s">
        <v>4846</v>
      </c>
      <c r="G2658" s="1498">
        <v>0</v>
      </c>
      <c r="H2658" s="1499" t="s">
        <v>0</v>
      </c>
      <c r="I2658" s="1498">
        <v>4</v>
      </c>
      <c r="J2658" s="1500">
        <v>1</v>
      </c>
      <c r="K2658" s="1498"/>
      <c r="L2658" s="1501"/>
      <c r="M2658" s="1502"/>
      <c r="N2658" s="1502"/>
      <c r="O2658" s="1502"/>
      <c r="P2658" s="1502"/>
      <c r="Q2658" s="1502"/>
      <c r="R2658" s="1502"/>
      <c r="S2658" s="1502"/>
      <c r="T2658" s="1502"/>
      <c r="U2658" s="1503">
        <f t="shared" si="292"/>
        <v>0</v>
      </c>
      <c r="V2658" s="1502"/>
      <c r="W2658" s="1502"/>
      <c r="X2658" s="1502"/>
      <c r="Y2658" s="1502"/>
      <c r="Z2658" s="1502"/>
      <c r="AA2658" s="1502"/>
      <c r="AB2658" s="1502"/>
      <c r="AC2658" s="1502"/>
      <c r="AD2658" s="1502"/>
      <c r="AE2658" s="1502"/>
      <c r="AF2658" s="1502"/>
      <c r="AG2658" s="1504"/>
      <c r="AH2658" s="1505"/>
      <c r="AI2658" s="1506"/>
      <c r="AJ2658" s="1505"/>
      <c r="AK2658" s="1505"/>
      <c r="AL2658" s="1505"/>
      <c r="AM2658" s="1507"/>
      <c r="AN2658" s="1507"/>
      <c r="AO2658" s="1505"/>
      <c r="AP2658" s="1505"/>
      <c r="AQ2658" s="1505"/>
      <c r="AR2658" s="1504"/>
      <c r="AS2658" s="1508"/>
      <c r="AT2658" s="1499"/>
      <c r="AU2658" s="1509"/>
      <c r="AV2658" s="1509"/>
      <c r="AW2658" s="1510"/>
      <c r="AX2658" s="1510"/>
      <c r="AY2658" s="1511"/>
      <c r="AZ2658" s="1502"/>
      <c r="BA2658" s="1502"/>
      <c r="BB2658" s="1502"/>
      <c r="BC2658" s="1502"/>
      <c r="BD2658" s="1502"/>
      <c r="BE2658" s="1498"/>
      <c r="BF2658" s="1498"/>
      <c r="BG2658" s="1498"/>
      <c r="BH2658" s="1498"/>
      <c r="BI2658" s="1512"/>
      <c r="BJ2658" s="1498"/>
      <c r="BK2658" s="1498"/>
      <c r="BL2658" s="1513">
        <f t="shared" si="293"/>
        <v>0</v>
      </c>
      <c r="BM2658" s="1498"/>
      <c r="BN2658" s="1514"/>
      <c r="BO2658" s="1514"/>
      <c r="BP2658" s="1514"/>
      <c r="BQ2658" s="1514"/>
      <c r="BR2658" s="1514"/>
      <c r="BS2658" s="1514"/>
      <c r="BT2658" s="1514"/>
      <c r="BU2658" s="1514"/>
      <c r="BV2658" s="1514"/>
      <c r="BW2658" s="1514"/>
      <c r="BX2658" s="1514"/>
      <c r="BY2658" s="1514"/>
      <c r="BZ2658" s="1514"/>
      <c r="CA2658" s="1514"/>
      <c r="CB2658" s="1514"/>
      <c r="CC2658" s="1514"/>
      <c r="CD2658" s="1515" t="s">
        <v>4788</v>
      </c>
    </row>
    <row r="2659" spans="1:82" s="19" customFormat="1" ht="60" customHeight="1" thickBot="1" x14ac:dyDescent="0.25">
      <c r="A2659" s="1308" t="s">
        <v>4120</v>
      </c>
      <c r="B2659" s="1309" t="s">
        <v>5650</v>
      </c>
      <c r="C2659" s="1309" t="s">
        <v>4825</v>
      </c>
      <c r="D2659" s="163">
        <v>341</v>
      </c>
      <c r="E2659" s="210" t="s">
        <v>5651</v>
      </c>
      <c r="F2659" s="48" t="s">
        <v>5652</v>
      </c>
      <c r="G2659" s="217">
        <v>2100</v>
      </c>
      <c r="H2659" s="217" t="s">
        <v>0</v>
      </c>
      <c r="I2659" s="217">
        <v>6300</v>
      </c>
      <c r="J2659" s="493">
        <v>1184</v>
      </c>
      <c r="K2659" s="210"/>
      <c r="L2659" s="51">
        <f>+M2659+N2659+O2659+P2659+Q2659+R2659+S2659+T2659</f>
        <v>191415000</v>
      </c>
      <c r="M2659" s="1752">
        <v>58475610</v>
      </c>
      <c r="N2659" s="1752">
        <v>126536390</v>
      </c>
      <c r="O2659" s="1752">
        <v>6403000</v>
      </c>
      <c r="P2659" s="52"/>
      <c r="Q2659" s="52"/>
      <c r="R2659" s="52"/>
      <c r="S2659" s="52"/>
      <c r="T2659" s="52"/>
      <c r="U2659" s="168">
        <f t="shared" ref="U2659:U2677" si="296">V2659+W2659+X2659+Y2659+Z2659+AA2659+AB2659+AC2659+AD2659+AE2659+AF2659</f>
        <v>191075000</v>
      </c>
      <c r="V2659" s="1738">
        <v>58475610</v>
      </c>
      <c r="W2659" s="1738">
        <v>126196390</v>
      </c>
      <c r="X2659" s="52">
        <v>6403000</v>
      </c>
      <c r="Y2659" s="52"/>
      <c r="Z2659" s="52"/>
      <c r="AA2659" s="52"/>
      <c r="AB2659" s="52"/>
      <c r="AC2659" s="52"/>
      <c r="AD2659" s="52"/>
      <c r="AE2659" s="52"/>
      <c r="AF2659" s="52"/>
      <c r="AG2659" s="1520">
        <v>85101600</v>
      </c>
      <c r="AH2659" s="1520" t="s">
        <v>6321</v>
      </c>
      <c r="AI2659" s="1521">
        <v>42781</v>
      </c>
      <c r="AJ2659" s="1520" t="s">
        <v>269</v>
      </c>
      <c r="AK2659" s="1520" t="s">
        <v>1557</v>
      </c>
      <c r="AL2659" s="1520" t="s">
        <v>5570</v>
      </c>
      <c r="AM2659" s="1522">
        <v>197415000</v>
      </c>
      <c r="AN2659" s="1522">
        <v>197415000</v>
      </c>
      <c r="AO2659" s="1520" t="s">
        <v>476</v>
      </c>
      <c r="AP2659" s="1520" t="s">
        <v>476</v>
      </c>
      <c r="AQ2659" s="1520" t="s">
        <v>5479</v>
      </c>
      <c r="AR2659" s="2535">
        <v>2301060101</v>
      </c>
      <c r="AS2659" s="2466" t="s">
        <v>5653</v>
      </c>
      <c r="AT2659" s="1520" t="s">
        <v>5654</v>
      </c>
      <c r="AU2659" s="2541">
        <v>100</v>
      </c>
      <c r="AV2659" s="3342"/>
      <c r="AW2659" s="3343">
        <v>42803</v>
      </c>
      <c r="AX2659" s="3343">
        <v>43099</v>
      </c>
      <c r="AY2659" s="2465">
        <v>197415000</v>
      </c>
      <c r="AZ2659" s="2466">
        <v>117</v>
      </c>
      <c r="BA2659" s="2466" t="s">
        <v>811</v>
      </c>
      <c r="BB2659" s="2466" t="s">
        <v>5644</v>
      </c>
      <c r="BC2659" s="2466" t="s">
        <v>5645</v>
      </c>
      <c r="BD2659" s="2467">
        <v>2017000363</v>
      </c>
      <c r="BE2659" s="2468">
        <v>42781</v>
      </c>
      <c r="BF2659" s="2465">
        <v>16850000</v>
      </c>
      <c r="BG2659" s="2469">
        <v>2017000383</v>
      </c>
      <c r="BH2659" s="2468">
        <v>42802</v>
      </c>
      <c r="BI2659" s="2465">
        <v>16850000</v>
      </c>
      <c r="BJ2659" s="2468">
        <v>42803</v>
      </c>
      <c r="BK2659" s="2468">
        <v>43069</v>
      </c>
      <c r="BL2659" s="2470">
        <f t="shared" si="293"/>
        <v>0</v>
      </c>
      <c r="BM2659" s="2470">
        <f>L2659-(BI2659:BI2671)</f>
        <v>174565000</v>
      </c>
      <c r="BN2659" s="2532"/>
      <c r="BO2659" s="2532"/>
      <c r="BP2659" s="2532"/>
      <c r="BQ2659" s="2532"/>
      <c r="BR2659" s="2471">
        <v>0</v>
      </c>
      <c r="BS2659" s="2471">
        <v>0</v>
      </c>
      <c r="BT2659" s="2471">
        <v>0</v>
      </c>
      <c r="BU2659" s="2471">
        <v>0</v>
      </c>
      <c r="BV2659" s="2471">
        <v>0</v>
      </c>
      <c r="BW2659" s="2471">
        <v>2766200</v>
      </c>
      <c r="BX2659" s="2471">
        <v>2821600</v>
      </c>
      <c r="BY2659" s="2471">
        <v>2834600</v>
      </c>
      <c r="BZ2659" s="2471">
        <v>2872200</v>
      </c>
      <c r="CA2659" s="2471">
        <v>2830200</v>
      </c>
      <c r="CB2659" s="2471">
        <v>2215200</v>
      </c>
      <c r="CC2659" s="2533">
        <v>510000</v>
      </c>
      <c r="CD2659" s="2587" t="s">
        <v>5487</v>
      </c>
    </row>
    <row r="2660" spans="1:82" s="19" customFormat="1" ht="24.75" customHeight="1" thickBot="1" x14ac:dyDescent="0.3">
      <c r="A2660" s="1335" t="s">
        <v>4120</v>
      </c>
      <c r="B2660" s="1810" t="s">
        <v>5650</v>
      </c>
      <c r="C2660" s="1810" t="s">
        <v>4825</v>
      </c>
      <c r="D2660" s="1742">
        <v>341</v>
      </c>
      <c r="E2660" s="1746" t="s">
        <v>5651</v>
      </c>
      <c r="F2660" s="1753" t="s">
        <v>5652</v>
      </c>
      <c r="G2660" s="1803">
        <v>2100</v>
      </c>
      <c r="H2660" s="1803" t="s">
        <v>0</v>
      </c>
      <c r="I2660" s="1803">
        <v>6300</v>
      </c>
      <c r="J2660" s="1745">
        <v>1184</v>
      </c>
      <c r="K2660" s="110"/>
      <c r="L2660" s="6"/>
      <c r="M2660" s="743"/>
      <c r="N2660" s="7"/>
      <c r="O2660" s="7"/>
      <c r="P2660" s="7"/>
      <c r="Q2660" s="7"/>
      <c r="R2660" s="7"/>
      <c r="S2660" s="7"/>
      <c r="T2660" s="7"/>
      <c r="U2660" s="1783"/>
      <c r="V2660" s="7"/>
      <c r="W2660" s="7"/>
      <c r="X2660" s="7"/>
      <c r="Y2660" s="7"/>
      <c r="Z2660" s="7"/>
      <c r="AA2660" s="7"/>
      <c r="AB2660" s="7"/>
      <c r="AC2660" s="7"/>
      <c r="AD2660" s="7"/>
      <c r="AE2660" s="7"/>
      <c r="AF2660" s="7"/>
      <c r="AG2660" s="2512"/>
      <c r="AH2660" s="2512"/>
      <c r="AI2660" s="2512"/>
      <c r="AJ2660" s="2512"/>
      <c r="AK2660" s="2512"/>
      <c r="AL2660" s="2512"/>
      <c r="AM2660" s="2570"/>
      <c r="AN2660" s="2570"/>
      <c r="AO2660" s="2512"/>
      <c r="AP2660" s="2512"/>
      <c r="AQ2660" s="2512"/>
      <c r="AR2660" s="2550"/>
      <c r="AS2660" s="2480"/>
      <c r="AT2660" s="2511"/>
      <c r="AU2660" s="2511"/>
      <c r="AV2660" s="2511"/>
      <c r="AW2660" s="3349"/>
      <c r="AX2660" s="3349"/>
      <c r="AY2660" s="2513"/>
      <c r="AZ2660" s="2480">
        <v>116</v>
      </c>
      <c r="BA2660" s="2480" t="s">
        <v>811</v>
      </c>
      <c r="BB2660" s="2480" t="s">
        <v>5646</v>
      </c>
      <c r="BC2660" s="2480" t="s">
        <v>5645</v>
      </c>
      <c r="BD2660" s="2481">
        <v>2017000364</v>
      </c>
      <c r="BE2660" s="2483">
        <v>42781</v>
      </c>
      <c r="BF2660" s="2479">
        <v>15830000</v>
      </c>
      <c r="BG2660" s="2482">
        <v>2017000384</v>
      </c>
      <c r="BH2660" s="2483">
        <v>42802</v>
      </c>
      <c r="BI2660" s="2479">
        <v>15830000</v>
      </c>
      <c r="BJ2660" s="2483">
        <v>42803</v>
      </c>
      <c r="BK2660" s="2483">
        <v>43069</v>
      </c>
      <c r="BL2660" s="2484"/>
      <c r="BM2660" s="2484"/>
      <c r="BN2660" s="2485"/>
      <c r="BO2660" s="2485"/>
      <c r="BP2660" s="2485"/>
      <c r="BQ2660" s="2485"/>
      <c r="BR2660" s="2486">
        <v>0</v>
      </c>
      <c r="BS2660" s="2486">
        <v>0</v>
      </c>
      <c r="BT2660" s="2486">
        <v>0</v>
      </c>
      <c r="BU2660" s="2486">
        <v>0</v>
      </c>
      <c r="BV2660" s="2486">
        <v>0</v>
      </c>
      <c r="BW2660" s="2486">
        <v>2795600</v>
      </c>
      <c r="BX2660" s="2486">
        <v>2841400</v>
      </c>
      <c r="BY2660" s="2486">
        <v>2784400</v>
      </c>
      <c r="BZ2660" s="2486">
        <v>2781800</v>
      </c>
      <c r="CA2660" s="2486">
        <v>2742000</v>
      </c>
      <c r="CB2660" s="2486">
        <v>1707800</v>
      </c>
      <c r="CC2660" s="2551">
        <v>450000</v>
      </c>
      <c r="CD2660" s="2587" t="s">
        <v>5487</v>
      </c>
    </row>
    <row r="2661" spans="1:82" s="19" customFormat="1" ht="24.75" customHeight="1" thickBot="1" x14ac:dyDescent="0.3">
      <c r="A2661" s="1335" t="s">
        <v>4120</v>
      </c>
      <c r="B2661" s="1810" t="s">
        <v>5650</v>
      </c>
      <c r="C2661" s="1810" t="s">
        <v>4825</v>
      </c>
      <c r="D2661" s="1742">
        <v>341</v>
      </c>
      <c r="E2661" s="1746" t="s">
        <v>5651</v>
      </c>
      <c r="F2661" s="1753" t="s">
        <v>5652</v>
      </c>
      <c r="G2661" s="1803">
        <v>2100</v>
      </c>
      <c r="H2661" s="1803" t="s">
        <v>0</v>
      </c>
      <c r="I2661" s="1803">
        <v>6300</v>
      </c>
      <c r="J2661" s="1745">
        <v>1184</v>
      </c>
      <c r="K2661" s="110"/>
      <c r="L2661" s="6"/>
      <c r="M2661" s="743"/>
      <c r="N2661" s="7"/>
      <c r="O2661" s="7"/>
      <c r="P2661" s="7"/>
      <c r="Q2661" s="7"/>
      <c r="R2661" s="7"/>
      <c r="S2661" s="7"/>
      <c r="T2661" s="7"/>
      <c r="U2661" s="1783"/>
      <c r="V2661" s="7"/>
      <c r="W2661" s="7"/>
      <c r="X2661" s="7"/>
      <c r="Y2661" s="7"/>
      <c r="Z2661" s="7"/>
      <c r="AA2661" s="7"/>
      <c r="AB2661" s="7"/>
      <c r="AC2661" s="7"/>
      <c r="AD2661" s="7"/>
      <c r="AE2661" s="7"/>
      <c r="AF2661" s="7"/>
      <c r="AG2661" s="2512"/>
      <c r="AH2661" s="2512"/>
      <c r="AI2661" s="2512"/>
      <c r="AJ2661" s="2512"/>
      <c r="AK2661" s="2512"/>
      <c r="AL2661" s="2512"/>
      <c r="AM2661" s="2570"/>
      <c r="AN2661" s="2570"/>
      <c r="AO2661" s="2512"/>
      <c r="AP2661" s="2512"/>
      <c r="AQ2661" s="2512"/>
      <c r="AR2661" s="2550"/>
      <c r="AS2661" s="2480"/>
      <c r="AT2661" s="2511"/>
      <c r="AU2661" s="2511"/>
      <c r="AV2661" s="2511"/>
      <c r="AW2661" s="3349"/>
      <c r="AX2661" s="3349"/>
      <c r="AY2661" s="2513"/>
      <c r="AZ2661" s="2480">
        <v>156</v>
      </c>
      <c r="BA2661" s="2482" t="s">
        <v>811</v>
      </c>
      <c r="BB2661" s="2480" t="s">
        <v>5655</v>
      </c>
      <c r="BC2661" s="2480" t="s">
        <v>5656</v>
      </c>
      <c r="BD2661" s="2481">
        <v>2017000365</v>
      </c>
      <c r="BE2661" s="2483">
        <v>42781</v>
      </c>
      <c r="BF2661" s="2479">
        <v>30019000</v>
      </c>
      <c r="BG2661" s="2482">
        <v>2017000449</v>
      </c>
      <c r="BH2661" s="2483">
        <v>42811</v>
      </c>
      <c r="BI2661" s="2479">
        <v>30019000</v>
      </c>
      <c r="BJ2661" s="2483">
        <v>42815</v>
      </c>
      <c r="BK2661" s="2483">
        <v>43069</v>
      </c>
      <c r="BL2661" s="2484"/>
      <c r="BM2661" s="2484"/>
      <c r="BN2661" s="2485"/>
      <c r="BO2661" s="2485"/>
      <c r="BP2661" s="2485"/>
      <c r="BQ2661" s="2485"/>
      <c r="BR2661" s="2486">
        <v>0</v>
      </c>
      <c r="BS2661" s="2486">
        <v>0</v>
      </c>
      <c r="BT2661" s="2486">
        <v>1796000</v>
      </c>
      <c r="BU2661" s="2486">
        <v>2476000</v>
      </c>
      <c r="BV2661" s="2486">
        <v>2620000</v>
      </c>
      <c r="BW2661" s="2486">
        <v>3295000</v>
      </c>
      <c r="BX2661" s="2486">
        <v>3622000</v>
      </c>
      <c r="BY2661" s="2486">
        <v>4441000</v>
      </c>
      <c r="BZ2661" s="2486">
        <v>3758000</v>
      </c>
      <c r="CA2661" s="2486">
        <v>3392000</v>
      </c>
      <c r="CB2661" s="2486">
        <v>4419000</v>
      </c>
      <c r="CC2661" s="2551">
        <v>200000</v>
      </c>
      <c r="CD2661" s="2587" t="s">
        <v>5487</v>
      </c>
    </row>
    <row r="2662" spans="1:82" s="19" customFormat="1" ht="24.75" customHeight="1" thickBot="1" x14ac:dyDescent="0.3">
      <c r="A2662" s="1335" t="s">
        <v>4120</v>
      </c>
      <c r="B2662" s="1810" t="s">
        <v>5650</v>
      </c>
      <c r="C2662" s="1810" t="s">
        <v>4825</v>
      </c>
      <c r="D2662" s="1742">
        <v>341</v>
      </c>
      <c r="E2662" s="1746" t="s">
        <v>5651</v>
      </c>
      <c r="F2662" s="1753" t="s">
        <v>5652</v>
      </c>
      <c r="G2662" s="1803">
        <v>2100</v>
      </c>
      <c r="H2662" s="1803" t="s">
        <v>0</v>
      </c>
      <c r="I2662" s="1803">
        <v>6300</v>
      </c>
      <c r="J2662" s="1745">
        <v>1184</v>
      </c>
      <c r="K2662" s="110"/>
      <c r="L2662" s="6"/>
      <c r="M2662" s="743"/>
      <c r="N2662" s="7"/>
      <c r="O2662" s="7"/>
      <c r="P2662" s="7"/>
      <c r="Q2662" s="7"/>
      <c r="R2662" s="7"/>
      <c r="S2662" s="7"/>
      <c r="T2662" s="7"/>
      <c r="U2662" s="1783"/>
      <c r="V2662" s="7"/>
      <c r="W2662" s="7"/>
      <c r="X2662" s="7"/>
      <c r="Y2662" s="7"/>
      <c r="Z2662" s="7"/>
      <c r="AA2662" s="7"/>
      <c r="AB2662" s="7"/>
      <c r="AC2662" s="7"/>
      <c r="AD2662" s="7"/>
      <c r="AE2662" s="7"/>
      <c r="AF2662" s="7"/>
      <c r="AG2662" s="2512"/>
      <c r="AH2662" s="2512"/>
      <c r="AI2662" s="2512"/>
      <c r="AJ2662" s="2512"/>
      <c r="AK2662" s="2512"/>
      <c r="AL2662" s="2512"/>
      <c r="AM2662" s="2570"/>
      <c r="AN2662" s="2570"/>
      <c r="AO2662" s="2512"/>
      <c r="AP2662" s="2512"/>
      <c r="AQ2662" s="2512"/>
      <c r="AR2662" s="2550"/>
      <c r="AS2662" s="2480"/>
      <c r="AT2662" s="2511"/>
      <c r="AU2662" s="2511"/>
      <c r="AV2662" s="2511"/>
      <c r="AW2662" s="3349"/>
      <c r="AX2662" s="3349"/>
      <c r="AY2662" s="2513"/>
      <c r="AZ2662" s="2480">
        <v>120</v>
      </c>
      <c r="BA2662" s="2482" t="s">
        <v>811</v>
      </c>
      <c r="BB2662" s="2480" t="s">
        <v>5657</v>
      </c>
      <c r="BC2662" s="2480" t="s">
        <v>5658</v>
      </c>
      <c r="BD2662" s="2481">
        <v>2017000370</v>
      </c>
      <c r="BE2662" s="2483">
        <v>42781</v>
      </c>
      <c r="BF2662" s="2479">
        <v>39207000</v>
      </c>
      <c r="BG2662" s="2482">
        <v>2017000393</v>
      </c>
      <c r="BH2662" s="2483">
        <v>42802</v>
      </c>
      <c r="BI2662" s="2479">
        <v>39207000</v>
      </c>
      <c r="BJ2662" s="2483">
        <v>42803</v>
      </c>
      <c r="BK2662" s="2483">
        <v>43099</v>
      </c>
      <c r="BL2662" s="2484"/>
      <c r="BM2662" s="2484"/>
      <c r="BN2662" s="2485"/>
      <c r="BO2662" s="2485"/>
      <c r="BP2662" s="2485"/>
      <c r="BQ2662" s="2485"/>
      <c r="BR2662" s="2486">
        <v>0</v>
      </c>
      <c r="BS2662" s="2486">
        <v>0</v>
      </c>
      <c r="BT2662" s="2486">
        <v>4139000</v>
      </c>
      <c r="BU2662" s="2486">
        <v>4045000</v>
      </c>
      <c r="BV2662" s="2486">
        <v>4249000</v>
      </c>
      <c r="BW2662" s="2486">
        <v>3903000</v>
      </c>
      <c r="BX2662" s="2486">
        <v>3345000</v>
      </c>
      <c r="BY2662" s="2486">
        <v>4956000</v>
      </c>
      <c r="BZ2662" s="2486">
        <v>3660000</v>
      </c>
      <c r="CA2662" s="2486">
        <v>3252000</v>
      </c>
      <c r="CB2662" s="2486">
        <v>3045000</v>
      </c>
      <c r="CC2662" s="2551">
        <v>3557000</v>
      </c>
      <c r="CD2662" s="2587" t="s">
        <v>5487</v>
      </c>
    </row>
    <row r="2663" spans="1:82" s="19" customFormat="1" ht="24.75" customHeight="1" thickBot="1" x14ac:dyDescent="0.3">
      <c r="A2663" s="1335" t="s">
        <v>4120</v>
      </c>
      <c r="B2663" s="1810" t="s">
        <v>5650</v>
      </c>
      <c r="C2663" s="1810" t="s">
        <v>4825</v>
      </c>
      <c r="D2663" s="1742">
        <v>341</v>
      </c>
      <c r="E2663" s="1746" t="s">
        <v>5651</v>
      </c>
      <c r="F2663" s="1753" t="s">
        <v>5652</v>
      </c>
      <c r="G2663" s="1803">
        <v>2100</v>
      </c>
      <c r="H2663" s="1803" t="s">
        <v>0</v>
      </c>
      <c r="I2663" s="1803">
        <v>6300</v>
      </c>
      <c r="J2663" s="1745">
        <v>1184</v>
      </c>
      <c r="K2663" s="110"/>
      <c r="L2663" s="6"/>
      <c r="M2663" s="743"/>
      <c r="N2663" s="7"/>
      <c r="O2663" s="7"/>
      <c r="P2663" s="7"/>
      <c r="Q2663" s="7"/>
      <c r="R2663" s="7"/>
      <c r="S2663" s="7"/>
      <c r="T2663" s="7"/>
      <c r="U2663" s="1783"/>
      <c r="V2663" s="7"/>
      <c r="W2663" s="7"/>
      <c r="X2663" s="7"/>
      <c r="Y2663" s="7"/>
      <c r="Z2663" s="7"/>
      <c r="AA2663" s="7"/>
      <c r="AB2663" s="7"/>
      <c r="AC2663" s="7"/>
      <c r="AD2663" s="7"/>
      <c r="AE2663" s="7"/>
      <c r="AF2663" s="7"/>
      <c r="AG2663" s="2512"/>
      <c r="AH2663" s="2512"/>
      <c r="AI2663" s="2512"/>
      <c r="AJ2663" s="2512"/>
      <c r="AK2663" s="2512"/>
      <c r="AL2663" s="2512"/>
      <c r="AM2663" s="2570"/>
      <c r="AN2663" s="2570"/>
      <c r="AO2663" s="2512"/>
      <c r="AP2663" s="2512"/>
      <c r="AQ2663" s="2512"/>
      <c r="AR2663" s="2550"/>
      <c r="AS2663" s="2480"/>
      <c r="AT2663" s="2511"/>
      <c r="AU2663" s="2511"/>
      <c r="AV2663" s="2511"/>
      <c r="AW2663" s="3349"/>
      <c r="AX2663" s="3349"/>
      <c r="AY2663" s="2513"/>
      <c r="AZ2663" s="2480">
        <v>115</v>
      </c>
      <c r="BA2663" s="2482" t="s">
        <v>811</v>
      </c>
      <c r="BB2663" s="2480" t="s">
        <v>5659</v>
      </c>
      <c r="BC2663" s="2480" t="s">
        <v>5660</v>
      </c>
      <c r="BD2663" s="2481">
        <v>2017000366</v>
      </c>
      <c r="BE2663" s="2483">
        <v>42781</v>
      </c>
      <c r="BF2663" s="2479">
        <v>11616000</v>
      </c>
      <c r="BG2663" s="2482">
        <v>2017000385</v>
      </c>
      <c r="BH2663" s="2483">
        <v>42802</v>
      </c>
      <c r="BI2663" s="2479">
        <v>11616000</v>
      </c>
      <c r="BJ2663" s="2483">
        <v>42803</v>
      </c>
      <c r="BK2663" s="2483">
        <v>43069</v>
      </c>
      <c r="BL2663" s="2484"/>
      <c r="BM2663" s="2484"/>
      <c r="BN2663" s="2485"/>
      <c r="BO2663" s="2485"/>
      <c r="BP2663" s="2485"/>
      <c r="BQ2663" s="2485"/>
      <c r="BR2663" s="2486">
        <v>0</v>
      </c>
      <c r="BS2663" s="2486">
        <v>0</v>
      </c>
      <c r="BT2663" s="2486">
        <v>2218000</v>
      </c>
      <c r="BU2663" s="2486">
        <v>2306000</v>
      </c>
      <c r="BV2663" s="2486">
        <v>2307000</v>
      </c>
      <c r="BW2663" s="2486">
        <v>2303000</v>
      </c>
      <c r="BX2663" s="2486">
        <v>1585000</v>
      </c>
      <c r="BY2663" s="2486">
        <v>897000</v>
      </c>
      <c r="BZ2663" s="2486">
        <v>0</v>
      </c>
      <c r="CA2663" s="2486">
        <v>0</v>
      </c>
      <c r="CB2663" s="2499"/>
      <c r="CC2663" s="2522"/>
      <c r="CD2663" s="2587" t="s">
        <v>5487</v>
      </c>
    </row>
    <row r="2664" spans="1:82" s="19" customFormat="1" ht="24.75" customHeight="1" thickBot="1" x14ac:dyDescent="0.3">
      <c r="A2664" s="1335" t="s">
        <v>4120</v>
      </c>
      <c r="B2664" s="1810" t="s">
        <v>5650</v>
      </c>
      <c r="C2664" s="1810" t="s">
        <v>4825</v>
      </c>
      <c r="D2664" s="1742">
        <v>341</v>
      </c>
      <c r="E2664" s="1746" t="s">
        <v>5651</v>
      </c>
      <c r="F2664" s="1753" t="s">
        <v>5652</v>
      </c>
      <c r="G2664" s="1803">
        <v>2100</v>
      </c>
      <c r="H2664" s="1803" t="s">
        <v>0</v>
      </c>
      <c r="I2664" s="1803">
        <v>6300</v>
      </c>
      <c r="J2664" s="1745">
        <v>1184</v>
      </c>
      <c r="K2664" s="110"/>
      <c r="L2664" s="6"/>
      <c r="M2664" s="743"/>
      <c r="N2664" s="7"/>
      <c r="O2664" s="7"/>
      <c r="P2664" s="7"/>
      <c r="Q2664" s="7"/>
      <c r="R2664" s="7"/>
      <c r="S2664" s="7"/>
      <c r="T2664" s="7"/>
      <c r="U2664" s="1783"/>
      <c r="V2664" s="7"/>
      <c r="W2664" s="7"/>
      <c r="X2664" s="7"/>
      <c r="Y2664" s="7"/>
      <c r="Z2664" s="7"/>
      <c r="AA2664" s="7"/>
      <c r="AB2664" s="7"/>
      <c r="AC2664" s="7"/>
      <c r="AD2664" s="7"/>
      <c r="AE2664" s="7"/>
      <c r="AF2664" s="7"/>
      <c r="AG2664" s="2512"/>
      <c r="AH2664" s="2512"/>
      <c r="AI2664" s="2512"/>
      <c r="AJ2664" s="2512"/>
      <c r="AK2664" s="2512"/>
      <c r="AL2664" s="2512"/>
      <c r="AM2664" s="2570"/>
      <c r="AN2664" s="2570"/>
      <c r="AO2664" s="2512"/>
      <c r="AP2664" s="2512"/>
      <c r="AQ2664" s="2512"/>
      <c r="AR2664" s="2550"/>
      <c r="AS2664" s="2480"/>
      <c r="AT2664" s="2511"/>
      <c r="AU2664" s="2511"/>
      <c r="AV2664" s="2511"/>
      <c r="AW2664" s="3349"/>
      <c r="AX2664" s="3349"/>
      <c r="AY2664" s="2513"/>
      <c r="AZ2664" s="2480">
        <v>121</v>
      </c>
      <c r="BA2664" s="2482" t="s">
        <v>811</v>
      </c>
      <c r="BB2664" s="2480" t="s">
        <v>5661</v>
      </c>
      <c r="BC2664" s="2480" t="s">
        <v>5662</v>
      </c>
      <c r="BD2664" s="2481">
        <v>2017000368</v>
      </c>
      <c r="BE2664" s="2483">
        <v>42781</v>
      </c>
      <c r="BF2664" s="2479">
        <v>28699000</v>
      </c>
      <c r="BG2664" s="2482">
        <v>2017000392</v>
      </c>
      <c r="BH2664" s="2483">
        <v>42802</v>
      </c>
      <c r="BI2664" s="2479">
        <v>28699000</v>
      </c>
      <c r="BJ2664" s="2483">
        <v>42803</v>
      </c>
      <c r="BK2664" s="2483">
        <v>43069</v>
      </c>
      <c r="BL2664" s="2484"/>
      <c r="BM2664" s="2484"/>
      <c r="BN2664" s="2485"/>
      <c r="BO2664" s="2485"/>
      <c r="BP2664" s="2485"/>
      <c r="BQ2664" s="2485"/>
      <c r="BR2664" s="2486">
        <v>0</v>
      </c>
      <c r="BS2664" s="2486">
        <v>0</v>
      </c>
      <c r="BT2664" s="2486">
        <v>2555000</v>
      </c>
      <c r="BU2664" s="2486">
        <v>3159000</v>
      </c>
      <c r="BV2664" s="2486">
        <v>3075000</v>
      </c>
      <c r="BW2664" s="2486">
        <v>2173000</v>
      </c>
      <c r="BX2664" s="2486">
        <v>3040000</v>
      </c>
      <c r="BY2664" s="2486">
        <v>3212000</v>
      </c>
      <c r="BZ2664" s="2486">
        <v>2330000</v>
      </c>
      <c r="CA2664" s="2486">
        <v>3131000</v>
      </c>
      <c r="CB2664" s="2486">
        <v>4774000</v>
      </c>
      <c r="CC2664" s="2551">
        <v>1250000</v>
      </c>
      <c r="CD2664" s="2587" t="s">
        <v>5487</v>
      </c>
    </row>
    <row r="2665" spans="1:82" s="19" customFormat="1" ht="24.75" customHeight="1" thickBot="1" x14ac:dyDescent="0.3">
      <c r="A2665" s="1335" t="s">
        <v>4120</v>
      </c>
      <c r="B2665" s="1810" t="s">
        <v>5650</v>
      </c>
      <c r="C2665" s="1810" t="s">
        <v>4825</v>
      </c>
      <c r="D2665" s="1742">
        <v>341</v>
      </c>
      <c r="E2665" s="1746" t="s">
        <v>5651</v>
      </c>
      <c r="F2665" s="1753" t="s">
        <v>5652</v>
      </c>
      <c r="G2665" s="1803">
        <v>2100</v>
      </c>
      <c r="H2665" s="1803" t="s">
        <v>0</v>
      </c>
      <c r="I2665" s="1803">
        <v>6300</v>
      </c>
      <c r="J2665" s="1745">
        <v>1184</v>
      </c>
      <c r="K2665" s="110"/>
      <c r="L2665" s="6"/>
      <c r="M2665" s="743"/>
      <c r="N2665" s="7"/>
      <c r="O2665" s="7"/>
      <c r="P2665" s="7"/>
      <c r="Q2665" s="7"/>
      <c r="R2665" s="7"/>
      <c r="S2665" s="7"/>
      <c r="T2665" s="7"/>
      <c r="U2665" s="1783"/>
      <c r="V2665" s="7"/>
      <c r="W2665" s="7"/>
      <c r="X2665" s="7"/>
      <c r="Y2665" s="7"/>
      <c r="Z2665" s="7"/>
      <c r="AA2665" s="7"/>
      <c r="AB2665" s="7"/>
      <c r="AC2665" s="7"/>
      <c r="AD2665" s="7"/>
      <c r="AE2665" s="7"/>
      <c r="AF2665" s="7"/>
      <c r="AG2665" s="2512"/>
      <c r="AH2665" s="2512"/>
      <c r="AI2665" s="2512"/>
      <c r="AJ2665" s="2512"/>
      <c r="AK2665" s="2512"/>
      <c r="AL2665" s="2512"/>
      <c r="AM2665" s="2570"/>
      <c r="AN2665" s="2570"/>
      <c r="AO2665" s="2512"/>
      <c r="AP2665" s="2512"/>
      <c r="AQ2665" s="2512"/>
      <c r="AR2665" s="2550"/>
      <c r="AS2665" s="2480"/>
      <c r="AT2665" s="2511"/>
      <c r="AU2665" s="2511"/>
      <c r="AV2665" s="2511"/>
      <c r="AW2665" s="3349"/>
      <c r="AX2665" s="3349"/>
      <c r="AY2665" s="2513"/>
      <c r="AZ2665" s="2480">
        <v>114</v>
      </c>
      <c r="BA2665" s="2482" t="s">
        <v>811</v>
      </c>
      <c r="BB2665" s="2480" t="s">
        <v>5663</v>
      </c>
      <c r="BC2665" s="2480" t="s">
        <v>5660</v>
      </c>
      <c r="BD2665" s="2481">
        <v>2017000369</v>
      </c>
      <c r="BE2665" s="2483">
        <v>42781</v>
      </c>
      <c r="BF2665" s="2479">
        <v>10889000</v>
      </c>
      <c r="BG2665" s="2482">
        <v>2017000391</v>
      </c>
      <c r="BH2665" s="2483">
        <v>42802</v>
      </c>
      <c r="BI2665" s="2479">
        <v>10889000</v>
      </c>
      <c r="BJ2665" s="2483">
        <v>42803</v>
      </c>
      <c r="BK2665" s="2483">
        <v>43069</v>
      </c>
      <c r="BL2665" s="2484"/>
      <c r="BM2665" s="2484"/>
      <c r="BN2665" s="2485"/>
      <c r="BO2665" s="2485"/>
      <c r="BP2665" s="2485"/>
      <c r="BQ2665" s="2485"/>
      <c r="BR2665" s="2486">
        <v>0</v>
      </c>
      <c r="BS2665" s="2486">
        <v>0</v>
      </c>
      <c r="BT2665" s="2486">
        <v>1125000</v>
      </c>
      <c r="BU2665" s="2486">
        <v>2338000</v>
      </c>
      <c r="BV2665" s="2486">
        <v>2338000</v>
      </c>
      <c r="BW2665" s="2486">
        <v>2400000</v>
      </c>
      <c r="BX2665" s="2486">
        <v>2398000</v>
      </c>
      <c r="BY2665" s="2486">
        <v>286230</v>
      </c>
      <c r="BZ2665" s="2486">
        <v>0</v>
      </c>
      <c r="CA2665" s="2486">
        <v>0</v>
      </c>
      <c r="CB2665" s="2486">
        <v>3770</v>
      </c>
      <c r="CC2665" s="2551"/>
      <c r="CD2665" s="2587" t="s">
        <v>5487</v>
      </c>
    </row>
    <row r="2666" spans="1:82" s="19" customFormat="1" ht="24.75" customHeight="1" x14ac:dyDescent="0.25">
      <c r="A2666" s="1335" t="s">
        <v>4120</v>
      </c>
      <c r="B2666" s="1810" t="s">
        <v>5650</v>
      </c>
      <c r="C2666" s="1810" t="s">
        <v>4825</v>
      </c>
      <c r="D2666" s="1742">
        <v>341</v>
      </c>
      <c r="E2666" s="1746" t="s">
        <v>5651</v>
      </c>
      <c r="F2666" s="1753" t="s">
        <v>5652</v>
      </c>
      <c r="G2666" s="1803">
        <v>2100</v>
      </c>
      <c r="H2666" s="1803" t="s">
        <v>0</v>
      </c>
      <c r="I2666" s="1803">
        <v>6300</v>
      </c>
      <c r="J2666" s="1745">
        <v>1184</v>
      </c>
      <c r="K2666" s="110"/>
      <c r="L2666" s="6"/>
      <c r="M2666" s="743"/>
      <c r="N2666" s="7"/>
      <c r="O2666" s="7"/>
      <c r="P2666" s="7"/>
      <c r="Q2666" s="7"/>
      <c r="R2666" s="7"/>
      <c r="S2666" s="7"/>
      <c r="T2666" s="7"/>
      <c r="U2666" s="1783"/>
      <c r="V2666" s="7"/>
      <c r="W2666" s="7"/>
      <c r="X2666" s="7"/>
      <c r="Y2666" s="7"/>
      <c r="Z2666" s="7"/>
      <c r="AA2666" s="7"/>
      <c r="AB2666" s="7"/>
      <c r="AC2666" s="7"/>
      <c r="AD2666" s="7"/>
      <c r="AE2666" s="7"/>
      <c r="AF2666" s="7"/>
      <c r="AG2666" s="2512"/>
      <c r="AH2666" s="2512"/>
      <c r="AI2666" s="2512"/>
      <c r="AJ2666" s="2512"/>
      <c r="AK2666" s="2512"/>
      <c r="AL2666" s="2512"/>
      <c r="AM2666" s="2570"/>
      <c r="AN2666" s="2570"/>
      <c r="AO2666" s="2512"/>
      <c r="AP2666" s="2512"/>
      <c r="AQ2666" s="2512"/>
      <c r="AR2666" s="2550"/>
      <c r="AS2666" s="2480"/>
      <c r="AT2666" s="2511"/>
      <c r="AU2666" s="2511"/>
      <c r="AV2666" s="2511"/>
      <c r="AW2666" s="3349"/>
      <c r="AX2666" s="3349"/>
      <c r="AY2666" s="2513"/>
      <c r="AZ2666" s="2480">
        <v>118</v>
      </c>
      <c r="BA2666" s="2482" t="s">
        <v>811</v>
      </c>
      <c r="BB2666" s="2480" t="s">
        <v>5664</v>
      </c>
      <c r="BC2666" s="2480" t="s">
        <v>5660</v>
      </c>
      <c r="BD2666" s="2481">
        <v>2017000367</v>
      </c>
      <c r="BE2666" s="2483">
        <v>42781</v>
      </c>
      <c r="BF2666" s="2479">
        <v>26305000</v>
      </c>
      <c r="BG2666" s="2482">
        <v>2017000382</v>
      </c>
      <c r="BH2666" s="2483">
        <v>42802</v>
      </c>
      <c r="BI2666" s="2479">
        <v>26305000</v>
      </c>
      <c r="BJ2666" s="2483">
        <v>42803</v>
      </c>
      <c r="BK2666" s="2483">
        <v>43069</v>
      </c>
      <c r="BL2666" s="2484"/>
      <c r="BM2666" s="2484"/>
      <c r="BN2666" s="2485"/>
      <c r="BO2666" s="2485"/>
      <c r="BP2666" s="2485"/>
      <c r="BQ2666" s="2485"/>
      <c r="BR2666" s="2486">
        <v>0</v>
      </c>
      <c r="BS2666" s="2486">
        <v>0</v>
      </c>
      <c r="BT2666" s="2486">
        <v>2505000</v>
      </c>
      <c r="BU2666" s="2486">
        <v>3007000</v>
      </c>
      <c r="BV2666" s="2486">
        <v>3011000</v>
      </c>
      <c r="BW2666" s="2486">
        <v>2275000</v>
      </c>
      <c r="BX2666" s="2486">
        <v>2850211</v>
      </c>
      <c r="BY2666" s="2486">
        <v>2547789</v>
      </c>
      <c r="BZ2666" s="2486">
        <v>3003000</v>
      </c>
      <c r="CA2666" s="2486">
        <f>852211+2314789</f>
        <v>3167000</v>
      </c>
      <c r="CB2666" s="2486">
        <v>3739000</v>
      </c>
      <c r="CC2666" s="2551">
        <v>200000</v>
      </c>
      <c r="CD2666" s="2587" t="s">
        <v>5487</v>
      </c>
    </row>
    <row r="2667" spans="1:82" s="19" customFormat="1" ht="24.75" customHeight="1" x14ac:dyDescent="0.25">
      <c r="A2667" s="1335" t="s">
        <v>4120</v>
      </c>
      <c r="B2667" s="1810" t="s">
        <v>5650</v>
      </c>
      <c r="C2667" s="1810" t="s">
        <v>4825</v>
      </c>
      <c r="D2667" s="1742">
        <v>341</v>
      </c>
      <c r="E2667" s="1746" t="s">
        <v>5651</v>
      </c>
      <c r="F2667" s="1753" t="s">
        <v>5652</v>
      </c>
      <c r="G2667" s="1803">
        <v>2100</v>
      </c>
      <c r="H2667" s="1803" t="s">
        <v>0</v>
      </c>
      <c r="I2667" s="1803">
        <v>6300</v>
      </c>
      <c r="J2667" s="1745">
        <v>1184</v>
      </c>
      <c r="K2667" s="110"/>
      <c r="L2667" s="6"/>
      <c r="M2667" s="743"/>
      <c r="N2667" s="7"/>
      <c r="O2667" s="7"/>
      <c r="P2667" s="7"/>
      <c r="Q2667" s="7"/>
      <c r="R2667" s="7"/>
      <c r="S2667" s="7"/>
      <c r="T2667" s="7"/>
      <c r="U2667" s="1783">
        <f t="shared" si="296"/>
        <v>0</v>
      </c>
      <c r="V2667" s="7"/>
      <c r="W2667" s="7"/>
      <c r="X2667" s="7"/>
      <c r="Y2667" s="7"/>
      <c r="Z2667" s="7"/>
      <c r="AA2667" s="7"/>
      <c r="AB2667" s="7"/>
      <c r="AC2667" s="7"/>
      <c r="AD2667" s="7"/>
      <c r="AE2667" s="7"/>
      <c r="AF2667" s="7"/>
      <c r="AG2667" s="2512"/>
      <c r="AH2667" s="2512"/>
      <c r="AI2667" s="2512"/>
      <c r="AJ2667" s="2512"/>
      <c r="AK2667" s="2512"/>
      <c r="AL2667" s="2512"/>
      <c r="AM2667" s="2570"/>
      <c r="AN2667" s="2570"/>
      <c r="AO2667" s="2512"/>
      <c r="AP2667" s="2512"/>
      <c r="AQ2667" s="2512"/>
      <c r="AR2667" s="2550"/>
      <c r="AS2667" s="3344"/>
      <c r="AT2667" s="2512"/>
      <c r="AU2667" s="2477"/>
      <c r="AV2667" s="2477"/>
      <c r="AW2667" s="3349"/>
      <c r="AX2667" s="3349"/>
      <c r="AY2667" s="2513"/>
      <c r="AZ2667" s="2545">
        <v>149</v>
      </c>
      <c r="BA2667" s="2545" t="s">
        <v>5665</v>
      </c>
      <c r="BB2667" s="2545" t="s">
        <v>5666</v>
      </c>
      <c r="BC2667" s="2480" t="s">
        <v>5667</v>
      </c>
      <c r="BD2667" s="2546">
        <v>2017000943</v>
      </c>
      <c r="BE2667" s="2483">
        <v>42901</v>
      </c>
      <c r="BF2667" s="2513">
        <v>3660000</v>
      </c>
      <c r="BG2667" s="2548">
        <v>2017001100</v>
      </c>
      <c r="BH2667" s="2483">
        <v>42937</v>
      </c>
      <c r="BI2667" s="2513">
        <v>3660000</v>
      </c>
      <c r="BJ2667" s="2547">
        <v>42867</v>
      </c>
      <c r="BK2667" s="2483">
        <v>43038</v>
      </c>
      <c r="BL2667" s="2484">
        <f t="shared" si="293"/>
        <v>0</v>
      </c>
      <c r="BM2667" s="2548"/>
      <c r="BN2667" s="2485"/>
      <c r="BO2667" s="2485"/>
      <c r="BP2667" s="2485"/>
      <c r="BQ2667" s="2485"/>
      <c r="BR2667" s="2486">
        <v>0</v>
      </c>
      <c r="BS2667" s="2486">
        <v>0</v>
      </c>
      <c r="BT2667" s="2486">
        <v>0</v>
      </c>
      <c r="BU2667" s="2486">
        <v>0</v>
      </c>
      <c r="BV2667" s="2486"/>
      <c r="BW2667" s="2486"/>
      <c r="BX2667" s="2486"/>
      <c r="BY2667" s="2486"/>
      <c r="BZ2667" s="2499"/>
      <c r="CA2667" s="2499"/>
      <c r="CB2667" s="2499"/>
      <c r="CC2667" s="2522"/>
      <c r="CD2667" s="3345" t="s">
        <v>5487</v>
      </c>
    </row>
    <row r="2668" spans="1:82" s="19" customFormat="1" ht="24.75" customHeight="1" x14ac:dyDescent="0.25">
      <c r="A2668" s="1335" t="s">
        <v>4120</v>
      </c>
      <c r="B2668" s="1810" t="s">
        <v>5650</v>
      </c>
      <c r="C2668" s="1810" t="s">
        <v>4825</v>
      </c>
      <c r="D2668" s="1742">
        <v>341</v>
      </c>
      <c r="E2668" s="1746" t="s">
        <v>5651</v>
      </c>
      <c r="F2668" s="1753" t="s">
        <v>5652</v>
      </c>
      <c r="G2668" s="1803">
        <v>2100</v>
      </c>
      <c r="H2668" s="1803" t="s">
        <v>0</v>
      </c>
      <c r="I2668" s="1803">
        <v>6300</v>
      </c>
      <c r="J2668" s="1745">
        <v>1184</v>
      </c>
      <c r="K2668" s="110"/>
      <c r="L2668" s="6"/>
      <c r="M2668" s="743"/>
      <c r="N2668" s="7"/>
      <c r="O2668" s="7"/>
      <c r="P2668" s="7"/>
      <c r="Q2668" s="7"/>
      <c r="R2668" s="7"/>
      <c r="S2668" s="7"/>
      <c r="T2668" s="7"/>
      <c r="U2668" s="1783">
        <f t="shared" si="296"/>
        <v>0</v>
      </c>
      <c r="V2668" s="7"/>
      <c r="W2668" s="7"/>
      <c r="X2668" s="7"/>
      <c r="Y2668" s="7"/>
      <c r="Z2668" s="7"/>
      <c r="AA2668" s="7"/>
      <c r="AB2668" s="7"/>
      <c r="AC2668" s="7"/>
      <c r="AD2668" s="7"/>
      <c r="AE2668" s="7"/>
      <c r="AF2668" s="7"/>
      <c r="AG2668" s="2512"/>
      <c r="AH2668" s="2512"/>
      <c r="AI2668" s="2512"/>
      <c r="AJ2668" s="2512"/>
      <c r="AK2668" s="2512"/>
      <c r="AL2668" s="2512"/>
      <c r="AM2668" s="2570"/>
      <c r="AN2668" s="2570"/>
      <c r="AO2668" s="2512"/>
      <c r="AP2668" s="2512"/>
      <c r="AQ2668" s="2512"/>
      <c r="AR2668" s="2550"/>
      <c r="AS2668" s="3344"/>
      <c r="AT2668" s="2512"/>
      <c r="AU2668" s="2477"/>
      <c r="AV2668" s="2477"/>
      <c r="AW2668" s="3349"/>
      <c r="AX2668" s="3349"/>
      <c r="AY2668" s="2513"/>
      <c r="AZ2668" s="2480">
        <v>115</v>
      </c>
      <c r="BA2668" s="2482" t="s">
        <v>811</v>
      </c>
      <c r="BB2668" s="2480" t="s">
        <v>5659</v>
      </c>
      <c r="BC2668" s="2480" t="s">
        <v>5660</v>
      </c>
      <c r="BD2668" s="2481">
        <v>2017000944</v>
      </c>
      <c r="BE2668" s="2483">
        <v>42901</v>
      </c>
      <c r="BF2668" s="2479">
        <v>4000000</v>
      </c>
      <c r="BG2668" s="2482">
        <v>2017001102</v>
      </c>
      <c r="BH2668" s="2483">
        <v>42937</v>
      </c>
      <c r="BI2668" s="2479">
        <v>4000000</v>
      </c>
      <c r="BJ2668" s="2483">
        <v>42803</v>
      </c>
      <c r="BK2668" s="2483">
        <v>43038</v>
      </c>
      <c r="BL2668" s="2484">
        <f t="shared" si="293"/>
        <v>0</v>
      </c>
      <c r="BM2668" s="2548"/>
      <c r="BN2668" s="2485"/>
      <c r="BO2668" s="2485"/>
      <c r="BP2668" s="2485"/>
      <c r="BQ2668" s="2485"/>
      <c r="BR2668" s="2486">
        <v>0</v>
      </c>
      <c r="BS2668" s="2486">
        <v>0</v>
      </c>
      <c r="BT2668" s="2486">
        <v>0</v>
      </c>
      <c r="BU2668" s="2486">
        <v>0</v>
      </c>
      <c r="BV2668" s="2486">
        <v>0</v>
      </c>
      <c r="BW2668" s="2486">
        <v>0</v>
      </c>
      <c r="BX2668" s="2486">
        <v>0</v>
      </c>
      <c r="BY2668" s="2486">
        <v>616000</v>
      </c>
      <c r="BZ2668" s="2486">
        <v>1836000</v>
      </c>
      <c r="CA2668" s="2486">
        <v>1548000</v>
      </c>
      <c r="CB2668" s="2499"/>
      <c r="CC2668" s="2522"/>
      <c r="CD2668" s="3345" t="s">
        <v>5487</v>
      </c>
    </row>
    <row r="2669" spans="1:82" s="19" customFormat="1" ht="24.75" customHeight="1" x14ac:dyDescent="0.25">
      <c r="A2669" s="1335" t="s">
        <v>4120</v>
      </c>
      <c r="B2669" s="1810" t="s">
        <v>5650</v>
      </c>
      <c r="C2669" s="1810" t="s">
        <v>4825</v>
      </c>
      <c r="D2669" s="1742">
        <v>341</v>
      </c>
      <c r="E2669" s="1746" t="s">
        <v>5651</v>
      </c>
      <c r="F2669" s="1753" t="s">
        <v>5652</v>
      </c>
      <c r="G2669" s="1803">
        <v>2100</v>
      </c>
      <c r="H2669" s="1803" t="s">
        <v>0</v>
      </c>
      <c r="I2669" s="1803">
        <v>6300</v>
      </c>
      <c r="J2669" s="1745">
        <v>1184</v>
      </c>
      <c r="K2669" s="110"/>
      <c r="L2669" s="6"/>
      <c r="M2669" s="743"/>
      <c r="N2669" s="7"/>
      <c r="O2669" s="7"/>
      <c r="P2669" s="7"/>
      <c r="Q2669" s="7"/>
      <c r="R2669" s="7"/>
      <c r="S2669" s="7"/>
      <c r="T2669" s="7"/>
      <c r="U2669" s="1783">
        <f t="shared" si="296"/>
        <v>0</v>
      </c>
      <c r="V2669" s="7"/>
      <c r="W2669" s="7"/>
      <c r="X2669" s="7"/>
      <c r="Y2669" s="7"/>
      <c r="Z2669" s="7"/>
      <c r="AA2669" s="7"/>
      <c r="AB2669" s="7"/>
      <c r="AC2669" s="7"/>
      <c r="AD2669" s="7"/>
      <c r="AE2669" s="7"/>
      <c r="AF2669" s="7"/>
      <c r="AG2669" s="1956"/>
      <c r="AH2669" s="1956"/>
      <c r="AI2669" s="1956"/>
      <c r="AJ2669" s="1956"/>
      <c r="AK2669" s="1956"/>
      <c r="AL2669" s="1956"/>
      <c r="AM2669" s="4062"/>
      <c r="AN2669" s="4062"/>
      <c r="AO2669" s="1956"/>
      <c r="AP2669" s="1956"/>
      <c r="AQ2669" s="1956"/>
      <c r="AR2669" s="1954"/>
      <c r="AS2669" s="3346"/>
      <c r="AT2669" s="2432"/>
      <c r="AU2669" s="2523"/>
      <c r="AV2669" s="2523"/>
      <c r="AW2669" s="3350"/>
      <c r="AX2669" s="3350"/>
      <c r="AY2669" s="2524"/>
      <c r="AZ2669" s="2480">
        <v>114</v>
      </c>
      <c r="BA2669" s="2482" t="s">
        <v>811</v>
      </c>
      <c r="BB2669" s="2480" t="s">
        <v>5663</v>
      </c>
      <c r="BC2669" s="2480" t="s">
        <v>5660</v>
      </c>
      <c r="BD2669" s="2481">
        <v>2017000941</v>
      </c>
      <c r="BE2669" s="2483">
        <v>42901</v>
      </c>
      <c r="BF2669" s="2479">
        <v>4000000</v>
      </c>
      <c r="BG2669" s="2482">
        <v>2017001124</v>
      </c>
      <c r="BH2669" s="2483">
        <v>42937</v>
      </c>
      <c r="BI2669" s="2479">
        <v>4000000</v>
      </c>
      <c r="BJ2669" s="2483">
        <v>42803</v>
      </c>
      <c r="BK2669" s="2483">
        <v>43038</v>
      </c>
      <c r="BL2669" s="2484">
        <f t="shared" si="293"/>
        <v>0</v>
      </c>
      <c r="BM2669" s="2548"/>
      <c r="BN2669" s="2485"/>
      <c r="BO2669" s="2485"/>
      <c r="BP2669" s="2485"/>
      <c r="BQ2669" s="2485"/>
      <c r="BR2669" s="2486">
        <v>0</v>
      </c>
      <c r="BS2669" s="2486">
        <v>0</v>
      </c>
      <c r="BT2669" s="2486">
        <v>0</v>
      </c>
      <c r="BU2669" s="2486">
        <v>0</v>
      </c>
      <c r="BV2669" s="2486">
        <v>0</v>
      </c>
      <c r="BW2669" s="2486">
        <v>0</v>
      </c>
      <c r="BX2669" s="2486">
        <v>77949</v>
      </c>
      <c r="BY2669" s="2486">
        <v>1185821</v>
      </c>
      <c r="BZ2669" s="2486">
        <v>982000</v>
      </c>
      <c r="CA2669" s="2486">
        <v>1583000</v>
      </c>
      <c r="CB2669" s="2486">
        <v>171230</v>
      </c>
      <c r="CC2669" s="2551"/>
      <c r="CD2669" s="3345" t="s">
        <v>5487</v>
      </c>
    </row>
    <row r="2670" spans="1:82" s="19" customFormat="1" ht="24.75" customHeight="1" x14ac:dyDescent="0.25">
      <c r="A2670" s="1335" t="s">
        <v>4120</v>
      </c>
      <c r="B2670" s="1810" t="s">
        <v>5650</v>
      </c>
      <c r="C2670" s="1810" t="s">
        <v>4825</v>
      </c>
      <c r="D2670" s="1742">
        <v>341</v>
      </c>
      <c r="E2670" s="1746" t="s">
        <v>5651</v>
      </c>
      <c r="F2670" s="1753" t="s">
        <v>5652</v>
      </c>
      <c r="G2670" s="1803">
        <v>2100</v>
      </c>
      <c r="H2670" s="1803" t="s">
        <v>0</v>
      </c>
      <c r="I2670" s="1803">
        <v>6300</v>
      </c>
      <c r="J2670" s="1745">
        <v>1184</v>
      </c>
      <c r="K2670" s="110"/>
      <c r="L2670" s="6"/>
      <c r="M2670" s="743"/>
      <c r="N2670" s="7"/>
      <c r="O2670" s="7"/>
      <c r="P2670" s="7"/>
      <c r="Q2670" s="7"/>
      <c r="R2670" s="7"/>
      <c r="S2670" s="7"/>
      <c r="T2670" s="7"/>
      <c r="U2670" s="1783">
        <f t="shared" si="296"/>
        <v>0</v>
      </c>
      <c r="V2670" s="7"/>
      <c r="W2670" s="7"/>
      <c r="X2670" s="7"/>
      <c r="Y2670" s="7"/>
      <c r="Z2670" s="7"/>
      <c r="AA2670" s="7"/>
      <c r="AB2670" s="7"/>
      <c r="AC2670" s="7"/>
      <c r="AD2670" s="7"/>
      <c r="AE2670" s="7"/>
      <c r="AF2670" s="7"/>
      <c r="AG2670" s="1956"/>
      <c r="AH2670" s="1956"/>
      <c r="AI2670" s="1956"/>
      <c r="AJ2670" s="1956"/>
      <c r="AK2670" s="1956"/>
      <c r="AL2670" s="1956"/>
      <c r="AM2670" s="4062"/>
      <c r="AN2670" s="4062"/>
      <c r="AO2670" s="1956"/>
      <c r="AP2670" s="1956"/>
      <c r="AQ2670" s="1956"/>
      <c r="AR2670" s="1954"/>
      <c r="AS2670" s="3346"/>
      <c r="AT2670" s="2432"/>
      <c r="AU2670" s="2523"/>
      <c r="AV2670" s="2523"/>
      <c r="AW2670" s="3350"/>
      <c r="AX2670" s="3350"/>
      <c r="AY2670" s="2524"/>
      <c r="AZ2670" s="2480">
        <v>114</v>
      </c>
      <c r="BA2670" s="2482" t="s">
        <v>811</v>
      </c>
      <c r="BB2670" s="2480" t="s">
        <v>5663</v>
      </c>
      <c r="BC2670" s="2480" t="s">
        <v>5660</v>
      </c>
      <c r="BD2670" s="3351"/>
      <c r="BE2670" s="3352"/>
      <c r="BF2670" s="3353">
        <v>340000</v>
      </c>
      <c r="BG2670" s="3352"/>
      <c r="BH2670" s="3352"/>
      <c r="BI2670" s="3353">
        <v>340000</v>
      </c>
      <c r="BJ2670" s="3352"/>
      <c r="BK2670" s="3352"/>
      <c r="BL2670" s="2484">
        <f>BF2654-BI2654</f>
        <v>0</v>
      </c>
      <c r="BM2670" s="2548"/>
      <c r="BN2670" s="2485"/>
      <c r="BO2670" s="2485"/>
      <c r="BP2670" s="2485"/>
      <c r="BQ2670" s="2485"/>
      <c r="BR2670" s="2486">
        <v>0</v>
      </c>
      <c r="BS2670" s="2486">
        <v>0</v>
      </c>
      <c r="BT2670" s="2486">
        <v>0</v>
      </c>
      <c r="BU2670" s="2486">
        <v>0</v>
      </c>
      <c r="BV2670" s="2486">
        <v>0</v>
      </c>
      <c r="BW2670" s="2486">
        <v>0</v>
      </c>
      <c r="BX2670" s="2486">
        <v>0</v>
      </c>
      <c r="BY2670" s="2486">
        <v>0</v>
      </c>
      <c r="BZ2670" s="2486">
        <v>0</v>
      </c>
      <c r="CA2670" s="2486">
        <v>0</v>
      </c>
      <c r="CB2670" s="2486">
        <v>340000</v>
      </c>
      <c r="CC2670" s="2551"/>
      <c r="CD2670" s="3345" t="s">
        <v>5487</v>
      </c>
    </row>
    <row r="2671" spans="1:82" s="19" customFormat="1" ht="24.75" customHeight="1" thickBot="1" x14ac:dyDescent="0.3">
      <c r="A2671" s="1808" t="s">
        <v>4120</v>
      </c>
      <c r="B2671" s="1811" t="s">
        <v>5650</v>
      </c>
      <c r="C2671" s="1811" t="s">
        <v>4825</v>
      </c>
      <c r="D2671" s="1700">
        <v>341</v>
      </c>
      <c r="E2671" s="1706" t="s">
        <v>5651</v>
      </c>
      <c r="F2671" s="1726" t="s">
        <v>5652</v>
      </c>
      <c r="G2671" s="1806">
        <v>2100</v>
      </c>
      <c r="H2671" s="1806" t="s">
        <v>0</v>
      </c>
      <c r="I2671" s="1806">
        <v>6300</v>
      </c>
      <c r="J2671" s="1705">
        <v>1184</v>
      </c>
      <c r="K2671" s="374"/>
      <c r="L2671" s="57"/>
      <c r="M2671" s="952"/>
      <c r="N2671" s="58"/>
      <c r="O2671" s="58"/>
      <c r="P2671" s="58"/>
      <c r="Q2671" s="58"/>
      <c r="R2671" s="58"/>
      <c r="S2671" s="58"/>
      <c r="T2671" s="58"/>
      <c r="U2671" s="1786">
        <f t="shared" si="296"/>
        <v>0</v>
      </c>
      <c r="V2671" s="58"/>
      <c r="W2671" s="58"/>
      <c r="X2671" s="58"/>
      <c r="Y2671" s="58"/>
      <c r="Z2671" s="58"/>
      <c r="AA2671" s="58"/>
      <c r="AB2671" s="58"/>
      <c r="AC2671" s="58"/>
      <c r="AD2671" s="58"/>
      <c r="AE2671" s="58"/>
      <c r="AF2671" s="58"/>
      <c r="AG2671" s="1959"/>
      <c r="AH2671" s="1959"/>
      <c r="AI2671" s="1959"/>
      <c r="AJ2671" s="1959"/>
      <c r="AK2671" s="1959"/>
      <c r="AL2671" s="1959"/>
      <c r="AM2671" s="4063"/>
      <c r="AN2671" s="4063"/>
      <c r="AO2671" s="1959"/>
      <c r="AP2671" s="1959"/>
      <c r="AQ2671" s="1959"/>
      <c r="AR2671" s="1960"/>
      <c r="AS2671" s="3347"/>
      <c r="AT2671" s="2525"/>
      <c r="AU2671" s="2526"/>
      <c r="AV2671" s="2526"/>
      <c r="AW2671" s="3354"/>
      <c r="AX2671" s="3354"/>
      <c r="AY2671" s="2527"/>
      <c r="AZ2671" s="1889"/>
      <c r="BA2671" s="1889"/>
      <c r="BB2671" s="1889"/>
      <c r="BC2671" s="1889"/>
      <c r="BD2671" s="2115"/>
      <c r="BE2671" s="1892"/>
      <c r="BF2671" s="2528"/>
      <c r="BG2671" s="1892"/>
      <c r="BH2671" s="1892"/>
      <c r="BI2671" s="2528"/>
      <c r="BJ2671" s="1892"/>
      <c r="BK2671" s="1892"/>
      <c r="BL2671" s="2529">
        <f t="shared" si="293"/>
        <v>0</v>
      </c>
      <c r="BM2671" s="1892"/>
      <c r="BN2671" s="1949"/>
      <c r="BO2671" s="1949"/>
      <c r="BP2671" s="1949"/>
      <c r="BQ2671" s="1949"/>
      <c r="BR2671" s="2508"/>
      <c r="BS2671" s="2508"/>
      <c r="BT2671" s="2508"/>
      <c r="BU2671" s="2508"/>
      <c r="BV2671" s="2508"/>
      <c r="BW2671" s="2508"/>
      <c r="BX2671" s="2508"/>
      <c r="BY2671" s="2508"/>
      <c r="BZ2671" s="2508"/>
      <c r="CA2671" s="2508"/>
      <c r="CB2671" s="2508"/>
      <c r="CC2671" s="2530"/>
      <c r="CD2671" s="3348" t="s">
        <v>5487</v>
      </c>
    </row>
    <row r="2672" spans="1:82" s="19" customFormat="1" ht="123.75" customHeight="1" thickBot="1" x14ac:dyDescent="0.25">
      <c r="A2672" s="1308" t="s">
        <v>4120</v>
      </c>
      <c r="B2672" s="1309" t="s">
        <v>5650</v>
      </c>
      <c r="C2672" s="1309" t="s">
        <v>4825</v>
      </c>
      <c r="D2672" s="163">
        <v>342</v>
      </c>
      <c r="E2672" s="210" t="s">
        <v>5668</v>
      </c>
      <c r="F2672" s="48" t="s">
        <v>731</v>
      </c>
      <c r="G2672" s="217">
        <v>0</v>
      </c>
      <c r="H2672" s="217" t="s">
        <v>0</v>
      </c>
      <c r="I2672" s="217">
        <v>80</v>
      </c>
      <c r="J2672" s="493">
        <v>20</v>
      </c>
      <c r="K2672" s="210"/>
      <c r="L2672" s="51">
        <f t="shared" ref="L2672" si="297">+M2672+N2672+O2672+P2672+Q2672+R2672+S2672+T2672</f>
        <v>14176000</v>
      </c>
      <c r="M2672" s="52">
        <v>14176000</v>
      </c>
      <c r="N2672" s="52"/>
      <c r="O2672" s="52"/>
      <c r="P2672" s="52"/>
      <c r="Q2672" s="52"/>
      <c r="R2672" s="52"/>
      <c r="S2672" s="52"/>
      <c r="T2672" s="52"/>
      <c r="U2672" s="1765">
        <f t="shared" si="296"/>
        <v>14176000</v>
      </c>
      <c r="V2672" s="1766">
        <v>14176000</v>
      </c>
      <c r="W2672" s="52"/>
      <c r="X2672" s="52"/>
      <c r="Y2672" s="52"/>
      <c r="Z2672" s="52"/>
      <c r="AA2672" s="52"/>
      <c r="AB2672" s="52"/>
      <c r="AC2672" s="52"/>
      <c r="AD2672" s="52"/>
      <c r="AE2672" s="52"/>
      <c r="AF2672" s="52"/>
      <c r="AG2672" s="1520">
        <v>93141808</v>
      </c>
      <c r="AH2672" s="1520" t="s">
        <v>5539</v>
      </c>
      <c r="AI2672" s="1521">
        <v>42845</v>
      </c>
      <c r="AJ2672" s="1521">
        <v>43069</v>
      </c>
      <c r="AK2672" s="1520" t="s">
        <v>5504</v>
      </c>
      <c r="AL2672" s="1520" t="s">
        <v>1558</v>
      </c>
      <c r="AM2672" s="1522">
        <v>14176000</v>
      </c>
      <c r="AN2672" s="1522">
        <v>14176000</v>
      </c>
      <c r="AO2672" s="1520" t="s">
        <v>476</v>
      </c>
      <c r="AP2672" s="1520" t="s">
        <v>476</v>
      </c>
      <c r="AQ2672" s="1520" t="s">
        <v>5669</v>
      </c>
      <c r="AR2672" s="2535">
        <v>2301060102</v>
      </c>
      <c r="AS2672" s="3082" t="s">
        <v>5670</v>
      </c>
      <c r="AT2672" s="1520" t="s">
        <v>5654</v>
      </c>
      <c r="AU2672" s="2464">
        <v>100</v>
      </c>
      <c r="AV2672" s="3342"/>
      <c r="AW2672" s="3343">
        <v>42856</v>
      </c>
      <c r="AX2672" s="3343">
        <v>43100</v>
      </c>
      <c r="AY2672" s="2465">
        <v>14176000</v>
      </c>
      <c r="AZ2672" s="2545">
        <v>3</v>
      </c>
      <c r="BA2672" s="2545" t="s">
        <v>5559</v>
      </c>
      <c r="BB2672" s="2545" t="s">
        <v>5574</v>
      </c>
      <c r="BC2672" s="2546" t="s">
        <v>5575</v>
      </c>
      <c r="BD2672" s="2467">
        <v>2017000372</v>
      </c>
      <c r="BE2672" s="2547">
        <v>42781</v>
      </c>
      <c r="BF2672" s="2513">
        <v>5888000</v>
      </c>
      <c r="BG2672" s="2548">
        <v>2017000608</v>
      </c>
      <c r="BH2672" s="2547">
        <v>42844</v>
      </c>
      <c r="BI2672" s="2513">
        <v>5888000</v>
      </c>
      <c r="BJ2672" s="2547">
        <v>42864</v>
      </c>
      <c r="BK2672" s="2547">
        <v>43099</v>
      </c>
      <c r="BL2672" s="2470">
        <f t="shared" si="293"/>
        <v>0</v>
      </c>
      <c r="BM2672" s="2470">
        <f>L2672-(BI2672:BI2677)</f>
        <v>8288000</v>
      </c>
      <c r="BN2672" s="2532"/>
      <c r="BO2672" s="2532"/>
      <c r="BP2672" s="2532"/>
      <c r="BQ2672" s="2532"/>
      <c r="BR2672" s="2471">
        <v>0</v>
      </c>
      <c r="BS2672" s="2471">
        <v>0</v>
      </c>
      <c r="BT2672" s="2471">
        <v>0</v>
      </c>
      <c r="BU2672" s="2471">
        <v>0</v>
      </c>
      <c r="BV2672" s="2471">
        <v>0</v>
      </c>
      <c r="BW2672" s="2471">
        <v>0</v>
      </c>
      <c r="BX2672" s="2471">
        <v>0</v>
      </c>
      <c r="BY2672" s="2471">
        <v>0</v>
      </c>
      <c r="BZ2672" s="2471">
        <v>0</v>
      </c>
      <c r="CA2672" s="2471">
        <v>3028000</v>
      </c>
      <c r="CB2672" s="1538"/>
      <c r="CC2672" s="2515"/>
      <c r="CD2672" s="3355" t="s">
        <v>5487</v>
      </c>
    </row>
    <row r="2673" spans="1:82" s="19" customFormat="1" ht="24.75" customHeight="1" x14ac:dyDescent="0.25">
      <c r="A2673" s="1335" t="s">
        <v>4120</v>
      </c>
      <c r="B2673" s="1810" t="s">
        <v>5650</v>
      </c>
      <c r="C2673" s="1810" t="s">
        <v>4825</v>
      </c>
      <c r="D2673" s="179">
        <v>342</v>
      </c>
      <c r="E2673" s="1746" t="s">
        <v>5668</v>
      </c>
      <c r="F2673" s="1753" t="s">
        <v>731</v>
      </c>
      <c r="G2673" s="1803">
        <v>0</v>
      </c>
      <c r="H2673" s="1803" t="s">
        <v>0</v>
      </c>
      <c r="I2673" s="1803">
        <v>80</v>
      </c>
      <c r="J2673" s="1745">
        <v>20</v>
      </c>
      <c r="K2673" s="110"/>
      <c r="L2673" s="6"/>
      <c r="M2673" s="743"/>
      <c r="N2673" s="7"/>
      <c r="O2673" s="7"/>
      <c r="P2673" s="7"/>
      <c r="Q2673" s="7"/>
      <c r="R2673" s="7"/>
      <c r="S2673" s="7"/>
      <c r="T2673" s="7"/>
      <c r="U2673" s="1783">
        <f t="shared" si="296"/>
        <v>0</v>
      </c>
      <c r="V2673" s="7"/>
      <c r="W2673" s="7"/>
      <c r="X2673" s="7"/>
      <c r="Y2673" s="7"/>
      <c r="Z2673" s="7"/>
      <c r="AA2673" s="7"/>
      <c r="AB2673" s="7"/>
      <c r="AC2673" s="7"/>
      <c r="AD2673" s="7"/>
      <c r="AE2673" s="7"/>
      <c r="AF2673" s="7"/>
      <c r="AG2673" s="2512"/>
      <c r="AH2673" s="2512"/>
      <c r="AI2673" s="2512"/>
      <c r="AJ2673" s="2512"/>
      <c r="AK2673" s="2512"/>
      <c r="AL2673" s="2512"/>
      <c r="AM2673" s="2570"/>
      <c r="AN2673" s="2570"/>
      <c r="AO2673" s="2512"/>
      <c r="AP2673" s="2512"/>
      <c r="AQ2673" s="2512"/>
      <c r="AR2673" s="2550"/>
      <c r="AS2673" s="3344"/>
      <c r="AT2673" s="2512"/>
      <c r="AU2673" s="2477"/>
      <c r="AV2673" s="2477"/>
      <c r="AW2673" s="3349"/>
      <c r="AX2673" s="3349"/>
      <c r="AY2673" s="2513"/>
      <c r="AZ2673" s="2466">
        <v>175</v>
      </c>
      <c r="BA2673" s="2466" t="s">
        <v>5506</v>
      </c>
      <c r="BB2673" s="2466" t="s">
        <v>5507</v>
      </c>
      <c r="BC2673" s="2467" t="s">
        <v>5508</v>
      </c>
      <c r="BD2673" s="2467">
        <v>2017000351</v>
      </c>
      <c r="BE2673" s="2468">
        <v>42781</v>
      </c>
      <c r="BF2673" s="2465">
        <v>8288000</v>
      </c>
      <c r="BG2673" s="2467">
        <v>2017000614</v>
      </c>
      <c r="BH2673" s="2547">
        <v>42845</v>
      </c>
      <c r="BI2673" s="2465">
        <v>8288000</v>
      </c>
      <c r="BJ2673" s="2468">
        <v>42846</v>
      </c>
      <c r="BK2673" s="2468">
        <v>43069</v>
      </c>
      <c r="BL2673" s="2484">
        <f t="shared" si="293"/>
        <v>0</v>
      </c>
      <c r="BM2673" s="2548"/>
      <c r="BN2673" s="2485"/>
      <c r="BO2673" s="2485"/>
      <c r="BP2673" s="2485"/>
      <c r="BQ2673" s="2485"/>
      <c r="BR2673" s="2486">
        <v>0</v>
      </c>
      <c r="BS2673" s="2486">
        <v>0</v>
      </c>
      <c r="BT2673" s="2486">
        <v>0</v>
      </c>
      <c r="BU2673" s="2486">
        <v>0</v>
      </c>
      <c r="BV2673" s="2486">
        <v>530000</v>
      </c>
      <c r="BW2673" s="2486">
        <v>274000</v>
      </c>
      <c r="BX2673" s="2486">
        <v>1072000</v>
      </c>
      <c r="BY2673" s="2486">
        <v>1474000</v>
      </c>
      <c r="BZ2673" s="2486">
        <v>1474000</v>
      </c>
      <c r="CA2673" s="2486">
        <v>1742000</v>
      </c>
      <c r="CB2673" s="2486">
        <v>1722000</v>
      </c>
      <c r="CC2673" s="2551"/>
      <c r="CD2673" s="3345" t="s">
        <v>5487</v>
      </c>
    </row>
    <row r="2674" spans="1:82" s="19" customFormat="1" ht="24.75" customHeight="1" x14ac:dyDescent="0.25">
      <c r="A2674" s="1335" t="s">
        <v>4120</v>
      </c>
      <c r="B2674" s="1810" t="s">
        <v>5650</v>
      </c>
      <c r="C2674" s="1810" t="s">
        <v>4825</v>
      </c>
      <c r="D2674" s="179">
        <v>342</v>
      </c>
      <c r="E2674" s="1746" t="s">
        <v>5668</v>
      </c>
      <c r="F2674" s="1753" t="s">
        <v>731</v>
      </c>
      <c r="G2674" s="1803">
        <v>0</v>
      </c>
      <c r="H2674" s="1803" t="s">
        <v>0</v>
      </c>
      <c r="I2674" s="1803">
        <v>80</v>
      </c>
      <c r="J2674" s="1745">
        <v>20</v>
      </c>
      <c r="K2674" s="110"/>
      <c r="L2674" s="6"/>
      <c r="M2674" s="743"/>
      <c r="N2674" s="7"/>
      <c r="O2674" s="7"/>
      <c r="P2674" s="7"/>
      <c r="Q2674" s="7"/>
      <c r="R2674" s="7"/>
      <c r="S2674" s="7"/>
      <c r="T2674" s="7"/>
      <c r="U2674" s="1783">
        <f t="shared" si="296"/>
        <v>0</v>
      </c>
      <c r="V2674" s="7"/>
      <c r="W2674" s="7"/>
      <c r="X2674" s="7"/>
      <c r="Y2674" s="7"/>
      <c r="Z2674" s="7"/>
      <c r="AA2674" s="7"/>
      <c r="AB2674" s="7"/>
      <c r="AC2674" s="7"/>
      <c r="AD2674" s="7"/>
      <c r="AE2674" s="7"/>
      <c r="AF2674" s="7"/>
      <c r="AG2674" s="1956"/>
      <c r="AH2674" s="1956"/>
      <c r="AI2674" s="1956"/>
      <c r="AJ2674" s="1956"/>
      <c r="AK2674" s="1956"/>
      <c r="AL2674" s="1956"/>
      <c r="AM2674" s="4062"/>
      <c r="AN2674" s="4062"/>
      <c r="AO2674" s="1956"/>
      <c r="AP2674" s="1956"/>
      <c r="AQ2674" s="1956"/>
      <c r="AR2674" s="1954"/>
      <c r="AS2674" s="3346"/>
      <c r="AT2674" s="2432"/>
      <c r="AU2674" s="2523"/>
      <c r="AV2674" s="2523"/>
      <c r="AW2674" s="3350"/>
      <c r="AX2674" s="3350"/>
      <c r="AY2674" s="2524"/>
      <c r="AZ2674" s="1872"/>
      <c r="BA2674" s="1872"/>
      <c r="BB2674" s="1872"/>
      <c r="BC2674" s="1872"/>
      <c r="BD2674" s="2100"/>
      <c r="BE2674" s="1874"/>
      <c r="BF2674" s="2520"/>
      <c r="BG2674" s="1874"/>
      <c r="BH2674" s="1874"/>
      <c r="BI2674" s="2520"/>
      <c r="BJ2674" s="1874"/>
      <c r="BK2674" s="1874"/>
      <c r="BL2674" s="2521">
        <f t="shared" si="293"/>
        <v>0</v>
      </c>
      <c r="BM2674" s="1874"/>
      <c r="BN2674" s="1413"/>
      <c r="BO2674" s="1413"/>
      <c r="BP2674" s="1413"/>
      <c r="BQ2674" s="1413"/>
      <c r="BR2674" s="2499"/>
      <c r="BS2674" s="2499"/>
      <c r="BT2674" s="2499"/>
      <c r="BU2674" s="2499"/>
      <c r="BV2674" s="2499"/>
      <c r="BW2674" s="2499"/>
      <c r="BX2674" s="2499"/>
      <c r="BY2674" s="2499"/>
      <c r="BZ2674" s="2499"/>
      <c r="CA2674" s="2499"/>
      <c r="CB2674" s="2499"/>
      <c r="CC2674" s="2522"/>
      <c r="CD2674" s="3345" t="s">
        <v>5487</v>
      </c>
    </row>
    <row r="2675" spans="1:82" s="19" customFormat="1" ht="24.75" customHeight="1" x14ac:dyDescent="0.25">
      <c r="A2675" s="1335" t="s">
        <v>4120</v>
      </c>
      <c r="B2675" s="1810" t="s">
        <v>5650</v>
      </c>
      <c r="C2675" s="1810" t="s">
        <v>4825</v>
      </c>
      <c r="D2675" s="179">
        <v>342</v>
      </c>
      <c r="E2675" s="1746" t="s">
        <v>5668</v>
      </c>
      <c r="F2675" s="1753" t="s">
        <v>731</v>
      </c>
      <c r="G2675" s="1803">
        <v>0</v>
      </c>
      <c r="H2675" s="1803" t="s">
        <v>0</v>
      </c>
      <c r="I2675" s="1803">
        <v>80</v>
      </c>
      <c r="J2675" s="1745">
        <v>20</v>
      </c>
      <c r="K2675" s="110"/>
      <c r="L2675" s="6"/>
      <c r="M2675" s="743"/>
      <c r="N2675" s="7"/>
      <c r="O2675" s="7"/>
      <c r="P2675" s="7"/>
      <c r="Q2675" s="7"/>
      <c r="R2675" s="7"/>
      <c r="S2675" s="7"/>
      <c r="T2675" s="7"/>
      <c r="U2675" s="1783">
        <f t="shared" si="296"/>
        <v>0</v>
      </c>
      <c r="V2675" s="7"/>
      <c r="W2675" s="7"/>
      <c r="X2675" s="7"/>
      <c r="Y2675" s="7"/>
      <c r="Z2675" s="7"/>
      <c r="AA2675" s="7"/>
      <c r="AB2675" s="7"/>
      <c r="AC2675" s="7"/>
      <c r="AD2675" s="7"/>
      <c r="AE2675" s="7"/>
      <c r="AF2675" s="7"/>
      <c r="AG2675" s="1956"/>
      <c r="AH2675" s="1956"/>
      <c r="AI2675" s="1956"/>
      <c r="AJ2675" s="1956"/>
      <c r="AK2675" s="1956"/>
      <c r="AL2675" s="1956"/>
      <c r="AM2675" s="4062"/>
      <c r="AN2675" s="4062"/>
      <c r="AO2675" s="1956"/>
      <c r="AP2675" s="1956"/>
      <c r="AQ2675" s="1956"/>
      <c r="AR2675" s="1954"/>
      <c r="AS2675" s="3346"/>
      <c r="AT2675" s="2432"/>
      <c r="AU2675" s="2523"/>
      <c r="AV2675" s="2523"/>
      <c r="AW2675" s="3350"/>
      <c r="AX2675" s="3350"/>
      <c r="AY2675" s="2524"/>
      <c r="AZ2675" s="1872"/>
      <c r="BA2675" s="1872"/>
      <c r="BB2675" s="1872"/>
      <c r="BC2675" s="1872"/>
      <c r="BD2675" s="2100"/>
      <c r="BE2675" s="1874"/>
      <c r="BF2675" s="2520"/>
      <c r="BG2675" s="1874"/>
      <c r="BH2675" s="1874"/>
      <c r="BI2675" s="2520"/>
      <c r="BJ2675" s="1874"/>
      <c r="BK2675" s="1874"/>
      <c r="BL2675" s="2521">
        <f t="shared" si="293"/>
        <v>0</v>
      </c>
      <c r="BM2675" s="1874"/>
      <c r="BN2675" s="1413"/>
      <c r="BO2675" s="1413"/>
      <c r="BP2675" s="1413"/>
      <c r="BQ2675" s="1413"/>
      <c r="BR2675" s="2499"/>
      <c r="BS2675" s="2499"/>
      <c r="BT2675" s="2499"/>
      <c r="BU2675" s="2499"/>
      <c r="BV2675" s="2499"/>
      <c r="BW2675" s="2499"/>
      <c r="BX2675" s="2499"/>
      <c r="BY2675" s="2499"/>
      <c r="BZ2675" s="2499"/>
      <c r="CA2675" s="2499"/>
      <c r="CB2675" s="2499"/>
      <c r="CC2675" s="2522"/>
      <c r="CD2675" s="3345" t="s">
        <v>5487</v>
      </c>
    </row>
    <row r="2676" spans="1:82" s="19" customFormat="1" ht="24.75" customHeight="1" x14ac:dyDescent="0.25">
      <c r="A2676" s="1335" t="s">
        <v>4120</v>
      </c>
      <c r="B2676" s="1810" t="s">
        <v>5650</v>
      </c>
      <c r="C2676" s="1810" t="s">
        <v>4825</v>
      </c>
      <c r="D2676" s="179">
        <v>342</v>
      </c>
      <c r="E2676" s="1746" t="s">
        <v>5668</v>
      </c>
      <c r="F2676" s="1753" t="s">
        <v>731</v>
      </c>
      <c r="G2676" s="1803">
        <v>0</v>
      </c>
      <c r="H2676" s="1803" t="s">
        <v>0</v>
      </c>
      <c r="I2676" s="1803">
        <v>80</v>
      </c>
      <c r="J2676" s="1745">
        <v>20</v>
      </c>
      <c r="K2676" s="110"/>
      <c r="L2676" s="6"/>
      <c r="M2676" s="743"/>
      <c r="N2676" s="7"/>
      <c r="O2676" s="7"/>
      <c r="P2676" s="7"/>
      <c r="Q2676" s="7"/>
      <c r="R2676" s="7"/>
      <c r="S2676" s="7"/>
      <c r="T2676" s="7"/>
      <c r="U2676" s="1783">
        <f t="shared" si="296"/>
        <v>0</v>
      </c>
      <c r="V2676" s="7"/>
      <c r="W2676" s="7"/>
      <c r="X2676" s="7"/>
      <c r="Y2676" s="7"/>
      <c r="Z2676" s="7"/>
      <c r="AA2676" s="7"/>
      <c r="AB2676" s="7"/>
      <c r="AC2676" s="7"/>
      <c r="AD2676" s="7"/>
      <c r="AE2676" s="7"/>
      <c r="AF2676" s="7"/>
      <c r="AG2676" s="1956"/>
      <c r="AH2676" s="1956"/>
      <c r="AI2676" s="1956"/>
      <c r="AJ2676" s="1956"/>
      <c r="AK2676" s="1956"/>
      <c r="AL2676" s="1956"/>
      <c r="AM2676" s="4062"/>
      <c r="AN2676" s="4062"/>
      <c r="AO2676" s="1956"/>
      <c r="AP2676" s="1956"/>
      <c r="AQ2676" s="1956"/>
      <c r="AR2676" s="1954"/>
      <c r="AS2676" s="3346"/>
      <c r="AT2676" s="2432"/>
      <c r="AU2676" s="2523"/>
      <c r="AV2676" s="2523"/>
      <c r="AW2676" s="3350"/>
      <c r="AX2676" s="3350"/>
      <c r="AY2676" s="2524"/>
      <c r="AZ2676" s="1872"/>
      <c r="BA2676" s="1872"/>
      <c r="BB2676" s="1872"/>
      <c r="BC2676" s="1872"/>
      <c r="BD2676" s="2100"/>
      <c r="BE2676" s="1874"/>
      <c r="BF2676" s="2520"/>
      <c r="BG2676" s="1874"/>
      <c r="BH2676" s="1874"/>
      <c r="BI2676" s="2520"/>
      <c r="BJ2676" s="1874"/>
      <c r="BK2676" s="1874"/>
      <c r="BL2676" s="2521">
        <f t="shared" si="293"/>
        <v>0</v>
      </c>
      <c r="BM2676" s="1874"/>
      <c r="BN2676" s="1413"/>
      <c r="BO2676" s="1413"/>
      <c r="BP2676" s="1413"/>
      <c r="BQ2676" s="1413"/>
      <c r="BR2676" s="2499"/>
      <c r="BS2676" s="2499"/>
      <c r="BT2676" s="2499"/>
      <c r="BU2676" s="2499"/>
      <c r="BV2676" s="2499"/>
      <c r="BW2676" s="2499"/>
      <c r="BX2676" s="2499"/>
      <c r="BY2676" s="2499"/>
      <c r="BZ2676" s="2499"/>
      <c r="CA2676" s="2499"/>
      <c r="CB2676" s="2499"/>
      <c r="CC2676" s="2522"/>
      <c r="CD2676" s="3345" t="s">
        <v>5487</v>
      </c>
    </row>
    <row r="2677" spans="1:82" s="19" customFormat="1" ht="24.75" customHeight="1" thickBot="1" x14ac:dyDescent="0.3">
      <c r="A2677" s="1808" t="s">
        <v>4120</v>
      </c>
      <c r="B2677" s="1811" t="s">
        <v>5650</v>
      </c>
      <c r="C2677" s="1811" t="s">
        <v>4825</v>
      </c>
      <c r="D2677" s="373">
        <v>342</v>
      </c>
      <c r="E2677" s="1706" t="s">
        <v>5668</v>
      </c>
      <c r="F2677" s="1726" t="s">
        <v>731</v>
      </c>
      <c r="G2677" s="1806">
        <v>0</v>
      </c>
      <c r="H2677" s="1806" t="s">
        <v>0</v>
      </c>
      <c r="I2677" s="1806">
        <v>80</v>
      </c>
      <c r="J2677" s="1705">
        <v>20</v>
      </c>
      <c r="K2677" s="374"/>
      <c r="L2677" s="57"/>
      <c r="M2677" s="952"/>
      <c r="N2677" s="58"/>
      <c r="O2677" s="58"/>
      <c r="P2677" s="58"/>
      <c r="Q2677" s="58"/>
      <c r="R2677" s="58"/>
      <c r="S2677" s="58"/>
      <c r="T2677" s="58"/>
      <c r="U2677" s="1786">
        <f t="shared" si="296"/>
        <v>0</v>
      </c>
      <c r="V2677" s="58"/>
      <c r="W2677" s="58"/>
      <c r="X2677" s="58"/>
      <c r="Y2677" s="58"/>
      <c r="Z2677" s="58"/>
      <c r="AA2677" s="58"/>
      <c r="AB2677" s="58"/>
      <c r="AC2677" s="58"/>
      <c r="AD2677" s="58"/>
      <c r="AE2677" s="58"/>
      <c r="AF2677" s="58"/>
      <c r="AG2677" s="1959"/>
      <c r="AH2677" s="1959"/>
      <c r="AI2677" s="1959"/>
      <c r="AJ2677" s="1959"/>
      <c r="AK2677" s="1959"/>
      <c r="AL2677" s="1959"/>
      <c r="AM2677" s="4063"/>
      <c r="AN2677" s="4063"/>
      <c r="AO2677" s="1959"/>
      <c r="AP2677" s="1959"/>
      <c r="AQ2677" s="1959"/>
      <c r="AR2677" s="1960"/>
      <c r="AS2677" s="3347"/>
      <c r="AT2677" s="2525"/>
      <c r="AU2677" s="2526"/>
      <c r="AV2677" s="2526"/>
      <c r="AW2677" s="3354"/>
      <c r="AX2677" s="3354"/>
      <c r="AY2677" s="2527"/>
      <c r="AZ2677" s="1889"/>
      <c r="BA2677" s="1889"/>
      <c r="BB2677" s="1889"/>
      <c r="BC2677" s="1889"/>
      <c r="BD2677" s="2115"/>
      <c r="BE2677" s="1892"/>
      <c r="BF2677" s="2528"/>
      <c r="BG2677" s="1892"/>
      <c r="BH2677" s="1892"/>
      <c r="BI2677" s="2528"/>
      <c r="BJ2677" s="1892"/>
      <c r="BK2677" s="1892"/>
      <c r="BL2677" s="2529">
        <f t="shared" si="293"/>
        <v>0</v>
      </c>
      <c r="BM2677" s="1892"/>
      <c r="BN2677" s="1949"/>
      <c r="BO2677" s="1949"/>
      <c r="BP2677" s="1949"/>
      <c r="BQ2677" s="1949"/>
      <c r="BR2677" s="2508"/>
      <c r="BS2677" s="2508"/>
      <c r="BT2677" s="2508"/>
      <c r="BU2677" s="2508"/>
      <c r="BV2677" s="2508"/>
      <c r="BW2677" s="2508"/>
      <c r="BX2677" s="2508"/>
      <c r="BY2677" s="2508"/>
      <c r="BZ2677" s="2508"/>
      <c r="CA2677" s="2508"/>
      <c r="CB2677" s="2508"/>
      <c r="CC2677" s="2530"/>
      <c r="CD2677" s="3348" t="s">
        <v>5487</v>
      </c>
    </row>
    <row r="2678" spans="1:82" s="456" customFormat="1" ht="25.5" customHeight="1" x14ac:dyDescent="0.2">
      <c r="A2678" s="449" t="s">
        <v>163</v>
      </c>
      <c r="B2678" s="450" t="s">
        <v>146</v>
      </c>
      <c r="C2678" s="451" t="s">
        <v>554</v>
      </c>
      <c r="D2678" s="163">
        <v>343</v>
      </c>
      <c r="E2678" s="452" t="s">
        <v>555</v>
      </c>
      <c r="F2678" s="453" t="s">
        <v>556</v>
      </c>
      <c r="G2678" s="217">
        <v>0</v>
      </c>
      <c r="H2678" s="217" t="s">
        <v>0</v>
      </c>
      <c r="I2678" s="194">
        <v>1</v>
      </c>
      <c r="J2678" s="454" t="s">
        <v>557</v>
      </c>
      <c r="K2678" s="452" t="s">
        <v>558</v>
      </c>
      <c r="L2678" s="51">
        <f>+M2678+N2678+O2678+P2678+Q2678+R2678+S2678+T2678</f>
        <v>24500000</v>
      </c>
      <c r="M2678" s="455">
        <v>24500000</v>
      </c>
      <c r="N2678" s="455"/>
      <c r="O2678" s="455"/>
      <c r="P2678" s="455"/>
      <c r="Q2678" s="455"/>
      <c r="R2678" s="455"/>
      <c r="S2678" s="455"/>
      <c r="T2678" s="455"/>
      <c r="U2678" s="168">
        <f>SUBTOTAL(9,V2678:AC2678)</f>
        <v>24500000</v>
      </c>
      <c r="V2678" s="52">
        <v>24500000</v>
      </c>
      <c r="W2678" s="52"/>
      <c r="X2678" s="52"/>
      <c r="Y2678" s="52"/>
      <c r="Z2678" s="52"/>
      <c r="AA2678" s="52"/>
      <c r="AB2678" s="52"/>
      <c r="AC2678" s="52"/>
      <c r="AD2678" s="52"/>
      <c r="AE2678" s="52"/>
      <c r="AF2678" s="52"/>
      <c r="AG2678" s="3356">
        <v>81131504</v>
      </c>
      <c r="AH2678" s="1462" t="s">
        <v>559</v>
      </c>
      <c r="AI2678" s="1462" t="s">
        <v>560</v>
      </c>
      <c r="AJ2678" s="1462" t="s">
        <v>561</v>
      </c>
      <c r="AK2678" s="1462" t="s">
        <v>562</v>
      </c>
      <c r="AL2678" s="1462" t="s">
        <v>274</v>
      </c>
      <c r="AM2678" s="1923">
        <v>25000000</v>
      </c>
      <c r="AN2678" s="1923">
        <v>25000000</v>
      </c>
      <c r="AO2678" s="1462" t="s">
        <v>563</v>
      </c>
      <c r="AP2678" s="1462" t="s">
        <v>6</v>
      </c>
      <c r="AQ2678" s="1462" t="s">
        <v>564</v>
      </c>
      <c r="AR2678" s="1462" t="s">
        <v>565</v>
      </c>
      <c r="AS2678" s="3357" t="s">
        <v>566</v>
      </c>
      <c r="AT2678" s="3358" t="s">
        <v>567</v>
      </c>
      <c r="AU2678" s="3359">
        <v>1</v>
      </c>
      <c r="AV2678" s="3359">
        <v>1</v>
      </c>
      <c r="AW2678" s="3360">
        <v>42849</v>
      </c>
      <c r="AX2678" s="3361">
        <v>42911</v>
      </c>
      <c r="AY2678" s="3362">
        <v>24500000</v>
      </c>
      <c r="AZ2678" s="1459" t="s">
        <v>568</v>
      </c>
      <c r="BA2678" s="1397" t="s">
        <v>349</v>
      </c>
      <c r="BB2678" s="1459" t="s">
        <v>569</v>
      </c>
      <c r="BC2678" s="1459" t="s">
        <v>570</v>
      </c>
      <c r="BD2678" s="1459" t="s">
        <v>571</v>
      </c>
      <c r="BE2678" s="1659">
        <v>42811</v>
      </c>
      <c r="BF2678" s="2220">
        <v>25000000</v>
      </c>
      <c r="BG2678" s="1381">
        <v>2017000628</v>
      </c>
      <c r="BH2678" s="1659">
        <v>42849</v>
      </c>
      <c r="BI2678" s="1972">
        <v>24500000</v>
      </c>
      <c r="BJ2678" s="1659">
        <v>42849</v>
      </c>
      <c r="BK2678" s="3363">
        <v>42911</v>
      </c>
      <c r="BL2678" s="2514">
        <f>BF2678-BI2678</f>
        <v>500000</v>
      </c>
      <c r="BM2678" s="3364">
        <f>L2678-(BI2678:BI2683)</f>
        <v>0</v>
      </c>
      <c r="BN2678" s="3365"/>
      <c r="BO2678" s="2106"/>
      <c r="BP2678" s="2106"/>
      <c r="BQ2678" s="2059"/>
      <c r="BR2678" s="2753"/>
      <c r="BS2678" s="1471"/>
      <c r="BT2678" s="1471"/>
      <c r="BU2678" s="1471"/>
      <c r="BV2678" s="1471"/>
      <c r="BW2678" s="1471"/>
      <c r="BX2678" s="1471"/>
      <c r="BY2678" s="1471"/>
      <c r="BZ2678" s="1471"/>
      <c r="CA2678" s="1471"/>
      <c r="CB2678" s="1471"/>
      <c r="CC2678" s="1471"/>
      <c r="CD2678" s="3366" t="s">
        <v>572</v>
      </c>
    </row>
    <row r="2679" spans="1:82" s="456" customFormat="1" ht="25.5" customHeight="1" x14ac:dyDescent="0.2">
      <c r="A2679" s="457" t="s">
        <v>163</v>
      </c>
      <c r="B2679" s="458" t="s">
        <v>146</v>
      </c>
      <c r="C2679" s="459" t="s">
        <v>554</v>
      </c>
      <c r="D2679" s="460">
        <v>343</v>
      </c>
      <c r="E2679" s="461" t="s">
        <v>555</v>
      </c>
      <c r="F2679" s="462" t="s">
        <v>556</v>
      </c>
      <c r="G2679" s="463">
        <v>0</v>
      </c>
      <c r="H2679" s="463" t="s">
        <v>0</v>
      </c>
      <c r="I2679" s="464">
        <v>1</v>
      </c>
      <c r="J2679" s="454" t="s">
        <v>557</v>
      </c>
      <c r="K2679" s="461"/>
      <c r="L2679" s="465"/>
      <c r="M2679" s="466"/>
      <c r="N2679" s="466"/>
      <c r="O2679" s="466"/>
      <c r="P2679" s="466"/>
      <c r="Q2679" s="466"/>
      <c r="R2679" s="466"/>
      <c r="S2679" s="466"/>
      <c r="T2679" s="466"/>
      <c r="U2679" s="467">
        <f t="shared" ref="U2679:U2712" si="298">SUBTOTAL(9,V2679:AC2679)</f>
        <v>0</v>
      </c>
      <c r="V2679" s="466"/>
      <c r="W2679" s="466"/>
      <c r="X2679" s="466"/>
      <c r="Y2679" s="466"/>
      <c r="Z2679" s="466"/>
      <c r="AA2679" s="466"/>
      <c r="AB2679" s="466"/>
      <c r="AC2679" s="466"/>
      <c r="AD2679" s="466"/>
      <c r="AE2679" s="466"/>
      <c r="AF2679" s="466"/>
      <c r="AG2679" s="1133"/>
      <c r="AH2679" s="1133"/>
      <c r="AI2679" s="1133"/>
      <c r="AJ2679" s="1133"/>
      <c r="AK2679" s="1133"/>
      <c r="AL2679" s="1133"/>
      <c r="AM2679" s="1147"/>
      <c r="AN2679" s="1147"/>
      <c r="AO2679" s="1133"/>
      <c r="AP2679" s="1133"/>
      <c r="AQ2679" s="1133"/>
      <c r="AR2679" s="1133"/>
      <c r="AS2679" s="3367" t="s">
        <v>573</v>
      </c>
      <c r="AT2679" s="3368" t="s">
        <v>574</v>
      </c>
      <c r="AU2679" s="3369">
        <v>1</v>
      </c>
      <c r="AV2679" s="3369">
        <v>0</v>
      </c>
      <c r="AW2679" s="3370">
        <v>42948</v>
      </c>
      <c r="AX2679" s="3370">
        <v>43008</v>
      </c>
      <c r="AY2679" s="3371">
        <v>0</v>
      </c>
      <c r="AZ2679" s="2200"/>
      <c r="BA2679" s="2200"/>
      <c r="BB2679" s="2200"/>
      <c r="BC2679" s="2200"/>
      <c r="BD2679" s="2200"/>
      <c r="BE2679" s="2238"/>
      <c r="BF2679" s="2342"/>
      <c r="BG2679" s="2238"/>
      <c r="BH2679" s="2238"/>
      <c r="BI2679" s="3372" t="s">
        <v>575</v>
      </c>
      <c r="BJ2679" s="2238"/>
      <c r="BK2679" s="3373"/>
      <c r="BL2679" s="2733" t="e">
        <f t="shared" ref="BL2679:BL2712" si="299">BF2679-BI2679</f>
        <v>#VALUE!</v>
      </c>
      <c r="BM2679" s="3345"/>
      <c r="BN2679" s="3365"/>
      <c r="BO2679" s="2106"/>
      <c r="BP2679" s="2106"/>
      <c r="BQ2679" s="2059"/>
      <c r="BR2679" s="3181"/>
      <c r="BS2679" s="1439"/>
      <c r="BT2679" s="1439"/>
      <c r="BU2679" s="1439"/>
      <c r="BV2679" s="1439"/>
      <c r="BW2679" s="1439"/>
      <c r="BX2679" s="1439"/>
      <c r="BY2679" s="1439"/>
      <c r="BZ2679" s="1439"/>
      <c r="CA2679" s="1439"/>
      <c r="CB2679" s="1439"/>
      <c r="CC2679" s="1439"/>
      <c r="CD2679" s="3180" t="s">
        <v>572</v>
      </c>
    </row>
    <row r="2680" spans="1:82" s="456" customFormat="1" ht="25.5" customHeight="1" x14ac:dyDescent="0.2">
      <c r="A2680" s="457" t="s">
        <v>163</v>
      </c>
      <c r="B2680" s="458" t="s">
        <v>146</v>
      </c>
      <c r="C2680" s="459" t="s">
        <v>554</v>
      </c>
      <c r="D2680" s="460">
        <v>343</v>
      </c>
      <c r="E2680" s="461" t="s">
        <v>555</v>
      </c>
      <c r="F2680" s="462" t="s">
        <v>556</v>
      </c>
      <c r="G2680" s="463">
        <v>0</v>
      </c>
      <c r="H2680" s="463" t="s">
        <v>0</v>
      </c>
      <c r="I2680" s="464">
        <v>1</v>
      </c>
      <c r="J2680" s="454" t="s">
        <v>557</v>
      </c>
      <c r="K2680" s="461"/>
      <c r="L2680" s="465"/>
      <c r="M2680" s="466"/>
      <c r="N2680" s="466"/>
      <c r="O2680" s="466"/>
      <c r="P2680" s="466"/>
      <c r="Q2680" s="466"/>
      <c r="R2680" s="466"/>
      <c r="S2680" s="466"/>
      <c r="T2680" s="466"/>
      <c r="U2680" s="467">
        <f t="shared" si="298"/>
        <v>0</v>
      </c>
      <c r="V2680" s="466"/>
      <c r="W2680" s="466"/>
      <c r="X2680" s="466"/>
      <c r="Y2680" s="466"/>
      <c r="Z2680" s="466"/>
      <c r="AA2680" s="466"/>
      <c r="AB2680" s="466"/>
      <c r="AC2680" s="466"/>
      <c r="AD2680" s="466"/>
      <c r="AE2680" s="466"/>
      <c r="AF2680" s="466"/>
      <c r="AG2680" s="1133"/>
      <c r="AH2680" s="1133"/>
      <c r="AI2680" s="1133"/>
      <c r="AJ2680" s="1133"/>
      <c r="AK2680" s="1133"/>
      <c r="AL2680" s="1133"/>
      <c r="AM2680" s="1147"/>
      <c r="AN2680" s="1147"/>
      <c r="AO2680" s="1133"/>
      <c r="AP2680" s="1133"/>
      <c r="AQ2680" s="1133"/>
      <c r="AR2680" s="1133"/>
      <c r="AS2680" s="3367" t="s">
        <v>576</v>
      </c>
      <c r="AT2680" s="3368" t="s">
        <v>330</v>
      </c>
      <c r="AU2680" s="3369">
        <v>100</v>
      </c>
      <c r="AV2680" s="3369">
        <v>0</v>
      </c>
      <c r="AW2680" s="3370">
        <v>42948</v>
      </c>
      <c r="AX2680" s="3370">
        <v>43008</v>
      </c>
      <c r="AY2680" s="3371">
        <v>0</v>
      </c>
      <c r="AZ2680" s="2200"/>
      <c r="BA2680" s="2200"/>
      <c r="BB2680" s="2200"/>
      <c r="BC2680" s="2200"/>
      <c r="BD2680" s="2200"/>
      <c r="BE2680" s="2238"/>
      <c r="BF2680" s="2342"/>
      <c r="BG2680" s="2238"/>
      <c r="BH2680" s="2238"/>
      <c r="BI2680" s="3372"/>
      <c r="BJ2680" s="2238"/>
      <c r="BK2680" s="3373"/>
      <c r="BL2680" s="2733">
        <f t="shared" si="299"/>
        <v>0</v>
      </c>
      <c r="BM2680" s="3345"/>
      <c r="BN2680" s="3365"/>
      <c r="BO2680" s="2106"/>
      <c r="BP2680" s="2106"/>
      <c r="BQ2680" s="2059"/>
      <c r="BR2680" s="3181"/>
      <c r="BS2680" s="1439"/>
      <c r="BT2680" s="1439"/>
      <c r="BU2680" s="1439"/>
      <c r="BV2680" s="1439"/>
      <c r="BW2680" s="1439"/>
      <c r="BX2680" s="1439"/>
      <c r="BY2680" s="1439"/>
      <c r="BZ2680" s="1439"/>
      <c r="CA2680" s="1439"/>
      <c r="CB2680" s="1439"/>
      <c r="CC2680" s="1439"/>
      <c r="CD2680" s="3180" t="s">
        <v>572</v>
      </c>
    </row>
    <row r="2681" spans="1:82" s="456" customFormat="1" ht="25.5" customHeight="1" x14ac:dyDescent="0.2">
      <c r="A2681" s="457" t="s">
        <v>163</v>
      </c>
      <c r="B2681" s="458" t="s">
        <v>146</v>
      </c>
      <c r="C2681" s="459" t="s">
        <v>554</v>
      </c>
      <c r="D2681" s="460">
        <v>343</v>
      </c>
      <c r="E2681" s="461" t="s">
        <v>555</v>
      </c>
      <c r="F2681" s="462" t="s">
        <v>556</v>
      </c>
      <c r="G2681" s="463">
        <v>0</v>
      </c>
      <c r="H2681" s="463" t="s">
        <v>0</v>
      </c>
      <c r="I2681" s="464">
        <v>1</v>
      </c>
      <c r="J2681" s="454" t="s">
        <v>557</v>
      </c>
      <c r="K2681" s="461"/>
      <c r="L2681" s="465"/>
      <c r="M2681" s="466"/>
      <c r="N2681" s="466"/>
      <c r="O2681" s="466"/>
      <c r="P2681" s="466"/>
      <c r="Q2681" s="466"/>
      <c r="R2681" s="466"/>
      <c r="S2681" s="466"/>
      <c r="T2681" s="466"/>
      <c r="U2681" s="467">
        <f t="shared" si="298"/>
        <v>0</v>
      </c>
      <c r="V2681" s="466"/>
      <c r="W2681" s="466"/>
      <c r="X2681" s="466"/>
      <c r="Y2681" s="466"/>
      <c r="Z2681" s="466"/>
      <c r="AA2681" s="466"/>
      <c r="AB2681" s="466"/>
      <c r="AC2681" s="466"/>
      <c r="AD2681" s="466"/>
      <c r="AE2681" s="466"/>
      <c r="AF2681" s="466"/>
      <c r="AG2681" s="1133"/>
      <c r="AH2681" s="1133"/>
      <c r="AI2681" s="1133"/>
      <c r="AJ2681" s="1133"/>
      <c r="AK2681" s="1133"/>
      <c r="AL2681" s="1133"/>
      <c r="AM2681" s="1147"/>
      <c r="AN2681" s="1147"/>
      <c r="AO2681" s="1133"/>
      <c r="AP2681" s="1133"/>
      <c r="AQ2681" s="1133"/>
      <c r="AR2681" s="1133"/>
      <c r="AS2681" s="3367" t="s">
        <v>6180</v>
      </c>
      <c r="AT2681" s="3368" t="s">
        <v>577</v>
      </c>
      <c r="AU2681" s="3369">
        <v>1</v>
      </c>
      <c r="AV2681" s="3369">
        <v>0</v>
      </c>
      <c r="AW2681" s="3374">
        <v>43008</v>
      </c>
      <c r="AX2681" s="3374">
        <v>43100</v>
      </c>
      <c r="AY2681" s="3375">
        <v>0</v>
      </c>
      <c r="AZ2681" s="2200"/>
      <c r="BA2681" s="2200"/>
      <c r="BB2681" s="2200"/>
      <c r="BC2681" s="2200"/>
      <c r="BD2681" s="2200"/>
      <c r="BE2681" s="2238"/>
      <c r="BF2681" s="2342"/>
      <c r="BG2681" s="2238"/>
      <c r="BH2681" s="2238"/>
      <c r="BI2681" s="3372"/>
      <c r="BJ2681" s="2238"/>
      <c r="BK2681" s="3373"/>
      <c r="BL2681" s="2733">
        <f t="shared" si="299"/>
        <v>0</v>
      </c>
      <c r="BM2681" s="3345"/>
      <c r="BN2681" s="3365"/>
      <c r="BO2681" s="2106"/>
      <c r="BP2681" s="2106"/>
      <c r="BQ2681" s="2059"/>
      <c r="BR2681" s="3181"/>
      <c r="BS2681" s="1439"/>
      <c r="BT2681" s="1439"/>
      <c r="BU2681" s="1439"/>
      <c r="BV2681" s="1439"/>
      <c r="BW2681" s="1439"/>
      <c r="BX2681" s="1439"/>
      <c r="BY2681" s="1439"/>
      <c r="BZ2681" s="1439"/>
      <c r="CA2681" s="1439"/>
      <c r="CB2681" s="1439"/>
      <c r="CC2681" s="1439"/>
      <c r="CD2681" s="3180" t="s">
        <v>572</v>
      </c>
    </row>
    <row r="2682" spans="1:82" s="456" customFormat="1" ht="25.5" customHeight="1" x14ac:dyDescent="0.2">
      <c r="A2682" s="457" t="s">
        <v>163</v>
      </c>
      <c r="B2682" s="458" t="s">
        <v>146</v>
      </c>
      <c r="C2682" s="459" t="s">
        <v>554</v>
      </c>
      <c r="D2682" s="460">
        <v>343</v>
      </c>
      <c r="E2682" s="461" t="s">
        <v>555</v>
      </c>
      <c r="F2682" s="462" t="s">
        <v>556</v>
      </c>
      <c r="G2682" s="463">
        <v>0</v>
      </c>
      <c r="H2682" s="463" t="s">
        <v>0</v>
      </c>
      <c r="I2682" s="464">
        <v>1</v>
      </c>
      <c r="J2682" s="454" t="s">
        <v>557</v>
      </c>
      <c r="K2682" s="461"/>
      <c r="L2682" s="465"/>
      <c r="M2682" s="466"/>
      <c r="N2682" s="466"/>
      <c r="O2682" s="466"/>
      <c r="P2682" s="466"/>
      <c r="Q2682" s="466"/>
      <c r="R2682" s="466"/>
      <c r="S2682" s="466"/>
      <c r="T2682" s="466"/>
      <c r="U2682" s="467">
        <f t="shared" si="298"/>
        <v>0</v>
      </c>
      <c r="V2682" s="466"/>
      <c r="W2682" s="466"/>
      <c r="X2682" s="466"/>
      <c r="Y2682" s="466"/>
      <c r="Z2682" s="466"/>
      <c r="AA2682" s="466"/>
      <c r="AB2682" s="466"/>
      <c r="AC2682" s="466"/>
      <c r="AD2682" s="466"/>
      <c r="AE2682" s="466"/>
      <c r="AF2682" s="466"/>
      <c r="AG2682" s="1133"/>
      <c r="AH2682" s="1133"/>
      <c r="AI2682" s="1133"/>
      <c r="AJ2682" s="1133"/>
      <c r="AK2682" s="1133"/>
      <c r="AL2682" s="1133"/>
      <c r="AM2682" s="1147"/>
      <c r="AN2682" s="1147"/>
      <c r="AO2682" s="1133"/>
      <c r="AP2682" s="1133"/>
      <c r="AQ2682" s="1133"/>
      <c r="AR2682" s="1133"/>
      <c r="AS2682" s="1991"/>
      <c r="AT2682" s="3214"/>
      <c r="AU2682" s="2021"/>
      <c r="AV2682" s="2021"/>
      <c r="AW2682" s="2444"/>
      <c r="AX2682" s="2444"/>
      <c r="AY2682" s="2338"/>
      <c r="AZ2682" s="2200"/>
      <c r="BA2682" s="2200"/>
      <c r="BB2682" s="2200"/>
      <c r="BC2682" s="2200"/>
      <c r="BD2682" s="2200"/>
      <c r="BE2682" s="2238"/>
      <c r="BF2682" s="2342"/>
      <c r="BG2682" s="2238"/>
      <c r="BH2682" s="2238"/>
      <c r="BI2682" s="3372"/>
      <c r="BJ2682" s="2238"/>
      <c r="BK2682" s="3373"/>
      <c r="BL2682" s="2733">
        <f t="shared" si="299"/>
        <v>0</v>
      </c>
      <c r="BM2682" s="3345"/>
      <c r="BN2682" s="3365"/>
      <c r="BO2682" s="2106"/>
      <c r="BP2682" s="2106"/>
      <c r="BQ2682" s="2059"/>
      <c r="BR2682" s="3181"/>
      <c r="BS2682" s="1439"/>
      <c r="BT2682" s="1439"/>
      <c r="BU2682" s="1439"/>
      <c r="BV2682" s="1439"/>
      <c r="BW2682" s="1439"/>
      <c r="BX2682" s="1439"/>
      <c r="BY2682" s="1439"/>
      <c r="BZ2682" s="1439"/>
      <c r="CA2682" s="1439"/>
      <c r="CB2682" s="1439"/>
      <c r="CC2682" s="1439"/>
      <c r="CD2682" s="3180" t="s">
        <v>572</v>
      </c>
    </row>
    <row r="2683" spans="1:82" s="456" customFormat="1" ht="25.5" customHeight="1" thickBot="1" x14ac:dyDescent="0.25">
      <c r="A2683" s="469" t="s">
        <v>163</v>
      </c>
      <c r="B2683" s="470" t="s">
        <v>146</v>
      </c>
      <c r="C2683" s="471" t="s">
        <v>554</v>
      </c>
      <c r="D2683" s="431">
        <v>343</v>
      </c>
      <c r="E2683" s="472" t="s">
        <v>555</v>
      </c>
      <c r="F2683" s="473" t="s">
        <v>556</v>
      </c>
      <c r="G2683" s="434">
        <v>0</v>
      </c>
      <c r="H2683" s="434" t="s">
        <v>0</v>
      </c>
      <c r="I2683" s="446">
        <v>1</v>
      </c>
      <c r="J2683" s="454" t="s">
        <v>557</v>
      </c>
      <c r="K2683" s="472"/>
      <c r="L2683" s="439"/>
      <c r="M2683" s="474"/>
      <c r="N2683" s="474"/>
      <c r="O2683" s="474"/>
      <c r="P2683" s="474"/>
      <c r="Q2683" s="474"/>
      <c r="R2683" s="474"/>
      <c r="S2683" s="474"/>
      <c r="T2683" s="474"/>
      <c r="U2683" s="440">
        <f t="shared" si="298"/>
        <v>0</v>
      </c>
      <c r="V2683" s="474"/>
      <c r="W2683" s="474"/>
      <c r="X2683" s="474"/>
      <c r="Y2683" s="474"/>
      <c r="Z2683" s="474"/>
      <c r="AA2683" s="474"/>
      <c r="AB2683" s="474"/>
      <c r="AC2683" s="474"/>
      <c r="AD2683" s="474"/>
      <c r="AE2683" s="474"/>
      <c r="AF2683" s="474"/>
      <c r="AG2683" s="1505"/>
      <c r="AH2683" s="1505"/>
      <c r="AI2683" s="1505"/>
      <c r="AJ2683" s="1505"/>
      <c r="AK2683" s="1505"/>
      <c r="AL2683" s="1505"/>
      <c r="AM2683" s="1995"/>
      <c r="AN2683" s="1995"/>
      <c r="AO2683" s="1505"/>
      <c r="AP2683" s="1505"/>
      <c r="AQ2683" s="1505"/>
      <c r="AR2683" s="1505"/>
      <c r="AS2683" s="1996"/>
      <c r="AT2683" s="3237"/>
      <c r="AU2683" s="2033"/>
      <c r="AV2683" s="2033"/>
      <c r="AW2683" s="2446"/>
      <c r="AX2683" s="2446"/>
      <c r="AY2683" s="3240"/>
      <c r="AZ2683" s="2445"/>
      <c r="BA2683" s="2445"/>
      <c r="BB2683" s="2445"/>
      <c r="BC2683" s="2445"/>
      <c r="BD2683" s="2445"/>
      <c r="BE2683" s="3242"/>
      <c r="BF2683" s="3243"/>
      <c r="BG2683" s="3242"/>
      <c r="BH2683" s="3242"/>
      <c r="BI2683" s="3376"/>
      <c r="BJ2683" s="3242"/>
      <c r="BK2683" s="3377"/>
      <c r="BL2683" s="3244">
        <f t="shared" si="299"/>
        <v>0</v>
      </c>
      <c r="BM2683" s="3378"/>
      <c r="BN2683" s="3365"/>
      <c r="BO2683" s="2106"/>
      <c r="BP2683" s="2106"/>
      <c r="BQ2683" s="2059"/>
      <c r="BR2683" s="3188"/>
      <c r="BS2683" s="1514"/>
      <c r="BT2683" s="1514"/>
      <c r="BU2683" s="1514"/>
      <c r="BV2683" s="1514"/>
      <c r="BW2683" s="1514"/>
      <c r="BX2683" s="1514"/>
      <c r="BY2683" s="1514"/>
      <c r="BZ2683" s="1514"/>
      <c r="CA2683" s="1514"/>
      <c r="CB2683" s="1514"/>
      <c r="CC2683" s="1514"/>
      <c r="CD2683" s="3187" t="s">
        <v>572</v>
      </c>
    </row>
    <row r="2684" spans="1:82" s="456" customFormat="1" ht="25.5" customHeight="1" x14ac:dyDescent="0.2">
      <c r="A2684" s="475" t="s">
        <v>163</v>
      </c>
      <c r="B2684" s="476" t="s">
        <v>146</v>
      </c>
      <c r="C2684" s="477" t="s">
        <v>554</v>
      </c>
      <c r="D2684" s="179">
        <v>344</v>
      </c>
      <c r="E2684" s="478" t="s">
        <v>578</v>
      </c>
      <c r="F2684" s="479" t="s">
        <v>579</v>
      </c>
      <c r="G2684" s="12">
        <v>0</v>
      </c>
      <c r="H2684" s="12" t="s">
        <v>0</v>
      </c>
      <c r="I2684" s="15">
        <v>1</v>
      </c>
      <c r="J2684" s="480">
        <v>1</v>
      </c>
      <c r="K2684" s="478"/>
      <c r="L2684" s="6">
        <f>+M2684+N2684+O2684+P2684+Q2684+R2684+S2684+T2684</f>
        <v>0</v>
      </c>
      <c r="M2684" s="455"/>
      <c r="N2684" s="481"/>
      <c r="O2684" s="481"/>
      <c r="P2684" s="481"/>
      <c r="Q2684" s="481"/>
      <c r="R2684" s="481"/>
      <c r="S2684" s="481"/>
      <c r="T2684" s="481"/>
      <c r="U2684" s="482">
        <f t="shared" si="298"/>
        <v>0</v>
      </c>
      <c r="V2684" s="7"/>
      <c r="W2684" s="7"/>
      <c r="X2684" s="7"/>
      <c r="Y2684" s="7"/>
      <c r="Z2684" s="7"/>
      <c r="AA2684" s="7"/>
      <c r="AB2684" s="7"/>
      <c r="AC2684" s="7"/>
      <c r="AD2684" s="7"/>
      <c r="AE2684" s="7"/>
      <c r="AF2684" s="7"/>
      <c r="AG2684" s="1956"/>
      <c r="AH2684" s="1956"/>
      <c r="AI2684" s="1956"/>
      <c r="AJ2684" s="1956"/>
      <c r="AK2684" s="1956"/>
      <c r="AL2684" s="1956"/>
      <c r="AM2684" s="1864"/>
      <c r="AN2684" s="1864"/>
      <c r="AO2684" s="1956"/>
      <c r="AP2684" s="1956"/>
      <c r="AQ2684" s="1956"/>
      <c r="AR2684" s="1956"/>
      <c r="AS2684" s="1991"/>
      <c r="AT2684" s="2097"/>
      <c r="AU2684" s="1869"/>
      <c r="AV2684" s="1869"/>
      <c r="AW2684" s="1870"/>
      <c r="AX2684" s="1870"/>
      <c r="AY2684" s="3379"/>
      <c r="AZ2684" s="1872"/>
      <c r="BA2684" s="1872"/>
      <c r="BB2684" s="1872"/>
      <c r="BC2684" s="1872"/>
      <c r="BD2684" s="1872"/>
      <c r="BE2684" s="1874"/>
      <c r="BF2684" s="2520"/>
      <c r="BG2684" s="1874"/>
      <c r="BH2684" s="1874"/>
      <c r="BI2684" s="3380"/>
      <c r="BJ2684" s="1874"/>
      <c r="BK2684" s="3381"/>
      <c r="BL2684" s="2521">
        <f t="shared" si="299"/>
        <v>0</v>
      </c>
      <c r="BM2684" s="3382">
        <f>L2684-(BI2684:BI2689)</f>
        <v>0</v>
      </c>
      <c r="BN2684" s="2106"/>
      <c r="BO2684" s="2106"/>
      <c r="BP2684" s="2106"/>
      <c r="BQ2684" s="2106"/>
      <c r="BR2684" s="1413"/>
      <c r="BS2684" s="1413"/>
      <c r="BT2684" s="1413"/>
      <c r="BU2684" s="1413"/>
      <c r="BV2684" s="1413"/>
      <c r="BW2684" s="1413"/>
      <c r="BX2684" s="1413"/>
      <c r="BY2684" s="1413"/>
      <c r="BZ2684" s="1413"/>
      <c r="CA2684" s="1413"/>
      <c r="CB2684" s="1413"/>
      <c r="CC2684" s="1413"/>
      <c r="CD2684" s="1874" t="s">
        <v>572</v>
      </c>
    </row>
    <row r="2685" spans="1:82" s="456" customFormat="1" ht="25.5" customHeight="1" x14ac:dyDescent="0.2">
      <c r="A2685" s="484" t="s">
        <v>163</v>
      </c>
      <c r="B2685" s="458" t="s">
        <v>146</v>
      </c>
      <c r="C2685" s="459" t="s">
        <v>554</v>
      </c>
      <c r="D2685" s="460">
        <v>344</v>
      </c>
      <c r="E2685" s="461" t="s">
        <v>578</v>
      </c>
      <c r="F2685" s="462" t="s">
        <v>579</v>
      </c>
      <c r="G2685" s="463">
        <v>0</v>
      </c>
      <c r="H2685" s="463" t="s">
        <v>0</v>
      </c>
      <c r="I2685" s="464">
        <v>1</v>
      </c>
      <c r="J2685" s="454">
        <v>1</v>
      </c>
      <c r="K2685" s="461"/>
      <c r="L2685" s="465"/>
      <c r="M2685" s="466"/>
      <c r="N2685" s="466"/>
      <c r="O2685" s="466"/>
      <c r="P2685" s="466"/>
      <c r="Q2685" s="466"/>
      <c r="R2685" s="466"/>
      <c r="S2685" s="466"/>
      <c r="T2685" s="466"/>
      <c r="U2685" s="467">
        <f t="shared" si="298"/>
        <v>0</v>
      </c>
      <c r="V2685" s="466"/>
      <c r="W2685" s="466"/>
      <c r="X2685" s="466"/>
      <c r="Y2685" s="466"/>
      <c r="Z2685" s="466"/>
      <c r="AA2685" s="466"/>
      <c r="AB2685" s="466"/>
      <c r="AC2685" s="466"/>
      <c r="AD2685" s="466"/>
      <c r="AE2685" s="466"/>
      <c r="AF2685" s="466"/>
      <c r="AG2685" s="1133"/>
      <c r="AH2685" s="1133"/>
      <c r="AI2685" s="1133"/>
      <c r="AJ2685" s="1133"/>
      <c r="AK2685" s="1133"/>
      <c r="AL2685" s="1133"/>
      <c r="AM2685" s="1147"/>
      <c r="AN2685" s="1147"/>
      <c r="AO2685" s="1133"/>
      <c r="AP2685" s="1133"/>
      <c r="AQ2685" s="1133"/>
      <c r="AR2685" s="1133"/>
      <c r="AS2685" s="1991"/>
      <c r="AT2685" s="3214"/>
      <c r="AU2685" s="2021"/>
      <c r="AV2685" s="2021"/>
      <c r="AW2685" s="2444"/>
      <c r="AX2685" s="2444"/>
      <c r="AY2685" s="2338"/>
      <c r="AZ2685" s="2200"/>
      <c r="BA2685" s="2200"/>
      <c r="BB2685" s="2200"/>
      <c r="BC2685" s="2200"/>
      <c r="BD2685" s="2200"/>
      <c r="BE2685" s="2238"/>
      <c r="BF2685" s="2342"/>
      <c r="BG2685" s="2238"/>
      <c r="BH2685" s="2238"/>
      <c r="BI2685" s="3372"/>
      <c r="BJ2685" s="2238"/>
      <c r="BK2685" s="3373"/>
      <c r="BL2685" s="2733">
        <f t="shared" si="299"/>
        <v>0</v>
      </c>
      <c r="BM2685" s="3383"/>
      <c r="BN2685" s="2106"/>
      <c r="BO2685" s="2106"/>
      <c r="BP2685" s="2106"/>
      <c r="BQ2685" s="2106"/>
      <c r="BR2685" s="1439"/>
      <c r="BS2685" s="1439"/>
      <c r="BT2685" s="1439"/>
      <c r="BU2685" s="1439"/>
      <c r="BV2685" s="1439"/>
      <c r="BW2685" s="1439"/>
      <c r="BX2685" s="1439"/>
      <c r="BY2685" s="1439"/>
      <c r="BZ2685" s="1439"/>
      <c r="CA2685" s="1439"/>
      <c r="CB2685" s="1439"/>
      <c r="CC2685" s="1439"/>
      <c r="CD2685" s="2238" t="s">
        <v>572</v>
      </c>
    </row>
    <row r="2686" spans="1:82" s="456" customFormat="1" ht="25.5" customHeight="1" x14ac:dyDescent="0.2">
      <c r="A2686" s="484" t="s">
        <v>163</v>
      </c>
      <c r="B2686" s="458" t="s">
        <v>146</v>
      </c>
      <c r="C2686" s="459" t="s">
        <v>554</v>
      </c>
      <c r="D2686" s="460">
        <v>344</v>
      </c>
      <c r="E2686" s="461" t="s">
        <v>578</v>
      </c>
      <c r="F2686" s="462" t="s">
        <v>579</v>
      </c>
      <c r="G2686" s="463">
        <v>0</v>
      </c>
      <c r="H2686" s="463" t="s">
        <v>0</v>
      </c>
      <c r="I2686" s="464">
        <v>1</v>
      </c>
      <c r="J2686" s="454">
        <v>1</v>
      </c>
      <c r="K2686" s="461"/>
      <c r="L2686" s="465"/>
      <c r="M2686" s="466"/>
      <c r="N2686" s="466"/>
      <c r="O2686" s="466"/>
      <c r="P2686" s="466"/>
      <c r="Q2686" s="466"/>
      <c r="R2686" s="466"/>
      <c r="S2686" s="466"/>
      <c r="T2686" s="466"/>
      <c r="U2686" s="467">
        <f t="shared" si="298"/>
        <v>0</v>
      </c>
      <c r="V2686" s="466"/>
      <c r="W2686" s="466"/>
      <c r="X2686" s="466"/>
      <c r="Y2686" s="466"/>
      <c r="Z2686" s="466"/>
      <c r="AA2686" s="466"/>
      <c r="AB2686" s="466"/>
      <c r="AC2686" s="466"/>
      <c r="AD2686" s="466"/>
      <c r="AE2686" s="466"/>
      <c r="AF2686" s="466"/>
      <c r="AG2686" s="1133"/>
      <c r="AH2686" s="1133"/>
      <c r="AI2686" s="1133"/>
      <c r="AJ2686" s="1133"/>
      <c r="AK2686" s="1133"/>
      <c r="AL2686" s="1133"/>
      <c r="AM2686" s="1147"/>
      <c r="AN2686" s="1147"/>
      <c r="AO2686" s="1133"/>
      <c r="AP2686" s="1133"/>
      <c r="AQ2686" s="1133"/>
      <c r="AR2686" s="1133"/>
      <c r="AS2686" s="1991"/>
      <c r="AT2686" s="3214"/>
      <c r="AU2686" s="2021"/>
      <c r="AV2686" s="2021"/>
      <c r="AW2686" s="2444"/>
      <c r="AX2686" s="2444"/>
      <c r="AY2686" s="2338"/>
      <c r="AZ2686" s="2200"/>
      <c r="BA2686" s="2200"/>
      <c r="BB2686" s="2200"/>
      <c r="BC2686" s="2200"/>
      <c r="BD2686" s="2200"/>
      <c r="BE2686" s="2238"/>
      <c r="BF2686" s="2342"/>
      <c r="BG2686" s="2238"/>
      <c r="BH2686" s="2238"/>
      <c r="BI2686" s="3372"/>
      <c r="BJ2686" s="2238"/>
      <c r="BK2686" s="3373"/>
      <c r="BL2686" s="2733">
        <f t="shared" si="299"/>
        <v>0</v>
      </c>
      <c r="BM2686" s="3383"/>
      <c r="BN2686" s="2106"/>
      <c r="BO2686" s="2106"/>
      <c r="BP2686" s="2106"/>
      <c r="BQ2686" s="2106"/>
      <c r="BR2686" s="1439"/>
      <c r="BS2686" s="1439"/>
      <c r="BT2686" s="1439"/>
      <c r="BU2686" s="1439"/>
      <c r="BV2686" s="1439"/>
      <c r="BW2686" s="1439"/>
      <c r="BX2686" s="1439"/>
      <c r="BY2686" s="1439"/>
      <c r="BZ2686" s="1439"/>
      <c r="CA2686" s="1439"/>
      <c r="CB2686" s="1439"/>
      <c r="CC2686" s="1439"/>
      <c r="CD2686" s="2238" t="s">
        <v>572</v>
      </c>
    </row>
    <row r="2687" spans="1:82" s="456" customFormat="1" ht="25.5" customHeight="1" x14ac:dyDescent="0.2">
      <c r="A2687" s="484" t="s">
        <v>163</v>
      </c>
      <c r="B2687" s="458" t="s">
        <v>146</v>
      </c>
      <c r="C2687" s="459" t="s">
        <v>554</v>
      </c>
      <c r="D2687" s="460">
        <v>344</v>
      </c>
      <c r="E2687" s="461" t="s">
        <v>578</v>
      </c>
      <c r="F2687" s="462" t="s">
        <v>579</v>
      </c>
      <c r="G2687" s="463">
        <v>0</v>
      </c>
      <c r="H2687" s="463" t="s">
        <v>0</v>
      </c>
      <c r="I2687" s="464">
        <v>1</v>
      </c>
      <c r="J2687" s="454">
        <v>1</v>
      </c>
      <c r="K2687" s="461"/>
      <c r="L2687" s="465"/>
      <c r="M2687" s="466"/>
      <c r="N2687" s="466"/>
      <c r="O2687" s="466"/>
      <c r="P2687" s="466"/>
      <c r="Q2687" s="466"/>
      <c r="R2687" s="466"/>
      <c r="S2687" s="466"/>
      <c r="T2687" s="466"/>
      <c r="U2687" s="467">
        <f t="shared" si="298"/>
        <v>0</v>
      </c>
      <c r="V2687" s="466"/>
      <c r="W2687" s="466"/>
      <c r="X2687" s="466"/>
      <c r="Y2687" s="466"/>
      <c r="Z2687" s="466"/>
      <c r="AA2687" s="466"/>
      <c r="AB2687" s="466"/>
      <c r="AC2687" s="466"/>
      <c r="AD2687" s="466"/>
      <c r="AE2687" s="466"/>
      <c r="AF2687" s="466"/>
      <c r="AG2687" s="1133"/>
      <c r="AH2687" s="1133"/>
      <c r="AI2687" s="1133"/>
      <c r="AJ2687" s="1133"/>
      <c r="AK2687" s="1133"/>
      <c r="AL2687" s="1133"/>
      <c r="AM2687" s="1147"/>
      <c r="AN2687" s="1147"/>
      <c r="AO2687" s="1133"/>
      <c r="AP2687" s="1133"/>
      <c r="AQ2687" s="1133"/>
      <c r="AR2687" s="1133"/>
      <c r="AS2687" s="1991"/>
      <c r="AT2687" s="3214"/>
      <c r="AU2687" s="2021"/>
      <c r="AV2687" s="2021"/>
      <c r="AW2687" s="2444"/>
      <c r="AX2687" s="2444"/>
      <c r="AY2687" s="2338"/>
      <c r="AZ2687" s="2200"/>
      <c r="BA2687" s="2200"/>
      <c r="BB2687" s="2200"/>
      <c r="BC2687" s="2200"/>
      <c r="BD2687" s="2200"/>
      <c r="BE2687" s="2238"/>
      <c r="BF2687" s="2342"/>
      <c r="BG2687" s="2238"/>
      <c r="BH2687" s="2238"/>
      <c r="BI2687" s="3372"/>
      <c r="BJ2687" s="2238"/>
      <c r="BK2687" s="3373"/>
      <c r="BL2687" s="2733">
        <f t="shared" si="299"/>
        <v>0</v>
      </c>
      <c r="BM2687" s="3383"/>
      <c r="BN2687" s="2106"/>
      <c r="BO2687" s="2106"/>
      <c r="BP2687" s="2106"/>
      <c r="BQ2687" s="2106"/>
      <c r="BR2687" s="1439"/>
      <c r="BS2687" s="1439"/>
      <c r="BT2687" s="1439"/>
      <c r="BU2687" s="1439"/>
      <c r="BV2687" s="1439"/>
      <c r="BW2687" s="1439"/>
      <c r="BX2687" s="1439"/>
      <c r="BY2687" s="1439"/>
      <c r="BZ2687" s="1439"/>
      <c r="CA2687" s="1439"/>
      <c r="CB2687" s="1439"/>
      <c r="CC2687" s="1439"/>
      <c r="CD2687" s="2238" t="s">
        <v>572</v>
      </c>
    </row>
    <row r="2688" spans="1:82" s="456" customFormat="1" ht="25.5" customHeight="1" x14ac:dyDescent="0.2">
      <c r="A2688" s="484" t="s">
        <v>163</v>
      </c>
      <c r="B2688" s="458" t="s">
        <v>146</v>
      </c>
      <c r="C2688" s="459" t="s">
        <v>554</v>
      </c>
      <c r="D2688" s="460">
        <v>344</v>
      </c>
      <c r="E2688" s="461" t="s">
        <v>578</v>
      </c>
      <c r="F2688" s="462" t="s">
        <v>579</v>
      </c>
      <c r="G2688" s="463">
        <v>0</v>
      </c>
      <c r="H2688" s="463" t="s">
        <v>0</v>
      </c>
      <c r="I2688" s="464">
        <v>1</v>
      </c>
      <c r="J2688" s="454">
        <v>1</v>
      </c>
      <c r="K2688" s="461"/>
      <c r="L2688" s="465"/>
      <c r="M2688" s="466"/>
      <c r="N2688" s="466"/>
      <c r="O2688" s="466"/>
      <c r="P2688" s="466"/>
      <c r="Q2688" s="466"/>
      <c r="R2688" s="466"/>
      <c r="S2688" s="466"/>
      <c r="T2688" s="466"/>
      <c r="U2688" s="467">
        <f t="shared" si="298"/>
        <v>0</v>
      </c>
      <c r="V2688" s="466"/>
      <c r="W2688" s="466"/>
      <c r="X2688" s="466"/>
      <c r="Y2688" s="466"/>
      <c r="Z2688" s="466"/>
      <c r="AA2688" s="466"/>
      <c r="AB2688" s="466"/>
      <c r="AC2688" s="466"/>
      <c r="AD2688" s="466"/>
      <c r="AE2688" s="466"/>
      <c r="AF2688" s="466"/>
      <c r="AG2688" s="1133"/>
      <c r="AH2688" s="1133"/>
      <c r="AI2688" s="1133"/>
      <c r="AJ2688" s="1133"/>
      <c r="AK2688" s="1133"/>
      <c r="AL2688" s="1133"/>
      <c r="AM2688" s="1147"/>
      <c r="AN2688" s="1147"/>
      <c r="AO2688" s="1133"/>
      <c r="AP2688" s="1133"/>
      <c r="AQ2688" s="1133"/>
      <c r="AR2688" s="1133"/>
      <c r="AS2688" s="1991"/>
      <c r="AT2688" s="3214"/>
      <c r="AU2688" s="2021"/>
      <c r="AV2688" s="2021"/>
      <c r="AW2688" s="2444"/>
      <c r="AX2688" s="2444"/>
      <c r="AY2688" s="2338"/>
      <c r="AZ2688" s="2200"/>
      <c r="BA2688" s="2200"/>
      <c r="BB2688" s="2200"/>
      <c r="BC2688" s="2200"/>
      <c r="BD2688" s="2200"/>
      <c r="BE2688" s="2238"/>
      <c r="BF2688" s="2342"/>
      <c r="BG2688" s="2238"/>
      <c r="BH2688" s="2238"/>
      <c r="BI2688" s="3372"/>
      <c r="BJ2688" s="2238"/>
      <c r="BK2688" s="3373"/>
      <c r="BL2688" s="2733">
        <f t="shared" si="299"/>
        <v>0</v>
      </c>
      <c r="BM2688" s="3383"/>
      <c r="BN2688" s="2106"/>
      <c r="BO2688" s="2106"/>
      <c r="BP2688" s="2106"/>
      <c r="BQ2688" s="2106"/>
      <c r="BR2688" s="1439"/>
      <c r="BS2688" s="1439"/>
      <c r="BT2688" s="1439"/>
      <c r="BU2688" s="1439"/>
      <c r="BV2688" s="1439"/>
      <c r="BW2688" s="1439"/>
      <c r="BX2688" s="1439"/>
      <c r="BY2688" s="1439"/>
      <c r="BZ2688" s="1439"/>
      <c r="CA2688" s="1439"/>
      <c r="CB2688" s="1439"/>
      <c r="CC2688" s="1439"/>
      <c r="CD2688" s="2238" t="s">
        <v>572</v>
      </c>
    </row>
    <row r="2689" spans="1:82" s="456" customFormat="1" ht="25.5" customHeight="1" thickBot="1" x14ac:dyDescent="0.25">
      <c r="A2689" s="486" t="s">
        <v>163</v>
      </c>
      <c r="B2689" s="487" t="s">
        <v>146</v>
      </c>
      <c r="C2689" s="488" t="s">
        <v>554</v>
      </c>
      <c r="D2689" s="205">
        <v>344</v>
      </c>
      <c r="E2689" s="489" t="s">
        <v>578</v>
      </c>
      <c r="F2689" s="490" t="s">
        <v>579</v>
      </c>
      <c r="G2689" s="17">
        <v>0</v>
      </c>
      <c r="H2689" s="17" t="s">
        <v>0</v>
      </c>
      <c r="I2689" s="18">
        <v>1</v>
      </c>
      <c r="J2689" s="491">
        <v>1</v>
      </c>
      <c r="K2689" s="489"/>
      <c r="L2689" s="206"/>
      <c r="M2689" s="8"/>
      <c r="N2689" s="8"/>
      <c r="O2689" s="8"/>
      <c r="P2689" s="8"/>
      <c r="Q2689" s="8"/>
      <c r="R2689" s="8"/>
      <c r="S2689" s="8"/>
      <c r="T2689" s="8"/>
      <c r="U2689" s="207">
        <f t="shared" si="298"/>
        <v>0</v>
      </c>
      <c r="V2689" s="8"/>
      <c r="W2689" s="8"/>
      <c r="X2689" s="8"/>
      <c r="Y2689" s="8"/>
      <c r="Z2689" s="8"/>
      <c r="AA2689" s="8"/>
      <c r="AB2689" s="8"/>
      <c r="AC2689" s="8"/>
      <c r="AD2689" s="8"/>
      <c r="AE2689" s="8"/>
      <c r="AF2689" s="8"/>
      <c r="AG2689" s="1155"/>
      <c r="AH2689" s="1155"/>
      <c r="AI2689" s="1155"/>
      <c r="AJ2689" s="1155"/>
      <c r="AK2689" s="1155"/>
      <c r="AL2689" s="1155"/>
      <c r="AM2689" s="2144"/>
      <c r="AN2689" s="2144"/>
      <c r="AO2689" s="1155"/>
      <c r="AP2689" s="1155"/>
      <c r="AQ2689" s="1155"/>
      <c r="AR2689" s="1155"/>
      <c r="AS2689" s="2145"/>
      <c r="AT2689" s="3218"/>
      <c r="AU2689" s="2162"/>
      <c r="AV2689" s="2162"/>
      <c r="AW2689" s="3384"/>
      <c r="AX2689" s="3384"/>
      <c r="AY2689" s="2347"/>
      <c r="AZ2689" s="3385"/>
      <c r="BA2689" s="3385"/>
      <c r="BB2689" s="3385"/>
      <c r="BC2689" s="3385"/>
      <c r="BD2689" s="3385"/>
      <c r="BE2689" s="1939"/>
      <c r="BF2689" s="2351"/>
      <c r="BG2689" s="1939"/>
      <c r="BH2689" s="1939"/>
      <c r="BI2689" s="3386"/>
      <c r="BJ2689" s="1939"/>
      <c r="BK2689" s="3387"/>
      <c r="BL2689" s="2739">
        <f t="shared" si="299"/>
        <v>0</v>
      </c>
      <c r="BM2689" s="3388"/>
      <c r="BN2689" s="2106"/>
      <c r="BO2689" s="2106"/>
      <c r="BP2689" s="2106"/>
      <c r="BQ2689" s="2106"/>
      <c r="BR2689" s="1608"/>
      <c r="BS2689" s="1608"/>
      <c r="BT2689" s="1608"/>
      <c r="BU2689" s="1608"/>
      <c r="BV2689" s="1608"/>
      <c r="BW2689" s="1608"/>
      <c r="BX2689" s="1608"/>
      <c r="BY2689" s="1608"/>
      <c r="BZ2689" s="1608"/>
      <c r="CA2689" s="1608"/>
      <c r="CB2689" s="1608"/>
      <c r="CC2689" s="1608"/>
      <c r="CD2689" s="1939" t="s">
        <v>572</v>
      </c>
    </row>
    <row r="2690" spans="1:82" s="456" customFormat="1" ht="25.5" customHeight="1" x14ac:dyDescent="0.2">
      <c r="A2690" s="449" t="s">
        <v>163</v>
      </c>
      <c r="B2690" s="450" t="s">
        <v>146</v>
      </c>
      <c r="C2690" s="451" t="s">
        <v>554</v>
      </c>
      <c r="D2690" s="163">
        <v>345</v>
      </c>
      <c r="E2690" s="452" t="s">
        <v>580</v>
      </c>
      <c r="F2690" s="453" t="s">
        <v>581</v>
      </c>
      <c r="G2690" s="217">
        <v>0</v>
      </c>
      <c r="H2690" s="217" t="s">
        <v>0</v>
      </c>
      <c r="I2690" s="194">
        <v>1</v>
      </c>
      <c r="J2690" s="493">
        <v>0.4</v>
      </c>
      <c r="K2690" s="452"/>
      <c r="L2690" s="51">
        <f>+M2690+N2690+O2690+P2690+Q2690+R2690+S2690+T2690</f>
        <v>21000000</v>
      </c>
      <c r="M2690" s="455">
        <v>21000000</v>
      </c>
      <c r="N2690" s="345"/>
      <c r="O2690" s="345"/>
      <c r="P2690" s="345"/>
      <c r="Q2690" s="345"/>
      <c r="R2690" s="345"/>
      <c r="S2690" s="345"/>
      <c r="T2690" s="345"/>
      <c r="U2690" s="494">
        <f t="shared" si="298"/>
        <v>20959470</v>
      </c>
      <c r="V2690" s="495">
        <v>20959470</v>
      </c>
      <c r="W2690" s="495"/>
      <c r="X2690" s="495"/>
      <c r="Y2690" s="495"/>
      <c r="Z2690" s="495"/>
      <c r="AA2690" s="495"/>
      <c r="AB2690" s="495"/>
      <c r="AC2690" s="495"/>
      <c r="AD2690" s="52"/>
      <c r="AE2690" s="52"/>
      <c r="AF2690" s="52"/>
      <c r="AG2690" s="1133">
        <v>81111704</v>
      </c>
      <c r="AH2690" s="1133" t="s">
        <v>582</v>
      </c>
      <c r="AI2690" s="1133" t="s">
        <v>583</v>
      </c>
      <c r="AJ2690" s="1133" t="s">
        <v>584</v>
      </c>
      <c r="AK2690" s="1133" t="s">
        <v>585</v>
      </c>
      <c r="AL2690" s="1133" t="s">
        <v>274</v>
      </c>
      <c r="AM2690" s="1147">
        <v>21000000</v>
      </c>
      <c r="AN2690" s="1147">
        <v>21000000</v>
      </c>
      <c r="AO2690" s="1133" t="s">
        <v>250</v>
      </c>
      <c r="AP2690" s="1133" t="s">
        <v>6</v>
      </c>
      <c r="AQ2690" s="1133" t="s">
        <v>586</v>
      </c>
      <c r="AR2690" s="1133" t="s">
        <v>587</v>
      </c>
      <c r="AS2690" s="3367" t="s">
        <v>588</v>
      </c>
      <c r="AT2690" s="3358" t="s">
        <v>383</v>
      </c>
      <c r="AU2690" s="3359">
        <v>1</v>
      </c>
      <c r="AV2690" s="3359">
        <v>1</v>
      </c>
      <c r="AW2690" s="3389">
        <v>42948</v>
      </c>
      <c r="AX2690" s="3389">
        <v>43100</v>
      </c>
      <c r="AY2690" s="3362">
        <v>21000000</v>
      </c>
      <c r="AZ2690" s="1459" t="s">
        <v>589</v>
      </c>
      <c r="BA2690" s="1459" t="s">
        <v>590</v>
      </c>
      <c r="BB2690" s="1459" t="s">
        <v>591</v>
      </c>
      <c r="BC2690" s="1459" t="s">
        <v>592</v>
      </c>
      <c r="BD2690" s="1459" t="s">
        <v>593</v>
      </c>
      <c r="BE2690" s="1659">
        <v>42930</v>
      </c>
      <c r="BF2690" s="2220">
        <v>21000000</v>
      </c>
      <c r="BG2690" s="1381">
        <v>2017001300</v>
      </c>
      <c r="BH2690" s="1659">
        <v>42985</v>
      </c>
      <c r="BI2690" s="1972">
        <v>20959470</v>
      </c>
      <c r="BJ2690" s="1659">
        <v>42990</v>
      </c>
      <c r="BK2690" s="3363">
        <v>43081</v>
      </c>
      <c r="BL2690" s="2514">
        <f t="shared" si="299"/>
        <v>40530</v>
      </c>
      <c r="BM2690" s="3364">
        <f>L2690-(BI2690:BI2695)</f>
        <v>40530</v>
      </c>
      <c r="BN2690" s="1902"/>
      <c r="BO2690" s="1878"/>
      <c r="BP2690" s="1878"/>
      <c r="BQ2690" s="1915"/>
      <c r="BR2690" s="2753"/>
      <c r="BS2690" s="1471"/>
      <c r="BT2690" s="1471"/>
      <c r="BU2690" s="1471"/>
      <c r="BV2690" s="1471"/>
      <c r="BW2690" s="1471"/>
      <c r="BX2690" s="1471"/>
      <c r="BY2690" s="1471"/>
      <c r="BZ2690" s="1471"/>
      <c r="CA2690" s="1471"/>
      <c r="CB2690" s="1471"/>
      <c r="CC2690" s="1471"/>
      <c r="CD2690" s="3366" t="s">
        <v>572</v>
      </c>
    </row>
    <row r="2691" spans="1:82" s="456" customFormat="1" ht="25.5" customHeight="1" x14ac:dyDescent="0.2">
      <c r="A2691" s="457" t="s">
        <v>163</v>
      </c>
      <c r="B2691" s="458" t="s">
        <v>146</v>
      </c>
      <c r="C2691" s="459" t="s">
        <v>554</v>
      </c>
      <c r="D2691" s="460">
        <v>345</v>
      </c>
      <c r="E2691" s="461" t="s">
        <v>580</v>
      </c>
      <c r="F2691" s="462" t="s">
        <v>581</v>
      </c>
      <c r="G2691" s="463">
        <v>0</v>
      </c>
      <c r="H2691" s="463" t="s">
        <v>0</v>
      </c>
      <c r="I2691" s="464">
        <v>1</v>
      </c>
      <c r="J2691" s="454">
        <v>0.4</v>
      </c>
      <c r="K2691" s="461"/>
      <c r="L2691" s="6"/>
      <c r="M2691" s="466"/>
      <c r="N2691" s="466"/>
      <c r="O2691" s="466"/>
      <c r="P2691" s="466"/>
      <c r="Q2691" s="466"/>
      <c r="R2691" s="466"/>
      <c r="S2691" s="466"/>
      <c r="T2691" s="466"/>
      <c r="U2691" s="467">
        <f t="shared" si="298"/>
        <v>0</v>
      </c>
      <c r="V2691" s="466"/>
      <c r="W2691" s="466"/>
      <c r="X2691" s="466"/>
      <c r="Y2691" s="466"/>
      <c r="Z2691" s="466"/>
      <c r="AA2691" s="466"/>
      <c r="AB2691" s="466"/>
      <c r="AC2691" s="466"/>
      <c r="AD2691" s="466"/>
      <c r="AE2691" s="466"/>
      <c r="AF2691" s="466"/>
      <c r="AG2691" s="1133"/>
      <c r="AH2691" s="1133"/>
      <c r="AI2691" s="1133"/>
      <c r="AJ2691" s="1133"/>
      <c r="AK2691" s="1133"/>
      <c r="AL2691" s="1133"/>
      <c r="AM2691" s="1147"/>
      <c r="AN2691" s="1147"/>
      <c r="AO2691" s="1133"/>
      <c r="AP2691" s="1133"/>
      <c r="AQ2691" s="1133"/>
      <c r="AR2691" s="1133"/>
      <c r="AS2691" s="1136"/>
      <c r="AT2691" s="3214"/>
      <c r="AU2691" s="1869"/>
      <c r="AV2691" s="1869"/>
      <c r="AW2691" s="2444"/>
      <c r="AX2691" s="2444"/>
      <c r="AY2691" s="2338"/>
      <c r="AZ2691" s="2200"/>
      <c r="BA2691" s="2200"/>
      <c r="BB2691" s="2200"/>
      <c r="BC2691" s="2200"/>
      <c r="BD2691" s="2200"/>
      <c r="BE2691" s="2238"/>
      <c r="BF2691" s="2342"/>
      <c r="BG2691" s="2238"/>
      <c r="BH2691" s="2238"/>
      <c r="BI2691" s="3372"/>
      <c r="BJ2691" s="2238"/>
      <c r="BK2691" s="3373"/>
      <c r="BL2691" s="2733">
        <f t="shared" si="299"/>
        <v>0</v>
      </c>
      <c r="BM2691" s="3345"/>
      <c r="BN2691" s="1902"/>
      <c r="BO2691" s="1878"/>
      <c r="BP2691" s="1878"/>
      <c r="BQ2691" s="1915"/>
      <c r="BR2691" s="3181"/>
      <c r="BS2691" s="1439"/>
      <c r="BT2691" s="1439"/>
      <c r="BU2691" s="1439"/>
      <c r="BV2691" s="1439"/>
      <c r="BW2691" s="1439"/>
      <c r="BX2691" s="1439"/>
      <c r="BY2691" s="1439"/>
      <c r="BZ2691" s="1439"/>
      <c r="CA2691" s="1439"/>
      <c r="CB2691" s="1439"/>
      <c r="CC2691" s="1439"/>
      <c r="CD2691" s="3180" t="s">
        <v>572</v>
      </c>
    </row>
    <row r="2692" spans="1:82" s="456" customFormat="1" ht="25.5" customHeight="1" x14ac:dyDescent="0.2">
      <c r="A2692" s="457" t="s">
        <v>163</v>
      </c>
      <c r="B2692" s="458" t="s">
        <v>146</v>
      </c>
      <c r="C2692" s="459" t="s">
        <v>554</v>
      </c>
      <c r="D2692" s="460">
        <v>345</v>
      </c>
      <c r="E2692" s="461" t="s">
        <v>580</v>
      </c>
      <c r="F2692" s="462" t="s">
        <v>581</v>
      </c>
      <c r="G2692" s="463">
        <v>0</v>
      </c>
      <c r="H2692" s="463" t="s">
        <v>0</v>
      </c>
      <c r="I2692" s="464">
        <v>1</v>
      </c>
      <c r="J2692" s="454">
        <v>0.4</v>
      </c>
      <c r="K2692" s="461"/>
      <c r="L2692" s="6"/>
      <c r="M2692" s="466"/>
      <c r="N2692" s="466"/>
      <c r="O2692" s="466"/>
      <c r="P2692" s="466"/>
      <c r="Q2692" s="466"/>
      <c r="R2692" s="466"/>
      <c r="S2692" s="466"/>
      <c r="T2692" s="466"/>
      <c r="U2692" s="467">
        <f t="shared" si="298"/>
        <v>0</v>
      </c>
      <c r="V2692" s="466"/>
      <c r="W2692" s="466"/>
      <c r="X2692" s="466"/>
      <c r="Y2692" s="466"/>
      <c r="Z2692" s="466"/>
      <c r="AA2692" s="466"/>
      <c r="AB2692" s="466"/>
      <c r="AC2692" s="466"/>
      <c r="AD2692" s="466"/>
      <c r="AE2692" s="466"/>
      <c r="AF2692" s="466"/>
      <c r="AG2692" s="1133"/>
      <c r="AH2692" s="1133"/>
      <c r="AI2692" s="1133"/>
      <c r="AJ2692" s="1133"/>
      <c r="AK2692" s="1133"/>
      <c r="AL2692" s="1133"/>
      <c r="AM2692" s="1147"/>
      <c r="AN2692" s="1147"/>
      <c r="AO2692" s="1133"/>
      <c r="AP2692" s="1133"/>
      <c r="AQ2692" s="1133"/>
      <c r="AR2692" s="3390"/>
      <c r="AS2692" s="1991"/>
      <c r="AT2692" s="3214"/>
      <c r="AU2692" s="1869"/>
      <c r="AV2692" s="1869"/>
      <c r="AW2692" s="2444"/>
      <c r="AX2692" s="2444"/>
      <c r="AY2692" s="2338"/>
      <c r="AZ2692" s="2200"/>
      <c r="BA2692" s="2200"/>
      <c r="BB2692" s="2200"/>
      <c r="BC2692" s="2200"/>
      <c r="BD2692" s="2200"/>
      <c r="BE2692" s="2238"/>
      <c r="BF2692" s="2342"/>
      <c r="BG2692" s="2238"/>
      <c r="BH2692" s="2238"/>
      <c r="BI2692" s="3372"/>
      <c r="BJ2692" s="2238"/>
      <c r="BK2692" s="3373"/>
      <c r="BL2692" s="2733">
        <f t="shared" si="299"/>
        <v>0</v>
      </c>
      <c r="BM2692" s="3345"/>
      <c r="BN2692" s="1902"/>
      <c r="BO2692" s="1878"/>
      <c r="BP2692" s="1878"/>
      <c r="BQ2692" s="1915"/>
      <c r="BR2692" s="3181"/>
      <c r="BS2692" s="1439"/>
      <c r="BT2692" s="1439"/>
      <c r="BU2692" s="1439"/>
      <c r="BV2692" s="1439"/>
      <c r="BW2692" s="1439"/>
      <c r="BX2692" s="1439"/>
      <c r="BY2692" s="1439"/>
      <c r="BZ2692" s="1439"/>
      <c r="CA2692" s="1439"/>
      <c r="CB2692" s="1439"/>
      <c r="CC2692" s="1439"/>
      <c r="CD2692" s="3180" t="s">
        <v>572</v>
      </c>
    </row>
    <row r="2693" spans="1:82" s="456" customFormat="1" ht="25.5" customHeight="1" x14ac:dyDescent="0.2">
      <c r="A2693" s="457" t="s">
        <v>163</v>
      </c>
      <c r="B2693" s="458" t="s">
        <v>146</v>
      </c>
      <c r="C2693" s="459" t="s">
        <v>554</v>
      </c>
      <c r="D2693" s="460">
        <v>345</v>
      </c>
      <c r="E2693" s="461" t="s">
        <v>580</v>
      </c>
      <c r="F2693" s="462" t="s">
        <v>581</v>
      </c>
      <c r="G2693" s="463">
        <v>0</v>
      </c>
      <c r="H2693" s="463" t="s">
        <v>0</v>
      </c>
      <c r="I2693" s="464">
        <v>1</v>
      </c>
      <c r="J2693" s="454">
        <v>0.4</v>
      </c>
      <c r="K2693" s="461"/>
      <c r="L2693" s="6"/>
      <c r="M2693" s="466"/>
      <c r="N2693" s="466"/>
      <c r="O2693" s="466"/>
      <c r="P2693" s="466"/>
      <c r="Q2693" s="466"/>
      <c r="R2693" s="466"/>
      <c r="S2693" s="466"/>
      <c r="T2693" s="466"/>
      <c r="U2693" s="467">
        <f t="shared" si="298"/>
        <v>0</v>
      </c>
      <c r="V2693" s="466"/>
      <c r="W2693" s="466"/>
      <c r="X2693" s="466"/>
      <c r="Y2693" s="466"/>
      <c r="Z2693" s="466"/>
      <c r="AA2693" s="466"/>
      <c r="AB2693" s="466"/>
      <c r="AC2693" s="466"/>
      <c r="AD2693" s="466"/>
      <c r="AE2693" s="466"/>
      <c r="AF2693" s="466"/>
      <c r="AG2693" s="1133"/>
      <c r="AH2693" s="1133"/>
      <c r="AI2693" s="1133"/>
      <c r="AJ2693" s="1133"/>
      <c r="AK2693" s="1133"/>
      <c r="AL2693" s="1133"/>
      <c r="AM2693" s="1147"/>
      <c r="AN2693" s="1147"/>
      <c r="AO2693" s="1133"/>
      <c r="AP2693" s="1133"/>
      <c r="AQ2693" s="1133"/>
      <c r="AR2693" s="3390"/>
      <c r="AS2693" s="1991"/>
      <c r="AT2693" s="3214"/>
      <c r="AU2693" s="1869"/>
      <c r="AV2693" s="1869"/>
      <c r="AW2693" s="2444"/>
      <c r="AX2693" s="2444"/>
      <c r="AY2693" s="2338"/>
      <c r="AZ2693" s="2200"/>
      <c r="BA2693" s="2200"/>
      <c r="BB2693" s="2200"/>
      <c r="BC2693" s="2200"/>
      <c r="BD2693" s="2200"/>
      <c r="BE2693" s="2238"/>
      <c r="BF2693" s="2342"/>
      <c r="BG2693" s="2238"/>
      <c r="BH2693" s="2238"/>
      <c r="BI2693" s="3372"/>
      <c r="BJ2693" s="2238"/>
      <c r="BK2693" s="3373"/>
      <c r="BL2693" s="2733">
        <f t="shared" si="299"/>
        <v>0</v>
      </c>
      <c r="BM2693" s="3345"/>
      <c r="BN2693" s="1902"/>
      <c r="BO2693" s="1878"/>
      <c r="BP2693" s="1878"/>
      <c r="BQ2693" s="1915"/>
      <c r="BR2693" s="3181"/>
      <c r="BS2693" s="1439"/>
      <c r="BT2693" s="1439"/>
      <c r="BU2693" s="1439"/>
      <c r="BV2693" s="1439"/>
      <c r="BW2693" s="1439"/>
      <c r="BX2693" s="1439"/>
      <c r="BY2693" s="1439"/>
      <c r="BZ2693" s="1439"/>
      <c r="CA2693" s="1439"/>
      <c r="CB2693" s="1439"/>
      <c r="CC2693" s="1439"/>
      <c r="CD2693" s="3180" t="s">
        <v>572</v>
      </c>
    </row>
    <row r="2694" spans="1:82" s="456" customFormat="1" ht="25.5" customHeight="1" x14ac:dyDescent="0.2">
      <c r="A2694" s="457" t="s">
        <v>163</v>
      </c>
      <c r="B2694" s="458" t="s">
        <v>146</v>
      </c>
      <c r="C2694" s="459" t="s">
        <v>554</v>
      </c>
      <c r="D2694" s="460">
        <v>345</v>
      </c>
      <c r="E2694" s="461" t="s">
        <v>580</v>
      </c>
      <c r="F2694" s="462" t="s">
        <v>581</v>
      </c>
      <c r="G2694" s="463">
        <v>0</v>
      </c>
      <c r="H2694" s="463" t="s">
        <v>0</v>
      </c>
      <c r="I2694" s="464">
        <v>1</v>
      </c>
      <c r="J2694" s="454">
        <v>0.4</v>
      </c>
      <c r="K2694" s="461"/>
      <c r="L2694" s="6"/>
      <c r="M2694" s="466"/>
      <c r="N2694" s="466"/>
      <c r="O2694" s="466"/>
      <c r="P2694" s="466"/>
      <c r="Q2694" s="466"/>
      <c r="R2694" s="466"/>
      <c r="S2694" s="466"/>
      <c r="T2694" s="466"/>
      <c r="U2694" s="467">
        <f t="shared" si="298"/>
        <v>0</v>
      </c>
      <c r="V2694" s="466"/>
      <c r="W2694" s="466"/>
      <c r="X2694" s="466"/>
      <c r="Y2694" s="466"/>
      <c r="Z2694" s="466"/>
      <c r="AA2694" s="466"/>
      <c r="AB2694" s="466"/>
      <c r="AC2694" s="466"/>
      <c r="AD2694" s="466"/>
      <c r="AE2694" s="466"/>
      <c r="AF2694" s="466"/>
      <c r="AG2694" s="1133"/>
      <c r="AH2694" s="1133"/>
      <c r="AI2694" s="1133"/>
      <c r="AJ2694" s="1133"/>
      <c r="AK2694" s="1133"/>
      <c r="AL2694" s="1133"/>
      <c r="AM2694" s="1147"/>
      <c r="AN2694" s="1147"/>
      <c r="AO2694" s="1133"/>
      <c r="AP2694" s="1133"/>
      <c r="AQ2694" s="1133"/>
      <c r="AR2694" s="3390"/>
      <c r="AS2694" s="1991"/>
      <c r="AT2694" s="3214"/>
      <c r="AU2694" s="1869"/>
      <c r="AV2694" s="1869"/>
      <c r="AW2694" s="2444"/>
      <c r="AX2694" s="2444"/>
      <c r="AY2694" s="2338"/>
      <c r="AZ2694" s="2200"/>
      <c r="BA2694" s="2200"/>
      <c r="BB2694" s="2200"/>
      <c r="BC2694" s="2200"/>
      <c r="BD2694" s="2200"/>
      <c r="BE2694" s="2238"/>
      <c r="BF2694" s="2342"/>
      <c r="BG2694" s="2238"/>
      <c r="BH2694" s="2238"/>
      <c r="BI2694" s="3372"/>
      <c r="BJ2694" s="2238"/>
      <c r="BK2694" s="3373"/>
      <c r="BL2694" s="2733">
        <f t="shared" si="299"/>
        <v>0</v>
      </c>
      <c r="BM2694" s="3345"/>
      <c r="BN2694" s="1902"/>
      <c r="BO2694" s="1878"/>
      <c r="BP2694" s="1878"/>
      <c r="BQ2694" s="1915"/>
      <c r="BR2694" s="3181"/>
      <c r="BS2694" s="1439"/>
      <c r="BT2694" s="1439"/>
      <c r="BU2694" s="1439"/>
      <c r="BV2694" s="1439"/>
      <c r="BW2694" s="1439"/>
      <c r="BX2694" s="1439"/>
      <c r="BY2694" s="1439"/>
      <c r="BZ2694" s="1439"/>
      <c r="CA2694" s="1439"/>
      <c r="CB2694" s="1439"/>
      <c r="CC2694" s="1439"/>
      <c r="CD2694" s="3180" t="s">
        <v>572</v>
      </c>
    </row>
    <row r="2695" spans="1:82" s="456" customFormat="1" ht="25.5" customHeight="1" thickBot="1" x14ac:dyDescent="0.25">
      <c r="A2695" s="469" t="s">
        <v>163</v>
      </c>
      <c r="B2695" s="470" t="s">
        <v>146</v>
      </c>
      <c r="C2695" s="471" t="s">
        <v>554</v>
      </c>
      <c r="D2695" s="431">
        <v>345</v>
      </c>
      <c r="E2695" s="472" t="s">
        <v>580</v>
      </c>
      <c r="F2695" s="473" t="s">
        <v>581</v>
      </c>
      <c r="G2695" s="434">
        <v>0</v>
      </c>
      <c r="H2695" s="434" t="s">
        <v>0</v>
      </c>
      <c r="I2695" s="446">
        <v>1</v>
      </c>
      <c r="J2695" s="496">
        <v>0.4</v>
      </c>
      <c r="K2695" s="472"/>
      <c r="L2695" s="57"/>
      <c r="M2695" s="474"/>
      <c r="N2695" s="474"/>
      <c r="O2695" s="474"/>
      <c r="P2695" s="474"/>
      <c r="Q2695" s="474"/>
      <c r="R2695" s="474"/>
      <c r="S2695" s="474"/>
      <c r="T2695" s="474"/>
      <c r="U2695" s="440">
        <f t="shared" si="298"/>
        <v>0</v>
      </c>
      <c r="V2695" s="474"/>
      <c r="W2695" s="474"/>
      <c r="X2695" s="474"/>
      <c r="Y2695" s="474"/>
      <c r="Z2695" s="474"/>
      <c r="AA2695" s="474"/>
      <c r="AB2695" s="474"/>
      <c r="AC2695" s="474"/>
      <c r="AD2695" s="474"/>
      <c r="AE2695" s="474"/>
      <c r="AF2695" s="474"/>
      <c r="AG2695" s="1505"/>
      <c r="AH2695" s="1505"/>
      <c r="AI2695" s="1505"/>
      <c r="AJ2695" s="1505"/>
      <c r="AK2695" s="1505"/>
      <c r="AL2695" s="1505"/>
      <c r="AM2695" s="1995"/>
      <c r="AN2695" s="1995"/>
      <c r="AO2695" s="1505"/>
      <c r="AP2695" s="1505"/>
      <c r="AQ2695" s="1505"/>
      <c r="AR2695" s="1943"/>
      <c r="AS2695" s="1996"/>
      <c r="AT2695" s="3237"/>
      <c r="AU2695" s="1886"/>
      <c r="AV2695" s="1886"/>
      <c r="AW2695" s="2446"/>
      <c r="AX2695" s="2446"/>
      <c r="AY2695" s="3240"/>
      <c r="AZ2695" s="2445"/>
      <c r="BA2695" s="2445"/>
      <c r="BB2695" s="2445"/>
      <c r="BC2695" s="2445"/>
      <c r="BD2695" s="2445"/>
      <c r="BE2695" s="3242"/>
      <c r="BF2695" s="3243"/>
      <c r="BG2695" s="3242"/>
      <c r="BH2695" s="3242"/>
      <c r="BI2695" s="3376"/>
      <c r="BJ2695" s="3242"/>
      <c r="BK2695" s="3377"/>
      <c r="BL2695" s="3244">
        <f t="shared" si="299"/>
        <v>0</v>
      </c>
      <c r="BM2695" s="3378"/>
      <c r="BN2695" s="1902"/>
      <c r="BO2695" s="1878"/>
      <c r="BP2695" s="1878"/>
      <c r="BQ2695" s="1915"/>
      <c r="BR2695" s="3188"/>
      <c r="BS2695" s="1514"/>
      <c r="BT2695" s="1514"/>
      <c r="BU2695" s="1514"/>
      <c r="BV2695" s="1514"/>
      <c r="BW2695" s="1514"/>
      <c r="BX2695" s="1514"/>
      <c r="BY2695" s="1514"/>
      <c r="BZ2695" s="1514"/>
      <c r="CA2695" s="1514"/>
      <c r="CB2695" s="1514"/>
      <c r="CC2695" s="1514"/>
      <c r="CD2695" s="3187" t="s">
        <v>572</v>
      </c>
    </row>
    <row r="2696" spans="1:82" s="456" customFormat="1" ht="25.5" customHeight="1" x14ac:dyDescent="0.2">
      <c r="A2696" s="475" t="s">
        <v>163</v>
      </c>
      <c r="B2696" s="476" t="s">
        <v>146</v>
      </c>
      <c r="C2696" s="477" t="s">
        <v>554</v>
      </c>
      <c r="D2696" s="179">
        <v>346</v>
      </c>
      <c r="E2696" s="478" t="s">
        <v>594</v>
      </c>
      <c r="F2696" s="479" t="s">
        <v>581</v>
      </c>
      <c r="G2696" s="12">
        <v>0</v>
      </c>
      <c r="H2696" s="12" t="s">
        <v>0</v>
      </c>
      <c r="I2696" s="15">
        <v>1</v>
      </c>
      <c r="J2696" s="480">
        <v>0.33</v>
      </c>
      <c r="K2696" s="478"/>
      <c r="L2696" s="6">
        <f>+M2696+N2696+O2696+P2696+Q2696+R2696+S2696+T2696</f>
        <v>65520001</v>
      </c>
      <c r="M2696" s="455">
        <v>65520001</v>
      </c>
      <c r="N2696" s="455"/>
      <c r="O2696" s="455"/>
      <c r="P2696" s="455"/>
      <c r="Q2696" s="455"/>
      <c r="R2696" s="455"/>
      <c r="S2696" s="455"/>
      <c r="T2696" s="455"/>
      <c r="U2696" s="180">
        <f t="shared" si="298"/>
        <v>61220000</v>
      </c>
      <c r="V2696" s="495">
        <v>61220000</v>
      </c>
      <c r="W2696" s="495"/>
      <c r="X2696" s="495"/>
      <c r="Y2696" s="495"/>
      <c r="Z2696" s="495"/>
      <c r="AA2696" s="495"/>
      <c r="AB2696" s="495"/>
      <c r="AC2696" s="495"/>
      <c r="AD2696" s="7"/>
      <c r="AE2696" s="7"/>
      <c r="AF2696" s="497"/>
      <c r="AG2696" s="4000">
        <v>78102203</v>
      </c>
      <c r="AH2696" s="4000" t="s">
        <v>595</v>
      </c>
      <c r="AI2696" s="4001">
        <v>42767</v>
      </c>
      <c r="AJ2696" s="4000" t="s">
        <v>271</v>
      </c>
      <c r="AK2696" s="4000" t="s">
        <v>596</v>
      </c>
      <c r="AL2696" s="1956" t="s">
        <v>597</v>
      </c>
      <c r="AM2696" s="4111">
        <v>46000000</v>
      </c>
      <c r="AN2696" s="4112">
        <v>45280000</v>
      </c>
      <c r="AO2696" s="1956" t="s">
        <v>563</v>
      </c>
      <c r="AP2696" s="1956" t="s">
        <v>6</v>
      </c>
      <c r="AQ2696" s="4000" t="s">
        <v>586</v>
      </c>
      <c r="AR2696" s="4002" t="s">
        <v>598</v>
      </c>
      <c r="AS2696" s="3391" t="s">
        <v>6181</v>
      </c>
      <c r="AT2696" s="3392" t="s">
        <v>330</v>
      </c>
      <c r="AU2696" s="3393">
        <v>100</v>
      </c>
      <c r="AV2696" s="3393">
        <v>100</v>
      </c>
      <c r="AW2696" s="3394">
        <v>42789</v>
      </c>
      <c r="AX2696" s="3395">
        <v>43092</v>
      </c>
      <c r="AY2696" s="3396">
        <v>45280000</v>
      </c>
      <c r="AZ2696" s="1397" t="s">
        <v>599</v>
      </c>
      <c r="BA2696" s="1397" t="s">
        <v>349</v>
      </c>
      <c r="BB2696" s="4003" t="s">
        <v>600</v>
      </c>
      <c r="BC2696" s="4004" t="s">
        <v>601</v>
      </c>
      <c r="BD2696" s="4005" t="s">
        <v>602</v>
      </c>
      <c r="BE2696" s="1831">
        <v>42779</v>
      </c>
      <c r="BF2696" s="4006">
        <v>16480000</v>
      </c>
      <c r="BG2696" s="3838">
        <v>2017000295</v>
      </c>
      <c r="BH2696" s="1831">
        <v>42789</v>
      </c>
      <c r="BI2696" s="2208">
        <v>16000000</v>
      </c>
      <c r="BJ2696" s="1831">
        <v>42789</v>
      </c>
      <c r="BK2696" s="3397">
        <v>43092</v>
      </c>
      <c r="BL2696" s="2521">
        <f t="shared" si="299"/>
        <v>480000</v>
      </c>
      <c r="BM2696" s="3382">
        <f>L2696-(SUM(BI2696:BI2701))</f>
        <v>4940001</v>
      </c>
      <c r="BN2696" s="1878"/>
      <c r="BO2696" s="1878"/>
      <c r="BP2696" s="1878"/>
      <c r="BQ2696" s="1878"/>
      <c r="BR2696" s="1413"/>
      <c r="BS2696" s="1413"/>
      <c r="BT2696" s="1413"/>
      <c r="BU2696" s="1413"/>
      <c r="BV2696" s="1413"/>
      <c r="BW2696" s="1413"/>
      <c r="BX2696" s="1413"/>
      <c r="BY2696" s="1413"/>
      <c r="BZ2696" s="1413"/>
      <c r="CA2696" s="1413"/>
      <c r="CB2696" s="1413"/>
      <c r="CC2696" s="1413"/>
      <c r="CD2696" s="1874" t="s">
        <v>572</v>
      </c>
    </row>
    <row r="2697" spans="1:82" s="456" customFormat="1" ht="25.5" customHeight="1" x14ac:dyDescent="0.2">
      <c r="A2697" s="484" t="s">
        <v>163</v>
      </c>
      <c r="B2697" s="458" t="s">
        <v>146</v>
      </c>
      <c r="C2697" s="459" t="s">
        <v>554</v>
      </c>
      <c r="D2697" s="460">
        <v>346</v>
      </c>
      <c r="E2697" s="461" t="s">
        <v>594</v>
      </c>
      <c r="F2697" s="462" t="s">
        <v>581</v>
      </c>
      <c r="G2697" s="463">
        <v>0</v>
      </c>
      <c r="H2697" s="463" t="s">
        <v>0</v>
      </c>
      <c r="I2697" s="464">
        <v>1</v>
      </c>
      <c r="J2697" s="454">
        <v>0.33</v>
      </c>
      <c r="K2697" s="461"/>
      <c r="L2697" s="6"/>
      <c r="M2697" s="466"/>
      <c r="N2697" s="466"/>
      <c r="O2697" s="466"/>
      <c r="P2697" s="466"/>
      <c r="Q2697" s="466"/>
      <c r="R2697" s="466"/>
      <c r="S2697" s="466"/>
      <c r="T2697" s="466"/>
      <c r="U2697" s="467">
        <f t="shared" si="298"/>
        <v>0</v>
      </c>
      <c r="V2697" s="466"/>
      <c r="W2697" s="466"/>
      <c r="X2697" s="466"/>
      <c r="Y2697" s="466"/>
      <c r="Z2697" s="466"/>
      <c r="AA2697" s="466"/>
      <c r="AB2697" s="466"/>
      <c r="AC2697" s="466"/>
      <c r="AD2697" s="466"/>
      <c r="AE2697" s="466"/>
      <c r="AF2697" s="498"/>
      <c r="AG2697" s="4007"/>
      <c r="AH2697" s="4007"/>
      <c r="AI2697" s="4008"/>
      <c r="AJ2697" s="4007"/>
      <c r="AK2697" s="4007"/>
      <c r="AL2697" s="1133"/>
      <c r="AM2697" s="4113"/>
      <c r="AN2697" s="4114"/>
      <c r="AO2697" s="1133"/>
      <c r="AP2697" s="1133"/>
      <c r="AQ2697" s="4007"/>
      <c r="AR2697" s="4009"/>
      <c r="AS2697" s="3398"/>
      <c r="AT2697" s="1143"/>
      <c r="AU2697" s="2452"/>
      <c r="AV2697" s="2452"/>
      <c r="AW2697" s="3399"/>
      <c r="AX2697" s="3400"/>
      <c r="AY2697" s="1994"/>
      <c r="AZ2697" s="1423" t="s">
        <v>603</v>
      </c>
      <c r="BA2697" s="1423" t="s">
        <v>349</v>
      </c>
      <c r="BB2697" s="4010" t="s">
        <v>604</v>
      </c>
      <c r="BC2697" s="4011" t="s">
        <v>605</v>
      </c>
      <c r="BD2697" s="4012" t="s">
        <v>606</v>
      </c>
      <c r="BE2697" s="1455">
        <v>42779</v>
      </c>
      <c r="BF2697" s="4013">
        <v>16480000</v>
      </c>
      <c r="BG2697" s="3840">
        <v>2017000296</v>
      </c>
      <c r="BH2697" s="1455">
        <v>42789</v>
      </c>
      <c r="BI2697" s="1985">
        <v>16000000</v>
      </c>
      <c r="BJ2697" s="1455">
        <v>42789</v>
      </c>
      <c r="BK2697" s="3401">
        <v>43092</v>
      </c>
      <c r="BL2697" s="2733">
        <f t="shared" si="299"/>
        <v>480000</v>
      </c>
      <c r="BM2697" s="3383"/>
      <c r="BN2697" s="1878"/>
      <c r="BO2697" s="1878"/>
      <c r="BP2697" s="1878"/>
      <c r="BQ2697" s="1878"/>
      <c r="BR2697" s="1439"/>
      <c r="BS2697" s="1439"/>
      <c r="BT2697" s="1439"/>
      <c r="BU2697" s="1439"/>
      <c r="BV2697" s="1439"/>
      <c r="BW2697" s="1439"/>
      <c r="BX2697" s="1439"/>
      <c r="BY2697" s="1439"/>
      <c r="BZ2697" s="1439"/>
      <c r="CA2697" s="1439"/>
      <c r="CB2697" s="1439"/>
      <c r="CC2697" s="1439"/>
      <c r="CD2697" s="2238" t="s">
        <v>572</v>
      </c>
    </row>
    <row r="2698" spans="1:82" s="456" customFormat="1" ht="25.5" customHeight="1" x14ac:dyDescent="0.2">
      <c r="A2698" s="484" t="s">
        <v>163</v>
      </c>
      <c r="B2698" s="458" t="s">
        <v>146</v>
      </c>
      <c r="C2698" s="459" t="s">
        <v>554</v>
      </c>
      <c r="D2698" s="460">
        <v>346</v>
      </c>
      <c r="E2698" s="461" t="s">
        <v>594</v>
      </c>
      <c r="F2698" s="462" t="s">
        <v>581</v>
      </c>
      <c r="G2698" s="463">
        <v>0</v>
      </c>
      <c r="H2698" s="463" t="s">
        <v>0</v>
      </c>
      <c r="I2698" s="464">
        <v>1</v>
      </c>
      <c r="J2698" s="454">
        <v>0.33</v>
      </c>
      <c r="K2698" s="461"/>
      <c r="L2698" s="6"/>
      <c r="M2698" s="466"/>
      <c r="N2698" s="466"/>
      <c r="O2698" s="466"/>
      <c r="P2698" s="466"/>
      <c r="Q2698" s="466"/>
      <c r="R2698" s="466"/>
      <c r="S2698" s="466"/>
      <c r="T2698" s="466"/>
      <c r="U2698" s="467">
        <f t="shared" si="298"/>
        <v>0</v>
      </c>
      <c r="V2698" s="466"/>
      <c r="W2698" s="466"/>
      <c r="X2698" s="466"/>
      <c r="Y2698" s="466"/>
      <c r="Z2698" s="466"/>
      <c r="AA2698" s="466"/>
      <c r="AB2698" s="466"/>
      <c r="AC2698" s="466"/>
      <c r="AD2698" s="466"/>
      <c r="AE2698" s="466"/>
      <c r="AF2698" s="498"/>
      <c r="AG2698" s="4007"/>
      <c r="AH2698" s="4007"/>
      <c r="AI2698" s="4008"/>
      <c r="AJ2698" s="4007"/>
      <c r="AK2698" s="4007"/>
      <c r="AL2698" s="1133"/>
      <c r="AM2698" s="4114"/>
      <c r="AN2698" s="4114"/>
      <c r="AO2698" s="1133"/>
      <c r="AP2698" s="1133"/>
      <c r="AQ2698" s="4007"/>
      <c r="AR2698" s="4009"/>
      <c r="AS2698" s="3398"/>
      <c r="AT2698" s="1143"/>
      <c r="AU2698" s="2452"/>
      <c r="AV2698" s="2452"/>
      <c r="AW2698" s="3399"/>
      <c r="AX2698" s="3400"/>
      <c r="AY2698" s="1994"/>
      <c r="AZ2698" s="1423" t="s">
        <v>607</v>
      </c>
      <c r="BA2698" s="1423" t="s">
        <v>349</v>
      </c>
      <c r="BB2698" s="1423" t="s">
        <v>608</v>
      </c>
      <c r="BC2698" s="4011" t="s">
        <v>601</v>
      </c>
      <c r="BD2698" s="1423" t="s">
        <v>609</v>
      </c>
      <c r="BE2698" s="1455">
        <v>42779</v>
      </c>
      <c r="BF2698" s="2341">
        <v>16480000</v>
      </c>
      <c r="BG2698" s="1419">
        <v>2017000620</v>
      </c>
      <c r="BH2698" s="1455">
        <v>42845</v>
      </c>
      <c r="BI2698" s="1985">
        <v>13280000</v>
      </c>
      <c r="BJ2698" s="1455">
        <v>42849</v>
      </c>
      <c r="BK2698" s="3401">
        <v>43099</v>
      </c>
      <c r="BL2698" s="2733">
        <f t="shared" si="299"/>
        <v>3200000</v>
      </c>
      <c r="BM2698" s="3383"/>
      <c r="BN2698" s="1878"/>
      <c r="BO2698" s="1878"/>
      <c r="BP2698" s="1878"/>
      <c r="BQ2698" s="1878"/>
      <c r="BR2698" s="1439"/>
      <c r="BS2698" s="1439"/>
      <c r="BT2698" s="1439"/>
      <c r="BU2698" s="1439"/>
      <c r="BV2698" s="1439"/>
      <c r="BW2698" s="1439"/>
      <c r="BX2698" s="1439"/>
      <c r="BY2698" s="1439"/>
      <c r="BZ2698" s="1439"/>
      <c r="CA2698" s="1439"/>
      <c r="CB2698" s="1439"/>
      <c r="CC2698" s="1439"/>
      <c r="CD2698" s="2238" t="s">
        <v>572</v>
      </c>
    </row>
    <row r="2699" spans="1:82" s="456" customFormat="1" ht="25.5" customHeight="1" x14ac:dyDescent="0.2">
      <c r="A2699" s="484" t="s">
        <v>163</v>
      </c>
      <c r="B2699" s="458" t="s">
        <v>146</v>
      </c>
      <c r="C2699" s="459" t="s">
        <v>554</v>
      </c>
      <c r="D2699" s="460">
        <v>346</v>
      </c>
      <c r="E2699" s="461" t="s">
        <v>594</v>
      </c>
      <c r="F2699" s="462" t="s">
        <v>581</v>
      </c>
      <c r="G2699" s="463">
        <v>0</v>
      </c>
      <c r="H2699" s="463" t="s">
        <v>0</v>
      </c>
      <c r="I2699" s="464">
        <v>1</v>
      </c>
      <c r="J2699" s="454">
        <v>0.33</v>
      </c>
      <c r="K2699" s="461"/>
      <c r="L2699" s="6"/>
      <c r="M2699" s="466"/>
      <c r="N2699" s="466"/>
      <c r="O2699" s="466"/>
      <c r="P2699" s="466"/>
      <c r="Q2699" s="466"/>
      <c r="R2699" s="466"/>
      <c r="S2699" s="466"/>
      <c r="T2699" s="466"/>
      <c r="U2699" s="467">
        <f t="shared" si="298"/>
        <v>0</v>
      </c>
      <c r="V2699" s="466"/>
      <c r="W2699" s="466"/>
      <c r="X2699" s="466"/>
      <c r="Y2699" s="466"/>
      <c r="Z2699" s="466"/>
      <c r="AA2699" s="466"/>
      <c r="AB2699" s="466"/>
      <c r="AC2699" s="466"/>
      <c r="AD2699" s="466"/>
      <c r="AE2699" s="466"/>
      <c r="AF2699" s="466"/>
      <c r="AG2699" s="1956">
        <v>80111601</v>
      </c>
      <c r="AH2699" s="1956" t="s">
        <v>610</v>
      </c>
      <c r="AI2699" s="1956" t="s">
        <v>560</v>
      </c>
      <c r="AJ2699" s="1956" t="s">
        <v>611</v>
      </c>
      <c r="AK2699" s="4007" t="s">
        <v>596</v>
      </c>
      <c r="AL2699" s="1133" t="s">
        <v>597</v>
      </c>
      <c r="AM2699" s="1864">
        <v>15300000</v>
      </c>
      <c r="AN2699" s="4114">
        <v>15300000</v>
      </c>
      <c r="AO2699" s="1133" t="s">
        <v>563</v>
      </c>
      <c r="AP2699" s="1133" t="s">
        <v>6</v>
      </c>
      <c r="AQ2699" s="4007" t="s">
        <v>586</v>
      </c>
      <c r="AR2699" s="4009" t="s">
        <v>598</v>
      </c>
      <c r="AS2699" s="3402" t="s">
        <v>612</v>
      </c>
      <c r="AT2699" s="3368" t="s">
        <v>613</v>
      </c>
      <c r="AU2699" s="3393">
        <v>2</v>
      </c>
      <c r="AV2699" s="3393">
        <v>2</v>
      </c>
      <c r="AW2699" s="3374" t="s">
        <v>560</v>
      </c>
      <c r="AX2699" s="3374" t="s">
        <v>584</v>
      </c>
      <c r="AY2699" s="3375">
        <v>15300000</v>
      </c>
      <c r="AZ2699" s="1423" t="s">
        <v>614</v>
      </c>
      <c r="BA2699" s="1423" t="s">
        <v>349</v>
      </c>
      <c r="BB2699" s="1423" t="s">
        <v>615</v>
      </c>
      <c r="BC2699" s="3403" t="s">
        <v>616</v>
      </c>
      <c r="BD2699" s="1423" t="s">
        <v>617</v>
      </c>
      <c r="BE2699" s="1455">
        <v>42809</v>
      </c>
      <c r="BF2699" s="2341">
        <v>15300000</v>
      </c>
      <c r="BG2699" s="1419">
        <v>2017000634</v>
      </c>
      <c r="BH2699" s="1455">
        <v>42850</v>
      </c>
      <c r="BI2699" s="1985">
        <v>15300000</v>
      </c>
      <c r="BJ2699" s="1455">
        <v>42850</v>
      </c>
      <c r="BK2699" s="3401">
        <v>43099</v>
      </c>
      <c r="BL2699" s="2733">
        <f t="shared" si="299"/>
        <v>0</v>
      </c>
      <c r="BM2699" s="3383"/>
      <c r="BN2699" s="1878"/>
      <c r="BO2699" s="1878"/>
      <c r="BP2699" s="1878"/>
      <c r="BQ2699" s="1878"/>
      <c r="BR2699" s="1439"/>
      <c r="BS2699" s="1439"/>
      <c r="BT2699" s="1439"/>
      <c r="BU2699" s="1439"/>
      <c r="BV2699" s="1439"/>
      <c r="BW2699" s="1439"/>
      <c r="BX2699" s="1439"/>
      <c r="BY2699" s="1439"/>
      <c r="BZ2699" s="1439"/>
      <c r="CA2699" s="1439"/>
      <c r="CB2699" s="1439"/>
      <c r="CC2699" s="1439"/>
      <c r="CD2699" s="2238" t="s">
        <v>572</v>
      </c>
    </row>
    <row r="2700" spans="1:82" s="456" customFormat="1" ht="25.5" customHeight="1" x14ac:dyDescent="0.2">
      <c r="A2700" s="484" t="s">
        <v>163</v>
      </c>
      <c r="B2700" s="458" t="s">
        <v>146</v>
      </c>
      <c r="C2700" s="459" t="s">
        <v>554</v>
      </c>
      <c r="D2700" s="460">
        <v>346</v>
      </c>
      <c r="E2700" s="461" t="s">
        <v>594</v>
      </c>
      <c r="F2700" s="462" t="s">
        <v>581</v>
      </c>
      <c r="G2700" s="463">
        <v>0</v>
      </c>
      <c r="H2700" s="463" t="s">
        <v>0</v>
      </c>
      <c r="I2700" s="464">
        <v>1</v>
      </c>
      <c r="J2700" s="454">
        <v>0.33</v>
      </c>
      <c r="K2700" s="461"/>
      <c r="L2700" s="6"/>
      <c r="M2700" s="466"/>
      <c r="N2700" s="466"/>
      <c r="O2700" s="466"/>
      <c r="P2700" s="466"/>
      <c r="Q2700" s="466"/>
      <c r="R2700" s="466"/>
      <c r="S2700" s="466"/>
      <c r="T2700" s="466"/>
      <c r="U2700" s="467">
        <f t="shared" si="298"/>
        <v>0</v>
      </c>
      <c r="V2700" s="466"/>
      <c r="W2700" s="466"/>
      <c r="X2700" s="466"/>
      <c r="Y2700" s="466"/>
      <c r="Z2700" s="466"/>
      <c r="AA2700" s="466"/>
      <c r="AB2700" s="466"/>
      <c r="AC2700" s="466"/>
      <c r="AD2700" s="466"/>
      <c r="AE2700" s="466"/>
      <c r="AF2700" s="466"/>
      <c r="AG2700" s="1133"/>
      <c r="AH2700" s="1133"/>
      <c r="AI2700" s="1133"/>
      <c r="AJ2700" s="1133"/>
      <c r="AK2700" s="1133"/>
      <c r="AL2700" s="1133"/>
      <c r="AM2700" s="1147"/>
      <c r="AN2700" s="1147"/>
      <c r="AO2700" s="1133"/>
      <c r="AP2700" s="1133"/>
      <c r="AQ2700" s="1133"/>
      <c r="AR2700" s="3390"/>
      <c r="AS2700" s="3398"/>
      <c r="AT2700" s="1143"/>
      <c r="AU2700" s="2452"/>
      <c r="AV2700" s="2452"/>
      <c r="AW2700" s="3399"/>
      <c r="AX2700" s="3400"/>
      <c r="AY2700" s="1994"/>
      <c r="AZ2700" s="2200"/>
      <c r="BA2700" s="2200"/>
      <c r="BB2700" s="2200"/>
      <c r="BC2700" s="3404"/>
      <c r="BD2700" s="2200"/>
      <c r="BE2700" s="2238"/>
      <c r="BF2700" s="2342"/>
      <c r="BG2700" s="2238"/>
      <c r="BH2700" s="2238"/>
      <c r="BI2700" s="3372"/>
      <c r="BJ2700" s="2238"/>
      <c r="BK2700" s="3373"/>
      <c r="BL2700" s="2733">
        <f t="shared" si="299"/>
        <v>0</v>
      </c>
      <c r="BM2700" s="3383"/>
      <c r="BN2700" s="1878"/>
      <c r="BO2700" s="1878"/>
      <c r="BP2700" s="1878"/>
      <c r="BQ2700" s="1878"/>
      <c r="BR2700" s="1439"/>
      <c r="BS2700" s="1439"/>
      <c r="BT2700" s="1439"/>
      <c r="BU2700" s="1439"/>
      <c r="BV2700" s="1439"/>
      <c r="BW2700" s="1439"/>
      <c r="BX2700" s="1439"/>
      <c r="BY2700" s="1439"/>
      <c r="BZ2700" s="1439"/>
      <c r="CA2700" s="1439"/>
      <c r="CB2700" s="1439"/>
      <c r="CC2700" s="1439"/>
      <c r="CD2700" s="2238" t="s">
        <v>572</v>
      </c>
    </row>
    <row r="2701" spans="1:82" s="456" customFormat="1" ht="25.5" customHeight="1" thickBot="1" x14ac:dyDescent="0.25">
      <c r="A2701" s="486" t="s">
        <v>163</v>
      </c>
      <c r="B2701" s="487" t="s">
        <v>146</v>
      </c>
      <c r="C2701" s="488" t="s">
        <v>554</v>
      </c>
      <c r="D2701" s="205">
        <v>346</v>
      </c>
      <c r="E2701" s="489" t="s">
        <v>594</v>
      </c>
      <c r="F2701" s="490" t="s">
        <v>581</v>
      </c>
      <c r="G2701" s="17">
        <v>0</v>
      </c>
      <c r="H2701" s="17" t="s">
        <v>0</v>
      </c>
      <c r="I2701" s="18">
        <v>1</v>
      </c>
      <c r="J2701" s="491">
        <v>0.33</v>
      </c>
      <c r="K2701" s="489"/>
      <c r="L2701" s="73"/>
      <c r="M2701" s="8"/>
      <c r="N2701" s="8"/>
      <c r="O2701" s="8"/>
      <c r="P2701" s="8"/>
      <c r="Q2701" s="8"/>
      <c r="R2701" s="8"/>
      <c r="S2701" s="8"/>
      <c r="T2701" s="8"/>
      <c r="U2701" s="207">
        <f t="shared" si="298"/>
        <v>0</v>
      </c>
      <c r="V2701" s="8"/>
      <c r="W2701" s="8"/>
      <c r="X2701" s="8"/>
      <c r="Y2701" s="8"/>
      <c r="Z2701" s="8"/>
      <c r="AA2701" s="8"/>
      <c r="AB2701" s="8"/>
      <c r="AC2701" s="8"/>
      <c r="AD2701" s="8"/>
      <c r="AE2701" s="8"/>
      <c r="AF2701" s="8"/>
      <c r="AG2701" s="1155"/>
      <c r="AH2701" s="1155"/>
      <c r="AI2701" s="1155"/>
      <c r="AJ2701" s="1155"/>
      <c r="AK2701" s="1155"/>
      <c r="AL2701" s="1155"/>
      <c r="AM2701" s="2144"/>
      <c r="AN2701" s="2144"/>
      <c r="AO2701" s="1155"/>
      <c r="AP2701" s="1155"/>
      <c r="AQ2701" s="1155"/>
      <c r="AR2701" s="1926"/>
      <c r="AS2701" s="3398"/>
      <c r="AT2701" s="1143"/>
      <c r="AU2701" s="2452"/>
      <c r="AV2701" s="2452"/>
      <c r="AW2701" s="3399"/>
      <c r="AX2701" s="3400"/>
      <c r="AY2701" s="1994"/>
      <c r="AZ2701" s="3385"/>
      <c r="BA2701" s="3385"/>
      <c r="BB2701" s="3385"/>
      <c r="BC2701" s="3405"/>
      <c r="BD2701" s="3385"/>
      <c r="BE2701" s="1939"/>
      <c r="BF2701" s="2351"/>
      <c r="BG2701" s="1939"/>
      <c r="BH2701" s="1939"/>
      <c r="BI2701" s="3386"/>
      <c r="BJ2701" s="1939"/>
      <c r="BK2701" s="3387"/>
      <c r="BL2701" s="2739">
        <f t="shared" si="299"/>
        <v>0</v>
      </c>
      <c r="BM2701" s="3388"/>
      <c r="BN2701" s="1878"/>
      <c r="BO2701" s="1878"/>
      <c r="BP2701" s="1878"/>
      <c r="BQ2701" s="1878"/>
      <c r="BR2701" s="1608"/>
      <c r="BS2701" s="1608"/>
      <c r="BT2701" s="1608"/>
      <c r="BU2701" s="1608"/>
      <c r="BV2701" s="1608"/>
      <c r="BW2701" s="1608"/>
      <c r="BX2701" s="1608"/>
      <c r="BY2701" s="1608"/>
      <c r="BZ2701" s="1608"/>
      <c r="CA2701" s="1608"/>
      <c r="CB2701" s="1608"/>
      <c r="CC2701" s="1608"/>
      <c r="CD2701" s="1939" t="s">
        <v>572</v>
      </c>
    </row>
    <row r="2702" spans="1:82" s="456" customFormat="1" ht="25.5" customHeight="1" x14ac:dyDescent="0.2">
      <c r="A2702" s="449" t="s">
        <v>163</v>
      </c>
      <c r="B2702" s="450" t="s">
        <v>146</v>
      </c>
      <c r="C2702" s="501" t="s">
        <v>164</v>
      </c>
      <c r="D2702" s="163">
        <v>347</v>
      </c>
      <c r="E2702" s="452" t="s">
        <v>618</v>
      </c>
      <c r="F2702" s="453" t="s">
        <v>619</v>
      </c>
      <c r="G2702" s="217">
        <v>0</v>
      </c>
      <c r="H2702" s="217" t="s">
        <v>0</v>
      </c>
      <c r="I2702" s="502">
        <v>1</v>
      </c>
      <c r="J2702" s="493">
        <v>0.33</v>
      </c>
      <c r="K2702" s="452"/>
      <c r="L2702" s="51">
        <f>+M2702+N2702+O2702+P2702+Q2702+R2702+S2702+T2702</f>
        <v>629320602</v>
      </c>
      <c r="M2702" s="455">
        <v>629320602</v>
      </c>
      <c r="N2702" s="455"/>
      <c r="O2702" s="455"/>
      <c r="P2702" s="455"/>
      <c r="Q2702" s="455"/>
      <c r="R2702" s="455"/>
      <c r="S2702" s="455"/>
      <c r="T2702" s="455"/>
      <c r="U2702" s="168">
        <f t="shared" si="298"/>
        <v>435984095</v>
      </c>
      <c r="V2702" s="495">
        <v>435984095</v>
      </c>
      <c r="W2702" s="495"/>
      <c r="X2702" s="495"/>
      <c r="Y2702" s="495"/>
      <c r="Z2702" s="495"/>
      <c r="AA2702" s="495"/>
      <c r="AB2702" s="495"/>
      <c r="AC2702" s="495"/>
      <c r="AD2702" s="52"/>
      <c r="AE2702" s="52"/>
      <c r="AF2702" s="52"/>
      <c r="AG2702" s="1462" t="s">
        <v>620</v>
      </c>
      <c r="AH2702" s="1462" t="s">
        <v>6391</v>
      </c>
      <c r="AI2702" s="1462" t="s">
        <v>560</v>
      </c>
      <c r="AJ2702" s="1462" t="s">
        <v>611</v>
      </c>
      <c r="AK2702" s="1462" t="s">
        <v>621</v>
      </c>
      <c r="AL2702" s="1462" t="s">
        <v>274</v>
      </c>
      <c r="AM2702" s="1923">
        <v>35873333</v>
      </c>
      <c r="AN2702" s="1923">
        <v>35973333</v>
      </c>
      <c r="AO2702" s="1462" t="s">
        <v>250</v>
      </c>
      <c r="AP2702" s="1462" t="s">
        <v>6</v>
      </c>
      <c r="AQ2702" s="1462" t="s">
        <v>586</v>
      </c>
      <c r="AR2702" s="3406" t="s">
        <v>622</v>
      </c>
      <c r="AS2702" s="3407" t="s">
        <v>6182</v>
      </c>
      <c r="AT2702" s="3358" t="s">
        <v>330</v>
      </c>
      <c r="AU2702" s="3359">
        <v>100</v>
      </c>
      <c r="AV2702" s="3359">
        <v>100</v>
      </c>
      <c r="AW2702" s="3408">
        <v>42828</v>
      </c>
      <c r="AX2702" s="3409">
        <v>43103</v>
      </c>
      <c r="AY2702" s="3362">
        <v>36000000</v>
      </c>
      <c r="AZ2702" s="1459" t="s">
        <v>623</v>
      </c>
      <c r="BA2702" s="1459" t="s">
        <v>349</v>
      </c>
      <c r="BB2702" s="1459" t="s">
        <v>624</v>
      </c>
      <c r="BC2702" s="2451" t="s">
        <v>625</v>
      </c>
      <c r="BD2702" s="1459" t="s">
        <v>626</v>
      </c>
      <c r="BE2702" s="1659">
        <v>42800</v>
      </c>
      <c r="BF2702" s="2220">
        <v>10706667</v>
      </c>
      <c r="BG2702" s="1381">
        <v>2017000447</v>
      </c>
      <c r="BH2702" s="1659">
        <v>42821</v>
      </c>
      <c r="BI2702" s="1972">
        <v>9900000</v>
      </c>
      <c r="BJ2702" s="1659">
        <v>42828</v>
      </c>
      <c r="BK2702" s="3363">
        <v>43103</v>
      </c>
      <c r="BL2702" s="2514">
        <f t="shared" si="299"/>
        <v>806667</v>
      </c>
      <c r="BM2702" s="3364">
        <f>L2702-(SUM(BI2702:BI2712))</f>
        <v>189929840</v>
      </c>
      <c r="BN2702" s="1902"/>
      <c r="BO2702" s="1878"/>
      <c r="BP2702" s="1878"/>
      <c r="BQ2702" s="1915"/>
      <c r="BR2702" s="2753"/>
      <c r="BS2702" s="1471"/>
      <c r="BT2702" s="1471"/>
      <c r="BU2702" s="1471"/>
      <c r="BV2702" s="1471"/>
      <c r="BW2702" s="1471"/>
      <c r="BX2702" s="1471"/>
      <c r="BY2702" s="1471"/>
      <c r="BZ2702" s="1471"/>
      <c r="CA2702" s="1471"/>
      <c r="CB2702" s="1471"/>
      <c r="CC2702" s="1471"/>
      <c r="CD2702" s="3366" t="s">
        <v>572</v>
      </c>
    </row>
    <row r="2703" spans="1:82" s="456" customFormat="1" ht="25.5" customHeight="1" x14ac:dyDescent="0.2">
      <c r="A2703" s="457" t="s">
        <v>163</v>
      </c>
      <c r="B2703" s="458" t="s">
        <v>146</v>
      </c>
      <c r="C2703" s="459" t="s">
        <v>164</v>
      </c>
      <c r="D2703" s="460">
        <v>347</v>
      </c>
      <c r="E2703" s="461" t="s">
        <v>618</v>
      </c>
      <c r="F2703" s="462" t="s">
        <v>619</v>
      </c>
      <c r="G2703" s="463">
        <v>0</v>
      </c>
      <c r="H2703" s="463" t="s">
        <v>0</v>
      </c>
      <c r="I2703" s="464">
        <v>1</v>
      </c>
      <c r="J2703" s="454">
        <v>0.33</v>
      </c>
      <c r="K2703" s="461"/>
      <c r="L2703" s="6"/>
      <c r="M2703" s="466"/>
      <c r="N2703" s="466"/>
      <c r="O2703" s="466"/>
      <c r="P2703" s="466"/>
      <c r="Q2703" s="466"/>
      <c r="R2703" s="466"/>
      <c r="S2703" s="466"/>
      <c r="T2703" s="466"/>
      <c r="U2703" s="467">
        <f t="shared" si="298"/>
        <v>0</v>
      </c>
      <c r="V2703" s="466"/>
      <c r="W2703" s="466"/>
      <c r="X2703" s="466"/>
      <c r="Y2703" s="466"/>
      <c r="Z2703" s="466"/>
      <c r="AA2703" s="466"/>
      <c r="AB2703" s="466"/>
      <c r="AC2703" s="466"/>
      <c r="AD2703" s="466"/>
      <c r="AE2703" s="466"/>
      <c r="AF2703" s="466"/>
      <c r="AG2703" s="1133"/>
      <c r="AH2703" s="1133"/>
      <c r="AI2703" s="1133"/>
      <c r="AJ2703" s="1133"/>
      <c r="AK2703" s="1133"/>
      <c r="AL2703" s="1133"/>
      <c r="AM2703" s="1147"/>
      <c r="AN2703" s="1147"/>
      <c r="AO2703" s="1133"/>
      <c r="AP2703" s="1133"/>
      <c r="AQ2703" s="1133"/>
      <c r="AR2703" s="3410"/>
      <c r="AS2703" s="3411"/>
      <c r="AT2703" s="1143"/>
      <c r="AU2703" s="2452"/>
      <c r="AV2703" s="2452"/>
      <c r="AW2703" s="3399"/>
      <c r="AX2703" s="3400"/>
      <c r="AY2703" s="1994"/>
      <c r="AZ2703" s="1423" t="s">
        <v>627</v>
      </c>
      <c r="BA2703" s="1423" t="s">
        <v>349</v>
      </c>
      <c r="BB2703" s="1423" t="s">
        <v>628</v>
      </c>
      <c r="BC2703" s="3403" t="s">
        <v>625</v>
      </c>
      <c r="BD2703" s="1423" t="s">
        <v>629</v>
      </c>
      <c r="BE2703" s="1455">
        <v>42800</v>
      </c>
      <c r="BF2703" s="2341">
        <v>15573333</v>
      </c>
      <c r="BG2703" s="1419">
        <v>2017000574</v>
      </c>
      <c r="BH2703" s="1455">
        <v>42829</v>
      </c>
      <c r="BI2703" s="1985">
        <v>14400000</v>
      </c>
      <c r="BJ2703" s="1455">
        <v>42829</v>
      </c>
      <c r="BK2703" s="3401">
        <v>43104</v>
      </c>
      <c r="BL2703" s="2733">
        <f t="shared" si="299"/>
        <v>1173333</v>
      </c>
      <c r="BM2703" s="3345"/>
      <c r="BN2703" s="1902"/>
      <c r="BO2703" s="1878"/>
      <c r="BP2703" s="1878"/>
      <c r="BQ2703" s="1915"/>
      <c r="BR2703" s="3181"/>
      <c r="BS2703" s="1439"/>
      <c r="BT2703" s="1439"/>
      <c r="BU2703" s="1439"/>
      <c r="BV2703" s="1439"/>
      <c r="BW2703" s="1439"/>
      <c r="BX2703" s="1439"/>
      <c r="BY2703" s="1439"/>
      <c r="BZ2703" s="1439"/>
      <c r="CA2703" s="1439"/>
      <c r="CB2703" s="1439"/>
      <c r="CC2703" s="1439"/>
      <c r="CD2703" s="3180" t="s">
        <v>572</v>
      </c>
    </row>
    <row r="2704" spans="1:82" s="456" customFormat="1" ht="25.5" customHeight="1" x14ac:dyDescent="0.2">
      <c r="A2704" s="457" t="s">
        <v>163</v>
      </c>
      <c r="B2704" s="458" t="s">
        <v>146</v>
      </c>
      <c r="C2704" s="459" t="s">
        <v>164</v>
      </c>
      <c r="D2704" s="460">
        <v>347</v>
      </c>
      <c r="E2704" s="461" t="s">
        <v>618</v>
      </c>
      <c r="F2704" s="462" t="s">
        <v>619</v>
      </c>
      <c r="G2704" s="463">
        <v>0</v>
      </c>
      <c r="H2704" s="463" t="s">
        <v>0</v>
      </c>
      <c r="I2704" s="464">
        <v>1</v>
      </c>
      <c r="J2704" s="454">
        <v>0.33</v>
      </c>
      <c r="K2704" s="461"/>
      <c r="L2704" s="6"/>
      <c r="M2704" s="466"/>
      <c r="N2704" s="466"/>
      <c r="O2704" s="466"/>
      <c r="P2704" s="466"/>
      <c r="Q2704" s="466"/>
      <c r="R2704" s="466"/>
      <c r="S2704" s="466"/>
      <c r="T2704" s="466"/>
      <c r="U2704" s="467"/>
      <c r="V2704" s="466"/>
      <c r="W2704" s="466"/>
      <c r="X2704" s="466"/>
      <c r="Y2704" s="466"/>
      <c r="Z2704" s="466"/>
      <c r="AA2704" s="466"/>
      <c r="AB2704" s="466"/>
      <c r="AC2704" s="466"/>
      <c r="AD2704" s="466"/>
      <c r="AE2704" s="466"/>
      <c r="AF2704" s="466"/>
      <c r="AG2704" s="1133"/>
      <c r="AH2704" s="1133"/>
      <c r="AI2704" s="1133"/>
      <c r="AJ2704" s="1133"/>
      <c r="AK2704" s="1133"/>
      <c r="AL2704" s="1133"/>
      <c r="AM2704" s="1147"/>
      <c r="AN2704" s="1147"/>
      <c r="AO2704" s="1133"/>
      <c r="AP2704" s="1133"/>
      <c r="AQ2704" s="1133"/>
      <c r="AR2704" s="3410"/>
      <c r="AS2704" s="3411"/>
      <c r="AT2704" s="1143"/>
      <c r="AU2704" s="2452"/>
      <c r="AV2704" s="2452"/>
      <c r="AW2704" s="3399"/>
      <c r="AX2704" s="3400"/>
      <c r="AY2704" s="1994"/>
      <c r="AZ2704" s="1423" t="s">
        <v>630</v>
      </c>
      <c r="BA2704" s="1423" t="s">
        <v>349</v>
      </c>
      <c r="BB2704" s="1423" t="s">
        <v>631</v>
      </c>
      <c r="BC2704" s="3403" t="s">
        <v>632</v>
      </c>
      <c r="BD2704" s="1423" t="s">
        <v>633</v>
      </c>
      <c r="BE2704" s="1455">
        <v>42842</v>
      </c>
      <c r="BF2704" s="2341">
        <v>14166667</v>
      </c>
      <c r="BG2704" s="1419">
        <v>2017000745</v>
      </c>
      <c r="BH2704" s="1455">
        <v>42870</v>
      </c>
      <c r="BI2704" s="1985">
        <v>11573333</v>
      </c>
      <c r="BJ2704" s="1455">
        <v>42871</v>
      </c>
      <c r="BK2704" s="3401">
        <v>43106</v>
      </c>
      <c r="BL2704" s="2733">
        <f t="shared" si="299"/>
        <v>2593334</v>
      </c>
      <c r="BM2704" s="3345"/>
      <c r="BN2704" s="1902"/>
      <c r="BO2704" s="1878"/>
      <c r="BP2704" s="1878"/>
      <c r="BQ2704" s="1915"/>
      <c r="BR2704" s="3181"/>
      <c r="BS2704" s="1439"/>
      <c r="BT2704" s="1439"/>
      <c r="BU2704" s="1439"/>
      <c r="BV2704" s="1439"/>
      <c r="BW2704" s="1439"/>
      <c r="BX2704" s="1439"/>
      <c r="BY2704" s="1439"/>
      <c r="BZ2704" s="1439"/>
      <c r="CA2704" s="1439"/>
      <c r="CB2704" s="1439"/>
      <c r="CC2704" s="1439"/>
      <c r="CD2704" s="3180" t="s">
        <v>572</v>
      </c>
    </row>
    <row r="2705" spans="1:82" s="456" customFormat="1" ht="25.5" customHeight="1" x14ac:dyDescent="0.2">
      <c r="A2705" s="457" t="s">
        <v>163</v>
      </c>
      <c r="B2705" s="458" t="s">
        <v>146</v>
      </c>
      <c r="C2705" s="459" t="s">
        <v>164</v>
      </c>
      <c r="D2705" s="460">
        <v>347</v>
      </c>
      <c r="E2705" s="461" t="s">
        <v>618</v>
      </c>
      <c r="F2705" s="462" t="s">
        <v>619</v>
      </c>
      <c r="G2705" s="463">
        <v>0</v>
      </c>
      <c r="H2705" s="463" t="s">
        <v>0</v>
      </c>
      <c r="I2705" s="464">
        <v>1</v>
      </c>
      <c r="J2705" s="454">
        <v>0.33</v>
      </c>
      <c r="K2705" s="461"/>
      <c r="L2705" s="6"/>
      <c r="M2705" s="466"/>
      <c r="N2705" s="466"/>
      <c r="O2705" s="466"/>
      <c r="P2705" s="466"/>
      <c r="Q2705" s="466"/>
      <c r="R2705" s="466"/>
      <c r="S2705" s="466"/>
      <c r="T2705" s="466"/>
      <c r="U2705" s="467">
        <f t="shared" si="298"/>
        <v>0</v>
      </c>
      <c r="V2705" s="466"/>
      <c r="W2705" s="466"/>
      <c r="X2705" s="466"/>
      <c r="Y2705" s="466"/>
      <c r="Z2705" s="466"/>
      <c r="AA2705" s="466"/>
      <c r="AB2705" s="466"/>
      <c r="AC2705" s="466"/>
      <c r="AD2705" s="466"/>
      <c r="AE2705" s="466"/>
      <c r="AF2705" s="466"/>
      <c r="AG2705" s="1956">
        <v>80111601</v>
      </c>
      <c r="AH2705" s="1956" t="s">
        <v>634</v>
      </c>
      <c r="AI2705" s="1956" t="s">
        <v>635</v>
      </c>
      <c r="AJ2705" s="1956" t="s">
        <v>636</v>
      </c>
      <c r="AK2705" s="4007" t="s">
        <v>596</v>
      </c>
      <c r="AL2705" s="1133" t="s">
        <v>597</v>
      </c>
      <c r="AM2705" s="4114">
        <v>14166667</v>
      </c>
      <c r="AN2705" s="4114">
        <v>14166667</v>
      </c>
      <c r="AO2705" s="1133" t="s">
        <v>563</v>
      </c>
      <c r="AP2705" s="1133" t="s">
        <v>6</v>
      </c>
      <c r="AQ2705" s="4007" t="s">
        <v>586</v>
      </c>
      <c r="AR2705" s="3410" t="s">
        <v>622</v>
      </c>
      <c r="AS2705" s="3367" t="s">
        <v>637</v>
      </c>
      <c r="AT2705" s="3368" t="s">
        <v>330</v>
      </c>
      <c r="AU2705" s="3393">
        <v>100</v>
      </c>
      <c r="AV2705" s="3393">
        <v>100</v>
      </c>
      <c r="AW2705" s="3374">
        <v>42856</v>
      </c>
      <c r="AX2705" s="3374">
        <v>43100</v>
      </c>
      <c r="AY2705" s="3375">
        <v>20000000</v>
      </c>
      <c r="AZ2705" s="1423" t="s">
        <v>638</v>
      </c>
      <c r="BA2705" s="1423" t="s">
        <v>349</v>
      </c>
      <c r="BB2705" s="1423" t="s">
        <v>639</v>
      </c>
      <c r="BC2705" s="3403" t="s">
        <v>640</v>
      </c>
      <c r="BD2705" s="1423" t="s">
        <v>633</v>
      </c>
      <c r="BE2705" s="1455">
        <v>42842</v>
      </c>
      <c r="BF2705" s="2341">
        <v>14166667</v>
      </c>
      <c r="BG2705" s="1419">
        <v>2017000745</v>
      </c>
      <c r="BH2705" s="1455">
        <v>42870</v>
      </c>
      <c r="BI2705" s="1985">
        <v>12266666</v>
      </c>
      <c r="BJ2705" s="1455">
        <v>42871</v>
      </c>
      <c r="BK2705" s="3401">
        <v>43106</v>
      </c>
      <c r="BL2705" s="2733">
        <f t="shared" si="299"/>
        <v>1900001</v>
      </c>
      <c r="BM2705" s="3345"/>
      <c r="BN2705" s="1902"/>
      <c r="BO2705" s="1878"/>
      <c r="BP2705" s="1878"/>
      <c r="BQ2705" s="1915"/>
      <c r="BR2705" s="3181"/>
      <c r="BS2705" s="1439"/>
      <c r="BT2705" s="1439"/>
      <c r="BU2705" s="1439"/>
      <c r="BV2705" s="1439"/>
      <c r="BW2705" s="1439"/>
      <c r="BX2705" s="1439"/>
      <c r="BY2705" s="1439"/>
      <c r="BZ2705" s="1439"/>
      <c r="CA2705" s="1439"/>
      <c r="CB2705" s="1439"/>
      <c r="CC2705" s="1439"/>
      <c r="CD2705" s="3180" t="s">
        <v>572</v>
      </c>
    </row>
    <row r="2706" spans="1:82" s="456" customFormat="1" ht="25.5" customHeight="1" x14ac:dyDescent="0.2">
      <c r="A2706" s="457" t="s">
        <v>163</v>
      </c>
      <c r="B2706" s="458" t="s">
        <v>146</v>
      </c>
      <c r="C2706" s="459" t="s">
        <v>164</v>
      </c>
      <c r="D2706" s="460">
        <v>347</v>
      </c>
      <c r="E2706" s="461" t="s">
        <v>618</v>
      </c>
      <c r="F2706" s="462" t="s">
        <v>619</v>
      </c>
      <c r="G2706" s="463">
        <v>0</v>
      </c>
      <c r="H2706" s="463" t="s">
        <v>0</v>
      </c>
      <c r="I2706" s="464">
        <v>1</v>
      </c>
      <c r="J2706" s="454">
        <v>0.33</v>
      </c>
      <c r="K2706" s="461"/>
      <c r="L2706" s="6"/>
      <c r="M2706" s="466"/>
      <c r="N2706" s="466"/>
      <c r="O2706" s="466"/>
      <c r="P2706" s="466"/>
      <c r="Q2706" s="466"/>
      <c r="R2706" s="466"/>
      <c r="S2706" s="466"/>
      <c r="T2706" s="466"/>
      <c r="U2706" s="467"/>
      <c r="V2706" s="466"/>
      <c r="W2706" s="466"/>
      <c r="X2706" s="466"/>
      <c r="Y2706" s="466"/>
      <c r="Z2706" s="466"/>
      <c r="AA2706" s="466"/>
      <c r="AB2706" s="466"/>
      <c r="AC2706" s="466"/>
      <c r="AD2706" s="466"/>
      <c r="AE2706" s="466"/>
      <c r="AF2706" s="466"/>
      <c r="AG2706" s="1133" t="s">
        <v>620</v>
      </c>
      <c r="AH2706" s="1133" t="s">
        <v>6391</v>
      </c>
      <c r="AI2706" s="1133" t="s">
        <v>560</v>
      </c>
      <c r="AJ2706" s="1133" t="s">
        <v>611</v>
      </c>
      <c r="AK2706" s="1133" t="s">
        <v>621</v>
      </c>
      <c r="AL2706" s="1133" t="s">
        <v>274</v>
      </c>
      <c r="AM2706" s="1147">
        <v>14166667</v>
      </c>
      <c r="AN2706" s="1147">
        <v>11573333</v>
      </c>
      <c r="AO2706" s="1133" t="s">
        <v>250</v>
      </c>
      <c r="AP2706" s="1133" t="s">
        <v>6</v>
      </c>
      <c r="AQ2706" s="1133" t="s">
        <v>586</v>
      </c>
      <c r="AR2706" s="3410" t="s">
        <v>622</v>
      </c>
      <c r="AS2706" s="1991"/>
      <c r="AT2706" s="1143"/>
      <c r="AU2706" s="2523"/>
      <c r="AV2706" s="2523"/>
      <c r="AW2706" s="1993"/>
      <c r="AX2706" s="1993"/>
      <c r="AY2706" s="1994"/>
      <c r="AZ2706" s="1423" t="s">
        <v>630</v>
      </c>
      <c r="BA2706" s="1423" t="s">
        <v>349</v>
      </c>
      <c r="BB2706" s="1423" t="s">
        <v>631</v>
      </c>
      <c r="BC2706" s="3403" t="s">
        <v>632</v>
      </c>
      <c r="BD2706" s="2911" t="s">
        <v>633</v>
      </c>
      <c r="BE2706" s="1455">
        <v>42842</v>
      </c>
      <c r="BF2706" s="2341">
        <v>14166667</v>
      </c>
      <c r="BG2706" s="1419">
        <v>2017000745</v>
      </c>
      <c r="BH2706" s="1455">
        <v>42870</v>
      </c>
      <c r="BI2706" s="1985">
        <v>11573333</v>
      </c>
      <c r="BJ2706" s="1455">
        <v>42871</v>
      </c>
      <c r="BK2706" s="1455">
        <v>43106</v>
      </c>
      <c r="BL2706" s="2733">
        <f t="shared" si="299"/>
        <v>2593334</v>
      </c>
      <c r="BM2706" s="3345"/>
      <c r="BN2706" s="1902"/>
      <c r="BO2706" s="1878"/>
      <c r="BP2706" s="1878"/>
      <c r="BQ2706" s="1915"/>
      <c r="BR2706" s="3181"/>
      <c r="BS2706" s="1439"/>
      <c r="BT2706" s="1439"/>
      <c r="BU2706" s="1439"/>
      <c r="BV2706" s="1439"/>
      <c r="BW2706" s="1439"/>
      <c r="BX2706" s="1439"/>
      <c r="BY2706" s="1439"/>
      <c r="BZ2706" s="1439"/>
      <c r="CA2706" s="1439"/>
      <c r="CB2706" s="1439"/>
      <c r="CC2706" s="1439"/>
      <c r="CD2706" s="3180" t="s">
        <v>572</v>
      </c>
    </row>
    <row r="2707" spans="1:82" s="456" customFormat="1" ht="25.5" customHeight="1" x14ac:dyDescent="0.2">
      <c r="A2707" s="457" t="s">
        <v>163</v>
      </c>
      <c r="B2707" s="458" t="s">
        <v>146</v>
      </c>
      <c r="C2707" s="459" t="s">
        <v>164</v>
      </c>
      <c r="D2707" s="460">
        <v>347</v>
      </c>
      <c r="E2707" s="461" t="s">
        <v>618</v>
      </c>
      <c r="F2707" s="462" t="s">
        <v>619</v>
      </c>
      <c r="G2707" s="463">
        <v>0</v>
      </c>
      <c r="H2707" s="463" t="s">
        <v>0</v>
      </c>
      <c r="I2707" s="464">
        <v>1</v>
      </c>
      <c r="J2707" s="454">
        <v>0.33</v>
      </c>
      <c r="K2707" s="461"/>
      <c r="L2707" s="6"/>
      <c r="M2707" s="466"/>
      <c r="N2707" s="466"/>
      <c r="O2707" s="466"/>
      <c r="P2707" s="466"/>
      <c r="Q2707" s="466"/>
      <c r="R2707" s="466"/>
      <c r="S2707" s="466"/>
      <c r="T2707" s="466"/>
      <c r="U2707" s="467"/>
      <c r="V2707" s="466"/>
      <c r="W2707" s="466"/>
      <c r="X2707" s="466"/>
      <c r="Y2707" s="466"/>
      <c r="Z2707" s="466"/>
      <c r="AA2707" s="466"/>
      <c r="AB2707" s="466"/>
      <c r="AC2707" s="466"/>
      <c r="AD2707" s="466"/>
      <c r="AE2707" s="466"/>
      <c r="AF2707" s="466"/>
      <c r="AG2707" s="1956">
        <v>80111601</v>
      </c>
      <c r="AH2707" s="1956" t="s">
        <v>641</v>
      </c>
      <c r="AI2707" s="1956" t="s">
        <v>560</v>
      </c>
      <c r="AJ2707" s="1956" t="s">
        <v>611</v>
      </c>
      <c r="AK2707" s="4007" t="s">
        <v>596</v>
      </c>
      <c r="AL2707" s="1133" t="s">
        <v>597</v>
      </c>
      <c r="AM2707" s="1864">
        <v>15300000</v>
      </c>
      <c r="AN2707" s="4114">
        <v>12250000</v>
      </c>
      <c r="AO2707" s="1133" t="s">
        <v>563</v>
      </c>
      <c r="AP2707" s="1133" t="s">
        <v>6</v>
      </c>
      <c r="AQ2707" s="4007" t="s">
        <v>586</v>
      </c>
      <c r="AR2707" s="3410" t="s">
        <v>622</v>
      </c>
      <c r="AS2707" s="1991"/>
      <c r="AT2707" s="1143"/>
      <c r="AU2707" s="2523"/>
      <c r="AV2707" s="2523"/>
      <c r="AW2707" s="1993"/>
      <c r="AX2707" s="1993"/>
      <c r="AY2707" s="1994"/>
      <c r="AZ2707" s="1423"/>
      <c r="BA2707" s="1423"/>
      <c r="BB2707" s="1449" t="s">
        <v>642</v>
      </c>
      <c r="BC2707" s="3412" t="s">
        <v>643</v>
      </c>
      <c r="BD2707" s="2911"/>
      <c r="BE2707" s="1455"/>
      <c r="BF2707" s="2341"/>
      <c r="BG2707" s="1419"/>
      <c r="BH2707" s="1455"/>
      <c r="BI2707" s="1985">
        <v>12250000</v>
      </c>
      <c r="BJ2707" s="1455"/>
      <c r="BK2707" s="1455"/>
      <c r="BL2707" s="2733">
        <f t="shared" si="299"/>
        <v>-12250000</v>
      </c>
      <c r="BM2707" s="3345"/>
      <c r="BN2707" s="1902"/>
      <c r="BO2707" s="1878"/>
      <c r="BP2707" s="1878"/>
      <c r="BQ2707" s="1915"/>
      <c r="BR2707" s="3181"/>
      <c r="BS2707" s="1439"/>
      <c r="BT2707" s="1439"/>
      <c r="BU2707" s="1439"/>
      <c r="BV2707" s="1439"/>
      <c r="BW2707" s="1439"/>
      <c r="BX2707" s="1439"/>
      <c r="BY2707" s="1439"/>
      <c r="BZ2707" s="1439"/>
      <c r="CA2707" s="1439"/>
      <c r="CB2707" s="1439"/>
      <c r="CC2707" s="1439"/>
      <c r="CD2707" s="3180" t="s">
        <v>572</v>
      </c>
    </row>
    <row r="2708" spans="1:82" s="456" customFormat="1" ht="25.5" customHeight="1" x14ac:dyDescent="0.2">
      <c r="A2708" s="457" t="s">
        <v>163</v>
      </c>
      <c r="B2708" s="458" t="s">
        <v>146</v>
      </c>
      <c r="C2708" s="459" t="s">
        <v>164</v>
      </c>
      <c r="D2708" s="460">
        <v>347</v>
      </c>
      <c r="E2708" s="461" t="s">
        <v>618</v>
      </c>
      <c r="F2708" s="462" t="s">
        <v>619</v>
      </c>
      <c r="G2708" s="463">
        <v>0</v>
      </c>
      <c r="H2708" s="463" t="s">
        <v>0</v>
      </c>
      <c r="I2708" s="464">
        <v>1</v>
      </c>
      <c r="J2708" s="454">
        <v>0.33</v>
      </c>
      <c r="K2708" s="461"/>
      <c r="L2708" s="6"/>
      <c r="M2708" s="466"/>
      <c r="N2708" s="466"/>
      <c r="O2708" s="466"/>
      <c r="P2708" s="466"/>
      <c r="Q2708" s="466"/>
      <c r="R2708" s="466"/>
      <c r="S2708" s="466"/>
      <c r="T2708" s="466"/>
      <c r="U2708" s="467"/>
      <c r="V2708" s="466"/>
      <c r="W2708" s="466"/>
      <c r="X2708" s="466"/>
      <c r="Y2708" s="466"/>
      <c r="Z2708" s="466"/>
      <c r="AA2708" s="466"/>
      <c r="AB2708" s="466"/>
      <c r="AC2708" s="466"/>
      <c r="AD2708" s="466"/>
      <c r="AE2708" s="466"/>
      <c r="AF2708" s="466"/>
      <c r="AG2708" s="1956">
        <v>80111601</v>
      </c>
      <c r="AH2708" s="1956" t="s">
        <v>644</v>
      </c>
      <c r="AI2708" s="1956" t="s">
        <v>635</v>
      </c>
      <c r="AJ2708" s="1956" t="s">
        <v>636</v>
      </c>
      <c r="AK2708" s="4007" t="s">
        <v>596</v>
      </c>
      <c r="AL2708" s="1133" t="s">
        <v>597</v>
      </c>
      <c r="AM2708" s="4114">
        <v>14166667</v>
      </c>
      <c r="AN2708" s="4114">
        <v>8100000</v>
      </c>
      <c r="AO2708" s="1133" t="s">
        <v>563</v>
      </c>
      <c r="AP2708" s="1133" t="s">
        <v>6</v>
      </c>
      <c r="AQ2708" s="4007" t="s">
        <v>586</v>
      </c>
      <c r="AR2708" s="3410" t="s">
        <v>622</v>
      </c>
      <c r="AS2708" s="1991"/>
      <c r="AT2708" s="1143"/>
      <c r="AU2708" s="2523"/>
      <c r="AV2708" s="2523"/>
      <c r="AW2708" s="1993"/>
      <c r="AX2708" s="1993"/>
      <c r="AY2708" s="1994"/>
      <c r="AZ2708" s="1423" t="s">
        <v>645</v>
      </c>
      <c r="BA2708" s="1423" t="s">
        <v>349</v>
      </c>
      <c r="BB2708" s="1423" t="s">
        <v>646</v>
      </c>
      <c r="BC2708" s="1423" t="s">
        <v>647</v>
      </c>
      <c r="BD2708" s="1423" t="s">
        <v>648</v>
      </c>
      <c r="BE2708" s="1455">
        <v>42888</v>
      </c>
      <c r="BF2708" s="2341">
        <v>8100000</v>
      </c>
      <c r="BG2708" s="1419">
        <v>2017001083</v>
      </c>
      <c r="BH2708" s="1455">
        <v>42935</v>
      </c>
      <c r="BI2708" s="1985">
        <v>8100000</v>
      </c>
      <c r="BJ2708" s="1455">
        <v>42940</v>
      </c>
      <c r="BK2708" s="1455">
        <v>43099</v>
      </c>
      <c r="BL2708" s="2733">
        <f t="shared" si="299"/>
        <v>0</v>
      </c>
      <c r="BM2708" s="3345"/>
      <c r="BN2708" s="1902"/>
      <c r="BO2708" s="1878"/>
      <c r="BP2708" s="1878"/>
      <c r="BQ2708" s="1915"/>
      <c r="BR2708" s="3181"/>
      <c r="BS2708" s="1439"/>
      <c r="BT2708" s="1439"/>
      <c r="BU2708" s="1439"/>
      <c r="BV2708" s="1439"/>
      <c r="BW2708" s="1439"/>
      <c r="BX2708" s="1439"/>
      <c r="BY2708" s="1439"/>
      <c r="BZ2708" s="1439"/>
      <c r="CA2708" s="1439"/>
      <c r="CB2708" s="1439"/>
      <c r="CC2708" s="1439"/>
      <c r="CD2708" s="3180" t="s">
        <v>572</v>
      </c>
    </row>
    <row r="2709" spans="1:82" s="456" customFormat="1" ht="25.5" customHeight="1" x14ac:dyDescent="0.2">
      <c r="A2709" s="457" t="s">
        <v>163</v>
      </c>
      <c r="B2709" s="458" t="s">
        <v>146</v>
      </c>
      <c r="C2709" s="459" t="s">
        <v>164</v>
      </c>
      <c r="D2709" s="460">
        <v>347</v>
      </c>
      <c r="E2709" s="461" t="s">
        <v>618</v>
      </c>
      <c r="F2709" s="462" t="s">
        <v>619</v>
      </c>
      <c r="G2709" s="463">
        <v>0</v>
      </c>
      <c r="H2709" s="463" t="s">
        <v>0</v>
      </c>
      <c r="I2709" s="464">
        <v>1</v>
      </c>
      <c r="J2709" s="454">
        <v>0.33</v>
      </c>
      <c r="K2709" s="461"/>
      <c r="L2709" s="6"/>
      <c r="M2709" s="466"/>
      <c r="N2709" s="466"/>
      <c r="O2709" s="466"/>
      <c r="P2709" s="466"/>
      <c r="Q2709" s="466"/>
      <c r="R2709" s="466"/>
      <c r="S2709" s="466"/>
      <c r="T2709" s="466"/>
      <c r="U2709" s="467"/>
      <c r="V2709" s="466"/>
      <c r="W2709" s="466"/>
      <c r="X2709" s="466"/>
      <c r="Y2709" s="466"/>
      <c r="Z2709" s="466"/>
      <c r="AA2709" s="466"/>
      <c r="AB2709" s="466"/>
      <c r="AC2709" s="466"/>
      <c r="AD2709" s="466"/>
      <c r="AE2709" s="466"/>
      <c r="AF2709" s="466"/>
      <c r="AG2709" s="1956"/>
      <c r="AH2709" s="1956"/>
      <c r="AI2709" s="1956"/>
      <c r="AJ2709" s="1956"/>
      <c r="AK2709" s="4007"/>
      <c r="AL2709" s="1133"/>
      <c r="AM2709" s="4114"/>
      <c r="AN2709" s="4114"/>
      <c r="AO2709" s="1133"/>
      <c r="AP2709" s="1133"/>
      <c r="AQ2709" s="4007"/>
      <c r="AR2709" s="3410"/>
      <c r="AS2709" s="1991"/>
      <c r="AT2709" s="1143"/>
      <c r="AU2709" s="2523"/>
      <c r="AV2709" s="2523"/>
      <c r="AW2709" s="1993"/>
      <c r="AX2709" s="1993"/>
      <c r="AY2709" s="1994"/>
      <c r="AZ2709" s="1423"/>
      <c r="BA2709" s="1423"/>
      <c r="BB2709" s="3413" t="s">
        <v>649</v>
      </c>
      <c r="BC2709" s="1423"/>
      <c r="BD2709" s="2911"/>
      <c r="BE2709" s="1455"/>
      <c r="BF2709" s="2341"/>
      <c r="BG2709" s="1419"/>
      <c r="BH2709" s="1455"/>
      <c r="BI2709" s="1985"/>
      <c r="BJ2709" s="1455"/>
      <c r="BK2709" s="1455"/>
      <c r="BL2709" s="2733"/>
      <c r="BM2709" s="3345"/>
      <c r="BN2709" s="1902"/>
      <c r="BO2709" s="1878"/>
      <c r="BP2709" s="1878"/>
      <c r="BQ2709" s="1915"/>
      <c r="BR2709" s="3181"/>
      <c r="BS2709" s="1439"/>
      <c r="BT2709" s="1439"/>
      <c r="BU2709" s="1439"/>
      <c r="BV2709" s="1439"/>
      <c r="BW2709" s="1439"/>
      <c r="BX2709" s="1439"/>
      <c r="BY2709" s="1439"/>
      <c r="BZ2709" s="1439"/>
      <c r="CA2709" s="1439"/>
      <c r="CB2709" s="1439"/>
      <c r="CC2709" s="1439"/>
      <c r="CD2709" s="3180" t="s">
        <v>572</v>
      </c>
    </row>
    <row r="2710" spans="1:82" ht="25.5" customHeight="1" thickBot="1" x14ac:dyDescent="0.25">
      <c r="A2710" s="457" t="s">
        <v>163</v>
      </c>
      <c r="B2710" s="458" t="s">
        <v>146</v>
      </c>
      <c r="C2710" s="459" t="s">
        <v>164</v>
      </c>
      <c r="D2710" s="460">
        <v>347</v>
      </c>
      <c r="E2710" s="461" t="s">
        <v>618</v>
      </c>
      <c r="F2710" s="462" t="s">
        <v>619</v>
      </c>
      <c r="G2710" s="463">
        <v>0</v>
      </c>
      <c r="H2710" s="463" t="s">
        <v>0</v>
      </c>
      <c r="I2710" s="464">
        <v>1</v>
      </c>
      <c r="J2710" s="454">
        <v>0.33</v>
      </c>
      <c r="K2710" s="461"/>
      <c r="L2710" s="6"/>
      <c r="M2710" s="466"/>
      <c r="N2710" s="466"/>
      <c r="O2710" s="466"/>
      <c r="P2710" s="466"/>
      <c r="Q2710" s="466"/>
      <c r="R2710" s="466"/>
      <c r="S2710" s="466"/>
      <c r="T2710" s="466"/>
      <c r="U2710" s="467"/>
      <c r="V2710" s="466"/>
      <c r="W2710" s="466"/>
      <c r="X2710" s="466"/>
      <c r="Y2710" s="466"/>
      <c r="Z2710" s="466"/>
      <c r="AA2710" s="466"/>
      <c r="AB2710" s="466"/>
      <c r="AC2710" s="466"/>
      <c r="AD2710" s="466"/>
      <c r="AE2710" s="466"/>
      <c r="AF2710" s="466"/>
      <c r="AG2710" s="1956"/>
      <c r="AH2710" s="1956"/>
      <c r="AI2710" s="1956"/>
      <c r="AJ2710" s="1956"/>
      <c r="AK2710" s="4007"/>
      <c r="AL2710" s="1133"/>
      <c r="AM2710" s="4114"/>
      <c r="AN2710" s="4114"/>
      <c r="AO2710" s="1133"/>
      <c r="AP2710" s="1133"/>
      <c r="AQ2710" s="4007"/>
      <c r="AR2710" s="3410"/>
      <c r="AS2710" s="1991"/>
      <c r="AT2710" s="1143"/>
      <c r="AU2710" s="2523"/>
      <c r="AV2710" s="2523"/>
      <c r="AW2710" s="1993"/>
      <c r="AX2710" s="1993"/>
      <c r="AY2710" s="1994"/>
      <c r="AZ2710" s="1423"/>
      <c r="BA2710" s="1423"/>
      <c r="BB2710" s="3414" t="s">
        <v>650</v>
      </c>
      <c r="BC2710" s="1423"/>
      <c r="BD2710" s="2911"/>
      <c r="BE2710" s="1455"/>
      <c r="BF2710" s="2341"/>
      <c r="BG2710" s="1419"/>
      <c r="BH2710" s="1455"/>
      <c r="BI2710" s="1985"/>
      <c r="BJ2710" s="1455"/>
      <c r="BK2710" s="1455"/>
      <c r="BL2710" s="2733"/>
      <c r="BM2710" s="3345"/>
      <c r="BN2710" s="1902"/>
      <c r="BO2710" s="1878"/>
      <c r="BP2710" s="1878"/>
      <c r="BQ2710" s="1915"/>
      <c r="BR2710" s="3181"/>
      <c r="BS2710" s="1439"/>
      <c r="BT2710" s="1439"/>
      <c r="BU2710" s="1439"/>
      <c r="BV2710" s="1439"/>
      <c r="BW2710" s="1439"/>
      <c r="BX2710" s="1439"/>
      <c r="BY2710" s="1439"/>
      <c r="BZ2710" s="1439"/>
      <c r="CA2710" s="1439"/>
      <c r="CB2710" s="1439"/>
      <c r="CC2710" s="1439"/>
      <c r="CD2710" s="3180" t="s">
        <v>572</v>
      </c>
    </row>
    <row r="2711" spans="1:82" ht="25.5" customHeight="1" x14ac:dyDescent="0.2">
      <c r="A2711" s="457" t="s">
        <v>163</v>
      </c>
      <c r="B2711" s="458" t="s">
        <v>146</v>
      </c>
      <c r="C2711" s="459" t="s">
        <v>164</v>
      </c>
      <c r="D2711" s="460">
        <v>347</v>
      </c>
      <c r="E2711" s="461" t="s">
        <v>618</v>
      </c>
      <c r="F2711" s="462" t="s">
        <v>619</v>
      </c>
      <c r="G2711" s="463">
        <v>0</v>
      </c>
      <c r="H2711" s="463" t="s">
        <v>0</v>
      </c>
      <c r="I2711" s="464">
        <v>1</v>
      </c>
      <c r="J2711" s="454">
        <v>0.33</v>
      </c>
      <c r="K2711" s="461"/>
      <c r="L2711" s="6"/>
      <c r="M2711" s="466"/>
      <c r="N2711" s="466"/>
      <c r="O2711" s="466"/>
      <c r="P2711" s="466"/>
      <c r="Q2711" s="466"/>
      <c r="R2711" s="466"/>
      <c r="S2711" s="466"/>
      <c r="T2711" s="466"/>
      <c r="U2711" s="467">
        <f t="shared" si="298"/>
        <v>0</v>
      </c>
      <c r="V2711" s="466"/>
      <c r="W2711" s="466"/>
      <c r="X2711" s="466"/>
      <c r="Y2711" s="466"/>
      <c r="Z2711" s="466"/>
      <c r="AA2711" s="466"/>
      <c r="AB2711" s="466"/>
      <c r="AC2711" s="466"/>
      <c r="AD2711" s="466"/>
      <c r="AE2711" s="466"/>
      <c r="AF2711" s="466"/>
      <c r="AG2711" s="1133"/>
      <c r="AH2711" s="1133"/>
      <c r="AI2711" s="1956" t="s">
        <v>651</v>
      </c>
      <c r="AJ2711" s="1956" t="s">
        <v>652</v>
      </c>
      <c r="AK2711" s="4007"/>
      <c r="AL2711" s="1133" t="s">
        <v>597</v>
      </c>
      <c r="AM2711" s="4114">
        <v>360000000</v>
      </c>
      <c r="AN2711" s="4114">
        <v>360000000</v>
      </c>
      <c r="AO2711" s="1133" t="s">
        <v>563</v>
      </c>
      <c r="AP2711" s="1133" t="s">
        <v>6</v>
      </c>
      <c r="AQ2711" s="4007" t="s">
        <v>586</v>
      </c>
      <c r="AR2711" s="3410" t="s">
        <v>622</v>
      </c>
      <c r="AS2711" s="3368" t="s">
        <v>653</v>
      </c>
      <c r="AT2711" s="3368" t="s">
        <v>330</v>
      </c>
      <c r="AU2711" s="3393">
        <v>100</v>
      </c>
      <c r="AV2711" s="3393">
        <v>100</v>
      </c>
      <c r="AW2711" s="3374">
        <v>42948</v>
      </c>
      <c r="AX2711" s="3374">
        <v>43100</v>
      </c>
      <c r="AY2711" s="3375">
        <v>360000000</v>
      </c>
      <c r="AZ2711" s="1423" t="s">
        <v>654</v>
      </c>
      <c r="BA2711" s="1423" t="s">
        <v>349</v>
      </c>
      <c r="BB2711" s="1423" t="s">
        <v>655</v>
      </c>
      <c r="BC2711" s="3403" t="s">
        <v>656</v>
      </c>
      <c r="BD2711" s="2911" t="s">
        <v>657</v>
      </c>
      <c r="BE2711" s="1455">
        <v>42900</v>
      </c>
      <c r="BF2711" s="2341">
        <v>360000000</v>
      </c>
      <c r="BG2711" s="1419">
        <v>2017001338</v>
      </c>
      <c r="BH2711" s="1455">
        <v>42998</v>
      </c>
      <c r="BI2711" s="1985">
        <v>359327430</v>
      </c>
      <c r="BJ2711" s="1455">
        <v>42999</v>
      </c>
      <c r="BK2711" s="1455">
        <v>43098</v>
      </c>
      <c r="BL2711" s="2733">
        <f t="shared" si="299"/>
        <v>672570</v>
      </c>
      <c r="BM2711" s="3345"/>
      <c r="BN2711" s="1902"/>
      <c r="BO2711" s="1878"/>
      <c r="BP2711" s="1878"/>
      <c r="BQ2711" s="1915"/>
      <c r="BR2711" s="3181"/>
      <c r="BS2711" s="1439"/>
      <c r="BT2711" s="1439"/>
      <c r="BU2711" s="1439"/>
      <c r="BV2711" s="1439"/>
      <c r="BW2711" s="1439"/>
      <c r="BX2711" s="1439"/>
      <c r="BY2711" s="1439"/>
      <c r="BZ2711" s="1439"/>
      <c r="CA2711" s="1439"/>
      <c r="CB2711" s="1439"/>
      <c r="CC2711" s="1439"/>
      <c r="CD2711" s="3180" t="s">
        <v>572</v>
      </c>
    </row>
    <row r="2712" spans="1:82" ht="25.5" customHeight="1" thickBot="1" x14ac:dyDescent="0.25">
      <c r="A2712" s="457" t="s">
        <v>163</v>
      </c>
      <c r="B2712" s="458" t="s">
        <v>146</v>
      </c>
      <c r="C2712" s="503" t="s">
        <v>164</v>
      </c>
      <c r="D2712" s="460">
        <v>347</v>
      </c>
      <c r="E2712" s="461" t="s">
        <v>618</v>
      </c>
      <c r="F2712" s="462" t="s">
        <v>619</v>
      </c>
      <c r="G2712" s="463">
        <v>0</v>
      </c>
      <c r="H2712" s="463" t="s">
        <v>0</v>
      </c>
      <c r="I2712" s="16">
        <v>1</v>
      </c>
      <c r="J2712" s="454">
        <v>0.33</v>
      </c>
      <c r="K2712" s="461"/>
      <c r="L2712" s="6"/>
      <c r="M2712" s="466"/>
      <c r="N2712" s="466"/>
      <c r="O2712" s="466"/>
      <c r="P2712" s="466"/>
      <c r="Q2712" s="466"/>
      <c r="R2712" s="466"/>
      <c r="S2712" s="466"/>
      <c r="T2712" s="466"/>
      <c r="U2712" s="467">
        <f t="shared" si="298"/>
        <v>0</v>
      </c>
      <c r="V2712" s="466"/>
      <c r="W2712" s="466"/>
      <c r="X2712" s="466"/>
      <c r="Y2712" s="466"/>
      <c r="Z2712" s="466"/>
      <c r="AA2712" s="466"/>
      <c r="AB2712" s="466"/>
      <c r="AC2712" s="466"/>
      <c r="AD2712" s="466"/>
      <c r="AE2712" s="466"/>
      <c r="AF2712" s="466"/>
      <c r="AG2712" s="1133">
        <v>72153606</v>
      </c>
      <c r="AH2712" s="1133" t="s">
        <v>658</v>
      </c>
      <c r="AI2712" s="1956" t="s">
        <v>651</v>
      </c>
      <c r="AJ2712" s="1956" t="s">
        <v>652</v>
      </c>
      <c r="AK2712" s="4007"/>
      <c r="AL2712" s="1133" t="s">
        <v>597</v>
      </c>
      <c r="AM2712" s="4114">
        <v>150000000</v>
      </c>
      <c r="AN2712" s="4114">
        <v>150000000</v>
      </c>
      <c r="AO2712" s="1133" t="s">
        <v>563</v>
      </c>
      <c r="AP2712" s="1133" t="s">
        <v>6</v>
      </c>
      <c r="AQ2712" s="4007" t="s">
        <v>586</v>
      </c>
      <c r="AR2712" s="3410" t="s">
        <v>622</v>
      </c>
      <c r="AS2712" s="3367" t="s">
        <v>659</v>
      </c>
      <c r="AT2712" s="3368" t="s">
        <v>660</v>
      </c>
      <c r="AU2712" s="3369">
        <v>1</v>
      </c>
      <c r="AV2712" s="3369">
        <v>1</v>
      </c>
      <c r="AW2712" s="3374" t="s">
        <v>661</v>
      </c>
      <c r="AX2712" s="3374" t="s">
        <v>584</v>
      </c>
      <c r="AY2712" s="3375">
        <v>150000000</v>
      </c>
      <c r="AZ2712" s="2200"/>
      <c r="BA2712" s="3415" t="s">
        <v>662</v>
      </c>
      <c r="BB2712" s="1423"/>
      <c r="BC2712" s="1423"/>
      <c r="BD2712" s="2200"/>
      <c r="BE2712" s="2238"/>
      <c r="BF2712" s="2342"/>
      <c r="BG2712" s="2238"/>
      <c r="BH2712" s="2238"/>
      <c r="BI2712" s="1985"/>
      <c r="BJ2712" s="2238"/>
      <c r="BK2712" s="3373"/>
      <c r="BL2712" s="2733">
        <f t="shared" si="299"/>
        <v>0</v>
      </c>
      <c r="BM2712" s="3345"/>
      <c r="BN2712" s="1902"/>
      <c r="BO2712" s="1878"/>
      <c r="BP2712" s="1878"/>
      <c r="BQ2712" s="1915"/>
      <c r="BR2712" s="3181"/>
      <c r="BS2712" s="1439"/>
      <c r="BT2712" s="1439"/>
      <c r="BU2712" s="1439"/>
      <c r="BV2712" s="1439"/>
      <c r="BW2712" s="1439"/>
      <c r="BX2712" s="1439"/>
      <c r="BY2712" s="1439"/>
      <c r="BZ2712" s="1439"/>
      <c r="CA2712" s="1439"/>
      <c r="CB2712" s="1439"/>
      <c r="CC2712" s="1439"/>
      <c r="CD2712" s="3180" t="s">
        <v>572</v>
      </c>
    </row>
    <row r="2713" spans="1:82" ht="25.5" customHeight="1" thickBot="1" x14ac:dyDescent="0.25">
      <c r="A2713" s="134" t="s">
        <v>163</v>
      </c>
      <c r="B2713" s="135" t="s">
        <v>146</v>
      </c>
      <c r="C2713" s="136" t="s">
        <v>164</v>
      </c>
      <c r="D2713" s="118">
        <v>348</v>
      </c>
      <c r="E2713" s="119" t="s">
        <v>104</v>
      </c>
      <c r="F2713" s="242" t="s">
        <v>105</v>
      </c>
      <c r="G2713" s="204">
        <v>0</v>
      </c>
      <c r="H2713" s="133" t="s">
        <v>0</v>
      </c>
      <c r="I2713" s="133">
        <v>84</v>
      </c>
      <c r="J2713" s="385">
        <v>20</v>
      </c>
      <c r="K2713" s="119"/>
      <c r="L2713" s="120">
        <f t="shared" ref="L2713:L2818" si="300">+M2713+N2713+O2713+P2713+Q2713+R2713+S2713+T2713</f>
        <v>0</v>
      </c>
      <c r="M2713" s="121"/>
      <c r="N2713" s="121"/>
      <c r="O2713" s="121"/>
      <c r="P2713" s="121"/>
      <c r="Q2713" s="121"/>
      <c r="R2713" s="121"/>
      <c r="S2713" s="121"/>
      <c r="T2713" s="121"/>
      <c r="U2713" s="150">
        <f t="shared" ref="U2713:U2724" si="301">SUBTOTAL(9,V2713:AC2713)</f>
        <v>0</v>
      </c>
      <c r="V2713" s="121"/>
      <c r="W2713" s="121"/>
      <c r="X2713" s="121"/>
      <c r="Y2713" s="121"/>
      <c r="Z2713" s="121"/>
      <c r="AA2713" s="121"/>
      <c r="AB2713" s="121"/>
      <c r="AC2713" s="121"/>
      <c r="AD2713" s="121"/>
      <c r="AE2713" s="121"/>
      <c r="AF2713" s="121"/>
      <c r="AG2713" s="3416"/>
      <c r="AH2713" s="3417"/>
      <c r="AI2713" s="3417"/>
      <c r="AJ2713" s="3417"/>
      <c r="AK2713" s="3417"/>
      <c r="AL2713" s="3417"/>
      <c r="AM2713" s="4096"/>
      <c r="AN2713" s="4096"/>
      <c r="AO2713" s="3417"/>
      <c r="AP2713" s="3417"/>
      <c r="AQ2713" s="3417"/>
      <c r="AR2713" s="3417"/>
      <c r="AS2713" s="3137"/>
      <c r="AT2713" s="3137"/>
      <c r="AU2713" s="3137"/>
      <c r="AV2713" s="2984"/>
      <c r="AW2713" s="3145"/>
      <c r="AX2713" s="3145"/>
      <c r="AY2713" s="3138"/>
      <c r="AZ2713" s="3418"/>
      <c r="BA2713" s="3418"/>
      <c r="BB2713" s="3418"/>
      <c r="BC2713" s="3419"/>
      <c r="BD2713" s="3420"/>
      <c r="BE2713" s="3421"/>
      <c r="BF2713" s="3422"/>
      <c r="BG2713" s="3423"/>
      <c r="BH2713" s="3421"/>
      <c r="BI2713" s="3424"/>
      <c r="BJ2713" s="3421"/>
      <c r="BK2713" s="3421"/>
      <c r="BL2713" s="3001">
        <f t="shared" ref="BL2713:BL2724" si="302">BF2713-BI2713</f>
        <v>0</v>
      </c>
      <c r="BM2713" s="3001">
        <f>L2713-(BI2713:BI2718)</f>
        <v>0</v>
      </c>
      <c r="BN2713" s="1878"/>
      <c r="BO2713" s="1878"/>
      <c r="BP2713" s="1878"/>
      <c r="BQ2713" s="1915"/>
      <c r="BR2713" s="3425"/>
      <c r="BS2713" s="3425"/>
      <c r="BT2713" s="3425"/>
      <c r="BU2713" s="3425"/>
      <c r="BV2713" s="3425"/>
      <c r="BW2713" s="3425"/>
      <c r="BX2713" s="3425"/>
      <c r="BY2713" s="3425"/>
      <c r="BZ2713" s="3425"/>
      <c r="CA2713" s="3425"/>
      <c r="CB2713" s="3425"/>
      <c r="CC2713" s="3425"/>
      <c r="CD2713" s="2046" t="s">
        <v>134</v>
      </c>
    </row>
    <row r="2714" spans="1:82" ht="25.5" customHeight="1" thickBot="1" x14ac:dyDescent="0.25">
      <c r="A2714" s="134" t="s">
        <v>163</v>
      </c>
      <c r="B2714" s="135" t="s">
        <v>146</v>
      </c>
      <c r="C2714" s="136" t="s">
        <v>164</v>
      </c>
      <c r="D2714" s="118">
        <v>348</v>
      </c>
      <c r="E2714" s="119" t="s">
        <v>104</v>
      </c>
      <c r="F2714" s="242" t="s">
        <v>105</v>
      </c>
      <c r="G2714" s="204">
        <v>0</v>
      </c>
      <c r="H2714" s="133" t="s">
        <v>0</v>
      </c>
      <c r="I2714" s="133">
        <v>84</v>
      </c>
      <c r="J2714" s="385">
        <v>20</v>
      </c>
      <c r="K2714" s="119"/>
      <c r="L2714" s="120"/>
      <c r="M2714" s="121"/>
      <c r="N2714" s="121"/>
      <c r="O2714" s="121"/>
      <c r="P2714" s="121"/>
      <c r="Q2714" s="121"/>
      <c r="R2714" s="121"/>
      <c r="S2714" s="121"/>
      <c r="T2714" s="121"/>
      <c r="U2714" s="122">
        <f t="shared" si="301"/>
        <v>0</v>
      </c>
      <c r="V2714" s="121"/>
      <c r="W2714" s="121"/>
      <c r="X2714" s="121"/>
      <c r="Y2714" s="121"/>
      <c r="Z2714" s="121"/>
      <c r="AA2714" s="121"/>
      <c r="AB2714" s="121"/>
      <c r="AC2714" s="121"/>
      <c r="AD2714" s="121"/>
      <c r="AE2714" s="121"/>
      <c r="AF2714" s="121"/>
      <c r="AG2714" s="3416"/>
      <c r="AH2714" s="3417"/>
      <c r="AI2714" s="3417"/>
      <c r="AJ2714" s="3417"/>
      <c r="AK2714" s="3417"/>
      <c r="AL2714" s="3417"/>
      <c r="AM2714" s="4096"/>
      <c r="AN2714" s="4096"/>
      <c r="AO2714" s="3417"/>
      <c r="AP2714" s="3417"/>
      <c r="AQ2714" s="3417"/>
      <c r="AR2714" s="3417"/>
      <c r="AS2714" s="2997"/>
      <c r="AT2714" s="2997"/>
      <c r="AU2714" s="2997"/>
      <c r="AV2714" s="2188"/>
      <c r="AW2714" s="2998"/>
      <c r="AX2714" s="2998"/>
      <c r="AY2714" s="2999"/>
      <c r="AZ2714" s="3418"/>
      <c r="BA2714" s="3418"/>
      <c r="BB2714" s="3418"/>
      <c r="BC2714" s="3419"/>
      <c r="BD2714" s="3420"/>
      <c r="BE2714" s="3421"/>
      <c r="BF2714" s="3422"/>
      <c r="BG2714" s="3423"/>
      <c r="BH2714" s="3421"/>
      <c r="BI2714" s="3424"/>
      <c r="BJ2714" s="3421"/>
      <c r="BK2714" s="3421"/>
      <c r="BL2714" s="3001">
        <f t="shared" si="302"/>
        <v>0</v>
      </c>
      <c r="BM2714" s="3423"/>
      <c r="BN2714" s="1878"/>
      <c r="BO2714" s="1878"/>
      <c r="BP2714" s="1878"/>
      <c r="BQ2714" s="1915"/>
      <c r="BR2714" s="3425"/>
      <c r="BS2714" s="3425"/>
      <c r="BT2714" s="3425"/>
      <c r="BU2714" s="3425"/>
      <c r="BV2714" s="3425"/>
      <c r="BW2714" s="3425"/>
      <c r="BX2714" s="3425"/>
      <c r="BY2714" s="3425"/>
      <c r="BZ2714" s="3425"/>
      <c r="CA2714" s="3425"/>
      <c r="CB2714" s="3425"/>
      <c r="CC2714" s="3425"/>
      <c r="CD2714" s="2046" t="s">
        <v>134</v>
      </c>
    </row>
    <row r="2715" spans="1:82" ht="25.5" customHeight="1" thickBot="1" x14ac:dyDescent="0.25">
      <c r="A2715" s="134" t="s">
        <v>163</v>
      </c>
      <c r="B2715" s="135" t="s">
        <v>146</v>
      </c>
      <c r="C2715" s="136" t="s">
        <v>164</v>
      </c>
      <c r="D2715" s="118">
        <v>348</v>
      </c>
      <c r="E2715" s="119" t="s">
        <v>104</v>
      </c>
      <c r="F2715" s="242" t="s">
        <v>105</v>
      </c>
      <c r="G2715" s="204">
        <v>0</v>
      </c>
      <c r="H2715" s="133" t="s">
        <v>0</v>
      </c>
      <c r="I2715" s="133">
        <v>84</v>
      </c>
      <c r="J2715" s="385">
        <v>20</v>
      </c>
      <c r="K2715" s="119"/>
      <c r="L2715" s="120"/>
      <c r="M2715" s="121"/>
      <c r="N2715" s="121"/>
      <c r="O2715" s="121"/>
      <c r="P2715" s="121"/>
      <c r="Q2715" s="121"/>
      <c r="R2715" s="121"/>
      <c r="S2715" s="121"/>
      <c r="T2715" s="121"/>
      <c r="U2715" s="122">
        <f t="shared" si="301"/>
        <v>0</v>
      </c>
      <c r="V2715" s="121"/>
      <c r="W2715" s="121"/>
      <c r="X2715" s="121"/>
      <c r="Y2715" s="121"/>
      <c r="Z2715" s="121"/>
      <c r="AA2715" s="121"/>
      <c r="AB2715" s="121"/>
      <c r="AC2715" s="121"/>
      <c r="AD2715" s="121"/>
      <c r="AE2715" s="121"/>
      <c r="AF2715" s="121"/>
      <c r="AG2715" s="3416"/>
      <c r="AH2715" s="3417"/>
      <c r="AI2715" s="3417"/>
      <c r="AJ2715" s="3417"/>
      <c r="AK2715" s="3417"/>
      <c r="AL2715" s="3417"/>
      <c r="AM2715" s="4096"/>
      <c r="AN2715" s="4096"/>
      <c r="AO2715" s="3417"/>
      <c r="AP2715" s="3417"/>
      <c r="AQ2715" s="3417"/>
      <c r="AR2715" s="3417"/>
      <c r="AS2715" s="2997"/>
      <c r="AT2715" s="2997"/>
      <c r="AU2715" s="2997"/>
      <c r="AV2715" s="2188"/>
      <c r="AW2715" s="2998"/>
      <c r="AX2715" s="2998"/>
      <c r="AY2715" s="2999"/>
      <c r="AZ2715" s="3418"/>
      <c r="BA2715" s="3418"/>
      <c r="BB2715" s="3418"/>
      <c r="BC2715" s="3419"/>
      <c r="BD2715" s="3420"/>
      <c r="BE2715" s="3421"/>
      <c r="BF2715" s="3422"/>
      <c r="BG2715" s="3423"/>
      <c r="BH2715" s="3421"/>
      <c r="BI2715" s="3424"/>
      <c r="BJ2715" s="3421"/>
      <c r="BK2715" s="3421"/>
      <c r="BL2715" s="3001">
        <f t="shared" si="302"/>
        <v>0</v>
      </c>
      <c r="BM2715" s="3423"/>
      <c r="BN2715" s="1878"/>
      <c r="BO2715" s="1878"/>
      <c r="BP2715" s="1878"/>
      <c r="BQ2715" s="1915"/>
      <c r="BR2715" s="3425"/>
      <c r="BS2715" s="3425"/>
      <c r="BT2715" s="3425"/>
      <c r="BU2715" s="3425"/>
      <c r="BV2715" s="3425"/>
      <c r="BW2715" s="3425"/>
      <c r="BX2715" s="3425"/>
      <c r="BY2715" s="3425"/>
      <c r="BZ2715" s="3425"/>
      <c r="CA2715" s="3425"/>
      <c r="CB2715" s="3425"/>
      <c r="CC2715" s="3425"/>
      <c r="CD2715" s="2046" t="s">
        <v>134</v>
      </c>
    </row>
    <row r="2716" spans="1:82" s="456" customFormat="1" ht="25.5" customHeight="1" thickBot="1" x14ac:dyDescent="0.25">
      <c r="A2716" s="134" t="s">
        <v>163</v>
      </c>
      <c r="B2716" s="135" t="s">
        <v>146</v>
      </c>
      <c r="C2716" s="136" t="s">
        <v>164</v>
      </c>
      <c r="D2716" s="118">
        <v>348</v>
      </c>
      <c r="E2716" s="119" t="s">
        <v>104</v>
      </c>
      <c r="F2716" s="242" t="s">
        <v>105</v>
      </c>
      <c r="G2716" s="204">
        <v>0</v>
      </c>
      <c r="H2716" s="133" t="s">
        <v>0</v>
      </c>
      <c r="I2716" s="133">
        <v>84</v>
      </c>
      <c r="J2716" s="385">
        <v>20</v>
      </c>
      <c r="K2716" s="119"/>
      <c r="L2716" s="120"/>
      <c r="M2716" s="121"/>
      <c r="N2716" s="121"/>
      <c r="O2716" s="121"/>
      <c r="P2716" s="121"/>
      <c r="Q2716" s="121"/>
      <c r="R2716" s="121"/>
      <c r="S2716" s="121"/>
      <c r="T2716" s="121"/>
      <c r="U2716" s="122">
        <f t="shared" si="301"/>
        <v>0</v>
      </c>
      <c r="V2716" s="121"/>
      <c r="W2716" s="121"/>
      <c r="X2716" s="121"/>
      <c r="Y2716" s="121"/>
      <c r="Z2716" s="121"/>
      <c r="AA2716" s="121"/>
      <c r="AB2716" s="121"/>
      <c r="AC2716" s="121"/>
      <c r="AD2716" s="121"/>
      <c r="AE2716" s="121"/>
      <c r="AF2716" s="121"/>
      <c r="AG2716" s="3416"/>
      <c r="AH2716" s="3417"/>
      <c r="AI2716" s="3417"/>
      <c r="AJ2716" s="3417"/>
      <c r="AK2716" s="3417"/>
      <c r="AL2716" s="3417"/>
      <c r="AM2716" s="4096"/>
      <c r="AN2716" s="4096"/>
      <c r="AO2716" s="3417"/>
      <c r="AP2716" s="3417"/>
      <c r="AQ2716" s="3417"/>
      <c r="AR2716" s="3417"/>
      <c r="AS2716" s="2997"/>
      <c r="AT2716" s="2997"/>
      <c r="AU2716" s="2997"/>
      <c r="AV2716" s="2188"/>
      <c r="AW2716" s="2998"/>
      <c r="AX2716" s="2998"/>
      <c r="AY2716" s="2999"/>
      <c r="AZ2716" s="3418"/>
      <c r="BA2716" s="3418"/>
      <c r="BB2716" s="3418"/>
      <c r="BC2716" s="3419"/>
      <c r="BD2716" s="3420"/>
      <c r="BE2716" s="3421"/>
      <c r="BF2716" s="3422"/>
      <c r="BG2716" s="3423"/>
      <c r="BH2716" s="3421"/>
      <c r="BI2716" s="3424"/>
      <c r="BJ2716" s="3421"/>
      <c r="BK2716" s="3421"/>
      <c r="BL2716" s="3001">
        <f t="shared" si="302"/>
        <v>0</v>
      </c>
      <c r="BM2716" s="3423"/>
      <c r="BN2716" s="1878"/>
      <c r="BO2716" s="1878"/>
      <c r="BP2716" s="1878"/>
      <c r="BQ2716" s="1915"/>
      <c r="BR2716" s="3425"/>
      <c r="BS2716" s="3425"/>
      <c r="BT2716" s="3425"/>
      <c r="BU2716" s="3425"/>
      <c r="BV2716" s="3425"/>
      <c r="BW2716" s="3425"/>
      <c r="BX2716" s="3425"/>
      <c r="BY2716" s="3425"/>
      <c r="BZ2716" s="3425"/>
      <c r="CA2716" s="3425"/>
      <c r="CB2716" s="3425"/>
      <c r="CC2716" s="3425"/>
      <c r="CD2716" s="2046" t="s">
        <v>134</v>
      </c>
    </row>
    <row r="2717" spans="1:82" s="456" customFormat="1" ht="25.5" customHeight="1" thickBot="1" x14ac:dyDescent="0.25">
      <c r="A2717" s="134" t="s">
        <v>163</v>
      </c>
      <c r="B2717" s="135" t="s">
        <v>146</v>
      </c>
      <c r="C2717" s="136" t="s">
        <v>164</v>
      </c>
      <c r="D2717" s="118">
        <v>348</v>
      </c>
      <c r="E2717" s="119" t="s">
        <v>104</v>
      </c>
      <c r="F2717" s="242" t="s">
        <v>105</v>
      </c>
      <c r="G2717" s="204">
        <v>0</v>
      </c>
      <c r="H2717" s="133" t="s">
        <v>0</v>
      </c>
      <c r="I2717" s="133">
        <v>84</v>
      </c>
      <c r="J2717" s="385">
        <v>20</v>
      </c>
      <c r="K2717" s="119"/>
      <c r="L2717" s="120"/>
      <c r="M2717" s="121"/>
      <c r="N2717" s="121"/>
      <c r="O2717" s="121"/>
      <c r="P2717" s="121"/>
      <c r="Q2717" s="121"/>
      <c r="R2717" s="121"/>
      <c r="S2717" s="121"/>
      <c r="T2717" s="121"/>
      <c r="U2717" s="122">
        <f t="shared" si="301"/>
        <v>0</v>
      </c>
      <c r="V2717" s="121"/>
      <c r="W2717" s="121"/>
      <c r="X2717" s="121"/>
      <c r="Y2717" s="121"/>
      <c r="Z2717" s="121"/>
      <c r="AA2717" s="121"/>
      <c r="AB2717" s="121"/>
      <c r="AC2717" s="121"/>
      <c r="AD2717" s="121"/>
      <c r="AE2717" s="121"/>
      <c r="AF2717" s="121"/>
      <c r="AG2717" s="3416"/>
      <c r="AH2717" s="3417"/>
      <c r="AI2717" s="3417"/>
      <c r="AJ2717" s="3417"/>
      <c r="AK2717" s="3417"/>
      <c r="AL2717" s="3417"/>
      <c r="AM2717" s="4096"/>
      <c r="AN2717" s="4096"/>
      <c r="AO2717" s="3417"/>
      <c r="AP2717" s="3417"/>
      <c r="AQ2717" s="3417"/>
      <c r="AR2717" s="3417"/>
      <c r="AS2717" s="2997"/>
      <c r="AT2717" s="2997"/>
      <c r="AU2717" s="2997"/>
      <c r="AV2717" s="2188"/>
      <c r="AW2717" s="2998"/>
      <c r="AX2717" s="2998"/>
      <c r="AY2717" s="2999"/>
      <c r="AZ2717" s="3418"/>
      <c r="BA2717" s="3418"/>
      <c r="BB2717" s="3418"/>
      <c r="BC2717" s="3419"/>
      <c r="BD2717" s="3420"/>
      <c r="BE2717" s="3421"/>
      <c r="BF2717" s="3422"/>
      <c r="BG2717" s="3423"/>
      <c r="BH2717" s="3421"/>
      <c r="BI2717" s="3424"/>
      <c r="BJ2717" s="3421"/>
      <c r="BK2717" s="3421"/>
      <c r="BL2717" s="3001">
        <f t="shared" si="302"/>
        <v>0</v>
      </c>
      <c r="BM2717" s="3423"/>
      <c r="BN2717" s="1878"/>
      <c r="BO2717" s="1878"/>
      <c r="BP2717" s="1878"/>
      <c r="BQ2717" s="1915"/>
      <c r="BR2717" s="3425"/>
      <c r="BS2717" s="3425"/>
      <c r="BT2717" s="3425"/>
      <c r="BU2717" s="3425"/>
      <c r="BV2717" s="3425"/>
      <c r="BW2717" s="3425"/>
      <c r="BX2717" s="3425"/>
      <c r="BY2717" s="3425"/>
      <c r="BZ2717" s="3425"/>
      <c r="CA2717" s="3425"/>
      <c r="CB2717" s="3425"/>
      <c r="CC2717" s="3425"/>
      <c r="CD2717" s="2046" t="s">
        <v>134</v>
      </c>
    </row>
    <row r="2718" spans="1:82" s="456" customFormat="1" ht="25.5" customHeight="1" thickBot="1" x14ac:dyDescent="0.25">
      <c r="A2718" s="134" t="s">
        <v>163</v>
      </c>
      <c r="B2718" s="135" t="s">
        <v>146</v>
      </c>
      <c r="C2718" s="136" t="s">
        <v>164</v>
      </c>
      <c r="D2718" s="118">
        <v>348</v>
      </c>
      <c r="E2718" s="119" t="s">
        <v>104</v>
      </c>
      <c r="F2718" s="242" t="s">
        <v>105</v>
      </c>
      <c r="G2718" s="204">
        <v>0</v>
      </c>
      <c r="H2718" s="133" t="s">
        <v>0</v>
      </c>
      <c r="I2718" s="133">
        <v>84</v>
      </c>
      <c r="J2718" s="385">
        <v>20</v>
      </c>
      <c r="K2718" s="119"/>
      <c r="L2718" s="120"/>
      <c r="M2718" s="121"/>
      <c r="N2718" s="121"/>
      <c r="O2718" s="121"/>
      <c r="P2718" s="121"/>
      <c r="Q2718" s="121"/>
      <c r="R2718" s="121"/>
      <c r="S2718" s="121"/>
      <c r="T2718" s="121"/>
      <c r="U2718" s="122">
        <f t="shared" si="301"/>
        <v>0</v>
      </c>
      <c r="V2718" s="121"/>
      <c r="W2718" s="121"/>
      <c r="X2718" s="121"/>
      <c r="Y2718" s="121"/>
      <c r="Z2718" s="121"/>
      <c r="AA2718" s="121"/>
      <c r="AB2718" s="121"/>
      <c r="AC2718" s="121"/>
      <c r="AD2718" s="121"/>
      <c r="AE2718" s="121"/>
      <c r="AF2718" s="121"/>
      <c r="AG2718" s="3416"/>
      <c r="AH2718" s="3417"/>
      <c r="AI2718" s="3417"/>
      <c r="AJ2718" s="3417"/>
      <c r="AK2718" s="3417"/>
      <c r="AL2718" s="3417"/>
      <c r="AM2718" s="4096"/>
      <c r="AN2718" s="4096"/>
      <c r="AO2718" s="3417"/>
      <c r="AP2718" s="3417"/>
      <c r="AQ2718" s="3417"/>
      <c r="AR2718" s="3417"/>
      <c r="AS2718" s="2984"/>
      <c r="AT2718" s="2984"/>
      <c r="AU2718" s="2984"/>
      <c r="AV2718" s="2984"/>
      <c r="AW2718" s="2985"/>
      <c r="AX2718" s="2985"/>
      <c r="AY2718" s="2072"/>
      <c r="AZ2718" s="3418"/>
      <c r="BA2718" s="3418"/>
      <c r="BB2718" s="3418"/>
      <c r="BC2718" s="3419"/>
      <c r="BD2718" s="3420"/>
      <c r="BE2718" s="3421"/>
      <c r="BF2718" s="3422"/>
      <c r="BG2718" s="3423"/>
      <c r="BH2718" s="3421"/>
      <c r="BI2718" s="3424"/>
      <c r="BJ2718" s="3421"/>
      <c r="BK2718" s="3421"/>
      <c r="BL2718" s="3001">
        <f t="shared" si="302"/>
        <v>0</v>
      </c>
      <c r="BM2718" s="3423"/>
      <c r="BN2718" s="1878"/>
      <c r="BO2718" s="1878"/>
      <c r="BP2718" s="1878"/>
      <c r="BQ2718" s="1915"/>
      <c r="BR2718" s="3425"/>
      <c r="BS2718" s="3425"/>
      <c r="BT2718" s="3425"/>
      <c r="BU2718" s="3425"/>
      <c r="BV2718" s="3425"/>
      <c r="BW2718" s="3425"/>
      <c r="BX2718" s="3425"/>
      <c r="BY2718" s="3425"/>
      <c r="BZ2718" s="3425"/>
      <c r="CA2718" s="3425"/>
      <c r="CB2718" s="3425"/>
      <c r="CC2718" s="3425"/>
      <c r="CD2718" s="2046" t="s">
        <v>134</v>
      </c>
    </row>
    <row r="2719" spans="1:82" s="456" customFormat="1" ht="25.5" customHeight="1" x14ac:dyDescent="0.2">
      <c r="A2719" s="484" t="s">
        <v>163</v>
      </c>
      <c r="B2719" s="504" t="s">
        <v>146</v>
      </c>
      <c r="C2719" s="505" t="s">
        <v>164</v>
      </c>
      <c r="D2719" s="163">
        <v>349</v>
      </c>
      <c r="E2719" s="452" t="s">
        <v>663</v>
      </c>
      <c r="F2719" s="453" t="s">
        <v>106</v>
      </c>
      <c r="G2719" s="217">
        <v>0</v>
      </c>
      <c r="H2719" s="217" t="s">
        <v>0</v>
      </c>
      <c r="I2719" s="502">
        <v>1</v>
      </c>
      <c r="J2719" s="493">
        <v>0.25</v>
      </c>
      <c r="K2719" s="452"/>
      <c r="L2719" s="51">
        <f>+M2719+N2719+O2719+P2719+Q2719+R2719+S2719+T2719</f>
        <v>0</v>
      </c>
      <c r="M2719" s="345"/>
      <c r="N2719" s="345"/>
      <c r="O2719" s="345"/>
      <c r="P2719" s="345"/>
      <c r="Q2719" s="345"/>
      <c r="R2719" s="345"/>
      <c r="S2719" s="345"/>
      <c r="T2719" s="345"/>
      <c r="U2719" s="494">
        <f t="shared" si="301"/>
        <v>0</v>
      </c>
      <c r="V2719" s="52"/>
      <c r="W2719" s="52"/>
      <c r="X2719" s="52"/>
      <c r="Y2719" s="52"/>
      <c r="Z2719" s="52"/>
      <c r="AA2719" s="52"/>
      <c r="AB2719" s="52"/>
      <c r="AC2719" s="52"/>
      <c r="AD2719" s="52"/>
      <c r="AE2719" s="52"/>
      <c r="AF2719" s="52"/>
      <c r="AG2719" s="1462"/>
      <c r="AH2719" s="1462"/>
      <c r="AI2719" s="1462"/>
      <c r="AJ2719" s="1462"/>
      <c r="AK2719" s="1462"/>
      <c r="AL2719" s="1462"/>
      <c r="AM2719" s="1923"/>
      <c r="AN2719" s="1923"/>
      <c r="AO2719" s="1462"/>
      <c r="AP2719" s="1462"/>
      <c r="AQ2719" s="1462"/>
      <c r="AR2719" s="2510"/>
      <c r="AS2719" s="1638"/>
      <c r="AT2719" s="1638"/>
      <c r="AU2719" s="1969"/>
      <c r="AV2719" s="1969"/>
      <c r="AW2719" s="1970"/>
      <c r="AX2719" s="1970"/>
      <c r="AY2719" s="1971"/>
      <c r="AZ2719" s="1854"/>
      <c r="BA2719" s="1854"/>
      <c r="BB2719" s="1854"/>
      <c r="BC2719" s="1854"/>
      <c r="BD2719" s="1854"/>
      <c r="BE2719" s="1858"/>
      <c r="BF2719" s="2221"/>
      <c r="BG2719" s="1858"/>
      <c r="BH2719" s="1858"/>
      <c r="BI2719" s="3426"/>
      <c r="BJ2719" s="1858"/>
      <c r="BK2719" s="3427"/>
      <c r="BL2719" s="2514">
        <f t="shared" si="302"/>
        <v>0</v>
      </c>
      <c r="BM2719" s="3364">
        <f>L2719-(BI2719:BI2724)</f>
        <v>0</v>
      </c>
      <c r="BN2719" s="1902"/>
      <c r="BO2719" s="1878"/>
      <c r="BP2719" s="1878"/>
      <c r="BQ2719" s="1915"/>
      <c r="BR2719" s="2753"/>
      <c r="BS2719" s="1471"/>
      <c r="BT2719" s="1471"/>
      <c r="BU2719" s="1471"/>
      <c r="BV2719" s="1471"/>
      <c r="BW2719" s="1471"/>
      <c r="BX2719" s="1471"/>
      <c r="BY2719" s="1471"/>
      <c r="BZ2719" s="1471"/>
      <c r="CA2719" s="1471"/>
      <c r="CB2719" s="1471"/>
      <c r="CC2719" s="1471"/>
      <c r="CD2719" s="3366" t="s">
        <v>572</v>
      </c>
    </row>
    <row r="2720" spans="1:82" s="456" customFormat="1" ht="25.5" customHeight="1" x14ac:dyDescent="0.2">
      <c r="A2720" s="484" t="s">
        <v>163</v>
      </c>
      <c r="B2720" s="504" t="s">
        <v>146</v>
      </c>
      <c r="C2720" s="507" t="s">
        <v>164</v>
      </c>
      <c r="D2720" s="460">
        <v>349</v>
      </c>
      <c r="E2720" s="461" t="s">
        <v>663</v>
      </c>
      <c r="F2720" s="462" t="s">
        <v>106</v>
      </c>
      <c r="G2720" s="463">
        <v>0</v>
      </c>
      <c r="H2720" s="463" t="s">
        <v>0</v>
      </c>
      <c r="I2720" s="16">
        <v>1</v>
      </c>
      <c r="J2720" s="454">
        <v>0.25</v>
      </c>
      <c r="K2720" s="461"/>
      <c r="L2720" s="6"/>
      <c r="M2720" s="466"/>
      <c r="N2720" s="466"/>
      <c r="O2720" s="466"/>
      <c r="P2720" s="466"/>
      <c r="Q2720" s="466"/>
      <c r="R2720" s="466"/>
      <c r="S2720" s="466"/>
      <c r="T2720" s="466"/>
      <c r="U2720" s="467">
        <f t="shared" si="301"/>
        <v>0</v>
      </c>
      <c r="V2720" s="466"/>
      <c r="W2720" s="466"/>
      <c r="X2720" s="466"/>
      <c r="Y2720" s="466"/>
      <c r="Z2720" s="466"/>
      <c r="AA2720" s="466"/>
      <c r="AB2720" s="466"/>
      <c r="AC2720" s="466"/>
      <c r="AD2720" s="466"/>
      <c r="AE2720" s="466"/>
      <c r="AF2720" s="466"/>
      <c r="AG2720" s="1133"/>
      <c r="AH2720" s="1133"/>
      <c r="AI2720" s="1133"/>
      <c r="AJ2720" s="1133"/>
      <c r="AK2720" s="1133"/>
      <c r="AL2720" s="1133"/>
      <c r="AM2720" s="1147"/>
      <c r="AN2720" s="1147"/>
      <c r="AO2720" s="1133"/>
      <c r="AP2720" s="1133"/>
      <c r="AQ2720" s="1133"/>
      <c r="AR2720" s="3390"/>
      <c r="AS2720" s="1143"/>
      <c r="AT2720" s="1143"/>
      <c r="AU2720" s="2452"/>
      <c r="AV2720" s="2452"/>
      <c r="AW2720" s="1993"/>
      <c r="AX2720" s="1993"/>
      <c r="AY2720" s="1994"/>
      <c r="AZ2720" s="2200"/>
      <c r="BA2720" s="2200"/>
      <c r="BB2720" s="2200"/>
      <c r="BC2720" s="2200"/>
      <c r="BD2720" s="2200"/>
      <c r="BE2720" s="2238"/>
      <c r="BF2720" s="2342"/>
      <c r="BG2720" s="2238"/>
      <c r="BH2720" s="2238"/>
      <c r="BI2720" s="3372"/>
      <c r="BJ2720" s="2238"/>
      <c r="BK2720" s="3373"/>
      <c r="BL2720" s="2733">
        <f t="shared" si="302"/>
        <v>0</v>
      </c>
      <c r="BM2720" s="3345"/>
      <c r="BN2720" s="1902"/>
      <c r="BO2720" s="1878"/>
      <c r="BP2720" s="1878"/>
      <c r="BQ2720" s="1915"/>
      <c r="BR2720" s="3181"/>
      <c r="BS2720" s="1439"/>
      <c r="BT2720" s="1439"/>
      <c r="BU2720" s="1439"/>
      <c r="BV2720" s="1439"/>
      <c r="BW2720" s="1439"/>
      <c r="BX2720" s="1439"/>
      <c r="BY2720" s="1439"/>
      <c r="BZ2720" s="1439"/>
      <c r="CA2720" s="1439"/>
      <c r="CB2720" s="1439"/>
      <c r="CC2720" s="1439"/>
      <c r="CD2720" s="3180" t="s">
        <v>572</v>
      </c>
    </row>
    <row r="2721" spans="1:82" s="456" customFormat="1" ht="25.5" customHeight="1" x14ac:dyDescent="0.2">
      <c r="A2721" s="484" t="s">
        <v>163</v>
      </c>
      <c r="B2721" s="504" t="s">
        <v>146</v>
      </c>
      <c r="C2721" s="507" t="s">
        <v>164</v>
      </c>
      <c r="D2721" s="460">
        <v>349</v>
      </c>
      <c r="E2721" s="461" t="s">
        <v>663</v>
      </c>
      <c r="F2721" s="462" t="s">
        <v>106</v>
      </c>
      <c r="G2721" s="463">
        <v>0</v>
      </c>
      <c r="H2721" s="463" t="s">
        <v>0</v>
      </c>
      <c r="I2721" s="16">
        <v>1</v>
      </c>
      <c r="J2721" s="454">
        <v>0.25</v>
      </c>
      <c r="K2721" s="461"/>
      <c r="L2721" s="6"/>
      <c r="M2721" s="466"/>
      <c r="N2721" s="466"/>
      <c r="O2721" s="466"/>
      <c r="P2721" s="466"/>
      <c r="Q2721" s="466"/>
      <c r="R2721" s="466"/>
      <c r="S2721" s="466"/>
      <c r="T2721" s="466"/>
      <c r="U2721" s="467">
        <f t="shared" si="301"/>
        <v>0</v>
      </c>
      <c r="V2721" s="466"/>
      <c r="W2721" s="466"/>
      <c r="X2721" s="466"/>
      <c r="Y2721" s="466"/>
      <c r="Z2721" s="466"/>
      <c r="AA2721" s="466"/>
      <c r="AB2721" s="466"/>
      <c r="AC2721" s="466"/>
      <c r="AD2721" s="466"/>
      <c r="AE2721" s="466"/>
      <c r="AF2721" s="466"/>
      <c r="AG2721" s="1133"/>
      <c r="AH2721" s="1133"/>
      <c r="AI2721" s="1133"/>
      <c r="AJ2721" s="1133"/>
      <c r="AK2721" s="1133"/>
      <c r="AL2721" s="1133"/>
      <c r="AM2721" s="1147"/>
      <c r="AN2721" s="1147"/>
      <c r="AO2721" s="1133"/>
      <c r="AP2721" s="1133"/>
      <c r="AQ2721" s="1133"/>
      <c r="AR2721" s="3390"/>
      <c r="AS2721" s="1143"/>
      <c r="AT2721" s="1143"/>
      <c r="AU2721" s="2452"/>
      <c r="AV2721" s="2452"/>
      <c r="AW2721" s="1993"/>
      <c r="AX2721" s="1993"/>
      <c r="AY2721" s="1994"/>
      <c r="AZ2721" s="2200"/>
      <c r="BA2721" s="2200"/>
      <c r="BB2721" s="2200"/>
      <c r="BC2721" s="2200"/>
      <c r="BD2721" s="2200"/>
      <c r="BE2721" s="2238"/>
      <c r="BF2721" s="2342"/>
      <c r="BG2721" s="2238"/>
      <c r="BH2721" s="2238"/>
      <c r="BI2721" s="3372"/>
      <c r="BJ2721" s="2238"/>
      <c r="BK2721" s="3373"/>
      <c r="BL2721" s="2733">
        <f t="shared" si="302"/>
        <v>0</v>
      </c>
      <c r="BM2721" s="3345"/>
      <c r="BN2721" s="1902"/>
      <c r="BO2721" s="1878"/>
      <c r="BP2721" s="1878"/>
      <c r="BQ2721" s="1915"/>
      <c r="BR2721" s="3181"/>
      <c r="BS2721" s="1439"/>
      <c r="BT2721" s="1439"/>
      <c r="BU2721" s="1439"/>
      <c r="BV2721" s="1439"/>
      <c r="BW2721" s="1439"/>
      <c r="BX2721" s="1439"/>
      <c r="BY2721" s="1439"/>
      <c r="BZ2721" s="1439"/>
      <c r="CA2721" s="1439"/>
      <c r="CB2721" s="1439"/>
      <c r="CC2721" s="1439"/>
      <c r="CD2721" s="3180" t="s">
        <v>572</v>
      </c>
    </row>
    <row r="2722" spans="1:82" ht="25.5" customHeight="1" x14ac:dyDescent="0.2">
      <c r="A2722" s="484" t="s">
        <v>163</v>
      </c>
      <c r="B2722" s="504" t="s">
        <v>146</v>
      </c>
      <c r="C2722" s="507" t="s">
        <v>164</v>
      </c>
      <c r="D2722" s="460">
        <v>349</v>
      </c>
      <c r="E2722" s="461" t="s">
        <v>663</v>
      </c>
      <c r="F2722" s="462" t="s">
        <v>106</v>
      </c>
      <c r="G2722" s="463">
        <v>0</v>
      </c>
      <c r="H2722" s="463" t="s">
        <v>0</v>
      </c>
      <c r="I2722" s="16">
        <v>1</v>
      </c>
      <c r="J2722" s="454">
        <v>0.25</v>
      </c>
      <c r="K2722" s="461"/>
      <c r="L2722" s="6"/>
      <c r="M2722" s="466"/>
      <c r="N2722" s="466"/>
      <c r="O2722" s="466"/>
      <c r="P2722" s="466"/>
      <c r="Q2722" s="466"/>
      <c r="R2722" s="466"/>
      <c r="S2722" s="466"/>
      <c r="T2722" s="466"/>
      <c r="U2722" s="467">
        <f t="shared" si="301"/>
        <v>0</v>
      </c>
      <c r="V2722" s="466"/>
      <c r="W2722" s="466"/>
      <c r="X2722" s="466"/>
      <c r="Y2722" s="466"/>
      <c r="Z2722" s="466"/>
      <c r="AA2722" s="466"/>
      <c r="AB2722" s="466"/>
      <c r="AC2722" s="466"/>
      <c r="AD2722" s="466"/>
      <c r="AE2722" s="466"/>
      <c r="AF2722" s="466"/>
      <c r="AG2722" s="1133"/>
      <c r="AH2722" s="1133"/>
      <c r="AI2722" s="1133"/>
      <c r="AJ2722" s="1133"/>
      <c r="AK2722" s="1133"/>
      <c r="AL2722" s="1133"/>
      <c r="AM2722" s="1147"/>
      <c r="AN2722" s="1147"/>
      <c r="AO2722" s="1133"/>
      <c r="AP2722" s="1133"/>
      <c r="AQ2722" s="1133"/>
      <c r="AR2722" s="3390"/>
      <c r="AS2722" s="1991"/>
      <c r="AT2722" s="3214"/>
      <c r="AU2722" s="1869"/>
      <c r="AV2722" s="1869"/>
      <c r="AW2722" s="2444"/>
      <c r="AX2722" s="2444"/>
      <c r="AY2722" s="2338"/>
      <c r="AZ2722" s="2200"/>
      <c r="BA2722" s="2200"/>
      <c r="BB2722" s="2200"/>
      <c r="BC2722" s="2200"/>
      <c r="BD2722" s="2200"/>
      <c r="BE2722" s="2238"/>
      <c r="BF2722" s="2342"/>
      <c r="BG2722" s="2238"/>
      <c r="BH2722" s="2238"/>
      <c r="BI2722" s="3372"/>
      <c r="BJ2722" s="2238"/>
      <c r="BK2722" s="3373"/>
      <c r="BL2722" s="2733">
        <f t="shared" si="302"/>
        <v>0</v>
      </c>
      <c r="BM2722" s="3345"/>
      <c r="BN2722" s="1902"/>
      <c r="BO2722" s="1878"/>
      <c r="BP2722" s="1878"/>
      <c r="BQ2722" s="1915"/>
      <c r="BR2722" s="3181"/>
      <c r="BS2722" s="1439"/>
      <c r="BT2722" s="1439"/>
      <c r="BU2722" s="1439"/>
      <c r="BV2722" s="1439"/>
      <c r="BW2722" s="1439"/>
      <c r="BX2722" s="1439"/>
      <c r="BY2722" s="1439"/>
      <c r="BZ2722" s="1439"/>
      <c r="CA2722" s="1439"/>
      <c r="CB2722" s="1439"/>
      <c r="CC2722" s="1439"/>
      <c r="CD2722" s="3180" t="s">
        <v>572</v>
      </c>
    </row>
    <row r="2723" spans="1:82" ht="25.5" customHeight="1" x14ac:dyDescent="0.2">
      <c r="A2723" s="484" t="s">
        <v>163</v>
      </c>
      <c r="B2723" s="504" t="s">
        <v>146</v>
      </c>
      <c r="C2723" s="507" t="s">
        <v>164</v>
      </c>
      <c r="D2723" s="460">
        <v>349</v>
      </c>
      <c r="E2723" s="461" t="s">
        <v>663</v>
      </c>
      <c r="F2723" s="462" t="s">
        <v>106</v>
      </c>
      <c r="G2723" s="463">
        <v>0</v>
      </c>
      <c r="H2723" s="463" t="s">
        <v>0</v>
      </c>
      <c r="I2723" s="16">
        <v>1</v>
      </c>
      <c r="J2723" s="454">
        <v>0.25</v>
      </c>
      <c r="K2723" s="461"/>
      <c r="L2723" s="6"/>
      <c r="M2723" s="466"/>
      <c r="N2723" s="466"/>
      <c r="O2723" s="466"/>
      <c r="P2723" s="466"/>
      <c r="Q2723" s="466"/>
      <c r="R2723" s="466"/>
      <c r="S2723" s="466"/>
      <c r="T2723" s="466"/>
      <c r="U2723" s="467">
        <f t="shared" si="301"/>
        <v>0</v>
      </c>
      <c r="V2723" s="466"/>
      <c r="W2723" s="466"/>
      <c r="X2723" s="466"/>
      <c r="Y2723" s="466"/>
      <c r="Z2723" s="466"/>
      <c r="AA2723" s="466"/>
      <c r="AB2723" s="466"/>
      <c r="AC2723" s="466"/>
      <c r="AD2723" s="466"/>
      <c r="AE2723" s="466"/>
      <c r="AF2723" s="466"/>
      <c r="AG2723" s="1133"/>
      <c r="AH2723" s="1133"/>
      <c r="AI2723" s="1133"/>
      <c r="AJ2723" s="1133"/>
      <c r="AK2723" s="1133"/>
      <c r="AL2723" s="1133"/>
      <c r="AM2723" s="1147"/>
      <c r="AN2723" s="1147"/>
      <c r="AO2723" s="1133"/>
      <c r="AP2723" s="1133"/>
      <c r="AQ2723" s="1133"/>
      <c r="AR2723" s="3390"/>
      <c r="AS2723" s="1991"/>
      <c r="AT2723" s="3214"/>
      <c r="AU2723" s="1869"/>
      <c r="AV2723" s="1869"/>
      <c r="AW2723" s="2444"/>
      <c r="AX2723" s="2444"/>
      <c r="AY2723" s="2338"/>
      <c r="AZ2723" s="2200"/>
      <c r="BA2723" s="2200"/>
      <c r="BB2723" s="2200"/>
      <c r="BC2723" s="2200"/>
      <c r="BD2723" s="2200"/>
      <c r="BE2723" s="2238"/>
      <c r="BF2723" s="2342"/>
      <c r="BG2723" s="2238"/>
      <c r="BH2723" s="2238"/>
      <c r="BI2723" s="3372"/>
      <c r="BJ2723" s="2238"/>
      <c r="BK2723" s="3373"/>
      <c r="BL2723" s="2733">
        <f t="shared" si="302"/>
        <v>0</v>
      </c>
      <c r="BM2723" s="3345"/>
      <c r="BN2723" s="1902"/>
      <c r="BO2723" s="1878"/>
      <c r="BP2723" s="1878"/>
      <c r="BQ2723" s="1915"/>
      <c r="BR2723" s="3181"/>
      <c r="BS2723" s="1439"/>
      <c r="BT2723" s="1439"/>
      <c r="BU2723" s="1439"/>
      <c r="BV2723" s="1439"/>
      <c r="BW2723" s="1439"/>
      <c r="BX2723" s="1439"/>
      <c r="BY2723" s="1439"/>
      <c r="BZ2723" s="1439"/>
      <c r="CA2723" s="1439"/>
      <c r="CB2723" s="1439"/>
      <c r="CC2723" s="1439"/>
      <c r="CD2723" s="3180" t="s">
        <v>572</v>
      </c>
    </row>
    <row r="2724" spans="1:82" ht="25.5" customHeight="1" thickBot="1" x14ac:dyDescent="0.25">
      <c r="A2724" s="484" t="s">
        <v>163</v>
      </c>
      <c r="B2724" s="504" t="s">
        <v>146</v>
      </c>
      <c r="C2724" s="508" t="s">
        <v>164</v>
      </c>
      <c r="D2724" s="431">
        <v>349</v>
      </c>
      <c r="E2724" s="472" t="s">
        <v>663</v>
      </c>
      <c r="F2724" s="473" t="s">
        <v>106</v>
      </c>
      <c r="G2724" s="434">
        <v>0</v>
      </c>
      <c r="H2724" s="434" t="s">
        <v>0</v>
      </c>
      <c r="I2724" s="509">
        <v>1</v>
      </c>
      <c r="J2724" s="496">
        <v>0.25</v>
      </c>
      <c r="K2724" s="472"/>
      <c r="L2724" s="57"/>
      <c r="M2724" s="474"/>
      <c r="N2724" s="474"/>
      <c r="O2724" s="474"/>
      <c r="P2724" s="474"/>
      <c r="Q2724" s="474"/>
      <c r="R2724" s="474"/>
      <c r="S2724" s="474"/>
      <c r="T2724" s="474"/>
      <c r="U2724" s="440">
        <f t="shared" si="301"/>
        <v>0</v>
      </c>
      <c r="V2724" s="474"/>
      <c r="W2724" s="474"/>
      <c r="X2724" s="474"/>
      <c r="Y2724" s="474"/>
      <c r="Z2724" s="474"/>
      <c r="AA2724" s="474"/>
      <c r="AB2724" s="474"/>
      <c r="AC2724" s="474"/>
      <c r="AD2724" s="474"/>
      <c r="AE2724" s="474"/>
      <c r="AF2724" s="474"/>
      <c r="AG2724" s="1505"/>
      <c r="AH2724" s="1505"/>
      <c r="AI2724" s="1505"/>
      <c r="AJ2724" s="1505"/>
      <c r="AK2724" s="1505"/>
      <c r="AL2724" s="1505"/>
      <c r="AM2724" s="1995"/>
      <c r="AN2724" s="1995"/>
      <c r="AO2724" s="1505"/>
      <c r="AP2724" s="1505"/>
      <c r="AQ2724" s="1505"/>
      <c r="AR2724" s="1943"/>
      <c r="AS2724" s="1996"/>
      <c r="AT2724" s="3237"/>
      <c r="AU2724" s="1886"/>
      <c r="AV2724" s="1886"/>
      <c r="AW2724" s="2446"/>
      <c r="AX2724" s="2446"/>
      <c r="AY2724" s="3240"/>
      <c r="AZ2724" s="2445"/>
      <c r="BA2724" s="2445"/>
      <c r="BB2724" s="2445"/>
      <c r="BC2724" s="2445"/>
      <c r="BD2724" s="2445"/>
      <c r="BE2724" s="3242"/>
      <c r="BF2724" s="3243"/>
      <c r="BG2724" s="3242"/>
      <c r="BH2724" s="3242"/>
      <c r="BI2724" s="3376"/>
      <c r="BJ2724" s="3242"/>
      <c r="BK2724" s="3377"/>
      <c r="BL2724" s="3244">
        <f t="shared" si="302"/>
        <v>0</v>
      </c>
      <c r="BM2724" s="3378"/>
      <c r="BN2724" s="1902"/>
      <c r="BO2724" s="1878"/>
      <c r="BP2724" s="1878"/>
      <c r="BQ2724" s="1915"/>
      <c r="BR2724" s="3188"/>
      <c r="BS2724" s="1514"/>
      <c r="BT2724" s="1514"/>
      <c r="BU2724" s="1514"/>
      <c r="BV2724" s="1514"/>
      <c r="BW2724" s="1514"/>
      <c r="BX2724" s="1514"/>
      <c r="BY2724" s="1514"/>
      <c r="BZ2724" s="1514"/>
      <c r="CA2724" s="1514"/>
      <c r="CB2724" s="1514"/>
      <c r="CC2724" s="1514"/>
      <c r="CD2724" s="3187" t="s">
        <v>572</v>
      </c>
    </row>
    <row r="2725" spans="1:82" ht="25.5" customHeight="1" thickBot="1" x14ac:dyDescent="0.25">
      <c r="A2725" s="225" t="s">
        <v>163</v>
      </c>
      <c r="B2725" s="226" t="s">
        <v>146</v>
      </c>
      <c r="C2725" s="227" t="s">
        <v>164</v>
      </c>
      <c r="D2725" s="163">
        <v>350</v>
      </c>
      <c r="E2725" s="50" t="s">
        <v>107</v>
      </c>
      <c r="F2725" s="243" t="s">
        <v>106</v>
      </c>
      <c r="G2725" s="204">
        <v>1</v>
      </c>
      <c r="H2725" s="193" t="s">
        <v>0</v>
      </c>
      <c r="I2725" s="217">
        <v>1</v>
      </c>
      <c r="J2725" s="392">
        <v>0.25</v>
      </c>
      <c r="K2725" s="50"/>
      <c r="L2725" s="51">
        <f t="shared" si="300"/>
        <v>14000000</v>
      </c>
      <c r="M2725" s="273">
        <v>14000000</v>
      </c>
      <c r="N2725" s="273"/>
      <c r="O2725" s="273"/>
      <c r="P2725" s="273"/>
      <c r="Q2725" s="273"/>
      <c r="R2725" s="273"/>
      <c r="S2725" s="273"/>
      <c r="T2725" s="273"/>
      <c r="U2725" s="168">
        <f t="shared" ref="U2725:U2742" si="303">SUBTOTAL(9,V2725:AC2725)</f>
        <v>12600000</v>
      </c>
      <c r="V2725" s="52">
        <v>12600000</v>
      </c>
      <c r="W2725" s="52"/>
      <c r="X2725" s="52"/>
      <c r="Y2725" s="52"/>
      <c r="Z2725" s="52"/>
      <c r="AA2725" s="52"/>
      <c r="AB2725" s="52"/>
      <c r="AC2725" s="52"/>
      <c r="AD2725" s="52"/>
      <c r="AE2725" s="52"/>
      <c r="AF2725" s="52"/>
      <c r="AG2725" s="1414">
        <v>81161700</v>
      </c>
      <c r="AH2725" s="1414" t="s">
        <v>515</v>
      </c>
      <c r="AI2725" s="1463">
        <v>42993</v>
      </c>
      <c r="AJ2725" s="1462" t="s">
        <v>516</v>
      </c>
      <c r="AK2725" s="1847" t="s">
        <v>517</v>
      </c>
      <c r="AL2725" s="1847"/>
      <c r="AM2725" s="1923"/>
      <c r="AN2725" s="1923"/>
      <c r="AO2725" s="1462"/>
      <c r="AP2725" s="1462"/>
      <c r="AQ2725" s="1462"/>
      <c r="AR2725" s="1462">
        <v>2204020104</v>
      </c>
      <c r="AS2725" s="3428" t="s">
        <v>373</v>
      </c>
      <c r="AT2725" s="3428" t="s">
        <v>382</v>
      </c>
      <c r="AU2725" s="2861">
        <v>1</v>
      </c>
      <c r="AV2725" s="2861">
        <v>1</v>
      </c>
      <c r="AW2725" s="3429">
        <v>42887</v>
      </c>
      <c r="AX2725" s="3429">
        <v>43089</v>
      </c>
      <c r="AY2725" s="3430">
        <v>14000000</v>
      </c>
      <c r="AZ2725" s="1459" t="s">
        <v>518</v>
      </c>
      <c r="BA2725" s="1459" t="s">
        <v>475</v>
      </c>
      <c r="BB2725" s="1459" t="s">
        <v>519</v>
      </c>
      <c r="BC2725" s="1685" t="s">
        <v>520</v>
      </c>
      <c r="BD2725" s="1414">
        <v>2017001229</v>
      </c>
      <c r="BE2725" s="1659"/>
      <c r="BF2725" s="2042">
        <v>12600000</v>
      </c>
      <c r="BG2725" s="1381">
        <v>2017001322</v>
      </c>
      <c r="BH2725" s="1659">
        <v>42993</v>
      </c>
      <c r="BI2725" s="2043">
        <v>12600000</v>
      </c>
      <c r="BJ2725" s="1659">
        <v>42993</v>
      </c>
      <c r="BK2725" s="1659">
        <v>43099</v>
      </c>
      <c r="BL2725" s="1470">
        <f t="shared" ref="BL2725:BL2742" si="304">BF2725-BI2725</f>
        <v>0</v>
      </c>
      <c r="BM2725" s="2044">
        <f>L2725-(BI2725:BI2730)</f>
        <v>1400000</v>
      </c>
      <c r="BN2725" s="1902"/>
      <c r="BO2725" s="1878"/>
      <c r="BP2725" s="1878"/>
      <c r="BQ2725" s="1915"/>
      <c r="BR2725" s="2045"/>
      <c r="BS2725" s="1861"/>
      <c r="BT2725" s="1861"/>
      <c r="BU2725" s="1861"/>
      <c r="BV2725" s="1861"/>
      <c r="BW2725" s="1861"/>
      <c r="BX2725" s="1861"/>
      <c r="BY2725" s="1861"/>
      <c r="BZ2725" s="1861"/>
      <c r="CA2725" s="1861"/>
      <c r="CB2725" s="1861"/>
      <c r="CC2725" s="1861"/>
      <c r="CD2725" s="2046" t="s">
        <v>134</v>
      </c>
    </row>
    <row r="2726" spans="1:82" ht="25.5" customHeight="1" thickBot="1" x14ac:dyDescent="0.25">
      <c r="A2726" s="228" t="s">
        <v>163</v>
      </c>
      <c r="B2726" s="229" t="s">
        <v>146</v>
      </c>
      <c r="C2726" s="230" t="s">
        <v>164</v>
      </c>
      <c r="D2726" s="165">
        <v>350</v>
      </c>
      <c r="E2726" s="169" t="s">
        <v>107</v>
      </c>
      <c r="F2726" s="242" t="s">
        <v>106</v>
      </c>
      <c r="G2726" s="204">
        <v>1</v>
      </c>
      <c r="H2726" s="197" t="s">
        <v>0</v>
      </c>
      <c r="I2726" s="218">
        <v>1</v>
      </c>
      <c r="J2726" s="391">
        <v>0.25</v>
      </c>
      <c r="K2726" s="169"/>
      <c r="L2726" s="170"/>
      <c r="M2726" s="171"/>
      <c r="N2726" s="171"/>
      <c r="O2726" s="171"/>
      <c r="P2726" s="171"/>
      <c r="Q2726" s="171"/>
      <c r="R2726" s="171"/>
      <c r="S2726" s="171"/>
      <c r="T2726" s="171"/>
      <c r="U2726" s="172">
        <f t="shared" si="303"/>
        <v>0</v>
      </c>
      <c r="V2726" s="171"/>
      <c r="W2726" s="171"/>
      <c r="X2726" s="171"/>
      <c r="Y2726" s="171"/>
      <c r="Z2726" s="171"/>
      <c r="AA2726" s="171"/>
      <c r="AB2726" s="171"/>
      <c r="AC2726" s="171"/>
      <c r="AD2726" s="171"/>
      <c r="AE2726" s="171"/>
      <c r="AF2726" s="171"/>
      <c r="AG2726" s="3431"/>
      <c r="AH2726" s="3432"/>
      <c r="AI2726" s="3432"/>
      <c r="AJ2726" s="3432"/>
      <c r="AK2726" s="3432"/>
      <c r="AL2726" s="3432"/>
      <c r="AM2726" s="4095"/>
      <c r="AN2726" s="4095"/>
      <c r="AO2726" s="3432"/>
      <c r="AP2726" s="3432"/>
      <c r="AQ2726" s="3432"/>
      <c r="AR2726" s="3432"/>
      <c r="AS2726" s="2908"/>
      <c r="AT2726" s="2908"/>
      <c r="AU2726" s="2908"/>
      <c r="AV2726" s="2188"/>
      <c r="AW2726" s="2909"/>
      <c r="AX2726" s="2909"/>
      <c r="AY2726" s="2994"/>
      <c r="AZ2726" s="3433"/>
      <c r="BA2726" s="3433"/>
      <c r="BB2726" s="3433"/>
      <c r="BC2726" s="3434"/>
      <c r="BD2726" s="3435"/>
      <c r="BE2726" s="3436"/>
      <c r="BF2726" s="3437"/>
      <c r="BG2726" s="3438"/>
      <c r="BH2726" s="3436"/>
      <c r="BI2726" s="3439"/>
      <c r="BJ2726" s="3436"/>
      <c r="BK2726" s="3436"/>
      <c r="BL2726" s="2996">
        <f t="shared" si="304"/>
        <v>0</v>
      </c>
      <c r="BM2726" s="2056"/>
      <c r="BN2726" s="1902"/>
      <c r="BO2726" s="1878"/>
      <c r="BP2726" s="1878"/>
      <c r="BQ2726" s="1915"/>
      <c r="BR2726" s="2057"/>
      <c r="BS2726" s="2058"/>
      <c r="BT2726" s="2058"/>
      <c r="BU2726" s="2058"/>
      <c r="BV2726" s="2058"/>
      <c r="BW2726" s="2058"/>
      <c r="BX2726" s="2058"/>
      <c r="BY2726" s="2058"/>
      <c r="BZ2726" s="2058"/>
      <c r="CA2726" s="2058"/>
      <c r="CB2726" s="2058"/>
      <c r="CC2726" s="2058"/>
      <c r="CD2726" s="2046" t="s">
        <v>134</v>
      </c>
    </row>
    <row r="2727" spans="1:82" ht="25.5" customHeight="1" thickBot="1" x14ac:dyDescent="0.25">
      <c r="A2727" s="228" t="s">
        <v>163</v>
      </c>
      <c r="B2727" s="229" t="s">
        <v>146</v>
      </c>
      <c r="C2727" s="230" t="s">
        <v>164</v>
      </c>
      <c r="D2727" s="165">
        <v>350</v>
      </c>
      <c r="E2727" s="169" t="s">
        <v>107</v>
      </c>
      <c r="F2727" s="242" t="s">
        <v>106</v>
      </c>
      <c r="G2727" s="204">
        <v>1</v>
      </c>
      <c r="H2727" s="197" t="s">
        <v>0</v>
      </c>
      <c r="I2727" s="218">
        <v>1</v>
      </c>
      <c r="J2727" s="391">
        <v>0.25</v>
      </c>
      <c r="K2727" s="169"/>
      <c r="L2727" s="170"/>
      <c r="M2727" s="171"/>
      <c r="N2727" s="171"/>
      <c r="O2727" s="171"/>
      <c r="P2727" s="171"/>
      <c r="Q2727" s="171"/>
      <c r="R2727" s="171"/>
      <c r="S2727" s="171"/>
      <c r="T2727" s="171"/>
      <c r="U2727" s="172">
        <f t="shared" si="303"/>
        <v>0</v>
      </c>
      <c r="V2727" s="171"/>
      <c r="W2727" s="171"/>
      <c r="X2727" s="171"/>
      <c r="Y2727" s="171"/>
      <c r="Z2727" s="171"/>
      <c r="AA2727" s="171"/>
      <c r="AB2727" s="171"/>
      <c r="AC2727" s="171"/>
      <c r="AD2727" s="171"/>
      <c r="AE2727" s="171"/>
      <c r="AF2727" s="171"/>
      <c r="AG2727" s="3431"/>
      <c r="AH2727" s="3432"/>
      <c r="AI2727" s="3432"/>
      <c r="AJ2727" s="3432"/>
      <c r="AK2727" s="3432"/>
      <c r="AL2727" s="3432"/>
      <c r="AM2727" s="4095"/>
      <c r="AN2727" s="4095"/>
      <c r="AO2727" s="3432"/>
      <c r="AP2727" s="3432"/>
      <c r="AQ2727" s="3432"/>
      <c r="AR2727" s="3432"/>
      <c r="AS2727" s="2908"/>
      <c r="AT2727" s="2908"/>
      <c r="AU2727" s="2908"/>
      <c r="AV2727" s="2188"/>
      <c r="AW2727" s="2909"/>
      <c r="AX2727" s="2909"/>
      <c r="AY2727" s="2994"/>
      <c r="AZ2727" s="3433"/>
      <c r="BA2727" s="3433"/>
      <c r="BB2727" s="3433"/>
      <c r="BC2727" s="3434"/>
      <c r="BD2727" s="3435"/>
      <c r="BE2727" s="3436"/>
      <c r="BF2727" s="3437"/>
      <c r="BG2727" s="3438"/>
      <c r="BH2727" s="3436"/>
      <c r="BI2727" s="3439"/>
      <c r="BJ2727" s="3436"/>
      <c r="BK2727" s="3436"/>
      <c r="BL2727" s="2996">
        <f t="shared" si="304"/>
        <v>0</v>
      </c>
      <c r="BM2727" s="2056"/>
      <c r="BN2727" s="1902"/>
      <c r="BO2727" s="1878"/>
      <c r="BP2727" s="1878"/>
      <c r="BQ2727" s="1915"/>
      <c r="BR2727" s="2057"/>
      <c r="BS2727" s="2058"/>
      <c r="BT2727" s="2058"/>
      <c r="BU2727" s="2058"/>
      <c r="BV2727" s="2058"/>
      <c r="BW2727" s="2058"/>
      <c r="BX2727" s="2058"/>
      <c r="BY2727" s="2058"/>
      <c r="BZ2727" s="2058"/>
      <c r="CA2727" s="2058"/>
      <c r="CB2727" s="2058"/>
      <c r="CC2727" s="2058"/>
      <c r="CD2727" s="2046" t="s">
        <v>134</v>
      </c>
    </row>
    <row r="2728" spans="1:82" ht="25.5" customHeight="1" thickBot="1" x14ac:dyDescent="0.25">
      <c r="A2728" s="228" t="s">
        <v>163</v>
      </c>
      <c r="B2728" s="229" t="s">
        <v>146</v>
      </c>
      <c r="C2728" s="230" t="s">
        <v>164</v>
      </c>
      <c r="D2728" s="165">
        <v>350</v>
      </c>
      <c r="E2728" s="169" t="s">
        <v>107</v>
      </c>
      <c r="F2728" s="242" t="s">
        <v>106</v>
      </c>
      <c r="G2728" s="204">
        <v>1</v>
      </c>
      <c r="H2728" s="197" t="s">
        <v>0</v>
      </c>
      <c r="I2728" s="218">
        <v>1</v>
      </c>
      <c r="J2728" s="391">
        <v>0.25</v>
      </c>
      <c r="K2728" s="169"/>
      <c r="L2728" s="170"/>
      <c r="M2728" s="171"/>
      <c r="N2728" s="171"/>
      <c r="O2728" s="171"/>
      <c r="P2728" s="171"/>
      <c r="Q2728" s="171"/>
      <c r="R2728" s="171"/>
      <c r="S2728" s="171"/>
      <c r="T2728" s="171"/>
      <c r="U2728" s="172">
        <f t="shared" si="303"/>
        <v>0</v>
      </c>
      <c r="V2728" s="171"/>
      <c r="W2728" s="171"/>
      <c r="X2728" s="171"/>
      <c r="Y2728" s="171"/>
      <c r="Z2728" s="171"/>
      <c r="AA2728" s="171"/>
      <c r="AB2728" s="171"/>
      <c r="AC2728" s="171"/>
      <c r="AD2728" s="171"/>
      <c r="AE2728" s="171"/>
      <c r="AF2728" s="171"/>
      <c r="AG2728" s="3431"/>
      <c r="AH2728" s="3432"/>
      <c r="AI2728" s="3432"/>
      <c r="AJ2728" s="3432"/>
      <c r="AK2728" s="3432"/>
      <c r="AL2728" s="3432"/>
      <c r="AM2728" s="4095"/>
      <c r="AN2728" s="4095"/>
      <c r="AO2728" s="3432"/>
      <c r="AP2728" s="3432"/>
      <c r="AQ2728" s="3432"/>
      <c r="AR2728" s="3432"/>
      <c r="AS2728" s="2908"/>
      <c r="AT2728" s="2908"/>
      <c r="AU2728" s="2908"/>
      <c r="AV2728" s="2188"/>
      <c r="AW2728" s="2909"/>
      <c r="AX2728" s="2909"/>
      <c r="AY2728" s="2994"/>
      <c r="AZ2728" s="3433"/>
      <c r="BA2728" s="3433"/>
      <c r="BB2728" s="3433"/>
      <c r="BC2728" s="3434"/>
      <c r="BD2728" s="3435"/>
      <c r="BE2728" s="3436"/>
      <c r="BF2728" s="3437"/>
      <c r="BG2728" s="3438"/>
      <c r="BH2728" s="3436"/>
      <c r="BI2728" s="3439"/>
      <c r="BJ2728" s="3436"/>
      <c r="BK2728" s="3436"/>
      <c r="BL2728" s="2996">
        <f t="shared" si="304"/>
        <v>0</v>
      </c>
      <c r="BM2728" s="2056"/>
      <c r="BN2728" s="1902"/>
      <c r="BO2728" s="1878"/>
      <c r="BP2728" s="1878"/>
      <c r="BQ2728" s="1915"/>
      <c r="BR2728" s="2057"/>
      <c r="BS2728" s="2058"/>
      <c r="BT2728" s="2058"/>
      <c r="BU2728" s="2058"/>
      <c r="BV2728" s="2058"/>
      <c r="BW2728" s="2058"/>
      <c r="BX2728" s="2058"/>
      <c r="BY2728" s="2058"/>
      <c r="BZ2728" s="2058"/>
      <c r="CA2728" s="2058"/>
      <c r="CB2728" s="2058"/>
      <c r="CC2728" s="2058"/>
      <c r="CD2728" s="2046" t="s">
        <v>134</v>
      </c>
    </row>
    <row r="2729" spans="1:82" ht="25.5" customHeight="1" thickBot="1" x14ac:dyDescent="0.25">
      <c r="A2729" s="228" t="s">
        <v>163</v>
      </c>
      <c r="B2729" s="229" t="s">
        <v>146</v>
      </c>
      <c r="C2729" s="230" t="s">
        <v>164</v>
      </c>
      <c r="D2729" s="165">
        <v>350</v>
      </c>
      <c r="E2729" s="169" t="s">
        <v>107</v>
      </c>
      <c r="F2729" s="242" t="s">
        <v>106</v>
      </c>
      <c r="G2729" s="204">
        <v>1</v>
      </c>
      <c r="H2729" s="197" t="s">
        <v>0</v>
      </c>
      <c r="I2729" s="218">
        <v>1</v>
      </c>
      <c r="J2729" s="391">
        <v>0.25</v>
      </c>
      <c r="K2729" s="169"/>
      <c r="L2729" s="170"/>
      <c r="M2729" s="171"/>
      <c r="N2729" s="171"/>
      <c r="O2729" s="171"/>
      <c r="P2729" s="171"/>
      <c r="Q2729" s="171"/>
      <c r="R2729" s="171"/>
      <c r="S2729" s="171"/>
      <c r="T2729" s="171"/>
      <c r="U2729" s="172">
        <f t="shared" si="303"/>
        <v>0</v>
      </c>
      <c r="V2729" s="171"/>
      <c r="W2729" s="171"/>
      <c r="X2729" s="171"/>
      <c r="Y2729" s="171"/>
      <c r="Z2729" s="171"/>
      <c r="AA2729" s="171"/>
      <c r="AB2729" s="171"/>
      <c r="AC2729" s="171"/>
      <c r="AD2729" s="171"/>
      <c r="AE2729" s="171"/>
      <c r="AF2729" s="171"/>
      <c r="AG2729" s="3431"/>
      <c r="AH2729" s="3432"/>
      <c r="AI2729" s="3432"/>
      <c r="AJ2729" s="3432"/>
      <c r="AK2729" s="3432"/>
      <c r="AL2729" s="3432"/>
      <c r="AM2729" s="4095"/>
      <c r="AN2729" s="4095"/>
      <c r="AO2729" s="3432"/>
      <c r="AP2729" s="3432"/>
      <c r="AQ2729" s="3432"/>
      <c r="AR2729" s="3432"/>
      <c r="AS2729" s="2908"/>
      <c r="AT2729" s="2908"/>
      <c r="AU2729" s="2908"/>
      <c r="AV2729" s="2188"/>
      <c r="AW2729" s="2909"/>
      <c r="AX2729" s="2909"/>
      <c r="AY2729" s="2994"/>
      <c r="AZ2729" s="3433"/>
      <c r="BA2729" s="3433"/>
      <c r="BB2729" s="3433"/>
      <c r="BC2729" s="3434"/>
      <c r="BD2729" s="3435"/>
      <c r="BE2729" s="3436"/>
      <c r="BF2729" s="3437"/>
      <c r="BG2729" s="3438"/>
      <c r="BH2729" s="3436"/>
      <c r="BI2729" s="3439"/>
      <c r="BJ2729" s="3436"/>
      <c r="BK2729" s="3436"/>
      <c r="BL2729" s="2996">
        <f t="shared" si="304"/>
        <v>0</v>
      </c>
      <c r="BM2729" s="2056"/>
      <c r="BN2729" s="1902"/>
      <c r="BO2729" s="1878"/>
      <c r="BP2729" s="1878"/>
      <c r="BQ2729" s="1915"/>
      <c r="BR2729" s="2057"/>
      <c r="BS2729" s="2058"/>
      <c r="BT2729" s="2058"/>
      <c r="BU2729" s="2058"/>
      <c r="BV2729" s="2058"/>
      <c r="BW2729" s="2058"/>
      <c r="BX2729" s="2058"/>
      <c r="BY2729" s="2058"/>
      <c r="BZ2729" s="2058"/>
      <c r="CA2729" s="2058"/>
      <c r="CB2729" s="2058"/>
      <c r="CC2729" s="2058"/>
      <c r="CD2729" s="2046" t="s">
        <v>134</v>
      </c>
    </row>
    <row r="2730" spans="1:82" ht="25.5" customHeight="1" thickBot="1" x14ac:dyDescent="0.25">
      <c r="A2730" s="231" t="s">
        <v>163</v>
      </c>
      <c r="B2730" s="232" t="s">
        <v>146</v>
      </c>
      <c r="C2730" s="233" t="s">
        <v>164</v>
      </c>
      <c r="D2730" s="167">
        <v>350</v>
      </c>
      <c r="E2730" s="173" t="s">
        <v>107</v>
      </c>
      <c r="F2730" s="244" t="s">
        <v>106</v>
      </c>
      <c r="G2730" s="204">
        <v>1</v>
      </c>
      <c r="H2730" s="200" t="s">
        <v>0</v>
      </c>
      <c r="I2730" s="219">
        <v>1</v>
      </c>
      <c r="J2730" s="393">
        <v>0.25</v>
      </c>
      <c r="K2730" s="173"/>
      <c r="L2730" s="174"/>
      <c r="M2730" s="175"/>
      <c r="N2730" s="175"/>
      <c r="O2730" s="175"/>
      <c r="P2730" s="175"/>
      <c r="Q2730" s="175"/>
      <c r="R2730" s="175"/>
      <c r="S2730" s="175"/>
      <c r="T2730" s="175"/>
      <c r="U2730" s="176">
        <f t="shared" si="303"/>
        <v>0</v>
      </c>
      <c r="V2730" s="175"/>
      <c r="W2730" s="175"/>
      <c r="X2730" s="175"/>
      <c r="Y2730" s="175"/>
      <c r="Z2730" s="175"/>
      <c r="AA2730" s="175"/>
      <c r="AB2730" s="175"/>
      <c r="AC2730" s="175"/>
      <c r="AD2730" s="175"/>
      <c r="AE2730" s="175"/>
      <c r="AF2730" s="175"/>
      <c r="AG2730" s="3440"/>
      <c r="AH2730" s="3441"/>
      <c r="AI2730" s="3441"/>
      <c r="AJ2730" s="3441"/>
      <c r="AK2730" s="3441"/>
      <c r="AL2730" s="3441"/>
      <c r="AM2730" s="4103"/>
      <c r="AN2730" s="4103"/>
      <c r="AO2730" s="3441"/>
      <c r="AP2730" s="3441"/>
      <c r="AQ2730" s="3441"/>
      <c r="AR2730" s="3441"/>
      <c r="AS2730" s="3137"/>
      <c r="AT2730" s="3137"/>
      <c r="AU2730" s="3137"/>
      <c r="AV2730" s="2984"/>
      <c r="AW2730" s="3145"/>
      <c r="AX2730" s="3145"/>
      <c r="AY2730" s="3138"/>
      <c r="AZ2730" s="3442"/>
      <c r="BA2730" s="3442"/>
      <c r="BB2730" s="3442"/>
      <c r="BC2730" s="3443"/>
      <c r="BD2730" s="3444"/>
      <c r="BE2730" s="3445"/>
      <c r="BF2730" s="3446"/>
      <c r="BG2730" s="3447"/>
      <c r="BH2730" s="3445"/>
      <c r="BI2730" s="3448"/>
      <c r="BJ2730" s="3445"/>
      <c r="BK2730" s="3445"/>
      <c r="BL2730" s="3140">
        <f t="shared" si="304"/>
        <v>0</v>
      </c>
      <c r="BM2730" s="2081"/>
      <c r="BN2730" s="1902"/>
      <c r="BO2730" s="1878"/>
      <c r="BP2730" s="1878"/>
      <c r="BQ2730" s="1915"/>
      <c r="BR2730" s="2082"/>
      <c r="BS2730" s="2083"/>
      <c r="BT2730" s="2083"/>
      <c r="BU2730" s="2083"/>
      <c r="BV2730" s="2083"/>
      <c r="BW2730" s="2083"/>
      <c r="BX2730" s="2083"/>
      <c r="BY2730" s="2083"/>
      <c r="BZ2730" s="2083"/>
      <c r="CA2730" s="2083"/>
      <c r="CB2730" s="2083"/>
      <c r="CC2730" s="2083"/>
      <c r="CD2730" s="2046" t="s">
        <v>134</v>
      </c>
    </row>
    <row r="2731" spans="1:82" ht="25.5" customHeight="1" thickBot="1" x14ac:dyDescent="0.25">
      <c r="A2731" s="114" t="s">
        <v>163</v>
      </c>
      <c r="B2731" s="115" t="s">
        <v>146</v>
      </c>
      <c r="C2731" s="116" t="s">
        <v>164</v>
      </c>
      <c r="D2731" s="179">
        <v>351</v>
      </c>
      <c r="E2731" s="25" t="s">
        <v>108</v>
      </c>
      <c r="F2731" s="117" t="s">
        <v>109</v>
      </c>
      <c r="G2731" s="204">
        <v>0</v>
      </c>
      <c r="H2731" s="12" t="s">
        <v>0</v>
      </c>
      <c r="I2731" s="12">
        <v>1</v>
      </c>
      <c r="J2731" s="384">
        <v>0.2</v>
      </c>
      <c r="K2731" s="25"/>
      <c r="L2731" s="6">
        <f t="shared" si="300"/>
        <v>115000000</v>
      </c>
      <c r="M2731" s="273">
        <v>115000000</v>
      </c>
      <c r="N2731" s="273"/>
      <c r="O2731" s="273"/>
      <c r="P2731" s="273"/>
      <c r="Q2731" s="273"/>
      <c r="R2731" s="273"/>
      <c r="S2731" s="273"/>
      <c r="T2731" s="273"/>
      <c r="U2731" s="180">
        <f t="shared" si="303"/>
        <v>97549866</v>
      </c>
      <c r="V2731" s="275">
        <v>97549866</v>
      </c>
      <c r="W2731" s="275"/>
      <c r="X2731" s="275"/>
      <c r="Y2731" s="275"/>
      <c r="Z2731" s="275"/>
      <c r="AA2731" s="275"/>
      <c r="AB2731" s="275"/>
      <c r="AC2731" s="275"/>
      <c r="AD2731" s="7"/>
      <c r="AE2731" s="7"/>
      <c r="AF2731" s="7"/>
      <c r="AG2731" s="3449">
        <v>81111510</v>
      </c>
      <c r="AH2731" s="1956" t="s">
        <v>429</v>
      </c>
      <c r="AI2731" s="1956" t="s">
        <v>466</v>
      </c>
      <c r="AJ2731" s="1956" t="s">
        <v>521</v>
      </c>
      <c r="AK2731" s="2893" t="s">
        <v>466</v>
      </c>
      <c r="AL2731" s="2893"/>
      <c r="AM2731" s="1864"/>
      <c r="AN2731" s="1864"/>
      <c r="AO2731" s="1956"/>
      <c r="AP2731" s="1956"/>
      <c r="AQ2731" s="1956"/>
      <c r="AR2731" s="1956">
        <v>2204020105</v>
      </c>
      <c r="AS2731" s="3428" t="s">
        <v>421</v>
      </c>
      <c r="AT2731" s="3428" t="s">
        <v>382</v>
      </c>
      <c r="AU2731" s="2861">
        <v>1</v>
      </c>
      <c r="AV2731" s="2861">
        <v>1</v>
      </c>
      <c r="AW2731" s="3429">
        <v>42887</v>
      </c>
      <c r="AX2731" s="3429">
        <v>43089</v>
      </c>
      <c r="AY2731" s="3430">
        <v>115000000</v>
      </c>
      <c r="AZ2731" s="1397" t="s">
        <v>522</v>
      </c>
      <c r="BA2731" s="1397" t="s">
        <v>475</v>
      </c>
      <c r="BB2731" s="1397" t="s">
        <v>523</v>
      </c>
      <c r="BC2731" s="1830" t="s">
        <v>524</v>
      </c>
      <c r="BD2731" s="1414">
        <v>2017001090</v>
      </c>
      <c r="BE2731" s="1831"/>
      <c r="BF2731" s="2991">
        <v>57000000</v>
      </c>
      <c r="BG2731" s="1414">
        <v>2017001209</v>
      </c>
      <c r="BH2731" s="1831">
        <v>42962</v>
      </c>
      <c r="BI2731" s="2992">
        <v>57000000</v>
      </c>
      <c r="BJ2731" s="1831">
        <v>42964</v>
      </c>
      <c r="BK2731" s="1831">
        <v>43098</v>
      </c>
      <c r="BL2731" s="1412">
        <f t="shared" si="304"/>
        <v>0</v>
      </c>
      <c r="BM2731" s="1412">
        <f>L2731-(BI2731:BI2736)</f>
        <v>58000000</v>
      </c>
      <c r="BN2731" s="1878"/>
      <c r="BO2731" s="1878"/>
      <c r="BP2731" s="1878"/>
      <c r="BQ2731" s="1915"/>
      <c r="BR2731" s="1878"/>
      <c r="BS2731" s="1878"/>
      <c r="BT2731" s="1878"/>
      <c r="BU2731" s="1878"/>
      <c r="BV2731" s="1878"/>
      <c r="BW2731" s="1878"/>
      <c r="BX2731" s="1878"/>
      <c r="BY2731" s="1878"/>
      <c r="BZ2731" s="1878"/>
      <c r="CA2731" s="1878"/>
      <c r="CB2731" s="1878"/>
      <c r="CC2731" s="1878"/>
      <c r="CD2731" s="2046" t="s">
        <v>134</v>
      </c>
    </row>
    <row r="2732" spans="1:82" ht="25.5" customHeight="1" thickBot="1" x14ac:dyDescent="0.25">
      <c r="A2732" s="134" t="s">
        <v>163</v>
      </c>
      <c r="B2732" s="135" t="s">
        <v>146</v>
      </c>
      <c r="C2732" s="136" t="s">
        <v>164</v>
      </c>
      <c r="D2732" s="118">
        <v>351</v>
      </c>
      <c r="E2732" s="119" t="s">
        <v>108</v>
      </c>
      <c r="F2732" s="242" t="s">
        <v>109</v>
      </c>
      <c r="G2732" s="204">
        <v>0</v>
      </c>
      <c r="H2732" s="133" t="s">
        <v>0</v>
      </c>
      <c r="I2732" s="133">
        <v>1</v>
      </c>
      <c r="J2732" s="385">
        <v>0.2</v>
      </c>
      <c r="K2732" s="119"/>
      <c r="L2732" s="120"/>
      <c r="M2732" s="121"/>
      <c r="N2732" s="121"/>
      <c r="O2732" s="121"/>
      <c r="P2732" s="121"/>
      <c r="Q2732" s="121"/>
      <c r="R2732" s="121"/>
      <c r="S2732" s="121"/>
      <c r="T2732" s="121"/>
      <c r="U2732" s="122">
        <f t="shared" si="303"/>
        <v>0</v>
      </c>
      <c r="V2732" s="121"/>
      <c r="W2732" s="121"/>
      <c r="X2732" s="121"/>
      <c r="Y2732" s="121"/>
      <c r="Z2732" s="121"/>
      <c r="AA2732" s="121"/>
      <c r="AB2732" s="121"/>
      <c r="AC2732" s="121"/>
      <c r="AD2732" s="121"/>
      <c r="AE2732" s="121"/>
      <c r="AF2732" s="121"/>
      <c r="AG2732" s="3450" t="s">
        <v>525</v>
      </c>
      <c r="AH2732" s="2047" t="s">
        <v>526</v>
      </c>
      <c r="AI2732" s="3451">
        <v>42997</v>
      </c>
      <c r="AJ2732" s="2047" t="s">
        <v>527</v>
      </c>
      <c r="AK2732" s="2047" t="s">
        <v>528</v>
      </c>
      <c r="AL2732" s="2047"/>
      <c r="AM2732" s="4064"/>
      <c r="AN2732" s="4064"/>
      <c r="AO2732" s="2047"/>
      <c r="AP2732" s="2047"/>
      <c r="AQ2732" s="2047"/>
      <c r="AR2732" s="1414">
        <v>2204020105</v>
      </c>
      <c r="AS2732" s="2188" t="s">
        <v>545</v>
      </c>
      <c r="AT2732" s="2188" t="s">
        <v>330</v>
      </c>
      <c r="AU2732" s="2188">
        <v>100</v>
      </c>
      <c r="AV2732" s="2188">
        <v>100</v>
      </c>
      <c r="AW2732" s="2961"/>
      <c r="AX2732" s="2961"/>
      <c r="AY2732" s="2065"/>
      <c r="AZ2732" s="2048" t="s">
        <v>529</v>
      </c>
      <c r="BA2732" s="2048" t="s">
        <v>530</v>
      </c>
      <c r="BB2732" s="2048" t="s">
        <v>531</v>
      </c>
      <c r="BC2732" s="2049" t="s">
        <v>532</v>
      </c>
      <c r="BD2732" s="1414">
        <v>2017001246</v>
      </c>
      <c r="BE2732" s="2051"/>
      <c r="BF2732" s="2052">
        <v>7490000</v>
      </c>
      <c r="BG2732" s="1414">
        <v>2017001312</v>
      </c>
      <c r="BH2732" s="2051">
        <v>42990</v>
      </c>
      <c r="BI2732" s="2054">
        <v>7490000</v>
      </c>
      <c r="BJ2732" s="2051">
        <v>42997</v>
      </c>
      <c r="BK2732" s="1414" t="s">
        <v>527</v>
      </c>
      <c r="BL2732" s="3001">
        <f t="shared" si="304"/>
        <v>0</v>
      </c>
      <c r="BM2732" s="3423"/>
      <c r="BN2732" s="1878"/>
      <c r="BO2732" s="1878"/>
      <c r="BP2732" s="1878"/>
      <c r="BQ2732" s="1915"/>
      <c r="BR2732" s="3425"/>
      <c r="BS2732" s="3425"/>
      <c r="BT2732" s="3425"/>
      <c r="BU2732" s="3425"/>
      <c r="BV2732" s="3425"/>
      <c r="BW2732" s="3425"/>
      <c r="BX2732" s="3425"/>
      <c r="BY2732" s="3425"/>
      <c r="BZ2732" s="3425"/>
      <c r="CA2732" s="3425"/>
      <c r="CB2732" s="3425"/>
      <c r="CC2732" s="3425"/>
      <c r="CD2732" s="2046" t="s">
        <v>134</v>
      </c>
    </row>
    <row r="2733" spans="1:82" ht="25.5" customHeight="1" thickBot="1" x14ac:dyDescent="0.25">
      <c r="A2733" s="134" t="s">
        <v>163</v>
      </c>
      <c r="B2733" s="135" t="s">
        <v>146</v>
      </c>
      <c r="C2733" s="136" t="s">
        <v>164</v>
      </c>
      <c r="D2733" s="118">
        <v>351</v>
      </c>
      <c r="E2733" s="119" t="s">
        <v>108</v>
      </c>
      <c r="F2733" s="242" t="s">
        <v>109</v>
      </c>
      <c r="G2733" s="204">
        <v>0</v>
      </c>
      <c r="H2733" s="133" t="s">
        <v>0</v>
      </c>
      <c r="I2733" s="133">
        <v>1</v>
      </c>
      <c r="J2733" s="385">
        <v>0.2</v>
      </c>
      <c r="K2733" s="119"/>
      <c r="L2733" s="120"/>
      <c r="M2733" s="121"/>
      <c r="N2733" s="121"/>
      <c r="O2733" s="121"/>
      <c r="P2733" s="121"/>
      <c r="Q2733" s="121"/>
      <c r="R2733" s="121"/>
      <c r="S2733" s="121"/>
      <c r="T2733" s="121"/>
      <c r="U2733" s="122">
        <f t="shared" si="303"/>
        <v>0</v>
      </c>
      <c r="V2733" s="121"/>
      <c r="W2733" s="121"/>
      <c r="X2733" s="121"/>
      <c r="Y2733" s="121"/>
      <c r="Z2733" s="121"/>
      <c r="AA2733" s="121"/>
      <c r="AB2733" s="121"/>
      <c r="AC2733" s="121"/>
      <c r="AD2733" s="121"/>
      <c r="AE2733" s="121"/>
      <c r="AF2733" s="121"/>
      <c r="AG2733" s="3450">
        <v>81112102</v>
      </c>
      <c r="AH2733" s="2047" t="s">
        <v>533</v>
      </c>
      <c r="AI2733" s="2047"/>
      <c r="AJ2733" s="2047" t="s">
        <v>506</v>
      </c>
      <c r="AK2733" s="2047" t="s">
        <v>503</v>
      </c>
      <c r="AL2733" s="2047"/>
      <c r="AM2733" s="4064"/>
      <c r="AN2733" s="4064"/>
      <c r="AO2733" s="2047"/>
      <c r="AP2733" s="2047"/>
      <c r="AQ2733" s="2047"/>
      <c r="AR2733" s="1414">
        <v>2204020105</v>
      </c>
      <c r="AS2733" s="2188" t="s">
        <v>546</v>
      </c>
      <c r="AT2733" s="2188" t="s">
        <v>383</v>
      </c>
      <c r="AU2733" s="2188">
        <v>200</v>
      </c>
      <c r="AV2733" s="2188">
        <v>200</v>
      </c>
      <c r="AW2733" s="2961"/>
      <c r="AX2733" s="2961"/>
      <c r="AY2733" s="2065"/>
      <c r="AZ2733" s="2048"/>
      <c r="BA2733" s="2048" t="s">
        <v>503</v>
      </c>
      <c r="BB2733" s="2048" t="s">
        <v>534</v>
      </c>
      <c r="BC2733" s="2049" t="s">
        <v>535</v>
      </c>
      <c r="BD2733" s="2050">
        <v>2017001284</v>
      </c>
      <c r="BE2733" s="2051"/>
      <c r="BF2733" s="2052">
        <v>33093424</v>
      </c>
      <c r="BG2733" s="2053"/>
      <c r="BH2733" s="2051"/>
      <c r="BI2733" s="2054">
        <v>33093424</v>
      </c>
      <c r="BJ2733" s="2051"/>
      <c r="BK2733" s="2051"/>
      <c r="BL2733" s="3001">
        <f t="shared" si="304"/>
        <v>0</v>
      </c>
      <c r="BM2733" s="3423"/>
      <c r="BN2733" s="1878"/>
      <c r="BO2733" s="1878"/>
      <c r="BP2733" s="1878"/>
      <c r="BQ2733" s="1915"/>
      <c r="BR2733" s="3425"/>
      <c r="BS2733" s="3425"/>
      <c r="BT2733" s="3425"/>
      <c r="BU2733" s="3425"/>
      <c r="BV2733" s="3425"/>
      <c r="BW2733" s="3425"/>
      <c r="BX2733" s="3425"/>
      <c r="BY2733" s="3425"/>
      <c r="BZ2733" s="3425"/>
      <c r="CA2733" s="3425"/>
      <c r="CB2733" s="3425"/>
      <c r="CC2733" s="3425"/>
      <c r="CD2733" s="2046" t="s">
        <v>134</v>
      </c>
    </row>
    <row r="2734" spans="1:82" s="456" customFormat="1" ht="25.5" customHeight="1" thickBot="1" x14ac:dyDescent="0.25">
      <c r="A2734" s="134" t="s">
        <v>163</v>
      </c>
      <c r="B2734" s="135" t="s">
        <v>146</v>
      </c>
      <c r="C2734" s="136" t="s">
        <v>164</v>
      </c>
      <c r="D2734" s="118">
        <v>351</v>
      </c>
      <c r="E2734" s="119" t="s">
        <v>108</v>
      </c>
      <c r="F2734" s="242" t="s">
        <v>109</v>
      </c>
      <c r="G2734" s="204">
        <v>0</v>
      </c>
      <c r="H2734" s="133" t="s">
        <v>0</v>
      </c>
      <c r="I2734" s="133">
        <v>1</v>
      </c>
      <c r="J2734" s="385">
        <v>0.2</v>
      </c>
      <c r="K2734" s="119"/>
      <c r="L2734" s="120"/>
      <c r="M2734" s="121"/>
      <c r="N2734" s="121"/>
      <c r="O2734" s="121"/>
      <c r="P2734" s="121"/>
      <c r="Q2734" s="121"/>
      <c r="R2734" s="121"/>
      <c r="S2734" s="121"/>
      <c r="T2734" s="121"/>
      <c r="U2734" s="122">
        <f t="shared" si="303"/>
        <v>0</v>
      </c>
      <c r="V2734" s="121"/>
      <c r="W2734" s="121"/>
      <c r="X2734" s="121"/>
      <c r="Y2734" s="121"/>
      <c r="Z2734" s="121"/>
      <c r="AA2734" s="121"/>
      <c r="AB2734" s="121"/>
      <c r="AC2734" s="121"/>
      <c r="AD2734" s="121"/>
      <c r="AE2734" s="121"/>
      <c r="AF2734" s="121"/>
      <c r="AG2734" s="3450"/>
      <c r="AH2734" s="2047"/>
      <c r="AI2734" s="2047"/>
      <c r="AJ2734" s="2047"/>
      <c r="AK2734" s="2047"/>
      <c r="AL2734" s="2047"/>
      <c r="AM2734" s="4064"/>
      <c r="AN2734" s="4064"/>
      <c r="AO2734" s="2047"/>
      <c r="AP2734" s="2047"/>
      <c r="AQ2734" s="2047"/>
      <c r="AR2734" s="2047"/>
      <c r="AS2734" s="2188"/>
      <c r="AT2734" s="2188"/>
      <c r="AU2734" s="2188"/>
      <c r="AV2734" s="2188"/>
      <c r="AW2734" s="2961"/>
      <c r="AX2734" s="2961"/>
      <c r="AY2734" s="2065"/>
      <c r="AZ2734" s="2048"/>
      <c r="BA2734" s="2048"/>
      <c r="BB2734" s="2048"/>
      <c r="BC2734" s="2049"/>
      <c r="BD2734" s="2050"/>
      <c r="BE2734" s="2051"/>
      <c r="BF2734" s="2052"/>
      <c r="BG2734" s="2053"/>
      <c r="BH2734" s="2051"/>
      <c r="BI2734" s="2054"/>
      <c r="BJ2734" s="2051"/>
      <c r="BK2734" s="2051"/>
      <c r="BL2734" s="3001">
        <f t="shared" si="304"/>
        <v>0</v>
      </c>
      <c r="BM2734" s="3423"/>
      <c r="BN2734" s="1878"/>
      <c r="BO2734" s="1878"/>
      <c r="BP2734" s="1878"/>
      <c r="BQ2734" s="1915"/>
      <c r="BR2734" s="3425"/>
      <c r="BS2734" s="3425"/>
      <c r="BT2734" s="3425"/>
      <c r="BU2734" s="3425"/>
      <c r="BV2734" s="3425"/>
      <c r="BW2734" s="3425"/>
      <c r="BX2734" s="3425"/>
      <c r="BY2734" s="3425"/>
      <c r="BZ2734" s="3425"/>
      <c r="CA2734" s="3425"/>
      <c r="CB2734" s="3425"/>
      <c r="CC2734" s="3425"/>
      <c r="CD2734" s="2046" t="s">
        <v>134</v>
      </c>
    </row>
    <row r="2735" spans="1:82" s="456" customFormat="1" ht="25.5" customHeight="1" thickBot="1" x14ac:dyDescent="0.25">
      <c r="A2735" s="134" t="s">
        <v>163</v>
      </c>
      <c r="B2735" s="135" t="s">
        <v>146</v>
      </c>
      <c r="C2735" s="136" t="s">
        <v>164</v>
      </c>
      <c r="D2735" s="118">
        <v>351</v>
      </c>
      <c r="E2735" s="119" t="s">
        <v>108</v>
      </c>
      <c r="F2735" s="242" t="s">
        <v>109</v>
      </c>
      <c r="G2735" s="204">
        <v>0</v>
      </c>
      <c r="H2735" s="133" t="s">
        <v>0</v>
      </c>
      <c r="I2735" s="133">
        <v>1</v>
      </c>
      <c r="J2735" s="385">
        <v>0.2</v>
      </c>
      <c r="K2735" s="119"/>
      <c r="L2735" s="120"/>
      <c r="M2735" s="121"/>
      <c r="N2735" s="121"/>
      <c r="O2735" s="121"/>
      <c r="P2735" s="121"/>
      <c r="Q2735" s="121"/>
      <c r="R2735" s="121"/>
      <c r="S2735" s="121"/>
      <c r="T2735" s="121"/>
      <c r="U2735" s="122">
        <f t="shared" si="303"/>
        <v>0</v>
      </c>
      <c r="V2735" s="121"/>
      <c r="W2735" s="121"/>
      <c r="X2735" s="121"/>
      <c r="Y2735" s="121"/>
      <c r="Z2735" s="121"/>
      <c r="AA2735" s="121"/>
      <c r="AB2735" s="121"/>
      <c r="AC2735" s="121"/>
      <c r="AD2735" s="121"/>
      <c r="AE2735" s="121"/>
      <c r="AF2735" s="121"/>
      <c r="AG2735" s="3416"/>
      <c r="AH2735" s="3417"/>
      <c r="AI2735" s="3417"/>
      <c r="AJ2735" s="3417"/>
      <c r="AK2735" s="3417"/>
      <c r="AL2735" s="3417"/>
      <c r="AM2735" s="4096"/>
      <c r="AN2735" s="4096"/>
      <c r="AO2735" s="3417"/>
      <c r="AP2735" s="3417"/>
      <c r="AQ2735" s="3417"/>
      <c r="AR2735" s="3417"/>
      <c r="AS2735" s="2997"/>
      <c r="AT2735" s="2997"/>
      <c r="AU2735" s="2997"/>
      <c r="AV2735" s="2188"/>
      <c r="AW2735" s="2998"/>
      <c r="AX2735" s="2998"/>
      <c r="AY2735" s="2999"/>
      <c r="AZ2735" s="3418"/>
      <c r="BA2735" s="3418"/>
      <c r="BB2735" s="3418"/>
      <c r="BC2735" s="3419"/>
      <c r="BD2735" s="3420"/>
      <c r="BE2735" s="3421"/>
      <c r="BF2735" s="3422"/>
      <c r="BG2735" s="3423"/>
      <c r="BH2735" s="3421"/>
      <c r="BI2735" s="3424"/>
      <c r="BJ2735" s="3421"/>
      <c r="BK2735" s="3421"/>
      <c r="BL2735" s="3001">
        <f t="shared" si="304"/>
        <v>0</v>
      </c>
      <c r="BM2735" s="3423"/>
      <c r="BN2735" s="1878"/>
      <c r="BO2735" s="1878"/>
      <c r="BP2735" s="1878"/>
      <c r="BQ2735" s="1915"/>
      <c r="BR2735" s="3425"/>
      <c r="BS2735" s="3425"/>
      <c r="BT2735" s="3425"/>
      <c r="BU2735" s="3425"/>
      <c r="BV2735" s="3425"/>
      <c r="BW2735" s="3425"/>
      <c r="BX2735" s="3425"/>
      <c r="BY2735" s="3425"/>
      <c r="BZ2735" s="3425"/>
      <c r="CA2735" s="3425"/>
      <c r="CB2735" s="3425"/>
      <c r="CC2735" s="3425"/>
      <c r="CD2735" s="2046" t="s">
        <v>134</v>
      </c>
    </row>
    <row r="2736" spans="1:82" s="456" customFormat="1" ht="25.5" customHeight="1" thickBot="1" x14ac:dyDescent="0.25">
      <c r="A2736" s="134" t="s">
        <v>163</v>
      </c>
      <c r="B2736" s="135" t="s">
        <v>146</v>
      </c>
      <c r="C2736" s="136" t="s">
        <v>164</v>
      </c>
      <c r="D2736" s="118">
        <v>351</v>
      </c>
      <c r="E2736" s="119" t="s">
        <v>108</v>
      </c>
      <c r="F2736" s="242" t="s">
        <v>109</v>
      </c>
      <c r="G2736" s="204">
        <v>0</v>
      </c>
      <c r="H2736" s="133" t="s">
        <v>0</v>
      </c>
      <c r="I2736" s="133">
        <v>1</v>
      </c>
      <c r="J2736" s="385">
        <v>0.2</v>
      </c>
      <c r="K2736" s="119"/>
      <c r="L2736" s="120"/>
      <c r="M2736" s="121"/>
      <c r="N2736" s="121"/>
      <c r="O2736" s="121"/>
      <c r="P2736" s="121"/>
      <c r="Q2736" s="121"/>
      <c r="R2736" s="121"/>
      <c r="S2736" s="121"/>
      <c r="T2736" s="121"/>
      <c r="U2736" s="122">
        <f t="shared" si="303"/>
        <v>0</v>
      </c>
      <c r="V2736" s="121"/>
      <c r="W2736" s="121"/>
      <c r="X2736" s="121"/>
      <c r="Y2736" s="121"/>
      <c r="Z2736" s="121"/>
      <c r="AA2736" s="121"/>
      <c r="AB2736" s="121"/>
      <c r="AC2736" s="121"/>
      <c r="AD2736" s="121"/>
      <c r="AE2736" s="121"/>
      <c r="AF2736" s="121"/>
      <c r="AG2736" s="3416"/>
      <c r="AH2736" s="3417"/>
      <c r="AI2736" s="3417"/>
      <c r="AJ2736" s="3417"/>
      <c r="AK2736" s="3417"/>
      <c r="AL2736" s="3417"/>
      <c r="AM2736" s="4096"/>
      <c r="AN2736" s="4096"/>
      <c r="AO2736" s="3417"/>
      <c r="AP2736" s="3417"/>
      <c r="AQ2736" s="3417"/>
      <c r="AR2736" s="3417"/>
      <c r="AS2736" s="2984"/>
      <c r="AT2736" s="2984"/>
      <c r="AU2736" s="2984"/>
      <c r="AV2736" s="2984"/>
      <c r="AW2736" s="2985"/>
      <c r="AX2736" s="2985"/>
      <c r="AY2736" s="2072"/>
      <c r="AZ2736" s="3418"/>
      <c r="BA2736" s="3418"/>
      <c r="BB2736" s="3418"/>
      <c r="BC2736" s="3419"/>
      <c r="BD2736" s="3420"/>
      <c r="BE2736" s="3421"/>
      <c r="BF2736" s="3422"/>
      <c r="BG2736" s="3423"/>
      <c r="BH2736" s="3421"/>
      <c r="BI2736" s="3424"/>
      <c r="BJ2736" s="3421"/>
      <c r="BK2736" s="3421"/>
      <c r="BL2736" s="3001">
        <f t="shared" si="304"/>
        <v>0</v>
      </c>
      <c r="BM2736" s="3423"/>
      <c r="BN2736" s="1878"/>
      <c r="BO2736" s="1878"/>
      <c r="BP2736" s="1878"/>
      <c r="BQ2736" s="1915"/>
      <c r="BR2736" s="3425"/>
      <c r="BS2736" s="3425"/>
      <c r="BT2736" s="3425"/>
      <c r="BU2736" s="3425"/>
      <c r="BV2736" s="3425"/>
      <c r="BW2736" s="3425"/>
      <c r="BX2736" s="3425"/>
      <c r="BY2736" s="3425"/>
      <c r="BZ2736" s="3425"/>
      <c r="CA2736" s="3425"/>
      <c r="CB2736" s="3425"/>
      <c r="CC2736" s="3425"/>
      <c r="CD2736" s="2046" t="s">
        <v>134</v>
      </c>
    </row>
    <row r="2737" spans="1:82" s="456" customFormat="1" ht="25.5" customHeight="1" x14ac:dyDescent="0.2">
      <c r="A2737" s="449" t="s">
        <v>163</v>
      </c>
      <c r="B2737" s="450" t="s">
        <v>146</v>
      </c>
      <c r="C2737" s="501" t="s">
        <v>164</v>
      </c>
      <c r="D2737" s="163">
        <v>352</v>
      </c>
      <c r="E2737" s="510" t="s">
        <v>664</v>
      </c>
      <c r="F2737" s="453" t="s">
        <v>665</v>
      </c>
      <c r="G2737" s="217">
        <v>0</v>
      </c>
      <c r="H2737" s="217" t="s">
        <v>0</v>
      </c>
      <c r="I2737" s="502">
        <v>50</v>
      </c>
      <c r="J2737" s="493">
        <v>10</v>
      </c>
      <c r="K2737" s="452"/>
      <c r="L2737" s="51">
        <f>+M2737+N2737+O2737+P2737+Q2737+R2737+S2737+T2737</f>
        <v>61446501</v>
      </c>
      <c r="M2737" s="455">
        <v>61446501</v>
      </c>
      <c r="N2737" s="455"/>
      <c r="O2737" s="455"/>
      <c r="P2737" s="455"/>
      <c r="Q2737" s="455"/>
      <c r="R2737" s="455"/>
      <c r="S2737" s="455"/>
      <c r="T2737" s="455"/>
      <c r="U2737" s="467">
        <f t="shared" si="303"/>
        <v>0</v>
      </c>
      <c r="V2737" s="52"/>
      <c r="W2737" s="52"/>
      <c r="X2737" s="52"/>
      <c r="Y2737" s="52"/>
      <c r="Z2737" s="52"/>
      <c r="AA2737" s="52"/>
      <c r="AB2737" s="52"/>
      <c r="AC2737" s="52"/>
      <c r="AD2737" s="52"/>
      <c r="AE2737" s="52"/>
      <c r="AF2737" s="52"/>
      <c r="AG2737" s="1462"/>
      <c r="AH2737" s="1462"/>
      <c r="AI2737" s="1462"/>
      <c r="AJ2737" s="1462"/>
      <c r="AK2737" s="1462"/>
      <c r="AL2737" s="1462"/>
      <c r="AM2737" s="1923"/>
      <c r="AN2737" s="1923"/>
      <c r="AO2737" s="1462"/>
      <c r="AP2737" s="1462"/>
      <c r="AQ2737" s="1462"/>
      <c r="AR2737" s="2510"/>
      <c r="AS2737" s="1991"/>
      <c r="AT2737" s="3214"/>
      <c r="AU2737" s="1869"/>
      <c r="AV2737" s="1869"/>
      <c r="AW2737" s="2444"/>
      <c r="AX2737" s="2444"/>
      <c r="AY2737" s="2338"/>
      <c r="AZ2737" s="1854"/>
      <c r="BA2737" s="1854"/>
      <c r="BB2737" s="1854"/>
      <c r="BC2737" s="1854"/>
      <c r="BD2737" s="1854"/>
      <c r="BE2737" s="1858"/>
      <c r="BF2737" s="2221"/>
      <c r="BG2737" s="1858"/>
      <c r="BH2737" s="1858"/>
      <c r="BI2737" s="3426"/>
      <c r="BJ2737" s="1858"/>
      <c r="BK2737" s="3427"/>
      <c r="BL2737" s="2514">
        <f t="shared" si="304"/>
        <v>0</v>
      </c>
      <c r="BM2737" s="3364">
        <f>L2737-(BI2737:BI2742)</f>
        <v>61446501</v>
      </c>
      <c r="BN2737" s="1902"/>
      <c r="BO2737" s="1878"/>
      <c r="BP2737" s="1878"/>
      <c r="BQ2737" s="1915"/>
      <c r="BR2737" s="2753"/>
      <c r="BS2737" s="1471"/>
      <c r="BT2737" s="1471"/>
      <c r="BU2737" s="1471"/>
      <c r="BV2737" s="1471"/>
      <c r="BW2737" s="1471"/>
      <c r="BX2737" s="1471"/>
      <c r="BY2737" s="1471"/>
      <c r="BZ2737" s="1471"/>
      <c r="CA2737" s="1471"/>
      <c r="CB2737" s="1471"/>
      <c r="CC2737" s="1471"/>
      <c r="CD2737" s="3366" t="s">
        <v>572</v>
      </c>
    </row>
    <row r="2738" spans="1:82" s="456" customFormat="1" ht="25.5" customHeight="1" x14ac:dyDescent="0.2">
      <c r="A2738" s="457" t="s">
        <v>163</v>
      </c>
      <c r="B2738" s="458" t="s">
        <v>146</v>
      </c>
      <c r="C2738" s="503" t="s">
        <v>164</v>
      </c>
      <c r="D2738" s="460">
        <v>352</v>
      </c>
      <c r="E2738" s="461" t="s">
        <v>664</v>
      </c>
      <c r="F2738" s="462" t="s">
        <v>665</v>
      </c>
      <c r="G2738" s="463">
        <v>0</v>
      </c>
      <c r="H2738" s="463" t="s">
        <v>0</v>
      </c>
      <c r="I2738" s="16">
        <v>50</v>
      </c>
      <c r="J2738" s="454">
        <v>10</v>
      </c>
      <c r="K2738" s="461"/>
      <c r="L2738" s="6"/>
      <c r="M2738" s="466"/>
      <c r="N2738" s="466"/>
      <c r="O2738" s="466"/>
      <c r="P2738" s="466"/>
      <c r="Q2738" s="466"/>
      <c r="R2738" s="466"/>
      <c r="S2738" s="466"/>
      <c r="T2738" s="466"/>
      <c r="U2738" s="467">
        <f t="shared" si="303"/>
        <v>0</v>
      </c>
      <c r="V2738" s="466"/>
      <c r="W2738" s="466"/>
      <c r="X2738" s="466"/>
      <c r="Y2738" s="466"/>
      <c r="Z2738" s="466"/>
      <c r="AA2738" s="466"/>
      <c r="AB2738" s="466"/>
      <c r="AC2738" s="466"/>
      <c r="AD2738" s="466"/>
      <c r="AE2738" s="466"/>
      <c r="AF2738" s="466"/>
      <c r="AG2738" s="1133"/>
      <c r="AH2738" s="1133"/>
      <c r="AI2738" s="1133"/>
      <c r="AJ2738" s="1133"/>
      <c r="AK2738" s="1133"/>
      <c r="AL2738" s="1133"/>
      <c r="AM2738" s="1147"/>
      <c r="AN2738" s="1147"/>
      <c r="AO2738" s="1133"/>
      <c r="AP2738" s="1133"/>
      <c r="AQ2738" s="1133"/>
      <c r="AR2738" s="3390"/>
      <c r="AS2738" s="1991"/>
      <c r="AT2738" s="3214"/>
      <c r="AU2738" s="1869"/>
      <c r="AV2738" s="1869"/>
      <c r="AW2738" s="2444"/>
      <c r="AX2738" s="2444"/>
      <c r="AY2738" s="2338"/>
      <c r="AZ2738" s="2200"/>
      <c r="BA2738" s="2200"/>
      <c r="BB2738" s="2200"/>
      <c r="BC2738" s="2200"/>
      <c r="BD2738" s="2200"/>
      <c r="BE2738" s="2238"/>
      <c r="BF2738" s="2342"/>
      <c r="BG2738" s="2238"/>
      <c r="BH2738" s="2238"/>
      <c r="BI2738" s="3372"/>
      <c r="BJ2738" s="2238"/>
      <c r="BK2738" s="3373"/>
      <c r="BL2738" s="2733">
        <f t="shared" si="304"/>
        <v>0</v>
      </c>
      <c r="BM2738" s="3345"/>
      <c r="BN2738" s="1902"/>
      <c r="BO2738" s="1878"/>
      <c r="BP2738" s="1878"/>
      <c r="BQ2738" s="1915"/>
      <c r="BR2738" s="3181"/>
      <c r="BS2738" s="1439"/>
      <c r="BT2738" s="1439"/>
      <c r="BU2738" s="1439"/>
      <c r="BV2738" s="1439"/>
      <c r="BW2738" s="1439"/>
      <c r="BX2738" s="1439"/>
      <c r="BY2738" s="1439"/>
      <c r="BZ2738" s="1439"/>
      <c r="CA2738" s="1439"/>
      <c r="CB2738" s="1439"/>
      <c r="CC2738" s="1439"/>
      <c r="CD2738" s="3180" t="s">
        <v>572</v>
      </c>
    </row>
    <row r="2739" spans="1:82" s="456" customFormat="1" ht="25.5" customHeight="1" x14ac:dyDescent="0.2">
      <c r="A2739" s="457" t="s">
        <v>163</v>
      </c>
      <c r="B2739" s="458" t="s">
        <v>146</v>
      </c>
      <c r="C2739" s="503" t="s">
        <v>164</v>
      </c>
      <c r="D2739" s="460">
        <v>352</v>
      </c>
      <c r="E2739" s="461" t="s">
        <v>664</v>
      </c>
      <c r="F2739" s="462" t="s">
        <v>665</v>
      </c>
      <c r="G2739" s="463">
        <v>0</v>
      </c>
      <c r="H2739" s="463" t="s">
        <v>0</v>
      </c>
      <c r="I2739" s="16">
        <v>50</v>
      </c>
      <c r="J2739" s="454">
        <v>10</v>
      </c>
      <c r="K2739" s="461"/>
      <c r="L2739" s="6"/>
      <c r="M2739" s="466"/>
      <c r="N2739" s="466"/>
      <c r="O2739" s="466"/>
      <c r="P2739" s="466"/>
      <c r="Q2739" s="466"/>
      <c r="R2739" s="466"/>
      <c r="S2739" s="466"/>
      <c r="T2739" s="466"/>
      <c r="U2739" s="467">
        <f t="shared" si="303"/>
        <v>0</v>
      </c>
      <c r="V2739" s="466"/>
      <c r="W2739" s="466"/>
      <c r="X2739" s="466"/>
      <c r="Y2739" s="466"/>
      <c r="Z2739" s="466"/>
      <c r="AA2739" s="466"/>
      <c r="AB2739" s="466"/>
      <c r="AC2739" s="466"/>
      <c r="AD2739" s="466"/>
      <c r="AE2739" s="466"/>
      <c r="AF2739" s="466"/>
      <c r="AG2739" s="1133"/>
      <c r="AH2739" s="1133"/>
      <c r="AI2739" s="1133"/>
      <c r="AJ2739" s="1133"/>
      <c r="AK2739" s="1133"/>
      <c r="AL2739" s="1133"/>
      <c r="AM2739" s="1147"/>
      <c r="AN2739" s="1147"/>
      <c r="AO2739" s="1133"/>
      <c r="AP2739" s="1133"/>
      <c r="AQ2739" s="1133"/>
      <c r="AR2739" s="3390"/>
      <c r="AS2739" s="1991"/>
      <c r="AT2739" s="3214"/>
      <c r="AU2739" s="1869"/>
      <c r="AV2739" s="1869"/>
      <c r="AW2739" s="2444"/>
      <c r="AX2739" s="2444"/>
      <c r="AY2739" s="2338"/>
      <c r="AZ2739" s="2200"/>
      <c r="BA2739" s="2200"/>
      <c r="BB2739" s="2200"/>
      <c r="BC2739" s="2200"/>
      <c r="BD2739" s="2200"/>
      <c r="BE2739" s="2238"/>
      <c r="BF2739" s="2342"/>
      <c r="BG2739" s="2238"/>
      <c r="BH2739" s="2238"/>
      <c r="BI2739" s="3372"/>
      <c r="BJ2739" s="2238"/>
      <c r="BK2739" s="3373"/>
      <c r="BL2739" s="2733">
        <f t="shared" si="304"/>
        <v>0</v>
      </c>
      <c r="BM2739" s="3345"/>
      <c r="BN2739" s="1902"/>
      <c r="BO2739" s="1878"/>
      <c r="BP2739" s="1878"/>
      <c r="BQ2739" s="1915"/>
      <c r="BR2739" s="3181"/>
      <c r="BS2739" s="1439"/>
      <c r="BT2739" s="1439"/>
      <c r="BU2739" s="1439"/>
      <c r="BV2739" s="1439"/>
      <c r="BW2739" s="1439"/>
      <c r="BX2739" s="1439"/>
      <c r="BY2739" s="1439"/>
      <c r="BZ2739" s="1439"/>
      <c r="CA2739" s="1439"/>
      <c r="CB2739" s="1439"/>
      <c r="CC2739" s="1439"/>
      <c r="CD2739" s="3180" t="s">
        <v>572</v>
      </c>
    </row>
    <row r="2740" spans="1:82" ht="25.5" customHeight="1" x14ac:dyDescent="0.2">
      <c r="A2740" s="457" t="s">
        <v>163</v>
      </c>
      <c r="B2740" s="458" t="s">
        <v>146</v>
      </c>
      <c r="C2740" s="503" t="s">
        <v>164</v>
      </c>
      <c r="D2740" s="460">
        <v>352</v>
      </c>
      <c r="E2740" s="461" t="s">
        <v>664</v>
      </c>
      <c r="F2740" s="462" t="s">
        <v>665</v>
      </c>
      <c r="G2740" s="463">
        <v>0</v>
      </c>
      <c r="H2740" s="463" t="s">
        <v>0</v>
      </c>
      <c r="I2740" s="16">
        <v>50</v>
      </c>
      <c r="J2740" s="454">
        <v>10</v>
      </c>
      <c r="K2740" s="461"/>
      <c r="L2740" s="6"/>
      <c r="M2740" s="466"/>
      <c r="N2740" s="466"/>
      <c r="O2740" s="466"/>
      <c r="P2740" s="466"/>
      <c r="Q2740" s="466"/>
      <c r="R2740" s="466"/>
      <c r="S2740" s="466"/>
      <c r="T2740" s="466"/>
      <c r="U2740" s="467">
        <f t="shared" si="303"/>
        <v>0</v>
      </c>
      <c r="V2740" s="466"/>
      <c r="W2740" s="466"/>
      <c r="X2740" s="466"/>
      <c r="Y2740" s="466"/>
      <c r="Z2740" s="466"/>
      <c r="AA2740" s="466"/>
      <c r="AB2740" s="466"/>
      <c r="AC2740" s="466"/>
      <c r="AD2740" s="466"/>
      <c r="AE2740" s="466"/>
      <c r="AF2740" s="466"/>
      <c r="AG2740" s="1133"/>
      <c r="AH2740" s="1133"/>
      <c r="AI2740" s="1133"/>
      <c r="AJ2740" s="1133"/>
      <c r="AK2740" s="1133"/>
      <c r="AL2740" s="1133"/>
      <c r="AM2740" s="1147"/>
      <c r="AN2740" s="1147"/>
      <c r="AO2740" s="1133"/>
      <c r="AP2740" s="1133"/>
      <c r="AQ2740" s="1133"/>
      <c r="AR2740" s="3390"/>
      <c r="AS2740" s="1991"/>
      <c r="AT2740" s="3214"/>
      <c r="AU2740" s="1869"/>
      <c r="AV2740" s="1869"/>
      <c r="AW2740" s="2444"/>
      <c r="AX2740" s="2444"/>
      <c r="AY2740" s="2338"/>
      <c r="AZ2740" s="2200"/>
      <c r="BA2740" s="2200"/>
      <c r="BB2740" s="2200"/>
      <c r="BC2740" s="2200"/>
      <c r="BD2740" s="2200"/>
      <c r="BE2740" s="2238"/>
      <c r="BF2740" s="2342"/>
      <c r="BG2740" s="2238"/>
      <c r="BH2740" s="2238"/>
      <c r="BI2740" s="3372"/>
      <c r="BJ2740" s="2238"/>
      <c r="BK2740" s="3373"/>
      <c r="BL2740" s="2733">
        <f t="shared" si="304"/>
        <v>0</v>
      </c>
      <c r="BM2740" s="3345"/>
      <c r="BN2740" s="1902"/>
      <c r="BO2740" s="1878"/>
      <c r="BP2740" s="1878"/>
      <c r="BQ2740" s="1915"/>
      <c r="BR2740" s="3181"/>
      <c r="BS2740" s="1439"/>
      <c r="BT2740" s="1439"/>
      <c r="BU2740" s="1439"/>
      <c r="BV2740" s="1439"/>
      <c r="BW2740" s="1439"/>
      <c r="BX2740" s="1439"/>
      <c r="BY2740" s="1439"/>
      <c r="BZ2740" s="1439"/>
      <c r="CA2740" s="1439"/>
      <c r="CB2740" s="1439"/>
      <c r="CC2740" s="1439"/>
      <c r="CD2740" s="3180" t="s">
        <v>572</v>
      </c>
    </row>
    <row r="2741" spans="1:82" ht="25.5" customHeight="1" x14ac:dyDescent="0.2">
      <c r="A2741" s="457" t="s">
        <v>163</v>
      </c>
      <c r="B2741" s="458" t="s">
        <v>146</v>
      </c>
      <c r="C2741" s="503" t="s">
        <v>164</v>
      </c>
      <c r="D2741" s="460">
        <v>352</v>
      </c>
      <c r="E2741" s="461" t="s">
        <v>664</v>
      </c>
      <c r="F2741" s="462" t="s">
        <v>665</v>
      </c>
      <c r="G2741" s="463">
        <v>0</v>
      </c>
      <c r="H2741" s="463" t="s">
        <v>0</v>
      </c>
      <c r="I2741" s="16">
        <v>50</v>
      </c>
      <c r="J2741" s="454">
        <v>10</v>
      </c>
      <c r="K2741" s="461"/>
      <c r="L2741" s="6"/>
      <c r="M2741" s="466"/>
      <c r="N2741" s="466"/>
      <c r="O2741" s="466"/>
      <c r="P2741" s="466"/>
      <c r="Q2741" s="466"/>
      <c r="R2741" s="466"/>
      <c r="S2741" s="466"/>
      <c r="T2741" s="466"/>
      <c r="U2741" s="467">
        <f t="shared" si="303"/>
        <v>0</v>
      </c>
      <c r="V2741" s="466"/>
      <c r="W2741" s="466"/>
      <c r="X2741" s="466"/>
      <c r="Y2741" s="466"/>
      <c r="Z2741" s="466"/>
      <c r="AA2741" s="466"/>
      <c r="AB2741" s="466"/>
      <c r="AC2741" s="466"/>
      <c r="AD2741" s="466"/>
      <c r="AE2741" s="466"/>
      <c r="AF2741" s="466"/>
      <c r="AG2741" s="1133"/>
      <c r="AH2741" s="1133"/>
      <c r="AI2741" s="1133"/>
      <c r="AJ2741" s="1133"/>
      <c r="AK2741" s="1133"/>
      <c r="AL2741" s="1133"/>
      <c r="AM2741" s="1147"/>
      <c r="AN2741" s="1147"/>
      <c r="AO2741" s="1133"/>
      <c r="AP2741" s="1133"/>
      <c r="AQ2741" s="1133"/>
      <c r="AR2741" s="3390"/>
      <c r="AS2741" s="1991"/>
      <c r="AT2741" s="3214"/>
      <c r="AU2741" s="1869"/>
      <c r="AV2741" s="1869"/>
      <c r="AW2741" s="2444"/>
      <c r="AX2741" s="2444"/>
      <c r="AY2741" s="2338"/>
      <c r="AZ2741" s="2200"/>
      <c r="BA2741" s="2200"/>
      <c r="BB2741" s="2200"/>
      <c r="BC2741" s="2200"/>
      <c r="BD2741" s="2200"/>
      <c r="BE2741" s="2238"/>
      <c r="BF2741" s="2342"/>
      <c r="BG2741" s="2238"/>
      <c r="BH2741" s="2238"/>
      <c r="BI2741" s="3372"/>
      <c r="BJ2741" s="2238"/>
      <c r="BK2741" s="3373"/>
      <c r="BL2741" s="2733">
        <f t="shared" si="304"/>
        <v>0</v>
      </c>
      <c r="BM2741" s="3345"/>
      <c r="BN2741" s="1902"/>
      <c r="BO2741" s="1878"/>
      <c r="BP2741" s="1878"/>
      <c r="BQ2741" s="1915"/>
      <c r="BR2741" s="3181"/>
      <c r="BS2741" s="1439"/>
      <c r="BT2741" s="1439"/>
      <c r="BU2741" s="1439"/>
      <c r="BV2741" s="1439"/>
      <c r="BW2741" s="1439"/>
      <c r="BX2741" s="1439"/>
      <c r="BY2741" s="1439"/>
      <c r="BZ2741" s="1439"/>
      <c r="CA2741" s="1439"/>
      <c r="CB2741" s="1439"/>
      <c r="CC2741" s="1439"/>
      <c r="CD2741" s="3180" t="s">
        <v>572</v>
      </c>
    </row>
    <row r="2742" spans="1:82" ht="25.5" customHeight="1" thickBot="1" x14ac:dyDescent="0.25">
      <c r="A2742" s="469" t="s">
        <v>163</v>
      </c>
      <c r="B2742" s="470" t="s">
        <v>146</v>
      </c>
      <c r="C2742" s="511" t="s">
        <v>164</v>
      </c>
      <c r="D2742" s="431">
        <v>352</v>
      </c>
      <c r="E2742" s="472" t="s">
        <v>664</v>
      </c>
      <c r="F2742" s="473" t="s">
        <v>665</v>
      </c>
      <c r="G2742" s="434">
        <v>0</v>
      </c>
      <c r="H2742" s="434" t="s">
        <v>0</v>
      </c>
      <c r="I2742" s="509">
        <v>50</v>
      </c>
      <c r="J2742" s="496">
        <v>10</v>
      </c>
      <c r="K2742" s="472"/>
      <c r="L2742" s="57"/>
      <c r="M2742" s="474"/>
      <c r="N2742" s="474"/>
      <c r="O2742" s="474"/>
      <c r="P2742" s="474"/>
      <c r="Q2742" s="474"/>
      <c r="R2742" s="474"/>
      <c r="S2742" s="474"/>
      <c r="T2742" s="474"/>
      <c r="U2742" s="440">
        <f t="shared" si="303"/>
        <v>0</v>
      </c>
      <c r="V2742" s="474"/>
      <c r="W2742" s="474"/>
      <c r="X2742" s="474"/>
      <c r="Y2742" s="474"/>
      <c r="Z2742" s="474"/>
      <c r="AA2742" s="474"/>
      <c r="AB2742" s="474"/>
      <c r="AC2742" s="474"/>
      <c r="AD2742" s="474"/>
      <c r="AE2742" s="474"/>
      <c r="AF2742" s="474"/>
      <c r="AG2742" s="1505"/>
      <c r="AH2742" s="1505"/>
      <c r="AI2742" s="1505"/>
      <c r="AJ2742" s="1505"/>
      <c r="AK2742" s="1505"/>
      <c r="AL2742" s="1505"/>
      <c r="AM2742" s="1995"/>
      <c r="AN2742" s="1995"/>
      <c r="AO2742" s="1505"/>
      <c r="AP2742" s="1505"/>
      <c r="AQ2742" s="1505"/>
      <c r="AR2742" s="1943"/>
      <c r="AS2742" s="1996"/>
      <c r="AT2742" s="3237"/>
      <c r="AU2742" s="1886"/>
      <c r="AV2742" s="1886"/>
      <c r="AW2742" s="2446"/>
      <c r="AX2742" s="2446"/>
      <c r="AY2742" s="3240"/>
      <c r="AZ2742" s="2445"/>
      <c r="BA2742" s="2445"/>
      <c r="BB2742" s="2445"/>
      <c r="BC2742" s="2445"/>
      <c r="BD2742" s="2445"/>
      <c r="BE2742" s="3242"/>
      <c r="BF2742" s="3243"/>
      <c r="BG2742" s="3242"/>
      <c r="BH2742" s="3242"/>
      <c r="BI2742" s="3376"/>
      <c r="BJ2742" s="3242"/>
      <c r="BK2742" s="3377"/>
      <c r="BL2742" s="3244">
        <f t="shared" si="304"/>
        <v>0</v>
      </c>
      <c r="BM2742" s="3452">
        <f>L2742-(BI2742:BI2747)</f>
        <v>0</v>
      </c>
      <c r="BN2742" s="1902"/>
      <c r="BO2742" s="1878"/>
      <c r="BP2742" s="1878"/>
      <c r="BQ2742" s="1915"/>
      <c r="BR2742" s="3188"/>
      <c r="BS2742" s="1514"/>
      <c r="BT2742" s="1514"/>
      <c r="BU2742" s="1514"/>
      <c r="BV2742" s="1514"/>
      <c r="BW2742" s="1514"/>
      <c r="BX2742" s="1514"/>
      <c r="BY2742" s="1514"/>
      <c r="BZ2742" s="1514"/>
      <c r="CA2742" s="1514"/>
      <c r="CB2742" s="1514"/>
      <c r="CC2742" s="1514"/>
      <c r="CD2742" s="3187" t="s">
        <v>572</v>
      </c>
    </row>
    <row r="2743" spans="1:82" ht="25.5" customHeight="1" thickBot="1" x14ac:dyDescent="0.25">
      <c r="A2743" s="225" t="s">
        <v>163</v>
      </c>
      <c r="B2743" s="226" t="s">
        <v>146</v>
      </c>
      <c r="C2743" s="227" t="s">
        <v>164</v>
      </c>
      <c r="D2743" s="163">
        <v>353</v>
      </c>
      <c r="E2743" s="234" t="s">
        <v>110</v>
      </c>
      <c r="F2743" s="243" t="s">
        <v>111</v>
      </c>
      <c r="G2743" s="204">
        <v>0</v>
      </c>
      <c r="H2743" s="193" t="s">
        <v>0</v>
      </c>
      <c r="I2743" s="217">
        <v>1</v>
      </c>
      <c r="J2743" s="392">
        <v>0.2</v>
      </c>
      <c r="K2743" s="50"/>
      <c r="L2743" s="51">
        <f t="shared" si="300"/>
        <v>50000000</v>
      </c>
      <c r="M2743" s="273">
        <v>50000000</v>
      </c>
      <c r="N2743" s="273"/>
      <c r="O2743" s="273"/>
      <c r="P2743" s="273"/>
      <c r="Q2743" s="273"/>
      <c r="R2743" s="273"/>
      <c r="S2743" s="273"/>
      <c r="T2743" s="273"/>
      <c r="U2743" s="168">
        <f t="shared" ref="U2743:U2758" si="305">SUBTOTAL(9,V2743:AC2743)</f>
        <v>30000000</v>
      </c>
      <c r="V2743" s="275">
        <v>30000000</v>
      </c>
      <c r="W2743" s="52"/>
      <c r="X2743" s="52"/>
      <c r="Y2743" s="52"/>
      <c r="Z2743" s="52"/>
      <c r="AA2743" s="52"/>
      <c r="AB2743" s="52"/>
      <c r="AC2743" s="52"/>
      <c r="AD2743" s="52"/>
      <c r="AE2743" s="52"/>
      <c r="AF2743" s="52"/>
      <c r="AG2743" s="3449">
        <v>81111508</v>
      </c>
      <c r="AH2743" s="1462" t="s">
        <v>313</v>
      </c>
      <c r="AI2743" s="1463">
        <v>43066</v>
      </c>
      <c r="AJ2743" s="1462" t="s">
        <v>314</v>
      </c>
      <c r="AK2743" s="1847" t="s">
        <v>246</v>
      </c>
      <c r="AL2743" s="1847" t="s">
        <v>248</v>
      </c>
      <c r="AM2743" s="1923">
        <v>25000000</v>
      </c>
      <c r="AN2743" s="1923">
        <v>25000000</v>
      </c>
      <c r="AO2743" s="1462" t="s">
        <v>275</v>
      </c>
      <c r="AP2743" s="1462" t="s">
        <v>275</v>
      </c>
      <c r="AQ2743" s="1462" t="s">
        <v>315</v>
      </c>
      <c r="AR2743" s="1462">
        <v>240101</v>
      </c>
      <c r="AS2743" s="3453" t="s">
        <v>316</v>
      </c>
      <c r="AT2743" s="3453" t="s">
        <v>382</v>
      </c>
      <c r="AU2743" s="2842">
        <v>1</v>
      </c>
      <c r="AV2743" s="2842">
        <v>1</v>
      </c>
      <c r="AW2743" s="2843">
        <v>42701</v>
      </c>
      <c r="AX2743" s="2843">
        <v>42821</v>
      </c>
      <c r="AY2743" s="2844">
        <v>30000000</v>
      </c>
      <c r="AZ2743" s="1459" t="s">
        <v>536</v>
      </c>
      <c r="BA2743" s="1459" t="s">
        <v>537</v>
      </c>
      <c r="BB2743" s="1459" t="s">
        <v>538</v>
      </c>
      <c r="BC2743" s="1685" t="s">
        <v>539</v>
      </c>
      <c r="BD2743" s="1414">
        <v>2017001090</v>
      </c>
      <c r="BE2743" s="1659"/>
      <c r="BF2743" s="2042">
        <v>30000000</v>
      </c>
      <c r="BG2743" s="1414">
        <v>2017001277</v>
      </c>
      <c r="BH2743" s="1659">
        <v>42977</v>
      </c>
      <c r="BI2743" s="2043">
        <v>30000000</v>
      </c>
      <c r="BJ2743" s="1659">
        <v>42978</v>
      </c>
      <c r="BK2743" s="1659">
        <v>43100</v>
      </c>
      <c r="BL2743" s="1470">
        <f t="shared" ref="BL2743:BL2761" si="306">BF2743-BI2743</f>
        <v>0</v>
      </c>
      <c r="BM2743" s="2044">
        <f>L2743-(BI2743:BI2748)</f>
        <v>20000000</v>
      </c>
      <c r="BN2743" s="1902"/>
      <c r="BO2743" s="1878"/>
      <c r="BP2743" s="1878"/>
      <c r="BQ2743" s="1915"/>
      <c r="BR2743" s="2045"/>
      <c r="BS2743" s="1861"/>
      <c r="BT2743" s="1861"/>
      <c r="BU2743" s="1861"/>
      <c r="BV2743" s="1861"/>
      <c r="BW2743" s="1861"/>
      <c r="BX2743" s="1861"/>
      <c r="BY2743" s="1861"/>
      <c r="BZ2743" s="1861"/>
      <c r="CA2743" s="1861"/>
      <c r="CB2743" s="1861"/>
      <c r="CC2743" s="1861"/>
      <c r="CD2743" s="2046" t="s">
        <v>134</v>
      </c>
    </row>
    <row r="2744" spans="1:82" ht="25.5" customHeight="1" thickBot="1" x14ac:dyDescent="0.25">
      <c r="A2744" s="228" t="s">
        <v>163</v>
      </c>
      <c r="B2744" s="229" t="s">
        <v>146</v>
      </c>
      <c r="C2744" s="230" t="s">
        <v>164</v>
      </c>
      <c r="D2744" s="165">
        <v>353</v>
      </c>
      <c r="E2744" s="235" t="s">
        <v>110</v>
      </c>
      <c r="F2744" s="242" t="s">
        <v>111</v>
      </c>
      <c r="G2744" s="204">
        <v>0</v>
      </c>
      <c r="H2744" s="197" t="s">
        <v>0</v>
      </c>
      <c r="I2744" s="218">
        <v>1</v>
      </c>
      <c r="J2744" s="391">
        <v>0.2</v>
      </c>
      <c r="K2744" s="169"/>
      <c r="L2744" s="170"/>
      <c r="M2744" s="171"/>
      <c r="N2744" s="171"/>
      <c r="O2744" s="171"/>
      <c r="P2744" s="171"/>
      <c r="Q2744" s="171"/>
      <c r="R2744" s="171"/>
      <c r="S2744" s="171"/>
      <c r="T2744" s="171"/>
      <c r="U2744" s="172">
        <f t="shared" si="305"/>
        <v>0</v>
      </c>
      <c r="V2744" s="171"/>
      <c r="W2744" s="171"/>
      <c r="X2744" s="171"/>
      <c r="Y2744" s="171"/>
      <c r="Z2744" s="171"/>
      <c r="AA2744" s="171"/>
      <c r="AB2744" s="171"/>
      <c r="AC2744" s="171"/>
      <c r="AD2744" s="171"/>
      <c r="AE2744" s="171"/>
      <c r="AF2744" s="171"/>
      <c r="AG2744" s="3431"/>
      <c r="AH2744" s="3432"/>
      <c r="AI2744" s="3432"/>
      <c r="AJ2744" s="3432"/>
      <c r="AK2744" s="3432"/>
      <c r="AL2744" s="3432"/>
      <c r="AM2744" s="4095"/>
      <c r="AN2744" s="4095"/>
      <c r="AO2744" s="3432"/>
      <c r="AP2744" s="3432"/>
      <c r="AQ2744" s="3432"/>
      <c r="AR2744" s="3432"/>
      <c r="AS2744" s="2908"/>
      <c r="AT2744" s="2908"/>
      <c r="AU2744" s="2908"/>
      <c r="AV2744" s="2188"/>
      <c r="AW2744" s="2909"/>
      <c r="AX2744" s="2909"/>
      <c r="AY2744" s="2994"/>
      <c r="AZ2744" s="3433"/>
      <c r="BA2744" s="3433"/>
      <c r="BB2744" s="3433"/>
      <c r="BC2744" s="3434"/>
      <c r="BD2744" s="3435"/>
      <c r="BE2744" s="3436"/>
      <c r="BF2744" s="3437"/>
      <c r="BG2744" s="3438"/>
      <c r="BH2744" s="3436"/>
      <c r="BI2744" s="3439"/>
      <c r="BJ2744" s="3436"/>
      <c r="BK2744" s="3436"/>
      <c r="BL2744" s="2996">
        <f t="shared" si="306"/>
        <v>0</v>
      </c>
      <c r="BM2744" s="2056"/>
      <c r="BN2744" s="1902"/>
      <c r="BO2744" s="1878"/>
      <c r="BP2744" s="1878"/>
      <c r="BQ2744" s="1915"/>
      <c r="BR2744" s="2057"/>
      <c r="BS2744" s="2058"/>
      <c r="BT2744" s="2058"/>
      <c r="BU2744" s="2058"/>
      <c r="BV2744" s="2058"/>
      <c r="BW2744" s="2058"/>
      <c r="BX2744" s="2058"/>
      <c r="BY2744" s="2058"/>
      <c r="BZ2744" s="2058"/>
      <c r="CA2744" s="2058"/>
      <c r="CB2744" s="2058"/>
      <c r="CC2744" s="2058"/>
      <c r="CD2744" s="2046" t="s">
        <v>134</v>
      </c>
    </row>
    <row r="2745" spans="1:82" ht="25.5" customHeight="1" thickBot="1" x14ac:dyDescent="0.25">
      <c r="A2745" s="228" t="s">
        <v>163</v>
      </c>
      <c r="B2745" s="229" t="s">
        <v>146</v>
      </c>
      <c r="C2745" s="230" t="s">
        <v>164</v>
      </c>
      <c r="D2745" s="165">
        <v>353</v>
      </c>
      <c r="E2745" s="235" t="s">
        <v>110</v>
      </c>
      <c r="F2745" s="242" t="s">
        <v>111</v>
      </c>
      <c r="G2745" s="204">
        <v>0</v>
      </c>
      <c r="H2745" s="197" t="s">
        <v>0</v>
      </c>
      <c r="I2745" s="218">
        <v>1</v>
      </c>
      <c r="J2745" s="391">
        <v>0.2</v>
      </c>
      <c r="K2745" s="169"/>
      <c r="L2745" s="170"/>
      <c r="M2745" s="171"/>
      <c r="N2745" s="171"/>
      <c r="O2745" s="171"/>
      <c r="P2745" s="171"/>
      <c r="Q2745" s="171"/>
      <c r="R2745" s="171"/>
      <c r="S2745" s="171"/>
      <c r="T2745" s="171"/>
      <c r="U2745" s="172">
        <f t="shared" si="305"/>
        <v>0</v>
      </c>
      <c r="V2745" s="171"/>
      <c r="W2745" s="171"/>
      <c r="X2745" s="171"/>
      <c r="Y2745" s="171"/>
      <c r="Z2745" s="171"/>
      <c r="AA2745" s="171"/>
      <c r="AB2745" s="171"/>
      <c r="AC2745" s="171"/>
      <c r="AD2745" s="171"/>
      <c r="AE2745" s="171"/>
      <c r="AF2745" s="171"/>
      <c r="AG2745" s="3431"/>
      <c r="AH2745" s="3432"/>
      <c r="AI2745" s="3432"/>
      <c r="AJ2745" s="3432"/>
      <c r="AK2745" s="3432"/>
      <c r="AL2745" s="3432"/>
      <c r="AM2745" s="4095"/>
      <c r="AN2745" s="4095"/>
      <c r="AO2745" s="3432"/>
      <c r="AP2745" s="3432"/>
      <c r="AQ2745" s="3432"/>
      <c r="AR2745" s="3432"/>
      <c r="AS2745" s="2908"/>
      <c r="AT2745" s="2908"/>
      <c r="AU2745" s="2908"/>
      <c r="AV2745" s="2188"/>
      <c r="AW2745" s="2909"/>
      <c r="AX2745" s="2909"/>
      <c r="AY2745" s="2994"/>
      <c r="AZ2745" s="3433"/>
      <c r="BA2745" s="3433"/>
      <c r="BB2745" s="3433"/>
      <c r="BC2745" s="3434"/>
      <c r="BD2745" s="3435"/>
      <c r="BE2745" s="3436"/>
      <c r="BF2745" s="3437"/>
      <c r="BG2745" s="3438"/>
      <c r="BH2745" s="3436"/>
      <c r="BI2745" s="3439"/>
      <c r="BJ2745" s="3436"/>
      <c r="BK2745" s="3436"/>
      <c r="BL2745" s="2996">
        <f t="shared" si="306"/>
        <v>0</v>
      </c>
      <c r="BM2745" s="2056"/>
      <c r="BN2745" s="1902"/>
      <c r="BO2745" s="1878"/>
      <c r="BP2745" s="1878"/>
      <c r="BQ2745" s="1915"/>
      <c r="BR2745" s="2057"/>
      <c r="BS2745" s="2058"/>
      <c r="BT2745" s="2058"/>
      <c r="BU2745" s="2058"/>
      <c r="BV2745" s="2058"/>
      <c r="BW2745" s="2058"/>
      <c r="BX2745" s="2058"/>
      <c r="BY2745" s="2058"/>
      <c r="BZ2745" s="2058"/>
      <c r="CA2745" s="2058"/>
      <c r="CB2745" s="2058"/>
      <c r="CC2745" s="2058"/>
      <c r="CD2745" s="2046" t="s">
        <v>134</v>
      </c>
    </row>
    <row r="2746" spans="1:82" s="456" customFormat="1" ht="25.5" customHeight="1" thickBot="1" x14ac:dyDescent="0.25">
      <c r="A2746" s="228" t="s">
        <v>163</v>
      </c>
      <c r="B2746" s="229" t="s">
        <v>146</v>
      </c>
      <c r="C2746" s="230" t="s">
        <v>164</v>
      </c>
      <c r="D2746" s="165">
        <v>353</v>
      </c>
      <c r="E2746" s="235" t="s">
        <v>110</v>
      </c>
      <c r="F2746" s="242" t="s">
        <v>111</v>
      </c>
      <c r="G2746" s="204">
        <v>0</v>
      </c>
      <c r="H2746" s="197" t="s">
        <v>0</v>
      </c>
      <c r="I2746" s="218">
        <v>1</v>
      </c>
      <c r="J2746" s="391">
        <v>0.2</v>
      </c>
      <c r="K2746" s="169"/>
      <c r="L2746" s="170"/>
      <c r="M2746" s="171"/>
      <c r="N2746" s="171"/>
      <c r="O2746" s="171"/>
      <c r="P2746" s="171"/>
      <c r="Q2746" s="171"/>
      <c r="R2746" s="171"/>
      <c r="S2746" s="171"/>
      <c r="T2746" s="171"/>
      <c r="U2746" s="172">
        <f t="shared" si="305"/>
        <v>0</v>
      </c>
      <c r="V2746" s="171"/>
      <c r="W2746" s="171"/>
      <c r="X2746" s="171"/>
      <c r="Y2746" s="171"/>
      <c r="Z2746" s="171"/>
      <c r="AA2746" s="171"/>
      <c r="AB2746" s="171"/>
      <c r="AC2746" s="171"/>
      <c r="AD2746" s="171"/>
      <c r="AE2746" s="171"/>
      <c r="AF2746" s="171"/>
      <c r="AG2746" s="3431"/>
      <c r="AH2746" s="3432"/>
      <c r="AI2746" s="3432"/>
      <c r="AJ2746" s="3432"/>
      <c r="AK2746" s="3432"/>
      <c r="AL2746" s="3432"/>
      <c r="AM2746" s="4095"/>
      <c r="AN2746" s="4095"/>
      <c r="AO2746" s="3432"/>
      <c r="AP2746" s="3432"/>
      <c r="AQ2746" s="3432"/>
      <c r="AR2746" s="3432"/>
      <c r="AS2746" s="2908"/>
      <c r="AT2746" s="2908"/>
      <c r="AU2746" s="2908"/>
      <c r="AV2746" s="2188"/>
      <c r="AW2746" s="2909"/>
      <c r="AX2746" s="2909"/>
      <c r="AY2746" s="2994"/>
      <c r="AZ2746" s="3433"/>
      <c r="BA2746" s="3433"/>
      <c r="BB2746" s="3433"/>
      <c r="BC2746" s="3434"/>
      <c r="BD2746" s="3435"/>
      <c r="BE2746" s="3436"/>
      <c r="BF2746" s="3437"/>
      <c r="BG2746" s="3438"/>
      <c r="BH2746" s="3436"/>
      <c r="BI2746" s="3439"/>
      <c r="BJ2746" s="3436"/>
      <c r="BK2746" s="3436"/>
      <c r="BL2746" s="2996">
        <f t="shared" si="306"/>
        <v>0</v>
      </c>
      <c r="BM2746" s="2056"/>
      <c r="BN2746" s="1902"/>
      <c r="BO2746" s="1878"/>
      <c r="BP2746" s="1878"/>
      <c r="BQ2746" s="1915"/>
      <c r="BR2746" s="2057"/>
      <c r="BS2746" s="2058"/>
      <c r="BT2746" s="2058"/>
      <c r="BU2746" s="2058"/>
      <c r="BV2746" s="2058"/>
      <c r="BW2746" s="2058"/>
      <c r="BX2746" s="2058"/>
      <c r="BY2746" s="2058"/>
      <c r="BZ2746" s="2058"/>
      <c r="CA2746" s="2058"/>
      <c r="CB2746" s="2058"/>
      <c r="CC2746" s="2058"/>
      <c r="CD2746" s="1978" t="s">
        <v>134</v>
      </c>
    </row>
    <row r="2747" spans="1:82" s="456" customFormat="1" ht="25.5" customHeight="1" thickBot="1" x14ac:dyDescent="0.25">
      <c r="A2747" s="228" t="s">
        <v>163</v>
      </c>
      <c r="B2747" s="229" t="s">
        <v>146</v>
      </c>
      <c r="C2747" s="230" t="s">
        <v>164</v>
      </c>
      <c r="D2747" s="165">
        <v>353</v>
      </c>
      <c r="E2747" s="235" t="s">
        <v>110</v>
      </c>
      <c r="F2747" s="242" t="s">
        <v>111</v>
      </c>
      <c r="G2747" s="204">
        <v>0</v>
      </c>
      <c r="H2747" s="197"/>
      <c r="I2747" s="218">
        <v>1</v>
      </c>
      <c r="J2747" s="391">
        <v>0.2</v>
      </c>
      <c r="K2747" s="169"/>
      <c r="L2747" s="170"/>
      <c r="M2747" s="171"/>
      <c r="N2747" s="171"/>
      <c r="O2747" s="171"/>
      <c r="P2747" s="171"/>
      <c r="Q2747" s="171"/>
      <c r="R2747" s="171"/>
      <c r="S2747" s="171"/>
      <c r="T2747" s="171"/>
      <c r="U2747" s="172">
        <f t="shared" si="305"/>
        <v>0</v>
      </c>
      <c r="V2747" s="171"/>
      <c r="W2747" s="171"/>
      <c r="X2747" s="171"/>
      <c r="Y2747" s="171"/>
      <c r="Z2747" s="171"/>
      <c r="AA2747" s="171"/>
      <c r="AB2747" s="171"/>
      <c r="AC2747" s="171"/>
      <c r="AD2747" s="171"/>
      <c r="AE2747" s="171"/>
      <c r="AF2747" s="171"/>
      <c r="AG2747" s="3431"/>
      <c r="AH2747" s="3432"/>
      <c r="AI2747" s="3432"/>
      <c r="AJ2747" s="3432"/>
      <c r="AK2747" s="3432"/>
      <c r="AL2747" s="3432"/>
      <c r="AM2747" s="4095"/>
      <c r="AN2747" s="4095"/>
      <c r="AO2747" s="3432"/>
      <c r="AP2747" s="3432"/>
      <c r="AQ2747" s="3432"/>
      <c r="AR2747" s="3432"/>
      <c r="AS2747" s="2908"/>
      <c r="AT2747" s="2908"/>
      <c r="AU2747" s="2908"/>
      <c r="AV2747" s="2188"/>
      <c r="AW2747" s="2909"/>
      <c r="AX2747" s="2909"/>
      <c r="AY2747" s="2994"/>
      <c r="AZ2747" s="3433"/>
      <c r="BA2747" s="3433"/>
      <c r="BB2747" s="3433"/>
      <c r="BC2747" s="3434"/>
      <c r="BD2747" s="3435"/>
      <c r="BE2747" s="3436"/>
      <c r="BF2747" s="3437"/>
      <c r="BG2747" s="3438"/>
      <c r="BH2747" s="3436"/>
      <c r="BI2747" s="3439"/>
      <c r="BJ2747" s="3436"/>
      <c r="BK2747" s="3436"/>
      <c r="BL2747" s="2996">
        <f t="shared" si="306"/>
        <v>0</v>
      </c>
      <c r="BM2747" s="2056"/>
      <c r="BN2747" s="1902"/>
      <c r="BO2747" s="1878"/>
      <c r="BP2747" s="1878"/>
      <c r="BQ2747" s="1915"/>
      <c r="BR2747" s="2057"/>
      <c r="BS2747" s="2058"/>
      <c r="BT2747" s="2058"/>
      <c r="BU2747" s="2058"/>
      <c r="BV2747" s="2058"/>
      <c r="BW2747" s="2058"/>
      <c r="BX2747" s="2058"/>
      <c r="BY2747" s="2058"/>
      <c r="BZ2747" s="2058"/>
      <c r="CA2747" s="2058"/>
      <c r="CB2747" s="2058"/>
      <c r="CC2747" s="2058"/>
      <c r="CD2747" s="1978" t="s">
        <v>134</v>
      </c>
    </row>
    <row r="2748" spans="1:82" s="456" customFormat="1" ht="25.5" customHeight="1" thickBot="1" x14ac:dyDescent="0.25">
      <c r="A2748" s="231" t="s">
        <v>163</v>
      </c>
      <c r="B2748" s="232" t="s">
        <v>146</v>
      </c>
      <c r="C2748" s="233" t="s">
        <v>164</v>
      </c>
      <c r="D2748" s="167">
        <v>353</v>
      </c>
      <c r="E2748" s="236" t="s">
        <v>110</v>
      </c>
      <c r="F2748" s="244" t="s">
        <v>111</v>
      </c>
      <c r="G2748" s="204">
        <v>0</v>
      </c>
      <c r="H2748" s="200" t="s">
        <v>0</v>
      </c>
      <c r="I2748" s="219">
        <v>1</v>
      </c>
      <c r="J2748" s="393">
        <v>0.2</v>
      </c>
      <c r="K2748" s="173"/>
      <c r="L2748" s="174"/>
      <c r="M2748" s="175"/>
      <c r="N2748" s="175"/>
      <c r="O2748" s="175"/>
      <c r="P2748" s="175"/>
      <c r="Q2748" s="175"/>
      <c r="R2748" s="175"/>
      <c r="S2748" s="175"/>
      <c r="T2748" s="175"/>
      <c r="U2748" s="176">
        <f t="shared" si="305"/>
        <v>0</v>
      </c>
      <c r="V2748" s="175"/>
      <c r="W2748" s="175"/>
      <c r="X2748" s="175"/>
      <c r="Y2748" s="175"/>
      <c r="Z2748" s="175"/>
      <c r="AA2748" s="175"/>
      <c r="AB2748" s="175"/>
      <c r="AC2748" s="175"/>
      <c r="AD2748" s="175"/>
      <c r="AE2748" s="175"/>
      <c r="AF2748" s="175"/>
      <c r="AG2748" s="3440"/>
      <c r="AH2748" s="3441"/>
      <c r="AI2748" s="3441"/>
      <c r="AJ2748" s="3441"/>
      <c r="AK2748" s="3441"/>
      <c r="AL2748" s="3441"/>
      <c r="AM2748" s="4103"/>
      <c r="AN2748" s="4103"/>
      <c r="AO2748" s="3441"/>
      <c r="AP2748" s="3441"/>
      <c r="AQ2748" s="3441"/>
      <c r="AR2748" s="3441"/>
      <c r="AS2748" s="3137"/>
      <c r="AT2748" s="3137"/>
      <c r="AU2748" s="3137"/>
      <c r="AV2748" s="2984"/>
      <c r="AW2748" s="3145"/>
      <c r="AX2748" s="3145"/>
      <c r="AY2748" s="3138"/>
      <c r="AZ2748" s="3442"/>
      <c r="BA2748" s="3442"/>
      <c r="BB2748" s="3442"/>
      <c r="BC2748" s="3443"/>
      <c r="BD2748" s="3444"/>
      <c r="BE2748" s="3445"/>
      <c r="BF2748" s="3446"/>
      <c r="BG2748" s="3447"/>
      <c r="BH2748" s="3445"/>
      <c r="BI2748" s="3448"/>
      <c r="BJ2748" s="3445"/>
      <c r="BK2748" s="3445"/>
      <c r="BL2748" s="3140">
        <f t="shared" si="306"/>
        <v>0</v>
      </c>
      <c r="BM2748" s="2081"/>
      <c r="BN2748" s="1902"/>
      <c r="BO2748" s="1878"/>
      <c r="BP2748" s="1878"/>
      <c r="BQ2748" s="1915"/>
      <c r="BR2748" s="2082"/>
      <c r="BS2748" s="2083"/>
      <c r="BT2748" s="2083"/>
      <c r="BU2748" s="2083"/>
      <c r="BV2748" s="2083"/>
      <c r="BW2748" s="2083"/>
      <c r="BX2748" s="2083"/>
      <c r="BY2748" s="2083"/>
      <c r="BZ2748" s="2083"/>
      <c r="CA2748" s="2083"/>
      <c r="CB2748" s="2083"/>
      <c r="CC2748" s="2083"/>
      <c r="CD2748" s="1978" t="s">
        <v>134</v>
      </c>
    </row>
    <row r="2749" spans="1:82" s="456" customFormat="1" ht="25.5" customHeight="1" x14ac:dyDescent="0.2">
      <c r="A2749" s="449" t="s">
        <v>163</v>
      </c>
      <c r="B2749" s="450" t="s">
        <v>146</v>
      </c>
      <c r="C2749" s="501" t="s">
        <v>164</v>
      </c>
      <c r="D2749" s="163">
        <v>354</v>
      </c>
      <c r="E2749" s="452" t="s">
        <v>666</v>
      </c>
      <c r="F2749" s="453" t="s">
        <v>667</v>
      </c>
      <c r="G2749" s="217">
        <v>0</v>
      </c>
      <c r="H2749" s="217" t="s">
        <v>0</v>
      </c>
      <c r="I2749" s="502">
        <v>6</v>
      </c>
      <c r="J2749" s="493">
        <v>2</v>
      </c>
      <c r="K2749" s="452"/>
      <c r="L2749" s="51">
        <f>+M2749+N2749+O2749+P2749+Q2749+R2749+S2749+T2749</f>
        <v>326571200</v>
      </c>
      <c r="M2749" s="345">
        <v>326571200</v>
      </c>
      <c r="N2749" s="345"/>
      <c r="O2749" s="345"/>
      <c r="P2749" s="345"/>
      <c r="Q2749" s="345"/>
      <c r="R2749" s="345"/>
      <c r="S2749" s="345"/>
      <c r="T2749" s="345"/>
      <c r="U2749" s="168">
        <f t="shared" si="305"/>
        <v>159571200</v>
      </c>
      <c r="V2749" s="514">
        <v>159571200</v>
      </c>
      <c r="W2749" s="52"/>
      <c r="X2749" s="52"/>
      <c r="Y2749" s="52"/>
      <c r="Z2749" s="52"/>
      <c r="AA2749" s="52"/>
      <c r="AB2749" s="52"/>
      <c r="AC2749" s="52"/>
      <c r="AD2749" s="52"/>
      <c r="AE2749" s="52"/>
      <c r="AF2749" s="52"/>
      <c r="AG2749" s="3356">
        <v>821101801</v>
      </c>
      <c r="AH2749" s="1462" t="s">
        <v>668</v>
      </c>
      <c r="AI2749" s="1462" t="s">
        <v>669</v>
      </c>
      <c r="AJ2749" s="1462" t="s">
        <v>670</v>
      </c>
      <c r="AK2749" s="4014" t="s">
        <v>596</v>
      </c>
      <c r="AL2749" s="1462" t="s">
        <v>597</v>
      </c>
      <c r="AM2749" s="1923">
        <v>15573333</v>
      </c>
      <c r="AN2749" s="1923">
        <v>15200000</v>
      </c>
      <c r="AO2749" s="1462" t="s">
        <v>563</v>
      </c>
      <c r="AP2749" s="1462" t="s">
        <v>6</v>
      </c>
      <c r="AQ2749" s="1462" t="s">
        <v>671</v>
      </c>
      <c r="AR2749" s="4015" t="s">
        <v>672</v>
      </c>
      <c r="AS2749" s="3407" t="s">
        <v>6183</v>
      </c>
      <c r="AT2749" s="3358" t="s">
        <v>330</v>
      </c>
      <c r="AU2749" s="3359">
        <v>100</v>
      </c>
      <c r="AV2749" s="3359">
        <v>100</v>
      </c>
      <c r="AW2749" s="3408">
        <v>41706</v>
      </c>
      <c r="AX2749" s="3408">
        <v>43092</v>
      </c>
      <c r="AY2749" s="3362">
        <v>159571000</v>
      </c>
      <c r="AZ2749" s="2171" t="s">
        <v>673</v>
      </c>
      <c r="BA2749" s="3454" t="s">
        <v>349</v>
      </c>
      <c r="BB2749" s="2171" t="s">
        <v>674</v>
      </c>
      <c r="BC2749" s="4016" t="s">
        <v>675</v>
      </c>
      <c r="BD2749" s="4017" t="s">
        <v>676</v>
      </c>
      <c r="BE2749" s="1659">
        <v>42789</v>
      </c>
      <c r="BF2749" s="2220">
        <v>15573333</v>
      </c>
      <c r="BG2749" s="3851">
        <v>2017000386</v>
      </c>
      <c r="BH2749" s="1659">
        <v>42802</v>
      </c>
      <c r="BI2749" s="1972">
        <v>15200000</v>
      </c>
      <c r="BJ2749" s="1659">
        <v>41706</v>
      </c>
      <c r="BK2749" s="3363">
        <v>43092</v>
      </c>
      <c r="BL2749" s="2514">
        <f t="shared" si="306"/>
        <v>373333</v>
      </c>
      <c r="BM2749" s="3455">
        <f>L2749-(SUM(BI2749:BI2758))</f>
        <v>167000000</v>
      </c>
      <c r="BN2749" s="1902"/>
      <c r="BO2749" s="1878"/>
      <c r="BP2749" s="1878"/>
      <c r="BQ2749" s="1915"/>
      <c r="BR2749" s="2753"/>
      <c r="BS2749" s="1471"/>
      <c r="BT2749" s="1471"/>
      <c r="BU2749" s="1471"/>
      <c r="BV2749" s="1471"/>
      <c r="BW2749" s="1471"/>
      <c r="BX2749" s="1471"/>
      <c r="BY2749" s="1471"/>
      <c r="BZ2749" s="1471"/>
      <c r="CA2749" s="1471"/>
      <c r="CB2749" s="1471"/>
      <c r="CC2749" s="1471"/>
      <c r="CD2749" s="3366" t="s">
        <v>572</v>
      </c>
    </row>
    <row r="2750" spans="1:82" s="456" customFormat="1" ht="25.5" customHeight="1" x14ac:dyDescent="0.2">
      <c r="A2750" s="457" t="s">
        <v>163</v>
      </c>
      <c r="B2750" s="458" t="s">
        <v>146</v>
      </c>
      <c r="C2750" s="503" t="s">
        <v>164</v>
      </c>
      <c r="D2750" s="460">
        <v>354</v>
      </c>
      <c r="E2750" s="461" t="s">
        <v>666</v>
      </c>
      <c r="F2750" s="462" t="s">
        <v>667</v>
      </c>
      <c r="G2750" s="463">
        <v>0</v>
      </c>
      <c r="H2750" s="463" t="s">
        <v>0</v>
      </c>
      <c r="I2750" s="16">
        <v>6</v>
      </c>
      <c r="J2750" s="454">
        <v>2</v>
      </c>
      <c r="K2750" s="461"/>
      <c r="L2750" s="6"/>
      <c r="M2750" s="466"/>
      <c r="N2750" s="466"/>
      <c r="O2750" s="466"/>
      <c r="P2750" s="466"/>
      <c r="Q2750" s="466"/>
      <c r="R2750" s="466"/>
      <c r="S2750" s="466"/>
      <c r="T2750" s="466"/>
      <c r="U2750" s="467">
        <f t="shared" si="305"/>
        <v>0</v>
      </c>
      <c r="V2750" s="466"/>
      <c r="W2750" s="466"/>
      <c r="X2750" s="466"/>
      <c r="Y2750" s="466"/>
      <c r="Z2750" s="466"/>
      <c r="AA2750" s="466"/>
      <c r="AB2750" s="466"/>
      <c r="AC2750" s="466"/>
      <c r="AD2750" s="466"/>
      <c r="AE2750" s="466"/>
      <c r="AF2750" s="466"/>
      <c r="AG2750" s="1133">
        <v>82101802</v>
      </c>
      <c r="AH2750" s="1133" t="s">
        <v>677</v>
      </c>
      <c r="AI2750" s="1133" t="s">
        <v>669</v>
      </c>
      <c r="AJ2750" s="1133" t="s">
        <v>670</v>
      </c>
      <c r="AK2750" s="4007" t="s">
        <v>596</v>
      </c>
      <c r="AL2750" s="1133" t="s">
        <v>597</v>
      </c>
      <c r="AM2750" s="1147">
        <v>22873333</v>
      </c>
      <c r="AN2750" s="1147">
        <v>22325000</v>
      </c>
      <c r="AO2750" s="1133" t="s">
        <v>563</v>
      </c>
      <c r="AP2750" s="1133" t="s">
        <v>6</v>
      </c>
      <c r="AQ2750" s="1133" t="s">
        <v>671</v>
      </c>
      <c r="AR2750" s="4009" t="s">
        <v>672</v>
      </c>
      <c r="AS2750" s="3398"/>
      <c r="AT2750" s="1143"/>
      <c r="AU2750" s="1992"/>
      <c r="AV2750" s="1992"/>
      <c r="AW2750" s="3399"/>
      <c r="AX2750" s="3399"/>
      <c r="AY2750" s="1994"/>
      <c r="AZ2750" s="1436" t="s">
        <v>678</v>
      </c>
      <c r="BA2750" s="3456" t="s">
        <v>349</v>
      </c>
      <c r="BB2750" s="1436" t="s">
        <v>679</v>
      </c>
      <c r="BC2750" s="4011" t="s">
        <v>680</v>
      </c>
      <c r="BD2750" s="4012" t="s">
        <v>681</v>
      </c>
      <c r="BE2750" s="1455">
        <v>42789</v>
      </c>
      <c r="BF2750" s="2341">
        <v>22873333</v>
      </c>
      <c r="BG2750" s="3840">
        <v>2017000387</v>
      </c>
      <c r="BH2750" s="1455">
        <v>42802</v>
      </c>
      <c r="BI2750" s="1985">
        <v>22325000</v>
      </c>
      <c r="BJ2750" s="1455">
        <v>41706</v>
      </c>
      <c r="BK2750" s="3401">
        <v>43092</v>
      </c>
      <c r="BL2750" s="2733">
        <f t="shared" si="306"/>
        <v>548333</v>
      </c>
      <c r="BM2750" s="3345"/>
      <c r="BN2750" s="1902"/>
      <c r="BO2750" s="1878"/>
      <c r="BP2750" s="1878"/>
      <c r="BQ2750" s="1915"/>
      <c r="BR2750" s="3181"/>
      <c r="BS2750" s="1439"/>
      <c r="BT2750" s="1439"/>
      <c r="BU2750" s="1439"/>
      <c r="BV2750" s="1439"/>
      <c r="BW2750" s="1439"/>
      <c r="BX2750" s="1439"/>
      <c r="BY2750" s="1439"/>
      <c r="BZ2750" s="1439"/>
      <c r="CA2750" s="1439"/>
      <c r="CB2750" s="1439"/>
      <c r="CC2750" s="1439"/>
      <c r="CD2750" s="3180" t="s">
        <v>572</v>
      </c>
    </row>
    <row r="2751" spans="1:82" s="456" customFormat="1" ht="25.5" customHeight="1" x14ac:dyDescent="0.2">
      <c r="A2751" s="457" t="s">
        <v>163</v>
      </c>
      <c r="B2751" s="458" t="s">
        <v>146</v>
      </c>
      <c r="C2751" s="503" t="s">
        <v>164</v>
      </c>
      <c r="D2751" s="460">
        <v>354</v>
      </c>
      <c r="E2751" s="461" t="s">
        <v>666</v>
      </c>
      <c r="F2751" s="462" t="s">
        <v>667</v>
      </c>
      <c r="G2751" s="463">
        <v>0</v>
      </c>
      <c r="H2751" s="463" t="s">
        <v>0</v>
      </c>
      <c r="I2751" s="16">
        <v>6</v>
      </c>
      <c r="J2751" s="454">
        <v>2</v>
      </c>
      <c r="K2751" s="461"/>
      <c r="L2751" s="6"/>
      <c r="M2751" s="466"/>
      <c r="N2751" s="466"/>
      <c r="O2751" s="466"/>
      <c r="P2751" s="466"/>
      <c r="Q2751" s="466"/>
      <c r="R2751" s="466"/>
      <c r="S2751" s="466"/>
      <c r="T2751" s="466"/>
      <c r="U2751" s="467">
        <f t="shared" si="305"/>
        <v>0</v>
      </c>
      <c r="V2751" s="466"/>
      <c r="W2751" s="466"/>
      <c r="X2751" s="466"/>
      <c r="Y2751" s="466"/>
      <c r="Z2751" s="466"/>
      <c r="AA2751" s="466"/>
      <c r="AB2751" s="466"/>
      <c r="AC2751" s="466"/>
      <c r="AD2751" s="466"/>
      <c r="AE2751" s="466"/>
      <c r="AF2751" s="466"/>
      <c r="AG2751" s="1141">
        <v>83121700</v>
      </c>
      <c r="AH2751" s="1133" t="s">
        <v>682</v>
      </c>
      <c r="AI2751" s="1133" t="s">
        <v>669</v>
      </c>
      <c r="AJ2751" s="1133" t="s">
        <v>670</v>
      </c>
      <c r="AK2751" s="4007" t="s">
        <v>596</v>
      </c>
      <c r="AL2751" s="1133" t="s">
        <v>597</v>
      </c>
      <c r="AM2751" s="1147">
        <v>35040000</v>
      </c>
      <c r="AN2751" s="1147">
        <v>34200000</v>
      </c>
      <c r="AO2751" s="1133" t="s">
        <v>563</v>
      </c>
      <c r="AP2751" s="1133" t="s">
        <v>6</v>
      </c>
      <c r="AQ2751" s="1133" t="s">
        <v>671</v>
      </c>
      <c r="AR2751" s="4009" t="s">
        <v>672</v>
      </c>
      <c r="AS2751" s="3398"/>
      <c r="AT2751" s="1143"/>
      <c r="AU2751" s="1992"/>
      <c r="AV2751" s="1992"/>
      <c r="AW2751" s="3399"/>
      <c r="AX2751" s="3399"/>
      <c r="AY2751" s="1994"/>
      <c r="AZ2751" s="1436" t="s">
        <v>683</v>
      </c>
      <c r="BA2751" s="3456" t="s">
        <v>349</v>
      </c>
      <c r="BB2751" s="1436" t="s">
        <v>684</v>
      </c>
      <c r="BC2751" s="4011" t="s">
        <v>685</v>
      </c>
      <c r="BD2751" s="4012" t="s">
        <v>686</v>
      </c>
      <c r="BE2751" s="1455">
        <v>42789</v>
      </c>
      <c r="BF2751" s="2341">
        <v>35040000</v>
      </c>
      <c r="BG2751" s="3840">
        <v>2017000388</v>
      </c>
      <c r="BH2751" s="1455">
        <v>42802</v>
      </c>
      <c r="BI2751" s="1985">
        <v>34200000</v>
      </c>
      <c r="BJ2751" s="1455">
        <v>41706</v>
      </c>
      <c r="BK2751" s="3401">
        <v>43092</v>
      </c>
      <c r="BL2751" s="2733">
        <f t="shared" si="306"/>
        <v>840000</v>
      </c>
      <c r="BM2751" s="3345"/>
      <c r="BN2751" s="1902"/>
      <c r="BO2751" s="1878"/>
      <c r="BP2751" s="1878"/>
      <c r="BQ2751" s="1915"/>
      <c r="BR2751" s="3181"/>
      <c r="BS2751" s="1439"/>
      <c r="BT2751" s="1439"/>
      <c r="BU2751" s="1439"/>
      <c r="BV2751" s="1439"/>
      <c r="BW2751" s="1439"/>
      <c r="BX2751" s="1439"/>
      <c r="BY2751" s="1439"/>
      <c r="BZ2751" s="1439"/>
      <c r="CA2751" s="1439"/>
      <c r="CB2751" s="1439"/>
      <c r="CC2751" s="1439"/>
      <c r="CD2751" s="3180" t="s">
        <v>572</v>
      </c>
    </row>
    <row r="2752" spans="1:82" s="456" customFormat="1" ht="25.5" customHeight="1" x14ac:dyDescent="0.2">
      <c r="A2752" s="457" t="s">
        <v>163</v>
      </c>
      <c r="B2752" s="458" t="s">
        <v>146</v>
      </c>
      <c r="C2752" s="503" t="s">
        <v>164</v>
      </c>
      <c r="D2752" s="460">
        <v>354</v>
      </c>
      <c r="E2752" s="461" t="s">
        <v>666</v>
      </c>
      <c r="F2752" s="462" t="s">
        <v>667</v>
      </c>
      <c r="G2752" s="463">
        <v>0</v>
      </c>
      <c r="H2752" s="463" t="s">
        <v>0</v>
      </c>
      <c r="I2752" s="16">
        <v>6</v>
      </c>
      <c r="J2752" s="454">
        <v>2</v>
      </c>
      <c r="K2752" s="461"/>
      <c r="L2752" s="6"/>
      <c r="M2752" s="466"/>
      <c r="N2752" s="466"/>
      <c r="O2752" s="466"/>
      <c r="P2752" s="466"/>
      <c r="Q2752" s="466"/>
      <c r="R2752" s="466"/>
      <c r="S2752" s="466"/>
      <c r="T2752" s="466"/>
      <c r="U2752" s="467">
        <f t="shared" si="305"/>
        <v>0</v>
      </c>
      <c r="V2752" s="466"/>
      <c r="W2752" s="466"/>
      <c r="X2752" s="466"/>
      <c r="Y2752" s="466"/>
      <c r="Z2752" s="466"/>
      <c r="AA2752" s="466"/>
      <c r="AB2752" s="466"/>
      <c r="AC2752" s="466"/>
      <c r="AD2752" s="466"/>
      <c r="AE2752" s="466"/>
      <c r="AF2752" s="466"/>
      <c r="AG2752" s="1141">
        <v>82131604</v>
      </c>
      <c r="AH2752" s="1133" t="s">
        <v>687</v>
      </c>
      <c r="AI2752" s="1133" t="s">
        <v>669</v>
      </c>
      <c r="AJ2752" s="1133" t="s">
        <v>670</v>
      </c>
      <c r="AK2752" s="4007" t="s">
        <v>596</v>
      </c>
      <c r="AL2752" s="1133" t="s">
        <v>597</v>
      </c>
      <c r="AM2752" s="1147">
        <v>15573333</v>
      </c>
      <c r="AN2752" s="1147">
        <v>15200000</v>
      </c>
      <c r="AO2752" s="1133" t="s">
        <v>563</v>
      </c>
      <c r="AP2752" s="1133" t="s">
        <v>6</v>
      </c>
      <c r="AQ2752" s="1133" t="s">
        <v>671</v>
      </c>
      <c r="AR2752" s="4009" t="s">
        <v>672</v>
      </c>
      <c r="AS2752" s="3398"/>
      <c r="AT2752" s="1143"/>
      <c r="AU2752" s="1992"/>
      <c r="AV2752" s="1992"/>
      <c r="AW2752" s="3399"/>
      <c r="AX2752" s="3399"/>
      <c r="AY2752" s="1994"/>
      <c r="AZ2752" s="1436" t="s">
        <v>688</v>
      </c>
      <c r="BA2752" s="3456" t="s">
        <v>349</v>
      </c>
      <c r="BB2752" s="1436" t="s">
        <v>689</v>
      </c>
      <c r="BC2752" s="4011" t="s">
        <v>690</v>
      </c>
      <c r="BD2752" s="4012" t="s">
        <v>691</v>
      </c>
      <c r="BE2752" s="1455">
        <v>42789</v>
      </c>
      <c r="BF2752" s="2341">
        <v>15573333</v>
      </c>
      <c r="BG2752" s="3840">
        <v>2017000389</v>
      </c>
      <c r="BH2752" s="1455">
        <v>42802</v>
      </c>
      <c r="BI2752" s="1985">
        <v>15200000</v>
      </c>
      <c r="BJ2752" s="1455">
        <v>41706</v>
      </c>
      <c r="BK2752" s="3401">
        <v>43092</v>
      </c>
      <c r="BL2752" s="2733">
        <f t="shared" si="306"/>
        <v>373333</v>
      </c>
      <c r="BM2752" s="3345"/>
      <c r="BN2752" s="1902"/>
      <c r="BO2752" s="1878"/>
      <c r="BP2752" s="1878"/>
      <c r="BQ2752" s="1915"/>
      <c r="BR2752" s="3181"/>
      <c r="BS2752" s="1439"/>
      <c r="BT2752" s="1439"/>
      <c r="BU2752" s="1439"/>
      <c r="BV2752" s="1439"/>
      <c r="BW2752" s="1439"/>
      <c r="BX2752" s="1439"/>
      <c r="BY2752" s="1439"/>
      <c r="BZ2752" s="1439"/>
      <c r="CA2752" s="1439"/>
      <c r="CB2752" s="1439"/>
      <c r="CC2752" s="1439"/>
      <c r="CD2752" s="3180" t="s">
        <v>572</v>
      </c>
    </row>
    <row r="2753" spans="1:82" s="456" customFormat="1" ht="25.5" customHeight="1" x14ac:dyDescent="0.2">
      <c r="A2753" s="457" t="s">
        <v>163</v>
      </c>
      <c r="B2753" s="458" t="s">
        <v>146</v>
      </c>
      <c r="C2753" s="503" t="s">
        <v>164</v>
      </c>
      <c r="D2753" s="460">
        <v>354</v>
      </c>
      <c r="E2753" s="461" t="s">
        <v>666</v>
      </c>
      <c r="F2753" s="462" t="s">
        <v>667</v>
      </c>
      <c r="G2753" s="463">
        <v>0</v>
      </c>
      <c r="H2753" s="463" t="s">
        <v>0</v>
      </c>
      <c r="I2753" s="16">
        <v>6</v>
      </c>
      <c r="J2753" s="454">
        <v>2</v>
      </c>
      <c r="K2753" s="461"/>
      <c r="L2753" s="6"/>
      <c r="M2753" s="466"/>
      <c r="N2753" s="466"/>
      <c r="O2753" s="466"/>
      <c r="P2753" s="466"/>
      <c r="Q2753" s="466"/>
      <c r="R2753" s="466"/>
      <c r="S2753" s="466"/>
      <c r="T2753" s="466"/>
      <c r="U2753" s="467"/>
      <c r="V2753" s="466"/>
      <c r="W2753" s="466"/>
      <c r="X2753" s="466"/>
      <c r="Y2753" s="466"/>
      <c r="Z2753" s="466"/>
      <c r="AA2753" s="466"/>
      <c r="AB2753" s="466"/>
      <c r="AC2753" s="466"/>
      <c r="AD2753" s="466"/>
      <c r="AE2753" s="466"/>
      <c r="AF2753" s="466"/>
      <c r="AG2753" s="1141">
        <v>80141602</v>
      </c>
      <c r="AH2753" s="1133" t="s">
        <v>692</v>
      </c>
      <c r="AI2753" s="1133" t="s">
        <v>661</v>
      </c>
      <c r="AJ2753" s="1133" t="s">
        <v>693</v>
      </c>
      <c r="AK2753" s="4007" t="s">
        <v>596</v>
      </c>
      <c r="AL2753" s="1133" t="s">
        <v>597</v>
      </c>
      <c r="AM2753" s="1147">
        <v>30000000</v>
      </c>
      <c r="AN2753" s="1147">
        <v>30000000</v>
      </c>
      <c r="AO2753" s="1133" t="s">
        <v>563</v>
      </c>
      <c r="AP2753" s="1133" t="s">
        <v>6</v>
      </c>
      <c r="AQ2753" s="1133" t="s">
        <v>671</v>
      </c>
      <c r="AR2753" s="4009" t="s">
        <v>672</v>
      </c>
      <c r="AS2753" s="3398"/>
      <c r="AT2753" s="1143"/>
      <c r="AU2753" s="2452"/>
      <c r="AV2753" s="2452"/>
      <c r="AW2753" s="3399"/>
      <c r="AX2753" s="3399"/>
      <c r="AY2753" s="1994"/>
      <c r="AZ2753" s="1436" t="s">
        <v>694</v>
      </c>
      <c r="BA2753" s="3456" t="s">
        <v>349</v>
      </c>
      <c r="BB2753" s="1397" t="s">
        <v>695</v>
      </c>
      <c r="BC2753" s="3457" t="s">
        <v>696</v>
      </c>
      <c r="BD2753" s="1423" t="s">
        <v>697</v>
      </c>
      <c r="BE2753" s="1455">
        <v>42908</v>
      </c>
      <c r="BF2753" s="2341">
        <v>30000000</v>
      </c>
      <c r="BG2753" s="1671">
        <v>2017001059</v>
      </c>
      <c r="BH2753" s="1455">
        <v>42933</v>
      </c>
      <c r="BI2753" s="1985">
        <v>30000000</v>
      </c>
      <c r="BJ2753" s="1455">
        <v>42934</v>
      </c>
      <c r="BK2753" s="3401">
        <v>43087</v>
      </c>
      <c r="BL2753" s="2733">
        <f t="shared" si="306"/>
        <v>0</v>
      </c>
      <c r="BM2753" s="3345"/>
      <c r="BN2753" s="1902"/>
      <c r="BO2753" s="1878"/>
      <c r="BP2753" s="1878"/>
      <c r="BQ2753" s="1915"/>
      <c r="BR2753" s="3181"/>
      <c r="BS2753" s="1439"/>
      <c r="BT2753" s="1439"/>
      <c r="BU2753" s="1439"/>
      <c r="BV2753" s="1439"/>
      <c r="BW2753" s="1439"/>
      <c r="BX2753" s="1439"/>
      <c r="BY2753" s="1439"/>
      <c r="BZ2753" s="1439"/>
      <c r="CA2753" s="1439"/>
      <c r="CB2753" s="1439"/>
      <c r="CC2753" s="1439"/>
      <c r="CD2753" s="3180" t="s">
        <v>572</v>
      </c>
    </row>
    <row r="2754" spans="1:82" s="456" customFormat="1" ht="25.5" customHeight="1" x14ac:dyDescent="0.2">
      <c r="A2754" s="457" t="s">
        <v>163</v>
      </c>
      <c r="B2754" s="458" t="s">
        <v>146</v>
      </c>
      <c r="C2754" s="503" t="s">
        <v>164</v>
      </c>
      <c r="D2754" s="460">
        <v>354</v>
      </c>
      <c r="E2754" s="461" t="s">
        <v>666</v>
      </c>
      <c r="F2754" s="462" t="s">
        <v>667</v>
      </c>
      <c r="G2754" s="463">
        <v>0</v>
      </c>
      <c r="H2754" s="463" t="s">
        <v>0</v>
      </c>
      <c r="I2754" s="16">
        <v>6</v>
      </c>
      <c r="J2754" s="454">
        <v>2</v>
      </c>
      <c r="K2754" s="461"/>
      <c r="L2754" s="6"/>
      <c r="M2754" s="466"/>
      <c r="N2754" s="466"/>
      <c r="O2754" s="466"/>
      <c r="P2754" s="466"/>
      <c r="Q2754" s="466"/>
      <c r="R2754" s="466"/>
      <c r="S2754" s="466"/>
      <c r="T2754" s="466"/>
      <c r="U2754" s="467"/>
      <c r="V2754" s="466"/>
      <c r="W2754" s="466"/>
      <c r="X2754" s="466"/>
      <c r="Y2754" s="466"/>
      <c r="Z2754" s="466"/>
      <c r="AA2754" s="466"/>
      <c r="AB2754" s="466"/>
      <c r="AC2754" s="466"/>
      <c r="AD2754" s="466"/>
      <c r="AE2754" s="466"/>
      <c r="AF2754" s="466"/>
      <c r="AG2754" s="1141"/>
      <c r="AH2754" s="1133"/>
      <c r="AI2754" s="1133" t="s">
        <v>661</v>
      </c>
      <c r="AJ2754" s="1133"/>
      <c r="AK2754" s="4007" t="s">
        <v>698</v>
      </c>
      <c r="AL2754" s="1133"/>
      <c r="AM2754" s="1147">
        <v>10000000</v>
      </c>
      <c r="AN2754" s="1147">
        <v>9463333</v>
      </c>
      <c r="AO2754" s="1133" t="s">
        <v>563</v>
      </c>
      <c r="AP2754" s="1133" t="s">
        <v>6</v>
      </c>
      <c r="AQ2754" s="1133" t="s">
        <v>671</v>
      </c>
      <c r="AR2754" s="4009" t="s">
        <v>672</v>
      </c>
      <c r="AS2754" s="3398"/>
      <c r="AT2754" s="1143"/>
      <c r="AU2754" s="2452"/>
      <c r="AV2754" s="2452"/>
      <c r="AW2754" s="3399"/>
      <c r="AX2754" s="3399"/>
      <c r="AY2754" s="1994"/>
      <c r="AZ2754" s="1436" t="s">
        <v>699</v>
      </c>
      <c r="BA2754" s="3456" t="s">
        <v>349</v>
      </c>
      <c r="BB2754" s="1397" t="s">
        <v>700</v>
      </c>
      <c r="BC2754" s="3457" t="s">
        <v>701</v>
      </c>
      <c r="BD2754" s="1423" t="s">
        <v>702</v>
      </c>
      <c r="BE2754" s="1455">
        <v>42927</v>
      </c>
      <c r="BF2754" s="2341">
        <v>10433333</v>
      </c>
      <c r="BG2754" s="1671">
        <v>2017001081</v>
      </c>
      <c r="BH2754" s="1455">
        <v>42935</v>
      </c>
      <c r="BI2754" s="1985">
        <v>9646200</v>
      </c>
      <c r="BJ2754" s="1455">
        <v>42935</v>
      </c>
      <c r="BK2754" s="3401">
        <v>42944</v>
      </c>
      <c r="BL2754" s="2733">
        <f t="shared" si="306"/>
        <v>787133</v>
      </c>
      <c r="BM2754" s="3345"/>
      <c r="BN2754" s="1902"/>
      <c r="BO2754" s="1878"/>
      <c r="BP2754" s="1878"/>
      <c r="BQ2754" s="1915"/>
      <c r="BR2754" s="3181"/>
      <c r="BS2754" s="1439"/>
      <c r="BT2754" s="1439"/>
      <c r="BU2754" s="1439"/>
      <c r="BV2754" s="1439"/>
      <c r="BW2754" s="1439"/>
      <c r="BX2754" s="1439"/>
      <c r="BY2754" s="1439"/>
      <c r="BZ2754" s="1439"/>
      <c r="CA2754" s="1439"/>
      <c r="CB2754" s="1439"/>
      <c r="CC2754" s="1439"/>
      <c r="CD2754" s="3180" t="s">
        <v>572</v>
      </c>
    </row>
    <row r="2755" spans="1:82" s="456" customFormat="1" ht="25.5" customHeight="1" x14ac:dyDescent="0.2">
      <c r="A2755" s="457" t="s">
        <v>163</v>
      </c>
      <c r="B2755" s="458" t="s">
        <v>146</v>
      </c>
      <c r="C2755" s="503" t="s">
        <v>164</v>
      </c>
      <c r="D2755" s="460">
        <v>354</v>
      </c>
      <c r="E2755" s="461" t="s">
        <v>666</v>
      </c>
      <c r="F2755" s="462" t="s">
        <v>667</v>
      </c>
      <c r="G2755" s="463">
        <v>0</v>
      </c>
      <c r="H2755" s="463" t="s">
        <v>0</v>
      </c>
      <c r="I2755" s="16">
        <v>6</v>
      </c>
      <c r="J2755" s="454">
        <v>2</v>
      </c>
      <c r="K2755" s="461"/>
      <c r="L2755" s="6"/>
      <c r="M2755" s="466"/>
      <c r="N2755" s="466"/>
      <c r="O2755" s="466"/>
      <c r="P2755" s="466"/>
      <c r="Q2755" s="466"/>
      <c r="R2755" s="466"/>
      <c r="S2755" s="466"/>
      <c r="T2755" s="466"/>
      <c r="U2755" s="467"/>
      <c r="V2755" s="466"/>
      <c r="W2755" s="466"/>
      <c r="X2755" s="466"/>
      <c r="Y2755" s="466"/>
      <c r="Z2755" s="466"/>
      <c r="AA2755" s="466"/>
      <c r="AB2755" s="466"/>
      <c r="AC2755" s="466"/>
      <c r="AD2755" s="466"/>
      <c r="AE2755" s="466"/>
      <c r="AF2755" s="466"/>
      <c r="AG2755" s="1141"/>
      <c r="AH2755" s="1133"/>
      <c r="AI2755" s="1133"/>
      <c r="AJ2755" s="1133"/>
      <c r="AK2755" s="4007"/>
      <c r="AL2755" s="1133"/>
      <c r="AM2755" s="1147"/>
      <c r="AN2755" s="1147"/>
      <c r="AO2755" s="1133"/>
      <c r="AP2755" s="1133"/>
      <c r="AQ2755" s="1133"/>
      <c r="AR2755" s="4009"/>
      <c r="AS2755" s="3398"/>
      <c r="AT2755" s="1143"/>
      <c r="AU2755" s="2452"/>
      <c r="AV2755" s="2452"/>
      <c r="AW2755" s="3399"/>
      <c r="AX2755" s="3399"/>
      <c r="AY2755" s="1994"/>
      <c r="AZ2755" s="1436" t="s">
        <v>703</v>
      </c>
      <c r="BA2755" s="3456" t="s">
        <v>349</v>
      </c>
      <c r="BB2755" s="1397" t="s">
        <v>700</v>
      </c>
      <c r="BC2755" s="3457" t="s">
        <v>704</v>
      </c>
      <c r="BD2755" s="1423" t="s">
        <v>705</v>
      </c>
      <c r="BE2755" s="1455">
        <v>42908</v>
      </c>
      <c r="BF2755" s="2341">
        <v>33000000</v>
      </c>
      <c r="BG2755" s="1671">
        <v>2017001159</v>
      </c>
      <c r="BH2755" s="1455">
        <v>42948</v>
      </c>
      <c r="BI2755" s="1985">
        <v>33000000</v>
      </c>
      <c r="BJ2755" s="1455">
        <v>42956</v>
      </c>
      <c r="BK2755" s="3401">
        <v>43099</v>
      </c>
      <c r="BL2755" s="2733">
        <f t="shared" si="306"/>
        <v>0</v>
      </c>
      <c r="BM2755" s="3345"/>
      <c r="BN2755" s="1902"/>
      <c r="BO2755" s="1878"/>
      <c r="BP2755" s="1878"/>
      <c r="BQ2755" s="1915"/>
      <c r="BR2755" s="3181"/>
      <c r="BS2755" s="1439"/>
      <c r="BT2755" s="1439"/>
      <c r="BU2755" s="1439"/>
      <c r="BV2755" s="1439"/>
      <c r="BW2755" s="1439"/>
      <c r="BX2755" s="1439"/>
      <c r="BY2755" s="1439"/>
      <c r="BZ2755" s="1439"/>
      <c r="CA2755" s="1439"/>
      <c r="CB2755" s="1439"/>
      <c r="CC2755" s="1439"/>
      <c r="CD2755" s="3180" t="s">
        <v>572</v>
      </c>
    </row>
    <row r="2756" spans="1:82" ht="25.5" customHeight="1" x14ac:dyDescent="0.2">
      <c r="A2756" s="457" t="s">
        <v>163</v>
      </c>
      <c r="B2756" s="458" t="s">
        <v>146</v>
      </c>
      <c r="C2756" s="503" t="s">
        <v>164</v>
      </c>
      <c r="D2756" s="460">
        <v>354</v>
      </c>
      <c r="E2756" s="461" t="s">
        <v>666</v>
      </c>
      <c r="F2756" s="462" t="s">
        <v>667</v>
      </c>
      <c r="G2756" s="463">
        <v>0</v>
      </c>
      <c r="H2756" s="463" t="s">
        <v>0</v>
      </c>
      <c r="I2756" s="16">
        <v>6</v>
      </c>
      <c r="J2756" s="454">
        <v>2</v>
      </c>
      <c r="K2756" s="461"/>
      <c r="L2756" s="6"/>
      <c r="M2756" s="466"/>
      <c r="N2756" s="466"/>
      <c r="O2756" s="466"/>
      <c r="P2756" s="466"/>
      <c r="Q2756" s="466"/>
      <c r="R2756" s="466"/>
      <c r="S2756" s="466"/>
      <c r="T2756" s="466"/>
      <c r="U2756" s="467">
        <f t="shared" si="305"/>
        <v>0</v>
      </c>
      <c r="V2756" s="466"/>
      <c r="W2756" s="466"/>
      <c r="X2756" s="466"/>
      <c r="Y2756" s="466"/>
      <c r="Z2756" s="466"/>
      <c r="AA2756" s="466"/>
      <c r="AB2756" s="466"/>
      <c r="AC2756" s="466"/>
      <c r="AD2756" s="466"/>
      <c r="AE2756" s="466"/>
      <c r="AF2756" s="466"/>
      <c r="AG2756" s="1133"/>
      <c r="AH2756" s="1133"/>
      <c r="AI2756" s="1133"/>
      <c r="AJ2756" s="1133"/>
      <c r="AK2756" s="4007"/>
      <c r="AL2756" s="1133"/>
      <c r="AM2756" s="1147"/>
      <c r="AN2756" s="1147"/>
      <c r="AO2756" s="1133"/>
      <c r="AP2756" s="1133"/>
      <c r="AQ2756" s="1133"/>
      <c r="AR2756" s="4009"/>
      <c r="AS2756" s="2198" t="s">
        <v>706</v>
      </c>
      <c r="AT2756" s="3458" t="s">
        <v>707</v>
      </c>
      <c r="AU2756" s="2206">
        <v>1</v>
      </c>
      <c r="AV2756" s="2206">
        <v>0</v>
      </c>
      <c r="AW2756" s="3459">
        <v>42948</v>
      </c>
      <c r="AX2756" s="3459">
        <v>43100</v>
      </c>
      <c r="AY2756" s="3460">
        <v>0</v>
      </c>
      <c r="AZ2756" s="1436"/>
      <c r="BA2756" s="3456"/>
      <c r="BB2756" s="1397"/>
      <c r="BC2756" s="3457"/>
      <c r="BD2756" s="1423"/>
      <c r="BE2756" s="1455"/>
      <c r="BF2756" s="2341"/>
      <c r="BG2756" s="1671"/>
      <c r="BH2756" s="1455"/>
      <c r="BI2756" s="1985"/>
      <c r="BJ2756" s="1455"/>
      <c r="BK2756" s="3401"/>
      <c r="BL2756" s="2733">
        <f t="shared" si="306"/>
        <v>0</v>
      </c>
      <c r="BM2756" s="3345"/>
      <c r="BN2756" s="1902"/>
      <c r="BO2756" s="1878"/>
      <c r="BP2756" s="1878"/>
      <c r="BQ2756" s="1915"/>
      <c r="BR2756" s="3181"/>
      <c r="BS2756" s="1439"/>
      <c r="BT2756" s="1439"/>
      <c r="BU2756" s="1439"/>
      <c r="BV2756" s="1439"/>
      <c r="BW2756" s="1439"/>
      <c r="BX2756" s="1439"/>
      <c r="BY2756" s="1439"/>
      <c r="BZ2756" s="1439"/>
      <c r="CA2756" s="1439"/>
      <c r="CB2756" s="1439"/>
      <c r="CC2756" s="1439"/>
      <c r="CD2756" s="3180" t="s">
        <v>572</v>
      </c>
    </row>
    <row r="2757" spans="1:82" ht="25.5" customHeight="1" x14ac:dyDescent="0.2">
      <c r="A2757" s="457" t="s">
        <v>163</v>
      </c>
      <c r="B2757" s="458" t="s">
        <v>146</v>
      </c>
      <c r="C2757" s="503" t="s">
        <v>164</v>
      </c>
      <c r="D2757" s="460">
        <v>354</v>
      </c>
      <c r="E2757" s="461" t="s">
        <v>666</v>
      </c>
      <c r="F2757" s="462" t="s">
        <v>667</v>
      </c>
      <c r="G2757" s="463">
        <v>0</v>
      </c>
      <c r="H2757" s="463" t="s">
        <v>0</v>
      </c>
      <c r="I2757" s="16">
        <v>6</v>
      </c>
      <c r="J2757" s="454">
        <v>2</v>
      </c>
      <c r="K2757" s="461"/>
      <c r="L2757" s="6"/>
      <c r="M2757" s="466"/>
      <c r="N2757" s="466"/>
      <c r="O2757" s="466"/>
      <c r="P2757" s="466"/>
      <c r="Q2757" s="466"/>
      <c r="R2757" s="466"/>
      <c r="S2757" s="466"/>
      <c r="T2757" s="466"/>
      <c r="U2757" s="467"/>
      <c r="V2757" s="466"/>
      <c r="W2757" s="466"/>
      <c r="X2757" s="466"/>
      <c r="Y2757" s="466"/>
      <c r="Z2757" s="466"/>
      <c r="AA2757" s="466"/>
      <c r="AB2757" s="466"/>
      <c r="AC2757" s="466"/>
      <c r="AD2757" s="466"/>
      <c r="AE2757" s="466"/>
      <c r="AF2757" s="466"/>
      <c r="AG2757" s="1133" t="s">
        <v>708</v>
      </c>
      <c r="AH2757" s="1450" t="s">
        <v>709</v>
      </c>
      <c r="AI2757" s="1133" t="s">
        <v>710</v>
      </c>
      <c r="AJ2757" s="1133"/>
      <c r="AK2757" s="4007" t="s">
        <v>596</v>
      </c>
      <c r="AL2757" s="1133" t="s">
        <v>597</v>
      </c>
      <c r="AM2757" s="1147">
        <v>30000000</v>
      </c>
      <c r="AN2757" s="1147">
        <v>220000000</v>
      </c>
      <c r="AO2757" s="1133" t="s">
        <v>563</v>
      </c>
      <c r="AP2757" s="1133" t="s">
        <v>6</v>
      </c>
      <c r="AQ2757" s="1133" t="s">
        <v>711</v>
      </c>
      <c r="AR2757" s="4009" t="s">
        <v>672</v>
      </c>
      <c r="AS2757" s="3367" t="s">
        <v>712</v>
      </c>
      <c r="AT2757" s="3368" t="s">
        <v>713</v>
      </c>
      <c r="AU2757" s="3393">
        <v>100</v>
      </c>
      <c r="AV2757" s="3393">
        <v>100</v>
      </c>
      <c r="AW2757" s="3374">
        <v>42948</v>
      </c>
      <c r="AX2757" s="3374">
        <v>43100</v>
      </c>
      <c r="AY2757" s="3375">
        <f>+L2748-AY2748</f>
        <v>0</v>
      </c>
      <c r="AZ2757" s="1436"/>
      <c r="BA2757" s="3461"/>
      <c r="BB2757" s="2458"/>
      <c r="BC2757" s="3457"/>
      <c r="BD2757" s="1423"/>
      <c r="BE2757" s="1455"/>
      <c r="BF2757" s="2341"/>
      <c r="BG2757" s="1671"/>
      <c r="BH2757" s="1455"/>
      <c r="BI2757" s="1985"/>
      <c r="BJ2757" s="1455"/>
      <c r="BK2757" s="3401"/>
      <c r="BL2757" s="2733"/>
      <c r="BM2757" s="3345"/>
      <c r="BN2757" s="1902"/>
      <c r="BO2757" s="1878"/>
      <c r="BP2757" s="1878"/>
      <c r="BQ2757" s="1915"/>
      <c r="BR2757" s="3181"/>
      <c r="BS2757" s="1439"/>
      <c r="BT2757" s="1439"/>
      <c r="BU2757" s="1439"/>
      <c r="BV2757" s="1439"/>
      <c r="BW2757" s="1439"/>
      <c r="BX2757" s="1439"/>
      <c r="BY2757" s="1439"/>
      <c r="BZ2757" s="1439"/>
      <c r="CA2757" s="1439"/>
      <c r="CB2757" s="1439"/>
      <c r="CC2757" s="1439"/>
      <c r="CD2757" s="3180" t="s">
        <v>572</v>
      </c>
    </row>
    <row r="2758" spans="1:82" ht="25.5" customHeight="1" thickBot="1" x14ac:dyDescent="0.25">
      <c r="A2758" s="469" t="s">
        <v>163</v>
      </c>
      <c r="B2758" s="470" t="s">
        <v>146</v>
      </c>
      <c r="C2758" s="511" t="s">
        <v>164</v>
      </c>
      <c r="D2758" s="431">
        <v>354</v>
      </c>
      <c r="E2758" s="472" t="s">
        <v>666</v>
      </c>
      <c r="F2758" s="473" t="s">
        <v>667</v>
      </c>
      <c r="G2758" s="434">
        <v>0</v>
      </c>
      <c r="H2758" s="434" t="s">
        <v>0</v>
      </c>
      <c r="I2758" s="509">
        <v>6</v>
      </c>
      <c r="J2758" s="496">
        <v>2</v>
      </c>
      <c r="K2758" s="472"/>
      <c r="L2758" s="57"/>
      <c r="M2758" s="474"/>
      <c r="N2758" s="474"/>
      <c r="O2758" s="474"/>
      <c r="P2758" s="474"/>
      <c r="Q2758" s="474"/>
      <c r="R2758" s="474"/>
      <c r="S2758" s="474"/>
      <c r="T2758" s="474"/>
      <c r="U2758" s="440">
        <f t="shared" si="305"/>
        <v>0</v>
      </c>
      <c r="V2758" s="474"/>
      <c r="W2758" s="474"/>
      <c r="X2758" s="474"/>
      <c r="Y2758" s="474"/>
      <c r="Z2758" s="474"/>
      <c r="AA2758" s="474"/>
      <c r="AB2758" s="474"/>
      <c r="AC2758" s="474"/>
      <c r="AD2758" s="474"/>
      <c r="AE2758" s="474"/>
      <c r="AF2758" s="474"/>
      <c r="AG2758" s="1505" t="s">
        <v>708</v>
      </c>
      <c r="AH2758" s="1505" t="s">
        <v>709</v>
      </c>
      <c r="AI2758" s="1505" t="s">
        <v>710</v>
      </c>
      <c r="AJ2758" s="1505"/>
      <c r="AK2758" s="4018" t="s">
        <v>596</v>
      </c>
      <c r="AL2758" s="1505" t="s">
        <v>597</v>
      </c>
      <c r="AM2758" s="1995">
        <v>30000000</v>
      </c>
      <c r="AN2758" s="1995">
        <v>220000000</v>
      </c>
      <c r="AO2758" s="1505" t="s">
        <v>563</v>
      </c>
      <c r="AP2758" s="1505" t="s">
        <v>6</v>
      </c>
      <c r="AQ2758" s="1505" t="s">
        <v>711</v>
      </c>
      <c r="AR2758" s="4019" t="s">
        <v>672</v>
      </c>
      <c r="AS2758" s="2201" t="s">
        <v>714</v>
      </c>
      <c r="AT2758" s="3462" t="s">
        <v>713</v>
      </c>
      <c r="AU2758" s="3463">
        <v>100</v>
      </c>
      <c r="AV2758" s="3463">
        <v>0</v>
      </c>
      <c r="AW2758" s="3464">
        <v>42948</v>
      </c>
      <c r="AX2758" s="3464">
        <v>43100</v>
      </c>
      <c r="AY2758" s="3465">
        <f>+L2749-AY2749</f>
        <v>167000200</v>
      </c>
      <c r="AZ2758" s="2445"/>
      <c r="BA2758" s="2445"/>
      <c r="BB2758" s="2445"/>
      <c r="BC2758" s="2445"/>
      <c r="BD2758" s="2445"/>
      <c r="BE2758" s="3242"/>
      <c r="BF2758" s="3243"/>
      <c r="BG2758" s="3242"/>
      <c r="BH2758" s="3242"/>
      <c r="BI2758" s="3376"/>
      <c r="BJ2758" s="3242"/>
      <c r="BK2758" s="3377"/>
      <c r="BL2758" s="3244">
        <f t="shared" si="306"/>
        <v>0</v>
      </c>
      <c r="BM2758" s="3378"/>
      <c r="BN2758" s="1902"/>
      <c r="BO2758" s="1878"/>
      <c r="BP2758" s="1878"/>
      <c r="BQ2758" s="1915"/>
      <c r="BR2758" s="3188"/>
      <c r="BS2758" s="1514"/>
      <c r="BT2758" s="1514"/>
      <c r="BU2758" s="1514"/>
      <c r="BV2758" s="1514"/>
      <c r="BW2758" s="1514"/>
      <c r="BX2758" s="1514"/>
      <c r="BY2758" s="1514"/>
      <c r="BZ2758" s="1514"/>
      <c r="CA2758" s="1514"/>
      <c r="CB2758" s="1514"/>
      <c r="CC2758" s="1514"/>
      <c r="CD2758" s="3187" t="s">
        <v>572</v>
      </c>
    </row>
    <row r="2759" spans="1:82" ht="60.75" customHeight="1" thickBot="1" x14ac:dyDescent="0.25">
      <c r="A2759" s="535" t="s">
        <v>163</v>
      </c>
      <c r="B2759" s="536" t="s">
        <v>146</v>
      </c>
      <c r="C2759" s="1099" t="s">
        <v>164</v>
      </c>
      <c r="D2759" s="460">
        <v>355</v>
      </c>
      <c r="E2759" s="461" t="s">
        <v>3924</v>
      </c>
      <c r="F2759" s="462" t="s">
        <v>3925</v>
      </c>
      <c r="G2759" s="463">
        <v>82.8</v>
      </c>
      <c r="H2759" s="463" t="s">
        <v>1</v>
      </c>
      <c r="I2759" s="1282">
        <v>90</v>
      </c>
      <c r="J2759" s="454">
        <v>90</v>
      </c>
      <c r="K2759" s="1283">
        <v>88</v>
      </c>
      <c r="L2759" s="6"/>
      <c r="M2759" s="466"/>
      <c r="N2759" s="466"/>
      <c r="O2759" s="466"/>
      <c r="P2759" s="466"/>
      <c r="Q2759" s="466"/>
      <c r="R2759" s="466"/>
      <c r="S2759" s="466"/>
      <c r="T2759" s="466"/>
      <c r="U2759" s="540">
        <f t="shared" ref="U2759" si="307">V2759+W2759+X2759+Y2759+Z2759+AA2759+AC2759+AD2759+AE2759+AF2759</f>
        <v>0</v>
      </c>
      <c r="V2759" s="466"/>
      <c r="W2759" s="466"/>
      <c r="X2759" s="466"/>
      <c r="Y2759" s="466"/>
      <c r="Z2759" s="466"/>
      <c r="AA2759" s="466"/>
      <c r="AB2759" s="466"/>
      <c r="AC2759" s="466"/>
      <c r="AD2759" s="466"/>
      <c r="AE2759" s="466"/>
      <c r="AF2759" s="466"/>
      <c r="AG2759" s="2018"/>
      <c r="AH2759" s="2018"/>
      <c r="AI2759" s="2018"/>
      <c r="AJ2759" s="2018"/>
      <c r="AK2759" s="2018"/>
      <c r="AL2759" s="2018"/>
      <c r="AM2759" s="2652"/>
      <c r="AN2759" s="2652"/>
      <c r="AO2759" s="2018"/>
      <c r="AP2759" s="2018"/>
      <c r="AQ2759" s="2018"/>
      <c r="AR2759" s="2018"/>
      <c r="AS2759" s="5545" t="s">
        <v>3926</v>
      </c>
      <c r="AT2759" s="1136" t="s">
        <v>3927</v>
      </c>
      <c r="AU2759" s="3183">
        <v>24</v>
      </c>
      <c r="AV2759" s="2523">
        <v>23</v>
      </c>
      <c r="AW2759" s="1687" t="s">
        <v>3918</v>
      </c>
      <c r="AX2759" s="1687" t="s">
        <v>3919</v>
      </c>
      <c r="AY2759" s="1991"/>
      <c r="AZ2759" s="2200"/>
      <c r="BA2759" s="2200"/>
      <c r="BB2759" s="2200"/>
      <c r="BC2759" s="2200"/>
      <c r="BD2759" s="2200"/>
      <c r="BE2759" s="2169"/>
      <c r="BF2759" s="2169"/>
      <c r="BG2759" s="2169"/>
      <c r="BH2759" s="2169"/>
      <c r="BI2759" s="2169"/>
      <c r="BJ2759" s="2169"/>
      <c r="BK2759" s="2169"/>
      <c r="BL2759" s="2024">
        <f t="shared" si="306"/>
        <v>0</v>
      </c>
      <c r="BM2759" s="2025"/>
      <c r="BN2759" s="1902"/>
      <c r="BO2759" s="1878"/>
      <c r="BP2759" s="1878"/>
      <c r="BQ2759" s="1915"/>
      <c r="BR2759" s="2105"/>
      <c r="BS2759" s="2106"/>
      <c r="BT2759" s="2106"/>
      <c r="BU2759" s="2106"/>
      <c r="BV2759" s="2106"/>
      <c r="BW2759" s="2106"/>
      <c r="BX2759" s="2106"/>
      <c r="BY2759" s="2106"/>
      <c r="BZ2759" s="2106"/>
      <c r="CA2759" s="2106"/>
      <c r="CB2759" s="2106"/>
      <c r="CC2759" s="2106"/>
      <c r="CD2759" s="2025" t="s">
        <v>3920</v>
      </c>
    </row>
    <row r="2760" spans="1:82" ht="54.75" customHeight="1" thickBot="1" x14ac:dyDescent="0.25">
      <c r="A2760" s="225" t="s">
        <v>163</v>
      </c>
      <c r="B2760" s="226" t="s">
        <v>146</v>
      </c>
      <c r="C2760" s="227" t="s">
        <v>164</v>
      </c>
      <c r="D2760" s="163">
        <v>356</v>
      </c>
      <c r="E2760" s="452" t="s">
        <v>3914</v>
      </c>
      <c r="F2760" s="453" t="s">
        <v>3915</v>
      </c>
      <c r="G2760" s="194">
        <v>32</v>
      </c>
      <c r="H2760" s="194" t="s">
        <v>1</v>
      </c>
      <c r="I2760" s="506">
        <v>25</v>
      </c>
      <c r="J2760" s="493">
        <v>25</v>
      </c>
      <c r="K2760" s="1281">
        <v>25</v>
      </c>
      <c r="L2760" s="51">
        <f t="shared" ref="L2760:L2761" si="308">+M2760+N2760+O2760+P2760+Q2760+R2760+S2760+T2760</f>
        <v>0</v>
      </c>
      <c r="M2760" s="52"/>
      <c r="N2760" s="52"/>
      <c r="O2760" s="52"/>
      <c r="P2760" s="52"/>
      <c r="Q2760" s="52"/>
      <c r="R2760" s="52"/>
      <c r="S2760" s="52"/>
      <c r="T2760" s="52"/>
      <c r="U2760" s="774">
        <f t="shared" ref="U2760:U2761" si="309">V2760+W2760+X2760+Y2760+Z2760+AA2760+AC2760+AD2760+AE2760+AF2760</f>
        <v>0</v>
      </c>
      <c r="V2760" s="52"/>
      <c r="W2760" s="52"/>
      <c r="X2760" s="52"/>
      <c r="Y2760" s="52"/>
      <c r="Z2760" s="52"/>
      <c r="AA2760" s="52"/>
      <c r="AB2760" s="52"/>
      <c r="AC2760" s="52"/>
      <c r="AD2760" s="52"/>
      <c r="AE2760" s="52"/>
      <c r="AF2760" s="52"/>
      <c r="AG2760" s="1845"/>
      <c r="AH2760" s="1845"/>
      <c r="AI2760" s="1845"/>
      <c r="AJ2760" s="1845"/>
      <c r="AK2760" s="1845"/>
      <c r="AL2760" s="1845"/>
      <c r="AM2760" s="4056"/>
      <c r="AN2760" s="4056"/>
      <c r="AO2760" s="1845"/>
      <c r="AP2760" s="1845"/>
      <c r="AQ2760" s="1845"/>
      <c r="AR2760" s="1845"/>
      <c r="AS2760" s="5546" t="s">
        <v>3916</v>
      </c>
      <c r="AT2760" s="5546" t="s">
        <v>3917</v>
      </c>
      <c r="AU2760" s="2704">
        <v>7</v>
      </c>
      <c r="AV2760" s="2704">
        <v>10</v>
      </c>
      <c r="AW2760" s="1687" t="s">
        <v>3918</v>
      </c>
      <c r="AX2760" s="1687" t="s">
        <v>3919</v>
      </c>
      <c r="AY2760" s="1687"/>
      <c r="AZ2760" s="1854"/>
      <c r="BA2760" s="1854"/>
      <c r="BB2760" s="1854"/>
      <c r="BC2760" s="1854"/>
      <c r="BD2760" s="1854"/>
      <c r="BE2760" s="1860"/>
      <c r="BF2760" s="1860"/>
      <c r="BG2760" s="1860"/>
      <c r="BH2760" s="1860"/>
      <c r="BI2760" s="1860"/>
      <c r="BJ2760" s="1860"/>
      <c r="BK2760" s="1860"/>
      <c r="BL2760" s="1859">
        <f t="shared" si="306"/>
        <v>0</v>
      </c>
      <c r="BM2760" s="2014" t="e">
        <f>L2760-(BI2760+#REF!+#REF!+#REF!+#REF!+#REF!)</f>
        <v>#REF!</v>
      </c>
      <c r="BN2760" s="1902"/>
      <c r="BO2760" s="1878"/>
      <c r="BP2760" s="1878"/>
      <c r="BQ2760" s="1915"/>
      <c r="BR2760" s="2045"/>
      <c r="BS2760" s="1861"/>
      <c r="BT2760" s="1861"/>
      <c r="BU2760" s="1861"/>
      <c r="BV2760" s="1861"/>
      <c r="BW2760" s="1861"/>
      <c r="BX2760" s="1861"/>
      <c r="BY2760" s="1861"/>
      <c r="BZ2760" s="1861"/>
      <c r="CA2760" s="1861"/>
      <c r="CB2760" s="1861"/>
      <c r="CC2760" s="1861"/>
      <c r="CD2760" s="2691" t="s">
        <v>3920</v>
      </c>
    </row>
    <row r="2761" spans="1:82" ht="52.5" customHeight="1" thickBot="1" x14ac:dyDescent="0.25">
      <c r="A2761" s="225" t="s">
        <v>163</v>
      </c>
      <c r="B2761" s="226" t="s">
        <v>146</v>
      </c>
      <c r="C2761" s="227" t="s">
        <v>164</v>
      </c>
      <c r="D2761" s="163">
        <v>357</v>
      </c>
      <c r="E2761" s="452" t="s">
        <v>3921</v>
      </c>
      <c r="F2761" s="453" t="s">
        <v>3915</v>
      </c>
      <c r="G2761" s="194">
        <v>717</v>
      </c>
      <c r="H2761" s="194" t="s">
        <v>1</v>
      </c>
      <c r="I2761" s="506">
        <v>300</v>
      </c>
      <c r="J2761" s="493">
        <v>300</v>
      </c>
      <c r="K2761" s="1281">
        <v>216</v>
      </c>
      <c r="L2761" s="51">
        <f t="shared" si="308"/>
        <v>0</v>
      </c>
      <c r="M2761" s="52"/>
      <c r="N2761" s="52"/>
      <c r="O2761" s="52"/>
      <c r="P2761" s="52"/>
      <c r="Q2761" s="52"/>
      <c r="R2761" s="52"/>
      <c r="S2761" s="52"/>
      <c r="T2761" s="52"/>
      <c r="U2761" s="774">
        <f t="shared" si="309"/>
        <v>0</v>
      </c>
      <c r="V2761" s="52"/>
      <c r="W2761" s="52"/>
      <c r="X2761" s="52"/>
      <c r="Y2761" s="52"/>
      <c r="Z2761" s="52"/>
      <c r="AA2761" s="52"/>
      <c r="AB2761" s="52"/>
      <c r="AC2761" s="52"/>
      <c r="AD2761" s="52"/>
      <c r="AE2761" s="52"/>
      <c r="AF2761" s="52"/>
      <c r="AG2761" s="1845"/>
      <c r="AH2761" s="1845"/>
      <c r="AI2761" s="1845"/>
      <c r="AJ2761" s="1845"/>
      <c r="AK2761" s="1845"/>
      <c r="AL2761" s="1845"/>
      <c r="AM2761" s="4056"/>
      <c r="AN2761" s="4056"/>
      <c r="AO2761" s="1845"/>
      <c r="AP2761" s="1845"/>
      <c r="AQ2761" s="1845"/>
      <c r="AR2761" s="1845"/>
      <c r="AS2761" s="5546" t="s">
        <v>3922</v>
      </c>
      <c r="AT2761" s="5546" t="s">
        <v>3923</v>
      </c>
      <c r="AU2761" s="2704">
        <v>25</v>
      </c>
      <c r="AV2761" s="2704">
        <v>17</v>
      </c>
      <c r="AW2761" s="1687" t="s">
        <v>3918</v>
      </c>
      <c r="AX2761" s="1687" t="s">
        <v>3919</v>
      </c>
      <c r="AY2761" s="1687"/>
      <c r="AZ2761" s="1854"/>
      <c r="BA2761" s="1854"/>
      <c r="BB2761" s="1854"/>
      <c r="BC2761" s="1854"/>
      <c r="BD2761" s="1854"/>
      <c r="BE2761" s="1860"/>
      <c r="BF2761" s="1860"/>
      <c r="BG2761" s="1860"/>
      <c r="BH2761" s="1860"/>
      <c r="BI2761" s="1860"/>
      <c r="BJ2761" s="1860"/>
      <c r="BK2761" s="1860"/>
      <c r="BL2761" s="1859">
        <f t="shared" si="306"/>
        <v>0</v>
      </c>
      <c r="BM2761" s="2014" t="e">
        <f>L2761-(BI2761+#REF!+#REF!+#REF!+#REF!+#REF!)</f>
        <v>#REF!</v>
      </c>
      <c r="BN2761" s="1902"/>
      <c r="BO2761" s="1878"/>
      <c r="BP2761" s="1878"/>
      <c r="BQ2761" s="1915"/>
      <c r="BR2761" s="2045"/>
      <c r="BS2761" s="1861"/>
      <c r="BT2761" s="1861"/>
      <c r="BU2761" s="1861"/>
      <c r="BV2761" s="1861"/>
      <c r="BW2761" s="1861"/>
      <c r="BX2761" s="1861"/>
      <c r="BY2761" s="1861"/>
      <c r="BZ2761" s="1861"/>
      <c r="CA2761" s="1861"/>
      <c r="CB2761" s="1861"/>
      <c r="CC2761" s="1861"/>
      <c r="CD2761" s="2691" t="s">
        <v>3920</v>
      </c>
    </row>
    <row r="2762" spans="1:82" ht="25.5" customHeight="1" thickBot="1" x14ac:dyDescent="0.25">
      <c r="A2762" s="134" t="s">
        <v>163</v>
      </c>
      <c r="B2762" s="135" t="s">
        <v>146</v>
      </c>
      <c r="C2762" s="136" t="s">
        <v>164</v>
      </c>
      <c r="D2762" s="118">
        <v>358</v>
      </c>
      <c r="E2762" s="119" t="s">
        <v>112</v>
      </c>
      <c r="F2762" s="242" t="s">
        <v>113</v>
      </c>
      <c r="G2762" s="204">
        <v>0</v>
      </c>
      <c r="H2762" s="133" t="s">
        <v>0</v>
      </c>
      <c r="I2762" s="133">
        <v>1</v>
      </c>
      <c r="J2762" s="385">
        <v>0.5</v>
      </c>
      <c r="K2762" s="119"/>
      <c r="L2762" s="120">
        <f t="shared" si="300"/>
        <v>82834970</v>
      </c>
      <c r="M2762" s="273">
        <v>82834970</v>
      </c>
      <c r="N2762" s="273"/>
      <c r="O2762" s="273"/>
      <c r="P2762" s="273"/>
      <c r="Q2762" s="273"/>
      <c r="R2762" s="273"/>
      <c r="S2762" s="273"/>
      <c r="T2762" s="273"/>
      <c r="U2762" s="150">
        <f t="shared" ref="U2762:U2811" si="310">SUBTOTAL(9,V2762:AC2762)</f>
        <v>70416666</v>
      </c>
      <c r="V2762" s="275">
        <v>70416666</v>
      </c>
      <c r="W2762" s="121"/>
      <c r="X2762" s="121"/>
      <c r="Y2762" s="121"/>
      <c r="Z2762" s="121"/>
      <c r="AA2762" s="121"/>
      <c r="AB2762" s="121"/>
      <c r="AC2762" s="121"/>
      <c r="AD2762" s="121"/>
      <c r="AE2762" s="121"/>
      <c r="AF2762" s="121"/>
      <c r="AG2762" s="3450">
        <v>80101505</v>
      </c>
      <c r="AH2762" s="2047" t="s">
        <v>1690</v>
      </c>
      <c r="AI2762" s="2047">
        <v>42843</v>
      </c>
      <c r="AJ2762" s="2047" t="s">
        <v>298</v>
      </c>
      <c r="AK2762" s="2047" t="s">
        <v>246</v>
      </c>
      <c r="AL2762" s="2047" t="s">
        <v>248</v>
      </c>
      <c r="AM2762" s="4064">
        <v>70416666</v>
      </c>
      <c r="AN2762" s="4064">
        <v>75000000</v>
      </c>
      <c r="AO2762" s="2047" t="s">
        <v>250</v>
      </c>
      <c r="AP2762" s="2047" t="s">
        <v>250</v>
      </c>
      <c r="AQ2762" s="2047" t="s">
        <v>251</v>
      </c>
      <c r="AR2762" s="2047">
        <v>2204020111</v>
      </c>
      <c r="AS2762" s="2846" t="s">
        <v>422</v>
      </c>
      <c r="AT2762" s="2846" t="s">
        <v>329</v>
      </c>
      <c r="AU2762" s="2846">
        <v>100</v>
      </c>
      <c r="AV2762" s="2846">
        <v>100</v>
      </c>
      <c r="AW2762" s="2847">
        <v>42843</v>
      </c>
      <c r="AX2762" s="2847">
        <v>43099</v>
      </c>
      <c r="AY2762" s="2848">
        <v>75000000</v>
      </c>
      <c r="AZ2762" s="2048" t="s">
        <v>299</v>
      </c>
      <c r="BA2762" s="2048" t="s">
        <v>300</v>
      </c>
      <c r="BB2762" s="2048" t="s">
        <v>301</v>
      </c>
      <c r="BC2762" s="2049" t="s">
        <v>302</v>
      </c>
      <c r="BD2762" s="2050">
        <v>2017000519</v>
      </c>
      <c r="BE2762" s="2051">
        <v>42804</v>
      </c>
      <c r="BF2762" s="2052">
        <v>70416666</v>
      </c>
      <c r="BG2762" s="3466">
        <v>2017000595</v>
      </c>
      <c r="BH2762" s="2051">
        <v>42843</v>
      </c>
      <c r="BI2762" s="2054">
        <v>70416666</v>
      </c>
      <c r="BJ2762" s="2051">
        <v>41747</v>
      </c>
      <c r="BK2762" s="2051">
        <v>43099</v>
      </c>
      <c r="BL2762" s="3001">
        <f t="shared" ref="BL2762:BL2811" si="311">BF2762-BI2762</f>
        <v>0</v>
      </c>
      <c r="BM2762" s="3001">
        <f>L2762-(BI2762:BI2767)</f>
        <v>12418304</v>
      </c>
      <c r="BN2762" s="1878"/>
      <c r="BO2762" s="1878"/>
      <c r="BP2762" s="1878"/>
      <c r="BQ2762" s="1915"/>
      <c r="BR2762" s="3425"/>
      <c r="BS2762" s="3425"/>
      <c r="BT2762" s="3425"/>
      <c r="BU2762" s="3425"/>
      <c r="BV2762" s="3425"/>
      <c r="BW2762" s="3425"/>
      <c r="BX2762" s="3425"/>
      <c r="BY2762" s="3425"/>
      <c r="BZ2762" s="3425"/>
      <c r="CA2762" s="3425"/>
      <c r="CB2762" s="3425"/>
      <c r="CC2762" s="3425"/>
      <c r="CD2762" s="1978" t="s">
        <v>134</v>
      </c>
    </row>
    <row r="2763" spans="1:82" ht="25.5" customHeight="1" thickBot="1" x14ac:dyDescent="0.25">
      <c r="A2763" s="134" t="s">
        <v>163</v>
      </c>
      <c r="B2763" s="135" t="s">
        <v>146</v>
      </c>
      <c r="C2763" s="136" t="s">
        <v>164</v>
      </c>
      <c r="D2763" s="118">
        <v>358</v>
      </c>
      <c r="E2763" s="119" t="s">
        <v>112</v>
      </c>
      <c r="F2763" s="242" t="s">
        <v>113</v>
      </c>
      <c r="G2763" s="204">
        <v>0</v>
      </c>
      <c r="H2763" s="133" t="s">
        <v>0</v>
      </c>
      <c r="I2763" s="133">
        <v>1</v>
      </c>
      <c r="J2763" s="385">
        <v>0.5</v>
      </c>
      <c r="K2763" s="119"/>
      <c r="L2763" s="120"/>
      <c r="M2763" s="121"/>
      <c r="N2763" s="121"/>
      <c r="O2763" s="121"/>
      <c r="P2763" s="121"/>
      <c r="Q2763" s="121"/>
      <c r="R2763" s="121"/>
      <c r="S2763" s="121"/>
      <c r="T2763" s="121"/>
      <c r="U2763" s="122">
        <f t="shared" si="310"/>
        <v>0</v>
      </c>
      <c r="V2763" s="121"/>
      <c r="W2763" s="121"/>
      <c r="X2763" s="121"/>
      <c r="Y2763" s="121"/>
      <c r="Z2763" s="121"/>
      <c r="AA2763" s="121"/>
      <c r="AB2763" s="121"/>
      <c r="AC2763" s="121"/>
      <c r="AD2763" s="121"/>
      <c r="AE2763" s="121"/>
      <c r="AF2763" s="121"/>
      <c r="AG2763" s="3416"/>
      <c r="AH2763" s="3417"/>
      <c r="AI2763" s="3417"/>
      <c r="AJ2763" s="3417"/>
      <c r="AK2763" s="3417"/>
      <c r="AL2763" s="3417"/>
      <c r="AM2763" s="4096"/>
      <c r="AN2763" s="4096"/>
      <c r="AO2763" s="3417"/>
      <c r="AP2763" s="3417"/>
      <c r="AQ2763" s="3417"/>
      <c r="AR2763" s="3417"/>
      <c r="AS2763" s="3467" t="s">
        <v>445</v>
      </c>
      <c r="AT2763" s="3467" t="s">
        <v>383</v>
      </c>
      <c r="AU2763" s="3467">
        <v>1</v>
      </c>
      <c r="AV2763" s="2178">
        <v>1</v>
      </c>
      <c r="AW2763" s="4020">
        <v>42843</v>
      </c>
      <c r="AX2763" s="4020">
        <v>43099</v>
      </c>
      <c r="AY2763" s="3468">
        <v>7800993</v>
      </c>
      <c r="AZ2763" s="3418"/>
      <c r="BA2763" s="3418"/>
      <c r="BB2763" s="3418"/>
      <c r="BC2763" s="3419"/>
      <c r="BD2763" s="3420"/>
      <c r="BE2763" s="3421"/>
      <c r="BF2763" s="3422"/>
      <c r="BG2763" s="3423"/>
      <c r="BH2763" s="3421"/>
      <c r="BI2763" s="3424"/>
      <c r="BJ2763" s="3421"/>
      <c r="BK2763" s="3421"/>
      <c r="BL2763" s="3001">
        <f t="shared" si="311"/>
        <v>0</v>
      </c>
      <c r="BM2763" s="3423"/>
      <c r="BN2763" s="1878"/>
      <c r="BO2763" s="1878"/>
      <c r="BP2763" s="1878"/>
      <c r="BQ2763" s="1915"/>
      <c r="BR2763" s="3425"/>
      <c r="BS2763" s="3425"/>
      <c r="BT2763" s="3425"/>
      <c r="BU2763" s="3425"/>
      <c r="BV2763" s="3425"/>
      <c r="BW2763" s="3425"/>
      <c r="BX2763" s="3425"/>
      <c r="BY2763" s="3425"/>
      <c r="BZ2763" s="3425"/>
      <c r="CA2763" s="3425"/>
      <c r="CB2763" s="3425"/>
      <c r="CC2763" s="3425"/>
      <c r="CD2763" s="1978" t="s">
        <v>134</v>
      </c>
    </row>
    <row r="2764" spans="1:82" ht="25.5" customHeight="1" thickBot="1" x14ac:dyDescent="0.25">
      <c r="A2764" s="134" t="s">
        <v>163</v>
      </c>
      <c r="B2764" s="135" t="s">
        <v>146</v>
      </c>
      <c r="C2764" s="136" t="s">
        <v>164</v>
      </c>
      <c r="D2764" s="118">
        <v>358</v>
      </c>
      <c r="E2764" s="119" t="s">
        <v>112</v>
      </c>
      <c r="F2764" s="242" t="s">
        <v>113</v>
      </c>
      <c r="G2764" s="204">
        <v>0</v>
      </c>
      <c r="H2764" s="133" t="s">
        <v>0</v>
      </c>
      <c r="I2764" s="133">
        <v>1</v>
      </c>
      <c r="J2764" s="385">
        <v>0.5</v>
      </c>
      <c r="K2764" s="119"/>
      <c r="L2764" s="120"/>
      <c r="M2764" s="121"/>
      <c r="N2764" s="121"/>
      <c r="O2764" s="121"/>
      <c r="P2764" s="121"/>
      <c r="Q2764" s="121"/>
      <c r="R2764" s="121"/>
      <c r="S2764" s="121"/>
      <c r="T2764" s="121"/>
      <c r="U2764" s="122">
        <f t="shared" si="310"/>
        <v>0</v>
      </c>
      <c r="V2764" s="121"/>
      <c r="W2764" s="121"/>
      <c r="X2764" s="121"/>
      <c r="Y2764" s="121"/>
      <c r="Z2764" s="121"/>
      <c r="AA2764" s="121"/>
      <c r="AB2764" s="121"/>
      <c r="AC2764" s="121"/>
      <c r="AD2764" s="121"/>
      <c r="AE2764" s="121"/>
      <c r="AF2764" s="121"/>
      <c r="AG2764" s="3416"/>
      <c r="AH2764" s="3417"/>
      <c r="AI2764" s="3417"/>
      <c r="AJ2764" s="3417"/>
      <c r="AK2764" s="3417"/>
      <c r="AL2764" s="3417"/>
      <c r="AM2764" s="4096"/>
      <c r="AN2764" s="4096"/>
      <c r="AO2764" s="3417"/>
      <c r="AP2764" s="3417"/>
      <c r="AQ2764" s="3417"/>
      <c r="AR2764" s="3417"/>
      <c r="AS2764" s="2997"/>
      <c r="AT2764" s="2997"/>
      <c r="AU2764" s="2997"/>
      <c r="AV2764" s="2188"/>
      <c r="AW2764" s="2998"/>
      <c r="AX2764" s="2998"/>
      <c r="AY2764" s="2999"/>
      <c r="AZ2764" s="3418"/>
      <c r="BA2764" s="3418"/>
      <c r="BB2764" s="3418"/>
      <c r="BC2764" s="3419"/>
      <c r="BD2764" s="3420"/>
      <c r="BE2764" s="3421"/>
      <c r="BF2764" s="3422"/>
      <c r="BG2764" s="3423"/>
      <c r="BH2764" s="3421"/>
      <c r="BI2764" s="3424"/>
      <c r="BJ2764" s="3421"/>
      <c r="BK2764" s="3421"/>
      <c r="BL2764" s="3001">
        <f t="shared" si="311"/>
        <v>0</v>
      </c>
      <c r="BM2764" s="3423"/>
      <c r="BN2764" s="1878"/>
      <c r="BO2764" s="1878"/>
      <c r="BP2764" s="1878"/>
      <c r="BQ2764" s="1915"/>
      <c r="BR2764" s="3425"/>
      <c r="BS2764" s="3425"/>
      <c r="BT2764" s="3425"/>
      <c r="BU2764" s="3425"/>
      <c r="BV2764" s="3425"/>
      <c r="BW2764" s="3425"/>
      <c r="BX2764" s="3425"/>
      <c r="BY2764" s="3425"/>
      <c r="BZ2764" s="3425"/>
      <c r="CA2764" s="3425"/>
      <c r="CB2764" s="3425"/>
      <c r="CC2764" s="3425"/>
      <c r="CD2764" s="1978" t="s">
        <v>134</v>
      </c>
    </row>
    <row r="2765" spans="1:82" s="456" customFormat="1" ht="25.5" customHeight="1" thickBot="1" x14ac:dyDescent="0.25">
      <c r="A2765" s="134" t="s">
        <v>163</v>
      </c>
      <c r="B2765" s="135" t="s">
        <v>146</v>
      </c>
      <c r="C2765" s="136" t="s">
        <v>164</v>
      </c>
      <c r="D2765" s="118">
        <v>358</v>
      </c>
      <c r="E2765" s="119" t="s">
        <v>112</v>
      </c>
      <c r="F2765" s="242" t="s">
        <v>113</v>
      </c>
      <c r="G2765" s="204">
        <v>0</v>
      </c>
      <c r="H2765" s="133" t="s">
        <v>0</v>
      </c>
      <c r="I2765" s="133">
        <v>1</v>
      </c>
      <c r="J2765" s="385">
        <v>0.5</v>
      </c>
      <c r="K2765" s="119"/>
      <c r="L2765" s="120"/>
      <c r="M2765" s="121"/>
      <c r="N2765" s="121"/>
      <c r="O2765" s="121"/>
      <c r="P2765" s="121"/>
      <c r="Q2765" s="121"/>
      <c r="R2765" s="121"/>
      <c r="S2765" s="121"/>
      <c r="T2765" s="121"/>
      <c r="U2765" s="122">
        <f t="shared" si="310"/>
        <v>0</v>
      </c>
      <c r="V2765" s="121"/>
      <c r="W2765" s="121"/>
      <c r="X2765" s="121"/>
      <c r="Y2765" s="121"/>
      <c r="Z2765" s="121"/>
      <c r="AA2765" s="121"/>
      <c r="AB2765" s="121"/>
      <c r="AC2765" s="121"/>
      <c r="AD2765" s="121"/>
      <c r="AE2765" s="121"/>
      <c r="AF2765" s="121"/>
      <c r="AG2765" s="3416"/>
      <c r="AH2765" s="3417"/>
      <c r="AI2765" s="3417"/>
      <c r="AJ2765" s="3417"/>
      <c r="AK2765" s="3417"/>
      <c r="AL2765" s="3417"/>
      <c r="AM2765" s="4096"/>
      <c r="AN2765" s="4096"/>
      <c r="AO2765" s="3417"/>
      <c r="AP2765" s="3417"/>
      <c r="AQ2765" s="3417"/>
      <c r="AR2765" s="3417"/>
      <c r="AS2765" s="2997"/>
      <c r="AT2765" s="2997"/>
      <c r="AU2765" s="2997"/>
      <c r="AV2765" s="2188"/>
      <c r="AW2765" s="2998"/>
      <c r="AX2765" s="2998"/>
      <c r="AY2765" s="2999"/>
      <c r="AZ2765" s="3418"/>
      <c r="BA2765" s="3418"/>
      <c r="BB2765" s="3418"/>
      <c r="BC2765" s="3419"/>
      <c r="BD2765" s="3420"/>
      <c r="BE2765" s="3421"/>
      <c r="BF2765" s="3422"/>
      <c r="BG2765" s="3423"/>
      <c r="BH2765" s="3421"/>
      <c r="BI2765" s="3424"/>
      <c r="BJ2765" s="3421"/>
      <c r="BK2765" s="3421"/>
      <c r="BL2765" s="3001">
        <f t="shared" si="311"/>
        <v>0</v>
      </c>
      <c r="BM2765" s="3423"/>
      <c r="BN2765" s="1878"/>
      <c r="BO2765" s="1878"/>
      <c r="BP2765" s="1878"/>
      <c r="BQ2765" s="1915"/>
      <c r="BR2765" s="3425"/>
      <c r="BS2765" s="3425"/>
      <c r="BT2765" s="3425"/>
      <c r="BU2765" s="3425"/>
      <c r="BV2765" s="3425"/>
      <c r="BW2765" s="3425"/>
      <c r="BX2765" s="3425"/>
      <c r="BY2765" s="3425"/>
      <c r="BZ2765" s="3425"/>
      <c r="CA2765" s="3425"/>
      <c r="CB2765" s="3425"/>
      <c r="CC2765" s="3425"/>
      <c r="CD2765" s="1978" t="s">
        <v>134</v>
      </c>
    </row>
    <row r="2766" spans="1:82" s="456" customFormat="1" ht="25.5" customHeight="1" thickBot="1" x14ac:dyDescent="0.25">
      <c r="A2766" s="134" t="s">
        <v>163</v>
      </c>
      <c r="B2766" s="135" t="s">
        <v>146</v>
      </c>
      <c r="C2766" s="136" t="s">
        <v>164</v>
      </c>
      <c r="D2766" s="118">
        <v>358</v>
      </c>
      <c r="E2766" s="119" t="s">
        <v>112</v>
      </c>
      <c r="F2766" s="242" t="s">
        <v>113</v>
      </c>
      <c r="G2766" s="204">
        <v>0</v>
      </c>
      <c r="H2766" s="133" t="s">
        <v>0</v>
      </c>
      <c r="I2766" s="133">
        <v>1</v>
      </c>
      <c r="J2766" s="385">
        <v>0.5</v>
      </c>
      <c r="K2766" s="119"/>
      <c r="L2766" s="120"/>
      <c r="M2766" s="121"/>
      <c r="N2766" s="121"/>
      <c r="O2766" s="121"/>
      <c r="P2766" s="121"/>
      <c r="Q2766" s="121"/>
      <c r="R2766" s="121"/>
      <c r="S2766" s="121"/>
      <c r="T2766" s="121"/>
      <c r="U2766" s="122">
        <f t="shared" si="310"/>
        <v>0</v>
      </c>
      <c r="V2766" s="121"/>
      <c r="W2766" s="121"/>
      <c r="X2766" s="121"/>
      <c r="Y2766" s="121"/>
      <c r="Z2766" s="121"/>
      <c r="AA2766" s="121"/>
      <c r="AB2766" s="121"/>
      <c r="AC2766" s="121"/>
      <c r="AD2766" s="121"/>
      <c r="AE2766" s="121"/>
      <c r="AF2766" s="121"/>
      <c r="AG2766" s="3416"/>
      <c r="AH2766" s="3417"/>
      <c r="AI2766" s="3417"/>
      <c r="AJ2766" s="3417"/>
      <c r="AK2766" s="3417"/>
      <c r="AL2766" s="3417"/>
      <c r="AM2766" s="4096"/>
      <c r="AN2766" s="4096"/>
      <c r="AO2766" s="3417"/>
      <c r="AP2766" s="3417"/>
      <c r="AQ2766" s="3417"/>
      <c r="AR2766" s="3417"/>
      <c r="AS2766" s="2997"/>
      <c r="AT2766" s="2997"/>
      <c r="AU2766" s="2997"/>
      <c r="AV2766" s="2188"/>
      <c r="AW2766" s="2998"/>
      <c r="AX2766" s="2998"/>
      <c r="AY2766" s="2999"/>
      <c r="AZ2766" s="3418"/>
      <c r="BA2766" s="3418"/>
      <c r="BB2766" s="3418"/>
      <c r="BC2766" s="3419"/>
      <c r="BD2766" s="3420"/>
      <c r="BE2766" s="3421"/>
      <c r="BF2766" s="3422"/>
      <c r="BG2766" s="3423"/>
      <c r="BH2766" s="3421"/>
      <c r="BI2766" s="3424"/>
      <c r="BJ2766" s="3421"/>
      <c r="BK2766" s="3421"/>
      <c r="BL2766" s="3001">
        <f t="shared" si="311"/>
        <v>0</v>
      </c>
      <c r="BM2766" s="3423"/>
      <c r="BN2766" s="1878"/>
      <c r="BO2766" s="1878"/>
      <c r="BP2766" s="1878"/>
      <c r="BQ2766" s="1915"/>
      <c r="BR2766" s="3425"/>
      <c r="BS2766" s="3425"/>
      <c r="BT2766" s="3425"/>
      <c r="BU2766" s="3425"/>
      <c r="BV2766" s="3425"/>
      <c r="BW2766" s="3425"/>
      <c r="BX2766" s="3425"/>
      <c r="BY2766" s="3425"/>
      <c r="BZ2766" s="3425"/>
      <c r="CA2766" s="3425"/>
      <c r="CB2766" s="3425"/>
      <c r="CC2766" s="3425"/>
      <c r="CD2766" s="1978" t="s">
        <v>134</v>
      </c>
    </row>
    <row r="2767" spans="1:82" s="456" customFormat="1" ht="25.5" customHeight="1" thickBot="1" x14ac:dyDescent="0.25">
      <c r="A2767" s="134" t="s">
        <v>163</v>
      </c>
      <c r="B2767" s="135" t="s">
        <v>146</v>
      </c>
      <c r="C2767" s="136" t="s">
        <v>164</v>
      </c>
      <c r="D2767" s="118">
        <v>358</v>
      </c>
      <c r="E2767" s="119" t="s">
        <v>112</v>
      </c>
      <c r="F2767" s="242" t="s">
        <v>113</v>
      </c>
      <c r="G2767" s="204">
        <v>0</v>
      </c>
      <c r="H2767" s="133" t="s">
        <v>0</v>
      </c>
      <c r="I2767" s="133">
        <v>1</v>
      </c>
      <c r="J2767" s="385">
        <v>0.5</v>
      </c>
      <c r="K2767" s="119"/>
      <c r="L2767" s="120"/>
      <c r="M2767" s="121"/>
      <c r="N2767" s="121"/>
      <c r="O2767" s="121"/>
      <c r="P2767" s="121"/>
      <c r="Q2767" s="121"/>
      <c r="R2767" s="121"/>
      <c r="S2767" s="121"/>
      <c r="T2767" s="121"/>
      <c r="U2767" s="122">
        <f t="shared" si="310"/>
        <v>0</v>
      </c>
      <c r="V2767" s="121"/>
      <c r="W2767" s="121"/>
      <c r="X2767" s="121"/>
      <c r="Y2767" s="121"/>
      <c r="Z2767" s="121"/>
      <c r="AA2767" s="121"/>
      <c r="AB2767" s="121"/>
      <c r="AC2767" s="121"/>
      <c r="AD2767" s="121"/>
      <c r="AE2767" s="121"/>
      <c r="AF2767" s="121"/>
      <c r="AG2767" s="3416"/>
      <c r="AH2767" s="3417"/>
      <c r="AI2767" s="3417"/>
      <c r="AJ2767" s="3417"/>
      <c r="AK2767" s="3417"/>
      <c r="AL2767" s="3417"/>
      <c r="AM2767" s="4096"/>
      <c r="AN2767" s="4096"/>
      <c r="AO2767" s="3417"/>
      <c r="AP2767" s="3417"/>
      <c r="AQ2767" s="3417"/>
      <c r="AR2767" s="3417"/>
      <c r="AS2767" s="2997"/>
      <c r="AT2767" s="2997"/>
      <c r="AU2767" s="2997"/>
      <c r="AV2767" s="2188"/>
      <c r="AW2767" s="2998"/>
      <c r="AX2767" s="2998"/>
      <c r="AY2767" s="2999"/>
      <c r="AZ2767" s="3418"/>
      <c r="BA2767" s="3418"/>
      <c r="BB2767" s="3418"/>
      <c r="BC2767" s="3419"/>
      <c r="BD2767" s="3420"/>
      <c r="BE2767" s="3421"/>
      <c r="BF2767" s="3422"/>
      <c r="BG2767" s="3423"/>
      <c r="BH2767" s="3421"/>
      <c r="BI2767" s="3424"/>
      <c r="BJ2767" s="3421"/>
      <c r="BK2767" s="3421"/>
      <c r="BL2767" s="3001">
        <f t="shared" si="311"/>
        <v>0</v>
      </c>
      <c r="BM2767" s="3423"/>
      <c r="BN2767" s="1878"/>
      <c r="BO2767" s="1878"/>
      <c r="BP2767" s="1878"/>
      <c r="BQ2767" s="1915"/>
      <c r="BR2767" s="3425"/>
      <c r="BS2767" s="3425"/>
      <c r="BT2767" s="3425"/>
      <c r="BU2767" s="3425"/>
      <c r="BV2767" s="3425"/>
      <c r="BW2767" s="3425"/>
      <c r="BX2767" s="3425"/>
      <c r="BY2767" s="3425"/>
      <c r="BZ2767" s="3425"/>
      <c r="CA2767" s="3425"/>
      <c r="CB2767" s="3425"/>
      <c r="CC2767" s="3425"/>
      <c r="CD2767" s="1978" t="s">
        <v>134</v>
      </c>
    </row>
    <row r="2768" spans="1:82" s="456" customFormat="1" ht="25.5" customHeight="1" x14ac:dyDescent="0.2">
      <c r="A2768" s="449" t="s">
        <v>163</v>
      </c>
      <c r="B2768" s="450" t="s">
        <v>146</v>
      </c>
      <c r="C2768" s="501" t="s">
        <v>164</v>
      </c>
      <c r="D2768" s="163">
        <v>359</v>
      </c>
      <c r="E2768" s="452" t="s">
        <v>715</v>
      </c>
      <c r="F2768" s="453" t="s">
        <v>716</v>
      </c>
      <c r="G2768" s="217">
        <v>1</v>
      </c>
      <c r="H2768" s="217" t="s">
        <v>0</v>
      </c>
      <c r="I2768" s="502">
        <v>1</v>
      </c>
      <c r="J2768" s="493">
        <v>0.1</v>
      </c>
      <c r="K2768" s="452"/>
      <c r="L2768" s="51">
        <f>+M2768+N2768+O2768+P2768+Q2768+R2768+S2768+T2768</f>
        <v>0</v>
      </c>
      <c r="M2768" s="345"/>
      <c r="N2768" s="345"/>
      <c r="O2768" s="345"/>
      <c r="P2768" s="345"/>
      <c r="Q2768" s="345"/>
      <c r="R2768" s="345"/>
      <c r="S2768" s="345"/>
      <c r="T2768" s="345"/>
      <c r="U2768" s="494">
        <f t="shared" si="310"/>
        <v>0</v>
      </c>
      <c r="V2768" s="52"/>
      <c r="W2768" s="52"/>
      <c r="X2768" s="52"/>
      <c r="Y2768" s="52"/>
      <c r="Z2768" s="52"/>
      <c r="AA2768" s="52"/>
      <c r="AB2768" s="52"/>
      <c r="AC2768" s="52"/>
      <c r="AD2768" s="52"/>
      <c r="AE2768" s="52"/>
      <c r="AF2768" s="52"/>
      <c r="AG2768" s="1133"/>
      <c r="AH2768" s="1133"/>
      <c r="AI2768" s="1133"/>
      <c r="AJ2768" s="1133"/>
      <c r="AK2768" s="1133"/>
      <c r="AL2768" s="1133"/>
      <c r="AM2768" s="1147"/>
      <c r="AN2768" s="1147"/>
      <c r="AO2768" s="1133"/>
      <c r="AP2768" s="1133"/>
      <c r="AQ2768" s="1133"/>
      <c r="AR2768" s="4009"/>
      <c r="AS2768" s="3357" t="s">
        <v>6184</v>
      </c>
      <c r="AT2768" s="3358" t="s">
        <v>382</v>
      </c>
      <c r="AU2768" s="3359">
        <v>1</v>
      </c>
      <c r="AV2768" s="3359">
        <v>1</v>
      </c>
      <c r="AW2768" s="3389">
        <v>42948</v>
      </c>
      <c r="AX2768" s="3389">
        <v>43100</v>
      </c>
      <c r="AY2768" s="3469">
        <v>0</v>
      </c>
      <c r="AZ2768" s="1854"/>
      <c r="BA2768" s="1854"/>
      <c r="BB2768" s="1854"/>
      <c r="BC2768" s="1854"/>
      <c r="BD2768" s="1854"/>
      <c r="BE2768" s="1858"/>
      <c r="BF2768" s="2221"/>
      <c r="BG2768" s="1858"/>
      <c r="BH2768" s="1858"/>
      <c r="BI2768" s="3426"/>
      <c r="BJ2768" s="1858"/>
      <c r="BK2768" s="3427"/>
      <c r="BL2768" s="2514">
        <f t="shared" si="311"/>
        <v>0</v>
      </c>
      <c r="BM2768" s="3364">
        <f>L2768-(BI2768:BI2773)</f>
        <v>0</v>
      </c>
      <c r="BN2768" s="1902"/>
      <c r="BO2768" s="1878"/>
      <c r="BP2768" s="1878"/>
      <c r="BQ2768" s="1915"/>
      <c r="BR2768" s="2753"/>
      <c r="BS2768" s="1471"/>
      <c r="BT2768" s="1471"/>
      <c r="BU2768" s="1471"/>
      <c r="BV2768" s="1471"/>
      <c r="BW2768" s="1471"/>
      <c r="BX2768" s="1471"/>
      <c r="BY2768" s="1471"/>
      <c r="BZ2768" s="1471"/>
      <c r="CA2768" s="1471"/>
      <c r="CB2768" s="1471"/>
      <c r="CC2768" s="1471"/>
      <c r="CD2768" s="3366" t="s">
        <v>572</v>
      </c>
    </row>
    <row r="2769" spans="1:82" s="456" customFormat="1" ht="25.5" customHeight="1" x14ac:dyDescent="0.2">
      <c r="A2769" s="457" t="s">
        <v>163</v>
      </c>
      <c r="B2769" s="458" t="s">
        <v>146</v>
      </c>
      <c r="C2769" s="503" t="s">
        <v>164</v>
      </c>
      <c r="D2769" s="460">
        <v>359</v>
      </c>
      <c r="E2769" s="461" t="s">
        <v>715</v>
      </c>
      <c r="F2769" s="462" t="s">
        <v>716</v>
      </c>
      <c r="G2769" s="463">
        <v>1</v>
      </c>
      <c r="H2769" s="463" t="s">
        <v>0</v>
      </c>
      <c r="I2769" s="16">
        <v>1</v>
      </c>
      <c r="J2769" s="454">
        <v>0.1</v>
      </c>
      <c r="K2769" s="461"/>
      <c r="L2769" s="6"/>
      <c r="M2769" s="466"/>
      <c r="N2769" s="466"/>
      <c r="O2769" s="466"/>
      <c r="P2769" s="466"/>
      <c r="Q2769" s="466"/>
      <c r="R2769" s="466"/>
      <c r="S2769" s="466"/>
      <c r="T2769" s="466"/>
      <c r="U2769" s="467">
        <f t="shared" si="310"/>
        <v>0</v>
      </c>
      <c r="V2769" s="466"/>
      <c r="W2769" s="466"/>
      <c r="X2769" s="466"/>
      <c r="Y2769" s="466"/>
      <c r="Z2769" s="466"/>
      <c r="AA2769" s="466"/>
      <c r="AB2769" s="466"/>
      <c r="AC2769" s="466"/>
      <c r="AD2769" s="466"/>
      <c r="AE2769" s="466"/>
      <c r="AF2769" s="466"/>
      <c r="AG2769" s="1133"/>
      <c r="AH2769" s="1133"/>
      <c r="AI2769" s="1133"/>
      <c r="AJ2769" s="1133"/>
      <c r="AK2769" s="1133"/>
      <c r="AL2769" s="1133"/>
      <c r="AM2769" s="1147"/>
      <c r="AN2769" s="1147"/>
      <c r="AO2769" s="1133"/>
      <c r="AP2769" s="1133"/>
      <c r="AQ2769" s="1133"/>
      <c r="AR2769" s="3390"/>
      <c r="AS2769" s="1991"/>
      <c r="AT2769" s="3214"/>
      <c r="AU2769" s="1869"/>
      <c r="AV2769" s="1869"/>
      <c r="AW2769" s="2444"/>
      <c r="AX2769" s="2444"/>
      <c r="AY2769" s="2338"/>
      <c r="AZ2769" s="2200"/>
      <c r="BA2769" s="2200"/>
      <c r="BB2769" s="2200"/>
      <c r="BC2769" s="2200"/>
      <c r="BD2769" s="2200"/>
      <c r="BE2769" s="2238"/>
      <c r="BF2769" s="2342"/>
      <c r="BG2769" s="2238"/>
      <c r="BH2769" s="2238"/>
      <c r="BI2769" s="3372"/>
      <c r="BJ2769" s="2238"/>
      <c r="BK2769" s="3373"/>
      <c r="BL2769" s="2733">
        <f t="shared" si="311"/>
        <v>0</v>
      </c>
      <c r="BM2769" s="3345"/>
      <c r="BN2769" s="1902"/>
      <c r="BO2769" s="1878"/>
      <c r="BP2769" s="1878"/>
      <c r="BQ2769" s="1915"/>
      <c r="BR2769" s="3181"/>
      <c r="BS2769" s="1439"/>
      <c r="BT2769" s="1439"/>
      <c r="BU2769" s="1439"/>
      <c r="BV2769" s="1439"/>
      <c r="BW2769" s="1439"/>
      <c r="BX2769" s="1439"/>
      <c r="BY2769" s="1439"/>
      <c r="BZ2769" s="1439"/>
      <c r="CA2769" s="1439"/>
      <c r="CB2769" s="1439"/>
      <c r="CC2769" s="1439"/>
      <c r="CD2769" s="3180" t="s">
        <v>572</v>
      </c>
    </row>
    <row r="2770" spans="1:82" s="456" customFormat="1" ht="25.5" customHeight="1" x14ac:dyDescent="0.2">
      <c r="A2770" s="457" t="s">
        <v>163</v>
      </c>
      <c r="B2770" s="458" t="s">
        <v>146</v>
      </c>
      <c r="C2770" s="503" t="s">
        <v>164</v>
      </c>
      <c r="D2770" s="460">
        <v>359</v>
      </c>
      <c r="E2770" s="461" t="s">
        <v>715</v>
      </c>
      <c r="F2770" s="462" t="s">
        <v>716</v>
      </c>
      <c r="G2770" s="463">
        <v>1</v>
      </c>
      <c r="H2770" s="463" t="s">
        <v>0</v>
      </c>
      <c r="I2770" s="16">
        <v>1</v>
      </c>
      <c r="J2770" s="454">
        <v>0.1</v>
      </c>
      <c r="K2770" s="461"/>
      <c r="L2770" s="6"/>
      <c r="M2770" s="466"/>
      <c r="N2770" s="466"/>
      <c r="O2770" s="466"/>
      <c r="P2770" s="466"/>
      <c r="Q2770" s="466"/>
      <c r="R2770" s="466"/>
      <c r="S2770" s="466"/>
      <c r="T2770" s="466"/>
      <c r="U2770" s="467">
        <f t="shared" si="310"/>
        <v>0</v>
      </c>
      <c r="V2770" s="466"/>
      <c r="W2770" s="466"/>
      <c r="X2770" s="466"/>
      <c r="Y2770" s="466"/>
      <c r="Z2770" s="466"/>
      <c r="AA2770" s="466"/>
      <c r="AB2770" s="466"/>
      <c r="AC2770" s="466"/>
      <c r="AD2770" s="466"/>
      <c r="AE2770" s="466"/>
      <c r="AF2770" s="466"/>
      <c r="AG2770" s="1133"/>
      <c r="AH2770" s="1133"/>
      <c r="AI2770" s="1133"/>
      <c r="AJ2770" s="1133"/>
      <c r="AK2770" s="1133"/>
      <c r="AL2770" s="1133"/>
      <c r="AM2770" s="1147"/>
      <c r="AN2770" s="1147"/>
      <c r="AO2770" s="1133"/>
      <c r="AP2770" s="1133"/>
      <c r="AQ2770" s="1133"/>
      <c r="AR2770" s="3390"/>
      <c r="AS2770" s="1991"/>
      <c r="AT2770" s="3214"/>
      <c r="AU2770" s="1869"/>
      <c r="AV2770" s="1869"/>
      <c r="AW2770" s="2444"/>
      <c r="AX2770" s="2444"/>
      <c r="AY2770" s="2338"/>
      <c r="AZ2770" s="2200"/>
      <c r="BA2770" s="2200"/>
      <c r="BB2770" s="2200"/>
      <c r="BC2770" s="2200"/>
      <c r="BD2770" s="2200"/>
      <c r="BE2770" s="2238"/>
      <c r="BF2770" s="2342"/>
      <c r="BG2770" s="2238"/>
      <c r="BH2770" s="2238"/>
      <c r="BI2770" s="3372"/>
      <c r="BJ2770" s="2238"/>
      <c r="BK2770" s="3373"/>
      <c r="BL2770" s="2733">
        <f t="shared" si="311"/>
        <v>0</v>
      </c>
      <c r="BM2770" s="3345"/>
      <c r="BN2770" s="1902"/>
      <c r="BO2770" s="1878"/>
      <c r="BP2770" s="1878"/>
      <c r="BQ2770" s="1915"/>
      <c r="BR2770" s="3181"/>
      <c r="BS2770" s="1439"/>
      <c r="BT2770" s="1439"/>
      <c r="BU2770" s="1439"/>
      <c r="BV2770" s="1439"/>
      <c r="BW2770" s="1439"/>
      <c r="BX2770" s="1439"/>
      <c r="BY2770" s="1439"/>
      <c r="BZ2770" s="1439"/>
      <c r="CA2770" s="1439"/>
      <c r="CB2770" s="1439"/>
      <c r="CC2770" s="1439"/>
      <c r="CD2770" s="3180" t="s">
        <v>572</v>
      </c>
    </row>
    <row r="2771" spans="1:82" s="456" customFormat="1" ht="25.5" customHeight="1" x14ac:dyDescent="0.2">
      <c r="A2771" s="457" t="s">
        <v>163</v>
      </c>
      <c r="B2771" s="458" t="s">
        <v>146</v>
      </c>
      <c r="C2771" s="503" t="s">
        <v>164</v>
      </c>
      <c r="D2771" s="460">
        <v>359</v>
      </c>
      <c r="E2771" s="461" t="s">
        <v>715</v>
      </c>
      <c r="F2771" s="462" t="s">
        <v>716</v>
      </c>
      <c r="G2771" s="463">
        <v>1</v>
      </c>
      <c r="H2771" s="463" t="s">
        <v>0</v>
      </c>
      <c r="I2771" s="16">
        <v>1</v>
      </c>
      <c r="J2771" s="454">
        <v>0.1</v>
      </c>
      <c r="K2771" s="461"/>
      <c r="L2771" s="6"/>
      <c r="M2771" s="466"/>
      <c r="N2771" s="466"/>
      <c r="O2771" s="466"/>
      <c r="P2771" s="466"/>
      <c r="Q2771" s="466"/>
      <c r="R2771" s="466"/>
      <c r="S2771" s="466"/>
      <c r="T2771" s="466"/>
      <c r="U2771" s="467">
        <f t="shared" si="310"/>
        <v>0</v>
      </c>
      <c r="V2771" s="466"/>
      <c r="W2771" s="466"/>
      <c r="X2771" s="466"/>
      <c r="Y2771" s="466"/>
      <c r="Z2771" s="466"/>
      <c r="AA2771" s="466"/>
      <c r="AB2771" s="466"/>
      <c r="AC2771" s="466"/>
      <c r="AD2771" s="466"/>
      <c r="AE2771" s="466"/>
      <c r="AF2771" s="466"/>
      <c r="AG2771" s="1133"/>
      <c r="AH2771" s="1133"/>
      <c r="AI2771" s="1133"/>
      <c r="AJ2771" s="1133"/>
      <c r="AK2771" s="1133"/>
      <c r="AL2771" s="1133"/>
      <c r="AM2771" s="1147"/>
      <c r="AN2771" s="1147"/>
      <c r="AO2771" s="1133"/>
      <c r="AP2771" s="1133"/>
      <c r="AQ2771" s="1133"/>
      <c r="AR2771" s="3390"/>
      <c r="AS2771" s="1991"/>
      <c r="AT2771" s="3214"/>
      <c r="AU2771" s="1869"/>
      <c r="AV2771" s="1869"/>
      <c r="AW2771" s="2444"/>
      <c r="AX2771" s="2444"/>
      <c r="AY2771" s="2338"/>
      <c r="AZ2771" s="2200"/>
      <c r="BA2771" s="2200"/>
      <c r="BB2771" s="2200"/>
      <c r="BC2771" s="2200"/>
      <c r="BD2771" s="2200"/>
      <c r="BE2771" s="2238"/>
      <c r="BF2771" s="2342"/>
      <c r="BG2771" s="2238"/>
      <c r="BH2771" s="2238"/>
      <c r="BI2771" s="3372"/>
      <c r="BJ2771" s="2238"/>
      <c r="BK2771" s="3373"/>
      <c r="BL2771" s="2733">
        <f t="shared" si="311"/>
        <v>0</v>
      </c>
      <c r="BM2771" s="3345"/>
      <c r="BN2771" s="1902"/>
      <c r="BO2771" s="1878"/>
      <c r="BP2771" s="1878"/>
      <c r="BQ2771" s="1915"/>
      <c r="BR2771" s="3181"/>
      <c r="BS2771" s="1439"/>
      <c r="BT2771" s="1439"/>
      <c r="BU2771" s="1439"/>
      <c r="BV2771" s="1439"/>
      <c r="BW2771" s="1439"/>
      <c r="BX2771" s="1439"/>
      <c r="BY2771" s="1439"/>
      <c r="BZ2771" s="1439"/>
      <c r="CA2771" s="1439"/>
      <c r="CB2771" s="1439"/>
      <c r="CC2771" s="1439"/>
      <c r="CD2771" s="3180" t="s">
        <v>572</v>
      </c>
    </row>
    <row r="2772" spans="1:82" s="456" customFormat="1" ht="25.5" customHeight="1" x14ac:dyDescent="0.2">
      <c r="A2772" s="457" t="s">
        <v>163</v>
      </c>
      <c r="B2772" s="458" t="s">
        <v>146</v>
      </c>
      <c r="C2772" s="503" t="s">
        <v>164</v>
      </c>
      <c r="D2772" s="460">
        <v>359</v>
      </c>
      <c r="E2772" s="461" t="s">
        <v>715</v>
      </c>
      <c r="F2772" s="462" t="s">
        <v>716</v>
      </c>
      <c r="G2772" s="463">
        <v>1</v>
      </c>
      <c r="H2772" s="463" t="s">
        <v>0</v>
      </c>
      <c r="I2772" s="16">
        <v>1</v>
      </c>
      <c r="J2772" s="454">
        <v>0.1</v>
      </c>
      <c r="K2772" s="461"/>
      <c r="L2772" s="6"/>
      <c r="M2772" s="466"/>
      <c r="N2772" s="466"/>
      <c r="O2772" s="466"/>
      <c r="P2772" s="466"/>
      <c r="Q2772" s="466"/>
      <c r="R2772" s="466"/>
      <c r="S2772" s="466"/>
      <c r="T2772" s="466"/>
      <c r="U2772" s="467">
        <f t="shared" si="310"/>
        <v>0</v>
      </c>
      <c r="V2772" s="466"/>
      <c r="W2772" s="466"/>
      <c r="X2772" s="466"/>
      <c r="Y2772" s="466"/>
      <c r="Z2772" s="466"/>
      <c r="AA2772" s="466"/>
      <c r="AB2772" s="466"/>
      <c r="AC2772" s="466"/>
      <c r="AD2772" s="466"/>
      <c r="AE2772" s="466"/>
      <c r="AF2772" s="466"/>
      <c r="AG2772" s="1133"/>
      <c r="AH2772" s="1133"/>
      <c r="AI2772" s="1133"/>
      <c r="AJ2772" s="1133"/>
      <c r="AK2772" s="1133"/>
      <c r="AL2772" s="1133"/>
      <c r="AM2772" s="1147"/>
      <c r="AN2772" s="1147"/>
      <c r="AO2772" s="1133"/>
      <c r="AP2772" s="1133"/>
      <c r="AQ2772" s="1133"/>
      <c r="AR2772" s="3390"/>
      <c r="AS2772" s="1991"/>
      <c r="AT2772" s="3214"/>
      <c r="AU2772" s="1869"/>
      <c r="AV2772" s="1869"/>
      <c r="AW2772" s="2444"/>
      <c r="AX2772" s="2444"/>
      <c r="AY2772" s="2338"/>
      <c r="AZ2772" s="2200"/>
      <c r="BA2772" s="2200"/>
      <c r="BB2772" s="2200"/>
      <c r="BC2772" s="2200"/>
      <c r="BD2772" s="2200"/>
      <c r="BE2772" s="2238"/>
      <c r="BF2772" s="2342"/>
      <c r="BG2772" s="2238"/>
      <c r="BH2772" s="2238"/>
      <c r="BI2772" s="3372"/>
      <c r="BJ2772" s="2238"/>
      <c r="BK2772" s="3373"/>
      <c r="BL2772" s="2733">
        <f t="shared" si="311"/>
        <v>0</v>
      </c>
      <c r="BM2772" s="3345"/>
      <c r="BN2772" s="1902"/>
      <c r="BO2772" s="1878"/>
      <c r="BP2772" s="1878"/>
      <c r="BQ2772" s="1915"/>
      <c r="BR2772" s="3181"/>
      <c r="BS2772" s="1439"/>
      <c r="BT2772" s="1439"/>
      <c r="BU2772" s="1439"/>
      <c r="BV2772" s="1439"/>
      <c r="BW2772" s="1439"/>
      <c r="BX2772" s="1439"/>
      <c r="BY2772" s="1439"/>
      <c r="BZ2772" s="1439"/>
      <c r="CA2772" s="1439"/>
      <c r="CB2772" s="1439"/>
      <c r="CC2772" s="1439"/>
      <c r="CD2772" s="3180" t="s">
        <v>572</v>
      </c>
    </row>
    <row r="2773" spans="1:82" s="456" customFormat="1" ht="25.5" customHeight="1" thickBot="1" x14ac:dyDescent="0.25">
      <c r="A2773" s="469" t="s">
        <v>163</v>
      </c>
      <c r="B2773" s="470" t="s">
        <v>146</v>
      </c>
      <c r="C2773" s="511" t="s">
        <v>164</v>
      </c>
      <c r="D2773" s="431">
        <v>359</v>
      </c>
      <c r="E2773" s="472" t="s">
        <v>715</v>
      </c>
      <c r="F2773" s="473" t="s">
        <v>716</v>
      </c>
      <c r="G2773" s="434">
        <v>1</v>
      </c>
      <c r="H2773" s="434" t="s">
        <v>0</v>
      </c>
      <c r="I2773" s="509">
        <v>1</v>
      </c>
      <c r="J2773" s="496">
        <v>0.1</v>
      </c>
      <c r="K2773" s="472"/>
      <c r="L2773" s="57"/>
      <c r="M2773" s="474"/>
      <c r="N2773" s="474"/>
      <c r="O2773" s="474"/>
      <c r="P2773" s="474"/>
      <c r="Q2773" s="474"/>
      <c r="R2773" s="474"/>
      <c r="S2773" s="474"/>
      <c r="T2773" s="474"/>
      <c r="U2773" s="440">
        <f t="shared" si="310"/>
        <v>0</v>
      </c>
      <c r="V2773" s="474"/>
      <c r="W2773" s="474"/>
      <c r="X2773" s="474"/>
      <c r="Y2773" s="474"/>
      <c r="Z2773" s="474"/>
      <c r="AA2773" s="474"/>
      <c r="AB2773" s="474"/>
      <c r="AC2773" s="474"/>
      <c r="AD2773" s="474"/>
      <c r="AE2773" s="474"/>
      <c r="AF2773" s="474"/>
      <c r="AG2773" s="1505"/>
      <c r="AH2773" s="1505"/>
      <c r="AI2773" s="1505"/>
      <c r="AJ2773" s="1505"/>
      <c r="AK2773" s="1505"/>
      <c r="AL2773" s="1505"/>
      <c r="AM2773" s="1995"/>
      <c r="AN2773" s="1995"/>
      <c r="AO2773" s="1505"/>
      <c r="AP2773" s="1505"/>
      <c r="AQ2773" s="1505"/>
      <c r="AR2773" s="1943"/>
      <c r="AS2773" s="1996"/>
      <c r="AT2773" s="3237"/>
      <c r="AU2773" s="1886"/>
      <c r="AV2773" s="1886"/>
      <c r="AW2773" s="2446"/>
      <c r="AX2773" s="2446"/>
      <c r="AY2773" s="3240"/>
      <c r="AZ2773" s="2445"/>
      <c r="BA2773" s="2445"/>
      <c r="BB2773" s="2445"/>
      <c r="BC2773" s="2445"/>
      <c r="BD2773" s="2445"/>
      <c r="BE2773" s="3242"/>
      <c r="BF2773" s="3243"/>
      <c r="BG2773" s="3242"/>
      <c r="BH2773" s="3242"/>
      <c r="BI2773" s="3376"/>
      <c r="BJ2773" s="3242"/>
      <c r="BK2773" s="3377"/>
      <c r="BL2773" s="3244">
        <f t="shared" si="311"/>
        <v>0</v>
      </c>
      <c r="BM2773" s="3378"/>
      <c r="BN2773" s="1902"/>
      <c r="BO2773" s="1878"/>
      <c r="BP2773" s="1878"/>
      <c r="BQ2773" s="1915"/>
      <c r="BR2773" s="3188"/>
      <c r="BS2773" s="1514"/>
      <c r="BT2773" s="1514"/>
      <c r="BU2773" s="1514"/>
      <c r="BV2773" s="1514"/>
      <c r="BW2773" s="1514"/>
      <c r="BX2773" s="1514"/>
      <c r="BY2773" s="1514"/>
      <c r="BZ2773" s="1514"/>
      <c r="CA2773" s="1514"/>
      <c r="CB2773" s="1514"/>
      <c r="CC2773" s="1514"/>
      <c r="CD2773" s="3187" t="s">
        <v>572</v>
      </c>
    </row>
    <row r="2774" spans="1:82" s="456" customFormat="1" ht="25.5" customHeight="1" x14ac:dyDescent="0.2">
      <c r="A2774" s="475" t="s">
        <v>163</v>
      </c>
      <c r="B2774" s="476" t="s">
        <v>146</v>
      </c>
      <c r="C2774" s="520" t="s">
        <v>164</v>
      </c>
      <c r="D2774" s="179">
        <v>360</v>
      </c>
      <c r="E2774" s="478" t="s">
        <v>717</v>
      </c>
      <c r="F2774" s="479" t="s">
        <v>718</v>
      </c>
      <c r="G2774" s="15">
        <v>14</v>
      </c>
      <c r="H2774" s="15" t="s">
        <v>0</v>
      </c>
      <c r="I2774" s="483">
        <v>3</v>
      </c>
      <c r="J2774" s="480">
        <v>3</v>
      </c>
      <c r="K2774" s="478"/>
      <c r="L2774" s="6">
        <f>+M2774+N2774+O2774+P2774+Q2774+R2774+S2774+T2774</f>
        <v>0</v>
      </c>
      <c r="M2774" s="481"/>
      <c r="N2774" s="481"/>
      <c r="O2774" s="481"/>
      <c r="P2774" s="481"/>
      <c r="Q2774" s="481"/>
      <c r="R2774" s="481"/>
      <c r="S2774" s="481"/>
      <c r="T2774" s="481"/>
      <c r="U2774" s="482">
        <f t="shared" si="310"/>
        <v>0</v>
      </c>
      <c r="V2774" s="7"/>
      <c r="W2774" s="7"/>
      <c r="X2774" s="7"/>
      <c r="Y2774" s="7"/>
      <c r="Z2774" s="7"/>
      <c r="AA2774" s="7"/>
      <c r="AB2774" s="7"/>
      <c r="AC2774" s="7"/>
      <c r="AD2774" s="7"/>
      <c r="AE2774" s="7"/>
      <c r="AF2774" s="7"/>
      <c r="AG2774" s="3470">
        <v>25101503</v>
      </c>
      <c r="AH2774" s="1956" t="s">
        <v>6392</v>
      </c>
      <c r="AI2774" s="1956" t="s">
        <v>719</v>
      </c>
      <c r="AJ2774" s="1956"/>
      <c r="AK2774" s="4000" t="s">
        <v>596</v>
      </c>
      <c r="AL2774" s="1956" t="s">
        <v>597</v>
      </c>
      <c r="AM2774" s="1864">
        <v>150000000</v>
      </c>
      <c r="AN2774" s="1864">
        <v>0</v>
      </c>
      <c r="AO2774" s="1956" t="s">
        <v>563</v>
      </c>
      <c r="AP2774" s="1956" t="s">
        <v>6</v>
      </c>
      <c r="AQ2774" s="1956" t="s">
        <v>720</v>
      </c>
      <c r="AR2774" s="1954"/>
      <c r="AS2774" s="2458" t="s">
        <v>6185</v>
      </c>
      <c r="AT2774" s="3160" t="s">
        <v>6186</v>
      </c>
      <c r="AU2774" s="3471">
        <v>1</v>
      </c>
      <c r="AV2774" s="3471">
        <v>0</v>
      </c>
      <c r="AW2774" s="3472">
        <v>42948</v>
      </c>
      <c r="AX2774" s="3472">
        <v>43100</v>
      </c>
      <c r="AY2774" s="3473">
        <v>150000000</v>
      </c>
      <c r="AZ2774" s="1872"/>
      <c r="BA2774" s="1872"/>
      <c r="BB2774" s="1872"/>
      <c r="BC2774" s="1872"/>
      <c r="BD2774" s="1872"/>
      <c r="BE2774" s="1874"/>
      <c r="BF2774" s="2520"/>
      <c r="BG2774" s="1874"/>
      <c r="BH2774" s="1874"/>
      <c r="BI2774" s="3380"/>
      <c r="BJ2774" s="1874"/>
      <c r="BK2774" s="3381"/>
      <c r="BL2774" s="2521">
        <f t="shared" si="311"/>
        <v>0</v>
      </c>
      <c r="BM2774" s="3382">
        <f>L2774-(BI2774:BI2779)</f>
        <v>0</v>
      </c>
      <c r="BN2774" s="1878"/>
      <c r="BO2774" s="1878"/>
      <c r="BP2774" s="1878"/>
      <c r="BQ2774" s="1878"/>
      <c r="BR2774" s="1413"/>
      <c r="BS2774" s="1413"/>
      <c r="BT2774" s="1413"/>
      <c r="BU2774" s="1413"/>
      <c r="BV2774" s="1413"/>
      <c r="BW2774" s="1413"/>
      <c r="BX2774" s="1413"/>
      <c r="BY2774" s="1413"/>
      <c r="BZ2774" s="1413"/>
      <c r="CA2774" s="1413"/>
      <c r="CB2774" s="1413"/>
      <c r="CC2774" s="3021"/>
      <c r="CD2774" s="1874" t="s">
        <v>572</v>
      </c>
    </row>
    <row r="2775" spans="1:82" s="456" customFormat="1" ht="25.5" customHeight="1" x14ac:dyDescent="0.2">
      <c r="A2775" s="484" t="s">
        <v>163</v>
      </c>
      <c r="B2775" s="458" t="s">
        <v>146</v>
      </c>
      <c r="C2775" s="503" t="s">
        <v>164</v>
      </c>
      <c r="D2775" s="460">
        <v>360</v>
      </c>
      <c r="E2775" s="461" t="s">
        <v>717</v>
      </c>
      <c r="F2775" s="462" t="s">
        <v>718</v>
      </c>
      <c r="G2775" s="464">
        <v>14</v>
      </c>
      <c r="H2775" s="464" t="s">
        <v>0</v>
      </c>
      <c r="I2775" s="468">
        <v>3</v>
      </c>
      <c r="J2775" s="454">
        <v>3</v>
      </c>
      <c r="K2775" s="461"/>
      <c r="L2775" s="6"/>
      <c r="M2775" s="466"/>
      <c r="N2775" s="466"/>
      <c r="O2775" s="466"/>
      <c r="P2775" s="466"/>
      <c r="Q2775" s="466"/>
      <c r="R2775" s="466"/>
      <c r="S2775" s="466"/>
      <c r="T2775" s="466"/>
      <c r="U2775" s="467">
        <f t="shared" si="310"/>
        <v>0</v>
      </c>
      <c r="V2775" s="466"/>
      <c r="W2775" s="466"/>
      <c r="X2775" s="466"/>
      <c r="Y2775" s="466"/>
      <c r="Z2775" s="466"/>
      <c r="AA2775" s="466"/>
      <c r="AB2775" s="466"/>
      <c r="AC2775" s="466"/>
      <c r="AD2775" s="466"/>
      <c r="AE2775" s="466"/>
      <c r="AF2775" s="466"/>
      <c r="AG2775" s="1133"/>
      <c r="AH2775" s="1133"/>
      <c r="AI2775" s="1133"/>
      <c r="AJ2775" s="1133"/>
      <c r="AK2775" s="1133"/>
      <c r="AL2775" s="1133"/>
      <c r="AM2775" s="1147"/>
      <c r="AN2775" s="1147"/>
      <c r="AO2775" s="1133"/>
      <c r="AP2775" s="1133"/>
      <c r="AQ2775" s="1133"/>
      <c r="AR2775" s="3390"/>
      <c r="AS2775" s="1991"/>
      <c r="AT2775" s="3214"/>
      <c r="AU2775" s="1869"/>
      <c r="AV2775" s="1869"/>
      <c r="AW2775" s="2444"/>
      <c r="AX2775" s="2444"/>
      <c r="AY2775" s="2338"/>
      <c r="AZ2775" s="2200"/>
      <c r="BA2775" s="2200"/>
      <c r="BB2775" s="2200"/>
      <c r="BC2775" s="2200"/>
      <c r="BD2775" s="2200"/>
      <c r="BE2775" s="2238"/>
      <c r="BF2775" s="2342"/>
      <c r="BG2775" s="2238"/>
      <c r="BH2775" s="2238"/>
      <c r="BI2775" s="3372"/>
      <c r="BJ2775" s="2238"/>
      <c r="BK2775" s="3373"/>
      <c r="BL2775" s="2733">
        <f t="shared" si="311"/>
        <v>0</v>
      </c>
      <c r="BM2775" s="3383"/>
      <c r="BN2775" s="1878"/>
      <c r="BO2775" s="1878"/>
      <c r="BP2775" s="1878"/>
      <c r="BQ2775" s="1878"/>
      <c r="BR2775" s="1439"/>
      <c r="BS2775" s="1439"/>
      <c r="BT2775" s="1439"/>
      <c r="BU2775" s="1439"/>
      <c r="BV2775" s="1439"/>
      <c r="BW2775" s="1439"/>
      <c r="BX2775" s="1439"/>
      <c r="BY2775" s="1439"/>
      <c r="BZ2775" s="1439"/>
      <c r="CA2775" s="1439"/>
      <c r="CB2775" s="1439"/>
      <c r="CC2775" s="1940"/>
      <c r="CD2775" s="2238" t="s">
        <v>572</v>
      </c>
    </row>
    <row r="2776" spans="1:82" s="456" customFormat="1" ht="25.5" customHeight="1" x14ac:dyDescent="0.2">
      <c r="A2776" s="484" t="s">
        <v>163</v>
      </c>
      <c r="B2776" s="458" t="s">
        <v>146</v>
      </c>
      <c r="C2776" s="503" t="s">
        <v>164</v>
      </c>
      <c r="D2776" s="460">
        <v>360</v>
      </c>
      <c r="E2776" s="461" t="s">
        <v>717</v>
      </c>
      <c r="F2776" s="462" t="s">
        <v>718</v>
      </c>
      <c r="G2776" s="464">
        <v>14</v>
      </c>
      <c r="H2776" s="464" t="s">
        <v>0</v>
      </c>
      <c r="I2776" s="468">
        <v>3</v>
      </c>
      <c r="J2776" s="454">
        <v>3</v>
      </c>
      <c r="K2776" s="461"/>
      <c r="L2776" s="6"/>
      <c r="M2776" s="466"/>
      <c r="N2776" s="466"/>
      <c r="O2776" s="466"/>
      <c r="P2776" s="466"/>
      <c r="Q2776" s="466"/>
      <c r="R2776" s="466"/>
      <c r="S2776" s="466"/>
      <c r="T2776" s="466"/>
      <c r="U2776" s="467">
        <f t="shared" si="310"/>
        <v>0</v>
      </c>
      <c r="V2776" s="466"/>
      <c r="W2776" s="466"/>
      <c r="X2776" s="466"/>
      <c r="Y2776" s="466"/>
      <c r="Z2776" s="466"/>
      <c r="AA2776" s="466"/>
      <c r="AB2776" s="466"/>
      <c r="AC2776" s="466"/>
      <c r="AD2776" s="466"/>
      <c r="AE2776" s="466"/>
      <c r="AF2776" s="466"/>
      <c r="AG2776" s="1133"/>
      <c r="AH2776" s="1133"/>
      <c r="AI2776" s="1133"/>
      <c r="AJ2776" s="1133"/>
      <c r="AK2776" s="1133"/>
      <c r="AL2776" s="1133"/>
      <c r="AM2776" s="1147"/>
      <c r="AN2776" s="1147"/>
      <c r="AO2776" s="1133"/>
      <c r="AP2776" s="1133"/>
      <c r="AQ2776" s="1133"/>
      <c r="AR2776" s="3390"/>
      <c r="AS2776" s="1991"/>
      <c r="AT2776" s="3214"/>
      <c r="AU2776" s="1869"/>
      <c r="AV2776" s="1869"/>
      <c r="AW2776" s="2444"/>
      <c r="AX2776" s="2444"/>
      <c r="AY2776" s="2338"/>
      <c r="AZ2776" s="2200"/>
      <c r="BA2776" s="2200"/>
      <c r="BB2776" s="2200"/>
      <c r="BC2776" s="2200"/>
      <c r="BD2776" s="2200"/>
      <c r="BE2776" s="2238"/>
      <c r="BF2776" s="2342"/>
      <c r="BG2776" s="2238"/>
      <c r="BH2776" s="2238"/>
      <c r="BI2776" s="3372"/>
      <c r="BJ2776" s="2238"/>
      <c r="BK2776" s="3373"/>
      <c r="BL2776" s="2733">
        <f t="shared" si="311"/>
        <v>0</v>
      </c>
      <c r="BM2776" s="3383"/>
      <c r="BN2776" s="1878"/>
      <c r="BO2776" s="1878"/>
      <c r="BP2776" s="1878"/>
      <c r="BQ2776" s="1878"/>
      <c r="BR2776" s="1439"/>
      <c r="BS2776" s="1439"/>
      <c r="BT2776" s="1439"/>
      <c r="BU2776" s="1439"/>
      <c r="BV2776" s="1439"/>
      <c r="BW2776" s="1439"/>
      <c r="BX2776" s="1439"/>
      <c r="BY2776" s="1439"/>
      <c r="BZ2776" s="1439"/>
      <c r="CA2776" s="1439"/>
      <c r="CB2776" s="1439"/>
      <c r="CC2776" s="1940"/>
      <c r="CD2776" s="2238" t="s">
        <v>572</v>
      </c>
    </row>
    <row r="2777" spans="1:82" s="456" customFormat="1" ht="25.5" customHeight="1" x14ac:dyDescent="0.2">
      <c r="A2777" s="484" t="s">
        <v>163</v>
      </c>
      <c r="B2777" s="458" t="s">
        <v>146</v>
      </c>
      <c r="C2777" s="503" t="s">
        <v>164</v>
      </c>
      <c r="D2777" s="460">
        <v>360</v>
      </c>
      <c r="E2777" s="461" t="s">
        <v>717</v>
      </c>
      <c r="F2777" s="462" t="s">
        <v>718</v>
      </c>
      <c r="G2777" s="464">
        <v>14</v>
      </c>
      <c r="H2777" s="464" t="s">
        <v>0</v>
      </c>
      <c r="I2777" s="468">
        <v>3</v>
      </c>
      <c r="J2777" s="454">
        <v>3</v>
      </c>
      <c r="K2777" s="461"/>
      <c r="L2777" s="6"/>
      <c r="M2777" s="466"/>
      <c r="N2777" s="466"/>
      <c r="O2777" s="466"/>
      <c r="P2777" s="466"/>
      <c r="Q2777" s="466"/>
      <c r="R2777" s="466"/>
      <c r="S2777" s="466"/>
      <c r="T2777" s="466"/>
      <c r="U2777" s="467">
        <f t="shared" si="310"/>
        <v>0</v>
      </c>
      <c r="V2777" s="466"/>
      <c r="W2777" s="466"/>
      <c r="X2777" s="466"/>
      <c r="Y2777" s="466"/>
      <c r="Z2777" s="466"/>
      <c r="AA2777" s="466"/>
      <c r="AB2777" s="466"/>
      <c r="AC2777" s="466"/>
      <c r="AD2777" s="466"/>
      <c r="AE2777" s="466"/>
      <c r="AF2777" s="466"/>
      <c r="AG2777" s="1133"/>
      <c r="AH2777" s="1133"/>
      <c r="AI2777" s="1133"/>
      <c r="AJ2777" s="1133"/>
      <c r="AK2777" s="1133"/>
      <c r="AL2777" s="1133"/>
      <c r="AM2777" s="1147"/>
      <c r="AN2777" s="1147"/>
      <c r="AO2777" s="1133"/>
      <c r="AP2777" s="1133"/>
      <c r="AQ2777" s="1133"/>
      <c r="AR2777" s="3390"/>
      <c r="AS2777" s="1991"/>
      <c r="AT2777" s="3214"/>
      <c r="AU2777" s="1869"/>
      <c r="AV2777" s="1869"/>
      <c r="AW2777" s="2444"/>
      <c r="AX2777" s="2444"/>
      <c r="AY2777" s="2338"/>
      <c r="AZ2777" s="2200"/>
      <c r="BA2777" s="2200"/>
      <c r="BB2777" s="2200"/>
      <c r="BC2777" s="2200"/>
      <c r="BD2777" s="2200"/>
      <c r="BE2777" s="2238"/>
      <c r="BF2777" s="2342"/>
      <c r="BG2777" s="2238"/>
      <c r="BH2777" s="2238"/>
      <c r="BI2777" s="3372"/>
      <c r="BJ2777" s="2238"/>
      <c r="BK2777" s="3373"/>
      <c r="BL2777" s="2733">
        <f t="shared" si="311"/>
        <v>0</v>
      </c>
      <c r="BM2777" s="3383"/>
      <c r="BN2777" s="1878"/>
      <c r="BO2777" s="1878"/>
      <c r="BP2777" s="1878"/>
      <c r="BQ2777" s="1878"/>
      <c r="BR2777" s="1439"/>
      <c r="BS2777" s="1439"/>
      <c r="BT2777" s="1439"/>
      <c r="BU2777" s="1439"/>
      <c r="BV2777" s="1439"/>
      <c r="BW2777" s="1439"/>
      <c r="BX2777" s="1439"/>
      <c r="BY2777" s="1439"/>
      <c r="BZ2777" s="1439"/>
      <c r="CA2777" s="1439"/>
      <c r="CB2777" s="1439"/>
      <c r="CC2777" s="1940"/>
      <c r="CD2777" s="2238" t="s">
        <v>572</v>
      </c>
    </row>
    <row r="2778" spans="1:82" s="456" customFormat="1" ht="25.5" customHeight="1" x14ac:dyDescent="0.2">
      <c r="A2778" s="484" t="s">
        <v>163</v>
      </c>
      <c r="B2778" s="458" t="s">
        <v>146</v>
      </c>
      <c r="C2778" s="503" t="s">
        <v>164</v>
      </c>
      <c r="D2778" s="460">
        <v>360</v>
      </c>
      <c r="E2778" s="461" t="s">
        <v>717</v>
      </c>
      <c r="F2778" s="462" t="s">
        <v>718</v>
      </c>
      <c r="G2778" s="464">
        <v>14</v>
      </c>
      <c r="H2778" s="464" t="s">
        <v>0</v>
      </c>
      <c r="I2778" s="468">
        <v>3</v>
      </c>
      <c r="J2778" s="454">
        <v>3</v>
      </c>
      <c r="K2778" s="461"/>
      <c r="L2778" s="6"/>
      <c r="M2778" s="466"/>
      <c r="N2778" s="466"/>
      <c r="O2778" s="466"/>
      <c r="P2778" s="466"/>
      <c r="Q2778" s="466"/>
      <c r="R2778" s="466"/>
      <c r="S2778" s="466"/>
      <c r="T2778" s="466"/>
      <c r="U2778" s="467">
        <f t="shared" si="310"/>
        <v>0</v>
      </c>
      <c r="V2778" s="466"/>
      <c r="W2778" s="466"/>
      <c r="X2778" s="466"/>
      <c r="Y2778" s="466"/>
      <c r="Z2778" s="466"/>
      <c r="AA2778" s="466"/>
      <c r="AB2778" s="466"/>
      <c r="AC2778" s="466"/>
      <c r="AD2778" s="466"/>
      <c r="AE2778" s="466"/>
      <c r="AF2778" s="466"/>
      <c r="AG2778" s="1133"/>
      <c r="AH2778" s="1133"/>
      <c r="AI2778" s="1133"/>
      <c r="AJ2778" s="1133"/>
      <c r="AK2778" s="1133"/>
      <c r="AL2778" s="1133"/>
      <c r="AM2778" s="1147"/>
      <c r="AN2778" s="1147"/>
      <c r="AO2778" s="1133"/>
      <c r="AP2778" s="1133"/>
      <c r="AQ2778" s="1133"/>
      <c r="AR2778" s="3390"/>
      <c r="AS2778" s="1991"/>
      <c r="AT2778" s="3214"/>
      <c r="AU2778" s="1869"/>
      <c r="AV2778" s="1869"/>
      <c r="AW2778" s="2444"/>
      <c r="AX2778" s="2444"/>
      <c r="AY2778" s="2338"/>
      <c r="AZ2778" s="2200"/>
      <c r="BA2778" s="2200"/>
      <c r="BB2778" s="2200"/>
      <c r="BC2778" s="2200"/>
      <c r="BD2778" s="2200"/>
      <c r="BE2778" s="2238"/>
      <c r="BF2778" s="2342"/>
      <c r="BG2778" s="2238"/>
      <c r="BH2778" s="2238"/>
      <c r="BI2778" s="3372"/>
      <c r="BJ2778" s="2238"/>
      <c r="BK2778" s="3373"/>
      <c r="BL2778" s="2733">
        <f t="shared" si="311"/>
        <v>0</v>
      </c>
      <c r="BM2778" s="3383"/>
      <c r="BN2778" s="1878"/>
      <c r="BO2778" s="1878"/>
      <c r="BP2778" s="1878"/>
      <c r="BQ2778" s="1878"/>
      <c r="BR2778" s="1439"/>
      <c r="BS2778" s="1439"/>
      <c r="BT2778" s="1439"/>
      <c r="BU2778" s="1439"/>
      <c r="BV2778" s="1439"/>
      <c r="BW2778" s="1439"/>
      <c r="BX2778" s="1439"/>
      <c r="BY2778" s="1439"/>
      <c r="BZ2778" s="1439"/>
      <c r="CA2778" s="1439"/>
      <c r="CB2778" s="1439"/>
      <c r="CC2778" s="1940"/>
      <c r="CD2778" s="2238" t="s">
        <v>572</v>
      </c>
    </row>
    <row r="2779" spans="1:82" s="456" customFormat="1" ht="25.5" customHeight="1" thickBot="1" x14ac:dyDescent="0.25">
      <c r="A2779" s="486" t="s">
        <v>163</v>
      </c>
      <c r="B2779" s="487" t="s">
        <v>146</v>
      </c>
      <c r="C2779" s="521" t="s">
        <v>164</v>
      </c>
      <c r="D2779" s="205">
        <v>360</v>
      </c>
      <c r="E2779" s="489" t="s">
        <v>717</v>
      </c>
      <c r="F2779" s="490" t="s">
        <v>718</v>
      </c>
      <c r="G2779" s="18">
        <v>14</v>
      </c>
      <c r="H2779" s="18" t="s">
        <v>0</v>
      </c>
      <c r="I2779" s="492">
        <v>3</v>
      </c>
      <c r="J2779" s="491">
        <v>3</v>
      </c>
      <c r="K2779" s="489"/>
      <c r="L2779" s="73"/>
      <c r="M2779" s="8"/>
      <c r="N2779" s="8"/>
      <c r="O2779" s="8"/>
      <c r="P2779" s="8"/>
      <c r="Q2779" s="8"/>
      <c r="R2779" s="8"/>
      <c r="S2779" s="8"/>
      <c r="T2779" s="8"/>
      <c r="U2779" s="207">
        <f t="shared" si="310"/>
        <v>0</v>
      </c>
      <c r="V2779" s="8"/>
      <c r="W2779" s="8"/>
      <c r="X2779" s="8"/>
      <c r="Y2779" s="8"/>
      <c r="Z2779" s="8"/>
      <c r="AA2779" s="8"/>
      <c r="AB2779" s="8"/>
      <c r="AC2779" s="8"/>
      <c r="AD2779" s="8"/>
      <c r="AE2779" s="8"/>
      <c r="AF2779" s="8"/>
      <c r="AG2779" s="1155"/>
      <c r="AH2779" s="1155"/>
      <c r="AI2779" s="1155"/>
      <c r="AJ2779" s="1155"/>
      <c r="AK2779" s="1155"/>
      <c r="AL2779" s="1155"/>
      <c r="AM2779" s="2144"/>
      <c r="AN2779" s="2144"/>
      <c r="AO2779" s="1155"/>
      <c r="AP2779" s="1155"/>
      <c r="AQ2779" s="1155"/>
      <c r="AR2779" s="1926"/>
      <c r="AS2779" s="2145"/>
      <c r="AT2779" s="3218"/>
      <c r="AU2779" s="3474"/>
      <c r="AV2779" s="3474"/>
      <c r="AW2779" s="3384"/>
      <c r="AX2779" s="3384"/>
      <c r="AY2779" s="2347"/>
      <c r="AZ2779" s="3385"/>
      <c r="BA2779" s="3385"/>
      <c r="BB2779" s="3385"/>
      <c r="BC2779" s="3385"/>
      <c r="BD2779" s="3385"/>
      <c r="BE2779" s="1939"/>
      <c r="BF2779" s="2351"/>
      <c r="BG2779" s="1939"/>
      <c r="BH2779" s="1939"/>
      <c r="BI2779" s="3386"/>
      <c r="BJ2779" s="1939"/>
      <c r="BK2779" s="3387"/>
      <c r="BL2779" s="2739">
        <f t="shared" si="311"/>
        <v>0</v>
      </c>
      <c r="BM2779" s="3388"/>
      <c r="BN2779" s="1878"/>
      <c r="BO2779" s="1878"/>
      <c r="BP2779" s="1878"/>
      <c r="BQ2779" s="1878"/>
      <c r="BR2779" s="1608"/>
      <c r="BS2779" s="1608"/>
      <c r="BT2779" s="1608"/>
      <c r="BU2779" s="1608"/>
      <c r="BV2779" s="1608"/>
      <c r="BW2779" s="1608"/>
      <c r="BX2779" s="1608"/>
      <c r="BY2779" s="1608"/>
      <c r="BZ2779" s="1608"/>
      <c r="CA2779" s="1608"/>
      <c r="CB2779" s="1608"/>
      <c r="CC2779" s="2232"/>
      <c r="CD2779" s="1939" t="s">
        <v>572</v>
      </c>
    </row>
    <row r="2780" spans="1:82" s="456" customFormat="1" ht="25.5" customHeight="1" x14ac:dyDescent="0.2">
      <c r="A2780" s="449" t="s">
        <v>163</v>
      </c>
      <c r="B2780" s="450" t="s">
        <v>146</v>
      </c>
      <c r="C2780" s="501" t="s">
        <v>164</v>
      </c>
      <c r="D2780" s="163">
        <v>361</v>
      </c>
      <c r="E2780" s="452" t="s">
        <v>721</v>
      </c>
      <c r="F2780" s="453" t="s">
        <v>722</v>
      </c>
      <c r="G2780" s="217">
        <v>0</v>
      </c>
      <c r="H2780" s="217" t="s">
        <v>0</v>
      </c>
      <c r="I2780" s="502">
        <v>1</v>
      </c>
      <c r="J2780" s="493">
        <v>0.33</v>
      </c>
      <c r="K2780" s="452"/>
      <c r="L2780" s="51">
        <f>+M2780+N2780+O2780+P2780+Q2780+R2780+S2780+T2780</f>
        <v>0</v>
      </c>
      <c r="M2780" s="345"/>
      <c r="N2780" s="345"/>
      <c r="O2780" s="345"/>
      <c r="P2780" s="345"/>
      <c r="Q2780" s="345"/>
      <c r="R2780" s="345"/>
      <c r="S2780" s="345"/>
      <c r="T2780" s="345"/>
      <c r="U2780" s="494">
        <f t="shared" si="310"/>
        <v>0</v>
      </c>
      <c r="V2780" s="52"/>
      <c r="W2780" s="52"/>
      <c r="X2780" s="52"/>
      <c r="Y2780" s="52"/>
      <c r="Z2780" s="52"/>
      <c r="AA2780" s="52"/>
      <c r="AB2780" s="52"/>
      <c r="AC2780" s="52"/>
      <c r="AD2780" s="52"/>
      <c r="AE2780" s="52"/>
      <c r="AF2780" s="52"/>
      <c r="AG2780" s="1462"/>
      <c r="AH2780" s="1462"/>
      <c r="AI2780" s="1462"/>
      <c r="AJ2780" s="1462"/>
      <c r="AK2780" s="1462"/>
      <c r="AL2780" s="1462"/>
      <c r="AM2780" s="1923"/>
      <c r="AN2780" s="1923"/>
      <c r="AO2780" s="1462"/>
      <c r="AP2780" s="1462"/>
      <c r="AQ2780" s="1462"/>
      <c r="AR2780" s="2510"/>
      <c r="AS2780" s="2198" t="s">
        <v>6187</v>
      </c>
      <c r="AT2780" s="3475" t="s">
        <v>723</v>
      </c>
      <c r="AU2780" s="2748">
        <v>100</v>
      </c>
      <c r="AV2780" s="2748">
        <v>0</v>
      </c>
      <c r="AW2780" s="3476">
        <v>42948</v>
      </c>
      <c r="AX2780" s="3476">
        <v>43100</v>
      </c>
      <c r="AY2780" s="3477">
        <v>0</v>
      </c>
      <c r="AZ2780" s="1854"/>
      <c r="BA2780" s="1854"/>
      <c r="BB2780" s="1854"/>
      <c r="BC2780" s="1854"/>
      <c r="BD2780" s="1854"/>
      <c r="BE2780" s="1858"/>
      <c r="BF2780" s="2221"/>
      <c r="BG2780" s="1858"/>
      <c r="BH2780" s="1858"/>
      <c r="BI2780" s="3426"/>
      <c r="BJ2780" s="1858"/>
      <c r="BK2780" s="3427"/>
      <c r="BL2780" s="2514">
        <f t="shared" si="311"/>
        <v>0</v>
      </c>
      <c r="BM2780" s="3364">
        <f>L2780-(BI2780:BI2785)</f>
        <v>0</v>
      </c>
      <c r="BN2780" s="1902"/>
      <c r="BO2780" s="1878"/>
      <c r="BP2780" s="1878"/>
      <c r="BQ2780" s="1915"/>
      <c r="BR2780" s="2753"/>
      <c r="BS2780" s="1471"/>
      <c r="BT2780" s="1471"/>
      <c r="BU2780" s="1471"/>
      <c r="BV2780" s="1471"/>
      <c r="BW2780" s="1471"/>
      <c r="BX2780" s="1471"/>
      <c r="BY2780" s="1471"/>
      <c r="BZ2780" s="1471"/>
      <c r="CA2780" s="1471"/>
      <c r="CB2780" s="1471"/>
      <c r="CC2780" s="2754"/>
      <c r="CD2780" s="3366" t="s">
        <v>572</v>
      </c>
    </row>
    <row r="2781" spans="1:82" s="456" customFormat="1" ht="25.5" customHeight="1" x14ac:dyDescent="0.2">
      <c r="A2781" s="457" t="s">
        <v>163</v>
      </c>
      <c r="B2781" s="458" t="s">
        <v>146</v>
      </c>
      <c r="C2781" s="503" t="s">
        <v>164</v>
      </c>
      <c r="D2781" s="460">
        <v>361</v>
      </c>
      <c r="E2781" s="461" t="s">
        <v>721</v>
      </c>
      <c r="F2781" s="462" t="s">
        <v>722</v>
      </c>
      <c r="G2781" s="463">
        <v>0</v>
      </c>
      <c r="H2781" s="463" t="s">
        <v>0</v>
      </c>
      <c r="I2781" s="16">
        <v>1</v>
      </c>
      <c r="J2781" s="454">
        <v>0.33</v>
      </c>
      <c r="K2781" s="461"/>
      <c r="L2781" s="6"/>
      <c r="M2781" s="466"/>
      <c r="N2781" s="466"/>
      <c r="O2781" s="466"/>
      <c r="P2781" s="466"/>
      <c r="Q2781" s="466"/>
      <c r="R2781" s="466"/>
      <c r="S2781" s="466"/>
      <c r="T2781" s="466"/>
      <c r="U2781" s="467">
        <f t="shared" si="310"/>
        <v>0</v>
      </c>
      <c r="V2781" s="466"/>
      <c r="W2781" s="466"/>
      <c r="X2781" s="466"/>
      <c r="Y2781" s="466"/>
      <c r="Z2781" s="466"/>
      <c r="AA2781" s="466"/>
      <c r="AB2781" s="466"/>
      <c r="AC2781" s="466"/>
      <c r="AD2781" s="466"/>
      <c r="AE2781" s="466"/>
      <c r="AF2781" s="466"/>
      <c r="AG2781" s="1133"/>
      <c r="AH2781" s="1133"/>
      <c r="AI2781" s="1133"/>
      <c r="AJ2781" s="1133"/>
      <c r="AK2781" s="1133"/>
      <c r="AL2781" s="1133"/>
      <c r="AM2781" s="1147"/>
      <c r="AN2781" s="1147"/>
      <c r="AO2781" s="1133"/>
      <c r="AP2781" s="1133"/>
      <c r="AQ2781" s="1133"/>
      <c r="AR2781" s="3390"/>
      <c r="AS2781" s="2198" t="s">
        <v>6188</v>
      </c>
      <c r="AT2781" s="3458" t="s">
        <v>724</v>
      </c>
      <c r="AU2781" s="2206">
        <v>1</v>
      </c>
      <c r="AV2781" s="2206">
        <v>0</v>
      </c>
      <c r="AW2781" s="3459">
        <v>42948</v>
      </c>
      <c r="AX2781" s="3459">
        <v>43100</v>
      </c>
      <c r="AY2781" s="3478">
        <v>0</v>
      </c>
      <c r="AZ2781" s="2200"/>
      <c r="BA2781" s="2200"/>
      <c r="BB2781" s="2200"/>
      <c r="BC2781" s="2200"/>
      <c r="BD2781" s="2200"/>
      <c r="BE2781" s="2238"/>
      <c r="BF2781" s="2342"/>
      <c r="BG2781" s="2238"/>
      <c r="BH2781" s="2238"/>
      <c r="BI2781" s="3372"/>
      <c r="BJ2781" s="2238"/>
      <c r="BK2781" s="3373"/>
      <c r="BL2781" s="2733">
        <f t="shared" si="311"/>
        <v>0</v>
      </c>
      <c r="BM2781" s="3345"/>
      <c r="BN2781" s="1902"/>
      <c r="BO2781" s="1878"/>
      <c r="BP2781" s="1878"/>
      <c r="BQ2781" s="1915"/>
      <c r="BR2781" s="3181"/>
      <c r="BS2781" s="1439"/>
      <c r="BT2781" s="1439"/>
      <c r="BU2781" s="1439"/>
      <c r="BV2781" s="1439"/>
      <c r="BW2781" s="1439"/>
      <c r="BX2781" s="1439"/>
      <c r="BY2781" s="1439"/>
      <c r="BZ2781" s="1439"/>
      <c r="CA2781" s="1439"/>
      <c r="CB2781" s="1439"/>
      <c r="CC2781" s="2752"/>
      <c r="CD2781" s="3180" t="s">
        <v>572</v>
      </c>
    </row>
    <row r="2782" spans="1:82" s="456" customFormat="1" ht="25.5" customHeight="1" x14ac:dyDescent="0.2">
      <c r="A2782" s="457" t="s">
        <v>163</v>
      </c>
      <c r="B2782" s="458" t="s">
        <v>146</v>
      </c>
      <c r="C2782" s="503" t="s">
        <v>164</v>
      </c>
      <c r="D2782" s="460">
        <v>361</v>
      </c>
      <c r="E2782" s="461" t="s">
        <v>721</v>
      </c>
      <c r="F2782" s="462" t="s">
        <v>722</v>
      </c>
      <c r="G2782" s="463">
        <v>0</v>
      </c>
      <c r="H2782" s="463" t="s">
        <v>0</v>
      </c>
      <c r="I2782" s="16">
        <v>1</v>
      </c>
      <c r="J2782" s="454">
        <v>0.33</v>
      </c>
      <c r="K2782" s="461"/>
      <c r="L2782" s="6"/>
      <c r="M2782" s="466"/>
      <c r="N2782" s="466"/>
      <c r="O2782" s="466"/>
      <c r="P2782" s="466"/>
      <c r="Q2782" s="466"/>
      <c r="R2782" s="466"/>
      <c r="S2782" s="466"/>
      <c r="T2782" s="466"/>
      <c r="U2782" s="467">
        <f t="shared" si="310"/>
        <v>0</v>
      </c>
      <c r="V2782" s="466"/>
      <c r="W2782" s="466"/>
      <c r="X2782" s="466"/>
      <c r="Y2782" s="466"/>
      <c r="Z2782" s="466"/>
      <c r="AA2782" s="466"/>
      <c r="AB2782" s="466"/>
      <c r="AC2782" s="466"/>
      <c r="AD2782" s="466"/>
      <c r="AE2782" s="466"/>
      <c r="AF2782" s="466"/>
      <c r="AG2782" s="1133"/>
      <c r="AH2782" s="1133"/>
      <c r="AI2782" s="1133"/>
      <c r="AJ2782" s="1133"/>
      <c r="AK2782" s="1133"/>
      <c r="AL2782" s="1133"/>
      <c r="AM2782" s="1147"/>
      <c r="AN2782" s="1147"/>
      <c r="AO2782" s="1133"/>
      <c r="AP2782" s="1133"/>
      <c r="AQ2782" s="1133"/>
      <c r="AR2782" s="3390"/>
      <c r="AS2782" s="2198" t="s">
        <v>6189</v>
      </c>
      <c r="AT2782" s="3458" t="s">
        <v>329</v>
      </c>
      <c r="AU2782" s="2206">
        <v>100</v>
      </c>
      <c r="AV2782" s="2206">
        <v>0</v>
      </c>
      <c r="AW2782" s="3459">
        <v>42948</v>
      </c>
      <c r="AX2782" s="3459">
        <v>43100</v>
      </c>
      <c r="AY2782" s="3478">
        <v>0</v>
      </c>
      <c r="AZ2782" s="2200"/>
      <c r="BA2782" s="2200"/>
      <c r="BB2782" s="2200"/>
      <c r="BC2782" s="2200"/>
      <c r="BD2782" s="2200"/>
      <c r="BE2782" s="2238"/>
      <c r="BF2782" s="2342"/>
      <c r="BG2782" s="2238"/>
      <c r="BH2782" s="2238"/>
      <c r="BI2782" s="3372"/>
      <c r="BJ2782" s="2238"/>
      <c r="BK2782" s="3373"/>
      <c r="BL2782" s="2733">
        <f t="shared" si="311"/>
        <v>0</v>
      </c>
      <c r="BM2782" s="3345"/>
      <c r="BN2782" s="1902"/>
      <c r="BO2782" s="1878"/>
      <c r="BP2782" s="1878"/>
      <c r="BQ2782" s="1915"/>
      <c r="BR2782" s="3181"/>
      <c r="BS2782" s="1439"/>
      <c r="BT2782" s="1439"/>
      <c r="BU2782" s="1439"/>
      <c r="BV2782" s="1439"/>
      <c r="BW2782" s="1439"/>
      <c r="BX2782" s="1439"/>
      <c r="BY2782" s="1439"/>
      <c r="BZ2782" s="1439"/>
      <c r="CA2782" s="1439"/>
      <c r="CB2782" s="1439"/>
      <c r="CC2782" s="2752"/>
      <c r="CD2782" s="3180" t="s">
        <v>572</v>
      </c>
    </row>
    <row r="2783" spans="1:82" s="456" customFormat="1" ht="25.5" customHeight="1" x14ac:dyDescent="0.2">
      <c r="A2783" s="457" t="s">
        <v>163</v>
      </c>
      <c r="B2783" s="458" t="s">
        <v>146</v>
      </c>
      <c r="C2783" s="503" t="s">
        <v>164</v>
      </c>
      <c r="D2783" s="460">
        <v>361</v>
      </c>
      <c r="E2783" s="461" t="s">
        <v>721</v>
      </c>
      <c r="F2783" s="462" t="s">
        <v>722</v>
      </c>
      <c r="G2783" s="463">
        <v>0</v>
      </c>
      <c r="H2783" s="463" t="s">
        <v>0</v>
      </c>
      <c r="I2783" s="16">
        <v>1</v>
      </c>
      <c r="J2783" s="454">
        <v>0.33</v>
      </c>
      <c r="K2783" s="461"/>
      <c r="L2783" s="6"/>
      <c r="M2783" s="466"/>
      <c r="N2783" s="466"/>
      <c r="O2783" s="466"/>
      <c r="P2783" s="466"/>
      <c r="Q2783" s="466"/>
      <c r="R2783" s="466"/>
      <c r="S2783" s="466"/>
      <c r="T2783" s="466"/>
      <c r="U2783" s="467">
        <f t="shared" si="310"/>
        <v>0</v>
      </c>
      <c r="V2783" s="466"/>
      <c r="W2783" s="466"/>
      <c r="X2783" s="466"/>
      <c r="Y2783" s="466"/>
      <c r="Z2783" s="466"/>
      <c r="AA2783" s="466"/>
      <c r="AB2783" s="466"/>
      <c r="AC2783" s="466"/>
      <c r="AD2783" s="466"/>
      <c r="AE2783" s="466"/>
      <c r="AF2783" s="466"/>
      <c r="AG2783" s="1133"/>
      <c r="AH2783" s="1133"/>
      <c r="AI2783" s="1133"/>
      <c r="AJ2783" s="1133"/>
      <c r="AK2783" s="1133"/>
      <c r="AL2783" s="1133"/>
      <c r="AM2783" s="1147"/>
      <c r="AN2783" s="1147"/>
      <c r="AO2783" s="1133"/>
      <c r="AP2783" s="1133"/>
      <c r="AQ2783" s="1133"/>
      <c r="AR2783" s="3390"/>
      <c r="AS2783" s="2198" t="s">
        <v>725</v>
      </c>
      <c r="AT2783" s="3458" t="s">
        <v>6190</v>
      </c>
      <c r="AU2783" s="2206">
        <v>1</v>
      </c>
      <c r="AV2783" s="2206">
        <v>0</v>
      </c>
      <c r="AW2783" s="2207">
        <v>42948</v>
      </c>
      <c r="AX2783" s="2207">
        <v>43100</v>
      </c>
      <c r="AY2783" s="3478">
        <v>0</v>
      </c>
      <c r="AZ2783" s="2200"/>
      <c r="BA2783" s="2200"/>
      <c r="BB2783" s="2200"/>
      <c r="BC2783" s="2200"/>
      <c r="BD2783" s="2200"/>
      <c r="BE2783" s="2238"/>
      <c r="BF2783" s="2342"/>
      <c r="BG2783" s="2238"/>
      <c r="BH2783" s="2238"/>
      <c r="BI2783" s="3372"/>
      <c r="BJ2783" s="2238"/>
      <c r="BK2783" s="3373"/>
      <c r="BL2783" s="2733">
        <f t="shared" si="311"/>
        <v>0</v>
      </c>
      <c r="BM2783" s="3345"/>
      <c r="BN2783" s="1902"/>
      <c r="BO2783" s="1878"/>
      <c r="BP2783" s="1878"/>
      <c r="BQ2783" s="1915"/>
      <c r="BR2783" s="3181"/>
      <c r="BS2783" s="1439"/>
      <c r="BT2783" s="1439"/>
      <c r="BU2783" s="1439"/>
      <c r="BV2783" s="1439"/>
      <c r="BW2783" s="1439"/>
      <c r="BX2783" s="1439"/>
      <c r="BY2783" s="1439"/>
      <c r="BZ2783" s="1439"/>
      <c r="CA2783" s="1439"/>
      <c r="CB2783" s="1439"/>
      <c r="CC2783" s="2752"/>
      <c r="CD2783" s="3180" t="s">
        <v>572</v>
      </c>
    </row>
    <row r="2784" spans="1:82" s="456" customFormat="1" ht="25.5" customHeight="1" x14ac:dyDescent="0.2">
      <c r="A2784" s="457" t="s">
        <v>163</v>
      </c>
      <c r="B2784" s="458" t="s">
        <v>146</v>
      </c>
      <c r="C2784" s="503" t="s">
        <v>164</v>
      </c>
      <c r="D2784" s="460">
        <v>361</v>
      </c>
      <c r="E2784" s="461" t="s">
        <v>721</v>
      </c>
      <c r="F2784" s="462" t="s">
        <v>722</v>
      </c>
      <c r="G2784" s="463">
        <v>0</v>
      </c>
      <c r="H2784" s="463" t="s">
        <v>0</v>
      </c>
      <c r="I2784" s="16">
        <v>1</v>
      </c>
      <c r="J2784" s="454">
        <v>0.33</v>
      </c>
      <c r="K2784" s="461"/>
      <c r="L2784" s="6"/>
      <c r="M2784" s="466"/>
      <c r="N2784" s="466"/>
      <c r="O2784" s="466"/>
      <c r="P2784" s="466"/>
      <c r="Q2784" s="466"/>
      <c r="R2784" s="466"/>
      <c r="S2784" s="466"/>
      <c r="T2784" s="466"/>
      <c r="U2784" s="467">
        <f t="shared" si="310"/>
        <v>0</v>
      </c>
      <c r="V2784" s="466"/>
      <c r="W2784" s="466"/>
      <c r="X2784" s="466"/>
      <c r="Y2784" s="466"/>
      <c r="Z2784" s="466"/>
      <c r="AA2784" s="466"/>
      <c r="AB2784" s="466"/>
      <c r="AC2784" s="466"/>
      <c r="AD2784" s="466"/>
      <c r="AE2784" s="466"/>
      <c r="AF2784" s="466"/>
      <c r="AG2784" s="1133"/>
      <c r="AH2784" s="1133"/>
      <c r="AI2784" s="1133"/>
      <c r="AJ2784" s="1133"/>
      <c r="AK2784" s="1133"/>
      <c r="AL2784" s="1133"/>
      <c r="AM2784" s="1147"/>
      <c r="AN2784" s="1147"/>
      <c r="AO2784" s="1133"/>
      <c r="AP2784" s="1133"/>
      <c r="AQ2784" s="1133"/>
      <c r="AR2784" s="3390"/>
      <c r="AS2784" s="1991"/>
      <c r="AT2784" s="3214"/>
      <c r="AU2784" s="1869"/>
      <c r="AV2784" s="1869"/>
      <c r="AW2784" s="2444"/>
      <c r="AX2784" s="2444"/>
      <c r="AY2784" s="2338"/>
      <c r="AZ2784" s="2200"/>
      <c r="BA2784" s="2200"/>
      <c r="BB2784" s="2200"/>
      <c r="BC2784" s="2200"/>
      <c r="BD2784" s="2200"/>
      <c r="BE2784" s="2238"/>
      <c r="BF2784" s="2342"/>
      <c r="BG2784" s="2238"/>
      <c r="BH2784" s="2238"/>
      <c r="BI2784" s="3372"/>
      <c r="BJ2784" s="2238"/>
      <c r="BK2784" s="3373"/>
      <c r="BL2784" s="2733">
        <f t="shared" si="311"/>
        <v>0</v>
      </c>
      <c r="BM2784" s="3345"/>
      <c r="BN2784" s="1902"/>
      <c r="BO2784" s="1878"/>
      <c r="BP2784" s="1878"/>
      <c r="BQ2784" s="1915"/>
      <c r="BR2784" s="3181"/>
      <c r="BS2784" s="1439"/>
      <c r="BT2784" s="1439"/>
      <c r="BU2784" s="1439"/>
      <c r="BV2784" s="1439"/>
      <c r="BW2784" s="1439"/>
      <c r="BX2784" s="1439"/>
      <c r="BY2784" s="1439"/>
      <c r="BZ2784" s="1439"/>
      <c r="CA2784" s="1439"/>
      <c r="CB2784" s="1439"/>
      <c r="CC2784" s="2752"/>
      <c r="CD2784" s="3180" t="s">
        <v>572</v>
      </c>
    </row>
    <row r="2785" spans="1:82" s="456" customFormat="1" ht="25.5" customHeight="1" thickBot="1" x14ac:dyDescent="0.25">
      <c r="A2785" s="523" t="s">
        <v>163</v>
      </c>
      <c r="B2785" s="487" t="s">
        <v>146</v>
      </c>
      <c r="C2785" s="521" t="s">
        <v>164</v>
      </c>
      <c r="D2785" s="205">
        <v>361</v>
      </c>
      <c r="E2785" s="489" t="s">
        <v>721</v>
      </c>
      <c r="F2785" s="490" t="s">
        <v>722</v>
      </c>
      <c r="G2785" s="17">
        <v>0</v>
      </c>
      <c r="H2785" s="17" t="s">
        <v>0</v>
      </c>
      <c r="I2785" s="524">
        <v>1</v>
      </c>
      <c r="J2785" s="491">
        <v>0.33</v>
      </c>
      <c r="K2785" s="489"/>
      <c r="L2785" s="73"/>
      <c r="M2785" s="8"/>
      <c r="N2785" s="8"/>
      <c r="O2785" s="8"/>
      <c r="P2785" s="8"/>
      <c r="Q2785" s="8"/>
      <c r="R2785" s="8"/>
      <c r="S2785" s="8"/>
      <c r="T2785" s="8"/>
      <c r="U2785" s="207">
        <f t="shared" si="310"/>
        <v>0</v>
      </c>
      <c r="V2785" s="8"/>
      <c r="W2785" s="8"/>
      <c r="X2785" s="8"/>
      <c r="Y2785" s="8"/>
      <c r="Z2785" s="8"/>
      <c r="AA2785" s="8"/>
      <c r="AB2785" s="8"/>
      <c r="AC2785" s="8"/>
      <c r="AD2785" s="8"/>
      <c r="AE2785" s="8"/>
      <c r="AF2785" s="8"/>
      <c r="AG2785" s="1155"/>
      <c r="AH2785" s="1155"/>
      <c r="AI2785" s="1155"/>
      <c r="AJ2785" s="1155"/>
      <c r="AK2785" s="1155"/>
      <c r="AL2785" s="1155"/>
      <c r="AM2785" s="2144"/>
      <c r="AN2785" s="2144"/>
      <c r="AO2785" s="1155"/>
      <c r="AP2785" s="1155"/>
      <c r="AQ2785" s="1155"/>
      <c r="AR2785" s="1926"/>
      <c r="AS2785" s="2145"/>
      <c r="AT2785" s="3218"/>
      <c r="AU2785" s="3474"/>
      <c r="AV2785" s="3474"/>
      <c r="AW2785" s="3384"/>
      <c r="AX2785" s="3384"/>
      <c r="AY2785" s="2347"/>
      <c r="AZ2785" s="3385"/>
      <c r="BA2785" s="3385"/>
      <c r="BB2785" s="3385"/>
      <c r="BC2785" s="3385"/>
      <c r="BD2785" s="3385"/>
      <c r="BE2785" s="1939"/>
      <c r="BF2785" s="2351"/>
      <c r="BG2785" s="1939"/>
      <c r="BH2785" s="1939"/>
      <c r="BI2785" s="3386"/>
      <c r="BJ2785" s="1939"/>
      <c r="BK2785" s="3387"/>
      <c r="BL2785" s="2739">
        <f t="shared" si="311"/>
        <v>0</v>
      </c>
      <c r="BM2785" s="3479"/>
      <c r="BN2785" s="1902"/>
      <c r="BO2785" s="1878"/>
      <c r="BP2785" s="1878"/>
      <c r="BQ2785" s="1915"/>
      <c r="BR2785" s="3480"/>
      <c r="BS2785" s="1608"/>
      <c r="BT2785" s="1608"/>
      <c r="BU2785" s="1608"/>
      <c r="BV2785" s="1608"/>
      <c r="BW2785" s="1608"/>
      <c r="BX2785" s="1608"/>
      <c r="BY2785" s="1608"/>
      <c r="BZ2785" s="1608"/>
      <c r="CA2785" s="1608"/>
      <c r="CB2785" s="1608"/>
      <c r="CC2785" s="3481"/>
      <c r="CD2785" s="3310" t="s">
        <v>572</v>
      </c>
    </row>
    <row r="2786" spans="1:82" s="456" customFormat="1" ht="25.5" customHeight="1" x14ac:dyDescent="0.2">
      <c r="A2786" s="449" t="s">
        <v>163</v>
      </c>
      <c r="B2786" s="450" t="s">
        <v>146</v>
      </c>
      <c r="C2786" s="501" t="s">
        <v>164</v>
      </c>
      <c r="D2786" s="163">
        <v>362</v>
      </c>
      <c r="E2786" s="453" t="s">
        <v>726</v>
      </c>
      <c r="F2786" s="453" t="s">
        <v>727</v>
      </c>
      <c r="G2786" s="217">
        <v>0</v>
      </c>
      <c r="H2786" s="217" t="s">
        <v>0</v>
      </c>
      <c r="I2786" s="217">
        <v>1</v>
      </c>
      <c r="J2786" s="493">
        <v>0.33</v>
      </c>
      <c r="K2786" s="452"/>
      <c r="L2786" s="51">
        <f>+M2786+N2786+O2786+P2786+Q2786+R2786+S2786+T2786</f>
        <v>0</v>
      </c>
      <c r="M2786" s="345"/>
      <c r="N2786" s="345"/>
      <c r="O2786" s="345"/>
      <c r="P2786" s="345"/>
      <c r="Q2786" s="345"/>
      <c r="R2786" s="345"/>
      <c r="S2786" s="345"/>
      <c r="T2786" s="345"/>
      <c r="U2786" s="494">
        <f t="shared" si="310"/>
        <v>0</v>
      </c>
      <c r="V2786" s="52"/>
      <c r="W2786" s="52"/>
      <c r="X2786" s="52"/>
      <c r="Y2786" s="52"/>
      <c r="Z2786" s="52"/>
      <c r="AA2786" s="52"/>
      <c r="AB2786" s="52"/>
      <c r="AC2786" s="52"/>
      <c r="AD2786" s="52"/>
      <c r="AE2786" s="52"/>
      <c r="AF2786" s="52"/>
      <c r="AG2786" s="1462"/>
      <c r="AH2786" s="2368"/>
      <c r="AI2786" s="1462"/>
      <c r="AJ2786" s="1462"/>
      <c r="AK2786" s="1462"/>
      <c r="AL2786" s="1462"/>
      <c r="AM2786" s="1923"/>
      <c r="AN2786" s="1923"/>
      <c r="AO2786" s="1462"/>
      <c r="AP2786" s="1462"/>
      <c r="AQ2786" s="1462"/>
      <c r="AR2786" s="1462"/>
      <c r="AS2786" s="2463" t="s">
        <v>728</v>
      </c>
      <c r="AT2786" s="2368" t="s">
        <v>729</v>
      </c>
      <c r="AU2786" s="3482">
        <v>1</v>
      </c>
      <c r="AV2786" s="3482">
        <v>0</v>
      </c>
      <c r="AW2786" s="3483">
        <v>42948</v>
      </c>
      <c r="AX2786" s="3483">
        <v>43100</v>
      </c>
      <c r="AY2786" s="3484">
        <v>100000000</v>
      </c>
      <c r="AZ2786" s="1854"/>
      <c r="BA2786" s="1854"/>
      <c r="BB2786" s="1854"/>
      <c r="BC2786" s="1854"/>
      <c r="BD2786" s="1854"/>
      <c r="BE2786" s="1858"/>
      <c r="BF2786" s="2221"/>
      <c r="BG2786" s="1858"/>
      <c r="BH2786" s="1858"/>
      <c r="BI2786" s="3426"/>
      <c r="BJ2786" s="1858"/>
      <c r="BK2786" s="1858"/>
      <c r="BL2786" s="2514">
        <f t="shared" si="311"/>
        <v>0</v>
      </c>
      <c r="BM2786" s="3485">
        <f>L2786-(BI2786:BI2791)</f>
        <v>0</v>
      </c>
      <c r="BN2786" s="1902"/>
      <c r="BO2786" s="1878"/>
      <c r="BP2786" s="1878"/>
      <c r="BQ2786" s="1915"/>
      <c r="BR2786" s="2753"/>
      <c r="BS2786" s="1471"/>
      <c r="BT2786" s="1471"/>
      <c r="BU2786" s="1471"/>
      <c r="BV2786" s="1471"/>
      <c r="BW2786" s="1471"/>
      <c r="BX2786" s="1471"/>
      <c r="BY2786" s="1471"/>
      <c r="BZ2786" s="1471"/>
      <c r="CA2786" s="1471"/>
      <c r="CB2786" s="1471"/>
      <c r="CC2786" s="1471"/>
      <c r="CD2786" s="3366" t="s">
        <v>572</v>
      </c>
    </row>
    <row r="2787" spans="1:82" s="456" customFormat="1" ht="25.5" customHeight="1" x14ac:dyDescent="0.2">
      <c r="A2787" s="457" t="s">
        <v>163</v>
      </c>
      <c r="B2787" s="458" t="s">
        <v>146</v>
      </c>
      <c r="C2787" s="503" t="s">
        <v>164</v>
      </c>
      <c r="D2787" s="460">
        <v>362</v>
      </c>
      <c r="E2787" s="462" t="s">
        <v>726</v>
      </c>
      <c r="F2787" s="462" t="s">
        <v>727</v>
      </c>
      <c r="G2787" s="463">
        <v>0</v>
      </c>
      <c r="H2787" s="463" t="s">
        <v>0</v>
      </c>
      <c r="I2787" s="463">
        <v>1</v>
      </c>
      <c r="J2787" s="454">
        <v>0.33</v>
      </c>
      <c r="K2787" s="461"/>
      <c r="L2787" s="465"/>
      <c r="M2787" s="466"/>
      <c r="N2787" s="466"/>
      <c r="O2787" s="466"/>
      <c r="P2787" s="466"/>
      <c r="Q2787" s="466"/>
      <c r="R2787" s="466"/>
      <c r="S2787" s="466"/>
      <c r="T2787" s="466"/>
      <c r="U2787" s="467">
        <f t="shared" si="310"/>
        <v>0</v>
      </c>
      <c r="V2787" s="466"/>
      <c r="W2787" s="466"/>
      <c r="X2787" s="466"/>
      <c r="Y2787" s="466"/>
      <c r="Z2787" s="466"/>
      <c r="AA2787" s="466"/>
      <c r="AB2787" s="466"/>
      <c r="AC2787" s="466"/>
      <c r="AD2787" s="466"/>
      <c r="AE2787" s="466"/>
      <c r="AF2787" s="466"/>
      <c r="AG2787" s="1133"/>
      <c r="AH2787" s="1133"/>
      <c r="AI2787" s="1133"/>
      <c r="AJ2787" s="1133"/>
      <c r="AK2787" s="1133"/>
      <c r="AL2787" s="1133"/>
      <c r="AM2787" s="1147"/>
      <c r="AN2787" s="1147"/>
      <c r="AO2787" s="1133"/>
      <c r="AP2787" s="1133"/>
      <c r="AQ2787" s="1133"/>
      <c r="AR2787" s="1133"/>
      <c r="AS2787" s="1991"/>
      <c r="AT2787" s="3214"/>
      <c r="AU2787" s="2021"/>
      <c r="AV2787" s="2021"/>
      <c r="AW2787" s="2444"/>
      <c r="AX2787" s="2444"/>
      <c r="AY2787" s="2338"/>
      <c r="AZ2787" s="2200"/>
      <c r="BA2787" s="2200"/>
      <c r="BB2787" s="2200"/>
      <c r="BC2787" s="2200"/>
      <c r="BD2787" s="2200"/>
      <c r="BE2787" s="2238"/>
      <c r="BF2787" s="2342"/>
      <c r="BG2787" s="2238"/>
      <c r="BH2787" s="2238"/>
      <c r="BI2787" s="3372"/>
      <c r="BJ2787" s="2238"/>
      <c r="BK2787" s="2238"/>
      <c r="BL2787" s="2733">
        <f t="shared" si="311"/>
        <v>0</v>
      </c>
      <c r="BM2787" s="3180"/>
      <c r="BN2787" s="1902"/>
      <c r="BO2787" s="1878"/>
      <c r="BP2787" s="1878"/>
      <c r="BQ2787" s="1915"/>
      <c r="BR2787" s="3181"/>
      <c r="BS2787" s="1439"/>
      <c r="BT2787" s="1439"/>
      <c r="BU2787" s="1439"/>
      <c r="BV2787" s="1439"/>
      <c r="BW2787" s="1439"/>
      <c r="BX2787" s="1439"/>
      <c r="BY2787" s="1439"/>
      <c r="BZ2787" s="1439"/>
      <c r="CA2787" s="1439"/>
      <c r="CB2787" s="1439"/>
      <c r="CC2787" s="1439"/>
      <c r="CD2787" s="3180" t="s">
        <v>572</v>
      </c>
    </row>
    <row r="2788" spans="1:82" s="456" customFormat="1" ht="25.5" customHeight="1" x14ac:dyDescent="0.2">
      <c r="A2788" s="457" t="s">
        <v>163</v>
      </c>
      <c r="B2788" s="458" t="s">
        <v>146</v>
      </c>
      <c r="C2788" s="503" t="s">
        <v>164</v>
      </c>
      <c r="D2788" s="460">
        <v>362</v>
      </c>
      <c r="E2788" s="462" t="s">
        <v>726</v>
      </c>
      <c r="F2788" s="462" t="s">
        <v>727</v>
      </c>
      <c r="G2788" s="463">
        <v>0</v>
      </c>
      <c r="H2788" s="463" t="s">
        <v>0</v>
      </c>
      <c r="I2788" s="16">
        <v>1</v>
      </c>
      <c r="J2788" s="454">
        <v>0.33</v>
      </c>
      <c r="K2788" s="461"/>
      <c r="L2788" s="6"/>
      <c r="M2788" s="466"/>
      <c r="N2788" s="466"/>
      <c r="O2788" s="466"/>
      <c r="P2788" s="466"/>
      <c r="Q2788" s="466"/>
      <c r="R2788" s="466"/>
      <c r="S2788" s="466"/>
      <c r="T2788" s="466"/>
      <c r="U2788" s="467">
        <f t="shared" si="310"/>
        <v>0</v>
      </c>
      <c r="V2788" s="466"/>
      <c r="W2788" s="466"/>
      <c r="X2788" s="466"/>
      <c r="Y2788" s="466"/>
      <c r="Z2788" s="466"/>
      <c r="AA2788" s="466"/>
      <c r="AB2788" s="466"/>
      <c r="AC2788" s="466"/>
      <c r="AD2788" s="466"/>
      <c r="AE2788" s="466"/>
      <c r="AF2788" s="466"/>
      <c r="AG2788" s="1133"/>
      <c r="AH2788" s="1133"/>
      <c r="AI2788" s="1133"/>
      <c r="AJ2788" s="1133"/>
      <c r="AK2788" s="1133"/>
      <c r="AL2788" s="1133"/>
      <c r="AM2788" s="1147"/>
      <c r="AN2788" s="1147"/>
      <c r="AO2788" s="1133"/>
      <c r="AP2788" s="1133"/>
      <c r="AQ2788" s="1133"/>
      <c r="AR2788" s="3390"/>
      <c r="AS2788" s="1991"/>
      <c r="AT2788" s="3214"/>
      <c r="AU2788" s="1869"/>
      <c r="AV2788" s="1869"/>
      <c r="AW2788" s="2444"/>
      <c r="AX2788" s="2444"/>
      <c r="AY2788" s="2338"/>
      <c r="AZ2788" s="2200"/>
      <c r="BA2788" s="2200"/>
      <c r="BB2788" s="2200"/>
      <c r="BC2788" s="2200"/>
      <c r="BD2788" s="2200"/>
      <c r="BE2788" s="2238"/>
      <c r="BF2788" s="2342"/>
      <c r="BG2788" s="2238"/>
      <c r="BH2788" s="2238"/>
      <c r="BI2788" s="3372"/>
      <c r="BJ2788" s="2238"/>
      <c r="BK2788" s="3373"/>
      <c r="BL2788" s="2733">
        <f t="shared" si="311"/>
        <v>0</v>
      </c>
      <c r="BM2788" s="3345"/>
      <c r="BN2788" s="1902"/>
      <c r="BO2788" s="1878"/>
      <c r="BP2788" s="1878"/>
      <c r="BQ2788" s="1915"/>
      <c r="BR2788" s="3181"/>
      <c r="BS2788" s="1439"/>
      <c r="BT2788" s="1439"/>
      <c r="BU2788" s="1439"/>
      <c r="BV2788" s="1439"/>
      <c r="BW2788" s="1439"/>
      <c r="BX2788" s="1439"/>
      <c r="BY2788" s="1439"/>
      <c r="BZ2788" s="1439"/>
      <c r="CA2788" s="1439"/>
      <c r="CB2788" s="1439"/>
      <c r="CC2788" s="1940"/>
      <c r="CD2788" s="3180" t="s">
        <v>572</v>
      </c>
    </row>
    <row r="2789" spans="1:82" s="456" customFormat="1" ht="25.5" customHeight="1" x14ac:dyDescent="0.2">
      <c r="A2789" s="457" t="s">
        <v>163</v>
      </c>
      <c r="B2789" s="458" t="s">
        <v>146</v>
      </c>
      <c r="C2789" s="503" t="s">
        <v>164</v>
      </c>
      <c r="D2789" s="460">
        <v>362</v>
      </c>
      <c r="E2789" s="462" t="s">
        <v>726</v>
      </c>
      <c r="F2789" s="462" t="s">
        <v>727</v>
      </c>
      <c r="G2789" s="463">
        <v>0</v>
      </c>
      <c r="H2789" s="463" t="s">
        <v>0</v>
      </c>
      <c r="I2789" s="16">
        <v>1</v>
      </c>
      <c r="J2789" s="454">
        <v>0.33</v>
      </c>
      <c r="K2789" s="461"/>
      <c r="L2789" s="6"/>
      <c r="M2789" s="466"/>
      <c r="N2789" s="466"/>
      <c r="O2789" s="466"/>
      <c r="P2789" s="466"/>
      <c r="Q2789" s="466"/>
      <c r="R2789" s="466"/>
      <c r="S2789" s="466"/>
      <c r="T2789" s="466"/>
      <c r="U2789" s="467">
        <f t="shared" si="310"/>
        <v>0</v>
      </c>
      <c r="V2789" s="466"/>
      <c r="W2789" s="466"/>
      <c r="X2789" s="466"/>
      <c r="Y2789" s="466"/>
      <c r="Z2789" s="466"/>
      <c r="AA2789" s="466"/>
      <c r="AB2789" s="466"/>
      <c r="AC2789" s="466"/>
      <c r="AD2789" s="466"/>
      <c r="AE2789" s="466"/>
      <c r="AF2789" s="466"/>
      <c r="AG2789" s="1133"/>
      <c r="AH2789" s="1133"/>
      <c r="AI2789" s="1133"/>
      <c r="AJ2789" s="1133"/>
      <c r="AK2789" s="1133"/>
      <c r="AL2789" s="1133"/>
      <c r="AM2789" s="1147"/>
      <c r="AN2789" s="1147"/>
      <c r="AO2789" s="1133"/>
      <c r="AP2789" s="1133"/>
      <c r="AQ2789" s="1133"/>
      <c r="AR2789" s="3390"/>
      <c r="AS2789" s="1991"/>
      <c r="AT2789" s="3214"/>
      <c r="AU2789" s="1869"/>
      <c r="AV2789" s="1869"/>
      <c r="AW2789" s="2444"/>
      <c r="AX2789" s="2444"/>
      <c r="AY2789" s="2338"/>
      <c r="AZ2789" s="2200"/>
      <c r="BA2789" s="2200"/>
      <c r="BB2789" s="2200"/>
      <c r="BC2789" s="2200"/>
      <c r="BD2789" s="2200"/>
      <c r="BE2789" s="2238"/>
      <c r="BF2789" s="2342"/>
      <c r="BG2789" s="2238"/>
      <c r="BH2789" s="2238"/>
      <c r="BI2789" s="3372"/>
      <c r="BJ2789" s="2238"/>
      <c r="BK2789" s="3373"/>
      <c r="BL2789" s="2733">
        <f t="shared" si="311"/>
        <v>0</v>
      </c>
      <c r="BM2789" s="3345"/>
      <c r="BN2789" s="1902"/>
      <c r="BO2789" s="1878"/>
      <c r="BP2789" s="1878"/>
      <c r="BQ2789" s="1915"/>
      <c r="BR2789" s="3181"/>
      <c r="BS2789" s="1439"/>
      <c r="BT2789" s="1439"/>
      <c r="BU2789" s="1439"/>
      <c r="BV2789" s="1439"/>
      <c r="BW2789" s="1439"/>
      <c r="BX2789" s="1439"/>
      <c r="BY2789" s="1439"/>
      <c r="BZ2789" s="1439"/>
      <c r="CA2789" s="1439"/>
      <c r="CB2789" s="1439"/>
      <c r="CC2789" s="1940"/>
      <c r="CD2789" s="3180" t="s">
        <v>572</v>
      </c>
    </row>
    <row r="2790" spans="1:82" s="456" customFormat="1" ht="25.5" customHeight="1" x14ac:dyDescent="0.2">
      <c r="A2790" s="457" t="s">
        <v>163</v>
      </c>
      <c r="B2790" s="458" t="s">
        <v>146</v>
      </c>
      <c r="C2790" s="503" t="s">
        <v>164</v>
      </c>
      <c r="D2790" s="460">
        <v>362</v>
      </c>
      <c r="E2790" s="462" t="s">
        <v>726</v>
      </c>
      <c r="F2790" s="462" t="s">
        <v>727</v>
      </c>
      <c r="G2790" s="463">
        <v>0</v>
      </c>
      <c r="H2790" s="463" t="s">
        <v>0</v>
      </c>
      <c r="I2790" s="16">
        <v>1</v>
      </c>
      <c r="J2790" s="454">
        <v>0.33</v>
      </c>
      <c r="K2790" s="461"/>
      <c r="L2790" s="6"/>
      <c r="M2790" s="466"/>
      <c r="N2790" s="466"/>
      <c r="O2790" s="466"/>
      <c r="P2790" s="466"/>
      <c r="Q2790" s="466"/>
      <c r="R2790" s="466"/>
      <c r="S2790" s="466"/>
      <c r="T2790" s="466"/>
      <c r="U2790" s="467">
        <f t="shared" si="310"/>
        <v>0</v>
      </c>
      <c r="V2790" s="466"/>
      <c r="W2790" s="466"/>
      <c r="X2790" s="466"/>
      <c r="Y2790" s="466"/>
      <c r="Z2790" s="466"/>
      <c r="AA2790" s="466"/>
      <c r="AB2790" s="466"/>
      <c r="AC2790" s="466"/>
      <c r="AD2790" s="466"/>
      <c r="AE2790" s="466"/>
      <c r="AF2790" s="466"/>
      <c r="AG2790" s="1133"/>
      <c r="AH2790" s="1133"/>
      <c r="AI2790" s="1133"/>
      <c r="AJ2790" s="1133"/>
      <c r="AK2790" s="1133"/>
      <c r="AL2790" s="1133"/>
      <c r="AM2790" s="1147"/>
      <c r="AN2790" s="1147"/>
      <c r="AO2790" s="1133"/>
      <c r="AP2790" s="1133"/>
      <c r="AQ2790" s="1133"/>
      <c r="AR2790" s="3390"/>
      <c r="AS2790" s="1991"/>
      <c r="AT2790" s="3214"/>
      <c r="AU2790" s="1869"/>
      <c r="AV2790" s="1869"/>
      <c r="AW2790" s="2444"/>
      <c r="AX2790" s="2444"/>
      <c r="AY2790" s="2338"/>
      <c r="AZ2790" s="2200"/>
      <c r="BA2790" s="2200"/>
      <c r="BB2790" s="2200"/>
      <c r="BC2790" s="2200"/>
      <c r="BD2790" s="2200"/>
      <c r="BE2790" s="2238"/>
      <c r="BF2790" s="2342"/>
      <c r="BG2790" s="2238"/>
      <c r="BH2790" s="2238"/>
      <c r="BI2790" s="3372"/>
      <c r="BJ2790" s="2238"/>
      <c r="BK2790" s="3373"/>
      <c r="BL2790" s="2733">
        <f t="shared" si="311"/>
        <v>0</v>
      </c>
      <c r="BM2790" s="3345"/>
      <c r="BN2790" s="1902"/>
      <c r="BO2790" s="1878"/>
      <c r="BP2790" s="1878"/>
      <c r="BQ2790" s="1915"/>
      <c r="BR2790" s="3181"/>
      <c r="BS2790" s="1439"/>
      <c r="BT2790" s="1439"/>
      <c r="BU2790" s="1439"/>
      <c r="BV2790" s="1439"/>
      <c r="BW2790" s="1439"/>
      <c r="BX2790" s="1439"/>
      <c r="BY2790" s="1439"/>
      <c r="BZ2790" s="1439"/>
      <c r="CA2790" s="1439"/>
      <c r="CB2790" s="1439"/>
      <c r="CC2790" s="1940"/>
      <c r="CD2790" s="3180" t="s">
        <v>572</v>
      </c>
    </row>
    <row r="2791" spans="1:82" s="456" customFormat="1" ht="25.5" customHeight="1" thickBot="1" x14ac:dyDescent="0.25">
      <c r="A2791" s="523" t="s">
        <v>163</v>
      </c>
      <c r="B2791" s="487" t="s">
        <v>146</v>
      </c>
      <c r="C2791" s="521" t="s">
        <v>164</v>
      </c>
      <c r="D2791" s="205">
        <v>362</v>
      </c>
      <c r="E2791" s="490" t="s">
        <v>726</v>
      </c>
      <c r="F2791" s="490" t="s">
        <v>727</v>
      </c>
      <c r="G2791" s="17">
        <v>0</v>
      </c>
      <c r="H2791" s="17" t="s">
        <v>0</v>
      </c>
      <c r="I2791" s="524">
        <v>1</v>
      </c>
      <c r="J2791" s="491">
        <v>0.33</v>
      </c>
      <c r="K2791" s="489"/>
      <c r="L2791" s="73"/>
      <c r="M2791" s="8"/>
      <c r="N2791" s="8"/>
      <c r="O2791" s="8"/>
      <c r="P2791" s="8"/>
      <c r="Q2791" s="8"/>
      <c r="R2791" s="8"/>
      <c r="S2791" s="8"/>
      <c r="T2791" s="8"/>
      <c r="U2791" s="207">
        <f t="shared" si="310"/>
        <v>0</v>
      </c>
      <c r="V2791" s="8"/>
      <c r="W2791" s="8"/>
      <c r="X2791" s="8"/>
      <c r="Y2791" s="8"/>
      <c r="Z2791" s="8"/>
      <c r="AA2791" s="8"/>
      <c r="AB2791" s="8"/>
      <c r="AC2791" s="8"/>
      <c r="AD2791" s="8"/>
      <c r="AE2791" s="8"/>
      <c r="AF2791" s="8"/>
      <c r="AG2791" s="1155"/>
      <c r="AH2791" s="1155"/>
      <c r="AI2791" s="1155"/>
      <c r="AJ2791" s="1155"/>
      <c r="AK2791" s="1155"/>
      <c r="AL2791" s="1155"/>
      <c r="AM2791" s="2144"/>
      <c r="AN2791" s="2144"/>
      <c r="AO2791" s="1155"/>
      <c r="AP2791" s="1155"/>
      <c r="AQ2791" s="1155"/>
      <c r="AR2791" s="1926"/>
      <c r="AS2791" s="2145"/>
      <c r="AT2791" s="3218"/>
      <c r="AU2791" s="3474"/>
      <c r="AV2791" s="3474"/>
      <c r="AW2791" s="3384"/>
      <c r="AX2791" s="3384"/>
      <c r="AY2791" s="2347"/>
      <c r="AZ2791" s="3385"/>
      <c r="BA2791" s="3385"/>
      <c r="BB2791" s="3385"/>
      <c r="BC2791" s="3385"/>
      <c r="BD2791" s="3385"/>
      <c r="BE2791" s="1939"/>
      <c r="BF2791" s="2351"/>
      <c r="BG2791" s="1939"/>
      <c r="BH2791" s="1939"/>
      <c r="BI2791" s="3386"/>
      <c r="BJ2791" s="1939"/>
      <c r="BK2791" s="3387"/>
      <c r="BL2791" s="2739">
        <f t="shared" si="311"/>
        <v>0</v>
      </c>
      <c r="BM2791" s="3479"/>
      <c r="BN2791" s="1902"/>
      <c r="BO2791" s="1878"/>
      <c r="BP2791" s="1878"/>
      <c r="BQ2791" s="1915"/>
      <c r="BR2791" s="3480"/>
      <c r="BS2791" s="1608"/>
      <c r="BT2791" s="1608"/>
      <c r="BU2791" s="1608"/>
      <c r="BV2791" s="1608"/>
      <c r="BW2791" s="1608"/>
      <c r="BX2791" s="1608"/>
      <c r="BY2791" s="1608"/>
      <c r="BZ2791" s="1608"/>
      <c r="CA2791" s="1608"/>
      <c r="CB2791" s="1608"/>
      <c r="CC2791" s="2232"/>
      <c r="CD2791" s="3310" t="s">
        <v>572</v>
      </c>
    </row>
    <row r="2792" spans="1:82" s="456" customFormat="1" ht="25.5" customHeight="1" x14ac:dyDescent="0.2">
      <c r="A2792" s="449" t="s">
        <v>163</v>
      </c>
      <c r="B2792" s="450" t="s">
        <v>146</v>
      </c>
      <c r="C2792" s="501" t="s">
        <v>164</v>
      </c>
      <c r="D2792" s="163">
        <v>363</v>
      </c>
      <c r="E2792" s="453" t="s">
        <v>730</v>
      </c>
      <c r="F2792" s="453" t="s">
        <v>731</v>
      </c>
      <c r="G2792" s="217">
        <v>75</v>
      </c>
      <c r="H2792" s="217" t="s">
        <v>0</v>
      </c>
      <c r="I2792" s="217">
        <v>45</v>
      </c>
      <c r="J2792" s="493">
        <v>10</v>
      </c>
      <c r="K2792" s="452"/>
      <c r="L2792" s="51">
        <f>+M2792+N2792+O2792+P2792+Q2792+R2792+S2792+T2792</f>
        <v>695017920</v>
      </c>
      <c r="M2792" s="345">
        <v>695017920</v>
      </c>
      <c r="N2792" s="345"/>
      <c r="O2792" s="345"/>
      <c r="P2792" s="345"/>
      <c r="Q2792" s="345"/>
      <c r="R2792" s="345"/>
      <c r="S2792" s="345"/>
      <c r="T2792" s="345"/>
      <c r="U2792" s="168">
        <f t="shared" si="310"/>
        <v>269209670</v>
      </c>
      <c r="V2792" s="514">
        <v>269209670</v>
      </c>
      <c r="W2792" s="514"/>
      <c r="X2792" s="514"/>
      <c r="Y2792" s="514"/>
      <c r="Z2792" s="514"/>
      <c r="AA2792" s="514"/>
      <c r="AB2792" s="514"/>
      <c r="AC2792" s="514"/>
      <c r="AD2792" s="52"/>
      <c r="AE2792" s="52"/>
      <c r="AF2792" s="52"/>
      <c r="AG2792" s="1462">
        <v>80111600</v>
      </c>
      <c r="AH2792" s="1462" t="s">
        <v>6393</v>
      </c>
      <c r="AI2792" s="4021">
        <v>42401</v>
      </c>
      <c r="AJ2792" s="1462" t="s">
        <v>732</v>
      </c>
      <c r="AK2792" s="1462" t="s">
        <v>733</v>
      </c>
      <c r="AL2792" s="1462" t="s">
        <v>597</v>
      </c>
      <c r="AM2792" s="4115">
        <v>249925741</v>
      </c>
      <c r="AN2792" s="4115">
        <v>249925741</v>
      </c>
      <c r="AO2792" s="1462" t="s">
        <v>250</v>
      </c>
      <c r="AP2792" s="1462" t="s">
        <v>734</v>
      </c>
      <c r="AQ2792" s="1462" t="s">
        <v>735</v>
      </c>
      <c r="AR2792" s="4015" t="s">
        <v>736</v>
      </c>
      <c r="AS2792" s="3407" t="s">
        <v>737</v>
      </c>
      <c r="AT2792" s="3358" t="s">
        <v>330</v>
      </c>
      <c r="AU2792" s="3359">
        <v>100</v>
      </c>
      <c r="AV2792" s="3359">
        <v>100</v>
      </c>
      <c r="AW2792" s="3486">
        <v>42401</v>
      </c>
      <c r="AX2792" s="3486">
        <v>42826</v>
      </c>
      <c r="AY2792" s="4022">
        <v>194920000</v>
      </c>
      <c r="AZ2792" s="1459" t="s">
        <v>738</v>
      </c>
      <c r="BA2792" s="1459" t="s">
        <v>349</v>
      </c>
      <c r="BB2792" s="2171" t="s">
        <v>739</v>
      </c>
      <c r="BC2792" s="4016" t="s">
        <v>740</v>
      </c>
      <c r="BD2792" s="3851" t="s">
        <v>741</v>
      </c>
      <c r="BE2792" s="1659">
        <v>42739</v>
      </c>
      <c r="BF2792" s="4023">
        <v>64020900</v>
      </c>
      <c r="BG2792" s="2220">
        <v>2017000041</v>
      </c>
      <c r="BH2792" s="1659">
        <v>42741</v>
      </c>
      <c r="BI2792" s="4024">
        <v>64020900</v>
      </c>
      <c r="BJ2792" s="3487">
        <v>42401</v>
      </c>
      <c r="BK2792" s="1659">
        <v>42834</v>
      </c>
      <c r="BL2792" s="2514">
        <f>BI2792-BF2792</f>
        <v>0</v>
      </c>
      <c r="BM2792" s="3485">
        <f>L2792-(SUM(BI2792:BI2797))</f>
        <v>465632684</v>
      </c>
      <c r="BN2792" s="1902"/>
      <c r="BO2792" s="1878"/>
      <c r="BP2792" s="1878"/>
      <c r="BQ2792" s="1915"/>
      <c r="BR2792" s="2753"/>
      <c r="BS2792" s="1471"/>
      <c r="BT2792" s="1471"/>
      <c r="BU2792" s="1471"/>
      <c r="BV2792" s="1471"/>
      <c r="BW2792" s="1471"/>
      <c r="BX2792" s="1471"/>
      <c r="BY2792" s="1471"/>
      <c r="BZ2792" s="1471"/>
      <c r="CA2792" s="1471"/>
      <c r="CB2792" s="1471"/>
      <c r="CC2792" s="1471"/>
      <c r="CD2792" s="3366" t="s">
        <v>572</v>
      </c>
    </row>
    <row r="2793" spans="1:82" s="456" customFormat="1" ht="25.5" customHeight="1" x14ac:dyDescent="0.2">
      <c r="A2793" s="457" t="s">
        <v>163</v>
      </c>
      <c r="B2793" s="458" t="s">
        <v>146</v>
      </c>
      <c r="C2793" s="503" t="s">
        <v>164</v>
      </c>
      <c r="D2793" s="460">
        <v>363</v>
      </c>
      <c r="E2793" s="462" t="s">
        <v>730</v>
      </c>
      <c r="F2793" s="462" t="s">
        <v>731</v>
      </c>
      <c r="G2793" s="463">
        <v>75</v>
      </c>
      <c r="H2793" s="463" t="s">
        <v>0</v>
      </c>
      <c r="I2793" s="463">
        <v>45</v>
      </c>
      <c r="J2793" s="454">
        <v>10</v>
      </c>
      <c r="K2793" s="461"/>
      <c r="L2793" s="465"/>
      <c r="M2793" s="455"/>
      <c r="N2793" s="455"/>
      <c r="O2793" s="455"/>
      <c r="P2793" s="455"/>
      <c r="Q2793" s="455"/>
      <c r="R2793" s="455"/>
      <c r="S2793" s="455"/>
      <c r="T2793" s="455"/>
      <c r="U2793" s="525"/>
      <c r="V2793" s="495"/>
      <c r="W2793" s="466"/>
      <c r="X2793" s="466"/>
      <c r="Y2793" s="466"/>
      <c r="Z2793" s="466"/>
      <c r="AA2793" s="466"/>
      <c r="AB2793" s="466"/>
      <c r="AC2793" s="466"/>
      <c r="AD2793" s="466"/>
      <c r="AE2793" s="466"/>
      <c r="AF2793" s="466"/>
      <c r="AG2793" s="1133"/>
      <c r="AH2793" s="1133"/>
      <c r="AI2793" s="2827"/>
      <c r="AJ2793" s="1133"/>
      <c r="AK2793" s="1133"/>
      <c r="AL2793" s="1133"/>
      <c r="AM2793" s="4113"/>
      <c r="AN2793" s="4113"/>
      <c r="AO2793" s="1133"/>
      <c r="AP2793" s="1133"/>
      <c r="AQ2793" s="1133"/>
      <c r="AR2793" s="4009"/>
      <c r="AS2793" s="3488"/>
      <c r="AT2793" s="1420"/>
      <c r="AU2793" s="3489"/>
      <c r="AV2793" s="3489"/>
      <c r="AW2793" s="3490"/>
      <c r="AX2793" s="3490"/>
      <c r="AY2793" s="4025"/>
      <c r="AZ2793" s="1423" t="s">
        <v>742</v>
      </c>
      <c r="BA2793" s="1423" t="s">
        <v>349</v>
      </c>
      <c r="BB2793" s="1423" t="s">
        <v>743</v>
      </c>
      <c r="BC2793" s="3403" t="s">
        <v>744</v>
      </c>
      <c r="BD2793" s="1423" t="s">
        <v>745</v>
      </c>
      <c r="BE2793" s="1455">
        <v>42779</v>
      </c>
      <c r="BF2793" s="2341">
        <v>185904841</v>
      </c>
      <c r="BG2793" s="1419">
        <v>2017000635</v>
      </c>
      <c r="BH2793" s="1455">
        <v>42850</v>
      </c>
      <c r="BI2793" s="1985">
        <v>130900000</v>
      </c>
      <c r="BJ2793" s="1455">
        <v>42851</v>
      </c>
      <c r="BK2793" s="1455">
        <v>43110</v>
      </c>
      <c r="BL2793" s="2733">
        <f>BI2793-BF2793</f>
        <v>-55004841</v>
      </c>
      <c r="BM2793" s="3491"/>
      <c r="BN2793" s="1902"/>
      <c r="BO2793" s="1878"/>
      <c r="BP2793" s="1878"/>
      <c r="BQ2793" s="1915"/>
      <c r="BR2793" s="3181"/>
      <c r="BS2793" s="1439"/>
      <c r="BT2793" s="1439"/>
      <c r="BU2793" s="1439"/>
      <c r="BV2793" s="1439"/>
      <c r="BW2793" s="1439"/>
      <c r="BX2793" s="1439"/>
      <c r="BY2793" s="1439"/>
      <c r="BZ2793" s="1439"/>
      <c r="CA2793" s="1439"/>
      <c r="CB2793" s="1439"/>
      <c r="CC2793" s="1439"/>
      <c r="CD2793" s="3180" t="s">
        <v>572</v>
      </c>
    </row>
    <row r="2794" spans="1:82" s="456" customFormat="1" ht="25.5" customHeight="1" x14ac:dyDescent="0.2">
      <c r="A2794" s="457" t="s">
        <v>163</v>
      </c>
      <c r="B2794" s="458" t="s">
        <v>146</v>
      </c>
      <c r="C2794" s="503" t="s">
        <v>164</v>
      </c>
      <c r="D2794" s="460">
        <v>363</v>
      </c>
      <c r="E2794" s="461" t="s">
        <v>730</v>
      </c>
      <c r="F2794" s="462" t="s">
        <v>731</v>
      </c>
      <c r="G2794" s="463">
        <v>75</v>
      </c>
      <c r="H2794" s="463" t="s">
        <v>0</v>
      </c>
      <c r="I2794" s="463">
        <v>45</v>
      </c>
      <c r="J2794" s="454">
        <v>10</v>
      </c>
      <c r="K2794" s="461"/>
      <c r="L2794" s="465"/>
      <c r="M2794" s="466"/>
      <c r="N2794" s="466"/>
      <c r="O2794" s="466"/>
      <c r="P2794" s="466"/>
      <c r="Q2794" s="466"/>
      <c r="R2794" s="466"/>
      <c r="S2794" s="466"/>
      <c r="T2794" s="466"/>
      <c r="U2794" s="467">
        <f t="shared" si="310"/>
        <v>0</v>
      </c>
      <c r="V2794" s="466"/>
      <c r="W2794" s="466"/>
      <c r="X2794" s="466"/>
      <c r="Y2794" s="466"/>
      <c r="Z2794" s="466"/>
      <c r="AA2794" s="466"/>
      <c r="AB2794" s="466"/>
      <c r="AC2794" s="466"/>
      <c r="AD2794" s="466"/>
      <c r="AE2794" s="466"/>
      <c r="AF2794" s="466"/>
      <c r="AG2794" s="1133">
        <v>86111604</v>
      </c>
      <c r="AH2794" s="1133" t="s">
        <v>746</v>
      </c>
      <c r="AI2794" s="1133" t="s">
        <v>747</v>
      </c>
      <c r="AJ2794" s="1133" t="s">
        <v>748</v>
      </c>
      <c r="AK2794" s="1133"/>
      <c r="AL2794" s="1133" t="s">
        <v>597</v>
      </c>
      <c r="AM2794" s="4113">
        <v>1071000</v>
      </c>
      <c r="AN2794" s="4113">
        <v>1071000</v>
      </c>
      <c r="AO2794" s="1133" t="s">
        <v>250</v>
      </c>
      <c r="AP2794" s="1133" t="s">
        <v>734</v>
      </c>
      <c r="AQ2794" s="1133"/>
      <c r="AR2794" s="4009" t="s">
        <v>736</v>
      </c>
      <c r="AS2794" s="3402" t="s">
        <v>749</v>
      </c>
      <c r="AT2794" s="3368" t="s">
        <v>750</v>
      </c>
      <c r="AU2794" s="3369">
        <v>1</v>
      </c>
      <c r="AV2794" s="3369">
        <v>1</v>
      </c>
      <c r="AW2794" s="3374" t="s">
        <v>751</v>
      </c>
      <c r="AX2794" s="3374" t="s">
        <v>751</v>
      </c>
      <c r="AY2794" s="3492">
        <v>1071000</v>
      </c>
      <c r="AZ2794" s="1423" t="s">
        <v>752</v>
      </c>
      <c r="BA2794" s="1423" t="s">
        <v>753</v>
      </c>
      <c r="BB2794" s="1436" t="s">
        <v>754</v>
      </c>
      <c r="BC2794" s="4026" t="s">
        <v>755</v>
      </c>
      <c r="BD2794" s="3840" t="s">
        <v>756</v>
      </c>
      <c r="BE2794" s="1455">
        <v>42739</v>
      </c>
      <c r="BF2794" s="4013">
        <v>1071000</v>
      </c>
      <c r="BG2794" s="3840">
        <v>2017000075</v>
      </c>
      <c r="BH2794" s="1455">
        <v>42752</v>
      </c>
      <c r="BI2794" s="4027">
        <v>1071000</v>
      </c>
      <c r="BJ2794" s="1455">
        <v>42754</v>
      </c>
      <c r="BK2794" s="1455">
        <v>42755</v>
      </c>
      <c r="BL2794" s="2733">
        <f t="shared" si="311"/>
        <v>0</v>
      </c>
      <c r="BM2794" s="3180"/>
      <c r="BN2794" s="1902"/>
      <c r="BO2794" s="1878"/>
      <c r="BP2794" s="1878"/>
      <c r="BQ2794" s="1915"/>
      <c r="BR2794" s="3181"/>
      <c r="BS2794" s="1439"/>
      <c r="BT2794" s="1439"/>
      <c r="BU2794" s="1439"/>
      <c r="BV2794" s="1439"/>
      <c r="BW2794" s="1439"/>
      <c r="BX2794" s="1439"/>
      <c r="BY2794" s="1439"/>
      <c r="BZ2794" s="1439"/>
      <c r="CA2794" s="1439"/>
      <c r="CB2794" s="1439"/>
      <c r="CC2794" s="1439"/>
      <c r="CD2794" s="3180" t="s">
        <v>572</v>
      </c>
    </row>
    <row r="2795" spans="1:82" s="528" customFormat="1" ht="25.5" customHeight="1" x14ac:dyDescent="0.2">
      <c r="A2795" s="457" t="s">
        <v>163</v>
      </c>
      <c r="B2795" s="458" t="s">
        <v>146</v>
      </c>
      <c r="C2795" s="503" t="s">
        <v>164</v>
      </c>
      <c r="D2795" s="460">
        <v>363</v>
      </c>
      <c r="E2795" s="461" t="s">
        <v>730</v>
      </c>
      <c r="F2795" s="462" t="s">
        <v>731</v>
      </c>
      <c r="G2795" s="463">
        <v>75</v>
      </c>
      <c r="H2795" s="463" t="s">
        <v>0</v>
      </c>
      <c r="I2795" s="463">
        <v>45</v>
      </c>
      <c r="J2795" s="454">
        <v>10</v>
      </c>
      <c r="K2795" s="461"/>
      <c r="L2795" s="465"/>
      <c r="M2795" s="466"/>
      <c r="N2795" s="466"/>
      <c r="O2795" s="466"/>
      <c r="P2795" s="466"/>
      <c r="Q2795" s="466"/>
      <c r="R2795" s="466"/>
      <c r="S2795" s="466"/>
      <c r="T2795" s="466"/>
      <c r="U2795" s="467">
        <f t="shared" si="310"/>
        <v>0</v>
      </c>
      <c r="V2795" s="466"/>
      <c r="W2795" s="466"/>
      <c r="X2795" s="466"/>
      <c r="Y2795" s="466"/>
      <c r="Z2795" s="466"/>
      <c r="AA2795" s="466"/>
      <c r="AB2795" s="466"/>
      <c r="AC2795" s="466"/>
      <c r="AD2795" s="466"/>
      <c r="AE2795" s="466"/>
      <c r="AF2795" s="466"/>
      <c r="AG2795" s="1133">
        <v>85121608</v>
      </c>
      <c r="AH2795" s="4007" t="s">
        <v>757</v>
      </c>
      <c r="AI2795" s="4008">
        <v>42767</v>
      </c>
      <c r="AJ2795" s="4007" t="s">
        <v>758</v>
      </c>
      <c r="AK2795" s="4007" t="s">
        <v>596</v>
      </c>
      <c r="AL2795" s="1133" t="s">
        <v>597</v>
      </c>
      <c r="AM2795" s="4114">
        <v>39000000</v>
      </c>
      <c r="AN2795" s="4113">
        <v>16293336</v>
      </c>
      <c r="AO2795" s="1133" t="s">
        <v>250</v>
      </c>
      <c r="AP2795" s="1133" t="s">
        <v>734</v>
      </c>
      <c r="AQ2795" s="4007" t="s">
        <v>586</v>
      </c>
      <c r="AR2795" s="4009" t="s">
        <v>736</v>
      </c>
      <c r="AS2795" s="3367" t="s">
        <v>6191</v>
      </c>
      <c r="AT2795" s="3368" t="s">
        <v>330</v>
      </c>
      <c r="AU2795" s="3369">
        <v>100</v>
      </c>
      <c r="AV2795" s="3369">
        <v>100</v>
      </c>
      <c r="AW2795" s="3370">
        <v>42789</v>
      </c>
      <c r="AX2795" s="3370">
        <v>42978</v>
      </c>
      <c r="AY2795" s="3492">
        <v>16293336</v>
      </c>
      <c r="AZ2795" s="1423" t="s">
        <v>759</v>
      </c>
      <c r="BA2795" s="1423" t="s">
        <v>349</v>
      </c>
      <c r="BB2795" s="1436" t="s">
        <v>760</v>
      </c>
      <c r="BC2795" s="4026" t="s">
        <v>761</v>
      </c>
      <c r="BD2795" s="3840" t="s">
        <v>762</v>
      </c>
      <c r="BE2795" s="1455">
        <v>42776</v>
      </c>
      <c r="BF2795" s="4013">
        <v>35816667</v>
      </c>
      <c r="BG2795" s="3840">
        <v>2017000289</v>
      </c>
      <c r="BH2795" s="1455">
        <v>42789</v>
      </c>
      <c r="BI2795" s="4027">
        <v>16293336</v>
      </c>
      <c r="BJ2795" s="1455">
        <v>42789</v>
      </c>
      <c r="BK2795" s="1455">
        <v>42978</v>
      </c>
      <c r="BL2795" s="2733">
        <f t="shared" si="311"/>
        <v>19523331</v>
      </c>
      <c r="BM2795" s="3180"/>
      <c r="BN2795" s="1902"/>
      <c r="BO2795" s="1878"/>
      <c r="BP2795" s="1878"/>
      <c r="BQ2795" s="1915"/>
      <c r="BR2795" s="3181"/>
      <c r="BS2795" s="1439"/>
      <c r="BT2795" s="1439"/>
      <c r="BU2795" s="1439"/>
      <c r="BV2795" s="1439"/>
      <c r="BW2795" s="1439"/>
      <c r="BX2795" s="1439"/>
      <c r="BY2795" s="1439"/>
      <c r="BZ2795" s="1439"/>
      <c r="CA2795" s="1439"/>
      <c r="CB2795" s="1439"/>
      <c r="CC2795" s="1439"/>
      <c r="CD2795" s="3180" t="s">
        <v>572</v>
      </c>
    </row>
    <row r="2796" spans="1:82" s="456" customFormat="1" ht="25.5" customHeight="1" x14ac:dyDescent="0.2">
      <c r="A2796" s="457" t="s">
        <v>163</v>
      </c>
      <c r="B2796" s="458" t="s">
        <v>146</v>
      </c>
      <c r="C2796" s="503" t="s">
        <v>164</v>
      </c>
      <c r="D2796" s="460">
        <v>363</v>
      </c>
      <c r="E2796" s="461" t="s">
        <v>730</v>
      </c>
      <c r="F2796" s="462" t="s">
        <v>731</v>
      </c>
      <c r="G2796" s="463">
        <v>75</v>
      </c>
      <c r="H2796" s="463" t="s">
        <v>0</v>
      </c>
      <c r="I2796" s="463">
        <v>45</v>
      </c>
      <c r="J2796" s="454">
        <v>10</v>
      </c>
      <c r="K2796" s="461"/>
      <c r="L2796" s="465"/>
      <c r="M2796" s="466"/>
      <c r="N2796" s="466"/>
      <c r="O2796" s="466"/>
      <c r="P2796" s="466"/>
      <c r="Q2796" s="466"/>
      <c r="R2796" s="466"/>
      <c r="S2796" s="466"/>
      <c r="T2796" s="466"/>
      <c r="U2796" s="467"/>
      <c r="V2796" s="466"/>
      <c r="W2796" s="466"/>
      <c r="X2796" s="466"/>
      <c r="Y2796" s="466"/>
      <c r="Z2796" s="466"/>
      <c r="AA2796" s="466"/>
      <c r="AB2796" s="466"/>
      <c r="AC2796" s="466"/>
      <c r="AD2796" s="466"/>
      <c r="AE2796" s="466"/>
      <c r="AF2796" s="466"/>
      <c r="AG2796" s="1133"/>
      <c r="AH2796" s="4007"/>
      <c r="AI2796" s="4008"/>
      <c r="AJ2796" s="4007"/>
      <c r="AK2796" s="4007"/>
      <c r="AL2796" s="1133"/>
      <c r="AM2796" s="4114"/>
      <c r="AN2796" s="4113"/>
      <c r="AO2796" s="1133"/>
      <c r="AP2796" s="1133"/>
      <c r="AQ2796" s="4007"/>
      <c r="AR2796" s="4009"/>
      <c r="AS2796" s="1423"/>
      <c r="AT2796" s="1419"/>
      <c r="AU2796" s="3493"/>
      <c r="AV2796" s="3493"/>
      <c r="AW2796" s="1455"/>
      <c r="AX2796" s="1455"/>
      <c r="AY2796" s="4027"/>
      <c r="AZ2796" s="1423" t="s">
        <v>763</v>
      </c>
      <c r="BA2796" s="1423" t="s">
        <v>349</v>
      </c>
      <c r="BB2796" s="1436" t="s">
        <v>760</v>
      </c>
      <c r="BC2796" s="4026" t="s">
        <v>761</v>
      </c>
      <c r="BD2796" s="3840" t="s">
        <v>764</v>
      </c>
      <c r="BE2796" s="1455">
        <v>42979</v>
      </c>
      <c r="BF2796" s="4013">
        <v>12000000</v>
      </c>
      <c r="BG2796" s="3840">
        <v>2017001313</v>
      </c>
      <c r="BH2796" s="1455">
        <v>42990</v>
      </c>
      <c r="BI2796" s="4027">
        <v>10100000</v>
      </c>
      <c r="BJ2796" s="1455">
        <v>42991</v>
      </c>
      <c r="BK2796" s="1455">
        <v>43098</v>
      </c>
      <c r="BL2796" s="2733">
        <f t="shared" si="311"/>
        <v>1900000</v>
      </c>
      <c r="BM2796" s="3180"/>
      <c r="BN2796" s="1902"/>
      <c r="BO2796" s="1878"/>
      <c r="BP2796" s="1878"/>
      <c r="BQ2796" s="1915"/>
      <c r="BR2796" s="3181"/>
      <c r="BS2796" s="1439"/>
      <c r="BT2796" s="1439"/>
      <c r="BU2796" s="1439"/>
      <c r="BV2796" s="1439"/>
      <c r="BW2796" s="1439"/>
      <c r="BX2796" s="1439"/>
      <c r="BY2796" s="1439"/>
      <c r="BZ2796" s="1439"/>
      <c r="CA2796" s="1439"/>
      <c r="CB2796" s="1439"/>
      <c r="CC2796" s="1439"/>
      <c r="CD2796" s="3180" t="s">
        <v>572</v>
      </c>
    </row>
    <row r="2797" spans="1:82" s="456" customFormat="1" ht="25.5" customHeight="1" x14ac:dyDescent="0.2">
      <c r="A2797" s="457" t="s">
        <v>163</v>
      </c>
      <c r="B2797" s="458" t="s">
        <v>146</v>
      </c>
      <c r="C2797" s="503" t="s">
        <v>164</v>
      </c>
      <c r="D2797" s="460">
        <v>363</v>
      </c>
      <c r="E2797" s="461" t="s">
        <v>730</v>
      </c>
      <c r="F2797" s="462" t="s">
        <v>731</v>
      </c>
      <c r="G2797" s="463">
        <v>75</v>
      </c>
      <c r="H2797" s="463" t="s">
        <v>0</v>
      </c>
      <c r="I2797" s="463">
        <v>45</v>
      </c>
      <c r="J2797" s="454">
        <v>10</v>
      </c>
      <c r="K2797" s="461"/>
      <c r="L2797" s="465"/>
      <c r="M2797" s="466"/>
      <c r="N2797" s="466"/>
      <c r="O2797" s="466"/>
      <c r="P2797" s="466"/>
      <c r="Q2797" s="466"/>
      <c r="R2797" s="466"/>
      <c r="S2797" s="466"/>
      <c r="T2797" s="466"/>
      <c r="U2797" s="467">
        <f t="shared" si="310"/>
        <v>0</v>
      </c>
      <c r="V2797" s="466"/>
      <c r="W2797" s="466"/>
      <c r="X2797" s="466"/>
      <c r="Y2797" s="466"/>
      <c r="Z2797" s="466"/>
      <c r="AA2797" s="466"/>
      <c r="AB2797" s="466"/>
      <c r="AC2797" s="466"/>
      <c r="AD2797" s="466"/>
      <c r="AE2797" s="466"/>
      <c r="AF2797" s="466"/>
      <c r="AG2797" s="1133">
        <v>86111604</v>
      </c>
      <c r="AH2797" s="1133" t="s">
        <v>765</v>
      </c>
      <c r="AI2797" s="1133" t="s">
        <v>560</v>
      </c>
      <c r="AJ2797" s="1133" t="s">
        <v>766</v>
      </c>
      <c r="AK2797" s="1133" t="s">
        <v>596</v>
      </c>
      <c r="AL2797" s="1133" t="s">
        <v>597</v>
      </c>
      <c r="AM2797" s="4114">
        <v>7000000</v>
      </c>
      <c r="AN2797" s="1147">
        <v>7000000</v>
      </c>
      <c r="AO2797" s="1133" t="s">
        <v>250</v>
      </c>
      <c r="AP2797" s="1133" t="s">
        <v>734</v>
      </c>
      <c r="AQ2797" s="1133" t="s">
        <v>586</v>
      </c>
      <c r="AR2797" s="4009" t="s">
        <v>736</v>
      </c>
      <c r="AS2797" s="3402" t="s">
        <v>767</v>
      </c>
      <c r="AT2797" s="3368" t="s">
        <v>768</v>
      </c>
      <c r="AU2797" s="3369">
        <v>1</v>
      </c>
      <c r="AV2797" s="3369">
        <v>1</v>
      </c>
      <c r="AW2797" s="3374">
        <v>42831</v>
      </c>
      <c r="AX2797" s="3374">
        <v>42831</v>
      </c>
      <c r="AY2797" s="3375">
        <v>7000000</v>
      </c>
      <c r="AZ2797" s="1423" t="s">
        <v>769</v>
      </c>
      <c r="BA2797" s="1423" t="s">
        <v>349</v>
      </c>
      <c r="BB2797" s="1423" t="s">
        <v>770</v>
      </c>
      <c r="BC2797" s="3403" t="s">
        <v>771</v>
      </c>
      <c r="BD2797" s="1423" t="s">
        <v>772</v>
      </c>
      <c r="BE2797" s="1455">
        <v>42809</v>
      </c>
      <c r="BF2797" s="2341">
        <v>7000000</v>
      </c>
      <c r="BG2797" s="1419">
        <v>2017000577</v>
      </c>
      <c r="BH2797" s="1455">
        <v>42829</v>
      </c>
      <c r="BI2797" s="1985">
        <v>7000000</v>
      </c>
      <c r="BJ2797" s="1455">
        <v>42892</v>
      </c>
      <c r="BK2797" s="1455">
        <v>42892</v>
      </c>
      <c r="BL2797" s="2733">
        <f t="shared" si="311"/>
        <v>0</v>
      </c>
      <c r="BM2797" s="3180"/>
      <c r="BN2797" s="1902"/>
      <c r="BO2797" s="1878"/>
      <c r="BP2797" s="1878"/>
      <c r="BQ2797" s="1915"/>
      <c r="BR2797" s="3181"/>
      <c r="BS2797" s="1439"/>
      <c r="BT2797" s="1439"/>
      <c r="BU2797" s="1439"/>
      <c r="BV2797" s="1439"/>
      <c r="BW2797" s="1439"/>
      <c r="BX2797" s="1439"/>
      <c r="BY2797" s="1439"/>
      <c r="BZ2797" s="1439"/>
      <c r="CA2797" s="1439"/>
      <c r="CB2797" s="1439"/>
      <c r="CC2797" s="1439"/>
      <c r="CD2797" s="3180" t="s">
        <v>572</v>
      </c>
    </row>
    <row r="2798" spans="1:82" s="456" customFormat="1" ht="25.5" customHeight="1" x14ac:dyDescent="0.2">
      <c r="A2798" s="457" t="s">
        <v>163</v>
      </c>
      <c r="B2798" s="458" t="s">
        <v>146</v>
      </c>
      <c r="C2798" s="503" t="s">
        <v>164</v>
      </c>
      <c r="D2798" s="460">
        <v>363</v>
      </c>
      <c r="E2798" s="461" t="s">
        <v>730</v>
      </c>
      <c r="F2798" s="462" t="s">
        <v>731</v>
      </c>
      <c r="G2798" s="463">
        <v>75</v>
      </c>
      <c r="H2798" s="463" t="s">
        <v>0</v>
      </c>
      <c r="I2798" s="463">
        <v>45</v>
      </c>
      <c r="J2798" s="454">
        <v>10</v>
      </c>
      <c r="K2798" s="461"/>
      <c r="L2798" s="465"/>
      <c r="M2798" s="466"/>
      <c r="N2798" s="466"/>
      <c r="O2798" s="466"/>
      <c r="P2798" s="466"/>
      <c r="Q2798" s="466"/>
      <c r="R2798" s="466"/>
      <c r="S2798" s="466"/>
      <c r="T2798" s="466"/>
      <c r="U2798" s="467">
        <f t="shared" si="310"/>
        <v>0</v>
      </c>
      <c r="V2798" s="466"/>
      <c r="W2798" s="466"/>
      <c r="X2798" s="466"/>
      <c r="Y2798" s="466"/>
      <c r="Z2798" s="466"/>
      <c r="AA2798" s="466"/>
      <c r="AB2798" s="466"/>
      <c r="AC2798" s="466"/>
      <c r="AD2798" s="466"/>
      <c r="AE2798" s="466"/>
      <c r="AF2798" s="466"/>
      <c r="AG2798" s="1133">
        <v>86111604</v>
      </c>
      <c r="AH2798" s="1133" t="s">
        <v>773</v>
      </c>
      <c r="AI2798" s="1133"/>
      <c r="AJ2798" s="1133" t="s">
        <v>273</v>
      </c>
      <c r="AK2798" s="1133" t="s">
        <v>596</v>
      </c>
      <c r="AL2798" s="1133" t="s">
        <v>597</v>
      </c>
      <c r="AM2798" s="1147">
        <v>200000000</v>
      </c>
      <c r="AN2798" s="1147">
        <v>200000000</v>
      </c>
      <c r="AO2798" s="1133" t="s">
        <v>250</v>
      </c>
      <c r="AP2798" s="1133" t="s">
        <v>734</v>
      </c>
      <c r="AQ2798" s="1133" t="s">
        <v>586</v>
      </c>
      <c r="AR2798" s="4009" t="s">
        <v>736</v>
      </c>
      <c r="AS2798" s="2198" t="s">
        <v>6192</v>
      </c>
      <c r="AT2798" s="3458" t="s">
        <v>774</v>
      </c>
      <c r="AU2798" s="3494">
        <v>22</v>
      </c>
      <c r="AV2798" s="3494">
        <v>22</v>
      </c>
      <c r="AW2798" s="3459" t="s">
        <v>775</v>
      </c>
      <c r="AX2798" s="3459" t="s">
        <v>776</v>
      </c>
      <c r="AY2798" s="3460">
        <v>300000000</v>
      </c>
      <c r="AZ2798" s="1423" t="s">
        <v>777</v>
      </c>
      <c r="BA2798" s="1423" t="s">
        <v>349</v>
      </c>
      <c r="BB2798" s="1423" t="s">
        <v>778</v>
      </c>
      <c r="BC2798" s="1423" t="s">
        <v>779</v>
      </c>
      <c r="BD2798" s="1423" t="s">
        <v>780</v>
      </c>
      <c r="BE2798" s="1455">
        <v>42909</v>
      </c>
      <c r="BF2798" s="2341">
        <v>33000000</v>
      </c>
      <c r="BG2798" s="1419">
        <v>2017000947</v>
      </c>
      <c r="BH2798" s="1455">
        <v>42913</v>
      </c>
      <c r="BI2798" s="3495">
        <v>33000000</v>
      </c>
      <c r="BJ2798" s="1455">
        <v>43005</v>
      </c>
      <c r="BK2798" s="1455">
        <v>42982</v>
      </c>
      <c r="BL2798" s="2733">
        <f t="shared" si="311"/>
        <v>0</v>
      </c>
      <c r="BM2798" s="3180"/>
      <c r="BN2798" s="1902"/>
      <c r="BO2798" s="1878"/>
      <c r="BP2798" s="1878"/>
      <c r="BQ2798" s="1915"/>
      <c r="BR2798" s="3181"/>
      <c r="BS2798" s="1439"/>
      <c r="BT2798" s="1439"/>
      <c r="BU2798" s="1439"/>
      <c r="BV2798" s="1439"/>
      <c r="BW2798" s="1439"/>
      <c r="BX2798" s="1439"/>
      <c r="BY2798" s="1439"/>
      <c r="BZ2798" s="1439"/>
      <c r="CA2798" s="1439"/>
      <c r="CB2798" s="1439"/>
      <c r="CC2798" s="1439"/>
      <c r="CD2798" s="3180" t="s">
        <v>572</v>
      </c>
    </row>
    <row r="2799" spans="1:82" s="456" customFormat="1" ht="25.5" customHeight="1" thickBot="1" x14ac:dyDescent="0.25">
      <c r="A2799" s="469" t="s">
        <v>163</v>
      </c>
      <c r="B2799" s="470" t="s">
        <v>146</v>
      </c>
      <c r="C2799" s="511" t="s">
        <v>164</v>
      </c>
      <c r="D2799" s="431">
        <v>363</v>
      </c>
      <c r="E2799" s="472" t="s">
        <v>730</v>
      </c>
      <c r="F2799" s="473" t="s">
        <v>731</v>
      </c>
      <c r="G2799" s="434">
        <v>75</v>
      </c>
      <c r="H2799" s="434" t="s">
        <v>0</v>
      </c>
      <c r="I2799" s="434">
        <v>45</v>
      </c>
      <c r="J2799" s="496">
        <v>10</v>
      </c>
      <c r="K2799" s="472"/>
      <c r="L2799" s="439"/>
      <c r="M2799" s="474"/>
      <c r="N2799" s="474"/>
      <c r="O2799" s="474"/>
      <c r="P2799" s="474"/>
      <c r="Q2799" s="474"/>
      <c r="R2799" s="474"/>
      <c r="S2799" s="474"/>
      <c r="T2799" s="474"/>
      <c r="U2799" s="440">
        <f t="shared" si="310"/>
        <v>0</v>
      </c>
      <c r="V2799" s="474"/>
      <c r="W2799" s="474"/>
      <c r="X2799" s="474"/>
      <c r="Y2799" s="474"/>
      <c r="Z2799" s="474"/>
      <c r="AA2799" s="474"/>
      <c r="AB2799" s="474"/>
      <c r="AC2799" s="474"/>
      <c r="AD2799" s="474"/>
      <c r="AE2799" s="474"/>
      <c r="AF2799" s="474"/>
      <c r="AG2799" s="1505">
        <v>93141506</v>
      </c>
      <c r="AH2799" s="1505" t="s">
        <v>6394</v>
      </c>
      <c r="AI2799" s="1505"/>
      <c r="AJ2799" s="1505" t="s">
        <v>273</v>
      </c>
      <c r="AK2799" s="1505" t="s">
        <v>596</v>
      </c>
      <c r="AL2799" s="1505" t="s">
        <v>597</v>
      </c>
      <c r="AM2799" s="1995">
        <v>300000000</v>
      </c>
      <c r="AN2799" s="1995">
        <v>300000000</v>
      </c>
      <c r="AO2799" s="1505" t="s">
        <v>250</v>
      </c>
      <c r="AP2799" s="1505" t="s">
        <v>734</v>
      </c>
      <c r="AQ2799" s="1505" t="s">
        <v>586</v>
      </c>
      <c r="AR2799" s="4019" t="s">
        <v>736</v>
      </c>
      <c r="AS2799" s="1626"/>
      <c r="AT2799" s="1499"/>
      <c r="AU2799" s="3496"/>
      <c r="AV2799" s="3496"/>
      <c r="AW2799" s="3497"/>
      <c r="AX2799" s="3497"/>
      <c r="AY2799" s="4028"/>
      <c r="AZ2799" s="2445"/>
      <c r="BA2799" s="2445"/>
      <c r="BB2799" s="2445"/>
      <c r="BC2799" s="2445"/>
      <c r="BD2799" s="2445"/>
      <c r="BE2799" s="3242"/>
      <c r="BF2799" s="3243"/>
      <c r="BG2799" s="3242"/>
      <c r="BH2799" s="3242"/>
      <c r="BI2799" s="3376"/>
      <c r="BJ2799" s="3242"/>
      <c r="BK2799" s="3242"/>
      <c r="BL2799" s="3244">
        <f t="shared" si="311"/>
        <v>0</v>
      </c>
      <c r="BM2799" s="3187"/>
      <c r="BN2799" s="1902"/>
      <c r="BO2799" s="1878"/>
      <c r="BP2799" s="1878"/>
      <c r="BQ2799" s="1915"/>
      <c r="BR2799" s="3188"/>
      <c r="BS2799" s="1514"/>
      <c r="BT2799" s="1514"/>
      <c r="BU2799" s="1514"/>
      <c r="BV2799" s="1514"/>
      <c r="BW2799" s="1514"/>
      <c r="BX2799" s="1514"/>
      <c r="BY2799" s="1514"/>
      <c r="BZ2799" s="1514"/>
      <c r="CA2799" s="1514"/>
      <c r="CB2799" s="1514"/>
      <c r="CC2799" s="1514"/>
      <c r="CD2799" s="3187" t="s">
        <v>572</v>
      </c>
    </row>
    <row r="2800" spans="1:82" s="456" customFormat="1" ht="25.5" customHeight="1" x14ac:dyDescent="0.2">
      <c r="A2800" s="475" t="s">
        <v>163</v>
      </c>
      <c r="B2800" s="476" t="s">
        <v>146</v>
      </c>
      <c r="C2800" s="520" t="s">
        <v>164</v>
      </c>
      <c r="D2800" s="179">
        <v>364</v>
      </c>
      <c r="E2800" s="478" t="s">
        <v>781</v>
      </c>
      <c r="F2800" s="479" t="s">
        <v>782</v>
      </c>
      <c r="G2800" s="12">
        <v>4</v>
      </c>
      <c r="H2800" s="12" t="s">
        <v>0</v>
      </c>
      <c r="I2800" s="529">
        <v>8</v>
      </c>
      <c r="J2800" s="480">
        <v>2</v>
      </c>
      <c r="K2800" s="478"/>
      <c r="L2800" s="6">
        <f>+M2800+N2800+O2800+P2800+Q2800+R2800+S2800+T2800</f>
        <v>70000000</v>
      </c>
      <c r="M2800" s="481">
        <v>70000000</v>
      </c>
      <c r="N2800" s="481"/>
      <c r="O2800" s="481"/>
      <c r="P2800" s="481"/>
      <c r="Q2800" s="481"/>
      <c r="R2800" s="481"/>
      <c r="S2800" s="481"/>
      <c r="T2800" s="481"/>
      <c r="U2800" s="482">
        <f t="shared" si="310"/>
        <v>20000000</v>
      </c>
      <c r="V2800" s="481">
        <v>20000000</v>
      </c>
      <c r="W2800" s="414"/>
      <c r="X2800" s="414"/>
      <c r="Y2800" s="414"/>
      <c r="Z2800" s="414"/>
      <c r="AA2800" s="414"/>
      <c r="AB2800" s="414"/>
      <c r="AC2800" s="414"/>
      <c r="AD2800" s="7"/>
      <c r="AE2800" s="7"/>
      <c r="AF2800" s="7"/>
      <c r="AG2800" s="3470" t="s">
        <v>708</v>
      </c>
      <c r="AH2800" s="1956" t="s">
        <v>709</v>
      </c>
      <c r="AI2800" s="1956" t="s">
        <v>710</v>
      </c>
      <c r="AJ2800" s="1956"/>
      <c r="AK2800" s="4000" t="s">
        <v>596</v>
      </c>
      <c r="AL2800" s="1956" t="s">
        <v>597</v>
      </c>
      <c r="AM2800" s="1864">
        <v>35000000</v>
      </c>
      <c r="AN2800" s="1864">
        <v>20000000</v>
      </c>
      <c r="AO2800" s="1956" t="s">
        <v>563</v>
      </c>
      <c r="AP2800" s="1956" t="s">
        <v>6</v>
      </c>
      <c r="AQ2800" s="1956" t="s">
        <v>711</v>
      </c>
      <c r="AR2800" s="530" t="s">
        <v>783</v>
      </c>
      <c r="AS2800" s="3498" t="s">
        <v>784</v>
      </c>
      <c r="AT2800" s="3392" t="s">
        <v>6193</v>
      </c>
      <c r="AU2800" s="3393">
        <v>1</v>
      </c>
      <c r="AV2800" s="3393">
        <v>1</v>
      </c>
      <c r="AW2800" s="3499">
        <v>42917</v>
      </c>
      <c r="AX2800" s="3499">
        <v>42946</v>
      </c>
      <c r="AY2800" s="3396">
        <v>20000000</v>
      </c>
      <c r="AZ2800" s="1397" t="s">
        <v>785</v>
      </c>
      <c r="BA2800" s="1397" t="s">
        <v>349</v>
      </c>
      <c r="BB2800" s="1397" t="s">
        <v>786</v>
      </c>
      <c r="BC2800" s="1397" t="s">
        <v>787</v>
      </c>
      <c r="BD2800" s="1397" t="s">
        <v>788</v>
      </c>
      <c r="BE2800" s="1394">
        <v>42879</v>
      </c>
      <c r="BF2800" s="3500">
        <v>20000000</v>
      </c>
      <c r="BG2800" s="1394">
        <v>2017000882</v>
      </c>
      <c r="BH2800" s="1831">
        <v>42900</v>
      </c>
      <c r="BI2800" s="2208">
        <v>20000000</v>
      </c>
      <c r="BJ2800" s="1831">
        <v>42914</v>
      </c>
      <c r="BK2800" s="3397">
        <v>42944</v>
      </c>
      <c r="BL2800" s="2521">
        <f t="shared" si="311"/>
        <v>0</v>
      </c>
      <c r="BM2800" s="3382">
        <f>L2800-(BI2800:BI2805)</f>
        <v>50000000</v>
      </c>
      <c r="BN2800" s="1878"/>
      <c r="BO2800" s="1878"/>
      <c r="BP2800" s="1878"/>
      <c r="BQ2800" s="1878"/>
      <c r="BR2800" s="1413"/>
      <c r="BS2800" s="1413"/>
      <c r="BT2800" s="1413"/>
      <c r="BU2800" s="1413"/>
      <c r="BV2800" s="1413"/>
      <c r="BW2800" s="1413"/>
      <c r="BX2800" s="1413"/>
      <c r="BY2800" s="1413"/>
      <c r="BZ2800" s="1413"/>
      <c r="CA2800" s="1413"/>
      <c r="CB2800" s="1413"/>
      <c r="CC2800" s="2969"/>
      <c r="CD2800" s="1874" t="s">
        <v>572</v>
      </c>
    </row>
    <row r="2801" spans="1:82" s="456" customFormat="1" ht="25.5" customHeight="1" x14ac:dyDescent="0.2">
      <c r="A2801" s="484" t="s">
        <v>163</v>
      </c>
      <c r="B2801" s="458" t="s">
        <v>146</v>
      </c>
      <c r="C2801" s="503" t="s">
        <v>164</v>
      </c>
      <c r="D2801" s="460">
        <v>364</v>
      </c>
      <c r="E2801" s="461" t="s">
        <v>781</v>
      </c>
      <c r="F2801" s="462" t="s">
        <v>782</v>
      </c>
      <c r="G2801" s="463">
        <v>4</v>
      </c>
      <c r="H2801" s="463" t="s">
        <v>0</v>
      </c>
      <c r="I2801" s="16">
        <v>8</v>
      </c>
      <c r="J2801" s="454">
        <v>2</v>
      </c>
      <c r="K2801" s="461"/>
      <c r="L2801" s="6"/>
      <c r="M2801" s="466"/>
      <c r="N2801" s="466"/>
      <c r="O2801" s="466"/>
      <c r="P2801" s="466"/>
      <c r="Q2801" s="466"/>
      <c r="R2801" s="466"/>
      <c r="S2801" s="466"/>
      <c r="T2801" s="466"/>
      <c r="U2801" s="467">
        <f t="shared" si="310"/>
        <v>0</v>
      </c>
      <c r="V2801" s="466"/>
      <c r="W2801" s="466"/>
      <c r="X2801" s="466"/>
      <c r="Y2801" s="466"/>
      <c r="Z2801" s="466"/>
      <c r="AA2801" s="466"/>
      <c r="AB2801" s="466"/>
      <c r="AC2801" s="466"/>
      <c r="AD2801" s="466"/>
      <c r="AE2801" s="466"/>
      <c r="AF2801" s="466"/>
      <c r="AG2801" s="1133" t="s">
        <v>708</v>
      </c>
      <c r="AH2801" s="1133" t="s">
        <v>709</v>
      </c>
      <c r="AI2801" s="1133" t="s">
        <v>710</v>
      </c>
      <c r="AJ2801" s="1133"/>
      <c r="AK2801" s="1133" t="s">
        <v>596</v>
      </c>
      <c r="AL2801" s="1133" t="s">
        <v>597</v>
      </c>
      <c r="AM2801" s="1147">
        <v>35000000</v>
      </c>
      <c r="AN2801" s="1147">
        <v>33000000</v>
      </c>
      <c r="AO2801" s="1133" t="s">
        <v>563</v>
      </c>
      <c r="AP2801" s="1133" t="s">
        <v>6</v>
      </c>
      <c r="AQ2801" s="1133" t="s">
        <v>711</v>
      </c>
      <c r="AR2801" s="3390" t="s">
        <v>783</v>
      </c>
      <c r="AS2801" s="3367" t="s">
        <v>6194</v>
      </c>
      <c r="AT2801" s="3392" t="s">
        <v>6193</v>
      </c>
      <c r="AU2801" s="3393">
        <v>1</v>
      </c>
      <c r="AV2801" s="3393">
        <v>1</v>
      </c>
      <c r="AW2801" s="3499">
        <v>42917</v>
      </c>
      <c r="AX2801" s="3499">
        <v>43100</v>
      </c>
      <c r="AY2801" s="3396">
        <v>50000000</v>
      </c>
      <c r="AZ2801" s="1397" t="s">
        <v>245</v>
      </c>
      <c r="BA2801" s="1397" t="s">
        <v>303</v>
      </c>
      <c r="BB2801" s="1397" t="s">
        <v>304</v>
      </c>
      <c r="BC2801" s="1397" t="s">
        <v>305</v>
      </c>
      <c r="BD2801" s="1397">
        <v>2017000432</v>
      </c>
      <c r="BE2801" s="1394">
        <v>42789</v>
      </c>
      <c r="BF2801" s="3500">
        <v>71500000</v>
      </c>
      <c r="BG2801" s="1394">
        <v>2017000358</v>
      </c>
      <c r="BH2801" s="1831">
        <v>42795</v>
      </c>
      <c r="BI2801" s="2208">
        <v>71500000</v>
      </c>
      <c r="BJ2801" s="1831">
        <v>42795</v>
      </c>
      <c r="BK2801" s="3397">
        <v>43099</v>
      </c>
      <c r="BL2801" s="2733">
        <f t="shared" si="311"/>
        <v>0</v>
      </c>
      <c r="BM2801" s="3383"/>
      <c r="BN2801" s="1878"/>
      <c r="BO2801" s="1878"/>
      <c r="BP2801" s="1878"/>
      <c r="BQ2801" s="1878"/>
      <c r="BR2801" s="1439"/>
      <c r="BS2801" s="1439"/>
      <c r="BT2801" s="1439"/>
      <c r="BU2801" s="1439"/>
      <c r="BV2801" s="1439"/>
      <c r="BW2801" s="1439"/>
      <c r="BX2801" s="1439"/>
      <c r="BY2801" s="1439"/>
      <c r="BZ2801" s="1439"/>
      <c r="CA2801" s="1439"/>
      <c r="CB2801" s="1439"/>
      <c r="CC2801" s="2752"/>
      <c r="CD2801" s="2238" t="s">
        <v>572</v>
      </c>
    </row>
    <row r="2802" spans="1:82" s="456" customFormat="1" ht="25.5" customHeight="1" x14ac:dyDescent="0.2">
      <c r="A2802" s="484" t="s">
        <v>163</v>
      </c>
      <c r="B2802" s="458" t="s">
        <v>146</v>
      </c>
      <c r="C2802" s="503" t="s">
        <v>164</v>
      </c>
      <c r="D2802" s="460">
        <v>364</v>
      </c>
      <c r="E2802" s="461" t="s">
        <v>781</v>
      </c>
      <c r="F2802" s="462" t="s">
        <v>782</v>
      </c>
      <c r="G2802" s="463">
        <v>4</v>
      </c>
      <c r="H2802" s="463" t="s">
        <v>0</v>
      </c>
      <c r="I2802" s="16">
        <v>8</v>
      </c>
      <c r="J2802" s="454">
        <v>2</v>
      </c>
      <c r="K2802" s="461"/>
      <c r="L2802" s="6"/>
      <c r="M2802" s="466"/>
      <c r="N2802" s="466"/>
      <c r="O2802" s="466"/>
      <c r="P2802" s="466"/>
      <c r="Q2802" s="466"/>
      <c r="R2802" s="466"/>
      <c r="S2802" s="466"/>
      <c r="T2802" s="466"/>
      <c r="U2802" s="467">
        <f t="shared" si="310"/>
        <v>0</v>
      </c>
      <c r="V2802" s="466"/>
      <c r="W2802" s="466"/>
      <c r="X2802" s="466"/>
      <c r="Y2802" s="466"/>
      <c r="Z2802" s="466"/>
      <c r="AA2802" s="466"/>
      <c r="AB2802" s="466"/>
      <c r="AC2802" s="466"/>
      <c r="AD2802" s="466"/>
      <c r="AE2802" s="466"/>
      <c r="AF2802" s="466"/>
      <c r="AG2802" s="1133"/>
      <c r="AH2802" s="1133"/>
      <c r="AI2802" s="1133"/>
      <c r="AJ2802" s="1133"/>
      <c r="AK2802" s="1133"/>
      <c r="AL2802" s="1133"/>
      <c r="AM2802" s="1147"/>
      <c r="AN2802" s="1147"/>
      <c r="AO2802" s="1133"/>
      <c r="AP2802" s="1133"/>
      <c r="AQ2802" s="1133"/>
      <c r="AR2802" s="3390"/>
      <c r="AS2802" s="1991"/>
      <c r="AT2802" s="3214"/>
      <c r="AU2802" s="1869"/>
      <c r="AV2802" s="1869"/>
      <c r="AW2802" s="2444"/>
      <c r="AX2802" s="2444"/>
      <c r="AY2802" s="2338"/>
      <c r="AZ2802" s="2200" t="s">
        <v>789</v>
      </c>
      <c r="BA2802" s="2200" t="s">
        <v>349</v>
      </c>
      <c r="BB2802" s="1397" t="s">
        <v>786</v>
      </c>
      <c r="BC2802" s="1397" t="s">
        <v>790</v>
      </c>
      <c r="BD2802" s="2200"/>
      <c r="BE2802" s="2238"/>
      <c r="BF2802" s="2342"/>
      <c r="BG2802" s="2238"/>
      <c r="BH2802" s="2238"/>
      <c r="BI2802" s="3372">
        <v>33000000</v>
      </c>
      <c r="BJ2802" s="2238"/>
      <c r="BK2802" s="3373"/>
      <c r="BL2802" s="2733">
        <f t="shared" si="311"/>
        <v>-33000000</v>
      </c>
      <c r="BM2802" s="3383"/>
      <c r="BN2802" s="1878"/>
      <c r="BO2802" s="1878"/>
      <c r="BP2802" s="1878"/>
      <c r="BQ2802" s="1878"/>
      <c r="BR2802" s="1439"/>
      <c r="BS2802" s="1439"/>
      <c r="BT2802" s="1439"/>
      <c r="BU2802" s="1439"/>
      <c r="BV2802" s="1439"/>
      <c r="BW2802" s="1439"/>
      <c r="BX2802" s="1439"/>
      <c r="BY2802" s="1439"/>
      <c r="BZ2802" s="1439"/>
      <c r="CA2802" s="1439"/>
      <c r="CB2802" s="1439"/>
      <c r="CC2802" s="2752"/>
      <c r="CD2802" s="2238" t="s">
        <v>572</v>
      </c>
    </row>
    <row r="2803" spans="1:82" s="456" customFormat="1" ht="25.5" customHeight="1" x14ac:dyDescent="0.2">
      <c r="A2803" s="484" t="s">
        <v>163</v>
      </c>
      <c r="B2803" s="458" t="s">
        <v>146</v>
      </c>
      <c r="C2803" s="503" t="s">
        <v>164</v>
      </c>
      <c r="D2803" s="460">
        <v>364</v>
      </c>
      <c r="E2803" s="461" t="s">
        <v>781</v>
      </c>
      <c r="F2803" s="462" t="s">
        <v>782</v>
      </c>
      <c r="G2803" s="463">
        <v>4</v>
      </c>
      <c r="H2803" s="463" t="s">
        <v>0</v>
      </c>
      <c r="I2803" s="16">
        <v>8</v>
      </c>
      <c r="J2803" s="454">
        <v>2</v>
      </c>
      <c r="K2803" s="461"/>
      <c r="L2803" s="6"/>
      <c r="M2803" s="466"/>
      <c r="N2803" s="466"/>
      <c r="O2803" s="466"/>
      <c r="P2803" s="466"/>
      <c r="Q2803" s="466"/>
      <c r="R2803" s="466"/>
      <c r="S2803" s="466"/>
      <c r="T2803" s="466"/>
      <c r="U2803" s="467">
        <f t="shared" si="310"/>
        <v>0</v>
      </c>
      <c r="V2803" s="466"/>
      <c r="W2803" s="466"/>
      <c r="X2803" s="466"/>
      <c r="Y2803" s="466"/>
      <c r="Z2803" s="466"/>
      <c r="AA2803" s="466"/>
      <c r="AB2803" s="466"/>
      <c r="AC2803" s="466"/>
      <c r="AD2803" s="466"/>
      <c r="AE2803" s="466"/>
      <c r="AF2803" s="466"/>
      <c r="AG2803" s="1133"/>
      <c r="AH2803" s="1133"/>
      <c r="AI2803" s="1133"/>
      <c r="AJ2803" s="1133"/>
      <c r="AK2803" s="1133"/>
      <c r="AL2803" s="1133"/>
      <c r="AM2803" s="1147"/>
      <c r="AN2803" s="1147"/>
      <c r="AO2803" s="1133"/>
      <c r="AP2803" s="1133"/>
      <c r="AQ2803" s="1133"/>
      <c r="AR2803" s="3390"/>
      <c r="AS2803" s="1991"/>
      <c r="AT2803" s="3214"/>
      <c r="AU2803" s="1869"/>
      <c r="AV2803" s="1869"/>
      <c r="AW2803" s="2444"/>
      <c r="AX2803" s="2444"/>
      <c r="AY2803" s="2338"/>
      <c r="AZ2803" s="2200"/>
      <c r="BA2803" s="2200"/>
      <c r="BB2803" s="2200"/>
      <c r="BC2803" s="2200"/>
      <c r="BD2803" s="2200"/>
      <c r="BE2803" s="2238"/>
      <c r="BF2803" s="2342"/>
      <c r="BG2803" s="2238"/>
      <c r="BH2803" s="2238"/>
      <c r="BI2803" s="3372"/>
      <c r="BJ2803" s="2238"/>
      <c r="BK2803" s="3373"/>
      <c r="BL2803" s="2733">
        <f t="shared" si="311"/>
        <v>0</v>
      </c>
      <c r="BM2803" s="3383"/>
      <c r="BN2803" s="1878"/>
      <c r="BO2803" s="1878"/>
      <c r="BP2803" s="1878"/>
      <c r="BQ2803" s="1878"/>
      <c r="BR2803" s="1439"/>
      <c r="BS2803" s="1439"/>
      <c r="BT2803" s="1439"/>
      <c r="BU2803" s="1439"/>
      <c r="BV2803" s="1439"/>
      <c r="BW2803" s="1439"/>
      <c r="BX2803" s="1439"/>
      <c r="BY2803" s="1439"/>
      <c r="BZ2803" s="1439"/>
      <c r="CA2803" s="1439"/>
      <c r="CB2803" s="1439"/>
      <c r="CC2803" s="2752"/>
      <c r="CD2803" s="2238" t="s">
        <v>572</v>
      </c>
    </row>
    <row r="2804" spans="1:82" s="456" customFormat="1" ht="25.5" customHeight="1" x14ac:dyDescent="0.2">
      <c r="A2804" s="484" t="s">
        <v>163</v>
      </c>
      <c r="B2804" s="458" t="s">
        <v>146</v>
      </c>
      <c r="C2804" s="503" t="s">
        <v>164</v>
      </c>
      <c r="D2804" s="460">
        <v>364</v>
      </c>
      <c r="E2804" s="461" t="s">
        <v>781</v>
      </c>
      <c r="F2804" s="462" t="s">
        <v>782</v>
      </c>
      <c r="G2804" s="463">
        <v>4</v>
      </c>
      <c r="H2804" s="463" t="s">
        <v>0</v>
      </c>
      <c r="I2804" s="16">
        <v>8</v>
      </c>
      <c r="J2804" s="454">
        <v>2</v>
      </c>
      <c r="K2804" s="461"/>
      <c r="L2804" s="6"/>
      <c r="M2804" s="466"/>
      <c r="N2804" s="466"/>
      <c r="O2804" s="466"/>
      <c r="P2804" s="466"/>
      <c r="Q2804" s="466"/>
      <c r="R2804" s="466"/>
      <c r="S2804" s="466"/>
      <c r="T2804" s="466"/>
      <c r="U2804" s="467">
        <f t="shared" si="310"/>
        <v>0</v>
      </c>
      <c r="V2804" s="466"/>
      <c r="W2804" s="466"/>
      <c r="X2804" s="466"/>
      <c r="Y2804" s="466"/>
      <c r="Z2804" s="466"/>
      <c r="AA2804" s="466"/>
      <c r="AB2804" s="466"/>
      <c r="AC2804" s="466"/>
      <c r="AD2804" s="466"/>
      <c r="AE2804" s="466"/>
      <c r="AF2804" s="466"/>
      <c r="AG2804" s="1133"/>
      <c r="AH2804" s="1133"/>
      <c r="AI2804" s="1133"/>
      <c r="AJ2804" s="1133"/>
      <c r="AK2804" s="1133"/>
      <c r="AL2804" s="1133"/>
      <c r="AM2804" s="1147"/>
      <c r="AN2804" s="1147"/>
      <c r="AO2804" s="1133"/>
      <c r="AP2804" s="1133"/>
      <c r="AQ2804" s="1133"/>
      <c r="AR2804" s="3390"/>
      <c r="AS2804" s="1991"/>
      <c r="AT2804" s="3214"/>
      <c r="AU2804" s="1869"/>
      <c r="AV2804" s="1869"/>
      <c r="AW2804" s="2444"/>
      <c r="AX2804" s="2444"/>
      <c r="AY2804" s="2338"/>
      <c r="AZ2804" s="2200"/>
      <c r="BA2804" s="2200"/>
      <c r="BB2804" s="2200"/>
      <c r="BC2804" s="2200"/>
      <c r="BD2804" s="2200"/>
      <c r="BE2804" s="2238"/>
      <c r="BF2804" s="2342"/>
      <c r="BG2804" s="2238"/>
      <c r="BH2804" s="2238"/>
      <c r="BI2804" s="3372"/>
      <c r="BJ2804" s="2238"/>
      <c r="BK2804" s="3373"/>
      <c r="BL2804" s="2733">
        <f t="shared" si="311"/>
        <v>0</v>
      </c>
      <c r="BM2804" s="3383"/>
      <c r="BN2804" s="1878"/>
      <c r="BO2804" s="1878"/>
      <c r="BP2804" s="1878"/>
      <c r="BQ2804" s="1878"/>
      <c r="BR2804" s="1439"/>
      <c r="BS2804" s="1439"/>
      <c r="BT2804" s="1439"/>
      <c r="BU2804" s="1439"/>
      <c r="BV2804" s="1439"/>
      <c r="BW2804" s="1439"/>
      <c r="BX2804" s="1439"/>
      <c r="BY2804" s="1439"/>
      <c r="BZ2804" s="1439"/>
      <c r="CA2804" s="1439"/>
      <c r="CB2804" s="1439"/>
      <c r="CC2804" s="2752"/>
      <c r="CD2804" s="2238" t="s">
        <v>572</v>
      </c>
    </row>
    <row r="2805" spans="1:82" s="456" customFormat="1" ht="25.5" customHeight="1" thickBot="1" x14ac:dyDescent="0.25">
      <c r="A2805" s="486" t="s">
        <v>163</v>
      </c>
      <c r="B2805" s="487" t="s">
        <v>146</v>
      </c>
      <c r="C2805" s="521" t="s">
        <v>164</v>
      </c>
      <c r="D2805" s="205">
        <v>364</v>
      </c>
      <c r="E2805" s="489" t="s">
        <v>781</v>
      </c>
      <c r="F2805" s="490" t="s">
        <v>782</v>
      </c>
      <c r="G2805" s="17">
        <v>4</v>
      </c>
      <c r="H2805" s="17" t="s">
        <v>0</v>
      </c>
      <c r="I2805" s="524">
        <v>8</v>
      </c>
      <c r="J2805" s="491">
        <v>2</v>
      </c>
      <c r="K2805" s="489"/>
      <c r="L2805" s="73"/>
      <c r="M2805" s="8"/>
      <c r="N2805" s="8"/>
      <c r="O2805" s="8"/>
      <c r="P2805" s="8"/>
      <c r="Q2805" s="8"/>
      <c r="R2805" s="8"/>
      <c r="S2805" s="8"/>
      <c r="T2805" s="8"/>
      <c r="U2805" s="207">
        <f t="shared" si="310"/>
        <v>0</v>
      </c>
      <c r="V2805" s="8"/>
      <c r="W2805" s="8"/>
      <c r="X2805" s="8"/>
      <c r="Y2805" s="8"/>
      <c r="Z2805" s="8"/>
      <c r="AA2805" s="8"/>
      <c r="AB2805" s="8"/>
      <c r="AC2805" s="8"/>
      <c r="AD2805" s="8"/>
      <c r="AE2805" s="8"/>
      <c r="AF2805" s="8"/>
      <c r="AG2805" s="1155"/>
      <c r="AH2805" s="1155"/>
      <c r="AI2805" s="1155"/>
      <c r="AJ2805" s="1155"/>
      <c r="AK2805" s="1155"/>
      <c r="AL2805" s="1155"/>
      <c r="AM2805" s="2144"/>
      <c r="AN2805" s="2144"/>
      <c r="AO2805" s="1155"/>
      <c r="AP2805" s="1155"/>
      <c r="AQ2805" s="1155"/>
      <c r="AR2805" s="1926"/>
      <c r="AS2805" s="2145"/>
      <c r="AT2805" s="3218"/>
      <c r="AU2805" s="3474"/>
      <c r="AV2805" s="3474"/>
      <c r="AW2805" s="3384"/>
      <c r="AX2805" s="3384"/>
      <c r="AY2805" s="2347"/>
      <c r="AZ2805" s="3385"/>
      <c r="BA2805" s="3385"/>
      <c r="BB2805" s="3385"/>
      <c r="BC2805" s="3385"/>
      <c r="BD2805" s="3385"/>
      <c r="BE2805" s="1939"/>
      <c r="BF2805" s="2351"/>
      <c r="BG2805" s="1939"/>
      <c r="BH2805" s="1939"/>
      <c r="BI2805" s="3386"/>
      <c r="BJ2805" s="1939"/>
      <c r="BK2805" s="3387"/>
      <c r="BL2805" s="2739">
        <f t="shared" si="311"/>
        <v>0</v>
      </c>
      <c r="BM2805" s="3388"/>
      <c r="BN2805" s="1878"/>
      <c r="BO2805" s="1878"/>
      <c r="BP2805" s="1878"/>
      <c r="BQ2805" s="1878"/>
      <c r="BR2805" s="1608"/>
      <c r="BS2805" s="1608"/>
      <c r="BT2805" s="1608"/>
      <c r="BU2805" s="1608"/>
      <c r="BV2805" s="1608"/>
      <c r="BW2805" s="1608"/>
      <c r="BX2805" s="1608"/>
      <c r="BY2805" s="1608"/>
      <c r="BZ2805" s="1608"/>
      <c r="CA2805" s="1608"/>
      <c r="CB2805" s="1608"/>
      <c r="CC2805" s="3481"/>
      <c r="CD2805" s="1939" t="s">
        <v>572</v>
      </c>
    </row>
    <row r="2806" spans="1:82" s="456" customFormat="1" ht="25.5" customHeight="1" x14ac:dyDescent="0.2">
      <c r="A2806" s="449" t="s">
        <v>163</v>
      </c>
      <c r="B2806" s="450" t="s">
        <v>146</v>
      </c>
      <c r="C2806" s="501" t="s">
        <v>164</v>
      </c>
      <c r="D2806" s="163">
        <v>365</v>
      </c>
      <c r="E2806" s="178" t="s">
        <v>791</v>
      </c>
      <c r="F2806" s="453" t="s">
        <v>792</v>
      </c>
      <c r="G2806" s="217">
        <v>0</v>
      </c>
      <c r="H2806" s="217" t="s">
        <v>0</v>
      </c>
      <c r="I2806" s="502">
        <v>1</v>
      </c>
      <c r="J2806" s="493">
        <v>0.1</v>
      </c>
      <c r="K2806" s="452"/>
      <c r="L2806" s="51">
        <f>+M2806+N2806+O2806+P2806+Q2806+R2806+S2806+T2806</f>
        <v>0</v>
      </c>
      <c r="M2806" s="345"/>
      <c r="N2806" s="345"/>
      <c r="O2806" s="345"/>
      <c r="P2806" s="345"/>
      <c r="Q2806" s="345"/>
      <c r="R2806" s="345"/>
      <c r="S2806" s="345"/>
      <c r="T2806" s="345"/>
      <c r="U2806" s="494">
        <f t="shared" si="310"/>
        <v>0</v>
      </c>
      <c r="V2806" s="52"/>
      <c r="W2806" s="52"/>
      <c r="X2806" s="52"/>
      <c r="Y2806" s="52"/>
      <c r="Z2806" s="52"/>
      <c r="AA2806" s="52"/>
      <c r="AB2806" s="52"/>
      <c r="AC2806" s="52"/>
      <c r="AD2806" s="52"/>
      <c r="AE2806" s="52"/>
      <c r="AF2806" s="52"/>
      <c r="AG2806" s="1462"/>
      <c r="AH2806" s="1462"/>
      <c r="AI2806" s="1462"/>
      <c r="AJ2806" s="1462"/>
      <c r="AK2806" s="1462"/>
      <c r="AL2806" s="1462"/>
      <c r="AM2806" s="1923"/>
      <c r="AN2806" s="1923"/>
      <c r="AO2806" s="1462"/>
      <c r="AP2806" s="1462"/>
      <c r="AQ2806" s="1462"/>
      <c r="AR2806" s="2510"/>
      <c r="AS2806" s="1849" t="s">
        <v>793</v>
      </c>
      <c r="AT2806" s="3475" t="s">
        <v>6195</v>
      </c>
      <c r="AU2806" s="2748">
        <v>1</v>
      </c>
      <c r="AV2806" s="2748">
        <v>0</v>
      </c>
      <c r="AW2806" s="3501">
        <v>42948</v>
      </c>
      <c r="AX2806" s="3501">
        <v>43100</v>
      </c>
      <c r="AY2806" s="3477">
        <v>0</v>
      </c>
      <c r="AZ2806" s="1854"/>
      <c r="BA2806" s="1854"/>
      <c r="BB2806" s="1854"/>
      <c r="BC2806" s="1854"/>
      <c r="BD2806" s="1854"/>
      <c r="BE2806" s="1858"/>
      <c r="BF2806" s="2221"/>
      <c r="BG2806" s="1858"/>
      <c r="BH2806" s="1858"/>
      <c r="BI2806" s="3426"/>
      <c r="BJ2806" s="1858"/>
      <c r="BK2806" s="3427"/>
      <c r="BL2806" s="2514">
        <f t="shared" si="311"/>
        <v>0</v>
      </c>
      <c r="BM2806" s="3364">
        <f>L2806-(BI2806:BI2811)</f>
        <v>0</v>
      </c>
      <c r="BN2806" s="1902"/>
      <c r="BO2806" s="1878"/>
      <c r="BP2806" s="1878"/>
      <c r="BQ2806" s="1915"/>
      <c r="BR2806" s="2753"/>
      <c r="BS2806" s="1471"/>
      <c r="BT2806" s="1471"/>
      <c r="BU2806" s="1471"/>
      <c r="BV2806" s="1471"/>
      <c r="BW2806" s="1471"/>
      <c r="BX2806" s="1471"/>
      <c r="BY2806" s="1471"/>
      <c r="BZ2806" s="1471"/>
      <c r="CA2806" s="1471"/>
      <c r="CB2806" s="1471"/>
      <c r="CC2806" s="2754"/>
      <c r="CD2806" s="3366" t="s">
        <v>572</v>
      </c>
    </row>
    <row r="2807" spans="1:82" s="456" customFormat="1" ht="25.5" customHeight="1" x14ac:dyDescent="0.2">
      <c r="A2807" s="457" t="s">
        <v>163</v>
      </c>
      <c r="B2807" s="458" t="s">
        <v>146</v>
      </c>
      <c r="C2807" s="503" t="s">
        <v>164</v>
      </c>
      <c r="D2807" s="460">
        <v>365</v>
      </c>
      <c r="E2807" s="531" t="s">
        <v>791</v>
      </c>
      <c r="F2807" s="462" t="s">
        <v>792</v>
      </c>
      <c r="G2807" s="463">
        <v>0</v>
      </c>
      <c r="H2807" s="463" t="s">
        <v>0</v>
      </c>
      <c r="I2807" s="16">
        <v>1</v>
      </c>
      <c r="J2807" s="454">
        <v>0.1</v>
      </c>
      <c r="K2807" s="461"/>
      <c r="L2807" s="6"/>
      <c r="M2807" s="466"/>
      <c r="N2807" s="466"/>
      <c r="O2807" s="466"/>
      <c r="P2807" s="466"/>
      <c r="Q2807" s="466"/>
      <c r="R2807" s="466"/>
      <c r="S2807" s="466"/>
      <c r="T2807" s="466"/>
      <c r="U2807" s="467">
        <f t="shared" si="310"/>
        <v>0</v>
      </c>
      <c r="V2807" s="466"/>
      <c r="W2807" s="466"/>
      <c r="X2807" s="466"/>
      <c r="Y2807" s="466"/>
      <c r="Z2807" s="466"/>
      <c r="AA2807" s="466"/>
      <c r="AB2807" s="466"/>
      <c r="AC2807" s="466"/>
      <c r="AD2807" s="466"/>
      <c r="AE2807" s="466"/>
      <c r="AF2807" s="466"/>
      <c r="AG2807" s="1133"/>
      <c r="AH2807" s="1133"/>
      <c r="AI2807" s="1133"/>
      <c r="AJ2807" s="1133"/>
      <c r="AK2807" s="1133"/>
      <c r="AL2807" s="1133"/>
      <c r="AM2807" s="1147"/>
      <c r="AN2807" s="1147"/>
      <c r="AO2807" s="1133"/>
      <c r="AP2807" s="1133"/>
      <c r="AQ2807" s="1133"/>
      <c r="AR2807" s="3390"/>
      <c r="AS2807" s="1991"/>
      <c r="AT2807" s="3214"/>
      <c r="AU2807" s="1869"/>
      <c r="AV2807" s="1869"/>
      <c r="AW2807" s="2444"/>
      <c r="AX2807" s="2444"/>
      <c r="AY2807" s="2338"/>
      <c r="AZ2807" s="2200"/>
      <c r="BA2807" s="2200"/>
      <c r="BB2807" s="2200"/>
      <c r="BC2807" s="2200"/>
      <c r="BD2807" s="2200"/>
      <c r="BE2807" s="2238"/>
      <c r="BF2807" s="2342"/>
      <c r="BG2807" s="2238"/>
      <c r="BH2807" s="2238"/>
      <c r="BI2807" s="3372"/>
      <c r="BJ2807" s="2238"/>
      <c r="BK2807" s="3373"/>
      <c r="BL2807" s="2733">
        <f t="shared" si="311"/>
        <v>0</v>
      </c>
      <c r="BM2807" s="3345"/>
      <c r="BN2807" s="1902"/>
      <c r="BO2807" s="1878"/>
      <c r="BP2807" s="1878"/>
      <c r="BQ2807" s="1915"/>
      <c r="BR2807" s="3181"/>
      <c r="BS2807" s="1439"/>
      <c r="BT2807" s="1439"/>
      <c r="BU2807" s="1439"/>
      <c r="BV2807" s="1439"/>
      <c r="BW2807" s="1439"/>
      <c r="BX2807" s="1439"/>
      <c r="BY2807" s="1439"/>
      <c r="BZ2807" s="1439"/>
      <c r="CA2807" s="1439"/>
      <c r="CB2807" s="1439"/>
      <c r="CC2807" s="2752"/>
      <c r="CD2807" s="3180" t="s">
        <v>572</v>
      </c>
    </row>
    <row r="2808" spans="1:82" s="456" customFormat="1" ht="25.5" customHeight="1" x14ac:dyDescent="0.2">
      <c r="A2808" s="457" t="s">
        <v>163</v>
      </c>
      <c r="B2808" s="458" t="s">
        <v>146</v>
      </c>
      <c r="C2808" s="503" t="s">
        <v>164</v>
      </c>
      <c r="D2808" s="460">
        <v>365</v>
      </c>
      <c r="E2808" s="531" t="s">
        <v>791</v>
      </c>
      <c r="F2808" s="462" t="s">
        <v>792</v>
      </c>
      <c r="G2808" s="463">
        <v>0</v>
      </c>
      <c r="H2808" s="463" t="s">
        <v>0</v>
      </c>
      <c r="I2808" s="16">
        <v>1</v>
      </c>
      <c r="J2808" s="454">
        <v>0.1</v>
      </c>
      <c r="K2808" s="461"/>
      <c r="L2808" s="6"/>
      <c r="M2808" s="466"/>
      <c r="N2808" s="466"/>
      <c r="O2808" s="466"/>
      <c r="P2808" s="466"/>
      <c r="Q2808" s="466"/>
      <c r="R2808" s="466"/>
      <c r="S2808" s="466"/>
      <c r="T2808" s="466"/>
      <c r="U2808" s="467">
        <f t="shared" si="310"/>
        <v>0</v>
      </c>
      <c r="V2808" s="466"/>
      <c r="W2808" s="466"/>
      <c r="X2808" s="466"/>
      <c r="Y2808" s="466"/>
      <c r="Z2808" s="466"/>
      <c r="AA2808" s="466"/>
      <c r="AB2808" s="466"/>
      <c r="AC2808" s="466"/>
      <c r="AD2808" s="466"/>
      <c r="AE2808" s="466"/>
      <c r="AF2808" s="466"/>
      <c r="AG2808" s="1133"/>
      <c r="AH2808" s="1133"/>
      <c r="AI2808" s="1133"/>
      <c r="AJ2808" s="1133"/>
      <c r="AK2808" s="1133"/>
      <c r="AL2808" s="1133"/>
      <c r="AM2808" s="1147"/>
      <c r="AN2808" s="1147"/>
      <c r="AO2808" s="1133"/>
      <c r="AP2808" s="1133"/>
      <c r="AQ2808" s="1133"/>
      <c r="AR2808" s="3390"/>
      <c r="AS2808" s="1991"/>
      <c r="AT2808" s="3214"/>
      <c r="AU2808" s="1869"/>
      <c r="AV2808" s="1869"/>
      <c r="AW2808" s="2444"/>
      <c r="AX2808" s="2444"/>
      <c r="AY2808" s="2338"/>
      <c r="AZ2808" s="2200"/>
      <c r="BA2808" s="2200"/>
      <c r="BB2808" s="2200"/>
      <c r="BC2808" s="2200"/>
      <c r="BD2808" s="2200"/>
      <c r="BE2808" s="2238"/>
      <c r="BF2808" s="2342"/>
      <c r="BG2808" s="2238"/>
      <c r="BH2808" s="2238"/>
      <c r="BI2808" s="3372"/>
      <c r="BJ2808" s="2238"/>
      <c r="BK2808" s="3373"/>
      <c r="BL2808" s="2733">
        <f t="shared" si="311"/>
        <v>0</v>
      </c>
      <c r="BM2808" s="3345"/>
      <c r="BN2808" s="1902"/>
      <c r="BO2808" s="1878"/>
      <c r="BP2808" s="1878"/>
      <c r="BQ2808" s="1915"/>
      <c r="BR2808" s="3181"/>
      <c r="BS2808" s="1439"/>
      <c r="BT2808" s="1439"/>
      <c r="BU2808" s="1439"/>
      <c r="BV2808" s="1439"/>
      <c r="BW2808" s="1439"/>
      <c r="BX2808" s="1439"/>
      <c r="BY2808" s="1439"/>
      <c r="BZ2808" s="1439"/>
      <c r="CA2808" s="1439"/>
      <c r="CB2808" s="1439"/>
      <c r="CC2808" s="2752"/>
      <c r="CD2808" s="3180" t="s">
        <v>572</v>
      </c>
    </row>
    <row r="2809" spans="1:82" ht="25.5" customHeight="1" x14ac:dyDescent="0.2">
      <c r="A2809" s="457" t="s">
        <v>163</v>
      </c>
      <c r="B2809" s="458" t="s">
        <v>146</v>
      </c>
      <c r="C2809" s="503" t="s">
        <v>164</v>
      </c>
      <c r="D2809" s="460">
        <v>365</v>
      </c>
      <c r="E2809" s="531" t="s">
        <v>791</v>
      </c>
      <c r="F2809" s="462" t="s">
        <v>792</v>
      </c>
      <c r="G2809" s="463">
        <v>0</v>
      </c>
      <c r="H2809" s="463" t="s">
        <v>0</v>
      </c>
      <c r="I2809" s="16">
        <v>1</v>
      </c>
      <c r="J2809" s="454">
        <v>0.1</v>
      </c>
      <c r="K2809" s="461"/>
      <c r="L2809" s="6"/>
      <c r="M2809" s="466"/>
      <c r="N2809" s="466"/>
      <c r="O2809" s="466"/>
      <c r="P2809" s="466"/>
      <c r="Q2809" s="466"/>
      <c r="R2809" s="466"/>
      <c r="S2809" s="466"/>
      <c r="T2809" s="466"/>
      <c r="U2809" s="467">
        <f t="shared" si="310"/>
        <v>0</v>
      </c>
      <c r="V2809" s="466"/>
      <c r="W2809" s="466"/>
      <c r="X2809" s="466"/>
      <c r="Y2809" s="466"/>
      <c r="Z2809" s="466"/>
      <c r="AA2809" s="466"/>
      <c r="AB2809" s="466"/>
      <c r="AC2809" s="466"/>
      <c r="AD2809" s="466"/>
      <c r="AE2809" s="466"/>
      <c r="AF2809" s="466"/>
      <c r="AG2809" s="1133"/>
      <c r="AH2809" s="1133"/>
      <c r="AI2809" s="1133"/>
      <c r="AJ2809" s="1133"/>
      <c r="AK2809" s="1133"/>
      <c r="AL2809" s="1133"/>
      <c r="AM2809" s="1147"/>
      <c r="AN2809" s="1147"/>
      <c r="AO2809" s="1133"/>
      <c r="AP2809" s="1133"/>
      <c r="AQ2809" s="1133"/>
      <c r="AR2809" s="3390"/>
      <c r="AS2809" s="1991"/>
      <c r="AT2809" s="3214"/>
      <c r="AU2809" s="1869"/>
      <c r="AV2809" s="1869"/>
      <c r="AW2809" s="2444"/>
      <c r="AX2809" s="2444"/>
      <c r="AY2809" s="2338"/>
      <c r="AZ2809" s="2200"/>
      <c r="BA2809" s="2200"/>
      <c r="BB2809" s="2200"/>
      <c r="BC2809" s="2200"/>
      <c r="BD2809" s="2200"/>
      <c r="BE2809" s="2238"/>
      <c r="BF2809" s="2342"/>
      <c r="BG2809" s="2238"/>
      <c r="BH2809" s="2238"/>
      <c r="BI2809" s="3372"/>
      <c r="BJ2809" s="2238"/>
      <c r="BK2809" s="3373"/>
      <c r="BL2809" s="2733">
        <f t="shared" si="311"/>
        <v>0</v>
      </c>
      <c r="BM2809" s="3345"/>
      <c r="BN2809" s="1902"/>
      <c r="BO2809" s="1878"/>
      <c r="BP2809" s="1878"/>
      <c r="BQ2809" s="1915"/>
      <c r="BR2809" s="3181"/>
      <c r="BS2809" s="1439"/>
      <c r="BT2809" s="1439"/>
      <c r="BU2809" s="1439"/>
      <c r="BV2809" s="1439"/>
      <c r="BW2809" s="1439"/>
      <c r="BX2809" s="1439"/>
      <c r="BY2809" s="1439"/>
      <c r="BZ2809" s="1439"/>
      <c r="CA2809" s="1439"/>
      <c r="CB2809" s="1439"/>
      <c r="CC2809" s="2752"/>
      <c r="CD2809" s="3180" t="s">
        <v>572</v>
      </c>
    </row>
    <row r="2810" spans="1:82" ht="25.5" customHeight="1" x14ac:dyDescent="0.2">
      <c r="A2810" s="457" t="s">
        <v>163</v>
      </c>
      <c r="B2810" s="458" t="s">
        <v>146</v>
      </c>
      <c r="C2810" s="503" t="s">
        <v>164</v>
      </c>
      <c r="D2810" s="460">
        <v>365</v>
      </c>
      <c r="E2810" s="531" t="s">
        <v>791</v>
      </c>
      <c r="F2810" s="462" t="s">
        <v>792</v>
      </c>
      <c r="G2810" s="463">
        <v>0</v>
      </c>
      <c r="H2810" s="463" t="s">
        <v>0</v>
      </c>
      <c r="I2810" s="16">
        <v>1</v>
      </c>
      <c r="J2810" s="454">
        <v>0.1</v>
      </c>
      <c r="K2810" s="461"/>
      <c r="L2810" s="6"/>
      <c r="M2810" s="466"/>
      <c r="N2810" s="466"/>
      <c r="O2810" s="466"/>
      <c r="P2810" s="466"/>
      <c r="Q2810" s="466"/>
      <c r="R2810" s="466"/>
      <c r="S2810" s="466"/>
      <c r="T2810" s="466"/>
      <c r="U2810" s="467">
        <f t="shared" si="310"/>
        <v>0</v>
      </c>
      <c r="V2810" s="466"/>
      <c r="W2810" s="466"/>
      <c r="X2810" s="466"/>
      <c r="Y2810" s="466"/>
      <c r="Z2810" s="466"/>
      <c r="AA2810" s="466"/>
      <c r="AB2810" s="466"/>
      <c r="AC2810" s="466"/>
      <c r="AD2810" s="466"/>
      <c r="AE2810" s="466"/>
      <c r="AF2810" s="466"/>
      <c r="AG2810" s="1133"/>
      <c r="AH2810" s="1133"/>
      <c r="AI2810" s="1133"/>
      <c r="AJ2810" s="1133"/>
      <c r="AK2810" s="1133"/>
      <c r="AL2810" s="1133"/>
      <c r="AM2810" s="1147"/>
      <c r="AN2810" s="1147"/>
      <c r="AO2810" s="1133"/>
      <c r="AP2810" s="1133"/>
      <c r="AQ2810" s="1133"/>
      <c r="AR2810" s="3390"/>
      <c r="AS2810" s="1991"/>
      <c r="AT2810" s="3214"/>
      <c r="AU2810" s="1869"/>
      <c r="AV2810" s="1869"/>
      <c r="AW2810" s="2444"/>
      <c r="AX2810" s="2444"/>
      <c r="AY2810" s="2338"/>
      <c r="AZ2810" s="2200"/>
      <c r="BA2810" s="2200"/>
      <c r="BB2810" s="2200"/>
      <c r="BC2810" s="2200"/>
      <c r="BD2810" s="2200"/>
      <c r="BE2810" s="2238"/>
      <c r="BF2810" s="2342"/>
      <c r="BG2810" s="2238"/>
      <c r="BH2810" s="2238"/>
      <c r="BI2810" s="3372"/>
      <c r="BJ2810" s="2238"/>
      <c r="BK2810" s="3373"/>
      <c r="BL2810" s="2733">
        <f t="shared" si="311"/>
        <v>0</v>
      </c>
      <c r="BM2810" s="3345"/>
      <c r="BN2810" s="1902"/>
      <c r="BO2810" s="1878"/>
      <c r="BP2810" s="1878"/>
      <c r="BQ2810" s="1915"/>
      <c r="BR2810" s="3181"/>
      <c r="BS2810" s="1439"/>
      <c r="BT2810" s="1439"/>
      <c r="BU2810" s="1439"/>
      <c r="BV2810" s="1439"/>
      <c r="BW2810" s="1439"/>
      <c r="BX2810" s="1439"/>
      <c r="BY2810" s="1439"/>
      <c r="BZ2810" s="1439"/>
      <c r="CA2810" s="1439"/>
      <c r="CB2810" s="1439"/>
      <c r="CC2810" s="2752"/>
      <c r="CD2810" s="3180" t="s">
        <v>572</v>
      </c>
    </row>
    <row r="2811" spans="1:82" ht="25.5" customHeight="1" thickBot="1" x14ac:dyDescent="0.25">
      <c r="A2811" s="469" t="s">
        <v>163</v>
      </c>
      <c r="B2811" s="470" t="s">
        <v>146</v>
      </c>
      <c r="C2811" s="511" t="s">
        <v>164</v>
      </c>
      <c r="D2811" s="431">
        <v>365</v>
      </c>
      <c r="E2811" s="532" t="s">
        <v>791</v>
      </c>
      <c r="F2811" s="473" t="s">
        <v>792</v>
      </c>
      <c r="G2811" s="434">
        <v>0</v>
      </c>
      <c r="H2811" s="434" t="s">
        <v>0</v>
      </c>
      <c r="I2811" s="509">
        <v>1</v>
      </c>
      <c r="J2811" s="496">
        <v>0.1</v>
      </c>
      <c r="K2811" s="472"/>
      <c r="L2811" s="57"/>
      <c r="M2811" s="474"/>
      <c r="N2811" s="474"/>
      <c r="O2811" s="474"/>
      <c r="P2811" s="474"/>
      <c r="Q2811" s="474"/>
      <c r="R2811" s="474"/>
      <c r="S2811" s="474"/>
      <c r="T2811" s="474"/>
      <c r="U2811" s="440">
        <f t="shared" si="310"/>
        <v>0</v>
      </c>
      <c r="V2811" s="474"/>
      <c r="W2811" s="474"/>
      <c r="X2811" s="474"/>
      <c r="Y2811" s="474"/>
      <c r="Z2811" s="474"/>
      <c r="AA2811" s="474"/>
      <c r="AB2811" s="474"/>
      <c r="AC2811" s="474"/>
      <c r="AD2811" s="474"/>
      <c r="AE2811" s="474"/>
      <c r="AF2811" s="474"/>
      <c r="AG2811" s="1505"/>
      <c r="AH2811" s="1505"/>
      <c r="AI2811" s="1505"/>
      <c r="AJ2811" s="1505"/>
      <c r="AK2811" s="1505"/>
      <c r="AL2811" s="1505"/>
      <c r="AM2811" s="1995"/>
      <c r="AN2811" s="1995"/>
      <c r="AO2811" s="1505"/>
      <c r="AP2811" s="1505"/>
      <c r="AQ2811" s="1505"/>
      <c r="AR2811" s="1943"/>
      <c r="AS2811" s="1996"/>
      <c r="AT2811" s="3237"/>
      <c r="AU2811" s="1886"/>
      <c r="AV2811" s="1886"/>
      <c r="AW2811" s="2446"/>
      <c r="AX2811" s="2446"/>
      <c r="AY2811" s="3240"/>
      <c r="AZ2811" s="2445"/>
      <c r="BA2811" s="2445"/>
      <c r="BB2811" s="2445"/>
      <c r="BC2811" s="2445"/>
      <c r="BD2811" s="2445"/>
      <c r="BE2811" s="3242"/>
      <c r="BF2811" s="3243"/>
      <c r="BG2811" s="3242"/>
      <c r="BH2811" s="3242"/>
      <c r="BI2811" s="3376"/>
      <c r="BJ2811" s="3242"/>
      <c r="BK2811" s="3377"/>
      <c r="BL2811" s="3244">
        <f t="shared" si="311"/>
        <v>0</v>
      </c>
      <c r="BM2811" s="3378"/>
      <c r="BN2811" s="1902"/>
      <c r="BO2811" s="1878"/>
      <c r="BP2811" s="1878"/>
      <c r="BQ2811" s="1915"/>
      <c r="BR2811" s="3188"/>
      <c r="BS2811" s="1514"/>
      <c r="BT2811" s="1514"/>
      <c r="BU2811" s="1514"/>
      <c r="BV2811" s="1514"/>
      <c r="BW2811" s="1514"/>
      <c r="BX2811" s="1514"/>
      <c r="BY2811" s="1514"/>
      <c r="BZ2811" s="1514"/>
      <c r="CA2811" s="1514"/>
      <c r="CB2811" s="1514"/>
      <c r="CC2811" s="3502"/>
      <c r="CD2811" s="3187" t="s">
        <v>572</v>
      </c>
    </row>
    <row r="2812" spans="1:82" ht="25.5" customHeight="1" thickBot="1" x14ac:dyDescent="0.25">
      <c r="A2812" s="225" t="s">
        <v>163</v>
      </c>
      <c r="B2812" s="226" t="s">
        <v>146</v>
      </c>
      <c r="C2812" s="227" t="s">
        <v>164</v>
      </c>
      <c r="D2812" s="163">
        <v>366</v>
      </c>
      <c r="E2812" s="50" t="s">
        <v>114</v>
      </c>
      <c r="F2812" s="243" t="s">
        <v>115</v>
      </c>
      <c r="G2812" s="204">
        <v>0</v>
      </c>
      <c r="H2812" s="193" t="s">
        <v>0</v>
      </c>
      <c r="I2812" s="217">
        <v>1</v>
      </c>
      <c r="J2812" s="392">
        <v>1</v>
      </c>
      <c r="K2812" s="50"/>
      <c r="L2812" s="51">
        <f t="shared" si="300"/>
        <v>0</v>
      </c>
      <c r="M2812" s="52"/>
      <c r="N2812" s="52"/>
      <c r="O2812" s="52"/>
      <c r="P2812" s="52"/>
      <c r="Q2812" s="52"/>
      <c r="R2812" s="52"/>
      <c r="S2812" s="52"/>
      <c r="T2812" s="52"/>
      <c r="U2812" s="168">
        <f t="shared" ref="U2812:U2874" si="312">SUBTOTAL(9,V2812:AC2812)</f>
        <v>0</v>
      </c>
      <c r="V2812" s="52"/>
      <c r="W2812" s="52"/>
      <c r="X2812" s="52"/>
      <c r="Y2812" s="52"/>
      <c r="Z2812" s="52"/>
      <c r="AA2812" s="52"/>
      <c r="AB2812" s="52"/>
      <c r="AC2812" s="52"/>
      <c r="AD2812" s="52"/>
      <c r="AE2812" s="52"/>
      <c r="AF2812" s="52"/>
      <c r="AG2812" s="3449"/>
      <c r="AH2812" s="1462"/>
      <c r="AI2812" s="1462"/>
      <c r="AJ2812" s="1462"/>
      <c r="AK2812" s="1462"/>
      <c r="AL2812" s="1462"/>
      <c r="AM2812" s="1923"/>
      <c r="AN2812" s="1923"/>
      <c r="AO2812" s="1462"/>
      <c r="AP2812" s="1462"/>
      <c r="AQ2812" s="1462"/>
      <c r="AR2812" s="1462"/>
      <c r="AS2812" s="2908" t="s">
        <v>463</v>
      </c>
      <c r="AT2812" s="2726"/>
      <c r="AU2812" s="2726"/>
      <c r="AV2812" s="2726"/>
      <c r="AW2812" s="3026"/>
      <c r="AX2812" s="3026"/>
      <c r="AY2812" s="2288"/>
      <c r="AZ2812" s="1459"/>
      <c r="BA2812" s="1459"/>
      <c r="BB2812" s="1459"/>
      <c r="BC2812" s="1685"/>
      <c r="BD2812" s="2041"/>
      <c r="BE2812" s="1659"/>
      <c r="BF2812" s="2042"/>
      <c r="BG2812" s="1381"/>
      <c r="BH2812" s="1659"/>
      <c r="BI2812" s="2043"/>
      <c r="BJ2812" s="1659"/>
      <c r="BK2812" s="1659"/>
      <c r="BL2812" s="1470">
        <f t="shared" ref="BL2812:BL2829" si="313">BF2812-BI2812</f>
        <v>0</v>
      </c>
      <c r="BM2812" s="2044">
        <f>L2812-(BI2812:BI2817)</f>
        <v>0</v>
      </c>
      <c r="BN2812" s="1902"/>
      <c r="BO2812" s="1878"/>
      <c r="BP2812" s="1878"/>
      <c r="BQ2812" s="1915"/>
      <c r="BR2812" s="2045"/>
      <c r="BS2812" s="1861"/>
      <c r="BT2812" s="1861"/>
      <c r="BU2812" s="1861"/>
      <c r="BV2812" s="1861"/>
      <c r="BW2812" s="1861"/>
      <c r="BX2812" s="1861"/>
      <c r="BY2812" s="1861"/>
      <c r="BZ2812" s="1861"/>
      <c r="CA2812" s="1861"/>
      <c r="CB2812" s="1861"/>
      <c r="CC2812" s="1861"/>
      <c r="CD2812" s="1978" t="s">
        <v>134</v>
      </c>
    </row>
    <row r="2813" spans="1:82" ht="25.5" customHeight="1" thickBot="1" x14ac:dyDescent="0.25">
      <c r="A2813" s="228" t="s">
        <v>163</v>
      </c>
      <c r="B2813" s="229" t="s">
        <v>146</v>
      </c>
      <c r="C2813" s="230" t="s">
        <v>164</v>
      </c>
      <c r="D2813" s="165">
        <v>366</v>
      </c>
      <c r="E2813" s="169" t="s">
        <v>114</v>
      </c>
      <c r="F2813" s="242" t="s">
        <v>115</v>
      </c>
      <c r="G2813" s="204">
        <v>0</v>
      </c>
      <c r="H2813" s="197" t="s">
        <v>0</v>
      </c>
      <c r="I2813" s="218">
        <v>1</v>
      </c>
      <c r="J2813" s="391">
        <v>1</v>
      </c>
      <c r="K2813" s="169"/>
      <c r="L2813" s="170"/>
      <c r="M2813" s="171"/>
      <c r="N2813" s="171"/>
      <c r="O2813" s="171"/>
      <c r="P2813" s="171"/>
      <c r="Q2813" s="171"/>
      <c r="R2813" s="171"/>
      <c r="S2813" s="171"/>
      <c r="T2813" s="171"/>
      <c r="U2813" s="172">
        <f t="shared" si="312"/>
        <v>0</v>
      </c>
      <c r="V2813" s="171"/>
      <c r="W2813" s="171"/>
      <c r="X2813" s="171"/>
      <c r="Y2813" s="171"/>
      <c r="Z2813" s="171"/>
      <c r="AA2813" s="171"/>
      <c r="AB2813" s="171"/>
      <c r="AC2813" s="171"/>
      <c r="AD2813" s="171"/>
      <c r="AE2813" s="171"/>
      <c r="AF2813" s="171"/>
      <c r="AG2813" s="3431"/>
      <c r="AH2813" s="3432"/>
      <c r="AI2813" s="3432"/>
      <c r="AJ2813" s="3432"/>
      <c r="AK2813" s="3432"/>
      <c r="AL2813" s="3432"/>
      <c r="AM2813" s="4095"/>
      <c r="AN2813" s="4095"/>
      <c r="AO2813" s="3432"/>
      <c r="AP2813" s="3432"/>
      <c r="AQ2813" s="3432"/>
      <c r="AR2813" s="3432"/>
      <c r="AS2813" s="2908"/>
      <c r="AT2813" s="2908"/>
      <c r="AU2813" s="2908"/>
      <c r="AV2813" s="2188"/>
      <c r="AW2813" s="2909"/>
      <c r="AX2813" s="2909"/>
      <c r="AY2813" s="2994"/>
      <c r="AZ2813" s="3433"/>
      <c r="BA2813" s="3433"/>
      <c r="BB2813" s="3433"/>
      <c r="BC2813" s="3434"/>
      <c r="BD2813" s="3435"/>
      <c r="BE2813" s="3436"/>
      <c r="BF2813" s="3437"/>
      <c r="BG2813" s="3438"/>
      <c r="BH2813" s="3436"/>
      <c r="BI2813" s="3439"/>
      <c r="BJ2813" s="3436"/>
      <c r="BK2813" s="3436"/>
      <c r="BL2813" s="2996">
        <f t="shared" si="313"/>
        <v>0</v>
      </c>
      <c r="BM2813" s="2056"/>
      <c r="BN2813" s="1902"/>
      <c r="BO2813" s="1878"/>
      <c r="BP2813" s="1878"/>
      <c r="BQ2813" s="1915"/>
      <c r="BR2813" s="2057"/>
      <c r="BS2813" s="2058"/>
      <c r="BT2813" s="2058"/>
      <c r="BU2813" s="2058"/>
      <c r="BV2813" s="2058"/>
      <c r="BW2813" s="2058"/>
      <c r="BX2813" s="2058"/>
      <c r="BY2813" s="2058"/>
      <c r="BZ2813" s="2058"/>
      <c r="CA2813" s="2058"/>
      <c r="CB2813" s="2058"/>
      <c r="CC2813" s="2058"/>
      <c r="CD2813" s="1978" t="s">
        <v>134</v>
      </c>
    </row>
    <row r="2814" spans="1:82" ht="25.5" customHeight="1" thickBot="1" x14ac:dyDescent="0.25">
      <c r="A2814" s="228" t="s">
        <v>163</v>
      </c>
      <c r="B2814" s="229" t="s">
        <v>146</v>
      </c>
      <c r="C2814" s="230" t="s">
        <v>164</v>
      </c>
      <c r="D2814" s="165">
        <v>366</v>
      </c>
      <c r="E2814" s="169" t="s">
        <v>114</v>
      </c>
      <c r="F2814" s="242" t="s">
        <v>115</v>
      </c>
      <c r="G2814" s="204">
        <v>0</v>
      </c>
      <c r="H2814" s="197" t="s">
        <v>0</v>
      </c>
      <c r="I2814" s="218">
        <v>1</v>
      </c>
      <c r="J2814" s="391">
        <v>1</v>
      </c>
      <c r="K2814" s="169"/>
      <c r="L2814" s="170"/>
      <c r="M2814" s="171"/>
      <c r="N2814" s="171"/>
      <c r="O2814" s="171"/>
      <c r="P2814" s="171"/>
      <c r="Q2814" s="171"/>
      <c r="R2814" s="171"/>
      <c r="S2814" s="171"/>
      <c r="T2814" s="171"/>
      <c r="U2814" s="172">
        <f t="shared" si="312"/>
        <v>0</v>
      </c>
      <c r="V2814" s="171"/>
      <c r="W2814" s="171"/>
      <c r="X2814" s="171"/>
      <c r="Y2814" s="171"/>
      <c r="Z2814" s="171"/>
      <c r="AA2814" s="171"/>
      <c r="AB2814" s="171"/>
      <c r="AC2814" s="171"/>
      <c r="AD2814" s="171"/>
      <c r="AE2814" s="171"/>
      <c r="AF2814" s="171"/>
      <c r="AG2814" s="3431"/>
      <c r="AH2814" s="3432"/>
      <c r="AI2814" s="3432"/>
      <c r="AJ2814" s="3432"/>
      <c r="AK2814" s="3432"/>
      <c r="AL2814" s="3432"/>
      <c r="AM2814" s="4095"/>
      <c r="AN2814" s="4095"/>
      <c r="AO2814" s="3432"/>
      <c r="AP2814" s="3432"/>
      <c r="AQ2814" s="3432"/>
      <c r="AR2814" s="3432"/>
      <c r="AS2814" s="2908"/>
      <c r="AT2814" s="2908"/>
      <c r="AU2814" s="2908"/>
      <c r="AV2814" s="2188"/>
      <c r="AW2814" s="2909"/>
      <c r="AX2814" s="2909"/>
      <c r="AY2814" s="2994"/>
      <c r="AZ2814" s="3433"/>
      <c r="BA2814" s="3433"/>
      <c r="BB2814" s="3433"/>
      <c r="BC2814" s="3434"/>
      <c r="BD2814" s="3435"/>
      <c r="BE2814" s="3436"/>
      <c r="BF2814" s="3437"/>
      <c r="BG2814" s="3438"/>
      <c r="BH2814" s="3436"/>
      <c r="BI2814" s="3439"/>
      <c r="BJ2814" s="3436"/>
      <c r="BK2814" s="3436"/>
      <c r="BL2814" s="2996">
        <f t="shared" si="313"/>
        <v>0</v>
      </c>
      <c r="BM2814" s="2056"/>
      <c r="BN2814" s="1902"/>
      <c r="BO2814" s="1878"/>
      <c r="BP2814" s="1878"/>
      <c r="BQ2814" s="1915"/>
      <c r="BR2814" s="2057"/>
      <c r="BS2814" s="2058"/>
      <c r="BT2814" s="2058"/>
      <c r="BU2814" s="2058"/>
      <c r="BV2814" s="2058"/>
      <c r="BW2814" s="2058"/>
      <c r="BX2814" s="2058"/>
      <c r="BY2814" s="2058"/>
      <c r="BZ2814" s="2058"/>
      <c r="CA2814" s="2058"/>
      <c r="CB2814" s="2058"/>
      <c r="CC2814" s="2058"/>
      <c r="CD2814" s="1978" t="s">
        <v>134</v>
      </c>
    </row>
    <row r="2815" spans="1:82" ht="25.5" customHeight="1" thickBot="1" x14ac:dyDescent="0.25">
      <c r="A2815" s="228" t="s">
        <v>163</v>
      </c>
      <c r="B2815" s="229" t="s">
        <v>146</v>
      </c>
      <c r="C2815" s="230" t="s">
        <v>164</v>
      </c>
      <c r="D2815" s="165">
        <v>366</v>
      </c>
      <c r="E2815" s="169" t="s">
        <v>114</v>
      </c>
      <c r="F2815" s="242" t="s">
        <v>115</v>
      </c>
      <c r="G2815" s="204">
        <v>0</v>
      </c>
      <c r="H2815" s="197" t="s">
        <v>0</v>
      </c>
      <c r="I2815" s="218">
        <v>1</v>
      </c>
      <c r="J2815" s="391">
        <v>1</v>
      </c>
      <c r="K2815" s="169"/>
      <c r="L2815" s="170"/>
      <c r="M2815" s="171"/>
      <c r="N2815" s="171"/>
      <c r="O2815" s="171"/>
      <c r="P2815" s="171"/>
      <c r="Q2815" s="171"/>
      <c r="R2815" s="171"/>
      <c r="S2815" s="171"/>
      <c r="T2815" s="171"/>
      <c r="U2815" s="172">
        <f t="shared" si="312"/>
        <v>0</v>
      </c>
      <c r="V2815" s="171"/>
      <c r="W2815" s="171"/>
      <c r="X2815" s="171"/>
      <c r="Y2815" s="171"/>
      <c r="Z2815" s="171"/>
      <c r="AA2815" s="171"/>
      <c r="AB2815" s="171"/>
      <c r="AC2815" s="171"/>
      <c r="AD2815" s="171"/>
      <c r="AE2815" s="171"/>
      <c r="AF2815" s="171"/>
      <c r="AG2815" s="3431"/>
      <c r="AH2815" s="3432"/>
      <c r="AI2815" s="3432"/>
      <c r="AJ2815" s="3432"/>
      <c r="AK2815" s="3432"/>
      <c r="AL2815" s="3432"/>
      <c r="AM2815" s="4095"/>
      <c r="AN2815" s="4095"/>
      <c r="AO2815" s="3432"/>
      <c r="AP2815" s="3432"/>
      <c r="AQ2815" s="3432"/>
      <c r="AR2815" s="3432"/>
      <c r="AS2815" s="2908"/>
      <c r="AT2815" s="2908"/>
      <c r="AU2815" s="2908"/>
      <c r="AV2815" s="2188"/>
      <c r="AW2815" s="2909"/>
      <c r="AX2815" s="2909"/>
      <c r="AY2815" s="2994"/>
      <c r="AZ2815" s="3433"/>
      <c r="BA2815" s="3433"/>
      <c r="BB2815" s="3433"/>
      <c r="BC2815" s="3434"/>
      <c r="BD2815" s="3435"/>
      <c r="BE2815" s="3436"/>
      <c r="BF2815" s="3437"/>
      <c r="BG2815" s="3438"/>
      <c r="BH2815" s="3436"/>
      <c r="BI2815" s="3439"/>
      <c r="BJ2815" s="3436"/>
      <c r="BK2815" s="3436"/>
      <c r="BL2815" s="2996">
        <f t="shared" si="313"/>
        <v>0</v>
      </c>
      <c r="BM2815" s="2056"/>
      <c r="BN2815" s="1902"/>
      <c r="BO2815" s="1878"/>
      <c r="BP2815" s="1878"/>
      <c r="BQ2815" s="1915"/>
      <c r="BR2815" s="2057"/>
      <c r="BS2815" s="2058"/>
      <c r="BT2815" s="2058"/>
      <c r="BU2815" s="2058"/>
      <c r="BV2815" s="2058"/>
      <c r="BW2815" s="2058"/>
      <c r="BX2815" s="2058"/>
      <c r="BY2815" s="2058"/>
      <c r="BZ2815" s="2058"/>
      <c r="CA2815" s="2058"/>
      <c r="CB2815" s="2058"/>
      <c r="CC2815" s="2058"/>
      <c r="CD2815" s="1978" t="s">
        <v>134</v>
      </c>
    </row>
    <row r="2816" spans="1:82" ht="25.5" customHeight="1" thickBot="1" x14ac:dyDescent="0.25">
      <c r="A2816" s="228" t="s">
        <v>163</v>
      </c>
      <c r="B2816" s="229" t="s">
        <v>146</v>
      </c>
      <c r="C2816" s="230" t="s">
        <v>164</v>
      </c>
      <c r="D2816" s="165">
        <v>366</v>
      </c>
      <c r="E2816" s="169" t="s">
        <v>114</v>
      </c>
      <c r="F2816" s="242" t="s">
        <v>115</v>
      </c>
      <c r="G2816" s="204">
        <v>0</v>
      </c>
      <c r="H2816" s="197" t="s">
        <v>0</v>
      </c>
      <c r="I2816" s="218">
        <v>1</v>
      </c>
      <c r="J2816" s="391">
        <v>1</v>
      </c>
      <c r="K2816" s="169"/>
      <c r="L2816" s="170"/>
      <c r="M2816" s="171"/>
      <c r="N2816" s="171"/>
      <c r="O2816" s="171"/>
      <c r="P2816" s="171"/>
      <c r="Q2816" s="171"/>
      <c r="R2816" s="171"/>
      <c r="S2816" s="171"/>
      <c r="T2816" s="171"/>
      <c r="U2816" s="172">
        <f t="shared" si="312"/>
        <v>0</v>
      </c>
      <c r="V2816" s="171"/>
      <c r="W2816" s="171"/>
      <c r="X2816" s="171"/>
      <c r="Y2816" s="171"/>
      <c r="Z2816" s="171"/>
      <c r="AA2816" s="171"/>
      <c r="AB2816" s="171"/>
      <c r="AC2816" s="171"/>
      <c r="AD2816" s="171"/>
      <c r="AE2816" s="171"/>
      <c r="AF2816" s="171"/>
      <c r="AG2816" s="3431"/>
      <c r="AH2816" s="3432"/>
      <c r="AI2816" s="3432"/>
      <c r="AJ2816" s="3432"/>
      <c r="AK2816" s="3432"/>
      <c r="AL2816" s="3432"/>
      <c r="AM2816" s="4095"/>
      <c r="AN2816" s="4095"/>
      <c r="AO2816" s="3432"/>
      <c r="AP2816" s="3432"/>
      <c r="AQ2816" s="3432"/>
      <c r="AR2816" s="3432"/>
      <c r="AS2816" s="2908"/>
      <c r="AT2816" s="2908"/>
      <c r="AU2816" s="2908"/>
      <c r="AV2816" s="2188"/>
      <c r="AW2816" s="2909"/>
      <c r="AX2816" s="2909"/>
      <c r="AY2816" s="2994"/>
      <c r="AZ2816" s="3433"/>
      <c r="BA2816" s="3433"/>
      <c r="BB2816" s="3433"/>
      <c r="BC2816" s="3434"/>
      <c r="BD2816" s="3435"/>
      <c r="BE2816" s="3436"/>
      <c r="BF2816" s="3437"/>
      <c r="BG2816" s="3438"/>
      <c r="BH2816" s="3436"/>
      <c r="BI2816" s="3439"/>
      <c r="BJ2816" s="3436"/>
      <c r="BK2816" s="3436"/>
      <c r="BL2816" s="2996">
        <f t="shared" si="313"/>
        <v>0</v>
      </c>
      <c r="BM2816" s="2056"/>
      <c r="BN2816" s="1902"/>
      <c r="BO2816" s="1878"/>
      <c r="BP2816" s="1878"/>
      <c r="BQ2816" s="1915"/>
      <c r="BR2816" s="2057"/>
      <c r="BS2816" s="2058"/>
      <c r="BT2816" s="2058"/>
      <c r="BU2816" s="2058"/>
      <c r="BV2816" s="2058"/>
      <c r="BW2816" s="2058"/>
      <c r="BX2816" s="2058"/>
      <c r="BY2816" s="2058"/>
      <c r="BZ2816" s="2058"/>
      <c r="CA2816" s="2058"/>
      <c r="CB2816" s="2058"/>
      <c r="CC2816" s="2058"/>
      <c r="CD2816" s="1978" t="s">
        <v>134</v>
      </c>
    </row>
    <row r="2817" spans="1:82" ht="25.5" customHeight="1" thickBot="1" x14ac:dyDescent="0.25">
      <c r="A2817" s="231" t="s">
        <v>163</v>
      </c>
      <c r="B2817" s="232" t="s">
        <v>146</v>
      </c>
      <c r="C2817" s="233" t="s">
        <v>164</v>
      </c>
      <c r="D2817" s="167">
        <v>366</v>
      </c>
      <c r="E2817" s="173" t="s">
        <v>114</v>
      </c>
      <c r="F2817" s="244" t="s">
        <v>115</v>
      </c>
      <c r="G2817" s="204">
        <v>0</v>
      </c>
      <c r="H2817" s="200" t="s">
        <v>0</v>
      </c>
      <c r="I2817" s="219">
        <v>1</v>
      </c>
      <c r="J2817" s="393">
        <v>1</v>
      </c>
      <c r="K2817" s="173"/>
      <c r="L2817" s="174"/>
      <c r="M2817" s="175"/>
      <c r="N2817" s="175"/>
      <c r="O2817" s="175"/>
      <c r="P2817" s="175"/>
      <c r="Q2817" s="175"/>
      <c r="R2817" s="175"/>
      <c r="S2817" s="175"/>
      <c r="T2817" s="175"/>
      <c r="U2817" s="176">
        <f t="shared" si="312"/>
        <v>0</v>
      </c>
      <c r="V2817" s="175"/>
      <c r="W2817" s="175"/>
      <c r="X2817" s="175"/>
      <c r="Y2817" s="175"/>
      <c r="Z2817" s="175"/>
      <c r="AA2817" s="175"/>
      <c r="AB2817" s="175"/>
      <c r="AC2817" s="175"/>
      <c r="AD2817" s="175"/>
      <c r="AE2817" s="175"/>
      <c r="AF2817" s="175"/>
      <c r="AG2817" s="3440"/>
      <c r="AH2817" s="3441"/>
      <c r="AI2817" s="3441"/>
      <c r="AJ2817" s="3441"/>
      <c r="AK2817" s="3441"/>
      <c r="AL2817" s="3441"/>
      <c r="AM2817" s="4103"/>
      <c r="AN2817" s="4103"/>
      <c r="AO2817" s="3441"/>
      <c r="AP2817" s="3441"/>
      <c r="AQ2817" s="3441"/>
      <c r="AR2817" s="3441"/>
      <c r="AS2817" s="3137"/>
      <c r="AT2817" s="3137"/>
      <c r="AU2817" s="3137"/>
      <c r="AV2817" s="2984"/>
      <c r="AW2817" s="3145"/>
      <c r="AX2817" s="3145"/>
      <c r="AY2817" s="3138"/>
      <c r="AZ2817" s="3442"/>
      <c r="BA2817" s="3442"/>
      <c r="BB2817" s="3442"/>
      <c r="BC2817" s="3443"/>
      <c r="BD2817" s="3444"/>
      <c r="BE2817" s="3445"/>
      <c r="BF2817" s="3446"/>
      <c r="BG2817" s="3447"/>
      <c r="BH2817" s="3445"/>
      <c r="BI2817" s="3448"/>
      <c r="BJ2817" s="3445"/>
      <c r="BK2817" s="3445"/>
      <c r="BL2817" s="3140">
        <f t="shared" si="313"/>
        <v>0</v>
      </c>
      <c r="BM2817" s="2081"/>
      <c r="BN2817" s="1902"/>
      <c r="BO2817" s="1878"/>
      <c r="BP2817" s="1878"/>
      <c r="BQ2817" s="1915"/>
      <c r="BR2817" s="2082"/>
      <c r="BS2817" s="2083"/>
      <c r="BT2817" s="2083"/>
      <c r="BU2817" s="2083"/>
      <c r="BV2817" s="2083"/>
      <c r="BW2817" s="2083"/>
      <c r="BX2817" s="2083"/>
      <c r="BY2817" s="2083"/>
      <c r="BZ2817" s="2083"/>
      <c r="CA2817" s="2083"/>
      <c r="CB2817" s="2083"/>
      <c r="CC2817" s="2083"/>
      <c r="CD2817" s="1978" t="s">
        <v>134</v>
      </c>
    </row>
    <row r="2818" spans="1:82" ht="25.5" customHeight="1" thickBot="1" x14ac:dyDescent="0.25">
      <c r="A2818" s="225" t="s">
        <v>163</v>
      </c>
      <c r="B2818" s="226" t="s">
        <v>146</v>
      </c>
      <c r="C2818" s="227" t="s">
        <v>164</v>
      </c>
      <c r="D2818" s="163">
        <v>367</v>
      </c>
      <c r="E2818" s="50" t="s">
        <v>116</v>
      </c>
      <c r="F2818" s="243" t="s">
        <v>117</v>
      </c>
      <c r="G2818" s="204">
        <v>0</v>
      </c>
      <c r="H2818" s="193" t="s">
        <v>0</v>
      </c>
      <c r="I2818" s="217">
        <v>1</v>
      </c>
      <c r="J2818" s="392">
        <v>0.5</v>
      </c>
      <c r="K2818" s="50"/>
      <c r="L2818" s="51">
        <f t="shared" si="300"/>
        <v>0</v>
      </c>
      <c r="M2818" s="52"/>
      <c r="N2818" s="52"/>
      <c r="O2818" s="52"/>
      <c r="P2818" s="52"/>
      <c r="Q2818" s="52"/>
      <c r="R2818" s="52"/>
      <c r="S2818" s="52"/>
      <c r="T2818" s="52"/>
      <c r="U2818" s="168">
        <f t="shared" si="312"/>
        <v>0</v>
      </c>
      <c r="V2818" s="52"/>
      <c r="W2818" s="52"/>
      <c r="X2818" s="52"/>
      <c r="Y2818" s="52"/>
      <c r="Z2818" s="52"/>
      <c r="AA2818" s="52"/>
      <c r="AB2818" s="52"/>
      <c r="AC2818" s="52"/>
      <c r="AD2818" s="52"/>
      <c r="AE2818" s="52"/>
      <c r="AF2818" s="52"/>
      <c r="AG2818" s="3449"/>
      <c r="AH2818" s="1462"/>
      <c r="AI2818" s="1462"/>
      <c r="AJ2818" s="1462"/>
      <c r="AK2818" s="1462"/>
      <c r="AL2818" s="1462"/>
      <c r="AM2818" s="1923"/>
      <c r="AN2818" s="1923"/>
      <c r="AO2818" s="1462"/>
      <c r="AP2818" s="1462"/>
      <c r="AQ2818" s="1462"/>
      <c r="AR2818" s="1462"/>
      <c r="AS2818" s="3428" t="s">
        <v>464</v>
      </c>
      <c r="AT2818" s="3428" t="s">
        <v>382</v>
      </c>
      <c r="AU2818" s="2861">
        <v>1</v>
      </c>
      <c r="AV2818" s="2861">
        <v>0</v>
      </c>
      <c r="AW2818" s="3429">
        <v>42979</v>
      </c>
      <c r="AX2818" s="3429">
        <v>43089</v>
      </c>
      <c r="AY2818" s="3430">
        <v>0</v>
      </c>
      <c r="AZ2818" s="1459"/>
      <c r="BA2818" s="1459"/>
      <c r="BB2818" s="1459"/>
      <c r="BC2818" s="1685"/>
      <c r="BD2818" s="2041"/>
      <c r="BE2818" s="1659"/>
      <c r="BF2818" s="2042"/>
      <c r="BG2818" s="1381"/>
      <c r="BH2818" s="1659"/>
      <c r="BI2818" s="2043"/>
      <c r="BJ2818" s="1659"/>
      <c r="BK2818" s="1659"/>
      <c r="BL2818" s="1470">
        <f t="shared" si="313"/>
        <v>0</v>
      </c>
      <c r="BM2818" s="2044">
        <f>L2818-(BI2818:BI2823)</f>
        <v>0</v>
      </c>
      <c r="BN2818" s="1902"/>
      <c r="BO2818" s="1878"/>
      <c r="BP2818" s="1878"/>
      <c r="BQ2818" s="1915"/>
      <c r="BR2818" s="2045"/>
      <c r="BS2818" s="1861"/>
      <c r="BT2818" s="1861"/>
      <c r="BU2818" s="1861"/>
      <c r="BV2818" s="1861"/>
      <c r="BW2818" s="1861"/>
      <c r="BX2818" s="1861"/>
      <c r="BY2818" s="1861"/>
      <c r="BZ2818" s="1861"/>
      <c r="CA2818" s="1861"/>
      <c r="CB2818" s="1861"/>
      <c r="CC2818" s="1861"/>
      <c r="CD2818" s="1978" t="s">
        <v>134</v>
      </c>
    </row>
    <row r="2819" spans="1:82" ht="25.5" customHeight="1" thickBot="1" x14ac:dyDescent="0.25">
      <c r="A2819" s="228" t="s">
        <v>163</v>
      </c>
      <c r="B2819" s="229" t="s">
        <v>146</v>
      </c>
      <c r="C2819" s="230" t="s">
        <v>164</v>
      </c>
      <c r="D2819" s="165">
        <v>367</v>
      </c>
      <c r="E2819" s="169" t="s">
        <v>116</v>
      </c>
      <c r="F2819" s="242" t="s">
        <v>117</v>
      </c>
      <c r="G2819" s="204">
        <v>0</v>
      </c>
      <c r="H2819" s="197" t="s">
        <v>0</v>
      </c>
      <c r="I2819" s="218">
        <v>1</v>
      </c>
      <c r="J2819" s="391">
        <v>0.5</v>
      </c>
      <c r="K2819" s="169"/>
      <c r="L2819" s="170"/>
      <c r="M2819" s="171"/>
      <c r="N2819" s="171"/>
      <c r="O2819" s="171"/>
      <c r="P2819" s="171"/>
      <c r="Q2819" s="171"/>
      <c r="R2819" s="171"/>
      <c r="S2819" s="171"/>
      <c r="T2819" s="171"/>
      <c r="U2819" s="172">
        <f t="shared" si="312"/>
        <v>0</v>
      </c>
      <c r="V2819" s="171"/>
      <c r="W2819" s="171"/>
      <c r="X2819" s="171"/>
      <c r="Y2819" s="171"/>
      <c r="Z2819" s="171"/>
      <c r="AA2819" s="171"/>
      <c r="AB2819" s="171"/>
      <c r="AC2819" s="171"/>
      <c r="AD2819" s="171"/>
      <c r="AE2819" s="171"/>
      <c r="AF2819" s="171"/>
      <c r="AG2819" s="3431"/>
      <c r="AH2819" s="3432"/>
      <c r="AI2819" s="3432"/>
      <c r="AJ2819" s="3432"/>
      <c r="AK2819" s="3432"/>
      <c r="AL2819" s="3432"/>
      <c r="AM2819" s="4095"/>
      <c r="AN2819" s="4095"/>
      <c r="AO2819" s="3432"/>
      <c r="AP2819" s="3432"/>
      <c r="AQ2819" s="3432"/>
      <c r="AR2819" s="3432"/>
      <c r="AS2819" s="2908"/>
      <c r="AT2819" s="2908"/>
      <c r="AU2819" s="2908"/>
      <c r="AV2819" s="2188"/>
      <c r="AW2819" s="2909"/>
      <c r="AX2819" s="2909"/>
      <c r="AY2819" s="2994"/>
      <c r="AZ2819" s="3433"/>
      <c r="BA2819" s="3433"/>
      <c r="BB2819" s="3433"/>
      <c r="BC2819" s="3434"/>
      <c r="BD2819" s="3435"/>
      <c r="BE2819" s="3436"/>
      <c r="BF2819" s="3437"/>
      <c r="BG2819" s="3438"/>
      <c r="BH2819" s="3436"/>
      <c r="BI2819" s="3439"/>
      <c r="BJ2819" s="3436"/>
      <c r="BK2819" s="3436"/>
      <c r="BL2819" s="2996">
        <f t="shared" si="313"/>
        <v>0</v>
      </c>
      <c r="BM2819" s="2056"/>
      <c r="BN2819" s="1902"/>
      <c r="BO2819" s="1878"/>
      <c r="BP2819" s="1878"/>
      <c r="BQ2819" s="1915"/>
      <c r="BR2819" s="2057"/>
      <c r="BS2819" s="2058"/>
      <c r="BT2819" s="2058"/>
      <c r="BU2819" s="2058"/>
      <c r="BV2819" s="2058"/>
      <c r="BW2819" s="2058"/>
      <c r="BX2819" s="2058"/>
      <c r="BY2819" s="2058"/>
      <c r="BZ2819" s="2058"/>
      <c r="CA2819" s="2058"/>
      <c r="CB2819" s="2058"/>
      <c r="CC2819" s="2058"/>
      <c r="CD2819" s="1978" t="s">
        <v>134</v>
      </c>
    </row>
    <row r="2820" spans="1:82" ht="25.5" customHeight="1" thickBot="1" x14ac:dyDescent="0.25">
      <c r="A2820" s="228" t="s">
        <v>163</v>
      </c>
      <c r="B2820" s="229" t="s">
        <v>146</v>
      </c>
      <c r="C2820" s="230" t="s">
        <v>164</v>
      </c>
      <c r="D2820" s="165">
        <v>367</v>
      </c>
      <c r="E2820" s="169" t="s">
        <v>116</v>
      </c>
      <c r="F2820" s="242" t="s">
        <v>117</v>
      </c>
      <c r="G2820" s="204">
        <v>0</v>
      </c>
      <c r="H2820" s="197" t="s">
        <v>0</v>
      </c>
      <c r="I2820" s="218">
        <v>1</v>
      </c>
      <c r="J2820" s="391">
        <v>0.5</v>
      </c>
      <c r="K2820" s="169"/>
      <c r="L2820" s="170"/>
      <c r="M2820" s="171"/>
      <c r="N2820" s="171"/>
      <c r="O2820" s="171"/>
      <c r="P2820" s="171"/>
      <c r="Q2820" s="171"/>
      <c r="R2820" s="171"/>
      <c r="S2820" s="171"/>
      <c r="T2820" s="171"/>
      <c r="U2820" s="172">
        <f t="shared" si="312"/>
        <v>0</v>
      </c>
      <c r="V2820" s="171"/>
      <c r="W2820" s="171"/>
      <c r="X2820" s="171"/>
      <c r="Y2820" s="171"/>
      <c r="Z2820" s="171"/>
      <c r="AA2820" s="171"/>
      <c r="AB2820" s="171"/>
      <c r="AC2820" s="171"/>
      <c r="AD2820" s="171"/>
      <c r="AE2820" s="171"/>
      <c r="AF2820" s="171"/>
      <c r="AG2820" s="3431"/>
      <c r="AH2820" s="3432"/>
      <c r="AI2820" s="3432"/>
      <c r="AJ2820" s="3432"/>
      <c r="AK2820" s="3432"/>
      <c r="AL2820" s="3432"/>
      <c r="AM2820" s="4095"/>
      <c r="AN2820" s="4095"/>
      <c r="AO2820" s="3432"/>
      <c r="AP2820" s="3432"/>
      <c r="AQ2820" s="3432"/>
      <c r="AR2820" s="3432"/>
      <c r="AS2820" s="2908"/>
      <c r="AT2820" s="2908"/>
      <c r="AU2820" s="2908"/>
      <c r="AV2820" s="2188"/>
      <c r="AW2820" s="2909"/>
      <c r="AX2820" s="2909"/>
      <c r="AY2820" s="2994"/>
      <c r="AZ2820" s="3433"/>
      <c r="BA2820" s="3433"/>
      <c r="BB2820" s="3433"/>
      <c r="BC2820" s="3434"/>
      <c r="BD2820" s="3435"/>
      <c r="BE2820" s="3436"/>
      <c r="BF2820" s="3437"/>
      <c r="BG2820" s="3438"/>
      <c r="BH2820" s="3436"/>
      <c r="BI2820" s="3439"/>
      <c r="BJ2820" s="3436"/>
      <c r="BK2820" s="3436"/>
      <c r="BL2820" s="2996">
        <f t="shared" si="313"/>
        <v>0</v>
      </c>
      <c r="BM2820" s="2056"/>
      <c r="BN2820" s="1902"/>
      <c r="BO2820" s="1878"/>
      <c r="BP2820" s="1878"/>
      <c r="BQ2820" s="1915"/>
      <c r="BR2820" s="2057"/>
      <c r="BS2820" s="2058"/>
      <c r="BT2820" s="2058"/>
      <c r="BU2820" s="2058"/>
      <c r="BV2820" s="2058"/>
      <c r="BW2820" s="2058"/>
      <c r="BX2820" s="2058"/>
      <c r="BY2820" s="2058"/>
      <c r="BZ2820" s="2058"/>
      <c r="CA2820" s="2058"/>
      <c r="CB2820" s="2058"/>
      <c r="CC2820" s="2058"/>
      <c r="CD2820" s="1978" t="s">
        <v>134</v>
      </c>
    </row>
    <row r="2821" spans="1:82" s="456" customFormat="1" ht="25.5" customHeight="1" thickBot="1" x14ac:dyDescent="0.25">
      <c r="A2821" s="228" t="s">
        <v>163</v>
      </c>
      <c r="B2821" s="229" t="s">
        <v>146</v>
      </c>
      <c r="C2821" s="230" t="s">
        <v>164</v>
      </c>
      <c r="D2821" s="165">
        <v>367</v>
      </c>
      <c r="E2821" s="169" t="s">
        <v>116</v>
      </c>
      <c r="F2821" s="242" t="s">
        <v>117</v>
      </c>
      <c r="G2821" s="204">
        <v>0</v>
      </c>
      <c r="H2821" s="197" t="s">
        <v>0</v>
      </c>
      <c r="I2821" s="218">
        <v>1</v>
      </c>
      <c r="J2821" s="391">
        <v>0.5</v>
      </c>
      <c r="K2821" s="169"/>
      <c r="L2821" s="170"/>
      <c r="M2821" s="171"/>
      <c r="N2821" s="171"/>
      <c r="O2821" s="171"/>
      <c r="P2821" s="171"/>
      <c r="Q2821" s="171"/>
      <c r="R2821" s="171"/>
      <c r="S2821" s="171"/>
      <c r="T2821" s="171"/>
      <c r="U2821" s="172">
        <f t="shared" si="312"/>
        <v>0</v>
      </c>
      <c r="V2821" s="171"/>
      <c r="W2821" s="171"/>
      <c r="X2821" s="171"/>
      <c r="Y2821" s="171"/>
      <c r="Z2821" s="171"/>
      <c r="AA2821" s="171"/>
      <c r="AB2821" s="171"/>
      <c r="AC2821" s="171"/>
      <c r="AD2821" s="171"/>
      <c r="AE2821" s="171"/>
      <c r="AF2821" s="171"/>
      <c r="AG2821" s="3431"/>
      <c r="AH2821" s="3432"/>
      <c r="AI2821" s="3432"/>
      <c r="AJ2821" s="3432"/>
      <c r="AK2821" s="3432"/>
      <c r="AL2821" s="3432"/>
      <c r="AM2821" s="4095"/>
      <c r="AN2821" s="4095"/>
      <c r="AO2821" s="3432"/>
      <c r="AP2821" s="3432"/>
      <c r="AQ2821" s="3432"/>
      <c r="AR2821" s="3432"/>
      <c r="AS2821" s="2908"/>
      <c r="AT2821" s="2908"/>
      <c r="AU2821" s="2908"/>
      <c r="AV2821" s="2188"/>
      <c r="AW2821" s="2909"/>
      <c r="AX2821" s="2909"/>
      <c r="AY2821" s="2994"/>
      <c r="AZ2821" s="3433"/>
      <c r="BA2821" s="3433"/>
      <c r="BB2821" s="3433"/>
      <c r="BC2821" s="3434"/>
      <c r="BD2821" s="3435"/>
      <c r="BE2821" s="3436"/>
      <c r="BF2821" s="3437"/>
      <c r="BG2821" s="3438"/>
      <c r="BH2821" s="3436"/>
      <c r="BI2821" s="3439"/>
      <c r="BJ2821" s="3436"/>
      <c r="BK2821" s="3436"/>
      <c r="BL2821" s="2996">
        <f t="shared" si="313"/>
        <v>0</v>
      </c>
      <c r="BM2821" s="2056"/>
      <c r="BN2821" s="1902"/>
      <c r="BO2821" s="1878"/>
      <c r="BP2821" s="1878"/>
      <c r="BQ2821" s="1915"/>
      <c r="BR2821" s="2057"/>
      <c r="BS2821" s="2058"/>
      <c r="BT2821" s="2058"/>
      <c r="BU2821" s="2058"/>
      <c r="BV2821" s="2058"/>
      <c r="BW2821" s="2058"/>
      <c r="BX2821" s="2058"/>
      <c r="BY2821" s="2058"/>
      <c r="BZ2821" s="2058"/>
      <c r="CA2821" s="2058"/>
      <c r="CB2821" s="2058"/>
      <c r="CC2821" s="2058"/>
      <c r="CD2821" s="1978" t="s">
        <v>134</v>
      </c>
    </row>
    <row r="2822" spans="1:82" s="456" customFormat="1" ht="25.5" customHeight="1" thickBot="1" x14ac:dyDescent="0.25">
      <c r="A2822" s="228" t="s">
        <v>163</v>
      </c>
      <c r="B2822" s="229" t="s">
        <v>146</v>
      </c>
      <c r="C2822" s="230" t="s">
        <v>164</v>
      </c>
      <c r="D2822" s="165">
        <v>367</v>
      </c>
      <c r="E2822" s="169" t="s">
        <v>116</v>
      </c>
      <c r="F2822" s="242" t="s">
        <v>117</v>
      </c>
      <c r="G2822" s="204">
        <v>0</v>
      </c>
      <c r="H2822" s="197" t="s">
        <v>0</v>
      </c>
      <c r="I2822" s="218">
        <v>1</v>
      </c>
      <c r="J2822" s="391">
        <v>0.5</v>
      </c>
      <c r="K2822" s="169"/>
      <c r="L2822" s="170"/>
      <c r="M2822" s="171"/>
      <c r="N2822" s="171"/>
      <c r="O2822" s="171"/>
      <c r="P2822" s="171"/>
      <c r="Q2822" s="171"/>
      <c r="R2822" s="171"/>
      <c r="S2822" s="171"/>
      <c r="T2822" s="171"/>
      <c r="U2822" s="172">
        <f t="shared" si="312"/>
        <v>0</v>
      </c>
      <c r="V2822" s="171"/>
      <c r="W2822" s="171"/>
      <c r="X2822" s="171"/>
      <c r="Y2822" s="171"/>
      <c r="Z2822" s="171"/>
      <c r="AA2822" s="171"/>
      <c r="AB2822" s="171"/>
      <c r="AC2822" s="171"/>
      <c r="AD2822" s="171"/>
      <c r="AE2822" s="171"/>
      <c r="AF2822" s="171"/>
      <c r="AG2822" s="3431"/>
      <c r="AH2822" s="3432"/>
      <c r="AI2822" s="3432"/>
      <c r="AJ2822" s="3432"/>
      <c r="AK2822" s="3432"/>
      <c r="AL2822" s="3432"/>
      <c r="AM2822" s="4095"/>
      <c r="AN2822" s="4095"/>
      <c r="AO2822" s="3432"/>
      <c r="AP2822" s="3432"/>
      <c r="AQ2822" s="3432"/>
      <c r="AR2822" s="3432"/>
      <c r="AS2822" s="2908"/>
      <c r="AT2822" s="2908"/>
      <c r="AU2822" s="2908"/>
      <c r="AV2822" s="2188"/>
      <c r="AW2822" s="2909"/>
      <c r="AX2822" s="2909"/>
      <c r="AY2822" s="2994"/>
      <c r="AZ2822" s="3433"/>
      <c r="BA2822" s="3433"/>
      <c r="BB2822" s="3433"/>
      <c r="BC2822" s="3434"/>
      <c r="BD2822" s="3435"/>
      <c r="BE2822" s="3436"/>
      <c r="BF2822" s="3437"/>
      <c r="BG2822" s="3438"/>
      <c r="BH2822" s="3436"/>
      <c r="BI2822" s="3439"/>
      <c r="BJ2822" s="3436"/>
      <c r="BK2822" s="3436"/>
      <c r="BL2822" s="2996">
        <f t="shared" si="313"/>
        <v>0</v>
      </c>
      <c r="BM2822" s="2056"/>
      <c r="BN2822" s="1902"/>
      <c r="BO2822" s="1878"/>
      <c r="BP2822" s="1878"/>
      <c r="BQ2822" s="1915"/>
      <c r="BR2822" s="2057"/>
      <c r="BS2822" s="2058"/>
      <c r="BT2822" s="2058"/>
      <c r="BU2822" s="2058"/>
      <c r="BV2822" s="2058"/>
      <c r="BW2822" s="2058"/>
      <c r="BX2822" s="2058"/>
      <c r="BY2822" s="2058"/>
      <c r="BZ2822" s="2058"/>
      <c r="CA2822" s="2058"/>
      <c r="CB2822" s="2058"/>
      <c r="CC2822" s="2058"/>
      <c r="CD2822" s="1978" t="s">
        <v>134</v>
      </c>
    </row>
    <row r="2823" spans="1:82" s="456" customFormat="1" ht="25.5" customHeight="1" thickBot="1" x14ac:dyDescent="0.25">
      <c r="A2823" s="231" t="s">
        <v>163</v>
      </c>
      <c r="B2823" s="232" t="s">
        <v>146</v>
      </c>
      <c r="C2823" s="233" t="s">
        <v>164</v>
      </c>
      <c r="D2823" s="167">
        <v>367</v>
      </c>
      <c r="E2823" s="173" t="s">
        <v>116</v>
      </c>
      <c r="F2823" s="244" t="s">
        <v>117</v>
      </c>
      <c r="G2823" s="204">
        <v>0</v>
      </c>
      <c r="H2823" s="200" t="s">
        <v>0</v>
      </c>
      <c r="I2823" s="219">
        <v>1</v>
      </c>
      <c r="J2823" s="393">
        <v>0.5</v>
      </c>
      <c r="K2823" s="173"/>
      <c r="L2823" s="174"/>
      <c r="M2823" s="175"/>
      <c r="N2823" s="175"/>
      <c r="O2823" s="175"/>
      <c r="P2823" s="175"/>
      <c r="Q2823" s="175"/>
      <c r="R2823" s="175"/>
      <c r="S2823" s="175"/>
      <c r="T2823" s="175"/>
      <c r="U2823" s="176">
        <f t="shared" si="312"/>
        <v>0</v>
      </c>
      <c r="V2823" s="175"/>
      <c r="W2823" s="175"/>
      <c r="X2823" s="175"/>
      <c r="Y2823" s="175"/>
      <c r="Z2823" s="175"/>
      <c r="AA2823" s="175"/>
      <c r="AB2823" s="175"/>
      <c r="AC2823" s="175"/>
      <c r="AD2823" s="175"/>
      <c r="AE2823" s="175"/>
      <c r="AF2823" s="175"/>
      <c r="AG2823" s="3440"/>
      <c r="AH2823" s="3441"/>
      <c r="AI2823" s="3441"/>
      <c r="AJ2823" s="3441"/>
      <c r="AK2823" s="3441"/>
      <c r="AL2823" s="3441"/>
      <c r="AM2823" s="4103"/>
      <c r="AN2823" s="4103"/>
      <c r="AO2823" s="3441"/>
      <c r="AP2823" s="3441"/>
      <c r="AQ2823" s="3441"/>
      <c r="AR2823" s="3441"/>
      <c r="AS2823" s="3137"/>
      <c r="AT2823" s="3137"/>
      <c r="AU2823" s="3137"/>
      <c r="AV2823" s="2984"/>
      <c r="AW2823" s="3145"/>
      <c r="AX2823" s="3145"/>
      <c r="AY2823" s="3138"/>
      <c r="AZ2823" s="3442"/>
      <c r="BA2823" s="3442"/>
      <c r="BB2823" s="3442"/>
      <c r="BC2823" s="3443"/>
      <c r="BD2823" s="3444"/>
      <c r="BE2823" s="3445"/>
      <c r="BF2823" s="3446"/>
      <c r="BG2823" s="3447"/>
      <c r="BH2823" s="3445"/>
      <c r="BI2823" s="3448"/>
      <c r="BJ2823" s="3445"/>
      <c r="BK2823" s="3445"/>
      <c r="BL2823" s="3140">
        <f t="shared" si="313"/>
        <v>0</v>
      </c>
      <c r="BM2823" s="2081"/>
      <c r="BN2823" s="1902"/>
      <c r="BO2823" s="1878"/>
      <c r="BP2823" s="1878"/>
      <c r="BQ2823" s="1915"/>
      <c r="BR2823" s="2082"/>
      <c r="BS2823" s="2083"/>
      <c r="BT2823" s="2083"/>
      <c r="BU2823" s="2083"/>
      <c r="BV2823" s="2083"/>
      <c r="BW2823" s="2083"/>
      <c r="BX2823" s="2083"/>
      <c r="BY2823" s="2083"/>
      <c r="BZ2823" s="2083"/>
      <c r="CA2823" s="2083"/>
      <c r="CB2823" s="2083"/>
      <c r="CC2823" s="2083"/>
      <c r="CD2823" s="1978" t="s">
        <v>134</v>
      </c>
    </row>
    <row r="2824" spans="1:82" s="456" customFormat="1" ht="25.5" customHeight="1" x14ac:dyDescent="0.2">
      <c r="A2824" s="484" t="s">
        <v>163</v>
      </c>
      <c r="B2824" s="458" t="s">
        <v>146</v>
      </c>
      <c r="C2824" s="503" t="s">
        <v>164</v>
      </c>
      <c r="D2824" s="460">
        <v>368</v>
      </c>
      <c r="E2824" s="461" t="s">
        <v>794</v>
      </c>
      <c r="F2824" s="462" t="s">
        <v>117</v>
      </c>
      <c r="G2824" s="463">
        <v>0</v>
      </c>
      <c r="H2824" s="463" t="s">
        <v>0</v>
      </c>
      <c r="I2824" s="16">
        <v>1</v>
      </c>
      <c r="J2824" s="454">
        <v>0.1</v>
      </c>
      <c r="K2824" s="461"/>
      <c r="L2824" s="6">
        <f>+M2824+N2824+O2824+P2824+Q2824+R2824+S2824+T2824</f>
        <v>0</v>
      </c>
      <c r="M2824" s="455"/>
      <c r="N2824" s="455"/>
      <c r="O2824" s="455"/>
      <c r="P2824" s="455"/>
      <c r="Q2824" s="455"/>
      <c r="R2824" s="455"/>
      <c r="S2824" s="455"/>
      <c r="T2824" s="455"/>
      <c r="U2824" s="533">
        <f t="shared" si="312"/>
        <v>0</v>
      </c>
      <c r="V2824" s="466"/>
      <c r="W2824" s="466"/>
      <c r="X2824" s="466"/>
      <c r="Y2824" s="466"/>
      <c r="Z2824" s="466"/>
      <c r="AA2824" s="466"/>
      <c r="AB2824" s="466"/>
      <c r="AC2824" s="466"/>
      <c r="AD2824" s="466"/>
      <c r="AE2824" s="466"/>
      <c r="AF2824" s="466"/>
      <c r="AG2824" s="1133">
        <v>80101505</v>
      </c>
      <c r="AH2824" s="1133" t="s">
        <v>6395</v>
      </c>
      <c r="AI2824" s="1133" t="s">
        <v>795</v>
      </c>
      <c r="AJ2824" s="1133" t="s">
        <v>314</v>
      </c>
      <c r="AK2824" s="1133"/>
      <c r="AL2824" s="1133" t="s">
        <v>274</v>
      </c>
      <c r="AM2824" s="1147">
        <v>60000000</v>
      </c>
      <c r="AN2824" s="1147">
        <v>0</v>
      </c>
      <c r="AO2824" s="1133" t="s">
        <v>250</v>
      </c>
      <c r="AP2824" s="1133" t="s">
        <v>6</v>
      </c>
      <c r="AQ2824" s="1133" t="s">
        <v>711</v>
      </c>
      <c r="AR2824" s="3390" t="s">
        <v>796</v>
      </c>
      <c r="AS2824" s="2198" t="s">
        <v>6196</v>
      </c>
      <c r="AT2824" s="3458" t="s">
        <v>6197</v>
      </c>
      <c r="AU2824" s="2206">
        <v>1</v>
      </c>
      <c r="AV2824" s="2206">
        <v>0</v>
      </c>
      <c r="AW2824" s="3459">
        <v>42948</v>
      </c>
      <c r="AX2824" s="3459" t="s">
        <v>797</v>
      </c>
      <c r="AY2824" s="3460">
        <v>60000000</v>
      </c>
      <c r="AZ2824" s="2200"/>
      <c r="BA2824" s="2200"/>
      <c r="BB2824" s="2200"/>
      <c r="BC2824" s="2200"/>
      <c r="BD2824" s="2200"/>
      <c r="BE2824" s="2238"/>
      <c r="BF2824" s="2342"/>
      <c r="BG2824" s="2238"/>
      <c r="BH2824" s="2238"/>
      <c r="BI2824" s="3372"/>
      <c r="BJ2824" s="2238"/>
      <c r="BK2824" s="3373"/>
      <c r="BL2824" s="2733">
        <f t="shared" si="313"/>
        <v>0</v>
      </c>
      <c r="BM2824" s="3503">
        <f>L2824-(BI2824:BI2829)</f>
        <v>0</v>
      </c>
      <c r="BN2824" s="1878"/>
      <c r="BO2824" s="1878"/>
      <c r="BP2824" s="1878"/>
      <c r="BQ2824" s="1878"/>
      <c r="BR2824" s="1439"/>
      <c r="BS2824" s="1439"/>
      <c r="BT2824" s="1439"/>
      <c r="BU2824" s="1439"/>
      <c r="BV2824" s="1439"/>
      <c r="BW2824" s="1439"/>
      <c r="BX2824" s="1439"/>
      <c r="BY2824" s="1439"/>
      <c r="BZ2824" s="1439"/>
      <c r="CA2824" s="1439"/>
      <c r="CB2824" s="1439"/>
      <c r="CC2824" s="1940"/>
      <c r="CD2824" s="2238" t="s">
        <v>572</v>
      </c>
    </row>
    <row r="2825" spans="1:82" s="456" customFormat="1" ht="25.5" customHeight="1" x14ac:dyDescent="0.2">
      <c r="A2825" s="484" t="s">
        <v>163</v>
      </c>
      <c r="B2825" s="458" t="s">
        <v>146</v>
      </c>
      <c r="C2825" s="503" t="s">
        <v>164</v>
      </c>
      <c r="D2825" s="460">
        <v>368</v>
      </c>
      <c r="E2825" s="461" t="s">
        <v>794</v>
      </c>
      <c r="F2825" s="462" t="s">
        <v>117</v>
      </c>
      <c r="G2825" s="463">
        <v>0</v>
      </c>
      <c r="H2825" s="463" t="s">
        <v>0</v>
      </c>
      <c r="I2825" s="16">
        <v>1</v>
      </c>
      <c r="J2825" s="454">
        <v>0.1</v>
      </c>
      <c r="K2825" s="461"/>
      <c r="L2825" s="6"/>
      <c r="M2825" s="466"/>
      <c r="N2825" s="466"/>
      <c r="O2825" s="466"/>
      <c r="P2825" s="466"/>
      <c r="Q2825" s="466"/>
      <c r="R2825" s="466"/>
      <c r="S2825" s="466"/>
      <c r="T2825" s="466"/>
      <c r="U2825" s="467">
        <f t="shared" si="312"/>
        <v>0</v>
      </c>
      <c r="V2825" s="466"/>
      <c r="W2825" s="466"/>
      <c r="X2825" s="466"/>
      <c r="Y2825" s="466"/>
      <c r="Z2825" s="466"/>
      <c r="AA2825" s="466"/>
      <c r="AB2825" s="466"/>
      <c r="AC2825" s="466"/>
      <c r="AD2825" s="466"/>
      <c r="AE2825" s="466"/>
      <c r="AF2825" s="466"/>
      <c r="AG2825" s="1133"/>
      <c r="AH2825" s="1133"/>
      <c r="AI2825" s="1133"/>
      <c r="AJ2825" s="1133"/>
      <c r="AK2825" s="1133"/>
      <c r="AL2825" s="1133"/>
      <c r="AM2825" s="1147"/>
      <c r="AN2825" s="1147"/>
      <c r="AO2825" s="1133"/>
      <c r="AP2825" s="1133"/>
      <c r="AQ2825" s="1133"/>
      <c r="AR2825" s="3390"/>
      <c r="AS2825" s="1991"/>
      <c r="AT2825" s="3214"/>
      <c r="AU2825" s="1869"/>
      <c r="AV2825" s="1869"/>
      <c r="AW2825" s="2444"/>
      <c r="AX2825" s="2444"/>
      <c r="AY2825" s="2338"/>
      <c r="AZ2825" s="2200"/>
      <c r="BA2825" s="2200"/>
      <c r="BB2825" s="2200"/>
      <c r="BC2825" s="2200"/>
      <c r="BD2825" s="2200"/>
      <c r="BE2825" s="2238"/>
      <c r="BF2825" s="2342"/>
      <c r="BG2825" s="2238"/>
      <c r="BH2825" s="2238"/>
      <c r="BI2825" s="3372"/>
      <c r="BJ2825" s="2238"/>
      <c r="BK2825" s="3373"/>
      <c r="BL2825" s="2733">
        <f t="shared" si="313"/>
        <v>0</v>
      </c>
      <c r="BM2825" s="3503">
        <f>L2825-(BI2825:BI3196)</f>
        <v>0</v>
      </c>
      <c r="BN2825" s="1878"/>
      <c r="BO2825" s="1878"/>
      <c r="BP2825" s="1878"/>
      <c r="BQ2825" s="1878"/>
      <c r="BR2825" s="1439"/>
      <c r="BS2825" s="1439"/>
      <c r="BT2825" s="1439"/>
      <c r="BU2825" s="1439"/>
      <c r="BV2825" s="1439"/>
      <c r="BW2825" s="1439"/>
      <c r="BX2825" s="1439"/>
      <c r="BY2825" s="1439"/>
      <c r="BZ2825" s="1439"/>
      <c r="CA2825" s="1439"/>
      <c r="CB2825" s="1439"/>
      <c r="CC2825" s="1940"/>
      <c r="CD2825" s="2238" t="s">
        <v>572</v>
      </c>
    </row>
    <row r="2826" spans="1:82" s="456" customFormat="1" ht="25.5" customHeight="1" x14ac:dyDescent="0.2">
      <c r="A2826" s="484" t="s">
        <v>163</v>
      </c>
      <c r="B2826" s="458" t="s">
        <v>146</v>
      </c>
      <c r="C2826" s="503" t="s">
        <v>164</v>
      </c>
      <c r="D2826" s="460">
        <v>368</v>
      </c>
      <c r="E2826" s="461" t="s">
        <v>794</v>
      </c>
      <c r="F2826" s="462" t="s">
        <v>117</v>
      </c>
      <c r="G2826" s="463">
        <v>0</v>
      </c>
      <c r="H2826" s="463" t="s">
        <v>0</v>
      </c>
      <c r="I2826" s="16">
        <v>1</v>
      </c>
      <c r="J2826" s="454">
        <v>0.1</v>
      </c>
      <c r="K2826" s="461"/>
      <c r="L2826" s="6"/>
      <c r="M2826" s="466"/>
      <c r="N2826" s="466"/>
      <c r="O2826" s="466"/>
      <c r="P2826" s="466"/>
      <c r="Q2826" s="466"/>
      <c r="R2826" s="466"/>
      <c r="S2826" s="466"/>
      <c r="T2826" s="466"/>
      <c r="U2826" s="467">
        <f t="shared" si="312"/>
        <v>0</v>
      </c>
      <c r="V2826" s="466"/>
      <c r="W2826" s="466"/>
      <c r="X2826" s="466"/>
      <c r="Y2826" s="466"/>
      <c r="Z2826" s="466"/>
      <c r="AA2826" s="466"/>
      <c r="AB2826" s="466"/>
      <c r="AC2826" s="466"/>
      <c r="AD2826" s="466"/>
      <c r="AE2826" s="466"/>
      <c r="AF2826" s="466"/>
      <c r="AG2826" s="1133"/>
      <c r="AH2826" s="1133"/>
      <c r="AI2826" s="1133"/>
      <c r="AJ2826" s="1133"/>
      <c r="AK2826" s="1133"/>
      <c r="AL2826" s="1133"/>
      <c r="AM2826" s="1147"/>
      <c r="AN2826" s="1147"/>
      <c r="AO2826" s="1133"/>
      <c r="AP2826" s="1133"/>
      <c r="AQ2826" s="1133"/>
      <c r="AR2826" s="3390"/>
      <c r="AS2826" s="1991"/>
      <c r="AT2826" s="3214"/>
      <c r="AU2826" s="1869"/>
      <c r="AV2826" s="1869"/>
      <c r="AW2826" s="2444"/>
      <c r="AX2826" s="2444"/>
      <c r="AY2826" s="2338"/>
      <c r="AZ2826" s="2200"/>
      <c r="BA2826" s="2200"/>
      <c r="BB2826" s="2200"/>
      <c r="BC2826" s="2200"/>
      <c r="BD2826" s="2200"/>
      <c r="BE2826" s="2238"/>
      <c r="BF2826" s="2342"/>
      <c r="BG2826" s="2238"/>
      <c r="BH2826" s="2238"/>
      <c r="BI2826" s="3372"/>
      <c r="BJ2826" s="2238"/>
      <c r="BK2826" s="3373"/>
      <c r="BL2826" s="2733">
        <f t="shared" si="313"/>
        <v>0</v>
      </c>
      <c r="BM2826" s="3503">
        <f>L2826-(BI2826:BI3197)</f>
        <v>0</v>
      </c>
      <c r="BN2826" s="1878"/>
      <c r="BO2826" s="1878"/>
      <c r="BP2826" s="1878"/>
      <c r="BQ2826" s="1878"/>
      <c r="BR2826" s="1439"/>
      <c r="BS2826" s="1439"/>
      <c r="BT2826" s="1439"/>
      <c r="BU2826" s="1439"/>
      <c r="BV2826" s="1439"/>
      <c r="BW2826" s="1439"/>
      <c r="BX2826" s="1439"/>
      <c r="BY2826" s="1439"/>
      <c r="BZ2826" s="1439"/>
      <c r="CA2826" s="1439"/>
      <c r="CB2826" s="1439"/>
      <c r="CC2826" s="1940"/>
      <c r="CD2826" s="2238" t="s">
        <v>572</v>
      </c>
    </row>
    <row r="2827" spans="1:82" ht="25.5" customHeight="1" x14ac:dyDescent="0.2">
      <c r="A2827" s="484" t="s">
        <v>163</v>
      </c>
      <c r="B2827" s="458" t="s">
        <v>146</v>
      </c>
      <c r="C2827" s="503" t="s">
        <v>164</v>
      </c>
      <c r="D2827" s="460">
        <v>368</v>
      </c>
      <c r="E2827" s="461" t="s">
        <v>794</v>
      </c>
      <c r="F2827" s="462" t="s">
        <v>117</v>
      </c>
      <c r="G2827" s="463">
        <v>0</v>
      </c>
      <c r="H2827" s="463" t="s">
        <v>0</v>
      </c>
      <c r="I2827" s="16">
        <v>1</v>
      </c>
      <c r="J2827" s="454">
        <v>0.1</v>
      </c>
      <c r="K2827" s="461"/>
      <c r="L2827" s="6"/>
      <c r="M2827" s="466"/>
      <c r="N2827" s="466"/>
      <c r="O2827" s="466"/>
      <c r="P2827" s="466"/>
      <c r="Q2827" s="466"/>
      <c r="R2827" s="466"/>
      <c r="S2827" s="466"/>
      <c r="T2827" s="466"/>
      <c r="U2827" s="467">
        <f t="shared" si="312"/>
        <v>0</v>
      </c>
      <c r="V2827" s="466"/>
      <c r="W2827" s="466"/>
      <c r="X2827" s="466"/>
      <c r="Y2827" s="466"/>
      <c r="Z2827" s="466"/>
      <c r="AA2827" s="466"/>
      <c r="AB2827" s="466"/>
      <c r="AC2827" s="466"/>
      <c r="AD2827" s="466"/>
      <c r="AE2827" s="466"/>
      <c r="AF2827" s="466"/>
      <c r="AG2827" s="1133"/>
      <c r="AH2827" s="1133"/>
      <c r="AI2827" s="1133"/>
      <c r="AJ2827" s="1133"/>
      <c r="AK2827" s="1133"/>
      <c r="AL2827" s="1133"/>
      <c r="AM2827" s="1147"/>
      <c r="AN2827" s="1147"/>
      <c r="AO2827" s="1133"/>
      <c r="AP2827" s="1133"/>
      <c r="AQ2827" s="1133"/>
      <c r="AR2827" s="3390"/>
      <c r="AS2827" s="1991"/>
      <c r="AT2827" s="3214"/>
      <c r="AU2827" s="1869"/>
      <c r="AV2827" s="1869"/>
      <c r="AW2827" s="2444"/>
      <c r="AX2827" s="2444"/>
      <c r="AY2827" s="2338"/>
      <c r="AZ2827" s="2200"/>
      <c r="BA2827" s="2200"/>
      <c r="BB2827" s="2200"/>
      <c r="BC2827" s="2200"/>
      <c r="BD2827" s="2200"/>
      <c r="BE2827" s="2238"/>
      <c r="BF2827" s="2342"/>
      <c r="BG2827" s="2238"/>
      <c r="BH2827" s="2238"/>
      <c r="BI2827" s="3372"/>
      <c r="BJ2827" s="2238"/>
      <c r="BK2827" s="3373"/>
      <c r="BL2827" s="2733">
        <f t="shared" si="313"/>
        <v>0</v>
      </c>
      <c r="BM2827" s="3503">
        <f>L2827-(BI2827:BI3242)</f>
        <v>0</v>
      </c>
      <c r="BN2827" s="1878"/>
      <c r="BO2827" s="1878"/>
      <c r="BP2827" s="1878"/>
      <c r="BQ2827" s="1878"/>
      <c r="BR2827" s="1439"/>
      <c r="BS2827" s="1439"/>
      <c r="BT2827" s="1439"/>
      <c r="BU2827" s="1439"/>
      <c r="BV2827" s="1439"/>
      <c r="BW2827" s="1439"/>
      <c r="BX2827" s="1439"/>
      <c r="BY2827" s="1439"/>
      <c r="BZ2827" s="1439"/>
      <c r="CA2827" s="1439"/>
      <c r="CB2827" s="1439"/>
      <c r="CC2827" s="1940"/>
      <c r="CD2827" s="2238" t="s">
        <v>572</v>
      </c>
    </row>
    <row r="2828" spans="1:82" ht="25.5" customHeight="1" x14ac:dyDescent="0.2">
      <c r="A2828" s="484" t="s">
        <v>163</v>
      </c>
      <c r="B2828" s="458" t="s">
        <v>146</v>
      </c>
      <c r="C2828" s="503" t="s">
        <v>164</v>
      </c>
      <c r="D2828" s="460">
        <v>368</v>
      </c>
      <c r="E2828" s="461" t="s">
        <v>794</v>
      </c>
      <c r="F2828" s="462" t="s">
        <v>117</v>
      </c>
      <c r="G2828" s="463">
        <v>0</v>
      </c>
      <c r="H2828" s="463" t="s">
        <v>0</v>
      </c>
      <c r="I2828" s="16">
        <v>1</v>
      </c>
      <c r="J2828" s="454">
        <v>0.1</v>
      </c>
      <c r="K2828" s="461"/>
      <c r="L2828" s="6"/>
      <c r="M2828" s="466"/>
      <c r="N2828" s="466"/>
      <c r="O2828" s="466"/>
      <c r="P2828" s="466"/>
      <c r="Q2828" s="466"/>
      <c r="R2828" s="466"/>
      <c r="S2828" s="466"/>
      <c r="T2828" s="466"/>
      <c r="U2828" s="467">
        <f t="shared" si="312"/>
        <v>0</v>
      </c>
      <c r="V2828" s="466"/>
      <c r="W2828" s="466"/>
      <c r="X2828" s="466"/>
      <c r="Y2828" s="466"/>
      <c r="Z2828" s="466"/>
      <c r="AA2828" s="466"/>
      <c r="AB2828" s="466"/>
      <c r="AC2828" s="466"/>
      <c r="AD2828" s="466"/>
      <c r="AE2828" s="466"/>
      <c r="AF2828" s="466"/>
      <c r="AG2828" s="1133"/>
      <c r="AH2828" s="1133"/>
      <c r="AI2828" s="1133"/>
      <c r="AJ2828" s="1133"/>
      <c r="AK2828" s="1133"/>
      <c r="AL2828" s="1133"/>
      <c r="AM2828" s="1147"/>
      <c r="AN2828" s="1147"/>
      <c r="AO2828" s="1133"/>
      <c r="AP2828" s="1133"/>
      <c r="AQ2828" s="1133"/>
      <c r="AR2828" s="3390"/>
      <c r="AS2828" s="1991"/>
      <c r="AT2828" s="3214"/>
      <c r="AU2828" s="1869"/>
      <c r="AV2828" s="1869"/>
      <c r="AW2828" s="2444"/>
      <c r="AX2828" s="2444"/>
      <c r="AY2828" s="2338"/>
      <c r="AZ2828" s="2200"/>
      <c r="BA2828" s="2200"/>
      <c r="BB2828" s="2200"/>
      <c r="BC2828" s="2200"/>
      <c r="BD2828" s="2200"/>
      <c r="BE2828" s="2238"/>
      <c r="BF2828" s="2342"/>
      <c r="BG2828" s="2238"/>
      <c r="BH2828" s="2238"/>
      <c r="BI2828" s="3372"/>
      <c r="BJ2828" s="2238"/>
      <c r="BK2828" s="3373"/>
      <c r="BL2828" s="2733">
        <f t="shared" si="313"/>
        <v>0</v>
      </c>
      <c r="BM2828" s="3503">
        <f>L2828-(BI2828:BI3243)</f>
        <v>0</v>
      </c>
      <c r="BN2828" s="1878"/>
      <c r="BO2828" s="1878"/>
      <c r="BP2828" s="1878"/>
      <c r="BQ2828" s="1878"/>
      <c r="BR2828" s="1439"/>
      <c r="BS2828" s="1439"/>
      <c r="BT2828" s="1439"/>
      <c r="BU2828" s="1439"/>
      <c r="BV2828" s="1439"/>
      <c r="BW2828" s="1439"/>
      <c r="BX2828" s="1439"/>
      <c r="BY2828" s="1439"/>
      <c r="BZ2828" s="1439"/>
      <c r="CA2828" s="1439"/>
      <c r="CB2828" s="1439"/>
      <c r="CC2828" s="1940"/>
      <c r="CD2828" s="2238" t="s">
        <v>572</v>
      </c>
    </row>
    <row r="2829" spans="1:82" ht="25.5" customHeight="1" thickBot="1" x14ac:dyDescent="0.25">
      <c r="A2829" s="484" t="s">
        <v>163</v>
      </c>
      <c r="B2829" s="458" t="s">
        <v>146</v>
      </c>
      <c r="C2829" s="503" t="s">
        <v>164</v>
      </c>
      <c r="D2829" s="460">
        <v>368</v>
      </c>
      <c r="E2829" s="461" t="s">
        <v>794</v>
      </c>
      <c r="F2829" s="462" t="s">
        <v>117</v>
      </c>
      <c r="G2829" s="463">
        <v>0</v>
      </c>
      <c r="H2829" s="463" t="s">
        <v>0</v>
      </c>
      <c r="I2829" s="16">
        <v>1</v>
      </c>
      <c r="J2829" s="454">
        <v>0.1</v>
      </c>
      <c r="K2829" s="461"/>
      <c r="L2829" s="6"/>
      <c r="M2829" s="466"/>
      <c r="N2829" s="466"/>
      <c r="O2829" s="466"/>
      <c r="P2829" s="466"/>
      <c r="Q2829" s="466"/>
      <c r="R2829" s="466"/>
      <c r="S2829" s="466"/>
      <c r="T2829" s="466"/>
      <c r="U2829" s="467">
        <f t="shared" si="312"/>
        <v>0</v>
      </c>
      <c r="V2829" s="466"/>
      <c r="W2829" s="466"/>
      <c r="X2829" s="466"/>
      <c r="Y2829" s="466"/>
      <c r="Z2829" s="466"/>
      <c r="AA2829" s="466"/>
      <c r="AB2829" s="466"/>
      <c r="AC2829" s="466"/>
      <c r="AD2829" s="466"/>
      <c r="AE2829" s="466"/>
      <c r="AF2829" s="466"/>
      <c r="AG2829" s="1133"/>
      <c r="AH2829" s="1133"/>
      <c r="AI2829" s="1133"/>
      <c r="AJ2829" s="1133"/>
      <c r="AK2829" s="1133"/>
      <c r="AL2829" s="1133"/>
      <c r="AM2829" s="1147"/>
      <c r="AN2829" s="1147"/>
      <c r="AO2829" s="1133"/>
      <c r="AP2829" s="1133"/>
      <c r="AQ2829" s="1133"/>
      <c r="AR2829" s="3390"/>
      <c r="AS2829" s="1991"/>
      <c r="AT2829" s="3214"/>
      <c r="AU2829" s="1869"/>
      <c r="AV2829" s="1869"/>
      <c r="AW2829" s="2444"/>
      <c r="AX2829" s="2444"/>
      <c r="AY2829" s="2338"/>
      <c r="AZ2829" s="2200"/>
      <c r="BA2829" s="2200"/>
      <c r="BB2829" s="2200"/>
      <c r="BC2829" s="2200"/>
      <c r="BD2829" s="2200"/>
      <c r="BE2829" s="2238"/>
      <c r="BF2829" s="2342"/>
      <c r="BG2829" s="2238"/>
      <c r="BH2829" s="2238"/>
      <c r="BI2829" s="3372"/>
      <c r="BJ2829" s="2238"/>
      <c r="BK2829" s="3373"/>
      <c r="BL2829" s="2733">
        <f t="shared" si="313"/>
        <v>0</v>
      </c>
      <c r="BM2829" s="3503">
        <f>L2829-(BI2829:BI3244)</f>
        <v>0</v>
      </c>
      <c r="BN2829" s="1878"/>
      <c r="BO2829" s="1878"/>
      <c r="BP2829" s="1878"/>
      <c r="BQ2829" s="1878"/>
      <c r="BR2829" s="1439"/>
      <c r="BS2829" s="1439"/>
      <c r="BT2829" s="1439"/>
      <c r="BU2829" s="1439"/>
      <c r="BV2829" s="1439"/>
      <c r="BW2829" s="1439"/>
      <c r="BX2829" s="1439"/>
      <c r="BY2829" s="1439"/>
      <c r="BZ2829" s="1439"/>
      <c r="CA2829" s="1439"/>
      <c r="CB2829" s="1439"/>
      <c r="CC2829" s="1940"/>
      <c r="CD2829" s="2238" t="s">
        <v>572</v>
      </c>
    </row>
    <row r="2830" spans="1:82" ht="25.5" customHeight="1" x14ac:dyDescent="0.2">
      <c r="A2830" s="225" t="s">
        <v>163</v>
      </c>
      <c r="B2830" s="226" t="s">
        <v>146</v>
      </c>
      <c r="C2830" s="534" t="s">
        <v>798</v>
      </c>
      <c r="D2830" s="163">
        <v>369</v>
      </c>
      <c r="E2830" s="452" t="s">
        <v>826</v>
      </c>
      <c r="F2830" s="548" t="s">
        <v>804</v>
      </c>
      <c r="G2830" s="204">
        <v>4</v>
      </c>
      <c r="H2830" s="549" t="s">
        <v>0</v>
      </c>
      <c r="I2830" s="194">
        <v>4</v>
      </c>
      <c r="J2830" s="493">
        <v>1</v>
      </c>
      <c r="K2830" s="50"/>
      <c r="L2830" s="51">
        <f>+M2830+N2830+O2830+P2830+Q2830+R2830+S2830+T2830</f>
        <v>40000000</v>
      </c>
      <c r="M2830" s="455">
        <v>40000000</v>
      </c>
      <c r="N2830" s="455"/>
      <c r="O2830" s="455"/>
      <c r="P2830" s="455"/>
      <c r="Q2830" s="455"/>
      <c r="R2830" s="455"/>
      <c r="S2830" s="455"/>
      <c r="T2830" s="455"/>
      <c r="U2830" s="343">
        <f>SUBTOTAL(9,V2830:AD2830)</f>
        <v>40000000</v>
      </c>
      <c r="V2830" s="455">
        <v>40000000</v>
      </c>
      <c r="W2830" s="455"/>
      <c r="X2830" s="455"/>
      <c r="Y2830" s="455"/>
      <c r="Z2830" s="455"/>
      <c r="AA2830" s="455"/>
      <c r="AB2830" s="455"/>
      <c r="AC2830" s="52"/>
      <c r="AD2830" s="52"/>
      <c r="AE2830" s="52"/>
      <c r="AF2830" s="52"/>
      <c r="AG2830" s="1462">
        <v>80111811</v>
      </c>
      <c r="AH2830" s="1534" t="s">
        <v>827</v>
      </c>
      <c r="AI2830" s="1463" t="s">
        <v>828</v>
      </c>
      <c r="AJ2830" s="1462" t="s">
        <v>829</v>
      </c>
      <c r="AK2830" s="1462" t="s">
        <v>231</v>
      </c>
      <c r="AL2830" s="1462" t="s">
        <v>248</v>
      </c>
      <c r="AM2830" s="1923">
        <v>29900000</v>
      </c>
      <c r="AN2830" s="1923">
        <v>29400000</v>
      </c>
      <c r="AO2830" s="1462" t="s">
        <v>250</v>
      </c>
      <c r="AP2830" s="1462" t="s">
        <v>6</v>
      </c>
      <c r="AQ2830" s="1462" t="s">
        <v>807</v>
      </c>
      <c r="AR2830" s="1461">
        <v>2204030101</v>
      </c>
      <c r="AS2830" s="2011" t="s">
        <v>830</v>
      </c>
      <c r="AT2830" s="3156" t="s">
        <v>831</v>
      </c>
      <c r="AU2830" s="3504">
        <v>100</v>
      </c>
      <c r="AV2830" s="3504">
        <v>100</v>
      </c>
      <c r="AW2830" s="3505">
        <v>42781</v>
      </c>
      <c r="AX2830" s="3505">
        <v>43097</v>
      </c>
      <c r="AY2830" s="3506">
        <v>29400000</v>
      </c>
      <c r="AZ2830" s="3507" t="s">
        <v>832</v>
      </c>
      <c r="BA2830" s="1459" t="s">
        <v>819</v>
      </c>
      <c r="BB2830" s="1459" t="s">
        <v>833</v>
      </c>
      <c r="BC2830" s="1459" t="s">
        <v>834</v>
      </c>
      <c r="BD2830" s="2955">
        <v>2017000038</v>
      </c>
      <c r="BE2830" s="1659">
        <v>42739</v>
      </c>
      <c r="BF2830" s="1972">
        <v>29900000</v>
      </c>
      <c r="BG2830" s="1381">
        <v>2017000205</v>
      </c>
      <c r="BH2830" s="1659">
        <v>42779</v>
      </c>
      <c r="BI2830" s="3508">
        <v>29400000</v>
      </c>
      <c r="BJ2830" s="1659">
        <v>42779</v>
      </c>
      <c r="BK2830" s="1659">
        <v>43097</v>
      </c>
      <c r="BL2830" s="1470">
        <f>BF2830-BI2830</f>
        <v>500000</v>
      </c>
      <c r="BM2830" s="3509">
        <f>L2830-(BI2830:BI2834)</f>
        <v>10600000</v>
      </c>
      <c r="BN2830" s="1902"/>
      <c r="BO2830" s="1878"/>
      <c r="BP2830" s="1878"/>
      <c r="BQ2830" s="1915"/>
      <c r="BR2830" s="2753"/>
      <c r="BS2830" s="1471"/>
      <c r="BT2830" s="1471"/>
      <c r="BU2830" s="1471"/>
      <c r="BV2830" s="1471"/>
      <c r="BW2830" s="1471"/>
      <c r="BX2830" s="1471"/>
      <c r="BY2830" s="1471"/>
      <c r="BZ2830" s="1471"/>
      <c r="CA2830" s="1471"/>
      <c r="CB2830" s="1471"/>
      <c r="CC2830" s="1471"/>
      <c r="CD2830" s="3366" t="s">
        <v>835</v>
      </c>
    </row>
    <row r="2831" spans="1:82" ht="25.5" customHeight="1" x14ac:dyDescent="0.2">
      <c r="A2831" s="535" t="s">
        <v>163</v>
      </c>
      <c r="B2831" s="536" t="s">
        <v>146</v>
      </c>
      <c r="C2831" s="537" t="s">
        <v>798</v>
      </c>
      <c r="D2831" s="460">
        <v>369</v>
      </c>
      <c r="E2831" s="461" t="s">
        <v>826</v>
      </c>
      <c r="F2831" s="550" t="s">
        <v>804</v>
      </c>
      <c r="G2831" s="204">
        <v>4</v>
      </c>
      <c r="H2831" s="551" t="s">
        <v>0</v>
      </c>
      <c r="I2831" s="464">
        <v>4</v>
      </c>
      <c r="J2831" s="454">
        <v>1</v>
      </c>
      <c r="K2831" s="538"/>
      <c r="L2831" s="465"/>
      <c r="M2831" s="466"/>
      <c r="N2831" s="466"/>
      <c r="O2831" s="466"/>
      <c r="P2831" s="466"/>
      <c r="Q2831" s="466"/>
      <c r="R2831" s="466"/>
      <c r="S2831" s="466"/>
      <c r="T2831" s="466"/>
      <c r="U2831" s="467"/>
      <c r="V2831" s="466"/>
      <c r="W2831" s="466"/>
      <c r="X2831" s="466"/>
      <c r="Y2831" s="466"/>
      <c r="Z2831" s="466"/>
      <c r="AA2831" s="466"/>
      <c r="AB2831" s="466"/>
      <c r="AC2831" s="466"/>
      <c r="AD2831" s="466"/>
      <c r="AE2831" s="466"/>
      <c r="AF2831" s="466"/>
      <c r="AG2831" s="1133">
        <v>70131700</v>
      </c>
      <c r="AH2831" s="1545" t="s">
        <v>836</v>
      </c>
      <c r="AI2831" s="1488" t="s">
        <v>837</v>
      </c>
      <c r="AJ2831" s="1133" t="s">
        <v>838</v>
      </c>
      <c r="AK2831" s="1133" t="s">
        <v>231</v>
      </c>
      <c r="AL2831" s="1133" t="s">
        <v>248</v>
      </c>
      <c r="AM2831" s="1147">
        <v>10600000</v>
      </c>
      <c r="AN2831" s="1147">
        <v>10600000</v>
      </c>
      <c r="AO2831" s="1133" t="s">
        <v>250</v>
      </c>
      <c r="AP2831" s="1133" t="s">
        <v>6</v>
      </c>
      <c r="AQ2831" s="1133" t="s">
        <v>807</v>
      </c>
      <c r="AR2831" s="1487">
        <v>2204030101</v>
      </c>
      <c r="AS2831" s="1980" t="s">
        <v>839</v>
      </c>
      <c r="AT2831" s="1981" t="s">
        <v>840</v>
      </c>
      <c r="AU2831" s="1982">
        <v>100</v>
      </c>
      <c r="AV2831" s="1982">
        <v>457</v>
      </c>
      <c r="AW2831" s="3169">
        <v>42853</v>
      </c>
      <c r="AX2831" s="3169">
        <v>43099</v>
      </c>
      <c r="AY2831" s="1984">
        <v>10600000</v>
      </c>
      <c r="AZ2831" s="1423" t="s">
        <v>841</v>
      </c>
      <c r="BA2831" s="1423" t="s">
        <v>819</v>
      </c>
      <c r="BB2831" s="1423" t="s">
        <v>842</v>
      </c>
      <c r="BC2831" s="3510" t="s">
        <v>843</v>
      </c>
      <c r="BD2831" s="3511">
        <v>2017000263</v>
      </c>
      <c r="BE2831" s="1455">
        <v>42773</v>
      </c>
      <c r="BF2831" s="1985">
        <v>10600000</v>
      </c>
      <c r="BG2831" s="1419">
        <v>2017000617</v>
      </c>
      <c r="BH2831" s="1455">
        <v>42845</v>
      </c>
      <c r="BI2831" s="3512">
        <v>10600000</v>
      </c>
      <c r="BJ2831" s="1419"/>
      <c r="BK2831" s="1419"/>
      <c r="BL2831" s="1438">
        <f t="shared" ref="BL2831:BL2873" si="314">BF2831-BI2831</f>
        <v>0</v>
      </c>
      <c r="BM2831" s="3513">
        <v>0</v>
      </c>
      <c r="BN2831" s="1902"/>
      <c r="BO2831" s="1878"/>
      <c r="BP2831" s="1878"/>
      <c r="BQ2831" s="1915"/>
      <c r="BR2831" s="3181"/>
      <c r="BS2831" s="1439"/>
      <c r="BT2831" s="1439"/>
      <c r="BU2831" s="1439"/>
      <c r="BV2831" s="1439"/>
      <c r="BW2831" s="1439"/>
      <c r="BX2831" s="1439"/>
      <c r="BY2831" s="1439"/>
      <c r="BZ2831" s="1439"/>
      <c r="CA2831" s="1439"/>
      <c r="CB2831" s="1439"/>
      <c r="CC2831" s="1439"/>
      <c r="CD2831" s="3180" t="s">
        <v>835</v>
      </c>
    </row>
    <row r="2832" spans="1:82" ht="25.5" customHeight="1" x14ac:dyDescent="0.2">
      <c r="A2832" s="535" t="s">
        <v>163</v>
      </c>
      <c r="B2832" s="536" t="s">
        <v>146</v>
      </c>
      <c r="C2832" s="537" t="s">
        <v>798</v>
      </c>
      <c r="D2832" s="460">
        <v>369</v>
      </c>
      <c r="E2832" s="461" t="s">
        <v>826</v>
      </c>
      <c r="F2832" s="550" t="s">
        <v>804</v>
      </c>
      <c r="G2832" s="204">
        <v>4</v>
      </c>
      <c r="H2832" s="551" t="s">
        <v>0</v>
      </c>
      <c r="I2832" s="464">
        <v>4</v>
      </c>
      <c r="J2832" s="454">
        <v>1</v>
      </c>
      <c r="K2832" s="538"/>
      <c r="L2832" s="465"/>
      <c r="M2832" s="466"/>
      <c r="N2832" s="466"/>
      <c r="O2832" s="466"/>
      <c r="P2832" s="466"/>
      <c r="Q2832" s="466"/>
      <c r="R2832" s="466"/>
      <c r="S2832" s="466"/>
      <c r="T2832" s="466"/>
      <c r="U2832" s="467">
        <f t="shared" ref="U2832:U2873" si="315">SUBTOTAL(9,V2832:AD2832)</f>
        <v>0</v>
      </c>
      <c r="V2832" s="466"/>
      <c r="W2832" s="466"/>
      <c r="X2832" s="466"/>
      <c r="Y2832" s="466"/>
      <c r="Z2832" s="466"/>
      <c r="AA2832" s="466"/>
      <c r="AB2832" s="466"/>
      <c r="AC2832" s="466"/>
      <c r="AD2832" s="466"/>
      <c r="AE2832" s="466"/>
      <c r="AF2832" s="466"/>
      <c r="AG2832" s="1133"/>
      <c r="AH2832" s="1133"/>
      <c r="AI2832" s="1488"/>
      <c r="AJ2832" s="1133"/>
      <c r="AK2832" s="1133"/>
      <c r="AL2832" s="1133"/>
      <c r="AM2832" s="1147"/>
      <c r="AN2832" s="1147"/>
      <c r="AO2832" s="1133"/>
      <c r="AP2832" s="1133"/>
      <c r="AQ2832" s="1133"/>
      <c r="AR2832" s="1487"/>
      <c r="AS2832" s="1991"/>
      <c r="AT2832" s="1143"/>
      <c r="AU2832" s="1992"/>
      <c r="AV2832" s="1992"/>
      <c r="AW2832" s="1993"/>
      <c r="AX2832" s="1993"/>
      <c r="AY2832" s="1994"/>
      <c r="AZ2832" s="1423"/>
      <c r="BA2832" s="1423"/>
      <c r="BB2832" s="1423"/>
      <c r="BC2832" s="1423"/>
      <c r="BD2832" s="1423"/>
      <c r="BE2832" s="1419"/>
      <c r="BF2832" s="1985"/>
      <c r="BG2832" s="1419"/>
      <c r="BH2832" s="1419"/>
      <c r="BI2832" s="3512"/>
      <c r="BJ2832" s="1419"/>
      <c r="BK2832" s="1419"/>
      <c r="BL2832" s="1438">
        <f t="shared" si="314"/>
        <v>0</v>
      </c>
      <c r="BM2832" s="3514"/>
      <c r="BN2832" s="1902"/>
      <c r="BO2832" s="1878"/>
      <c r="BP2832" s="1878"/>
      <c r="BQ2832" s="1915"/>
      <c r="BR2832" s="3181"/>
      <c r="BS2832" s="1439"/>
      <c r="BT2832" s="1439"/>
      <c r="BU2832" s="1439"/>
      <c r="BV2832" s="1439"/>
      <c r="BW2832" s="1439"/>
      <c r="BX2832" s="1439"/>
      <c r="BY2832" s="1439"/>
      <c r="BZ2832" s="1439"/>
      <c r="CA2832" s="1439"/>
      <c r="CB2832" s="1439"/>
      <c r="CC2832" s="1439"/>
      <c r="CD2832" s="3180" t="s">
        <v>835</v>
      </c>
    </row>
    <row r="2833" spans="1:82" ht="25.5" customHeight="1" x14ac:dyDescent="0.2">
      <c r="A2833" s="535" t="s">
        <v>163</v>
      </c>
      <c r="B2833" s="536" t="s">
        <v>146</v>
      </c>
      <c r="C2833" s="537" t="s">
        <v>798</v>
      </c>
      <c r="D2833" s="460">
        <v>369</v>
      </c>
      <c r="E2833" s="461" t="s">
        <v>826</v>
      </c>
      <c r="F2833" s="550" t="s">
        <v>804</v>
      </c>
      <c r="G2833" s="204">
        <v>4</v>
      </c>
      <c r="H2833" s="551" t="s">
        <v>0</v>
      </c>
      <c r="I2833" s="464">
        <v>4</v>
      </c>
      <c r="J2833" s="454">
        <v>1</v>
      </c>
      <c r="K2833" s="538"/>
      <c r="L2833" s="465"/>
      <c r="M2833" s="466"/>
      <c r="N2833" s="466"/>
      <c r="O2833" s="466"/>
      <c r="P2833" s="466"/>
      <c r="Q2833" s="466"/>
      <c r="R2833" s="466"/>
      <c r="S2833" s="466"/>
      <c r="T2833" s="466"/>
      <c r="U2833" s="467">
        <f t="shared" si="315"/>
        <v>0</v>
      </c>
      <c r="V2833" s="466"/>
      <c r="W2833" s="466"/>
      <c r="X2833" s="466"/>
      <c r="Y2833" s="466"/>
      <c r="Z2833" s="466"/>
      <c r="AA2833" s="466"/>
      <c r="AB2833" s="466"/>
      <c r="AC2833" s="466"/>
      <c r="AD2833" s="466"/>
      <c r="AE2833" s="466"/>
      <c r="AF2833" s="466"/>
      <c r="AG2833" s="1133"/>
      <c r="AH2833" s="1133"/>
      <c r="AI2833" s="1488"/>
      <c r="AJ2833" s="1133"/>
      <c r="AK2833" s="1133"/>
      <c r="AL2833" s="1133"/>
      <c r="AM2833" s="1147"/>
      <c r="AN2833" s="1147"/>
      <c r="AO2833" s="1133"/>
      <c r="AP2833" s="1133"/>
      <c r="AQ2833" s="1133"/>
      <c r="AR2833" s="1487"/>
      <c r="AS2833" s="1991"/>
      <c r="AT2833" s="1143"/>
      <c r="AU2833" s="1992"/>
      <c r="AV2833" s="1992"/>
      <c r="AW2833" s="1993"/>
      <c r="AX2833" s="1993"/>
      <c r="AY2833" s="1994"/>
      <c r="AZ2833" s="1423"/>
      <c r="BA2833" s="1423"/>
      <c r="BB2833" s="1423"/>
      <c r="BC2833" s="1423"/>
      <c r="BD2833" s="1423"/>
      <c r="BE2833" s="1419"/>
      <c r="BF2833" s="1985"/>
      <c r="BG2833" s="1419"/>
      <c r="BH2833" s="1419"/>
      <c r="BI2833" s="3512"/>
      <c r="BJ2833" s="1419"/>
      <c r="BK2833" s="1419"/>
      <c r="BL2833" s="1438">
        <f t="shared" si="314"/>
        <v>0</v>
      </c>
      <c r="BM2833" s="3514"/>
      <c r="BN2833" s="1902"/>
      <c r="BO2833" s="1878"/>
      <c r="BP2833" s="1878"/>
      <c r="BQ2833" s="1915"/>
      <c r="BR2833" s="3181"/>
      <c r="BS2833" s="1439"/>
      <c r="BT2833" s="1439"/>
      <c r="BU2833" s="1439"/>
      <c r="BV2833" s="1439"/>
      <c r="BW2833" s="1439"/>
      <c r="BX2833" s="1439"/>
      <c r="BY2833" s="1439"/>
      <c r="BZ2833" s="1439"/>
      <c r="CA2833" s="1439"/>
      <c r="CB2833" s="1439"/>
      <c r="CC2833" s="1439"/>
      <c r="CD2833" s="3180" t="s">
        <v>835</v>
      </c>
    </row>
    <row r="2834" spans="1:82" ht="25.5" customHeight="1" x14ac:dyDescent="0.2">
      <c r="A2834" s="535" t="s">
        <v>163</v>
      </c>
      <c r="B2834" s="536" t="s">
        <v>146</v>
      </c>
      <c r="C2834" s="537" t="s">
        <v>798</v>
      </c>
      <c r="D2834" s="460">
        <v>369</v>
      </c>
      <c r="E2834" s="461" t="s">
        <v>826</v>
      </c>
      <c r="F2834" s="550" t="s">
        <v>804</v>
      </c>
      <c r="G2834" s="204">
        <v>4</v>
      </c>
      <c r="H2834" s="551" t="s">
        <v>0</v>
      </c>
      <c r="I2834" s="464">
        <v>4</v>
      </c>
      <c r="J2834" s="454">
        <v>1</v>
      </c>
      <c r="K2834" s="538"/>
      <c r="L2834" s="465"/>
      <c r="M2834" s="466"/>
      <c r="N2834" s="466"/>
      <c r="O2834" s="466"/>
      <c r="P2834" s="466"/>
      <c r="Q2834" s="466"/>
      <c r="R2834" s="466"/>
      <c r="S2834" s="466"/>
      <c r="T2834" s="466"/>
      <c r="U2834" s="467">
        <f t="shared" si="315"/>
        <v>0</v>
      </c>
      <c r="V2834" s="466"/>
      <c r="W2834" s="466"/>
      <c r="X2834" s="466"/>
      <c r="Y2834" s="466"/>
      <c r="Z2834" s="466"/>
      <c r="AA2834" s="466"/>
      <c r="AB2834" s="466"/>
      <c r="AC2834" s="466"/>
      <c r="AD2834" s="466"/>
      <c r="AE2834" s="466"/>
      <c r="AF2834" s="466"/>
      <c r="AG2834" s="1133"/>
      <c r="AH2834" s="1133"/>
      <c r="AI2834" s="1488"/>
      <c r="AJ2834" s="1133"/>
      <c r="AK2834" s="1133"/>
      <c r="AL2834" s="1133"/>
      <c r="AM2834" s="1147"/>
      <c r="AN2834" s="1147"/>
      <c r="AO2834" s="1133"/>
      <c r="AP2834" s="1133"/>
      <c r="AQ2834" s="1133"/>
      <c r="AR2834" s="1487"/>
      <c r="AS2834" s="1991"/>
      <c r="AT2834" s="1143"/>
      <c r="AU2834" s="1992"/>
      <c r="AV2834" s="1992"/>
      <c r="AW2834" s="1993"/>
      <c r="AX2834" s="1993"/>
      <c r="AY2834" s="1994"/>
      <c r="AZ2834" s="1423"/>
      <c r="BA2834" s="1423"/>
      <c r="BB2834" s="1423"/>
      <c r="BC2834" s="1423"/>
      <c r="BD2834" s="1423"/>
      <c r="BE2834" s="1419"/>
      <c r="BF2834" s="1985"/>
      <c r="BG2834" s="1419"/>
      <c r="BH2834" s="1419"/>
      <c r="BI2834" s="3512"/>
      <c r="BJ2834" s="1419"/>
      <c r="BK2834" s="1419"/>
      <c r="BL2834" s="1438">
        <f t="shared" si="314"/>
        <v>0</v>
      </c>
      <c r="BM2834" s="3514"/>
      <c r="BN2834" s="1902"/>
      <c r="BO2834" s="1878"/>
      <c r="BP2834" s="1878"/>
      <c r="BQ2834" s="1915"/>
      <c r="BR2834" s="3181"/>
      <c r="BS2834" s="1439"/>
      <c r="BT2834" s="1439"/>
      <c r="BU2834" s="1439"/>
      <c r="BV2834" s="1439"/>
      <c r="BW2834" s="1439"/>
      <c r="BX2834" s="1439"/>
      <c r="BY2834" s="1439"/>
      <c r="BZ2834" s="1439"/>
      <c r="CA2834" s="1439"/>
      <c r="CB2834" s="1439"/>
      <c r="CC2834" s="1439"/>
      <c r="CD2834" s="3180" t="s">
        <v>835</v>
      </c>
    </row>
    <row r="2835" spans="1:82" ht="25.5" customHeight="1" thickBot="1" x14ac:dyDescent="0.25">
      <c r="A2835" s="541" t="s">
        <v>163</v>
      </c>
      <c r="B2835" s="542" t="s">
        <v>146</v>
      </c>
      <c r="C2835" s="543" t="s">
        <v>798</v>
      </c>
      <c r="D2835" s="431">
        <v>369</v>
      </c>
      <c r="E2835" s="472" t="s">
        <v>826</v>
      </c>
      <c r="F2835" s="553" t="s">
        <v>804</v>
      </c>
      <c r="G2835" s="204">
        <v>4</v>
      </c>
      <c r="H2835" s="554" t="s">
        <v>0</v>
      </c>
      <c r="I2835" s="446">
        <v>4</v>
      </c>
      <c r="J2835" s="496">
        <v>1</v>
      </c>
      <c r="K2835" s="544"/>
      <c r="L2835" s="439"/>
      <c r="M2835" s="474"/>
      <c r="N2835" s="474"/>
      <c r="O2835" s="474"/>
      <c r="P2835" s="474"/>
      <c r="Q2835" s="474"/>
      <c r="R2835" s="474"/>
      <c r="S2835" s="474"/>
      <c r="T2835" s="474"/>
      <c r="U2835" s="440">
        <f t="shared" si="315"/>
        <v>0</v>
      </c>
      <c r="V2835" s="474"/>
      <c r="W2835" s="474"/>
      <c r="X2835" s="474"/>
      <c r="Y2835" s="474"/>
      <c r="Z2835" s="474"/>
      <c r="AA2835" s="474"/>
      <c r="AB2835" s="474"/>
      <c r="AC2835" s="474"/>
      <c r="AD2835" s="474"/>
      <c r="AE2835" s="474"/>
      <c r="AF2835" s="474"/>
      <c r="AG2835" s="1505"/>
      <c r="AH2835" s="1505"/>
      <c r="AI2835" s="1506"/>
      <c r="AJ2835" s="1505"/>
      <c r="AK2835" s="1505"/>
      <c r="AL2835" s="1505"/>
      <c r="AM2835" s="1995"/>
      <c r="AN2835" s="1995"/>
      <c r="AO2835" s="1505"/>
      <c r="AP2835" s="1505"/>
      <c r="AQ2835" s="1505"/>
      <c r="AR2835" s="1504"/>
      <c r="AS2835" s="3515"/>
      <c r="AT2835" s="1505"/>
      <c r="AU2835" s="1998"/>
      <c r="AV2835" s="1998"/>
      <c r="AW2835" s="1999"/>
      <c r="AX2835" s="1999"/>
      <c r="AY2835" s="2000"/>
      <c r="AZ2835" s="1502"/>
      <c r="BA2835" s="1502"/>
      <c r="BB2835" s="1502"/>
      <c r="BC2835" s="1502"/>
      <c r="BD2835" s="1502"/>
      <c r="BE2835" s="1498"/>
      <c r="BF2835" s="2001"/>
      <c r="BG2835" s="1498"/>
      <c r="BH2835" s="1498"/>
      <c r="BI2835" s="3516"/>
      <c r="BJ2835" s="1498"/>
      <c r="BK2835" s="1498"/>
      <c r="BL2835" s="1513">
        <f t="shared" si="314"/>
        <v>0</v>
      </c>
      <c r="BM2835" s="3517"/>
      <c r="BN2835" s="1902"/>
      <c r="BO2835" s="1878"/>
      <c r="BP2835" s="1878"/>
      <c r="BQ2835" s="1915"/>
      <c r="BR2835" s="3188"/>
      <c r="BS2835" s="1514"/>
      <c r="BT2835" s="1514"/>
      <c r="BU2835" s="1514"/>
      <c r="BV2835" s="1514"/>
      <c r="BW2835" s="1514"/>
      <c r="BX2835" s="1514"/>
      <c r="BY2835" s="1514"/>
      <c r="BZ2835" s="1514"/>
      <c r="CA2835" s="1514"/>
      <c r="CB2835" s="1514"/>
      <c r="CC2835" s="1514"/>
      <c r="CD2835" s="3187" t="s">
        <v>835</v>
      </c>
    </row>
    <row r="2836" spans="1:82" ht="25.5" customHeight="1" x14ac:dyDescent="0.2">
      <c r="A2836" s="555" t="s">
        <v>163</v>
      </c>
      <c r="B2836" s="115" t="s">
        <v>146</v>
      </c>
      <c r="C2836" s="556" t="s">
        <v>798</v>
      </c>
      <c r="D2836" s="179">
        <v>370</v>
      </c>
      <c r="E2836" s="478" t="s">
        <v>844</v>
      </c>
      <c r="F2836" s="557" t="s">
        <v>845</v>
      </c>
      <c r="G2836" s="11">
        <v>20</v>
      </c>
      <c r="H2836" s="558" t="s">
        <v>0</v>
      </c>
      <c r="I2836" s="15">
        <v>160</v>
      </c>
      <c r="J2836" s="480">
        <v>40</v>
      </c>
      <c r="K2836" s="25"/>
      <c r="L2836" s="6">
        <f>+M2836+N2836+O2836+P2836+Q2836+R2836+S2836+T2836</f>
        <v>0</v>
      </c>
      <c r="M2836" s="7"/>
      <c r="N2836" s="7"/>
      <c r="O2836" s="7"/>
      <c r="P2836" s="7"/>
      <c r="Q2836" s="7"/>
      <c r="R2836" s="7"/>
      <c r="S2836" s="7"/>
      <c r="T2836" s="7"/>
      <c r="U2836" s="267">
        <f t="shared" si="315"/>
        <v>0</v>
      </c>
      <c r="V2836" s="414"/>
      <c r="W2836" s="7"/>
      <c r="X2836" s="7"/>
      <c r="Y2836" s="7"/>
      <c r="Z2836" s="7"/>
      <c r="AA2836" s="7"/>
      <c r="AB2836" s="7"/>
      <c r="AC2836" s="7"/>
      <c r="AD2836" s="7"/>
      <c r="AE2836" s="7"/>
      <c r="AF2836" s="7"/>
      <c r="AG2836" s="1956"/>
      <c r="AH2836" s="1956"/>
      <c r="AI2836" s="2293"/>
      <c r="AJ2836" s="1956"/>
      <c r="AK2836" s="1956"/>
      <c r="AL2836" s="1956"/>
      <c r="AM2836" s="1864"/>
      <c r="AN2836" s="1864"/>
      <c r="AO2836" s="1956"/>
      <c r="AP2836" s="1956"/>
      <c r="AQ2836" s="1956"/>
      <c r="AR2836" s="3024"/>
      <c r="AS2836" s="1980" t="s">
        <v>846</v>
      </c>
      <c r="AT2836" s="3518" t="s">
        <v>335</v>
      </c>
      <c r="AU2836" s="3163">
        <v>100</v>
      </c>
      <c r="AV2836" s="3163">
        <v>80</v>
      </c>
      <c r="AW2836" s="3519">
        <v>42736</v>
      </c>
      <c r="AX2836" s="3519">
        <v>43100</v>
      </c>
      <c r="AY2836" s="3520">
        <v>0</v>
      </c>
      <c r="AZ2836" s="1397"/>
      <c r="BA2836" s="1397"/>
      <c r="BB2836" s="1397"/>
      <c r="BC2836" s="1397"/>
      <c r="BD2836" s="1397"/>
      <c r="BE2836" s="1394"/>
      <c r="BF2836" s="2208"/>
      <c r="BG2836" s="1394"/>
      <c r="BH2836" s="1394"/>
      <c r="BI2836" s="3521"/>
      <c r="BJ2836" s="1394"/>
      <c r="BK2836" s="1394"/>
      <c r="BL2836" s="1412">
        <f t="shared" si="314"/>
        <v>0</v>
      </c>
      <c r="BM2836" s="3522">
        <f>L2836-(BI2836:BI2840)</f>
        <v>0</v>
      </c>
      <c r="BN2836" s="1902"/>
      <c r="BO2836" s="1878"/>
      <c r="BP2836" s="1878"/>
      <c r="BQ2836" s="1915"/>
      <c r="BR2836" s="3023"/>
      <c r="BS2836" s="1413"/>
      <c r="BT2836" s="1413"/>
      <c r="BU2836" s="1413"/>
      <c r="BV2836" s="1413"/>
      <c r="BW2836" s="1413"/>
      <c r="BX2836" s="1413"/>
      <c r="BY2836" s="1413"/>
      <c r="BZ2836" s="1413"/>
      <c r="CA2836" s="1413"/>
      <c r="CB2836" s="1413"/>
      <c r="CC2836" s="1413"/>
      <c r="CD2836" s="3523" t="s">
        <v>835</v>
      </c>
    </row>
    <row r="2837" spans="1:82" ht="25.5" customHeight="1" x14ac:dyDescent="0.2">
      <c r="A2837" s="535" t="s">
        <v>163</v>
      </c>
      <c r="B2837" s="536" t="s">
        <v>146</v>
      </c>
      <c r="C2837" s="537" t="s">
        <v>798</v>
      </c>
      <c r="D2837" s="460">
        <v>370</v>
      </c>
      <c r="E2837" s="461" t="s">
        <v>844</v>
      </c>
      <c r="F2837" s="550" t="s">
        <v>845</v>
      </c>
      <c r="G2837" s="11">
        <v>20</v>
      </c>
      <c r="H2837" s="551" t="s">
        <v>0</v>
      </c>
      <c r="I2837" s="464">
        <v>160</v>
      </c>
      <c r="J2837" s="454">
        <v>40</v>
      </c>
      <c r="K2837" s="538"/>
      <c r="L2837" s="465"/>
      <c r="M2837" s="466"/>
      <c r="N2837" s="466"/>
      <c r="O2837" s="466"/>
      <c r="P2837" s="466"/>
      <c r="Q2837" s="466"/>
      <c r="R2837" s="466"/>
      <c r="S2837" s="466"/>
      <c r="T2837" s="466"/>
      <c r="U2837" s="467">
        <f t="shared" si="315"/>
        <v>0</v>
      </c>
      <c r="V2837" s="466"/>
      <c r="W2837" s="466"/>
      <c r="X2837" s="466"/>
      <c r="Y2837" s="466"/>
      <c r="Z2837" s="466"/>
      <c r="AA2837" s="466"/>
      <c r="AB2837" s="466"/>
      <c r="AC2837" s="466"/>
      <c r="AD2837" s="466"/>
      <c r="AE2837" s="466"/>
      <c r="AF2837" s="466"/>
      <c r="AG2837" s="1133"/>
      <c r="AH2837" s="1133"/>
      <c r="AI2837" s="1488"/>
      <c r="AJ2837" s="1133"/>
      <c r="AK2837" s="1133"/>
      <c r="AL2837" s="1133"/>
      <c r="AM2837" s="1147"/>
      <c r="AN2837" s="1147"/>
      <c r="AO2837" s="1133"/>
      <c r="AP2837" s="1133"/>
      <c r="AQ2837" s="1133"/>
      <c r="AR2837" s="1487"/>
      <c r="AS2837" s="1991"/>
      <c r="AT2837" s="1143"/>
      <c r="AU2837" s="1992"/>
      <c r="AV2837" s="1992"/>
      <c r="AW2837" s="1993"/>
      <c r="AX2837" s="1993"/>
      <c r="AY2837" s="1994"/>
      <c r="AZ2837" s="1423"/>
      <c r="BA2837" s="1423"/>
      <c r="BB2837" s="1423"/>
      <c r="BC2837" s="1423"/>
      <c r="BD2837" s="1423"/>
      <c r="BE2837" s="1419"/>
      <c r="BF2837" s="1985"/>
      <c r="BG2837" s="1419"/>
      <c r="BH2837" s="1419"/>
      <c r="BI2837" s="3512"/>
      <c r="BJ2837" s="1419"/>
      <c r="BK2837" s="1419"/>
      <c r="BL2837" s="1438">
        <f t="shared" si="314"/>
        <v>0</v>
      </c>
      <c r="BM2837" s="3514"/>
      <c r="BN2837" s="1902"/>
      <c r="BO2837" s="1878"/>
      <c r="BP2837" s="1878"/>
      <c r="BQ2837" s="1915"/>
      <c r="BR2837" s="3181"/>
      <c r="BS2837" s="1439"/>
      <c r="BT2837" s="1439"/>
      <c r="BU2837" s="1439"/>
      <c r="BV2837" s="1439"/>
      <c r="BW2837" s="1439"/>
      <c r="BX2837" s="1439"/>
      <c r="BY2837" s="1439"/>
      <c r="BZ2837" s="1439"/>
      <c r="CA2837" s="1439"/>
      <c r="CB2837" s="1439"/>
      <c r="CC2837" s="1439"/>
      <c r="CD2837" s="3180" t="s">
        <v>835</v>
      </c>
    </row>
    <row r="2838" spans="1:82" ht="25.5" customHeight="1" x14ac:dyDescent="0.2">
      <c r="A2838" s="535" t="s">
        <v>163</v>
      </c>
      <c r="B2838" s="536" t="s">
        <v>146</v>
      </c>
      <c r="C2838" s="537" t="s">
        <v>798</v>
      </c>
      <c r="D2838" s="460">
        <v>370</v>
      </c>
      <c r="E2838" s="461" t="s">
        <v>844</v>
      </c>
      <c r="F2838" s="550" t="s">
        <v>845</v>
      </c>
      <c r="G2838" s="11">
        <v>20</v>
      </c>
      <c r="H2838" s="551" t="s">
        <v>0</v>
      </c>
      <c r="I2838" s="464">
        <v>160</v>
      </c>
      <c r="J2838" s="454">
        <v>40</v>
      </c>
      <c r="K2838" s="538"/>
      <c r="L2838" s="465"/>
      <c r="M2838" s="466"/>
      <c r="N2838" s="466"/>
      <c r="O2838" s="466"/>
      <c r="P2838" s="466"/>
      <c r="Q2838" s="466"/>
      <c r="R2838" s="466"/>
      <c r="S2838" s="466"/>
      <c r="T2838" s="466"/>
      <c r="U2838" s="467">
        <f t="shared" si="315"/>
        <v>0</v>
      </c>
      <c r="V2838" s="466"/>
      <c r="W2838" s="466"/>
      <c r="X2838" s="466"/>
      <c r="Y2838" s="466"/>
      <c r="Z2838" s="466"/>
      <c r="AA2838" s="466"/>
      <c r="AB2838" s="466"/>
      <c r="AC2838" s="466"/>
      <c r="AD2838" s="466"/>
      <c r="AE2838" s="466"/>
      <c r="AF2838" s="466"/>
      <c r="AG2838" s="1133"/>
      <c r="AH2838" s="1133"/>
      <c r="AI2838" s="1488"/>
      <c r="AJ2838" s="1133"/>
      <c r="AK2838" s="1133"/>
      <c r="AL2838" s="1133"/>
      <c r="AM2838" s="1147"/>
      <c r="AN2838" s="1147"/>
      <c r="AO2838" s="1133"/>
      <c r="AP2838" s="1133"/>
      <c r="AQ2838" s="1133"/>
      <c r="AR2838" s="1487"/>
      <c r="AS2838" s="1991"/>
      <c r="AT2838" s="1143"/>
      <c r="AU2838" s="1992"/>
      <c r="AV2838" s="1992"/>
      <c r="AW2838" s="1993"/>
      <c r="AX2838" s="1993"/>
      <c r="AY2838" s="1994"/>
      <c r="AZ2838" s="1423"/>
      <c r="BA2838" s="1423"/>
      <c r="BB2838" s="1423"/>
      <c r="BC2838" s="1423"/>
      <c r="BD2838" s="1423"/>
      <c r="BE2838" s="1419"/>
      <c r="BF2838" s="1985"/>
      <c r="BG2838" s="1419"/>
      <c r="BH2838" s="1419"/>
      <c r="BI2838" s="3512"/>
      <c r="BJ2838" s="1419"/>
      <c r="BK2838" s="1419"/>
      <c r="BL2838" s="1438">
        <f t="shared" si="314"/>
        <v>0</v>
      </c>
      <c r="BM2838" s="3514"/>
      <c r="BN2838" s="1902"/>
      <c r="BO2838" s="1878"/>
      <c r="BP2838" s="1878"/>
      <c r="BQ2838" s="1915"/>
      <c r="BR2838" s="3181"/>
      <c r="BS2838" s="1439"/>
      <c r="BT2838" s="1439"/>
      <c r="BU2838" s="1439"/>
      <c r="BV2838" s="1439"/>
      <c r="BW2838" s="1439"/>
      <c r="BX2838" s="1439"/>
      <c r="BY2838" s="1439"/>
      <c r="BZ2838" s="1439"/>
      <c r="CA2838" s="1439"/>
      <c r="CB2838" s="1439"/>
      <c r="CC2838" s="1439"/>
      <c r="CD2838" s="3180" t="s">
        <v>835</v>
      </c>
    </row>
    <row r="2839" spans="1:82" ht="25.5" customHeight="1" x14ac:dyDescent="0.2">
      <c r="A2839" s="535" t="s">
        <v>163</v>
      </c>
      <c r="B2839" s="536" t="s">
        <v>146</v>
      </c>
      <c r="C2839" s="537" t="s">
        <v>798</v>
      </c>
      <c r="D2839" s="460">
        <v>370</v>
      </c>
      <c r="E2839" s="461" t="s">
        <v>844</v>
      </c>
      <c r="F2839" s="550" t="s">
        <v>845</v>
      </c>
      <c r="G2839" s="11">
        <v>20</v>
      </c>
      <c r="H2839" s="551" t="s">
        <v>0</v>
      </c>
      <c r="I2839" s="464">
        <v>160</v>
      </c>
      <c r="J2839" s="454">
        <v>40</v>
      </c>
      <c r="K2839" s="538"/>
      <c r="L2839" s="465"/>
      <c r="M2839" s="466"/>
      <c r="N2839" s="466"/>
      <c r="O2839" s="466"/>
      <c r="P2839" s="466"/>
      <c r="Q2839" s="466"/>
      <c r="R2839" s="466"/>
      <c r="S2839" s="466"/>
      <c r="T2839" s="466"/>
      <c r="U2839" s="467">
        <f t="shared" si="315"/>
        <v>0</v>
      </c>
      <c r="V2839" s="466"/>
      <c r="W2839" s="466"/>
      <c r="X2839" s="466"/>
      <c r="Y2839" s="466"/>
      <c r="Z2839" s="466"/>
      <c r="AA2839" s="466"/>
      <c r="AB2839" s="466"/>
      <c r="AC2839" s="466"/>
      <c r="AD2839" s="466"/>
      <c r="AE2839" s="466"/>
      <c r="AF2839" s="466"/>
      <c r="AG2839" s="1133"/>
      <c r="AH2839" s="1133"/>
      <c r="AI2839" s="1488"/>
      <c r="AJ2839" s="1133"/>
      <c r="AK2839" s="1133"/>
      <c r="AL2839" s="1133"/>
      <c r="AM2839" s="1147"/>
      <c r="AN2839" s="1147"/>
      <c r="AO2839" s="1133"/>
      <c r="AP2839" s="1133"/>
      <c r="AQ2839" s="1133"/>
      <c r="AR2839" s="1487"/>
      <c r="AS2839" s="1991"/>
      <c r="AT2839" s="1143"/>
      <c r="AU2839" s="1992"/>
      <c r="AV2839" s="1992"/>
      <c r="AW2839" s="1993"/>
      <c r="AX2839" s="1993"/>
      <c r="AY2839" s="1994"/>
      <c r="AZ2839" s="1423"/>
      <c r="BA2839" s="1423"/>
      <c r="BB2839" s="1423"/>
      <c r="BC2839" s="1423"/>
      <c r="BD2839" s="1423"/>
      <c r="BE2839" s="1419"/>
      <c r="BF2839" s="1985"/>
      <c r="BG2839" s="1419"/>
      <c r="BH2839" s="1419"/>
      <c r="BI2839" s="3512"/>
      <c r="BJ2839" s="1419"/>
      <c r="BK2839" s="1419"/>
      <c r="BL2839" s="1438">
        <f t="shared" si="314"/>
        <v>0</v>
      </c>
      <c r="BM2839" s="3514"/>
      <c r="BN2839" s="1902"/>
      <c r="BO2839" s="1878"/>
      <c r="BP2839" s="1878"/>
      <c r="BQ2839" s="1915"/>
      <c r="BR2839" s="3181"/>
      <c r="BS2839" s="1439"/>
      <c r="BT2839" s="1439"/>
      <c r="BU2839" s="1439"/>
      <c r="BV2839" s="1439"/>
      <c r="BW2839" s="1439"/>
      <c r="BX2839" s="1439"/>
      <c r="BY2839" s="1439"/>
      <c r="BZ2839" s="1439"/>
      <c r="CA2839" s="1439"/>
      <c r="CB2839" s="1439"/>
      <c r="CC2839" s="1439"/>
      <c r="CD2839" s="3180" t="s">
        <v>835</v>
      </c>
    </row>
    <row r="2840" spans="1:82" ht="25.5" customHeight="1" x14ac:dyDescent="0.2">
      <c r="A2840" s="535" t="s">
        <v>163</v>
      </c>
      <c r="B2840" s="536" t="s">
        <v>146</v>
      </c>
      <c r="C2840" s="537" t="s">
        <v>798</v>
      </c>
      <c r="D2840" s="460">
        <v>370</v>
      </c>
      <c r="E2840" s="461" t="s">
        <v>844</v>
      </c>
      <c r="F2840" s="550" t="s">
        <v>845</v>
      </c>
      <c r="G2840" s="11">
        <v>20</v>
      </c>
      <c r="H2840" s="551" t="s">
        <v>0</v>
      </c>
      <c r="I2840" s="464">
        <v>160</v>
      </c>
      <c r="J2840" s="454">
        <v>40</v>
      </c>
      <c r="K2840" s="538"/>
      <c r="L2840" s="465"/>
      <c r="M2840" s="466"/>
      <c r="N2840" s="466"/>
      <c r="O2840" s="466"/>
      <c r="P2840" s="466"/>
      <c r="Q2840" s="466"/>
      <c r="R2840" s="466"/>
      <c r="S2840" s="466"/>
      <c r="T2840" s="466"/>
      <c r="U2840" s="467">
        <f t="shared" si="315"/>
        <v>0</v>
      </c>
      <c r="V2840" s="466"/>
      <c r="W2840" s="466"/>
      <c r="X2840" s="466"/>
      <c r="Y2840" s="466"/>
      <c r="Z2840" s="466"/>
      <c r="AA2840" s="466"/>
      <c r="AB2840" s="466"/>
      <c r="AC2840" s="466"/>
      <c r="AD2840" s="466"/>
      <c r="AE2840" s="466"/>
      <c r="AF2840" s="466"/>
      <c r="AG2840" s="1133"/>
      <c r="AH2840" s="1133"/>
      <c r="AI2840" s="1488"/>
      <c r="AJ2840" s="1133"/>
      <c r="AK2840" s="1133"/>
      <c r="AL2840" s="1133"/>
      <c r="AM2840" s="1147"/>
      <c r="AN2840" s="1147"/>
      <c r="AO2840" s="1133"/>
      <c r="AP2840" s="1133"/>
      <c r="AQ2840" s="1133"/>
      <c r="AR2840" s="1487"/>
      <c r="AS2840" s="1991"/>
      <c r="AT2840" s="1143"/>
      <c r="AU2840" s="1992"/>
      <c r="AV2840" s="1992"/>
      <c r="AW2840" s="1993"/>
      <c r="AX2840" s="1993"/>
      <c r="AY2840" s="1994"/>
      <c r="AZ2840" s="1423"/>
      <c r="BA2840" s="1423"/>
      <c r="BB2840" s="1423"/>
      <c r="BC2840" s="1423"/>
      <c r="BD2840" s="1423"/>
      <c r="BE2840" s="1419"/>
      <c r="BF2840" s="1985"/>
      <c r="BG2840" s="1419"/>
      <c r="BH2840" s="1419"/>
      <c r="BI2840" s="3512"/>
      <c r="BJ2840" s="1419"/>
      <c r="BK2840" s="1419"/>
      <c r="BL2840" s="1438">
        <f t="shared" si="314"/>
        <v>0</v>
      </c>
      <c r="BM2840" s="3514"/>
      <c r="BN2840" s="1902"/>
      <c r="BO2840" s="1878"/>
      <c r="BP2840" s="1878"/>
      <c r="BQ2840" s="1915"/>
      <c r="BR2840" s="3181"/>
      <c r="BS2840" s="1439"/>
      <c r="BT2840" s="1439"/>
      <c r="BU2840" s="1439"/>
      <c r="BV2840" s="1439"/>
      <c r="BW2840" s="1439"/>
      <c r="BX2840" s="1439"/>
      <c r="BY2840" s="1439"/>
      <c r="BZ2840" s="1439"/>
      <c r="CA2840" s="1439"/>
      <c r="CB2840" s="1439"/>
      <c r="CC2840" s="1439"/>
      <c r="CD2840" s="3180" t="s">
        <v>835</v>
      </c>
    </row>
    <row r="2841" spans="1:82" ht="25.5" customHeight="1" thickBot="1" x14ac:dyDescent="0.25">
      <c r="A2841" s="559" t="s">
        <v>163</v>
      </c>
      <c r="B2841" s="512" t="s">
        <v>146</v>
      </c>
      <c r="C2841" s="560" t="s">
        <v>798</v>
      </c>
      <c r="D2841" s="205">
        <v>370</v>
      </c>
      <c r="E2841" s="489" t="s">
        <v>844</v>
      </c>
      <c r="F2841" s="561" t="s">
        <v>845</v>
      </c>
      <c r="G2841" s="11">
        <v>20</v>
      </c>
      <c r="H2841" s="562" t="s">
        <v>0</v>
      </c>
      <c r="I2841" s="18">
        <v>160</v>
      </c>
      <c r="J2841" s="491">
        <v>40</v>
      </c>
      <c r="K2841" s="513"/>
      <c r="L2841" s="206"/>
      <c r="M2841" s="8"/>
      <c r="N2841" s="8"/>
      <c r="O2841" s="8"/>
      <c r="P2841" s="8"/>
      <c r="Q2841" s="8"/>
      <c r="R2841" s="8"/>
      <c r="S2841" s="8"/>
      <c r="T2841" s="8"/>
      <c r="U2841" s="207">
        <f t="shared" si="315"/>
        <v>0</v>
      </c>
      <c r="V2841" s="8"/>
      <c r="W2841" s="8"/>
      <c r="X2841" s="8"/>
      <c r="Y2841" s="8"/>
      <c r="Z2841" s="8"/>
      <c r="AA2841" s="8"/>
      <c r="AB2841" s="8"/>
      <c r="AC2841" s="8"/>
      <c r="AD2841" s="8"/>
      <c r="AE2841" s="8"/>
      <c r="AF2841" s="8"/>
      <c r="AG2841" s="1155"/>
      <c r="AH2841" s="1155"/>
      <c r="AI2841" s="2429"/>
      <c r="AJ2841" s="1155"/>
      <c r="AK2841" s="1155"/>
      <c r="AL2841" s="1155"/>
      <c r="AM2841" s="2144"/>
      <c r="AN2841" s="2144"/>
      <c r="AO2841" s="1155"/>
      <c r="AP2841" s="1155"/>
      <c r="AQ2841" s="1155"/>
      <c r="AR2841" s="3524"/>
      <c r="AS2841" s="2145"/>
      <c r="AT2841" s="2146"/>
      <c r="AU2841" s="2147"/>
      <c r="AV2841" s="2147"/>
      <c r="AW2841" s="2148"/>
      <c r="AX2841" s="2148"/>
      <c r="AY2841" s="2149"/>
      <c r="AZ2841" s="1607"/>
      <c r="BA2841" s="1607"/>
      <c r="BB2841" s="1607"/>
      <c r="BC2841" s="1607"/>
      <c r="BD2841" s="1607"/>
      <c r="BE2841" s="1605"/>
      <c r="BF2841" s="2150"/>
      <c r="BG2841" s="1605"/>
      <c r="BH2841" s="1605"/>
      <c r="BI2841" s="3525"/>
      <c r="BJ2841" s="1605"/>
      <c r="BK2841" s="1605"/>
      <c r="BL2841" s="2828">
        <f t="shared" si="314"/>
        <v>0</v>
      </c>
      <c r="BM2841" s="3526"/>
      <c r="BN2841" s="1902"/>
      <c r="BO2841" s="1878"/>
      <c r="BP2841" s="1878"/>
      <c r="BQ2841" s="1915"/>
      <c r="BR2841" s="3480"/>
      <c r="BS2841" s="1608"/>
      <c r="BT2841" s="1608"/>
      <c r="BU2841" s="1608"/>
      <c r="BV2841" s="1608"/>
      <c r="BW2841" s="1608"/>
      <c r="BX2841" s="1608"/>
      <c r="BY2841" s="1608"/>
      <c r="BZ2841" s="1608"/>
      <c r="CA2841" s="1608"/>
      <c r="CB2841" s="1608"/>
      <c r="CC2841" s="1608"/>
      <c r="CD2841" s="3310" t="s">
        <v>835</v>
      </c>
    </row>
    <row r="2842" spans="1:82" ht="25.5" customHeight="1" x14ac:dyDescent="0.2">
      <c r="A2842" s="225" t="s">
        <v>163</v>
      </c>
      <c r="B2842" s="226" t="s">
        <v>146</v>
      </c>
      <c r="C2842" s="534" t="s">
        <v>798</v>
      </c>
      <c r="D2842" s="163">
        <v>371</v>
      </c>
      <c r="E2842" s="452" t="s">
        <v>847</v>
      </c>
      <c r="F2842" s="548" t="s">
        <v>848</v>
      </c>
      <c r="G2842" s="11">
        <v>23000</v>
      </c>
      <c r="H2842" s="549" t="s">
        <v>0</v>
      </c>
      <c r="I2842" s="194">
        <v>3000</v>
      </c>
      <c r="J2842" s="493">
        <v>750</v>
      </c>
      <c r="K2842" s="50"/>
      <c r="L2842" s="51">
        <f t="shared" ref="L2842" si="316">+M2842+N2842+O2842+P2842+Q2842+R2842+S2842+T2842</f>
        <v>0</v>
      </c>
      <c r="M2842" s="52"/>
      <c r="N2842" s="52"/>
      <c r="O2842" s="52"/>
      <c r="P2842" s="52"/>
      <c r="Q2842" s="52"/>
      <c r="R2842" s="52"/>
      <c r="S2842" s="52"/>
      <c r="T2842" s="52"/>
      <c r="U2842" s="343">
        <f t="shared" si="315"/>
        <v>0</v>
      </c>
      <c r="V2842" s="514"/>
      <c r="W2842" s="52"/>
      <c r="X2842" s="52"/>
      <c r="Y2842" s="52"/>
      <c r="Z2842" s="52"/>
      <c r="AA2842" s="52"/>
      <c r="AB2842" s="52"/>
      <c r="AC2842" s="52"/>
      <c r="AD2842" s="52"/>
      <c r="AE2842" s="52"/>
      <c r="AF2842" s="52"/>
      <c r="AG2842" s="1462"/>
      <c r="AH2842" s="1462"/>
      <c r="AI2842" s="1463"/>
      <c r="AJ2842" s="1462"/>
      <c r="AK2842" s="1462"/>
      <c r="AL2842" s="1462"/>
      <c r="AM2842" s="1923"/>
      <c r="AN2842" s="1923"/>
      <c r="AO2842" s="1462"/>
      <c r="AP2842" s="1462"/>
      <c r="AQ2842" s="1462"/>
      <c r="AR2842" s="1461"/>
      <c r="AS2842" s="1980" t="s">
        <v>849</v>
      </c>
      <c r="AT2842" s="3156" t="s">
        <v>335</v>
      </c>
      <c r="AU2842" s="3157">
        <v>100</v>
      </c>
      <c r="AV2842" s="3157">
        <v>80</v>
      </c>
      <c r="AW2842" s="3158">
        <v>42736</v>
      </c>
      <c r="AX2842" s="3158">
        <v>43100</v>
      </c>
      <c r="AY2842" s="3506">
        <v>0</v>
      </c>
      <c r="AZ2842" s="1459"/>
      <c r="BA2842" s="1459"/>
      <c r="BB2842" s="1459"/>
      <c r="BC2842" s="1459"/>
      <c r="BD2842" s="1459"/>
      <c r="BE2842" s="1381"/>
      <c r="BF2842" s="1972"/>
      <c r="BG2842" s="1381"/>
      <c r="BH2842" s="1381"/>
      <c r="BI2842" s="3508"/>
      <c r="BJ2842" s="1381"/>
      <c r="BK2842" s="1381"/>
      <c r="BL2842" s="1470">
        <f t="shared" si="314"/>
        <v>0</v>
      </c>
      <c r="BM2842" s="3509">
        <f>L2842-(BI2842:BI2846)</f>
        <v>0</v>
      </c>
      <c r="BN2842" s="1902"/>
      <c r="BO2842" s="1878"/>
      <c r="BP2842" s="1878"/>
      <c r="BQ2842" s="1915"/>
      <c r="BR2842" s="2753"/>
      <c r="BS2842" s="1471"/>
      <c r="BT2842" s="1471"/>
      <c r="BU2842" s="1471"/>
      <c r="BV2842" s="1471"/>
      <c r="BW2842" s="1471"/>
      <c r="BX2842" s="1471"/>
      <c r="BY2842" s="1471"/>
      <c r="BZ2842" s="1471"/>
      <c r="CA2842" s="1471"/>
      <c r="CB2842" s="1471"/>
      <c r="CC2842" s="1471"/>
      <c r="CD2842" s="3366" t="s">
        <v>835</v>
      </c>
    </row>
    <row r="2843" spans="1:82" ht="25.5" customHeight="1" x14ac:dyDescent="0.2">
      <c r="A2843" s="535" t="s">
        <v>163</v>
      </c>
      <c r="B2843" s="536" t="s">
        <v>146</v>
      </c>
      <c r="C2843" s="537" t="s">
        <v>798</v>
      </c>
      <c r="D2843" s="460">
        <v>371</v>
      </c>
      <c r="E2843" s="461" t="s">
        <v>847</v>
      </c>
      <c r="F2843" s="550" t="s">
        <v>848</v>
      </c>
      <c r="G2843" s="11">
        <v>23000</v>
      </c>
      <c r="H2843" s="551" t="s">
        <v>0</v>
      </c>
      <c r="I2843" s="464">
        <v>3000</v>
      </c>
      <c r="J2843" s="454">
        <v>750</v>
      </c>
      <c r="K2843" s="538"/>
      <c r="L2843" s="465"/>
      <c r="M2843" s="466"/>
      <c r="N2843" s="466"/>
      <c r="O2843" s="466"/>
      <c r="P2843" s="466"/>
      <c r="Q2843" s="466"/>
      <c r="R2843" s="466"/>
      <c r="S2843" s="466"/>
      <c r="T2843" s="466"/>
      <c r="U2843" s="467">
        <f t="shared" si="315"/>
        <v>0</v>
      </c>
      <c r="V2843" s="466"/>
      <c r="W2843" s="466"/>
      <c r="X2843" s="466"/>
      <c r="Y2843" s="466"/>
      <c r="Z2843" s="466"/>
      <c r="AA2843" s="466"/>
      <c r="AB2843" s="466"/>
      <c r="AC2843" s="466"/>
      <c r="AD2843" s="466"/>
      <c r="AE2843" s="466"/>
      <c r="AF2843" s="466"/>
      <c r="AG2843" s="1133"/>
      <c r="AH2843" s="1133"/>
      <c r="AI2843" s="1488"/>
      <c r="AJ2843" s="1133"/>
      <c r="AK2843" s="1133"/>
      <c r="AL2843" s="1133"/>
      <c r="AM2843" s="1147"/>
      <c r="AN2843" s="1147"/>
      <c r="AO2843" s="1133"/>
      <c r="AP2843" s="1133"/>
      <c r="AQ2843" s="1133"/>
      <c r="AR2843" s="1487"/>
      <c r="AS2843" s="1991"/>
      <c r="AT2843" s="1143"/>
      <c r="AU2843" s="1992"/>
      <c r="AV2843" s="1992"/>
      <c r="AW2843" s="1993"/>
      <c r="AX2843" s="1993"/>
      <c r="AY2843" s="1994"/>
      <c r="AZ2843" s="1423"/>
      <c r="BA2843" s="1423"/>
      <c r="BB2843" s="1423"/>
      <c r="BC2843" s="1423"/>
      <c r="BD2843" s="1423"/>
      <c r="BE2843" s="1419"/>
      <c r="BF2843" s="1985"/>
      <c r="BG2843" s="1419"/>
      <c r="BH2843" s="1419"/>
      <c r="BI2843" s="3512"/>
      <c r="BJ2843" s="1419"/>
      <c r="BK2843" s="1419"/>
      <c r="BL2843" s="1438">
        <f t="shared" si="314"/>
        <v>0</v>
      </c>
      <c r="BM2843" s="3514"/>
      <c r="BN2843" s="1902"/>
      <c r="BO2843" s="1878"/>
      <c r="BP2843" s="1878"/>
      <c r="BQ2843" s="1915"/>
      <c r="BR2843" s="3181"/>
      <c r="BS2843" s="1439"/>
      <c r="BT2843" s="1439"/>
      <c r="BU2843" s="1439"/>
      <c r="BV2843" s="1439"/>
      <c r="BW2843" s="1439"/>
      <c r="BX2843" s="1439"/>
      <c r="BY2843" s="1439"/>
      <c r="BZ2843" s="1439"/>
      <c r="CA2843" s="1439"/>
      <c r="CB2843" s="1439"/>
      <c r="CC2843" s="1439"/>
      <c r="CD2843" s="3180" t="s">
        <v>835</v>
      </c>
    </row>
    <row r="2844" spans="1:82" ht="25.5" customHeight="1" x14ac:dyDescent="0.2">
      <c r="A2844" s="535" t="s">
        <v>163</v>
      </c>
      <c r="B2844" s="536" t="s">
        <v>146</v>
      </c>
      <c r="C2844" s="537" t="s">
        <v>798</v>
      </c>
      <c r="D2844" s="460">
        <v>371</v>
      </c>
      <c r="E2844" s="461" t="s">
        <v>847</v>
      </c>
      <c r="F2844" s="550" t="s">
        <v>848</v>
      </c>
      <c r="G2844" s="11">
        <v>23000</v>
      </c>
      <c r="H2844" s="551" t="s">
        <v>0</v>
      </c>
      <c r="I2844" s="464">
        <v>3000</v>
      </c>
      <c r="J2844" s="454">
        <v>750</v>
      </c>
      <c r="K2844" s="538"/>
      <c r="L2844" s="465"/>
      <c r="M2844" s="466"/>
      <c r="N2844" s="466"/>
      <c r="O2844" s="466"/>
      <c r="P2844" s="466"/>
      <c r="Q2844" s="466"/>
      <c r="R2844" s="466"/>
      <c r="S2844" s="466"/>
      <c r="T2844" s="466"/>
      <c r="U2844" s="467">
        <f t="shared" si="315"/>
        <v>0</v>
      </c>
      <c r="V2844" s="466"/>
      <c r="W2844" s="466"/>
      <c r="X2844" s="466"/>
      <c r="Y2844" s="466"/>
      <c r="Z2844" s="466"/>
      <c r="AA2844" s="466"/>
      <c r="AB2844" s="466"/>
      <c r="AC2844" s="466"/>
      <c r="AD2844" s="466"/>
      <c r="AE2844" s="466"/>
      <c r="AF2844" s="466"/>
      <c r="AG2844" s="1133"/>
      <c r="AH2844" s="1133"/>
      <c r="AI2844" s="1488"/>
      <c r="AJ2844" s="1133"/>
      <c r="AK2844" s="1133"/>
      <c r="AL2844" s="1133"/>
      <c r="AM2844" s="1147"/>
      <c r="AN2844" s="1147"/>
      <c r="AO2844" s="1133"/>
      <c r="AP2844" s="1133"/>
      <c r="AQ2844" s="1133"/>
      <c r="AR2844" s="1487"/>
      <c r="AS2844" s="1991"/>
      <c r="AT2844" s="1143"/>
      <c r="AU2844" s="1992"/>
      <c r="AV2844" s="1992"/>
      <c r="AW2844" s="1993"/>
      <c r="AX2844" s="1993"/>
      <c r="AY2844" s="1994"/>
      <c r="AZ2844" s="1423"/>
      <c r="BA2844" s="1423"/>
      <c r="BB2844" s="1423"/>
      <c r="BC2844" s="1423"/>
      <c r="BD2844" s="1423"/>
      <c r="BE2844" s="1419"/>
      <c r="BF2844" s="1985"/>
      <c r="BG2844" s="1419"/>
      <c r="BH2844" s="1419"/>
      <c r="BI2844" s="3512"/>
      <c r="BJ2844" s="1419"/>
      <c r="BK2844" s="1419"/>
      <c r="BL2844" s="1438">
        <f t="shared" si="314"/>
        <v>0</v>
      </c>
      <c r="BM2844" s="3514"/>
      <c r="BN2844" s="1902"/>
      <c r="BO2844" s="1878"/>
      <c r="BP2844" s="1878"/>
      <c r="BQ2844" s="1915"/>
      <c r="BR2844" s="3181"/>
      <c r="BS2844" s="1439"/>
      <c r="BT2844" s="1439"/>
      <c r="BU2844" s="1439"/>
      <c r="BV2844" s="1439"/>
      <c r="BW2844" s="1439"/>
      <c r="BX2844" s="1439"/>
      <c r="BY2844" s="1439"/>
      <c r="BZ2844" s="1439"/>
      <c r="CA2844" s="1439"/>
      <c r="CB2844" s="1439"/>
      <c r="CC2844" s="1439"/>
      <c r="CD2844" s="3180" t="s">
        <v>835</v>
      </c>
    </row>
    <row r="2845" spans="1:82" ht="25.5" customHeight="1" x14ac:dyDescent="0.2">
      <c r="A2845" s="535" t="s">
        <v>163</v>
      </c>
      <c r="B2845" s="536" t="s">
        <v>146</v>
      </c>
      <c r="C2845" s="537" t="s">
        <v>798</v>
      </c>
      <c r="D2845" s="460">
        <v>371</v>
      </c>
      <c r="E2845" s="461" t="s">
        <v>847</v>
      </c>
      <c r="F2845" s="550" t="s">
        <v>848</v>
      </c>
      <c r="G2845" s="11">
        <v>23000</v>
      </c>
      <c r="H2845" s="551" t="s">
        <v>0</v>
      </c>
      <c r="I2845" s="464">
        <v>3000</v>
      </c>
      <c r="J2845" s="454">
        <v>750</v>
      </c>
      <c r="K2845" s="538"/>
      <c r="L2845" s="465"/>
      <c r="M2845" s="466"/>
      <c r="N2845" s="466"/>
      <c r="O2845" s="466"/>
      <c r="P2845" s="466"/>
      <c r="Q2845" s="466"/>
      <c r="R2845" s="466"/>
      <c r="S2845" s="466"/>
      <c r="T2845" s="466"/>
      <c r="U2845" s="467">
        <f t="shared" si="315"/>
        <v>0</v>
      </c>
      <c r="V2845" s="466"/>
      <c r="W2845" s="466"/>
      <c r="X2845" s="466"/>
      <c r="Y2845" s="466"/>
      <c r="Z2845" s="466"/>
      <c r="AA2845" s="466"/>
      <c r="AB2845" s="466"/>
      <c r="AC2845" s="466"/>
      <c r="AD2845" s="466"/>
      <c r="AE2845" s="466"/>
      <c r="AF2845" s="466"/>
      <c r="AG2845" s="1133"/>
      <c r="AH2845" s="1133"/>
      <c r="AI2845" s="1488"/>
      <c r="AJ2845" s="1133"/>
      <c r="AK2845" s="1133"/>
      <c r="AL2845" s="1133"/>
      <c r="AM2845" s="1147"/>
      <c r="AN2845" s="1147"/>
      <c r="AO2845" s="1133"/>
      <c r="AP2845" s="1133"/>
      <c r="AQ2845" s="1133"/>
      <c r="AR2845" s="1487"/>
      <c r="AS2845" s="1991"/>
      <c r="AT2845" s="1143"/>
      <c r="AU2845" s="1992"/>
      <c r="AV2845" s="1992"/>
      <c r="AW2845" s="1993"/>
      <c r="AX2845" s="1993"/>
      <c r="AY2845" s="1994"/>
      <c r="AZ2845" s="1423"/>
      <c r="BA2845" s="1423"/>
      <c r="BB2845" s="1423"/>
      <c r="BC2845" s="1423"/>
      <c r="BD2845" s="1423"/>
      <c r="BE2845" s="1419"/>
      <c r="BF2845" s="1985"/>
      <c r="BG2845" s="1419"/>
      <c r="BH2845" s="1419"/>
      <c r="BI2845" s="3512"/>
      <c r="BJ2845" s="1419"/>
      <c r="BK2845" s="1419"/>
      <c r="BL2845" s="1438">
        <f t="shared" si="314"/>
        <v>0</v>
      </c>
      <c r="BM2845" s="3514"/>
      <c r="BN2845" s="1902"/>
      <c r="BO2845" s="1878"/>
      <c r="BP2845" s="1878"/>
      <c r="BQ2845" s="1915"/>
      <c r="BR2845" s="3181"/>
      <c r="BS2845" s="1439"/>
      <c r="BT2845" s="1439"/>
      <c r="BU2845" s="1439"/>
      <c r="BV2845" s="1439"/>
      <c r="BW2845" s="1439"/>
      <c r="BX2845" s="1439"/>
      <c r="BY2845" s="1439"/>
      <c r="BZ2845" s="1439"/>
      <c r="CA2845" s="1439"/>
      <c r="CB2845" s="1439"/>
      <c r="CC2845" s="1439"/>
      <c r="CD2845" s="3180" t="s">
        <v>835</v>
      </c>
    </row>
    <row r="2846" spans="1:82" ht="25.5" customHeight="1" x14ac:dyDescent="0.2">
      <c r="A2846" s="535" t="s">
        <v>163</v>
      </c>
      <c r="B2846" s="536" t="s">
        <v>146</v>
      </c>
      <c r="C2846" s="537" t="s">
        <v>798</v>
      </c>
      <c r="D2846" s="460">
        <v>371</v>
      </c>
      <c r="E2846" s="461" t="s">
        <v>847</v>
      </c>
      <c r="F2846" s="550" t="s">
        <v>848</v>
      </c>
      <c r="G2846" s="11">
        <v>23000</v>
      </c>
      <c r="H2846" s="551" t="s">
        <v>0</v>
      </c>
      <c r="I2846" s="464">
        <v>3000</v>
      </c>
      <c r="J2846" s="454">
        <v>750</v>
      </c>
      <c r="K2846" s="538"/>
      <c r="L2846" s="465"/>
      <c r="M2846" s="466"/>
      <c r="N2846" s="466"/>
      <c r="O2846" s="466"/>
      <c r="P2846" s="466"/>
      <c r="Q2846" s="466"/>
      <c r="R2846" s="466"/>
      <c r="S2846" s="466"/>
      <c r="T2846" s="466"/>
      <c r="U2846" s="467">
        <f t="shared" si="315"/>
        <v>0</v>
      </c>
      <c r="V2846" s="466"/>
      <c r="W2846" s="466"/>
      <c r="X2846" s="466"/>
      <c r="Y2846" s="466"/>
      <c r="Z2846" s="466"/>
      <c r="AA2846" s="466"/>
      <c r="AB2846" s="466"/>
      <c r="AC2846" s="466"/>
      <c r="AD2846" s="466"/>
      <c r="AE2846" s="466"/>
      <c r="AF2846" s="466"/>
      <c r="AG2846" s="1133"/>
      <c r="AH2846" s="1133"/>
      <c r="AI2846" s="1488"/>
      <c r="AJ2846" s="1133"/>
      <c r="AK2846" s="1133"/>
      <c r="AL2846" s="1133"/>
      <c r="AM2846" s="1147"/>
      <c r="AN2846" s="1147"/>
      <c r="AO2846" s="1133"/>
      <c r="AP2846" s="1133"/>
      <c r="AQ2846" s="1133"/>
      <c r="AR2846" s="1487"/>
      <c r="AS2846" s="1991"/>
      <c r="AT2846" s="1143"/>
      <c r="AU2846" s="1992"/>
      <c r="AV2846" s="1992"/>
      <c r="AW2846" s="1993"/>
      <c r="AX2846" s="1993"/>
      <c r="AY2846" s="1994"/>
      <c r="AZ2846" s="1423"/>
      <c r="BA2846" s="1423"/>
      <c r="BB2846" s="1423"/>
      <c r="BC2846" s="1423"/>
      <c r="BD2846" s="1423"/>
      <c r="BE2846" s="1419"/>
      <c r="BF2846" s="1985"/>
      <c r="BG2846" s="1419"/>
      <c r="BH2846" s="1419"/>
      <c r="BI2846" s="3512"/>
      <c r="BJ2846" s="1419"/>
      <c r="BK2846" s="1419"/>
      <c r="BL2846" s="1438">
        <f t="shared" si="314"/>
        <v>0</v>
      </c>
      <c r="BM2846" s="3514"/>
      <c r="BN2846" s="1902"/>
      <c r="BO2846" s="1878"/>
      <c r="BP2846" s="1878"/>
      <c r="BQ2846" s="1915"/>
      <c r="BR2846" s="3181"/>
      <c r="BS2846" s="1439"/>
      <c r="BT2846" s="1439"/>
      <c r="BU2846" s="1439"/>
      <c r="BV2846" s="1439"/>
      <c r="BW2846" s="1439"/>
      <c r="BX2846" s="1439"/>
      <c r="BY2846" s="1439"/>
      <c r="BZ2846" s="1439"/>
      <c r="CA2846" s="1439"/>
      <c r="CB2846" s="1439"/>
      <c r="CC2846" s="1439"/>
      <c r="CD2846" s="3180" t="s">
        <v>835</v>
      </c>
    </row>
    <row r="2847" spans="1:82" ht="25.5" customHeight="1" thickBot="1" x14ac:dyDescent="0.25">
      <c r="A2847" s="541" t="s">
        <v>163</v>
      </c>
      <c r="B2847" s="542" t="s">
        <v>146</v>
      </c>
      <c r="C2847" s="543" t="s">
        <v>798</v>
      </c>
      <c r="D2847" s="431">
        <v>371</v>
      </c>
      <c r="E2847" s="472" t="s">
        <v>847</v>
      </c>
      <c r="F2847" s="553" t="s">
        <v>848</v>
      </c>
      <c r="G2847" s="11">
        <v>23000</v>
      </c>
      <c r="H2847" s="554" t="s">
        <v>0</v>
      </c>
      <c r="I2847" s="446">
        <v>3000</v>
      </c>
      <c r="J2847" s="496">
        <v>750</v>
      </c>
      <c r="K2847" s="544"/>
      <c r="L2847" s="439"/>
      <c r="M2847" s="474"/>
      <c r="N2847" s="474"/>
      <c r="O2847" s="474"/>
      <c r="P2847" s="474"/>
      <c r="Q2847" s="474"/>
      <c r="R2847" s="474"/>
      <c r="S2847" s="474"/>
      <c r="T2847" s="474"/>
      <c r="U2847" s="440">
        <f t="shared" si="315"/>
        <v>0</v>
      </c>
      <c r="V2847" s="474"/>
      <c r="W2847" s="474"/>
      <c r="X2847" s="474"/>
      <c r="Y2847" s="474"/>
      <c r="Z2847" s="474"/>
      <c r="AA2847" s="474"/>
      <c r="AB2847" s="474"/>
      <c r="AC2847" s="474"/>
      <c r="AD2847" s="474"/>
      <c r="AE2847" s="474"/>
      <c r="AF2847" s="474"/>
      <c r="AG2847" s="1505"/>
      <c r="AH2847" s="1505"/>
      <c r="AI2847" s="1506"/>
      <c r="AJ2847" s="1505"/>
      <c r="AK2847" s="1505"/>
      <c r="AL2847" s="1505"/>
      <c r="AM2847" s="1995"/>
      <c r="AN2847" s="1995"/>
      <c r="AO2847" s="1505"/>
      <c r="AP2847" s="1505"/>
      <c r="AQ2847" s="1505"/>
      <c r="AR2847" s="1504"/>
      <c r="AS2847" s="1996"/>
      <c r="AT2847" s="1997"/>
      <c r="AU2847" s="1998"/>
      <c r="AV2847" s="1998"/>
      <c r="AW2847" s="1999"/>
      <c r="AX2847" s="1999"/>
      <c r="AY2847" s="2000"/>
      <c r="AZ2847" s="1502"/>
      <c r="BA2847" s="1502"/>
      <c r="BB2847" s="1502"/>
      <c r="BC2847" s="1502"/>
      <c r="BD2847" s="1502"/>
      <c r="BE2847" s="1498"/>
      <c r="BF2847" s="2001"/>
      <c r="BG2847" s="1498"/>
      <c r="BH2847" s="1498"/>
      <c r="BI2847" s="3516"/>
      <c r="BJ2847" s="1498"/>
      <c r="BK2847" s="1498"/>
      <c r="BL2847" s="1513">
        <f t="shared" si="314"/>
        <v>0</v>
      </c>
      <c r="BM2847" s="3517"/>
      <c r="BN2847" s="1902"/>
      <c r="BO2847" s="1878"/>
      <c r="BP2847" s="1878"/>
      <c r="BQ2847" s="1915"/>
      <c r="BR2847" s="3188"/>
      <c r="BS2847" s="1514"/>
      <c r="BT2847" s="1514"/>
      <c r="BU2847" s="1514"/>
      <c r="BV2847" s="1514"/>
      <c r="BW2847" s="1514"/>
      <c r="BX2847" s="1514"/>
      <c r="BY2847" s="1514"/>
      <c r="BZ2847" s="1514"/>
      <c r="CA2847" s="1514"/>
      <c r="CB2847" s="1514"/>
      <c r="CC2847" s="1514"/>
      <c r="CD2847" s="3187" t="s">
        <v>835</v>
      </c>
    </row>
    <row r="2848" spans="1:82" ht="25.5" customHeight="1" x14ac:dyDescent="0.2">
      <c r="A2848" s="225" t="s">
        <v>163</v>
      </c>
      <c r="B2848" s="226" t="s">
        <v>146</v>
      </c>
      <c r="C2848" s="534" t="s">
        <v>798</v>
      </c>
      <c r="D2848" s="163">
        <v>372</v>
      </c>
      <c r="E2848" s="461" t="s">
        <v>850</v>
      </c>
      <c r="F2848" s="548" t="s">
        <v>851</v>
      </c>
      <c r="G2848" s="11">
        <v>6790</v>
      </c>
      <c r="H2848" s="549" t="s">
        <v>0</v>
      </c>
      <c r="I2848" s="194">
        <v>3290</v>
      </c>
      <c r="J2848" s="493">
        <v>822</v>
      </c>
      <c r="K2848" s="50"/>
      <c r="L2848" s="51">
        <f>+M2848+N2848+O2848+P2848+Q2848+R2848+S2848+T2848</f>
        <v>33000000</v>
      </c>
      <c r="M2848" s="455">
        <v>33000000</v>
      </c>
      <c r="N2848" s="455"/>
      <c r="O2848" s="455"/>
      <c r="P2848" s="455"/>
      <c r="Q2848" s="455"/>
      <c r="R2848" s="455"/>
      <c r="S2848" s="455"/>
      <c r="T2848" s="455"/>
      <c r="U2848" s="343">
        <f>SUBTOTAL(9,V2848:AD2848)</f>
        <v>32000000</v>
      </c>
      <c r="V2848" s="495">
        <v>32000000</v>
      </c>
      <c r="W2848" s="495"/>
      <c r="X2848" s="495"/>
      <c r="Y2848" s="495"/>
      <c r="Z2848" s="495"/>
      <c r="AA2848" s="495"/>
      <c r="AB2848" s="495"/>
      <c r="AC2848" s="495"/>
      <c r="AD2848" s="52"/>
      <c r="AE2848" s="52"/>
      <c r="AF2848" s="52"/>
      <c r="AG2848" s="1462">
        <v>81111800</v>
      </c>
      <c r="AH2848" s="1534" t="s">
        <v>852</v>
      </c>
      <c r="AI2848" s="1463" t="s">
        <v>822</v>
      </c>
      <c r="AJ2848" s="1462" t="s">
        <v>823</v>
      </c>
      <c r="AK2848" s="1462" t="s">
        <v>231</v>
      </c>
      <c r="AL2848" s="1462" t="s">
        <v>248</v>
      </c>
      <c r="AM2848" s="1923">
        <v>35700000</v>
      </c>
      <c r="AN2848" s="1923">
        <v>32000000</v>
      </c>
      <c r="AO2848" s="1462" t="s">
        <v>250</v>
      </c>
      <c r="AP2848" s="1462" t="s">
        <v>250</v>
      </c>
      <c r="AQ2848" s="1462" t="s">
        <v>807</v>
      </c>
      <c r="AR2848" s="1461">
        <v>2204030103</v>
      </c>
      <c r="AS2848" s="2011" t="s">
        <v>853</v>
      </c>
      <c r="AT2848" s="2011" t="s">
        <v>854</v>
      </c>
      <c r="AU2848" s="3504">
        <v>1</v>
      </c>
      <c r="AV2848" s="3504">
        <v>1</v>
      </c>
      <c r="AW2848" s="3505">
        <v>42901</v>
      </c>
      <c r="AX2848" s="3505">
        <v>43099</v>
      </c>
      <c r="AY2848" s="3506">
        <v>32000000</v>
      </c>
      <c r="AZ2848" s="1459"/>
      <c r="BA2848" s="1459"/>
      <c r="BB2848" s="2463" t="s">
        <v>855</v>
      </c>
      <c r="BC2848" s="1459" t="s">
        <v>856</v>
      </c>
      <c r="BD2848" s="1459"/>
      <c r="BE2848" s="1381"/>
      <c r="BF2848" s="1972"/>
      <c r="BG2848" s="1381"/>
      <c r="BH2848" s="1381"/>
      <c r="BI2848" s="3508">
        <v>32000000</v>
      </c>
      <c r="BJ2848" s="1381"/>
      <c r="BK2848" s="1381"/>
      <c r="BL2848" s="1470">
        <f t="shared" si="314"/>
        <v>-32000000</v>
      </c>
      <c r="BM2848" s="3509">
        <f>L2848-(BI2848:BI2852)</f>
        <v>1000000</v>
      </c>
      <c r="BN2848" s="1902"/>
      <c r="BO2848" s="1878"/>
      <c r="BP2848" s="1878"/>
      <c r="BQ2848" s="1915"/>
      <c r="BR2848" s="2753"/>
      <c r="BS2848" s="1471"/>
      <c r="BT2848" s="1471"/>
      <c r="BU2848" s="1471"/>
      <c r="BV2848" s="1471"/>
      <c r="BW2848" s="1471"/>
      <c r="BX2848" s="1471"/>
      <c r="BY2848" s="1471"/>
      <c r="BZ2848" s="1471"/>
      <c r="CA2848" s="1471"/>
      <c r="CB2848" s="1471"/>
      <c r="CC2848" s="1471"/>
      <c r="CD2848" s="3366" t="s">
        <v>835</v>
      </c>
    </row>
    <row r="2849" spans="1:82" ht="25.5" customHeight="1" x14ac:dyDescent="0.2">
      <c r="A2849" s="535" t="s">
        <v>163</v>
      </c>
      <c r="B2849" s="536" t="s">
        <v>146</v>
      </c>
      <c r="C2849" s="537" t="s">
        <v>798</v>
      </c>
      <c r="D2849" s="460">
        <v>372</v>
      </c>
      <c r="E2849" s="461" t="s">
        <v>850</v>
      </c>
      <c r="F2849" s="550" t="s">
        <v>851</v>
      </c>
      <c r="G2849" s="11">
        <v>6790</v>
      </c>
      <c r="H2849" s="551" t="s">
        <v>0</v>
      </c>
      <c r="I2849" s="464">
        <v>3290</v>
      </c>
      <c r="J2849" s="454">
        <v>822</v>
      </c>
      <c r="K2849" s="538"/>
      <c r="L2849" s="465"/>
      <c r="M2849" s="466"/>
      <c r="N2849" s="466"/>
      <c r="O2849" s="466"/>
      <c r="P2849" s="466"/>
      <c r="Q2849" s="466"/>
      <c r="R2849" s="466"/>
      <c r="S2849" s="466"/>
      <c r="T2849" s="466"/>
      <c r="U2849" s="467">
        <f t="shared" si="315"/>
        <v>0</v>
      </c>
      <c r="V2849" s="466"/>
      <c r="W2849" s="466"/>
      <c r="X2849" s="466"/>
      <c r="Y2849" s="466"/>
      <c r="Z2849" s="466"/>
      <c r="AA2849" s="466"/>
      <c r="AB2849" s="466"/>
      <c r="AC2849" s="466"/>
      <c r="AD2849" s="466"/>
      <c r="AE2849" s="466"/>
      <c r="AF2849" s="466"/>
      <c r="AG2849" s="1133"/>
      <c r="AH2849" s="1133"/>
      <c r="AI2849" s="1488"/>
      <c r="AJ2849" s="1133"/>
      <c r="AK2849" s="1133"/>
      <c r="AL2849" s="1133"/>
      <c r="AM2849" s="1147"/>
      <c r="AN2849" s="1147"/>
      <c r="AO2849" s="1133"/>
      <c r="AP2849" s="1133"/>
      <c r="AQ2849" s="1133"/>
      <c r="AR2849" s="1487"/>
      <c r="AS2849" s="1980" t="s">
        <v>6198</v>
      </c>
      <c r="AT2849" s="1981" t="s">
        <v>329</v>
      </c>
      <c r="AU2849" s="1982">
        <v>100</v>
      </c>
      <c r="AV2849" s="1982">
        <v>80</v>
      </c>
      <c r="AW2849" s="1983">
        <v>42736</v>
      </c>
      <c r="AX2849" s="1983">
        <v>43100</v>
      </c>
      <c r="AY2849" s="1984">
        <v>0</v>
      </c>
      <c r="AZ2849" s="1423"/>
      <c r="BA2849" s="1423"/>
      <c r="BB2849" s="1423"/>
      <c r="BC2849" s="1423"/>
      <c r="BD2849" s="1423"/>
      <c r="BE2849" s="1419"/>
      <c r="BF2849" s="1985"/>
      <c r="BG2849" s="1419"/>
      <c r="BH2849" s="1419"/>
      <c r="BI2849" s="3512"/>
      <c r="BJ2849" s="1419"/>
      <c r="BK2849" s="1419"/>
      <c r="BL2849" s="1438">
        <f t="shared" si="314"/>
        <v>0</v>
      </c>
      <c r="BM2849" s="3514"/>
      <c r="BN2849" s="1902"/>
      <c r="BO2849" s="1878"/>
      <c r="BP2849" s="1878"/>
      <c r="BQ2849" s="1915"/>
      <c r="BR2849" s="3181"/>
      <c r="BS2849" s="1439"/>
      <c r="BT2849" s="1439"/>
      <c r="BU2849" s="1439"/>
      <c r="BV2849" s="1439"/>
      <c r="BW2849" s="1439"/>
      <c r="BX2849" s="1439"/>
      <c r="BY2849" s="1439"/>
      <c r="BZ2849" s="1439"/>
      <c r="CA2849" s="1439"/>
      <c r="CB2849" s="1439"/>
      <c r="CC2849" s="1439"/>
      <c r="CD2849" s="3180" t="s">
        <v>835</v>
      </c>
    </row>
    <row r="2850" spans="1:82" ht="25.5" customHeight="1" x14ac:dyDescent="0.2">
      <c r="A2850" s="535" t="s">
        <v>163</v>
      </c>
      <c r="B2850" s="536" t="s">
        <v>146</v>
      </c>
      <c r="C2850" s="537" t="s">
        <v>798</v>
      </c>
      <c r="D2850" s="460">
        <v>372</v>
      </c>
      <c r="E2850" s="461" t="s">
        <v>850</v>
      </c>
      <c r="F2850" s="550" t="s">
        <v>851</v>
      </c>
      <c r="G2850" s="11">
        <v>6790</v>
      </c>
      <c r="H2850" s="551" t="s">
        <v>0</v>
      </c>
      <c r="I2850" s="464">
        <v>3290</v>
      </c>
      <c r="J2850" s="454">
        <v>822</v>
      </c>
      <c r="K2850" s="538"/>
      <c r="L2850" s="465"/>
      <c r="M2850" s="466"/>
      <c r="N2850" s="466"/>
      <c r="O2850" s="466"/>
      <c r="P2850" s="466"/>
      <c r="Q2850" s="466"/>
      <c r="R2850" s="466"/>
      <c r="S2850" s="466"/>
      <c r="T2850" s="466"/>
      <c r="U2850" s="467">
        <f t="shared" si="315"/>
        <v>0</v>
      </c>
      <c r="V2850" s="466"/>
      <c r="W2850" s="466"/>
      <c r="X2850" s="466"/>
      <c r="Y2850" s="466"/>
      <c r="Z2850" s="466"/>
      <c r="AA2850" s="466"/>
      <c r="AB2850" s="466"/>
      <c r="AC2850" s="466"/>
      <c r="AD2850" s="466"/>
      <c r="AE2850" s="466"/>
      <c r="AF2850" s="466"/>
      <c r="AG2850" s="1133"/>
      <c r="AH2850" s="1133"/>
      <c r="AI2850" s="1488"/>
      <c r="AJ2850" s="1133"/>
      <c r="AK2850" s="1133"/>
      <c r="AL2850" s="1133"/>
      <c r="AM2850" s="1147"/>
      <c r="AN2850" s="1147"/>
      <c r="AO2850" s="1133"/>
      <c r="AP2850" s="1133"/>
      <c r="AQ2850" s="1133"/>
      <c r="AR2850" s="1487"/>
      <c r="AS2850" s="1991"/>
      <c r="AT2850" s="1143"/>
      <c r="AU2850" s="1992"/>
      <c r="AV2850" s="1992"/>
      <c r="AW2850" s="1993"/>
      <c r="AX2850" s="1993"/>
      <c r="AY2850" s="1994"/>
      <c r="AZ2850" s="1423"/>
      <c r="BA2850" s="1423"/>
      <c r="BB2850" s="1423"/>
      <c r="BC2850" s="1423"/>
      <c r="BD2850" s="1423"/>
      <c r="BE2850" s="1419"/>
      <c r="BF2850" s="1985"/>
      <c r="BG2850" s="1419"/>
      <c r="BH2850" s="1419"/>
      <c r="BI2850" s="3512"/>
      <c r="BJ2850" s="1419"/>
      <c r="BK2850" s="1419"/>
      <c r="BL2850" s="1438">
        <f t="shared" si="314"/>
        <v>0</v>
      </c>
      <c r="BM2850" s="3514"/>
      <c r="BN2850" s="1902"/>
      <c r="BO2850" s="1878"/>
      <c r="BP2850" s="1878"/>
      <c r="BQ2850" s="1915"/>
      <c r="BR2850" s="3181"/>
      <c r="BS2850" s="1439"/>
      <c r="BT2850" s="1439"/>
      <c r="BU2850" s="1439"/>
      <c r="BV2850" s="1439"/>
      <c r="BW2850" s="1439"/>
      <c r="BX2850" s="1439"/>
      <c r="BY2850" s="1439"/>
      <c r="BZ2850" s="1439"/>
      <c r="CA2850" s="1439"/>
      <c r="CB2850" s="1439"/>
      <c r="CC2850" s="1439"/>
      <c r="CD2850" s="3180" t="s">
        <v>835</v>
      </c>
    </row>
    <row r="2851" spans="1:82" ht="25.5" customHeight="1" x14ac:dyDescent="0.2">
      <c r="A2851" s="535" t="s">
        <v>163</v>
      </c>
      <c r="B2851" s="536" t="s">
        <v>146</v>
      </c>
      <c r="C2851" s="537" t="s">
        <v>798</v>
      </c>
      <c r="D2851" s="460">
        <v>372</v>
      </c>
      <c r="E2851" s="461" t="s">
        <v>850</v>
      </c>
      <c r="F2851" s="550" t="s">
        <v>851</v>
      </c>
      <c r="G2851" s="11">
        <v>6790</v>
      </c>
      <c r="H2851" s="551" t="s">
        <v>0</v>
      </c>
      <c r="I2851" s="464">
        <v>3290</v>
      </c>
      <c r="J2851" s="454">
        <v>822</v>
      </c>
      <c r="K2851" s="538"/>
      <c r="L2851" s="465"/>
      <c r="M2851" s="466"/>
      <c r="N2851" s="466"/>
      <c r="O2851" s="466"/>
      <c r="P2851" s="466"/>
      <c r="Q2851" s="466"/>
      <c r="R2851" s="466"/>
      <c r="S2851" s="466"/>
      <c r="T2851" s="466"/>
      <c r="U2851" s="467">
        <f t="shared" si="315"/>
        <v>0</v>
      </c>
      <c r="V2851" s="466"/>
      <c r="W2851" s="466"/>
      <c r="X2851" s="466"/>
      <c r="Y2851" s="466"/>
      <c r="Z2851" s="466"/>
      <c r="AA2851" s="466"/>
      <c r="AB2851" s="466"/>
      <c r="AC2851" s="466"/>
      <c r="AD2851" s="466"/>
      <c r="AE2851" s="466"/>
      <c r="AF2851" s="466"/>
      <c r="AG2851" s="1133"/>
      <c r="AH2851" s="1133"/>
      <c r="AI2851" s="1488"/>
      <c r="AJ2851" s="1133"/>
      <c r="AK2851" s="1133"/>
      <c r="AL2851" s="1133"/>
      <c r="AM2851" s="1147"/>
      <c r="AN2851" s="1147"/>
      <c r="AO2851" s="1133"/>
      <c r="AP2851" s="1133"/>
      <c r="AQ2851" s="1133"/>
      <c r="AR2851" s="1487"/>
      <c r="AS2851" s="1991"/>
      <c r="AT2851" s="1143"/>
      <c r="AU2851" s="1992"/>
      <c r="AV2851" s="1992"/>
      <c r="AW2851" s="1993"/>
      <c r="AX2851" s="1993"/>
      <c r="AY2851" s="1994"/>
      <c r="AZ2851" s="1423"/>
      <c r="BA2851" s="1423"/>
      <c r="BB2851" s="1423"/>
      <c r="BC2851" s="1423"/>
      <c r="BD2851" s="1423"/>
      <c r="BE2851" s="1419"/>
      <c r="BF2851" s="1985"/>
      <c r="BG2851" s="1419"/>
      <c r="BH2851" s="1419"/>
      <c r="BI2851" s="3512"/>
      <c r="BJ2851" s="1419"/>
      <c r="BK2851" s="1419"/>
      <c r="BL2851" s="1438">
        <f t="shared" si="314"/>
        <v>0</v>
      </c>
      <c r="BM2851" s="3514"/>
      <c r="BN2851" s="1902"/>
      <c r="BO2851" s="1878"/>
      <c r="BP2851" s="1878"/>
      <c r="BQ2851" s="1915"/>
      <c r="BR2851" s="3181"/>
      <c r="BS2851" s="1439"/>
      <c r="BT2851" s="1439"/>
      <c r="BU2851" s="1439"/>
      <c r="BV2851" s="1439"/>
      <c r="BW2851" s="1439"/>
      <c r="BX2851" s="1439"/>
      <c r="BY2851" s="1439"/>
      <c r="BZ2851" s="1439"/>
      <c r="CA2851" s="1439"/>
      <c r="CB2851" s="1439"/>
      <c r="CC2851" s="1439"/>
      <c r="CD2851" s="3180" t="s">
        <v>835</v>
      </c>
    </row>
    <row r="2852" spans="1:82" ht="25.5" customHeight="1" x14ac:dyDescent="0.2">
      <c r="A2852" s="535" t="s">
        <v>163</v>
      </c>
      <c r="B2852" s="536" t="s">
        <v>146</v>
      </c>
      <c r="C2852" s="537" t="s">
        <v>798</v>
      </c>
      <c r="D2852" s="460">
        <v>372</v>
      </c>
      <c r="E2852" s="461" t="s">
        <v>850</v>
      </c>
      <c r="F2852" s="550" t="s">
        <v>851</v>
      </c>
      <c r="G2852" s="11">
        <v>6790</v>
      </c>
      <c r="H2852" s="551" t="s">
        <v>0</v>
      </c>
      <c r="I2852" s="464">
        <v>3290</v>
      </c>
      <c r="J2852" s="454">
        <v>822</v>
      </c>
      <c r="K2852" s="538"/>
      <c r="L2852" s="465"/>
      <c r="M2852" s="466"/>
      <c r="N2852" s="466"/>
      <c r="O2852" s="466"/>
      <c r="P2852" s="466"/>
      <c r="Q2852" s="466"/>
      <c r="R2852" s="466"/>
      <c r="S2852" s="466"/>
      <c r="T2852" s="466"/>
      <c r="U2852" s="467">
        <f t="shared" si="315"/>
        <v>0</v>
      </c>
      <c r="V2852" s="466"/>
      <c r="W2852" s="466"/>
      <c r="X2852" s="466"/>
      <c r="Y2852" s="466"/>
      <c r="Z2852" s="466"/>
      <c r="AA2852" s="466"/>
      <c r="AB2852" s="466"/>
      <c r="AC2852" s="466"/>
      <c r="AD2852" s="466"/>
      <c r="AE2852" s="466"/>
      <c r="AF2852" s="466"/>
      <c r="AG2852" s="1133"/>
      <c r="AH2852" s="1133"/>
      <c r="AI2852" s="1488"/>
      <c r="AJ2852" s="1133"/>
      <c r="AK2852" s="1133"/>
      <c r="AL2852" s="1133"/>
      <c r="AM2852" s="1147"/>
      <c r="AN2852" s="1147"/>
      <c r="AO2852" s="1133"/>
      <c r="AP2852" s="1133"/>
      <c r="AQ2852" s="1133"/>
      <c r="AR2852" s="1487"/>
      <c r="AS2852" s="1991"/>
      <c r="AT2852" s="1143"/>
      <c r="AU2852" s="1992"/>
      <c r="AV2852" s="1992"/>
      <c r="AW2852" s="1993"/>
      <c r="AX2852" s="1993"/>
      <c r="AY2852" s="1994"/>
      <c r="AZ2852" s="1423"/>
      <c r="BA2852" s="1423"/>
      <c r="BB2852" s="1423"/>
      <c r="BC2852" s="1423"/>
      <c r="BD2852" s="1423"/>
      <c r="BE2852" s="1419"/>
      <c r="BF2852" s="1985"/>
      <c r="BG2852" s="1419"/>
      <c r="BH2852" s="1419"/>
      <c r="BI2852" s="3512"/>
      <c r="BJ2852" s="1419"/>
      <c r="BK2852" s="1419"/>
      <c r="BL2852" s="1438">
        <f t="shared" si="314"/>
        <v>0</v>
      </c>
      <c r="BM2852" s="3514"/>
      <c r="BN2852" s="1902"/>
      <c r="BO2852" s="1878"/>
      <c r="BP2852" s="1878"/>
      <c r="BQ2852" s="1915"/>
      <c r="BR2852" s="3181"/>
      <c r="BS2852" s="1439"/>
      <c r="BT2852" s="1439"/>
      <c r="BU2852" s="1439"/>
      <c r="BV2852" s="1439"/>
      <c r="BW2852" s="1439"/>
      <c r="BX2852" s="1439"/>
      <c r="BY2852" s="1439"/>
      <c r="BZ2852" s="1439"/>
      <c r="CA2852" s="1439"/>
      <c r="CB2852" s="1439"/>
      <c r="CC2852" s="1439"/>
      <c r="CD2852" s="3180" t="s">
        <v>835</v>
      </c>
    </row>
    <row r="2853" spans="1:82" ht="25.5" customHeight="1" thickBot="1" x14ac:dyDescent="0.25">
      <c r="A2853" s="559" t="s">
        <v>163</v>
      </c>
      <c r="B2853" s="512" t="s">
        <v>146</v>
      </c>
      <c r="C2853" s="560" t="s">
        <v>798</v>
      </c>
      <c r="D2853" s="205">
        <v>372</v>
      </c>
      <c r="E2853" s="489" t="s">
        <v>850</v>
      </c>
      <c r="F2853" s="561" t="s">
        <v>851</v>
      </c>
      <c r="G2853" s="11">
        <v>6790</v>
      </c>
      <c r="H2853" s="562" t="s">
        <v>0</v>
      </c>
      <c r="I2853" s="18">
        <v>3290</v>
      </c>
      <c r="J2853" s="491">
        <v>822</v>
      </c>
      <c r="K2853" s="513"/>
      <c r="L2853" s="206"/>
      <c r="M2853" s="8"/>
      <c r="N2853" s="8"/>
      <c r="O2853" s="8"/>
      <c r="P2853" s="8"/>
      <c r="Q2853" s="8"/>
      <c r="R2853" s="8"/>
      <c r="S2853" s="8"/>
      <c r="T2853" s="8"/>
      <c r="U2853" s="207">
        <f t="shared" si="315"/>
        <v>0</v>
      </c>
      <c r="V2853" s="8"/>
      <c r="W2853" s="8"/>
      <c r="X2853" s="8"/>
      <c r="Y2853" s="8"/>
      <c r="Z2853" s="8"/>
      <c r="AA2853" s="8"/>
      <c r="AB2853" s="8"/>
      <c r="AC2853" s="8"/>
      <c r="AD2853" s="8"/>
      <c r="AE2853" s="8"/>
      <c r="AF2853" s="8"/>
      <c r="AG2853" s="1155"/>
      <c r="AH2853" s="1155"/>
      <c r="AI2853" s="2429"/>
      <c r="AJ2853" s="1155"/>
      <c r="AK2853" s="1155"/>
      <c r="AL2853" s="1155"/>
      <c r="AM2853" s="2144"/>
      <c r="AN2853" s="2144"/>
      <c r="AO2853" s="1155"/>
      <c r="AP2853" s="1155"/>
      <c r="AQ2853" s="1155"/>
      <c r="AR2853" s="3524"/>
      <c r="AS2853" s="2145"/>
      <c r="AT2853" s="1997"/>
      <c r="AU2853" s="1998"/>
      <c r="AV2853" s="1998"/>
      <c r="AW2853" s="1999"/>
      <c r="AX2853" s="1999"/>
      <c r="AY2853" s="2000"/>
      <c r="AZ2853" s="1502"/>
      <c r="BA2853" s="1502"/>
      <c r="BB2853" s="1502"/>
      <c r="BC2853" s="1502"/>
      <c r="BD2853" s="1502"/>
      <c r="BE2853" s="1498"/>
      <c r="BF2853" s="2001"/>
      <c r="BG2853" s="1498"/>
      <c r="BH2853" s="1498"/>
      <c r="BI2853" s="3516"/>
      <c r="BJ2853" s="1498"/>
      <c r="BK2853" s="1498"/>
      <c r="BL2853" s="1513">
        <f t="shared" si="314"/>
        <v>0</v>
      </c>
      <c r="BM2853" s="3517"/>
      <c r="BN2853" s="1902"/>
      <c r="BO2853" s="1878"/>
      <c r="BP2853" s="1878"/>
      <c r="BQ2853" s="1915"/>
      <c r="BR2853" s="3188"/>
      <c r="BS2853" s="1514"/>
      <c r="BT2853" s="1514"/>
      <c r="BU2853" s="1514"/>
      <c r="BV2853" s="1514"/>
      <c r="BW2853" s="1514"/>
      <c r="BX2853" s="1514"/>
      <c r="BY2853" s="1514"/>
      <c r="BZ2853" s="1514"/>
      <c r="CA2853" s="1514"/>
      <c r="CB2853" s="1514"/>
      <c r="CC2853" s="1514"/>
      <c r="CD2853" s="3187" t="s">
        <v>835</v>
      </c>
    </row>
    <row r="2854" spans="1:82" ht="25.5" customHeight="1" x14ac:dyDescent="0.2">
      <c r="A2854" s="225" t="s">
        <v>163</v>
      </c>
      <c r="B2854" s="226" t="s">
        <v>146</v>
      </c>
      <c r="C2854" s="534" t="s">
        <v>798</v>
      </c>
      <c r="D2854" s="163">
        <v>373</v>
      </c>
      <c r="E2854" s="452" t="s">
        <v>857</v>
      </c>
      <c r="F2854" s="548" t="s">
        <v>858</v>
      </c>
      <c r="G2854" s="11">
        <v>2</v>
      </c>
      <c r="H2854" s="549" t="s">
        <v>0</v>
      </c>
      <c r="I2854" s="194">
        <v>4</v>
      </c>
      <c r="J2854" s="493">
        <v>3</v>
      </c>
      <c r="K2854" s="50"/>
      <c r="L2854" s="51">
        <f>+M2854+N2854+O2854+P2854+Q2854+R2854+S2854+T2854</f>
        <v>113084112</v>
      </c>
      <c r="M2854" s="455">
        <v>113084112</v>
      </c>
      <c r="N2854" s="455"/>
      <c r="O2854" s="455"/>
      <c r="P2854" s="455"/>
      <c r="Q2854" s="455"/>
      <c r="R2854" s="455"/>
      <c r="S2854" s="455"/>
      <c r="T2854" s="455"/>
      <c r="U2854" s="343">
        <f>SUBTOTAL(9,V2854:AD2854)</f>
        <v>113084112</v>
      </c>
      <c r="V2854" s="495">
        <v>113084112</v>
      </c>
      <c r="W2854" s="495"/>
      <c r="X2854" s="495"/>
      <c r="Y2854" s="495"/>
      <c r="Z2854" s="495"/>
      <c r="AA2854" s="495"/>
      <c r="AB2854" s="495"/>
      <c r="AC2854" s="495"/>
      <c r="AD2854" s="52"/>
      <c r="AE2854" s="52"/>
      <c r="AF2854" s="52"/>
      <c r="AG2854" s="1462">
        <v>84111502</v>
      </c>
      <c r="AH2854" s="1534" t="s">
        <v>6396</v>
      </c>
      <c r="AI2854" s="1463" t="s">
        <v>859</v>
      </c>
      <c r="AJ2854" s="1462" t="s">
        <v>860</v>
      </c>
      <c r="AK2854" s="1462" t="s">
        <v>231</v>
      </c>
      <c r="AL2854" s="1462" t="s">
        <v>248</v>
      </c>
      <c r="AM2854" s="1923">
        <v>32550000</v>
      </c>
      <c r="AN2854" s="1923">
        <v>32550000</v>
      </c>
      <c r="AO2854" s="1462" t="s">
        <v>250</v>
      </c>
      <c r="AP2854" s="1462" t="s">
        <v>861</v>
      </c>
      <c r="AQ2854" s="1462" t="s">
        <v>862</v>
      </c>
      <c r="AR2854" s="1461">
        <v>2204030104</v>
      </c>
      <c r="AS2854" s="3527" t="s">
        <v>863</v>
      </c>
      <c r="AT2854" s="3156" t="s">
        <v>864</v>
      </c>
      <c r="AU2854" s="3504">
        <v>100</v>
      </c>
      <c r="AV2854" s="3504">
        <v>80</v>
      </c>
      <c r="AW2854" s="3505">
        <v>42786</v>
      </c>
      <c r="AX2854" s="3505">
        <v>43098</v>
      </c>
      <c r="AY2854" s="3506">
        <v>32550000</v>
      </c>
      <c r="AZ2854" s="1459" t="s">
        <v>865</v>
      </c>
      <c r="BA2854" s="1459" t="s">
        <v>811</v>
      </c>
      <c r="BB2854" s="1459" t="s">
        <v>866</v>
      </c>
      <c r="BC2854" s="1459" t="s">
        <v>867</v>
      </c>
      <c r="BD2854" s="2955">
        <v>2017000263</v>
      </c>
      <c r="BE2854" s="1659">
        <v>42773</v>
      </c>
      <c r="BF2854" s="1972">
        <v>36714000</v>
      </c>
      <c r="BG2854" s="1381">
        <v>2017000248</v>
      </c>
      <c r="BH2854" s="1659">
        <v>42786</v>
      </c>
      <c r="BI2854" s="3508">
        <v>32550000</v>
      </c>
      <c r="BJ2854" s="1659">
        <v>42786</v>
      </c>
      <c r="BK2854" s="1659">
        <v>43098</v>
      </c>
      <c r="BL2854" s="1470">
        <f t="shared" si="314"/>
        <v>4164000</v>
      </c>
      <c r="BM2854" s="3509">
        <f>L2854-(BI2854:BI2858)</f>
        <v>80534112</v>
      </c>
      <c r="BN2854" s="1902"/>
      <c r="BO2854" s="1878"/>
      <c r="BP2854" s="1878"/>
      <c r="BQ2854" s="1915"/>
      <c r="BR2854" s="2753"/>
      <c r="BS2854" s="1471"/>
      <c r="BT2854" s="1471"/>
      <c r="BU2854" s="1471"/>
      <c r="BV2854" s="1471"/>
      <c r="BW2854" s="1471"/>
      <c r="BX2854" s="1471"/>
      <c r="BY2854" s="1471"/>
      <c r="BZ2854" s="1471"/>
      <c r="CA2854" s="1471"/>
      <c r="CB2854" s="1471"/>
      <c r="CC2854" s="1471"/>
      <c r="CD2854" s="3366" t="s">
        <v>835</v>
      </c>
    </row>
    <row r="2855" spans="1:82" ht="25.5" customHeight="1" x14ac:dyDescent="0.2">
      <c r="A2855" s="535" t="s">
        <v>163</v>
      </c>
      <c r="B2855" s="536" t="s">
        <v>146</v>
      </c>
      <c r="C2855" s="537" t="s">
        <v>798</v>
      </c>
      <c r="D2855" s="460">
        <v>373</v>
      </c>
      <c r="E2855" s="461" t="s">
        <v>857</v>
      </c>
      <c r="F2855" s="550" t="s">
        <v>858</v>
      </c>
      <c r="G2855" s="11">
        <v>2</v>
      </c>
      <c r="H2855" s="551" t="s">
        <v>0</v>
      </c>
      <c r="I2855" s="464">
        <v>4</v>
      </c>
      <c r="J2855" s="454">
        <v>3</v>
      </c>
      <c r="K2855" s="538"/>
      <c r="L2855" s="465"/>
      <c r="M2855" s="466"/>
      <c r="N2855" s="466"/>
      <c r="O2855" s="466"/>
      <c r="P2855" s="466"/>
      <c r="Q2855" s="466"/>
      <c r="R2855" s="466"/>
      <c r="S2855" s="466"/>
      <c r="T2855" s="466"/>
      <c r="U2855" s="467">
        <f t="shared" si="315"/>
        <v>0</v>
      </c>
      <c r="V2855" s="466"/>
      <c r="W2855" s="466"/>
      <c r="X2855" s="466"/>
      <c r="Y2855" s="466"/>
      <c r="Z2855" s="466"/>
      <c r="AA2855" s="466"/>
      <c r="AB2855" s="466"/>
      <c r="AC2855" s="466"/>
      <c r="AD2855" s="466"/>
      <c r="AE2855" s="466"/>
      <c r="AF2855" s="466"/>
      <c r="AG2855" s="1133">
        <v>80120000</v>
      </c>
      <c r="AH2855" s="1545" t="s">
        <v>868</v>
      </c>
      <c r="AI2855" s="1488" t="s">
        <v>869</v>
      </c>
      <c r="AJ2855" s="1133" t="s">
        <v>269</v>
      </c>
      <c r="AK2855" s="1133" t="s">
        <v>231</v>
      </c>
      <c r="AL2855" s="1133" t="s">
        <v>248</v>
      </c>
      <c r="AM2855" s="1147">
        <v>31086000</v>
      </c>
      <c r="AN2855" s="1147">
        <v>31086000</v>
      </c>
      <c r="AO2855" s="1133" t="s">
        <v>250</v>
      </c>
      <c r="AP2855" s="1133" t="s">
        <v>861</v>
      </c>
      <c r="AQ2855" s="1133" t="s">
        <v>862</v>
      </c>
      <c r="AR2855" s="1487">
        <v>2204030104</v>
      </c>
      <c r="AS2855" s="3528" t="s">
        <v>6199</v>
      </c>
      <c r="AT2855" s="1981" t="s">
        <v>6200</v>
      </c>
      <c r="AU2855" s="1982">
        <v>9</v>
      </c>
      <c r="AV2855" s="1982">
        <v>9</v>
      </c>
      <c r="AW2855" s="3169">
        <v>42810</v>
      </c>
      <c r="AX2855" s="3169">
        <v>43085</v>
      </c>
      <c r="AY2855" s="1984">
        <v>31086000</v>
      </c>
      <c r="AZ2855" s="1423" t="s">
        <v>870</v>
      </c>
      <c r="BA2855" s="1423" t="s">
        <v>811</v>
      </c>
      <c r="BB2855" s="1423" t="s">
        <v>871</v>
      </c>
      <c r="BC2855" s="1423" t="s">
        <v>872</v>
      </c>
      <c r="BD2855" s="3511">
        <v>2017000265</v>
      </c>
      <c r="BE2855" s="1455">
        <v>42773</v>
      </c>
      <c r="BF2855" s="1985">
        <v>31086000</v>
      </c>
      <c r="BG2855" s="1419">
        <v>2017000438</v>
      </c>
      <c r="BH2855" s="1455">
        <v>42809</v>
      </c>
      <c r="BI2855" s="3512">
        <v>31086000</v>
      </c>
      <c r="BJ2855" s="1455" t="s">
        <v>873</v>
      </c>
      <c r="BK2855" s="1455">
        <v>43085</v>
      </c>
      <c r="BL2855" s="1438">
        <f t="shared" si="314"/>
        <v>0</v>
      </c>
      <c r="BM2855" s="3514"/>
      <c r="BN2855" s="1902"/>
      <c r="BO2855" s="1878"/>
      <c r="BP2855" s="1878"/>
      <c r="BQ2855" s="1915"/>
      <c r="BR2855" s="3181"/>
      <c r="BS2855" s="1439"/>
      <c r="BT2855" s="1439"/>
      <c r="BU2855" s="1439"/>
      <c r="BV2855" s="1439"/>
      <c r="BW2855" s="1439"/>
      <c r="BX2855" s="1439"/>
      <c r="BY2855" s="1439"/>
      <c r="BZ2855" s="1439"/>
      <c r="CA2855" s="1439"/>
      <c r="CB2855" s="1439"/>
      <c r="CC2855" s="1439"/>
      <c r="CD2855" s="3180" t="s">
        <v>835</v>
      </c>
    </row>
    <row r="2856" spans="1:82" ht="25.5" customHeight="1" x14ac:dyDescent="0.2">
      <c r="A2856" s="535" t="s">
        <v>163</v>
      </c>
      <c r="B2856" s="536" t="s">
        <v>146</v>
      </c>
      <c r="C2856" s="537" t="s">
        <v>798</v>
      </c>
      <c r="D2856" s="460">
        <v>373</v>
      </c>
      <c r="E2856" s="461" t="s">
        <v>857</v>
      </c>
      <c r="F2856" s="550" t="s">
        <v>858</v>
      </c>
      <c r="G2856" s="11">
        <v>2</v>
      </c>
      <c r="H2856" s="551" t="s">
        <v>0</v>
      </c>
      <c r="I2856" s="464">
        <v>4</v>
      </c>
      <c r="J2856" s="454">
        <v>3</v>
      </c>
      <c r="K2856" s="538"/>
      <c r="L2856" s="465"/>
      <c r="M2856" s="466"/>
      <c r="N2856" s="466"/>
      <c r="O2856" s="466"/>
      <c r="P2856" s="466"/>
      <c r="Q2856" s="466"/>
      <c r="R2856" s="466"/>
      <c r="S2856" s="466"/>
      <c r="T2856" s="466"/>
      <c r="U2856" s="467">
        <f t="shared" si="315"/>
        <v>0</v>
      </c>
      <c r="V2856" s="466"/>
      <c r="W2856" s="466"/>
      <c r="X2856" s="466"/>
      <c r="Y2856" s="466"/>
      <c r="Z2856" s="466"/>
      <c r="AA2856" s="466"/>
      <c r="AB2856" s="466"/>
      <c r="AC2856" s="466"/>
      <c r="AD2856" s="466"/>
      <c r="AE2856" s="466"/>
      <c r="AF2856" s="466"/>
      <c r="AG2856" s="1133"/>
      <c r="AH2856" s="1488"/>
      <c r="AI2856" s="1488"/>
      <c r="AJ2856" s="1133"/>
      <c r="AK2856" s="1133"/>
      <c r="AL2856" s="1133"/>
      <c r="AM2856" s="1147"/>
      <c r="AN2856" s="1147"/>
      <c r="AO2856" s="1133"/>
      <c r="AP2856" s="1133"/>
      <c r="AQ2856" s="1133"/>
      <c r="AR2856" s="1487"/>
      <c r="AS2856" s="1991"/>
      <c r="AT2856" s="1143"/>
      <c r="AU2856" s="1992"/>
      <c r="AV2856" s="1992"/>
      <c r="AW2856" s="1993"/>
      <c r="AX2856" s="1993"/>
      <c r="AY2856" s="1994"/>
      <c r="AZ2856" s="1423"/>
      <c r="BA2856" s="1423"/>
      <c r="BB2856" s="1423"/>
      <c r="BC2856" s="1423"/>
      <c r="BD2856" s="1423"/>
      <c r="BE2856" s="1419"/>
      <c r="BF2856" s="1985"/>
      <c r="BG2856" s="1419"/>
      <c r="BH2856" s="1419"/>
      <c r="BI2856" s="3512"/>
      <c r="BJ2856" s="1419"/>
      <c r="BK2856" s="1419"/>
      <c r="BL2856" s="1438">
        <f t="shared" si="314"/>
        <v>0</v>
      </c>
      <c r="BM2856" s="3514"/>
      <c r="BN2856" s="1902"/>
      <c r="BO2856" s="1878"/>
      <c r="BP2856" s="1878"/>
      <c r="BQ2856" s="1915"/>
      <c r="BR2856" s="3181"/>
      <c r="BS2856" s="1439"/>
      <c r="BT2856" s="1439"/>
      <c r="BU2856" s="1439"/>
      <c r="BV2856" s="1439"/>
      <c r="BW2856" s="1439"/>
      <c r="BX2856" s="1439"/>
      <c r="BY2856" s="1439"/>
      <c r="BZ2856" s="1439"/>
      <c r="CA2856" s="1439"/>
      <c r="CB2856" s="1439"/>
      <c r="CC2856" s="1439"/>
      <c r="CD2856" s="3180" t="s">
        <v>835</v>
      </c>
    </row>
    <row r="2857" spans="1:82" ht="25.5" customHeight="1" x14ac:dyDescent="0.2">
      <c r="A2857" s="535" t="s">
        <v>163</v>
      </c>
      <c r="B2857" s="536" t="s">
        <v>146</v>
      </c>
      <c r="C2857" s="537" t="s">
        <v>798</v>
      </c>
      <c r="D2857" s="460">
        <v>373</v>
      </c>
      <c r="E2857" s="461" t="s">
        <v>857</v>
      </c>
      <c r="F2857" s="550" t="s">
        <v>858</v>
      </c>
      <c r="G2857" s="11">
        <v>2</v>
      </c>
      <c r="H2857" s="551" t="s">
        <v>0</v>
      </c>
      <c r="I2857" s="464">
        <v>4</v>
      </c>
      <c r="J2857" s="454">
        <v>3</v>
      </c>
      <c r="K2857" s="538"/>
      <c r="L2857" s="465"/>
      <c r="M2857" s="466"/>
      <c r="N2857" s="466"/>
      <c r="O2857" s="466"/>
      <c r="P2857" s="466"/>
      <c r="Q2857" s="466"/>
      <c r="R2857" s="466"/>
      <c r="S2857" s="466"/>
      <c r="T2857" s="466"/>
      <c r="U2857" s="467">
        <f t="shared" si="315"/>
        <v>0</v>
      </c>
      <c r="V2857" s="466"/>
      <c r="W2857" s="466"/>
      <c r="X2857" s="466"/>
      <c r="Y2857" s="466"/>
      <c r="Z2857" s="466"/>
      <c r="AA2857" s="466"/>
      <c r="AB2857" s="466"/>
      <c r="AC2857" s="466"/>
      <c r="AD2857" s="466"/>
      <c r="AE2857" s="466"/>
      <c r="AF2857" s="466"/>
      <c r="AG2857" s="1133"/>
      <c r="AH2857" s="1488"/>
      <c r="AI2857" s="1488"/>
      <c r="AJ2857" s="1133"/>
      <c r="AK2857" s="1133"/>
      <c r="AL2857" s="1133"/>
      <c r="AM2857" s="1147"/>
      <c r="AN2857" s="1147"/>
      <c r="AO2857" s="1133"/>
      <c r="AP2857" s="1133"/>
      <c r="AQ2857" s="1133"/>
      <c r="AR2857" s="1487"/>
      <c r="AS2857" s="1991"/>
      <c r="AT2857" s="1143"/>
      <c r="AU2857" s="1992"/>
      <c r="AV2857" s="1992"/>
      <c r="AW2857" s="1993"/>
      <c r="AX2857" s="1993"/>
      <c r="AY2857" s="1994"/>
      <c r="AZ2857" s="1423"/>
      <c r="BA2857" s="1423"/>
      <c r="BB2857" s="1423"/>
      <c r="BC2857" s="1423"/>
      <c r="BD2857" s="1423"/>
      <c r="BE2857" s="1419"/>
      <c r="BF2857" s="1985"/>
      <c r="BG2857" s="1419"/>
      <c r="BH2857" s="1419"/>
      <c r="BI2857" s="3512"/>
      <c r="BJ2857" s="1419"/>
      <c r="BK2857" s="1419"/>
      <c r="BL2857" s="1438">
        <f t="shared" si="314"/>
        <v>0</v>
      </c>
      <c r="BM2857" s="3514"/>
      <c r="BN2857" s="1902"/>
      <c r="BO2857" s="1878"/>
      <c r="BP2857" s="1878"/>
      <c r="BQ2857" s="1915"/>
      <c r="BR2857" s="3181"/>
      <c r="BS2857" s="1439"/>
      <c r="BT2857" s="1439"/>
      <c r="BU2857" s="1439"/>
      <c r="BV2857" s="1439"/>
      <c r="BW2857" s="1439"/>
      <c r="BX2857" s="1439"/>
      <c r="BY2857" s="1439"/>
      <c r="BZ2857" s="1439"/>
      <c r="CA2857" s="1439"/>
      <c r="CB2857" s="1439"/>
      <c r="CC2857" s="1439"/>
      <c r="CD2857" s="3180" t="s">
        <v>835</v>
      </c>
    </row>
    <row r="2858" spans="1:82" ht="25.5" customHeight="1" x14ac:dyDescent="0.2">
      <c r="A2858" s="559" t="s">
        <v>163</v>
      </c>
      <c r="B2858" s="512" t="s">
        <v>146</v>
      </c>
      <c r="C2858" s="560" t="s">
        <v>798</v>
      </c>
      <c r="D2858" s="205">
        <v>373</v>
      </c>
      <c r="E2858" s="489" t="s">
        <v>857</v>
      </c>
      <c r="F2858" s="561" t="s">
        <v>858</v>
      </c>
      <c r="G2858" s="11">
        <v>2</v>
      </c>
      <c r="H2858" s="562" t="s">
        <v>0</v>
      </c>
      <c r="I2858" s="18">
        <v>4</v>
      </c>
      <c r="J2858" s="491">
        <v>3</v>
      </c>
      <c r="K2858" s="513"/>
      <c r="L2858" s="206"/>
      <c r="M2858" s="8"/>
      <c r="N2858" s="8"/>
      <c r="O2858" s="8"/>
      <c r="P2858" s="8"/>
      <c r="Q2858" s="8"/>
      <c r="R2858" s="8"/>
      <c r="S2858" s="8"/>
      <c r="T2858" s="8"/>
      <c r="U2858" s="207">
        <f t="shared" si="315"/>
        <v>0</v>
      </c>
      <c r="V2858" s="8"/>
      <c r="W2858" s="8"/>
      <c r="X2858" s="8"/>
      <c r="Y2858" s="8"/>
      <c r="Z2858" s="8"/>
      <c r="AA2858" s="8"/>
      <c r="AB2858" s="8"/>
      <c r="AC2858" s="8"/>
      <c r="AD2858" s="8"/>
      <c r="AE2858" s="8"/>
      <c r="AF2858" s="8"/>
      <c r="AG2858" s="1155">
        <v>70131700</v>
      </c>
      <c r="AH2858" s="3529" t="s">
        <v>874</v>
      </c>
      <c r="AI2858" s="2429" t="s">
        <v>814</v>
      </c>
      <c r="AJ2858" s="1155" t="s">
        <v>838</v>
      </c>
      <c r="AK2858" s="1155" t="s">
        <v>231</v>
      </c>
      <c r="AL2858" s="1155" t="s">
        <v>248</v>
      </c>
      <c r="AM2858" s="2144">
        <v>4164000</v>
      </c>
      <c r="AN2858" s="2144">
        <v>4164000</v>
      </c>
      <c r="AO2858" s="1155" t="s">
        <v>250</v>
      </c>
      <c r="AP2858" s="1155" t="s">
        <v>6</v>
      </c>
      <c r="AQ2858" s="1155" t="s">
        <v>807</v>
      </c>
      <c r="AR2858" s="3524">
        <v>2204030104</v>
      </c>
      <c r="AS2858" s="1980" t="s">
        <v>839</v>
      </c>
      <c r="AT2858" s="1981" t="s">
        <v>840</v>
      </c>
      <c r="AU2858" s="1982">
        <v>100</v>
      </c>
      <c r="AV2858" s="3530">
        <v>457</v>
      </c>
      <c r="AW2858" s="3531">
        <v>42845</v>
      </c>
      <c r="AX2858" s="3531">
        <v>43099</v>
      </c>
      <c r="AY2858" s="3532">
        <v>4164000</v>
      </c>
      <c r="AZ2858" s="1607" t="s">
        <v>841</v>
      </c>
      <c r="BA2858" s="1607" t="s">
        <v>819</v>
      </c>
      <c r="BB2858" s="1607" t="s">
        <v>842</v>
      </c>
      <c r="BC2858" s="1607" t="s">
        <v>843</v>
      </c>
      <c r="BD2858" s="3533">
        <v>2017000263</v>
      </c>
      <c r="BE2858" s="1679">
        <v>42773</v>
      </c>
      <c r="BF2858" s="2150">
        <v>10600000</v>
      </c>
      <c r="BG2858" s="1605">
        <v>2017000617</v>
      </c>
      <c r="BH2858" s="1679">
        <v>42845</v>
      </c>
      <c r="BI2858" s="3525">
        <v>4164000</v>
      </c>
      <c r="BJ2858" s="1605"/>
      <c r="BK2858" s="1605"/>
      <c r="BL2858" s="2828">
        <f t="shared" si="314"/>
        <v>6436000</v>
      </c>
      <c r="BM2858" s="3526"/>
      <c r="BN2858" s="1902"/>
      <c r="BO2858" s="1878"/>
      <c r="BP2858" s="1878"/>
      <c r="BQ2858" s="1915"/>
      <c r="BR2858" s="3480"/>
      <c r="BS2858" s="1608"/>
      <c r="BT2858" s="1608"/>
      <c r="BU2858" s="1608"/>
      <c r="BV2858" s="1608"/>
      <c r="BW2858" s="1608"/>
      <c r="BX2858" s="1608"/>
      <c r="BY2858" s="1608"/>
      <c r="BZ2858" s="1608"/>
      <c r="CA2858" s="1608"/>
      <c r="CB2858" s="1608"/>
      <c r="CC2858" s="1608"/>
      <c r="CD2858" s="3310" t="s">
        <v>835</v>
      </c>
    </row>
    <row r="2859" spans="1:82" ht="25.5" customHeight="1" x14ac:dyDescent="0.2">
      <c r="A2859" s="535" t="s">
        <v>163</v>
      </c>
      <c r="B2859" s="536" t="s">
        <v>146</v>
      </c>
      <c r="C2859" s="537" t="s">
        <v>798</v>
      </c>
      <c r="D2859" s="460">
        <v>373</v>
      </c>
      <c r="E2859" s="461" t="s">
        <v>857</v>
      </c>
      <c r="F2859" s="550" t="s">
        <v>858</v>
      </c>
      <c r="G2859" s="11">
        <v>2</v>
      </c>
      <c r="H2859" s="551" t="s">
        <v>0</v>
      </c>
      <c r="I2859" s="464">
        <v>4</v>
      </c>
      <c r="J2859" s="454">
        <v>3</v>
      </c>
      <c r="K2859" s="538"/>
      <c r="L2859" s="465"/>
      <c r="M2859" s="466"/>
      <c r="N2859" s="466"/>
      <c r="O2859" s="466"/>
      <c r="P2859" s="466"/>
      <c r="Q2859" s="466"/>
      <c r="R2859" s="466"/>
      <c r="S2859" s="466"/>
      <c r="T2859" s="466"/>
      <c r="U2859" s="467">
        <f t="shared" si="315"/>
        <v>0</v>
      </c>
      <c r="V2859" s="466"/>
      <c r="W2859" s="466"/>
      <c r="X2859" s="466"/>
      <c r="Y2859" s="466"/>
      <c r="Z2859" s="466"/>
      <c r="AA2859" s="466"/>
      <c r="AB2859" s="466"/>
      <c r="AC2859" s="466"/>
      <c r="AD2859" s="466"/>
      <c r="AE2859" s="466"/>
      <c r="AF2859" s="466"/>
      <c r="AG2859" s="1133">
        <v>81111800</v>
      </c>
      <c r="AH2859" s="1545" t="s">
        <v>875</v>
      </c>
      <c r="AI2859" s="1488" t="s">
        <v>814</v>
      </c>
      <c r="AJ2859" s="1133" t="s">
        <v>815</v>
      </c>
      <c r="AK2859" s="1133" t="s">
        <v>231</v>
      </c>
      <c r="AL2859" s="1133" t="s">
        <v>248</v>
      </c>
      <c r="AM2859" s="1147">
        <v>32200000</v>
      </c>
      <c r="AN2859" s="1147">
        <v>32200000</v>
      </c>
      <c r="AO2859" s="1133" t="s">
        <v>250</v>
      </c>
      <c r="AP2859" s="1133" t="s">
        <v>6</v>
      </c>
      <c r="AQ2859" s="1133" t="s">
        <v>807</v>
      </c>
      <c r="AR2859" s="1487">
        <v>2204030104</v>
      </c>
      <c r="AS2859" s="3528" t="s">
        <v>816</v>
      </c>
      <c r="AT2859" s="1981" t="s">
        <v>817</v>
      </c>
      <c r="AU2859" s="3534">
        <v>100</v>
      </c>
      <c r="AV2859" s="3534">
        <v>100</v>
      </c>
      <c r="AW2859" s="3169">
        <v>42845</v>
      </c>
      <c r="AX2859" s="3169">
        <v>43099</v>
      </c>
      <c r="AY2859" s="1984">
        <v>32200000</v>
      </c>
      <c r="AZ2859" s="1423" t="s">
        <v>876</v>
      </c>
      <c r="BA2859" s="1423" t="s">
        <v>819</v>
      </c>
      <c r="BB2859" s="1423" t="s">
        <v>820</v>
      </c>
      <c r="BC2859" s="1419" t="s">
        <v>877</v>
      </c>
      <c r="BD2859" s="1419">
        <v>2017000264</v>
      </c>
      <c r="BE2859" s="1455">
        <v>42773</v>
      </c>
      <c r="BF2859" s="1985">
        <v>64070000</v>
      </c>
      <c r="BG2859" s="1419">
        <v>2017000636</v>
      </c>
      <c r="BH2859" s="1455">
        <v>42850</v>
      </c>
      <c r="BI2859" s="3512">
        <v>32200000</v>
      </c>
      <c r="BJ2859" s="1419"/>
      <c r="BK2859" s="1419"/>
      <c r="BL2859" s="1438">
        <f t="shared" si="314"/>
        <v>31870000</v>
      </c>
      <c r="BM2859" s="3514"/>
      <c r="BN2859" s="1902"/>
      <c r="BO2859" s="1878"/>
      <c r="BP2859" s="1878"/>
      <c r="BQ2859" s="1915"/>
      <c r="BR2859" s="3181"/>
      <c r="BS2859" s="1439"/>
      <c r="BT2859" s="1439"/>
      <c r="BU2859" s="1439"/>
      <c r="BV2859" s="1439"/>
      <c r="BW2859" s="1439"/>
      <c r="BX2859" s="1439"/>
      <c r="BY2859" s="1439"/>
      <c r="BZ2859" s="1439"/>
      <c r="CA2859" s="1439"/>
      <c r="CB2859" s="1439"/>
      <c r="CC2859" s="1439"/>
      <c r="CD2859" s="3180" t="s">
        <v>835</v>
      </c>
    </row>
    <row r="2860" spans="1:82" ht="25.5" customHeight="1" x14ac:dyDescent="0.2">
      <c r="A2860" s="555" t="s">
        <v>163</v>
      </c>
      <c r="B2860" s="115" t="s">
        <v>146</v>
      </c>
      <c r="C2860" s="556" t="s">
        <v>798</v>
      </c>
      <c r="D2860" s="179">
        <v>373</v>
      </c>
      <c r="E2860" s="25" t="s">
        <v>857</v>
      </c>
      <c r="F2860" s="557" t="s">
        <v>858</v>
      </c>
      <c r="G2860" s="485">
        <v>2</v>
      </c>
      <c r="H2860" s="558" t="s">
        <v>0</v>
      </c>
      <c r="I2860" s="15">
        <v>4</v>
      </c>
      <c r="J2860" s="480">
        <v>3</v>
      </c>
      <c r="K2860" s="25"/>
      <c r="L2860" s="6"/>
      <c r="M2860" s="7"/>
      <c r="N2860" s="7"/>
      <c r="O2860" s="7"/>
      <c r="P2860" s="7"/>
      <c r="Q2860" s="7"/>
      <c r="R2860" s="7"/>
      <c r="S2860" s="7"/>
      <c r="T2860" s="7"/>
      <c r="U2860" s="267"/>
      <c r="V2860" s="7"/>
      <c r="W2860" s="7"/>
      <c r="X2860" s="7"/>
      <c r="Y2860" s="7"/>
      <c r="Z2860" s="7"/>
      <c r="AA2860" s="7"/>
      <c r="AB2860" s="7"/>
      <c r="AC2860" s="7"/>
      <c r="AD2860" s="7"/>
      <c r="AE2860" s="7"/>
      <c r="AF2860" s="7"/>
      <c r="AG2860" s="2094" t="s">
        <v>878</v>
      </c>
      <c r="AH2860" s="1956" t="s">
        <v>879</v>
      </c>
      <c r="AI2860" s="3535" t="s">
        <v>880</v>
      </c>
      <c r="AJ2860" s="1956" t="s">
        <v>815</v>
      </c>
      <c r="AK2860" s="1956" t="s">
        <v>231</v>
      </c>
      <c r="AL2860" s="1956" t="s">
        <v>248</v>
      </c>
      <c r="AM2860" s="1864">
        <v>7804980</v>
      </c>
      <c r="AN2860" s="1864">
        <v>7804980</v>
      </c>
      <c r="AO2860" s="1956" t="s">
        <v>250</v>
      </c>
      <c r="AP2860" s="1956" t="s">
        <v>6</v>
      </c>
      <c r="AQ2860" s="1865" t="s">
        <v>807</v>
      </c>
      <c r="AR2860" s="1955">
        <v>2204030104</v>
      </c>
      <c r="AS2860" s="2431" t="s">
        <v>6201</v>
      </c>
      <c r="AT2860" s="3536" t="s">
        <v>881</v>
      </c>
      <c r="AU2860" s="3163">
        <v>10</v>
      </c>
      <c r="AV2860" s="3163">
        <v>10</v>
      </c>
      <c r="AW2860" s="3537" t="s">
        <v>882</v>
      </c>
      <c r="AX2860" s="3538">
        <v>43099</v>
      </c>
      <c r="AY2860" s="2431">
        <v>7804980</v>
      </c>
      <c r="AZ2860" s="2458"/>
      <c r="BA2860" s="2595"/>
      <c r="BB2860" s="1397" t="s">
        <v>883</v>
      </c>
      <c r="BC2860" s="1397" t="s">
        <v>884</v>
      </c>
      <c r="BD2860" s="2595"/>
      <c r="BE2860" s="3539"/>
      <c r="BF2860" s="3540"/>
      <c r="BG2860" s="3539"/>
      <c r="BH2860" s="3539"/>
      <c r="BI2860" s="3541">
        <v>7804980</v>
      </c>
      <c r="BJ2860" s="1877"/>
      <c r="BK2860" s="1877"/>
      <c r="BL2860" s="1876"/>
      <c r="BM2860" s="2104"/>
      <c r="BN2860" s="1902"/>
      <c r="BO2860" s="1878"/>
      <c r="BP2860" s="1878"/>
      <c r="BQ2860" s="1878"/>
      <c r="BR2860" s="2130"/>
      <c r="BS2860" s="1878"/>
      <c r="BT2860" s="1878"/>
      <c r="BU2860" s="1878"/>
      <c r="BV2860" s="1878"/>
      <c r="BW2860" s="1878"/>
      <c r="BX2860" s="1878"/>
      <c r="BY2860" s="1878"/>
      <c r="BZ2860" s="1878"/>
      <c r="CA2860" s="1878"/>
      <c r="CB2860" s="1878"/>
      <c r="CC2860" s="1878"/>
      <c r="CD2860" s="3180" t="s">
        <v>835</v>
      </c>
    </row>
    <row r="2861" spans="1:82" ht="25.5" customHeight="1" thickBot="1" x14ac:dyDescent="0.25">
      <c r="A2861" s="559" t="s">
        <v>163</v>
      </c>
      <c r="B2861" s="512" t="s">
        <v>146</v>
      </c>
      <c r="C2861" s="560" t="s">
        <v>798</v>
      </c>
      <c r="D2861" s="205">
        <v>373</v>
      </c>
      <c r="E2861" s="513" t="s">
        <v>857</v>
      </c>
      <c r="F2861" s="561" t="s">
        <v>858</v>
      </c>
      <c r="G2861" s="485">
        <v>2</v>
      </c>
      <c r="H2861" s="562" t="s">
        <v>0</v>
      </c>
      <c r="I2861" s="18">
        <v>4</v>
      </c>
      <c r="J2861" s="491">
        <v>3</v>
      </c>
      <c r="K2861" s="513"/>
      <c r="L2861" s="73"/>
      <c r="M2861" s="8"/>
      <c r="N2861" s="8"/>
      <c r="O2861" s="8"/>
      <c r="P2861" s="8"/>
      <c r="Q2861" s="8"/>
      <c r="R2861" s="8"/>
      <c r="S2861" s="8"/>
      <c r="T2861" s="8"/>
      <c r="U2861" s="207"/>
      <c r="V2861" s="8"/>
      <c r="W2861" s="8"/>
      <c r="X2861" s="8"/>
      <c r="Y2861" s="8"/>
      <c r="Z2861" s="8"/>
      <c r="AA2861" s="8"/>
      <c r="AB2861" s="8"/>
      <c r="AC2861" s="8"/>
      <c r="AD2861" s="8"/>
      <c r="AE2861" s="8"/>
      <c r="AF2861" s="8"/>
      <c r="AG2861" s="2158"/>
      <c r="AH2861" s="1155" t="s">
        <v>885</v>
      </c>
      <c r="AI2861" s="3542" t="s">
        <v>880</v>
      </c>
      <c r="AJ2861" s="1155" t="s">
        <v>815</v>
      </c>
      <c r="AK2861" s="1155" t="s">
        <v>231</v>
      </c>
      <c r="AL2861" s="1155" t="s">
        <v>248</v>
      </c>
      <c r="AM2861" s="2144">
        <v>5897600</v>
      </c>
      <c r="AN2861" s="2144">
        <v>5897600</v>
      </c>
      <c r="AO2861" s="1155" t="s">
        <v>250</v>
      </c>
      <c r="AP2861" s="1155" t="s">
        <v>6</v>
      </c>
      <c r="AQ2861" s="2159" t="s">
        <v>807</v>
      </c>
      <c r="AR2861" s="1937">
        <v>2204030104</v>
      </c>
      <c r="AS2861" s="3543" t="s">
        <v>6202</v>
      </c>
      <c r="AT2861" s="3544" t="s">
        <v>335</v>
      </c>
      <c r="AU2861" s="3544">
        <v>100</v>
      </c>
      <c r="AV2861" s="3544">
        <v>100</v>
      </c>
      <c r="AW2861" s="3545">
        <v>42860</v>
      </c>
      <c r="AX2861" s="3546">
        <v>43099</v>
      </c>
      <c r="AY2861" s="3543">
        <v>5897600</v>
      </c>
      <c r="AZ2861" s="3413"/>
      <c r="BA2861" s="3547"/>
      <c r="BB2861" s="1607" t="s">
        <v>886</v>
      </c>
      <c r="BC2861" s="1607" t="s">
        <v>887</v>
      </c>
      <c r="BD2861" s="3547"/>
      <c r="BE2861" s="3548"/>
      <c r="BF2861" s="3549"/>
      <c r="BG2861" s="3548"/>
      <c r="BH2861" s="3548"/>
      <c r="BI2861" s="3550">
        <v>5897600</v>
      </c>
      <c r="BJ2861" s="2309"/>
      <c r="BK2861" s="2309"/>
      <c r="BL2861" s="2132"/>
      <c r="BM2861" s="2133"/>
      <c r="BN2861" s="1902"/>
      <c r="BO2861" s="1878"/>
      <c r="BP2861" s="1878"/>
      <c r="BQ2861" s="1878"/>
      <c r="BR2861" s="2134"/>
      <c r="BS2861" s="2135"/>
      <c r="BT2861" s="2135"/>
      <c r="BU2861" s="2135"/>
      <c r="BV2861" s="2135"/>
      <c r="BW2861" s="2135"/>
      <c r="BX2861" s="2135"/>
      <c r="BY2861" s="2135"/>
      <c r="BZ2861" s="2135"/>
      <c r="CA2861" s="2135"/>
      <c r="CB2861" s="2135"/>
      <c r="CC2861" s="2135"/>
      <c r="CD2861" s="3310" t="s">
        <v>835</v>
      </c>
    </row>
    <row r="2862" spans="1:82" ht="25.5" customHeight="1" x14ac:dyDescent="0.2">
      <c r="A2862" s="225" t="s">
        <v>163</v>
      </c>
      <c r="B2862" s="226" t="s">
        <v>146</v>
      </c>
      <c r="C2862" s="534" t="s">
        <v>798</v>
      </c>
      <c r="D2862" s="163">
        <v>374</v>
      </c>
      <c r="E2862" s="452" t="s">
        <v>888</v>
      </c>
      <c r="F2862" s="565" t="s">
        <v>889</v>
      </c>
      <c r="G2862" s="11">
        <v>0</v>
      </c>
      <c r="H2862" s="549" t="s">
        <v>0</v>
      </c>
      <c r="I2862" s="194">
        <v>1</v>
      </c>
      <c r="J2862" s="493">
        <v>1</v>
      </c>
      <c r="K2862" s="50"/>
      <c r="L2862" s="51">
        <f>+M2862+N2862+O2862+P2862+Q2862+R2862+S2862+T2862</f>
        <v>63500000</v>
      </c>
      <c r="M2862" s="455">
        <v>63500000</v>
      </c>
      <c r="N2862" s="455"/>
      <c r="O2862" s="455"/>
      <c r="P2862" s="455"/>
      <c r="Q2862" s="455"/>
      <c r="R2862" s="455"/>
      <c r="S2862" s="455"/>
      <c r="T2862" s="455"/>
      <c r="U2862" s="343">
        <f>SUBTOTAL(9,V2862:AD2862)</f>
        <v>43500000</v>
      </c>
      <c r="V2862" s="495">
        <v>43500000</v>
      </c>
      <c r="W2862" s="495"/>
      <c r="X2862" s="495"/>
      <c r="Y2862" s="495"/>
      <c r="Z2862" s="495"/>
      <c r="AA2862" s="495"/>
      <c r="AB2862" s="495"/>
      <c r="AC2862" s="495"/>
      <c r="AD2862" s="52"/>
      <c r="AE2862" s="52"/>
      <c r="AF2862" s="52"/>
      <c r="AG2862" s="1462" t="s">
        <v>890</v>
      </c>
      <c r="AH2862" s="1462" t="s">
        <v>891</v>
      </c>
      <c r="AI2862" s="1463" t="s">
        <v>859</v>
      </c>
      <c r="AJ2862" s="1462" t="s">
        <v>892</v>
      </c>
      <c r="AK2862" s="1462" t="s">
        <v>231</v>
      </c>
      <c r="AL2862" s="1462" t="s">
        <v>248</v>
      </c>
      <c r="AM2862" s="1923">
        <v>13500000</v>
      </c>
      <c r="AN2862" s="1923">
        <v>13500000</v>
      </c>
      <c r="AO2862" s="1462" t="s">
        <v>250</v>
      </c>
      <c r="AP2862" s="1462" t="s">
        <v>6</v>
      </c>
      <c r="AQ2862" s="1462" t="s">
        <v>862</v>
      </c>
      <c r="AR2862" s="1461">
        <v>2204030105</v>
      </c>
      <c r="AS2862" s="2011" t="s">
        <v>893</v>
      </c>
      <c r="AT2862" s="3156" t="s">
        <v>894</v>
      </c>
      <c r="AU2862" s="3157">
        <v>1</v>
      </c>
      <c r="AV2862" s="3157">
        <v>1</v>
      </c>
      <c r="AW2862" s="3505">
        <v>42780</v>
      </c>
      <c r="AX2862" s="3505">
        <v>42780</v>
      </c>
      <c r="AY2862" s="3506">
        <v>13500000</v>
      </c>
      <c r="AZ2862" s="1459" t="s">
        <v>895</v>
      </c>
      <c r="BA2862" s="1459" t="s">
        <v>811</v>
      </c>
      <c r="BB2862" s="1459" t="s">
        <v>896</v>
      </c>
      <c r="BC2862" s="1459" t="s">
        <v>897</v>
      </c>
      <c r="BD2862" s="2955">
        <v>2017000265</v>
      </c>
      <c r="BE2862" s="1659">
        <v>42773</v>
      </c>
      <c r="BF2862" s="1972">
        <v>15000000</v>
      </c>
      <c r="BG2862" s="1381">
        <v>2017000211</v>
      </c>
      <c r="BH2862" s="1659">
        <v>42779</v>
      </c>
      <c r="BI2862" s="3508">
        <v>13500000</v>
      </c>
      <c r="BJ2862" s="1659">
        <v>42780</v>
      </c>
      <c r="BK2862" s="1659">
        <v>42780</v>
      </c>
      <c r="BL2862" s="1470">
        <f t="shared" si="314"/>
        <v>1500000</v>
      </c>
      <c r="BM2862" s="3509">
        <f>L2862-(BI2862:BI2866)</f>
        <v>50000000</v>
      </c>
      <c r="BN2862" s="1902"/>
      <c r="BO2862" s="1878"/>
      <c r="BP2862" s="1878"/>
      <c r="BQ2862" s="1915"/>
      <c r="BR2862" s="2753"/>
      <c r="BS2862" s="1471"/>
      <c r="BT2862" s="1471"/>
      <c r="BU2862" s="1471"/>
      <c r="BV2862" s="1471"/>
      <c r="BW2862" s="1471"/>
      <c r="BX2862" s="1471"/>
      <c r="BY2862" s="1471"/>
      <c r="BZ2862" s="1471"/>
      <c r="CA2862" s="1471"/>
      <c r="CB2862" s="1471"/>
      <c r="CC2862" s="1471"/>
      <c r="CD2862" s="3366" t="s">
        <v>835</v>
      </c>
    </row>
    <row r="2863" spans="1:82" ht="25.5" customHeight="1" x14ac:dyDescent="0.2">
      <c r="A2863" s="535" t="s">
        <v>163</v>
      </c>
      <c r="B2863" s="536" t="s">
        <v>146</v>
      </c>
      <c r="C2863" s="537" t="s">
        <v>798</v>
      </c>
      <c r="D2863" s="460">
        <v>374</v>
      </c>
      <c r="E2863" s="461" t="s">
        <v>888</v>
      </c>
      <c r="F2863" s="566" t="s">
        <v>889</v>
      </c>
      <c r="G2863" s="11">
        <v>0</v>
      </c>
      <c r="H2863" s="551" t="s">
        <v>0</v>
      </c>
      <c r="I2863" s="464">
        <v>1</v>
      </c>
      <c r="J2863" s="454">
        <v>1</v>
      </c>
      <c r="K2863" s="538"/>
      <c r="L2863" s="465"/>
      <c r="M2863" s="466"/>
      <c r="N2863" s="466"/>
      <c r="O2863" s="466"/>
      <c r="P2863" s="466"/>
      <c r="Q2863" s="466"/>
      <c r="R2863" s="466"/>
      <c r="S2863" s="466"/>
      <c r="T2863" s="466"/>
      <c r="U2863" s="467">
        <f t="shared" si="315"/>
        <v>0</v>
      </c>
      <c r="V2863" s="466"/>
      <c r="W2863" s="466"/>
      <c r="X2863" s="466"/>
      <c r="Y2863" s="466"/>
      <c r="Z2863" s="466"/>
      <c r="AA2863" s="466"/>
      <c r="AB2863" s="466"/>
      <c r="AC2863" s="466"/>
      <c r="AD2863" s="466"/>
      <c r="AE2863" s="466"/>
      <c r="AF2863" s="466"/>
      <c r="AG2863" s="1133" t="s">
        <v>890</v>
      </c>
      <c r="AH2863" s="1133" t="s">
        <v>898</v>
      </c>
      <c r="AI2863" s="1488" t="s">
        <v>822</v>
      </c>
      <c r="AJ2863" s="1133" t="s">
        <v>899</v>
      </c>
      <c r="AK2863" s="1133" t="s">
        <v>231</v>
      </c>
      <c r="AL2863" s="1133" t="s">
        <v>248</v>
      </c>
      <c r="AM2863" s="1147">
        <v>30000000</v>
      </c>
      <c r="AN2863" s="1147">
        <v>30000000</v>
      </c>
      <c r="AO2863" s="1133" t="s">
        <v>250</v>
      </c>
      <c r="AP2863" s="1133" t="s">
        <v>6</v>
      </c>
      <c r="AQ2863" s="1133" t="s">
        <v>807</v>
      </c>
      <c r="AR2863" s="1487">
        <v>2204030105</v>
      </c>
      <c r="AS2863" s="1980" t="s">
        <v>900</v>
      </c>
      <c r="AT2863" s="1981" t="s">
        <v>901</v>
      </c>
      <c r="AU2863" s="1982">
        <v>1</v>
      </c>
      <c r="AV2863" s="1982" t="s">
        <v>902</v>
      </c>
      <c r="AW2863" s="3169">
        <v>42901</v>
      </c>
      <c r="AX2863" s="3169">
        <v>43084</v>
      </c>
      <c r="AY2863" s="1984">
        <v>30000000</v>
      </c>
      <c r="AZ2863" s="1450"/>
      <c r="BA2863" s="1450"/>
      <c r="BB2863" s="1436" t="s">
        <v>903</v>
      </c>
      <c r="BC2863" s="1450"/>
      <c r="BD2863" s="1450"/>
      <c r="BE2863" s="1450"/>
      <c r="BF2863" s="3551"/>
      <c r="BG2863" s="1450"/>
      <c r="BH2863" s="1450"/>
      <c r="BI2863" s="3512">
        <v>30000000</v>
      </c>
      <c r="BJ2863" s="1419"/>
      <c r="BK2863" s="1419"/>
      <c r="BL2863" s="1438">
        <f t="shared" si="314"/>
        <v>-30000000</v>
      </c>
      <c r="BM2863" s="3514"/>
      <c r="BN2863" s="1902"/>
      <c r="BO2863" s="1878"/>
      <c r="BP2863" s="1878"/>
      <c r="BQ2863" s="1915"/>
      <c r="BR2863" s="3181"/>
      <c r="BS2863" s="1439"/>
      <c r="BT2863" s="1439"/>
      <c r="BU2863" s="1439"/>
      <c r="BV2863" s="1439"/>
      <c r="BW2863" s="1439"/>
      <c r="BX2863" s="1439"/>
      <c r="BY2863" s="1439"/>
      <c r="BZ2863" s="1439"/>
      <c r="CA2863" s="1439"/>
      <c r="CB2863" s="1439"/>
      <c r="CC2863" s="1439"/>
      <c r="CD2863" s="3180" t="s">
        <v>835</v>
      </c>
    </row>
    <row r="2864" spans="1:82" ht="25.5" customHeight="1" x14ac:dyDescent="0.2">
      <c r="A2864" s="535" t="s">
        <v>163</v>
      </c>
      <c r="B2864" s="536" t="s">
        <v>146</v>
      </c>
      <c r="C2864" s="537" t="s">
        <v>798</v>
      </c>
      <c r="D2864" s="460">
        <v>374</v>
      </c>
      <c r="E2864" s="461" t="s">
        <v>888</v>
      </c>
      <c r="F2864" s="566" t="s">
        <v>889</v>
      </c>
      <c r="G2864" s="11">
        <v>0</v>
      </c>
      <c r="H2864" s="551" t="s">
        <v>0</v>
      </c>
      <c r="I2864" s="464">
        <v>1</v>
      </c>
      <c r="J2864" s="454">
        <v>1</v>
      </c>
      <c r="K2864" s="538"/>
      <c r="L2864" s="465"/>
      <c r="M2864" s="466"/>
      <c r="N2864" s="466"/>
      <c r="O2864" s="466"/>
      <c r="P2864" s="466"/>
      <c r="Q2864" s="466"/>
      <c r="R2864" s="466"/>
      <c r="S2864" s="466"/>
      <c r="T2864" s="466"/>
      <c r="U2864" s="467">
        <f t="shared" si="315"/>
        <v>0</v>
      </c>
      <c r="V2864" s="466"/>
      <c r="W2864" s="466"/>
      <c r="X2864" s="466"/>
      <c r="Y2864" s="466"/>
      <c r="Z2864" s="466"/>
      <c r="AA2864" s="466"/>
      <c r="AB2864" s="466"/>
      <c r="AC2864" s="466"/>
      <c r="AD2864" s="466"/>
      <c r="AE2864" s="466"/>
      <c r="AF2864" s="466"/>
      <c r="AG2864" s="1133"/>
      <c r="AH2864" s="1133"/>
      <c r="AI2864" s="1488"/>
      <c r="AJ2864" s="1133"/>
      <c r="AK2864" s="1133"/>
      <c r="AL2864" s="1133"/>
      <c r="AM2864" s="1147"/>
      <c r="AN2864" s="1147"/>
      <c r="AO2864" s="1133"/>
      <c r="AP2864" s="1133"/>
      <c r="AQ2864" s="1133"/>
      <c r="AR2864" s="1487"/>
      <c r="AS2864" s="1991"/>
      <c r="AT2864" s="1143"/>
      <c r="AU2864" s="1992"/>
      <c r="AV2864" s="1992"/>
      <c r="AW2864" s="1993"/>
      <c r="AX2864" s="1993"/>
      <c r="AY2864" s="1994"/>
      <c r="AZ2864" s="1423"/>
      <c r="BA2864" s="1423"/>
      <c r="BB2864" s="1423"/>
      <c r="BC2864" s="1423"/>
      <c r="BD2864" s="1423"/>
      <c r="BE2864" s="1419"/>
      <c r="BF2864" s="1985"/>
      <c r="BG2864" s="1419"/>
      <c r="BH2864" s="1419"/>
      <c r="BI2864" s="3512"/>
      <c r="BJ2864" s="1419"/>
      <c r="BK2864" s="1419"/>
      <c r="BL2864" s="1438">
        <f t="shared" si="314"/>
        <v>0</v>
      </c>
      <c r="BM2864" s="3514"/>
      <c r="BN2864" s="1902"/>
      <c r="BO2864" s="1878"/>
      <c r="BP2864" s="1878"/>
      <c r="BQ2864" s="1915"/>
      <c r="BR2864" s="3181"/>
      <c r="BS2864" s="1439"/>
      <c r="BT2864" s="1439"/>
      <c r="BU2864" s="1439"/>
      <c r="BV2864" s="1439"/>
      <c r="BW2864" s="1439"/>
      <c r="BX2864" s="1439"/>
      <c r="BY2864" s="1439"/>
      <c r="BZ2864" s="1439"/>
      <c r="CA2864" s="1439"/>
      <c r="CB2864" s="1439"/>
      <c r="CC2864" s="1439"/>
      <c r="CD2864" s="3180" t="s">
        <v>835</v>
      </c>
    </row>
    <row r="2865" spans="1:82" ht="25.5" customHeight="1" x14ac:dyDescent="0.2">
      <c r="A2865" s="535" t="s">
        <v>163</v>
      </c>
      <c r="B2865" s="536" t="s">
        <v>146</v>
      </c>
      <c r="C2865" s="537" t="s">
        <v>798</v>
      </c>
      <c r="D2865" s="460">
        <v>374</v>
      </c>
      <c r="E2865" s="461" t="s">
        <v>888</v>
      </c>
      <c r="F2865" s="566" t="s">
        <v>889</v>
      </c>
      <c r="G2865" s="11">
        <v>0</v>
      </c>
      <c r="H2865" s="551" t="s">
        <v>0</v>
      </c>
      <c r="I2865" s="464">
        <v>1</v>
      </c>
      <c r="J2865" s="454">
        <v>1</v>
      </c>
      <c r="K2865" s="538"/>
      <c r="L2865" s="465"/>
      <c r="M2865" s="466"/>
      <c r="N2865" s="466"/>
      <c r="O2865" s="466"/>
      <c r="P2865" s="466"/>
      <c r="Q2865" s="466"/>
      <c r="R2865" s="466"/>
      <c r="S2865" s="466"/>
      <c r="T2865" s="466"/>
      <c r="U2865" s="467">
        <f t="shared" si="315"/>
        <v>0</v>
      </c>
      <c r="V2865" s="466"/>
      <c r="W2865" s="466"/>
      <c r="X2865" s="466"/>
      <c r="Y2865" s="466"/>
      <c r="Z2865" s="466"/>
      <c r="AA2865" s="466"/>
      <c r="AB2865" s="466"/>
      <c r="AC2865" s="466"/>
      <c r="AD2865" s="466"/>
      <c r="AE2865" s="466"/>
      <c r="AF2865" s="466"/>
      <c r="AG2865" s="3552"/>
      <c r="AH2865" s="1133"/>
      <c r="AI2865" s="1488"/>
      <c r="AJ2865" s="1133"/>
      <c r="AK2865" s="1133"/>
      <c r="AL2865" s="1133"/>
      <c r="AM2865" s="1147"/>
      <c r="AN2865" s="1147"/>
      <c r="AO2865" s="1133"/>
      <c r="AP2865" s="1133"/>
      <c r="AQ2865" s="1133"/>
      <c r="AR2865" s="1487"/>
      <c r="AS2865" s="1991"/>
      <c r="AT2865" s="1143"/>
      <c r="AU2865" s="1992"/>
      <c r="AV2865" s="1992"/>
      <c r="AW2865" s="1993"/>
      <c r="AX2865" s="1993"/>
      <c r="AY2865" s="1994"/>
      <c r="AZ2865" s="1423"/>
      <c r="BA2865" s="1423"/>
      <c r="BB2865" s="1423"/>
      <c r="BC2865" s="1423"/>
      <c r="BD2865" s="1423"/>
      <c r="BE2865" s="1419"/>
      <c r="BF2865" s="1985"/>
      <c r="BG2865" s="1419"/>
      <c r="BH2865" s="1419"/>
      <c r="BI2865" s="3512"/>
      <c r="BJ2865" s="1419"/>
      <c r="BK2865" s="1419"/>
      <c r="BL2865" s="1438">
        <f t="shared" si="314"/>
        <v>0</v>
      </c>
      <c r="BM2865" s="3514"/>
      <c r="BN2865" s="1902"/>
      <c r="BO2865" s="1878"/>
      <c r="BP2865" s="1878"/>
      <c r="BQ2865" s="1915"/>
      <c r="BR2865" s="3181"/>
      <c r="BS2865" s="1439"/>
      <c r="BT2865" s="1439"/>
      <c r="BU2865" s="1439"/>
      <c r="BV2865" s="1439"/>
      <c r="BW2865" s="1439"/>
      <c r="BX2865" s="1439"/>
      <c r="BY2865" s="1439"/>
      <c r="BZ2865" s="1439"/>
      <c r="CA2865" s="1439"/>
      <c r="CB2865" s="1439"/>
      <c r="CC2865" s="1439"/>
      <c r="CD2865" s="3180" t="s">
        <v>835</v>
      </c>
    </row>
    <row r="2866" spans="1:82" ht="25.5" customHeight="1" x14ac:dyDescent="0.2">
      <c r="A2866" s="535" t="s">
        <v>163</v>
      </c>
      <c r="B2866" s="536" t="s">
        <v>146</v>
      </c>
      <c r="C2866" s="537" t="s">
        <v>798</v>
      </c>
      <c r="D2866" s="460">
        <v>374</v>
      </c>
      <c r="E2866" s="461" t="s">
        <v>888</v>
      </c>
      <c r="F2866" s="566" t="s">
        <v>889</v>
      </c>
      <c r="G2866" s="11">
        <v>0</v>
      </c>
      <c r="H2866" s="551" t="s">
        <v>0</v>
      </c>
      <c r="I2866" s="464">
        <v>1</v>
      </c>
      <c r="J2866" s="454">
        <v>1</v>
      </c>
      <c r="K2866" s="538"/>
      <c r="L2866" s="465"/>
      <c r="M2866" s="466"/>
      <c r="N2866" s="466"/>
      <c r="O2866" s="466"/>
      <c r="P2866" s="466"/>
      <c r="Q2866" s="466"/>
      <c r="R2866" s="466"/>
      <c r="S2866" s="466"/>
      <c r="T2866" s="466"/>
      <c r="U2866" s="467">
        <f t="shared" si="315"/>
        <v>0</v>
      </c>
      <c r="V2866" s="466"/>
      <c r="W2866" s="466"/>
      <c r="X2866" s="466"/>
      <c r="Y2866" s="466"/>
      <c r="Z2866" s="466"/>
      <c r="AA2866" s="466"/>
      <c r="AB2866" s="466"/>
      <c r="AC2866" s="466"/>
      <c r="AD2866" s="466"/>
      <c r="AE2866" s="466"/>
      <c r="AF2866" s="466"/>
      <c r="AG2866" s="1133"/>
      <c r="AH2866" s="1133"/>
      <c r="AI2866" s="1488"/>
      <c r="AJ2866" s="1133"/>
      <c r="AK2866" s="1133"/>
      <c r="AL2866" s="1133"/>
      <c r="AM2866" s="1147"/>
      <c r="AN2866" s="1147"/>
      <c r="AO2866" s="1133"/>
      <c r="AP2866" s="1133"/>
      <c r="AQ2866" s="1133"/>
      <c r="AR2866" s="1487"/>
      <c r="AS2866" s="1991"/>
      <c r="AT2866" s="1143"/>
      <c r="AU2866" s="1992"/>
      <c r="AV2866" s="1992"/>
      <c r="AW2866" s="1993"/>
      <c r="AX2866" s="1993"/>
      <c r="AY2866" s="1994"/>
      <c r="AZ2866" s="1423"/>
      <c r="BA2866" s="1423"/>
      <c r="BB2866" s="1423"/>
      <c r="BC2866" s="1423"/>
      <c r="BD2866" s="1423"/>
      <c r="BE2866" s="1419"/>
      <c r="BF2866" s="1985"/>
      <c r="BG2866" s="1419"/>
      <c r="BH2866" s="1419"/>
      <c r="BI2866" s="3512"/>
      <c r="BJ2866" s="1419"/>
      <c r="BK2866" s="1419"/>
      <c r="BL2866" s="1438">
        <f t="shared" si="314"/>
        <v>0</v>
      </c>
      <c r="BM2866" s="3514"/>
      <c r="BN2866" s="1902"/>
      <c r="BO2866" s="1878"/>
      <c r="BP2866" s="1878"/>
      <c r="BQ2866" s="1915"/>
      <c r="BR2866" s="3181"/>
      <c r="BS2866" s="1439"/>
      <c r="BT2866" s="1439"/>
      <c r="BU2866" s="1439"/>
      <c r="BV2866" s="1439"/>
      <c r="BW2866" s="1439"/>
      <c r="BX2866" s="1439"/>
      <c r="BY2866" s="1439"/>
      <c r="BZ2866" s="1439"/>
      <c r="CA2866" s="1439"/>
      <c r="CB2866" s="1439"/>
      <c r="CC2866" s="1439"/>
      <c r="CD2866" s="3180" t="s">
        <v>835</v>
      </c>
    </row>
    <row r="2867" spans="1:82" ht="25.5" customHeight="1" thickBot="1" x14ac:dyDescent="0.25">
      <c r="A2867" s="541" t="s">
        <v>163</v>
      </c>
      <c r="B2867" s="542" t="s">
        <v>146</v>
      </c>
      <c r="C2867" s="543" t="s">
        <v>798</v>
      </c>
      <c r="D2867" s="431">
        <v>374</v>
      </c>
      <c r="E2867" s="472" t="s">
        <v>888</v>
      </c>
      <c r="F2867" s="567" t="s">
        <v>889</v>
      </c>
      <c r="G2867" s="11">
        <v>0</v>
      </c>
      <c r="H2867" s="554" t="s">
        <v>0</v>
      </c>
      <c r="I2867" s="446">
        <v>1</v>
      </c>
      <c r="J2867" s="496">
        <v>1</v>
      </c>
      <c r="K2867" s="544"/>
      <c r="L2867" s="439"/>
      <c r="M2867" s="474"/>
      <c r="N2867" s="474"/>
      <c r="O2867" s="474"/>
      <c r="P2867" s="474"/>
      <c r="Q2867" s="474"/>
      <c r="R2867" s="474"/>
      <c r="S2867" s="474"/>
      <c r="T2867" s="474"/>
      <c r="U2867" s="440">
        <f t="shared" si="315"/>
        <v>0</v>
      </c>
      <c r="V2867" s="474"/>
      <c r="W2867" s="474"/>
      <c r="X2867" s="474"/>
      <c r="Y2867" s="474"/>
      <c r="Z2867" s="474"/>
      <c r="AA2867" s="474"/>
      <c r="AB2867" s="474"/>
      <c r="AC2867" s="474"/>
      <c r="AD2867" s="474"/>
      <c r="AE2867" s="474"/>
      <c r="AF2867" s="474"/>
      <c r="AG2867" s="1505"/>
      <c r="AH2867" s="1505"/>
      <c r="AI2867" s="1506"/>
      <c r="AJ2867" s="1505"/>
      <c r="AK2867" s="1505"/>
      <c r="AL2867" s="1505"/>
      <c r="AM2867" s="1995"/>
      <c r="AN2867" s="1995"/>
      <c r="AO2867" s="1505"/>
      <c r="AP2867" s="1505"/>
      <c r="AQ2867" s="1505"/>
      <c r="AR2867" s="1504"/>
      <c r="AS2867" s="1996"/>
      <c r="AT2867" s="1997"/>
      <c r="AU2867" s="1998"/>
      <c r="AV2867" s="1998"/>
      <c r="AW2867" s="1999"/>
      <c r="AX2867" s="1999"/>
      <c r="AY2867" s="2000"/>
      <c r="AZ2867" s="1502"/>
      <c r="BA2867" s="1502"/>
      <c r="BB2867" s="1502"/>
      <c r="BC2867" s="1502"/>
      <c r="BD2867" s="1502"/>
      <c r="BE2867" s="1498"/>
      <c r="BF2867" s="2001"/>
      <c r="BG2867" s="1498"/>
      <c r="BH2867" s="1498"/>
      <c r="BI2867" s="3516"/>
      <c r="BJ2867" s="1498"/>
      <c r="BK2867" s="1498"/>
      <c r="BL2867" s="1513">
        <f t="shared" si="314"/>
        <v>0</v>
      </c>
      <c r="BM2867" s="3517"/>
      <c r="BN2867" s="1902"/>
      <c r="BO2867" s="1878"/>
      <c r="BP2867" s="1878"/>
      <c r="BQ2867" s="1915"/>
      <c r="BR2867" s="3188"/>
      <c r="BS2867" s="1514"/>
      <c r="BT2867" s="1514"/>
      <c r="BU2867" s="1514"/>
      <c r="BV2867" s="1514"/>
      <c r="BW2867" s="1514"/>
      <c r="BX2867" s="1514"/>
      <c r="BY2867" s="1514"/>
      <c r="BZ2867" s="1514"/>
      <c r="CA2867" s="1514"/>
      <c r="CB2867" s="1514"/>
      <c r="CC2867" s="1514"/>
      <c r="CD2867" s="3187" t="s">
        <v>835</v>
      </c>
    </row>
    <row r="2868" spans="1:82" ht="25.5" customHeight="1" x14ac:dyDescent="0.2">
      <c r="A2868" s="555" t="s">
        <v>163</v>
      </c>
      <c r="B2868" s="115" t="s">
        <v>146</v>
      </c>
      <c r="C2868" s="556" t="s">
        <v>798</v>
      </c>
      <c r="D2868" s="179">
        <v>375</v>
      </c>
      <c r="E2868" s="478" t="s">
        <v>904</v>
      </c>
      <c r="F2868" s="557" t="s">
        <v>800</v>
      </c>
      <c r="G2868" s="11">
        <v>0</v>
      </c>
      <c r="H2868" s="558" t="s">
        <v>0</v>
      </c>
      <c r="I2868" s="15">
        <v>40</v>
      </c>
      <c r="J2868" s="480">
        <v>10</v>
      </c>
      <c r="K2868" s="25"/>
      <c r="L2868" s="51">
        <f>+M2868+N2868+O2868+P2868+Q2868+R2868+S2868+T2868</f>
        <v>18746000</v>
      </c>
      <c r="M2868" s="455">
        <v>18746000</v>
      </c>
      <c r="N2868" s="455"/>
      <c r="O2868" s="455"/>
      <c r="P2868" s="455"/>
      <c r="Q2868" s="455"/>
      <c r="R2868" s="455"/>
      <c r="S2868" s="455"/>
      <c r="T2868" s="455"/>
      <c r="U2868" s="343">
        <f>SUBTOTAL(9,V2868:AD2868)</f>
        <v>18746000</v>
      </c>
      <c r="V2868" s="495">
        <v>18746000</v>
      </c>
      <c r="W2868" s="7"/>
      <c r="X2868" s="7"/>
      <c r="Y2868" s="7"/>
      <c r="Z2868" s="7"/>
      <c r="AA2868" s="7"/>
      <c r="AB2868" s="7"/>
      <c r="AC2868" s="7"/>
      <c r="AD2868" s="7"/>
      <c r="AE2868" s="7"/>
      <c r="AF2868" s="7"/>
      <c r="AG2868" s="1956">
        <v>81111800</v>
      </c>
      <c r="AH2868" s="3553" t="s">
        <v>905</v>
      </c>
      <c r="AI2868" s="2293" t="s">
        <v>806</v>
      </c>
      <c r="AJ2868" s="1956" t="s">
        <v>269</v>
      </c>
      <c r="AK2868" s="1956" t="s">
        <v>231</v>
      </c>
      <c r="AL2868" s="1956" t="s">
        <v>248</v>
      </c>
      <c r="AM2868" s="1864">
        <v>17510000</v>
      </c>
      <c r="AN2868" s="1864">
        <v>17510000</v>
      </c>
      <c r="AO2868" s="1956" t="s">
        <v>250</v>
      </c>
      <c r="AP2868" s="1956" t="s">
        <v>6</v>
      </c>
      <c r="AQ2868" s="1956" t="s">
        <v>862</v>
      </c>
      <c r="AR2868" s="3024">
        <v>2204030106</v>
      </c>
      <c r="AS2868" s="2431" t="s">
        <v>906</v>
      </c>
      <c r="AT2868" s="3162" t="s">
        <v>330</v>
      </c>
      <c r="AU2868" s="3554">
        <v>100</v>
      </c>
      <c r="AV2868" s="3554">
        <v>100</v>
      </c>
      <c r="AW2868" s="3555">
        <v>42811</v>
      </c>
      <c r="AX2868" s="3555">
        <v>43098</v>
      </c>
      <c r="AY2868" s="3520">
        <v>17510000</v>
      </c>
      <c r="AZ2868" s="1397" t="s">
        <v>907</v>
      </c>
      <c r="BA2868" s="1397" t="s">
        <v>811</v>
      </c>
      <c r="BB2868" s="1397" t="s">
        <v>523</v>
      </c>
      <c r="BC2868" s="3556" t="s">
        <v>908</v>
      </c>
      <c r="BD2868" s="3556">
        <v>2017000263</v>
      </c>
      <c r="BE2868" s="1831">
        <v>42773</v>
      </c>
      <c r="BF2868" s="2208">
        <v>50000000</v>
      </c>
      <c r="BG2868" s="1394">
        <v>2017000408</v>
      </c>
      <c r="BH2868" s="1831">
        <v>42804</v>
      </c>
      <c r="BI2868" s="3521">
        <v>17510000</v>
      </c>
      <c r="BJ2868" s="1831">
        <v>42811</v>
      </c>
      <c r="BK2868" s="1831">
        <v>43098</v>
      </c>
      <c r="BL2868" s="1412">
        <f t="shared" si="314"/>
        <v>32490000</v>
      </c>
      <c r="BM2868" s="3522">
        <f>L2868-(BI2868:BI2872)</f>
        <v>1236000</v>
      </c>
      <c r="BN2868" s="1902"/>
      <c r="BO2868" s="1878"/>
      <c r="BP2868" s="1878"/>
      <c r="BQ2868" s="1915"/>
      <c r="BR2868" s="3023"/>
      <c r="BS2868" s="1413"/>
      <c r="BT2868" s="1413"/>
      <c r="BU2868" s="1413"/>
      <c r="BV2868" s="1413"/>
      <c r="BW2868" s="1413"/>
      <c r="BX2868" s="1413"/>
      <c r="BY2868" s="1413"/>
      <c r="BZ2868" s="1413"/>
      <c r="CA2868" s="1413"/>
      <c r="CB2868" s="1413"/>
      <c r="CC2868" s="1413"/>
      <c r="CD2868" s="3523" t="s">
        <v>835</v>
      </c>
    </row>
    <row r="2869" spans="1:82" ht="25.5" customHeight="1" x14ac:dyDescent="0.2">
      <c r="A2869" s="535" t="s">
        <v>163</v>
      </c>
      <c r="B2869" s="536" t="s">
        <v>146</v>
      </c>
      <c r="C2869" s="537" t="s">
        <v>798</v>
      </c>
      <c r="D2869" s="460">
        <v>375</v>
      </c>
      <c r="E2869" s="461" t="s">
        <v>904</v>
      </c>
      <c r="F2869" s="550" t="s">
        <v>800</v>
      </c>
      <c r="G2869" s="11">
        <v>0</v>
      </c>
      <c r="H2869" s="551" t="s">
        <v>0</v>
      </c>
      <c r="I2869" s="464">
        <v>40</v>
      </c>
      <c r="J2869" s="454">
        <v>10</v>
      </c>
      <c r="K2869" s="538"/>
      <c r="L2869" s="465"/>
      <c r="M2869" s="466"/>
      <c r="N2869" s="466"/>
      <c r="O2869" s="466"/>
      <c r="P2869" s="466"/>
      <c r="Q2869" s="466"/>
      <c r="R2869" s="466"/>
      <c r="S2869" s="466"/>
      <c r="T2869" s="466"/>
      <c r="U2869" s="467">
        <f t="shared" si="315"/>
        <v>0</v>
      </c>
      <c r="V2869" s="466"/>
      <c r="W2869" s="466"/>
      <c r="X2869" s="466"/>
      <c r="Y2869" s="466"/>
      <c r="Z2869" s="466"/>
      <c r="AA2869" s="466"/>
      <c r="AB2869" s="466"/>
      <c r="AC2869" s="466"/>
      <c r="AD2869" s="466"/>
      <c r="AE2869" s="466"/>
      <c r="AF2869" s="466"/>
      <c r="AG2869" s="1133">
        <v>70131700</v>
      </c>
      <c r="AH2869" s="1545" t="s">
        <v>874</v>
      </c>
      <c r="AI2869" s="1488" t="s">
        <v>837</v>
      </c>
      <c r="AJ2869" s="1133" t="s">
        <v>838</v>
      </c>
      <c r="AK2869" s="1133" t="s">
        <v>231</v>
      </c>
      <c r="AL2869" s="1133" t="s">
        <v>248</v>
      </c>
      <c r="AM2869" s="1147">
        <v>1236000</v>
      </c>
      <c r="AN2869" s="1147">
        <v>1236000</v>
      </c>
      <c r="AO2869" s="1133" t="s">
        <v>250</v>
      </c>
      <c r="AP2869" s="1133" t="s">
        <v>6</v>
      </c>
      <c r="AQ2869" s="1133" t="s">
        <v>807</v>
      </c>
      <c r="AR2869" s="1487">
        <v>2204030106</v>
      </c>
      <c r="AS2869" s="1980" t="s">
        <v>839</v>
      </c>
      <c r="AT2869" s="1981" t="s">
        <v>840</v>
      </c>
      <c r="AU2869" s="1982">
        <v>100</v>
      </c>
      <c r="AV2869" s="1982">
        <v>457</v>
      </c>
      <c r="AW2869" s="3169">
        <v>42853</v>
      </c>
      <c r="AX2869" s="3169">
        <v>43099</v>
      </c>
      <c r="AY2869" s="1984">
        <v>1236000</v>
      </c>
      <c r="AZ2869" s="1423" t="s">
        <v>841</v>
      </c>
      <c r="BA2869" s="1423" t="s">
        <v>819</v>
      </c>
      <c r="BB2869" s="1423" t="s">
        <v>842</v>
      </c>
      <c r="BC2869" s="1423" t="s">
        <v>843</v>
      </c>
      <c r="BD2869" s="3511">
        <v>2017000263</v>
      </c>
      <c r="BE2869" s="1455">
        <v>42773</v>
      </c>
      <c r="BF2869" s="1985">
        <v>10600000</v>
      </c>
      <c r="BG2869" s="1419">
        <v>2017000617</v>
      </c>
      <c r="BH2869" s="1455">
        <v>42845</v>
      </c>
      <c r="BI2869" s="3512">
        <v>1236000</v>
      </c>
      <c r="BJ2869" s="1419"/>
      <c r="BK2869" s="1419"/>
      <c r="BL2869" s="1438">
        <f t="shared" si="314"/>
        <v>9364000</v>
      </c>
      <c r="BM2869" s="3514"/>
      <c r="BN2869" s="1902"/>
      <c r="BO2869" s="1878"/>
      <c r="BP2869" s="1878"/>
      <c r="BQ2869" s="1915"/>
      <c r="BR2869" s="3181"/>
      <c r="BS2869" s="1439"/>
      <c r="BT2869" s="1439"/>
      <c r="BU2869" s="1439"/>
      <c r="BV2869" s="1439"/>
      <c r="BW2869" s="1439"/>
      <c r="BX2869" s="1439"/>
      <c r="BY2869" s="1439"/>
      <c r="BZ2869" s="1439"/>
      <c r="CA2869" s="1439"/>
      <c r="CB2869" s="1439"/>
      <c r="CC2869" s="1439"/>
      <c r="CD2869" s="3180" t="s">
        <v>835</v>
      </c>
    </row>
    <row r="2870" spans="1:82" ht="25.5" customHeight="1" x14ac:dyDescent="0.2">
      <c r="A2870" s="535" t="s">
        <v>163</v>
      </c>
      <c r="B2870" s="536" t="s">
        <v>146</v>
      </c>
      <c r="C2870" s="537" t="s">
        <v>798</v>
      </c>
      <c r="D2870" s="460">
        <v>375</v>
      </c>
      <c r="E2870" s="461" t="s">
        <v>904</v>
      </c>
      <c r="F2870" s="550" t="s">
        <v>800</v>
      </c>
      <c r="G2870" s="11">
        <v>0</v>
      </c>
      <c r="H2870" s="551" t="s">
        <v>0</v>
      </c>
      <c r="I2870" s="464">
        <v>40</v>
      </c>
      <c r="J2870" s="454">
        <v>10</v>
      </c>
      <c r="K2870" s="538"/>
      <c r="L2870" s="465"/>
      <c r="M2870" s="466"/>
      <c r="N2870" s="466"/>
      <c r="O2870" s="466"/>
      <c r="P2870" s="466"/>
      <c r="Q2870" s="466"/>
      <c r="R2870" s="466"/>
      <c r="S2870" s="466"/>
      <c r="T2870" s="466"/>
      <c r="U2870" s="467">
        <f t="shared" si="315"/>
        <v>0</v>
      </c>
      <c r="V2870" s="466"/>
      <c r="W2870" s="466"/>
      <c r="X2870" s="466"/>
      <c r="Y2870" s="466"/>
      <c r="Z2870" s="466"/>
      <c r="AA2870" s="466"/>
      <c r="AB2870" s="466"/>
      <c r="AC2870" s="466"/>
      <c r="AD2870" s="466"/>
      <c r="AE2870" s="466"/>
      <c r="AF2870" s="466"/>
      <c r="AG2870" s="1133"/>
      <c r="AH2870" s="1133"/>
      <c r="AI2870" s="1488"/>
      <c r="AJ2870" s="1133"/>
      <c r="AK2870" s="1133"/>
      <c r="AL2870" s="1133"/>
      <c r="AM2870" s="1147"/>
      <c r="AN2870" s="1147"/>
      <c r="AO2870" s="1133"/>
      <c r="AP2870" s="1133"/>
      <c r="AQ2870" s="1133"/>
      <c r="AR2870" s="1487"/>
      <c r="AS2870" s="1991"/>
      <c r="AT2870" s="1143"/>
      <c r="AU2870" s="1992"/>
      <c r="AV2870" s="1992"/>
      <c r="AW2870" s="1993"/>
      <c r="AX2870" s="1993"/>
      <c r="AY2870" s="1994"/>
      <c r="AZ2870" s="1423"/>
      <c r="BA2870" s="1423"/>
      <c r="BB2870" s="1423"/>
      <c r="BC2870" s="1423"/>
      <c r="BD2870" s="1423"/>
      <c r="BE2870" s="1419"/>
      <c r="BF2870" s="1985"/>
      <c r="BG2870" s="1419"/>
      <c r="BH2870" s="1419"/>
      <c r="BI2870" s="3512"/>
      <c r="BJ2870" s="1419"/>
      <c r="BK2870" s="1419"/>
      <c r="BL2870" s="1438">
        <f t="shared" si="314"/>
        <v>0</v>
      </c>
      <c r="BM2870" s="3514"/>
      <c r="BN2870" s="1902"/>
      <c r="BO2870" s="1878"/>
      <c r="BP2870" s="1878"/>
      <c r="BQ2870" s="1915"/>
      <c r="BR2870" s="3181"/>
      <c r="BS2870" s="1439"/>
      <c r="BT2870" s="1439"/>
      <c r="BU2870" s="1439"/>
      <c r="BV2870" s="1439"/>
      <c r="BW2870" s="1439"/>
      <c r="BX2870" s="1439"/>
      <c r="BY2870" s="1439"/>
      <c r="BZ2870" s="1439"/>
      <c r="CA2870" s="1439"/>
      <c r="CB2870" s="1439"/>
      <c r="CC2870" s="1439"/>
      <c r="CD2870" s="3180" t="s">
        <v>835</v>
      </c>
    </row>
    <row r="2871" spans="1:82" ht="25.5" customHeight="1" x14ac:dyDescent="0.2">
      <c r="A2871" s="535" t="s">
        <v>163</v>
      </c>
      <c r="B2871" s="536" t="s">
        <v>146</v>
      </c>
      <c r="C2871" s="537" t="s">
        <v>798</v>
      </c>
      <c r="D2871" s="460">
        <v>375</v>
      </c>
      <c r="E2871" s="461" t="s">
        <v>904</v>
      </c>
      <c r="F2871" s="550" t="s">
        <v>800</v>
      </c>
      <c r="G2871" s="11">
        <v>0</v>
      </c>
      <c r="H2871" s="551" t="s">
        <v>0</v>
      </c>
      <c r="I2871" s="464">
        <v>40</v>
      </c>
      <c r="J2871" s="454">
        <v>10</v>
      </c>
      <c r="K2871" s="538"/>
      <c r="L2871" s="465"/>
      <c r="M2871" s="466"/>
      <c r="N2871" s="466"/>
      <c r="O2871" s="466"/>
      <c r="P2871" s="466"/>
      <c r="Q2871" s="466"/>
      <c r="R2871" s="466"/>
      <c r="S2871" s="466"/>
      <c r="T2871" s="466"/>
      <c r="U2871" s="467">
        <f t="shared" si="315"/>
        <v>0</v>
      </c>
      <c r="V2871" s="466"/>
      <c r="W2871" s="466"/>
      <c r="X2871" s="466"/>
      <c r="Y2871" s="466"/>
      <c r="Z2871" s="466"/>
      <c r="AA2871" s="466"/>
      <c r="AB2871" s="466"/>
      <c r="AC2871" s="466"/>
      <c r="AD2871" s="466"/>
      <c r="AE2871" s="466"/>
      <c r="AF2871" s="466"/>
      <c r="AG2871" s="1133"/>
      <c r="AH2871" s="1133"/>
      <c r="AI2871" s="1488"/>
      <c r="AJ2871" s="1133"/>
      <c r="AK2871" s="1133"/>
      <c r="AL2871" s="1133"/>
      <c r="AM2871" s="1147"/>
      <c r="AN2871" s="1147"/>
      <c r="AO2871" s="1133"/>
      <c r="AP2871" s="1133"/>
      <c r="AQ2871" s="1133"/>
      <c r="AR2871" s="1487"/>
      <c r="AS2871" s="1991"/>
      <c r="AT2871" s="1143"/>
      <c r="AU2871" s="1992"/>
      <c r="AV2871" s="3557"/>
      <c r="AW2871" s="3558"/>
      <c r="AX2871" s="1993"/>
      <c r="AY2871" s="1994"/>
      <c r="AZ2871" s="1423"/>
      <c r="BA2871" s="1423"/>
      <c r="BB2871" s="1423"/>
      <c r="BC2871" s="1423"/>
      <c r="BD2871" s="1423"/>
      <c r="BE2871" s="1419"/>
      <c r="BF2871" s="1985"/>
      <c r="BG2871" s="1419"/>
      <c r="BH2871" s="1419"/>
      <c r="BI2871" s="3512"/>
      <c r="BJ2871" s="1419"/>
      <c r="BK2871" s="1419"/>
      <c r="BL2871" s="1438">
        <f t="shared" si="314"/>
        <v>0</v>
      </c>
      <c r="BM2871" s="3514"/>
      <c r="BN2871" s="1902"/>
      <c r="BO2871" s="1878"/>
      <c r="BP2871" s="1878"/>
      <c r="BQ2871" s="1915"/>
      <c r="BR2871" s="3181"/>
      <c r="BS2871" s="1439"/>
      <c r="BT2871" s="1439"/>
      <c r="BU2871" s="1439"/>
      <c r="BV2871" s="1439"/>
      <c r="BW2871" s="1439"/>
      <c r="BX2871" s="1439"/>
      <c r="BY2871" s="1439"/>
      <c r="BZ2871" s="1439"/>
      <c r="CA2871" s="1439"/>
      <c r="CB2871" s="1439"/>
      <c r="CC2871" s="1439"/>
      <c r="CD2871" s="3180" t="s">
        <v>835</v>
      </c>
    </row>
    <row r="2872" spans="1:82" ht="25.5" customHeight="1" x14ac:dyDescent="0.2">
      <c r="A2872" s="535" t="s">
        <v>163</v>
      </c>
      <c r="B2872" s="536" t="s">
        <v>146</v>
      </c>
      <c r="C2872" s="537" t="s">
        <v>798</v>
      </c>
      <c r="D2872" s="460">
        <v>375</v>
      </c>
      <c r="E2872" s="461" t="s">
        <v>904</v>
      </c>
      <c r="F2872" s="550" t="s">
        <v>800</v>
      </c>
      <c r="G2872" s="11">
        <v>0</v>
      </c>
      <c r="H2872" s="551" t="s">
        <v>0</v>
      </c>
      <c r="I2872" s="464">
        <v>40</v>
      </c>
      <c r="J2872" s="454">
        <v>10</v>
      </c>
      <c r="K2872" s="538"/>
      <c r="L2872" s="465"/>
      <c r="M2872" s="466"/>
      <c r="N2872" s="466"/>
      <c r="O2872" s="466"/>
      <c r="P2872" s="466"/>
      <c r="Q2872" s="466"/>
      <c r="R2872" s="466"/>
      <c r="S2872" s="466"/>
      <c r="T2872" s="466"/>
      <c r="U2872" s="467">
        <f t="shared" si="315"/>
        <v>0</v>
      </c>
      <c r="V2872" s="466"/>
      <c r="W2872" s="466"/>
      <c r="X2872" s="466"/>
      <c r="Y2872" s="466"/>
      <c r="Z2872" s="466"/>
      <c r="AA2872" s="466"/>
      <c r="AB2872" s="466"/>
      <c r="AC2872" s="466"/>
      <c r="AD2872" s="466"/>
      <c r="AE2872" s="466"/>
      <c r="AF2872" s="466"/>
      <c r="AG2872" s="1133"/>
      <c r="AH2872" s="1133"/>
      <c r="AI2872" s="1488"/>
      <c r="AJ2872" s="1133"/>
      <c r="AK2872" s="1133"/>
      <c r="AL2872" s="1133"/>
      <c r="AM2872" s="1147"/>
      <c r="AN2872" s="1147"/>
      <c r="AO2872" s="1133"/>
      <c r="AP2872" s="1133"/>
      <c r="AQ2872" s="1133"/>
      <c r="AR2872" s="1487"/>
      <c r="AS2872" s="1991"/>
      <c r="AT2872" s="1143"/>
      <c r="AU2872" s="1992"/>
      <c r="AV2872" s="1992"/>
      <c r="AW2872" s="1993"/>
      <c r="AX2872" s="1993"/>
      <c r="AY2872" s="1994"/>
      <c r="AZ2872" s="1423"/>
      <c r="BA2872" s="1423"/>
      <c r="BB2872" s="1423"/>
      <c r="BC2872" s="1423"/>
      <c r="BD2872" s="1423"/>
      <c r="BE2872" s="1419"/>
      <c r="BF2872" s="1985"/>
      <c r="BG2872" s="1419"/>
      <c r="BH2872" s="1419"/>
      <c r="BI2872" s="3512"/>
      <c r="BJ2872" s="1419"/>
      <c r="BK2872" s="1419"/>
      <c r="BL2872" s="1438">
        <f t="shared" si="314"/>
        <v>0</v>
      </c>
      <c r="BM2872" s="3514"/>
      <c r="BN2872" s="1902"/>
      <c r="BO2872" s="1878"/>
      <c r="BP2872" s="1878"/>
      <c r="BQ2872" s="1915"/>
      <c r="BR2872" s="3181"/>
      <c r="BS2872" s="1439"/>
      <c r="BT2872" s="1439"/>
      <c r="BU2872" s="1439"/>
      <c r="BV2872" s="1439"/>
      <c r="BW2872" s="1439"/>
      <c r="BX2872" s="1439"/>
      <c r="BY2872" s="1439"/>
      <c r="BZ2872" s="1439"/>
      <c r="CA2872" s="1439"/>
      <c r="CB2872" s="1439"/>
      <c r="CC2872" s="1439"/>
      <c r="CD2872" s="3180" t="s">
        <v>835</v>
      </c>
    </row>
    <row r="2873" spans="1:82" ht="25.5" customHeight="1" thickBot="1" x14ac:dyDescent="0.25">
      <c r="A2873" s="559" t="s">
        <v>163</v>
      </c>
      <c r="B2873" s="512" t="s">
        <v>146</v>
      </c>
      <c r="C2873" s="560" t="s">
        <v>798</v>
      </c>
      <c r="D2873" s="205">
        <v>375</v>
      </c>
      <c r="E2873" s="489" t="s">
        <v>904</v>
      </c>
      <c r="F2873" s="561" t="s">
        <v>800</v>
      </c>
      <c r="G2873" s="11">
        <v>0</v>
      </c>
      <c r="H2873" s="562" t="s">
        <v>0</v>
      </c>
      <c r="I2873" s="18">
        <v>40</v>
      </c>
      <c r="J2873" s="491">
        <v>10</v>
      </c>
      <c r="K2873" s="513"/>
      <c r="L2873" s="206"/>
      <c r="M2873" s="8"/>
      <c r="N2873" s="8"/>
      <c r="O2873" s="8"/>
      <c r="P2873" s="8"/>
      <c r="Q2873" s="8"/>
      <c r="R2873" s="8"/>
      <c r="S2873" s="8"/>
      <c r="T2873" s="8"/>
      <c r="U2873" s="207">
        <f t="shared" si="315"/>
        <v>0</v>
      </c>
      <c r="V2873" s="8"/>
      <c r="W2873" s="8"/>
      <c r="X2873" s="8"/>
      <c r="Y2873" s="8"/>
      <c r="Z2873" s="8"/>
      <c r="AA2873" s="8"/>
      <c r="AB2873" s="8"/>
      <c r="AC2873" s="8"/>
      <c r="AD2873" s="8"/>
      <c r="AE2873" s="8"/>
      <c r="AF2873" s="8"/>
      <c r="AG2873" s="1155"/>
      <c r="AH2873" s="1155"/>
      <c r="AI2873" s="2429"/>
      <c r="AJ2873" s="1155"/>
      <c r="AK2873" s="1155"/>
      <c r="AL2873" s="1155"/>
      <c r="AM2873" s="2144"/>
      <c r="AN2873" s="2144"/>
      <c r="AO2873" s="1155"/>
      <c r="AP2873" s="1155"/>
      <c r="AQ2873" s="1155"/>
      <c r="AR2873" s="3524"/>
      <c r="AS2873" s="2145"/>
      <c r="AT2873" s="2146"/>
      <c r="AU2873" s="2147"/>
      <c r="AV2873" s="2147"/>
      <c r="AW2873" s="2148"/>
      <c r="AX2873" s="2148"/>
      <c r="AY2873" s="2149"/>
      <c r="AZ2873" s="1607"/>
      <c r="BA2873" s="1607"/>
      <c r="BB2873" s="1607"/>
      <c r="BC2873" s="1607"/>
      <c r="BD2873" s="1607"/>
      <c r="BE2873" s="1605"/>
      <c r="BF2873" s="2150"/>
      <c r="BG2873" s="1605"/>
      <c r="BH2873" s="1605"/>
      <c r="BI2873" s="3525"/>
      <c r="BJ2873" s="1605"/>
      <c r="BK2873" s="1605"/>
      <c r="BL2873" s="2828">
        <f t="shared" si="314"/>
        <v>0</v>
      </c>
      <c r="BM2873" s="3526"/>
      <c r="BN2873" s="1902"/>
      <c r="BO2873" s="1878"/>
      <c r="BP2873" s="1878"/>
      <c r="BQ2873" s="1915"/>
      <c r="BR2873" s="3480"/>
      <c r="BS2873" s="1608"/>
      <c r="BT2873" s="1608"/>
      <c r="BU2873" s="1608"/>
      <c r="BV2873" s="1608"/>
      <c r="BW2873" s="1608"/>
      <c r="BX2873" s="1608"/>
      <c r="BY2873" s="1608"/>
      <c r="BZ2873" s="1608"/>
      <c r="CA2873" s="1608"/>
      <c r="CB2873" s="1608"/>
      <c r="CC2873" s="1608"/>
      <c r="CD2873" s="3310" t="s">
        <v>835</v>
      </c>
    </row>
    <row r="2874" spans="1:82" ht="25.5" customHeight="1" x14ac:dyDescent="0.2">
      <c r="A2874" s="225" t="s">
        <v>163</v>
      </c>
      <c r="B2874" s="226" t="s">
        <v>146</v>
      </c>
      <c r="C2874" s="534" t="s">
        <v>798</v>
      </c>
      <c r="D2874" s="163">
        <v>376</v>
      </c>
      <c r="E2874" s="50" t="s">
        <v>799</v>
      </c>
      <c r="F2874" s="243" t="s">
        <v>800</v>
      </c>
      <c r="G2874" s="194">
        <v>1</v>
      </c>
      <c r="H2874" s="194" t="s">
        <v>0</v>
      </c>
      <c r="I2874" s="194">
        <v>1</v>
      </c>
      <c r="J2874" s="493">
        <v>0.33</v>
      </c>
      <c r="K2874" s="50"/>
      <c r="L2874" s="51">
        <f>+M2874+N2874+O2874+P2874+Q2874+R2874+S2874+T2874</f>
        <v>200000000</v>
      </c>
      <c r="M2874" s="455">
        <v>200000000</v>
      </c>
      <c r="N2874" s="455"/>
      <c r="O2874" s="455"/>
      <c r="P2874" s="455"/>
      <c r="Q2874" s="455"/>
      <c r="R2874" s="455"/>
      <c r="S2874" s="455"/>
      <c r="T2874" s="455"/>
      <c r="U2874" s="533">
        <f t="shared" si="312"/>
        <v>0</v>
      </c>
      <c r="V2874" s="466"/>
      <c r="W2874" s="466"/>
      <c r="X2874" s="466"/>
      <c r="Y2874" s="466"/>
      <c r="Z2874" s="466"/>
      <c r="AA2874" s="466"/>
      <c r="AB2874" s="466"/>
      <c r="AC2874" s="466"/>
      <c r="AD2874" s="466"/>
      <c r="AE2874" s="466"/>
      <c r="AF2874" s="466"/>
      <c r="AG2874" s="1462">
        <v>84111507</v>
      </c>
      <c r="AH2874" s="1462" t="s">
        <v>801</v>
      </c>
      <c r="AI2874" s="1462" t="s">
        <v>719</v>
      </c>
      <c r="AJ2874" s="1462" t="s">
        <v>652</v>
      </c>
      <c r="AK2874" s="1462"/>
      <c r="AL2874" s="1462" t="s">
        <v>274</v>
      </c>
      <c r="AM2874" s="1923">
        <v>90000000</v>
      </c>
      <c r="AN2874" s="1923">
        <v>0</v>
      </c>
      <c r="AO2874" s="1462" t="s">
        <v>250</v>
      </c>
      <c r="AP2874" s="1462" t="s">
        <v>6</v>
      </c>
      <c r="AQ2874" s="3559" t="s">
        <v>586</v>
      </c>
      <c r="AR2874" s="1462" t="s">
        <v>802</v>
      </c>
      <c r="AS2874" s="1449" t="s">
        <v>6203</v>
      </c>
      <c r="AT2874" s="2368" t="s">
        <v>330</v>
      </c>
      <c r="AU2874" s="3482">
        <v>100</v>
      </c>
      <c r="AV2874" s="3482">
        <v>0</v>
      </c>
      <c r="AW2874" s="2369">
        <v>42948</v>
      </c>
      <c r="AX2874" s="2369">
        <v>43100</v>
      </c>
      <c r="AY2874" s="3484">
        <v>80000000</v>
      </c>
      <c r="AZ2874" s="1459"/>
      <c r="BA2874" s="1459"/>
      <c r="BB2874" s="1459"/>
      <c r="BC2874" s="1459"/>
      <c r="BD2874" s="1459"/>
      <c r="BE2874" s="1381"/>
      <c r="BF2874" s="1381"/>
      <c r="BG2874" s="1381"/>
      <c r="BH2874" s="1381"/>
      <c r="BI2874" s="1972"/>
      <c r="BJ2874" s="1381"/>
      <c r="BK2874" s="1381"/>
      <c r="BL2874" s="1973">
        <f>L2874-BI2874</f>
        <v>200000000</v>
      </c>
      <c r="BM2874" s="2514">
        <f t="shared" ref="BM2874:BM2879" si="317">L2874-(BI2874:BI2879)</f>
        <v>200000000</v>
      </c>
      <c r="BN2874" s="1902"/>
      <c r="BO2874" s="1878"/>
      <c r="BP2874" s="1878"/>
      <c r="BQ2874" s="1915"/>
      <c r="BR2874" s="2045"/>
      <c r="BS2874" s="1861"/>
      <c r="BT2874" s="1861"/>
      <c r="BU2874" s="1861"/>
      <c r="BV2874" s="1861"/>
      <c r="BW2874" s="1861"/>
      <c r="BX2874" s="1861"/>
      <c r="BY2874" s="1861"/>
      <c r="BZ2874" s="1861"/>
      <c r="CA2874" s="1861"/>
      <c r="CB2874" s="1861"/>
      <c r="CC2874" s="1861"/>
      <c r="CD2874" s="3355" t="s">
        <v>572</v>
      </c>
    </row>
    <row r="2875" spans="1:82" ht="25.5" customHeight="1" x14ac:dyDescent="0.2">
      <c r="A2875" s="535" t="s">
        <v>163</v>
      </c>
      <c r="B2875" s="536" t="s">
        <v>146</v>
      </c>
      <c r="C2875" s="537" t="s">
        <v>798</v>
      </c>
      <c r="D2875" s="460">
        <v>376</v>
      </c>
      <c r="E2875" s="538" t="s">
        <v>799</v>
      </c>
      <c r="F2875" s="539" t="s">
        <v>800</v>
      </c>
      <c r="G2875" s="464">
        <v>1</v>
      </c>
      <c r="H2875" s="464" t="s">
        <v>0</v>
      </c>
      <c r="I2875" s="464">
        <v>1</v>
      </c>
      <c r="J2875" s="454">
        <v>0.33</v>
      </c>
      <c r="K2875" s="538"/>
      <c r="L2875" s="6"/>
      <c r="M2875" s="466"/>
      <c r="N2875" s="466"/>
      <c r="O2875" s="466"/>
      <c r="P2875" s="466"/>
      <c r="Q2875" s="466"/>
      <c r="R2875" s="466"/>
      <c r="S2875" s="466"/>
      <c r="T2875" s="466"/>
      <c r="U2875" s="540"/>
      <c r="V2875" s="466"/>
      <c r="W2875" s="466"/>
      <c r="X2875" s="466"/>
      <c r="Y2875" s="466"/>
      <c r="Z2875" s="466"/>
      <c r="AA2875" s="466"/>
      <c r="AB2875" s="466"/>
      <c r="AC2875" s="466"/>
      <c r="AD2875" s="466"/>
      <c r="AE2875" s="466"/>
      <c r="AF2875" s="466"/>
      <c r="AG2875" s="2018"/>
      <c r="AH2875" s="2018"/>
      <c r="AI2875" s="2018"/>
      <c r="AJ2875" s="2018"/>
      <c r="AK2875" s="2018"/>
      <c r="AL2875" s="2018"/>
      <c r="AM2875" s="2652"/>
      <c r="AN2875" s="2652"/>
      <c r="AO2875" s="2018"/>
      <c r="AP2875" s="2018"/>
      <c r="AQ2875" s="2018"/>
      <c r="AR2875" s="3560"/>
      <c r="AS2875" s="1991"/>
      <c r="AT2875" s="2020"/>
      <c r="AU2875" s="1869"/>
      <c r="AV2875" s="1869"/>
      <c r="AW2875" s="2022"/>
      <c r="AX2875" s="2022"/>
      <c r="AY2875" s="2022"/>
      <c r="AZ2875" s="2200"/>
      <c r="BA2875" s="2200"/>
      <c r="BB2875" s="2200"/>
      <c r="BC2875" s="2200"/>
      <c r="BD2875" s="2200"/>
      <c r="BE2875" s="2169"/>
      <c r="BF2875" s="2169"/>
      <c r="BG2875" s="2169"/>
      <c r="BH2875" s="2169"/>
      <c r="BI2875" s="2169"/>
      <c r="BJ2875" s="2169"/>
      <c r="BK2875" s="2169"/>
      <c r="BL2875" s="1876"/>
      <c r="BM2875" s="3503">
        <f t="shared" si="317"/>
        <v>0</v>
      </c>
      <c r="BN2875" s="1902"/>
      <c r="BO2875" s="1878"/>
      <c r="BP2875" s="1878"/>
      <c r="BQ2875" s="1915"/>
      <c r="BR2875" s="2105"/>
      <c r="BS2875" s="2106"/>
      <c r="BT2875" s="2106"/>
      <c r="BU2875" s="2106"/>
      <c r="BV2875" s="2106"/>
      <c r="BW2875" s="2106"/>
      <c r="BX2875" s="2106"/>
      <c r="BY2875" s="2106"/>
      <c r="BZ2875" s="2106"/>
      <c r="CA2875" s="2106"/>
      <c r="CB2875" s="2106"/>
      <c r="CC2875" s="2106"/>
      <c r="CD2875" s="3345" t="s">
        <v>572</v>
      </c>
    </row>
    <row r="2876" spans="1:82" ht="25.5" customHeight="1" x14ac:dyDescent="0.2">
      <c r="A2876" s="535" t="s">
        <v>163</v>
      </c>
      <c r="B2876" s="536" t="s">
        <v>146</v>
      </c>
      <c r="C2876" s="537" t="s">
        <v>798</v>
      </c>
      <c r="D2876" s="460">
        <v>376</v>
      </c>
      <c r="E2876" s="538" t="s">
        <v>799</v>
      </c>
      <c r="F2876" s="539" t="s">
        <v>800</v>
      </c>
      <c r="G2876" s="464">
        <v>1</v>
      </c>
      <c r="H2876" s="464" t="s">
        <v>0</v>
      </c>
      <c r="I2876" s="464">
        <v>1</v>
      </c>
      <c r="J2876" s="454">
        <v>0.33</v>
      </c>
      <c r="K2876" s="538"/>
      <c r="L2876" s="6"/>
      <c r="M2876" s="466"/>
      <c r="N2876" s="466"/>
      <c r="O2876" s="466"/>
      <c r="P2876" s="466"/>
      <c r="Q2876" s="466"/>
      <c r="R2876" s="466"/>
      <c r="S2876" s="466"/>
      <c r="T2876" s="466"/>
      <c r="U2876" s="540"/>
      <c r="V2876" s="466"/>
      <c r="W2876" s="466"/>
      <c r="X2876" s="466"/>
      <c r="Y2876" s="466"/>
      <c r="Z2876" s="466"/>
      <c r="AA2876" s="466"/>
      <c r="AB2876" s="466"/>
      <c r="AC2876" s="466"/>
      <c r="AD2876" s="466"/>
      <c r="AE2876" s="466"/>
      <c r="AF2876" s="466"/>
      <c r="AG2876" s="2018"/>
      <c r="AH2876" s="2018"/>
      <c r="AI2876" s="2018"/>
      <c r="AJ2876" s="2018"/>
      <c r="AK2876" s="2018"/>
      <c r="AL2876" s="2018"/>
      <c r="AM2876" s="2652"/>
      <c r="AN2876" s="2652"/>
      <c r="AO2876" s="2018"/>
      <c r="AP2876" s="2018"/>
      <c r="AQ2876" s="2018"/>
      <c r="AR2876" s="3560"/>
      <c r="AS2876" s="1991"/>
      <c r="AT2876" s="2020"/>
      <c r="AU2876" s="1869"/>
      <c r="AV2876" s="1869"/>
      <c r="AW2876" s="2022"/>
      <c r="AX2876" s="2022"/>
      <c r="AY2876" s="2022"/>
      <c r="AZ2876" s="2200"/>
      <c r="BA2876" s="2200"/>
      <c r="BB2876" s="2200"/>
      <c r="BC2876" s="2200"/>
      <c r="BD2876" s="2200"/>
      <c r="BE2876" s="2169"/>
      <c r="BF2876" s="2169"/>
      <c r="BG2876" s="2169"/>
      <c r="BH2876" s="2169"/>
      <c r="BI2876" s="2169"/>
      <c r="BJ2876" s="2169"/>
      <c r="BK2876" s="2169"/>
      <c r="BL2876" s="1876"/>
      <c r="BM2876" s="3503">
        <f t="shared" si="317"/>
        <v>0</v>
      </c>
      <c r="BN2876" s="1902"/>
      <c r="BO2876" s="1878"/>
      <c r="BP2876" s="1878"/>
      <c r="BQ2876" s="1915"/>
      <c r="BR2876" s="2105"/>
      <c r="BS2876" s="2106"/>
      <c r="BT2876" s="2106"/>
      <c r="BU2876" s="2106"/>
      <c r="BV2876" s="2106"/>
      <c r="BW2876" s="2106"/>
      <c r="BX2876" s="2106"/>
      <c r="BY2876" s="2106"/>
      <c r="BZ2876" s="2106"/>
      <c r="CA2876" s="2106"/>
      <c r="CB2876" s="2106"/>
      <c r="CC2876" s="2106"/>
      <c r="CD2876" s="3345" t="s">
        <v>572</v>
      </c>
    </row>
    <row r="2877" spans="1:82" ht="25.5" customHeight="1" x14ac:dyDescent="0.2">
      <c r="A2877" s="535" t="s">
        <v>163</v>
      </c>
      <c r="B2877" s="536" t="s">
        <v>146</v>
      </c>
      <c r="C2877" s="537" t="s">
        <v>798</v>
      </c>
      <c r="D2877" s="460">
        <v>376</v>
      </c>
      <c r="E2877" s="538" t="s">
        <v>799</v>
      </c>
      <c r="F2877" s="539" t="s">
        <v>800</v>
      </c>
      <c r="G2877" s="464">
        <v>1</v>
      </c>
      <c r="H2877" s="464" t="s">
        <v>0</v>
      </c>
      <c r="I2877" s="464">
        <v>1</v>
      </c>
      <c r="J2877" s="454">
        <v>0.33</v>
      </c>
      <c r="K2877" s="538"/>
      <c r="L2877" s="6"/>
      <c r="M2877" s="466"/>
      <c r="N2877" s="466"/>
      <c r="O2877" s="466"/>
      <c r="P2877" s="466"/>
      <c r="Q2877" s="466"/>
      <c r="R2877" s="466"/>
      <c r="S2877" s="466"/>
      <c r="T2877" s="466"/>
      <c r="U2877" s="540"/>
      <c r="V2877" s="466"/>
      <c r="W2877" s="466"/>
      <c r="X2877" s="466"/>
      <c r="Y2877" s="466"/>
      <c r="Z2877" s="466"/>
      <c r="AA2877" s="466"/>
      <c r="AB2877" s="466"/>
      <c r="AC2877" s="466"/>
      <c r="AD2877" s="466"/>
      <c r="AE2877" s="466"/>
      <c r="AF2877" s="466"/>
      <c r="AG2877" s="2018"/>
      <c r="AH2877" s="2018"/>
      <c r="AI2877" s="2018"/>
      <c r="AJ2877" s="2018"/>
      <c r="AK2877" s="2018"/>
      <c r="AL2877" s="2018"/>
      <c r="AM2877" s="2652"/>
      <c r="AN2877" s="2652"/>
      <c r="AO2877" s="2018"/>
      <c r="AP2877" s="2018"/>
      <c r="AQ2877" s="2018"/>
      <c r="AR2877" s="3560"/>
      <c r="AS2877" s="1991"/>
      <c r="AT2877" s="2020"/>
      <c r="AU2877" s="1869"/>
      <c r="AV2877" s="1869"/>
      <c r="AW2877" s="2022"/>
      <c r="AX2877" s="2022"/>
      <c r="AY2877" s="2022"/>
      <c r="AZ2877" s="2200"/>
      <c r="BA2877" s="2200"/>
      <c r="BB2877" s="2200"/>
      <c r="BC2877" s="2200"/>
      <c r="BD2877" s="2200"/>
      <c r="BE2877" s="2169"/>
      <c r="BF2877" s="2169"/>
      <c r="BG2877" s="2169"/>
      <c r="BH2877" s="2169"/>
      <c r="BI2877" s="2169"/>
      <c r="BJ2877" s="2169"/>
      <c r="BK2877" s="2169"/>
      <c r="BL2877" s="1876"/>
      <c r="BM2877" s="3503">
        <f t="shared" si="317"/>
        <v>0</v>
      </c>
      <c r="BN2877" s="1902"/>
      <c r="BO2877" s="1878"/>
      <c r="BP2877" s="1878"/>
      <c r="BQ2877" s="1915"/>
      <c r="BR2877" s="2105"/>
      <c r="BS2877" s="2106"/>
      <c r="BT2877" s="2106"/>
      <c r="BU2877" s="2106"/>
      <c r="BV2877" s="2106"/>
      <c r="BW2877" s="2106"/>
      <c r="BX2877" s="2106"/>
      <c r="BY2877" s="2106"/>
      <c r="BZ2877" s="2106"/>
      <c r="CA2877" s="2106"/>
      <c r="CB2877" s="2106"/>
      <c r="CC2877" s="2106"/>
      <c r="CD2877" s="3345" t="s">
        <v>572</v>
      </c>
    </row>
    <row r="2878" spans="1:82" ht="25.5" customHeight="1" x14ac:dyDescent="0.2">
      <c r="A2878" s="535" t="s">
        <v>163</v>
      </c>
      <c r="B2878" s="536" t="s">
        <v>146</v>
      </c>
      <c r="C2878" s="537" t="s">
        <v>798</v>
      </c>
      <c r="D2878" s="460">
        <v>376</v>
      </c>
      <c r="E2878" s="538" t="s">
        <v>799</v>
      </c>
      <c r="F2878" s="539" t="s">
        <v>800</v>
      </c>
      <c r="G2878" s="464">
        <v>1</v>
      </c>
      <c r="H2878" s="464" t="s">
        <v>0</v>
      </c>
      <c r="I2878" s="464">
        <v>1</v>
      </c>
      <c r="J2878" s="454">
        <v>0.33</v>
      </c>
      <c r="K2878" s="538"/>
      <c r="L2878" s="6"/>
      <c r="M2878" s="466"/>
      <c r="N2878" s="466"/>
      <c r="O2878" s="466"/>
      <c r="P2878" s="466"/>
      <c r="Q2878" s="466"/>
      <c r="R2878" s="466"/>
      <c r="S2878" s="466"/>
      <c r="T2878" s="466"/>
      <c r="U2878" s="540"/>
      <c r="V2878" s="466"/>
      <c r="W2878" s="466"/>
      <c r="X2878" s="466"/>
      <c r="Y2878" s="466"/>
      <c r="Z2878" s="466"/>
      <c r="AA2878" s="466"/>
      <c r="AB2878" s="466"/>
      <c r="AC2878" s="466"/>
      <c r="AD2878" s="466"/>
      <c r="AE2878" s="466"/>
      <c r="AF2878" s="466"/>
      <c r="AG2878" s="2018"/>
      <c r="AH2878" s="2018"/>
      <c r="AI2878" s="2018"/>
      <c r="AJ2878" s="2018"/>
      <c r="AK2878" s="2018"/>
      <c r="AL2878" s="2018"/>
      <c r="AM2878" s="2652"/>
      <c r="AN2878" s="2652"/>
      <c r="AO2878" s="2018"/>
      <c r="AP2878" s="2018"/>
      <c r="AQ2878" s="2018"/>
      <c r="AR2878" s="3560"/>
      <c r="AS2878" s="1991"/>
      <c r="AT2878" s="2020"/>
      <c r="AU2878" s="1869"/>
      <c r="AV2878" s="1869"/>
      <c r="AW2878" s="2022"/>
      <c r="AX2878" s="2022"/>
      <c r="AY2878" s="2022"/>
      <c r="AZ2878" s="2200"/>
      <c r="BA2878" s="2200"/>
      <c r="BB2878" s="2200"/>
      <c r="BC2878" s="2200"/>
      <c r="BD2878" s="2200"/>
      <c r="BE2878" s="2169"/>
      <c r="BF2878" s="2169"/>
      <c r="BG2878" s="2169"/>
      <c r="BH2878" s="2169"/>
      <c r="BI2878" s="2169"/>
      <c r="BJ2878" s="2169"/>
      <c r="BK2878" s="2169"/>
      <c r="BL2878" s="1876"/>
      <c r="BM2878" s="3503">
        <f t="shared" si="317"/>
        <v>0</v>
      </c>
      <c r="BN2878" s="1902"/>
      <c r="BO2878" s="1878"/>
      <c r="BP2878" s="1878"/>
      <c r="BQ2878" s="1915"/>
      <c r="BR2878" s="2105"/>
      <c r="BS2878" s="2106"/>
      <c r="BT2878" s="2106"/>
      <c r="BU2878" s="2106"/>
      <c r="BV2878" s="2106"/>
      <c r="BW2878" s="2106"/>
      <c r="BX2878" s="2106"/>
      <c r="BY2878" s="2106"/>
      <c r="BZ2878" s="2106"/>
      <c r="CA2878" s="2106"/>
      <c r="CB2878" s="2106"/>
      <c r="CC2878" s="2106"/>
      <c r="CD2878" s="3345" t="s">
        <v>572</v>
      </c>
    </row>
    <row r="2879" spans="1:82" ht="25.5" customHeight="1" thickBot="1" x14ac:dyDescent="0.25">
      <c r="A2879" s="541" t="s">
        <v>163</v>
      </c>
      <c r="B2879" s="542" t="s">
        <v>146</v>
      </c>
      <c r="C2879" s="543" t="s">
        <v>798</v>
      </c>
      <c r="D2879" s="431">
        <v>376</v>
      </c>
      <c r="E2879" s="544" t="s">
        <v>799</v>
      </c>
      <c r="F2879" s="545" t="s">
        <v>800</v>
      </c>
      <c r="G2879" s="446">
        <v>1</v>
      </c>
      <c r="H2879" s="446" t="s">
        <v>0</v>
      </c>
      <c r="I2879" s="446">
        <v>1</v>
      </c>
      <c r="J2879" s="496">
        <v>0.33</v>
      </c>
      <c r="K2879" s="544"/>
      <c r="L2879" s="57"/>
      <c r="M2879" s="474"/>
      <c r="N2879" s="474"/>
      <c r="O2879" s="474"/>
      <c r="P2879" s="474"/>
      <c r="Q2879" s="474"/>
      <c r="R2879" s="474"/>
      <c r="S2879" s="474"/>
      <c r="T2879" s="474"/>
      <c r="U2879" s="546"/>
      <c r="V2879" s="474"/>
      <c r="W2879" s="474"/>
      <c r="X2879" s="474"/>
      <c r="Y2879" s="474"/>
      <c r="Z2879" s="474"/>
      <c r="AA2879" s="474"/>
      <c r="AB2879" s="474"/>
      <c r="AC2879" s="474"/>
      <c r="AD2879" s="474"/>
      <c r="AE2879" s="474"/>
      <c r="AF2879" s="474"/>
      <c r="AG2879" s="2030"/>
      <c r="AH2879" s="2030"/>
      <c r="AI2879" s="2030"/>
      <c r="AJ2879" s="2030"/>
      <c r="AK2879" s="2030"/>
      <c r="AL2879" s="2030"/>
      <c r="AM2879" s="4077"/>
      <c r="AN2879" s="4077"/>
      <c r="AO2879" s="2030"/>
      <c r="AP2879" s="2030"/>
      <c r="AQ2879" s="2030"/>
      <c r="AR2879" s="3561"/>
      <c r="AS2879" s="1996"/>
      <c r="AT2879" s="2032"/>
      <c r="AU2879" s="1886"/>
      <c r="AV2879" s="1886"/>
      <c r="AW2879" s="2034"/>
      <c r="AX2879" s="2034"/>
      <c r="AY2879" s="2034"/>
      <c r="AZ2879" s="2445"/>
      <c r="BA2879" s="2445"/>
      <c r="BB2879" s="2445"/>
      <c r="BC2879" s="2445"/>
      <c r="BD2879" s="2445"/>
      <c r="BE2879" s="1912"/>
      <c r="BF2879" s="1912"/>
      <c r="BG2879" s="1912"/>
      <c r="BH2879" s="1912"/>
      <c r="BI2879" s="1912"/>
      <c r="BJ2879" s="1912"/>
      <c r="BK2879" s="1912"/>
      <c r="BL2879" s="1894"/>
      <c r="BM2879" s="3503">
        <f t="shared" si="317"/>
        <v>0</v>
      </c>
      <c r="BN2879" s="1902"/>
      <c r="BO2879" s="1878"/>
      <c r="BP2879" s="1878"/>
      <c r="BQ2879" s="1915"/>
      <c r="BR2879" s="2120"/>
      <c r="BS2879" s="1913"/>
      <c r="BT2879" s="1913"/>
      <c r="BU2879" s="1913"/>
      <c r="BV2879" s="1913"/>
      <c r="BW2879" s="1913"/>
      <c r="BX2879" s="1913"/>
      <c r="BY2879" s="1913"/>
      <c r="BZ2879" s="1913"/>
      <c r="CA2879" s="1913"/>
      <c r="CB2879" s="1913"/>
      <c r="CC2879" s="1913"/>
      <c r="CD2879" s="3378" t="s">
        <v>572</v>
      </c>
    </row>
    <row r="2880" spans="1:82" ht="25.5" customHeight="1" x14ac:dyDescent="0.2">
      <c r="A2880" s="225" t="s">
        <v>163</v>
      </c>
      <c r="B2880" s="226" t="s">
        <v>146</v>
      </c>
      <c r="C2880" s="534" t="s">
        <v>798</v>
      </c>
      <c r="D2880" s="163">
        <v>377</v>
      </c>
      <c r="E2880" s="50" t="s">
        <v>803</v>
      </c>
      <c r="F2880" s="243" t="s">
        <v>804</v>
      </c>
      <c r="G2880" s="194">
        <v>0</v>
      </c>
      <c r="H2880" s="194" t="s">
        <v>0</v>
      </c>
      <c r="I2880" s="194">
        <v>6</v>
      </c>
      <c r="J2880" s="493">
        <v>2</v>
      </c>
      <c r="K2880" s="50"/>
      <c r="L2880" s="51">
        <f>+M2880+N2880+O2880+P2880+Q2880+R2880+S2880+T2880</f>
        <v>53553499</v>
      </c>
      <c r="M2880" s="455">
        <v>53553499</v>
      </c>
      <c r="N2880" s="455"/>
      <c r="O2880" s="455"/>
      <c r="P2880" s="455"/>
      <c r="Q2880" s="455"/>
      <c r="R2880" s="455"/>
      <c r="S2880" s="455"/>
      <c r="T2880" s="455"/>
      <c r="U2880" s="525">
        <f t="shared" ref="U2880" si="318">SUBTOTAL(9,V2880:AC2880)</f>
        <v>46270000</v>
      </c>
      <c r="V2880" s="495">
        <v>46270000</v>
      </c>
      <c r="W2880" s="495"/>
      <c r="X2880" s="495"/>
      <c r="Y2880" s="495"/>
      <c r="Z2880" s="495"/>
      <c r="AA2880" s="495"/>
      <c r="AB2880" s="495"/>
      <c r="AC2880" s="495"/>
      <c r="AD2880" s="466"/>
      <c r="AE2880" s="466"/>
      <c r="AF2880" s="466"/>
      <c r="AG2880" s="1462">
        <v>70131700</v>
      </c>
      <c r="AH2880" s="1462" t="s">
        <v>805</v>
      </c>
      <c r="AI2880" s="1462" t="s">
        <v>806</v>
      </c>
      <c r="AJ2880" s="1462" t="s">
        <v>410</v>
      </c>
      <c r="AK2880" s="1462" t="s">
        <v>231</v>
      </c>
      <c r="AL2880" s="1462" t="s">
        <v>248</v>
      </c>
      <c r="AM2880" s="1923">
        <v>14400000</v>
      </c>
      <c r="AN2880" s="1923">
        <v>14400000</v>
      </c>
      <c r="AO2880" s="1462" t="s">
        <v>250</v>
      </c>
      <c r="AP2880" s="1462" t="s">
        <v>6</v>
      </c>
      <c r="AQ2880" s="1462" t="s">
        <v>807</v>
      </c>
      <c r="AR2880" s="1462">
        <v>2204030108</v>
      </c>
      <c r="AS2880" s="3357" t="s">
        <v>808</v>
      </c>
      <c r="AT2880" s="3358" t="s">
        <v>809</v>
      </c>
      <c r="AU2880" s="3359">
        <v>1500</v>
      </c>
      <c r="AV2880" s="3482"/>
      <c r="AW2880" s="3408">
        <v>42815</v>
      </c>
      <c r="AX2880" s="3408">
        <v>43090</v>
      </c>
      <c r="AY2880" s="3362">
        <v>14400000</v>
      </c>
      <c r="AZ2880" s="1459" t="s">
        <v>810</v>
      </c>
      <c r="BA2880" s="1459" t="s">
        <v>811</v>
      </c>
      <c r="BB2880" s="1459" t="s">
        <v>812</v>
      </c>
      <c r="BC2880" s="1459" t="s">
        <v>805</v>
      </c>
      <c r="BD2880" s="1381">
        <v>2017000264</v>
      </c>
      <c r="BE2880" s="1659">
        <v>42773</v>
      </c>
      <c r="BF2880" s="1985">
        <v>14400000</v>
      </c>
      <c r="BG2880" s="1381">
        <v>2017000447</v>
      </c>
      <c r="BH2880" s="1659">
        <v>42811</v>
      </c>
      <c r="BI2880" s="1985">
        <v>14400000</v>
      </c>
      <c r="BJ2880" s="1860"/>
      <c r="BK2880" s="1860"/>
      <c r="BL2880" s="1973">
        <f>L2880-BI2880</f>
        <v>39153499</v>
      </c>
      <c r="BM2880" s="2691"/>
      <c r="BN2880" s="1902"/>
      <c r="BO2880" s="1878"/>
      <c r="BP2880" s="1878"/>
      <c r="BQ2880" s="1915"/>
      <c r="BR2880" s="2045"/>
      <c r="BS2880" s="1861"/>
      <c r="BT2880" s="1861"/>
      <c r="BU2880" s="1861"/>
      <c r="BV2880" s="1861"/>
      <c r="BW2880" s="1861"/>
      <c r="BX2880" s="1861"/>
      <c r="BY2880" s="1861"/>
      <c r="BZ2880" s="1861"/>
      <c r="CA2880" s="1861"/>
      <c r="CB2880" s="1861"/>
      <c r="CC2880" s="1861"/>
      <c r="CD2880" s="3355" t="s">
        <v>572</v>
      </c>
    </row>
    <row r="2881" spans="1:82" ht="25.5" customHeight="1" x14ac:dyDescent="0.2">
      <c r="A2881" s="535" t="s">
        <v>163</v>
      </c>
      <c r="B2881" s="536" t="s">
        <v>146</v>
      </c>
      <c r="C2881" s="537" t="s">
        <v>798</v>
      </c>
      <c r="D2881" s="460">
        <v>377</v>
      </c>
      <c r="E2881" s="538" t="s">
        <v>803</v>
      </c>
      <c r="F2881" s="539" t="s">
        <v>804</v>
      </c>
      <c r="G2881" s="464">
        <v>0</v>
      </c>
      <c r="H2881" s="464" t="s">
        <v>0</v>
      </c>
      <c r="I2881" s="464">
        <v>6</v>
      </c>
      <c r="J2881" s="454">
        <v>2</v>
      </c>
      <c r="K2881" s="538"/>
      <c r="L2881" s="6"/>
      <c r="M2881" s="466"/>
      <c r="N2881" s="466"/>
      <c r="O2881" s="466"/>
      <c r="P2881" s="466"/>
      <c r="Q2881" s="466"/>
      <c r="R2881" s="466"/>
      <c r="S2881" s="466"/>
      <c r="T2881" s="466"/>
      <c r="U2881" s="540"/>
      <c r="V2881" s="466"/>
      <c r="W2881" s="466"/>
      <c r="X2881" s="466"/>
      <c r="Y2881" s="466"/>
      <c r="Z2881" s="466"/>
      <c r="AA2881" s="466"/>
      <c r="AB2881" s="466"/>
      <c r="AC2881" s="466"/>
      <c r="AD2881" s="466"/>
      <c r="AE2881" s="466"/>
      <c r="AF2881" s="466"/>
      <c r="AG2881" s="1133">
        <v>81111800</v>
      </c>
      <c r="AH2881" s="1133" t="s">
        <v>813</v>
      </c>
      <c r="AI2881" s="1133" t="s">
        <v>814</v>
      </c>
      <c r="AJ2881" s="1133" t="s">
        <v>815</v>
      </c>
      <c r="AK2881" s="1133" t="s">
        <v>231</v>
      </c>
      <c r="AL2881" s="1133" t="s">
        <v>248</v>
      </c>
      <c r="AM2881" s="1147">
        <v>31870000</v>
      </c>
      <c r="AN2881" s="1147">
        <v>31870000</v>
      </c>
      <c r="AO2881" s="1133" t="s">
        <v>250</v>
      </c>
      <c r="AP2881" s="1133" t="s">
        <v>6</v>
      </c>
      <c r="AQ2881" s="1133" t="s">
        <v>807</v>
      </c>
      <c r="AR2881" s="1133">
        <v>2204030108</v>
      </c>
      <c r="AS2881" s="3367" t="s">
        <v>816</v>
      </c>
      <c r="AT2881" s="3368" t="s">
        <v>817</v>
      </c>
      <c r="AU2881" s="3562">
        <v>100</v>
      </c>
      <c r="AV2881" s="3562">
        <v>100</v>
      </c>
      <c r="AW2881" s="3370">
        <v>42845</v>
      </c>
      <c r="AX2881" s="3370">
        <v>43099</v>
      </c>
      <c r="AY2881" s="3375">
        <v>31870000</v>
      </c>
      <c r="AZ2881" s="1423" t="s">
        <v>818</v>
      </c>
      <c r="BA2881" s="1423" t="s">
        <v>819</v>
      </c>
      <c r="BB2881" s="1423" t="s">
        <v>820</v>
      </c>
      <c r="BC2881" s="1419" t="s">
        <v>813</v>
      </c>
      <c r="BD2881" s="1419">
        <v>2017000264</v>
      </c>
      <c r="BE2881" s="1455">
        <v>42773</v>
      </c>
      <c r="BF2881" s="1985">
        <v>64070000</v>
      </c>
      <c r="BG2881" s="1419">
        <v>2017000636</v>
      </c>
      <c r="BH2881" s="1455">
        <v>42850</v>
      </c>
      <c r="BI2881" s="1985">
        <v>31870000</v>
      </c>
      <c r="BJ2881" s="2169"/>
      <c r="BK2881" s="2169"/>
      <c r="BL2881" s="1876"/>
      <c r="BM2881" s="2025"/>
      <c r="BN2881" s="1902"/>
      <c r="BO2881" s="1878"/>
      <c r="BP2881" s="1878"/>
      <c r="BQ2881" s="1915"/>
      <c r="BR2881" s="2105"/>
      <c r="BS2881" s="2106"/>
      <c r="BT2881" s="2106"/>
      <c r="BU2881" s="2106"/>
      <c r="BV2881" s="2106"/>
      <c r="BW2881" s="2106"/>
      <c r="BX2881" s="2106"/>
      <c r="BY2881" s="2106"/>
      <c r="BZ2881" s="2106"/>
      <c r="CA2881" s="2106"/>
      <c r="CB2881" s="2106"/>
      <c r="CC2881" s="2106"/>
      <c r="CD2881" s="3345" t="s">
        <v>572</v>
      </c>
    </row>
    <row r="2882" spans="1:82" ht="25.5" customHeight="1" x14ac:dyDescent="0.2">
      <c r="A2882" s="535" t="s">
        <v>163</v>
      </c>
      <c r="B2882" s="536" t="s">
        <v>146</v>
      </c>
      <c r="C2882" s="537" t="s">
        <v>798</v>
      </c>
      <c r="D2882" s="460">
        <v>377</v>
      </c>
      <c r="E2882" s="538" t="s">
        <v>803</v>
      </c>
      <c r="F2882" s="539" t="s">
        <v>804</v>
      </c>
      <c r="G2882" s="464">
        <v>0</v>
      </c>
      <c r="H2882" s="464" t="s">
        <v>0</v>
      </c>
      <c r="I2882" s="464">
        <v>6</v>
      </c>
      <c r="J2882" s="454">
        <v>2</v>
      </c>
      <c r="K2882" s="538"/>
      <c r="L2882" s="6"/>
      <c r="M2882" s="466"/>
      <c r="N2882" s="466"/>
      <c r="O2882" s="466"/>
      <c r="P2882" s="466"/>
      <c r="Q2882" s="466"/>
      <c r="R2882" s="466"/>
      <c r="S2882" s="466"/>
      <c r="T2882" s="466"/>
      <c r="U2882" s="540"/>
      <c r="V2882" s="466"/>
      <c r="W2882" s="466"/>
      <c r="X2882" s="466"/>
      <c r="Y2882" s="466"/>
      <c r="Z2882" s="466"/>
      <c r="AA2882" s="466"/>
      <c r="AB2882" s="466"/>
      <c r="AC2882" s="466"/>
      <c r="AD2882" s="466"/>
      <c r="AE2882" s="466"/>
      <c r="AF2882" s="466"/>
      <c r="AG2882" s="1133">
        <v>86111604</v>
      </c>
      <c r="AH2882" s="1133" t="s">
        <v>773</v>
      </c>
      <c r="AI2882" s="1133"/>
      <c r="AJ2882" s="1133" t="s">
        <v>273</v>
      </c>
      <c r="AK2882" s="1133" t="s">
        <v>596</v>
      </c>
      <c r="AL2882" s="1133" t="s">
        <v>597</v>
      </c>
      <c r="AM2882" s="1147">
        <v>200000000</v>
      </c>
      <c r="AN2882" s="1147">
        <v>200000000</v>
      </c>
      <c r="AO2882" s="1133" t="s">
        <v>250</v>
      </c>
      <c r="AP2882" s="1133" t="s">
        <v>734</v>
      </c>
      <c r="AQ2882" s="1133" t="s">
        <v>586</v>
      </c>
      <c r="AR2882" s="4009" t="s">
        <v>736</v>
      </c>
      <c r="AS2882" s="3563" t="s">
        <v>6204</v>
      </c>
      <c r="AT2882" s="3564" t="s">
        <v>774</v>
      </c>
      <c r="AU2882" s="3565">
        <v>15</v>
      </c>
      <c r="AV2882" s="3566">
        <v>7</v>
      </c>
      <c r="AW2882" s="3567">
        <v>42736</v>
      </c>
      <c r="AX2882" s="3567">
        <v>43100</v>
      </c>
      <c r="AY2882" s="3568">
        <v>0</v>
      </c>
      <c r="AZ2882" s="1423"/>
      <c r="BA2882" s="1423"/>
      <c r="BB2882" s="1423"/>
      <c r="BC2882" s="1423"/>
      <c r="BD2882" s="1423"/>
      <c r="BE2882" s="1419"/>
      <c r="BF2882" s="1419"/>
      <c r="BG2882" s="1419"/>
      <c r="BH2882" s="1419"/>
      <c r="BI2882" s="2169"/>
      <c r="BJ2882" s="2169"/>
      <c r="BK2882" s="2169"/>
      <c r="BL2882" s="1876"/>
      <c r="BM2882" s="2025"/>
      <c r="BN2882" s="1902"/>
      <c r="BO2882" s="1878"/>
      <c r="BP2882" s="1878"/>
      <c r="BQ2882" s="1915"/>
      <c r="BR2882" s="2105"/>
      <c r="BS2882" s="2106"/>
      <c r="BT2882" s="2106"/>
      <c r="BU2882" s="2106"/>
      <c r="BV2882" s="2106"/>
      <c r="BW2882" s="2106"/>
      <c r="BX2882" s="2106"/>
      <c r="BY2882" s="2106"/>
      <c r="BZ2882" s="2106"/>
      <c r="CA2882" s="2106"/>
      <c r="CB2882" s="2106"/>
      <c r="CC2882" s="2106"/>
      <c r="CD2882" s="3345" t="s">
        <v>572</v>
      </c>
    </row>
    <row r="2883" spans="1:82" ht="25.5" customHeight="1" x14ac:dyDescent="0.2">
      <c r="A2883" s="535" t="s">
        <v>163</v>
      </c>
      <c r="B2883" s="536" t="s">
        <v>146</v>
      </c>
      <c r="C2883" s="537" t="s">
        <v>798</v>
      </c>
      <c r="D2883" s="460">
        <v>377</v>
      </c>
      <c r="E2883" s="538" t="s">
        <v>803</v>
      </c>
      <c r="F2883" s="539" t="s">
        <v>804</v>
      </c>
      <c r="G2883" s="464">
        <v>0</v>
      </c>
      <c r="H2883" s="464" t="s">
        <v>0</v>
      </c>
      <c r="I2883" s="464">
        <v>6</v>
      </c>
      <c r="J2883" s="454">
        <v>2</v>
      </c>
      <c r="K2883" s="538"/>
      <c r="L2883" s="6"/>
      <c r="M2883" s="466"/>
      <c r="N2883" s="466"/>
      <c r="O2883" s="466"/>
      <c r="P2883" s="466"/>
      <c r="Q2883" s="466"/>
      <c r="R2883" s="466"/>
      <c r="S2883" s="466"/>
      <c r="T2883" s="466"/>
      <c r="U2883" s="540"/>
      <c r="V2883" s="466"/>
      <c r="W2883" s="466"/>
      <c r="X2883" s="466"/>
      <c r="Y2883" s="466"/>
      <c r="Z2883" s="466"/>
      <c r="AA2883" s="466"/>
      <c r="AB2883" s="466"/>
      <c r="AC2883" s="466"/>
      <c r="AD2883" s="466"/>
      <c r="AE2883" s="466"/>
      <c r="AF2883" s="466"/>
      <c r="AG2883" s="1133"/>
      <c r="AH2883" s="2018"/>
      <c r="AI2883" s="1133"/>
      <c r="AJ2883" s="1133"/>
      <c r="AK2883" s="1133"/>
      <c r="AL2883" s="1133"/>
      <c r="AM2883" s="1147"/>
      <c r="AN2883" s="1147"/>
      <c r="AO2883" s="1133"/>
      <c r="AP2883" s="1133"/>
      <c r="AQ2883" s="1133"/>
      <c r="AR2883" s="1133"/>
      <c r="AS2883" s="2453"/>
      <c r="AT2883" s="1143"/>
      <c r="AU2883" s="2453"/>
      <c r="AV2883" s="2453"/>
      <c r="AW2883" s="3399"/>
      <c r="AX2883" s="3399"/>
      <c r="AY2883" s="1994"/>
      <c r="AZ2883" s="1423"/>
      <c r="BA2883" s="1423"/>
      <c r="BB2883" s="1423"/>
      <c r="BC2883" s="1423"/>
      <c r="BD2883" s="1423"/>
      <c r="BE2883" s="1419"/>
      <c r="BF2883" s="1419"/>
      <c r="BG2883" s="1419"/>
      <c r="BH2883" s="1419"/>
      <c r="BI2883" s="2169"/>
      <c r="BJ2883" s="2169"/>
      <c r="BK2883" s="2169"/>
      <c r="BL2883" s="1876"/>
      <c r="BM2883" s="2025"/>
      <c r="BN2883" s="1902"/>
      <c r="BO2883" s="1878"/>
      <c r="BP2883" s="1878"/>
      <c r="BQ2883" s="1915"/>
      <c r="BR2883" s="2105"/>
      <c r="BS2883" s="2106"/>
      <c r="BT2883" s="2106"/>
      <c r="BU2883" s="2106"/>
      <c r="BV2883" s="2106"/>
      <c r="BW2883" s="2106"/>
      <c r="BX2883" s="2106"/>
      <c r="BY2883" s="2106"/>
      <c r="BZ2883" s="2106"/>
      <c r="CA2883" s="2106"/>
      <c r="CB2883" s="2106"/>
      <c r="CC2883" s="2106"/>
      <c r="CD2883" s="3345" t="s">
        <v>572</v>
      </c>
    </row>
    <row r="2884" spans="1:82" ht="25.5" customHeight="1" x14ac:dyDescent="0.2">
      <c r="A2884" s="535" t="s">
        <v>163</v>
      </c>
      <c r="B2884" s="536" t="s">
        <v>146</v>
      </c>
      <c r="C2884" s="537" t="s">
        <v>798</v>
      </c>
      <c r="D2884" s="460">
        <v>377</v>
      </c>
      <c r="E2884" s="538" t="s">
        <v>803</v>
      </c>
      <c r="F2884" s="539" t="s">
        <v>804</v>
      </c>
      <c r="G2884" s="464">
        <v>0</v>
      </c>
      <c r="H2884" s="464" t="s">
        <v>0</v>
      </c>
      <c r="I2884" s="464">
        <v>6</v>
      </c>
      <c r="J2884" s="454">
        <v>2</v>
      </c>
      <c r="K2884" s="538"/>
      <c r="L2884" s="6"/>
      <c r="M2884" s="466"/>
      <c r="N2884" s="466"/>
      <c r="O2884" s="466"/>
      <c r="P2884" s="466"/>
      <c r="Q2884" s="466"/>
      <c r="R2884" s="466"/>
      <c r="S2884" s="466"/>
      <c r="T2884" s="466"/>
      <c r="U2884" s="540"/>
      <c r="V2884" s="466"/>
      <c r="W2884" s="466"/>
      <c r="X2884" s="466"/>
      <c r="Y2884" s="466"/>
      <c r="Z2884" s="466"/>
      <c r="AA2884" s="466"/>
      <c r="AB2884" s="466"/>
      <c r="AC2884" s="466"/>
      <c r="AD2884" s="466"/>
      <c r="AE2884" s="466"/>
      <c r="AF2884" s="466"/>
      <c r="AG2884" s="1133">
        <v>81111800</v>
      </c>
      <c r="AH2884" s="1545" t="s">
        <v>821</v>
      </c>
      <c r="AI2884" s="1133" t="s">
        <v>822</v>
      </c>
      <c r="AJ2884" s="1133" t="s">
        <v>823</v>
      </c>
      <c r="AK2884" s="1133" t="s">
        <v>231</v>
      </c>
      <c r="AL2884" s="1133" t="s">
        <v>248</v>
      </c>
      <c r="AM2884" s="1147">
        <v>22284000</v>
      </c>
      <c r="AN2884" s="1147">
        <v>22284000</v>
      </c>
      <c r="AO2884" s="1133" t="s">
        <v>250</v>
      </c>
      <c r="AP2884" s="1133" t="s">
        <v>6</v>
      </c>
      <c r="AQ2884" s="1133" t="s">
        <v>807</v>
      </c>
      <c r="AR2884" s="1133">
        <v>2204030108</v>
      </c>
      <c r="AS2884" s="3569" t="s">
        <v>824</v>
      </c>
      <c r="AT2884" s="1828" t="s">
        <v>825</v>
      </c>
      <c r="AU2884" s="3570">
        <v>1</v>
      </c>
      <c r="AV2884" s="3570"/>
      <c r="AW2884" s="3571">
        <v>42901</v>
      </c>
      <c r="AX2884" s="3571">
        <v>43099</v>
      </c>
      <c r="AY2884" s="3572">
        <v>22284000</v>
      </c>
      <c r="AZ2884" s="1423"/>
      <c r="BA2884" s="1423"/>
      <c r="BB2884" s="1423"/>
      <c r="BC2884" s="1423"/>
      <c r="BD2884" s="1423"/>
      <c r="BE2884" s="1419"/>
      <c r="BF2884" s="1419"/>
      <c r="BG2884" s="1419"/>
      <c r="BH2884" s="1419"/>
      <c r="BI2884" s="2169"/>
      <c r="BJ2884" s="2169"/>
      <c r="BK2884" s="2169"/>
      <c r="BL2884" s="1876"/>
      <c r="BM2884" s="2025"/>
      <c r="BN2884" s="1902"/>
      <c r="BO2884" s="1878"/>
      <c r="BP2884" s="1878"/>
      <c r="BQ2884" s="1915"/>
      <c r="BR2884" s="2105"/>
      <c r="BS2884" s="2106"/>
      <c r="BT2884" s="2106"/>
      <c r="BU2884" s="2106"/>
      <c r="BV2884" s="2106"/>
      <c r="BW2884" s="2106"/>
      <c r="BX2884" s="2106"/>
      <c r="BY2884" s="2106"/>
      <c r="BZ2884" s="2106"/>
      <c r="CA2884" s="2106"/>
      <c r="CB2884" s="2106"/>
      <c r="CC2884" s="2106"/>
      <c r="CD2884" s="3345"/>
    </row>
    <row r="2885" spans="1:82" ht="25.5" customHeight="1" x14ac:dyDescent="0.2">
      <c r="A2885" s="535" t="s">
        <v>163</v>
      </c>
      <c r="B2885" s="536" t="s">
        <v>146</v>
      </c>
      <c r="C2885" s="537" t="s">
        <v>798</v>
      </c>
      <c r="D2885" s="460">
        <v>377</v>
      </c>
      <c r="E2885" s="538" t="s">
        <v>803</v>
      </c>
      <c r="F2885" s="539" t="s">
        <v>804</v>
      </c>
      <c r="G2885" s="464">
        <v>0</v>
      </c>
      <c r="H2885" s="464" t="s">
        <v>0</v>
      </c>
      <c r="I2885" s="464">
        <v>6</v>
      </c>
      <c r="J2885" s="454">
        <v>2</v>
      </c>
      <c r="K2885" s="538"/>
      <c r="L2885" s="6"/>
      <c r="M2885" s="466"/>
      <c r="N2885" s="466"/>
      <c r="O2885" s="466"/>
      <c r="P2885" s="466"/>
      <c r="Q2885" s="466"/>
      <c r="R2885" s="466"/>
      <c r="S2885" s="466"/>
      <c r="T2885" s="466"/>
      <c r="U2885" s="540"/>
      <c r="V2885" s="466"/>
      <c r="W2885" s="466"/>
      <c r="X2885" s="466"/>
      <c r="Y2885" s="466"/>
      <c r="Z2885" s="466"/>
      <c r="AA2885" s="466"/>
      <c r="AB2885" s="466"/>
      <c r="AC2885" s="466"/>
      <c r="AD2885" s="466"/>
      <c r="AE2885" s="466"/>
      <c r="AF2885" s="466"/>
      <c r="AG2885" s="1155"/>
      <c r="AH2885" s="2018"/>
      <c r="AI2885" s="1155"/>
      <c r="AJ2885" s="1155"/>
      <c r="AK2885" s="1155"/>
      <c r="AL2885" s="1155"/>
      <c r="AM2885" s="2144"/>
      <c r="AN2885" s="2144"/>
      <c r="AO2885" s="1155"/>
      <c r="AP2885" s="1155"/>
      <c r="AQ2885" s="1155"/>
      <c r="AR2885" s="1155"/>
      <c r="AS2885" s="2453"/>
      <c r="AT2885" s="1143"/>
      <c r="AU2885" s="2453"/>
      <c r="AV2885" s="2453"/>
      <c r="AW2885" s="3399"/>
      <c r="AX2885" s="3399"/>
      <c r="AY2885" s="1994"/>
      <c r="AZ2885" s="1607"/>
      <c r="BA2885" s="1607"/>
      <c r="BB2885" s="1607"/>
      <c r="BC2885" s="1607"/>
      <c r="BD2885" s="1607"/>
      <c r="BE2885" s="1605"/>
      <c r="BF2885" s="1605"/>
      <c r="BG2885" s="1605"/>
      <c r="BH2885" s="1605"/>
      <c r="BI2885" s="2169"/>
      <c r="BJ2885" s="2169"/>
      <c r="BK2885" s="2169"/>
      <c r="BL2885" s="1876"/>
      <c r="BM2885" s="2025"/>
      <c r="BN2885" s="1902"/>
      <c r="BO2885" s="1878"/>
      <c r="BP2885" s="1878"/>
      <c r="BQ2885" s="1915"/>
      <c r="BR2885" s="2105"/>
      <c r="BS2885" s="2106"/>
      <c r="BT2885" s="2106"/>
      <c r="BU2885" s="2106"/>
      <c r="BV2885" s="2106"/>
      <c r="BW2885" s="2106"/>
      <c r="BX2885" s="2106"/>
      <c r="BY2885" s="2106"/>
      <c r="BZ2885" s="2106"/>
      <c r="CA2885" s="2106"/>
      <c r="CB2885" s="2106"/>
      <c r="CC2885" s="2106"/>
      <c r="CD2885" s="3345" t="s">
        <v>572</v>
      </c>
    </row>
    <row r="2886" spans="1:82" ht="25.5" customHeight="1" thickBot="1" x14ac:dyDescent="0.25">
      <c r="A2886" s="541" t="s">
        <v>163</v>
      </c>
      <c r="B2886" s="542" t="s">
        <v>146</v>
      </c>
      <c r="C2886" s="543" t="s">
        <v>798</v>
      </c>
      <c r="D2886" s="431">
        <v>377</v>
      </c>
      <c r="E2886" s="544" t="s">
        <v>803</v>
      </c>
      <c r="F2886" s="545" t="s">
        <v>804</v>
      </c>
      <c r="G2886" s="446">
        <v>0</v>
      </c>
      <c r="H2886" s="446" t="s">
        <v>0</v>
      </c>
      <c r="I2886" s="446">
        <v>6</v>
      </c>
      <c r="J2886" s="496">
        <v>2</v>
      </c>
      <c r="K2886" s="544"/>
      <c r="L2886" s="57"/>
      <c r="M2886" s="474"/>
      <c r="N2886" s="474"/>
      <c r="O2886" s="474"/>
      <c r="P2886" s="474"/>
      <c r="Q2886" s="474"/>
      <c r="R2886" s="474"/>
      <c r="S2886" s="474"/>
      <c r="T2886" s="474"/>
      <c r="U2886" s="546"/>
      <c r="V2886" s="474"/>
      <c r="W2886" s="474"/>
      <c r="X2886" s="474"/>
      <c r="Y2886" s="474"/>
      <c r="Z2886" s="474"/>
      <c r="AA2886" s="474"/>
      <c r="AB2886" s="474"/>
      <c r="AC2886" s="474"/>
      <c r="AD2886" s="474"/>
      <c r="AE2886" s="474"/>
      <c r="AF2886" s="474"/>
      <c r="AG2886" s="1505"/>
      <c r="AH2886" s="2018"/>
      <c r="AI2886" s="1505"/>
      <c r="AJ2886" s="1505"/>
      <c r="AK2886" s="1505"/>
      <c r="AL2886" s="1505"/>
      <c r="AM2886" s="1995"/>
      <c r="AN2886" s="1995"/>
      <c r="AO2886" s="1505"/>
      <c r="AP2886" s="1505"/>
      <c r="AQ2886" s="1505"/>
      <c r="AR2886" s="1505"/>
      <c r="AS2886" s="3573"/>
      <c r="AT2886" s="2525"/>
      <c r="AU2886" s="3573"/>
      <c r="AV2886" s="3573"/>
      <c r="AW2886" s="3574"/>
      <c r="AX2886" s="3574"/>
      <c r="AY2886" s="3575"/>
      <c r="AZ2886" s="1502"/>
      <c r="BA2886" s="1502"/>
      <c r="BB2886" s="1502"/>
      <c r="BC2886" s="1502"/>
      <c r="BD2886" s="1502"/>
      <c r="BE2886" s="1498"/>
      <c r="BF2886" s="1498"/>
      <c r="BG2886" s="1498"/>
      <c r="BH2886" s="1498"/>
      <c r="BI2886" s="1912"/>
      <c r="BJ2886" s="1912"/>
      <c r="BK2886" s="1912"/>
      <c r="BL2886" s="1894"/>
      <c r="BM2886" s="2036"/>
      <c r="BN2886" s="1902"/>
      <c r="BO2886" s="1878"/>
      <c r="BP2886" s="1878"/>
      <c r="BQ2886" s="1915"/>
      <c r="BR2886" s="2120"/>
      <c r="BS2886" s="1913"/>
      <c r="BT2886" s="1913"/>
      <c r="BU2886" s="1913"/>
      <c r="BV2886" s="1913"/>
      <c r="BW2886" s="1913"/>
      <c r="BX2886" s="1913"/>
      <c r="BY2886" s="1913"/>
      <c r="BZ2886" s="1913"/>
      <c r="CA2886" s="1913"/>
      <c r="CB2886" s="1913"/>
      <c r="CC2886" s="1913"/>
      <c r="CD2886" s="3378" t="s">
        <v>572</v>
      </c>
    </row>
    <row r="2887" spans="1:82" s="19" customFormat="1" ht="32.25" customHeight="1" x14ac:dyDescent="0.2">
      <c r="A2887" s="1735" t="s">
        <v>163</v>
      </c>
      <c r="B2887" s="1736" t="s">
        <v>5363</v>
      </c>
      <c r="C2887" s="501" t="s">
        <v>5364</v>
      </c>
      <c r="D2887" s="163">
        <v>378</v>
      </c>
      <c r="E2887" s="1122" t="s">
        <v>5365</v>
      </c>
      <c r="F2887" s="67" t="s">
        <v>5366</v>
      </c>
      <c r="G2887" s="1122">
        <v>6</v>
      </c>
      <c r="H2887" s="1122" t="s">
        <v>0</v>
      </c>
      <c r="I2887" s="1122">
        <v>6</v>
      </c>
      <c r="J2887" s="493">
        <v>5</v>
      </c>
      <c r="K2887" s="210"/>
      <c r="L2887" s="51">
        <f t="shared" ref="L2887" si="319">+M2887+N2887+O2887+P2887+Q2887+R2887+S2887+T2887</f>
        <v>1170145519</v>
      </c>
      <c r="M2887" s="1330">
        <v>1170145519</v>
      </c>
      <c r="N2887" s="52"/>
      <c r="O2887" s="52"/>
      <c r="P2887" s="52"/>
      <c r="Q2887" s="52"/>
      <c r="R2887" s="52"/>
      <c r="S2887" s="52"/>
      <c r="T2887" s="52"/>
      <c r="U2887" s="1737">
        <f t="shared" ref="U2887:U2955" si="320">V2887+W2887+X2887+Y2887+Z2887+AA2887+AB2887+AC2887</f>
        <v>521918743</v>
      </c>
      <c r="V2887" s="1738">
        <v>521918743</v>
      </c>
      <c r="W2887" s="52"/>
      <c r="X2887" s="52"/>
      <c r="Y2887" s="52"/>
      <c r="Z2887" s="52"/>
      <c r="AA2887" s="52"/>
      <c r="AB2887" s="52"/>
      <c r="AC2887" s="52"/>
      <c r="AD2887" s="52"/>
      <c r="AE2887" s="52"/>
      <c r="AF2887" s="52"/>
      <c r="AG2887" s="1462">
        <v>72121406</v>
      </c>
      <c r="AH2887" s="1462" t="s">
        <v>5367</v>
      </c>
      <c r="AI2887" s="1462" t="s">
        <v>5263</v>
      </c>
      <c r="AJ2887" s="1462" t="s">
        <v>2121</v>
      </c>
      <c r="AK2887" s="1462" t="s">
        <v>5202</v>
      </c>
      <c r="AL2887" s="1462" t="s">
        <v>274</v>
      </c>
      <c r="AM2887" s="4116">
        <v>1200000000</v>
      </c>
      <c r="AN2887" s="4116">
        <v>1200000000</v>
      </c>
      <c r="AO2887" s="1462" t="s">
        <v>4617</v>
      </c>
      <c r="AP2887" s="1462"/>
      <c r="AQ2887" s="1462"/>
      <c r="AR2887" s="2510"/>
      <c r="AS2887" s="2510" t="s">
        <v>6205</v>
      </c>
      <c r="AT2887" s="2510" t="s">
        <v>5368</v>
      </c>
      <c r="AU2887" s="3576">
        <v>1</v>
      </c>
      <c r="AV2887" s="3576">
        <v>0</v>
      </c>
      <c r="AW2887" s="3577">
        <v>42887</v>
      </c>
      <c r="AX2887" s="3577">
        <v>43100</v>
      </c>
      <c r="AY2887" s="3578">
        <f>+L2887</f>
        <v>1170145519</v>
      </c>
      <c r="AZ2887" s="1459"/>
      <c r="BA2887" s="1459"/>
      <c r="BB2887" s="1459"/>
      <c r="BC2887" s="1459"/>
      <c r="BD2887" s="1459"/>
      <c r="BE2887" s="1381"/>
      <c r="BF2887" s="1381"/>
      <c r="BG2887" s="1381"/>
      <c r="BH2887" s="1381"/>
      <c r="BI2887" s="1858"/>
      <c r="BJ2887" s="1381"/>
      <c r="BK2887" s="1381"/>
      <c r="BL2887" s="1470">
        <f t="shared" ref="BL2887:BL2955" si="321">BF2887-BI2887</f>
        <v>0</v>
      </c>
      <c r="BM2887" s="1934">
        <f>L2887-(BI2887:BI2892)</f>
        <v>1170145519</v>
      </c>
      <c r="BN2887" s="1471"/>
      <c r="BO2887" s="1471"/>
      <c r="BP2887" s="1471"/>
      <c r="BQ2887" s="1471"/>
      <c r="BR2887" s="1471"/>
      <c r="BS2887" s="1471"/>
      <c r="BT2887" s="1471"/>
      <c r="BU2887" s="1471"/>
      <c r="BV2887" s="1471"/>
      <c r="BW2887" s="1471"/>
      <c r="BX2887" s="1471"/>
      <c r="BY2887" s="1471"/>
      <c r="BZ2887" s="1471"/>
      <c r="CA2887" s="1471"/>
      <c r="CB2887" s="1471"/>
      <c r="CC2887" s="2754"/>
      <c r="CD2887" s="1390" t="s">
        <v>5218</v>
      </c>
    </row>
    <row r="2888" spans="1:82" s="19" customFormat="1" ht="32.25" customHeight="1" x14ac:dyDescent="0.25">
      <c r="A2888" s="1739" t="s">
        <v>163</v>
      </c>
      <c r="B2888" s="1740" t="s">
        <v>5363</v>
      </c>
      <c r="C2888" s="1741" t="s">
        <v>5364</v>
      </c>
      <c r="D2888" s="1742">
        <v>378</v>
      </c>
      <c r="E2888" s="1743" t="s">
        <v>5365</v>
      </c>
      <c r="F2888" s="1744" t="s">
        <v>5366</v>
      </c>
      <c r="G2888" s="1743">
        <v>6</v>
      </c>
      <c r="H2888" s="1743" t="s">
        <v>0</v>
      </c>
      <c r="I2888" s="1743">
        <v>6</v>
      </c>
      <c r="J2888" s="1745">
        <v>5</v>
      </c>
      <c r="K2888" s="1746"/>
      <c r="L2888" s="6"/>
      <c r="M2888" s="1747"/>
      <c r="N2888" s="1747"/>
      <c r="O2888" s="1747"/>
      <c r="P2888" s="1747"/>
      <c r="Q2888" s="1747"/>
      <c r="R2888" s="1747"/>
      <c r="S2888" s="1747"/>
      <c r="T2888" s="1747"/>
      <c r="U2888" s="1737">
        <f t="shared" si="320"/>
        <v>0</v>
      </c>
      <c r="V2888" s="1747"/>
      <c r="W2888" s="1747"/>
      <c r="X2888" s="1747"/>
      <c r="Y2888" s="1747"/>
      <c r="Z2888" s="1747"/>
      <c r="AA2888" s="1747"/>
      <c r="AB2888" s="1747"/>
      <c r="AC2888" s="1747"/>
      <c r="AD2888" s="1747"/>
      <c r="AE2888" s="1747"/>
      <c r="AF2888" s="1747"/>
      <c r="AG2888" s="2474"/>
      <c r="AH2888" s="2474"/>
      <c r="AI2888" s="2474"/>
      <c r="AJ2888" s="2474"/>
      <c r="AK2888" s="2474"/>
      <c r="AL2888" s="2474"/>
      <c r="AM2888" s="4078"/>
      <c r="AN2888" s="4078"/>
      <c r="AO2888" s="2474"/>
      <c r="AP2888" s="2474"/>
      <c r="AQ2888" s="2474"/>
      <c r="AR2888" s="3390"/>
      <c r="AS2888" s="2474" t="s">
        <v>6206</v>
      </c>
      <c r="AT2888" s="3390" t="s">
        <v>5369</v>
      </c>
      <c r="AU2888" s="3580">
        <v>4</v>
      </c>
      <c r="AV2888" s="3580">
        <v>0.2</v>
      </c>
      <c r="AW2888" s="3581">
        <v>42887</v>
      </c>
      <c r="AX2888" s="3581">
        <v>42916</v>
      </c>
      <c r="AY2888" s="3582">
        <v>0</v>
      </c>
      <c r="AZ2888" s="3056"/>
      <c r="BA2888" s="3056"/>
      <c r="BB2888" s="3056"/>
      <c r="BC2888" s="3056"/>
      <c r="BD2888" s="3056"/>
      <c r="BE2888" s="3058"/>
      <c r="BF2888" s="3058"/>
      <c r="BG2888" s="3058"/>
      <c r="BH2888" s="3058"/>
      <c r="BI2888" s="2495"/>
      <c r="BJ2888" s="3058"/>
      <c r="BK2888" s="3058"/>
      <c r="BL2888" s="1412">
        <f t="shared" si="321"/>
        <v>0</v>
      </c>
      <c r="BM2888" s="3058"/>
      <c r="BN2888" s="1413"/>
      <c r="BO2888" s="1413"/>
      <c r="BP2888" s="1413"/>
      <c r="BQ2888" s="1413"/>
      <c r="BR2888" s="2498"/>
      <c r="BS2888" s="2498"/>
      <c r="BT2888" s="2498"/>
      <c r="BU2888" s="2498"/>
      <c r="BV2888" s="2498"/>
      <c r="BW2888" s="2498"/>
      <c r="BX2888" s="2498"/>
      <c r="BY2888" s="2498"/>
      <c r="BZ2888" s="2498"/>
      <c r="CA2888" s="2498"/>
      <c r="CB2888" s="2498"/>
      <c r="CC2888" s="2752"/>
      <c r="CD2888" s="3583" t="s">
        <v>5218</v>
      </c>
    </row>
    <row r="2889" spans="1:82" s="19" customFormat="1" ht="32.25" customHeight="1" x14ac:dyDescent="0.25">
      <c r="A2889" s="1739" t="s">
        <v>163</v>
      </c>
      <c r="B2889" s="1740" t="s">
        <v>5363</v>
      </c>
      <c r="C2889" s="1741" t="s">
        <v>5364</v>
      </c>
      <c r="D2889" s="1742">
        <v>378</v>
      </c>
      <c r="E2889" s="1743" t="s">
        <v>5365</v>
      </c>
      <c r="F2889" s="1744" t="s">
        <v>5366</v>
      </c>
      <c r="G2889" s="1743">
        <v>6</v>
      </c>
      <c r="H2889" s="1743" t="s">
        <v>0</v>
      </c>
      <c r="I2889" s="1743">
        <v>6</v>
      </c>
      <c r="J2889" s="1745">
        <v>5</v>
      </c>
      <c r="K2889" s="1746"/>
      <c r="L2889" s="6"/>
      <c r="M2889" s="1747"/>
      <c r="N2889" s="1747"/>
      <c r="O2889" s="1747"/>
      <c r="P2889" s="1747"/>
      <c r="Q2889" s="1747"/>
      <c r="R2889" s="1747"/>
      <c r="S2889" s="1747"/>
      <c r="T2889" s="1747"/>
      <c r="U2889" s="1737">
        <f t="shared" si="320"/>
        <v>0</v>
      </c>
      <c r="V2889" s="1747"/>
      <c r="W2889" s="1747"/>
      <c r="X2889" s="1747"/>
      <c r="Y2889" s="1747"/>
      <c r="Z2889" s="1747"/>
      <c r="AA2889" s="1747"/>
      <c r="AB2889" s="1747"/>
      <c r="AC2889" s="1747"/>
      <c r="AD2889" s="1747"/>
      <c r="AE2889" s="1747"/>
      <c r="AF2889" s="1747"/>
      <c r="AG2889" s="2474"/>
      <c r="AH2889" s="2474"/>
      <c r="AI2889" s="2474"/>
      <c r="AJ2889" s="2474"/>
      <c r="AK2889" s="2474"/>
      <c r="AL2889" s="2474"/>
      <c r="AM2889" s="2473"/>
      <c r="AN2889" s="2473"/>
      <c r="AO2889" s="2474"/>
      <c r="AP2889" s="2474"/>
      <c r="AQ2889" s="2474"/>
      <c r="AR2889" s="2474"/>
      <c r="AS2889" s="2474"/>
      <c r="AT2889" s="2474"/>
      <c r="AU2889" s="2474"/>
      <c r="AV2889" s="2474"/>
      <c r="AW2889" s="2474"/>
      <c r="AX2889" s="2474"/>
      <c r="AY2889" s="2474"/>
      <c r="AZ2889" s="2516"/>
      <c r="BA2889" s="2516"/>
      <c r="BB2889" s="2516"/>
      <c r="BC2889" s="2516"/>
      <c r="BD2889" s="2516"/>
      <c r="BE2889" s="2516"/>
      <c r="BF2889" s="2516"/>
      <c r="BG2889" s="2516"/>
      <c r="BH2889" s="2516"/>
      <c r="BI2889" s="2516"/>
      <c r="BJ2889" s="2516"/>
      <c r="BK2889" s="2516"/>
      <c r="BL2889" s="1412">
        <f>BF2905-BI2905</f>
        <v>0</v>
      </c>
      <c r="BM2889" s="3058"/>
      <c r="BN2889" s="1413"/>
      <c r="BO2889" s="1413"/>
      <c r="BP2889" s="1413"/>
      <c r="BQ2889" s="1413"/>
      <c r="BR2889" s="2498"/>
      <c r="BS2889" s="2498"/>
      <c r="BT2889" s="2498"/>
      <c r="BU2889" s="2498"/>
      <c r="BV2889" s="2498"/>
      <c r="BW2889" s="2498"/>
      <c r="BX2889" s="2498"/>
      <c r="BY2889" s="2498"/>
      <c r="BZ2889" s="2498"/>
      <c r="CA2889" s="2498"/>
      <c r="CB2889" s="2498"/>
      <c r="CC2889" s="2752"/>
      <c r="CD2889" s="3583" t="s">
        <v>5218</v>
      </c>
    </row>
    <row r="2890" spans="1:82" s="19" customFormat="1" ht="32.25" customHeight="1" x14ac:dyDescent="0.25">
      <c r="A2890" s="1739" t="s">
        <v>163</v>
      </c>
      <c r="B2890" s="1740" t="s">
        <v>5363</v>
      </c>
      <c r="C2890" s="1741" t="s">
        <v>5364</v>
      </c>
      <c r="D2890" s="1742">
        <v>378</v>
      </c>
      <c r="E2890" s="1743" t="s">
        <v>5365</v>
      </c>
      <c r="F2890" s="1744" t="s">
        <v>5366</v>
      </c>
      <c r="G2890" s="1743">
        <v>6</v>
      </c>
      <c r="H2890" s="1743" t="s">
        <v>0</v>
      </c>
      <c r="I2890" s="1743">
        <v>6</v>
      </c>
      <c r="J2890" s="1745">
        <v>5</v>
      </c>
      <c r="K2890" s="1746"/>
      <c r="L2890" s="6"/>
      <c r="M2890" s="1747"/>
      <c r="N2890" s="1747"/>
      <c r="O2890" s="1747"/>
      <c r="P2890" s="1747"/>
      <c r="Q2890" s="1747"/>
      <c r="R2890" s="1747"/>
      <c r="S2890" s="1747"/>
      <c r="T2890" s="1747"/>
      <c r="U2890" s="1737">
        <f t="shared" si="320"/>
        <v>0</v>
      </c>
      <c r="V2890" s="1747"/>
      <c r="W2890" s="1747"/>
      <c r="X2890" s="1747"/>
      <c r="Y2890" s="1747"/>
      <c r="Z2890" s="1747"/>
      <c r="AA2890" s="1747"/>
      <c r="AB2890" s="1747"/>
      <c r="AC2890" s="1747"/>
      <c r="AD2890" s="1747"/>
      <c r="AE2890" s="1747"/>
      <c r="AF2890" s="1747"/>
      <c r="AG2890" s="2474"/>
      <c r="AH2890" s="2474"/>
      <c r="AI2890" s="2474"/>
      <c r="AJ2890" s="2474"/>
      <c r="AK2890" s="2474"/>
      <c r="AL2890" s="2474"/>
      <c r="AM2890" s="4078"/>
      <c r="AN2890" s="4078"/>
      <c r="AO2890" s="2474"/>
      <c r="AP2890" s="2474"/>
      <c r="AQ2890" s="2474"/>
      <c r="AR2890" s="3390"/>
      <c r="AS2890" s="3584" t="s">
        <v>5370</v>
      </c>
      <c r="AT2890" s="3390"/>
      <c r="AU2890" s="3580"/>
      <c r="AV2890" s="3580"/>
      <c r="AW2890" s="3390"/>
      <c r="AX2890" s="3390"/>
      <c r="AY2890" s="3582"/>
      <c r="AZ2890" s="3056"/>
      <c r="BA2890" s="3056"/>
      <c r="BB2890" s="3056"/>
      <c r="BC2890" s="3056"/>
      <c r="BD2890" s="3056"/>
      <c r="BE2890" s="3058"/>
      <c r="BF2890" s="3058"/>
      <c r="BG2890" s="3058"/>
      <c r="BH2890" s="3058"/>
      <c r="BI2890" s="2495"/>
      <c r="BJ2890" s="3058"/>
      <c r="BK2890" s="3058"/>
      <c r="BL2890" s="1412">
        <f t="shared" si="321"/>
        <v>0</v>
      </c>
      <c r="BM2890" s="3058"/>
      <c r="BN2890" s="1413"/>
      <c r="BO2890" s="1413"/>
      <c r="BP2890" s="1413"/>
      <c r="BQ2890" s="1413"/>
      <c r="BR2890" s="2498"/>
      <c r="BS2890" s="2498"/>
      <c r="BT2890" s="2498"/>
      <c r="BU2890" s="2498"/>
      <c r="BV2890" s="2498"/>
      <c r="BW2890" s="2498"/>
      <c r="BX2890" s="2498"/>
      <c r="BY2890" s="2498"/>
      <c r="BZ2890" s="2498"/>
      <c r="CA2890" s="2498"/>
      <c r="CB2890" s="2498"/>
      <c r="CC2890" s="2752"/>
      <c r="CD2890" s="3583" t="s">
        <v>5218</v>
      </c>
    </row>
    <row r="2891" spans="1:82" s="19" customFormat="1" ht="32.25" customHeight="1" x14ac:dyDescent="0.25">
      <c r="A2891" s="1739" t="s">
        <v>163</v>
      </c>
      <c r="B2891" s="1740" t="s">
        <v>5363</v>
      </c>
      <c r="C2891" s="1741" t="s">
        <v>5364</v>
      </c>
      <c r="D2891" s="1742">
        <v>378</v>
      </c>
      <c r="E2891" s="1743" t="s">
        <v>5365</v>
      </c>
      <c r="F2891" s="1744" t="s">
        <v>5366</v>
      </c>
      <c r="G2891" s="1743">
        <v>6</v>
      </c>
      <c r="H2891" s="1743" t="s">
        <v>0</v>
      </c>
      <c r="I2891" s="1743">
        <v>6</v>
      </c>
      <c r="J2891" s="1745">
        <v>5</v>
      </c>
      <c r="K2891" s="1746"/>
      <c r="L2891" s="6"/>
      <c r="M2891" s="1747"/>
      <c r="N2891" s="1747"/>
      <c r="O2891" s="1747"/>
      <c r="P2891" s="1747"/>
      <c r="Q2891" s="1747"/>
      <c r="R2891" s="1747"/>
      <c r="S2891" s="1747"/>
      <c r="T2891" s="1747"/>
      <c r="U2891" s="1737">
        <f t="shared" si="320"/>
        <v>0</v>
      </c>
      <c r="V2891" s="1747"/>
      <c r="W2891" s="1747"/>
      <c r="X2891" s="1747"/>
      <c r="Y2891" s="1747"/>
      <c r="Z2891" s="1747"/>
      <c r="AA2891" s="1747"/>
      <c r="AB2891" s="1747"/>
      <c r="AC2891" s="1747"/>
      <c r="AD2891" s="1747"/>
      <c r="AE2891" s="1747"/>
      <c r="AF2891" s="1747"/>
      <c r="AG2891" s="2474"/>
      <c r="AH2891" s="2474"/>
      <c r="AI2891" s="2474"/>
      <c r="AJ2891" s="2474"/>
      <c r="AK2891" s="2474"/>
      <c r="AL2891" s="2474"/>
      <c r="AM2891" s="4078"/>
      <c r="AN2891" s="4078"/>
      <c r="AO2891" s="2474"/>
      <c r="AP2891" s="2474"/>
      <c r="AQ2891" s="2474"/>
      <c r="AR2891" s="3390"/>
      <c r="AS2891" s="3390"/>
      <c r="AT2891" s="3390"/>
      <c r="AU2891" s="3580"/>
      <c r="AV2891" s="3580"/>
      <c r="AW2891" s="3390"/>
      <c r="AX2891" s="3390"/>
      <c r="AY2891" s="3582"/>
      <c r="AZ2891" s="3056"/>
      <c r="BA2891" s="3056"/>
      <c r="BB2891" s="3056"/>
      <c r="BC2891" s="3056"/>
      <c r="BD2891" s="3056"/>
      <c r="BE2891" s="3058"/>
      <c r="BF2891" s="3058"/>
      <c r="BG2891" s="3058"/>
      <c r="BH2891" s="3058"/>
      <c r="BI2891" s="2495"/>
      <c r="BJ2891" s="3058"/>
      <c r="BK2891" s="3058"/>
      <c r="BL2891" s="1412">
        <f t="shared" si="321"/>
        <v>0</v>
      </c>
      <c r="BM2891" s="3058"/>
      <c r="BN2891" s="1413"/>
      <c r="BO2891" s="1413"/>
      <c r="BP2891" s="1413"/>
      <c r="BQ2891" s="1413"/>
      <c r="BR2891" s="2498"/>
      <c r="BS2891" s="2498"/>
      <c r="BT2891" s="2498"/>
      <c r="BU2891" s="2498"/>
      <c r="BV2891" s="2498"/>
      <c r="BW2891" s="2498"/>
      <c r="BX2891" s="2498"/>
      <c r="BY2891" s="2498"/>
      <c r="BZ2891" s="2498"/>
      <c r="CA2891" s="2498"/>
      <c r="CB2891" s="2498"/>
      <c r="CC2891" s="2752"/>
      <c r="CD2891" s="3583" t="s">
        <v>5218</v>
      </c>
    </row>
    <row r="2892" spans="1:82" s="19" customFormat="1" ht="32.25" customHeight="1" x14ac:dyDescent="0.25">
      <c r="A2892" s="1739" t="s">
        <v>163</v>
      </c>
      <c r="B2892" s="1740" t="s">
        <v>5363</v>
      </c>
      <c r="C2892" s="1741" t="s">
        <v>5364</v>
      </c>
      <c r="D2892" s="1742">
        <v>378</v>
      </c>
      <c r="E2892" s="1743" t="s">
        <v>5365</v>
      </c>
      <c r="F2892" s="1744" t="s">
        <v>5366</v>
      </c>
      <c r="G2892" s="1743">
        <v>6</v>
      </c>
      <c r="H2892" s="1743" t="s">
        <v>0</v>
      </c>
      <c r="I2892" s="1743">
        <v>6</v>
      </c>
      <c r="J2892" s="1745">
        <v>5</v>
      </c>
      <c r="K2892" s="1746"/>
      <c r="L2892" s="6"/>
      <c r="M2892" s="1747"/>
      <c r="N2892" s="1747"/>
      <c r="O2892" s="1747"/>
      <c r="P2892" s="1747"/>
      <c r="Q2892" s="1747"/>
      <c r="R2892" s="1747"/>
      <c r="S2892" s="1747"/>
      <c r="T2892" s="1747"/>
      <c r="U2892" s="1737">
        <f t="shared" si="320"/>
        <v>0</v>
      </c>
      <c r="V2892" s="1747"/>
      <c r="W2892" s="1747"/>
      <c r="X2892" s="1747"/>
      <c r="Y2892" s="1747"/>
      <c r="Z2892" s="1747"/>
      <c r="AA2892" s="1747"/>
      <c r="AB2892" s="1747"/>
      <c r="AC2892" s="1747"/>
      <c r="AD2892" s="1747"/>
      <c r="AE2892" s="1747"/>
      <c r="AF2892" s="1747"/>
      <c r="AG2892" s="2474"/>
      <c r="AH2892" s="2474"/>
      <c r="AI2892" s="2474"/>
      <c r="AJ2892" s="2474"/>
      <c r="AK2892" s="2474"/>
      <c r="AL2892" s="2474"/>
      <c r="AM2892" s="4078"/>
      <c r="AN2892" s="4078"/>
      <c r="AO2892" s="2474"/>
      <c r="AP2892" s="2474"/>
      <c r="AQ2892" s="2474"/>
      <c r="AR2892" s="3390"/>
      <c r="AS2892" s="3390"/>
      <c r="AT2892" s="3390"/>
      <c r="AU2892" s="3580"/>
      <c r="AV2892" s="3580"/>
      <c r="AW2892" s="3390"/>
      <c r="AX2892" s="3390"/>
      <c r="AY2892" s="3582"/>
      <c r="AZ2892" s="3056"/>
      <c r="BA2892" s="3056"/>
      <c r="BB2892" s="3056"/>
      <c r="BC2892" s="3056"/>
      <c r="BD2892" s="3056"/>
      <c r="BE2892" s="3058"/>
      <c r="BF2892" s="3058"/>
      <c r="BG2892" s="3058"/>
      <c r="BH2892" s="3058"/>
      <c r="BI2892" s="2495"/>
      <c r="BJ2892" s="3058"/>
      <c r="BK2892" s="3058"/>
      <c r="BL2892" s="1412">
        <f t="shared" si="321"/>
        <v>0</v>
      </c>
      <c r="BM2892" s="3058"/>
      <c r="BN2892" s="1413"/>
      <c r="BO2892" s="1413"/>
      <c r="BP2892" s="1413"/>
      <c r="BQ2892" s="1413"/>
      <c r="BR2892" s="2498"/>
      <c r="BS2892" s="2498"/>
      <c r="BT2892" s="2498"/>
      <c r="BU2892" s="2498"/>
      <c r="BV2892" s="2498"/>
      <c r="BW2892" s="2498"/>
      <c r="BX2892" s="2498"/>
      <c r="BY2892" s="2498"/>
      <c r="BZ2892" s="2498"/>
      <c r="CA2892" s="2498"/>
      <c r="CB2892" s="2498"/>
      <c r="CC2892" s="2752"/>
      <c r="CD2892" s="3583" t="s">
        <v>5218</v>
      </c>
    </row>
    <row r="2893" spans="1:82" s="19" customFormat="1" ht="32.25" customHeight="1" thickBot="1" x14ac:dyDescent="0.3">
      <c r="A2893" s="1749" t="s">
        <v>163</v>
      </c>
      <c r="B2893" s="1750" t="s">
        <v>5363</v>
      </c>
      <c r="C2893" s="1751" t="s">
        <v>5364</v>
      </c>
      <c r="D2893" s="1700">
        <v>378</v>
      </c>
      <c r="E2893" s="1701" t="s">
        <v>5365</v>
      </c>
      <c r="F2893" s="1702" t="s">
        <v>5366</v>
      </c>
      <c r="G2893" s="1701">
        <v>6</v>
      </c>
      <c r="H2893" s="1701" t="s">
        <v>0</v>
      </c>
      <c r="I2893" s="1701">
        <v>6</v>
      </c>
      <c r="J2893" s="1705">
        <v>5</v>
      </c>
      <c r="K2893" s="1706"/>
      <c r="L2893" s="57"/>
      <c r="M2893" s="1708"/>
      <c r="N2893" s="1708"/>
      <c r="O2893" s="1708"/>
      <c r="P2893" s="1708"/>
      <c r="Q2893" s="1708"/>
      <c r="R2893" s="1708"/>
      <c r="S2893" s="1708"/>
      <c r="T2893" s="1708"/>
      <c r="U2893" s="1709">
        <f t="shared" si="320"/>
        <v>0</v>
      </c>
      <c r="V2893" s="1708"/>
      <c r="W2893" s="1708"/>
      <c r="X2893" s="1708"/>
      <c r="Y2893" s="1708"/>
      <c r="Z2893" s="1708"/>
      <c r="AA2893" s="1708"/>
      <c r="AB2893" s="1708"/>
      <c r="AC2893" s="1708"/>
      <c r="AD2893" s="1708"/>
      <c r="AE2893" s="1708"/>
      <c r="AF2893" s="1708"/>
      <c r="AG2893" s="1942"/>
      <c r="AH2893" s="1942"/>
      <c r="AI2893" s="1942"/>
      <c r="AJ2893" s="1942"/>
      <c r="AK2893" s="1942"/>
      <c r="AL2893" s="1942"/>
      <c r="AM2893" s="4061"/>
      <c r="AN2893" s="4061"/>
      <c r="AO2893" s="1942"/>
      <c r="AP2893" s="1942"/>
      <c r="AQ2893" s="1942"/>
      <c r="AR2893" s="3585"/>
      <c r="AS2893" s="3585"/>
      <c r="AT2893" s="3585"/>
      <c r="AU2893" s="3586"/>
      <c r="AV2893" s="3586"/>
      <c r="AW2893" s="3585"/>
      <c r="AX2893" s="3585"/>
      <c r="AY2893" s="3587"/>
      <c r="AZ2893" s="1946"/>
      <c r="BA2893" s="1946"/>
      <c r="BB2893" s="1946"/>
      <c r="BC2893" s="1946"/>
      <c r="BD2893" s="1946"/>
      <c r="BE2893" s="1947"/>
      <c r="BF2893" s="1947"/>
      <c r="BG2893" s="1947"/>
      <c r="BH2893" s="1947"/>
      <c r="BI2893" s="1948"/>
      <c r="BJ2893" s="1947"/>
      <c r="BK2893" s="1947"/>
      <c r="BL2893" s="1654">
        <f t="shared" si="321"/>
        <v>0</v>
      </c>
      <c r="BM2893" s="1947"/>
      <c r="BN2893" s="1949"/>
      <c r="BO2893" s="1949"/>
      <c r="BP2893" s="1949"/>
      <c r="BQ2893" s="1949"/>
      <c r="BR2893" s="1950"/>
      <c r="BS2893" s="1950"/>
      <c r="BT2893" s="1950"/>
      <c r="BU2893" s="1950"/>
      <c r="BV2893" s="1950"/>
      <c r="BW2893" s="1950"/>
      <c r="BX2893" s="1950"/>
      <c r="BY2893" s="1950"/>
      <c r="BZ2893" s="1950"/>
      <c r="CA2893" s="1950"/>
      <c r="CB2893" s="1950"/>
      <c r="CC2893" s="1950"/>
      <c r="CD2893" s="2297" t="s">
        <v>5218</v>
      </c>
    </row>
    <row r="2894" spans="1:82" s="19" customFormat="1" ht="32.25" customHeight="1" x14ac:dyDescent="0.25">
      <c r="A2894" s="1735" t="s">
        <v>163</v>
      </c>
      <c r="B2894" s="1736" t="s">
        <v>5363</v>
      </c>
      <c r="C2894" s="501" t="s">
        <v>5364</v>
      </c>
      <c r="D2894" s="163">
        <v>379</v>
      </c>
      <c r="E2894" s="1122" t="s">
        <v>5371</v>
      </c>
      <c r="F2894" s="67" t="s">
        <v>5372</v>
      </c>
      <c r="G2894" s="1122">
        <v>0</v>
      </c>
      <c r="H2894" s="1122" t="s">
        <v>0</v>
      </c>
      <c r="I2894" s="1122">
        <v>1</v>
      </c>
      <c r="J2894" s="493"/>
      <c r="K2894" s="210"/>
      <c r="L2894" s="51">
        <f t="shared" ref="L2894:L2933" si="322">+M2894+N2894+O2894+P2894+Q2894+R2894+S2894+T2894</f>
        <v>2181358274</v>
      </c>
      <c r="M2894" s="1752">
        <v>2181358274</v>
      </c>
      <c r="N2894" s="52"/>
      <c r="O2894" s="52"/>
      <c r="P2894" s="52"/>
      <c r="Q2894" s="52"/>
      <c r="R2894" s="52"/>
      <c r="S2894" s="52"/>
      <c r="T2894" s="52"/>
      <c r="U2894" s="168">
        <f t="shared" si="320"/>
        <v>0</v>
      </c>
      <c r="V2894" s="52"/>
      <c r="W2894" s="52"/>
      <c r="X2894" s="52"/>
      <c r="Y2894" s="52"/>
      <c r="Z2894" s="52"/>
      <c r="AA2894" s="52"/>
      <c r="AB2894" s="52"/>
      <c r="AC2894" s="52"/>
      <c r="AD2894" s="52"/>
      <c r="AE2894" s="52"/>
      <c r="AF2894" s="52"/>
      <c r="AG2894" s="1462">
        <v>81101508</v>
      </c>
      <c r="AH2894" s="1462" t="s">
        <v>5373</v>
      </c>
      <c r="AI2894" s="1462" t="s">
        <v>5281</v>
      </c>
      <c r="AJ2894" s="1462" t="s">
        <v>1627</v>
      </c>
      <c r="AK2894" s="1462" t="s">
        <v>5224</v>
      </c>
      <c r="AL2894" s="1462" t="s">
        <v>274</v>
      </c>
      <c r="AM2894" s="1464">
        <v>1668000000</v>
      </c>
      <c r="AN2894" s="1464">
        <v>1668000000</v>
      </c>
      <c r="AO2894" s="1462" t="s">
        <v>5327</v>
      </c>
      <c r="AP2894" s="1462"/>
      <c r="AQ2894" s="1462" t="s">
        <v>5374</v>
      </c>
      <c r="AR2894" s="2510"/>
      <c r="AS2894" s="2510" t="s">
        <v>5375</v>
      </c>
      <c r="AT2894" s="2510" t="s">
        <v>5226</v>
      </c>
      <c r="AU2894" s="3588">
        <v>1</v>
      </c>
      <c r="AV2894" s="3588">
        <v>0</v>
      </c>
      <c r="AW2894" s="2510" t="s">
        <v>5355</v>
      </c>
      <c r="AX2894" s="2510" t="s">
        <v>5349</v>
      </c>
      <c r="AY2894" s="2234">
        <v>1668000000</v>
      </c>
      <c r="AZ2894" s="1459"/>
      <c r="BA2894" s="1459"/>
      <c r="BB2894" s="1459"/>
      <c r="BC2894" s="1459"/>
      <c r="BD2894" s="1459"/>
      <c r="BE2894" s="1381"/>
      <c r="BF2894" s="1381"/>
      <c r="BG2894" s="1381"/>
      <c r="BH2894" s="1381"/>
      <c r="BI2894" s="1858"/>
      <c r="BJ2894" s="1381"/>
      <c r="BK2894" s="1381"/>
      <c r="BL2894" s="1470">
        <f t="shared" si="321"/>
        <v>0</v>
      </c>
      <c r="BM2894" s="1934">
        <f>L2894-(BI2894:BI2899)</f>
        <v>2181358274</v>
      </c>
      <c r="BN2894" s="1471"/>
      <c r="BO2894" s="1471"/>
      <c r="BP2894" s="1471"/>
      <c r="BQ2894" s="1471"/>
      <c r="BR2894" s="1471"/>
      <c r="BS2894" s="1471"/>
      <c r="BT2894" s="1471"/>
      <c r="BU2894" s="1471"/>
      <c r="BV2894" s="1471"/>
      <c r="BW2894" s="1471"/>
      <c r="BX2894" s="1471"/>
      <c r="BY2894" s="1471"/>
      <c r="BZ2894" s="1471"/>
      <c r="CA2894" s="1471"/>
      <c r="CB2894" s="1471"/>
      <c r="CC2894" s="1471"/>
      <c r="CD2894" s="1390" t="s">
        <v>5218</v>
      </c>
    </row>
    <row r="2895" spans="1:82" s="19" customFormat="1" ht="32.25" customHeight="1" x14ac:dyDescent="0.25">
      <c r="A2895" s="1739" t="s">
        <v>163</v>
      </c>
      <c r="B2895" s="1740" t="s">
        <v>5363</v>
      </c>
      <c r="C2895" s="1741" t="s">
        <v>5364</v>
      </c>
      <c r="D2895" s="1742">
        <v>379</v>
      </c>
      <c r="E2895" s="1743" t="s">
        <v>5371</v>
      </c>
      <c r="F2895" s="1744" t="s">
        <v>5372</v>
      </c>
      <c r="G2895" s="1743">
        <v>0</v>
      </c>
      <c r="H2895" s="1743" t="s">
        <v>0</v>
      </c>
      <c r="I2895" s="1743">
        <v>1</v>
      </c>
      <c r="J2895" s="1745"/>
      <c r="K2895" s="1746"/>
      <c r="L2895" s="6"/>
      <c r="M2895" s="1747"/>
      <c r="N2895" s="1747"/>
      <c r="O2895" s="1747"/>
      <c r="P2895" s="1747"/>
      <c r="Q2895" s="1747"/>
      <c r="R2895" s="1747"/>
      <c r="S2895" s="1747"/>
      <c r="T2895" s="1747"/>
      <c r="U2895" s="1737">
        <f t="shared" si="320"/>
        <v>0</v>
      </c>
      <c r="V2895" s="1747"/>
      <c r="W2895" s="1747"/>
      <c r="X2895" s="1747"/>
      <c r="Y2895" s="1747"/>
      <c r="Z2895" s="1747"/>
      <c r="AA2895" s="1747"/>
      <c r="AB2895" s="1747"/>
      <c r="AC2895" s="1747"/>
      <c r="AD2895" s="1747"/>
      <c r="AE2895" s="1747"/>
      <c r="AF2895" s="1747"/>
      <c r="AG2895" s="2474"/>
      <c r="AH2895" s="2474"/>
      <c r="AI2895" s="2474"/>
      <c r="AJ2895" s="2474"/>
      <c r="AK2895" s="2474"/>
      <c r="AL2895" s="2474"/>
      <c r="AM2895" s="4078">
        <v>250200000</v>
      </c>
      <c r="AN2895" s="4078">
        <v>250200000</v>
      </c>
      <c r="AO2895" s="2474"/>
      <c r="AP2895" s="2474"/>
      <c r="AQ2895" s="2474"/>
      <c r="AR2895" s="3390"/>
      <c r="AS2895" s="3390" t="s">
        <v>6207</v>
      </c>
      <c r="AT2895" s="3390" t="s">
        <v>6208</v>
      </c>
      <c r="AU2895" s="3580">
        <v>1</v>
      </c>
      <c r="AV2895" s="3580"/>
      <c r="AW2895" s="3390"/>
      <c r="AX2895" s="3390"/>
      <c r="AY2895" s="3579">
        <v>250200000</v>
      </c>
      <c r="AZ2895" s="3056"/>
      <c r="BA2895" s="3056"/>
      <c r="BB2895" s="3056"/>
      <c r="BC2895" s="3056"/>
      <c r="BD2895" s="3056"/>
      <c r="BE2895" s="3058"/>
      <c r="BF2895" s="3058"/>
      <c r="BG2895" s="3058"/>
      <c r="BH2895" s="3058"/>
      <c r="BI2895" s="2495"/>
      <c r="BJ2895" s="3058"/>
      <c r="BK2895" s="3058"/>
      <c r="BL2895" s="1412">
        <f t="shared" si="321"/>
        <v>0</v>
      </c>
      <c r="BM2895" s="3058"/>
      <c r="BN2895" s="1413"/>
      <c r="BO2895" s="1413"/>
      <c r="BP2895" s="1413"/>
      <c r="BQ2895" s="1413"/>
      <c r="BR2895" s="2498"/>
      <c r="BS2895" s="2498"/>
      <c r="BT2895" s="2498"/>
      <c r="BU2895" s="2498"/>
      <c r="BV2895" s="2498"/>
      <c r="BW2895" s="2498"/>
      <c r="BX2895" s="2498"/>
      <c r="BY2895" s="2498"/>
      <c r="BZ2895" s="2498"/>
      <c r="CA2895" s="2498"/>
      <c r="CB2895" s="2498"/>
      <c r="CC2895" s="2498"/>
      <c r="CD2895" s="3583" t="s">
        <v>5218</v>
      </c>
    </row>
    <row r="2896" spans="1:82" s="19" customFormat="1" ht="32.25" customHeight="1" x14ac:dyDescent="0.25">
      <c r="A2896" s="1739" t="s">
        <v>163</v>
      </c>
      <c r="B2896" s="1740" t="s">
        <v>5363</v>
      </c>
      <c r="C2896" s="1741" t="s">
        <v>5364</v>
      </c>
      <c r="D2896" s="1742">
        <v>379</v>
      </c>
      <c r="E2896" s="1743" t="s">
        <v>5371</v>
      </c>
      <c r="F2896" s="1744" t="s">
        <v>5372</v>
      </c>
      <c r="G2896" s="1743">
        <v>0</v>
      </c>
      <c r="H2896" s="1743" t="s">
        <v>0</v>
      </c>
      <c r="I2896" s="1743">
        <v>1</v>
      </c>
      <c r="J2896" s="1745"/>
      <c r="K2896" s="1746"/>
      <c r="L2896" s="6"/>
      <c r="M2896" s="1747"/>
      <c r="N2896" s="1747"/>
      <c r="O2896" s="1747"/>
      <c r="P2896" s="1747"/>
      <c r="Q2896" s="1747"/>
      <c r="R2896" s="1747"/>
      <c r="S2896" s="1747"/>
      <c r="T2896" s="1747"/>
      <c r="U2896" s="1737">
        <f t="shared" si="320"/>
        <v>0</v>
      </c>
      <c r="V2896" s="1747"/>
      <c r="W2896" s="1747"/>
      <c r="X2896" s="1747"/>
      <c r="Y2896" s="1747"/>
      <c r="Z2896" s="1747"/>
      <c r="AA2896" s="1747"/>
      <c r="AB2896" s="1747"/>
      <c r="AC2896" s="1747"/>
      <c r="AD2896" s="1747"/>
      <c r="AE2896" s="1747"/>
      <c r="AF2896" s="1747"/>
      <c r="AG2896" s="2474"/>
      <c r="AH2896" s="2474"/>
      <c r="AI2896" s="2474"/>
      <c r="AJ2896" s="2474"/>
      <c r="AK2896" s="2474"/>
      <c r="AL2896" s="2474"/>
      <c r="AM2896" s="4078">
        <v>263158274</v>
      </c>
      <c r="AN2896" s="4078">
        <v>263158274</v>
      </c>
      <c r="AO2896" s="2474"/>
      <c r="AP2896" s="2474"/>
      <c r="AQ2896" s="2474"/>
      <c r="AR2896" s="3390"/>
      <c r="AS2896" s="3390"/>
      <c r="AT2896" s="3390"/>
      <c r="AU2896" s="3580"/>
      <c r="AV2896" s="3580"/>
      <c r="AW2896" s="3390"/>
      <c r="AX2896" s="3390"/>
      <c r="AY2896" s="3579">
        <v>263158274</v>
      </c>
      <c r="AZ2896" s="3056"/>
      <c r="BA2896" s="3056"/>
      <c r="BB2896" s="3056"/>
      <c r="BC2896" s="3056"/>
      <c r="BD2896" s="3056"/>
      <c r="BE2896" s="3058"/>
      <c r="BF2896" s="3058"/>
      <c r="BG2896" s="3058"/>
      <c r="BH2896" s="3058"/>
      <c r="BI2896" s="2495"/>
      <c r="BJ2896" s="3058"/>
      <c r="BK2896" s="3058"/>
      <c r="BL2896" s="1412">
        <f t="shared" si="321"/>
        <v>0</v>
      </c>
      <c r="BM2896" s="3058"/>
      <c r="BN2896" s="1413"/>
      <c r="BO2896" s="1413"/>
      <c r="BP2896" s="1413"/>
      <c r="BQ2896" s="1413"/>
      <c r="BR2896" s="2498"/>
      <c r="BS2896" s="2498"/>
      <c r="BT2896" s="2498"/>
      <c r="BU2896" s="2498"/>
      <c r="BV2896" s="2498"/>
      <c r="BW2896" s="2498"/>
      <c r="BX2896" s="2498"/>
      <c r="BY2896" s="2498"/>
      <c r="BZ2896" s="2498"/>
      <c r="CA2896" s="2498"/>
      <c r="CB2896" s="2498"/>
      <c r="CC2896" s="2498"/>
      <c r="CD2896" s="3583" t="s">
        <v>5218</v>
      </c>
    </row>
    <row r="2897" spans="1:82" s="19" customFormat="1" ht="32.25" customHeight="1" x14ac:dyDescent="0.25">
      <c r="A2897" s="1739" t="s">
        <v>163</v>
      </c>
      <c r="B2897" s="1740" t="s">
        <v>5363</v>
      </c>
      <c r="C2897" s="1741" t="s">
        <v>5364</v>
      </c>
      <c r="D2897" s="1742">
        <v>379</v>
      </c>
      <c r="E2897" s="1743" t="s">
        <v>5371</v>
      </c>
      <c r="F2897" s="1744" t="s">
        <v>5372</v>
      </c>
      <c r="G2897" s="1743">
        <v>0</v>
      </c>
      <c r="H2897" s="1743" t="s">
        <v>0</v>
      </c>
      <c r="I2897" s="1743">
        <v>1</v>
      </c>
      <c r="J2897" s="1745"/>
      <c r="K2897" s="1746"/>
      <c r="L2897" s="6"/>
      <c r="M2897" s="1747"/>
      <c r="N2897" s="1747"/>
      <c r="O2897" s="1747"/>
      <c r="P2897" s="1747"/>
      <c r="Q2897" s="1747"/>
      <c r="R2897" s="1747"/>
      <c r="S2897" s="1747"/>
      <c r="T2897" s="1747"/>
      <c r="U2897" s="1737">
        <f t="shared" si="320"/>
        <v>0</v>
      </c>
      <c r="V2897" s="1747"/>
      <c r="W2897" s="1747"/>
      <c r="X2897" s="1747"/>
      <c r="Y2897" s="1747"/>
      <c r="Z2897" s="1747"/>
      <c r="AA2897" s="1747"/>
      <c r="AB2897" s="1747"/>
      <c r="AC2897" s="1747"/>
      <c r="AD2897" s="1747"/>
      <c r="AE2897" s="1747"/>
      <c r="AF2897" s="1747"/>
      <c r="AG2897" s="2474"/>
      <c r="AH2897" s="2474"/>
      <c r="AI2897" s="2474"/>
      <c r="AJ2897" s="2474"/>
      <c r="AK2897" s="2474"/>
      <c r="AL2897" s="2474"/>
      <c r="AM2897" s="4078"/>
      <c r="AN2897" s="4078"/>
      <c r="AO2897" s="2474"/>
      <c r="AP2897" s="2474"/>
      <c r="AQ2897" s="2474"/>
      <c r="AR2897" s="3390"/>
      <c r="AS2897" s="3390"/>
      <c r="AT2897" s="3390"/>
      <c r="AU2897" s="3580"/>
      <c r="AV2897" s="3580"/>
      <c r="AW2897" s="3390"/>
      <c r="AX2897" s="3390"/>
      <c r="AY2897" s="3582"/>
      <c r="AZ2897" s="3056"/>
      <c r="BA2897" s="3056"/>
      <c r="BB2897" s="3056"/>
      <c r="BC2897" s="3056"/>
      <c r="BD2897" s="3056"/>
      <c r="BE2897" s="3058"/>
      <c r="BF2897" s="3058"/>
      <c r="BG2897" s="3058"/>
      <c r="BH2897" s="3058"/>
      <c r="BI2897" s="2495"/>
      <c r="BJ2897" s="3058"/>
      <c r="BK2897" s="3058"/>
      <c r="BL2897" s="1412">
        <f t="shared" si="321"/>
        <v>0</v>
      </c>
      <c r="BM2897" s="3058"/>
      <c r="BN2897" s="1413"/>
      <c r="BO2897" s="1413"/>
      <c r="BP2897" s="1413"/>
      <c r="BQ2897" s="1413"/>
      <c r="BR2897" s="2498"/>
      <c r="BS2897" s="2498"/>
      <c r="BT2897" s="2498"/>
      <c r="BU2897" s="2498"/>
      <c r="BV2897" s="2498"/>
      <c r="BW2897" s="2498"/>
      <c r="BX2897" s="2498"/>
      <c r="BY2897" s="2498"/>
      <c r="BZ2897" s="2498"/>
      <c r="CA2897" s="2498"/>
      <c r="CB2897" s="2498"/>
      <c r="CC2897" s="2498"/>
      <c r="CD2897" s="3583" t="s">
        <v>5218</v>
      </c>
    </row>
    <row r="2898" spans="1:82" s="19" customFormat="1" ht="32.25" customHeight="1" x14ac:dyDescent="0.25">
      <c r="A2898" s="1739" t="s">
        <v>163</v>
      </c>
      <c r="B2898" s="1740" t="s">
        <v>5363</v>
      </c>
      <c r="C2898" s="1741" t="s">
        <v>5364</v>
      </c>
      <c r="D2898" s="1742">
        <v>379</v>
      </c>
      <c r="E2898" s="1743" t="s">
        <v>5371</v>
      </c>
      <c r="F2898" s="1744" t="s">
        <v>5372</v>
      </c>
      <c r="G2898" s="1743">
        <v>0</v>
      </c>
      <c r="H2898" s="1743" t="s">
        <v>0</v>
      </c>
      <c r="I2898" s="1743">
        <v>1</v>
      </c>
      <c r="J2898" s="1745"/>
      <c r="K2898" s="1746"/>
      <c r="L2898" s="6"/>
      <c r="M2898" s="1747"/>
      <c r="N2898" s="1747"/>
      <c r="O2898" s="1747"/>
      <c r="P2898" s="1747"/>
      <c r="Q2898" s="1747"/>
      <c r="R2898" s="1747"/>
      <c r="S2898" s="1747"/>
      <c r="T2898" s="1747"/>
      <c r="U2898" s="1737">
        <f t="shared" si="320"/>
        <v>0</v>
      </c>
      <c r="V2898" s="1747"/>
      <c r="W2898" s="1747"/>
      <c r="X2898" s="1747"/>
      <c r="Y2898" s="1747"/>
      <c r="Z2898" s="1747"/>
      <c r="AA2898" s="1747"/>
      <c r="AB2898" s="1747"/>
      <c r="AC2898" s="1747"/>
      <c r="AD2898" s="1747"/>
      <c r="AE2898" s="1747"/>
      <c r="AF2898" s="1747"/>
      <c r="AG2898" s="2474"/>
      <c r="AH2898" s="2474"/>
      <c r="AI2898" s="2474"/>
      <c r="AJ2898" s="2474"/>
      <c r="AK2898" s="2474"/>
      <c r="AL2898" s="2474"/>
      <c r="AM2898" s="4078"/>
      <c r="AN2898" s="4078"/>
      <c r="AO2898" s="2474"/>
      <c r="AP2898" s="2474"/>
      <c r="AQ2898" s="2474"/>
      <c r="AR2898" s="3390"/>
      <c r="AS2898" s="3390"/>
      <c r="AT2898" s="3390"/>
      <c r="AU2898" s="3580"/>
      <c r="AV2898" s="3580"/>
      <c r="AW2898" s="3390"/>
      <c r="AX2898" s="3390"/>
      <c r="AY2898" s="3582"/>
      <c r="AZ2898" s="3056"/>
      <c r="BA2898" s="3056"/>
      <c r="BB2898" s="3056"/>
      <c r="BC2898" s="3056"/>
      <c r="BD2898" s="3056"/>
      <c r="BE2898" s="3058"/>
      <c r="BF2898" s="3058"/>
      <c r="BG2898" s="3058"/>
      <c r="BH2898" s="3058"/>
      <c r="BI2898" s="2495"/>
      <c r="BJ2898" s="3058"/>
      <c r="BK2898" s="3058"/>
      <c r="BL2898" s="1412">
        <f t="shared" si="321"/>
        <v>0</v>
      </c>
      <c r="BM2898" s="3058"/>
      <c r="BN2898" s="1413"/>
      <c r="BO2898" s="1413"/>
      <c r="BP2898" s="1413"/>
      <c r="BQ2898" s="1413"/>
      <c r="BR2898" s="2498"/>
      <c r="BS2898" s="2498"/>
      <c r="BT2898" s="2498"/>
      <c r="BU2898" s="2498"/>
      <c r="BV2898" s="2498"/>
      <c r="BW2898" s="2498"/>
      <c r="BX2898" s="2498"/>
      <c r="BY2898" s="2498"/>
      <c r="BZ2898" s="2498"/>
      <c r="CA2898" s="2498"/>
      <c r="CB2898" s="2498"/>
      <c r="CC2898" s="2498"/>
      <c r="CD2898" s="3583" t="s">
        <v>5218</v>
      </c>
    </row>
    <row r="2899" spans="1:82" s="19" customFormat="1" ht="32.25" customHeight="1" thickBot="1" x14ac:dyDescent="0.3">
      <c r="A2899" s="1749" t="s">
        <v>163</v>
      </c>
      <c r="B2899" s="1750" t="s">
        <v>5363</v>
      </c>
      <c r="C2899" s="1751" t="s">
        <v>5364</v>
      </c>
      <c r="D2899" s="1700">
        <v>379</v>
      </c>
      <c r="E2899" s="1701" t="s">
        <v>5371</v>
      </c>
      <c r="F2899" s="1702" t="s">
        <v>5372</v>
      </c>
      <c r="G2899" s="1701">
        <v>0</v>
      </c>
      <c r="H2899" s="1701" t="s">
        <v>0</v>
      </c>
      <c r="I2899" s="1701">
        <v>1</v>
      </c>
      <c r="J2899" s="1705"/>
      <c r="K2899" s="1706"/>
      <c r="L2899" s="57"/>
      <c r="M2899" s="1708"/>
      <c r="N2899" s="1708"/>
      <c r="O2899" s="1708"/>
      <c r="P2899" s="1708"/>
      <c r="Q2899" s="1708"/>
      <c r="R2899" s="1708"/>
      <c r="S2899" s="1708"/>
      <c r="T2899" s="1708"/>
      <c r="U2899" s="1709">
        <f t="shared" si="320"/>
        <v>0</v>
      </c>
      <c r="V2899" s="1708"/>
      <c r="W2899" s="1708"/>
      <c r="X2899" s="1708"/>
      <c r="Y2899" s="1708"/>
      <c r="Z2899" s="1708"/>
      <c r="AA2899" s="1708"/>
      <c r="AB2899" s="1708"/>
      <c r="AC2899" s="1708"/>
      <c r="AD2899" s="1708"/>
      <c r="AE2899" s="1708"/>
      <c r="AF2899" s="1708"/>
      <c r="AG2899" s="1942"/>
      <c r="AH2899" s="1942"/>
      <c r="AI2899" s="1942"/>
      <c r="AJ2899" s="1942"/>
      <c r="AK2899" s="1942"/>
      <c r="AL2899" s="1942"/>
      <c r="AM2899" s="4061"/>
      <c r="AN2899" s="4061"/>
      <c r="AO2899" s="1942"/>
      <c r="AP2899" s="1942"/>
      <c r="AQ2899" s="1942"/>
      <c r="AR2899" s="3585"/>
      <c r="AS2899" s="3585"/>
      <c r="AT2899" s="3585"/>
      <c r="AU2899" s="3586"/>
      <c r="AV2899" s="3586"/>
      <c r="AW2899" s="3585"/>
      <c r="AX2899" s="3585"/>
      <c r="AY2899" s="3587"/>
      <c r="AZ2899" s="1946"/>
      <c r="BA2899" s="1946"/>
      <c r="BB2899" s="1946"/>
      <c r="BC2899" s="1946"/>
      <c r="BD2899" s="1946"/>
      <c r="BE2899" s="1947"/>
      <c r="BF2899" s="1947"/>
      <c r="BG2899" s="1947"/>
      <c r="BH2899" s="1947"/>
      <c r="BI2899" s="1948"/>
      <c r="BJ2899" s="1947"/>
      <c r="BK2899" s="1947"/>
      <c r="BL2899" s="1654">
        <f t="shared" si="321"/>
        <v>0</v>
      </c>
      <c r="BM2899" s="1947"/>
      <c r="BN2899" s="1949"/>
      <c r="BO2899" s="1949"/>
      <c r="BP2899" s="1949"/>
      <c r="BQ2899" s="1949"/>
      <c r="BR2899" s="1950"/>
      <c r="BS2899" s="1950"/>
      <c r="BT2899" s="1950"/>
      <c r="BU2899" s="1950"/>
      <c r="BV2899" s="1950"/>
      <c r="BW2899" s="1950"/>
      <c r="BX2899" s="1950"/>
      <c r="BY2899" s="1950"/>
      <c r="BZ2899" s="1950"/>
      <c r="CA2899" s="1950"/>
      <c r="CB2899" s="1950"/>
      <c r="CC2899" s="1950"/>
      <c r="CD2899" s="2297" t="s">
        <v>5218</v>
      </c>
    </row>
    <row r="2900" spans="1:82" s="19" customFormat="1" ht="32.25" customHeight="1" x14ac:dyDescent="0.2">
      <c r="A2900" s="1735" t="s">
        <v>163</v>
      </c>
      <c r="B2900" s="1736" t="s">
        <v>5363</v>
      </c>
      <c r="C2900" s="501" t="s">
        <v>5364</v>
      </c>
      <c r="D2900" s="163">
        <v>380</v>
      </c>
      <c r="E2900" s="210" t="s">
        <v>5376</v>
      </c>
      <c r="F2900" s="48" t="s">
        <v>5377</v>
      </c>
      <c r="G2900" s="210">
        <v>20</v>
      </c>
      <c r="H2900" s="210" t="s">
        <v>1</v>
      </c>
      <c r="I2900" s="210">
        <v>20</v>
      </c>
      <c r="J2900" s="493">
        <v>20</v>
      </c>
      <c r="K2900" s="210"/>
      <c r="L2900" s="6">
        <f t="shared" ref="L2900" si="323">+M2900+N2900+O2900+P2900+Q2900+R2900+S2900+T2900</f>
        <v>1388470197.9300001</v>
      </c>
      <c r="M2900" s="1752">
        <f>184195930+1031163523+2170583</f>
        <v>1217530036</v>
      </c>
      <c r="N2900" s="1752">
        <f>159328631+3369408+8242122.93</f>
        <v>170940161.93000001</v>
      </c>
      <c r="O2900" s="1752"/>
      <c r="P2900" s="1752"/>
      <c r="Q2900" s="1752"/>
      <c r="R2900" s="1752"/>
      <c r="S2900" s="1752"/>
      <c r="T2900" s="1752"/>
      <c r="U2900" s="168">
        <f t="shared" si="320"/>
        <v>1225422230.0000002</v>
      </c>
      <c r="V2900" s="1738">
        <f>184195930+1030813594.07+2170583</f>
        <v>1217180107.0700002</v>
      </c>
      <c r="W2900" s="1738">
        <v>8242122.9299999997</v>
      </c>
      <c r="X2900" s="52"/>
      <c r="Y2900" s="52"/>
      <c r="Z2900" s="52"/>
      <c r="AA2900" s="52"/>
      <c r="AB2900" s="52"/>
      <c r="AC2900" s="52"/>
      <c r="AD2900" s="52"/>
      <c r="AE2900" s="52"/>
      <c r="AF2900" s="52"/>
      <c r="AG2900" s="1462">
        <v>72101507</v>
      </c>
      <c r="AH2900" s="1462" t="s">
        <v>6397</v>
      </c>
      <c r="AI2900" s="1462" t="s">
        <v>5263</v>
      </c>
      <c r="AJ2900" s="1462" t="s">
        <v>309</v>
      </c>
      <c r="AK2900" s="1462" t="s">
        <v>1753</v>
      </c>
      <c r="AL2900" s="1462" t="s">
        <v>274</v>
      </c>
      <c r="AM2900" s="1464">
        <v>1166226300</v>
      </c>
      <c r="AN2900" s="1464">
        <v>1166226300</v>
      </c>
      <c r="AO2900" s="1462" t="s">
        <v>275</v>
      </c>
      <c r="AP2900" s="1462" t="s">
        <v>734</v>
      </c>
      <c r="AQ2900" s="3084" t="s">
        <v>5251</v>
      </c>
      <c r="AR2900" s="1462"/>
      <c r="AS2900" s="1925" t="s">
        <v>6209</v>
      </c>
      <c r="AT2900" s="2510" t="s">
        <v>5378</v>
      </c>
      <c r="AU2900" s="3588">
        <v>6</v>
      </c>
      <c r="AV2900" s="3588">
        <v>0.5</v>
      </c>
      <c r="AW2900" s="3577" t="s">
        <v>5263</v>
      </c>
      <c r="AX2900" s="3577" t="s">
        <v>3919</v>
      </c>
      <c r="AY2900" s="3589">
        <v>1166226300</v>
      </c>
      <c r="AZ2900" s="1577">
        <v>5</v>
      </c>
      <c r="BA2900" s="1516" t="s">
        <v>5379</v>
      </c>
      <c r="BB2900" s="1516" t="s">
        <v>5380</v>
      </c>
      <c r="BC2900" s="1516" t="s">
        <v>5381</v>
      </c>
      <c r="BD2900" s="1382">
        <v>2017000012</v>
      </c>
      <c r="BE2900" s="1539">
        <v>42737</v>
      </c>
      <c r="BF2900" s="3103">
        <v>1031163523</v>
      </c>
      <c r="BG2900" s="1382">
        <v>2017000058</v>
      </c>
      <c r="BH2900" s="1539">
        <v>42748</v>
      </c>
      <c r="BI2900" s="3590">
        <v>1166226300</v>
      </c>
      <c r="BJ2900" s="1539">
        <v>42765</v>
      </c>
      <c r="BK2900" s="1539">
        <v>43076</v>
      </c>
      <c r="BL2900" s="1541">
        <f t="shared" si="321"/>
        <v>-135062777</v>
      </c>
      <c r="BM2900" s="3591">
        <f>L2900-(BI2900:BI2905)</f>
        <v>222243897.93000007</v>
      </c>
      <c r="BN2900" s="1471"/>
      <c r="BO2900" s="1471"/>
      <c r="BP2900" s="1471"/>
      <c r="BQ2900" s="1471"/>
      <c r="BR2900" s="1471"/>
      <c r="BS2900" s="1471"/>
      <c r="BT2900" s="1471"/>
      <c r="BU2900" s="1471"/>
      <c r="BV2900" s="1471"/>
      <c r="BW2900" s="1471"/>
      <c r="BX2900" s="1471"/>
      <c r="BY2900" s="1471"/>
      <c r="BZ2900" s="1471"/>
      <c r="CA2900" s="1471"/>
      <c r="CB2900" s="1471"/>
      <c r="CC2900" s="2754"/>
      <c r="CD2900" s="1390" t="s">
        <v>5218</v>
      </c>
    </row>
    <row r="2901" spans="1:82" s="19" customFormat="1" ht="32.25" customHeight="1" x14ac:dyDescent="0.25">
      <c r="A2901" s="1739" t="s">
        <v>163</v>
      </c>
      <c r="B2901" s="1740" t="s">
        <v>5363</v>
      </c>
      <c r="C2901" s="1741" t="s">
        <v>5364</v>
      </c>
      <c r="D2901" s="1742">
        <v>380</v>
      </c>
      <c r="E2901" s="1746" t="s">
        <v>5376</v>
      </c>
      <c r="F2901" s="1753" t="s">
        <v>5377</v>
      </c>
      <c r="G2901" s="1746">
        <v>20</v>
      </c>
      <c r="H2901" s="1746" t="s">
        <v>1</v>
      </c>
      <c r="I2901" s="1746">
        <v>20</v>
      </c>
      <c r="J2901" s="1745">
        <v>20</v>
      </c>
      <c r="K2901" s="1746"/>
      <c r="L2901" s="6"/>
      <c r="M2901" s="1747"/>
      <c r="N2901" s="1747"/>
      <c r="O2901" s="1747"/>
      <c r="P2901" s="1747"/>
      <c r="Q2901" s="1747"/>
      <c r="R2901" s="1747"/>
      <c r="S2901" s="1747"/>
      <c r="T2901" s="1747"/>
      <c r="U2901" s="1737">
        <f t="shared" si="320"/>
        <v>0</v>
      </c>
      <c r="V2901" s="1747"/>
      <c r="W2901" s="1747"/>
      <c r="X2901" s="1747"/>
      <c r="Y2901" s="1747"/>
      <c r="Z2901" s="1747"/>
      <c r="AA2901" s="1747"/>
      <c r="AB2901" s="1747"/>
      <c r="AC2901" s="1747"/>
      <c r="AD2901" s="1747"/>
      <c r="AE2901" s="1747"/>
      <c r="AF2901" s="1747"/>
      <c r="AG2901" s="2474">
        <v>70111503</v>
      </c>
      <c r="AH2901" s="2767" t="s">
        <v>5333</v>
      </c>
      <c r="AI2901" s="2474" t="s">
        <v>5263</v>
      </c>
      <c r="AJ2901" s="2767" t="s">
        <v>5334</v>
      </c>
      <c r="AK2901" s="2767" t="s">
        <v>1793</v>
      </c>
      <c r="AL2901" s="2767" t="s">
        <v>274</v>
      </c>
      <c r="AM2901" s="4078">
        <v>184195130</v>
      </c>
      <c r="AN2901" s="4078">
        <v>184195130</v>
      </c>
      <c r="AO2901" s="2767" t="s">
        <v>275</v>
      </c>
      <c r="AP2901" s="2767"/>
      <c r="AQ2901" s="3084" t="s">
        <v>5251</v>
      </c>
      <c r="AR2901" s="3084"/>
      <c r="AS2901" s="2767" t="s">
        <v>5335</v>
      </c>
      <c r="AT2901" s="3084" t="s">
        <v>5336</v>
      </c>
      <c r="AU2901" s="3084">
        <v>100</v>
      </c>
      <c r="AV2901" s="3084">
        <v>50</v>
      </c>
      <c r="AW2901" s="3085">
        <v>42887</v>
      </c>
      <c r="AX2901" s="3085">
        <v>43100</v>
      </c>
      <c r="AY2901" s="3601">
        <v>184195130</v>
      </c>
      <c r="AZ2901" s="3109">
        <v>6</v>
      </c>
      <c r="BA2901" s="3099" t="s">
        <v>311</v>
      </c>
      <c r="BB2901" s="3099" t="s">
        <v>2594</v>
      </c>
      <c r="BC2901" s="3928" t="s">
        <v>5337</v>
      </c>
      <c r="BD2901" s="3928">
        <v>2017000825</v>
      </c>
      <c r="BE2901" s="1414"/>
      <c r="BF2901" s="3099">
        <v>184195130</v>
      </c>
      <c r="BG2901" s="3928">
        <v>2017000856</v>
      </c>
      <c r="BH2901" s="3592">
        <v>42895</v>
      </c>
      <c r="BI2901" s="2768">
        <v>184195130</v>
      </c>
      <c r="BJ2901" s="3592">
        <v>42907</v>
      </c>
      <c r="BK2901" s="3592">
        <v>43104</v>
      </c>
      <c r="BL2901" s="1588">
        <f t="shared" si="321"/>
        <v>0</v>
      </c>
      <c r="BM2901" s="3106"/>
      <c r="BN2901" s="1413"/>
      <c r="BO2901" s="1413"/>
      <c r="BP2901" s="1413"/>
      <c r="BQ2901" s="1413"/>
      <c r="BR2901" s="2498"/>
      <c r="BS2901" s="2498"/>
      <c r="BT2901" s="2498"/>
      <c r="BU2901" s="2498"/>
      <c r="BV2901" s="2498"/>
      <c r="BW2901" s="2498"/>
      <c r="BX2901" s="2498"/>
      <c r="BY2901" s="2498"/>
      <c r="BZ2901" s="2498"/>
      <c r="CA2901" s="2498"/>
      <c r="CB2901" s="2498"/>
      <c r="CC2901" s="2752"/>
      <c r="CD2901" s="3583" t="s">
        <v>5218</v>
      </c>
    </row>
    <row r="2902" spans="1:82" s="19" customFormat="1" ht="32.25" customHeight="1" x14ac:dyDescent="0.25">
      <c r="A2902" s="1739" t="s">
        <v>163</v>
      </c>
      <c r="B2902" s="1740" t="s">
        <v>5363</v>
      </c>
      <c r="C2902" s="1741" t="s">
        <v>5364</v>
      </c>
      <c r="D2902" s="1742">
        <v>380</v>
      </c>
      <c r="E2902" s="1746" t="s">
        <v>5376</v>
      </c>
      <c r="F2902" s="1753" t="s">
        <v>5377</v>
      </c>
      <c r="G2902" s="1746">
        <v>20</v>
      </c>
      <c r="H2902" s="1746" t="s">
        <v>1</v>
      </c>
      <c r="I2902" s="1746">
        <v>20</v>
      </c>
      <c r="J2902" s="1745">
        <v>20</v>
      </c>
      <c r="K2902" s="1746"/>
      <c r="L2902" s="6"/>
      <c r="M2902" s="1747"/>
      <c r="N2902" s="1747"/>
      <c r="O2902" s="1747"/>
      <c r="P2902" s="1747"/>
      <c r="Q2902" s="1747"/>
      <c r="R2902" s="1747"/>
      <c r="S2902" s="1747"/>
      <c r="T2902" s="1747"/>
      <c r="U2902" s="1737">
        <f t="shared" si="320"/>
        <v>0</v>
      </c>
      <c r="V2902" s="1747"/>
      <c r="W2902" s="1747"/>
      <c r="X2902" s="1747"/>
      <c r="Y2902" s="1747"/>
      <c r="Z2902" s="1747"/>
      <c r="AA2902" s="1747"/>
      <c r="AB2902" s="1747"/>
      <c r="AC2902" s="1747"/>
      <c r="AD2902" s="1747"/>
      <c r="AE2902" s="1747"/>
      <c r="AF2902" s="1747"/>
      <c r="AG2902" s="2474">
        <v>81101508</v>
      </c>
      <c r="AH2902" s="2474" t="s">
        <v>6210</v>
      </c>
      <c r="AI2902" s="2474" t="s">
        <v>5263</v>
      </c>
      <c r="AJ2902" s="2767" t="s">
        <v>5334</v>
      </c>
      <c r="AK2902" s="2474" t="s">
        <v>5224</v>
      </c>
      <c r="AL2902" s="2767" t="s">
        <v>274</v>
      </c>
      <c r="AM2902" s="4078">
        <v>93073955</v>
      </c>
      <c r="AN2902" s="4078">
        <v>93073955</v>
      </c>
      <c r="AO2902" s="2767" t="s">
        <v>275</v>
      </c>
      <c r="AP2902" s="2474"/>
      <c r="AQ2902" s="3084" t="s">
        <v>5251</v>
      </c>
      <c r="AR2902" s="3390"/>
      <c r="AS2902" s="2474" t="s">
        <v>6210</v>
      </c>
      <c r="AT2902" s="3084" t="s">
        <v>5853</v>
      </c>
      <c r="AU2902" s="3580">
        <v>1</v>
      </c>
      <c r="AV2902" s="3580">
        <v>0.2</v>
      </c>
      <c r="AW2902" s="3581">
        <v>42893</v>
      </c>
      <c r="AX2902" s="3581">
        <v>43091</v>
      </c>
      <c r="AY2902" s="3579">
        <v>93073955</v>
      </c>
      <c r="AZ2902" s="3109">
        <v>10</v>
      </c>
      <c r="BA2902" s="3109" t="s">
        <v>3900</v>
      </c>
      <c r="BB2902" s="3109" t="s">
        <v>5382</v>
      </c>
      <c r="BC2902" s="3109" t="s">
        <v>5383</v>
      </c>
      <c r="BD2902" s="3106">
        <v>2017000104</v>
      </c>
      <c r="BE2902" s="3593"/>
      <c r="BF2902" s="3594"/>
      <c r="BG2902" s="3928">
        <v>2017000810</v>
      </c>
      <c r="BH2902" s="3595">
        <v>42871</v>
      </c>
      <c r="BI2902" s="3596">
        <v>93073955</v>
      </c>
      <c r="BJ2902" s="3595">
        <v>42893</v>
      </c>
      <c r="BK2902" s="3595">
        <v>43091</v>
      </c>
      <c r="BL2902" s="1588">
        <f t="shared" si="321"/>
        <v>-93073955</v>
      </c>
      <c r="BM2902" s="3106"/>
      <c r="BN2902" s="1413"/>
      <c r="BO2902" s="1413"/>
      <c r="BP2902" s="1413"/>
      <c r="BQ2902" s="1413"/>
      <c r="BR2902" s="2498"/>
      <c r="BS2902" s="2498"/>
      <c r="BT2902" s="2498"/>
      <c r="BU2902" s="2498"/>
      <c r="BV2902" s="2498"/>
      <c r="BW2902" s="2498"/>
      <c r="BX2902" s="2498"/>
      <c r="BY2902" s="2498"/>
      <c r="BZ2902" s="2498"/>
      <c r="CA2902" s="2498"/>
      <c r="CB2902" s="2498"/>
      <c r="CC2902" s="2752"/>
      <c r="CD2902" s="3583" t="s">
        <v>5218</v>
      </c>
    </row>
    <row r="2903" spans="1:82" s="19" customFormat="1" ht="32.25" customHeight="1" x14ac:dyDescent="0.25">
      <c r="A2903" s="1739" t="s">
        <v>163</v>
      </c>
      <c r="B2903" s="1740" t="s">
        <v>5363</v>
      </c>
      <c r="C2903" s="1741" t="s">
        <v>5364</v>
      </c>
      <c r="D2903" s="1742">
        <v>380</v>
      </c>
      <c r="E2903" s="1746" t="s">
        <v>5376</v>
      </c>
      <c r="F2903" s="1753" t="s">
        <v>5377</v>
      </c>
      <c r="G2903" s="1746">
        <v>20</v>
      </c>
      <c r="H2903" s="1746" t="s">
        <v>1</v>
      </c>
      <c r="I2903" s="1746">
        <v>20</v>
      </c>
      <c r="J2903" s="1745">
        <v>20</v>
      </c>
      <c r="K2903" s="1746"/>
      <c r="L2903" s="6"/>
      <c r="M2903" s="1747"/>
      <c r="N2903" s="1747"/>
      <c r="O2903" s="1747"/>
      <c r="P2903" s="1747"/>
      <c r="Q2903" s="1747"/>
      <c r="R2903" s="1747"/>
      <c r="S2903" s="1747"/>
      <c r="T2903" s="1747"/>
      <c r="U2903" s="1737">
        <f t="shared" si="320"/>
        <v>0</v>
      </c>
      <c r="V2903" s="1747"/>
      <c r="W2903" s="1747"/>
      <c r="X2903" s="1747"/>
      <c r="Y2903" s="1747"/>
      <c r="Z2903" s="1747"/>
      <c r="AA2903" s="1747"/>
      <c r="AB2903" s="1747"/>
      <c r="AC2903" s="1747"/>
      <c r="AD2903" s="1747"/>
      <c r="AE2903" s="1747"/>
      <c r="AF2903" s="1747"/>
      <c r="AG2903" s="2474"/>
      <c r="AH2903" s="2474"/>
      <c r="AI2903" s="2474"/>
      <c r="AJ2903" s="2474"/>
      <c r="AK2903" s="2474"/>
      <c r="AL2903" s="2474"/>
      <c r="AM2903" s="4078"/>
      <c r="AN2903" s="4078"/>
      <c r="AO2903" s="2474"/>
      <c r="AP2903" s="2474"/>
      <c r="AQ2903" s="2474"/>
      <c r="AR2903" s="3390"/>
      <c r="AS2903" s="1954"/>
      <c r="AT2903" s="3390"/>
      <c r="AU2903" s="3580"/>
      <c r="AV2903" s="3580"/>
      <c r="AW2903" s="3581"/>
      <c r="AX2903" s="3581"/>
      <c r="AY2903" s="3582"/>
      <c r="AZ2903" s="3109"/>
      <c r="BA2903" s="3109"/>
      <c r="BB2903" s="3109"/>
      <c r="BC2903" s="3109"/>
      <c r="BD2903" s="3106"/>
      <c r="BE2903" s="3595"/>
      <c r="BF2903" s="3597"/>
      <c r="BG2903" s="3106"/>
      <c r="BH2903" s="3595"/>
      <c r="BI2903" s="3590"/>
      <c r="BJ2903" s="3595"/>
      <c r="BK2903" s="3106"/>
      <c r="BL2903" s="1588">
        <f t="shared" si="321"/>
        <v>0</v>
      </c>
      <c r="BM2903" s="3106"/>
      <c r="BN2903" s="1413"/>
      <c r="BO2903" s="1413"/>
      <c r="BP2903" s="1413"/>
      <c r="BQ2903" s="1413"/>
      <c r="BR2903" s="2498"/>
      <c r="BS2903" s="2498"/>
      <c r="BT2903" s="2498"/>
      <c r="BU2903" s="2498"/>
      <c r="BV2903" s="2498"/>
      <c r="BW2903" s="2498"/>
      <c r="BX2903" s="2498"/>
      <c r="BY2903" s="2498"/>
      <c r="BZ2903" s="2498"/>
      <c r="CA2903" s="2498"/>
      <c r="CB2903" s="2498"/>
      <c r="CC2903" s="2752"/>
      <c r="CD2903" s="3583" t="s">
        <v>5218</v>
      </c>
    </row>
    <row r="2904" spans="1:82" s="19" customFormat="1" ht="32.25" customHeight="1" x14ac:dyDescent="0.25">
      <c r="A2904" s="1739" t="s">
        <v>163</v>
      </c>
      <c r="B2904" s="1740" t="s">
        <v>5363</v>
      </c>
      <c r="C2904" s="1741" t="s">
        <v>5364</v>
      </c>
      <c r="D2904" s="1742">
        <v>380</v>
      </c>
      <c r="E2904" s="1746" t="s">
        <v>5376</v>
      </c>
      <c r="F2904" s="1753" t="s">
        <v>5377</v>
      </c>
      <c r="G2904" s="1746">
        <v>20</v>
      </c>
      <c r="H2904" s="1746" t="s">
        <v>1</v>
      </c>
      <c r="I2904" s="1746">
        <v>20</v>
      </c>
      <c r="J2904" s="1745">
        <v>20</v>
      </c>
      <c r="K2904" s="1746"/>
      <c r="L2904" s="6"/>
      <c r="M2904" s="1747"/>
      <c r="N2904" s="1747"/>
      <c r="O2904" s="1747"/>
      <c r="P2904" s="1747"/>
      <c r="Q2904" s="1747"/>
      <c r="R2904" s="1747"/>
      <c r="S2904" s="1747"/>
      <c r="T2904" s="1747"/>
      <c r="U2904" s="1737">
        <f t="shared" si="320"/>
        <v>0</v>
      </c>
      <c r="V2904" s="1747"/>
      <c r="W2904" s="1747"/>
      <c r="X2904" s="1747"/>
      <c r="Y2904" s="1747"/>
      <c r="Z2904" s="1747"/>
      <c r="AA2904" s="1747"/>
      <c r="AB2904" s="1747"/>
      <c r="AC2904" s="1747"/>
      <c r="AD2904" s="1747"/>
      <c r="AE2904" s="1747"/>
      <c r="AF2904" s="1747"/>
      <c r="AG2904" s="2474"/>
      <c r="AH2904" s="2474"/>
      <c r="AI2904" s="2474"/>
      <c r="AJ2904" s="2474"/>
      <c r="AK2904" s="2474"/>
      <c r="AL2904" s="2474"/>
      <c r="AM2904" s="4078"/>
      <c r="AN2904" s="4078"/>
      <c r="AO2904" s="2474"/>
      <c r="AP2904" s="2474"/>
      <c r="AQ2904" s="2474"/>
      <c r="AR2904" s="3390"/>
      <c r="AS2904" s="3390"/>
      <c r="AT2904" s="3390"/>
      <c r="AU2904" s="3084"/>
      <c r="AV2904" s="3598"/>
      <c r="AW2904" s="3581"/>
      <c r="AX2904" s="3581"/>
      <c r="AY2904" s="3582"/>
      <c r="AZ2904" s="3056"/>
      <c r="BA2904" s="3056"/>
      <c r="BB2904" s="3056"/>
      <c r="BC2904" s="3056"/>
      <c r="BD2904" s="3056"/>
      <c r="BE2904" s="3058"/>
      <c r="BF2904" s="3058"/>
      <c r="BG2904" s="3058"/>
      <c r="BH2904" s="3058"/>
      <c r="BI2904" s="2495"/>
      <c r="BJ2904" s="3058"/>
      <c r="BK2904" s="3058"/>
      <c r="BL2904" s="1412">
        <f t="shared" si="321"/>
        <v>0</v>
      </c>
      <c r="BM2904" s="3058"/>
      <c r="BN2904" s="1413"/>
      <c r="BO2904" s="1413"/>
      <c r="BP2904" s="1413"/>
      <c r="BQ2904" s="1413"/>
      <c r="BR2904" s="2498"/>
      <c r="BS2904" s="2498"/>
      <c r="BT2904" s="2498"/>
      <c r="BU2904" s="2498"/>
      <c r="BV2904" s="2498"/>
      <c r="BW2904" s="2498"/>
      <c r="BX2904" s="2498"/>
      <c r="BY2904" s="2498"/>
      <c r="BZ2904" s="2498"/>
      <c r="CA2904" s="2498"/>
      <c r="CB2904" s="2498"/>
      <c r="CC2904" s="2752"/>
      <c r="CD2904" s="3583" t="s">
        <v>5218</v>
      </c>
    </row>
    <row r="2905" spans="1:82" s="19" customFormat="1" ht="32.25" customHeight="1" x14ac:dyDescent="0.25">
      <c r="A2905" s="1739" t="s">
        <v>163</v>
      </c>
      <c r="B2905" s="1740" t="s">
        <v>5363</v>
      </c>
      <c r="C2905" s="1741" t="s">
        <v>5364</v>
      </c>
      <c r="D2905" s="1742">
        <v>380</v>
      </c>
      <c r="E2905" s="1746" t="s">
        <v>5376</v>
      </c>
      <c r="F2905" s="1753" t="s">
        <v>5377</v>
      </c>
      <c r="G2905" s="1746">
        <v>20</v>
      </c>
      <c r="H2905" s="1746" t="s">
        <v>1</v>
      </c>
      <c r="I2905" s="1746">
        <v>20</v>
      </c>
      <c r="J2905" s="1745">
        <v>20</v>
      </c>
      <c r="K2905" s="1746"/>
      <c r="L2905" s="6"/>
      <c r="M2905" s="1747"/>
      <c r="N2905" s="1747"/>
      <c r="O2905" s="1747"/>
      <c r="P2905" s="1747"/>
      <c r="Q2905" s="1747"/>
      <c r="R2905" s="1747"/>
      <c r="S2905" s="1747"/>
      <c r="T2905" s="1747"/>
      <c r="U2905" s="1737">
        <f t="shared" si="320"/>
        <v>0</v>
      </c>
      <c r="V2905" s="1747"/>
      <c r="W2905" s="1747"/>
      <c r="X2905" s="1747"/>
      <c r="Y2905" s="1747"/>
      <c r="Z2905" s="1747"/>
      <c r="AA2905" s="1747"/>
      <c r="AB2905" s="1747"/>
      <c r="AC2905" s="1747"/>
      <c r="AD2905" s="1747"/>
      <c r="AE2905" s="1747"/>
      <c r="AF2905" s="1747"/>
      <c r="AG2905" s="2474"/>
      <c r="AH2905" s="2767"/>
      <c r="AI2905" s="2474"/>
      <c r="AJ2905" s="2767"/>
      <c r="AK2905" s="2767"/>
      <c r="AL2905" s="2767"/>
      <c r="AM2905" s="4078"/>
      <c r="AN2905" s="4078"/>
      <c r="AO2905" s="2767"/>
      <c r="AP2905" s="2767"/>
      <c r="AQ2905" s="3084"/>
      <c r="AR2905" s="3084"/>
      <c r="AS2905" s="2767"/>
      <c r="AT2905" s="3084"/>
      <c r="AU2905" s="3084"/>
      <c r="AV2905" s="3084"/>
      <c r="AW2905" s="3085"/>
      <c r="AX2905" s="3085"/>
      <c r="AY2905" s="3601"/>
      <c r="AZ2905" s="3099"/>
      <c r="BA2905" s="3099"/>
      <c r="BB2905" s="3099"/>
      <c r="BC2905" s="3928"/>
      <c r="BD2905" s="3928"/>
      <c r="BE2905" s="1414"/>
      <c r="BF2905" s="3099"/>
      <c r="BG2905" s="3928"/>
      <c r="BH2905" s="3592"/>
      <c r="BI2905" s="2768"/>
      <c r="BJ2905" s="3592"/>
      <c r="BK2905" s="3592"/>
      <c r="BL2905" s="1412">
        <f t="shared" si="321"/>
        <v>0</v>
      </c>
      <c r="BM2905" s="3058"/>
      <c r="BN2905" s="1413"/>
      <c r="BO2905" s="1413"/>
      <c r="BP2905" s="1413"/>
      <c r="BQ2905" s="1413"/>
      <c r="BR2905" s="2498"/>
      <c r="BS2905" s="2498"/>
      <c r="BT2905" s="2498"/>
      <c r="BU2905" s="2498"/>
      <c r="BV2905" s="2498"/>
      <c r="BW2905" s="2498"/>
      <c r="BX2905" s="2498"/>
      <c r="BY2905" s="2498"/>
      <c r="BZ2905" s="2498"/>
      <c r="CA2905" s="2498"/>
      <c r="CB2905" s="2498"/>
      <c r="CC2905" s="2752"/>
      <c r="CD2905" s="3583" t="s">
        <v>5218</v>
      </c>
    </row>
    <row r="2906" spans="1:82" s="19" customFormat="1" ht="32.25" customHeight="1" thickBot="1" x14ac:dyDescent="0.3">
      <c r="A2906" s="1749" t="s">
        <v>163</v>
      </c>
      <c r="B2906" s="1750" t="s">
        <v>5363</v>
      </c>
      <c r="C2906" s="1751" t="s">
        <v>5364</v>
      </c>
      <c r="D2906" s="1700">
        <v>380</v>
      </c>
      <c r="E2906" s="1706" t="s">
        <v>5376</v>
      </c>
      <c r="F2906" s="1726" t="s">
        <v>5377</v>
      </c>
      <c r="G2906" s="1706">
        <v>20</v>
      </c>
      <c r="H2906" s="1706" t="s">
        <v>1</v>
      </c>
      <c r="I2906" s="1706">
        <v>20</v>
      </c>
      <c r="J2906" s="1705">
        <v>20</v>
      </c>
      <c r="K2906" s="1706"/>
      <c r="L2906" s="57"/>
      <c r="M2906" s="1708"/>
      <c r="N2906" s="1708"/>
      <c r="O2906" s="1708"/>
      <c r="P2906" s="1708"/>
      <c r="Q2906" s="1708"/>
      <c r="R2906" s="1708"/>
      <c r="S2906" s="1708"/>
      <c r="T2906" s="1708"/>
      <c r="U2906" s="1709">
        <f t="shared" si="320"/>
        <v>0</v>
      </c>
      <c r="V2906" s="1708"/>
      <c r="W2906" s="1708"/>
      <c r="X2906" s="1708"/>
      <c r="Y2906" s="1708"/>
      <c r="Z2906" s="1708"/>
      <c r="AA2906" s="1708"/>
      <c r="AB2906" s="1708"/>
      <c r="AC2906" s="1708"/>
      <c r="AD2906" s="1708"/>
      <c r="AE2906" s="1708"/>
      <c r="AF2906" s="1708"/>
      <c r="AG2906" s="1942"/>
      <c r="AH2906" s="1942"/>
      <c r="AI2906" s="1942"/>
      <c r="AJ2906" s="1942"/>
      <c r="AK2906" s="1942"/>
      <c r="AL2906" s="1942"/>
      <c r="AM2906" s="4061"/>
      <c r="AN2906" s="4061"/>
      <c r="AO2906" s="1942"/>
      <c r="AP2906" s="1942"/>
      <c r="AQ2906" s="1942"/>
      <c r="AR2906" s="3585"/>
      <c r="AS2906" s="3585"/>
      <c r="AT2906" s="3585"/>
      <c r="AU2906" s="3586"/>
      <c r="AV2906" s="3586"/>
      <c r="AW2906" s="3585"/>
      <c r="AX2906" s="3585"/>
      <c r="AY2906" s="3587"/>
      <c r="AZ2906" s="1946"/>
      <c r="BA2906" s="1946"/>
      <c r="BB2906" s="1946"/>
      <c r="BC2906" s="1946"/>
      <c r="BD2906" s="1946"/>
      <c r="BE2906" s="1947"/>
      <c r="BF2906" s="1947"/>
      <c r="BG2906" s="1947"/>
      <c r="BH2906" s="1947"/>
      <c r="BI2906" s="3599"/>
      <c r="BJ2906" s="1947"/>
      <c r="BK2906" s="1947"/>
      <c r="BL2906" s="1654">
        <f t="shared" si="321"/>
        <v>0</v>
      </c>
      <c r="BM2906" s="1947"/>
      <c r="BN2906" s="1949"/>
      <c r="BO2906" s="1949"/>
      <c r="BP2906" s="1949"/>
      <c r="BQ2906" s="1949"/>
      <c r="BR2906" s="1950"/>
      <c r="BS2906" s="1950"/>
      <c r="BT2906" s="1950"/>
      <c r="BU2906" s="1950"/>
      <c r="BV2906" s="1950"/>
      <c r="BW2906" s="1950"/>
      <c r="BX2906" s="1950"/>
      <c r="BY2906" s="1950"/>
      <c r="BZ2906" s="1950"/>
      <c r="CA2906" s="1950"/>
      <c r="CB2906" s="1950"/>
      <c r="CC2906" s="1950"/>
      <c r="CD2906" s="2297" t="s">
        <v>5218</v>
      </c>
    </row>
    <row r="2907" spans="1:82" s="19" customFormat="1" ht="32.25" customHeight="1" x14ac:dyDescent="0.25">
      <c r="A2907" s="1735" t="s">
        <v>163</v>
      </c>
      <c r="B2907" s="1736" t="s">
        <v>5363</v>
      </c>
      <c r="C2907" s="501" t="s">
        <v>5364</v>
      </c>
      <c r="D2907" s="163">
        <v>381</v>
      </c>
      <c r="E2907" s="210" t="s">
        <v>5384</v>
      </c>
      <c r="F2907" s="48" t="s">
        <v>5385</v>
      </c>
      <c r="G2907" s="210">
        <v>0</v>
      </c>
      <c r="H2907" s="210" t="s">
        <v>0</v>
      </c>
      <c r="I2907" s="210">
        <v>1</v>
      </c>
      <c r="J2907" s="493">
        <v>0.1</v>
      </c>
      <c r="K2907" s="210"/>
      <c r="L2907" s="51">
        <f t="shared" ref="L2907" si="324">+M2907+N2907+O2907+P2907+Q2907+R2907+S2907+T2907</f>
        <v>1100000000</v>
      </c>
      <c r="M2907" s="196">
        <v>1100000000</v>
      </c>
      <c r="N2907" s="52"/>
      <c r="O2907" s="52"/>
      <c r="P2907" s="52"/>
      <c r="Q2907" s="52"/>
      <c r="R2907" s="52"/>
      <c r="S2907" s="52"/>
      <c r="T2907" s="52"/>
      <c r="U2907" s="168">
        <f t="shared" si="320"/>
        <v>1100000000</v>
      </c>
      <c r="V2907" s="52">
        <v>1100000000</v>
      </c>
      <c r="W2907" s="52"/>
      <c r="X2907" s="52"/>
      <c r="Y2907" s="52"/>
      <c r="Z2907" s="52"/>
      <c r="AA2907" s="52"/>
      <c r="AB2907" s="52"/>
      <c r="AC2907" s="52"/>
      <c r="AD2907" s="52"/>
      <c r="AE2907" s="52"/>
      <c r="AF2907" s="52"/>
      <c r="AG2907" s="2474">
        <v>81101508</v>
      </c>
      <c r="AH2907" s="1462" t="s">
        <v>5386</v>
      </c>
      <c r="AI2907" s="1462" t="s">
        <v>5346</v>
      </c>
      <c r="AJ2907" s="1462" t="s">
        <v>410</v>
      </c>
      <c r="AK2907" s="1462" t="s">
        <v>5224</v>
      </c>
      <c r="AL2907" s="1462" t="s">
        <v>274</v>
      </c>
      <c r="AM2907" s="1464">
        <v>1100000000</v>
      </c>
      <c r="AN2907" s="1464">
        <v>1100000000</v>
      </c>
      <c r="AO2907" s="1462" t="s">
        <v>275</v>
      </c>
      <c r="AP2907" s="1462"/>
      <c r="AQ2907" s="3084" t="s">
        <v>5251</v>
      </c>
      <c r="AR2907" s="2510"/>
      <c r="AS2907" s="2510" t="s">
        <v>5387</v>
      </c>
      <c r="AT2907" s="2510" t="s">
        <v>5368</v>
      </c>
      <c r="AU2907" s="3576">
        <v>1</v>
      </c>
      <c r="AV2907" s="3576">
        <v>0.2</v>
      </c>
      <c r="AW2907" s="3577">
        <v>42817</v>
      </c>
      <c r="AX2907" s="3577">
        <v>43100</v>
      </c>
      <c r="AY2907" s="3589">
        <v>1100000000</v>
      </c>
      <c r="AZ2907" s="1516">
        <v>1</v>
      </c>
      <c r="BA2907" s="1516" t="s">
        <v>2441</v>
      </c>
      <c r="BB2907" s="1516" t="s">
        <v>5388</v>
      </c>
      <c r="BC2907" s="1516" t="s">
        <v>5389</v>
      </c>
      <c r="BD2907" s="1516"/>
      <c r="BE2907" s="1382"/>
      <c r="BF2907" s="2220">
        <v>1100000000</v>
      </c>
      <c r="BG2907" s="1381">
        <v>2017000403</v>
      </c>
      <c r="BH2907" s="1659">
        <v>42804</v>
      </c>
      <c r="BI2907" s="2221">
        <v>1100000000</v>
      </c>
      <c r="BJ2907" s="1381" t="s">
        <v>5346</v>
      </c>
      <c r="BK2907" s="1381" t="s">
        <v>3919</v>
      </c>
      <c r="BL2907" s="1470">
        <f t="shared" si="321"/>
        <v>0</v>
      </c>
      <c r="BM2907" s="1934">
        <f>L2907-(BI2907:BI2912)</f>
        <v>0</v>
      </c>
      <c r="BN2907" s="1471"/>
      <c r="BO2907" s="1471"/>
      <c r="BP2907" s="1471"/>
      <c r="BQ2907" s="1471"/>
      <c r="BR2907" s="1471"/>
      <c r="BS2907" s="1471"/>
      <c r="BT2907" s="1471"/>
      <c r="BU2907" s="1471"/>
      <c r="BV2907" s="1471"/>
      <c r="BW2907" s="1471"/>
      <c r="BX2907" s="1471"/>
      <c r="BY2907" s="1471"/>
      <c r="BZ2907" s="1471"/>
      <c r="CA2907" s="1471"/>
      <c r="CB2907" s="1471"/>
      <c r="CC2907" s="2754"/>
      <c r="CD2907" s="1390" t="s">
        <v>5218</v>
      </c>
    </row>
    <row r="2908" spans="1:82" s="19" customFormat="1" ht="32.25" customHeight="1" x14ac:dyDescent="0.25">
      <c r="A2908" s="1739" t="s">
        <v>163</v>
      </c>
      <c r="B2908" s="1740" t="s">
        <v>5363</v>
      </c>
      <c r="C2908" s="1741" t="s">
        <v>5364</v>
      </c>
      <c r="D2908" s="1742">
        <v>381</v>
      </c>
      <c r="E2908" s="1746" t="s">
        <v>5384</v>
      </c>
      <c r="F2908" s="1753" t="s">
        <v>5385</v>
      </c>
      <c r="G2908" s="1746">
        <v>0</v>
      </c>
      <c r="H2908" s="1746" t="s">
        <v>0</v>
      </c>
      <c r="I2908" s="1746">
        <v>1</v>
      </c>
      <c r="J2908" s="1745">
        <v>0.1</v>
      </c>
      <c r="K2908" s="1746"/>
      <c r="L2908" s="6"/>
      <c r="M2908" s="1747"/>
      <c r="N2908" s="1747"/>
      <c r="O2908" s="1747"/>
      <c r="P2908" s="1747"/>
      <c r="Q2908" s="1747"/>
      <c r="R2908" s="1747"/>
      <c r="S2908" s="1747"/>
      <c r="T2908" s="1747"/>
      <c r="U2908" s="1737">
        <f t="shared" si="320"/>
        <v>0</v>
      </c>
      <c r="V2908" s="1747"/>
      <c r="W2908" s="1747"/>
      <c r="X2908" s="1747"/>
      <c r="Y2908" s="1747"/>
      <c r="Z2908" s="1747"/>
      <c r="AA2908" s="1747"/>
      <c r="AB2908" s="1747"/>
      <c r="AC2908" s="1747"/>
      <c r="AD2908" s="1747"/>
      <c r="AE2908" s="1747"/>
      <c r="AF2908" s="1747"/>
      <c r="AG2908" s="2474"/>
      <c r="AH2908" s="2474"/>
      <c r="AI2908" s="2474"/>
      <c r="AJ2908" s="2474"/>
      <c r="AK2908" s="2474"/>
      <c r="AL2908" s="2474"/>
      <c r="AM2908" s="4078"/>
      <c r="AN2908" s="4078"/>
      <c r="AO2908" s="2474"/>
      <c r="AP2908" s="2474"/>
      <c r="AQ2908" s="2474"/>
      <c r="AR2908" s="3390"/>
      <c r="AS2908" s="3390"/>
      <c r="AT2908" s="3390"/>
      <c r="AU2908" s="3580"/>
      <c r="AV2908" s="3580"/>
      <c r="AW2908" s="3390"/>
      <c r="AX2908" s="3390"/>
      <c r="AY2908" s="3582"/>
      <c r="AZ2908" s="3056"/>
      <c r="BA2908" s="3056"/>
      <c r="BB2908" s="3056"/>
      <c r="BC2908" s="3056"/>
      <c r="BD2908" s="3056"/>
      <c r="BE2908" s="3058"/>
      <c r="BF2908" s="3058"/>
      <c r="BG2908" s="3058"/>
      <c r="BH2908" s="3058"/>
      <c r="BI2908" s="2495"/>
      <c r="BJ2908" s="3058"/>
      <c r="BK2908" s="3058"/>
      <c r="BL2908" s="1412">
        <f t="shared" si="321"/>
        <v>0</v>
      </c>
      <c r="BM2908" s="3058"/>
      <c r="BN2908" s="1413"/>
      <c r="BO2908" s="1413"/>
      <c r="BP2908" s="1413"/>
      <c r="BQ2908" s="1413"/>
      <c r="BR2908" s="2498"/>
      <c r="BS2908" s="2498"/>
      <c r="BT2908" s="2498"/>
      <c r="BU2908" s="2498"/>
      <c r="BV2908" s="2498"/>
      <c r="BW2908" s="2498"/>
      <c r="BX2908" s="2498"/>
      <c r="BY2908" s="2498"/>
      <c r="BZ2908" s="2498"/>
      <c r="CA2908" s="2498"/>
      <c r="CB2908" s="2498"/>
      <c r="CC2908" s="2752"/>
      <c r="CD2908" s="3583" t="s">
        <v>5218</v>
      </c>
    </row>
    <row r="2909" spans="1:82" s="19" customFormat="1" ht="32.25" customHeight="1" x14ac:dyDescent="0.25">
      <c r="A2909" s="1739" t="s">
        <v>163</v>
      </c>
      <c r="B2909" s="1740" t="s">
        <v>5363</v>
      </c>
      <c r="C2909" s="1741" t="s">
        <v>5364</v>
      </c>
      <c r="D2909" s="1742">
        <v>381</v>
      </c>
      <c r="E2909" s="1746" t="s">
        <v>5384</v>
      </c>
      <c r="F2909" s="1753" t="s">
        <v>5385</v>
      </c>
      <c r="G2909" s="1746">
        <v>0</v>
      </c>
      <c r="H2909" s="1746" t="s">
        <v>0</v>
      </c>
      <c r="I2909" s="1746">
        <v>1</v>
      </c>
      <c r="J2909" s="1745">
        <v>0.1</v>
      </c>
      <c r="K2909" s="1746"/>
      <c r="L2909" s="6"/>
      <c r="M2909" s="1747"/>
      <c r="N2909" s="1747"/>
      <c r="O2909" s="1747"/>
      <c r="P2909" s="1747"/>
      <c r="Q2909" s="1747"/>
      <c r="R2909" s="1747"/>
      <c r="S2909" s="1747"/>
      <c r="T2909" s="1747"/>
      <c r="U2909" s="1737">
        <f t="shared" si="320"/>
        <v>0</v>
      </c>
      <c r="V2909" s="1747"/>
      <c r="W2909" s="1747"/>
      <c r="X2909" s="1747"/>
      <c r="Y2909" s="1747"/>
      <c r="Z2909" s="1747"/>
      <c r="AA2909" s="1747"/>
      <c r="AB2909" s="1747"/>
      <c r="AC2909" s="1747"/>
      <c r="AD2909" s="1747"/>
      <c r="AE2909" s="1747"/>
      <c r="AF2909" s="1747"/>
      <c r="AG2909" s="2474"/>
      <c r="AH2909" s="2474"/>
      <c r="AI2909" s="2474"/>
      <c r="AJ2909" s="2474"/>
      <c r="AK2909" s="2474"/>
      <c r="AL2909" s="2474"/>
      <c r="AM2909" s="4078"/>
      <c r="AN2909" s="4078"/>
      <c r="AO2909" s="2474"/>
      <c r="AP2909" s="2474"/>
      <c r="AQ2909" s="2474"/>
      <c r="AR2909" s="3390"/>
      <c r="AS2909" s="3390"/>
      <c r="AT2909" s="3390"/>
      <c r="AU2909" s="3580"/>
      <c r="AV2909" s="3580"/>
      <c r="AW2909" s="3390"/>
      <c r="AX2909" s="3390"/>
      <c r="AY2909" s="3582"/>
      <c r="AZ2909" s="3056"/>
      <c r="BA2909" s="3056"/>
      <c r="BB2909" s="3056"/>
      <c r="BC2909" s="3056"/>
      <c r="BD2909" s="3056"/>
      <c r="BE2909" s="3058"/>
      <c r="BF2909" s="3058"/>
      <c r="BG2909" s="3058"/>
      <c r="BH2909" s="3058"/>
      <c r="BI2909" s="2495"/>
      <c r="BJ2909" s="3058"/>
      <c r="BK2909" s="3058"/>
      <c r="BL2909" s="1412">
        <f t="shared" si="321"/>
        <v>0</v>
      </c>
      <c r="BM2909" s="3058"/>
      <c r="BN2909" s="1413"/>
      <c r="BO2909" s="1413"/>
      <c r="BP2909" s="1413"/>
      <c r="BQ2909" s="1413"/>
      <c r="BR2909" s="2498"/>
      <c r="BS2909" s="2498"/>
      <c r="BT2909" s="2498"/>
      <c r="BU2909" s="2498"/>
      <c r="BV2909" s="2498"/>
      <c r="BW2909" s="2498"/>
      <c r="BX2909" s="2498"/>
      <c r="BY2909" s="2498"/>
      <c r="BZ2909" s="2498"/>
      <c r="CA2909" s="2498"/>
      <c r="CB2909" s="2498"/>
      <c r="CC2909" s="2752"/>
      <c r="CD2909" s="3583" t="s">
        <v>5218</v>
      </c>
    </row>
    <row r="2910" spans="1:82" s="19" customFormat="1" ht="32.25" customHeight="1" x14ac:dyDescent="0.25">
      <c r="A2910" s="1739" t="s">
        <v>163</v>
      </c>
      <c r="B2910" s="1740" t="s">
        <v>5363</v>
      </c>
      <c r="C2910" s="1741" t="s">
        <v>5364</v>
      </c>
      <c r="D2910" s="1742">
        <v>381</v>
      </c>
      <c r="E2910" s="1746" t="s">
        <v>5384</v>
      </c>
      <c r="F2910" s="1753" t="s">
        <v>5385</v>
      </c>
      <c r="G2910" s="1746">
        <v>0</v>
      </c>
      <c r="H2910" s="1746" t="s">
        <v>0</v>
      </c>
      <c r="I2910" s="1746">
        <v>1</v>
      </c>
      <c r="J2910" s="1745">
        <v>0.1</v>
      </c>
      <c r="K2910" s="1746"/>
      <c r="L2910" s="6"/>
      <c r="M2910" s="1747"/>
      <c r="N2910" s="1747"/>
      <c r="O2910" s="1747"/>
      <c r="P2910" s="1747"/>
      <c r="Q2910" s="1747"/>
      <c r="R2910" s="1747"/>
      <c r="S2910" s="1747"/>
      <c r="T2910" s="1747"/>
      <c r="U2910" s="1737">
        <f t="shared" si="320"/>
        <v>0</v>
      </c>
      <c r="V2910" s="1747"/>
      <c r="W2910" s="1747"/>
      <c r="X2910" s="1747"/>
      <c r="Y2910" s="1747"/>
      <c r="Z2910" s="1747"/>
      <c r="AA2910" s="1747"/>
      <c r="AB2910" s="1747"/>
      <c r="AC2910" s="1747"/>
      <c r="AD2910" s="1747"/>
      <c r="AE2910" s="1747"/>
      <c r="AF2910" s="1747"/>
      <c r="AG2910" s="2474"/>
      <c r="AH2910" s="2474"/>
      <c r="AI2910" s="2474"/>
      <c r="AJ2910" s="2474"/>
      <c r="AK2910" s="2474"/>
      <c r="AL2910" s="2474"/>
      <c r="AM2910" s="4078"/>
      <c r="AN2910" s="4078"/>
      <c r="AO2910" s="2474"/>
      <c r="AP2910" s="2474"/>
      <c r="AQ2910" s="2474"/>
      <c r="AR2910" s="3390"/>
      <c r="AS2910" s="3390"/>
      <c r="AT2910" s="3390"/>
      <c r="AU2910" s="3580"/>
      <c r="AV2910" s="3580"/>
      <c r="AW2910" s="3390"/>
      <c r="AX2910" s="3390"/>
      <c r="AY2910" s="3582"/>
      <c r="AZ2910" s="3056"/>
      <c r="BA2910" s="3056"/>
      <c r="BB2910" s="3056"/>
      <c r="BC2910" s="3056"/>
      <c r="BD2910" s="3056"/>
      <c r="BE2910" s="3058"/>
      <c r="BF2910" s="3058"/>
      <c r="BG2910" s="3058"/>
      <c r="BH2910" s="3058"/>
      <c r="BI2910" s="2495"/>
      <c r="BJ2910" s="3058"/>
      <c r="BK2910" s="3058"/>
      <c r="BL2910" s="1412">
        <f t="shared" si="321"/>
        <v>0</v>
      </c>
      <c r="BM2910" s="3058"/>
      <c r="BN2910" s="1413"/>
      <c r="BO2910" s="1413"/>
      <c r="BP2910" s="1413"/>
      <c r="BQ2910" s="1413"/>
      <c r="BR2910" s="2498"/>
      <c r="BS2910" s="2498"/>
      <c r="BT2910" s="2498"/>
      <c r="BU2910" s="2498"/>
      <c r="BV2910" s="2498"/>
      <c r="BW2910" s="2498"/>
      <c r="BX2910" s="2498"/>
      <c r="BY2910" s="2498"/>
      <c r="BZ2910" s="2498"/>
      <c r="CA2910" s="2498"/>
      <c r="CB2910" s="2498"/>
      <c r="CC2910" s="2752"/>
      <c r="CD2910" s="3583" t="s">
        <v>5218</v>
      </c>
    </row>
    <row r="2911" spans="1:82" s="19" customFormat="1" ht="32.25" customHeight="1" x14ac:dyDescent="0.25">
      <c r="A2911" s="1739" t="s">
        <v>163</v>
      </c>
      <c r="B2911" s="1740" t="s">
        <v>5363</v>
      </c>
      <c r="C2911" s="1741" t="s">
        <v>5364</v>
      </c>
      <c r="D2911" s="1742">
        <v>381</v>
      </c>
      <c r="E2911" s="1746" t="s">
        <v>5384</v>
      </c>
      <c r="F2911" s="1753" t="s">
        <v>5385</v>
      </c>
      <c r="G2911" s="1746">
        <v>0</v>
      </c>
      <c r="H2911" s="1746" t="s">
        <v>0</v>
      </c>
      <c r="I2911" s="1746">
        <v>1</v>
      </c>
      <c r="J2911" s="1745">
        <v>0.1</v>
      </c>
      <c r="K2911" s="1746"/>
      <c r="L2911" s="6"/>
      <c r="M2911" s="1747"/>
      <c r="N2911" s="1747"/>
      <c r="O2911" s="1747"/>
      <c r="P2911" s="1747"/>
      <c r="Q2911" s="1747"/>
      <c r="R2911" s="1747"/>
      <c r="S2911" s="1747"/>
      <c r="T2911" s="1747"/>
      <c r="U2911" s="1737">
        <f t="shared" si="320"/>
        <v>0</v>
      </c>
      <c r="V2911" s="1747"/>
      <c r="W2911" s="1747"/>
      <c r="X2911" s="1747"/>
      <c r="Y2911" s="1747"/>
      <c r="Z2911" s="1747"/>
      <c r="AA2911" s="1747"/>
      <c r="AB2911" s="1747"/>
      <c r="AC2911" s="1747"/>
      <c r="AD2911" s="1747"/>
      <c r="AE2911" s="1747"/>
      <c r="AF2911" s="1747"/>
      <c r="AG2911" s="2474"/>
      <c r="AH2911" s="2474"/>
      <c r="AI2911" s="2474"/>
      <c r="AJ2911" s="2474"/>
      <c r="AK2911" s="2474"/>
      <c r="AL2911" s="2474"/>
      <c r="AM2911" s="4078"/>
      <c r="AN2911" s="4078"/>
      <c r="AO2911" s="2474"/>
      <c r="AP2911" s="2474"/>
      <c r="AQ2911" s="2474"/>
      <c r="AR2911" s="3390"/>
      <c r="AS2911" s="3390"/>
      <c r="AT2911" s="3390"/>
      <c r="AU2911" s="3580"/>
      <c r="AV2911" s="3580"/>
      <c r="AW2911" s="3390"/>
      <c r="AX2911" s="3390"/>
      <c r="AY2911" s="3582"/>
      <c r="AZ2911" s="3056"/>
      <c r="BA2911" s="3056"/>
      <c r="BB2911" s="3056"/>
      <c r="BC2911" s="3056"/>
      <c r="BD2911" s="3056"/>
      <c r="BE2911" s="3058"/>
      <c r="BF2911" s="3058"/>
      <c r="BG2911" s="3058"/>
      <c r="BH2911" s="3058"/>
      <c r="BI2911" s="2495"/>
      <c r="BJ2911" s="3058"/>
      <c r="BK2911" s="3058"/>
      <c r="BL2911" s="1412">
        <f t="shared" si="321"/>
        <v>0</v>
      </c>
      <c r="BM2911" s="3058"/>
      <c r="BN2911" s="1413"/>
      <c r="BO2911" s="1413"/>
      <c r="BP2911" s="1413"/>
      <c r="BQ2911" s="1413"/>
      <c r="BR2911" s="2498"/>
      <c r="BS2911" s="2498"/>
      <c r="BT2911" s="2498"/>
      <c r="BU2911" s="2498"/>
      <c r="BV2911" s="2498"/>
      <c r="BW2911" s="2498"/>
      <c r="BX2911" s="2498"/>
      <c r="BY2911" s="2498"/>
      <c r="BZ2911" s="2498"/>
      <c r="CA2911" s="2498"/>
      <c r="CB2911" s="2498"/>
      <c r="CC2911" s="2752"/>
      <c r="CD2911" s="3583" t="s">
        <v>5218</v>
      </c>
    </row>
    <row r="2912" spans="1:82" s="19" customFormat="1" ht="32.25" customHeight="1" x14ac:dyDescent="0.25">
      <c r="A2912" s="1739" t="s">
        <v>163</v>
      </c>
      <c r="B2912" s="1740" t="s">
        <v>5363</v>
      </c>
      <c r="C2912" s="1741" t="s">
        <v>5364</v>
      </c>
      <c r="D2912" s="1742">
        <v>381</v>
      </c>
      <c r="E2912" s="1746" t="s">
        <v>5384</v>
      </c>
      <c r="F2912" s="1753" t="s">
        <v>5385</v>
      </c>
      <c r="G2912" s="1746">
        <v>0</v>
      </c>
      <c r="H2912" s="1746" t="s">
        <v>0</v>
      </c>
      <c r="I2912" s="1746">
        <v>1</v>
      </c>
      <c r="J2912" s="1745">
        <v>0.1</v>
      </c>
      <c r="K2912" s="1746"/>
      <c r="L2912" s="6"/>
      <c r="M2912" s="1747"/>
      <c r="N2912" s="1747"/>
      <c r="O2912" s="1747"/>
      <c r="P2912" s="1747"/>
      <c r="Q2912" s="1747"/>
      <c r="R2912" s="1747"/>
      <c r="S2912" s="1747"/>
      <c r="T2912" s="1747"/>
      <c r="U2912" s="1737">
        <f t="shared" si="320"/>
        <v>0</v>
      </c>
      <c r="V2912" s="1747"/>
      <c r="W2912" s="1747"/>
      <c r="X2912" s="1747"/>
      <c r="Y2912" s="1747"/>
      <c r="Z2912" s="1747"/>
      <c r="AA2912" s="1747"/>
      <c r="AB2912" s="1747"/>
      <c r="AC2912" s="1747"/>
      <c r="AD2912" s="1747"/>
      <c r="AE2912" s="1747"/>
      <c r="AF2912" s="1747"/>
      <c r="AG2912" s="2474"/>
      <c r="AH2912" s="2474"/>
      <c r="AI2912" s="2474"/>
      <c r="AJ2912" s="2474"/>
      <c r="AK2912" s="2474"/>
      <c r="AL2912" s="2474"/>
      <c r="AM2912" s="4078"/>
      <c r="AN2912" s="4078"/>
      <c r="AO2912" s="2474"/>
      <c r="AP2912" s="2474"/>
      <c r="AQ2912" s="2474"/>
      <c r="AR2912" s="3390"/>
      <c r="AS2912" s="3390"/>
      <c r="AT2912" s="3390"/>
      <c r="AU2912" s="3580"/>
      <c r="AV2912" s="3580"/>
      <c r="AW2912" s="3390"/>
      <c r="AX2912" s="3390"/>
      <c r="AY2912" s="3582"/>
      <c r="AZ2912" s="3056"/>
      <c r="BA2912" s="3056"/>
      <c r="BB2912" s="3056"/>
      <c r="BC2912" s="3056"/>
      <c r="BD2912" s="3056"/>
      <c r="BE2912" s="3058"/>
      <c r="BF2912" s="3058"/>
      <c r="BG2912" s="3058"/>
      <c r="BH2912" s="3058"/>
      <c r="BI2912" s="2495"/>
      <c r="BJ2912" s="3058"/>
      <c r="BK2912" s="3058"/>
      <c r="BL2912" s="1412">
        <f t="shared" si="321"/>
        <v>0</v>
      </c>
      <c r="BM2912" s="3058"/>
      <c r="BN2912" s="1413"/>
      <c r="BO2912" s="1413"/>
      <c r="BP2912" s="1413"/>
      <c r="BQ2912" s="1413"/>
      <c r="BR2912" s="2498"/>
      <c r="BS2912" s="2498"/>
      <c r="BT2912" s="2498"/>
      <c r="BU2912" s="2498"/>
      <c r="BV2912" s="2498"/>
      <c r="BW2912" s="2498"/>
      <c r="BX2912" s="2498"/>
      <c r="BY2912" s="2498"/>
      <c r="BZ2912" s="2498"/>
      <c r="CA2912" s="2498"/>
      <c r="CB2912" s="2498"/>
      <c r="CC2912" s="2752"/>
      <c r="CD2912" s="3583" t="s">
        <v>5218</v>
      </c>
    </row>
    <row r="2913" spans="1:82" s="19" customFormat="1" ht="32.25" customHeight="1" thickBot="1" x14ac:dyDescent="0.3">
      <c r="A2913" s="1749" t="s">
        <v>163</v>
      </c>
      <c r="B2913" s="1750" t="s">
        <v>5363</v>
      </c>
      <c r="C2913" s="1751" t="s">
        <v>5364</v>
      </c>
      <c r="D2913" s="1700">
        <v>381</v>
      </c>
      <c r="E2913" s="1706" t="s">
        <v>5384</v>
      </c>
      <c r="F2913" s="1726" t="s">
        <v>5385</v>
      </c>
      <c r="G2913" s="1706">
        <v>0</v>
      </c>
      <c r="H2913" s="1706" t="s">
        <v>0</v>
      </c>
      <c r="I2913" s="1706">
        <v>1</v>
      </c>
      <c r="J2913" s="1705">
        <v>0.1</v>
      </c>
      <c r="K2913" s="1706"/>
      <c r="L2913" s="57"/>
      <c r="M2913" s="1708"/>
      <c r="N2913" s="1708"/>
      <c r="O2913" s="1708"/>
      <c r="P2913" s="1708"/>
      <c r="Q2913" s="1708"/>
      <c r="R2913" s="1708"/>
      <c r="S2913" s="1708"/>
      <c r="T2913" s="1708"/>
      <c r="U2913" s="1709">
        <f t="shared" si="320"/>
        <v>0</v>
      </c>
      <c r="V2913" s="1708"/>
      <c r="W2913" s="1708"/>
      <c r="X2913" s="1708"/>
      <c r="Y2913" s="1708"/>
      <c r="Z2913" s="1708"/>
      <c r="AA2913" s="1708"/>
      <c r="AB2913" s="1708"/>
      <c r="AC2913" s="1708"/>
      <c r="AD2913" s="1708"/>
      <c r="AE2913" s="1708"/>
      <c r="AF2913" s="1708"/>
      <c r="AG2913" s="1942"/>
      <c r="AH2913" s="1942"/>
      <c r="AI2913" s="1942"/>
      <c r="AJ2913" s="1942"/>
      <c r="AK2913" s="1942"/>
      <c r="AL2913" s="1942"/>
      <c r="AM2913" s="4061"/>
      <c r="AN2913" s="4061"/>
      <c r="AO2913" s="1942"/>
      <c r="AP2913" s="1942"/>
      <c r="AQ2913" s="1942"/>
      <c r="AR2913" s="3585"/>
      <c r="AS2913" s="3585"/>
      <c r="AT2913" s="3585"/>
      <c r="AU2913" s="3586"/>
      <c r="AV2913" s="3586"/>
      <c r="AW2913" s="3585"/>
      <c r="AX2913" s="3585"/>
      <c r="AY2913" s="3587"/>
      <c r="AZ2913" s="1946"/>
      <c r="BA2913" s="1946"/>
      <c r="BB2913" s="1946"/>
      <c r="BC2913" s="1946"/>
      <c r="BD2913" s="1946"/>
      <c r="BE2913" s="1947"/>
      <c r="BF2913" s="1947"/>
      <c r="BG2913" s="1947"/>
      <c r="BH2913" s="1947"/>
      <c r="BI2913" s="1948"/>
      <c r="BJ2913" s="1947"/>
      <c r="BK2913" s="1947"/>
      <c r="BL2913" s="1654">
        <f t="shared" si="321"/>
        <v>0</v>
      </c>
      <c r="BM2913" s="1947"/>
      <c r="BN2913" s="1949"/>
      <c r="BO2913" s="1949"/>
      <c r="BP2913" s="1949"/>
      <c r="BQ2913" s="1949"/>
      <c r="BR2913" s="1950"/>
      <c r="BS2913" s="1950"/>
      <c r="BT2913" s="1950"/>
      <c r="BU2913" s="1950"/>
      <c r="BV2913" s="1950"/>
      <c r="BW2913" s="1950"/>
      <c r="BX2913" s="1950"/>
      <c r="BY2913" s="1950"/>
      <c r="BZ2913" s="1950"/>
      <c r="CA2913" s="1950"/>
      <c r="CB2913" s="1950"/>
      <c r="CC2913" s="1950"/>
      <c r="CD2913" s="2297" t="s">
        <v>5218</v>
      </c>
    </row>
    <row r="2914" spans="1:82" s="19" customFormat="1" ht="32.25" customHeight="1" x14ac:dyDescent="0.25">
      <c r="A2914" s="1735" t="s">
        <v>163</v>
      </c>
      <c r="B2914" s="1736" t="s">
        <v>5363</v>
      </c>
      <c r="C2914" s="501" t="s">
        <v>5364</v>
      </c>
      <c r="D2914" s="163">
        <v>382</v>
      </c>
      <c r="E2914" s="210" t="s">
        <v>5390</v>
      </c>
      <c r="F2914" s="48" t="s">
        <v>5391</v>
      </c>
      <c r="G2914" s="210">
        <v>0</v>
      </c>
      <c r="H2914" s="210" t="s">
        <v>0</v>
      </c>
      <c r="I2914" s="210">
        <v>1</v>
      </c>
      <c r="J2914" s="493">
        <v>1</v>
      </c>
      <c r="K2914" s="210"/>
      <c r="L2914" s="51"/>
      <c r="M2914" s="52"/>
      <c r="N2914" s="52"/>
      <c r="O2914" s="52"/>
      <c r="P2914" s="52"/>
      <c r="Q2914" s="52"/>
      <c r="R2914" s="52"/>
      <c r="S2914" s="52"/>
      <c r="T2914" s="52"/>
      <c r="U2914" s="168">
        <f t="shared" si="320"/>
        <v>0</v>
      </c>
      <c r="V2914" s="52"/>
      <c r="W2914" s="52"/>
      <c r="X2914" s="52"/>
      <c r="Y2914" s="52"/>
      <c r="Z2914" s="52"/>
      <c r="AA2914" s="52"/>
      <c r="AB2914" s="52"/>
      <c r="AC2914" s="52"/>
      <c r="AD2914" s="52"/>
      <c r="AE2914" s="52"/>
      <c r="AF2914" s="52"/>
      <c r="AG2914" s="1462"/>
      <c r="AH2914" s="1462"/>
      <c r="AI2914" s="1462"/>
      <c r="AJ2914" s="1462"/>
      <c r="AK2914" s="1462"/>
      <c r="AL2914" s="1462"/>
      <c r="AM2914" s="1464"/>
      <c r="AN2914" s="1464"/>
      <c r="AO2914" s="1462"/>
      <c r="AP2914" s="1462"/>
      <c r="AQ2914" s="1462"/>
      <c r="AR2914" s="2510"/>
      <c r="AS2914" s="2510" t="s">
        <v>6211</v>
      </c>
      <c r="AT2914" s="2510" t="s">
        <v>5392</v>
      </c>
      <c r="AU2914" s="3588">
        <v>100</v>
      </c>
      <c r="AV2914" s="3588">
        <v>50</v>
      </c>
      <c r="AW2914" s="2510" t="s">
        <v>5393</v>
      </c>
      <c r="AX2914" s="3600" t="s">
        <v>1655</v>
      </c>
      <c r="AY2914" s="3589">
        <v>0</v>
      </c>
      <c r="AZ2914" s="1459"/>
      <c r="BA2914" s="1459"/>
      <c r="BB2914" s="1459"/>
      <c r="BC2914" s="1459"/>
      <c r="BD2914" s="1459"/>
      <c r="BE2914" s="1381"/>
      <c r="BF2914" s="1381"/>
      <c r="BG2914" s="1381"/>
      <c r="BH2914" s="1381"/>
      <c r="BI2914" s="1858"/>
      <c r="BJ2914" s="1381"/>
      <c r="BK2914" s="1381"/>
      <c r="BL2914" s="1470">
        <f t="shared" si="321"/>
        <v>0</v>
      </c>
      <c r="BM2914" s="1934">
        <f>L2914-(BI2914:BI2919)</f>
        <v>0</v>
      </c>
      <c r="BN2914" s="1471"/>
      <c r="BO2914" s="1471"/>
      <c r="BP2914" s="1471"/>
      <c r="BQ2914" s="1471"/>
      <c r="BR2914" s="1471"/>
      <c r="BS2914" s="1471"/>
      <c r="BT2914" s="1471"/>
      <c r="BU2914" s="1471"/>
      <c r="BV2914" s="1471"/>
      <c r="BW2914" s="1471"/>
      <c r="BX2914" s="1471"/>
      <c r="BY2914" s="1471"/>
      <c r="BZ2914" s="1471"/>
      <c r="CA2914" s="1471"/>
      <c r="CB2914" s="1471"/>
      <c r="CC2914" s="1471"/>
      <c r="CD2914" s="1390" t="s">
        <v>5218</v>
      </c>
    </row>
    <row r="2915" spans="1:82" s="19" customFormat="1" ht="32.25" customHeight="1" x14ac:dyDescent="0.25">
      <c r="A2915" s="1739" t="s">
        <v>163</v>
      </c>
      <c r="B2915" s="1740" t="s">
        <v>5363</v>
      </c>
      <c r="C2915" s="1741" t="s">
        <v>5364</v>
      </c>
      <c r="D2915" s="1742">
        <v>382</v>
      </c>
      <c r="E2915" s="1746" t="s">
        <v>5390</v>
      </c>
      <c r="F2915" s="1753" t="s">
        <v>5391</v>
      </c>
      <c r="G2915" s="1746">
        <v>0</v>
      </c>
      <c r="H2915" s="1746" t="s">
        <v>0</v>
      </c>
      <c r="I2915" s="1746">
        <v>1</v>
      </c>
      <c r="J2915" s="1745">
        <v>1</v>
      </c>
      <c r="K2915" s="1746"/>
      <c r="L2915" s="6"/>
      <c r="M2915" s="1747"/>
      <c r="N2915" s="1747"/>
      <c r="O2915" s="1747"/>
      <c r="P2915" s="1747"/>
      <c r="Q2915" s="1747"/>
      <c r="R2915" s="1747"/>
      <c r="S2915" s="1747"/>
      <c r="T2915" s="1747"/>
      <c r="U2915" s="1737">
        <f t="shared" si="320"/>
        <v>0</v>
      </c>
      <c r="V2915" s="1747"/>
      <c r="W2915" s="1747"/>
      <c r="X2915" s="1747"/>
      <c r="Y2915" s="1747"/>
      <c r="Z2915" s="1747"/>
      <c r="AA2915" s="1747"/>
      <c r="AB2915" s="1747"/>
      <c r="AC2915" s="1747"/>
      <c r="AD2915" s="1747"/>
      <c r="AE2915" s="1747"/>
      <c r="AF2915" s="1747"/>
      <c r="AG2915" s="2474"/>
      <c r="AH2915" s="2474"/>
      <c r="AI2915" s="2474"/>
      <c r="AJ2915" s="2474"/>
      <c r="AK2915" s="2474"/>
      <c r="AL2915" s="2474"/>
      <c r="AM2915" s="4078"/>
      <c r="AN2915" s="4078"/>
      <c r="AO2915" s="2474"/>
      <c r="AP2915" s="2474"/>
      <c r="AQ2915" s="2474"/>
      <c r="AR2915" s="3390"/>
      <c r="AS2915" s="3390"/>
      <c r="AT2915" s="3390"/>
      <c r="AU2915" s="3580"/>
      <c r="AV2915" s="3580"/>
      <c r="AW2915" s="3390"/>
      <c r="AX2915" s="3390"/>
      <c r="AY2915" s="3582"/>
      <c r="AZ2915" s="3056"/>
      <c r="BA2915" s="3056"/>
      <c r="BB2915" s="3056"/>
      <c r="BC2915" s="3056"/>
      <c r="BD2915" s="3056"/>
      <c r="BE2915" s="3058"/>
      <c r="BF2915" s="3058"/>
      <c r="BG2915" s="3058"/>
      <c r="BH2915" s="3058"/>
      <c r="BI2915" s="2495"/>
      <c r="BJ2915" s="3058"/>
      <c r="BK2915" s="3058"/>
      <c r="BL2915" s="1412">
        <f t="shared" si="321"/>
        <v>0</v>
      </c>
      <c r="BM2915" s="3058"/>
      <c r="BN2915" s="1413"/>
      <c r="BO2915" s="1413"/>
      <c r="BP2915" s="1413"/>
      <c r="BQ2915" s="1413"/>
      <c r="BR2915" s="2498"/>
      <c r="BS2915" s="2498"/>
      <c r="BT2915" s="2498"/>
      <c r="BU2915" s="2498"/>
      <c r="BV2915" s="2498"/>
      <c r="BW2915" s="2498"/>
      <c r="BX2915" s="2498"/>
      <c r="BY2915" s="2498"/>
      <c r="BZ2915" s="2498"/>
      <c r="CA2915" s="2498"/>
      <c r="CB2915" s="2498"/>
      <c r="CC2915" s="2498"/>
      <c r="CD2915" s="3583" t="s">
        <v>5218</v>
      </c>
    </row>
    <row r="2916" spans="1:82" s="19" customFormat="1" ht="32.25" customHeight="1" x14ac:dyDescent="0.25">
      <c r="A2916" s="1739" t="s">
        <v>163</v>
      </c>
      <c r="B2916" s="1740" t="s">
        <v>5363</v>
      </c>
      <c r="C2916" s="1741" t="s">
        <v>5364</v>
      </c>
      <c r="D2916" s="1742">
        <v>382</v>
      </c>
      <c r="E2916" s="1746" t="s">
        <v>5390</v>
      </c>
      <c r="F2916" s="1753" t="s">
        <v>5391</v>
      </c>
      <c r="G2916" s="1746">
        <v>0</v>
      </c>
      <c r="H2916" s="1746" t="s">
        <v>0</v>
      </c>
      <c r="I2916" s="1746">
        <v>1</v>
      </c>
      <c r="J2916" s="1745">
        <v>1</v>
      </c>
      <c r="K2916" s="1746"/>
      <c r="L2916" s="6"/>
      <c r="M2916" s="1747"/>
      <c r="N2916" s="1747"/>
      <c r="O2916" s="1747"/>
      <c r="P2916" s="1747"/>
      <c r="Q2916" s="1747"/>
      <c r="R2916" s="1747"/>
      <c r="S2916" s="1747"/>
      <c r="T2916" s="1747"/>
      <c r="U2916" s="1737">
        <f t="shared" si="320"/>
        <v>0</v>
      </c>
      <c r="V2916" s="1747"/>
      <c r="W2916" s="1747"/>
      <c r="X2916" s="1747"/>
      <c r="Y2916" s="1747"/>
      <c r="Z2916" s="1747"/>
      <c r="AA2916" s="1747"/>
      <c r="AB2916" s="1747"/>
      <c r="AC2916" s="1747"/>
      <c r="AD2916" s="1747"/>
      <c r="AE2916" s="1747"/>
      <c r="AF2916" s="1747"/>
      <c r="AG2916" s="2474"/>
      <c r="AH2916" s="2474"/>
      <c r="AI2916" s="2474"/>
      <c r="AJ2916" s="2474"/>
      <c r="AK2916" s="2474"/>
      <c r="AL2916" s="2474"/>
      <c r="AM2916" s="4078"/>
      <c r="AN2916" s="4078"/>
      <c r="AO2916" s="2474"/>
      <c r="AP2916" s="2474"/>
      <c r="AQ2916" s="2474"/>
      <c r="AR2916" s="3390"/>
      <c r="AS2916" s="3390"/>
      <c r="AT2916" s="3390"/>
      <c r="AU2916" s="3580"/>
      <c r="AV2916" s="3580"/>
      <c r="AW2916" s="3390"/>
      <c r="AX2916" s="3390"/>
      <c r="AY2916" s="3582"/>
      <c r="AZ2916" s="3056"/>
      <c r="BA2916" s="3056"/>
      <c r="BB2916" s="3056"/>
      <c r="BC2916" s="3056"/>
      <c r="BD2916" s="3056"/>
      <c r="BE2916" s="3058"/>
      <c r="BF2916" s="3058"/>
      <c r="BG2916" s="3058"/>
      <c r="BH2916" s="3058"/>
      <c r="BI2916" s="2495"/>
      <c r="BJ2916" s="3058"/>
      <c r="BK2916" s="3058"/>
      <c r="BL2916" s="1412">
        <f t="shared" si="321"/>
        <v>0</v>
      </c>
      <c r="BM2916" s="3058"/>
      <c r="BN2916" s="1413"/>
      <c r="BO2916" s="1413"/>
      <c r="BP2916" s="1413"/>
      <c r="BQ2916" s="1413"/>
      <c r="BR2916" s="2498"/>
      <c r="BS2916" s="2498"/>
      <c r="BT2916" s="2498"/>
      <c r="BU2916" s="2498"/>
      <c r="BV2916" s="2498"/>
      <c r="BW2916" s="2498"/>
      <c r="BX2916" s="2498"/>
      <c r="BY2916" s="2498"/>
      <c r="BZ2916" s="2498"/>
      <c r="CA2916" s="2498"/>
      <c r="CB2916" s="2498"/>
      <c r="CC2916" s="2498"/>
      <c r="CD2916" s="3583" t="s">
        <v>5218</v>
      </c>
    </row>
    <row r="2917" spans="1:82" s="19" customFormat="1" ht="32.25" customHeight="1" x14ac:dyDescent="0.25">
      <c r="A2917" s="1739" t="s">
        <v>163</v>
      </c>
      <c r="B2917" s="1740" t="s">
        <v>5363</v>
      </c>
      <c r="C2917" s="1741" t="s">
        <v>5364</v>
      </c>
      <c r="D2917" s="1742">
        <v>382</v>
      </c>
      <c r="E2917" s="1746" t="s">
        <v>5390</v>
      </c>
      <c r="F2917" s="1753" t="s">
        <v>5391</v>
      </c>
      <c r="G2917" s="1746">
        <v>0</v>
      </c>
      <c r="H2917" s="1746" t="s">
        <v>0</v>
      </c>
      <c r="I2917" s="1746">
        <v>1</v>
      </c>
      <c r="J2917" s="1745">
        <v>1</v>
      </c>
      <c r="K2917" s="1746"/>
      <c r="L2917" s="6"/>
      <c r="M2917" s="1747"/>
      <c r="N2917" s="1747"/>
      <c r="O2917" s="1747"/>
      <c r="P2917" s="1747"/>
      <c r="Q2917" s="1747"/>
      <c r="R2917" s="1747"/>
      <c r="S2917" s="1747"/>
      <c r="T2917" s="1747"/>
      <c r="U2917" s="1737">
        <f t="shared" si="320"/>
        <v>0</v>
      </c>
      <c r="V2917" s="1747"/>
      <c r="W2917" s="1747"/>
      <c r="X2917" s="1747"/>
      <c r="Y2917" s="1747"/>
      <c r="Z2917" s="1747"/>
      <c r="AA2917" s="1747"/>
      <c r="AB2917" s="1747"/>
      <c r="AC2917" s="1747"/>
      <c r="AD2917" s="1747"/>
      <c r="AE2917" s="1747"/>
      <c r="AF2917" s="1747"/>
      <c r="AG2917" s="2474"/>
      <c r="AH2917" s="2474"/>
      <c r="AI2917" s="2474"/>
      <c r="AJ2917" s="2474"/>
      <c r="AK2917" s="2474"/>
      <c r="AL2917" s="2474"/>
      <c r="AM2917" s="4078"/>
      <c r="AN2917" s="4078"/>
      <c r="AO2917" s="2474"/>
      <c r="AP2917" s="2474"/>
      <c r="AQ2917" s="2474"/>
      <c r="AR2917" s="3390"/>
      <c r="AS2917" s="3390"/>
      <c r="AT2917" s="3390"/>
      <c r="AU2917" s="3580"/>
      <c r="AV2917" s="3580"/>
      <c r="AW2917" s="3390"/>
      <c r="AX2917" s="3390"/>
      <c r="AY2917" s="3582"/>
      <c r="AZ2917" s="3056"/>
      <c r="BA2917" s="3056"/>
      <c r="BB2917" s="3056"/>
      <c r="BC2917" s="3056"/>
      <c r="BD2917" s="3056"/>
      <c r="BE2917" s="3058"/>
      <c r="BF2917" s="3058"/>
      <c r="BG2917" s="3058"/>
      <c r="BH2917" s="3058"/>
      <c r="BI2917" s="2495"/>
      <c r="BJ2917" s="3058"/>
      <c r="BK2917" s="3058"/>
      <c r="BL2917" s="1412">
        <f t="shared" si="321"/>
        <v>0</v>
      </c>
      <c r="BM2917" s="3058"/>
      <c r="BN2917" s="1413"/>
      <c r="BO2917" s="1413"/>
      <c r="BP2917" s="1413"/>
      <c r="BQ2917" s="1413"/>
      <c r="BR2917" s="2498"/>
      <c r="BS2917" s="2498"/>
      <c r="BT2917" s="2498"/>
      <c r="BU2917" s="2498"/>
      <c r="BV2917" s="2498"/>
      <c r="BW2917" s="2498"/>
      <c r="BX2917" s="2498"/>
      <c r="BY2917" s="2498"/>
      <c r="BZ2917" s="2498"/>
      <c r="CA2917" s="2498"/>
      <c r="CB2917" s="2498"/>
      <c r="CC2917" s="2498"/>
      <c r="CD2917" s="3583" t="s">
        <v>5218</v>
      </c>
    </row>
    <row r="2918" spans="1:82" s="19" customFormat="1" ht="32.25" customHeight="1" x14ac:dyDescent="0.25">
      <c r="A2918" s="1739" t="s">
        <v>163</v>
      </c>
      <c r="B2918" s="1740" t="s">
        <v>5363</v>
      </c>
      <c r="C2918" s="1741" t="s">
        <v>5364</v>
      </c>
      <c r="D2918" s="1742">
        <v>382</v>
      </c>
      <c r="E2918" s="1746" t="s">
        <v>5390</v>
      </c>
      <c r="F2918" s="1753" t="s">
        <v>5391</v>
      </c>
      <c r="G2918" s="1746">
        <v>0</v>
      </c>
      <c r="H2918" s="1746" t="s">
        <v>0</v>
      </c>
      <c r="I2918" s="1746">
        <v>1</v>
      </c>
      <c r="J2918" s="1745">
        <v>1</v>
      </c>
      <c r="K2918" s="1746"/>
      <c r="L2918" s="6"/>
      <c r="M2918" s="1747"/>
      <c r="N2918" s="1747"/>
      <c r="O2918" s="1747"/>
      <c r="P2918" s="1747"/>
      <c r="Q2918" s="1747"/>
      <c r="R2918" s="1747"/>
      <c r="S2918" s="1747"/>
      <c r="T2918" s="1747"/>
      <c r="U2918" s="1737">
        <f t="shared" si="320"/>
        <v>0</v>
      </c>
      <c r="V2918" s="1747"/>
      <c r="W2918" s="1747"/>
      <c r="X2918" s="1747"/>
      <c r="Y2918" s="1747"/>
      <c r="Z2918" s="1747"/>
      <c r="AA2918" s="1747"/>
      <c r="AB2918" s="1747"/>
      <c r="AC2918" s="1747"/>
      <c r="AD2918" s="1747"/>
      <c r="AE2918" s="1747"/>
      <c r="AF2918" s="1747"/>
      <c r="AG2918" s="2474"/>
      <c r="AH2918" s="2474"/>
      <c r="AI2918" s="2474"/>
      <c r="AJ2918" s="2474"/>
      <c r="AK2918" s="2474"/>
      <c r="AL2918" s="2474"/>
      <c r="AM2918" s="4078"/>
      <c r="AN2918" s="4078"/>
      <c r="AO2918" s="2474"/>
      <c r="AP2918" s="2474"/>
      <c r="AQ2918" s="2474"/>
      <c r="AR2918" s="3390"/>
      <c r="AS2918" s="3390"/>
      <c r="AT2918" s="3390"/>
      <c r="AU2918" s="3580"/>
      <c r="AV2918" s="3580"/>
      <c r="AW2918" s="3390"/>
      <c r="AX2918" s="3390"/>
      <c r="AY2918" s="3582"/>
      <c r="AZ2918" s="3056"/>
      <c r="BA2918" s="3056"/>
      <c r="BB2918" s="3056"/>
      <c r="BC2918" s="3056"/>
      <c r="BD2918" s="3056"/>
      <c r="BE2918" s="3058"/>
      <c r="BF2918" s="3058"/>
      <c r="BG2918" s="3058"/>
      <c r="BH2918" s="3058"/>
      <c r="BI2918" s="2495"/>
      <c r="BJ2918" s="3058"/>
      <c r="BK2918" s="3058"/>
      <c r="BL2918" s="1412">
        <f t="shared" si="321"/>
        <v>0</v>
      </c>
      <c r="BM2918" s="3058"/>
      <c r="BN2918" s="1413"/>
      <c r="BO2918" s="1413"/>
      <c r="BP2918" s="1413"/>
      <c r="BQ2918" s="1413"/>
      <c r="BR2918" s="2498"/>
      <c r="BS2918" s="2498"/>
      <c r="BT2918" s="2498"/>
      <c r="BU2918" s="2498"/>
      <c r="BV2918" s="2498"/>
      <c r="BW2918" s="2498"/>
      <c r="BX2918" s="2498"/>
      <c r="BY2918" s="2498"/>
      <c r="BZ2918" s="2498"/>
      <c r="CA2918" s="2498"/>
      <c r="CB2918" s="2498"/>
      <c r="CC2918" s="2498"/>
      <c r="CD2918" s="3583" t="s">
        <v>5218</v>
      </c>
    </row>
    <row r="2919" spans="1:82" s="19" customFormat="1" ht="32.25" customHeight="1" thickBot="1" x14ac:dyDescent="0.3">
      <c r="A2919" s="1754" t="s">
        <v>163</v>
      </c>
      <c r="B2919" s="1755" t="s">
        <v>5363</v>
      </c>
      <c r="C2919" s="521" t="s">
        <v>5364</v>
      </c>
      <c r="D2919" s="205">
        <v>382</v>
      </c>
      <c r="E2919" s="103" t="s">
        <v>5390</v>
      </c>
      <c r="F2919" s="100" t="s">
        <v>5391</v>
      </c>
      <c r="G2919" s="103">
        <v>0</v>
      </c>
      <c r="H2919" s="103" t="s">
        <v>0</v>
      </c>
      <c r="I2919" s="103">
        <v>1</v>
      </c>
      <c r="J2919" s="491">
        <v>1</v>
      </c>
      <c r="K2919" s="103"/>
      <c r="L2919" s="73"/>
      <c r="M2919" s="8"/>
      <c r="N2919" s="8"/>
      <c r="O2919" s="8"/>
      <c r="P2919" s="8"/>
      <c r="Q2919" s="8"/>
      <c r="R2919" s="8"/>
      <c r="S2919" s="8"/>
      <c r="T2919" s="8"/>
      <c r="U2919" s="285">
        <f t="shared" si="320"/>
        <v>0</v>
      </c>
      <c r="V2919" s="8"/>
      <c r="W2919" s="8"/>
      <c r="X2919" s="8"/>
      <c r="Y2919" s="8"/>
      <c r="Z2919" s="8"/>
      <c r="AA2919" s="8"/>
      <c r="AB2919" s="8"/>
      <c r="AC2919" s="8"/>
      <c r="AD2919" s="8"/>
      <c r="AE2919" s="8"/>
      <c r="AF2919" s="8"/>
      <c r="AG2919" s="1155"/>
      <c r="AH2919" s="1155"/>
      <c r="AI2919" s="1155"/>
      <c r="AJ2919" s="1155"/>
      <c r="AK2919" s="1155"/>
      <c r="AL2919" s="1155"/>
      <c r="AM2919" s="4060"/>
      <c r="AN2919" s="4060"/>
      <c r="AO2919" s="1155"/>
      <c r="AP2919" s="1155"/>
      <c r="AQ2919" s="1155"/>
      <c r="AR2919" s="1926"/>
      <c r="AS2919" s="1926"/>
      <c r="AT2919" s="1926"/>
      <c r="AU2919" s="1937"/>
      <c r="AV2919" s="1937"/>
      <c r="AW2919" s="1926"/>
      <c r="AX2919" s="1926"/>
      <c r="AY2919" s="1938"/>
      <c r="AZ2919" s="1607"/>
      <c r="BA2919" s="1607"/>
      <c r="BB2919" s="1607"/>
      <c r="BC2919" s="1607"/>
      <c r="BD2919" s="1607"/>
      <c r="BE2919" s="1605"/>
      <c r="BF2919" s="1605"/>
      <c r="BG2919" s="1605"/>
      <c r="BH2919" s="1605"/>
      <c r="BI2919" s="1939"/>
      <c r="BJ2919" s="1605"/>
      <c r="BK2919" s="1605"/>
      <c r="BL2919" s="2230">
        <f t="shared" si="321"/>
        <v>0</v>
      </c>
      <c r="BM2919" s="1605"/>
      <c r="BN2919" s="2231"/>
      <c r="BO2919" s="2231"/>
      <c r="BP2919" s="2231"/>
      <c r="BQ2919" s="2231"/>
      <c r="BR2919" s="1608"/>
      <c r="BS2919" s="1608"/>
      <c r="BT2919" s="1608"/>
      <c r="BU2919" s="1608"/>
      <c r="BV2919" s="1608"/>
      <c r="BW2919" s="1608"/>
      <c r="BX2919" s="1608"/>
      <c r="BY2919" s="1608"/>
      <c r="BZ2919" s="1608"/>
      <c r="CA2919" s="1608"/>
      <c r="CB2919" s="1608"/>
      <c r="CC2919" s="1608"/>
      <c r="CD2919" s="1681" t="s">
        <v>5218</v>
      </c>
    </row>
    <row r="2920" spans="1:82" s="19" customFormat="1" ht="32.25" customHeight="1" x14ac:dyDescent="0.25">
      <c r="A2920" s="1735" t="s">
        <v>163</v>
      </c>
      <c r="B2920" s="1736" t="s">
        <v>5363</v>
      </c>
      <c r="C2920" s="501" t="s">
        <v>5364</v>
      </c>
      <c r="D2920" s="163">
        <v>383</v>
      </c>
      <c r="E2920" s="210" t="s">
        <v>5394</v>
      </c>
      <c r="F2920" s="48" t="s">
        <v>5395</v>
      </c>
      <c r="G2920" s="210">
        <v>0</v>
      </c>
      <c r="H2920" s="210" t="s">
        <v>0</v>
      </c>
      <c r="I2920" s="210">
        <v>1</v>
      </c>
      <c r="J2920" s="493">
        <v>1</v>
      </c>
      <c r="K2920" s="210"/>
      <c r="L2920" s="51">
        <f t="shared" si="322"/>
        <v>0</v>
      </c>
      <c r="M2920" s="52"/>
      <c r="N2920" s="52"/>
      <c r="O2920" s="52"/>
      <c r="P2920" s="52"/>
      <c r="Q2920" s="52"/>
      <c r="R2920" s="52"/>
      <c r="S2920" s="52"/>
      <c r="T2920" s="52"/>
      <c r="U2920" s="168">
        <f t="shared" si="320"/>
        <v>0</v>
      </c>
      <c r="V2920" s="52"/>
      <c r="W2920" s="52"/>
      <c r="X2920" s="52"/>
      <c r="Y2920" s="52"/>
      <c r="Z2920" s="52"/>
      <c r="AA2920" s="52"/>
      <c r="AB2920" s="52"/>
      <c r="AC2920" s="52"/>
      <c r="AD2920" s="52"/>
      <c r="AE2920" s="52"/>
      <c r="AF2920" s="52"/>
      <c r="AG2920" s="1462"/>
      <c r="AH2920" s="1462"/>
      <c r="AI2920" s="1462"/>
      <c r="AJ2920" s="1462"/>
      <c r="AK2920" s="1462"/>
      <c r="AL2920" s="1462"/>
      <c r="AM2920" s="1464"/>
      <c r="AN2920" s="1464"/>
      <c r="AO2920" s="1462"/>
      <c r="AP2920" s="1462"/>
      <c r="AQ2920" s="1462"/>
      <c r="AR2920" s="1462"/>
      <c r="AS2920" s="1462" t="s">
        <v>5396</v>
      </c>
      <c r="AT2920" s="1462" t="s">
        <v>5397</v>
      </c>
      <c r="AU2920" s="1461">
        <v>1</v>
      </c>
      <c r="AV2920" s="1461">
        <v>1</v>
      </c>
      <c r="AW2920" s="1462" t="s">
        <v>5263</v>
      </c>
      <c r="AX2920" s="1462" t="s">
        <v>5223</v>
      </c>
      <c r="AY2920" s="2235">
        <v>84713000</v>
      </c>
      <c r="AZ2920" s="1459"/>
      <c r="BA2920" s="1459"/>
      <c r="BB2920" s="1459"/>
      <c r="BC2920" s="1459"/>
      <c r="BD2920" s="1685"/>
      <c r="BE2920" s="1659"/>
      <c r="BF2920" s="2220"/>
      <c r="BG2920" s="1381"/>
      <c r="BH2920" s="1659"/>
      <c r="BI2920" s="2221"/>
      <c r="BJ2920" s="1659"/>
      <c r="BK2920" s="1659"/>
      <c r="BL2920" s="1470">
        <f t="shared" si="321"/>
        <v>0</v>
      </c>
      <c r="BM2920" s="1470">
        <f>L2920-(BI2920:BI2925)</f>
        <v>0</v>
      </c>
      <c r="BN2920" s="1471"/>
      <c r="BO2920" s="1471"/>
      <c r="BP2920" s="1471"/>
      <c r="BQ2920" s="1471"/>
      <c r="BR2920" s="1471"/>
      <c r="BS2920" s="1471"/>
      <c r="BT2920" s="1471"/>
      <c r="BU2920" s="1471"/>
      <c r="BV2920" s="1471"/>
      <c r="BW2920" s="1471"/>
      <c r="BX2920" s="1471"/>
      <c r="BY2920" s="1471"/>
      <c r="BZ2920" s="1471"/>
      <c r="CA2920" s="1471"/>
      <c r="CB2920" s="1471"/>
      <c r="CC2920" s="1471"/>
      <c r="CD2920" s="1390" t="s">
        <v>5218</v>
      </c>
    </row>
    <row r="2921" spans="1:82" s="19" customFormat="1" ht="32.25" customHeight="1" x14ac:dyDescent="0.25">
      <c r="A2921" s="1739" t="s">
        <v>163</v>
      </c>
      <c r="B2921" s="1740" t="s">
        <v>5363</v>
      </c>
      <c r="C2921" s="1741" t="s">
        <v>5364</v>
      </c>
      <c r="D2921" s="1742">
        <v>383</v>
      </c>
      <c r="E2921" s="1746" t="s">
        <v>5394</v>
      </c>
      <c r="F2921" s="1753" t="s">
        <v>5395</v>
      </c>
      <c r="G2921" s="1746">
        <v>0</v>
      </c>
      <c r="H2921" s="1746" t="s">
        <v>0</v>
      </c>
      <c r="I2921" s="1746">
        <v>1</v>
      </c>
      <c r="J2921" s="1745">
        <v>1</v>
      </c>
      <c r="K2921" s="1746"/>
      <c r="L2921" s="1756"/>
      <c r="M2921" s="1747"/>
      <c r="N2921" s="1747"/>
      <c r="O2921" s="1747"/>
      <c r="P2921" s="1747"/>
      <c r="Q2921" s="1747"/>
      <c r="R2921" s="1747"/>
      <c r="S2921" s="1747"/>
      <c r="T2921" s="1747"/>
      <c r="U2921" s="1737">
        <f t="shared" si="320"/>
        <v>0</v>
      </c>
      <c r="V2921" s="1747"/>
      <c r="W2921" s="1747"/>
      <c r="X2921" s="1747"/>
      <c r="Y2921" s="1747"/>
      <c r="Z2921" s="1747"/>
      <c r="AA2921" s="1747"/>
      <c r="AB2921" s="1747"/>
      <c r="AC2921" s="1747"/>
      <c r="AD2921" s="1747"/>
      <c r="AE2921" s="1747"/>
      <c r="AF2921" s="1747"/>
      <c r="AG2921" s="2474"/>
      <c r="AH2921" s="2474"/>
      <c r="AI2921" s="2474"/>
      <c r="AJ2921" s="2474"/>
      <c r="AK2921" s="2474"/>
      <c r="AL2921" s="2474"/>
      <c r="AM2921" s="4078"/>
      <c r="AN2921" s="4078"/>
      <c r="AO2921" s="2474"/>
      <c r="AP2921" s="2474"/>
      <c r="AQ2921" s="2474"/>
      <c r="AR2921" s="2474"/>
      <c r="AS2921" s="2474"/>
      <c r="AT2921" s="2474"/>
      <c r="AU2921" s="3086"/>
      <c r="AV2921" s="3086"/>
      <c r="AW2921" s="2474"/>
      <c r="AX2921" s="2474"/>
      <c r="AY2921" s="3601"/>
      <c r="AZ2921" s="3056"/>
      <c r="BA2921" s="3056"/>
      <c r="BB2921" s="3056"/>
      <c r="BC2921" s="3056"/>
      <c r="BD2921" s="3056"/>
      <c r="BE2921" s="3058"/>
      <c r="BF2921" s="3058"/>
      <c r="BG2921" s="3058"/>
      <c r="BH2921" s="3058"/>
      <c r="BI2921" s="2495"/>
      <c r="BJ2921" s="3058"/>
      <c r="BK2921" s="3058"/>
      <c r="BL2921" s="3061">
        <f t="shared" si="321"/>
        <v>0</v>
      </c>
      <c r="BM2921" s="3058"/>
      <c r="BN2921" s="2498"/>
      <c r="BO2921" s="2498"/>
      <c r="BP2921" s="2498"/>
      <c r="BQ2921" s="2498"/>
      <c r="BR2921" s="2498"/>
      <c r="BS2921" s="2498"/>
      <c r="BT2921" s="2498"/>
      <c r="BU2921" s="2498"/>
      <c r="BV2921" s="2498"/>
      <c r="BW2921" s="2498"/>
      <c r="BX2921" s="2498"/>
      <c r="BY2921" s="2498"/>
      <c r="BZ2921" s="2498"/>
      <c r="CA2921" s="2498"/>
      <c r="CB2921" s="2498"/>
      <c r="CC2921" s="2498"/>
      <c r="CD2921" s="3583" t="s">
        <v>5218</v>
      </c>
    </row>
    <row r="2922" spans="1:82" s="19" customFormat="1" ht="32.25" customHeight="1" x14ac:dyDescent="0.25">
      <c r="A2922" s="1739" t="s">
        <v>163</v>
      </c>
      <c r="B2922" s="1740" t="s">
        <v>5363</v>
      </c>
      <c r="C2922" s="1741" t="s">
        <v>5364</v>
      </c>
      <c r="D2922" s="1742">
        <v>383</v>
      </c>
      <c r="E2922" s="1746" t="s">
        <v>5394</v>
      </c>
      <c r="F2922" s="1753" t="s">
        <v>5395</v>
      </c>
      <c r="G2922" s="1746">
        <v>0</v>
      </c>
      <c r="H2922" s="1746" t="s">
        <v>0</v>
      </c>
      <c r="I2922" s="1746">
        <v>1</v>
      </c>
      <c r="J2922" s="1745">
        <v>1</v>
      </c>
      <c r="K2922" s="1746"/>
      <c r="L2922" s="1756"/>
      <c r="M2922" s="1747"/>
      <c r="N2922" s="1747"/>
      <c r="O2922" s="1747"/>
      <c r="P2922" s="1747"/>
      <c r="Q2922" s="1747"/>
      <c r="R2922" s="1747"/>
      <c r="S2922" s="1747"/>
      <c r="T2922" s="1747"/>
      <c r="U2922" s="1737">
        <f t="shared" si="320"/>
        <v>0</v>
      </c>
      <c r="V2922" s="1747"/>
      <c r="W2922" s="1747"/>
      <c r="X2922" s="1747"/>
      <c r="Y2922" s="1747"/>
      <c r="Z2922" s="1747"/>
      <c r="AA2922" s="1747"/>
      <c r="AB2922" s="1747"/>
      <c r="AC2922" s="1747"/>
      <c r="AD2922" s="1747"/>
      <c r="AE2922" s="1747"/>
      <c r="AF2922" s="1747"/>
      <c r="AG2922" s="2474"/>
      <c r="AH2922" s="2474"/>
      <c r="AI2922" s="2474"/>
      <c r="AJ2922" s="2474"/>
      <c r="AK2922" s="2474"/>
      <c r="AL2922" s="2474"/>
      <c r="AM2922" s="4078"/>
      <c r="AN2922" s="4078"/>
      <c r="AO2922" s="2474"/>
      <c r="AP2922" s="2474"/>
      <c r="AQ2922" s="2474"/>
      <c r="AR2922" s="2474"/>
      <c r="AS2922" s="2474"/>
      <c r="AT2922" s="2474"/>
      <c r="AU2922" s="3086"/>
      <c r="AV2922" s="3086"/>
      <c r="AW2922" s="2474"/>
      <c r="AX2922" s="2474"/>
      <c r="AY2922" s="3601"/>
      <c r="AZ2922" s="3056"/>
      <c r="BA2922" s="3056"/>
      <c r="BB2922" s="3056"/>
      <c r="BC2922" s="3056"/>
      <c r="BD2922" s="3056"/>
      <c r="BE2922" s="3058"/>
      <c r="BF2922" s="3058"/>
      <c r="BG2922" s="3058"/>
      <c r="BH2922" s="3058"/>
      <c r="BI2922" s="2495"/>
      <c r="BJ2922" s="3058"/>
      <c r="BK2922" s="3058"/>
      <c r="BL2922" s="3061">
        <f t="shared" si="321"/>
        <v>0</v>
      </c>
      <c r="BM2922" s="3058"/>
      <c r="BN2922" s="2498"/>
      <c r="BO2922" s="2498"/>
      <c r="BP2922" s="2498"/>
      <c r="BQ2922" s="2498"/>
      <c r="BR2922" s="2498"/>
      <c r="BS2922" s="2498"/>
      <c r="BT2922" s="2498"/>
      <c r="BU2922" s="2498"/>
      <c r="BV2922" s="2498"/>
      <c r="BW2922" s="2498"/>
      <c r="BX2922" s="2498"/>
      <c r="BY2922" s="2498"/>
      <c r="BZ2922" s="2498"/>
      <c r="CA2922" s="2498"/>
      <c r="CB2922" s="2498"/>
      <c r="CC2922" s="2498"/>
      <c r="CD2922" s="3583" t="s">
        <v>5218</v>
      </c>
    </row>
    <row r="2923" spans="1:82" s="19" customFormat="1" ht="32.25" customHeight="1" x14ac:dyDescent="0.25">
      <c r="A2923" s="1739" t="s">
        <v>163</v>
      </c>
      <c r="B2923" s="1740" t="s">
        <v>5363</v>
      </c>
      <c r="C2923" s="1741" t="s">
        <v>5364</v>
      </c>
      <c r="D2923" s="1742">
        <v>383</v>
      </c>
      <c r="E2923" s="1746" t="s">
        <v>5394</v>
      </c>
      <c r="F2923" s="1753" t="s">
        <v>5395</v>
      </c>
      <c r="G2923" s="1746">
        <v>0</v>
      </c>
      <c r="H2923" s="1746" t="s">
        <v>0</v>
      </c>
      <c r="I2923" s="1746">
        <v>1</v>
      </c>
      <c r="J2923" s="1745">
        <v>1</v>
      </c>
      <c r="K2923" s="1746"/>
      <c r="L2923" s="1756"/>
      <c r="M2923" s="1747"/>
      <c r="N2923" s="1747"/>
      <c r="O2923" s="1747"/>
      <c r="P2923" s="1747"/>
      <c r="Q2923" s="1747"/>
      <c r="R2923" s="1747"/>
      <c r="S2923" s="1747"/>
      <c r="T2923" s="1747"/>
      <c r="U2923" s="1737">
        <f t="shared" si="320"/>
        <v>0</v>
      </c>
      <c r="V2923" s="1747"/>
      <c r="W2923" s="1747"/>
      <c r="X2923" s="1747"/>
      <c r="Y2923" s="1747"/>
      <c r="Z2923" s="1747"/>
      <c r="AA2923" s="1747"/>
      <c r="AB2923" s="1747"/>
      <c r="AC2923" s="1747"/>
      <c r="AD2923" s="1747"/>
      <c r="AE2923" s="1747"/>
      <c r="AF2923" s="1747"/>
      <c r="AG2923" s="2474"/>
      <c r="AH2923" s="2474"/>
      <c r="AI2923" s="2474"/>
      <c r="AJ2923" s="2474"/>
      <c r="AK2923" s="2474"/>
      <c r="AL2923" s="2474"/>
      <c r="AM2923" s="4078"/>
      <c r="AN2923" s="4078"/>
      <c r="AO2923" s="2474"/>
      <c r="AP2923" s="2474"/>
      <c r="AQ2923" s="2474"/>
      <c r="AR2923" s="2474"/>
      <c r="AS2923" s="2474"/>
      <c r="AT2923" s="2474"/>
      <c r="AU2923" s="3086"/>
      <c r="AV2923" s="3086"/>
      <c r="AW2923" s="2474"/>
      <c r="AX2923" s="2474"/>
      <c r="AY2923" s="3601"/>
      <c r="AZ2923" s="3056"/>
      <c r="BA2923" s="3056"/>
      <c r="BB2923" s="3056"/>
      <c r="BC2923" s="3056"/>
      <c r="BD2923" s="3056"/>
      <c r="BE2923" s="3058"/>
      <c r="BF2923" s="3058"/>
      <c r="BG2923" s="3058"/>
      <c r="BH2923" s="3058"/>
      <c r="BI2923" s="2495"/>
      <c r="BJ2923" s="3058"/>
      <c r="BK2923" s="3058"/>
      <c r="BL2923" s="3061">
        <f t="shared" si="321"/>
        <v>0</v>
      </c>
      <c r="BM2923" s="3058"/>
      <c r="BN2923" s="2498"/>
      <c r="BO2923" s="2498"/>
      <c r="BP2923" s="2498"/>
      <c r="BQ2923" s="2498"/>
      <c r="BR2923" s="2498"/>
      <c r="BS2923" s="2498"/>
      <c r="BT2923" s="2498"/>
      <c r="BU2923" s="2498"/>
      <c r="BV2923" s="2498"/>
      <c r="BW2923" s="2498"/>
      <c r="BX2923" s="2498"/>
      <c r="BY2923" s="2498"/>
      <c r="BZ2923" s="2498"/>
      <c r="CA2923" s="2498"/>
      <c r="CB2923" s="2498"/>
      <c r="CC2923" s="2498"/>
      <c r="CD2923" s="3583" t="s">
        <v>5218</v>
      </c>
    </row>
    <row r="2924" spans="1:82" s="19" customFormat="1" ht="32.25" customHeight="1" x14ac:dyDescent="0.25">
      <c r="A2924" s="1739" t="s">
        <v>163</v>
      </c>
      <c r="B2924" s="1740" t="s">
        <v>5363</v>
      </c>
      <c r="C2924" s="1741" t="s">
        <v>5364</v>
      </c>
      <c r="D2924" s="1742">
        <v>383</v>
      </c>
      <c r="E2924" s="1746" t="s">
        <v>5394</v>
      </c>
      <c r="F2924" s="1753" t="s">
        <v>5395</v>
      </c>
      <c r="G2924" s="1746">
        <v>0</v>
      </c>
      <c r="H2924" s="1746" t="s">
        <v>0</v>
      </c>
      <c r="I2924" s="1746">
        <v>1</v>
      </c>
      <c r="J2924" s="1745">
        <v>1</v>
      </c>
      <c r="K2924" s="1746"/>
      <c r="L2924" s="1756"/>
      <c r="M2924" s="1747"/>
      <c r="N2924" s="1747"/>
      <c r="O2924" s="1747"/>
      <c r="P2924" s="1747"/>
      <c r="Q2924" s="1747"/>
      <c r="R2924" s="1747"/>
      <c r="S2924" s="1747"/>
      <c r="T2924" s="1747"/>
      <c r="U2924" s="1737">
        <f t="shared" si="320"/>
        <v>0</v>
      </c>
      <c r="V2924" s="1747"/>
      <c r="W2924" s="1747"/>
      <c r="X2924" s="1747"/>
      <c r="Y2924" s="1747"/>
      <c r="Z2924" s="1747"/>
      <c r="AA2924" s="1747"/>
      <c r="AB2924" s="1747"/>
      <c r="AC2924" s="1747"/>
      <c r="AD2924" s="1747"/>
      <c r="AE2924" s="1747"/>
      <c r="AF2924" s="1747"/>
      <c r="AG2924" s="2474"/>
      <c r="AH2924" s="2474"/>
      <c r="AI2924" s="2474"/>
      <c r="AJ2924" s="2474"/>
      <c r="AK2924" s="2474"/>
      <c r="AL2924" s="2474"/>
      <c r="AM2924" s="4078"/>
      <c r="AN2924" s="4078"/>
      <c r="AO2924" s="2474"/>
      <c r="AP2924" s="2474"/>
      <c r="AQ2924" s="2474"/>
      <c r="AR2924" s="2474"/>
      <c r="AS2924" s="2474"/>
      <c r="AT2924" s="2474"/>
      <c r="AU2924" s="3086"/>
      <c r="AV2924" s="3086"/>
      <c r="AW2924" s="2474"/>
      <c r="AX2924" s="2474"/>
      <c r="AY2924" s="3601"/>
      <c r="AZ2924" s="3056"/>
      <c r="BA2924" s="3056"/>
      <c r="BB2924" s="3056"/>
      <c r="BC2924" s="3056"/>
      <c r="BD2924" s="3056"/>
      <c r="BE2924" s="3058"/>
      <c r="BF2924" s="3058"/>
      <c r="BG2924" s="3058"/>
      <c r="BH2924" s="3058"/>
      <c r="BI2924" s="2495"/>
      <c r="BJ2924" s="3058"/>
      <c r="BK2924" s="3058"/>
      <c r="BL2924" s="3061">
        <f t="shared" si="321"/>
        <v>0</v>
      </c>
      <c r="BM2924" s="3058"/>
      <c r="BN2924" s="2498"/>
      <c r="BO2924" s="2498"/>
      <c r="BP2924" s="2498"/>
      <c r="BQ2924" s="2498"/>
      <c r="BR2924" s="2498"/>
      <c r="BS2924" s="2498"/>
      <c r="BT2924" s="2498"/>
      <c r="BU2924" s="2498"/>
      <c r="BV2924" s="2498"/>
      <c r="BW2924" s="2498"/>
      <c r="BX2924" s="2498"/>
      <c r="BY2924" s="2498"/>
      <c r="BZ2924" s="2498"/>
      <c r="CA2924" s="2498"/>
      <c r="CB2924" s="2498"/>
      <c r="CC2924" s="2498"/>
      <c r="CD2924" s="3583" t="s">
        <v>5218</v>
      </c>
    </row>
    <row r="2925" spans="1:82" s="19" customFormat="1" ht="32.25" customHeight="1" thickBot="1" x14ac:dyDescent="0.3">
      <c r="A2925" s="1749" t="s">
        <v>163</v>
      </c>
      <c r="B2925" s="1750" t="s">
        <v>5363</v>
      </c>
      <c r="C2925" s="1751" t="s">
        <v>5364</v>
      </c>
      <c r="D2925" s="1700">
        <v>383</v>
      </c>
      <c r="E2925" s="1706" t="s">
        <v>5394</v>
      </c>
      <c r="F2925" s="1726" t="s">
        <v>5395</v>
      </c>
      <c r="G2925" s="1706">
        <v>0</v>
      </c>
      <c r="H2925" s="1706" t="s">
        <v>0</v>
      </c>
      <c r="I2925" s="1706">
        <v>1</v>
      </c>
      <c r="J2925" s="1705">
        <v>1</v>
      </c>
      <c r="K2925" s="1706"/>
      <c r="L2925" s="1707"/>
      <c r="M2925" s="1708"/>
      <c r="N2925" s="1708"/>
      <c r="O2925" s="1708"/>
      <c r="P2925" s="1708"/>
      <c r="Q2925" s="1708"/>
      <c r="R2925" s="1708"/>
      <c r="S2925" s="1708"/>
      <c r="T2925" s="1708"/>
      <c r="U2925" s="1709">
        <f t="shared" si="320"/>
        <v>0</v>
      </c>
      <c r="V2925" s="1708"/>
      <c r="W2925" s="1708"/>
      <c r="X2925" s="1708"/>
      <c r="Y2925" s="1708"/>
      <c r="Z2925" s="1708"/>
      <c r="AA2925" s="1708"/>
      <c r="AB2925" s="1708"/>
      <c r="AC2925" s="1708"/>
      <c r="AD2925" s="1708"/>
      <c r="AE2925" s="1708"/>
      <c r="AF2925" s="1708"/>
      <c r="AG2925" s="1942"/>
      <c r="AH2925" s="1942"/>
      <c r="AI2925" s="1942"/>
      <c r="AJ2925" s="1942"/>
      <c r="AK2925" s="1942"/>
      <c r="AL2925" s="1942"/>
      <c r="AM2925" s="4061"/>
      <c r="AN2925" s="4061"/>
      <c r="AO2925" s="1942"/>
      <c r="AP2925" s="1942"/>
      <c r="AQ2925" s="1942"/>
      <c r="AR2925" s="1942"/>
      <c r="AS2925" s="1942"/>
      <c r="AT2925" s="1942"/>
      <c r="AU2925" s="2239"/>
      <c r="AV2925" s="2239"/>
      <c r="AW2925" s="1942"/>
      <c r="AX2925" s="1942"/>
      <c r="AY2925" s="2240"/>
      <c r="AZ2925" s="1946"/>
      <c r="BA2925" s="1946"/>
      <c r="BB2925" s="1946"/>
      <c r="BC2925" s="1946"/>
      <c r="BD2925" s="1946"/>
      <c r="BE2925" s="1947"/>
      <c r="BF2925" s="1947"/>
      <c r="BG2925" s="1947"/>
      <c r="BH2925" s="1947"/>
      <c r="BI2925" s="1948"/>
      <c r="BJ2925" s="1947"/>
      <c r="BK2925" s="1947"/>
      <c r="BL2925" s="2241">
        <f t="shared" si="321"/>
        <v>0</v>
      </c>
      <c r="BM2925" s="1947"/>
      <c r="BN2925" s="1950"/>
      <c r="BO2925" s="1950"/>
      <c r="BP2925" s="1950"/>
      <c r="BQ2925" s="1950"/>
      <c r="BR2925" s="1950"/>
      <c r="BS2925" s="1950"/>
      <c r="BT2925" s="1950"/>
      <c r="BU2925" s="1950"/>
      <c r="BV2925" s="1950"/>
      <c r="BW2925" s="1950"/>
      <c r="BX2925" s="1950"/>
      <c r="BY2925" s="1950"/>
      <c r="BZ2925" s="1950"/>
      <c r="CA2925" s="1950"/>
      <c r="CB2925" s="1950"/>
      <c r="CC2925" s="1950"/>
      <c r="CD2925" s="2297" t="s">
        <v>5218</v>
      </c>
    </row>
    <row r="2926" spans="1:82" s="19" customFormat="1" ht="32.25" customHeight="1" thickBot="1" x14ac:dyDescent="0.25">
      <c r="A2926" s="1735" t="s">
        <v>163</v>
      </c>
      <c r="B2926" s="1736" t="s">
        <v>5363</v>
      </c>
      <c r="C2926" s="501" t="s">
        <v>5364</v>
      </c>
      <c r="D2926" s="163">
        <v>384</v>
      </c>
      <c r="E2926" s="210" t="s">
        <v>5398</v>
      </c>
      <c r="F2926" s="48" t="s">
        <v>5399</v>
      </c>
      <c r="G2926" s="210">
        <v>17</v>
      </c>
      <c r="H2926" s="210" t="s">
        <v>1</v>
      </c>
      <c r="I2926" s="210">
        <v>17</v>
      </c>
      <c r="J2926" s="493">
        <v>17</v>
      </c>
      <c r="K2926" s="210"/>
      <c r="L2926" s="51">
        <f t="shared" ref="L2926" si="325">+M2926+N2926+O2926+P2926+Q2926+R2926+S2926+T2926</f>
        <v>1527482335</v>
      </c>
      <c r="M2926" s="1752">
        <f>727516487+799965848</f>
        <v>1527482335</v>
      </c>
      <c r="N2926" s="52"/>
      <c r="O2926" s="52"/>
      <c r="P2926" s="52"/>
      <c r="Q2926" s="52"/>
      <c r="R2926" s="52"/>
      <c r="S2926" s="52"/>
      <c r="T2926" s="52"/>
      <c r="U2926" s="168">
        <f t="shared" si="320"/>
        <v>1078614551</v>
      </c>
      <c r="V2926" s="1738">
        <f>283091862+795522689</f>
        <v>1078614551</v>
      </c>
      <c r="W2926" s="1738"/>
      <c r="X2926" s="1738"/>
      <c r="Y2926" s="1738"/>
      <c r="Z2926" s="1738"/>
      <c r="AA2926" s="1738"/>
      <c r="AB2926" s="1738"/>
      <c r="AC2926" s="1738"/>
      <c r="AD2926" s="52"/>
      <c r="AE2926" s="52"/>
      <c r="AF2926" s="52"/>
      <c r="AG2926" s="1924">
        <v>72101507</v>
      </c>
      <c r="AH2926" s="1924" t="s">
        <v>5400</v>
      </c>
      <c r="AI2926" s="1924"/>
      <c r="AJ2926" s="1924" t="s">
        <v>314</v>
      </c>
      <c r="AK2926" s="1924" t="s">
        <v>1753</v>
      </c>
      <c r="AL2926" s="2474" t="s">
        <v>274</v>
      </c>
      <c r="AM2926" s="1464">
        <v>710809689</v>
      </c>
      <c r="AN2926" s="1464">
        <v>710809689</v>
      </c>
      <c r="AO2926" s="2474" t="s">
        <v>275</v>
      </c>
      <c r="AP2926" s="1462"/>
      <c r="AQ2926" s="1924" t="s">
        <v>5401</v>
      </c>
      <c r="AR2926" s="2510"/>
      <c r="AS2926" s="2510" t="s">
        <v>6212</v>
      </c>
      <c r="AT2926" s="2510" t="s">
        <v>5402</v>
      </c>
      <c r="AU2926" s="3588">
        <v>3</v>
      </c>
      <c r="AV2926" s="3588">
        <v>0.5</v>
      </c>
      <c r="AW2926" s="3577">
        <v>42894</v>
      </c>
      <c r="AX2926" s="3577">
        <v>43016</v>
      </c>
      <c r="AY2926" s="3589">
        <v>710809689</v>
      </c>
      <c r="AZ2926" s="1516">
        <v>3</v>
      </c>
      <c r="BA2926" s="1516" t="s">
        <v>5403</v>
      </c>
      <c r="BB2926" s="1516" t="s">
        <v>5404</v>
      </c>
      <c r="BC2926" s="1516" t="s">
        <v>5405</v>
      </c>
      <c r="BD2926" s="1382" t="s">
        <v>5406</v>
      </c>
      <c r="BE2926" s="1539">
        <v>42737</v>
      </c>
      <c r="BF2926" s="3103">
        <f>186929652+527823196</f>
        <v>714752848</v>
      </c>
      <c r="BG2926" s="1382">
        <v>2017000056</v>
      </c>
      <c r="BH2926" s="1539">
        <v>42747</v>
      </c>
      <c r="BI2926" s="1518">
        <v>710809689</v>
      </c>
      <c r="BJ2926" s="1539">
        <v>42894</v>
      </c>
      <c r="BK2926" s="1539">
        <v>43016</v>
      </c>
      <c r="BL2926" s="1541">
        <f t="shared" si="321"/>
        <v>3943159</v>
      </c>
      <c r="BM2926" s="3591">
        <f>L2926-(BI2926:BI2931)</f>
        <v>816672646</v>
      </c>
      <c r="BN2926" s="1471"/>
      <c r="BO2926" s="1471"/>
      <c r="BP2926" s="1471"/>
      <c r="BQ2926" s="1471"/>
      <c r="BR2926" s="1471"/>
      <c r="BS2926" s="1471"/>
      <c r="BT2926" s="1471"/>
      <c r="BU2926" s="1471"/>
      <c r="BV2926" s="1471"/>
      <c r="BW2926" s="1471"/>
      <c r="BX2926" s="1471"/>
      <c r="BY2926" s="1471"/>
      <c r="BZ2926" s="1471"/>
      <c r="CA2926" s="1471"/>
      <c r="CB2926" s="1471"/>
      <c r="CC2926" s="2754"/>
      <c r="CD2926" s="1390" t="s">
        <v>5218</v>
      </c>
    </row>
    <row r="2927" spans="1:82" s="19" customFormat="1" ht="32.25" customHeight="1" x14ac:dyDescent="0.25">
      <c r="A2927" s="1739" t="s">
        <v>163</v>
      </c>
      <c r="B2927" s="1740" t="s">
        <v>5363</v>
      </c>
      <c r="C2927" s="1741" t="s">
        <v>5364</v>
      </c>
      <c r="D2927" s="1742">
        <v>384</v>
      </c>
      <c r="E2927" s="1746" t="s">
        <v>5398</v>
      </c>
      <c r="F2927" s="1753" t="s">
        <v>5399</v>
      </c>
      <c r="G2927" s="1746">
        <v>17</v>
      </c>
      <c r="H2927" s="1746" t="s">
        <v>1</v>
      </c>
      <c r="I2927" s="1746">
        <v>17</v>
      </c>
      <c r="J2927" s="1745">
        <v>17</v>
      </c>
      <c r="K2927" s="1746"/>
      <c r="L2927" s="6"/>
      <c r="M2927" s="1747"/>
      <c r="N2927" s="1747"/>
      <c r="O2927" s="1747"/>
      <c r="P2927" s="1747"/>
      <c r="Q2927" s="1747"/>
      <c r="R2927" s="1747"/>
      <c r="S2927" s="1747"/>
      <c r="T2927" s="1747"/>
      <c r="U2927" s="1737">
        <f t="shared" si="320"/>
        <v>0</v>
      </c>
      <c r="V2927" s="1747"/>
      <c r="W2927" s="1747"/>
      <c r="X2927" s="1747"/>
      <c r="Y2927" s="1747"/>
      <c r="Z2927" s="1747"/>
      <c r="AA2927" s="1747"/>
      <c r="AB2927" s="1747"/>
      <c r="AC2927" s="1747"/>
      <c r="AD2927" s="1747"/>
      <c r="AE2927" s="1747"/>
      <c r="AF2927" s="1747"/>
      <c r="AG2927" s="2474">
        <v>81101508</v>
      </c>
      <c r="AH2927" s="2474" t="s">
        <v>6398</v>
      </c>
      <c r="AI2927" s="2474" t="s">
        <v>5263</v>
      </c>
      <c r="AJ2927" s="2474" t="s">
        <v>5407</v>
      </c>
      <c r="AK2927" s="2474" t="s">
        <v>5408</v>
      </c>
      <c r="AL2927" s="2474" t="s">
        <v>274</v>
      </c>
      <c r="AM2927" s="4078">
        <v>57180228</v>
      </c>
      <c r="AN2927" s="4078">
        <v>57180228</v>
      </c>
      <c r="AO2927" s="2474" t="s">
        <v>275</v>
      </c>
      <c r="AP2927" s="2474"/>
      <c r="AQ2927" s="2474" t="s">
        <v>5401</v>
      </c>
      <c r="AR2927" s="3390"/>
      <c r="AS2927" s="2510" t="s">
        <v>6213</v>
      </c>
      <c r="AT2927" s="3390" t="s">
        <v>5853</v>
      </c>
      <c r="AU2927" s="3580">
        <v>1</v>
      </c>
      <c r="AV2927" s="3580">
        <v>0.2</v>
      </c>
      <c r="AW2927" s="3581">
        <v>42894</v>
      </c>
      <c r="AX2927" s="3581">
        <v>43031</v>
      </c>
      <c r="AY2927" s="3582">
        <v>57180228</v>
      </c>
      <c r="AZ2927" s="3109">
        <v>9</v>
      </c>
      <c r="BA2927" s="3109" t="s">
        <v>3900</v>
      </c>
      <c r="BB2927" s="3109" t="s">
        <v>5409</v>
      </c>
      <c r="BC2927" s="3109" t="s">
        <v>5410</v>
      </c>
      <c r="BD2927" s="3106">
        <v>2017000100</v>
      </c>
      <c r="BE2927" s="3595">
        <v>42748</v>
      </c>
      <c r="BF2927" s="3597">
        <v>56857847</v>
      </c>
      <c r="BG2927" s="3106">
        <v>2017000100</v>
      </c>
      <c r="BH2927" s="3595">
        <v>42885</v>
      </c>
      <c r="BI2927" s="3590">
        <v>56849996</v>
      </c>
      <c r="BJ2927" s="3595">
        <v>42894</v>
      </c>
      <c r="BK2927" s="3595">
        <v>43031</v>
      </c>
      <c r="BL2927" s="1588"/>
      <c r="BM2927" s="3106"/>
      <c r="BN2927" s="1413"/>
      <c r="BO2927" s="1413"/>
      <c r="BP2927" s="1413"/>
      <c r="BQ2927" s="1413"/>
      <c r="BR2927" s="2498"/>
      <c r="BS2927" s="2498"/>
      <c r="BT2927" s="2498"/>
      <c r="BU2927" s="2498"/>
      <c r="BV2927" s="2498"/>
      <c r="BW2927" s="2498"/>
      <c r="BX2927" s="2498"/>
      <c r="BY2927" s="2498"/>
      <c r="BZ2927" s="2498"/>
      <c r="CA2927" s="2498"/>
      <c r="CB2927" s="2498"/>
      <c r="CC2927" s="2752"/>
      <c r="CD2927" s="3583" t="s">
        <v>5218</v>
      </c>
    </row>
    <row r="2928" spans="1:82" s="19" customFormat="1" ht="32.25" customHeight="1" x14ac:dyDescent="0.25">
      <c r="A2928" s="1739" t="s">
        <v>163</v>
      </c>
      <c r="B2928" s="1740" t="s">
        <v>5363</v>
      </c>
      <c r="C2928" s="1741" t="s">
        <v>5364</v>
      </c>
      <c r="D2928" s="1742">
        <v>384</v>
      </c>
      <c r="E2928" s="1746" t="s">
        <v>5398</v>
      </c>
      <c r="F2928" s="1753" t="s">
        <v>5399</v>
      </c>
      <c r="G2928" s="1746">
        <v>17</v>
      </c>
      <c r="H2928" s="1746" t="s">
        <v>1</v>
      </c>
      <c r="I2928" s="1746">
        <v>17</v>
      </c>
      <c r="J2928" s="1745">
        <v>17</v>
      </c>
      <c r="K2928" s="1746"/>
      <c r="L2928" s="6"/>
      <c r="M2928" s="1747"/>
      <c r="N2928" s="1747"/>
      <c r="O2928" s="1747"/>
      <c r="P2928" s="1747"/>
      <c r="Q2928" s="1747"/>
      <c r="R2928" s="1747"/>
      <c r="S2928" s="1747"/>
      <c r="T2928" s="1747"/>
      <c r="U2928" s="1737">
        <f t="shared" si="320"/>
        <v>0</v>
      </c>
      <c r="V2928" s="1747"/>
      <c r="W2928" s="1747"/>
      <c r="X2928" s="1747"/>
      <c r="Y2928" s="1747"/>
      <c r="Z2928" s="1747"/>
      <c r="AA2928" s="1747"/>
      <c r="AB2928" s="1747"/>
      <c r="AC2928" s="1747"/>
      <c r="AD2928" s="1747"/>
      <c r="AE2928" s="1747"/>
      <c r="AF2928" s="1747"/>
      <c r="AG2928" s="2474">
        <v>72101501</v>
      </c>
      <c r="AH2928" s="2474" t="s">
        <v>6399</v>
      </c>
      <c r="AI2928" s="2474" t="s">
        <v>5411</v>
      </c>
      <c r="AJ2928" s="2474" t="s">
        <v>1939</v>
      </c>
      <c r="AK2928" s="2474" t="s">
        <v>1372</v>
      </c>
      <c r="AL2928" s="2474" t="s">
        <v>274</v>
      </c>
      <c r="AM2928" s="4078">
        <f>1600000*11</f>
        <v>17600000</v>
      </c>
      <c r="AN2928" s="4078">
        <f>1600000*11</f>
        <v>17600000</v>
      </c>
      <c r="AO2928" s="2474" t="s">
        <v>275</v>
      </c>
      <c r="AP2928" s="2474"/>
      <c r="AQ2928" s="2474" t="s">
        <v>5401</v>
      </c>
      <c r="AR2928" s="3390"/>
      <c r="AS2928" s="2474"/>
      <c r="AT2928" s="2474"/>
      <c r="AU2928" s="3086"/>
      <c r="AV2928" s="3086"/>
      <c r="AW2928" s="2474"/>
      <c r="AX2928" s="2474"/>
      <c r="AY2928" s="3601"/>
      <c r="AZ2928" s="3109">
        <v>127</v>
      </c>
      <c r="BA2928" s="3109" t="s">
        <v>4166</v>
      </c>
      <c r="BB2928" s="3109" t="s">
        <v>5412</v>
      </c>
      <c r="BC2928" s="3109" t="s">
        <v>5413</v>
      </c>
      <c r="BD2928" s="3106">
        <v>2017000501</v>
      </c>
      <c r="BE2928" s="3595">
        <v>42800</v>
      </c>
      <c r="BF2928" s="3597">
        <v>15626667</v>
      </c>
      <c r="BG2928" s="3106">
        <v>2017000407</v>
      </c>
      <c r="BH2928" s="3595">
        <v>42804</v>
      </c>
      <c r="BI2928" s="3590">
        <v>15626667</v>
      </c>
      <c r="BJ2928" s="3595">
        <v>42807</v>
      </c>
      <c r="BK2928" s="3595">
        <v>43104</v>
      </c>
      <c r="BL2928" s="1588">
        <f t="shared" si="321"/>
        <v>0</v>
      </c>
      <c r="BM2928" s="3106"/>
      <c r="BN2928" s="1413"/>
      <c r="BO2928" s="1413"/>
      <c r="BP2928" s="1413"/>
      <c r="BQ2928" s="1413"/>
      <c r="BR2928" s="2498"/>
      <c r="BS2928" s="2498"/>
      <c r="BT2928" s="2498"/>
      <c r="BU2928" s="2498"/>
      <c r="BV2928" s="2498"/>
      <c r="BW2928" s="2498"/>
      <c r="BX2928" s="2498"/>
      <c r="BY2928" s="2498"/>
      <c r="BZ2928" s="2498"/>
      <c r="CA2928" s="2498"/>
      <c r="CB2928" s="2498"/>
      <c r="CC2928" s="2752"/>
      <c r="CD2928" s="3583" t="s">
        <v>5218</v>
      </c>
    </row>
    <row r="2929" spans="1:82" s="19" customFormat="1" ht="32.25" customHeight="1" x14ac:dyDescent="0.25">
      <c r="A2929" s="1739" t="s">
        <v>163</v>
      </c>
      <c r="B2929" s="1740" t="s">
        <v>5363</v>
      </c>
      <c r="C2929" s="1741" t="s">
        <v>5364</v>
      </c>
      <c r="D2929" s="1742">
        <v>384</v>
      </c>
      <c r="E2929" s="1746" t="s">
        <v>5398</v>
      </c>
      <c r="F2929" s="1753" t="s">
        <v>5399</v>
      </c>
      <c r="G2929" s="1746">
        <v>17</v>
      </c>
      <c r="H2929" s="1746" t="s">
        <v>1</v>
      </c>
      <c r="I2929" s="1746">
        <v>17</v>
      </c>
      <c r="J2929" s="1745">
        <v>17</v>
      </c>
      <c r="K2929" s="1746"/>
      <c r="L2929" s="6"/>
      <c r="M2929" s="1747"/>
      <c r="N2929" s="1747"/>
      <c r="O2929" s="1747"/>
      <c r="P2929" s="1747"/>
      <c r="Q2929" s="1747"/>
      <c r="R2929" s="1747"/>
      <c r="S2929" s="1747"/>
      <c r="T2929" s="1747"/>
      <c r="U2929" s="1737">
        <f t="shared" si="320"/>
        <v>0</v>
      </c>
      <c r="V2929" s="1747"/>
      <c r="W2929" s="1747"/>
      <c r="X2929" s="1747"/>
      <c r="Y2929" s="1747"/>
      <c r="Z2929" s="1747"/>
      <c r="AA2929" s="1747"/>
      <c r="AB2929" s="1747"/>
      <c r="AC2929" s="1747"/>
      <c r="AD2929" s="1747"/>
      <c r="AE2929" s="1747"/>
      <c r="AF2929" s="1747"/>
      <c r="AG2929" s="2474">
        <v>72101501</v>
      </c>
      <c r="AH2929" s="2474" t="s">
        <v>6399</v>
      </c>
      <c r="AI2929" s="2474" t="s">
        <v>5411</v>
      </c>
      <c r="AJ2929" s="2474" t="s">
        <v>1939</v>
      </c>
      <c r="AK2929" s="2474" t="s">
        <v>1372</v>
      </c>
      <c r="AL2929" s="2474" t="s">
        <v>274</v>
      </c>
      <c r="AM2929" s="4078">
        <f>1100000*11</f>
        <v>12100000</v>
      </c>
      <c r="AN2929" s="4078">
        <f>1600000*11</f>
        <v>17600000</v>
      </c>
      <c r="AO2929" s="2474" t="s">
        <v>275</v>
      </c>
      <c r="AP2929" s="2474"/>
      <c r="AQ2929" s="2474" t="s">
        <v>5401</v>
      </c>
      <c r="AR2929" s="3390"/>
      <c r="AS2929" s="3390"/>
      <c r="AT2929" s="3390"/>
      <c r="AU2929" s="3580"/>
      <c r="AV2929" s="3580"/>
      <c r="AW2929" s="3390"/>
      <c r="AX2929" s="3390"/>
      <c r="AY2929" s="3582"/>
      <c r="AZ2929" s="3109">
        <v>145</v>
      </c>
      <c r="BA2929" s="3109" t="s">
        <v>4166</v>
      </c>
      <c r="BB2929" s="3109" t="s">
        <v>5414</v>
      </c>
      <c r="BC2929" s="3109" t="s">
        <v>5413</v>
      </c>
      <c r="BD2929" s="3106">
        <v>2017000349</v>
      </c>
      <c r="BE2929" s="3595">
        <v>42780</v>
      </c>
      <c r="BF2929" s="3597">
        <v>19133334</v>
      </c>
      <c r="BG2929" s="3106">
        <v>2017000422</v>
      </c>
      <c r="BH2929" s="3595">
        <v>42804</v>
      </c>
      <c r="BI2929" s="3590">
        <v>19133334</v>
      </c>
      <c r="BJ2929" s="3595">
        <v>42815</v>
      </c>
      <c r="BK2929" s="3595">
        <v>43106</v>
      </c>
      <c r="BL2929" s="1588">
        <f t="shared" si="321"/>
        <v>0</v>
      </c>
      <c r="BM2929" s="3106"/>
      <c r="BN2929" s="1413"/>
      <c r="BO2929" s="1413"/>
      <c r="BP2929" s="1413"/>
      <c r="BQ2929" s="1413"/>
      <c r="BR2929" s="2498"/>
      <c r="BS2929" s="2498"/>
      <c r="BT2929" s="2498"/>
      <c r="BU2929" s="2498"/>
      <c r="BV2929" s="2498"/>
      <c r="BW2929" s="2498"/>
      <c r="BX2929" s="2498"/>
      <c r="BY2929" s="2498"/>
      <c r="BZ2929" s="2498"/>
      <c r="CA2929" s="2498"/>
      <c r="CB2929" s="2498"/>
      <c r="CC2929" s="2752"/>
      <c r="CD2929" s="3583" t="s">
        <v>5218</v>
      </c>
    </row>
    <row r="2930" spans="1:82" s="19" customFormat="1" ht="32.25" customHeight="1" thickBot="1" x14ac:dyDescent="0.3">
      <c r="A2930" s="1739" t="s">
        <v>163</v>
      </c>
      <c r="B2930" s="1740" t="s">
        <v>5363</v>
      </c>
      <c r="C2930" s="1741" t="s">
        <v>5364</v>
      </c>
      <c r="D2930" s="1742">
        <v>384</v>
      </c>
      <c r="E2930" s="1746" t="s">
        <v>5398</v>
      </c>
      <c r="F2930" s="1753" t="s">
        <v>5399</v>
      </c>
      <c r="G2930" s="1746">
        <v>17</v>
      </c>
      <c r="H2930" s="1746" t="s">
        <v>1</v>
      </c>
      <c r="I2930" s="1746">
        <v>17</v>
      </c>
      <c r="J2930" s="1745">
        <v>17</v>
      </c>
      <c r="K2930" s="1746"/>
      <c r="L2930" s="6"/>
      <c r="M2930" s="1747"/>
      <c r="N2930" s="1747"/>
      <c r="O2930" s="1747"/>
      <c r="P2930" s="1747"/>
      <c r="Q2930" s="1747"/>
      <c r="R2930" s="1747"/>
      <c r="S2930" s="1747"/>
      <c r="T2930" s="1747"/>
      <c r="U2930" s="1737">
        <f t="shared" si="320"/>
        <v>0</v>
      </c>
      <c r="V2930" s="1747"/>
      <c r="W2930" s="1747"/>
      <c r="X2930" s="1747"/>
      <c r="Y2930" s="1747"/>
      <c r="Z2930" s="1747"/>
      <c r="AA2930" s="1747"/>
      <c r="AB2930" s="1747"/>
      <c r="AC2930" s="1747"/>
      <c r="AD2930" s="1747"/>
      <c r="AE2930" s="1747"/>
      <c r="AF2930" s="1747"/>
      <c r="AG2930" s="2474">
        <v>72101501</v>
      </c>
      <c r="AH2930" s="2474" t="s">
        <v>6400</v>
      </c>
      <c r="AI2930" s="2474" t="s">
        <v>5411</v>
      </c>
      <c r="AJ2930" s="2474" t="s">
        <v>1939</v>
      </c>
      <c r="AK2930" s="2474" t="s">
        <v>1372</v>
      </c>
      <c r="AL2930" s="2474" t="s">
        <v>274</v>
      </c>
      <c r="AM2930" s="4078">
        <f>2000000*11</f>
        <v>22000000</v>
      </c>
      <c r="AN2930" s="4078">
        <f>1600000*11</f>
        <v>17600000</v>
      </c>
      <c r="AO2930" s="2474" t="s">
        <v>275</v>
      </c>
      <c r="AP2930" s="2474"/>
      <c r="AQ2930" s="2474" t="s">
        <v>5401</v>
      </c>
      <c r="AR2930" s="3390"/>
      <c r="AS2930" s="3390"/>
      <c r="AT2930" s="3390"/>
      <c r="AU2930" s="3580"/>
      <c r="AV2930" s="3580"/>
      <c r="AW2930" s="3390"/>
      <c r="AX2930" s="3390"/>
      <c r="AY2930" s="3582"/>
      <c r="AZ2930" s="3109">
        <v>7</v>
      </c>
      <c r="BA2930" s="3109" t="s">
        <v>5403</v>
      </c>
      <c r="BB2930" s="3109" t="s">
        <v>5415</v>
      </c>
      <c r="BC2930" s="3109" t="s">
        <v>5416</v>
      </c>
      <c r="BD2930" s="3106">
        <v>2017000020</v>
      </c>
      <c r="BE2930" s="3595">
        <v>42737</v>
      </c>
      <c r="BF2930" s="3597">
        <v>84713000</v>
      </c>
      <c r="BG2930" s="3106">
        <v>2017000165</v>
      </c>
      <c r="BH2930" s="3595">
        <v>42772</v>
      </c>
      <c r="BI2930" s="3603">
        <v>84713000</v>
      </c>
      <c r="BJ2930" s="3595">
        <v>42789</v>
      </c>
      <c r="BK2930" s="3595">
        <v>42848</v>
      </c>
      <c r="BL2930" s="1588">
        <f t="shared" si="321"/>
        <v>0</v>
      </c>
      <c r="BM2930" s="3106"/>
      <c r="BN2930" s="1413"/>
      <c r="BO2930" s="1413"/>
      <c r="BP2930" s="1413"/>
      <c r="BQ2930" s="1413"/>
      <c r="BR2930" s="2498"/>
      <c r="BS2930" s="2498"/>
      <c r="BT2930" s="2498"/>
      <c r="BU2930" s="2498"/>
      <c r="BV2930" s="2498"/>
      <c r="BW2930" s="2498"/>
      <c r="BX2930" s="2498"/>
      <c r="BY2930" s="2498"/>
      <c r="BZ2930" s="2498"/>
      <c r="CA2930" s="2498"/>
      <c r="CB2930" s="2498"/>
      <c r="CC2930" s="2752"/>
      <c r="CD2930" s="3583" t="s">
        <v>5218</v>
      </c>
    </row>
    <row r="2931" spans="1:82" s="19" customFormat="1" ht="32.25" customHeight="1" x14ac:dyDescent="0.25">
      <c r="A2931" s="1739" t="s">
        <v>163</v>
      </c>
      <c r="B2931" s="1740" t="s">
        <v>5363</v>
      </c>
      <c r="C2931" s="1741" t="s">
        <v>5364</v>
      </c>
      <c r="D2931" s="1742">
        <v>384</v>
      </c>
      <c r="E2931" s="1746" t="s">
        <v>5398</v>
      </c>
      <c r="F2931" s="1753" t="s">
        <v>5399</v>
      </c>
      <c r="G2931" s="1746">
        <v>17</v>
      </c>
      <c r="H2931" s="1746" t="s">
        <v>1</v>
      </c>
      <c r="I2931" s="1746">
        <v>17</v>
      </c>
      <c r="J2931" s="1745">
        <v>17</v>
      </c>
      <c r="K2931" s="1746"/>
      <c r="L2931" s="6"/>
      <c r="M2931" s="1747"/>
      <c r="N2931" s="1747"/>
      <c r="O2931" s="1747"/>
      <c r="P2931" s="1747"/>
      <c r="Q2931" s="1747"/>
      <c r="R2931" s="1747"/>
      <c r="S2931" s="1747"/>
      <c r="T2931" s="1747"/>
      <c r="U2931" s="1737">
        <f t="shared" si="320"/>
        <v>0</v>
      </c>
      <c r="V2931" s="1747"/>
      <c r="W2931" s="1747"/>
      <c r="X2931" s="1747"/>
      <c r="Y2931" s="1747"/>
      <c r="Z2931" s="1747"/>
      <c r="AA2931" s="1747"/>
      <c r="AB2931" s="1747"/>
      <c r="AC2931" s="1747"/>
      <c r="AD2931" s="1747"/>
      <c r="AE2931" s="1747"/>
      <c r="AF2931" s="1747"/>
      <c r="AG2931" s="1924">
        <v>72101507</v>
      </c>
      <c r="AH2931" s="2474" t="s">
        <v>5417</v>
      </c>
      <c r="AI2931" s="2474" t="s">
        <v>5349</v>
      </c>
      <c r="AJ2931" s="2474" t="s">
        <v>4780</v>
      </c>
      <c r="AK2931" s="2474" t="s">
        <v>4867</v>
      </c>
      <c r="AL2931" s="2474" t="s">
        <v>274</v>
      </c>
      <c r="AM2931" s="4078">
        <v>31009325</v>
      </c>
      <c r="AN2931" s="4078">
        <v>31009325</v>
      </c>
      <c r="AO2931" s="2474" t="s">
        <v>275</v>
      </c>
      <c r="AP2931" s="2474"/>
      <c r="AQ2931" s="2474" t="s">
        <v>5401</v>
      </c>
      <c r="AR2931" s="3390"/>
      <c r="AS2931" s="3390" t="s">
        <v>6214</v>
      </c>
      <c r="AT2931" s="3390" t="s">
        <v>5418</v>
      </c>
      <c r="AU2931" s="3580">
        <v>2</v>
      </c>
      <c r="AV2931" s="3580">
        <v>2</v>
      </c>
      <c r="AW2931" s="3390" t="s">
        <v>5349</v>
      </c>
      <c r="AX2931" s="3390" t="s">
        <v>5263</v>
      </c>
      <c r="AY2931" s="3579">
        <v>31009325</v>
      </c>
      <c r="AZ2931" s="3109">
        <v>6</v>
      </c>
      <c r="BA2931" s="3109" t="s">
        <v>5403</v>
      </c>
      <c r="BB2931" s="3109" t="s">
        <v>5419</v>
      </c>
      <c r="BC2931" s="3109" t="s">
        <v>5420</v>
      </c>
      <c r="BD2931" s="3106">
        <v>2017000022</v>
      </c>
      <c r="BE2931" s="3595">
        <v>42768</v>
      </c>
      <c r="BF2931" s="3604">
        <v>31009325</v>
      </c>
      <c r="BG2931" s="3106">
        <v>2017000102</v>
      </c>
      <c r="BH2931" s="3595">
        <v>42759</v>
      </c>
      <c r="BI2931" s="3590">
        <v>29384391</v>
      </c>
      <c r="BJ2931" s="3595">
        <v>42762</v>
      </c>
      <c r="BK2931" s="3595">
        <v>42793</v>
      </c>
      <c r="BL2931" s="1588">
        <f t="shared" si="321"/>
        <v>1624934</v>
      </c>
      <c r="BM2931" s="3106"/>
      <c r="BN2931" s="1413"/>
      <c r="BO2931" s="1413"/>
      <c r="BP2931" s="1413"/>
      <c r="BQ2931" s="1413"/>
      <c r="BR2931" s="2498"/>
      <c r="BS2931" s="2498"/>
      <c r="BT2931" s="2498"/>
      <c r="BU2931" s="2498"/>
      <c r="BV2931" s="2498"/>
      <c r="BW2931" s="2498"/>
      <c r="BX2931" s="2498"/>
      <c r="BY2931" s="2498"/>
      <c r="BZ2931" s="2498"/>
      <c r="CA2931" s="2498"/>
      <c r="CB2931" s="2498"/>
      <c r="CC2931" s="2752"/>
      <c r="CD2931" s="3583" t="s">
        <v>5218</v>
      </c>
    </row>
    <row r="2932" spans="1:82" s="19" customFormat="1" ht="32.25" customHeight="1" thickBot="1" x14ac:dyDescent="0.3">
      <c r="A2932" s="1754" t="s">
        <v>163</v>
      </c>
      <c r="B2932" s="1755" t="s">
        <v>5363</v>
      </c>
      <c r="C2932" s="521" t="s">
        <v>5364</v>
      </c>
      <c r="D2932" s="205">
        <v>384</v>
      </c>
      <c r="E2932" s="103" t="s">
        <v>5398</v>
      </c>
      <c r="F2932" s="100" t="s">
        <v>5399</v>
      </c>
      <c r="G2932" s="103">
        <v>17</v>
      </c>
      <c r="H2932" s="103" t="s">
        <v>1</v>
      </c>
      <c r="I2932" s="103">
        <v>17</v>
      </c>
      <c r="J2932" s="491">
        <v>17</v>
      </c>
      <c r="K2932" s="103"/>
      <c r="L2932" s="73"/>
      <c r="M2932" s="8"/>
      <c r="N2932" s="8"/>
      <c r="O2932" s="8"/>
      <c r="P2932" s="8"/>
      <c r="Q2932" s="8"/>
      <c r="R2932" s="8"/>
      <c r="S2932" s="8"/>
      <c r="T2932" s="8"/>
      <c r="U2932" s="285"/>
      <c r="V2932" s="8"/>
      <c r="W2932" s="8"/>
      <c r="X2932" s="8"/>
      <c r="Y2932" s="8"/>
      <c r="Z2932" s="8"/>
      <c r="AA2932" s="8"/>
      <c r="AB2932" s="8"/>
      <c r="AC2932" s="8"/>
      <c r="AD2932" s="8"/>
      <c r="AE2932" s="8"/>
      <c r="AF2932" s="8"/>
      <c r="AG2932" s="2474">
        <v>70111503</v>
      </c>
      <c r="AH2932" s="2767" t="s">
        <v>5333</v>
      </c>
      <c r="AI2932" s="2474" t="s">
        <v>5263</v>
      </c>
      <c r="AJ2932" s="2767" t="s">
        <v>5334</v>
      </c>
      <c r="AK2932" s="2767" t="s">
        <v>1793</v>
      </c>
      <c r="AL2932" s="2767" t="s">
        <v>274</v>
      </c>
      <c r="AM2932" s="4078">
        <v>150000000</v>
      </c>
      <c r="AN2932" s="4078">
        <v>150000000</v>
      </c>
      <c r="AO2932" s="2767" t="s">
        <v>275</v>
      </c>
      <c r="AP2932" s="2767"/>
      <c r="AQ2932" s="3084" t="s">
        <v>5251</v>
      </c>
      <c r="AR2932" s="3084"/>
      <c r="AS2932" s="2767" t="s">
        <v>5335</v>
      </c>
      <c r="AT2932" s="3084" t="s">
        <v>5336</v>
      </c>
      <c r="AU2932" s="3084">
        <v>100</v>
      </c>
      <c r="AV2932" s="3084">
        <v>50</v>
      </c>
      <c r="AW2932" s="3085">
        <v>42887</v>
      </c>
      <c r="AX2932" s="3085">
        <v>43100</v>
      </c>
      <c r="AY2932" s="3601">
        <v>150000000</v>
      </c>
      <c r="AZ2932" s="3099">
        <v>6</v>
      </c>
      <c r="BA2932" s="3099" t="s">
        <v>311</v>
      </c>
      <c r="BB2932" s="3099" t="s">
        <v>2594</v>
      </c>
      <c r="BC2932" s="3928" t="s">
        <v>5337</v>
      </c>
      <c r="BD2932" s="3928">
        <v>2017000825</v>
      </c>
      <c r="BE2932" s="1414"/>
      <c r="BF2932" s="3099">
        <v>150000000</v>
      </c>
      <c r="BG2932" s="3928">
        <v>2017000856</v>
      </c>
      <c r="BH2932" s="3592">
        <v>42895</v>
      </c>
      <c r="BI2932" s="2768">
        <v>150000000</v>
      </c>
      <c r="BJ2932" s="3592">
        <v>42907</v>
      </c>
      <c r="BK2932" s="3592">
        <v>43104</v>
      </c>
      <c r="BL2932" s="2230"/>
      <c r="BM2932" s="2228"/>
      <c r="BN2932" s="2231"/>
      <c r="BO2932" s="2231"/>
      <c r="BP2932" s="2231"/>
      <c r="BQ2932" s="2231"/>
      <c r="BR2932" s="2231"/>
      <c r="BS2932" s="2231"/>
      <c r="BT2932" s="2231"/>
      <c r="BU2932" s="2231"/>
      <c r="BV2932" s="2231"/>
      <c r="BW2932" s="2231"/>
      <c r="BX2932" s="2231"/>
      <c r="BY2932" s="2231"/>
      <c r="BZ2932" s="2231"/>
      <c r="CA2932" s="2231"/>
      <c r="CB2932" s="2231"/>
      <c r="CC2932" s="3605"/>
      <c r="CD2932" s="3606"/>
    </row>
    <row r="2933" spans="1:82" s="19" customFormat="1" ht="32.25" customHeight="1" x14ac:dyDescent="0.25">
      <c r="A2933" s="1735" t="s">
        <v>163</v>
      </c>
      <c r="B2933" s="1736" t="s">
        <v>5363</v>
      </c>
      <c r="C2933" s="501" t="s">
        <v>5364</v>
      </c>
      <c r="D2933" s="163">
        <v>385</v>
      </c>
      <c r="E2933" s="210" t="s">
        <v>5421</v>
      </c>
      <c r="F2933" s="48" t="s">
        <v>5422</v>
      </c>
      <c r="G2933" s="210">
        <v>5</v>
      </c>
      <c r="H2933" s="210" t="s">
        <v>0</v>
      </c>
      <c r="I2933" s="210">
        <v>2</v>
      </c>
      <c r="J2933" s="493"/>
      <c r="K2933" s="210"/>
      <c r="L2933" s="51">
        <f t="shared" si="322"/>
        <v>0</v>
      </c>
      <c r="M2933" s="1752"/>
      <c r="N2933" s="1752"/>
      <c r="O2933" s="1752"/>
      <c r="P2933" s="1752"/>
      <c r="Q2933" s="1752"/>
      <c r="R2933" s="1752"/>
      <c r="S2933" s="1752"/>
      <c r="T2933" s="1752"/>
      <c r="U2933" s="168">
        <f t="shared" si="320"/>
        <v>0</v>
      </c>
      <c r="V2933" s="52"/>
      <c r="W2933" s="52"/>
      <c r="X2933" s="52"/>
      <c r="Y2933" s="52"/>
      <c r="Z2933" s="52"/>
      <c r="AA2933" s="52"/>
      <c r="AB2933" s="52"/>
      <c r="AC2933" s="52"/>
      <c r="AD2933" s="52"/>
      <c r="AE2933" s="52"/>
      <c r="AF2933" s="52"/>
      <c r="AG2933" s="1462"/>
      <c r="AH2933" s="1462"/>
      <c r="AI2933" s="1462"/>
      <c r="AJ2933" s="1462"/>
      <c r="AK2933" s="1462"/>
      <c r="AL2933" s="1462"/>
      <c r="AM2933" s="1464"/>
      <c r="AN2933" s="1464"/>
      <c r="AO2933" s="1462"/>
      <c r="AP2933" s="1462"/>
      <c r="AQ2933" s="1462"/>
      <c r="AR2933" s="2510"/>
      <c r="AS2933" s="2510" t="s">
        <v>6215</v>
      </c>
      <c r="AT2933" s="2510" t="s">
        <v>5423</v>
      </c>
      <c r="AU2933" s="3588">
        <v>1</v>
      </c>
      <c r="AV2933" s="3588">
        <v>0</v>
      </c>
      <c r="AW2933" s="3577">
        <v>42917</v>
      </c>
      <c r="AX2933" s="3577">
        <v>43100</v>
      </c>
      <c r="AY2933" s="3589">
        <v>500000000</v>
      </c>
      <c r="AZ2933" s="1459"/>
      <c r="BA2933" s="1459"/>
      <c r="BB2933" s="1459"/>
      <c r="BC2933" s="1459"/>
      <c r="BD2933" s="1459"/>
      <c r="BE2933" s="1381"/>
      <c r="BF2933" s="1381"/>
      <c r="BG2933" s="1381"/>
      <c r="BH2933" s="1381"/>
      <c r="BI2933" s="2714"/>
      <c r="BJ2933" s="1381"/>
      <c r="BK2933" s="1381"/>
      <c r="BL2933" s="1470">
        <f t="shared" si="321"/>
        <v>0</v>
      </c>
      <c r="BM2933" s="1934">
        <f>L2933-(BI2933:BI2938)</f>
        <v>0</v>
      </c>
      <c r="BN2933" s="1471"/>
      <c r="BO2933" s="1471"/>
      <c r="BP2933" s="1471"/>
      <c r="BQ2933" s="1471"/>
      <c r="BR2933" s="1471"/>
      <c r="BS2933" s="1471"/>
      <c r="BT2933" s="1471"/>
      <c r="BU2933" s="1471"/>
      <c r="BV2933" s="1471"/>
      <c r="BW2933" s="1471"/>
      <c r="BX2933" s="1471"/>
      <c r="BY2933" s="1471"/>
      <c r="BZ2933" s="1471"/>
      <c r="CA2933" s="1471"/>
      <c r="CB2933" s="1471"/>
      <c r="CC2933" s="1471"/>
      <c r="CD2933" s="1390" t="s">
        <v>5218</v>
      </c>
    </row>
    <row r="2934" spans="1:82" s="19" customFormat="1" ht="32.25" customHeight="1" x14ac:dyDescent="0.25">
      <c r="A2934" s="1739" t="s">
        <v>163</v>
      </c>
      <c r="B2934" s="1740" t="s">
        <v>5363</v>
      </c>
      <c r="C2934" s="1741" t="s">
        <v>5364</v>
      </c>
      <c r="D2934" s="1742">
        <v>385</v>
      </c>
      <c r="E2934" s="1746" t="s">
        <v>5421</v>
      </c>
      <c r="F2934" s="1753" t="s">
        <v>5422</v>
      </c>
      <c r="G2934" s="1746">
        <v>5</v>
      </c>
      <c r="H2934" s="1746" t="s">
        <v>0</v>
      </c>
      <c r="I2934" s="1746">
        <v>2</v>
      </c>
      <c r="J2934" s="1745"/>
      <c r="K2934" s="1746"/>
      <c r="L2934" s="6"/>
      <c r="M2934" s="1747"/>
      <c r="N2934" s="1747"/>
      <c r="O2934" s="1747"/>
      <c r="P2934" s="1747"/>
      <c r="Q2934" s="1747"/>
      <c r="R2934" s="1747"/>
      <c r="S2934" s="1747"/>
      <c r="T2934" s="1747"/>
      <c r="U2934" s="1737">
        <f t="shared" si="320"/>
        <v>0</v>
      </c>
      <c r="V2934" s="1747"/>
      <c r="W2934" s="1747"/>
      <c r="X2934" s="1747"/>
      <c r="Y2934" s="1747"/>
      <c r="Z2934" s="1747"/>
      <c r="AA2934" s="1747"/>
      <c r="AB2934" s="1747"/>
      <c r="AC2934" s="1747"/>
      <c r="AD2934" s="1747"/>
      <c r="AE2934" s="1747"/>
      <c r="AF2934" s="1747"/>
      <c r="AG2934" s="2474"/>
      <c r="AH2934" s="2474"/>
      <c r="AI2934" s="2474"/>
      <c r="AJ2934" s="2474"/>
      <c r="AK2934" s="2474"/>
      <c r="AL2934" s="2474"/>
      <c r="AM2934" s="4078"/>
      <c r="AN2934" s="4078"/>
      <c r="AO2934" s="2474"/>
      <c r="AP2934" s="2474"/>
      <c r="AQ2934" s="2474"/>
      <c r="AR2934" s="3390"/>
      <c r="AS2934" s="3390" t="s">
        <v>6216</v>
      </c>
      <c r="AT2934" s="3390" t="s">
        <v>6217</v>
      </c>
      <c r="AU2934" s="3580">
        <v>100</v>
      </c>
      <c r="AV2934" s="3580">
        <v>20</v>
      </c>
      <c r="AW2934" s="3581">
        <v>42948</v>
      </c>
      <c r="AX2934" s="3581">
        <v>43100</v>
      </c>
      <c r="AY2934" s="3582">
        <v>0</v>
      </c>
      <c r="AZ2934" s="3056"/>
      <c r="BA2934" s="3056"/>
      <c r="BB2934" s="3056"/>
      <c r="BC2934" s="3056"/>
      <c r="BD2934" s="3056"/>
      <c r="BE2934" s="3058"/>
      <c r="BF2934" s="3607"/>
      <c r="BG2934" s="3058"/>
      <c r="BH2934" s="3058"/>
      <c r="BI2934" s="3608"/>
      <c r="BJ2934" s="3058"/>
      <c r="BK2934" s="3058"/>
      <c r="BL2934" s="1412">
        <f t="shared" si="321"/>
        <v>0</v>
      </c>
      <c r="BM2934" s="3058"/>
      <c r="BN2934" s="1413"/>
      <c r="BO2934" s="1413"/>
      <c r="BP2934" s="1413"/>
      <c r="BQ2934" s="1413"/>
      <c r="BR2934" s="2498"/>
      <c r="BS2934" s="2498"/>
      <c r="BT2934" s="2498"/>
      <c r="BU2934" s="2498"/>
      <c r="BV2934" s="2498"/>
      <c r="BW2934" s="2498"/>
      <c r="BX2934" s="2498"/>
      <c r="BY2934" s="2498"/>
      <c r="BZ2934" s="2498"/>
      <c r="CA2934" s="2498"/>
      <c r="CB2934" s="2498"/>
      <c r="CC2934" s="2498"/>
      <c r="CD2934" s="3583" t="s">
        <v>5218</v>
      </c>
    </row>
    <row r="2935" spans="1:82" s="19" customFormat="1" ht="32.25" customHeight="1" x14ac:dyDescent="0.25">
      <c r="A2935" s="1739" t="s">
        <v>163</v>
      </c>
      <c r="B2935" s="1740" t="s">
        <v>5363</v>
      </c>
      <c r="C2935" s="1741" t="s">
        <v>5364</v>
      </c>
      <c r="D2935" s="1742">
        <v>385</v>
      </c>
      <c r="E2935" s="1746" t="s">
        <v>5421</v>
      </c>
      <c r="F2935" s="1753" t="s">
        <v>5422</v>
      </c>
      <c r="G2935" s="1746">
        <v>5</v>
      </c>
      <c r="H2935" s="1746" t="s">
        <v>0</v>
      </c>
      <c r="I2935" s="1746">
        <v>2</v>
      </c>
      <c r="J2935" s="1745"/>
      <c r="K2935" s="1746"/>
      <c r="L2935" s="6"/>
      <c r="M2935" s="1747"/>
      <c r="N2935" s="1747"/>
      <c r="O2935" s="1747"/>
      <c r="P2935" s="1747"/>
      <c r="Q2935" s="1747"/>
      <c r="R2935" s="1747"/>
      <c r="S2935" s="1747"/>
      <c r="T2935" s="1747"/>
      <c r="U2935" s="1737">
        <f t="shared" si="320"/>
        <v>0</v>
      </c>
      <c r="V2935" s="1747"/>
      <c r="W2935" s="1747"/>
      <c r="X2935" s="1747"/>
      <c r="Y2935" s="1747"/>
      <c r="Z2935" s="1747"/>
      <c r="AA2935" s="1747"/>
      <c r="AB2935" s="1747"/>
      <c r="AC2935" s="1747"/>
      <c r="AD2935" s="1747"/>
      <c r="AE2935" s="1747"/>
      <c r="AF2935" s="1747"/>
      <c r="AG2935" s="2474"/>
      <c r="AH2935" s="2474"/>
      <c r="AI2935" s="2474"/>
      <c r="AJ2935" s="2474"/>
      <c r="AK2935" s="2474"/>
      <c r="AL2935" s="2474"/>
      <c r="AM2935" s="4078"/>
      <c r="AN2935" s="4078"/>
      <c r="AO2935" s="2474"/>
      <c r="AP2935" s="2474"/>
      <c r="AQ2935" s="2474"/>
      <c r="AR2935" s="3390"/>
      <c r="AS2935" s="3390"/>
      <c r="AT2935" s="3390"/>
      <c r="AU2935" s="3580"/>
      <c r="AV2935" s="3580"/>
      <c r="AW2935" s="3390"/>
      <c r="AX2935" s="3390"/>
      <c r="AY2935" s="3582"/>
      <c r="AZ2935" s="3056"/>
      <c r="BA2935" s="3056"/>
      <c r="BB2935" s="3056"/>
      <c r="BC2935" s="3056"/>
      <c r="BD2935" s="3056"/>
      <c r="BE2935" s="3058"/>
      <c r="BF2935" s="3058"/>
      <c r="BG2935" s="3058"/>
      <c r="BH2935" s="3058"/>
      <c r="BI2935" s="2495"/>
      <c r="BJ2935" s="3058"/>
      <c r="BK2935" s="3058"/>
      <c r="BL2935" s="1412">
        <f t="shared" si="321"/>
        <v>0</v>
      </c>
      <c r="BM2935" s="3058"/>
      <c r="BN2935" s="1413"/>
      <c r="BO2935" s="1413"/>
      <c r="BP2935" s="1413"/>
      <c r="BQ2935" s="1413"/>
      <c r="BR2935" s="2498"/>
      <c r="BS2935" s="2498"/>
      <c r="BT2935" s="2498"/>
      <c r="BU2935" s="2498"/>
      <c r="BV2935" s="2498"/>
      <c r="BW2935" s="2498"/>
      <c r="BX2935" s="2498"/>
      <c r="BY2935" s="2498"/>
      <c r="BZ2935" s="2498"/>
      <c r="CA2935" s="2498"/>
      <c r="CB2935" s="2498"/>
      <c r="CC2935" s="2498"/>
      <c r="CD2935" s="3583" t="s">
        <v>5218</v>
      </c>
    </row>
    <row r="2936" spans="1:82" s="19" customFormat="1" ht="32.25" customHeight="1" x14ac:dyDescent="0.25">
      <c r="A2936" s="1739" t="s">
        <v>163</v>
      </c>
      <c r="B2936" s="1740" t="s">
        <v>5363</v>
      </c>
      <c r="C2936" s="1741" t="s">
        <v>5364</v>
      </c>
      <c r="D2936" s="1742">
        <v>385</v>
      </c>
      <c r="E2936" s="1746" t="s">
        <v>5421</v>
      </c>
      <c r="F2936" s="1753" t="s">
        <v>5422</v>
      </c>
      <c r="G2936" s="1746">
        <v>5</v>
      </c>
      <c r="H2936" s="1746" t="s">
        <v>0</v>
      </c>
      <c r="I2936" s="1746">
        <v>2</v>
      </c>
      <c r="J2936" s="1745"/>
      <c r="K2936" s="1746"/>
      <c r="L2936" s="6"/>
      <c r="M2936" s="1747"/>
      <c r="N2936" s="1747"/>
      <c r="O2936" s="1747"/>
      <c r="P2936" s="1747"/>
      <c r="Q2936" s="1747"/>
      <c r="R2936" s="1747"/>
      <c r="S2936" s="1747"/>
      <c r="T2936" s="1747"/>
      <c r="U2936" s="1737">
        <f t="shared" si="320"/>
        <v>0</v>
      </c>
      <c r="V2936" s="1747"/>
      <c r="W2936" s="1747"/>
      <c r="X2936" s="1747"/>
      <c r="Y2936" s="1747"/>
      <c r="Z2936" s="1747"/>
      <c r="AA2936" s="1747"/>
      <c r="AB2936" s="1747"/>
      <c r="AC2936" s="1747"/>
      <c r="AD2936" s="1747"/>
      <c r="AE2936" s="1747"/>
      <c r="AF2936" s="1747"/>
      <c r="AG2936" s="2474"/>
      <c r="AH2936" s="2474"/>
      <c r="AI2936" s="2474"/>
      <c r="AJ2936" s="2474"/>
      <c r="AK2936" s="2474"/>
      <c r="AL2936" s="2474"/>
      <c r="AM2936" s="4078"/>
      <c r="AN2936" s="4078"/>
      <c r="AO2936" s="2474"/>
      <c r="AP2936" s="2474"/>
      <c r="AQ2936" s="2474"/>
      <c r="AR2936" s="3390"/>
      <c r="AS2936" s="3390"/>
      <c r="AT2936" s="3390"/>
      <c r="AU2936" s="3580"/>
      <c r="AV2936" s="3580"/>
      <c r="AW2936" s="3390"/>
      <c r="AX2936" s="3390"/>
      <c r="AY2936" s="3582"/>
      <c r="AZ2936" s="3056"/>
      <c r="BA2936" s="3056"/>
      <c r="BB2936" s="3056"/>
      <c r="BC2936" s="3056"/>
      <c r="BD2936" s="3056"/>
      <c r="BE2936" s="3058"/>
      <c r="BF2936" s="3058"/>
      <c r="BG2936" s="3058"/>
      <c r="BH2936" s="3058"/>
      <c r="BI2936" s="2495"/>
      <c r="BJ2936" s="3058"/>
      <c r="BK2936" s="3058"/>
      <c r="BL2936" s="1412">
        <f t="shared" si="321"/>
        <v>0</v>
      </c>
      <c r="BM2936" s="3058"/>
      <c r="BN2936" s="1413"/>
      <c r="BO2936" s="1413"/>
      <c r="BP2936" s="1413"/>
      <c r="BQ2936" s="1413"/>
      <c r="BR2936" s="2498"/>
      <c r="BS2936" s="2498"/>
      <c r="BT2936" s="2498"/>
      <c r="BU2936" s="2498"/>
      <c r="BV2936" s="2498"/>
      <c r="BW2936" s="2498"/>
      <c r="BX2936" s="2498"/>
      <c r="BY2936" s="2498"/>
      <c r="BZ2936" s="2498"/>
      <c r="CA2936" s="2498"/>
      <c r="CB2936" s="2498"/>
      <c r="CC2936" s="2498"/>
      <c r="CD2936" s="3583" t="s">
        <v>5218</v>
      </c>
    </row>
    <row r="2937" spans="1:82" s="19" customFormat="1" ht="32.25" customHeight="1" x14ac:dyDescent="0.25">
      <c r="A2937" s="1739" t="s">
        <v>163</v>
      </c>
      <c r="B2937" s="1740" t="s">
        <v>5363</v>
      </c>
      <c r="C2937" s="1741" t="s">
        <v>5364</v>
      </c>
      <c r="D2937" s="1742">
        <v>385</v>
      </c>
      <c r="E2937" s="1746" t="s">
        <v>5421</v>
      </c>
      <c r="F2937" s="1753" t="s">
        <v>5422</v>
      </c>
      <c r="G2937" s="1746">
        <v>5</v>
      </c>
      <c r="H2937" s="1746" t="s">
        <v>0</v>
      </c>
      <c r="I2937" s="1746">
        <v>2</v>
      </c>
      <c r="J2937" s="1745"/>
      <c r="K2937" s="1746"/>
      <c r="L2937" s="6"/>
      <c r="M2937" s="1747"/>
      <c r="N2937" s="1747"/>
      <c r="O2937" s="1747"/>
      <c r="P2937" s="1747"/>
      <c r="Q2937" s="1747"/>
      <c r="R2937" s="1747"/>
      <c r="S2937" s="1747"/>
      <c r="T2937" s="1747"/>
      <c r="U2937" s="1737">
        <f t="shared" si="320"/>
        <v>0</v>
      </c>
      <c r="V2937" s="1747"/>
      <c r="W2937" s="1747"/>
      <c r="X2937" s="1747"/>
      <c r="Y2937" s="1747"/>
      <c r="Z2937" s="1747"/>
      <c r="AA2937" s="1747"/>
      <c r="AB2937" s="1747"/>
      <c r="AC2937" s="1747"/>
      <c r="AD2937" s="1747"/>
      <c r="AE2937" s="1747"/>
      <c r="AF2937" s="1747"/>
      <c r="AG2937" s="2474"/>
      <c r="AH2937" s="2474"/>
      <c r="AI2937" s="2474"/>
      <c r="AJ2937" s="2474"/>
      <c r="AK2937" s="2474"/>
      <c r="AL2937" s="2474"/>
      <c r="AM2937" s="4078"/>
      <c r="AN2937" s="4078"/>
      <c r="AO2937" s="2474"/>
      <c r="AP2937" s="2474"/>
      <c r="AQ2937" s="2474"/>
      <c r="AR2937" s="3390"/>
      <c r="AS2937" s="3390"/>
      <c r="AT2937" s="3390"/>
      <c r="AU2937" s="3580"/>
      <c r="AV2937" s="3580"/>
      <c r="AW2937" s="3390"/>
      <c r="AX2937" s="3390"/>
      <c r="AY2937" s="3582"/>
      <c r="AZ2937" s="3056"/>
      <c r="BA2937" s="3056"/>
      <c r="BB2937" s="3056"/>
      <c r="BC2937" s="3056"/>
      <c r="BD2937" s="3056"/>
      <c r="BE2937" s="3058"/>
      <c r="BF2937" s="3058"/>
      <c r="BG2937" s="3058"/>
      <c r="BH2937" s="3058"/>
      <c r="BI2937" s="2495"/>
      <c r="BJ2937" s="3058"/>
      <c r="BK2937" s="3058"/>
      <c r="BL2937" s="1412">
        <f t="shared" si="321"/>
        <v>0</v>
      </c>
      <c r="BM2937" s="3058"/>
      <c r="BN2937" s="1413"/>
      <c r="BO2937" s="1413"/>
      <c r="BP2937" s="1413"/>
      <c r="BQ2937" s="1413"/>
      <c r="BR2937" s="2498"/>
      <c r="BS2937" s="2498"/>
      <c r="BT2937" s="2498"/>
      <c r="BU2937" s="2498"/>
      <c r="BV2937" s="2498"/>
      <c r="BW2937" s="2498"/>
      <c r="BX2937" s="2498"/>
      <c r="BY2937" s="2498"/>
      <c r="BZ2937" s="2498"/>
      <c r="CA2937" s="2498"/>
      <c r="CB2937" s="2498"/>
      <c r="CC2937" s="2498"/>
      <c r="CD2937" s="3583" t="s">
        <v>5218</v>
      </c>
    </row>
    <row r="2938" spans="1:82" s="19" customFormat="1" ht="32.25" customHeight="1" thickBot="1" x14ac:dyDescent="0.3">
      <c r="A2938" s="1749" t="s">
        <v>163</v>
      </c>
      <c r="B2938" s="1750" t="s">
        <v>5363</v>
      </c>
      <c r="C2938" s="1751" t="s">
        <v>5364</v>
      </c>
      <c r="D2938" s="1700">
        <v>385</v>
      </c>
      <c r="E2938" s="1706" t="s">
        <v>5421</v>
      </c>
      <c r="F2938" s="1726" t="s">
        <v>5422</v>
      </c>
      <c r="G2938" s="1706">
        <v>5</v>
      </c>
      <c r="H2938" s="1706" t="s">
        <v>0</v>
      </c>
      <c r="I2938" s="1706">
        <v>2</v>
      </c>
      <c r="J2938" s="1705"/>
      <c r="K2938" s="1706"/>
      <c r="L2938" s="57"/>
      <c r="M2938" s="1708"/>
      <c r="N2938" s="1708"/>
      <c r="O2938" s="1708"/>
      <c r="P2938" s="1708"/>
      <c r="Q2938" s="1708"/>
      <c r="R2938" s="1708"/>
      <c r="S2938" s="1708"/>
      <c r="T2938" s="1708"/>
      <c r="U2938" s="1709">
        <f t="shared" si="320"/>
        <v>0</v>
      </c>
      <c r="V2938" s="1708"/>
      <c r="W2938" s="1708"/>
      <c r="X2938" s="1708"/>
      <c r="Y2938" s="1708"/>
      <c r="Z2938" s="1708"/>
      <c r="AA2938" s="1708"/>
      <c r="AB2938" s="1708"/>
      <c r="AC2938" s="1708"/>
      <c r="AD2938" s="1708"/>
      <c r="AE2938" s="1708"/>
      <c r="AF2938" s="1708"/>
      <c r="AG2938" s="1942"/>
      <c r="AH2938" s="1942"/>
      <c r="AI2938" s="1942"/>
      <c r="AJ2938" s="1942"/>
      <c r="AK2938" s="1942"/>
      <c r="AL2938" s="1942"/>
      <c r="AM2938" s="4061"/>
      <c r="AN2938" s="4061"/>
      <c r="AO2938" s="1942"/>
      <c r="AP2938" s="1942"/>
      <c r="AQ2938" s="1942"/>
      <c r="AR2938" s="3585"/>
      <c r="AS2938" s="3585"/>
      <c r="AT2938" s="3585"/>
      <c r="AU2938" s="3586"/>
      <c r="AV2938" s="3586"/>
      <c r="AW2938" s="3585"/>
      <c r="AX2938" s="3585"/>
      <c r="AY2938" s="3587"/>
      <c r="AZ2938" s="1946"/>
      <c r="BA2938" s="1946"/>
      <c r="BB2938" s="1946"/>
      <c r="BC2938" s="1946"/>
      <c r="BD2938" s="1946"/>
      <c r="BE2938" s="1947"/>
      <c r="BF2938" s="1947"/>
      <c r="BG2938" s="1947"/>
      <c r="BH2938" s="1947"/>
      <c r="BI2938" s="1948"/>
      <c r="BJ2938" s="1947"/>
      <c r="BK2938" s="1947"/>
      <c r="BL2938" s="1654">
        <f t="shared" si="321"/>
        <v>0</v>
      </c>
      <c r="BM2938" s="1947"/>
      <c r="BN2938" s="1949"/>
      <c r="BO2938" s="1949"/>
      <c r="BP2938" s="1949"/>
      <c r="BQ2938" s="1949"/>
      <c r="BR2938" s="1950"/>
      <c r="BS2938" s="1950"/>
      <c r="BT2938" s="1950"/>
      <c r="BU2938" s="1950"/>
      <c r="BV2938" s="1950"/>
      <c r="BW2938" s="1950"/>
      <c r="BX2938" s="1950"/>
      <c r="BY2938" s="1950"/>
      <c r="BZ2938" s="1950"/>
      <c r="CA2938" s="1950"/>
      <c r="CB2938" s="1950"/>
      <c r="CC2938" s="1950"/>
      <c r="CD2938" s="2297" t="s">
        <v>5218</v>
      </c>
    </row>
    <row r="2939" spans="1:82" s="19" customFormat="1" ht="32.25" customHeight="1" x14ac:dyDescent="0.2">
      <c r="A2939" s="1735" t="s">
        <v>163</v>
      </c>
      <c r="B2939" s="1736" t="s">
        <v>5363</v>
      </c>
      <c r="C2939" s="501" t="s">
        <v>5364</v>
      </c>
      <c r="D2939" s="163">
        <v>386</v>
      </c>
      <c r="E2939" s="210" t="s">
        <v>5424</v>
      </c>
      <c r="F2939" s="48" t="s">
        <v>5425</v>
      </c>
      <c r="G2939" s="210">
        <v>18</v>
      </c>
      <c r="H2939" s="210" t="s">
        <v>1</v>
      </c>
      <c r="I2939" s="210">
        <v>18</v>
      </c>
      <c r="J2939" s="493">
        <v>18</v>
      </c>
      <c r="K2939" s="210"/>
      <c r="L2939" s="6">
        <f t="shared" ref="L2939" si="326">+M2939+N2939+O2939+P2939+Q2939+R2939+S2939+T2939</f>
        <v>1857451967</v>
      </c>
      <c r="M2939" s="1752">
        <f>1826442642+31009325</f>
        <v>1857451967</v>
      </c>
      <c r="N2939" s="1752"/>
      <c r="O2939" s="1752"/>
      <c r="P2939" s="1752"/>
      <c r="Q2939" s="1752"/>
      <c r="R2939" s="1752"/>
      <c r="S2939" s="1752"/>
      <c r="T2939" s="1752"/>
      <c r="U2939" s="168">
        <f t="shared" si="320"/>
        <v>295188461</v>
      </c>
      <c r="V2939" s="1738">
        <f>265804070+29384391</f>
        <v>295188461</v>
      </c>
      <c r="W2939" s="52"/>
      <c r="X2939" s="52"/>
      <c r="Y2939" s="52"/>
      <c r="Z2939" s="52"/>
      <c r="AA2939" s="52"/>
      <c r="AB2939" s="52"/>
      <c r="AC2939" s="52"/>
      <c r="AD2939" s="52"/>
      <c r="AE2939" s="52"/>
      <c r="AF2939" s="52"/>
      <c r="AG2939" s="1462">
        <v>70111713</v>
      </c>
      <c r="AH2939" s="1924" t="s">
        <v>5426</v>
      </c>
      <c r="AI2939" s="1924" t="s">
        <v>5263</v>
      </c>
      <c r="AJ2939" s="1924" t="s">
        <v>506</v>
      </c>
      <c r="AK2939" s="1924" t="s">
        <v>5427</v>
      </c>
      <c r="AL2939" s="1462" t="s">
        <v>274</v>
      </c>
      <c r="AM2939" s="1464">
        <v>15000000</v>
      </c>
      <c r="AN2939" s="1464">
        <v>15000000</v>
      </c>
      <c r="AO2939" s="1462" t="s">
        <v>275</v>
      </c>
      <c r="AP2939" s="1462"/>
      <c r="AQ2939" s="1924" t="s">
        <v>5428</v>
      </c>
      <c r="AR2939" s="2510"/>
      <c r="AS2939" s="2510" t="s">
        <v>6218</v>
      </c>
      <c r="AT2939" s="2510" t="s">
        <v>5429</v>
      </c>
      <c r="AU2939" s="3576">
        <v>1</v>
      </c>
      <c r="AV2939" s="3576">
        <v>0</v>
      </c>
      <c r="AW2939" s="3577">
        <v>42917</v>
      </c>
      <c r="AX2939" s="3577">
        <v>43100</v>
      </c>
      <c r="AY2939" s="3589">
        <v>15000000</v>
      </c>
      <c r="AZ2939" s="1516"/>
      <c r="BA2939" s="1516" t="s">
        <v>5430</v>
      </c>
      <c r="BB2939" s="1516" t="s">
        <v>5431</v>
      </c>
      <c r="BC2939" s="1516"/>
      <c r="BD2939" s="1516"/>
      <c r="BE2939" s="1382"/>
      <c r="BF2939" s="3609">
        <v>15000000</v>
      </c>
      <c r="BG2939" s="1382">
        <v>2017000528</v>
      </c>
      <c r="BH2939" s="1539">
        <v>42825</v>
      </c>
      <c r="BI2939" s="3610">
        <v>15000000</v>
      </c>
      <c r="BJ2939" s="1382"/>
      <c r="BK2939" s="1382"/>
      <c r="BL2939" s="1470">
        <f t="shared" si="321"/>
        <v>0</v>
      </c>
      <c r="BM2939" s="1934">
        <f>L2939-(BI2939:BI2943)</f>
        <v>1842451967</v>
      </c>
      <c r="BN2939" s="1471"/>
      <c r="BO2939" s="1471"/>
      <c r="BP2939" s="1471"/>
      <c r="BQ2939" s="1471"/>
      <c r="BR2939" s="1471"/>
      <c r="BS2939" s="1471"/>
      <c r="BT2939" s="1471"/>
      <c r="BU2939" s="1471"/>
      <c r="BV2939" s="1471"/>
      <c r="BW2939" s="1471"/>
      <c r="BX2939" s="1471"/>
      <c r="BY2939" s="1471"/>
      <c r="BZ2939" s="1471"/>
      <c r="CA2939" s="1471"/>
      <c r="CB2939" s="1471"/>
      <c r="CC2939" s="1935"/>
      <c r="CD2939" s="1390" t="s">
        <v>5218</v>
      </c>
    </row>
    <row r="2940" spans="1:82" s="19" customFormat="1" ht="32.25" customHeight="1" x14ac:dyDescent="0.25">
      <c r="A2940" s="1739" t="s">
        <v>163</v>
      </c>
      <c r="B2940" s="1740" t="s">
        <v>5363</v>
      </c>
      <c r="C2940" s="1741" t="s">
        <v>5364</v>
      </c>
      <c r="D2940" s="1742">
        <v>386</v>
      </c>
      <c r="E2940" s="1746" t="s">
        <v>5424</v>
      </c>
      <c r="F2940" s="1753" t="s">
        <v>5425</v>
      </c>
      <c r="G2940" s="1746">
        <v>18</v>
      </c>
      <c r="H2940" s="1746" t="s">
        <v>1</v>
      </c>
      <c r="I2940" s="1746">
        <v>18</v>
      </c>
      <c r="J2940" s="1745">
        <v>18</v>
      </c>
      <c r="K2940" s="1746"/>
      <c r="L2940" s="6"/>
      <c r="M2940" s="1747"/>
      <c r="N2940" s="1747"/>
      <c r="O2940" s="1747"/>
      <c r="P2940" s="1747"/>
      <c r="Q2940" s="1747"/>
      <c r="R2940" s="1747"/>
      <c r="S2940" s="1747"/>
      <c r="T2940" s="1747"/>
      <c r="U2940" s="1737">
        <f t="shared" si="320"/>
        <v>0</v>
      </c>
      <c r="V2940" s="1747"/>
      <c r="W2940" s="1747"/>
      <c r="X2940" s="1747"/>
      <c r="Y2940" s="1747"/>
      <c r="Z2940" s="1747"/>
      <c r="AA2940" s="1747"/>
      <c r="AB2940" s="1747"/>
      <c r="AC2940" s="1747"/>
      <c r="AD2940" s="1747"/>
      <c r="AE2940" s="1747"/>
      <c r="AF2940" s="1747"/>
      <c r="AG2940" s="2474">
        <v>70111713</v>
      </c>
      <c r="AH2940" s="2474" t="s">
        <v>5432</v>
      </c>
      <c r="AI2940" s="2474" t="s">
        <v>5263</v>
      </c>
      <c r="AJ2940" s="2474" t="s">
        <v>506</v>
      </c>
      <c r="AK2940" s="2474" t="s">
        <v>5427</v>
      </c>
      <c r="AL2940" s="2474" t="s">
        <v>274</v>
      </c>
      <c r="AM2940" s="4078">
        <v>15000000</v>
      </c>
      <c r="AN2940" s="4078">
        <v>15000000</v>
      </c>
      <c r="AO2940" s="2474" t="s">
        <v>275</v>
      </c>
      <c r="AP2940" s="2474"/>
      <c r="AQ2940" s="2474" t="s">
        <v>5428</v>
      </c>
      <c r="AR2940" s="3390"/>
      <c r="AS2940" s="3390" t="s">
        <v>5433</v>
      </c>
      <c r="AT2940" s="3390" t="s">
        <v>5429</v>
      </c>
      <c r="AU2940" s="3598">
        <v>3</v>
      </c>
      <c r="AV2940" s="3598">
        <v>0</v>
      </c>
      <c r="AW2940" s="3581">
        <v>42917</v>
      </c>
      <c r="AX2940" s="3581">
        <v>43100</v>
      </c>
      <c r="AY2940" s="3582">
        <v>15000000</v>
      </c>
      <c r="AZ2940" s="3109"/>
      <c r="BA2940" s="3109" t="s">
        <v>5430</v>
      </c>
      <c r="BB2940" s="3109" t="s">
        <v>5434</v>
      </c>
      <c r="BC2940" s="3109"/>
      <c r="BD2940" s="3109"/>
      <c r="BE2940" s="3106"/>
      <c r="BF2940" s="3604">
        <v>15000000</v>
      </c>
      <c r="BG2940" s="3106">
        <v>2017000529</v>
      </c>
      <c r="BH2940" s="3595">
        <v>42825</v>
      </c>
      <c r="BI2940" s="3603">
        <v>15000000</v>
      </c>
      <c r="BJ2940" s="3106"/>
      <c r="BK2940" s="3106"/>
      <c r="BL2940" s="1412">
        <f t="shared" si="321"/>
        <v>0</v>
      </c>
      <c r="BM2940" s="3058"/>
      <c r="BN2940" s="1413"/>
      <c r="BO2940" s="1413"/>
      <c r="BP2940" s="1413"/>
      <c r="BQ2940" s="1413"/>
      <c r="BR2940" s="2498"/>
      <c r="BS2940" s="2498"/>
      <c r="BT2940" s="2498"/>
      <c r="BU2940" s="2498"/>
      <c r="BV2940" s="2498"/>
      <c r="BW2940" s="2498"/>
      <c r="BX2940" s="2498"/>
      <c r="BY2940" s="2498"/>
      <c r="BZ2940" s="2498"/>
      <c r="CA2940" s="2498"/>
      <c r="CB2940" s="2498"/>
      <c r="CC2940" s="1940"/>
      <c r="CD2940" s="3583" t="s">
        <v>5218</v>
      </c>
    </row>
    <row r="2941" spans="1:82" s="19" customFormat="1" ht="32.25" customHeight="1" x14ac:dyDescent="0.25">
      <c r="A2941" s="1739" t="s">
        <v>163</v>
      </c>
      <c r="B2941" s="1740" t="s">
        <v>5363</v>
      </c>
      <c r="C2941" s="1741" t="s">
        <v>5364</v>
      </c>
      <c r="D2941" s="1742">
        <v>386</v>
      </c>
      <c r="E2941" s="1746" t="s">
        <v>5424</v>
      </c>
      <c r="F2941" s="1753" t="s">
        <v>5425</v>
      </c>
      <c r="G2941" s="1746">
        <v>18</v>
      </c>
      <c r="H2941" s="1746" t="s">
        <v>1</v>
      </c>
      <c r="I2941" s="1746">
        <v>18</v>
      </c>
      <c r="J2941" s="1745">
        <v>18</v>
      </c>
      <c r="K2941" s="1746"/>
      <c r="L2941" s="6"/>
      <c r="M2941" s="1747"/>
      <c r="N2941" s="1747"/>
      <c r="O2941" s="1747"/>
      <c r="P2941" s="1747"/>
      <c r="Q2941" s="1747"/>
      <c r="R2941" s="1747"/>
      <c r="S2941" s="1747"/>
      <c r="T2941" s="1747"/>
      <c r="U2941" s="1737">
        <f t="shared" si="320"/>
        <v>0</v>
      </c>
      <c r="V2941" s="1747"/>
      <c r="W2941" s="1747"/>
      <c r="X2941" s="1747"/>
      <c r="Y2941" s="1747"/>
      <c r="Z2941" s="1747"/>
      <c r="AA2941" s="1747"/>
      <c r="AB2941" s="1747"/>
      <c r="AC2941" s="1747"/>
      <c r="AD2941" s="1747"/>
      <c r="AE2941" s="1747"/>
      <c r="AF2941" s="1747"/>
      <c r="AG2941" s="2474">
        <v>70111713</v>
      </c>
      <c r="AH2941" s="2474" t="s">
        <v>5435</v>
      </c>
      <c r="AI2941" s="3611" t="s">
        <v>5263</v>
      </c>
      <c r="AJ2941" s="2474" t="s">
        <v>309</v>
      </c>
      <c r="AK2941" s="2474" t="s">
        <v>1785</v>
      </c>
      <c r="AL2941" s="2474" t="s">
        <v>274</v>
      </c>
      <c r="AM2941" s="4078">
        <v>421647897</v>
      </c>
      <c r="AN2941" s="4078">
        <v>421647897</v>
      </c>
      <c r="AO2941" s="2474"/>
      <c r="AP2941" s="2474"/>
      <c r="AQ2941" s="2474"/>
      <c r="AR2941" s="3390"/>
      <c r="AS2941" s="3390" t="s">
        <v>6219</v>
      </c>
      <c r="AT2941" s="3390" t="s">
        <v>5429</v>
      </c>
      <c r="AU2941" s="3598"/>
      <c r="AV2941" s="3598"/>
      <c r="AW2941" s="3581">
        <v>42917</v>
      </c>
      <c r="AX2941" s="3581">
        <v>43040</v>
      </c>
      <c r="AY2941" s="3602">
        <v>421647897</v>
      </c>
      <c r="AZ2941" s="3056"/>
      <c r="BA2941" s="3056"/>
      <c r="BB2941" s="3056"/>
      <c r="BC2941" s="3056"/>
      <c r="BD2941" s="3056"/>
      <c r="BE2941" s="3058"/>
      <c r="BF2941" s="3607"/>
      <c r="BG2941" s="3058"/>
      <c r="BH2941" s="3058"/>
      <c r="BI2941" s="2495"/>
      <c r="BJ2941" s="3058"/>
      <c r="BK2941" s="3058"/>
      <c r="BL2941" s="1412">
        <f t="shared" si="321"/>
        <v>0</v>
      </c>
      <c r="BM2941" s="3058"/>
      <c r="BN2941" s="1413"/>
      <c r="BO2941" s="1413"/>
      <c r="BP2941" s="1413"/>
      <c r="BQ2941" s="1413"/>
      <c r="BR2941" s="2498"/>
      <c r="BS2941" s="2498"/>
      <c r="BT2941" s="2498"/>
      <c r="BU2941" s="2498"/>
      <c r="BV2941" s="2498"/>
      <c r="BW2941" s="2498"/>
      <c r="BX2941" s="2498"/>
      <c r="BY2941" s="2498"/>
      <c r="BZ2941" s="2498"/>
      <c r="CA2941" s="2498"/>
      <c r="CB2941" s="2498"/>
      <c r="CC2941" s="1940"/>
      <c r="CD2941" s="3583" t="s">
        <v>5218</v>
      </c>
    </row>
    <row r="2942" spans="1:82" s="19" customFormat="1" ht="32.25" customHeight="1" x14ac:dyDescent="0.25">
      <c r="A2942" s="1739" t="s">
        <v>163</v>
      </c>
      <c r="B2942" s="1740" t="s">
        <v>5363</v>
      </c>
      <c r="C2942" s="1741" t="s">
        <v>5364</v>
      </c>
      <c r="D2942" s="1742">
        <v>386</v>
      </c>
      <c r="E2942" s="1746" t="s">
        <v>5424</v>
      </c>
      <c r="F2942" s="1753" t="s">
        <v>5425</v>
      </c>
      <c r="G2942" s="1746">
        <v>18</v>
      </c>
      <c r="H2942" s="1746" t="s">
        <v>1</v>
      </c>
      <c r="I2942" s="1746">
        <v>18</v>
      </c>
      <c r="J2942" s="1745">
        <v>18</v>
      </c>
      <c r="K2942" s="1746"/>
      <c r="L2942" s="6"/>
      <c r="M2942" s="1747"/>
      <c r="N2942" s="1747"/>
      <c r="O2942" s="1747"/>
      <c r="P2942" s="1747"/>
      <c r="Q2942" s="1747"/>
      <c r="R2942" s="1747"/>
      <c r="S2942" s="1747"/>
      <c r="T2942" s="1747"/>
      <c r="U2942" s="1737">
        <f t="shared" si="320"/>
        <v>0</v>
      </c>
      <c r="V2942" s="1747"/>
      <c r="W2942" s="1747"/>
      <c r="X2942" s="1747"/>
      <c r="Y2942" s="1747"/>
      <c r="Z2942" s="1747"/>
      <c r="AA2942" s="1747"/>
      <c r="AB2942" s="1747"/>
      <c r="AC2942" s="1747"/>
      <c r="AD2942" s="1747"/>
      <c r="AE2942" s="1747"/>
      <c r="AF2942" s="1747"/>
      <c r="AG2942" s="2474">
        <v>70111503</v>
      </c>
      <c r="AH2942" s="2767" t="s">
        <v>5333</v>
      </c>
      <c r="AI2942" s="2474" t="s">
        <v>5263</v>
      </c>
      <c r="AJ2942" s="2767" t="s">
        <v>5334</v>
      </c>
      <c r="AK2942" s="2767" t="s">
        <v>1793</v>
      </c>
      <c r="AL2942" s="2767" t="s">
        <v>274</v>
      </c>
      <c r="AM2942" s="4078">
        <v>205804070</v>
      </c>
      <c r="AN2942" s="4078">
        <v>205804070</v>
      </c>
      <c r="AO2942" s="2767" t="s">
        <v>275</v>
      </c>
      <c r="AP2942" s="2767"/>
      <c r="AQ2942" s="3084" t="s">
        <v>5251</v>
      </c>
      <c r="AR2942" s="3084"/>
      <c r="AS2942" s="2767" t="s">
        <v>5335</v>
      </c>
      <c r="AT2942" s="3084" t="s">
        <v>5336</v>
      </c>
      <c r="AU2942" s="3084">
        <v>100</v>
      </c>
      <c r="AV2942" s="3084">
        <v>50</v>
      </c>
      <c r="AW2942" s="3085">
        <v>42887</v>
      </c>
      <c r="AX2942" s="3085">
        <v>43100</v>
      </c>
      <c r="AY2942" s="3601">
        <v>205804070</v>
      </c>
      <c r="AZ2942" s="3099">
        <v>6</v>
      </c>
      <c r="BA2942" s="3099" t="s">
        <v>311</v>
      </c>
      <c r="BB2942" s="3099" t="s">
        <v>2594</v>
      </c>
      <c r="BC2942" s="3928" t="s">
        <v>5337</v>
      </c>
      <c r="BD2942" s="3928">
        <v>2017000825</v>
      </c>
      <c r="BE2942" s="1414"/>
      <c r="BF2942" s="3099">
        <v>205805070</v>
      </c>
      <c r="BG2942" s="3928">
        <v>2017000856</v>
      </c>
      <c r="BH2942" s="3592">
        <v>42895</v>
      </c>
      <c r="BI2942" s="2768">
        <v>205805070</v>
      </c>
      <c r="BJ2942" s="3592">
        <v>42907</v>
      </c>
      <c r="BK2942" s="3592">
        <v>43104</v>
      </c>
      <c r="BL2942" s="1412">
        <f t="shared" si="321"/>
        <v>0</v>
      </c>
      <c r="BM2942" s="3058"/>
      <c r="BN2942" s="1413"/>
      <c r="BO2942" s="1413"/>
      <c r="BP2942" s="1413"/>
      <c r="BQ2942" s="1413"/>
      <c r="BR2942" s="2498"/>
      <c r="BS2942" s="2498"/>
      <c r="BT2942" s="2498"/>
      <c r="BU2942" s="2498"/>
      <c r="BV2942" s="2498"/>
      <c r="BW2942" s="2498"/>
      <c r="BX2942" s="2498"/>
      <c r="BY2942" s="2498"/>
      <c r="BZ2942" s="2498"/>
      <c r="CA2942" s="2498"/>
      <c r="CB2942" s="2498"/>
      <c r="CC2942" s="1940"/>
      <c r="CD2942" s="3583" t="s">
        <v>5218</v>
      </c>
    </row>
    <row r="2943" spans="1:82" s="19" customFormat="1" ht="32.25" customHeight="1" thickBot="1" x14ac:dyDescent="0.3">
      <c r="A2943" s="1749" t="s">
        <v>163</v>
      </c>
      <c r="B2943" s="1750" t="s">
        <v>5363</v>
      </c>
      <c r="C2943" s="1751" t="s">
        <v>5364</v>
      </c>
      <c r="D2943" s="1700">
        <v>386</v>
      </c>
      <c r="E2943" s="1706" t="s">
        <v>5424</v>
      </c>
      <c r="F2943" s="1726" t="s">
        <v>5425</v>
      </c>
      <c r="G2943" s="1706">
        <v>18</v>
      </c>
      <c r="H2943" s="1706" t="s">
        <v>1</v>
      </c>
      <c r="I2943" s="1706">
        <v>18</v>
      </c>
      <c r="J2943" s="1705">
        <v>18</v>
      </c>
      <c r="K2943" s="1706"/>
      <c r="L2943" s="57"/>
      <c r="M2943" s="1708"/>
      <c r="N2943" s="1708"/>
      <c r="O2943" s="1708"/>
      <c r="P2943" s="1708"/>
      <c r="Q2943" s="1708"/>
      <c r="R2943" s="1708"/>
      <c r="S2943" s="1708"/>
      <c r="T2943" s="1708"/>
      <c r="U2943" s="1709">
        <f t="shared" si="320"/>
        <v>0</v>
      </c>
      <c r="V2943" s="1708"/>
      <c r="W2943" s="1708"/>
      <c r="X2943" s="1708"/>
      <c r="Y2943" s="1708"/>
      <c r="Z2943" s="1708"/>
      <c r="AA2943" s="1708"/>
      <c r="AB2943" s="1708"/>
      <c r="AC2943" s="1708"/>
      <c r="AD2943" s="1708"/>
      <c r="AE2943" s="1708"/>
      <c r="AF2943" s="1708"/>
      <c r="AG2943" s="1942"/>
      <c r="AH2943" s="1942"/>
      <c r="AI2943" s="1942"/>
      <c r="AJ2943" s="1942"/>
      <c r="AK2943" s="1942"/>
      <c r="AL2943" s="1942"/>
      <c r="AM2943" s="4061"/>
      <c r="AN2943" s="4061"/>
      <c r="AO2943" s="1942"/>
      <c r="AP2943" s="1942"/>
      <c r="AQ2943" s="1942"/>
      <c r="AR2943" s="3585"/>
      <c r="AS2943" s="3585"/>
      <c r="AT2943" s="3585"/>
      <c r="AU2943" s="3586"/>
      <c r="AV2943" s="3586"/>
      <c r="AW2943" s="3585"/>
      <c r="AX2943" s="3585"/>
      <c r="AY2943" s="3587"/>
      <c r="AZ2943" s="1946"/>
      <c r="BA2943" s="1946"/>
      <c r="BB2943" s="1946"/>
      <c r="BC2943" s="1946"/>
      <c r="BD2943" s="1946"/>
      <c r="BE2943" s="1947"/>
      <c r="BF2943" s="1947"/>
      <c r="BG2943" s="1947"/>
      <c r="BH2943" s="1947"/>
      <c r="BI2943" s="1948"/>
      <c r="BJ2943" s="1947"/>
      <c r="BK2943" s="1947"/>
      <c r="BL2943" s="1654">
        <f t="shared" si="321"/>
        <v>0</v>
      </c>
      <c r="BM2943" s="1947"/>
      <c r="BN2943" s="1949"/>
      <c r="BO2943" s="1949"/>
      <c r="BP2943" s="1949"/>
      <c r="BQ2943" s="1949"/>
      <c r="BR2943" s="1950"/>
      <c r="BS2943" s="1950"/>
      <c r="BT2943" s="1950"/>
      <c r="BU2943" s="1950"/>
      <c r="BV2943" s="1950"/>
      <c r="BW2943" s="1950"/>
      <c r="BX2943" s="1950"/>
      <c r="BY2943" s="1950"/>
      <c r="BZ2943" s="1950"/>
      <c r="CA2943" s="1950"/>
      <c r="CB2943" s="1950"/>
      <c r="CC2943" s="3612"/>
      <c r="CD2943" s="2297" t="s">
        <v>5218</v>
      </c>
    </row>
    <row r="2944" spans="1:82" s="19" customFormat="1" ht="32.25" customHeight="1" x14ac:dyDescent="0.2">
      <c r="A2944" s="1735" t="s">
        <v>163</v>
      </c>
      <c r="B2944" s="1736" t="s">
        <v>5363</v>
      </c>
      <c r="C2944" s="501" t="s">
        <v>5364</v>
      </c>
      <c r="D2944" s="163">
        <v>387</v>
      </c>
      <c r="E2944" s="210" t="s">
        <v>5436</v>
      </c>
      <c r="F2944" s="48" t="s">
        <v>5437</v>
      </c>
      <c r="G2944" s="210">
        <v>15</v>
      </c>
      <c r="H2944" s="210" t="s">
        <v>0</v>
      </c>
      <c r="I2944" s="210">
        <v>12</v>
      </c>
      <c r="J2944" s="493">
        <v>12</v>
      </c>
      <c r="K2944" s="210"/>
      <c r="L2944" s="6">
        <f t="shared" ref="L2944" si="327">+M2944+N2944+O2944+P2944+Q2944+R2944+S2944+T2944</f>
        <v>405946631</v>
      </c>
      <c r="M2944" s="1752">
        <v>405946631</v>
      </c>
      <c r="N2944" s="1752"/>
      <c r="O2944" s="1752"/>
      <c r="P2944" s="1752"/>
      <c r="Q2944" s="1752"/>
      <c r="R2944" s="1752"/>
      <c r="S2944" s="1752"/>
      <c r="T2944" s="1752"/>
      <c r="U2944" s="1737">
        <f t="shared" si="320"/>
        <v>405946631</v>
      </c>
      <c r="V2944" s="1738">
        <v>405946631</v>
      </c>
      <c r="W2944" s="1738"/>
      <c r="X2944" s="1738"/>
      <c r="Y2944" s="1738"/>
      <c r="Z2944" s="1738"/>
      <c r="AA2944" s="1738"/>
      <c r="AB2944" s="1738"/>
      <c r="AC2944" s="1738"/>
      <c r="AD2944" s="52"/>
      <c r="AE2944" s="52"/>
      <c r="AF2944" s="52"/>
      <c r="AG2944" s="1462">
        <v>70111713</v>
      </c>
      <c r="AH2944" s="1462" t="s">
        <v>5438</v>
      </c>
      <c r="AI2944" s="3611" t="s">
        <v>5263</v>
      </c>
      <c r="AJ2944" s="2474" t="s">
        <v>390</v>
      </c>
      <c r="AK2944" s="2474" t="s">
        <v>1753</v>
      </c>
      <c r="AL2944" s="2474" t="s">
        <v>274</v>
      </c>
      <c r="AM2944" s="1464">
        <v>407871972</v>
      </c>
      <c r="AN2944" s="1464">
        <v>899000000</v>
      </c>
      <c r="AO2944" s="1462" t="s">
        <v>275</v>
      </c>
      <c r="AP2944" s="1462"/>
      <c r="AQ2944" s="1924" t="s">
        <v>5428</v>
      </c>
      <c r="AR2944" s="2510"/>
      <c r="AS2944" s="2510" t="s">
        <v>6220</v>
      </c>
      <c r="AT2944" s="2510" t="s">
        <v>5439</v>
      </c>
      <c r="AU2944" s="3576">
        <v>6</v>
      </c>
      <c r="AV2944" s="3576">
        <v>0</v>
      </c>
      <c r="AW2944" s="3577">
        <v>42948</v>
      </c>
      <c r="AX2944" s="3577">
        <v>43100</v>
      </c>
      <c r="AY2944" s="3589">
        <v>407871972</v>
      </c>
      <c r="AZ2944" s="1459"/>
      <c r="BA2944" s="1459"/>
      <c r="BB2944" s="1459"/>
      <c r="BC2944" s="1459"/>
      <c r="BD2944" s="1459"/>
      <c r="BE2944" s="1381"/>
      <c r="BF2944" s="1381"/>
      <c r="BG2944" s="1381"/>
      <c r="BH2944" s="1381"/>
      <c r="BI2944" s="1858"/>
      <c r="BJ2944" s="1381"/>
      <c r="BK2944" s="1381"/>
      <c r="BL2944" s="1470">
        <f t="shared" si="321"/>
        <v>0</v>
      </c>
      <c r="BM2944" s="1934">
        <f>L2944-(BI2944:BI2949)</f>
        <v>405946631</v>
      </c>
      <c r="BN2944" s="1471"/>
      <c r="BO2944" s="1471"/>
      <c r="BP2944" s="1471"/>
      <c r="BQ2944" s="1471"/>
      <c r="BR2944" s="1471"/>
      <c r="BS2944" s="1471"/>
      <c r="BT2944" s="1471"/>
      <c r="BU2944" s="1471"/>
      <c r="BV2944" s="1471"/>
      <c r="BW2944" s="1471"/>
      <c r="BX2944" s="1471"/>
      <c r="BY2944" s="1471"/>
      <c r="BZ2944" s="1471"/>
      <c r="CA2944" s="1471"/>
      <c r="CB2944" s="1471"/>
      <c r="CC2944" s="2754"/>
      <c r="CD2944" s="1390" t="s">
        <v>5218</v>
      </c>
    </row>
    <row r="2945" spans="1:82" s="19" customFormat="1" ht="32.25" customHeight="1" x14ac:dyDescent="0.25">
      <c r="A2945" s="1739" t="s">
        <v>163</v>
      </c>
      <c r="B2945" s="1740" t="s">
        <v>5363</v>
      </c>
      <c r="C2945" s="1741" t="s">
        <v>5364</v>
      </c>
      <c r="D2945" s="1742">
        <v>387</v>
      </c>
      <c r="E2945" s="1746" t="s">
        <v>5436</v>
      </c>
      <c r="F2945" s="1753" t="s">
        <v>5437</v>
      </c>
      <c r="G2945" s="1746">
        <v>15</v>
      </c>
      <c r="H2945" s="1746" t="s">
        <v>0</v>
      </c>
      <c r="I2945" s="1746">
        <v>12</v>
      </c>
      <c r="J2945" s="1745">
        <v>12</v>
      </c>
      <c r="K2945" s="1746"/>
      <c r="L2945" s="6"/>
      <c r="M2945" s="1747"/>
      <c r="N2945" s="1747"/>
      <c r="O2945" s="1747"/>
      <c r="P2945" s="1747"/>
      <c r="Q2945" s="1747"/>
      <c r="R2945" s="1747"/>
      <c r="S2945" s="1747"/>
      <c r="T2945" s="1747"/>
      <c r="U2945" s="1737">
        <f t="shared" si="320"/>
        <v>0</v>
      </c>
      <c r="V2945" s="1747"/>
      <c r="W2945" s="1747"/>
      <c r="X2945" s="1747"/>
      <c r="Y2945" s="1747"/>
      <c r="Z2945" s="1747"/>
      <c r="AA2945" s="1747"/>
      <c r="AB2945" s="1747"/>
      <c r="AC2945" s="1747"/>
      <c r="AD2945" s="1747"/>
      <c r="AE2945" s="1747"/>
      <c r="AF2945" s="1747"/>
      <c r="AG2945" s="2474"/>
      <c r="AH2945" s="2474"/>
      <c r="AI2945" s="2474"/>
      <c r="AJ2945" s="2474"/>
      <c r="AK2945" s="2474"/>
      <c r="AL2945" s="2474"/>
      <c r="AM2945" s="4078"/>
      <c r="AN2945" s="4078"/>
      <c r="AO2945" s="2474"/>
      <c r="AP2945" s="2474"/>
      <c r="AQ2945" s="2474"/>
      <c r="AR2945" s="3390"/>
      <c r="AS2945" s="3390"/>
      <c r="AT2945" s="3390"/>
      <c r="AU2945" s="3580"/>
      <c r="AV2945" s="3580"/>
      <c r="AW2945" s="3390"/>
      <c r="AX2945" s="3390"/>
      <c r="AY2945" s="3582"/>
      <c r="AZ2945" s="3056"/>
      <c r="BA2945" s="3056"/>
      <c r="BB2945" s="3056"/>
      <c r="BC2945" s="3056"/>
      <c r="BD2945" s="3056"/>
      <c r="BE2945" s="3058"/>
      <c r="BF2945" s="3058"/>
      <c r="BG2945" s="3058"/>
      <c r="BH2945" s="3058"/>
      <c r="BI2945" s="2495"/>
      <c r="BJ2945" s="3058"/>
      <c r="BK2945" s="3058"/>
      <c r="BL2945" s="1412">
        <f t="shared" si="321"/>
        <v>0</v>
      </c>
      <c r="BM2945" s="3058"/>
      <c r="BN2945" s="1413"/>
      <c r="BO2945" s="1413"/>
      <c r="BP2945" s="1413"/>
      <c r="BQ2945" s="1413"/>
      <c r="BR2945" s="2498"/>
      <c r="BS2945" s="2498"/>
      <c r="BT2945" s="2498"/>
      <c r="BU2945" s="2498"/>
      <c r="BV2945" s="2498"/>
      <c r="BW2945" s="2498"/>
      <c r="BX2945" s="2498"/>
      <c r="BY2945" s="2498"/>
      <c r="BZ2945" s="2498"/>
      <c r="CA2945" s="2498"/>
      <c r="CB2945" s="2498"/>
      <c r="CC2945" s="2752"/>
      <c r="CD2945" s="3583" t="s">
        <v>5218</v>
      </c>
    </row>
    <row r="2946" spans="1:82" s="19" customFormat="1" ht="32.25" customHeight="1" x14ac:dyDescent="0.25">
      <c r="A2946" s="1739" t="s">
        <v>163</v>
      </c>
      <c r="B2946" s="1740" t="s">
        <v>5363</v>
      </c>
      <c r="C2946" s="1741" t="s">
        <v>5364</v>
      </c>
      <c r="D2946" s="1742">
        <v>387</v>
      </c>
      <c r="E2946" s="1746" t="s">
        <v>5436</v>
      </c>
      <c r="F2946" s="1753" t="s">
        <v>5437</v>
      </c>
      <c r="G2946" s="1746">
        <v>15</v>
      </c>
      <c r="H2946" s="1746" t="s">
        <v>0</v>
      </c>
      <c r="I2946" s="1746">
        <v>12</v>
      </c>
      <c r="J2946" s="1745">
        <v>12</v>
      </c>
      <c r="K2946" s="1746"/>
      <c r="L2946" s="6"/>
      <c r="M2946" s="1747"/>
      <c r="N2946" s="1747"/>
      <c r="O2946" s="1747"/>
      <c r="P2946" s="1747"/>
      <c r="Q2946" s="1747"/>
      <c r="R2946" s="1747"/>
      <c r="S2946" s="1747"/>
      <c r="T2946" s="1747"/>
      <c r="U2946" s="1737">
        <f t="shared" si="320"/>
        <v>0</v>
      </c>
      <c r="V2946" s="1747"/>
      <c r="W2946" s="1747"/>
      <c r="X2946" s="1747"/>
      <c r="Y2946" s="1747"/>
      <c r="Z2946" s="1747"/>
      <c r="AA2946" s="1747"/>
      <c r="AB2946" s="1747"/>
      <c r="AC2946" s="1747"/>
      <c r="AD2946" s="1747"/>
      <c r="AE2946" s="1747"/>
      <c r="AF2946" s="1747"/>
      <c r="AG2946" s="2474"/>
      <c r="AH2946" s="2474"/>
      <c r="AI2946" s="2474"/>
      <c r="AJ2946" s="2474"/>
      <c r="AK2946" s="2474"/>
      <c r="AL2946" s="2474"/>
      <c r="AM2946" s="4078"/>
      <c r="AN2946" s="4078"/>
      <c r="AO2946" s="2474"/>
      <c r="AP2946" s="2474"/>
      <c r="AQ2946" s="2474"/>
      <c r="AR2946" s="3390"/>
      <c r="AS2946" s="3390"/>
      <c r="AT2946" s="3390"/>
      <c r="AU2946" s="3580"/>
      <c r="AV2946" s="3580"/>
      <c r="AW2946" s="3390"/>
      <c r="AX2946" s="3390"/>
      <c r="AY2946" s="3582"/>
      <c r="AZ2946" s="3056"/>
      <c r="BA2946" s="3056"/>
      <c r="BB2946" s="3056"/>
      <c r="BC2946" s="3056"/>
      <c r="BD2946" s="3056"/>
      <c r="BE2946" s="3058"/>
      <c r="BF2946" s="3058"/>
      <c r="BG2946" s="3058"/>
      <c r="BH2946" s="3058"/>
      <c r="BI2946" s="2495"/>
      <c r="BJ2946" s="3058"/>
      <c r="BK2946" s="3058"/>
      <c r="BL2946" s="1412">
        <f t="shared" si="321"/>
        <v>0</v>
      </c>
      <c r="BM2946" s="3058"/>
      <c r="BN2946" s="1413"/>
      <c r="BO2946" s="1413"/>
      <c r="BP2946" s="1413"/>
      <c r="BQ2946" s="1413"/>
      <c r="BR2946" s="2498"/>
      <c r="BS2946" s="2498"/>
      <c r="BT2946" s="2498"/>
      <c r="BU2946" s="2498"/>
      <c r="BV2946" s="2498"/>
      <c r="BW2946" s="2498"/>
      <c r="BX2946" s="2498"/>
      <c r="BY2946" s="2498"/>
      <c r="BZ2946" s="2498"/>
      <c r="CA2946" s="2498"/>
      <c r="CB2946" s="2498"/>
      <c r="CC2946" s="2752"/>
      <c r="CD2946" s="3583" t="s">
        <v>5218</v>
      </c>
    </row>
    <row r="2947" spans="1:82" s="19" customFormat="1" ht="32.25" customHeight="1" x14ac:dyDescent="0.25">
      <c r="A2947" s="1739" t="s">
        <v>163</v>
      </c>
      <c r="B2947" s="1740" t="s">
        <v>5363</v>
      </c>
      <c r="C2947" s="1741" t="s">
        <v>5364</v>
      </c>
      <c r="D2947" s="1742">
        <v>387</v>
      </c>
      <c r="E2947" s="1746" t="s">
        <v>5436</v>
      </c>
      <c r="F2947" s="1753" t="s">
        <v>5437</v>
      </c>
      <c r="G2947" s="1746">
        <v>15</v>
      </c>
      <c r="H2947" s="1746" t="s">
        <v>0</v>
      </c>
      <c r="I2947" s="1746">
        <v>12</v>
      </c>
      <c r="J2947" s="1745">
        <v>12</v>
      </c>
      <c r="K2947" s="1746"/>
      <c r="L2947" s="6"/>
      <c r="M2947" s="1747"/>
      <c r="N2947" s="1747"/>
      <c r="O2947" s="1747"/>
      <c r="P2947" s="1747"/>
      <c r="Q2947" s="1747"/>
      <c r="R2947" s="1747"/>
      <c r="S2947" s="1747"/>
      <c r="T2947" s="1747"/>
      <c r="U2947" s="1737">
        <f t="shared" si="320"/>
        <v>0</v>
      </c>
      <c r="V2947" s="1747"/>
      <c r="W2947" s="1747"/>
      <c r="X2947" s="1747"/>
      <c r="Y2947" s="1747"/>
      <c r="Z2947" s="1747"/>
      <c r="AA2947" s="1747"/>
      <c r="AB2947" s="1747"/>
      <c r="AC2947" s="1747"/>
      <c r="AD2947" s="1747"/>
      <c r="AE2947" s="1747"/>
      <c r="AF2947" s="1747"/>
      <c r="AG2947" s="2474"/>
      <c r="AH2947" s="2474"/>
      <c r="AI2947" s="2474"/>
      <c r="AJ2947" s="2474"/>
      <c r="AK2947" s="2474"/>
      <c r="AL2947" s="2474"/>
      <c r="AM2947" s="4078"/>
      <c r="AN2947" s="4078"/>
      <c r="AO2947" s="2474"/>
      <c r="AP2947" s="2474"/>
      <c r="AQ2947" s="2474"/>
      <c r="AR2947" s="3390"/>
      <c r="AS2947" s="3390"/>
      <c r="AT2947" s="3390"/>
      <c r="AU2947" s="3580"/>
      <c r="AV2947" s="3580"/>
      <c r="AW2947" s="3390"/>
      <c r="AX2947" s="3390"/>
      <c r="AY2947" s="3582"/>
      <c r="AZ2947" s="3056"/>
      <c r="BA2947" s="3056"/>
      <c r="BB2947" s="3056"/>
      <c r="BC2947" s="3056"/>
      <c r="BD2947" s="3056"/>
      <c r="BE2947" s="3058"/>
      <c r="BF2947" s="3058"/>
      <c r="BG2947" s="3058"/>
      <c r="BH2947" s="3058"/>
      <c r="BI2947" s="2495"/>
      <c r="BJ2947" s="3058"/>
      <c r="BK2947" s="3058"/>
      <c r="BL2947" s="1412">
        <f t="shared" si="321"/>
        <v>0</v>
      </c>
      <c r="BM2947" s="3058"/>
      <c r="BN2947" s="1413"/>
      <c r="BO2947" s="1413"/>
      <c r="BP2947" s="1413"/>
      <c r="BQ2947" s="1413"/>
      <c r="BR2947" s="2498"/>
      <c r="BS2947" s="2498"/>
      <c r="BT2947" s="2498"/>
      <c r="BU2947" s="2498"/>
      <c r="BV2947" s="2498"/>
      <c r="BW2947" s="2498"/>
      <c r="BX2947" s="2498"/>
      <c r="BY2947" s="2498"/>
      <c r="BZ2947" s="2498"/>
      <c r="CA2947" s="2498"/>
      <c r="CB2947" s="2498"/>
      <c r="CC2947" s="2752"/>
      <c r="CD2947" s="3583" t="s">
        <v>5218</v>
      </c>
    </row>
    <row r="2948" spans="1:82" s="19" customFormat="1" ht="32.25" customHeight="1" x14ac:dyDescent="0.25">
      <c r="A2948" s="1739" t="s">
        <v>163</v>
      </c>
      <c r="B2948" s="1740" t="s">
        <v>5363</v>
      </c>
      <c r="C2948" s="1741" t="s">
        <v>5364</v>
      </c>
      <c r="D2948" s="1742">
        <v>387</v>
      </c>
      <c r="E2948" s="1746" t="s">
        <v>5436</v>
      </c>
      <c r="F2948" s="1753" t="s">
        <v>5437</v>
      </c>
      <c r="G2948" s="1746">
        <v>15</v>
      </c>
      <c r="H2948" s="1746" t="s">
        <v>0</v>
      </c>
      <c r="I2948" s="1746">
        <v>12</v>
      </c>
      <c r="J2948" s="1745">
        <v>12</v>
      </c>
      <c r="K2948" s="1746"/>
      <c r="L2948" s="6"/>
      <c r="M2948" s="1747"/>
      <c r="N2948" s="1747"/>
      <c r="O2948" s="1747"/>
      <c r="P2948" s="1747"/>
      <c r="Q2948" s="1747"/>
      <c r="R2948" s="1747"/>
      <c r="S2948" s="1747"/>
      <c r="T2948" s="1747"/>
      <c r="U2948" s="1737">
        <f t="shared" si="320"/>
        <v>0</v>
      </c>
      <c r="V2948" s="1747"/>
      <c r="W2948" s="1747"/>
      <c r="X2948" s="1747"/>
      <c r="Y2948" s="1747"/>
      <c r="Z2948" s="1747"/>
      <c r="AA2948" s="1747"/>
      <c r="AB2948" s="1747"/>
      <c r="AC2948" s="1747"/>
      <c r="AD2948" s="1747"/>
      <c r="AE2948" s="1747"/>
      <c r="AF2948" s="1747"/>
      <c r="AG2948" s="2474"/>
      <c r="AH2948" s="2474"/>
      <c r="AI2948" s="2474"/>
      <c r="AJ2948" s="2474"/>
      <c r="AK2948" s="2474"/>
      <c r="AL2948" s="2474"/>
      <c r="AM2948" s="4078"/>
      <c r="AN2948" s="4078"/>
      <c r="AO2948" s="2474"/>
      <c r="AP2948" s="2474"/>
      <c r="AQ2948" s="2474"/>
      <c r="AR2948" s="3390"/>
      <c r="AS2948" s="3390"/>
      <c r="AT2948" s="3390"/>
      <c r="AU2948" s="3580"/>
      <c r="AV2948" s="3580"/>
      <c r="AW2948" s="3390"/>
      <c r="AX2948" s="3390"/>
      <c r="AY2948" s="3582"/>
      <c r="AZ2948" s="3056"/>
      <c r="BA2948" s="3056"/>
      <c r="BB2948" s="3056"/>
      <c r="BC2948" s="3056"/>
      <c r="BD2948" s="3056"/>
      <c r="BE2948" s="3058"/>
      <c r="BF2948" s="3058"/>
      <c r="BG2948" s="3058"/>
      <c r="BH2948" s="3058"/>
      <c r="BI2948" s="2495"/>
      <c r="BJ2948" s="3058"/>
      <c r="BK2948" s="3058"/>
      <c r="BL2948" s="1412">
        <f t="shared" si="321"/>
        <v>0</v>
      </c>
      <c r="BM2948" s="3058"/>
      <c r="BN2948" s="1413"/>
      <c r="BO2948" s="1413"/>
      <c r="BP2948" s="1413"/>
      <c r="BQ2948" s="1413"/>
      <c r="BR2948" s="2498"/>
      <c r="BS2948" s="2498"/>
      <c r="BT2948" s="2498"/>
      <c r="BU2948" s="2498"/>
      <c r="BV2948" s="2498"/>
      <c r="BW2948" s="2498"/>
      <c r="BX2948" s="2498"/>
      <c r="BY2948" s="2498"/>
      <c r="BZ2948" s="2498"/>
      <c r="CA2948" s="2498"/>
      <c r="CB2948" s="2498"/>
      <c r="CC2948" s="2752"/>
      <c r="CD2948" s="3583" t="s">
        <v>5218</v>
      </c>
    </row>
    <row r="2949" spans="1:82" s="19" customFormat="1" ht="32.25" customHeight="1" thickBot="1" x14ac:dyDescent="0.3">
      <c r="A2949" s="1749" t="s">
        <v>163</v>
      </c>
      <c r="B2949" s="1750" t="s">
        <v>5363</v>
      </c>
      <c r="C2949" s="1751" t="s">
        <v>5364</v>
      </c>
      <c r="D2949" s="1700">
        <v>387</v>
      </c>
      <c r="E2949" s="1706" t="s">
        <v>5436</v>
      </c>
      <c r="F2949" s="1726" t="s">
        <v>5437</v>
      </c>
      <c r="G2949" s="1706">
        <v>15</v>
      </c>
      <c r="H2949" s="1706" t="s">
        <v>0</v>
      </c>
      <c r="I2949" s="1706">
        <v>12</v>
      </c>
      <c r="J2949" s="1705">
        <v>12</v>
      </c>
      <c r="K2949" s="1706"/>
      <c r="L2949" s="57"/>
      <c r="M2949" s="1708"/>
      <c r="N2949" s="1708"/>
      <c r="O2949" s="1708"/>
      <c r="P2949" s="1708"/>
      <c r="Q2949" s="1708"/>
      <c r="R2949" s="1708"/>
      <c r="S2949" s="1708"/>
      <c r="T2949" s="1708"/>
      <c r="U2949" s="1709">
        <f t="shared" si="320"/>
        <v>0</v>
      </c>
      <c r="V2949" s="1708"/>
      <c r="W2949" s="1708"/>
      <c r="X2949" s="1708"/>
      <c r="Y2949" s="1708"/>
      <c r="Z2949" s="1708"/>
      <c r="AA2949" s="1708"/>
      <c r="AB2949" s="1708"/>
      <c r="AC2949" s="1708"/>
      <c r="AD2949" s="1708"/>
      <c r="AE2949" s="1708"/>
      <c r="AF2949" s="1708"/>
      <c r="AG2949" s="1942"/>
      <c r="AH2949" s="1942"/>
      <c r="AI2949" s="1942"/>
      <c r="AJ2949" s="1942"/>
      <c r="AK2949" s="1942"/>
      <c r="AL2949" s="1942"/>
      <c r="AM2949" s="4061"/>
      <c r="AN2949" s="4061"/>
      <c r="AO2949" s="1942"/>
      <c r="AP2949" s="1942"/>
      <c r="AQ2949" s="1942"/>
      <c r="AR2949" s="3585"/>
      <c r="AS2949" s="3585"/>
      <c r="AT2949" s="3585"/>
      <c r="AU2949" s="3586"/>
      <c r="AV2949" s="3586"/>
      <c r="AW2949" s="3585"/>
      <c r="AX2949" s="3585"/>
      <c r="AY2949" s="3587"/>
      <c r="AZ2949" s="1946"/>
      <c r="BA2949" s="1946"/>
      <c r="BB2949" s="1946"/>
      <c r="BC2949" s="1946"/>
      <c r="BD2949" s="1946"/>
      <c r="BE2949" s="1947"/>
      <c r="BF2949" s="1947"/>
      <c r="BG2949" s="1947"/>
      <c r="BH2949" s="1947"/>
      <c r="BI2949" s="1948"/>
      <c r="BJ2949" s="1947"/>
      <c r="BK2949" s="1947"/>
      <c r="BL2949" s="1654">
        <f t="shared" si="321"/>
        <v>0</v>
      </c>
      <c r="BM2949" s="1947"/>
      <c r="BN2949" s="1949"/>
      <c r="BO2949" s="1949"/>
      <c r="BP2949" s="1949"/>
      <c r="BQ2949" s="1949"/>
      <c r="BR2949" s="1950"/>
      <c r="BS2949" s="1950"/>
      <c r="BT2949" s="1950"/>
      <c r="BU2949" s="1950"/>
      <c r="BV2949" s="1950"/>
      <c r="BW2949" s="1950"/>
      <c r="BX2949" s="1950"/>
      <c r="BY2949" s="1950"/>
      <c r="BZ2949" s="1950"/>
      <c r="CA2949" s="1950"/>
      <c r="CB2949" s="1950"/>
      <c r="CC2949" s="3613"/>
      <c r="CD2949" s="2297" t="s">
        <v>5218</v>
      </c>
    </row>
    <row r="2950" spans="1:82" s="19" customFormat="1" ht="32.25" customHeight="1" x14ac:dyDescent="0.2">
      <c r="A2950" s="1735" t="s">
        <v>163</v>
      </c>
      <c r="B2950" s="1736" t="s">
        <v>5363</v>
      </c>
      <c r="C2950" s="501" t="s">
        <v>5364</v>
      </c>
      <c r="D2950" s="163">
        <v>388</v>
      </c>
      <c r="E2950" s="210" t="s">
        <v>5440</v>
      </c>
      <c r="F2950" s="48" t="s">
        <v>5441</v>
      </c>
      <c r="G2950" s="210">
        <v>0</v>
      </c>
      <c r="H2950" s="210" t="s">
        <v>0</v>
      </c>
      <c r="I2950" s="210">
        <v>1</v>
      </c>
      <c r="J2950" s="493">
        <v>0.3</v>
      </c>
      <c r="K2950" s="210"/>
      <c r="L2950" s="51">
        <f t="shared" ref="L2950" si="328">+M2950+N2950+O2950+P2950+Q2950+R2950+S2950+T2950</f>
        <v>963974001</v>
      </c>
      <c r="M2950" s="1752">
        <v>963974001</v>
      </c>
      <c r="N2950" s="52"/>
      <c r="O2950" s="52"/>
      <c r="P2950" s="52"/>
      <c r="Q2950" s="52"/>
      <c r="R2950" s="52"/>
      <c r="S2950" s="52"/>
      <c r="T2950" s="52"/>
      <c r="U2950" s="168">
        <f t="shared" si="320"/>
        <v>550490345.5</v>
      </c>
      <c r="V2950" s="1738">
        <v>550490345.5</v>
      </c>
      <c r="W2950" s="52"/>
      <c r="X2950" s="52"/>
      <c r="Y2950" s="52"/>
      <c r="Z2950" s="52"/>
      <c r="AA2950" s="52"/>
      <c r="AB2950" s="52"/>
      <c r="AC2950" s="52"/>
      <c r="AD2950" s="52"/>
      <c r="AE2950" s="52"/>
      <c r="AF2950" s="52"/>
      <c r="AG2950" s="1462">
        <v>70111713</v>
      </c>
      <c r="AH2950" s="1462" t="s">
        <v>5442</v>
      </c>
      <c r="AI2950" s="3611" t="s">
        <v>5263</v>
      </c>
      <c r="AJ2950" s="2474" t="s">
        <v>390</v>
      </c>
      <c r="AK2950" s="2474" t="s">
        <v>1753</v>
      </c>
      <c r="AL2950" s="2474" t="s">
        <v>274</v>
      </c>
      <c r="AM2950" s="1464">
        <v>870000000</v>
      </c>
      <c r="AN2950" s="1464">
        <v>870000000</v>
      </c>
      <c r="AO2950" s="1462" t="s">
        <v>275</v>
      </c>
      <c r="AP2950" s="1462"/>
      <c r="AQ2950" s="1924" t="s">
        <v>5428</v>
      </c>
      <c r="AR2950" s="2510"/>
      <c r="AS2950" s="2510" t="s">
        <v>6221</v>
      </c>
      <c r="AT2950" s="2510" t="s">
        <v>5443</v>
      </c>
      <c r="AU2950" s="3588">
        <v>10</v>
      </c>
      <c r="AV2950" s="3588">
        <v>0</v>
      </c>
      <c r="AW2950" s="3577">
        <v>42979</v>
      </c>
      <c r="AX2950" s="3577">
        <v>43100</v>
      </c>
      <c r="AY2950" s="3589">
        <v>492128028</v>
      </c>
      <c r="AZ2950" s="1459"/>
      <c r="BA2950" s="1459"/>
      <c r="BB2950" s="1459"/>
      <c r="BC2950" s="1459"/>
      <c r="BD2950" s="1459"/>
      <c r="BE2950" s="1381"/>
      <c r="BF2950" s="1381"/>
      <c r="BG2950" s="1381"/>
      <c r="BH2950" s="1381"/>
      <c r="BI2950" s="1858"/>
      <c r="BJ2950" s="1381"/>
      <c r="BK2950" s="1381"/>
      <c r="BL2950" s="1470">
        <f t="shared" si="321"/>
        <v>0</v>
      </c>
      <c r="BM2950" s="1934">
        <f>L2950-(BI2950:BI2955)</f>
        <v>963974001</v>
      </c>
      <c r="BN2950" s="1471"/>
      <c r="BO2950" s="1471"/>
      <c r="BP2950" s="1471"/>
      <c r="BQ2950" s="1471"/>
      <c r="BR2950" s="1471"/>
      <c r="BS2950" s="1471"/>
      <c r="BT2950" s="1471"/>
      <c r="BU2950" s="1471"/>
      <c r="BV2950" s="1471"/>
      <c r="BW2950" s="1471"/>
      <c r="BX2950" s="1471"/>
      <c r="BY2950" s="1471"/>
      <c r="BZ2950" s="1471"/>
      <c r="CA2950" s="1471"/>
      <c r="CB2950" s="1471"/>
      <c r="CC2950" s="2754"/>
      <c r="CD2950" s="1390" t="s">
        <v>5218</v>
      </c>
    </row>
    <row r="2951" spans="1:82" s="19" customFormat="1" ht="32.25" customHeight="1" x14ac:dyDescent="0.25">
      <c r="A2951" s="1739" t="s">
        <v>163</v>
      </c>
      <c r="B2951" s="1740" t="s">
        <v>5363</v>
      </c>
      <c r="C2951" s="1741" t="s">
        <v>5364</v>
      </c>
      <c r="D2951" s="1742">
        <v>388</v>
      </c>
      <c r="E2951" s="1746" t="s">
        <v>5440</v>
      </c>
      <c r="F2951" s="1753" t="s">
        <v>5441</v>
      </c>
      <c r="G2951" s="1746">
        <v>0</v>
      </c>
      <c r="H2951" s="1746" t="s">
        <v>0</v>
      </c>
      <c r="I2951" s="1746">
        <v>1</v>
      </c>
      <c r="J2951" s="1745">
        <v>0.3</v>
      </c>
      <c r="K2951" s="1746"/>
      <c r="L2951" s="6"/>
      <c r="M2951" s="1747"/>
      <c r="N2951" s="1747"/>
      <c r="O2951" s="1747"/>
      <c r="P2951" s="1747"/>
      <c r="Q2951" s="1747"/>
      <c r="R2951" s="1747"/>
      <c r="S2951" s="1747"/>
      <c r="T2951" s="1747"/>
      <c r="U2951" s="1737">
        <f t="shared" si="320"/>
        <v>0</v>
      </c>
      <c r="V2951" s="1747"/>
      <c r="W2951" s="1747"/>
      <c r="X2951" s="1747"/>
      <c r="Y2951" s="1747"/>
      <c r="Z2951" s="1747"/>
      <c r="AA2951" s="1747"/>
      <c r="AB2951" s="1747"/>
      <c r="AC2951" s="1747"/>
      <c r="AD2951" s="1747"/>
      <c r="AE2951" s="1747"/>
      <c r="AF2951" s="1747"/>
      <c r="AG2951" s="2474"/>
      <c r="AH2951" s="2474"/>
      <c r="AI2951" s="2474"/>
      <c r="AJ2951" s="2474"/>
      <c r="AK2951" s="2474"/>
      <c r="AL2951" s="2474"/>
      <c r="AM2951" s="4078"/>
      <c r="AN2951" s="4078"/>
      <c r="AO2951" s="2474"/>
      <c r="AP2951" s="2474"/>
      <c r="AQ2951" s="2474"/>
      <c r="AR2951" s="3390"/>
      <c r="AS2951" s="3390"/>
      <c r="AT2951" s="3390"/>
      <c r="AU2951" s="3580"/>
      <c r="AV2951" s="3580"/>
      <c r="AW2951" s="3390"/>
      <c r="AX2951" s="3390"/>
      <c r="AY2951" s="3582"/>
      <c r="AZ2951" s="3056"/>
      <c r="BA2951" s="3056"/>
      <c r="BB2951" s="3056"/>
      <c r="BC2951" s="3056"/>
      <c r="BD2951" s="3056"/>
      <c r="BE2951" s="3058"/>
      <c r="BF2951" s="3058"/>
      <c r="BG2951" s="3058"/>
      <c r="BH2951" s="3058"/>
      <c r="BI2951" s="2495"/>
      <c r="BJ2951" s="3058"/>
      <c r="BK2951" s="3058"/>
      <c r="BL2951" s="1412">
        <f t="shared" si="321"/>
        <v>0</v>
      </c>
      <c r="BM2951" s="3058"/>
      <c r="BN2951" s="1413"/>
      <c r="BO2951" s="1413"/>
      <c r="BP2951" s="1413"/>
      <c r="BQ2951" s="1413"/>
      <c r="BR2951" s="2498"/>
      <c r="BS2951" s="2498"/>
      <c r="BT2951" s="2498"/>
      <c r="BU2951" s="2498"/>
      <c r="BV2951" s="2498"/>
      <c r="BW2951" s="2498"/>
      <c r="BX2951" s="2498"/>
      <c r="BY2951" s="2498"/>
      <c r="BZ2951" s="2498"/>
      <c r="CA2951" s="2498"/>
      <c r="CB2951" s="2498"/>
      <c r="CC2951" s="2752"/>
      <c r="CD2951" s="3583" t="s">
        <v>5218</v>
      </c>
    </row>
    <row r="2952" spans="1:82" s="19" customFormat="1" ht="32.25" customHeight="1" x14ac:dyDescent="0.25">
      <c r="A2952" s="1739" t="s">
        <v>163</v>
      </c>
      <c r="B2952" s="1740" t="s">
        <v>5363</v>
      </c>
      <c r="C2952" s="1741" t="s">
        <v>5364</v>
      </c>
      <c r="D2952" s="1742">
        <v>388</v>
      </c>
      <c r="E2952" s="1746" t="s">
        <v>5440</v>
      </c>
      <c r="F2952" s="1753" t="s">
        <v>5441</v>
      </c>
      <c r="G2952" s="1746">
        <v>0</v>
      </c>
      <c r="H2952" s="1746" t="s">
        <v>0</v>
      </c>
      <c r="I2952" s="1746">
        <v>1</v>
      </c>
      <c r="J2952" s="1745">
        <v>0.3</v>
      </c>
      <c r="K2952" s="1746"/>
      <c r="L2952" s="6"/>
      <c r="M2952" s="1747"/>
      <c r="N2952" s="1747"/>
      <c r="O2952" s="1747"/>
      <c r="P2952" s="1747"/>
      <c r="Q2952" s="1747"/>
      <c r="R2952" s="1747"/>
      <c r="S2952" s="1747"/>
      <c r="T2952" s="1747"/>
      <c r="U2952" s="1737">
        <f t="shared" si="320"/>
        <v>0</v>
      </c>
      <c r="V2952" s="1747"/>
      <c r="W2952" s="1747"/>
      <c r="X2952" s="1747"/>
      <c r="Y2952" s="1747"/>
      <c r="Z2952" s="1747"/>
      <c r="AA2952" s="1747"/>
      <c r="AB2952" s="1747"/>
      <c r="AC2952" s="1747"/>
      <c r="AD2952" s="1747"/>
      <c r="AE2952" s="1747"/>
      <c r="AF2952" s="1747"/>
      <c r="AG2952" s="2474"/>
      <c r="AH2952" s="2474"/>
      <c r="AI2952" s="2474"/>
      <c r="AJ2952" s="2474"/>
      <c r="AK2952" s="2474"/>
      <c r="AL2952" s="2474"/>
      <c r="AM2952" s="4078"/>
      <c r="AN2952" s="4078"/>
      <c r="AO2952" s="2474"/>
      <c r="AP2952" s="2474"/>
      <c r="AQ2952" s="2474"/>
      <c r="AR2952" s="3390"/>
      <c r="AS2952" s="3390"/>
      <c r="AT2952" s="3390"/>
      <c r="AU2952" s="3580"/>
      <c r="AV2952" s="3580"/>
      <c r="AW2952" s="3390"/>
      <c r="AX2952" s="3390"/>
      <c r="AY2952" s="3582"/>
      <c r="AZ2952" s="3056"/>
      <c r="BA2952" s="3056"/>
      <c r="BB2952" s="3056"/>
      <c r="BC2952" s="3056"/>
      <c r="BD2952" s="3056"/>
      <c r="BE2952" s="3058"/>
      <c r="BF2952" s="3058"/>
      <c r="BG2952" s="3058"/>
      <c r="BH2952" s="3058"/>
      <c r="BI2952" s="2495"/>
      <c r="BJ2952" s="3058"/>
      <c r="BK2952" s="3058"/>
      <c r="BL2952" s="1412">
        <f t="shared" si="321"/>
        <v>0</v>
      </c>
      <c r="BM2952" s="3058"/>
      <c r="BN2952" s="1413"/>
      <c r="BO2952" s="1413"/>
      <c r="BP2952" s="1413"/>
      <c r="BQ2952" s="1413"/>
      <c r="BR2952" s="2498"/>
      <c r="BS2952" s="2498"/>
      <c r="BT2952" s="2498"/>
      <c r="BU2952" s="2498"/>
      <c r="BV2952" s="2498"/>
      <c r="BW2952" s="2498"/>
      <c r="BX2952" s="2498"/>
      <c r="BY2952" s="2498"/>
      <c r="BZ2952" s="2498"/>
      <c r="CA2952" s="2498"/>
      <c r="CB2952" s="2498"/>
      <c r="CC2952" s="2752"/>
      <c r="CD2952" s="3583" t="s">
        <v>5218</v>
      </c>
    </row>
    <row r="2953" spans="1:82" s="19" customFormat="1" ht="32.25" customHeight="1" x14ac:dyDescent="0.25">
      <c r="A2953" s="1739" t="s">
        <v>163</v>
      </c>
      <c r="B2953" s="1740" t="s">
        <v>5363</v>
      </c>
      <c r="C2953" s="1741" t="s">
        <v>5364</v>
      </c>
      <c r="D2953" s="1742">
        <v>388</v>
      </c>
      <c r="E2953" s="1746" t="s">
        <v>5440</v>
      </c>
      <c r="F2953" s="1753" t="s">
        <v>5441</v>
      </c>
      <c r="G2953" s="1746">
        <v>0</v>
      </c>
      <c r="H2953" s="1746" t="s">
        <v>0</v>
      </c>
      <c r="I2953" s="1746">
        <v>1</v>
      </c>
      <c r="J2953" s="1745">
        <v>0.3</v>
      </c>
      <c r="K2953" s="1746"/>
      <c r="L2953" s="6"/>
      <c r="M2953" s="1747"/>
      <c r="N2953" s="1747"/>
      <c r="O2953" s="1747"/>
      <c r="P2953" s="1747"/>
      <c r="Q2953" s="1747"/>
      <c r="R2953" s="1747"/>
      <c r="S2953" s="1747"/>
      <c r="T2953" s="1747"/>
      <c r="U2953" s="1737">
        <f t="shared" si="320"/>
        <v>0</v>
      </c>
      <c r="V2953" s="1747"/>
      <c r="W2953" s="1747"/>
      <c r="X2953" s="1747"/>
      <c r="Y2953" s="1747"/>
      <c r="Z2953" s="1747"/>
      <c r="AA2953" s="1747"/>
      <c r="AB2953" s="1747"/>
      <c r="AC2953" s="1747"/>
      <c r="AD2953" s="1747"/>
      <c r="AE2953" s="1747"/>
      <c r="AF2953" s="1747"/>
      <c r="AG2953" s="2474"/>
      <c r="AH2953" s="2474"/>
      <c r="AI2953" s="2474"/>
      <c r="AJ2953" s="2474"/>
      <c r="AK2953" s="2474"/>
      <c r="AL2953" s="2474"/>
      <c r="AM2953" s="4078"/>
      <c r="AN2953" s="4078"/>
      <c r="AO2953" s="2474"/>
      <c r="AP2953" s="2474"/>
      <c r="AQ2953" s="2474"/>
      <c r="AR2953" s="3390"/>
      <c r="AS2953" s="3390"/>
      <c r="AT2953" s="3390"/>
      <c r="AU2953" s="3580"/>
      <c r="AV2953" s="3580"/>
      <c r="AW2953" s="3390"/>
      <c r="AX2953" s="3390"/>
      <c r="AY2953" s="3582"/>
      <c r="AZ2953" s="3056"/>
      <c r="BA2953" s="3056"/>
      <c r="BB2953" s="3056"/>
      <c r="BC2953" s="3056"/>
      <c r="BD2953" s="3056"/>
      <c r="BE2953" s="3058"/>
      <c r="BF2953" s="3058"/>
      <c r="BG2953" s="3058"/>
      <c r="BH2953" s="3058"/>
      <c r="BI2953" s="2495"/>
      <c r="BJ2953" s="3058"/>
      <c r="BK2953" s="3058"/>
      <c r="BL2953" s="1412">
        <f t="shared" si="321"/>
        <v>0</v>
      </c>
      <c r="BM2953" s="3058"/>
      <c r="BN2953" s="1413"/>
      <c r="BO2953" s="1413"/>
      <c r="BP2953" s="1413"/>
      <c r="BQ2953" s="1413"/>
      <c r="BR2953" s="2498"/>
      <c r="BS2953" s="2498"/>
      <c r="BT2953" s="2498"/>
      <c r="BU2953" s="2498"/>
      <c r="BV2953" s="2498"/>
      <c r="BW2953" s="2498"/>
      <c r="BX2953" s="2498"/>
      <c r="BY2953" s="2498"/>
      <c r="BZ2953" s="2498"/>
      <c r="CA2953" s="2498"/>
      <c r="CB2953" s="2498"/>
      <c r="CC2953" s="2752"/>
      <c r="CD2953" s="3583" t="s">
        <v>5218</v>
      </c>
    </row>
    <row r="2954" spans="1:82" s="19" customFormat="1" ht="32.25" customHeight="1" x14ac:dyDescent="0.25">
      <c r="A2954" s="1739" t="s">
        <v>163</v>
      </c>
      <c r="B2954" s="1740" t="s">
        <v>5363</v>
      </c>
      <c r="C2954" s="1741" t="s">
        <v>5364</v>
      </c>
      <c r="D2954" s="1742">
        <v>388</v>
      </c>
      <c r="E2954" s="1746" t="s">
        <v>5440</v>
      </c>
      <c r="F2954" s="1753" t="s">
        <v>5441</v>
      </c>
      <c r="G2954" s="1746">
        <v>0</v>
      </c>
      <c r="H2954" s="1746" t="s">
        <v>0</v>
      </c>
      <c r="I2954" s="1746">
        <v>1</v>
      </c>
      <c r="J2954" s="1745">
        <v>0.3</v>
      </c>
      <c r="K2954" s="1746"/>
      <c r="L2954" s="6"/>
      <c r="M2954" s="1747"/>
      <c r="N2954" s="1747"/>
      <c r="O2954" s="1747"/>
      <c r="P2954" s="1747"/>
      <c r="Q2954" s="1747"/>
      <c r="R2954" s="1747"/>
      <c r="S2954" s="1747"/>
      <c r="T2954" s="1747"/>
      <c r="U2954" s="1737">
        <f t="shared" si="320"/>
        <v>0</v>
      </c>
      <c r="V2954" s="1747"/>
      <c r="W2954" s="1747"/>
      <c r="X2954" s="1747"/>
      <c r="Y2954" s="1747"/>
      <c r="Z2954" s="1747"/>
      <c r="AA2954" s="1747"/>
      <c r="AB2954" s="1747"/>
      <c r="AC2954" s="1747"/>
      <c r="AD2954" s="1747"/>
      <c r="AE2954" s="1747"/>
      <c r="AF2954" s="1747"/>
      <c r="AG2954" s="2474"/>
      <c r="AH2954" s="2474"/>
      <c r="AI2954" s="2474"/>
      <c r="AJ2954" s="2474"/>
      <c r="AK2954" s="2474"/>
      <c r="AL2954" s="2474"/>
      <c r="AM2954" s="4078"/>
      <c r="AN2954" s="4078"/>
      <c r="AO2954" s="2474"/>
      <c r="AP2954" s="2474"/>
      <c r="AQ2954" s="2474"/>
      <c r="AR2954" s="3390"/>
      <c r="AS2954" s="3390"/>
      <c r="AT2954" s="3390"/>
      <c r="AU2954" s="3580"/>
      <c r="AV2954" s="3580"/>
      <c r="AW2954" s="3390"/>
      <c r="AX2954" s="3390"/>
      <c r="AY2954" s="3582"/>
      <c r="AZ2954" s="3056"/>
      <c r="BA2954" s="3056"/>
      <c r="BB2954" s="3056"/>
      <c r="BC2954" s="3056"/>
      <c r="BD2954" s="3056"/>
      <c r="BE2954" s="3058"/>
      <c r="BF2954" s="3058"/>
      <c r="BG2954" s="3058"/>
      <c r="BH2954" s="3058"/>
      <c r="BI2954" s="2495"/>
      <c r="BJ2954" s="3058"/>
      <c r="BK2954" s="3058"/>
      <c r="BL2954" s="1412">
        <f t="shared" si="321"/>
        <v>0</v>
      </c>
      <c r="BM2954" s="3058"/>
      <c r="BN2954" s="1413"/>
      <c r="BO2954" s="1413"/>
      <c r="BP2954" s="1413"/>
      <c r="BQ2954" s="1413"/>
      <c r="BR2954" s="2498"/>
      <c r="BS2954" s="2498"/>
      <c r="BT2954" s="2498"/>
      <c r="BU2954" s="2498"/>
      <c r="BV2954" s="2498"/>
      <c r="BW2954" s="2498"/>
      <c r="BX2954" s="2498"/>
      <c r="BY2954" s="2498"/>
      <c r="BZ2954" s="2498"/>
      <c r="CA2954" s="2498"/>
      <c r="CB2954" s="2498"/>
      <c r="CC2954" s="2752"/>
      <c r="CD2954" s="3583" t="s">
        <v>5218</v>
      </c>
    </row>
    <row r="2955" spans="1:82" s="19" customFormat="1" ht="32.25" customHeight="1" thickBot="1" x14ac:dyDescent="0.3">
      <c r="A2955" s="1749" t="s">
        <v>163</v>
      </c>
      <c r="B2955" s="1750" t="s">
        <v>5363</v>
      </c>
      <c r="C2955" s="1751" t="s">
        <v>5364</v>
      </c>
      <c r="D2955" s="1700">
        <v>388</v>
      </c>
      <c r="E2955" s="1706" t="s">
        <v>5440</v>
      </c>
      <c r="F2955" s="1726" t="s">
        <v>5441</v>
      </c>
      <c r="G2955" s="1706">
        <v>0</v>
      </c>
      <c r="H2955" s="1706" t="s">
        <v>0</v>
      </c>
      <c r="I2955" s="1706">
        <v>1</v>
      </c>
      <c r="J2955" s="1705">
        <v>0.3</v>
      </c>
      <c r="K2955" s="1706"/>
      <c r="L2955" s="57"/>
      <c r="M2955" s="1708"/>
      <c r="N2955" s="1708"/>
      <c r="O2955" s="1708"/>
      <c r="P2955" s="1708"/>
      <c r="Q2955" s="1708"/>
      <c r="R2955" s="1708"/>
      <c r="S2955" s="1708"/>
      <c r="T2955" s="1708"/>
      <c r="U2955" s="1709">
        <f t="shared" si="320"/>
        <v>0</v>
      </c>
      <c r="V2955" s="1708"/>
      <c r="W2955" s="1708"/>
      <c r="X2955" s="1708"/>
      <c r="Y2955" s="1708"/>
      <c r="Z2955" s="1708"/>
      <c r="AA2955" s="1708"/>
      <c r="AB2955" s="1708"/>
      <c r="AC2955" s="1708"/>
      <c r="AD2955" s="1708"/>
      <c r="AE2955" s="1708"/>
      <c r="AF2955" s="1708"/>
      <c r="AG2955" s="1942"/>
      <c r="AH2955" s="1942"/>
      <c r="AI2955" s="1942"/>
      <c r="AJ2955" s="1942"/>
      <c r="AK2955" s="1942"/>
      <c r="AL2955" s="1942"/>
      <c r="AM2955" s="4061"/>
      <c r="AN2955" s="4061"/>
      <c r="AO2955" s="1942"/>
      <c r="AP2955" s="1942"/>
      <c r="AQ2955" s="1942"/>
      <c r="AR2955" s="3585"/>
      <c r="AS2955" s="3585"/>
      <c r="AT2955" s="3585"/>
      <c r="AU2955" s="3586"/>
      <c r="AV2955" s="3586"/>
      <c r="AW2955" s="3585"/>
      <c r="AX2955" s="3585"/>
      <c r="AY2955" s="3587"/>
      <c r="AZ2955" s="1946"/>
      <c r="BA2955" s="1946"/>
      <c r="BB2955" s="1946"/>
      <c r="BC2955" s="1946"/>
      <c r="BD2955" s="1946"/>
      <c r="BE2955" s="1947"/>
      <c r="BF2955" s="1947"/>
      <c r="BG2955" s="1947"/>
      <c r="BH2955" s="1947"/>
      <c r="BI2955" s="1948"/>
      <c r="BJ2955" s="1947"/>
      <c r="BK2955" s="1947"/>
      <c r="BL2955" s="1654">
        <f t="shared" si="321"/>
        <v>0</v>
      </c>
      <c r="BM2955" s="1947"/>
      <c r="BN2955" s="1949"/>
      <c r="BO2955" s="1949"/>
      <c r="BP2955" s="1949"/>
      <c r="BQ2955" s="1949"/>
      <c r="BR2955" s="1950"/>
      <c r="BS2955" s="1950"/>
      <c r="BT2955" s="1950"/>
      <c r="BU2955" s="1950"/>
      <c r="BV2955" s="1950"/>
      <c r="BW2955" s="1950"/>
      <c r="BX2955" s="1950"/>
      <c r="BY2955" s="1950"/>
      <c r="BZ2955" s="1950"/>
      <c r="CA2955" s="1950"/>
      <c r="CB2955" s="1950"/>
      <c r="CC2955" s="3613"/>
      <c r="CD2955" s="2297" t="s">
        <v>5218</v>
      </c>
    </row>
    <row r="2956" spans="1:82" s="1414" customFormat="1" ht="156" x14ac:dyDescent="0.2">
      <c r="A2956" s="1570" t="s">
        <v>163</v>
      </c>
      <c r="B2956" s="1571" t="s">
        <v>4859</v>
      </c>
      <c r="C2956" s="1572" t="s">
        <v>4860</v>
      </c>
      <c r="D2956" s="1380">
        <v>389</v>
      </c>
      <c r="E2956" s="1381" t="s">
        <v>4861</v>
      </c>
      <c r="F2956" s="1382" t="s">
        <v>4862</v>
      </c>
      <c r="G2956" s="1382">
        <v>0</v>
      </c>
      <c r="H2956" s="1381" t="s">
        <v>1</v>
      </c>
      <c r="I2956" s="1382">
        <v>1</v>
      </c>
      <c r="J2956" s="1456">
        <v>1</v>
      </c>
      <c r="K2956" s="1381"/>
      <c r="L2956" s="1457">
        <f>M2956+N2956+O2956+P2956+Q2956+R2956+S2956+T2956</f>
        <v>88000000</v>
      </c>
      <c r="M2956" s="1459">
        <v>88000000</v>
      </c>
      <c r="N2956" s="1459"/>
      <c r="O2956" s="1459"/>
      <c r="P2956" s="1459"/>
      <c r="Q2956" s="1459"/>
      <c r="R2956" s="1459"/>
      <c r="S2956" s="1459"/>
      <c r="T2956" s="1459"/>
      <c r="U2956" s="1460">
        <f>V2956+W2956+X2956+Y2956+Z2956+AA2956+AB2956+AC2956+AD2956+AE2956+AF2956</f>
        <v>62993000</v>
      </c>
      <c r="V2956" s="775">
        <f>47993000+15000000</f>
        <v>62993000</v>
      </c>
      <c r="W2956" s="1459"/>
      <c r="X2956" s="1459"/>
      <c r="Y2956" s="1459"/>
      <c r="Z2956" s="1459"/>
      <c r="AA2956" s="1459"/>
      <c r="AB2956" s="1459"/>
      <c r="AC2956" s="1459"/>
      <c r="AD2956" s="1459"/>
      <c r="AE2956" s="1459"/>
      <c r="AF2956" s="1459"/>
      <c r="AG2956" s="1382">
        <v>86101705</v>
      </c>
      <c r="AH2956" s="1382" t="s">
        <v>4863</v>
      </c>
      <c r="AI2956" s="1573">
        <v>42856</v>
      </c>
      <c r="AJ2956" s="1382" t="s">
        <v>3961</v>
      </c>
      <c r="AK2956" s="1382" t="s">
        <v>4864</v>
      </c>
      <c r="AL2956" s="1382" t="s">
        <v>597</v>
      </c>
      <c r="AM2956" s="1540">
        <v>15000000</v>
      </c>
      <c r="AN2956" s="1540">
        <v>15000000</v>
      </c>
      <c r="AO2956" s="1382" t="s">
        <v>275</v>
      </c>
      <c r="AP2956" s="1382" t="s">
        <v>3934</v>
      </c>
      <c r="AQ2956" s="1382" t="s">
        <v>4865</v>
      </c>
      <c r="AR2956" s="1382">
        <v>2204080101</v>
      </c>
      <c r="AS2956" s="1494" t="s">
        <v>6222</v>
      </c>
      <c r="AT2956" s="1494" t="s">
        <v>4866</v>
      </c>
      <c r="AU2956" s="1494">
        <v>80</v>
      </c>
      <c r="AV2956" s="1494">
        <v>142</v>
      </c>
      <c r="AW2956" s="1574">
        <v>42887</v>
      </c>
      <c r="AX2956" s="1575">
        <v>42948</v>
      </c>
      <c r="AY2956" s="1518">
        <v>15000000</v>
      </c>
      <c r="AZ2956" s="1420">
        <v>2017000272</v>
      </c>
      <c r="BA2956" s="1576" t="s">
        <v>4867</v>
      </c>
      <c r="BB2956" s="1577" t="s">
        <v>4868</v>
      </c>
      <c r="BC2956" s="1382" t="s">
        <v>4869</v>
      </c>
      <c r="BD2956" s="1578">
        <v>2017001169</v>
      </c>
      <c r="BE2956" s="1579">
        <v>42965</v>
      </c>
      <c r="BF2956" s="1549">
        <v>15000000</v>
      </c>
      <c r="BG2956" s="1420">
        <v>2017001230</v>
      </c>
      <c r="BH2956" s="1454">
        <v>42965</v>
      </c>
      <c r="BI2956" s="1551">
        <v>15000000</v>
      </c>
      <c r="BJ2956" s="1454">
        <v>42965</v>
      </c>
      <c r="BK2956" s="1454">
        <v>43097</v>
      </c>
      <c r="BL2956" s="1552">
        <f t="shared" ref="BL2956:BL2966" si="329">BF2956-BI2956</f>
        <v>0</v>
      </c>
      <c r="BM2956" s="1382"/>
      <c r="BN2956" s="1471"/>
      <c r="BO2956" s="1471"/>
      <c r="BP2956" s="1471"/>
      <c r="BQ2956" s="1471"/>
      <c r="BR2956" s="1471"/>
      <c r="BS2956" s="1471"/>
      <c r="BT2956" s="1471"/>
      <c r="BU2956" s="1471"/>
      <c r="BV2956" s="1471"/>
      <c r="BW2956" s="1471"/>
      <c r="BX2956" s="1471"/>
      <c r="BY2956" s="1471"/>
      <c r="BZ2956" s="1471"/>
      <c r="CA2956" s="1471"/>
      <c r="CB2956" s="1471"/>
      <c r="CC2956" s="1471"/>
      <c r="CD2956" s="1542" t="s">
        <v>4788</v>
      </c>
    </row>
    <row r="2957" spans="1:82" s="1414" customFormat="1" ht="156" x14ac:dyDescent="0.25">
      <c r="A2957" s="1580" t="s">
        <v>163</v>
      </c>
      <c r="B2957" s="1581" t="s">
        <v>4859</v>
      </c>
      <c r="C2957" s="1582" t="s">
        <v>4860</v>
      </c>
      <c r="D2957" s="1418">
        <v>389</v>
      </c>
      <c r="E2957" s="1419" t="s">
        <v>4861</v>
      </c>
      <c r="F2957" s="1420" t="s">
        <v>4862</v>
      </c>
      <c r="G2957" s="1420">
        <v>0</v>
      </c>
      <c r="H2957" s="1419" t="s">
        <v>1</v>
      </c>
      <c r="I2957" s="1420">
        <v>1</v>
      </c>
      <c r="J2957" s="1421">
        <v>1</v>
      </c>
      <c r="K2957" s="1419"/>
      <c r="L2957" s="1422"/>
      <c r="M2957" s="1436"/>
      <c r="N2957" s="1436"/>
      <c r="O2957" s="1436"/>
      <c r="P2957" s="1436"/>
      <c r="Q2957" s="1436"/>
      <c r="R2957" s="1436"/>
      <c r="S2957" s="1436"/>
      <c r="T2957" s="1436"/>
      <c r="U2957" s="1424">
        <f t="shared" ref="U2957:U2995" si="330">V2957+W2957+X2957+Y2957+Z2957+AA2957+AB2957+AC2957</f>
        <v>0</v>
      </c>
      <c r="V2957" s="1423"/>
      <c r="W2957" s="1423"/>
      <c r="X2957" s="1423"/>
      <c r="Y2957" s="1423"/>
      <c r="Z2957" s="1423"/>
      <c r="AA2957" s="1423"/>
      <c r="AB2957" s="1423"/>
      <c r="AC2957" s="1423"/>
      <c r="AD2957" s="1423"/>
      <c r="AE2957" s="1423"/>
      <c r="AF2957" s="1423"/>
      <c r="AG2957" s="1420">
        <v>90101603</v>
      </c>
      <c r="AH2957" s="1420" t="s">
        <v>4870</v>
      </c>
      <c r="AI2957" s="1550">
        <v>42795</v>
      </c>
      <c r="AJ2957" s="1420" t="s">
        <v>4848</v>
      </c>
      <c r="AK2957" s="1420" t="s">
        <v>4812</v>
      </c>
      <c r="AL2957" s="1420" t="s">
        <v>4849</v>
      </c>
      <c r="AM2957" s="1551">
        <v>15000000</v>
      </c>
      <c r="AN2957" s="1551">
        <v>15000000</v>
      </c>
      <c r="AO2957" s="1420" t="s">
        <v>4804</v>
      </c>
      <c r="AP2957" s="1420" t="s">
        <v>3934</v>
      </c>
      <c r="AQ2957" s="1420" t="s">
        <v>4865</v>
      </c>
      <c r="AR2957" s="1420">
        <v>2204080101</v>
      </c>
      <c r="AS2957" s="1492" t="s">
        <v>4871</v>
      </c>
      <c r="AT2957" s="1492" t="s">
        <v>4872</v>
      </c>
      <c r="AU2957" s="1494">
        <v>1</v>
      </c>
      <c r="AV2957" s="1494">
        <v>1</v>
      </c>
      <c r="AW2957" s="1531">
        <v>42767</v>
      </c>
      <c r="AX2957" s="1531">
        <v>43100</v>
      </c>
      <c r="AY2957" s="1491">
        <v>15000000</v>
      </c>
      <c r="AZ2957" s="1420">
        <v>2017000002</v>
      </c>
      <c r="BA2957" s="1420" t="s">
        <v>4873</v>
      </c>
      <c r="BB2957" s="1494" t="s">
        <v>4874</v>
      </c>
      <c r="BC2957" s="1420" t="s">
        <v>4875</v>
      </c>
      <c r="BD2957" s="1420">
        <v>2017000476</v>
      </c>
      <c r="BE2957" s="1579">
        <v>42794</v>
      </c>
      <c r="BF2957" s="1549">
        <v>15000000</v>
      </c>
      <c r="BG2957" s="1420"/>
      <c r="BH2957" s="1454"/>
      <c r="BI2957" s="1551"/>
      <c r="BJ2957" s="1420"/>
      <c r="BK2957" s="1420"/>
      <c r="BL2957" s="1552">
        <f t="shared" si="329"/>
        <v>15000000</v>
      </c>
      <c r="BM2957" s="1552">
        <f>L2957-(BI2957:BI2962)</f>
        <v>0</v>
      </c>
      <c r="BN2957" s="1439"/>
      <c r="BO2957" s="1439"/>
      <c r="BP2957" s="1439"/>
      <c r="BQ2957" s="1439"/>
      <c r="BR2957" s="1439"/>
      <c r="BS2957" s="1439"/>
      <c r="BT2957" s="1439"/>
      <c r="BU2957" s="1439"/>
      <c r="BV2957" s="1439"/>
      <c r="BW2957" s="1439"/>
      <c r="BX2957" s="1439"/>
      <c r="BY2957" s="1439"/>
      <c r="BZ2957" s="1439"/>
      <c r="CA2957" s="1439"/>
      <c r="CB2957" s="1439"/>
      <c r="CC2957" s="1439"/>
      <c r="CD2957" s="1553" t="s">
        <v>4788</v>
      </c>
    </row>
    <row r="2958" spans="1:82" s="1414" customFormat="1" ht="181.5" customHeight="1" x14ac:dyDescent="0.25">
      <c r="A2958" s="1580" t="s">
        <v>163</v>
      </c>
      <c r="B2958" s="1581" t="s">
        <v>4859</v>
      </c>
      <c r="C2958" s="1582" t="s">
        <v>4860</v>
      </c>
      <c r="D2958" s="1418">
        <v>389</v>
      </c>
      <c r="E2958" s="1419" t="s">
        <v>4861</v>
      </c>
      <c r="F2958" s="1420" t="s">
        <v>4862</v>
      </c>
      <c r="G2958" s="1420">
        <v>0</v>
      </c>
      <c r="H2958" s="1419" t="s">
        <v>1</v>
      </c>
      <c r="I2958" s="1420">
        <v>1</v>
      </c>
      <c r="J2958" s="1421">
        <v>1</v>
      </c>
      <c r="K2958" s="1419"/>
      <c r="L2958" s="1422"/>
      <c r="M2958" s="1423"/>
      <c r="N2958" s="1423"/>
      <c r="O2958" s="1423"/>
      <c r="P2958" s="1423"/>
      <c r="Q2958" s="1423"/>
      <c r="R2958" s="1423"/>
      <c r="S2958" s="1423"/>
      <c r="T2958" s="1423"/>
      <c r="U2958" s="1424">
        <f t="shared" si="330"/>
        <v>0</v>
      </c>
      <c r="V2958" s="1423"/>
      <c r="W2958" s="1423"/>
      <c r="X2958" s="1423"/>
      <c r="Y2958" s="1423"/>
      <c r="Z2958" s="1423"/>
      <c r="AA2958" s="1423"/>
      <c r="AB2958" s="1423"/>
      <c r="AC2958" s="1423"/>
      <c r="AD2958" s="1423"/>
      <c r="AE2958" s="1423"/>
      <c r="AF2958" s="1423"/>
      <c r="AG2958" s="1420">
        <v>86101705</v>
      </c>
      <c r="AH2958" s="1420" t="s">
        <v>4863</v>
      </c>
      <c r="AI2958" s="1550">
        <v>42849</v>
      </c>
      <c r="AJ2958" s="1420" t="s">
        <v>4876</v>
      </c>
      <c r="AK2958" s="1420" t="s">
        <v>4877</v>
      </c>
      <c r="AL2958" s="1420" t="s">
        <v>1754</v>
      </c>
      <c r="AM2958" s="1551">
        <v>32993000</v>
      </c>
      <c r="AN2958" s="1551">
        <v>32993000</v>
      </c>
      <c r="AO2958" s="1420" t="s">
        <v>275</v>
      </c>
      <c r="AP2958" s="1420" t="s">
        <v>4805</v>
      </c>
      <c r="AQ2958" s="1420" t="s">
        <v>4865</v>
      </c>
      <c r="AR2958" s="1420">
        <v>2204080104</v>
      </c>
      <c r="AS2958" s="1492" t="s">
        <v>4878</v>
      </c>
      <c r="AT2958" s="1492" t="s">
        <v>4879</v>
      </c>
      <c r="AU2958" s="1494">
        <v>1</v>
      </c>
      <c r="AV2958" s="1494">
        <v>1</v>
      </c>
      <c r="AW2958" s="1531">
        <v>42896</v>
      </c>
      <c r="AX2958" s="1531">
        <v>42896</v>
      </c>
      <c r="AY2958" s="1491">
        <v>33000000</v>
      </c>
      <c r="AZ2958" s="1420">
        <v>2017000230</v>
      </c>
      <c r="BA2958" s="1420" t="s">
        <v>4867</v>
      </c>
      <c r="BB2958" s="1420" t="s">
        <v>4880</v>
      </c>
      <c r="BC2958" s="1420" t="s">
        <v>4881</v>
      </c>
      <c r="BD2958" s="1420">
        <v>2017001169</v>
      </c>
      <c r="BE2958" s="1579">
        <v>42894</v>
      </c>
      <c r="BF2958" s="1549" t="s">
        <v>4882</v>
      </c>
      <c r="BG2958" s="1420">
        <v>2017001005</v>
      </c>
      <c r="BH2958" s="1454">
        <v>42921</v>
      </c>
      <c r="BI2958" s="1551" t="s">
        <v>4882</v>
      </c>
      <c r="BJ2958" s="1454">
        <v>42930</v>
      </c>
      <c r="BK2958" s="1454">
        <v>42949</v>
      </c>
      <c r="BL2958" s="1552" t="e">
        <f t="shared" si="329"/>
        <v>#VALUE!</v>
      </c>
      <c r="BM2958" s="1420"/>
      <c r="BN2958" s="1439"/>
      <c r="BO2958" s="1439"/>
      <c r="BP2958" s="1439"/>
      <c r="BQ2958" s="1439"/>
      <c r="BR2958" s="1439"/>
      <c r="BS2958" s="1439"/>
      <c r="BT2958" s="1439"/>
      <c r="BU2958" s="1439"/>
      <c r="BV2958" s="1439"/>
      <c r="BW2958" s="1439"/>
      <c r="BX2958" s="1439"/>
      <c r="BY2958" s="1439"/>
      <c r="BZ2958" s="1439"/>
      <c r="CA2958" s="1439"/>
      <c r="CB2958" s="1439"/>
      <c r="CC2958" s="1439"/>
      <c r="CD2958" s="1553" t="s">
        <v>4788</v>
      </c>
    </row>
    <row r="2959" spans="1:82" s="1414" customFormat="1" ht="156" x14ac:dyDescent="0.25">
      <c r="A2959" s="1580" t="s">
        <v>163</v>
      </c>
      <c r="B2959" s="1581" t="s">
        <v>4859</v>
      </c>
      <c r="C2959" s="1582" t="s">
        <v>4860</v>
      </c>
      <c r="D2959" s="1418">
        <v>389</v>
      </c>
      <c r="E2959" s="1419" t="s">
        <v>4861</v>
      </c>
      <c r="F2959" s="1420" t="s">
        <v>4862</v>
      </c>
      <c r="G2959" s="1420">
        <v>0</v>
      </c>
      <c r="H2959" s="1419" t="s">
        <v>1</v>
      </c>
      <c r="I2959" s="1420">
        <v>1</v>
      </c>
      <c r="J2959" s="1421">
        <v>1</v>
      </c>
      <c r="K2959" s="1419"/>
      <c r="L2959" s="1422"/>
      <c r="M2959" s="1423"/>
      <c r="N2959" s="1423"/>
      <c r="O2959" s="1423"/>
      <c r="P2959" s="1423"/>
      <c r="Q2959" s="1423"/>
      <c r="R2959" s="1423"/>
      <c r="S2959" s="1423"/>
      <c r="T2959" s="1423"/>
      <c r="U2959" s="1424">
        <f t="shared" si="330"/>
        <v>0</v>
      </c>
      <c r="V2959" s="1423"/>
      <c r="W2959" s="1423"/>
      <c r="X2959" s="1423"/>
      <c r="Y2959" s="1423"/>
      <c r="Z2959" s="1423"/>
      <c r="AA2959" s="1423"/>
      <c r="AB2959" s="1423"/>
      <c r="AC2959" s="1423"/>
      <c r="AD2959" s="1423"/>
      <c r="AE2959" s="1423"/>
      <c r="AF2959" s="1423"/>
      <c r="AG2959" s="1420">
        <v>86101705</v>
      </c>
      <c r="AH2959" s="1420" t="s">
        <v>4863</v>
      </c>
      <c r="AI2959" s="1550">
        <v>43045</v>
      </c>
      <c r="AJ2959" s="1420" t="s">
        <v>4883</v>
      </c>
      <c r="AK2959" s="1420" t="s">
        <v>4877</v>
      </c>
      <c r="AL2959" s="1420" t="s">
        <v>1754</v>
      </c>
      <c r="AM2959" s="1551">
        <v>24805550</v>
      </c>
      <c r="AN2959" s="1551">
        <v>24805550</v>
      </c>
      <c r="AO2959" s="1420" t="s">
        <v>275</v>
      </c>
      <c r="AP2959" s="1420" t="s">
        <v>4805</v>
      </c>
      <c r="AQ2959" s="1420" t="s">
        <v>4865</v>
      </c>
      <c r="AR2959" s="1420">
        <v>2204080101</v>
      </c>
      <c r="AS2959" s="1492" t="s">
        <v>4884</v>
      </c>
      <c r="AT2959" s="1492" t="s">
        <v>4885</v>
      </c>
      <c r="AU2959" s="1494">
        <v>1</v>
      </c>
      <c r="AV2959" s="1494">
        <v>1</v>
      </c>
      <c r="AW2959" s="1531">
        <v>42979</v>
      </c>
      <c r="AX2959" s="1531">
        <v>43008</v>
      </c>
      <c r="AY2959" s="1491">
        <v>24805550</v>
      </c>
      <c r="AZ2959" s="1420">
        <v>2017000337</v>
      </c>
      <c r="BA2959" s="1420" t="s">
        <v>4867</v>
      </c>
      <c r="BB2959" s="1494" t="s">
        <v>4886</v>
      </c>
      <c r="BC2959" s="1494" t="s">
        <v>4887</v>
      </c>
      <c r="BD2959" s="1420">
        <v>2017001642</v>
      </c>
      <c r="BE2959" s="1454">
        <v>43045</v>
      </c>
      <c r="BF2959" s="1549">
        <v>24805550</v>
      </c>
      <c r="BG2959" s="1420">
        <v>2017001714</v>
      </c>
      <c r="BH2959" s="1454">
        <v>43045</v>
      </c>
      <c r="BI2959" s="1551">
        <v>24805550</v>
      </c>
      <c r="BJ2959" s="1454">
        <v>43075</v>
      </c>
      <c r="BK2959" s="1454">
        <v>43075</v>
      </c>
      <c r="BL2959" s="1552">
        <f t="shared" si="329"/>
        <v>0</v>
      </c>
      <c r="BM2959" s="1420"/>
      <c r="BN2959" s="1439"/>
      <c r="BO2959" s="1439"/>
      <c r="BP2959" s="1439"/>
      <c r="BQ2959" s="1439"/>
      <c r="BR2959" s="1439"/>
      <c r="BS2959" s="1439"/>
      <c r="BT2959" s="1439"/>
      <c r="BU2959" s="1439"/>
      <c r="BV2959" s="1439"/>
      <c r="BW2959" s="1439"/>
      <c r="BX2959" s="1439"/>
      <c r="BY2959" s="1439"/>
      <c r="BZ2959" s="1439"/>
      <c r="CA2959" s="1439"/>
      <c r="CB2959" s="1439"/>
      <c r="CC2959" s="1439"/>
      <c r="CD2959" s="1553" t="s">
        <v>4788</v>
      </c>
    </row>
    <row r="2960" spans="1:82" s="1414" customFormat="1" ht="31.5" customHeight="1" x14ac:dyDescent="0.25">
      <c r="A2960" s="1580" t="s">
        <v>163</v>
      </c>
      <c r="B2960" s="1581" t="s">
        <v>4859</v>
      </c>
      <c r="C2960" s="1582" t="s">
        <v>4860</v>
      </c>
      <c r="D2960" s="1418">
        <v>389</v>
      </c>
      <c r="E2960" s="1419" t="s">
        <v>4861</v>
      </c>
      <c r="F2960" s="1420" t="s">
        <v>4862</v>
      </c>
      <c r="G2960" s="1420">
        <v>0</v>
      </c>
      <c r="H2960" s="1419" t="s">
        <v>1</v>
      </c>
      <c r="I2960" s="1420">
        <v>1</v>
      </c>
      <c r="J2960" s="1421">
        <v>1</v>
      </c>
      <c r="K2960" s="1419"/>
      <c r="L2960" s="1422"/>
      <c r="M2960" s="1423"/>
      <c r="N2960" s="1423"/>
      <c r="O2960" s="1423"/>
      <c r="P2960" s="1423"/>
      <c r="Q2960" s="1423"/>
      <c r="R2960" s="1423"/>
      <c r="S2960" s="1423"/>
      <c r="T2960" s="1423"/>
      <c r="U2960" s="1424">
        <f t="shared" si="330"/>
        <v>0</v>
      </c>
      <c r="V2960" s="1423"/>
      <c r="W2960" s="1423"/>
      <c r="X2960" s="1423"/>
      <c r="Y2960" s="1423"/>
      <c r="Z2960" s="1423"/>
      <c r="AA2960" s="1423"/>
      <c r="AB2960" s="1423"/>
      <c r="AC2960" s="1423"/>
      <c r="AD2960" s="1423"/>
      <c r="AE2960" s="1423"/>
      <c r="AF2960" s="1423"/>
      <c r="AG2960" s="1420"/>
      <c r="AH2960" s="1420"/>
      <c r="AI2960" s="1550"/>
      <c r="AJ2960" s="1420"/>
      <c r="AK2960" s="1420"/>
      <c r="AL2960" s="1420"/>
      <c r="AM2960" s="1551"/>
      <c r="AN2960" s="1551"/>
      <c r="AO2960" s="1420"/>
      <c r="AP2960" s="1420"/>
      <c r="AQ2960" s="1420"/>
      <c r="AR2960" s="1420"/>
      <c r="AS2960" s="1494"/>
      <c r="AT2960" s="1420"/>
      <c r="AU2960" s="1493"/>
      <c r="AV2960" s="1493"/>
      <c r="AW2960" s="1494"/>
      <c r="AX2960" s="1494"/>
      <c r="AY2960" s="1491"/>
      <c r="AZ2960" s="1420"/>
      <c r="BA2960" s="1494"/>
      <c r="BB2960" s="1494"/>
      <c r="BC2960" s="1494"/>
      <c r="BD2960" s="1583"/>
      <c r="BE2960" s="1584"/>
      <c r="BF2960" s="1585"/>
      <c r="BG2960" s="1584"/>
      <c r="BH2960" s="1586"/>
      <c r="BI2960" s="1587"/>
      <c r="BJ2960" s="1584"/>
      <c r="BK2960" s="1584"/>
      <c r="BL2960" s="1588">
        <f t="shared" si="329"/>
        <v>0</v>
      </c>
      <c r="BM2960" s="1420"/>
      <c r="BN2960" s="1439"/>
      <c r="BO2960" s="1439"/>
      <c r="BP2960" s="1439"/>
      <c r="BQ2960" s="1439"/>
      <c r="BR2960" s="1439"/>
      <c r="BS2960" s="1439"/>
      <c r="BT2960" s="1439"/>
      <c r="BU2960" s="1439"/>
      <c r="BV2960" s="1439"/>
      <c r="BW2960" s="1439"/>
      <c r="BX2960" s="1439"/>
      <c r="BY2960" s="1439"/>
      <c r="BZ2960" s="1439"/>
      <c r="CA2960" s="1439"/>
      <c r="CB2960" s="1439"/>
      <c r="CC2960" s="1439"/>
      <c r="CD2960" s="1553" t="s">
        <v>4788</v>
      </c>
    </row>
    <row r="2961" spans="1:82" s="1414" customFormat="1" ht="31.5" customHeight="1" x14ac:dyDescent="0.25">
      <c r="A2961" s="1580" t="s">
        <v>163</v>
      </c>
      <c r="B2961" s="1581" t="s">
        <v>4859</v>
      </c>
      <c r="C2961" s="1582" t="s">
        <v>4860</v>
      </c>
      <c r="D2961" s="1418">
        <v>389</v>
      </c>
      <c r="E2961" s="1419" t="s">
        <v>4861</v>
      </c>
      <c r="F2961" s="1420" t="s">
        <v>4862</v>
      </c>
      <c r="G2961" s="1420">
        <v>0</v>
      </c>
      <c r="H2961" s="1419" t="s">
        <v>1</v>
      </c>
      <c r="I2961" s="1420">
        <v>1</v>
      </c>
      <c r="J2961" s="1421">
        <v>1</v>
      </c>
      <c r="K2961" s="1419"/>
      <c r="L2961" s="1422"/>
      <c r="M2961" s="1423"/>
      <c r="N2961" s="1423"/>
      <c r="O2961" s="1423"/>
      <c r="P2961" s="1423"/>
      <c r="Q2961" s="1423"/>
      <c r="R2961" s="1423"/>
      <c r="S2961" s="1423"/>
      <c r="T2961" s="1423"/>
      <c r="U2961" s="1424">
        <f t="shared" si="330"/>
        <v>0</v>
      </c>
      <c r="V2961" s="1423"/>
      <c r="W2961" s="1423"/>
      <c r="X2961" s="1423"/>
      <c r="Y2961" s="1423"/>
      <c r="Z2961" s="1423"/>
      <c r="AA2961" s="1423"/>
      <c r="AB2961" s="1423"/>
      <c r="AC2961" s="1423"/>
      <c r="AD2961" s="1423"/>
      <c r="AE2961" s="1423"/>
      <c r="AF2961" s="1423"/>
      <c r="AG2961" s="1420"/>
      <c r="AH2961" s="1420"/>
      <c r="AI2961" s="1550"/>
      <c r="AJ2961" s="1420"/>
      <c r="AK2961" s="1420"/>
      <c r="AL2961" s="1420"/>
      <c r="AM2961" s="1551"/>
      <c r="AN2961" s="1551"/>
      <c r="AO2961" s="1420"/>
      <c r="AP2961" s="1420"/>
      <c r="AQ2961" s="1420"/>
      <c r="AR2961" s="1420"/>
      <c r="AS2961" s="1494"/>
      <c r="AT2961" s="1420"/>
      <c r="AU2961" s="1493"/>
      <c r="AV2961" s="1493"/>
      <c r="AW2961" s="1494"/>
      <c r="AX2961" s="1494"/>
      <c r="AY2961" s="1491"/>
      <c r="AZ2961" s="1420"/>
      <c r="BA2961" s="1494"/>
      <c r="BB2961" s="1494"/>
      <c r="BC2961" s="1494"/>
      <c r="BD2961" s="1494"/>
      <c r="BE2961" s="1420"/>
      <c r="BF2961" s="1549"/>
      <c r="BG2961" s="1420"/>
      <c r="BH2961" s="1454"/>
      <c r="BI2961" s="1551"/>
      <c r="BJ2961" s="1420"/>
      <c r="BK2961" s="1420"/>
      <c r="BL2961" s="1552">
        <f t="shared" si="329"/>
        <v>0</v>
      </c>
      <c r="BM2961" s="1420"/>
      <c r="BN2961" s="1439"/>
      <c r="BO2961" s="1439"/>
      <c r="BP2961" s="1439"/>
      <c r="BQ2961" s="1439"/>
      <c r="BR2961" s="1439"/>
      <c r="BS2961" s="1439"/>
      <c r="BT2961" s="1439"/>
      <c r="BU2961" s="1439"/>
      <c r="BV2961" s="1439"/>
      <c r="BW2961" s="1439"/>
      <c r="BX2961" s="1439"/>
      <c r="BY2961" s="1439"/>
      <c r="BZ2961" s="1439"/>
      <c r="CA2961" s="1439"/>
      <c r="CB2961" s="1439"/>
      <c r="CC2961" s="1439"/>
      <c r="CD2961" s="1553" t="s">
        <v>4788</v>
      </c>
    </row>
    <row r="2962" spans="1:82" s="1414" customFormat="1" ht="31.5" customHeight="1" thickBot="1" x14ac:dyDescent="0.3">
      <c r="A2962" s="1589" t="s">
        <v>163</v>
      </c>
      <c r="B2962" s="1590" t="s">
        <v>4859</v>
      </c>
      <c r="C2962" s="1591" t="s">
        <v>4860</v>
      </c>
      <c r="D2962" s="1497">
        <v>389</v>
      </c>
      <c r="E2962" s="1498" t="s">
        <v>4861</v>
      </c>
      <c r="F2962" s="1499" t="s">
        <v>4862</v>
      </c>
      <c r="G2962" s="1499">
        <v>0</v>
      </c>
      <c r="H2962" s="1498" t="s">
        <v>1</v>
      </c>
      <c r="I2962" s="1499">
        <v>1</v>
      </c>
      <c r="J2962" s="1500">
        <v>1</v>
      </c>
      <c r="K2962" s="1498"/>
      <c r="L2962" s="1501"/>
      <c r="M2962" s="1502"/>
      <c r="N2962" s="1502"/>
      <c r="O2962" s="1502"/>
      <c r="P2962" s="1502"/>
      <c r="Q2962" s="1502"/>
      <c r="R2962" s="1502"/>
      <c r="S2962" s="1502"/>
      <c r="T2962" s="1502"/>
      <c r="U2962" s="1503">
        <f t="shared" si="330"/>
        <v>0</v>
      </c>
      <c r="V2962" s="1502"/>
      <c r="W2962" s="1502"/>
      <c r="X2962" s="1502"/>
      <c r="Y2962" s="1502"/>
      <c r="Z2962" s="1502"/>
      <c r="AA2962" s="1502"/>
      <c r="AB2962" s="1502"/>
      <c r="AC2962" s="1502"/>
      <c r="AD2962" s="1502"/>
      <c r="AE2962" s="1502"/>
      <c r="AF2962" s="1502"/>
      <c r="AG2962" s="1499"/>
      <c r="AH2962" s="1499"/>
      <c r="AI2962" s="1561"/>
      <c r="AJ2962" s="1499"/>
      <c r="AK2962" s="1499"/>
      <c r="AL2962" s="1499"/>
      <c r="AM2962" s="1593"/>
      <c r="AN2962" s="1593"/>
      <c r="AO2962" s="1499"/>
      <c r="AP2962" s="1499"/>
      <c r="AQ2962" s="1499"/>
      <c r="AR2962" s="1499"/>
      <c r="AS2962" s="1510"/>
      <c r="AT2962" s="1499"/>
      <c r="AU2962" s="1509"/>
      <c r="AV2962" s="1509"/>
      <c r="AW2962" s="1510"/>
      <c r="AX2962" s="1510"/>
      <c r="AY2962" s="1511"/>
      <c r="AZ2962" s="1563"/>
      <c r="BA2962" s="1510"/>
      <c r="BB2962" s="1510"/>
      <c r="BC2962" s="1510"/>
      <c r="BD2962" s="1510"/>
      <c r="BE2962" s="1499"/>
      <c r="BF2962" s="1560"/>
      <c r="BG2962" s="1499"/>
      <c r="BH2962" s="1592"/>
      <c r="BI2962" s="1593"/>
      <c r="BJ2962" s="1499"/>
      <c r="BK2962" s="1499"/>
      <c r="BL2962" s="1552">
        <f t="shared" si="329"/>
        <v>0</v>
      </c>
      <c r="BM2962" s="1499"/>
      <c r="BN2962" s="1514"/>
      <c r="BO2962" s="1514"/>
      <c r="BP2962" s="1514"/>
      <c r="BQ2962" s="1514"/>
      <c r="BR2962" s="1514"/>
      <c r="BS2962" s="1514"/>
      <c r="BT2962" s="1514"/>
      <c r="BU2962" s="1514"/>
      <c r="BV2962" s="1514"/>
      <c r="BW2962" s="1514"/>
      <c r="BX2962" s="1514"/>
      <c r="BY2962" s="1514"/>
      <c r="BZ2962" s="1514"/>
      <c r="CA2962" s="1514"/>
      <c r="CB2962" s="1514"/>
      <c r="CC2962" s="1514"/>
      <c r="CD2962" s="1569" t="s">
        <v>4788</v>
      </c>
    </row>
    <row r="2963" spans="1:82" s="1414" customFormat="1" ht="58.5" customHeight="1" x14ac:dyDescent="0.2">
      <c r="A2963" s="1570" t="s">
        <v>163</v>
      </c>
      <c r="B2963" s="1571" t="s">
        <v>4859</v>
      </c>
      <c r="C2963" s="1572" t="s">
        <v>4860</v>
      </c>
      <c r="D2963" s="1380">
        <v>390</v>
      </c>
      <c r="E2963" s="1381" t="s">
        <v>4888</v>
      </c>
      <c r="F2963" s="1382" t="s">
        <v>4889</v>
      </c>
      <c r="G2963" s="1382">
        <v>0</v>
      </c>
      <c r="H2963" s="1381" t="s">
        <v>0</v>
      </c>
      <c r="I2963" s="1382">
        <v>8</v>
      </c>
      <c r="J2963" s="1456">
        <v>2</v>
      </c>
      <c r="K2963" s="1381"/>
      <c r="L2963" s="1457">
        <f>+M2963+N2963+O2963+P2963+Q2963+R2963+S2963+T2963</f>
        <v>27000000</v>
      </c>
      <c r="M2963" s="1459">
        <v>27000000</v>
      </c>
      <c r="N2963" s="1459"/>
      <c r="O2963" s="1459"/>
      <c r="P2963" s="1459"/>
      <c r="Q2963" s="1459"/>
      <c r="R2963" s="1459"/>
      <c r="S2963" s="1459"/>
      <c r="T2963" s="1459"/>
      <c r="U2963" s="1460">
        <f t="shared" si="330"/>
        <v>27000000</v>
      </c>
      <c r="V2963" s="775">
        <v>27000000</v>
      </c>
      <c r="W2963" s="775"/>
      <c r="X2963" s="775"/>
      <c r="Y2963" s="775"/>
      <c r="Z2963" s="775"/>
      <c r="AA2963" s="775"/>
      <c r="AB2963" s="775"/>
      <c r="AC2963" s="775"/>
      <c r="AD2963" s="1459"/>
      <c r="AE2963" s="1459"/>
      <c r="AF2963" s="1459"/>
      <c r="AG2963" s="1382">
        <v>86101705</v>
      </c>
      <c r="AH2963" s="1382" t="s">
        <v>4863</v>
      </c>
      <c r="AI2963" s="1573">
        <v>42849</v>
      </c>
      <c r="AJ2963" s="1382" t="s">
        <v>4876</v>
      </c>
      <c r="AK2963" s="1382" t="s">
        <v>4877</v>
      </c>
      <c r="AL2963" s="1382" t="s">
        <v>1754</v>
      </c>
      <c r="AM2963" s="1540">
        <v>27000000</v>
      </c>
      <c r="AN2963" s="1540">
        <v>27000000</v>
      </c>
      <c r="AO2963" s="1382" t="s">
        <v>275</v>
      </c>
      <c r="AP2963" s="1382" t="s">
        <v>4805</v>
      </c>
      <c r="AQ2963" s="1382" t="s">
        <v>4865</v>
      </c>
      <c r="AR2963" s="1382">
        <v>2204080102</v>
      </c>
      <c r="AS2963" s="1516" t="s">
        <v>6223</v>
      </c>
      <c r="AT2963" s="1516" t="s">
        <v>4890</v>
      </c>
      <c r="AU2963" s="1516">
        <v>1</v>
      </c>
      <c r="AV2963" s="1594">
        <v>1</v>
      </c>
      <c r="AW2963" s="1574">
        <v>42917</v>
      </c>
      <c r="AX2963" s="1574">
        <v>43015</v>
      </c>
      <c r="AY2963" s="1595">
        <v>27000000</v>
      </c>
      <c r="AZ2963" s="1382">
        <v>2017000831</v>
      </c>
      <c r="BA2963" s="1596" t="s">
        <v>1891</v>
      </c>
      <c r="BB2963" s="1516" t="s">
        <v>4891</v>
      </c>
      <c r="BC2963" s="1516" t="s">
        <v>4892</v>
      </c>
      <c r="BD2963" s="1382">
        <v>2017000831</v>
      </c>
      <c r="BE2963" s="1539">
        <v>42881</v>
      </c>
      <c r="BF2963" s="1538">
        <v>27000000</v>
      </c>
      <c r="BG2963" s="1382"/>
      <c r="BH2963" s="1539"/>
      <c r="BI2963" s="1540"/>
      <c r="BJ2963" s="1382"/>
      <c r="BK2963" s="1382"/>
      <c r="BL2963" s="1552">
        <f t="shared" si="329"/>
        <v>27000000</v>
      </c>
      <c r="BM2963" s="1541">
        <f>L2963-(BI2963:BI2967)</f>
        <v>27000000</v>
      </c>
      <c r="BN2963" s="1471"/>
      <c r="BO2963" s="1471"/>
      <c r="BP2963" s="1471"/>
      <c r="BQ2963" s="1471"/>
      <c r="BR2963" s="1471"/>
      <c r="BS2963" s="1471"/>
      <c r="BT2963" s="1471"/>
      <c r="BU2963" s="1471"/>
      <c r="BV2963" s="1471"/>
      <c r="BW2963" s="1471"/>
      <c r="BX2963" s="1471"/>
      <c r="BY2963" s="1471"/>
      <c r="BZ2963" s="1471"/>
      <c r="CA2963" s="1471"/>
      <c r="CB2963" s="1471"/>
      <c r="CC2963" s="1471"/>
      <c r="CD2963" s="1542" t="s">
        <v>4788</v>
      </c>
    </row>
    <row r="2964" spans="1:82" s="1414" customFormat="1" ht="31.5" customHeight="1" x14ac:dyDescent="0.25">
      <c r="A2964" s="1580" t="s">
        <v>163</v>
      </c>
      <c r="B2964" s="1581" t="s">
        <v>4859</v>
      </c>
      <c r="C2964" s="1582" t="s">
        <v>4860</v>
      </c>
      <c r="D2964" s="1418">
        <v>390</v>
      </c>
      <c r="E2964" s="1419" t="s">
        <v>4888</v>
      </c>
      <c r="F2964" s="1420" t="s">
        <v>4889</v>
      </c>
      <c r="G2964" s="1420">
        <v>0</v>
      </c>
      <c r="H2964" s="1419" t="s">
        <v>0</v>
      </c>
      <c r="I2964" s="1420">
        <v>8</v>
      </c>
      <c r="J2964" s="1421">
        <v>2</v>
      </c>
      <c r="K2964" s="1419"/>
      <c r="L2964" s="1422"/>
      <c r="M2964" s="1423"/>
      <c r="N2964" s="1423"/>
      <c r="O2964" s="1423"/>
      <c r="P2964" s="1423"/>
      <c r="Q2964" s="1423"/>
      <c r="R2964" s="1423"/>
      <c r="S2964" s="1423"/>
      <c r="T2964" s="1423"/>
      <c r="U2964" s="1424">
        <f t="shared" si="330"/>
        <v>0</v>
      </c>
      <c r="V2964" s="1423"/>
      <c r="W2964" s="1423"/>
      <c r="X2964" s="1423"/>
      <c r="Y2964" s="1423"/>
      <c r="Z2964" s="1423"/>
      <c r="AA2964" s="1423"/>
      <c r="AB2964" s="1423"/>
      <c r="AC2964" s="1423"/>
      <c r="AD2964" s="1423"/>
      <c r="AE2964" s="1423"/>
      <c r="AF2964" s="1423"/>
      <c r="AG2964" s="1420"/>
      <c r="AH2964" s="1420"/>
      <c r="AI2964" s="1550"/>
      <c r="AJ2964" s="1420"/>
      <c r="AK2964" s="1420"/>
      <c r="AL2964" s="1420"/>
      <c r="AM2964" s="1551"/>
      <c r="AN2964" s="1551"/>
      <c r="AO2964" s="1420"/>
      <c r="AP2964" s="1420"/>
      <c r="AQ2964" s="1420"/>
      <c r="AR2964" s="1420"/>
      <c r="AS2964" s="1494"/>
      <c r="AT2964" s="1420"/>
      <c r="AU2964" s="1493"/>
      <c r="AV2964" s="1493"/>
      <c r="AW2964" s="1494"/>
      <c r="AX2964" s="1494"/>
      <c r="AY2964" s="1491"/>
      <c r="AZ2964" s="1583"/>
      <c r="BA2964" s="1494"/>
      <c r="BB2964" s="1494"/>
      <c r="BC2964" s="1494"/>
      <c r="BD2964" s="1494"/>
      <c r="BE2964" s="1494"/>
      <c r="BF2964" s="1549"/>
      <c r="BG2964" s="1494"/>
      <c r="BH2964" s="1579"/>
      <c r="BI2964" s="1551"/>
      <c r="BJ2964" s="1494"/>
      <c r="BK2964" s="1494"/>
      <c r="BL2964" s="1552">
        <f t="shared" si="329"/>
        <v>0</v>
      </c>
      <c r="BM2964" s="1420"/>
      <c r="BN2964" s="1439"/>
      <c r="BO2964" s="1439"/>
      <c r="BP2964" s="1439"/>
      <c r="BQ2964" s="1439"/>
      <c r="BR2964" s="1439"/>
      <c r="BS2964" s="1439"/>
      <c r="BT2964" s="1439"/>
      <c r="BU2964" s="1439"/>
      <c r="BV2964" s="1439"/>
      <c r="BW2964" s="1439"/>
      <c r="BX2964" s="1439"/>
      <c r="BY2964" s="1439"/>
      <c r="BZ2964" s="1439"/>
      <c r="CA2964" s="1439"/>
      <c r="CB2964" s="1439"/>
      <c r="CC2964" s="1439"/>
      <c r="CD2964" s="1553" t="s">
        <v>4788</v>
      </c>
    </row>
    <row r="2965" spans="1:82" s="1414" customFormat="1" ht="31.5" customHeight="1" x14ac:dyDescent="0.25">
      <c r="A2965" s="1580" t="s">
        <v>163</v>
      </c>
      <c r="B2965" s="1581" t="s">
        <v>4859</v>
      </c>
      <c r="C2965" s="1582" t="s">
        <v>4860</v>
      </c>
      <c r="D2965" s="1418">
        <v>390</v>
      </c>
      <c r="E2965" s="1419" t="s">
        <v>4888</v>
      </c>
      <c r="F2965" s="1420" t="s">
        <v>4889</v>
      </c>
      <c r="G2965" s="1420">
        <v>0</v>
      </c>
      <c r="H2965" s="1419" t="s">
        <v>0</v>
      </c>
      <c r="I2965" s="1420">
        <v>8</v>
      </c>
      <c r="J2965" s="1421">
        <v>2</v>
      </c>
      <c r="K2965" s="1419"/>
      <c r="L2965" s="1422"/>
      <c r="M2965" s="1423"/>
      <c r="N2965" s="1423"/>
      <c r="O2965" s="1423"/>
      <c r="P2965" s="1423"/>
      <c r="Q2965" s="1423"/>
      <c r="R2965" s="1423"/>
      <c r="S2965" s="1423"/>
      <c r="T2965" s="1423"/>
      <c r="U2965" s="1424">
        <f t="shared" si="330"/>
        <v>0</v>
      </c>
      <c r="V2965" s="1423"/>
      <c r="W2965" s="1423"/>
      <c r="X2965" s="1423"/>
      <c r="Y2965" s="1423"/>
      <c r="Z2965" s="1423"/>
      <c r="AA2965" s="1423"/>
      <c r="AB2965" s="1423"/>
      <c r="AC2965" s="1423"/>
      <c r="AD2965" s="1423"/>
      <c r="AE2965" s="1423"/>
      <c r="AF2965" s="1423"/>
      <c r="AG2965" s="1420"/>
      <c r="AH2965" s="1420"/>
      <c r="AI2965" s="1550"/>
      <c r="AJ2965" s="1420"/>
      <c r="AK2965" s="1420"/>
      <c r="AL2965" s="1420"/>
      <c r="AM2965" s="1551"/>
      <c r="AN2965" s="1551"/>
      <c r="AO2965" s="1420"/>
      <c r="AP2965" s="1420"/>
      <c r="AQ2965" s="1420"/>
      <c r="AR2965" s="1420"/>
      <c r="AS2965" s="1494"/>
      <c r="AT2965" s="1420"/>
      <c r="AU2965" s="1493"/>
      <c r="AV2965" s="1493"/>
      <c r="AW2965" s="1494"/>
      <c r="AX2965" s="1494"/>
      <c r="AY2965" s="1491"/>
      <c r="AZ2965" s="1494"/>
      <c r="BA2965" s="1494"/>
      <c r="BB2965" s="1494"/>
      <c r="BC2965" s="1494"/>
      <c r="BD2965" s="1494"/>
      <c r="BE2965" s="1420"/>
      <c r="BF2965" s="1549"/>
      <c r="BG2965" s="1420"/>
      <c r="BH2965" s="1454"/>
      <c r="BI2965" s="1551"/>
      <c r="BJ2965" s="1420"/>
      <c r="BK2965" s="1420"/>
      <c r="BL2965" s="1552">
        <f t="shared" si="329"/>
        <v>0</v>
      </c>
      <c r="BM2965" s="1420"/>
      <c r="BN2965" s="1439"/>
      <c r="BO2965" s="1439"/>
      <c r="BP2965" s="1439"/>
      <c r="BQ2965" s="1439"/>
      <c r="BR2965" s="1439"/>
      <c r="BS2965" s="1439"/>
      <c r="BT2965" s="1439"/>
      <c r="BU2965" s="1439"/>
      <c r="BV2965" s="1439"/>
      <c r="BW2965" s="1439"/>
      <c r="BX2965" s="1439"/>
      <c r="BY2965" s="1439"/>
      <c r="BZ2965" s="1439"/>
      <c r="CA2965" s="1439"/>
      <c r="CB2965" s="1439"/>
      <c r="CC2965" s="1439"/>
      <c r="CD2965" s="1553" t="s">
        <v>4788</v>
      </c>
    </row>
    <row r="2966" spans="1:82" s="1414" customFormat="1" ht="31.5" customHeight="1" x14ac:dyDescent="0.25">
      <c r="A2966" s="1580" t="s">
        <v>163</v>
      </c>
      <c r="B2966" s="1581" t="s">
        <v>4859</v>
      </c>
      <c r="C2966" s="1582" t="s">
        <v>4860</v>
      </c>
      <c r="D2966" s="1418">
        <v>390</v>
      </c>
      <c r="E2966" s="1419" t="s">
        <v>4888</v>
      </c>
      <c r="F2966" s="1420" t="s">
        <v>4889</v>
      </c>
      <c r="G2966" s="1420">
        <v>0</v>
      </c>
      <c r="H2966" s="1419" t="s">
        <v>0</v>
      </c>
      <c r="I2966" s="1420">
        <v>8</v>
      </c>
      <c r="J2966" s="1421">
        <v>2</v>
      </c>
      <c r="K2966" s="1419"/>
      <c r="L2966" s="1422"/>
      <c r="M2966" s="1423"/>
      <c r="N2966" s="1423"/>
      <c r="O2966" s="1423"/>
      <c r="P2966" s="1423"/>
      <c r="Q2966" s="1423"/>
      <c r="R2966" s="1423"/>
      <c r="S2966" s="1423"/>
      <c r="T2966" s="1423"/>
      <c r="U2966" s="1424">
        <f t="shared" si="330"/>
        <v>0</v>
      </c>
      <c r="V2966" s="1423"/>
      <c r="W2966" s="1423"/>
      <c r="X2966" s="1423"/>
      <c r="Y2966" s="1423"/>
      <c r="Z2966" s="1423"/>
      <c r="AA2966" s="1423"/>
      <c r="AB2966" s="1423"/>
      <c r="AC2966" s="1423"/>
      <c r="AD2966" s="1423"/>
      <c r="AE2966" s="1423"/>
      <c r="AF2966" s="1423"/>
      <c r="AG2966" s="1420"/>
      <c r="AH2966" s="1420"/>
      <c r="AI2966" s="1550"/>
      <c r="AJ2966" s="1420"/>
      <c r="AK2966" s="1420"/>
      <c r="AL2966" s="1420"/>
      <c r="AM2966" s="1551"/>
      <c r="AN2966" s="1551"/>
      <c r="AO2966" s="1420"/>
      <c r="AP2966" s="1420"/>
      <c r="AQ2966" s="1420"/>
      <c r="AR2966" s="1420"/>
      <c r="AS2966" s="1494"/>
      <c r="AT2966" s="1420"/>
      <c r="AU2966" s="1493"/>
      <c r="AV2966" s="1493"/>
      <c r="AW2966" s="1494"/>
      <c r="AX2966" s="1494"/>
      <c r="AY2966" s="1491"/>
      <c r="AZ2966" s="1494"/>
      <c r="BA2966" s="1494"/>
      <c r="BB2966" s="1494"/>
      <c r="BC2966" s="1494"/>
      <c r="BD2966" s="1494"/>
      <c r="BE2966" s="1420"/>
      <c r="BF2966" s="1549"/>
      <c r="BG2966" s="1420"/>
      <c r="BH2966" s="1454"/>
      <c r="BI2966" s="1551"/>
      <c r="BJ2966" s="1420"/>
      <c r="BK2966" s="1420"/>
      <c r="BL2966" s="1552">
        <f t="shared" si="329"/>
        <v>0</v>
      </c>
      <c r="BM2966" s="1420"/>
      <c r="BN2966" s="1439"/>
      <c r="BO2966" s="1439"/>
      <c r="BP2966" s="1439"/>
      <c r="BQ2966" s="1439"/>
      <c r="BR2966" s="1439"/>
      <c r="BS2966" s="1439"/>
      <c r="BT2966" s="1439"/>
      <c r="BU2966" s="1439"/>
      <c r="BV2966" s="1439"/>
      <c r="BW2966" s="1439"/>
      <c r="BX2966" s="1439"/>
      <c r="BY2966" s="1439"/>
      <c r="BZ2966" s="1439"/>
      <c r="CA2966" s="1439"/>
      <c r="CB2966" s="1439"/>
      <c r="CC2966" s="1439"/>
      <c r="CD2966" s="1553" t="s">
        <v>4788</v>
      </c>
    </row>
    <row r="2967" spans="1:82" s="1414" customFormat="1" ht="31.5" customHeight="1" x14ac:dyDescent="0.25">
      <c r="A2967" s="1580" t="s">
        <v>163</v>
      </c>
      <c r="B2967" s="1581" t="s">
        <v>4859</v>
      </c>
      <c r="C2967" s="1582" t="s">
        <v>4860</v>
      </c>
      <c r="D2967" s="1418">
        <v>390</v>
      </c>
      <c r="E2967" s="1419" t="s">
        <v>4888</v>
      </c>
      <c r="F2967" s="1420" t="s">
        <v>4889</v>
      </c>
      <c r="G2967" s="1420">
        <v>0</v>
      </c>
      <c r="H2967" s="1419" t="s">
        <v>0</v>
      </c>
      <c r="I2967" s="1420">
        <v>8</v>
      </c>
      <c r="J2967" s="1421">
        <v>2</v>
      </c>
      <c r="K2967" s="1419"/>
      <c r="L2967" s="1422"/>
      <c r="M2967" s="1423"/>
      <c r="N2967" s="1423"/>
      <c r="O2967" s="1423"/>
      <c r="P2967" s="1423"/>
      <c r="Q2967" s="1423"/>
      <c r="R2967" s="1423"/>
      <c r="S2967" s="1423"/>
      <c r="T2967" s="1423"/>
      <c r="U2967" s="1424">
        <f t="shared" si="330"/>
        <v>0</v>
      </c>
      <c r="V2967" s="1423"/>
      <c r="W2967" s="1423"/>
      <c r="X2967" s="1423"/>
      <c r="Y2967" s="1423"/>
      <c r="Z2967" s="1423"/>
      <c r="AA2967" s="1423"/>
      <c r="AB2967" s="1423"/>
      <c r="AC2967" s="1423"/>
      <c r="AD2967" s="1423"/>
      <c r="AE2967" s="1423"/>
      <c r="AF2967" s="1423"/>
      <c r="AG2967" s="1420"/>
      <c r="AH2967" s="1420"/>
      <c r="AI2967" s="1550"/>
      <c r="AJ2967" s="1420"/>
      <c r="AK2967" s="1420"/>
      <c r="AL2967" s="1420"/>
      <c r="AM2967" s="1551"/>
      <c r="AN2967" s="1551"/>
      <c r="AO2967" s="1420"/>
      <c r="AP2967" s="1420"/>
      <c r="AQ2967" s="1420"/>
      <c r="AR2967" s="1420"/>
      <c r="AS2967" s="1494"/>
      <c r="AT2967" s="1420"/>
      <c r="AU2967" s="1493"/>
      <c r="AV2967" s="1493"/>
      <c r="AW2967" s="1494"/>
      <c r="AX2967" s="1494"/>
      <c r="AY2967" s="1491"/>
      <c r="AZ2967" s="1494"/>
      <c r="BA2967" s="1494"/>
      <c r="BB2967" s="1494"/>
      <c r="BC2967" s="1494"/>
      <c r="BD2967" s="1494"/>
      <c r="BE2967" s="1420"/>
      <c r="BF2967" s="1549"/>
      <c r="BG2967" s="1420"/>
      <c r="BH2967" s="1454"/>
      <c r="BI2967" s="1551"/>
      <c r="BJ2967" s="1420"/>
      <c r="BK2967" s="1420"/>
      <c r="BL2967" s="1552">
        <f t="shared" ref="BL2967:BL3041" si="331">BF2966-BI2966</f>
        <v>0</v>
      </c>
      <c r="BM2967" s="1420"/>
      <c r="BN2967" s="1439"/>
      <c r="BO2967" s="1439"/>
      <c r="BP2967" s="1439"/>
      <c r="BQ2967" s="1439"/>
      <c r="BR2967" s="1439"/>
      <c r="BS2967" s="1439"/>
      <c r="BT2967" s="1439"/>
      <c r="BU2967" s="1439"/>
      <c r="BV2967" s="1439"/>
      <c r="BW2967" s="1439"/>
      <c r="BX2967" s="1439"/>
      <c r="BY2967" s="1439"/>
      <c r="BZ2967" s="1439"/>
      <c r="CA2967" s="1439"/>
      <c r="CB2967" s="1439"/>
      <c r="CC2967" s="1439"/>
      <c r="CD2967" s="1553" t="s">
        <v>4788</v>
      </c>
    </row>
    <row r="2968" spans="1:82" s="1414" customFormat="1" ht="31.5" customHeight="1" thickBot="1" x14ac:dyDescent="0.3">
      <c r="A2968" s="1589" t="s">
        <v>163</v>
      </c>
      <c r="B2968" s="1590" t="s">
        <v>4859</v>
      </c>
      <c r="C2968" s="1591" t="s">
        <v>4860</v>
      </c>
      <c r="D2968" s="1497">
        <v>390</v>
      </c>
      <c r="E2968" s="1498" t="s">
        <v>4888</v>
      </c>
      <c r="F2968" s="1499" t="s">
        <v>4889</v>
      </c>
      <c r="G2968" s="1499">
        <v>0</v>
      </c>
      <c r="H2968" s="1498" t="s">
        <v>0</v>
      </c>
      <c r="I2968" s="1499">
        <v>8</v>
      </c>
      <c r="J2968" s="1500">
        <v>2</v>
      </c>
      <c r="K2968" s="1498"/>
      <c r="L2968" s="1501"/>
      <c r="M2968" s="1502"/>
      <c r="N2968" s="1502"/>
      <c r="O2968" s="1502"/>
      <c r="P2968" s="1502"/>
      <c r="Q2968" s="1502"/>
      <c r="R2968" s="1502"/>
      <c r="S2968" s="1502"/>
      <c r="T2968" s="1502"/>
      <c r="U2968" s="1503">
        <f t="shared" si="330"/>
        <v>0</v>
      </c>
      <c r="V2968" s="1502"/>
      <c r="W2968" s="1502"/>
      <c r="X2968" s="1502"/>
      <c r="Y2968" s="1502"/>
      <c r="Z2968" s="1502"/>
      <c r="AA2968" s="1502"/>
      <c r="AB2968" s="1502"/>
      <c r="AC2968" s="1502"/>
      <c r="AD2968" s="1502"/>
      <c r="AE2968" s="1502"/>
      <c r="AF2968" s="1502"/>
      <c r="AG2968" s="1499"/>
      <c r="AH2968" s="1499"/>
      <c r="AI2968" s="1561"/>
      <c r="AJ2968" s="1499"/>
      <c r="AK2968" s="1499"/>
      <c r="AL2968" s="1499"/>
      <c r="AM2968" s="1593"/>
      <c r="AN2968" s="1593"/>
      <c r="AO2968" s="1499"/>
      <c r="AP2968" s="1499"/>
      <c r="AQ2968" s="1499"/>
      <c r="AR2968" s="1499"/>
      <c r="AS2968" s="1510"/>
      <c r="AT2968" s="1499"/>
      <c r="AU2968" s="1509"/>
      <c r="AV2968" s="1509"/>
      <c r="AW2968" s="1510"/>
      <c r="AX2968" s="1510"/>
      <c r="AY2968" s="1511" t="s">
        <v>4893</v>
      </c>
      <c r="AZ2968" s="1510"/>
      <c r="BA2968" s="1510"/>
      <c r="BB2968" s="1510"/>
      <c r="BC2968" s="1510"/>
      <c r="BD2968" s="1510"/>
      <c r="BE2968" s="1499"/>
      <c r="BF2968" s="1560"/>
      <c r="BG2968" s="1499"/>
      <c r="BH2968" s="1592"/>
      <c r="BI2968" s="1593"/>
      <c r="BJ2968" s="1499"/>
      <c r="BK2968" s="1499"/>
      <c r="BL2968" s="1597">
        <f t="shared" si="331"/>
        <v>0</v>
      </c>
      <c r="BM2968" s="1499"/>
      <c r="BN2968" s="1514"/>
      <c r="BO2968" s="1514"/>
      <c r="BP2968" s="1514"/>
      <c r="BQ2968" s="1514"/>
      <c r="BR2968" s="1514"/>
      <c r="BS2968" s="1514"/>
      <c r="BT2968" s="1514"/>
      <c r="BU2968" s="1514"/>
      <c r="BV2968" s="1514"/>
      <c r="BW2968" s="1514"/>
      <c r="BX2968" s="1514"/>
      <c r="BY2968" s="1514"/>
      <c r="BZ2968" s="1514"/>
      <c r="CA2968" s="1514"/>
      <c r="CB2968" s="1514"/>
      <c r="CC2968" s="1514"/>
      <c r="CD2968" s="1569" t="s">
        <v>4788</v>
      </c>
    </row>
    <row r="2969" spans="1:82" s="1414" customFormat="1" ht="31.5" customHeight="1" x14ac:dyDescent="0.25">
      <c r="A2969" s="1570" t="s">
        <v>163</v>
      </c>
      <c r="B2969" s="1571" t="s">
        <v>4859</v>
      </c>
      <c r="C2969" s="1572" t="s">
        <v>4860</v>
      </c>
      <c r="D2969" s="1380">
        <v>391</v>
      </c>
      <c r="E2969" s="1381" t="s">
        <v>4894</v>
      </c>
      <c r="F2969" s="1382" t="s">
        <v>4895</v>
      </c>
      <c r="G2969" s="1382">
        <v>0</v>
      </c>
      <c r="H2969" s="1381" t="s">
        <v>0</v>
      </c>
      <c r="I2969" s="1382">
        <v>8</v>
      </c>
      <c r="J2969" s="1456">
        <v>8</v>
      </c>
      <c r="K2969" s="1381"/>
      <c r="L2969" s="1457">
        <f>+M2969+N2969+O2969+P2969+Q2969+R2969+S2969+T2969</f>
        <v>0</v>
      </c>
      <c r="M2969" s="1459"/>
      <c r="N2969" s="1459"/>
      <c r="O2969" s="1459"/>
      <c r="P2969" s="1459"/>
      <c r="Q2969" s="1459"/>
      <c r="R2969" s="1459"/>
      <c r="S2969" s="1459"/>
      <c r="T2969" s="1459"/>
      <c r="U2969" s="1460">
        <f t="shared" si="330"/>
        <v>0</v>
      </c>
      <c r="V2969" s="1459"/>
      <c r="W2969" s="1459"/>
      <c r="X2969" s="1459"/>
      <c r="Y2969" s="1459"/>
      <c r="Z2969" s="1459"/>
      <c r="AA2969" s="1459"/>
      <c r="AB2969" s="1459"/>
      <c r="AC2969" s="1459"/>
      <c r="AD2969" s="1459"/>
      <c r="AE2969" s="1459"/>
      <c r="AF2969" s="1459"/>
      <c r="AG2969" s="1382"/>
      <c r="AH2969" s="1382"/>
      <c r="AI2969" s="1573"/>
      <c r="AJ2969" s="1382"/>
      <c r="AK2969" s="1382"/>
      <c r="AL2969" s="1382"/>
      <c r="AM2969" s="1540"/>
      <c r="AN2969" s="1540"/>
      <c r="AO2969" s="1382"/>
      <c r="AP2969" s="1382"/>
      <c r="AQ2969" s="1382"/>
      <c r="AR2969" s="1382"/>
      <c r="AS2969" s="1516"/>
      <c r="AT2969" s="1382"/>
      <c r="AU2969" s="1517"/>
      <c r="AV2969" s="1517"/>
      <c r="AW2969" s="1516"/>
      <c r="AX2969" s="1516"/>
      <c r="AY2969" s="1518"/>
      <c r="AZ2969" s="1516"/>
      <c r="BA2969" s="1516"/>
      <c r="BB2969" s="1516"/>
      <c r="BC2969" s="1516"/>
      <c r="BD2969" s="1516"/>
      <c r="BE2969" s="1382"/>
      <c r="BF2969" s="1538"/>
      <c r="BG2969" s="1382"/>
      <c r="BH2969" s="1539"/>
      <c r="BI2969" s="1540"/>
      <c r="BJ2969" s="1382"/>
      <c r="BK2969" s="1382"/>
      <c r="BL2969" s="1541">
        <f t="shared" si="331"/>
        <v>0</v>
      </c>
      <c r="BM2969" s="1541">
        <f>L2969-(BI2968:BI2973)</f>
        <v>0</v>
      </c>
      <c r="BN2969" s="1471"/>
      <c r="BO2969" s="1471"/>
      <c r="BP2969" s="1471"/>
      <c r="BQ2969" s="1471"/>
      <c r="BR2969" s="1471"/>
      <c r="BS2969" s="1471"/>
      <c r="BT2969" s="1471"/>
      <c r="BU2969" s="1471"/>
      <c r="BV2969" s="1471"/>
      <c r="BW2969" s="1471"/>
      <c r="BX2969" s="1471"/>
      <c r="BY2969" s="1471"/>
      <c r="BZ2969" s="1471"/>
      <c r="CA2969" s="1471"/>
      <c r="CB2969" s="1471"/>
      <c r="CC2969" s="1471"/>
      <c r="CD2969" s="1542" t="s">
        <v>4788</v>
      </c>
    </row>
    <row r="2970" spans="1:82" s="1414" customFormat="1" ht="31.5" customHeight="1" x14ac:dyDescent="0.25">
      <c r="A2970" s="1580" t="s">
        <v>163</v>
      </c>
      <c r="B2970" s="1581" t="s">
        <v>4859</v>
      </c>
      <c r="C2970" s="1582" t="s">
        <v>4860</v>
      </c>
      <c r="D2970" s="1418">
        <v>391</v>
      </c>
      <c r="E2970" s="1419" t="s">
        <v>4894</v>
      </c>
      <c r="F2970" s="1420" t="s">
        <v>4895</v>
      </c>
      <c r="G2970" s="1420">
        <v>0</v>
      </c>
      <c r="H2970" s="1419" t="s">
        <v>0</v>
      </c>
      <c r="I2970" s="1420">
        <v>8</v>
      </c>
      <c r="J2970" s="1421">
        <v>8</v>
      </c>
      <c r="K2970" s="1419"/>
      <c r="L2970" s="1422"/>
      <c r="M2970" s="1423"/>
      <c r="N2970" s="1423"/>
      <c r="O2970" s="1423"/>
      <c r="P2970" s="1423"/>
      <c r="Q2970" s="1423"/>
      <c r="R2970" s="1423"/>
      <c r="S2970" s="1423"/>
      <c r="T2970" s="1423"/>
      <c r="U2970" s="1424">
        <f t="shared" si="330"/>
        <v>0</v>
      </c>
      <c r="V2970" s="1423"/>
      <c r="W2970" s="1423"/>
      <c r="X2970" s="1423"/>
      <c r="Y2970" s="1423"/>
      <c r="Z2970" s="1423"/>
      <c r="AA2970" s="1423"/>
      <c r="AB2970" s="1423"/>
      <c r="AC2970" s="1423"/>
      <c r="AD2970" s="1423"/>
      <c r="AE2970" s="1423"/>
      <c r="AF2970" s="1423"/>
      <c r="AG2970" s="1420"/>
      <c r="AH2970" s="1420"/>
      <c r="AI2970" s="1550"/>
      <c r="AJ2970" s="1420"/>
      <c r="AK2970" s="1420"/>
      <c r="AL2970" s="1420"/>
      <c r="AM2970" s="1551"/>
      <c r="AN2970" s="1551"/>
      <c r="AO2970" s="1420"/>
      <c r="AP2970" s="1420"/>
      <c r="AQ2970" s="1420"/>
      <c r="AR2970" s="1420"/>
      <c r="AS2970" s="1494"/>
      <c r="AT2970" s="1420"/>
      <c r="AU2970" s="1493"/>
      <c r="AV2970" s="1493"/>
      <c r="AW2970" s="1494"/>
      <c r="AX2970" s="1494"/>
      <c r="AY2970" s="1491"/>
      <c r="AZ2970" s="1494"/>
      <c r="BA2970" s="1494"/>
      <c r="BB2970" s="1494"/>
      <c r="BC2970" s="1494"/>
      <c r="BD2970" s="1494"/>
      <c r="BE2970" s="1420"/>
      <c r="BF2970" s="1549"/>
      <c r="BG2970" s="1420"/>
      <c r="BH2970" s="1454"/>
      <c r="BI2970" s="1551"/>
      <c r="BJ2970" s="1420"/>
      <c r="BK2970" s="1420"/>
      <c r="BL2970" s="1552">
        <f t="shared" si="331"/>
        <v>0</v>
      </c>
      <c r="BM2970" s="1420"/>
      <c r="BN2970" s="1439"/>
      <c r="BO2970" s="1439"/>
      <c r="BP2970" s="1439"/>
      <c r="BQ2970" s="1439"/>
      <c r="BR2970" s="1439"/>
      <c r="BS2970" s="1439"/>
      <c r="BT2970" s="1439"/>
      <c r="BU2970" s="1439"/>
      <c r="BV2970" s="1439"/>
      <c r="BW2970" s="1439"/>
      <c r="BX2970" s="1439"/>
      <c r="BY2970" s="1439"/>
      <c r="BZ2970" s="1439"/>
      <c r="CA2970" s="1439"/>
      <c r="CB2970" s="1439"/>
      <c r="CC2970" s="1439"/>
      <c r="CD2970" s="1553" t="s">
        <v>4788</v>
      </c>
    </row>
    <row r="2971" spans="1:82" s="1414" customFormat="1" ht="31.5" customHeight="1" x14ac:dyDescent="0.25">
      <c r="A2971" s="1580" t="s">
        <v>163</v>
      </c>
      <c r="B2971" s="1581" t="s">
        <v>4859</v>
      </c>
      <c r="C2971" s="1582" t="s">
        <v>4860</v>
      </c>
      <c r="D2971" s="1418">
        <v>391</v>
      </c>
      <c r="E2971" s="1419" t="s">
        <v>4894</v>
      </c>
      <c r="F2971" s="1420" t="s">
        <v>4895</v>
      </c>
      <c r="G2971" s="1420">
        <v>0</v>
      </c>
      <c r="H2971" s="1419" t="s">
        <v>0</v>
      </c>
      <c r="I2971" s="1420">
        <v>8</v>
      </c>
      <c r="J2971" s="1421">
        <v>8</v>
      </c>
      <c r="K2971" s="1419"/>
      <c r="L2971" s="1422"/>
      <c r="M2971" s="1423"/>
      <c r="N2971" s="1423"/>
      <c r="O2971" s="1423"/>
      <c r="P2971" s="1423"/>
      <c r="Q2971" s="1423"/>
      <c r="R2971" s="1423"/>
      <c r="S2971" s="1423"/>
      <c r="T2971" s="1423"/>
      <c r="U2971" s="1424">
        <f t="shared" si="330"/>
        <v>0</v>
      </c>
      <c r="V2971" s="1423"/>
      <c r="W2971" s="1423"/>
      <c r="X2971" s="1423"/>
      <c r="Y2971" s="1423"/>
      <c r="Z2971" s="1423"/>
      <c r="AA2971" s="1423"/>
      <c r="AB2971" s="1423"/>
      <c r="AC2971" s="1423"/>
      <c r="AD2971" s="1423"/>
      <c r="AE2971" s="1423"/>
      <c r="AF2971" s="1423"/>
      <c r="AG2971" s="1420"/>
      <c r="AH2971" s="1420"/>
      <c r="AI2971" s="1550"/>
      <c r="AJ2971" s="1420"/>
      <c r="AK2971" s="1420"/>
      <c r="AL2971" s="1420"/>
      <c r="AM2971" s="1551"/>
      <c r="AN2971" s="1551"/>
      <c r="AO2971" s="1420"/>
      <c r="AP2971" s="1420"/>
      <c r="AQ2971" s="1420"/>
      <c r="AR2971" s="1420"/>
      <c r="AS2971" s="1494"/>
      <c r="AT2971" s="1420"/>
      <c r="AU2971" s="1493"/>
      <c r="AV2971" s="1493"/>
      <c r="AW2971" s="1494"/>
      <c r="AX2971" s="1494"/>
      <c r="AY2971" s="1491"/>
      <c r="AZ2971" s="1494"/>
      <c r="BA2971" s="1494"/>
      <c r="BB2971" s="1494"/>
      <c r="BC2971" s="1494"/>
      <c r="BD2971" s="1494"/>
      <c r="BE2971" s="1420"/>
      <c r="BF2971" s="1549"/>
      <c r="BG2971" s="1420"/>
      <c r="BH2971" s="1454"/>
      <c r="BI2971" s="1551"/>
      <c r="BJ2971" s="1420"/>
      <c r="BK2971" s="1420"/>
      <c r="BL2971" s="1552">
        <f t="shared" si="331"/>
        <v>0</v>
      </c>
      <c r="BM2971" s="1420"/>
      <c r="BN2971" s="1439"/>
      <c r="BO2971" s="1439"/>
      <c r="BP2971" s="1439"/>
      <c r="BQ2971" s="1439"/>
      <c r="BR2971" s="1439"/>
      <c r="BS2971" s="1439"/>
      <c r="BT2971" s="1439"/>
      <c r="BU2971" s="1439"/>
      <c r="BV2971" s="1439"/>
      <c r="BW2971" s="1439"/>
      <c r="BX2971" s="1439"/>
      <c r="BY2971" s="1439"/>
      <c r="BZ2971" s="1439"/>
      <c r="CA2971" s="1439"/>
      <c r="CB2971" s="1439"/>
      <c r="CC2971" s="1439"/>
      <c r="CD2971" s="1553" t="s">
        <v>4788</v>
      </c>
    </row>
    <row r="2972" spans="1:82" s="1414" customFormat="1" ht="31.5" customHeight="1" x14ac:dyDescent="0.25">
      <c r="A2972" s="1580" t="s">
        <v>163</v>
      </c>
      <c r="B2972" s="1581" t="s">
        <v>4859</v>
      </c>
      <c r="C2972" s="1582" t="s">
        <v>4860</v>
      </c>
      <c r="D2972" s="1418">
        <v>391</v>
      </c>
      <c r="E2972" s="1419" t="s">
        <v>4894</v>
      </c>
      <c r="F2972" s="1420" t="s">
        <v>4895</v>
      </c>
      <c r="G2972" s="1420">
        <v>0</v>
      </c>
      <c r="H2972" s="1419" t="s">
        <v>0</v>
      </c>
      <c r="I2972" s="1420">
        <v>8</v>
      </c>
      <c r="J2972" s="1421">
        <v>8</v>
      </c>
      <c r="K2972" s="1419"/>
      <c r="L2972" s="1422"/>
      <c r="M2972" s="1423"/>
      <c r="N2972" s="1423"/>
      <c r="O2972" s="1423"/>
      <c r="P2972" s="1423"/>
      <c r="Q2972" s="1423"/>
      <c r="R2972" s="1423"/>
      <c r="S2972" s="1423"/>
      <c r="T2972" s="1423"/>
      <c r="U2972" s="1424">
        <f t="shared" si="330"/>
        <v>0</v>
      </c>
      <c r="V2972" s="1423"/>
      <c r="W2972" s="1423"/>
      <c r="X2972" s="1423"/>
      <c r="Y2972" s="1423"/>
      <c r="Z2972" s="1423"/>
      <c r="AA2972" s="1423"/>
      <c r="AB2972" s="1423"/>
      <c r="AC2972" s="1423"/>
      <c r="AD2972" s="1423"/>
      <c r="AE2972" s="1423"/>
      <c r="AF2972" s="1423"/>
      <c r="AG2972" s="1420"/>
      <c r="AH2972" s="1420"/>
      <c r="AI2972" s="1550"/>
      <c r="AJ2972" s="1420"/>
      <c r="AK2972" s="1420"/>
      <c r="AL2972" s="1420"/>
      <c r="AM2972" s="1551"/>
      <c r="AN2972" s="1551"/>
      <c r="AO2972" s="1420"/>
      <c r="AP2972" s="1420"/>
      <c r="AQ2972" s="1420"/>
      <c r="AR2972" s="1420"/>
      <c r="AS2972" s="1494"/>
      <c r="AT2972" s="1420"/>
      <c r="AU2972" s="1493"/>
      <c r="AV2972" s="1493"/>
      <c r="AW2972" s="1494"/>
      <c r="AX2972" s="1494"/>
      <c r="AY2972" s="1491"/>
      <c r="AZ2972" s="1494"/>
      <c r="BA2972" s="1494"/>
      <c r="BB2972" s="1494"/>
      <c r="BC2972" s="1494"/>
      <c r="BD2972" s="1494"/>
      <c r="BE2972" s="1420"/>
      <c r="BF2972" s="1549"/>
      <c r="BG2972" s="1420"/>
      <c r="BH2972" s="1454"/>
      <c r="BI2972" s="1551"/>
      <c r="BJ2972" s="1420"/>
      <c r="BK2972" s="1420"/>
      <c r="BL2972" s="1552">
        <f t="shared" si="331"/>
        <v>0</v>
      </c>
      <c r="BM2972" s="1420"/>
      <c r="BN2972" s="1439"/>
      <c r="BO2972" s="1439"/>
      <c r="BP2972" s="1439"/>
      <c r="BQ2972" s="1439"/>
      <c r="BR2972" s="1439"/>
      <c r="BS2972" s="1439"/>
      <c r="BT2972" s="1439"/>
      <c r="BU2972" s="1439"/>
      <c r="BV2972" s="1439"/>
      <c r="BW2972" s="1439"/>
      <c r="BX2972" s="1439"/>
      <c r="BY2972" s="1439"/>
      <c r="BZ2972" s="1439"/>
      <c r="CA2972" s="1439"/>
      <c r="CB2972" s="1439"/>
      <c r="CC2972" s="1439"/>
      <c r="CD2972" s="1553" t="s">
        <v>4788</v>
      </c>
    </row>
    <row r="2973" spans="1:82" s="1414" customFormat="1" ht="31.5" customHeight="1" x14ac:dyDescent="0.25">
      <c r="A2973" s="1580" t="s">
        <v>163</v>
      </c>
      <c r="B2973" s="1581" t="s">
        <v>4859</v>
      </c>
      <c r="C2973" s="1582" t="s">
        <v>4860</v>
      </c>
      <c r="D2973" s="1418">
        <v>391</v>
      </c>
      <c r="E2973" s="1419" t="s">
        <v>4894</v>
      </c>
      <c r="F2973" s="1420" t="s">
        <v>4895</v>
      </c>
      <c r="G2973" s="1420">
        <v>0</v>
      </c>
      <c r="H2973" s="1419" t="s">
        <v>0</v>
      </c>
      <c r="I2973" s="1420">
        <v>8</v>
      </c>
      <c r="J2973" s="1421">
        <v>8</v>
      </c>
      <c r="K2973" s="1419"/>
      <c r="L2973" s="1422"/>
      <c r="M2973" s="1423"/>
      <c r="N2973" s="1423"/>
      <c r="O2973" s="1423"/>
      <c r="P2973" s="1423"/>
      <c r="Q2973" s="1423"/>
      <c r="R2973" s="1423"/>
      <c r="S2973" s="1423"/>
      <c r="T2973" s="1423"/>
      <c r="U2973" s="1424">
        <f t="shared" si="330"/>
        <v>0</v>
      </c>
      <c r="V2973" s="1423"/>
      <c r="W2973" s="1423"/>
      <c r="X2973" s="1423"/>
      <c r="Y2973" s="1423"/>
      <c r="Z2973" s="1423"/>
      <c r="AA2973" s="1423"/>
      <c r="AB2973" s="1423"/>
      <c r="AC2973" s="1423"/>
      <c r="AD2973" s="1423"/>
      <c r="AE2973" s="1423"/>
      <c r="AF2973" s="1423"/>
      <c r="AG2973" s="1420"/>
      <c r="AH2973" s="1420"/>
      <c r="AI2973" s="1550"/>
      <c r="AJ2973" s="1420"/>
      <c r="AK2973" s="1420"/>
      <c r="AL2973" s="1420"/>
      <c r="AM2973" s="1551"/>
      <c r="AN2973" s="1551"/>
      <c r="AO2973" s="1420"/>
      <c r="AP2973" s="1420"/>
      <c r="AQ2973" s="1420"/>
      <c r="AR2973" s="1420"/>
      <c r="AS2973" s="1494"/>
      <c r="AT2973" s="1420"/>
      <c r="AU2973" s="1493"/>
      <c r="AV2973" s="1493"/>
      <c r="AW2973" s="1494"/>
      <c r="AX2973" s="1494"/>
      <c r="AY2973" s="1491"/>
      <c r="AZ2973" s="1494"/>
      <c r="BA2973" s="1494"/>
      <c r="BB2973" s="1494"/>
      <c r="BC2973" s="1494"/>
      <c r="BD2973" s="1494"/>
      <c r="BE2973" s="1420"/>
      <c r="BF2973" s="1549"/>
      <c r="BG2973" s="1420"/>
      <c r="BH2973" s="1454"/>
      <c r="BI2973" s="1551"/>
      <c r="BJ2973" s="1420"/>
      <c r="BK2973" s="1420"/>
      <c r="BL2973" s="1552">
        <f t="shared" si="331"/>
        <v>0</v>
      </c>
      <c r="BM2973" s="1420"/>
      <c r="BN2973" s="1439"/>
      <c r="BO2973" s="1439"/>
      <c r="BP2973" s="1439"/>
      <c r="BQ2973" s="1439"/>
      <c r="BR2973" s="1439"/>
      <c r="BS2973" s="1439"/>
      <c r="BT2973" s="1439"/>
      <c r="BU2973" s="1439"/>
      <c r="BV2973" s="1439"/>
      <c r="BW2973" s="1439"/>
      <c r="BX2973" s="1439"/>
      <c r="BY2973" s="1439"/>
      <c r="BZ2973" s="1439"/>
      <c r="CA2973" s="1439"/>
      <c r="CB2973" s="1439"/>
      <c r="CC2973" s="1439"/>
      <c r="CD2973" s="1553" t="s">
        <v>4788</v>
      </c>
    </row>
    <row r="2974" spans="1:82" s="1414" customFormat="1" ht="31.5" customHeight="1" thickBot="1" x14ac:dyDescent="0.3">
      <c r="A2974" s="1589" t="s">
        <v>163</v>
      </c>
      <c r="B2974" s="1590" t="s">
        <v>4859</v>
      </c>
      <c r="C2974" s="1591" t="s">
        <v>4860</v>
      </c>
      <c r="D2974" s="1497">
        <v>391</v>
      </c>
      <c r="E2974" s="1498" t="s">
        <v>4894</v>
      </c>
      <c r="F2974" s="1499" t="s">
        <v>4895</v>
      </c>
      <c r="G2974" s="1499">
        <v>0</v>
      </c>
      <c r="H2974" s="1498" t="s">
        <v>0</v>
      </c>
      <c r="I2974" s="1499">
        <v>8</v>
      </c>
      <c r="J2974" s="1500">
        <v>8</v>
      </c>
      <c r="K2974" s="1498"/>
      <c r="L2974" s="1501"/>
      <c r="M2974" s="1502"/>
      <c r="N2974" s="1502"/>
      <c r="O2974" s="1502"/>
      <c r="P2974" s="1502"/>
      <c r="Q2974" s="1502"/>
      <c r="R2974" s="1502"/>
      <c r="S2974" s="1502"/>
      <c r="T2974" s="1502"/>
      <c r="U2974" s="1503">
        <f t="shared" si="330"/>
        <v>0</v>
      </c>
      <c r="V2974" s="1502"/>
      <c r="W2974" s="1502"/>
      <c r="X2974" s="1502"/>
      <c r="Y2974" s="1502"/>
      <c r="Z2974" s="1502"/>
      <c r="AA2974" s="1502"/>
      <c r="AB2974" s="1502"/>
      <c r="AC2974" s="1502"/>
      <c r="AD2974" s="1502"/>
      <c r="AE2974" s="1502"/>
      <c r="AF2974" s="1502"/>
      <c r="AG2974" s="1499"/>
      <c r="AH2974" s="1499"/>
      <c r="AI2974" s="1561"/>
      <c r="AJ2974" s="1499"/>
      <c r="AK2974" s="1499"/>
      <c r="AL2974" s="1499"/>
      <c r="AM2974" s="1593"/>
      <c r="AN2974" s="1593"/>
      <c r="AO2974" s="1499"/>
      <c r="AP2974" s="1499"/>
      <c r="AQ2974" s="1499"/>
      <c r="AR2974" s="1499"/>
      <c r="AS2974" s="1510"/>
      <c r="AT2974" s="1510"/>
      <c r="AU2974" s="1510"/>
      <c r="AV2974" s="1598"/>
      <c r="AW2974" s="1599"/>
      <c r="AX2974" s="1599"/>
      <c r="AY2974" s="1511"/>
      <c r="AZ2974" s="1510"/>
      <c r="BA2974" s="1499"/>
      <c r="BB2974" s="1499"/>
      <c r="BC2974" s="1499"/>
      <c r="BD2974" s="1499"/>
      <c r="BE2974" s="1592"/>
      <c r="BF2974" s="4029"/>
      <c r="BG2974" s="4030"/>
      <c r="BH2974" s="1592"/>
      <c r="BI2974" s="4031"/>
      <c r="BJ2974" s="1592"/>
      <c r="BK2974" s="1592"/>
      <c r="BL2974" s="1552">
        <f t="shared" si="331"/>
        <v>0</v>
      </c>
      <c r="BM2974" s="1499"/>
      <c r="BN2974" s="1514"/>
      <c r="BO2974" s="1514"/>
      <c r="BP2974" s="1514"/>
      <c r="BQ2974" s="1514"/>
      <c r="BR2974" s="1514"/>
      <c r="BS2974" s="1514"/>
      <c r="BT2974" s="1514"/>
      <c r="BU2974" s="1514"/>
      <c r="BV2974" s="1514"/>
      <c r="BW2974" s="1514"/>
      <c r="BX2974" s="1514"/>
      <c r="BY2974" s="1514"/>
      <c r="BZ2974" s="1514"/>
      <c r="CA2974" s="1514"/>
      <c r="CB2974" s="1514"/>
      <c r="CC2974" s="1514"/>
      <c r="CD2974" s="1569" t="s">
        <v>4788</v>
      </c>
    </row>
    <row r="2975" spans="1:82" s="1414" customFormat="1" ht="143.25" customHeight="1" x14ac:dyDescent="0.2">
      <c r="A2975" s="1570" t="s">
        <v>163</v>
      </c>
      <c r="B2975" s="1571" t="s">
        <v>4859</v>
      </c>
      <c r="C2975" s="1600" t="s">
        <v>4896</v>
      </c>
      <c r="D2975" s="1380">
        <v>392</v>
      </c>
      <c r="E2975" s="1381" t="s">
        <v>4897</v>
      </c>
      <c r="F2975" s="1382" t="s">
        <v>4898</v>
      </c>
      <c r="G2975" s="1382">
        <v>0</v>
      </c>
      <c r="H2975" s="1381" t="s">
        <v>0</v>
      </c>
      <c r="I2975" s="1382">
        <v>1</v>
      </c>
      <c r="J2975" s="1456">
        <v>1</v>
      </c>
      <c r="K2975" s="1381"/>
      <c r="L2975" s="1457">
        <f>+M2975+N2975+O2975+P2975+Q2975+R2975+S2975+T2975</f>
        <v>20000000</v>
      </c>
      <c r="M2975" s="1459">
        <v>20000000</v>
      </c>
      <c r="N2975" s="1459"/>
      <c r="O2975" s="1459"/>
      <c r="P2975" s="1459"/>
      <c r="Q2975" s="1459"/>
      <c r="R2975" s="1459"/>
      <c r="S2975" s="1459"/>
      <c r="T2975" s="1459"/>
      <c r="U2975" s="1460">
        <f t="shared" si="330"/>
        <v>12320000</v>
      </c>
      <c r="V2975" s="775">
        <v>12320000</v>
      </c>
      <c r="W2975" s="1459"/>
      <c r="X2975" s="1459"/>
      <c r="Y2975" s="1459"/>
      <c r="Z2975" s="1459"/>
      <c r="AA2975" s="1459"/>
      <c r="AB2975" s="1459"/>
      <c r="AC2975" s="1459"/>
      <c r="AD2975" s="1459"/>
      <c r="AE2975" s="1459"/>
      <c r="AF2975" s="1459"/>
      <c r="AG2975" s="1382">
        <v>93142008</v>
      </c>
      <c r="AH2975" s="1382" t="s">
        <v>4899</v>
      </c>
      <c r="AI2975" s="1573">
        <v>42856</v>
      </c>
      <c r="AJ2975" s="1382" t="s">
        <v>611</v>
      </c>
      <c r="AK2975" s="1382" t="s">
        <v>4864</v>
      </c>
      <c r="AL2975" s="1382" t="s">
        <v>1754</v>
      </c>
      <c r="AM2975" s="1540">
        <v>12320000</v>
      </c>
      <c r="AN2975" s="1540">
        <v>12320000</v>
      </c>
      <c r="AO2975" s="1382" t="s">
        <v>275</v>
      </c>
      <c r="AP2975" s="1382" t="s">
        <v>4805</v>
      </c>
      <c r="AQ2975" s="1382" t="s">
        <v>4841</v>
      </c>
      <c r="AR2975" s="1382">
        <v>2204050101</v>
      </c>
      <c r="AS2975" s="1516" t="s">
        <v>6224</v>
      </c>
      <c r="AT2975" s="1601" t="s">
        <v>4900</v>
      </c>
      <c r="AU2975" s="1516">
        <v>1</v>
      </c>
      <c r="AV2975" s="1594">
        <v>0</v>
      </c>
      <c r="AW2975" s="1574">
        <v>42977</v>
      </c>
      <c r="AX2975" s="1574">
        <v>43100</v>
      </c>
      <c r="AY2975" s="1518">
        <v>12320000</v>
      </c>
      <c r="AZ2975" s="4032">
        <v>2017000278</v>
      </c>
      <c r="BA2975" s="1516" t="s">
        <v>4901</v>
      </c>
      <c r="BB2975" s="1516" t="s">
        <v>4902</v>
      </c>
      <c r="BC2975" s="1414" t="s">
        <v>4903</v>
      </c>
      <c r="BD2975" s="1382">
        <v>2017000881</v>
      </c>
      <c r="BE2975" s="1539">
        <v>42947</v>
      </c>
      <c r="BF2975" s="1538">
        <v>12320000</v>
      </c>
      <c r="BG2975" s="1382">
        <v>2017001278</v>
      </c>
      <c r="BH2975" s="1539">
        <v>42977</v>
      </c>
      <c r="BI2975" s="1540">
        <v>12320000</v>
      </c>
      <c r="BJ2975" s="1539">
        <v>42978</v>
      </c>
      <c r="BK2975" s="1539">
        <v>43092</v>
      </c>
      <c r="BL2975" s="1552">
        <f t="shared" si="331"/>
        <v>0</v>
      </c>
      <c r="BM2975" s="1541"/>
      <c r="BN2975" s="1471"/>
      <c r="BO2975" s="1471"/>
      <c r="BP2975" s="1471"/>
      <c r="BQ2975" s="1471"/>
      <c r="BR2975" s="1471"/>
      <c r="BS2975" s="1471"/>
      <c r="BT2975" s="1471"/>
      <c r="BU2975" s="1471"/>
      <c r="BV2975" s="1471"/>
      <c r="BW2975" s="1471"/>
      <c r="BX2975" s="1471"/>
      <c r="BY2975" s="1471"/>
      <c r="BZ2975" s="1471"/>
      <c r="CA2975" s="1471"/>
      <c r="CB2975" s="1471"/>
      <c r="CC2975" s="1471"/>
      <c r="CD2975" s="1542" t="s">
        <v>4788</v>
      </c>
    </row>
    <row r="2976" spans="1:82" s="1414" customFormat="1" ht="31.5" customHeight="1" x14ac:dyDescent="0.25">
      <c r="A2976" s="1580" t="s">
        <v>163</v>
      </c>
      <c r="B2976" s="1581" t="s">
        <v>4859</v>
      </c>
      <c r="C2976" s="1602" t="s">
        <v>4896</v>
      </c>
      <c r="D2976" s="1418">
        <v>392</v>
      </c>
      <c r="E2976" s="1419" t="s">
        <v>4897</v>
      </c>
      <c r="F2976" s="1420" t="s">
        <v>4898</v>
      </c>
      <c r="G2976" s="1420">
        <v>0</v>
      </c>
      <c r="H2976" s="1419" t="s">
        <v>0</v>
      </c>
      <c r="I2976" s="1420">
        <v>1</v>
      </c>
      <c r="J2976" s="1421">
        <v>1</v>
      </c>
      <c r="K2976" s="1419"/>
      <c r="L2976" s="1422"/>
      <c r="M2976" s="1423"/>
      <c r="N2976" s="1423"/>
      <c r="O2976" s="1423"/>
      <c r="P2976" s="1423"/>
      <c r="Q2976" s="1423"/>
      <c r="R2976" s="1423"/>
      <c r="S2976" s="1423"/>
      <c r="T2976" s="1423"/>
      <c r="U2976" s="1424">
        <f t="shared" si="330"/>
        <v>0</v>
      </c>
      <c r="V2976" s="1423"/>
      <c r="W2976" s="1423"/>
      <c r="X2976" s="1423"/>
      <c r="Y2976" s="1423"/>
      <c r="Z2976" s="1423"/>
      <c r="AA2976" s="1423"/>
      <c r="AB2976" s="1423"/>
      <c r="AC2976" s="1423"/>
      <c r="AD2976" s="1423"/>
      <c r="AE2976" s="1423"/>
      <c r="AF2976" s="1494"/>
      <c r="AG2976" s="1420"/>
      <c r="AH2976" s="1420"/>
      <c r="AI2976" s="1550"/>
      <c r="AJ2976" s="1420"/>
      <c r="AK2976" s="1420"/>
      <c r="AL2976" s="1420"/>
      <c r="AM2976" s="1551"/>
      <c r="AN2976" s="1551"/>
      <c r="AO2976" s="1420"/>
      <c r="AP2976" s="1420"/>
      <c r="AQ2976" s="1420"/>
      <c r="AR2976" s="1420"/>
      <c r="AS2976" s="1494"/>
      <c r="AT2976" s="1494"/>
      <c r="AU2976" s="1494"/>
      <c r="AV2976" s="1494"/>
      <c r="AW2976" s="1494"/>
      <c r="AX2976" s="1494"/>
      <c r="AY2976" s="1491"/>
      <c r="AZ2976" s="1494"/>
      <c r="BA2976" s="1494"/>
      <c r="BB2976" s="1494"/>
      <c r="BC2976" s="1494"/>
      <c r="BD2976" s="1494"/>
      <c r="BE2976" s="1420"/>
      <c r="BF2976" s="1549"/>
      <c r="BG2976" s="1420"/>
      <c r="BH2976" s="1454"/>
      <c r="BI2976" s="1551"/>
      <c r="BJ2976" s="1420"/>
      <c r="BK2976" s="1420"/>
      <c r="BL2976" s="1552">
        <f t="shared" si="331"/>
        <v>0</v>
      </c>
      <c r="BM2976" s="1420"/>
      <c r="BN2976" s="1439"/>
      <c r="BO2976" s="1439"/>
      <c r="BP2976" s="1439"/>
      <c r="BQ2976" s="1439"/>
      <c r="BR2976" s="1439"/>
      <c r="BS2976" s="1439"/>
      <c r="BT2976" s="1439"/>
      <c r="BU2976" s="1439"/>
      <c r="BV2976" s="1439"/>
      <c r="BW2976" s="1439"/>
      <c r="BX2976" s="1439"/>
      <c r="BY2976" s="1439"/>
      <c r="BZ2976" s="1439"/>
      <c r="CA2976" s="1439"/>
      <c r="CB2976" s="1439"/>
      <c r="CC2976" s="1439"/>
      <c r="CD2976" s="1553" t="s">
        <v>4788</v>
      </c>
    </row>
    <row r="2977" spans="1:82" s="1414" customFormat="1" ht="31.5" customHeight="1" x14ac:dyDescent="0.25">
      <c r="A2977" s="1580" t="s">
        <v>163</v>
      </c>
      <c r="B2977" s="1581" t="s">
        <v>4859</v>
      </c>
      <c r="C2977" s="1602" t="s">
        <v>4896</v>
      </c>
      <c r="D2977" s="1418">
        <v>392</v>
      </c>
      <c r="E2977" s="1419" t="s">
        <v>4897</v>
      </c>
      <c r="F2977" s="1420" t="s">
        <v>4898</v>
      </c>
      <c r="G2977" s="1420">
        <v>0</v>
      </c>
      <c r="H2977" s="1419" t="s">
        <v>0</v>
      </c>
      <c r="I2977" s="1420">
        <v>1</v>
      </c>
      <c r="J2977" s="1421">
        <v>1</v>
      </c>
      <c r="K2977" s="1419"/>
      <c r="L2977" s="1422"/>
      <c r="M2977" s="1423"/>
      <c r="N2977" s="1423"/>
      <c r="O2977" s="1423"/>
      <c r="P2977" s="1423"/>
      <c r="Q2977" s="1423"/>
      <c r="R2977" s="1423"/>
      <c r="S2977" s="1423"/>
      <c r="T2977" s="1423"/>
      <c r="U2977" s="1424">
        <f t="shared" si="330"/>
        <v>0</v>
      </c>
      <c r="V2977" s="1423"/>
      <c r="W2977" s="1423"/>
      <c r="X2977" s="1423"/>
      <c r="Y2977" s="1423"/>
      <c r="Z2977" s="1423"/>
      <c r="AA2977" s="1423"/>
      <c r="AB2977" s="1423"/>
      <c r="AC2977" s="1423"/>
      <c r="AD2977" s="1423"/>
      <c r="AE2977" s="1423"/>
      <c r="AF2977" s="1494"/>
      <c r="AG2977" s="1420"/>
      <c r="AH2977" s="1420"/>
      <c r="AI2977" s="1550"/>
      <c r="AJ2977" s="1420"/>
      <c r="AK2977" s="1420"/>
      <c r="AL2977" s="1420"/>
      <c r="AM2977" s="1551"/>
      <c r="AN2977" s="1551"/>
      <c r="AO2977" s="1420"/>
      <c r="AP2977" s="1420"/>
      <c r="AQ2977" s="1420"/>
      <c r="AR2977" s="1420"/>
      <c r="AS2977" s="1494"/>
      <c r="AT2977" s="1494"/>
      <c r="AU2977" s="1494"/>
      <c r="AV2977" s="1494"/>
      <c r="AW2977" s="1494"/>
      <c r="AX2977" s="1494"/>
      <c r="AY2977" s="1491"/>
      <c r="AZ2977" s="1494"/>
      <c r="BA2977" s="1494"/>
      <c r="BB2977" s="1494"/>
      <c r="BC2977" s="1494"/>
      <c r="BD2977" s="1494"/>
      <c r="BE2977" s="1420"/>
      <c r="BF2977" s="1549"/>
      <c r="BG2977" s="1420"/>
      <c r="BH2977" s="1454"/>
      <c r="BI2977" s="1551"/>
      <c r="BJ2977" s="1420"/>
      <c r="BK2977" s="1420"/>
      <c r="BL2977" s="1552">
        <f t="shared" si="331"/>
        <v>0</v>
      </c>
      <c r="BM2977" s="1420"/>
      <c r="BN2977" s="1439"/>
      <c r="BO2977" s="1439"/>
      <c r="BP2977" s="1439"/>
      <c r="BQ2977" s="1439"/>
      <c r="BR2977" s="1439"/>
      <c r="BS2977" s="1439"/>
      <c r="BT2977" s="1439"/>
      <c r="BU2977" s="1439"/>
      <c r="BV2977" s="1439"/>
      <c r="BW2977" s="1439"/>
      <c r="BX2977" s="1439"/>
      <c r="BY2977" s="1439"/>
      <c r="BZ2977" s="1439"/>
      <c r="CA2977" s="1439"/>
      <c r="CB2977" s="1439"/>
      <c r="CC2977" s="1439"/>
      <c r="CD2977" s="1553" t="s">
        <v>4788</v>
      </c>
    </row>
    <row r="2978" spans="1:82" s="1414" customFormat="1" ht="31.5" customHeight="1" x14ac:dyDescent="0.25">
      <c r="A2978" s="1580" t="s">
        <v>163</v>
      </c>
      <c r="B2978" s="1581" t="s">
        <v>4859</v>
      </c>
      <c r="C2978" s="1602" t="s">
        <v>4896</v>
      </c>
      <c r="D2978" s="1418">
        <v>392</v>
      </c>
      <c r="E2978" s="1419" t="s">
        <v>4897</v>
      </c>
      <c r="F2978" s="1420" t="s">
        <v>4898</v>
      </c>
      <c r="G2978" s="1420">
        <v>0</v>
      </c>
      <c r="H2978" s="1419" t="s">
        <v>0</v>
      </c>
      <c r="I2978" s="1420">
        <v>1</v>
      </c>
      <c r="J2978" s="1421">
        <v>1</v>
      </c>
      <c r="K2978" s="1419"/>
      <c r="L2978" s="1422"/>
      <c r="M2978" s="1423"/>
      <c r="N2978" s="1423"/>
      <c r="O2978" s="1423"/>
      <c r="P2978" s="1423"/>
      <c r="Q2978" s="1423"/>
      <c r="R2978" s="1423"/>
      <c r="S2978" s="1423"/>
      <c r="T2978" s="1423"/>
      <c r="U2978" s="1424">
        <f t="shared" si="330"/>
        <v>0</v>
      </c>
      <c r="V2978" s="1423"/>
      <c r="W2978" s="1423"/>
      <c r="X2978" s="1423"/>
      <c r="Y2978" s="1423"/>
      <c r="Z2978" s="1423"/>
      <c r="AA2978" s="1423"/>
      <c r="AB2978" s="1423"/>
      <c r="AC2978" s="1423"/>
      <c r="AD2978" s="1423"/>
      <c r="AE2978" s="1423"/>
      <c r="AF2978" s="1423"/>
      <c r="AG2978" s="1420"/>
      <c r="AH2978" s="1420"/>
      <c r="AI2978" s="1550"/>
      <c r="AJ2978" s="1420"/>
      <c r="AK2978" s="1420"/>
      <c r="AL2978" s="1420"/>
      <c r="AM2978" s="1551"/>
      <c r="AN2978" s="1551"/>
      <c r="AO2978" s="1420"/>
      <c r="AP2978" s="1420"/>
      <c r="AQ2978" s="1420"/>
      <c r="AR2978" s="1420"/>
      <c r="AS2978" s="1494"/>
      <c r="AT2978" s="1494"/>
      <c r="AU2978" s="1494"/>
      <c r="AV2978" s="1494"/>
      <c r="AW2978" s="1494"/>
      <c r="AX2978" s="1494"/>
      <c r="AY2978" s="1491"/>
      <c r="AZ2978" s="1494"/>
      <c r="BA2978" s="1494"/>
      <c r="BB2978" s="1494"/>
      <c r="BC2978" s="1494"/>
      <c r="BD2978" s="1494"/>
      <c r="BE2978" s="1420"/>
      <c r="BF2978" s="1549"/>
      <c r="BG2978" s="1420"/>
      <c r="BH2978" s="1454"/>
      <c r="BI2978" s="1551"/>
      <c r="BJ2978" s="1420"/>
      <c r="BK2978" s="1420"/>
      <c r="BL2978" s="1552">
        <f t="shared" si="331"/>
        <v>0</v>
      </c>
      <c r="BM2978" s="1420"/>
      <c r="BN2978" s="1439"/>
      <c r="BO2978" s="1439"/>
      <c r="BP2978" s="1439"/>
      <c r="BQ2978" s="1439"/>
      <c r="BR2978" s="1439"/>
      <c r="BS2978" s="1439"/>
      <c r="BT2978" s="1439"/>
      <c r="BU2978" s="1439"/>
      <c r="BV2978" s="1439"/>
      <c r="BW2978" s="1439"/>
      <c r="BX2978" s="1439"/>
      <c r="BY2978" s="1439"/>
      <c r="BZ2978" s="1439"/>
      <c r="CA2978" s="1439"/>
      <c r="CB2978" s="1439"/>
      <c r="CC2978" s="1439"/>
      <c r="CD2978" s="1553" t="s">
        <v>4788</v>
      </c>
    </row>
    <row r="2979" spans="1:82" s="1414" customFormat="1" ht="31.5" customHeight="1" x14ac:dyDescent="0.25">
      <c r="A2979" s="1580" t="s">
        <v>163</v>
      </c>
      <c r="B2979" s="1581" t="s">
        <v>4859</v>
      </c>
      <c r="C2979" s="1602" t="s">
        <v>4896</v>
      </c>
      <c r="D2979" s="1418">
        <v>392</v>
      </c>
      <c r="E2979" s="1419" t="s">
        <v>4897</v>
      </c>
      <c r="F2979" s="1420" t="s">
        <v>4898</v>
      </c>
      <c r="G2979" s="1420">
        <v>0</v>
      </c>
      <c r="H2979" s="1419" t="s">
        <v>0</v>
      </c>
      <c r="I2979" s="1420">
        <v>1</v>
      </c>
      <c r="J2979" s="1421">
        <v>1</v>
      </c>
      <c r="K2979" s="1419"/>
      <c r="L2979" s="1422"/>
      <c r="M2979" s="1423"/>
      <c r="N2979" s="1423"/>
      <c r="O2979" s="1423"/>
      <c r="P2979" s="1423"/>
      <c r="Q2979" s="1423"/>
      <c r="R2979" s="1423"/>
      <c r="S2979" s="1423"/>
      <c r="T2979" s="1423"/>
      <c r="U2979" s="1424">
        <f t="shared" si="330"/>
        <v>0</v>
      </c>
      <c r="V2979" s="1423"/>
      <c r="W2979" s="1423"/>
      <c r="X2979" s="1423"/>
      <c r="Y2979" s="1423"/>
      <c r="Z2979" s="1423"/>
      <c r="AA2979" s="1423"/>
      <c r="AB2979" s="1423"/>
      <c r="AC2979" s="1423"/>
      <c r="AD2979" s="1423"/>
      <c r="AE2979" s="1423"/>
      <c r="AF2979" s="1423"/>
      <c r="AG2979" s="1420"/>
      <c r="AH2979" s="1420"/>
      <c r="AI2979" s="1550"/>
      <c r="AJ2979" s="1420"/>
      <c r="AK2979" s="1420"/>
      <c r="AL2979" s="1420"/>
      <c r="AM2979" s="1551"/>
      <c r="AN2979" s="1551"/>
      <c r="AO2979" s="1420"/>
      <c r="AP2979" s="1420"/>
      <c r="AQ2979" s="1420"/>
      <c r="AR2979" s="1420"/>
      <c r="AS2979" s="1494"/>
      <c r="AT2979" s="1420"/>
      <c r="AU2979" s="1493"/>
      <c r="AV2979" s="1493"/>
      <c r="AW2979" s="1494"/>
      <c r="AX2979" s="1494"/>
      <c r="AY2979" s="1491"/>
      <c r="AZ2979" s="1494"/>
      <c r="BA2979" s="1494"/>
      <c r="BB2979" s="1494"/>
      <c r="BC2979" s="1494"/>
      <c r="BD2979" s="1494"/>
      <c r="BE2979" s="1420"/>
      <c r="BF2979" s="1549"/>
      <c r="BG2979" s="1420"/>
      <c r="BH2979" s="1454"/>
      <c r="BI2979" s="1551"/>
      <c r="BJ2979" s="1420"/>
      <c r="BK2979" s="1420"/>
      <c r="BL2979" s="1552">
        <f t="shared" si="331"/>
        <v>0</v>
      </c>
      <c r="BM2979" s="1420"/>
      <c r="BN2979" s="1439"/>
      <c r="BO2979" s="1439"/>
      <c r="BP2979" s="1439"/>
      <c r="BQ2979" s="1439"/>
      <c r="BR2979" s="1439"/>
      <c r="BS2979" s="1439"/>
      <c r="BT2979" s="1439"/>
      <c r="BU2979" s="1439"/>
      <c r="BV2979" s="1439"/>
      <c r="BW2979" s="1439"/>
      <c r="BX2979" s="1439"/>
      <c r="BY2979" s="1439"/>
      <c r="BZ2979" s="1439"/>
      <c r="CA2979" s="1439"/>
      <c r="CB2979" s="1439"/>
      <c r="CC2979" s="1439"/>
      <c r="CD2979" s="1553" t="s">
        <v>4788</v>
      </c>
    </row>
    <row r="2980" spans="1:82" s="1414" customFormat="1" ht="31.5" customHeight="1" thickBot="1" x14ac:dyDescent="0.3">
      <c r="A2980" s="1589" t="s">
        <v>163</v>
      </c>
      <c r="B2980" s="1590" t="s">
        <v>4859</v>
      </c>
      <c r="C2980" s="1603" t="s">
        <v>4896</v>
      </c>
      <c r="D2980" s="1497">
        <v>392</v>
      </c>
      <c r="E2980" s="1498" t="s">
        <v>4897</v>
      </c>
      <c r="F2980" s="1499" t="s">
        <v>4898</v>
      </c>
      <c r="G2980" s="1499">
        <v>0</v>
      </c>
      <c r="H2980" s="1498" t="s">
        <v>0</v>
      </c>
      <c r="I2980" s="1499">
        <v>1</v>
      </c>
      <c r="J2980" s="1500">
        <v>1</v>
      </c>
      <c r="K2980" s="1498"/>
      <c r="L2980" s="1501"/>
      <c r="M2980" s="1502"/>
      <c r="N2980" s="1502"/>
      <c r="O2980" s="1502"/>
      <c r="P2980" s="1502"/>
      <c r="Q2980" s="1502"/>
      <c r="R2980" s="1502"/>
      <c r="S2980" s="1502"/>
      <c r="T2980" s="1502"/>
      <c r="U2980" s="1503">
        <f t="shared" si="330"/>
        <v>0</v>
      </c>
      <c r="V2980" s="1502"/>
      <c r="W2980" s="1502"/>
      <c r="X2980" s="1502"/>
      <c r="Y2980" s="1502"/>
      <c r="Z2980" s="1502"/>
      <c r="AA2980" s="1502"/>
      <c r="AB2980" s="1502"/>
      <c r="AC2980" s="1502"/>
      <c r="AD2980" s="1502"/>
      <c r="AE2980" s="1502"/>
      <c r="AF2980" s="1502"/>
      <c r="AG2980" s="1499"/>
      <c r="AH2980" s="1499"/>
      <c r="AI2980" s="1561"/>
      <c r="AJ2980" s="1499"/>
      <c r="AK2980" s="1499"/>
      <c r="AL2980" s="1499"/>
      <c r="AM2980" s="1593"/>
      <c r="AN2980" s="1593"/>
      <c r="AO2980" s="1499"/>
      <c r="AP2980" s="1499"/>
      <c r="AQ2980" s="1499"/>
      <c r="AR2980" s="1499"/>
      <c r="AS2980" s="1499"/>
      <c r="AT2980" s="1499"/>
      <c r="AU2980" s="1499"/>
      <c r="AV2980" s="1499"/>
      <c r="AW2980" s="1499"/>
      <c r="AX2980" s="1499"/>
      <c r="AY2980" s="1604"/>
      <c r="AZ2980" s="1499"/>
      <c r="BA2980" s="1499"/>
      <c r="BB2980" s="1499"/>
      <c r="BC2980" s="1499"/>
      <c r="BD2980" s="1499"/>
      <c r="BE2980" s="1499"/>
      <c r="BF2980" s="1560"/>
      <c r="BG2980" s="1499"/>
      <c r="BH2980" s="1592"/>
      <c r="BI2980" s="1560"/>
      <c r="BJ2980" s="1592"/>
      <c r="BK2980" s="1592"/>
      <c r="BL2980" s="1552">
        <f t="shared" si="331"/>
        <v>0</v>
      </c>
      <c r="BM2980" s="1499"/>
      <c r="BN2980" s="1514"/>
      <c r="BO2980" s="1514"/>
      <c r="BP2980" s="1514"/>
      <c r="BQ2980" s="1514"/>
      <c r="BR2980" s="1514"/>
      <c r="BS2980" s="1514"/>
      <c r="BT2980" s="1514"/>
      <c r="BU2980" s="1514"/>
      <c r="BV2980" s="1514"/>
      <c r="BW2980" s="1514"/>
      <c r="BX2980" s="1514"/>
      <c r="BY2980" s="1514"/>
      <c r="BZ2980" s="1514"/>
      <c r="CA2980" s="1514"/>
      <c r="CB2980" s="1514"/>
      <c r="CC2980" s="1514"/>
      <c r="CD2980" s="1569" t="s">
        <v>4788</v>
      </c>
    </row>
    <row r="2981" spans="1:82" s="1414" customFormat="1" ht="120" x14ac:dyDescent="0.25">
      <c r="A2981" s="1570" t="s">
        <v>163</v>
      </c>
      <c r="B2981" s="1571" t="s">
        <v>4859</v>
      </c>
      <c r="C2981" s="1600" t="s">
        <v>4896</v>
      </c>
      <c r="D2981" s="1380">
        <v>393</v>
      </c>
      <c r="E2981" s="1381" t="s">
        <v>4904</v>
      </c>
      <c r="F2981" s="1382" t="s">
        <v>4905</v>
      </c>
      <c r="G2981" s="1382">
        <v>0</v>
      </c>
      <c r="H2981" s="1381" t="s">
        <v>0</v>
      </c>
      <c r="I2981" s="1382">
        <v>1</v>
      </c>
      <c r="J2981" s="1456">
        <v>0.33</v>
      </c>
      <c r="K2981" s="1381"/>
      <c r="L2981" s="1457">
        <f>+M2981+N2981+O2981+P2981+Q2981+R2981+S2981+T2981</f>
        <v>180000000</v>
      </c>
      <c r="M2981" s="1459">
        <v>180000000</v>
      </c>
      <c r="N2981" s="1459"/>
      <c r="O2981" s="1459"/>
      <c r="P2981" s="1459"/>
      <c r="Q2981" s="1459"/>
      <c r="R2981" s="1459"/>
      <c r="S2981" s="1459"/>
      <c r="T2981" s="1459"/>
      <c r="U2981" s="1460">
        <f t="shared" si="330"/>
        <v>180000000</v>
      </c>
      <c r="V2981" s="1459">
        <v>180000000</v>
      </c>
      <c r="W2981" s="1459"/>
      <c r="X2981" s="1459"/>
      <c r="Y2981" s="1459"/>
      <c r="Z2981" s="1459"/>
      <c r="AA2981" s="1459"/>
      <c r="AB2981" s="1459"/>
      <c r="AC2981" s="1459"/>
      <c r="AD2981" s="1459"/>
      <c r="AE2981" s="1459"/>
      <c r="AF2981" s="1459"/>
      <c r="AG2981" s="1382">
        <v>801419</v>
      </c>
      <c r="AH2981" s="1382" t="s">
        <v>4906</v>
      </c>
      <c r="AI2981" s="1573">
        <v>42765</v>
      </c>
      <c r="AJ2981" s="1382" t="s">
        <v>1909</v>
      </c>
      <c r="AK2981" s="1382" t="s">
        <v>1889</v>
      </c>
      <c r="AL2981" s="1382" t="s">
        <v>1754</v>
      </c>
      <c r="AM2981" s="1540">
        <v>180000000</v>
      </c>
      <c r="AN2981" s="1540">
        <v>180000000</v>
      </c>
      <c r="AO2981" s="1382" t="s">
        <v>563</v>
      </c>
      <c r="AP2981" s="1382" t="s">
        <v>4805</v>
      </c>
      <c r="AQ2981" s="1382" t="s">
        <v>4907</v>
      </c>
      <c r="AR2981" s="1382">
        <v>2204050101</v>
      </c>
      <c r="AS2981" s="1516" t="s">
        <v>4908</v>
      </c>
      <c r="AT2981" s="1382" t="s">
        <v>4909</v>
      </c>
      <c r="AU2981" s="1517">
        <v>27</v>
      </c>
      <c r="AV2981" s="1517">
        <v>27</v>
      </c>
      <c r="AW2981" s="1574">
        <v>42770</v>
      </c>
      <c r="AX2981" s="1574">
        <v>42819</v>
      </c>
      <c r="AY2981" s="1518">
        <v>180000000</v>
      </c>
      <c r="AZ2981" s="4032">
        <v>2017000001</v>
      </c>
      <c r="BA2981" s="1516" t="s">
        <v>4910</v>
      </c>
      <c r="BB2981" s="1516" t="s">
        <v>4911</v>
      </c>
      <c r="BC2981" s="1516" t="s">
        <v>4912</v>
      </c>
      <c r="BD2981" s="1382">
        <v>2017000177</v>
      </c>
      <c r="BE2981" s="1539">
        <v>42765</v>
      </c>
      <c r="BF2981" s="1538">
        <v>180000000</v>
      </c>
      <c r="BG2981" s="1382">
        <v>2017000123</v>
      </c>
      <c r="BH2981" s="1575">
        <v>42765</v>
      </c>
      <c r="BI2981" s="1540">
        <v>180000000</v>
      </c>
      <c r="BJ2981" s="1539">
        <v>42770</v>
      </c>
      <c r="BK2981" s="1539">
        <v>42820</v>
      </c>
      <c r="BL2981" s="1552">
        <f t="shared" si="331"/>
        <v>0</v>
      </c>
      <c r="BM2981" s="4033"/>
      <c r="BN2981" s="1471"/>
      <c r="BO2981" s="1471"/>
      <c r="BP2981" s="1471"/>
      <c r="BQ2981" s="1471"/>
      <c r="BR2981" s="1471"/>
      <c r="BS2981" s="1471"/>
      <c r="BT2981" s="1471"/>
      <c r="BU2981" s="1471"/>
      <c r="BV2981" s="1471"/>
      <c r="BW2981" s="1471"/>
      <c r="BX2981" s="1471"/>
      <c r="BY2981" s="1471"/>
      <c r="BZ2981" s="1471"/>
      <c r="CA2981" s="1471"/>
      <c r="CB2981" s="1471"/>
      <c r="CC2981" s="1471"/>
      <c r="CD2981" s="1542" t="s">
        <v>4788</v>
      </c>
    </row>
    <row r="2982" spans="1:82" s="1414" customFormat="1" ht="31.5" customHeight="1" x14ac:dyDescent="0.25">
      <c r="A2982" s="1580" t="s">
        <v>163</v>
      </c>
      <c r="B2982" s="1581" t="s">
        <v>4859</v>
      </c>
      <c r="C2982" s="1602" t="s">
        <v>4896</v>
      </c>
      <c r="D2982" s="1418">
        <v>393</v>
      </c>
      <c r="E2982" s="1419" t="s">
        <v>4904</v>
      </c>
      <c r="F2982" s="1420" t="s">
        <v>4905</v>
      </c>
      <c r="G2982" s="1420">
        <v>0</v>
      </c>
      <c r="H2982" s="1419" t="s">
        <v>0</v>
      </c>
      <c r="I2982" s="1420">
        <v>1</v>
      </c>
      <c r="J2982" s="1421">
        <v>0.33</v>
      </c>
      <c r="K2982" s="1419"/>
      <c r="L2982" s="1422"/>
      <c r="M2982" s="1423"/>
      <c r="N2982" s="1423"/>
      <c r="O2982" s="1423"/>
      <c r="P2982" s="1423"/>
      <c r="Q2982" s="1423"/>
      <c r="R2982" s="1423"/>
      <c r="S2982" s="1423"/>
      <c r="T2982" s="1423"/>
      <c r="U2982" s="1424">
        <f t="shared" si="330"/>
        <v>0</v>
      </c>
      <c r="V2982" s="1423"/>
      <c r="W2982" s="1423"/>
      <c r="X2982" s="1423"/>
      <c r="Y2982" s="1423"/>
      <c r="Z2982" s="1423"/>
      <c r="AA2982" s="1423"/>
      <c r="AB2982" s="1423"/>
      <c r="AC2982" s="1423"/>
      <c r="AD2982" s="1423"/>
      <c r="AE2982" s="1423"/>
      <c r="AF2982" s="1423"/>
      <c r="AG2982" s="1420"/>
      <c r="AH2982" s="1420"/>
      <c r="AI2982" s="1550"/>
      <c r="AJ2982" s="1420"/>
      <c r="AK2982" s="1420"/>
      <c r="AL2982" s="1420"/>
      <c r="AM2982" s="1551"/>
      <c r="AN2982" s="1551"/>
      <c r="AO2982" s="1420"/>
      <c r="AP2982" s="1420"/>
      <c r="AQ2982" s="1420"/>
      <c r="AR2982" s="1420"/>
      <c r="AS2982" s="1494"/>
      <c r="AT2982" s="1420"/>
      <c r="AU2982" s="1493"/>
      <c r="AV2982" s="1493"/>
      <c r="AW2982" s="1494"/>
      <c r="AX2982" s="1494"/>
      <c r="AY2982" s="1491"/>
      <c r="AZ2982" s="1494"/>
      <c r="BA2982" s="1494"/>
      <c r="BB2982" s="1494"/>
      <c r="BC2982" s="1494"/>
      <c r="BD2982" s="1494"/>
      <c r="BE2982" s="1420"/>
      <c r="BF2982" s="1549"/>
      <c r="BG2982" s="1420"/>
      <c r="BH2982" s="1454"/>
      <c r="BI2982" s="1551"/>
      <c r="BJ2982" s="1420"/>
      <c r="BK2982" s="1420"/>
      <c r="BL2982" s="1552">
        <f t="shared" si="331"/>
        <v>0</v>
      </c>
      <c r="BM2982" s="1420"/>
      <c r="BN2982" s="1439"/>
      <c r="BO2982" s="1439"/>
      <c r="BP2982" s="1439"/>
      <c r="BQ2982" s="1439"/>
      <c r="BR2982" s="1439"/>
      <c r="BS2982" s="1439"/>
      <c r="BT2982" s="1439"/>
      <c r="BU2982" s="1439"/>
      <c r="BV2982" s="1439"/>
      <c r="BW2982" s="1439"/>
      <c r="BX2982" s="1439"/>
      <c r="BY2982" s="1439"/>
      <c r="BZ2982" s="1439"/>
      <c r="CA2982" s="1439"/>
      <c r="CB2982" s="1439"/>
      <c r="CC2982" s="1439"/>
      <c r="CD2982" s="1553" t="s">
        <v>4788</v>
      </c>
    </row>
    <row r="2983" spans="1:82" s="1414" customFormat="1" ht="31.5" customHeight="1" x14ac:dyDescent="0.25">
      <c r="A2983" s="1580" t="s">
        <v>163</v>
      </c>
      <c r="B2983" s="1581" t="s">
        <v>4859</v>
      </c>
      <c r="C2983" s="1602" t="s">
        <v>4896</v>
      </c>
      <c r="D2983" s="1418">
        <v>393</v>
      </c>
      <c r="E2983" s="1419" t="s">
        <v>4904</v>
      </c>
      <c r="F2983" s="1420" t="s">
        <v>4905</v>
      </c>
      <c r="G2983" s="1420">
        <v>0</v>
      </c>
      <c r="H2983" s="1419" t="s">
        <v>0</v>
      </c>
      <c r="I2983" s="1420">
        <v>1</v>
      </c>
      <c r="J2983" s="1421">
        <v>0.33</v>
      </c>
      <c r="K2983" s="1419"/>
      <c r="L2983" s="1422"/>
      <c r="M2983" s="1423"/>
      <c r="N2983" s="1423"/>
      <c r="O2983" s="1423"/>
      <c r="P2983" s="1423"/>
      <c r="Q2983" s="1423"/>
      <c r="R2983" s="1423"/>
      <c r="S2983" s="1423"/>
      <c r="T2983" s="1423"/>
      <c r="U2983" s="1424">
        <f t="shared" si="330"/>
        <v>0</v>
      </c>
      <c r="V2983" s="1423"/>
      <c r="W2983" s="1423"/>
      <c r="X2983" s="1423"/>
      <c r="Y2983" s="1423"/>
      <c r="Z2983" s="1423"/>
      <c r="AA2983" s="1423"/>
      <c r="AB2983" s="1423"/>
      <c r="AC2983" s="1423"/>
      <c r="AD2983" s="1423"/>
      <c r="AE2983" s="1423"/>
      <c r="AF2983" s="1423"/>
      <c r="AG2983" s="1420"/>
      <c r="AH2983" s="1420"/>
      <c r="AI2983" s="1550"/>
      <c r="AJ2983" s="1420"/>
      <c r="AK2983" s="1420"/>
      <c r="AL2983" s="1420"/>
      <c r="AM2983" s="1551"/>
      <c r="AN2983" s="1551"/>
      <c r="AO2983" s="1420"/>
      <c r="AP2983" s="1420"/>
      <c r="AQ2983" s="1420"/>
      <c r="AR2983" s="1420"/>
      <c r="AS2983" s="1494"/>
      <c r="AT2983" s="1420"/>
      <c r="AU2983" s="1493"/>
      <c r="AV2983" s="1493"/>
      <c r="AW2983" s="1494"/>
      <c r="AX2983" s="1494"/>
      <c r="AY2983" s="1491"/>
      <c r="AZ2983" s="1494"/>
      <c r="BA2983" s="1494"/>
      <c r="BB2983" s="1494"/>
      <c r="BC2983" s="1494"/>
      <c r="BD2983" s="1494"/>
      <c r="BE2983" s="1420"/>
      <c r="BF2983" s="1549"/>
      <c r="BG2983" s="1420"/>
      <c r="BH2983" s="1454"/>
      <c r="BI2983" s="1551"/>
      <c r="BJ2983" s="1420"/>
      <c r="BK2983" s="1420"/>
      <c r="BL2983" s="1552">
        <f t="shared" si="331"/>
        <v>0</v>
      </c>
      <c r="BM2983" s="1420"/>
      <c r="BN2983" s="1439"/>
      <c r="BO2983" s="1439"/>
      <c r="BP2983" s="1439"/>
      <c r="BQ2983" s="1439"/>
      <c r="BR2983" s="1439"/>
      <c r="BS2983" s="1439"/>
      <c r="BT2983" s="1439"/>
      <c r="BU2983" s="1439"/>
      <c r="BV2983" s="1439"/>
      <c r="BW2983" s="1439"/>
      <c r="BX2983" s="1439"/>
      <c r="BY2983" s="1439"/>
      <c r="BZ2983" s="1439"/>
      <c r="CA2983" s="1439"/>
      <c r="CB2983" s="1439"/>
      <c r="CC2983" s="1439"/>
      <c r="CD2983" s="1553" t="s">
        <v>4788</v>
      </c>
    </row>
    <row r="2984" spans="1:82" s="1414" customFormat="1" ht="31.5" customHeight="1" x14ac:dyDescent="0.25">
      <c r="A2984" s="1580" t="s">
        <v>163</v>
      </c>
      <c r="B2984" s="1581" t="s">
        <v>4859</v>
      </c>
      <c r="C2984" s="1602" t="s">
        <v>4896</v>
      </c>
      <c r="D2984" s="1418">
        <v>393</v>
      </c>
      <c r="E2984" s="1419" t="s">
        <v>4904</v>
      </c>
      <c r="F2984" s="1420" t="s">
        <v>4905</v>
      </c>
      <c r="G2984" s="1420">
        <v>0</v>
      </c>
      <c r="H2984" s="1419" t="s">
        <v>0</v>
      </c>
      <c r="I2984" s="1420">
        <v>1</v>
      </c>
      <c r="J2984" s="1421">
        <v>0.33</v>
      </c>
      <c r="K2984" s="1419"/>
      <c r="L2984" s="1422"/>
      <c r="M2984" s="1423"/>
      <c r="N2984" s="1423"/>
      <c r="O2984" s="1423"/>
      <c r="P2984" s="1423"/>
      <c r="Q2984" s="1423"/>
      <c r="R2984" s="1423"/>
      <c r="S2984" s="1423"/>
      <c r="T2984" s="1423"/>
      <c r="U2984" s="1424">
        <f t="shared" si="330"/>
        <v>0</v>
      </c>
      <c r="V2984" s="1423"/>
      <c r="W2984" s="1423"/>
      <c r="X2984" s="1423"/>
      <c r="Y2984" s="1423"/>
      <c r="Z2984" s="1423"/>
      <c r="AA2984" s="1423"/>
      <c r="AB2984" s="1423"/>
      <c r="AC2984" s="1423"/>
      <c r="AD2984" s="1423"/>
      <c r="AE2984" s="1423"/>
      <c r="AF2984" s="1423"/>
      <c r="AG2984" s="1420"/>
      <c r="AH2984" s="1420"/>
      <c r="AI2984" s="1550"/>
      <c r="AJ2984" s="1420"/>
      <c r="AK2984" s="1420"/>
      <c r="AL2984" s="1420"/>
      <c r="AM2984" s="1551"/>
      <c r="AN2984" s="1551"/>
      <c r="AO2984" s="1420"/>
      <c r="AP2984" s="1420"/>
      <c r="AQ2984" s="1420"/>
      <c r="AR2984" s="1420"/>
      <c r="AS2984" s="1494"/>
      <c r="AT2984" s="1420"/>
      <c r="AU2984" s="1493"/>
      <c r="AV2984" s="1493"/>
      <c r="AW2984" s="1494"/>
      <c r="AX2984" s="1494"/>
      <c r="AY2984" s="1491"/>
      <c r="AZ2984" s="1494"/>
      <c r="BA2984" s="1494"/>
      <c r="BB2984" s="1494"/>
      <c r="BC2984" s="1494"/>
      <c r="BD2984" s="1494"/>
      <c r="BE2984" s="1420"/>
      <c r="BF2984" s="1549"/>
      <c r="BG2984" s="1420"/>
      <c r="BH2984" s="1454"/>
      <c r="BI2984" s="1551"/>
      <c r="BJ2984" s="1420"/>
      <c r="BK2984" s="1420"/>
      <c r="BL2984" s="1552">
        <f t="shared" si="331"/>
        <v>0</v>
      </c>
      <c r="BM2984" s="1420"/>
      <c r="BN2984" s="1439"/>
      <c r="BO2984" s="1439"/>
      <c r="BP2984" s="1439"/>
      <c r="BQ2984" s="1439"/>
      <c r="BR2984" s="1439"/>
      <c r="BS2984" s="1439"/>
      <c r="BT2984" s="1439"/>
      <c r="BU2984" s="1439"/>
      <c r="BV2984" s="1439"/>
      <c r="BW2984" s="1439"/>
      <c r="BX2984" s="1439"/>
      <c r="BY2984" s="1439"/>
      <c r="BZ2984" s="1439"/>
      <c r="CA2984" s="1439"/>
      <c r="CB2984" s="1439"/>
      <c r="CC2984" s="1439"/>
      <c r="CD2984" s="1553" t="s">
        <v>4788</v>
      </c>
    </row>
    <row r="2985" spans="1:82" s="1414" customFormat="1" ht="31.5" customHeight="1" x14ac:dyDescent="0.25">
      <c r="A2985" s="1580" t="s">
        <v>163</v>
      </c>
      <c r="B2985" s="1581" t="s">
        <v>4859</v>
      </c>
      <c r="C2985" s="1602" t="s">
        <v>4896</v>
      </c>
      <c r="D2985" s="1418">
        <v>393</v>
      </c>
      <c r="E2985" s="1419" t="s">
        <v>4904</v>
      </c>
      <c r="F2985" s="1420" t="s">
        <v>4905</v>
      </c>
      <c r="G2985" s="1420">
        <v>0</v>
      </c>
      <c r="H2985" s="1419" t="s">
        <v>0</v>
      </c>
      <c r="I2985" s="1420">
        <v>1</v>
      </c>
      <c r="J2985" s="1421">
        <v>0.33</v>
      </c>
      <c r="K2985" s="1419"/>
      <c r="L2985" s="1422"/>
      <c r="M2985" s="1423"/>
      <c r="N2985" s="1423"/>
      <c r="O2985" s="1423"/>
      <c r="P2985" s="1423"/>
      <c r="Q2985" s="1423"/>
      <c r="R2985" s="1423"/>
      <c r="S2985" s="1423"/>
      <c r="T2985" s="1423"/>
      <c r="U2985" s="1424">
        <f t="shared" si="330"/>
        <v>0</v>
      </c>
      <c r="V2985" s="1423"/>
      <c r="W2985" s="1423"/>
      <c r="X2985" s="1423"/>
      <c r="Y2985" s="1423"/>
      <c r="Z2985" s="1423"/>
      <c r="AA2985" s="1423"/>
      <c r="AB2985" s="1423"/>
      <c r="AC2985" s="1423"/>
      <c r="AD2985" s="1423"/>
      <c r="AE2985" s="1423"/>
      <c r="AF2985" s="1423"/>
      <c r="AG2985" s="1420"/>
      <c r="AH2985" s="1420"/>
      <c r="AI2985" s="1550"/>
      <c r="AJ2985" s="1420"/>
      <c r="AK2985" s="1420"/>
      <c r="AL2985" s="1420"/>
      <c r="AM2985" s="1551"/>
      <c r="AN2985" s="1551"/>
      <c r="AO2985" s="1420"/>
      <c r="AP2985" s="1420"/>
      <c r="AQ2985" s="1420"/>
      <c r="AR2985" s="1420"/>
      <c r="AS2985" s="1494"/>
      <c r="AT2985" s="1420"/>
      <c r="AU2985" s="1493"/>
      <c r="AV2985" s="1493"/>
      <c r="AW2985" s="1494"/>
      <c r="AX2985" s="1494"/>
      <c r="AY2985" s="1491"/>
      <c r="AZ2985" s="1494"/>
      <c r="BA2985" s="1494"/>
      <c r="BB2985" s="1494"/>
      <c r="BC2985" s="1494"/>
      <c r="BD2985" s="1494"/>
      <c r="BE2985" s="1420"/>
      <c r="BF2985" s="1549"/>
      <c r="BG2985" s="1420"/>
      <c r="BH2985" s="1454"/>
      <c r="BI2985" s="1551"/>
      <c r="BJ2985" s="1420"/>
      <c r="BK2985" s="1420"/>
      <c r="BL2985" s="1552">
        <f t="shared" si="331"/>
        <v>0</v>
      </c>
      <c r="BM2985" s="1420"/>
      <c r="BN2985" s="1439"/>
      <c r="BO2985" s="1439"/>
      <c r="BP2985" s="1439"/>
      <c r="BQ2985" s="1439"/>
      <c r="BR2985" s="1439"/>
      <c r="BS2985" s="1439"/>
      <c r="BT2985" s="1439"/>
      <c r="BU2985" s="1439"/>
      <c r="BV2985" s="1439"/>
      <c r="BW2985" s="1439"/>
      <c r="BX2985" s="1439"/>
      <c r="BY2985" s="1439"/>
      <c r="BZ2985" s="1439"/>
      <c r="CA2985" s="1439"/>
      <c r="CB2985" s="1439"/>
      <c r="CC2985" s="1439"/>
      <c r="CD2985" s="1553" t="s">
        <v>4788</v>
      </c>
    </row>
    <row r="2986" spans="1:82" s="1414" customFormat="1" ht="31.5" customHeight="1" thickBot="1" x14ac:dyDescent="0.3">
      <c r="A2986" s="1589" t="s">
        <v>163</v>
      </c>
      <c r="B2986" s="1590" t="s">
        <v>4859</v>
      </c>
      <c r="C2986" s="1603" t="s">
        <v>4896</v>
      </c>
      <c r="D2986" s="1497">
        <v>393</v>
      </c>
      <c r="E2986" s="1498" t="s">
        <v>4904</v>
      </c>
      <c r="F2986" s="1499" t="s">
        <v>4905</v>
      </c>
      <c r="G2986" s="1499">
        <v>0</v>
      </c>
      <c r="H2986" s="1498" t="s">
        <v>0</v>
      </c>
      <c r="I2986" s="1499">
        <v>1</v>
      </c>
      <c r="J2986" s="1500">
        <v>0.33</v>
      </c>
      <c r="K2986" s="1498"/>
      <c r="L2986" s="1501"/>
      <c r="M2986" s="1502"/>
      <c r="N2986" s="1502"/>
      <c r="O2986" s="1502"/>
      <c r="P2986" s="1502"/>
      <c r="Q2986" s="1502"/>
      <c r="R2986" s="1502"/>
      <c r="S2986" s="1502"/>
      <c r="T2986" s="1502"/>
      <c r="U2986" s="1503">
        <f t="shared" si="330"/>
        <v>0</v>
      </c>
      <c r="V2986" s="1502"/>
      <c r="W2986" s="1502"/>
      <c r="X2986" s="1502"/>
      <c r="Y2986" s="1502"/>
      <c r="Z2986" s="1502"/>
      <c r="AA2986" s="1502"/>
      <c r="AB2986" s="1502"/>
      <c r="AC2986" s="1502"/>
      <c r="AD2986" s="1502"/>
      <c r="AE2986" s="1502"/>
      <c r="AF2986" s="1502"/>
      <c r="AG2986" s="1499"/>
      <c r="AH2986" s="1499"/>
      <c r="AI2986" s="1499"/>
      <c r="AJ2986" s="1499"/>
      <c r="AK2986" s="1499"/>
      <c r="AL2986" s="1499"/>
      <c r="AM2986" s="1560"/>
      <c r="AN2986" s="1560"/>
      <c r="AO2986" s="1499"/>
      <c r="AP2986" s="1499"/>
      <c r="AQ2986" s="1499"/>
      <c r="AR2986" s="1499"/>
      <c r="AS2986" s="1499"/>
      <c r="AT2986" s="1499"/>
      <c r="AU2986" s="1499"/>
      <c r="AV2986" s="1499"/>
      <c r="AW2986" s="1499"/>
      <c r="AX2986" s="1499"/>
      <c r="AY2986" s="1604"/>
      <c r="AZ2986" s="1499"/>
      <c r="BA2986" s="1499"/>
      <c r="BB2986" s="1499"/>
      <c r="BC2986" s="1499"/>
      <c r="BD2986" s="1499"/>
      <c r="BE2986" s="1499"/>
      <c r="BF2986" s="1560"/>
      <c r="BG2986" s="1499"/>
      <c r="BH2986" s="1592"/>
      <c r="BI2986" s="1560"/>
      <c r="BJ2986" s="1592"/>
      <c r="BK2986" s="1592"/>
      <c r="BL2986" s="1552">
        <f t="shared" si="331"/>
        <v>0</v>
      </c>
      <c r="BM2986" s="1499"/>
      <c r="BN2986" s="1514"/>
      <c r="BO2986" s="1514"/>
      <c r="BP2986" s="1514"/>
      <c r="BQ2986" s="1514"/>
      <c r="BR2986" s="1514"/>
      <c r="BS2986" s="1514"/>
      <c r="BT2986" s="1514"/>
      <c r="BU2986" s="1514"/>
      <c r="BV2986" s="1514"/>
      <c r="BW2986" s="1514"/>
      <c r="BX2986" s="1514"/>
      <c r="BY2986" s="1514"/>
      <c r="BZ2986" s="1514"/>
      <c r="CA2986" s="1514"/>
      <c r="CB2986" s="1514"/>
      <c r="CC2986" s="1514"/>
      <c r="CD2986" s="1569" t="s">
        <v>4788</v>
      </c>
    </row>
    <row r="2987" spans="1:82" s="1414" customFormat="1" ht="31.5" customHeight="1" x14ac:dyDescent="0.2">
      <c r="A2987" s="1570" t="s">
        <v>163</v>
      </c>
      <c r="B2987" s="1571" t="s">
        <v>4859</v>
      </c>
      <c r="C2987" s="1600" t="s">
        <v>4896</v>
      </c>
      <c r="D2987" s="1380">
        <v>394</v>
      </c>
      <c r="E2987" s="1381" t="s">
        <v>4913</v>
      </c>
      <c r="F2987" s="1382" t="s">
        <v>4914</v>
      </c>
      <c r="G2987" s="1382">
        <v>27</v>
      </c>
      <c r="H2987" s="1381" t="s">
        <v>0</v>
      </c>
      <c r="I2987" s="1382">
        <v>27</v>
      </c>
      <c r="J2987" s="1456">
        <v>27</v>
      </c>
      <c r="K2987" s="1381"/>
      <c r="L2987" s="1457">
        <f>+M2987+N2987+O2987+P2987+Q2987+R2987+S2987+T2987</f>
        <v>140000000</v>
      </c>
      <c r="M2987" s="1459">
        <v>140000000</v>
      </c>
      <c r="N2987" s="1459"/>
      <c r="O2987" s="1459"/>
      <c r="P2987" s="1459"/>
      <c r="Q2987" s="1459"/>
      <c r="R2987" s="1459"/>
      <c r="S2987" s="1459"/>
      <c r="T2987" s="1459"/>
      <c r="U2987" s="1460">
        <f t="shared" si="330"/>
        <v>139200000</v>
      </c>
      <c r="V2987" s="775">
        <v>139200000</v>
      </c>
      <c r="W2987" s="1459"/>
      <c r="X2987" s="1459"/>
      <c r="Y2987" s="1459"/>
      <c r="Z2987" s="1459"/>
      <c r="AA2987" s="1459"/>
      <c r="AB2987" s="1459"/>
      <c r="AC2987" s="1459"/>
      <c r="AD2987" s="1459"/>
      <c r="AE2987" s="1459"/>
      <c r="AF2987" s="1459"/>
      <c r="AG2987" s="1382">
        <v>93141506</v>
      </c>
      <c r="AH2987" s="1382" t="s">
        <v>4915</v>
      </c>
      <c r="AI2987" s="1573">
        <v>42767</v>
      </c>
      <c r="AJ2987" s="1382" t="s">
        <v>4848</v>
      </c>
      <c r="AK2987" s="1382" t="s">
        <v>4916</v>
      </c>
      <c r="AL2987" s="1382" t="s">
        <v>1754</v>
      </c>
      <c r="AM2987" s="1540">
        <v>135000000</v>
      </c>
      <c r="AN2987" s="1540">
        <v>135000000</v>
      </c>
      <c r="AO2987" s="1382" t="s">
        <v>250</v>
      </c>
      <c r="AP2987" s="1382" t="s">
        <v>4278</v>
      </c>
      <c r="AQ2987" s="1382" t="s">
        <v>4841</v>
      </c>
      <c r="AR2987" s="1382">
        <v>2204050103</v>
      </c>
      <c r="AS2987" s="1516" t="s">
        <v>4917</v>
      </c>
      <c r="AT2987" s="1382" t="s">
        <v>4918</v>
      </c>
      <c r="AU2987" s="1517">
        <v>9</v>
      </c>
      <c r="AV2987" s="1517">
        <v>9</v>
      </c>
      <c r="AW2987" s="1574">
        <v>42770</v>
      </c>
      <c r="AX2987" s="1574">
        <v>42820</v>
      </c>
      <c r="AY2987" s="1518">
        <v>140000000</v>
      </c>
      <c r="AZ2987" s="4034" t="s">
        <v>4919</v>
      </c>
      <c r="BA2987" s="1382" t="s">
        <v>4916</v>
      </c>
      <c r="BB2987" s="1382" t="s">
        <v>4920</v>
      </c>
      <c r="BC2987" s="1382" t="s">
        <v>4921</v>
      </c>
      <c r="BD2987" s="1382">
        <v>2017000609</v>
      </c>
      <c r="BE2987" s="1382">
        <v>42824</v>
      </c>
      <c r="BF2987" s="1538">
        <v>15000000</v>
      </c>
      <c r="BG2987" s="1382">
        <v>2017000523</v>
      </c>
      <c r="BH2987" s="1539">
        <v>42825</v>
      </c>
      <c r="BI2987" s="1538">
        <v>15000000</v>
      </c>
      <c r="BJ2987" s="1539">
        <v>42825</v>
      </c>
      <c r="BK2987" s="1539">
        <v>43100</v>
      </c>
      <c r="BL2987" s="1552">
        <f t="shared" si="331"/>
        <v>0</v>
      </c>
      <c r="BM2987" s="1541"/>
      <c r="BN2987" s="1471"/>
      <c r="BO2987" s="1471"/>
      <c r="BP2987" s="1471"/>
      <c r="BQ2987" s="1471"/>
      <c r="BR2987" s="1471"/>
      <c r="BS2987" s="1471"/>
      <c r="BT2987" s="1471"/>
      <c r="BU2987" s="1471"/>
      <c r="BV2987" s="1471"/>
      <c r="BW2987" s="1471"/>
      <c r="BX2987" s="1471"/>
      <c r="BY2987" s="1471"/>
      <c r="BZ2987" s="1471"/>
      <c r="CA2987" s="1471"/>
      <c r="CB2987" s="1471"/>
      <c r="CC2987" s="1471"/>
      <c r="CD2987" s="1542" t="s">
        <v>4788</v>
      </c>
    </row>
    <row r="2988" spans="1:82" s="1414" customFormat="1" ht="31.5" customHeight="1" x14ac:dyDescent="0.25">
      <c r="A2988" s="1580" t="s">
        <v>163</v>
      </c>
      <c r="B2988" s="1581" t="s">
        <v>4859</v>
      </c>
      <c r="C2988" s="1602" t="s">
        <v>4896</v>
      </c>
      <c r="D2988" s="1418">
        <v>394</v>
      </c>
      <c r="E2988" s="1419" t="s">
        <v>4913</v>
      </c>
      <c r="F2988" s="1420" t="s">
        <v>4914</v>
      </c>
      <c r="G2988" s="1420">
        <v>27</v>
      </c>
      <c r="H2988" s="1419" t="s">
        <v>0</v>
      </c>
      <c r="I2988" s="1420">
        <v>27</v>
      </c>
      <c r="J2988" s="1421">
        <v>27</v>
      </c>
      <c r="K2988" s="1419"/>
      <c r="L2988" s="1422"/>
      <c r="M2988" s="1423"/>
      <c r="N2988" s="1423"/>
      <c r="O2988" s="1423"/>
      <c r="P2988" s="1423"/>
      <c r="Q2988" s="1423"/>
      <c r="R2988" s="1423"/>
      <c r="S2988" s="1423"/>
      <c r="T2988" s="1423"/>
      <c r="U2988" s="1424">
        <f t="shared" si="330"/>
        <v>0</v>
      </c>
      <c r="V2988" s="1423"/>
      <c r="W2988" s="1423"/>
      <c r="X2988" s="1423"/>
      <c r="Y2988" s="1423"/>
      <c r="Z2988" s="1423"/>
      <c r="AA2988" s="1423"/>
      <c r="AB2988" s="1423"/>
      <c r="AC2988" s="1423"/>
      <c r="AD2988" s="1423"/>
      <c r="AE2988" s="1423"/>
      <c r="AF2988" s="1423"/>
      <c r="AG2988" s="1420"/>
      <c r="AH2988" s="1420"/>
      <c r="AI2988" s="1550"/>
      <c r="AJ2988" s="1420"/>
      <c r="AK2988" s="1420"/>
      <c r="AL2988" s="1420"/>
      <c r="AM2988" s="1551"/>
      <c r="AN2988" s="1551"/>
      <c r="AO2988" s="1420"/>
      <c r="AP2988" s="1420"/>
      <c r="AQ2988" s="1420"/>
      <c r="AR2988" s="1420"/>
      <c r="AS2988" s="1494"/>
      <c r="AT2988" s="1420"/>
      <c r="AU2988" s="1493"/>
      <c r="AV2988" s="1493"/>
      <c r="AW2988" s="1494"/>
      <c r="AX2988" s="1494"/>
      <c r="AY2988" s="1491"/>
      <c r="AZ2988" s="4034" t="s">
        <v>4922</v>
      </c>
      <c r="BA2988" s="1420" t="s">
        <v>4916</v>
      </c>
      <c r="BB2988" s="1420" t="s">
        <v>4923</v>
      </c>
      <c r="BC2988" s="1420" t="s">
        <v>4921</v>
      </c>
      <c r="BD2988" s="1420">
        <v>2017000609</v>
      </c>
      <c r="BE2988" s="1420">
        <v>42824</v>
      </c>
      <c r="BF2988" s="1549">
        <v>15000000</v>
      </c>
      <c r="BG2988" s="1420">
        <v>2017000524</v>
      </c>
      <c r="BH2988" s="1454">
        <v>42825</v>
      </c>
      <c r="BI2988" s="1549">
        <v>15000000</v>
      </c>
      <c r="BJ2988" s="1454">
        <v>42825</v>
      </c>
      <c r="BK2988" s="1454">
        <v>43100</v>
      </c>
      <c r="BL2988" s="1552">
        <f t="shared" si="331"/>
        <v>0</v>
      </c>
      <c r="BM2988" s="1552"/>
      <c r="BN2988" s="1439"/>
      <c r="BO2988" s="1439"/>
      <c r="BP2988" s="1439"/>
      <c r="BQ2988" s="1439"/>
      <c r="BR2988" s="1439"/>
      <c r="BS2988" s="1439"/>
      <c r="BT2988" s="1439"/>
      <c r="BU2988" s="1439"/>
      <c r="BV2988" s="1439"/>
      <c r="BW2988" s="1439"/>
      <c r="BX2988" s="1439"/>
      <c r="BY2988" s="1439"/>
      <c r="BZ2988" s="1439"/>
      <c r="CA2988" s="1439"/>
      <c r="CB2988" s="1439"/>
      <c r="CC2988" s="1439"/>
      <c r="CD2988" s="1553" t="s">
        <v>4788</v>
      </c>
    </row>
    <row r="2989" spans="1:82" s="1414" customFormat="1" ht="31.5" customHeight="1" x14ac:dyDescent="0.25">
      <c r="A2989" s="1580" t="s">
        <v>163</v>
      </c>
      <c r="B2989" s="1581" t="s">
        <v>4859</v>
      </c>
      <c r="C2989" s="1602" t="s">
        <v>4896</v>
      </c>
      <c r="D2989" s="1418">
        <v>394</v>
      </c>
      <c r="E2989" s="1419" t="s">
        <v>4913</v>
      </c>
      <c r="F2989" s="1420" t="s">
        <v>4914</v>
      </c>
      <c r="G2989" s="1420">
        <v>27</v>
      </c>
      <c r="H2989" s="1419" t="s">
        <v>0</v>
      </c>
      <c r="I2989" s="1420">
        <v>27</v>
      </c>
      <c r="J2989" s="1421">
        <v>27</v>
      </c>
      <c r="K2989" s="1419"/>
      <c r="L2989" s="1422"/>
      <c r="M2989" s="1423"/>
      <c r="N2989" s="1423"/>
      <c r="O2989" s="1423"/>
      <c r="P2989" s="1423"/>
      <c r="Q2989" s="1423"/>
      <c r="R2989" s="1423"/>
      <c r="S2989" s="1423"/>
      <c r="T2989" s="1423"/>
      <c r="U2989" s="1424">
        <f t="shared" si="330"/>
        <v>0</v>
      </c>
      <c r="V2989" s="1423"/>
      <c r="W2989" s="1423"/>
      <c r="X2989" s="1423"/>
      <c r="Y2989" s="1423"/>
      <c r="Z2989" s="1423"/>
      <c r="AA2989" s="1423"/>
      <c r="AB2989" s="1423"/>
      <c r="AC2989" s="1423"/>
      <c r="AD2989" s="1423"/>
      <c r="AE2989" s="1423"/>
      <c r="AF2989" s="1423"/>
      <c r="AG2989" s="1420"/>
      <c r="AH2989" s="1420"/>
      <c r="AI2989" s="1550"/>
      <c r="AJ2989" s="1420"/>
      <c r="AK2989" s="1420"/>
      <c r="AL2989" s="1420"/>
      <c r="AM2989" s="1551"/>
      <c r="AN2989" s="1551"/>
      <c r="AO2989" s="1420"/>
      <c r="AP2989" s="1420"/>
      <c r="AQ2989" s="1420"/>
      <c r="AR2989" s="1420"/>
      <c r="AS2989" s="1494"/>
      <c r="AT2989" s="1420"/>
      <c r="AU2989" s="1493"/>
      <c r="AV2989" s="1493"/>
      <c r="AW2989" s="1494"/>
      <c r="AX2989" s="1494"/>
      <c r="AY2989" s="1491"/>
      <c r="AZ2989" s="4034" t="s">
        <v>4924</v>
      </c>
      <c r="BA2989" s="1420" t="s">
        <v>4916</v>
      </c>
      <c r="BB2989" s="1420" t="s">
        <v>4925</v>
      </c>
      <c r="BC2989" s="1420" t="s">
        <v>4921</v>
      </c>
      <c r="BD2989" s="1420">
        <v>2017000609</v>
      </c>
      <c r="BE2989" s="1420">
        <v>42824</v>
      </c>
      <c r="BF2989" s="1549">
        <v>15000000</v>
      </c>
      <c r="BG2989" s="1420">
        <v>2017000530</v>
      </c>
      <c r="BH2989" s="1454">
        <v>42825</v>
      </c>
      <c r="BI2989" s="1549">
        <v>15000000</v>
      </c>
      <c r="BJ2989" s="1454">
        <v>42825</v>
      </c>
      <c r="BK2989" s="1454">
        <v>43100</v>
      </c>
      <c r="BL2989" s="1552">
        <f t="shared" si="331"/>
        <v>0</v>
      </c>
      <c r="BM2989" s="1552"/>
      <c r="BN2989" s="1439"/>
      <c r="BO2989" s="1439"/>
      <c r="BP2989" s="1439"/>
      <c r="BQ2989" s="1439"/>
      <c r="BR2989" s="1439"/>
      <c r="BS2989" s="1439"/>
      <c r="BT2989" s="1439"/>
      <c r="BU2989" s="1439"/>
      <c r="BV2989" s="1439"/>
      <c r="BW2989" s="1439"/>
      <c r="BX2989" s="1439"/>
      <c r="BY2989" s="1439"/>
      <c r="BZ2989" s="1439"/>
      <c r="CA2989" s="1439"/>
      <c r="CB2989" s="1439"/>
      <c r="CC2989" s="1439"/>
      <c r="CD2989" s="1553" t="s">
        <v>4788</v>
      </c>
    </row>
    <row r="2990" spans="1:82" s="1414" customFormat="1" ht="31.5" customHeight="1" x14ac:dyDescent="0.25">
      <c r="A2990" s="1580" t="s">
        <v>163</v>
      </c>
      <c r="B2990" s="1581" t="s">
        <v>4859</v>
      </c>
      <c r="C2990" s="1602" t="s">
        <v>4896</v>
      </c>
      <c r="D2990" s="1418">
        <v>394</v>
      </c>
      <c r="E2990" s="1419" t="s">
        <v>4913</v>
      </c>
      <c r="F2990" s="1420" t="s">
        <v>4914</v>
      </c>
      <c r="G2990" s="1420">
        <v>27</v>
      </c>
      <c r="H2990" s="1419" t="s">
        <v>0</v>
      </c>
      <c r="I2990" s="1420">
        <v>27</v>
      </c>
      <c r="J2990" s="1421">
        <v>27</v>
      </c>
      <c r="K2990" s="1419"/>
      <c r="L2990" s="1422"/>
      <c r="M2990" s="1423"/>
      <c r="N2990" s="1423"/>
      <c r="O2990" s="1423"/>
      <c r="P2990" s="1423"/>
      <c r="Q2990" s="1423"/>
      <c r="R2990" s="1423"/>
      <c r="S2990" s="1423"/>
      <c r="T2990" s="1423"/>
      <c r="U2990" s="1424">
        <f t="shared" si="330"/>
        <v>0</v>
      </c>
      <c r="V2990" s="1423"/>
      <c r="W2990" s="1423"/>
      <c r="X2990" s="1423"/>
      <c r="Y2990" s="1423"/>
      <c r="Z2990" s="1423"/>
      <c r="AA2990" s="1423"/>
      <c r="AB2990" s="1423"/>
      <c r="AC2990" s="1423"/>
      <c r="AD2990" s="1423"/>
      <c r="AE2990" s="1423"/>
      <c r="AF2990" s="1423"/>
      <c r="AG2990" s="1420"/>
      <c r="AH2990" s="1420"/>
      <c r="AI2990" s="1550"/>
      <c r="AJ2990" s="1420"/>
      <c r="AK2990" s="1420"/>
      <c r="AL2990" s="1420"/>
      <c r="AM2990" s="1551"/>
      <c r="AN2990" s="1551"/>
      <c r="AO2990" s="1420"/>
      <c r="AP2990" s="1420"/>
      <c r="AQ2990" s="1420"/>
      <c r="AR2990" s="1420"/>
      <c r="AS2990" s="1494"/>
      <c r="AT2990" s="1420"/>
      <c r="AU2990" s="1493"/>
      <c r="AV2990" s="1493"/>
      <c r="AW2990" s="1494"/>
      <c r="AX2990" s="1494"/>
      <c r="AY2990" s="1491"/>
      <c r="AZ2990" s="4034" t="s">
        <v>4926</v>
      </c>
      <c r="BA2990" s="1420" t="s">
        <v>4916</v>
      </c>
      <c r="BB2990" s="1420" t="s">
        <v>4927</v>
      </c>
      <c r="BC2990" s="1420" t="s">
        <v>4921</v>
      </c>
      <c r="BD2990" s="1420">
        <v>2017000609</v>
      </c>
      <c r="BE2990" s="1420">
        <v>42824</v>
      </c>
      <c r="BF2990" s="1549">
        <v>15000000</v>
      </c>
      <c r="BG2990" s="1420">
        <v>2017000532</v>
      </c>
      <c r="BH2990" s="1454">
        <v>42825</v>
      </c>
      <c r="BI2990" s="1549">
        <v>15000000</v>
      </c>
      <c r="BJ2990" s="1454">
        <v>42825</v>
      </c>
      <c r="BK2990" s="1454">
        <v>43100</v>
      </c>
      <c r="BL2990" s="1552">
        <f t="shared" si="331"/>
        <v>0</v>
      </c>
      <c r="BM2990" s="1420"/>
      <c r="BN2990" s="1439"/>
      <c r="BO2990" s="1439"/>
      <c r="BP2990" s="1439"/>
      <c r="BQ2990" s="1439"/>
      <c r="BR2990" s="1439"/>
      <c r="BS2990" s="1439"/>
      <c r="BT2990" s="1439"/>
      <c r="BU2990" s="1439"/>
      <c r="BV2990" s="1439"/>
      <c r="BW2990" s="1439"/>
      <c r="BX2990" s="1439"/>
      <c r="BY2990" s="1439"/>
      <c r="BZ2990" s="1439"/>
      <c r="CA2990" s="1439"/>
      <c r="CB2990" s="1439"/>
      <c r="CC2990" s="1439"/>
      <c r="CD2990" s="1553" t="s">
        <v>4788</v>
      </c>
    </row>
    <row r="2991" spans="1:82" s="1414" customFormat="1" ht="31.5" customHeight="1" x14ac:dyDescent="0.25">
      <c r="A2991" s="1580" t="s">
        <v>163</v>
      </c>
      <c r="B2991" s="1581" t="s">
        <v>4859</v>
      </c>
      <c r="C2991" s="1602" t="s">
        <v>4896</v>
      </c>
      <c r="D2991" s="1418">
        <v>394</v>
      </c>
      <c r="E2991" s="1419" t="s">
        <v>4913</v>
      </c>
      <c r="F2991" s="1420" t="s">
        <v>4914</v>
      </c>
      <c r="G2991" s="1420">
        <v>27</v>
      </c>
      <c r="H2991" s="1419" t="s">
        <v>0</v>
      </c>
      <c r="I2991" s="1420">
        <v>27</v>
      </c>
      <c r="J2991" s="1421">
        <v>27</v>
      </c>
      <c r="K2991" s="1419"/>
      <c r="L2991" s="1422"/>
      <c r="M2991" s="1423"/>
      <c r="N2991" s="1423"/>
      <c r="O2991" s="1423"/>
      <c r="P2991" s="1423"/>
      <c r="Q2991" s="1423"/>
      <c r="R2991" s="1423"/>
      <c r="S2991" s="1423"/>
      <c r="T2991" s="1423"/>
      <c r="U2991" s="1424">
        <f t="shared" si="330"/>
        <v>0</v>
      </c>
      <c r="V2991" s="1423"/>
      <c r="W2991" s="1423"/>
      <c r="X2991" s="1423"/>
      <c r="Y2991" s="1423"/>
      <c r="Z2991" s="1423"/>
      <c r="AA2991" s="1423"/>
      <c r="AB2991" s="1423"/>
      <c r="AC2991" s="1423"/>
      <c r="AD2991" s="1423"/>
      <c r="AE2991" s="1423"/>
      <c r="AF2991" s="1423"/>
      <c r="AG2991" s="1420"/>
      <c r="AH2991" s="1420"/>
      <c r="AI2991" s="1550"/>
      <c r="AJ2991" s="1420"/>
      <c r="AK2991" s="1420"/>
      <c r="AL2991" s="1420"/>
      <c r="AM2991" s="1551"/>
      <c r="AN2991" s="1551"/>
      <c r="AO2991" s="1420"/>
      <c r="AP2991" s="1420"/>
      <c r="AQ2991" s="1420"/>
      <c r="AR2991" s="1420"/>
      <c r="AS2991" s="1494"/>
      <c r="AT2991" s="1420"/>
      <c r="AU2991" s="1493"/>
      <c r="AV2991" s="1493"/>
      <c r="AW2991" s="1494"/>
      <c r="AX2991" s="1494"/>
      <c r="AY2991" s="1491"/>
      <c r="AZ2991" s="4034" t="s">
        <v>4928</v>
      </c>
      <c r="BA2991" s="1420" t="s">
        <v>4916</v>
      </c>
      <c r="BB2991" s="1420" t="s">
        <v>4929</v>
      </c>
      <c r="BC2991" s="1420" t="s">
        <v>4921</v>
      </c>
      <c r="BD2991" s="1420">
        <v>2017000609</v>
      </c>
      <c r="BE2991" s="1420">
        <v>42824</v>
      </c>
      <c r="BF2991" s="1549">
        <v>15000000</v>
      </c>
      <c r="BG2991" s="1420">
        <v>2017000534</v>
      </c>
      <c r="BH2991" s="1454">
        <v>42825</v>
      </c>
      <c r="BI2991" s="1549">
        <v>15000000</v>
      </c>
      <c r="BJ2991" s="1454">
        <v>42825</v>
      </c>
      <c r="BK2991" s="1454">
        <v>43100</v>
      </c>
      <c r="BL2991" s="1552">
        <f t="shared" si="331"/>
        <v>0</v>
      </c>
      <c r="BM2991" s="1420"/>
      <c r="BN2991" s="1439"/>
      <c r="BO2991" s="1439"/>
      <c r="BP2991" s="1439"/>
      <c r="BQ2991" s="1439"/>
      <c r="BR2991" s="1439"/>
      <c r="BS2991" s="1439"/>
      <c r="BT2991" s="1439"/>
      <c r="BU2991" s="1439"/>
      <c r="BV2991" s="1439"/>
      <c r="BW2991" s="1439"/>
      <c r="BX2991" s="1439"/>
      <c r="BY2991" s="1439"/>
      <c r="BZ2991" s="1439"/>
      <c r="CA2991" s="1439"/>
      <c r="CB2991" s="1439"/>
      <c r="CC2991" s="1439"/>
      <c r="CD2991" s="1553" t="s">
        <v>4788</v>
      </c>
    </row>
    <row r="2992" spans="1:82" s="1414" customFormat="1" ht="31.5" customHeight="1" x14ac:dyDescent="0.25">
      <c r="A2992" s="1580" t="s">
        <v>163</v>
      </c>
      <c r="B2992" s="1581" t="s">
        <v>4859</v>
      </c>
      <c r="C2992" s="1602" t="s">
        <v>4896</v>
      </c>
      <c r="D2992" s="1418">
        <v>394</v>
      </c>
      <c r="E2992" s="1419" t="s">
        <v>4913</v>
      </c>
      <c r="F2992" s="1420" t="s">
        <v>4914</v>
      </c>
      <c r="G2992" s="1420">
        <v>27</v>
      </c>
      <c r="H2992" s="1419" t="s">
        <v>0</v>
      </c>
      <c r="I2992" s="1420">
        <v>27</v>
      </c>
      <c r="J2992" s="1421">
        <v>27</v>
      </c>
      <c r="K2992" s="1419"/>
      <c r="L2992" s="1422"/>
      <c r="M2992" s="1423"/>
      <c r="N2992" s="1423"/>
      <c r="O2992" s="1423"/>
      <c r="P2992" s="1423"/>
      <c r="Q2992" s="1423"/>
      <c r="R2992" s="1423"/>
      <c r="S2992" s="1423"/>
      <c r="T2992" s="1423"/>
      <c r="U2992" s="1424">
        <f t="shared" si="330"/>
        <v>0</v>
      </c>
      <c r="V2992" s="1423"/>
      <c r="W2992" s="1423"/>
      <c r="X2992" s="1423"/>
      <c r="Y2992" s="1423"/>
      <c r="Z2992" s="1423"/>
      <c r="AA2992" s="1423"/>
      <c r="AB2992" s="1423"/>
      <c r="AC2992" s="1423"/>
      <c r="AD2992" s="1423"/>
      <c r="AE2992" s="1423"/>
      <c r="AF2992" s="1423"/>
      <c r="AG2992" s="1420"/>
      <c r="AH2992" s="1420"/>
      <c r="AI2992" s="1550"/>
      <c r="AJ2992" s="1420"/>
      <c r="AK2992" s="1420"/>
      <c r="AL2992" s="1420"/>
      <c r="AM2992" s="1551"/>
      <c r="AN2992" s="1551"/>
      <c r="AO2992" s="1420"/>
      <c r="AP2992" s="1420"/>
      <c r="AQ2992" s="1420"/>
      <c r="AR2992" s="1420"/>
      <c r="AS2992" s="1494"/>
      <c r="AT2992" s="1420"/>
      <c r="AU2992" s="1493"/>
      <c r="AV2992" s="1493"/>
      <c r="AW2992" s="1494"/>
      <c r="AX2992" s="1494"/>
      <c r="AY2992" s="1491"/>
      <c r="AZ2992" s="4034" t="s">
        <v>4930</v>
      </c>
      <c r="BA2992" s="1420" t="s">
        <v>4916</v>
      </c>
      <c r="BB2992" s="1420" t="s">
        <v>4931</v>
      </c>
      <c r="BC2992" s="1420" t="s">
        <v>4921</v>
      </c>
      <c r="BD2992" s="1420">
        <v>2017000609</v>
      </c>
      <c r="BE2992" s="1420">
        <v>42824</v>
      </c>
      <c r="BF2992" s="1549">
        <v>15000000</v>
      </c>
      <c r="BG2992" s="1420">
        <v>2017000719</v>
      </c>
      <c r="BH2992" s="1454">
        <v>42864</v>
      </c>
      <c r="BI2992" s="1549">
        <v>15000000</v>
      </c>
      <c r="BJ2992" s="1454">
        <v>42865</v>
      </c>
      <c r="BK2992" s="1454">
        <v>43100</v>
      </c>
      <c r="BL2992" s="1552">
        <f t="shared" si="331"/>
        <v>0</v>
      </c>
      <c r="BM2992" s="1420"/>
      <c r="BN2992" s="1439"/>
      <c r="BO2992" s="1439"/>
      <c r="BP2992" s="1439"/>
      <c r="BQ2992" s="1439"/>
      <c r="BR2992" s="1439"/>
      <c r="BS2992" s="1439"/>
      <c r="BT2992" s="1439"/>
      <c r="BU2992" s="1439"/>
      <c r="BV2992" s="1439"/>
      <c r="BW2992" s="1439"/>
      <c r="BX2992" s="1439"/>
      <c r="BY2992" s="1439"/>
      <c r="BZ2992" s="1439"/>
      <c r="CA2992" s="1439"/>
      <c r="CB2992" s="1439"/>
      <c r="CC2992" s="1439"/>
      <c r="CD2992" s="1553" t="s">
        <v>4788</v>
      </c>
    </row>
    <row r="2993" spans="1:82" s="1414" customFormat="1" ht="31.5" customHeight="1" x14ac:dyDescent="0.25">
      <c r="A2993" s="1580" t="s">
        <v>163</v>
      </c>
      <c r="B2993" s="1581" t="s">
        <v>4859</v>
      </c>
      <c r="C2993" s="1602" t="s">
        <v>4896</v>
      </c>
      <c r="D2993" s="1418">
        <v>394</v>
      </c>
      <c r="E2993" s="1419" t="s">
        <v>4913</v>
      </c>
      <c r="F2993" s="1420" t="s">
        <v>4914</v>
      </c>
      <c r="G2993" s="1420">
        <v>27</v>
      </c>
      <c r="H2993" s="1419" t="s">
        <v>0</v>
      </c>
      <c r="I2993" s="1420">
        <v>27</v>
      </c>
      <c r="J2993" s="1421">
        <v>27</v>
      </c>
      <c r="K2993" s="1419"/>
      <c r="L2993" s="1422"/>
      <c r="M2993" s="1423"/>
      <c r="N2993" s="1423"/>
      <c r="O2993" s="1423"/>
      <c r="P2993" s="1423"/>
      <c r="Q2993" s="1423"/>
      <c r="R2993" s="1423"/>
      <c r="S2993" s="1423"/>
      <c r="T2993" s="1423"/>
      <c r="U2993" s="1424">
        <f t="shared" si="330"/>
        <v>0</v>
      </c>
      <c r="V2993" s="1423"/>
      <c r="W2993" s="1423"/>
      <c r="X2993" s="1423"/>
      <c r="Y2993" s="1423"/>
      <c r="Z2993" s="1423"/>
      <c r="AA2993" s="1423"/>
      <c r="AB2993" s="1423"/>
      <c r="AC2993" s="1423"/>
      <c r="AD2993" s="1423"/>
      <c r="AE2993" s="1423"/>
      <c r="AF2993" s="1423"/>
      <c r="AG2993" s="1420"/>
      <c r="AH2993" s="1420"/>
      <c r="AI2993" s="1550"/>
      <c r="AJ2993" s="1420"/>
      <c r="AK2993" s="1420"/>
      <c r="AL2993" s="1420"/>
      <c r="AM2993" s="1551"/>
      <c r="AN2993" s="1551"/>
      <c r="AO2993" s="1420"/>
      <c r="AP2993" s="1420"/>
      <c r="AQ2993" s="1420"/>
      <c r="AR2993" s="1420"/>
      <c r="AS2993" s="1494"/>
      <c r="AT2993" s="1420"/>
      <c r="AU2993" s="1493"/>
      <c r="AV2993" s="1493"/>
      <c r="AW2993" s="1494"/>
      <c r="AX2993" s="1494"/>
      <c r="AY2993" s="1491"/>
      <c r="AZ2993" s="4034" t="s">
        <v>4932</v>
      </c>
      <c r="BA2993" s="1420" t="s">
        <v>4916</v>
      </c>
      <c r="BB2993" s="1420" t="s">
        <v>4933</v>
      </c>
      <c r="BC2993" s="1420" t="s">
        <v>4921</v>
      </c>
      <c r="BD2993" s="1420">
        <v>2017000609</v>
      </c>
      <c r="BE2993" s="1420">
        <v>42824</v>
      </c>
      <c r="BF2993" s="1549">
        <v>15000000</v>
      </c>
      <c r="BG2993" s="1420">
        <v>2017000886</v>
      </c>
      <c r="BH2993" s="1454">
        <v>42900</v>
      </c>
      <c r="BI2993" s="1549">
        <v>15000000</v>
      </c>
      <c r="BJ2993" s="1454">
        <v>42901</v>
      </c>
      <c r="BK2993" s="1454">
        <v>43100</v>
      </c>
      <c r="BL2993" s="1552">
        <f t="shared" si="331"/>
        <v>0</v>
      </c>
      <c r="BM2993" s="1420"/>
      <c r="BN2993" s="1439"/>
      <c r="BO2993" s="1439"/>
      <c r="BP2993" s="1439"/>
      <c r="BQ2993" s="1439"/>
      <c r="BR2993" s="1439"/>
      <c r="BS2993" s="1439"/>
      <c r="BT2993" s="1439"/>
      <c r="BU2993" s="1439"/>
      <c r="BV2993" s="1439"/>
      <c r="BW2993" s="1439"/>
      <c r="BX2993" s="1439"/>
      <c r="BY2993" s="1439"/>
      <c r="BZ2993" s="1439"/>
      <c r="CA2993" s="1439"/>
      <c r="CB2993" s="1439"/>
      <c r="CC2993" s="1439"/>
      <c r="CD2993" s="1553" t="s">
        <v>4788</v>
      </c>
    </row>
    <row r="2994" spans="1:82" s="1414" customFormat="1" ht="31.5" customHeight="1" x14ac:dyDescent="0.25">
      <c r="A2994" s="1580" t="s">
        <v>163</v>
      </c>
      <c r="B2994" s="1581" t="s">
        <v>4859</v>
      </c>
      <c r="C2994" s="1602" t="s">
        <v>4896</v>
      </c>
      <c r="D2994" s="1418">
        <v>394</v>
      </c>
      <c r="E2994" s="1419" t="s">
        <v>4913</v>
      </c>
      <c r="F2994" s="1420" t="s">
        <v>4914</v>
      </c>
      <c r="G2994" s="1420">
        <v>27</v>
      </c>
      <c r="H2994" s="1419" t="s">
        <v>0</v>
      </c>
      <c r="I2994" s="1420">
        <v>27</v>
      </c>
      <c r="J2994" s="1421">
        <v>27</v>
      </c>
      <c r="K2994" s="1419"/>
      <c r="L2994" s="1422"/>
      <c r="M2994" s="1423"/>
      <c r="N2994" s="1423"/>
      <c r="O2994" s="1423"/>
      <c r="P2994" s="1423"/>
      <c r="Q2994" s="1423"/>
      <c r="R2994" s="1423"/>
      <c r="S2994" s="1423"/>
      <c r="T2994" s="1423"/>
      <c r="U2994" s="1424">
        <f t="shared" si="330"/>
        <v>0</v>
      </c>
      <c r="V2994" s="1423"/>
      <c r="W2994" s="1423"/>
      <c r="X2994" s="1423"/>
      <c r="Y2994" s="1423"/>
      <c r="Z2994" s="1423"/>
      <c r="AA2994" s="1423"/>
      <c r="AB2994" s="1423"/>
      <c r="AC2994" s="1423"/>
      <c r="AD2994" s="1423"/>
      <c r="AE2994" s="1423"/>
      <c r="AF2994" s="1423"/>
      <c r="AG2994" s="1420"/>
      <c r="AH2994" s="1420"/>
      <c r="AI2994" s="1550"/>
      <c r="AJ2994" s="1420"/>
      <c r="AK2994" s="1420"/>
      <c r="AL2994" s="1420"/>
      <c r="AM2994" s="1551"/>
      <c r="AN2994" s="1551"/>
      <c r="AO2994" s="1420"/>
      <c r="AP2994" s="1420"/>
      <c r="AQ2994" s="1420"/>
      <c r="AR2994" s="1420"/>
      <c r="AS2994" s="1494"/>
      <c r="AT2994" s="1420"/>
      <c r="AU2994" s="1493"/>
      <c r="AV2994" s="1493"/>
      <c r="AW2994" s="1494"/>
      <c r="AX2994" s="1494"/>
      <c r="AY2994" s="1491"/>
      <c r="AZ2994" s="4034" t="s">
        <v>4934</v>
      </c>
      <c r="BA2994" s="1420" t="s">
        <v>4916</v>
      </c>
      <c r="BB2994" s="1420" t="s">
        <v>4935</v>
      </c>
      <c r="BC2994" s="1420" t="s">
        <v>4921</v>
      </c>
      <c r="BD2994" s="1420">
        <v>2017000609</v>
      </c>
      <c r="BE2994" s="1420">
        <v>42824</v>
      </c>
      <c r="BF2994" s="1549">
        <v>15000000</v>
      </c>
      <c r="BG2994" s="1420">
        <v>2017000913</v>
      </c>
      <c r="BH2994" s="1454">
        <v>42906</v>
      </c>
      <c r="BI2994" s="1549">
        <v>15000000</v>
      </c>
      <c r="BJ2994" s="1454">
        <v>42907</v>
      </c>
      <c r="BK2994" s="1454">
        <v>43100</v>
      </c>
      <c r="BL2994" s="1552">
        <f t="shared" si="331"/>
        <v>0</v>
      </c>
      <c r="BM2994" s="1420"/>
      <c r="BN2994" s="1439"/>
      <c r="BO2994" s="1439"/>
      <c r="BP2994" s="1439"/>
      <c r="BQ2994" s="1439"/>
      <c r="BR2994" s="1439"/>
      <c r="BS2994" s="1439"/>
      <c r="BT2994" s="1439"/>
      <c r="BU2994" s="1439"/>
      <c r="BV2994" s="1439"/>
      <c r="BW2994" s="1439"/>
      <c r="BX2994" s="1439"/>
      <c r="BY2994" s="1439"/>
      <c r="BZ2994" s="1439"/>
      <c r="CA2994" s="1439"/>
      <c r="CB2994" s="1439"/>
      <c r="CC2994" s="1439"/>
      <c r="CD2994" s="1553" t="s">
        <v>4788</v>
      </c>
    </row>
    <row r="2995" spans="1:82" s="1414" customFormat="1" ht="31.5" customHeight="1" x14ac:dyDescent="0.25">
      <c r="A2995" s="1580" t="s">
        <v>163</v>
      </c>
      <c r="B2995" s="1581" t="s">
        <v>4859</v>
      </c>
      <c r="C2995" s="1602" t="s">
        <v>4896</v>
      </c>
      <c r="D2995" s="1418">
        <v>394</v>
      </c>
      <c r="E2995" s="1419" t="s">
        <v>4913</v>
      </c>
      <c r="F2995" s="1420" t="s">
        <v>4914</v>
      </c>
      <c r="G2995" s="1420">
        <v>27</v>
      </c>
      <c r="H2995" s="1419" t="s">
        <v>0</v>
      </c>
      <c r="I2995" s="1420">
        <v>27</v>
      </c>
      <c r="J2995" s="1421">
        <v>27</v>
      </c>
      <c r="K2995" s="1419"/>
      <c r="L2995" s="1422"/>
      <c r="M2995" s="1423"/>
      <c r="N2995" s="1423"/>
      <c r="O2995" s="1423"/>
      <c r="P2995" s="1423"/>
      <c r="Q2995" s="1423"/>
      <c r="R2995" s="1423"/>
      <c r="S2995" s="1423"/>
      <c r="T2995" s="1423"/>
      <c r="U2995" s="1424">
        <f t="shared" si="330"/>
        <v>0</v>
      </c>
      <c r="V2995" s="1423"/>
      <c r="W2995" s="1423"/>
      <c r="X2995" s="1423"/>
      <c r="Y2995" s="1423"/>
      <c r="Z2995" s="1423"/>
      <c r="AA2995" s="1423"/>
      <c r="AB2995" s="1423"/>
      <c r="AC2995" s="1423"/>
      <c r="AD2995" s="1423"/>
      <c r="AE2995" s="1423"/>
      <c r="AF2995" s="1423"/>
      <c r="AG2995" s="1420"/>
      <c r="AH2995" s="1420"/>
      <c r="AI2995" s="1550"/>
      <c r="AJ2995" s="1420"/>
      <c r="AK2995" s="1420"/>
      <c r="AL2995" s="1420"/>
      <c r="AM2995" s="1551"/>
      <c r="AN2995" s="1551"/>
      <c r="AO2995" s="1420"/>
      <c r="AP2995" s="1420"/>
      <c r="AQ2995" s="1420"/>
      <c r="AR2995" s="1420"/>
      <c r="AS2995" s="1494"/>
      <c r="AT2995" s="1420"/>
      <c r="AU2995" s="1493"/>
      <c r="AV2995" s="1493"/>
      <c r="AW2995" s="1494"/>
      <c r="AX2995" s="1494"/>
      <c r="AY2995" s="1491"/>
      <c r="AZ2995" s="1420"/>
      <c r="BA2995" s="1420" t="s">
        <v>4916</v>
      </c>
      <c r="BB2995" s="1420" t="s">
        <v>4935</v>
      </c>
      <c r="BC2995" s="1420" t="s">
        <v>4921</v>
      </c>
      <c r="BD2995" s="1420"/>
      <c r="BE2995" s="1420"/>
      <c r="BF2995" s="1549">
        <v>5000000</v>
      </c>
      <c r="BG2995" s="1420"/>
      <c r="BH2995" s="1454"/>
      <c r="BI2995" s="1549">
        <v>5000000</v>
      </c>
      <c r="BJ2995" s="1454">
        <v>43040</v>
      </c>
      <c r="BK2995" s="1454">
        <v>43100</v>
      </c>
      <c r="BL2995" s="1552">
        <f t="shared" si="331"/>
        <v>0</v>
      </c>
      <c r="BM2995" s="1420"/>
      <c r="BN2995" s="1439"/>
      <c r="BO2995" s="1439"/>
      <c r="BP2995" s="1439"/>
      <c r="BQ2995" s="1439"/>
      <c r="BR2995" s="1439"/>
      <c r="BS2995" s="1439"/>
      <c r="BT2995" s="1439"/>
      <c r="BU2995" s="1439"/>
      <c r="BV2995" s="1439"/>
      <c r="BW2995" s="1439"/>
      <c r="BX2995" s="1439"/>
      <c r="BY2995" s="1439"/>
      <c r="BZ2995" s="1439"/>
      <c r="CA2995" s="1439"/>
      <c r="CB2995" s="1439"/>
      <c r="CC2995" s="1439"/>
      <c r="CD2995" s="1553" t="s">
        <v>4788</v>
      </c>
    </row>
    <row r="2996" spans="1:82" s="1414" customFormat="1" ht="31.5" customHeight="1" thickBot="1" x14ac:dyDescent="0.3">
      <c r="A2996" s="1589" t="s">
        <v>163</v>
      </c>
      <c r="B2996" s="1590" t="s">
        <v>4859</v>
      </c>
      <c r="C2996" s="1603" t="s">
        <v>4896</v>
      </c>
      <c r="D2996" s="1497">
        <v>394</v>
      </c>
      <c r="E2996" s="1498" t="s">
        <v>4913</v>
      </c>
      <c r="F2996" s="1499" t="s">
        <v>4914</v>
      </c>
      <c r="G2996" s="1499">
        <v>27</v>
      </c>
      <c r="H2996" s="1498" t="s">
        <v>0</v>
      </c>
      <c r="I2996" s="1499">
        <v>27</v>
      </c>
      <c r="J2996" s="1500">
        <v>27</v>
      </c>
      <c r="K2996" s="1498"/>
      <c r="L2996" s="1501"/>
      <c r="M2996" s="1502"/>
      <c r="N2996" s="1502"/>
      <c r="O2996" s="1502"/>
      <c r="P2996" s="1502"/>
      <c r="Q2996" s="1502"/>
      <c r="R2996" s="1502"/>
      <c r="S2996" s="1502"/>
      <c r="T2996" s="1502"/>
      <c r="U2996" s="1503"/>
      <c r="V2996" s="1502"/>
      <c r="W2996" s="1502"/>
      <c r="X2996" s="1502"/>
      <c r="Y2996" s="1502"/>
      <c r="Z2996" s="1502"/>
      <c r="AA2996" s="1502"/>
      <c r="AB2996" s="1502"/>
      <c r="AC2996" s="1502"/>
      <c r="AD2996" s="1502"/>
      <c r="AE2996" s="1502"/>
      <c r="AF2996" s="1502"/>
      <c r="AG2996" s="1499"/>
      <c r="AH2996" s="1499"/>
      <c r="AI2996" s="1561"/>
      <c r="AJ2996" s="1499"/>
      <c r="AK2996" s="1499"/>
      <c r="AL2996" s="1499"/>
      <c r="AM2996" s="1593"/>
      <c r="AN2996" s="1593"/>
      <c r="AO2996" s="1499"/>
      <c r="AP2996" s="1499"/>
      <c r="AQ2996" s="1499"/>
      <c r="AR2996" s="1499"/>
      <c r="AS2996" s="1510"/>
      <c r="AT2996" s="1499"/>
      <c r="AU2996" s="1509"/>
      <c r="AV2996" s="1509"/>
      <c r="AW2996" s="1510"/>
      <c r="AX2996" s="1510"/>
      <c r="AY2996" s="1511"/>
      <c r="AZ2996" s="4034" t="s">
        <v>4936</v>
      </c>
      <c r="BA2996" s="1499" t="s">
        <v>4916</v>
      </c>
      <c r="BB2996" s="1499" t="s">
        <v>4937</v>
      </c>
      <c r="BC2996" s="1499" t="s">
        <v>4921</v>
      </c>
      <c r="BD2996" s="1499">
        <v>2017000609</v>
      </c>
      <c r="BE2996" s="1499">
        <v>42824</v>
      </c>
      <c r="BF2996" s="1560">
        <v>15000000</v>
      </c>
      <c r="BG2996" s="1499">
        <v>2017001280</v>
      </c>
      <c r="BH2996" s="1592">
        <v>42977</v>
      </c>
      <c r="BI2996" s="1560">
        <v>15000000</v>
      </c>
      <c r="BJ2996" s="1592">
        <v>42979</v>
      </c>
      <c r="BK2996" s="1592">
        <v>43100</v>
      </c>
      <c r="BL2996" s="1552">
        <f t="shared" si="331"/>
        <v>0</v>
      </c>
      <c r="BM2996" s="1499"/>
      <c r="BN2996" s="1514"/>
      <c r="BO2996" s="1514"/>
      <c r="BP2996" s="1514"/>
      <c r="BQ2996" s="1514"/>
      <c r="BR2996" s="1514"/>
      <c r="BS2996" s="1514"/>
      <c r="BT2996" s="1514"/>
      <c r="BU2996" s="1514"/>
      <c r="BV2996" s="1514"/>
      <c r="BW2996" s="1514"/>
      <c r="BX2996" s="1514"/>
      <c r="BY2996" s="1514"/>
      <c r="BZ2996" s="1514"/>
      <c r="CA2996" s="1514"/>
      <c r="CB2996" s="1514"/>
      <c r="CC2996" s="1514"/>
      <c r="CD2996" s="1569"/>
    </row>
    <row r="2997" spans="1:82" s="19" customFormat="1" ht="81.75" customHeight="1" thickBot="1" x14ac:dyDescent="0.25">
      <c r="A2997" s="449" t="s">
        <v>163</v>
      </c>
      <c r="B2997" s="450" t="s">
        <v>4859</v>
      </c>
      <c r="C2997" s="501" t="s">
        <v>4896</v>
      </c>
      <c r="D2997" s="163">
        <v>395</v>
      </c>
      <c r="E2997" s="210" t="s">
        <v>5671</v>
      </c>
      <c r="F2997" s="48" t="s">
        <v>5672</v>
      </c>
      <c r="G2997" s="217">
        <v>5</v>
      </c>
      <c r="H2997" s="217" t="s">
        <v>1</v>
      </c>
      <c r="I2997" s="502">
        <v>7</v>
      </c>
      <c r="J2997" s="1812">
        <v>7</v>
      </c>
      <c r="K2997" s="210"/>
      <c r="L2997" s="51">
        <f t="shared" ref="L2997:L3015" si="332">+M2997+N2997+O2997+P2997+Q2997+R2997+S2997+T2997</f>
        <v>19650000</v>
      </c>
      <c r="M2997" s="52">
        <v>19650000</v>
      </c>
      <c r="N2997" s="52"/>
      <c r="O2997" s="52"/>
      <c r="P2997" s="52"/>
      <c r="Q2997" s="52"/>
      <c r="R2997" s="52"/>
      <c r="S2997" s="52"/>
      <c r="T2997" s="52"/>
      <c r="U2997" s="168">
        <f t="shared" ref="U2997:U3025" si="333">V2997+W2997+X2997+Y2997+Z2997+AA2997+AB2997+AC2997+AD2997+AE2997+AF2997</f>
        <v>19650000</v>
      </c>
      <c r="V2997" s="1766">
        <v>19650000</v>
      </c>
      <c r="W2997" s="52"/>
      <c r="X2997" s="52"/>
      <c r="Y2997" s="52"/>
      <c r="Z2997" s="52"/>
      <c r="AA2997" s="52"/>
      <c r="AB2997" s="52"/>
      <c r="AC2997" s="52"/>
      <c r="AD2997" s="52"/>
      <c r="AE2997" s="52"/>
      <c r="AF2997" s="52"/>
      <c r="AG2997" s="1520">
        <v>81111805</v>
      </c>
      <c r="AH2997" s="1520" t="s">
        <v>6401</v>
      </c>
      <c r="AI2997" s="1521">
        <v>42781</v>
      </c>
      <c r="AJ2997" s="1520" t="s">
        <v>269</v>
      </c>
      <c r="AK2997" s="1520" t="s">
        <v>1557</v>
      </c>
      <c r="AL2997" s="1520" t="s">
        <v>1558</v>
      </c>
      <c r="AM2997" s="1522">
        <v>19650000</v>
      </c>
      <c r="AN2997" s="1522">
        <v>19650000</v>
      </c>
      <c r="AO2997" s="1520" t="s">
        <v>476</v>
      </c>
      <c r="AP2997" s="1520" t="s">
        <v>476</v>
      </c>
      <c r="AQ2997" s="1520" t="s">
        <v>5479</v>
      </c>
      <c r="AR2997" s="2535">
        <v>2301040101</v>
      </c>
      <c r="AS2997" s="1527" t="s">
        <v>6225</v>
      </c>
      <c r="AT2997" s="1520" t="s">
        <v>5673</v>
      </c>
      <c r="AU2997" s="2464">
        <v>3</v>
      </c>
      <c r="AV2997" s="2464"/>
      <c r="AW2997" s="1521">
        <v>42815</v>
      </c>
      <c r="AX2997" s="1521">
        <v>43069</v>
      </c>
      <c r="AY2997" s="2465">
        <v>15800000</v>
      </c>
      <c r="AZ2997" s="2466">
        <v>149</v>
      </c>
      <c r="BA2997" s="2466" t="s">
        <v>811</v>
      </c>
      <c r="BB2997" s="2466" t="s">
        <v>5674</v>
      </c>
      <c r="BC2997" s="2466" t="s">
        <v>5675</v>
      </c>
      <c r="BD2997" s="2467">
        <v>2017000371</v>
      </c>
      <c r="BE2997" s="2468">
        <v>42781</v>
      </c>
      <c r="BF2997" s="2465">
        <v>15800000</v>
      </c>
      <c r="BG2997" s="2469">
        <v>2017000445</v>
      </c>
      <c r="BH2997" s="2468">
        <v>42811</v>
      </c>
      <c r="BI2997" s="2465">
        <v>15800000</v>
      </c>
      <c r="BJ2997" s="2468">
        <v>42815</v>
      </c>
      <c r="BK2997" s="2468">
        <v>43069</v>
      </c>
      <c r="BL2997" s="2514">
        <f t="shared" ref="BL2997:BL3014" si="334">BF2997-BI2997</f>
        <v>0</v>
      </c>
      <c r="BM2997" s="2514">
        <f>L2997-(BI2997:BI3002)</f>
        <v>3850000</v>
      </c>
      <c r="BN2997" s="1471"/>
      <c r="BO2997" s="1471"/>
      <c r="BP2997" s="1471"/>
      <c r="BQ2997" s="1471"/>
      <c r="BR2997" s="2471">
        <v>0</v>
      </c>
      <c r="BS2997" s="2471">
        <v>0</v>
      </c>
      <c r="BT2997" s="2471">
        <v>0</v>
      </c>
      <c r="BU2997" s="2471">
        <v>1755555</v>
      </c>
      <c r="BV2997" s="2471">
        <v>1755555</v>
      </c>
      <c r="BW2997" s="2471">
        <v>1755555</v>
      </c>
      <c r="BX2997" s="2471">
        <v>1755555</v>
      </c>
      <c r="BY2997" s="2471">
        <v>1755555</v>
      </c>
      <c r="BZ2997" s="2471">
        <v>1755555</v>
      </c>
      <c r="CA2997" s="2471">
        <v>1755555</v>
      </c>
      <c r="CB2997" s="2471">
        <v>1755555</v>
      </c>
      <c r="CC2997" s="3614">
        <v>1755555</v>
      </c>
      <c r="CD2997" s="3366" t="s">
        <v>5487</v>
      </c>
    </row>
    <row r="2998" spans="1:82" s="19" customFormat="1" ht="24.75" customHeight="1" x14ac:dyDescent="0.25">
      <c r="A2998" s="1813" t="s">
        <v>163</v>
      </c>
      <c r="B2998" s="1814" t="s">
        <v>4859</v>
      </c>
      <c r="C2998" s="1741" t="s">
        <v>4896</v>
      </c>
      <c r="D2998" s="1742">
        <v>395</v>
      </c>
      <c r="E2998" s="1746" t="s">
        <v>5671</v>
      </c>
      <c r="F2998" s="1753" t="s">
        <v>5672</v>
      </c>
      <c r="G2998" s="1803">
        <v>5</v>
      </c>
      <c r="H2998" s="1803" t="s">
        <v>1</v>
      </c>
      <c r="I2998" s="16">
        <v>7</v>
      </c>
      <c r="J2998" s="1815">
        <v>7</v>
      </c>
      <c r="K2998" s="1746"/>
      <c r="L2998" s="6"/>
      <c r="M2998" s="1747"/>
      <c r="N2998" s="1747"/>
      <c r="O2998" s="1747"/>
      <c r="P2998" s="1747"/>
      <c r="Q2998" s="1747"/>
      <c r="R2998" s="1747"/>
      <c r="S2998" s="1747"/>
      <c r="T2998" s="1747"/>
      <c r="U2998" s="1783">
        <f t="shared" si="333"/>
        <v>0</v>
      </c>
      <c r="V2998" s="1747"/>
      <c r="W2998" s="1747"/>
      <c r="X2998" s="1747"/>
      <c r="Y2998" s="1747"/>
      <c r="Z2998" s="1747"/>
      <c r="AA2998" s="1747"/>
      <c r="AB2998" s="1747"/>
      <c r="AC2998" s="1747"/>
      <c r="AD2998" s="1747"/>
      <c r="AE2998" s="1747"/>
      <c r="AF2998" s="1747"/>
      <c r="AG2998" s="2474"/>
      <c r="AH2998" s="2474"/>
      <c r="AI2998" s="2474"/>
      <c r="AJ2998" s="2474"/>
      <c r="AK2998" s="2474"/>
      <c r="AL2998" s="2474"/>
      <c r="AM2998" s="4078"/>
      <c r="AN2998" s="4078"/>
      <c r="AO2998" s="2474"/>
      <c r="AP2998" s="2474"/>
      <c r="AQ2998" s="2474"/>
      <c r="AR2998" s="3390"/>
      <c r="AS2998" s="3054" t="s">
        <v>5911</v>
      </c>
      <c r="AT2998" s="3098" t="s">
        <v>5488</v>
      </c>
      <c r="AU2998" s="1483">
        <v>1</v>
      </c>
      <c r="AV2998" s="1483"/>
      <c r="AW2998" s="3615">
        <v>42809</v>
      </c>
      <c r="AX2998" s="3615">
        <v>43100</v>
      </c>
      <c r="AY2998" s="3052">
        <v>3850000</v>
      </c>
      <c r="AZ2998" s="1520">
        <v>209</v>
      </c>
      <c r="BA2998" s="2480" t="s">
        <v>5489</v>
      </c>
      <c r="BB2998" s="2480" t="s">
        <v>5490</v>
      </c>
      <c r="BC2998" s="2480" t="s">
        <v>5491</v>
      </c>
      <c r="BD2998" s="2481">
        <v>2017000374</v>
      </c>
      <c r="BE2998" s="2468">
        <v>42781</v>
      </c>
      <c r="BF2998" s="2479">
        <v>3850000</v>
      </c>
      <c r="BG2998" s="2482">
        <v>2017000811</v>
      </c>
      <c r="BH2998" s="2483">
        <v>42885</v>
      </c>
      <c r="BI2998" s="2479">
        <v>3850000</v>
      </c>
      <c r="BJ2998" s="2483">
        <v>42885</v>
      </c>
      <c r="BK2998" s="2483">
        <v>43099</v>
      </c>
      <c r="BL2998" s="2484">
        <f>BF2998-BI2998</f>
        <v>0</v>
      </c>
      <c r="BM2998" s="2482"/>
      <c r="BN2998" s="2485"/>
      <c r="BO2998" s="2485"/>
      <c r="BP2998" s="2485"/>
      <c r="BQ2998" s="2485"/>
      <c r="BR2998" s="2486">
        <v>0</v>
      </c>
      <c r="BS2998" s="2486">
        <v>0</v>
      </c>
      <c r="BT2998" s="2486">
        <v>0</v>
      </c>
      <c r="BU2998" s="2486">
        <v>0</v>
      </c>
      <c r="BV2998" s="2486">
        <v>0</v>
      </c>
      <c r="BW2998" s="2486">
        <v>550000</v>
      </c>
      <c r="BX2998" s="2486">
        <v>550000</v>
      </c>
      <c r="BY2998" s="2486">
        <v>550000</v>
      </c>
      <c r="BZ2998" s="2486">
        <v>550000</v>
      </c>
      <c r="CA2998" s="2486">
        <v>550000</v>
      </c>
      <c r="CB2998" s="2486">
        <v>550000</v>
      </c>
      <c r="CC2998" s="2487">
        <v>550000</v>
      </c>
      <c r="CD2998" s="3616" t="s">
        <v>5487</v>
      </c>
    </row>
    <row r="2999" spans="1:82" s="19" customFormat="1" ht="24.75" customHeight="1" x14ac:dyDescent="0.25">
      <c r="A2999" s="1813" t="s">
        <v>163</v>
      </c>
      <c r="B2999" s="1814" t="s">
        <v>4859</v>
      </c>
      <c r="C2999" s="1741" t="s">
        <v>4896</v>
      </c>
      <c r="D2999" s="1742">
        <v>395</v>
      </c>
      <c r="E2999" s="1746" t="s">
        <v>5671</v>
      </c>
      <c r="F2999" s="1753" t="s">
        <v>5672</v>
      </c>
      <c r="G2999" s="1803">
        <v>5</v>
      </c>
      <c r="H2999" s="1803" t="s">
        <v>1</v>
      </c>
      <c r="I2999" s="16">
        <v>7</v>
      </c>
      <c r="J2999" s="1815">
        <v>7</v>
      </c>
      <c r="K2999" s="1746"/>
      <c r="L2999" s="6"/>
      <c r="M2999" s="1747"/>
      <c r="N2999" s="1747"/>
      <c r="O2999" s="1747"/>
      <c r="P2999" s="1747"/>
      <c r="Q2999" s="1747"/>
      <c r="R2999" s="1747"/>
      <c r="S2999" s="1747"/>
      <c r="T2999" s="1747"/>
      <c r="U2999" s="1783">
        <f t="shared" si="333"/>
        <v>0</v>
      </c>
      <c r="V2999" s="1747"/>
      <c r="W2999" s="1747"/>
      <c r="X2999" s="1747"/>
      <c r="Y2999" s="1747"/>
      <c r="Z2999" s="1747"/>
      <c r="AA2999" s="1747"/>
      <c r="AB2999" s="1747"/>
      <c r="AC2999" s="1747"/>
      <c r="AD2999" s="1747"/>
      <c r="AE2999" s="1747"/>
      <c r="AF2999" s="1747"/>
      <c r="AG2999" s="2474"/>
      <c r="AH2999" s="2474"/>
      <c r="AI2999" s="2474"/>
      <c r="AJ2999" s="2474"/>
      <c r="AK2999" s="2474"/>
      <c r="AL2999" s="2474"/>
      <c r="AM2999" s="4078"/>
      <c r="AN2999" s="4078"/>
      <c r="AO2999" s="2474"/>
      <c r="AP2999" s="2474"/>
      <c r="AQ2999" s="2474"/>
      <c r="AR2999" s="3390"/>
      <c r="AS2999" s="2489"/>
      <c r="AT2999" s="2490"/>
      <c r="AU2999" s="2523"/>
      <c r="AV2999" s="2523"/>
      <c r="AW2999" s="2489"/>
      <c r="AX2999" s="2489"/>
      <c r="AY2999" s="2492"/>
      <c r="AZ2999" s="2493"/>
      <c r="BA2999" s="2493"/>
      <c r="BB2999" s="2493"/>
      <c r="BC2999" s="2493"/>
      <c r="BD2999" s="2494"/>
      <c r="BE2999" s="2495"/>
      <c r="BF2999" s="2496"/>
      <c r="BG2999" s="2495"/>
      <c r="BH2999" s="2495"/>
      <c r="BI2999" s="2496"/>
      <c r="BJ2999" s="2495"/>
      <c r="BK2999" s="2495"/>
      <c r="BL2999" s="2521">
        <f t="shared" si="334"/>
        <v>0</v>
      </c>
      <c r="BM2999" s="2495"/>
      <c r="BN2999" s="1413"/>
      <c r="BO2999" s="1413"/>
      <c r="BP2999" s="1413"/>
      <c r="BQ2999" s="1413"/>
      <c r="BR2999" s="2499"/>
      <c r="BS2999" s="2499"/>
      <c r="BT2999" s="2499"/>
      <c r="BU2999" s="2499"/>
      <c r="BV2999" s="2499"/>
      <c r="BW2999" s="2499"/>
      <c r="BX2999" s="2499"/>
      <c r="BY2999" s="2499"/>
      <c r="BZ2999" s="2499"/>
      <c r="CA2999" s="2499"/>
      <c r="CB2999" s="2499"/>
      <c r="CC2999" s="3617"/>
      <c r="CD2999" s="3616" t="s">
        <v>5487</v>
      </c>
    </row>
    <row r="3000" spans="1:82" s="19" customFormat="1" ht="24.75" customHeight="1" x14ac:dyDescent="0.25">
      <c r="A3000" s="1813" t="s">
        <v>163</v>
      </c>
      <c r="B3000" s="1814" t="s">
        <v>4859</v>
      </c>
      <c r="C3000" s="1741" t="s">
        <v>4896</v>
      </c>
      <c r="D3000" s="1742">
        <v>395</v>
      </c>
      <c r="E3000" s="1746" t="s">
        <v>5671</v>
      </c>
      <c r="F3000" s="1753" t="s">
        <v>5672</v>
      </c>
      <c r="G3000" s="1803">
        <v>5</v>
      </c>
      <c r="H3000" s="1803" t="s">
        <v>1</v>
      </c>
      <c r="I3000" s="16">
        <v>7</v>
      </c>
      <c r="J3000" s="1815">
        <v>7</v>
      </c>
      <c r="K3000" s="1746"/>
      <c r="L3000" s="6"/>
      <c r="M3000" s="1747"/>
      <c r="N3000" s="1747"/>
      <c r="O3000" s="1747"/>
      <c r="P3000" s="1747"/>
      <c r="Q3000" s="1747"/>
      <c r="R3000" s="1747"/>
      <c r="S3000" s="1747"/>
      <c r="T3000" s="1747"/>
      <c r="U3000" s="1783">
        <f t="shared" si="333"/>
        <v>0</v>
      </c>
      <c r="V3000" s="1747"/>
      <c r="W3000" s="1747"/>
      <c r="X3000" s="1747"/>
      <c r="Y3000" s="1747"/>
      <c r="Z3000" s="1747"/>
      <c r="AA3000" s="1747"/>
      <c r="AB3000" s="1747"/>
      <c r="AC3000" s="1747"/>
      <c r="AD3000" s="1747"/>
      <c r="AE3000" s="1747"/>
      <c r="AF3000" s="1747"/>
      <c r="AG3000" s="2474"/>
      <c r="AH3000" s="2474"/>
      <c r="AI3000" s="2474"/>
      <c r="AJ3000" s="2474"/>
      <c r="AK3000" s="2474"/>
      <c r="AL3000" s="2474"/>
      <c r="AM3000" s="4078"/>
      <c r="AN3000" s="4078"/>
      <c r="AO3000" s="2474"/>
      <c r="AP3000" s="2474"/>
      <c r="AQ3000" s="2474"/>
      <c r="AR3000" s="3390"/>
      <c r="AS3000" s="2489"/>
      <c r="AT3000" s="2490"/>
      <c r="AU3000" s="2523"/>
      <c r="AV3000" s="2523"/>
      <c r="AW3000" s="2489"/>
      <c r="AX3000" s="2489"/>
      <c r="AY3000" s="2492"/>
      <c r="AZ3000" s="2493"/>
      <c r="BA3000" s="2493"/>
      <c r="BB3000" s="2493"/>
      <c r="BC3000" s="2493"/>
      <c r="BD3000" s="2494"/>
      <c r="BE3000" s="2495"/>
      <c r="BF3000" s="2496"/>
      <c r="BG3000" s="2495"/>
      <c r="BH3000" s="2495"/>
      <c r="BI3000" s="2496"/>
      <c r="BJ3000" s="2495"/>
      <c r="BK3000" s="2495"/>
      <c r="BL3000" s="2521">
        <f t="shared" si="334"/>
        <v>0</v>
      </c>
      <c r="BM3000" s="2495"/>
      <c r="BN3000" s="1413"/>
      <c r="BO3000" s="1413"/>
      <c r="BP3000" s="1413"/>
      <c r="BQ3000" s="1413"/>
      <c r="BR3000" s="2499"/>
      <c r="BS3000" s="2499"/>
      <c r="BT3000" s="2499"/>
      <c r="BU3000" s="2499"/>
      <c r="BV3000" s="2499"/>
      <c r="BW3000" s="2499"/>
      <c r="BX3000" s="2499"/>
      <c r="BY3000" s="2499"/>
      <c r="BZ3000" s="2499"/>
      <c r="CA3000" s="2499"/>
      <c r="CB3000" s="2499"/>
      <c r="CC3000" s="3617"/>
      <c r="CD3000" s="3616" t="s">
        <v>5487</v>
      </c>
    </row>
    <row r="3001" spans="1:82" s="19" customFormat="1" ht="24.75" customHeight="1" x14ac:dyDescent="0.25">
      <c r="A3001" s="1813" t="s">
        <v>163</v>
      </c>
      <c r="B3001" s="1814" t="s">
        <v>4859</v>
      </c>
      <c r="C3001" s="1741" t="s">
        <v>4896</v>
      </c>
      <c r="D3001" s="1742">
        <v>395</v>
      </c>
      <c r="E3001" s="1746" t="s">
        <v>5671</v>
      </c>
      <c r="F3001" s="1753" t="s">
        <v>5672</v>
      </c>
      <c r="G3001" s="1803">
        <v>5</v>
      </c>
      <c r="H3001" s="1803" t="s">
        <v>1</v>
      </c>
      <c r="I3001" s="16">
        <v>7</v>
      </c>
      <c r="J3001" s="1815">
        <v>7</v>
      </c>
      <c r="K3001" s="1746"/>
      <c r="L3001" s="6"/>
      <c r="M3001" s="1747"/>
      <c r="N3001" s="1747"/>
      <c r="O3001" s="1747"/>
      <c r="P3001" s="1747"/>
      <c r="Q3001" s="1747"/>
      <c r="R3001" s="1747"/>
      <c r="S3001" s="1747"/>
      <c r="T3001" s="1747"/>
      <c r="U3001" s="1783">
        <f t="shared" si="333"/>
        <v>0</v>
      </c>
      <c r="V3001" s="1747"/>
      <c r="W3001" s="1747"/>
      <c r="X3001" s="1747"/>
      <c r="Y3001" s="1747"/>
      <c r="Z3001" s="1747"/>
      <c r="AA3001" s="1747"/>
      <c r="AB3001" s="1747"/>
      <c r="AC3001" s="1747"/>
      <c r="AD3001" s="1747"/>
      <c r="AE3001" s="1747"/>
      <c r="AF3001" s="1747"/>
      <c r="AG3001" s="2474"/>
      <c r="AH3001" s="2474"/>
      <c r="AI3001" s="2474"/>
      <c r="AJ3001" s="2474"/>
      <c r="AK3001" s="2474"/>
      <c r="AL3001" s="2474"/>
      <c r="AM3001" s="4078"/>
      <c r="AN3001" s="4078"/>
      <c r="AO3001" s="2474"/>
      <c r="AP3001" s="2474"/>
      <c r="AQ3001" s="2474"/>
      <c r="AR3001" s="3390"/>
      <c r="AS3001" s="2489"/>
      <c r="AT3001" s="2490"/>
      <c r="AU3001" s="2523"/>
      <c r="AV3001" s="2523"/>
      <c r="AW3001" s="2489"/>
      <c r="AX3001" s="2489"/>
      <c r="AY3001" s="2492"/>
      <c r="AZ3001" s="2493"/>
      <c r="BA3001" s="2493"/>
      <c r="BB3001" s="2493"/>
      <c r="BC3001" s="2493"/>
      <c r="BD3001" s="2494"/>
      <c r="BE3001" s="2495"/>
      <c r="BF3001" s="2496"/>
      <c r="BG3001" s="2495"/>
      <c r="BH3001" s="2495"/>
      <c r="BI3001" s="2496"/>
      <c r="BJ3001" s="2495"/>
      <c r="BK3001" s="2495"/>
      <c r="BL3001" s="2521">
        <f t="shared" si="334"/>
        <v>0</v>
      </c>
      <c r="BM3001" s="2495"/>
      <c r="BN3001" s="1413"/>
      <c r="BO3001" s="1413"/>
      <c r="BP3001" s="1413"/>
      <c r="BQ3001" s="1413"/>
      <c r="BR3001" s="2499"/>
      <c r="BS3001" s="2499"/>
      <c r="BT3001" s="2499"/>
      <c r="BU3001" s="2499"/>
      <c r="BV3001" s="2499"/>
      <c r="BW3001" s="2499"/>
      <c r="BX3001" s="2499"/>
      <c r="BY3001" s="2499"/>
      <c r="BZ3001" s="2499"/>
      <c r="CA3001" s="2499"/>
      <c r="CB3001" s="2499"/>
      <c r="CC3001" s="3617"/>
      <c r="CD3001" s="3616" t="s">
        <v>5487</v>
      </c>
    </row>
    <row r="3002" spans="1:82" s="19" customFormat="1" ht="24.75" customHeight="1" thickBot="1" x14ac:dyDescent="0.3">
      <c r="A3002" s="1816" t="s">
        <v>163</v>
      </c>
      <c r="B3002" s="1817" t="s">
        <v>4859</v>
      </c>
      <c r="C3002" s="1751" t="s">
        <v>4896</v>
      </c>
      <c r="D3002" s="1700">
        <v>395</v>
      </c>
      <c r="E3002" s="1706" t="s">
        <v>5671</v>
      </c>
      <c r="F3002" s="1726" t="s">
        <v>5672</v>
      </c>
      <c r="G3002" s="1806">
        <v>5</v>
      </c>
      <c r="H3002" s="1806" t="s">
        <v>1</v>
      </c>
      <c r="I3002" s="1818">
        <v>7</v>
      </c>
      <c r="J3002" s="1819">
        <v>7</v>
      </c>
      <c r="K3002" s="1706"/>
      <c r="L3002" s="57"/>
      <c r="M3002" s="1708"/>
      <c r="N3002" s="1708"/>
      <c r="O3002" s="1708"/>
      <c r="P3002" s="1708"/>
      <c r="Q3002" s="1708"/>
      <c r="R3002" s="1708"/>
      <c r="S3002" s="1708"/>
      <c r="T3002" s="1708"/>
      <c r="U3002" s="1786">
        <f t="shared" si="333"/>
        <v>0</v>
      </c>
      <c r="V3002" s="1708"/>
      <c r="W3002" s="1708"/>
      <c r="X3002" s="1708"/>
      <c r="Y3002" s="1708"/>
      <c r="Z3002" s="1708"/>
      <c r="AA3002" s="1708"/>
      <c r="AB3002" s="1708"/>
      <c r="AC3002" s="1708"/>
      <c r="AD3002" s="1708"/>
      <c r="AE3002" s="1708"/>
      <c r="AF3002" s="1708"/>
      <c r="AG3002" s="1942"/>
      <c r="AH3002" s="1942"/>
      <c r="AI3002" s="1942"/>
      <c r="AJ3002" s="1942"/>
      <c r="AK3002" s="1942"/>
      <c r="AL3002" s="1942"/>
      <c r="AM3002" s="4061"/>
      <c r="AN3002" s="4061"/>
      <c r="AO3002" s="1942"/>
      <c r="AP3002" s="1942"/>
      <c r="AQ3002" s="1942"/>
      <c r="AR3002" s="3585"/>
      <c r="AS3002" s="2500"/>
      <c r="AT3002" s="2501"/>
      <c r="AU3002" s="2526"/>
      <c r="AV3002" s="2526"/>
      <c r="AW3002" s="2500"/>
      <c r="AX3002" s="2500"/>
      <c r="AY3002" s="2503"/>
      <c r="AZ3002" s="2504"/>
      <c r="BA3002" s="2504"/>
      <c r="BB3002" s="2504"/>
      <c r="BC3002" s="2504"/>
      <c r="BD3002" s="2505"/>
      <c r="BE3002" s="1948"/>
      <c r="BF3002" s="2506"/>
      <c r="BG3002" s="1948"/>
      <c r="BH3002" s="1948"/>
      <c r="BI3002" s="2506"/>
      <c r="BJ3002" s="1948"/>
      <c r="BK3002" s="1948"/>
      <c r="BL3002" s="2529">
        <f t="shared" si="334"/>
        <v>0</v>
      </c>
      <c r="BM3002" s="2507">
        <f>L3002-(BI3002:BI3007)</f>
        <v>0</v>
      </c>
      <c r="BN3002" s="1949"/>
      <c r="BO3002" s="1949"/>
      <c r="BP3002" s="1949"/>
      <c r="BQ3002" s="1949"/>
      <c r="BR3002" s="2508"/>
      <c r="BS3002" s="2508"/>
      <c r="BT3002" s="2508"/>
      <c r="BU3002" s="2508"/>
      <c r="BV3002" s="2508"/>
      <c r="BW3002" s="2508"/>
      <c r="BX3002" s="2508"/>
      <c r="BY3002" s="2508"/>
      <c r="BZ3002" s="2508"/>
      <c r="CA3002" s="2508"/>
      <c r="CB3002" s="2508"/>
      <c r="CC3002" s="3618"/>
      <c r="CD3002" s="3619" t="s">
        <v>5487</v>
      </c>
    </row>
    <row r="3003" spans="1:82" s="19" customFormat="1" ht="40.5" customHeight="1" x14ac:dyDescent="0.2">
      <c r="A3003" s="449" t="s">
        <v>163</v>
      </c>
      <c r="B3003" s="450" t="s">
        <v>4859</v>
      </c>
      <c r="C3003" s="501" t="s">
        <v>4896</v>
      </c>
      <c r="D3003" s="163">
        <v>396</v>
      </c>
      <c r="E3003" s="522" t="s">
        <v>5676</v>
      </c>
      <c r="F3003" s="48" t="s">
        <v>619</v>
      </c>
      <c r="G3003" s="217">
        <v>1</v>
      </c>
      <c r="H3003" s="217" t="s">
        <v>1</v>
      </c>
      <c r="I3003" s="502">
        <v>1</v>
      </c>
      <c r="J3003" s="1812">
        <v>1</v>
      </c>
      <c r="K3003" s="210"/>
      <c r="L3003" s="51">
        <f t="shared" si="332"/>
        <v>15000000</v>
      </c>
      <c r="M3003" s="52">
        <v>5000000</v>
      </c>
      <c r="N3003" s="52"/>
      <c r="O3003" s="52"/>
      <c r="P3003" s="52"/>
      <c r="Q3003" s="52"/>
      <c r="R3003" s="52"/>
      <c r="S3003" s="52"/>
      <c r="T3003" s="52">
        <v>10000000</v>
      </c>
      <c r="U3003" s="1765">
        <f t="shared" si="333"/>
        <v>15000000</v>
      </c>
      <c r="V3003" s="1766">
        <v>5000000</v>
      </c>
      <c r="W3003" s="1766"/>
      <c r="X3003" s="1766"/>
      <c r="Y3003" s="1766"/>
      <c r="Z3003" s="1766"/>
      <c r="AA3003" s="1766"/>
      <c r="AB3003" s="1766"/>
      <c r="AC3003" s="1766">
        <v>10000000</v>
      </c>
      <c r="AD3003" s="52"/>
      <c r="AE3003" s="52"/>
      <c r="AF3003" s="52"/>
      <c r="AG3003" s="1520">
        <v>85101707</v>
      </c>
      <c r="AH3003" s="1520" t="s">
        <v>6314</v>
      </c>
      <c r="AI3003" s="1521">
        <v>42840</v>
      </c>
      <c r="AJ3003" s="1521">
        <v>43069</v>
      </c>
      <c r="AK3003" s="1520" t="s">
        <v>5504</v>
      </c>
      <c r="AL3003" s="1520" t="s">
        <v>5677</v>
      </c>
      <c r="AM3003" s="1522">
        <v>15000000</v>
      </c>
      <c r="AN3003" s="1522">
        <v>15000000</v>
      </c>
      <c r="AO3003" s="1520" t="s">
        <v>476</v>
      </c>
      <c r="AP3003" s="1520" t="s">
        <v>476</v>
      </c>
      <c r="AQ3003" s="1520" t="s">
        <v>5669</v>
      </c>
      <c r="AR3003" s="2535">
        <v>2301040102</v>
      </c>
      <c r="AS3003" s="1520" t="s">
        <v>6226</v>
      </c>
      <c r="AT3003" s="1520" t="s">
        <v>5678</v>
      </c>
      <c r="AU3003" s="2464">
        <v>9</v>
      </c>
      <c r="AV3003" s="2464"/>
      <c r="AW3003" s="1521">
        <v>42829</v>
      </c>
      <c r="AX3003" s="1521">
        <v>43100</v>
      </c>
      <c r="AY3003" s="2465">
        <v>15000000</v>
      </c>
      <c r="AZ3003" s="2466">
        <v>166</v>
      </c>
      <c r="BA3003" s="2466" t="s">
        <v>5506</v>
      </c>
      <c r="BB3003" s="2466" t="s">
        <v>5526</v>
      </c>
      <c r="BC3003" s="2546" t="s">
        <v>5527</v>
      </c>
      <c r="BD3003" s="2467">
        <v>2017000352</v>
      </c>
      <c r="BE3003" s="2468">
        <v>42781</v>
      </c>
      <c r="BF3003" s="2465">
        <v>15000000</v>
      </c>
      <c r="BG3003" s="2469">
        <v>2017000573</v>
      </c>
      <c r="BH3003" s="2547">
        <v>42829</v>
      </c>
      <c r="BI3003" s="2465">
        <v>15000000</v>
      </c>
      <c r="BJ3003" s="2468">
        <v>42829</v>
      </c>
      <c r="BK3003" s="2468">
        <v>43099</v>
      </c>
      <c r="BL3003" s="2470">
        <f t="shared" si="334"/>
        <v>0</v>
      </c>
      <c r="BM3003" s="2469"/>
      <c r="BN3003" s="2532"/>
      <c r="BO3003" s="2532"/>
      <c r="BP3003" s="2532"/>
      <c r="BQ3003" s="2532"/>
      <c r="BR3003" s="2471">
        <v>0</v>
      </c>
      <c r="BS3003" s="2471">
        <v>0</v>
      </c>
      <c r="BT3003" s="2471">
        <v>0</v>
      </c>
      <c r="BU3003" s="2471">
        <v>1666666</v>
      </c>
      <c r="BV3003" s="2471">
        <v>1666666</v>
      </c>
      <c r="BW3003" s="2471">
        <v>1666666</v>
      </c>
      <c r="BX3003" s="2471">
        <v>1666666</v>
      </c>
      <c r="BY3003" s="2471">
        <v>1666666</v>
      </c>
      <c r="BZ3003" s="2471">
        <v>1666666</v>
      </c>
      <c r="CA3003" s="2471">
        <v>1666666</v>
      </c>
      <c r="CB3003" s="1538"/>
      <c r="CC3003" s="3620"/>
      <c r="CD3003" s="3366" t="s">
        <v>5487</v>
      </c>
    </row>
    <row r="3004" spans="1:82" s="19" customFormat="1" ht="24.75" customHeight="1" x14ac:dyDescent="0.25">
      <c r="A3004" s="1813" t="s">
        <v>163</v>
      </c>
      <c r="B3004" s="1814" t="s">
        <v>4859</v>
      </c>
      <c r="C3004" s="1741" t="s">
        <v>4896</v>
      </c>
      <c r="D3004" s="1742">
        <v>396</v>
      </c>
      <c r="E3004" s="1746" t="s">
        <v>5676</v>
      </c>
      <c r="F3004" s="1753" t="s">
        <v>619</v>
      </c>
      <c r="G3004" s="1803">
        <v>1</v>
      </c>
      <c r="H3004" s="1803" t="s">
        <v>1</v>
      </c>
      <c r="I3004" s="16">
        <v>1</v>
      </c>
      <c r="J3004" s="1815">
        <v>1</v>
      </c>
      <c r="K3004" s="1746"/>
      <c r="L3004" s="6"/>
      <c r="M3004" s="1747"/>
      <c r="N3004" s="1747"/>
      <c r="O3004" s="1747"/>
      <c r="P3004" s="1747"/>
      <c r="Q3004" s="1747"/>
      <c r="R3004" s="1747"/>
      <c r="S3004" s="1747"/>
      <c r="T3004" s="1747"/>
      <c r="U3004" s="1783">
        <f t="shared" si="333"/>
        <v>0</v>
      </c>
      <c r="V3004" s="1747"/>
      <c r="W3004" s="1747"/>
      <c r="X3004" s="1747"/>
      <c r="Y3004" s="1747"/>
      <c r="Z3004" s="1747"/>
      <c r="AA3004" s="1747"/>
      <c r="AB3004" s="1747"/>
      <c r="AC3004" s="1747"/>
      <c r="AD3004" s="1747"/>
      <c r="AE3004" s="1747"/>
      <c r="AF3004" s="1747"/>
      <c r="AG3004" s="2474"/>
      <c r="AH3004" s="2474"/>
      <c r="AI3004" s="2474"/>
      <c r="AJ3004" s="2474"/>
      <c r="AK3004" s="2474"/>
      <c r="AL3004" s="2474"/>
      <c r="AM3004" s="4078"/>
      <c r="AN3004" s="4078"/>
      <c r="AO3004" s="2474"/>
      <c r="AP3004" s="2474"/>
      <c r="AQ3004" s="2474"/>
      <c r="AR3004" s="3390"/>
      <c r="AS3004" s="3621"/>
      <c r="AT3004" s="2490"/>
      <c r="AU3004" s="2523"/>
      <c r="AV3004" s="2523"/>
      <c r="AW3004" s="2489"/>
      <c r="AX3004" s="2489"/>
      <c r="AY3004" s="2492"/>
      <c r="AZ3004" s="2493"/>
      <c r="BA3004" s="2493"/>
      <c r="BB3004" s="2493"/>
      <c r="BC3004" s="2493"/>
      <c r="BD3004" s="2494"/>
      <c r="BE3004" s="2495"/>
      <c r="BF3004" s="2496"/>
      <c r="BG3004" s="2495"/>
      <c r="BH3004" s="2495"/>
      <c r="BI3004" s="2496"/>
      <c r="BJ3004" s="2495"/>
      <c r="BK3004" s="2495"/>
      <c r="BL3004" s="2521">
        <f t="shared" si="334"/>
        <v>0</v>
      </c>
      <c r="BM3004" s="2495"/>
      <c r="BN3004" s="1413"/>
      <c r="BO3004" s="1413"/>
      <c r="BP3004" s="1413"/>
      <c r="BQ3004" s="1413"/>
      <c r="BR3004" s="2499"/>
      <c r="BS3004" s="2499"/>
      <c r="BT3004" s="2499"/>
      <c r="BU3004" s="2499"/>
      <c r="BV3004" s="2499"/>
      <c r="BW3004" s="2499"/>
      <c r="BX3004" s="2499"/>
      <c r="BY3004" s="2499"/>
      <c r="BZ3004" s="2499"/>
      <c r="CA3004" s="2499"/>
      <c r="CB3004" s="2499"/>
      <c r="CC3004" s="3617"/>
      <c r="CD3004" s="3616" t="s">
        <v>5487</v>
      </c>
    </row>
    <row r="3005" spans="1:82" s="19" customFormat="1" ht="24.75" customHeight="1" x14ac:dyDescent="0.25">
      <c r="A3005" s="1813" t="s">
        <v>163</v>
      </c>
      <c r="B3005" s="1814" t="s">
        <v>4859</v>
      </c>
      <c r="C3005" s="1741" t="s">
        <v>4896</v>
      </c>
      <c r="D3005" s="1742">
        <v>396</v>
      </c>
      <c r="E3005" s="1746" t="s">
        <v>5676</v>
      </c>
      <c r="F3005" s="1753" t="s">
        <v>619</v>
      </c>
      <c r="G3005" s="1803">
        <v>1</v>
      </c>
      <c r="H3005" s="1803" t="s">
        <v>1</v>
      </c>
      <c r="I3005" s="16">
        <v>1</v>
      </c>
      <c r="J3005" s="1815">
        <v>1</v>
      </c>
      <c r="K3005" s="1746"/>
      <c r="L3005" s="6"/>
      <c r="M3005" s="1747"/>
      <c r="N3005" s="1747"/>
      <c r="O3005" s="1747"/>
      <c r="P3005" s="1747"/>
      <c r="Q3005" s="1747"/>
      <c r="R3005" s="1747"/>
      <c r="S3005" s="1747"/>
      <c r="T3005" s="1747"/>
      <c r="U3005" s="1783">
        <f t="shared" si="333"/>
        <v>0</v>
      </c>
      <c r="V3005" s="1747"/>
      <c r="W3005" s="1747"/>
      <c r="X3005" s="1747"/>
      <c r="Y3005" s="1747"/>
      <c r="Z3005" s="1747"/>
      <c r="AA3005" s="1747"/>
      <c r="AB3005" s="1747"/>
      <c r="AC3005" s="1747"/>
      <c r="AD3005" s="1747"/>
      <c r="AE3005" s="1747"/>
      <c r="AF3005" s="1747"/>
      <c r="AG3005" s="2474"/>
      <c r="AH3005" s="2474"/>
      <c r="AI3005" s="2474"/>
      <c r="AJ3005" s="2474"/>
      <c r="AK3005" s="2474"/>
      <c r="AL3005" s="2474"/>
      <c r="AM3005" s="4078"/>
      <c r="AN3005" s="4078"/>
      <c r="AO3005" s="2474"/>
      <c r="AP3005" s="2474"/>
      <c r="AQ3005" s="2474"/>
      <c r="AR3005" s="3390"/>
      <c r="AS3005" s="2489"/>
      <c r="AT3005" s="2490"/>
      <c r="AU3005" s="2523"/>
      <c r="AV3005" s="2523"/>
      <c r="AW3005" s="2489"/>
      <c r="AX3005" s="2489"/>
      <c r="AY3005" s="2492"/>
      <c r="AZ3005" s="2493"/>
      <c r="BA3005" s="2493"/>
      <c r="BB3005" s="2493"/>
      <c r="BC3005" s="2493"/>
      <c r="BD3005" s="2494"/>
      <c r="BE3005" s="2495"/>
      <c r="BF3005" s="2496"/>
      <c r="BG3005" s="2495"/>
      <c r="BH3005" s="2495"/>
      <c r="BI3005" s="2496"/>
      <c r="BJ3005" s="2495"/>
      <c r="BK3005" s="2495"/>
      <c r="BL3005" s="2521">
        <f t="shared" si="334"/>
        <v>0</v>
      </c>
      <c r="BM3005" s="2495"/>
      <c r="BN3005" s="1413"/>
      <c r="BO3005" s="1413"/>
      <c r="BP3005" s="1413"/>
      <c r="BQ3005" s="1413"/>
      <c r="BR3005" s="2499"/>
      <c r="BS3005" s="2499"/>
      <c r="BT3005" s="2499"/>
      <c r="BU3005" s="2499"/>
      <c r="BV3005" s="2499"/>
      <c r="BW3005" s="2499"/>
      <c r="BX3005" s="2499"/>
      <c r="BY3005" s="2499"/>
      <c r="BZ3005" s="2499"/>
      <c r="CA3005" s="2499"/>
      <c r="CB3005" s="2499"/>
      <c r="CC3005" s="3617"/>
      <c r="CD3005" s="3616" t="s">
        <v>5487</v>
      </c>
    </row>
    <row r="3006" spans="1:82" s="19" customFormat="1" ht="24.75" customHeight="1" x14ac:dyDescent="0.25">
      <c r="A3006" s="1813" t="s">
        <v>163</v>
      </c>
      <c r="B3006" s="1814" t="s">
        <v>4859</v>
      </c>
      <c r="C3006" s="1741" t="s">
        <v>4896</v>
      </c>
      <c r="D3006" s="1742">
        <v>396</v>
      </c>
      <c r="E3006" s="1746" t="s">
        <v>5676</v>
      </c>
      <c r="F3006" s="1753" t="s">
        <v>619</v>
      </c>
      <c r="G3006" s="1803">
        <v>1</v>
      </c>
      <c r="H3006" s="1803" t="s">
        <v>1</v>
      </c>
      <c r="I3006" s="16">
        <v>1</v>
      </c>
      <c r="J3006" s="1815">
        <v>1</v>
      </c>
      <c r="K3006" s="1746"/>
      <c r="L3006" s="6"/>
      <c r="M3006" s="1747"/>
      <c r="N3006" s="1747"/>
      <c r="O3006" s="1747"/>
      <c r="P3006" s="1747"/>
      <c r="Q3006" s="1747"/>
      <c r="R3006" s="1747"/>
      <c r="S3006" s="1747"/>
      <c r="T3006" s="1747"/>
      <c r="U3006" s="1783">
        <f t="shared" si="333"/>
        <v>0</v>
      </c>
      <c r="V3006" s="1747"/>
      <c r="W3006" s="1747"/>
      <c r="X3006" s="1747"/>
      <c r="Y3006" s="1747"/>
      <c r="Z3006" s="1747"/>
      <c r="AA3006" s="1747"/>
      <c r="AB3006" s="1747"/>
      <c r="AC3006" s="1747"/>
      <c r="AD3006" s="1747"/>
      <c r="AE3006" s="1747"/>
      <c r="AF3006" s="1747"/>
      <c r="AG3006" s="2474"/>
      <c r="AH3006" s="2474"/>
      <c r="AI3006" s="2474"/>
      <c r="AJ3006" s="2474"/>
      <c r="AK3006" s="2474"/>
      <c r="AL3006" s="2474"/>
      <c r="AM3006" s="4078"/>
      <c r="AN3006" s="4078"/>
      <c r="AO3006" s="2474"/>
      <c r="AP3006" s="2474"/>
      <c r="AQ3006" s="2474"/>
      <c r="AR3006" s="3390"/>
      <c r="AS3006" s="2489"/>
      <c r="AT3006" s="2490"/>
      <c r="AU3006" s="2523"/>
      <c r="AV3006" s="2523"/>
      <c r="AW3006" s="2489"/>
      <c r="AX3006" s="2489"/>
      <c r="AY3006" s="2492"/>
      <c r="AZ3006" s="2493"/>
      <c r="BA3006" s="2493"/>
      <c r="BB3006" s="2493"/>
      <c r="BC3006" s="2493"/>
      <c r="BD3006" s="2494"/>
      <c r="BE3006" s="2495"/>
      <c r="BF3006" s="2496"/>
      <c r="BG3006" s="2495"/>
      <c r="BH3006" s="2495"/>
      <c r="BI3006" s="2496"/>
      <c r="BJ3006" s="2495"/>
      <c r="BK3006" s="2495"/>
      <c r="BL3006" s="2521">
        <f t="shared" si="334"/>
        <v>0</v>
      </c>
      <c r="BM3006" s="2495"/>
      <c r="BN3006" s="1413"/>
      <c r="BO3006" s="1413"/>
      <c r="BP3006" s="1413"/>
      <c r="BQ3006" s="1413"/>
      <c r="BR3006" s="2499"/>
      <c r="BS3006" s="2499"/>
      <c r="BT3006" s="2499"/>
      <c r="BU3006" s="2499"/>
      <c r="BV3006" s="2499"/>
      <c r="BW3006" s="2499"/>
      <c r="BX3006" s="2499"/>
      <c r="BY3006" s="2499"/>
      <c r="BZ3006" s="2499"/>
      <c r="CA3006" s="2499"/>
      <c r="CB3006" s="2499"/>
      <c r="CC3006" s="3617"/>
      <c r="CD3006" s="3616" t="s">
        <v>5487</v>
      </c>
    </row>
    <row r="3007" spans="1:82" s="19" customFormat="1" ht="24.75" customHeight="1" x14ac:dyDescent="0.25">
      <c r="A3007" s="1813" t="s">
        <v>163</v>
      </c>
      <c r="B3007" s="1814" t="s">
        <v>4859</v>
      </c>
      <c r="C3007" s="1741" t="s">
        <v>4896</v>
      </c>
      <c r="D3007" s="1742">
        <v>396</v>
      </c>
      <c r="E3007" s="1746" t="s">
        <v>5676</v>
      </c>
      <c r="F3007" s="1753" t="s">
        <v>619</v>
      </c>
      <c r="G3007" s="1803">
        <v>1</v>
      </c>
      <c r="H3007" s="1803" t="s">
        <v>1</v>
      </c>
      <c r="I3007" s="16">
        <v>1</v>
      </c>
      <c r="J3007" s="1815">
        <v>1</v>
      </c>
      <c r="K3007" s="1746"/>
      <c r="L3007" s="6"/>
      <c r="M3007" s="1747"/>
      <c r="N3007" s="1747"/>
      <c r="O3007" s="1747"/>
      <c r="P3007" s="1747"/>
      <c r="Q3007" s="1747"/>
      <c r="R3007" s="1747"/>
      <c r="S3007" s="1747"/>
      <c r="T3007" s="1747"/>
      <c r="U3007" s="1783">
        <f t="shared" si="333"/>
        <v>0</v>
      </c>
      <c r="V3007" s="1747"/>
      <c r="W3007" s="1747"/>
      <c r="X3007" s="1747"/>
      <c r="Y3007" s="1747"/>
      <c r="Z3007" s="1747"/>
      <c r="AA3007" s="1747"/>
      <c r="AB3007" s="1747"/>
      <c r="AC3007" s="1747"/>
      <c r="AD3007" s="1747"/>
      <c r="AE3007" s="1747"/>
      <c r="AF3007" s="1747"/>
      <c r="AG3007" s="2474"/>
      <c r="AH3007" s="2474"/>
      <c r="AI3007" s="2474"/>
      <c r="AJ3007" s="2474"/>
      <c r="AK3007" s="2474"/>
      <c r="AL3007" s="2474"/>
      <c r="AM3007" s="4078"/>
      <c r="AN3007" s="4078"/>
      <c r="AO3007" s="2474"/>
      <c r="AP3007" s="2474"/>
      <c r="AQ3007" s="2474"/>
      <c r="AR3007" s="3390"/>
      <c r="AS3007" s="2489"/>
      <c r="AT3007" s="2490"/>
      <c r="AU3007" s="2523"/>
      <c r="AV3007" s="2523"/>
      <c r="AW3007" s="2489"/>
      <c r="AX3007" s="2489"/>
      <c r="AY3007" s="2492"/>
      <c r="AZ3007" s="2493"/>
      <c r="BA3007" s="2493"/>
      <c r="BB3007" s="2493"/>
      <c r="BC3007" s="2493"/>
      <c r="BD3007" s="2494"/>
      <c r="BE3007" s="2495"/>
      <c r="BF3007" s="2496"/>
      <c r="BG3007" s="2495"/>
      <c r="BH3007" s="2495"/>
      <c r="BI3007" s="2496"/>
      <c r="BJ3007" s="2495"/>
      <c r="BK3007" s="2495"/>
      <c r="BL3007" s="2521">
        <f t="shared" si="334"/>
        <v>0</v>
      </c>
      <c r="BM3007" s="2495"/>
      <c r="BN3007" s="1413"/>
      <c r="BO3007" s="1413"/>
      <c r="BP3007" s="1413"/>
      <c r="BQ3007" s="1413"/>
      <c r="BR3007" s="2499"/>
      <c r="BS3007" s="2499"/>
      <c r="BT3007" s="2499"/>
      <c r="BU3007" s="2499"/>
      <c r="BV3007" s="2499"/>
      <c r="BW3007" s="2499"/>
      <c r="BX3007" s="2499"/>
      <c r="BY3007" s="2499"/>
      <c r="BZ3007" s="2499"/>
      <c r="CA3007" s="2499"/>
      <c r="CB3007" s="2499"/>
      <c r="CC3007" s="3617"/>
      <c r="CD3007" s="3616" t="s">
        <v>5487</v>
      </c>
    </row>
    <row r="3008" spans="1:82" s="19" customFormat="1" ht="24.75" customHeight="1" thickBot="1" x14ac:dyDescent="0.3">
      <c r="A3008" s="1816" t="s">
        <v>163</v>
      </c>
      <c r="B3008" s="1817" t="s">
        <v>4859</v>
      </c>
      <c r="C3008" s="1751" t="s">
        <v>4896</v>
      </c>
      <c r="D3008" s="1700">
        <v>396</v>
      </c>
      <c r="E3008" s="1706" t="s">
        <v>5676</v>
      </c>
      <c r="F3008" s="1726" t="s">
        <v>619</v>
      </c>
      <c r="G3008" s="1806">
        <v>1</v>
      </c>
      <c r="H3008" s="1806" t="s">
        <v>1</v>
      </c>
      <c r="I3008" s="1818">
        <v>1</v>
      </c>
      <c r="J3008" s="1819">
        <v>1</v>
      </c>
      <c r="K3008" s="1706"/>
      <c r="L3008" s="57"/>
      <c r="M3008" s="1708"/>
      <c r="N3008" s="1708"/>
      <c r="O3008" s="1708"/>
      <c r="P3008" s="1708"/>
      <c r="Q3008" s="1708"/>
      <c r="R3008" s="1708"/>
      <c r="S3008" s="1708"/>
      <c r="T3008" s="1708"/>
      <c r="U3008" s="1786">
        <f t="shared" si="333"/>
        <v>0</v>
      </c>
      <c r="V3008" s="1708"/>
      <c r="W3008" s="1708"/>
      <c r="X3008" s="1708"/>
      <c r="Y3008" s="1708"/>
      <c r="Z3008" s="1708"/>
      <c r="AA3008" s="1708"/>
      <c r="AB3008" s="1708"/>
      <c r="AC3008" s="1708"/>
      <c r="AD3008" s="1708"/>
      <c r="AE3008" s="1708"/>
      <c r="AF3008" s="1708"/>
      <c r="AG3008" s="1942"/>
      <c r="AH3008" s="1942"/>
      <c r="AI3008" s="1942"/>
      <c r="AJ3008" s="1942"/>
      <c r="AK3008" s="1942"/>
      <c r="AL3008" s="1942"/>
      <c r="AM3008" s="4061"/>
      <c r="AN3008" s="4061"/>
      <c r="AO3008" s="1942"/>
      <c r="AP3008" s="1942"/>
      <c r="AQ3008" s="1942"/>
      <c r="AR3008" s="3585"/>
      <c r="AS3008" s="2500"/>
      <c r="AT3008" s="2501"/>
      <c r="AU3008" s="2526"/>
      <c r="AV3008" s="2526"/>
      <c r="AW3008" s="2500"/>
      <c r="AX3008" s="2500"/>
      <c r="AY3008" s="2503"/>
      <c r="AZ3008" s="2504"/>
      <c r="BA3008" s="2504"/>
      <c r="BB3008" s="2504"/>
      <c r="BC3008" s="2504"/>
      <c r="BD3008" s="2505"/>
      <c r="BE3008" s="1948"/>
      <c r="BF3008" s="2506"/>
      <c r="BG3008" s="1948"/>
      <c r="BH3008" s="1948"/>
      <c r="BI3008" s="2506"/>
      <c r="BJ3008" s="1948"/>
      <c r="BK3008" s="1948"/>
      <c r="BL3008" s="2529">
        <f t="shared" si="334"/>
        <v>0</v>
      </c>
      <c r="BM3008" s="1948"/>
      <c r="BN3008" s="1949"/>
      <c r="BO3008" s="1949"/>
      <c r="BP3008" s="1949"/>
      <c r="BQ3008" s="1949"/>
      <c r="BR3008" s="2508"/>
      <c r="BS3008" s="2508"/>
      <c r="BT3008" s="2508"/>
      <c r="BU3008" s="2508"/>
      <c r="BV3008" s="2508"/>
      <c r="BW3008" s="2508"/>
      <c r="BX3008" s="2508"/>
      <c r="BY3008" s="2508"/>
      <c r="BZ3008" s="2508"/>
      <c r="CA3008" s="2508"/>
      <c r="CB3008" s="2508"/>
      <c r="CC3008" s="3618"/>
      <c r="CD3008" s="3619" t="s">
        <v>5487</v>
      </c>
    </row>
    <row r="3009" spans="1:82" s="19" customFormat="1" ht="56.25" customHeight="1" x14ac:dyDescent="0.25">
      <c r="A3009" s="449" t="s">
        <v>163</v>
      </c>
      <c r="B3009" s="450" t="s">
        <v>4859</v>
      </c>
      <c r="C3009" s="501" t="s">
        <v>4896</v>
      </c>
      <c r="D3009" s="163">
        <v>397</v>
      </c>
      <c r="E3009" s="210" t="s">
        <v>5679</v>
      </c>
      <c r="F3009" s="48" t="s">
        <v>5680</v>
      </c>
      <c r="G3009" s="217">
        <v>1</v>
      </c>
      <c r="H3009" s="217" t="s">
        <v>1</v>
      </c>
      <c r="I3009" s="502">
        <v>1</v>
      </c>
      <c r="J3009" s="493">
        <v>1</v>
      </c>
      <c r="K3009" s="210"/>
      <c r="L3009" s="51">
        <f t="shared" si="332"/>
        <v>10000000</v>
      </c>
      <c r="M3009" s="52">
        <v>10000000</v>
      </c>
      <c r="N3009" s="52"/>
      <c r="O3009" s="52"/>
      <c r="P3009" s="52"/>
      <c r="Q3009" s="52"/>
      <c r="R3009" s="52"/>
      <c r="S3009" s="52"/>
      <c r="T3009" s="52"/>
      <c r="U3009" s="168">
        <f t="shared" si="333"/>
        <v>10000000</v>
      </c>
      <c r="V3009" s="52">
        <v>10000000</v>
      </c>
      <c r="W3009" s="52"/>
      <c r="X3009" s="52"/>
      <c r="Y3009" s="52"/>
      <c r="Z3009" s="52"/>
      <c r="AA3009" s="52"/>
      <c r="AB3009" s="52"/>
      <c r="AC3009" s="52"/>
      <c r="AD3009" s="52"/>
      <c r="AE3009" s="52"/>
      <c r="AF3009" s="52"/>
      <c r="AG3009" s="1520">
        <v>81161501</v>
      </c>
      <c r="AH3009" s="1520" t="s">
        <v>6402</v>
      </c>
      <c r="AI3009" s="1521">
        <v>42870</v>
      </c>
      <c r="AJ3009" s="1521">
        <v>43099</v>
      </c>
      <c r="AK3009" s="1520" t="s">
        <v>5504</v>
      </c>
      <c r="AL3009" s="1520" t="s">
        <v>1558</v>
      </c>
      <c r="AM3009" s="1522">
        <v>10000000</v>
      </c>
      <c r="AN3009" s="1522">
        <v>10000000</v>
      </c>
      <c r="AO3009" s="1520" t="s">
        <v>476</v>
      </c>
      <c r="AP3009" s="1520" t="s">
        <v>476</v>
      </c>
      <c r="AQ3009" s="1520" t="s">
        <v>5669</v>
      </c>
      <c r="AR3009" s="2535">
        <v>2301040103</v>
      </c>
      <c r="AS3009" s="1520" t="s">
        <v>6227</v>
      </c>
      <c r="AT3009" s="1520" t="s">
        <v>5681</v>
      </c>
      <c r="AU3009" s="2464">
        <v>1</v>
      </c>
      <c r="AV3009" s="3622">
        <v>1</v>
      </c>
      <c r="AW3009" s="1521">
        <v>42829</v>
      </c>
      <c r="AX3009" s="1521">
        <v>43100</v>
      </c>
      <c r="AY3009" s="2465">
        <v>10000000</v>
      </c>
      <c r="AZ3009" s="2466">
        <v>209</v>
      </c>
      <c r="BA3009" s="2466" t="s">
        <v>1372</v>
      </c>
      <c r="BB3009" s="2466" t="s">
        <v>5682</v>
      </c>
      <c r="BC3009" s="2466" t="s">
        <v>5683</v>
      </c>
      <c r="BD3009" s="2467">
        <v>2017000374</v>
      </c>
      <c r="BE3009" s="2469"/>
      <c r="BF3009" s="2465">
        <v>10000000</v>
      </c>
      <c r="BG3009" s="2469">
        <v>2017000811</v>
      </c>
      <c r="BH3009" s="2483">
        <v>42885</v>
      </c>
      <c r="BI3009" s="2465">
        <v>10000000</v>
      </c>
      <c r="BJ3009" s="2468">
        <v>42885</v>
      </c>
      <c r="BK3009" s="2468">
        <v>43099</v>
      </c>
      <c r="BL3009" s="2514">
        <f t="shared" si="334"/>
        <v>0</v>
      </c>
      <c r="BM3009" s="2514"/>
      <c r="BN3009" s="1471"/>
      <c r="BO3009" s="1471"/>
      <c r="BP3009" s="1471"/>
      <c r="BQ3009" s="1471"/>
      <c r="BR3009" s="2471">
        <v>0</v>
      </c>
      <c r="BS3009" s="2471">
        <v>0</v>
      </c>
      <c r="BT3009" s="2471">
        <v>0</v>
      </c>
      <c r="BU3009" s="2471">
        <v>0</v>
      </c>
      <c r="BV3009" s="2471">
        <v>0</v>
      </c>
      <c r="BW3009" s="2471">
        <v>1428571</v>
      </c>
      <c r="BX3009" s="2471">
        <v>1428571</v>
      </c>
      <c r="BY3009" s="2471">
        <v>1428571</v>
      </c>
      <c r="BZ3009" s="2471">
        <v>1428571</v>
      </c>
      <c r="CA3009" s="2471">
        <v>1428571</v>
      </c>
      <c r="CB3009" s="2471">
        <v>1428571</v>
      </c>
      <c r="CC3009" s="2471">
        <v>1428571</v>
      </c>
      <c r="CD3009" s="3366" t="s">
        <v>5487</v>
      </c>
    </row>
    <row r="3010" spans="1:82" s="19" customFormat="1" ht="24.75" customHeight="1" x14ac:dyDescent="0.25">
      <c r="A3010" s="1813" t="s">
        <v>163</v>
      </c>
      <c r="B3010" s="1814" t="s">
        <v>4859</v>
      </c>
      <c r="C3010" s="1741" t="s">
        <v>4896</v>
      </c>
      <c r="D3010" s="1742">
        <v>397</v>
      </c>
      <c r="E3010" s="1746" t="s">
        <v>5679</v>
      </c>
      <c r="F3010" s="1753" t="s">
        <v>5680</v>
      </c>
      <c r="G3010" s="1803">
        <v>1</v>
      </c>
      <c r="H3010" s="1803" t="s">
        <v>1</v>
      </c>
      <c r="I3010" s="16">
        <v>1</v>
      </c>
      <c r="J3010" s="1745">
        <v>1</v>
      </c>
      <c r="K3010" s="1746"/>
      <c r="L3010" s="6"/>
      <c r="M3010" s="1747"/>
      <c r="N3010" s="1747"/>
      <c r="O3010" s="1747"/>
      <c r="P3010" s="1747"/>
      <c r="Q3010" s="1747"/>
      <c r="R3010" s="1747"/>
      <c r="S3010" s="1747"/>
      <c r="T3010" s="1747"/>
      <c r="U3010" s="1783">
        <f t="shared" si="333"/>
        <v>0</v>
      </c>
      <c r="V3010" s="1747"/>
      <c r="W3010" s="1747"/>
      <c r="X3010" s="1747"/>
      <c r="Y3010" s="1747"/>
      <c r="Z3010" s="1747"/>
      <c r="AA3010" s="1747"/>
      <c r="AB3010" s="1747"/>
      <c r="AC3010" s="1747"/>
      <c r="AD3010" s="1747"/>
      <c r="AE3010" s="1747"/>
      <c r="AF3010" s="1747"/>
      <c r="AG3010" s="2474"/>
      <c r="AH3010" s="2474"/>
      <c r="AI3010" s="2474"/>
      <c r="AJ3010" s="2474"/>
      <c r="AK3010" s="2474"/>
      <c r="AL3010" s="2474"/>
      <c r="AM3010" s="4078"/>
      <c r="AN3010" s="4078"/>
      <c r="AO3010" s="2474"/>
      <c r="AP3010" s="2474"/>
      <c r="AQ3010" s="2474"/>
      <c r="AR3010" s="3390"/>
      <c r="AS3010" s="3621"/>
      <c r="AT3010" s="2490"/>
      <c r="AU3010" s="2523"/>
      <c r="AV3010" s="2523"/>
      <c r="AW3010" s="2489"/>
      <c r="AX3010" s="2489"/>
      <c r="AY3010" s="2492"/>
      <c r="AZ3010" s="2493"/>
      <c r="BA3010" s="2493"/>
      <c r="BB3010" s="2493"/>
      <c r="BC3010" s="2493"/>
      <c r="BD3010" s="2494"/>
      <c r="BE3010" s="2495"/>
      <c r="BF3010" s="2496"/>
      <c r="BG3010" s="2495"/>
      <c r="BH3010" s="2495"/>
      <c r="BI3010" s="2496"/>
      <c r="BJ3010" s="2495"/>
      <c r="BK3010" s="2495"/>
      <c r="BL3010" s="2521">
        <f t="shared" si="334"/>
        <v>0</v>
      </c>
      <c r="BM3010" s="2495"/>
      <c r="BN3010" s="1413"/>
      <c r="BO3010" s="1413"/>
      <c r="BP3010" s="1413"/>
      <c r="BQ3010" s="1413"/>
      <c r="BR3010" s="2499"/>
      <c r="BS3010" s="2499"/>
      <c r="BT3010" s="2499"/>
      <c r="BU3010" s="2499"/>
      <c r="BV3010" s="2499"/>
      <c r="BW3010" s="2499"/>
      <c r="BX3010" s="2499"/>
      <c r="BY3010" s="2499"/>
      <c r="BZ3010" s="2499"/>
      <c r="CA3010" s="2499"/>
      <c r="CB3010" s="2499"/>
      <c r="CC3010" s="3617"/>
      <c r="CD3010" s="3616" t="s">
        <v>5487</v>
      </c>
    </row>
    <row r="3011" spans="1:82" s="19" customFormat="1" ht="24.75" customHeight="1" x14ac:dyDescent="0.25">
      <c r="A3011" s="1813" t="s">
        <v>163</v>
      </c>
      <c r="B3011" s="1814" t="s">
        <v>4859</v>
      </c>
      <c r="C3011" s="1741" t="s">
        <v>4896</v>
      </c>
      <c r="D3011" s="1742">
        <v>397</v>
      </c>
      <c r="E3011" s="1746" t="s">
        <v>5679</v>
      </c>
      <c r="F3011" s="1753" t="s">
        <v>5680</v>
      </c>
      <c r="G3011" s="1803">
        <v>1</v>
      </c>
      <c r="H3011" s="1803" t="s">
        <v>1</v>
      </c>
      <c r="I3011" s="16">
        <v>1</v>
      </c>
      <c r="J3011" s="1745">
        <v>1</v>
      </c>
      <c r="K3011" s="1746"/>
      <c r="L3011" s="6"/>
      <c r="M3011" s="1747"/>
      <c r="N3011" s="1747"/>
      <c r="O3011" s="1747"/>
      <c r="P3011" s="1747"/>
      <c r="Q3011" s="1747"/>
      <c r="R3011" s="1747"/>
      <c r="S3011" s="1747"/>
      <c r="T3011" s="1747"/>
      <c r="U3011" s="1783">
        <f t="shared" si="333"/>
        <v>0</v>
      </c>
      <c r="V3011" s="1747"/>
      <c r="W3011" s="1747"/>
      <c r="X3011" s="1747"/>
      <c r="Y3011" s="1747"/>
      <c r="Z3011" s="1747"/>
      <c r="AA3011" s="1747"/>
      <c r="AB3011" s="1747"/>
      <c r="AC3011" s="1747"/>
      <c r="AD3011" s="1747"/>
      <c r="AE3011" s="1747"/>
      <c r="AF3011" s="1747"/>
      <c r="AG3011" s="2474"/>
      <c r="AH3011" s="2474"/>
      <c r="AI3011" s="2474"/>
      <c r="AJ3011" s="2474"/>
      <c r="AK3011" s="2474"/>
      <c r="AL3011" s="2474"/>
      <c r="AM3011" s="4078"/>
      <c r="AN3011" s="4078"/>
      <c r="AO3011" s="2474"/>
      <c r="AP3011" s="2474"/>
      <c r="AQ3011" s="2474"/>
      <c r="AR3011" s="3390"/>
      <c r="AS3011" s="2489"/>
      <c r="AT3011" s="2490"/>
      <c r="AU3011" s="2523"/>
      <c r="AV3011" s="2523"/>
      <c r="AW3011" s="2489"/>
      <c r="AX3011" s="2489"/>
      <c r="AY3011" s="2492"/>
      <c r="AZ3011" s="2493"/>
      <c r="BA3011" s="2493"/>
      <c r="BB3011" s="2493"/>
      <c r="BC3011" s="2493"/>
      <c r="BD3011" s="2494"/>
      <c r="BE3011" s="2495"/>
      <c r="BF3011" s="2496"/>
      <c r="BG3011" s="2495"/>
      <c r="BH3011" s="2495"/>
      <c r="BI3011" s="2496"/>
      <c r="BJ3011" s="2495"/>
      <c r="BK3011" s="2495"/>
      <c r="BL3011" s="2521">
        <f t="shared" si="334"/>
        <v>0</v>
      </c>
      <c r="BM3011" s="2495"/>
      <c r="BN3011" s="1413"/>
      <c r="BO3011" s="1413"/>
      <c r="BP3011" s="1413"/>
      <c r="BQ3011" s="1413"/>
      <c r="BR3011" s="2499"/>
      <c r="BS3011" s="2499"/>
      <c r="BT3011" s="2499"/>
      <c r="BU3011" s="2499"/>
      <c r="BV3011" s="2499"/>
      <c r="BW3011" s="2499"/>
      <c r="BX3011" s="2499"/>
      <c r="BY3011" s="2499"/>
      <c r="BZ3011" s="2499"/>
      <c r="CA3011" s="2499"/>
      <c r="CB3011" s="2499"/>
      <c r="CC3011" s="3617"/>
      <c r="CD3011" s="3616" t="s">
        <v>5487</v>
      </c>
    </row>
    <row r="3012" spans="1:82" s="19" customFormat="1" ht="24.75" customHeight="1" x14ac:dyDescent="0.25">
      <c r="A3012" s="1813" t="s">
        <v>163</v>
      </c>
      <c r="B3012" s="1814" t="s">
        <v>4859</v>
      </c>
      <c r="C3012" s="1741" t="s">
        <v>4896</v>
      </c>
      <c r="D3012" s="1742">
        <v>397</v>
      </c>
      <c r="E3012" s="1746" t="s">
        <v>5679</v>
      </c>
      <c r="F3012" s="1753" t="s">
        <v>5680</v>
      </c>
      <c r="G3012" s="1803">
        <v>1</v>
      </c>
      <c r="H3012" s="1803" t="s">
        <v>1</v>
      </c>
      <c r="I3012" s="16">
        <v>1</v>
      </c>
      <c r="J3012" s="1745">
        <v>1</v>
      </c>
      <c r="K3012" s="1746"/>
      <c r="L3012" s="6"/>
      <c r="M3012" s="1747"/>
      <c r="N3012" s="1747"/>
      <c r="O3012" s="1747"/>
      <c r="P3012" s="1747"/>
      <c r="Q3012" s="1747"/>
      <c r="R3012" s="1747"/>
      <c r="S3012" s="1747"/>
      <c r="T3012" s="1747"/>
      <c r="U3012" s="1783">
        <f t="shared" si="333"/>
        <v>0</v>
      </c>
      <c r="V3012" s="1747"/>
      <c r="W3012" s="1747"/>
      <c r="X3012" s="1747"/>
      <c r="Y3012" s="1747"/>
      <c r="Z3012" s="1747"/>
      <c r="AA3012" s="1747"/>
      <c r="AB3012" s="1747"/>
      <c r="AC3012" s="1747"/>
      <c r="AD3012" s="1747"/>
      <c r="AE3012" s="1747"/>
      <c r="AF3012" s="1747"/>
      <c r="AG3012" s="2474"/>
      <c r="AH3012" s="2474"/>
      <c r="AI3012" s="2474"/>
      <c r="AJ3012" s="2474"/>
      <c r="AK3012" s="2474"/>
      <c r="AL3012" s="2474"/>
      <c r="AM3012" s="4078"/>
      <c r="AN3012" s="4078"/>
      <c r="AO3012" s="2474"/>
      <c r="AP3012" s="2474"/>
      <c r="AQ3012" s="2474"/>
      <c r="AR3012" s="3390"/>
      <c r="AS3012" s="2489"/>
      <c r="AT3012" s="2490"/>
      <c r="AU3012" s="2523"/>
      <c r="AV3012" s="2523"/>
      <c r="AW3012" s="2489"/>
      <c r="AX3012" s="2489"/>
      <c r="AY3012" s="2492"/>
      <c r="AZ3012" s="2493"/>
      <c r="BA3012" s="2493"/>
      <c r="BB3012" s="2493"/>
      <c r="BC3012" s="2493"/>
      <c r="BD3012" s="2494"/>
      <c r="BE3012" s="2495"/>
      <c r="BF3012" s="2496"/>
      <c r="BG3012" s="2495"/>
      <c r="BH3012" s="2495"/>
      <c r="BI3012" s="2496"/>
      <c r="BJ3012" s="2495"/>
      <c r="BK3012" s="2495"/>
      <c r="BL3012" s="2521">
        <f t="shared" si="334"/>
        <v>0</v>
      </c>
      <c r="BM3012" s="2495"/>
      <c r="BN3012" s="1413"/>
      <c r="BO3012" s="1413"/>
      <c r="BP3012" s="1413"/>
      <c r="BQ3012" s="1413"/>
      <c r="BR3012" s="2499"/>
      <c r="BS3012" s="2499"/>
      <c r="BT3012" s="2499"/>
      <c r="BU3012" s="2499"/>
      <c r="BV3012" s="2499"/>
      <c r="BW3012" s="2499"/>
      <c r="BX3012" s="2499"/>
      <c r="BY3012" s="2499"/>
      <c r="BZ3012" s="2499"/>
      <c r="CA3012" s="2499"/>
      <c r="CB3012" s="2499"/>
      <c r="CC3012" s="3617"/>
      <c r="CD3012" s="3616" t="s">
        <v>5487</v>
      </c>
    </row>
    <row r="3013" spans="1:82" s="19" customFormat="1" ht="24.75" customHeight="1" x14ac:dyDescent="0.25">
      <c r="A3013" s="1813" t="s">
        <v>163</v>
      </c>
      <c r="B3013" s="1814" t="s">
        <v>4859</v>
      </c>
      <c r="C3013" s="1741" t="s">
        <v>4896</v>
      </c>
      <c r="D3013" s="1742">
        <v>397</v>
      </c>
      <c r="E3013" s="1746" t="s">
        <v>5679</v>
      </c>
      <c r="F3013" s="1753" t="s">
        <v>5680</v>
      </c>
      <c r="G3013" s="1803">
        <v>1</v>
      </c>
      <c r="H3013" s="1803" t="s">
        <v>1</v>
      </c>
      <c r="I3013" s="16">
        <v>1</v>
      </c>
      <c r="J3013" s="1745">
        <v>1</v>
      </c>
      <c r="K3013" s="1746"/>
      <c r="L3013" s="6"/>
      <c r="M3013" s="1747"/>
      <c r="N3013" s="1747"/>
      <c r="O3013" s="1747"/>
      <c r="P3013" s="1747"/>
      <c r="Q3013" s="1747"/>
      <c r="R3013" s="1747"/>
      <c r="S3013" s="1747"/>
      <c r="T3013" s="1747"/>
      <c r="U3013" s="1783">
        <f t="shared" si="333"/>
        <v>0</v>
      </c>
      <c r="V3013" s="1747"/>
      <c r="W3013" s="1747"/>
      <c r="X3013" s="1747"/>
      <c r="Y3013" s="1747"/>
      <c r="Z3013" s="1747"/>
      <c r="AA3013" s="1747"/>
      <c r="AB3013" s="1747"/>
      <c r="AC3013" s="1747"/>
      <c r="AD3013" s="1747"/>
      <c r="AE3013" s="1747"/>
      <c r="AF3013" s="1747"/>
      <c r="AG3013" s="2474"/>
      <c r="AH3013" s="2474"/>
      <c r="AI3013" s="2474"/>
      <c r="AJ3013" s="2474"/>
      <c r="AK3013" s="2474"/>
      <c r="AL3013" s="2474"/>
      <c r="AM3013" s="4078"/>
      <c r="AN3013" s="4078"/>
      <c r="AO3013" s="2474"/>
      <c r="AP3013" s="2474"/>
      <c r="AQ3013" s="2474"/>
      <c r="AR3013" s="3390"/>
      <c r="AS3013" s="2489"/>
      <c r="AT3013" s="2490"/>
      <c r="AU3013" s="2523"/>
      <c r="AV3013" s="2523"/>
      <c r="AW3013" s="2489"/>
      <c r="AX3013" s="2489"/>
      <c r="AY3013" s="2492"/>
      <c r="AZ3013" s="2493"/>
      <c r="BA3013" s="2493"/>
      <c r="BB3013" s="2493"/>
      <c r="BC3013" s="2493"/>
      <c r="BD3013" s="2494"/>
      <c r="BE3013" s="2495"/>
      <c r="BF3013" s="2496"/>
      <c r="BG3013" s="2495"/>
      <c r="BH3013" s="2495"/>
      <c r="BI3013" s="2496"/>
      <c r="BJ3013" s="2495"/>
      <c r="BK3013" s="2495"/>
      <c r="BL3013" s="2521">
        <f t="shared" si="334"/>
        <v>0</v>
      </c>
      <c r="BM3013" s="2495"/>
      <c r="BN3013" s="1413"/>
      <c r="BO3013" s="1413"/>
      <c r="BP3013" s="1413"/>
      <c r="BQ3013" s="1413"/>
      <c r="BR3013" s="2499"/>
      <c r="BS3013" s="2499"/>
      <c r="BT3013" s="2499"/>
      <c r="BU3013" s="2499"/>
      <c r="BV3013" s="2499"/>
      <c r="BW3013" s="2499"/>
      <c r="BX3013" s="2499"/>
      <c r="BY3013" s="2499"/>
      <c r="BZ3013" s="2499"/>
      <c r="CA3013" s="2499"/>
      <c r="CB3013" s="2499"/>
      <c r="CC3013" s="3617"/>
      <c r="CD3013" s="3616" t="s">
        <v>5487</v>
      </c>
    </row>
    <row r="3014" spans="1:82" s="19" customFormat="1" ht="24.75" customHeight="1" thickBot="1" x14ac:dyDescent="0.3">
      <c r="A3014" s="1816" t="s">
        <v>163</v>
      </c>
      <c r="B3014" s="1817" t="s">
        <v>4859</v>
      </c>
      <c r="C3014" s="1751" t="s">
        <v>4896</v>
      </c>
      <c r="D3014" s="1700">
        <v>397</v>
      </c>
      <c r="E3014" s="1706" t="s">
        <v>5679</v>
      </c>
      <c r="F3014" s="1726" t="s">
        <v>5680</v>
      </c>
      <c r="G3014" s="1806">
        <v>1</v>
      </c>
      <c r="H3014" s="1806" t="s">
        <v>1</v>
      </c>
      <c r="I3014" s="1818">
        <v>1</v>
      </c>
      <c r="J3014" s="1705">
        <v>1</v>
      </c>
      <c r="K3014" s="1706"/>
      <c r="L3014" s="57"/>
      <c r="M3014" s="1708"/>
      <c r="N3014" s="1708"/>
      <c r="O3014" s="1708"/>
      <c r="P3014" s="1708"/>
      <c r="Q3014" s="1708"/>
      <c r="R3014" s="1708"/>
      <c r="S3014" s="1708"/>
      <c r="T3014" s="1708"/>
      <c r="U3014" s="1786">
        <f t="shared" si="333"/>
        <v>0</v>
      </c>
      <c r="V3014" s="1708"/>
      <c r="W3014" s="1708"/>
      <c r="X3014" s="1708"/>
      <c r="Y3014" s="1708"/>
      <c r="Z3014" s="1708"/>
      <c r="AA3014" s="1708"/>
      <c r="AB3014" s="1708"/>
      <c r="AC3014" s="1708"/>
      <c r="AD3014" s="1708"/>
      <c r="AE3014" s="1708"/>
      <c r="AF3014" s="1708"/>
      <c r="AG3014" s="1942"/>
      <c r="AH3014" s="1942"/>
      <c r="AI3014" s="1942"/>
      <c r="AJ3014" s="1942"/>
      <c r="AK3014" s="1942"/>
      <c r="AL3014" s="1942"/>
      <c r="AM3014" s="4061"/>
      <c r="AN3014" s="4061"/>
      <c r="AO3014" s="1942"/>
      <c r="AP3014" s="1942"/>
      <c r="AQ3014" s="1942"/>
      <c r="AR3014" s="3585"/>
      <c r="AS3014" s="2500"/>
      <c r="AT3014" s="2501"/>
      <c r="AU3014" s="2526"/>
      <c r="AV3014" s="2526"/>
      <c r="AW3014" s="2500"/>
      <c r="AX3014" s="2500"/>
      <c r="AY3014" s="2503"/>
      <c r="AZ3014" s="2504"/>
      <c r="BA3014" s="2504"/>
      <c r="BB3014" s="2504"/>
      <c r="BC3014" s="2504"/>
      <c r="BD3014" s="2505"/>
      <c r="BE3014" s="1948"/>
      <c r="BF3014" s="2506"/>
      <c r="BG3014" s="1948"/>
      <c r="BH3014" s="1948"/>
      <c r="BI3014" s="2506"/>
      <c r="BJ3014" s="1948"/>
      <c r="BK3014" s="1948"/>
      <c r="BL3014" s="2529">
        <f t="shared" si="334"/>
        <v>0</v>
      </c>
      <c r="BM3014" s="1948"/>
      <c r="BN3014" s="1949"/>
      <c r="BO3014" s="1949"/>
      <c r="BP3014" s="1949"/>
      <c r="BQ3014" s="1949"/>
      <c r="BR3014" s="2508"/>
      <c r="BS3014" s="2508"/>
      <c r="BT3014" s="2508"/>
      <c r="BU3014" s="2508"/>
      <c r="BV3014" s="2508"/>
      <c r="BW3014" s="2508"/>
      <c r="BX3014" s="2508"/>
      <c r="BY3014" s="2508"/>
      <c r="BZ3014" s="2508"/>
      <c r="CA3014" s="2508"/>
      <c r="CB3014" s="2508"/>
      <c r="CC3014" s="3618"/>
      <c r="CD3014" s="3619" t="s">
        <v>5487</v>
      </c>
    </row>
    <row r="3015" spans="1:82" s="19" customFormat="1" ht="47.25" customHeight="1" thickBot="1" x14ac:dyDescent="0.25">
      <c r="A3015" s="449" t="s">
        <v>163</v>
      </c>
      <c r="B3015" s="450" t="s">
        <v>4859</v>
      </c>
      <c r="C3015" s="501" t="s">
        <v>4896</v>
      </c>
      <c r="D3015" s="163">
        <v>398</v>
      </c>
      <c r="E3015" s="522" t="s">
        <v>5684</v>
      </c>
      <c r="F3015" s="48" t="s">
        <v>5685</v>
      </c>
      <c r="G3015" s="217">
        <v>0</v>
      </c>
      <c r="H3015" s="217" t="s">
        <v>1</v>
      </c>
      <c r="I3015" s="502">
        <v>1</v>
      </c>
      <c r="J3015" s="493">
        <v>1</v>
      </c>
      <c r="K3015" s="210"/>
      <c r="L3015" s="1795">
        <f t="shared" si="332"/>
        <v>137650211</v>
      </c>
      <c r="M3015" s="1752">
        <f>19022139+55108161+3714575</f>
        <v>77844875</v>
      </c>
      <c r="N3015" s="1752"/>
      <c r="O3015" s="1752"/>
      <c r="P3015" s="1752"/>
      <c r="Q3015" s="1752"/>
      <c r="R3015" s="1752"/>
      <c r="S3015" s="1752"/>
      <c r="T3015" s="1752">
        <f>46984188+12821148</f>
        <v>59805336</v>
      </c>
      <c r="U3015" s="1765">
        <f>V3015+W3015+X3015+Y3015+Z3015+AA3015+AB3015+AC3015</f>
        <v>110404298</v>
      </c>
      <c r="V3015" s="1738">
        <v>60671852</v>
      </c>
      <c r="W3015" s="1738"/>
      <c r="X3015" s="1738"/>
      <c r="Y3015" s="1738"/>
      <c r="Z3015" s="1738"/>
      <c r="AA3015" s="1738"/>
      <c r="AB3015" s="1738"/>
      <c r="AC3015" s="1738">
        <v>49732446</v>
      </c>
      <c r="AD3015" s="52"/>
      <c r="AE3015" s="52"/>
      <c r="AF3015" s="52"/>
      <c r="AG3015" s="1462">
        <v>85101600</v>
      </c>
      <c r="AH3015" s="1462" t="s">
        <v>6321</v>
      </c>
      <c r="AI3015" s="1521">
        <v>42856</v>
      </c>
      <c r="AJ3015" s="1521">
        <v>43069</v>
      </c>
      <c r="AK3015" s="1520" t="s">
        <v>5504</v>
      </c>
      <c r="AL3015" s="1520" t="s">
        <v>5686</v>
      </c>
      <c r="AM3015" s="1522">
        <v>137650211</v>
      </c>
      <c r="AN3015" s="1522">
        <v>137650211</v>
      </c>
      <c r="AO3015" s="1520" t="s">
        <v>476</v>
      </c>
      <c r="AP3015" s="1520" t="s">
        <v>476</v>
      </c>
      <c r="AQ3015" s="1520" t="s">
        <v>5669</v>
      </c>
      <c r="AR3015" s="2535" t="s">
        <v>5687</v>
      </c>
      <c r="AS3015" s="1527" t="s">
        <v>5688</v>
      </c>
      <c r="AT3015" s="1527" t="s">
        <v>5689</v>
      </c>
      <c r="AU3015" s="2464">
        <v>100</v>
      </c>
      <c r="AV3015" s="2464"/>
      <c r="AW3015" s="1521">
        <v>42870</v>
      </c>
      <c r="AX3015" s="1521">
        <v>43069</v>
      </c>
      <c r="AY3015" s="2465">
        <v>137650211</v>
      </c>
      <c r="AZ3015" s="1520">
        <v>197</v>
      </c>
      <c r="BA3015" s="2480" t="s">
        <v>5489</v>
      </c>
      <c r="BB3015" s="2480" t="s">
        <v>5690</v>
      </c>
      <c r="BC3015" s="2480" t="s">
        <v>5691</v>
      </c>
      <c r="BD3015" s="2577">
        <v>2017000681</v>
      </c>
      <c r="BE3015" s="2483">
        <v>42849</v>
      </c>
      <c r="BF3015" s="2479">
        <v>11703700</v>
      </c>
      <c r="BG3015" s="2482">
        <v>2017000746</v>
      </c>
      <c r="BH3015" s="2483">
        <v>42870</v>
      </c>
      <c r="BI3015" s="2479">
        <v>11703700</v>
      </c>
      <c r="BJ3015" s="2483">
        <v>42871</v>
      </c>
      <c r="BK3015" s="2483">
        <v>43075</v>
      </c>
      <c r="BL3015" s="2589"/>
      <c r="BM3015" s="2482"/>
      <c r="BN3015" s="3623"/>
      <c r="BO3015" s="3623"/>
      <c r="BP3015" s="3623"/>
      <c r="BQ3015" s="3623"/>
      <c r="BR3015" s="2486">
        <v>0</v>
      </c>
      <c r="BS3015" s="2486">
        <v>0</v>
      </c>
      <c r="BT3015" s="2486">
        <v>0</v>
      </c>
      <c r="BU3015" s="2471"/>
      <c r="BV3015" s="2486">
        <v>1755555</v>
      </c>
      <c r="BW3015" s="2486">
        <v>1755555</v>
      </c>
      <c r="BX3015" s="2486">
        <v>1755555</v>
      </c>
      <c r="BY3015" s="2486">
        <v>1755555</v>
      </c>
      <c r="BZ3015" s="2471">
        <v>1755555</v>
      </c>
      <c r="CA3015" s="2471">
        <v>1755555</v>
      </c>
      <c r="CB3015" s="2471">
        <v>1170370</v>
      </c>
      <c r="CC3015" s="2533"/>
      <c r="CD3015" s="3366" t="s">
        <v>5487</v>
      </c>
    </row>
    <row r="3016" spans="1:82" s="19" customFormat="1" ht="24.75" customHeight="1" thickBot="1" x14ac:dyDescent="0.3">
      <c r="A3016" s="1813" t="s">
        <v>163</v>
      </c>
      <c r="B3016" s="1814" t="s">
        <v>4859</v>
      </c>
      <c r="C3016" s="1741" t="s">
        <v>4896</v>
      </c>
      <c r="D3016" s="1742">
        <v>398</v>
      </c>
      <c r="E3016" s="1746" t="s">
        <v>5684</v>
      </c>
      <c r="F3016" s="1753" t="s">
        <v>5685</v>
      </c>
      <c r="G3016" s="1803">
        <v>0</v>
      </c>
      <c r="H3016" s="1803" t="s">
        <v>1</v>
      </c>
      <c r="I3016" s="16">
        <v>1</v>
      </c>
      <c r="J3016" s="1745">
        <v>1</v>
      </c>
      <c r="K3016" s="1746"/>
      <c r="L3016" s="6"/>
      <c r="M3016" s="1747"/>
      <c r="N3016" s="1747"/>
      <c r="O3016" s="1747"/>
      <c r="P3016" s="1747"/>
      <c r="Q3016" s="1747"/>
      <c r="R3016" s="1747"/>
      <c r="S3016" s="1747"/>
      <c r="T3016" s="1747"/>
      <c r="U3016" s="1783">
        <f t="shared" si="333"/>
        <v>0</v>
      </c>
      <c r="V3016" s="1747"/>
      <c r="W3016" s="1747"/>
      <c r="X3016" s="1747"/>
      <c r="Y3016" s="1747"/>
      <c r="Z3016" s="1747"/>
      <c r="AA3016" s="1747"/>
      <c r="AB3016" s="1747"/>
      <c r="AC3016" s="1747"/>
      <c r="AD3016" s="1747"/>
      <c r="AE3016" s="1747"/>
      <c r="AF3016" s="1747"/>
      <c r="AG3016" s="1462"/>
      <c r="AH3016" s="1462"/>
      <c r="AI3016" s="3624"/>
      <c r="AJ3016" s="1539"/>
      <c r="AK3016" s="1382"/>
      <c r="AL3016" s="1382"/>
      <c r="AM3016" s="3795"/>
      <c r="AN3016" s="3795"/>
      <c r="AO3016" s="3106"/>
      <c r="AP3016" s="3106"/>
      <c r="AQ3016" s="3106"/>
      <c r="AR3016" s="3625"/>
      <c r="AS3016" s="3109"/>
      <c r="AT3016" s="3106"/>
      <c r="AU3016" s="2553"/>
      <c r="AV3016" s="2553"/>
      <c r="AW3016" s="3595"/>
      <c r="AX3016" s="3595"/>
      <c r="AY3016" s="3590"/>
      <c r="AZ3016" s="1520">
        <v>177</v>
      </c>
      <c r="BA3016" s="2480" t="s">
        <v>5489</v>
      </c>
      <c r="BB3016" s="2480" t="s">
        <v>5600</v>
      </c>
      <c r="BC3016" s="2480" t="s">
        <v>5692</v>
      </c>
      <c r="BD3016" s="2481">
        <v>2017000561</v>
      </c>
      <c r="BE3016" s="2483">
        <v>42816</v>
      </c>
      <c r="BF3016" s="2479">
        <v>27500000</v>
      </c>
      <c r="BG3016" s="2482">
        <v>2017000616</v>
      </c>
      <c r="BH3016" s="2483">
        <v>42847</v>
      </c>
      <c r="BI3016" s="2479">
        <v>27500000</v>
      </c>
      <c r="BJ3016" s="2483">
        <v>42845</v>
      </c>
      <c r="BK3016" s="2483">
        <v>43069</v>
      </c>
      <c r="BL3016" s="2484">
        <f>BF3016-BI3016</f>
        <v>0</v>
      </c>
      <c r="BM3016" s="2548"/>
      <c r="BN3016" s="2485"/>
      <c r="BO3016" s="2485"/>
      <c r="BP3016" s="2485"/>
      <c r="BQ3016" s="2485"/>
      <c r="BR3016" s="2549">
        <v>0</v>
      </c>
      <c r="BS3016" s="2549">
        <v>0</v>
      </c>
      <c r="BT3016" s="2549">
        <v>0</v>
      </c>
      <c r="BU3016" s="2549">
        <v>0</v>
      </c>
      <c r="BV3016" s="2549">
        <v>3750000</v>
      </c>
      <c r="BW3016" s="2549">
        <v>3750000</v>
      </c>
      <c r="BX3016" s="2549">
        <v>3750000</v>
      </c>
      <c r="BY3016" s="2549">
        <v>3750000</v>
      </c>
      <c r="BZ3016" s="2549">
        <v>3750000</v>
      </c>
      <c r="CA3016" s="2486">
        <v>3750000</v>
      </c>
      <c r="CB3016" s="2486">
        <v>4750000</v>
      </c>
      <c r="CC3016" s="2551">
        <v>250000</v>
      </c>
      <c r="CD3016" s="3523" t="s">
        <v>5487</v>
      </c>
    </row>
    <row r="3017" spans="1:82" s="19" customFormat="1" ht="24.75" customHeight="1" x14ac:dyDescent="0.25">
      <c r="A3017" s="1813" t="s">
        <v>163</v>
      </c>
      <c r="B3017" s="1814" t="s">
        <v>4859</v>
      </c>
      <c r="C3017" s="1741" t="s">
        <v>4896</v>
      </c>
      <c r="D3017" s="1742">
        <v>398</v>
      </c>
      <c r="E3017" s="1746" t="s">
        <v>5684</v>
      </c>
      <c r="F3017" s="1753" t="s">
        <v>5685</v>
      </c>
      <c r="G3017" s="1803">
        <v>0</v>
      </c>
      <c r="H3017" s="1803" t="s">
        <v>1</v>
      </c>
      <c r="I3017" s="16">
        <v>1</v>
      </c>
      <c r="J3017" s="1745">
        <v>1</v>
      </c>
      <c r="K3017" s="1746"/>
      <c r="L3017" s="6"/>
      <c r="M3017" s="1747"/>
      <c r="N3017" s="1747"/>
      <c r="O3017" s="1747"/>
      <c r="P3017" s="1747"/>
      <c r="Q3017" s="1747"/>
      <c r="R3017" s="1747"/>
      <c r="S3017" s="1747"/>
      <c r="T3017" s="1747"/>
      <c r="U3017" s="1783">
        <f t="shared" si="333"/>
        <v>0</v>
      </c>
      <c r="V3017" s="1747"/>
      <c r="W3017" s="1747"/>
      <c r="X3017" s="1747"/>
      <c r="Y3017" s="1747"/>
      <c r="Z3017" s="1747"/>
      <c r="AA3017" s="1747"/>
      <c r="AB3017" s="1747"/>
      <c r="AC3017" s="1747"/>
      <c r="AD3017" s="1747"/>
      <c r="AE3017" s="1747"/>
      <c r="AF3017" s="1747"/>
      <c r="AG3017" s="2474"/>
      <c r="AH3017" s="1414"/>
      <c r="AI3017" s="2474"/>
      <c r="AJ3017" s="3106"/>
      <c r="AK3017" s="3106"/>
      <c r="AL3017" s="3106"/>
      <c r="AM3017" s="3795"/>
      <c r="AN3017" s="3795"/>
      <c r="AO3017" s="3106"/>
      <c r="AP3017" s="3106"/>
      <c r="AQ3017" s="3106"/>
      <c r="AR3017" s="3625"/>
      <c r="AS3017" s="3109"/>
      <c r="AT3017" s="3106"/>
      <c r="AU3017" s="2553"/>
      <c r="AV3017" s="2553"/>
      <c r="AW3017" s="3595"/>
      <c r="AX3017" s="3595"/>
      <c r="AY3017" s="3590"/>
      <c r="AZ3017" s="3626">
        <v>176</v>
      </c>
      <c r="BA3017" s="3627" t="s">
        <v>5489</v>
      </c>
      <c r="BB3017" s="3627" t="s">
        <v>5693</v>
      </c>
      <c r="BC3017" s="3627" t="s">
        <v>5694</v>
      </c>
      <c r="BD3017" s="3628">
        <v>2017000373</v>
      </c>
      <c r="BE3017" s="3629">
        <v>42781</v>
      </c>
      <c r="BF3017" s="3630">
        <v>27500000</v>
      </c>
      <c r="BG3017" s="3631">
        <v>2017000615</v>
      </c>
      <c r="BH3017" s="3629">
        <v>42845</v>
      </c>
      <c r="BI3017" s="3630">
        <v>27500000</v>
      </c>
      <c r="BJ3017" s="3629">
        <v>42845</v>
      </c>
      <c r="BK3017" s="3629">
        <v>43069</v>
      </c>
      <c r="BL3017" s="3632"/>
      <c r="BM3017" s="3631"/>
      <c r="BN3017" s="3633"/>
      <c r="BO3017" s="3633"/>
      <c r="BP3017" s="3633"/>
      <c r="BQ3017" s="3633"/>
      <c r="BR3017" s="2578">
        <v>0</v>
      </c>
      <c r="BS3017" s="2578">
        <v>0</v>
      </c>
      <c r="BT3017" s="2578">
        <v>0</v>
      </c>
      <c r="BU3017" s="2578">
        <v>3750000</v>
      </c>
      <c r="BV3017" s="2578">
        <v>3750000</v>
      </c>
      <c r="BW3017" s="2578">
        <v>3750000</v>
      </c>
      <c r="BX3017" s="2578">
        <v>3750000</v>
      </c>
      <c r="BY3017" s="2578">
        <v>3750000</v>
      </c>
      <c r="BZ3017" s="2578">
        <v>3750000</v>
      </c>
      <c r="CA3017" s="2578">
        <v>3750000</v>
      </c>
      <c r="CB3017" s="2578">
        <v>1000000</v>
      </c>
      <c r="CC3017" s="2578">
        <v>250000</v>
      </c>
      <c r="CD3017" s="3523" t="s">
        <v>5487</v>
      </c>
    </row>
    <row r="3018" spans="1:82" s="19" customFormat="1" ht="24.75" customHeight="1" x14ac:dyDescent="0.25">
      <c r="A3018" s="1813" t="s">
        <v>163</v>
      </c>
      <c r="B3018" s="1814" t="s">
        <v>4859</v>
      </c>
      <c r="C3018" s="1741" t="s">
        <v>4896</v>
      </c>
      <c r="D3018" s="1742">
        <v>398</v>
      </c>
      <c r="E3018" s="1746" t="s">
        <v>5684</v>
      </c>
      <c r="F3018" s="1753" t="s">
        <v>5685</v>
      </c>
      <c r="G3018" s="1803">
        <v>0</v>
      </c>
      <c r="H3018" s="1803" t="s">
        <v>1</v>
      </c>
      <c r="I3018" s="16">
        <v>1</v>
      </c>
      <c r="J3018" s="1745">
        <v>1</v>
      </c>
      <c r="K3018" s="1746"/>
      <c r="L3018" s="6"/>
      <c r="M3018" s="1747"/>
      <c r="N3018" s="1747"/>
      <c r="O3018" s="1747"/>
      <c r="P3018" s="1747"/>
      <c r="Q3018" s="1747"/>
      <c r="R3018" s="1747"/>
      <c r="S3018" s="1747"/>
      <c r="T3018" s="1747"/>
      <c r="U3018" s="1783">
        <f t="shared" si="333"/>
        <v>0</v>
      </c>
      <c r="V3018" s="1747"/>
      <c r="W3018" s="1747"/>
      <c r="X3018" s="1747"/>
      <c r="Y3018" s="1747"/>
      <c r="Z3018" s="1747"/>
      <c r="AA3018" s="1747"/>
      <c r="AB3018" s="1747"/>
      <c r="AC3018" s="1747"/>
      <c r="AD3018" s="1747"/>
      <c r="AE3018" s="1747"/>
      <c r="AF3018" s="1747"/>
      <c r="AG3018" s="2474"/>
      <c r="AH3018" s="2474"/>
      <c r="AI3018" s="2474"/>
      <c r="AJ3018" s="3106"/>
      <c r="AK3018" s="3106"/>
      <c r="AL3018" s="3106"/>
      <c r="AM3018" s="3795"/>
      <c r="AN3018" s="3795"/>
      <c r="AO3018" s="3106"/>
      <c r="AP3018" s="3106"/>
      <c r="AQ3018" s="3106"/>
      <c r="AR3018" s="3625"/>
      <c r="AS3018" s="3109"/>
      <c r="AT3018" s="3106"/>
      <c r="AU3018" s="2553"/>
      <c r="AV3018" s="2553"/>
      <c r="AW3018" s="3595"/>
      <c r="AX3018" s="3595"/>
      <c r="AY3018" s="3634"/>
      <c r="AZ3018" s="2476">
        <v>147</v>
      </c>
      <c r="BA3018" s="2482" t="s">
        <v>5489</v>
      </c>
      <c r="BB3018" s="2482" t="s">
        <v>5594</v>
      </c>
      <c r="BC3018" s="2476" t="s">
        <v>5595</v>
      </c>
      <c r="BD3018" s="2577">
        <v>2017000360</v>
      </c>
      <c r="BE3018" s="2483">
        <v>42809</v>
      </c>
      <c r="BF3018" s="2479">
        <v>4000000</v>
      </c>
      <c r="BG3018" s="2482">
        <v>2017000439</v>
      </c>
      <c r="BH3018" s="2483">
        <v>42809</v>
      </c>
      <c r="BI3018" s="2479">
        <v>4000000</v>
      </c>
      <c r="BJ3018" s="2483">
        <v>42810</v>
      </c>
      <c r="BK3018" s="2483">
        <v>43069</v>
      </c>
      <c r="BL3018" s="2589"/>
      <c r="BM3018" s="2482"/>
      <c r="BN3018" s="3623"/>
      <c r="BO3018" s="3623"/>
      <c r="BP3018" s="3623"/>
      <c r="BQ3018" s="3623"/>
      <c r="BR3018" s="2486">
        <v>0</v>
      </c>
      <c r="BS3018" s="2486">
        <v>0</v>
      </c>
      <c r="BT3018" s="2486">
        <v>0</v>
      </c>
      <c r="BU3018" s="2486">
        <v>0</v>
      </c>
      <c r="BV3018" s="2486">
        <v>0</v>
      </c>
      <c r="BW3018" s="2486">
        <v>0</v>
      </c>
      <c r="BX3018" s="2486">
        <v>0</v>
      </c>
      <c r="BY3018" s="2486">
        <v>0</v>
      </c>
      <c r="BZ3018" s="2486">
        <v>633000</v>
      </c>
      <c r="CA3018" s="2486">
        <v>0</v>
      </c>
      <c r="CB3018" s="2486">
        <v>3367000</v>
      </c>
      <c r="CC3018" s="2486">
        <v>0</v>
      </c>
      <c r="CD3018" s="3523" t="s">
        <v>5487</v>
      </c>
    </row>
    <row r="3019" spans="1:82" s="19" customFormat="1" ht="24.75" customHeight="1" x14ac:dyDescent="0.25">
      <c r="A3019" s="1813" t="s">
        <v>163</v>
      </c>
      <c r="B3019" s="1814" t="s">
        <v>4859</v>
      </c>
      <c r="C3019" s="1741" t="s">
        <v>4896</v>
      </c>
      <c r="D3019" s="1742">
        <v>398</v>
      </c>
      <c r="E3019" s="1746" t="s">
        <v>5684</v>
      </c>
      <c r="F3019" s="1753" t="s">
        <v>5685</v>
      </c>
      <c r="G3019" s="1803">
        <v>0</v>
      </c>
      <c r="H3019" s="1803" t="s">
        <v>1</v>
      </c>
      <c r="I3019" s="16">
        <v>1</v>
      </c>
      <c r="J3019" s="1745">
        <v>1</v>
      </c>
      <c r="K3019" s="1746"/>
      <c r="L3019" s="6"/>
      <c r="M3019" s="1747"/>
      <c r="N3019" s="1747"/>
      <c r="O3019" s="1747"/>
      <c r="P3019" s="1747"/>
      <c r="Q3019" s="1747"/>
      <c r="R3019" s="1747"/>
      <c r="S3019" s="1747"/>
      <c r="T3019" s="1747"/>
      <c r="U3019" s="1783">
        <f t="shared" si="333"/>
        <v>0</v>
      </c>
      <c r="V3019" s="1747"/>
      <c r="W3019" s="1747"/>
      <c r="X3019" s="1747"/>
      <c r="Y3019" s="1747"/>
      <c r="Z3019" s="1747"/>
      <c r="AA3019" s="1747"/>
      <c r="AB3019" s="1747"/>
      <c r="AC3019" s="1747"/>
      <c r="AD3019" s="1747"/>
      <c r="AE3019" s="1747"/>
      <c r="AF3019" s="1747"/>
      <c r="AG3019" s="2474"/>
      <c r="AH3019" s="2474"/>
      <c r="AI3019" s="2474"/>
      <c r="AJ3019" s="3106"/>
      <c r="AK3019" s="3106"/>
      <c r="AL3019" s="3106"/>
      <c r="AM3019" s="3795"/>
      <c r="AN3019" s="3795"/>
      <c r="AO3019" s="3106"/>
      <c r="AP3019" s="3106"/>
      <c r="AQ3019" s="3106"/>
      <c r="AR3019" s="3625"/>
      <c r="AS3019" s="3109"/>
      <c r="AT3019" s="3106"/>
      <c r="AU3019" s="2553"/>
      <c r="AV3019" s="2553"/>
      <c r="AW3019" s="3595"/>
      <c r="AX3019" s="3595"/>
      <c r="AY3019" s="3634"/>
      <c r="AZ3019" s="2476">
        <v>11</v>
      </c>
      <c r="BA3019" s="2476" t="s">
        <v>5559</v>
      </c>
      <c r="BB3019" s="2476" t="s">
        <v>5695</v>
      </c>
      <c r="BC3019" s="2476" t="s">
        <v>5696</v>
      </c>
      <c r="BD3019" s="2543">
        <v>2017000551</v>
      </c>
      <c r="BE3019" s="3635"/>
      <c r="BF3019" s="2479">
        <v>9000000</v>
      </c>
      <c r="BG3019" s="2476">
        <v>2017001345</v>
      </c>
      <c r="BH3019" s="3635"/>
      <c r="BI3019" s="2479">
        <v>8993000</v>
      </c>
      <c r="BJ3019" s="2483" t="s">
        <v>5697</v>
      </c>
      <c r="BK3019" s="2483">
        <v>43069</v>
      </c>
      <c r="BL3019" s="2476"/>
      <c r="BM3019" s="2476"/>
      <c r="BN3019" s="2476"/>
      <c r="BO3019" s="2476"/>
      <c r="BP3019" s="2476"/>
      <c r="BQ3019" s="2476"/>
      <c r="BR3019" s="2486">
        <v>0</v>
      </c>
      <c r="BS3019" s="2486">
        <v>0</v>
      </c>
      <c r="BT3019" s="2486">
        <v>0</v>
      </c>
      <c r="BU3019" s="2486">
        <v>0</v>
      </c>
      <c r="BV3019" s="2486">
        <v>0</v>
      </c>
      <c r="BW3019" s="2486">
        <v>0</v>
      </c>
      <c r="BX3019" s="2486">
        <v>0</v>
      </c>
      <c r="BY3019" s="2486">
        <v>0</v>
      </c>
      <c r="BZ3019" s="2486">
        <v>0</v>
      </c>
      <c r="CA3019" s="2486">
        <v>0</v>
      </c>
      <c r="CB3019" s="2486">
        <v>392000</v>
      </c>
      <c r="CC3019" s="2486"/>
      <c r="CD3019" s="3523" t="s">
        <v>5487</v>
      </c>
    </row>
    <row r="3020" spans="1:82" s="19" customFormat="1" ht="24.75" customHeight="1" x14ac:dyDescent="0.25">
      <c r="A3020" s="1813" t="s">
        <v>163</v>
      </c>
      <c r="B3020" s="1814" t="s">
        <v>4859</v>
      </c>
      <c r="C3020" s="1741" t="s">
        <v>4896</v>
      </c>
      <c r="D3020" s="1742">
        <v>398</v>
      </c>
      <c r="E3020" s="1746" t="s">
        <v>5684</v>
      </c>
      <c r="F3020" s="1753" t="s">
        <v>5685</v>
      </c>
      <c r="G3020" s="1803">
        <v>0</v>
      </c>
      <c r="H3020" s="1803" t="s">
        <v>1</v>
      </c>
      <c r="I3020" s="16">
        <v>1</v>
      </c>
      <c r="J3020" s="1745">
        <v>1</v>
      </c>
      <c r="K3020" s="1746"/>
      <c r="L3020" s="6"/>
      <c r="M3020" s="1747"/>
      <c r="N3020" s="1747"/>
      <c r="O3020" s="1747"/>
      <c r="P3020" s="1747"/>
      <c r="Q3020" s="1747"/>
      <c r="R3020" s="1747"/>
      <c r="S3020" s="1747"/>
      <c r="T3020" s="1747"/>
      <c r="U3020" s="1783"/>
      <c r="V3020" s="1747"/>
      <c r="W3020" s="1747"/>
      <c r="X3020" s="1747"/>
      <c r="Y3020" s="1747"/>
      <c r="Z3020" s="1747"/>
      <c r="AA3020" s="1747"/>
      <c r="AB3020" s="1747"/>
      <c r="AC3020" s="1747"/>
      <c r="AD3020" s="1747"/>
      <c r="AE3020" s="1747"/>
      <c r="AF3020" s="1747"/>
      <c r="AG3020" s="2474"/>
      <c r="AH3020" s="2474"/>
      <c r="AI3020" s="2474"/>
      <c r="AJ3020" s="3106"/>
      <c r="AK3020" s="3106"/>
      <c r="AL3020" s="3106"/>
      <c r="AM3020" s="3795"/>
      <c r="AN3020" s="3795"/>
      <c r="AO3020" s="3106"/>
      <c r="AP3020" s="3106"/>
      <c r="AQ3020" s="3106"/>
      <c r="AR3020" s="3625"/>
      <c r="AS3020" s="3109"/>
      <c r="AT3020" s="3106"/>
      <c r="AU3020" s="2553"/>
      <c r="AV3020" s="2553"/>
      <c r="AW3020" s="3595"/>
      <c r="AX3020" s="3595"/>
      <c r="AY3020" s="3634"/>
      <c r="AZ3020" s="2476">
        <v>2</v>
      </c>
      <c r="BA3020" s="2476" t="s">
        <v>5489</v>
      </c>
      <c r="BB3020" s="3636" t="s">
        <v>5698</v>
      </c>
      <c r="BC3020" s="3636" t="s">
        <v>5699</v>
      </c>
      <c r="BD3020" s="3637">
        <v>2017000350</v>
      </c>
      <c r="BE3020" s="3638">
        <v>42781</v>
      </c>
      <c r="BF3020" s="3639">
        <v>16000000</v>
      </c>
      <c r="BG3020" s="3636"/>
      <c r="BH3020" s="3636"/>
      <c r="BI3020" s="3639">
        <v>16000000</v>
      </c>
      <c r="BJ3020" s="3636"/>
      <c r="BK3020" s="3640">
        <v>43099</v>
      </c>
      <c r="BL3020" s="2544"/>
      <c r="BM3020" s="2544"/>
      <c r="BN3020" s="2516"/>
      <c r="BO3020" s="2516"/>
      <c r="BP3020" s="2516"/>
      <c r="BQ3020" s="2516"/>
      <c r="BR3020" s="3641">
        <v>0</v>
      </c>
      <c r="BS3020" s="3641">
        <v>0</v>
      </c>
      <c r="BT3020" s="3641">
        <v>1903404</v>
      </c>
      <c r="BU3020" s="3641">
        <v>0</v>
      </c>
      <c r="BV3020" s="3641">
        <v>2942800</v>
      </c>
      <c r="BW3020" s="3641">
        <v>0</v>
      </c>
      <c r="BX3020" s="3641">
        <v>4389760</v>
      </c>
      <c r="BY3020" s="3641">
        <v>0</v>
      </c>
      <c r="BZ3020" s="3641">
        <v>2930560</v>
      </c>
      <c r="CA3020" s="3641">
        <v>0</v>
      </c>
      <c r="CB3020" s="2499"/>
      <c r="CC3020" s="2499"/>
      <c r="CD3020" s="3523" t="s">
        <v>5487</v>
      </c>
    </row>
    <row r="3021" spans="1:82" s="19" customFormat="1" ht="24.75" customHeight="1" x14ac:dyDescent="0.25">
      <c r="A3021" s="1813" t="s">
        <v>163</v>
      </c>
      <c r="B3021" s="1814" t="s">
        <v>4859</v>
      </c>
      <c r="C3021" s="1741" t="s">
        <v>4896</v>
      </c>
      <c r="D3021" s="1742">
        <v>398</v>
      </c>
      <c r="E3021" s="1746" t="s">
        <v>5684</v>
      </c>
      <c r="F3021" s="1753" t="s">
        <v>5685</v>
      </c>
      <c r="G3021" s="1803">
        <v>0</v>
      </c>
      <c r="H3021" s="1803" t="s">
        <v>1</v>
      </c>
      <c r="I3021" s="16">
        <v>1</v>
      </c>
      <c r="J3021" s="1745">
        <v>1</v>
      </c>
      <c r="K3021" s="1746"/>
      <c r="L3021" s="6"/>
      <c r="M3021" s="1747"/>
      <c r="N3021" s="1747"/>
      <c r="O3021" s="1747"/>
      <c r="P3021" s="1747"/>
      <c r="Q3021" s="1747"/>
      <c r="R3021" s="1747"/>
      <c r="S3021" s="1747"/>
      <c r="T3021" s="1747"/>
      <c r="U3021" s="1783"/>
      <c r="V3021" s="1747"/>
      <c r="W3021" s="1747"/>
      <c r="X3021" s="1747"/>
      <c r="Y3021" s="1747"/>
      <c r="Z3021" s="1747"/>
      <c r="AA3021" s="1747"/>
      <c r="AB3021" s="1747"/>
      <c r="AC3021" s="1747"/>
      <c r="AD3021" s="1747"/>
      <c r="AE3021" s="1747"/>
      <c r="AF3021" s="1747"/>
      <c r="AG3021" s="2474"/>
      <c r="AH3021" s="2474"/>
      <c r="AI3021" s="2474"/>
      <c r="AJ3021" s="3106"/>
      <c r="AK3021" s="3106"/>
      <c r="AL3021" s="3106"/>
      <c r="AM3021" s="3795"/>
      <c r="AN3021" s="3795"/>
      <c r="AO3021" s="3106"/>
      <c r="AP3021" s="3106"/>
      <c r="AQ3021" s="3106"/>
      <c r="AR3021" s="3625"/>
      <c r="AS3021" s="3109"/>
      <c r="AT3021" s="3106"/>
      <c r="AU3021" s="2553"/>
      <c r="AV3021" s="2553"/>
      <c r="AW3021" s="3595"/>
      <c r="AX3021" s="3595"/>
      <c r="AY3021" s="3634"/>
      <c r="AZ3021" s="2476">
        <v>3</v>
      </c>
      <c r="BA3021" s="2476" t="s">
        <v>5489</v>
      </c>
      <c r="BB3021" s="3636" t="s">
        <v>5700</v>
      </c>
      <c r="BC3021" s="3636"/>
      <c r="BD3021" s="3637">
        <v>2017000647</v>
      </c>
      <c r="BE3021" s="3638">
        <v>42781</v>
      </c>
      <c r="BF3021" s="3639">
        <v>9207598</v>
      </c>
      <c r="BG3021" s="3642">
        <v>2017001122</v>
      </c>
      <c r="BH3021" s="3640">
        <v>42868</v>
      </c>
      <c r="BI3021" s="3639">
        <v>9207598</v>
      </c>
      <c r="BJ3021" s="3638">
        <v>42845</v>
      </c>
      <c r="BK3021" s="3640">
        <v>43099</v>
      </c>
      <c r="BL3021" s="2544"/>
      <c r="BM3021" s="2544"/>
      <c r="BN3021" s="2516"/>
      <c r="BO3021" s="2516"/>
      <c r="BP3021" s="2516"/>
      <c r="BQ3021" s="2516"/>
      <c r="BR3021" s="3641">
        <v>0</v>
      </c>
      <c r="BS3021" s="3641">
        <v>0</v>
      </c>
      <c r="BT3021" s="3641">
        <v>0</v>
      </c>
      <c r="BU3021" s="3641">
        <v>0</v>
      </c>
      <c r="BV3021" s="3641">
        <v>0</v>
      </c>
      <c r="BW3021" s="3641">
        <v>0</v>
      </c>
      <c r="BX3021" s="3641">
        <v>0</v>
      </c>
      <c r="BY3021" s="3641">
        <v>0</v>
      </c>
      <c r="BZ3021" s="3641">
        <v>0</v>
      </c>
      <c r="CA3021" s="3641">
        <v>0</v>
      </c>
      <c r="CB3021" s="2499"/>
      <c r="CC3021" s="2499"/>
      <c r="CD3021" s="3523" t="s">
        <v>5487</v>
      </c>
    </row>
    <row r="3022" spans="1:82" s="19" customFormat="1" ht="24.75" customHeight="1" x14ac:dyDescent="0.25">
      <c r="A3022" s="1813" t="s">
        <v>163</v>
      </c>
      <c r="B3022" s="1814" t="s">
        <v>4859</v>
      </c>
      <c r="C3022" s="1741" t="s">
        <v>4896</v>
      </c>
      <c r="D3022" s="1742">
        <v>398</v>
      </c>
      <c r="E3022" s="1746" t="s">
        <v>5684</v>
      </c>
      <c r="F3022" s="1753" t="s">
        <v>5685</v>
      </c>
      <c r="G3022" s="1803">
        <v>0</v>
      </c>
      <c r="H3022" s="1803" t="s">
        <v>1</v>
      </c>
      <c r="I3022" s="16">
        <v>1</v>
      </c>
      <c r="J3022" s="1745">
        <v>1</v>
      </c>
      <c r="K3022" s="1746"/>
      <c r="L3022" s="6"/>
      <c r="M3022" s="1747"/>
      <c r="N3022" s="1747"/>
      <c r="O3022" s="1747"/>
      <c r="P3022" s="1747"/>
      <c r="Q3022" s="1747"/>
      <c r="R3022" s="1747"/>
      <c r="S3022" s="1747"/>
      <c r="T3022" s="1747"/>
      <c r="U3022" s="1783"/>
      <c r="V3022" s="1747"/>
      <c r="W3022" s="1747"/>
      <c r="X3022" s="1747"/>
      <c r="Y3022" s="1747"/>
      <c r="Z3022" s="1747"/>
      <c r="AA3022" s="1747"/>
      <c r="AB3022" s="1747"/>
      <c r="AC3022" s="1747"/>
      <c r="AD3022" s="1747"/>
      <c r="AE3022" s="1747"/>
      <c r="AF3022" s="1747"/>
      <c r="AG3022" s="2474"/>
      <c r="AH3022" s="2474"/>
      <c r="AI3022" s="2474"/>
      <c r="AJ3022" s="3106"/>
      <c r="AK3022" s="3106"/>
      <c r="AL3022" s="3106"/>
      <c r="AM3022" s="3795"/>
      <c r="AN3022" s="3795"/>
      <c r="AO3022" s="3106"/>
      <c r="AP3022" s="3106"/>
      <c r="AQ3022" s="3106"/>
      <c r="AR3022" s="3625"/>
      <c r="AS3022" s="3109"/>
      <c r="AT3022" s="3106"/>
      <c r="AU3022" s="2553"/>
      <c r="AV3022" s="2553"/>
      <c r="AW3022" s="3595"/>
      <c r="AX3022" s="3595"/>
      <c r="AY3022" s="3634"/>
      <c r="AZ3022" s="2476">
        <v>31</v>
      </c>
      <c r="BA3022" s="2480" t="s">
        <v>4370</v>
      </c>
      <c r="BB3022" s="2480" t="s">
        <v>5701</v>
      </c>
      <c r="BC3022" s="2480" t="s">
        <v>5702</v>
      </c>
      <c r="BD3022" s="2481">
        <v>2017001299</v>
      </c>
      <c r="BE3022" s="2483">
        <v>42982</v>
      </c>
      <c r="BF3022" s="2479">
        <v>13787465</v>
      </c>
      <c r="BG3022" s="2482">
        <v>2017001643</v>
      </c>
      <c r="BH3022" s="2584"/>
      <c r="BI3022" s="2479">
        <v>13680240</v>
      </c>
      <c r="BJ3022" s="2482"/>
      <c r="BK3022" s="2482"/>
      <c r="BL3022" s="2589"/>
      <c r="BM3022" s="2482"/>
      <c r="BN3022" s="3623"/>
      <c r="BO3022" s="3623"/>
      <c r="BP3022" s="3623"/>
      <c r="BQ3022" s="3623"/>
      <c r="BR3022" s="2486">
        <v>0</v>
      </c>
      <c r="BS3022" s="2486">
        <v>0</v>
      </c>
      <c r="BT3022" s="2486">
        <v>0</v>
      </c>
      <c r="BU3022" s="2486">
        <v>0</v>
      </c>
      <c r="BV3022" s="2486">
        <v>0</v>
      </c>
      <c r="BW3022" s="2486">
        <v>0</v>
      </c>
      <c r="BX3022" s="2486">
        <v>0</v>
      </c>
      <c r="BY3022" s="2486">
        <v>0</v>
      </c>
      <c r="BZ3022" s="2486">
        <v>0</v>
      </c>
      <c r="CA3022" s="2486">
        <v>0</v>
      </c>
      <c r="CB3022" s="2486"/>
      <c r="CC3022" s="2486">
        <v>13680240</v>
      </c>
      <c r="CD3022" s="3523" t="s">
        <v>5487</v>
      </c>
    </row>
    <row r="3023" spans="1:82" s="19" customFormat="1" ht="24.75" customHeight="1" x14ac:dyDescent="0.25">
      <c r="A3023" s="1813" t="s">
        <v>163</v>
      </c>
      <c r="B3023" s="1814" t="s">
        <v>4859</v>
      </c>
      <c r="C3023" s="1741" t="s">
        <v>4896</v>
      </c>
      <c r="D3023" s="1742">
        <v>398</v>
      </c>
      <c r="E3023" s="1746" t="s">
        <v>5684</v>
      </c>
      <c r="F3023" s="1753" t="s">
        <v>5685</v>
      </c>
      <c r="G3023" s="1803">
        <v>0</v>
      </c>
      <c r="H3023" s="1803" t="s">
        <v>1</v>
      </c>
      <c r="I3023" s="16">
        <v>1</v>
      </c>
      <c r="J3023" s="1745">
        <v>1</v>
      </c>
      <c r="K3023" s="1746"/>
      <c r="L3023" s="6"/>
      <c r="M3023" s="1747"/>
      <c r="N3023" s="1747"/>
      <c r="O3023" s="1747"/>
      <c r="P3023" s="1747"/>
      <c r="Q3023" s="1747"/>
      <c r="R3023" s="1747"/>
      <c r="S3023" s="1747"/>
      <c r="T3023" s="1747"/>
      <c r="U3023" s="1783"/>
      <c r="V3023" s="1747"/>
      <c r="W3023" s="1747"/>
      <c r="X3023" s="1747"/>
      <c r="Y3023" s="1747"/>
      <c r="Z3023" s="1747"/>
      <c r="AA3023" s="1747"/>
      <c r="AB3023" s="1747"/>
      <c r="AC3023" s="1747"/>
      <c r="AD3023" s="1747"/>
      <c r="AE3023" s="1747"/>
      <c r="AF3023" s="1747"/>
      <c r="AG3023" s="2474"/>
      <c r="AH3023" s="2474"/>
      <c r="AI3023" s="2474"/>
      <c r="AJ3023" s="3106"/>
      <c r="AK3023" s="3106"/>
      <c r="AL3023" s="3106"/>
      <c r="AM3023" s="3795"/>
      <c r="AN3023" s="3795"/>
      <c r="AO3023" s="3106"/>
      <c r="AP3023" s="3106"/>
      <c r="AQ3023" s="3106"/>
      <c r="AR3023" s="3625"/>
      <c r="AS3023" s="3109"/>
      <c r="AT3023" s="3106"/>
      <c r="AU3023" s="2553"/>
      <c r="AV3023" s="2553"/>
      <c r="AW3023" s="3595"/>
      <c r="AX3023" s="3595"/>
      <c r="AY3023" s="3634"/>
      <c r="AZ3023" s="3642">
        <v>177</v>
      </c>
      <c r="BA3023" s="3642" t="s">
        <v>5489</v>
      </c>
      <c r="BB3023" s="3643" t="s">
        <v>5600</v>
      </c>
      <c r="BC3023" s="3643" t="s">
        <v>5692</v>
      </c>
      <c r="BD3023" s="3644"/>
      <c r="BE3023" s="3636"/>
      <c r="BF3023" s="3645">
        <v>2750000</v>
      </c>
      <c r="BG3023" s="3636"/>
      <c r="BH3023" s="3636"/>
      <c r="BI3023" s="3645"/>
      <c r="BJ3023" s="3636"/>
      <c r="BK3023" s="3636"/>
      <c r="BL3023" s="2516"/>
      <c r="BM3023" s="2516"/>
      <c r="BN3023" s="2516"/>
      <c r="BO3023" s="2516"/>
      <c r="BP3023" s="2516"/>
      <c r="BQ3023" s="2516"/>
      <c r="BR3023" s="2486">
        <v>0</v>
      </c>
      <c r="BS3023" s="2486">
        <v>0</v>
      </c>
      <c r="BT3023" s="2486">
        <v>0</v>
      </c>
      <c r="BU3023" s="2486">
        <v>0</v>
      </c>
      <c r="BV3023" s="2486">
        <v>0</v>
      </c>
      <c r="BW3023" s="2486">
        <v>0</v>
      </c>
      <c r="BX3023" s="2486">
        <v>0</v>
      </c>
      <c r="BY3023" s="2486">
        <v>0</v>
      </c>
      <c r="BZ3023" s="2486">
        <v>0</v>
      </c>
      <c r="CA3023" s="2486">
        <v>0</v>
      </c>
      <c r="CB3023" s="2486">
        <v>2750000</v>
      </c>
      <c r="CC3023" s="2486">
        <v>0</v>
      </c>
      <c r="CD3023" s="3523" t="s">
        <v>5487</v>
      </c>
    </row>
    <row r="3024" spans="1:82" s="19" customFormat="1" ht="24.75" customHeight="1" x14ac:dyDescent="0.25">
      <c r="A3024" s="1813" t="s">
        <v>163</v>
      </c>
      <c r="B3024" s="1814" t="s">
        <v>4859</v>
      </c>
      <c r="C3024" s="1741" t="s">
        <v>4896</v>
      </c>
      <c r="D3024" s="1742">
        <v>398</v>
      </c>
      <c r="E3024" s="1746" t="s">
        <v>5684</v>
      </c>
      <c r="F3024" s="1753" t="s">
        <v>5685</v>
      </c>
      <c r="G3024" s="1803">
        <v>0</v>
      </c>
      <c r="H3024" s="1803" t="s">
        <v>1</v>
      </c>
      <c r="I3024" s="16">
        <v>1</v>
      </c>
      <c r="J3024" s="1745">
        <v>1</v>
      </c>
      <c r="K3024" s="1746"/>
      <c r="L3024" s="6"/>
      <c r="M3024" s="1747"/>
      <c r="N3024" s="1747"/>
      <c r="O3024" s="1747"/>
      <c r="P3024" s="1747"/>
      <c r="Q3024" s="1747"/>
      <c r="R3024" s="1747"/>
      <c r="S3024" s="1747"/>
      <c r="T3024" s="1747"/>
      <c r="U3024" s="1783"/>
      <c r="V3024" s="1747"/>
      <c r="W3024" s="1747"/>
      <c r="X3024" s="1747"/>
      <c r="Y3024" s="1747"/>
      <c r="Z3024" s="1747"/>
      <c r="AA3024" s="1747"/>
      <c r="AB3024" s="1747"/>
      <c r="AC3024" s="1747"/>
      <c r="AD3024" s="1747"/>
      <c r="AE3024" s="1747"/>
      <c r="AF3024" s="1747"/>
      <c r="AG3024" s="2474"/>
      <c r="AH3024" s="2474"/>
      <c r="AI3024" s="2474"/>
      <c r="AJ3024" s="2474"/>
      <c r="AK3024" s="2474"/>
      <c r="AL3024" s="2474"/>
      <c r="AM3024" s="4078"/>
      <c r="AN3024" s="4078"/>
      <c r="AO3024" s="2474"/>
      <c r="AP3024" s="2474"/>
      <c r="AQ3024" s="2474"/>
      <c r="AR3024" s="1926"/>
      <c r="AS3024" s="1926"/>
      <c r="AT3024" s="1926"/>
      <c r="AU3024" s="1926"/>
      <c r="AV3024" s="1926"/>
      <c r="AW3024" s="1926"/>
      <c r="AX3024" s="1926"/>
      <c r="AY3024" s="3646"/>
      <c r="AZ3024" s="3642">
        <v>176</v>
      </c>
      <c r="BA3024" s="3642" t="s">
        <v>5489</v>
      </c>
      <c r="BB3024" s="3643" t="s">
        <v>5693</v>
      </c>
      <c r="BC3024" s="3643" t="s">
        <v>5694</v>
      </c>
      <c r="BD3024" s="3644"/>
      <c r="BE3024" s="3636"/>
      <c r="BF3024" s="3639">
        <v>2750000</v>
      </c>
      <c r="BG3024" s="3636"/>
      <c r="BH3024" s="3636"/>
      <c r="BI3024" s="3645"/>
      <c r="BJ3024" s="3636"/>
      <c r="BK3024" s="3636"/>
      <c r="BL3024" s="3636"/>
      <c r="BM3024" s="3636"/>
      <c r="BN3024" s="3642"/>
      <c r="BO3024" s="3642"/>
      <c r="BP3024" s="3642"/>
      <c r="BQ3024" s="3642"/>
      <c r="BR3024" s="3641">
        <v>0</v>
      </c>
      <c r="BS3024" s="3641">
        <v>0</v>
      </c>
      <c r="BT3024" s="3641">
        <v>0</v>
      </c>
      <c r="BU3024" s="3641">
        <v>0</v>
      </c>
      <c r="BV3024" s="3641">
        <v>0</v>
      </c>
      <c r="BW3024" s="3641">
        <v>0</v>
      </c>
      <c r="BX3024" s="3641">
        <v>0</v>
      </c>
      <c r="BY3024" s="3641">
        <v>0</v>
      </c>
      <c r="BZ3024" s="3641">
        <v>0</v>
      </c>
      <c r="CA3024" s="3641">
        <v>0</v>
      </c>
      <c r="CB3024" s="2486">
        <v>2750000</v>
      </c>
      <c r="CC3024" s="2486">
        <v>0</v>
      </c>
      <c r="CD3024" s="3523" t="s">
        <v>5487</v>
      </c>
    </row>
    <row r="3025" spans="1:82" s="19" customFormat="1" ht="24.75" customHeight="1" thickBot="1" x14ac:dyDescent="0.3">
      <c r="A3025" s="523" t="s">
        <v>163</v>
      </c>
      <c r="B3025" s="487" t="s">
        <v>4859</v>
      </c>
      <c r="C3025" s="521" t="s">
        <v>4896</v>
      </c>
      <c r="D3025" s="205">
        <v>398</v>
      </c>
      <c r="E3025" s="103" t="s">
        <v>5684</v>
      </c>
      <c r="F3025" s="100" t="s">
        <v>5685</v>
      </c>
      <c r="G3025" s="17">
        <v>0</v>
      </c>
      <c r="H3025" s="17" t="s">
        <v>1</v>
      </c>
      <c r="I3025" s="524">
        <v>1</v>
      </c>
      <c r="J3025" s="491">
        <v>1</v>
      </c>
      <c r="K3025" s="103"/>
      <c r="L3025" s="73"/>
      <c r="M3025" s="8"/>
      <c r="N3025" s="8"/>
      <c r="O3025" s="8"/>
      <c r="P3025" s="8"/>
      <c r="Q3025" s="8"/>
      <c r="R3025" s="8"/>
      <c r="S3025" s="8"/>
      <c r="T3025" s="8"/>
      <c r="U3025" s="1821">
        <f t="shared" si="333"/>
        <v>0</v>
      </c>
      <c r="V3025" s="8"/>
      <c r="W3025" s="8"/>
      <c r="X3025" s="8"/>
      <c r="Y3025" s="8"/>
      <c r="Z3025" s="8"/>
      <c r="AA3025" s="8"/>
      <c r="AB3025" s="8"/>
      <c r="AC3025" s="8"/>
      <c r="AD3025" s="8"/>
      <c r="AE3025" s="8"/>
      <c r="AF3025" s="8"/>
      <c r="AG3025" s="1155"/>
      <c r="AH3025" s="1155"/>
      <c r="AI3025" s="1155"/>
      <c r="AJ3025" s="1155"/>
      <c r="AK3025" s="1155"/>
      <c r="AL3025" s="1155"/>
      <c r="AM3025" s="4060"/>
      <c r="AN3025" s="4060"/>
      <c r="AO3025" s="1155"/>
      <c r="AP3025" s="1155"/>
      <c r="AQ3025" s="1155"/>
      <c r="AR3025" s="1926"/>
      <c r="AS3025" s="1926"/>
      <c r="AT3025" s="1926"/>
      <c r="AU3025" s="1926"/>
      <c r="AV3025" s="1926"/>
      <c r="AW3025" s="1926"/>
      <c r="AX3025" s="1926"/>
      <c r="AY3025" s="3646"/>
      <c r="AZ3025" s="1414"/>
      <c r="BA3025" s="1414"/>
      <c r="BB3025" s="1414"/>
      <c r="BC3025" s="1414"/>
      <c r="BD3025" s="3647"/>
      <c r="BE3025" s="1414"/>
      <c r="BF3025" s="3648"/>
      <c r="BG3025" s="1414"/>
      <c r="BH3025" s="1414"/>
      <c r="BI3025" s="3648"/>
      <c r="BJ3025" s="1414"/>
      <c r="BK3025" s="1414"/>
      <c r="BL3025" s="1414"/>
      <c r="BM3025" s="1414"/>
      <c r="BN3025" s="1414"/>
      <c r="BO3025" s="1414"/>
      <c r="BP3025" s="1414"/>
      <c r="BQ3025" s="1414"/>
      <c r="BR3025" s="3649"/>
      <c r="BS3025" s="3649"/>
      <c r="BT3025" s="3649"/>
      <c r="BU3025" s="3649"/>
      <c r="BV3025" s="3649"/>
      <c r="BW3025" s="3649"/>
      <c r="BX3025" s="3649"/>
      <c r="BY3025" s="3649"/>
      <c r="BZ3025" s="3650"/>
      <c r="CA3025" s="3650"/>
      <c r="CB3025" s="3650"/>
      <c r="CC3025" s="3650"/>
      <c r="CD3025" s="3651" t="s">
        <v>5487</v>
      </c>
    </row>
    <row r="3026" spans="1:82" s="1414" customFormat="1" ht="31.5" customHeight="1" x14ac:dyDescent="0.25">
      <c r="A3026" s="1570" t="s">
        <v>163</v>
      </c>
      <c r="B3026" s="1609" t="s">
        <v>1410</v>
      </c>
      <c r="C3026" s="1572" t="s">
        <v>4938</v>
      </c>
      <c r="D3026" s="1380">
        <v>399</v>
      </c>
      <c r="E3026" s="1459" t="s">
        <v>4939</v>
      </c>
      <c r="F3026" s="1382" t="s">
        <v>4940</v>
      </c>
      <c r="G3026" s="1382">
        <v>0</v>
      </c>
      <c r="H3026" s="1381" t="s">
        <v>1</v>
      </c>
      <c r="I3026" s="1382">
        <v>1</v>
      </c>
      <c r="J3026" s="1456">
        <v>1</v>
      </c>
      <c r="K3026" s="1381"/>
      <c r="L3026" s="1457">
        <f>M3026+N3026+O3026+P3026+Q3026+R3026+S3026+T3026</f>
        <v>0</v>
      </c>
      <c r="M3026" s="1459"/>
      <c r="N3026" s="1459"/>
      <c r="O3026" s="1459"/>
      <c r="P3026" s="1459"/>
      <c r="Q3026" s="1459"/>
      <c r="R3026" s="1459"/>
      <c r="S3026" s="1459"/>
      <c r="T3026" s="1459"/>
      <c r="U3026" s="1460">
        <f t="shared" ref="U3026:U3036" si="335">V3026+W3026+X3026+Y3026+Z3026+AA3026+AB3026+AC3026</f>
        <v>0</v>
      </c>
      <c r="V3026" s="1459"/>
      <c r="W3026" s="1459"/>
      <c r="X3026" s="1459"/>
      <c r="Y3026" s="1459"/>
      <c r="Z3026" s="1459"/>
      <c r="AA3026" s="1459"/>
      <c r="AB3026" s="1459"/>
      <c r="AC3026" s="1459"/>
      <c r="AD3026" s="1459"/>
      <c r="AE3026" s="1459"/>
      <c r="AF3026" s="1459"/>
      <c r="AG3026" s="1382"/>
      <c r="AH3026" s="1382"/>
      <c r="AI3026" s="1573"/>
      <c r="AJ3026" s="1382"/>
      <c r="AK3026" s="1382"/>
      <c r="AL3026" s="1382"/>
      <c r="AM3026" s="1540"/>
      <c r="AN3026" s="1540"/>
      <c r="AO3026" s="1382"/>
      <c r="AP3026" s="1382"/>
      <c r="AQ3026" s="1382"/>
      <c r="AR3026" s="1382"/>
      <c r="AS3026" s="1516"/>
      <c r="AT3026" s="1382"/>
      <c r="AU3026" s="1517"/>
      <c r="AV3026" s="1517"/>
      <c r="AW3026" s="1516"/>
      <c r="AX3026" s="1516"/>
      <c r="AY3026" s="1518"/>
      <c r="AZ3026" s="1516"/>
      <c r="BA3026" s="1382"/>
      <c r="BB3026" s="1382"/>
      <c r="BC3026" s="1382"/>
      <c r="BD3026" s="1382"/>
      <c r="BE3026" s="1382"/>
      <c r="BF3026" s="1538"/>
      <c r="BG3026" s="1382"/>
      <c r="BH3026" s="1539"/>
      <c r="BI3026" s="1540"/>
      <c r="BJ3026" s="1382"/>
      <c r="BK3026" s="1382"/>
      <c r="BL3026" s="1552">
        <f>BF2996-BI2996</f>
        <v>0</v>
      </c>
      <c r="BM3026" s="1382"/>
      <c r="BN3026" s="1471"/>
      <c r="BO3026" s="1471"/>
      <c r="BP3026" s="1471"/>
      <c r="BQ3026" s="1471"/>
      <c r="BR3026" s="1471"/>
      <c r="BS3026" s="1471"/>
      <c r="BT3026" s="1471"/>
      <c r="BU3026" s="1471"/>
      <c r="BV3026" s="1471"/>
      <c r="BW3026" s="1471"/>
      <c r="BX3026" s="1471"/>
      <c r="BY3026" s="1471"/>
      <c r="BZ3026" s="1471"/>
      <c r="CA3026" s="1471"/>
      <c r="CB3026" s="1471"/>
      <c r="CC3026" s="1471"/>
      <c r="CD3026" s="1542" t="s">
        <v>4788</v>
      </c>
    </row>
    <row r="3027" spans="1:82" s="1414" customFormat="1" ht="31.5" customHeight="1" x14ac:dyDescent="0.25">
      <c r="A3027" s="1580" t="s">
        <v>163</v>
      </c>
      <c r="B3027" s="1610" t="s">
        <v>1410</v>
      </c>
      <c r="C3027" s="1582" t="s">
        <v>4938</v>
      </c>
      <c r="D3027" s="1418">
        <v>399</v>
      </c>
      <c r="E3027" s="1423" t="s">
        <v>4939</v>
      </c>
      <c r="F3027" s="1420" t="s">
        <v>4940</v>
      </c>
      <c r="G3027" s="1420">
        <v>0</v>
      </c>
      <c r="H3027" s="1419" t="s">
        <v>1</v>
      </c>
      <c r="I3027" s="1420">
        <v>1</v>
      </c>
      <c r="J3027" s="1421">
        <v>1</v>
      </c>
      <c r="K3027" s="1419"/>
      <c r="L3027" s="1422"/>
      <c r="M3027" s="1423"/>
      <c r="N3027" s="1423"/>
      <c r="O3027" s="1423"/>
      <c r="P3027" s="1423"/>
      <c r="Q3027" s="1423"/>
      <c r="R3027" s="1423"/>
      <c r="S3027" s="1423"/>
      <c r="T3027" s="1423"/>
      <c r="U3027" s="1424">
        <f t="shared" si="335"/>
        <v>0</v>
      </c>
      <c r="V3027" s="1423"/>
      <c r="W3027" s="1423"/>
      <c r="X3027" s="1423"/>
      <c r="Y3027" s="1423"/>
      <c r="Z3027" s="1423"/>
      <c r="AA3027" s="1423"/>
      <c r="AB3027" s="1423"/>
      <c r="AC3027" s="1423"/>
      <c r="AD3027" s="1423"/>
      <c r="AE3027" s="1423"/>
      <c r="AF3027" s="1423"/>
      <c r="AG3027" s="1420"/>
      <c r="AH3027" s="1420"/>
      <c r="AI3027" s="1550"/>
      <c r="AJ3027" s="1420"/>
      <c r="AK3027" s="1420"/>
      <c r="AL3027" s="1420"/>
      <c r="AM3027" s="1551"/>
      <c r="AN3027" s="1551"/>
      <c r="AO3027" s="1420"/>
      <c r="AP3027" s="1420"/>
      <c r="AQ3027" s="1420"/>
      <c r="AR3027" s="1420"/>
      <c r="AS3027" s="1494"/>
      <c r="AT3027" s="1420"/>
      <c r="AU3027" s="1493"/>
      <c r="AV3027" s="1493"/>
      <c r="AW3027" s="1494"/>
      <c r="AX3027" s="1494"/>
      <c r="AY3027" s="1491"/>
      <c r="AZ3027" s="1494"/>
      <c r="BA3027" s="1420"/>
      <c r="BB3027" s="1420"/>
      <c r="BC3027" s="1420"/>
      <c r="BD3027" s="1420"/>
      <c r="BE3027" s="1420"/>
      <c r="BF3027" s="1549"/>
      <c r="BG3027" s="1420"/>
      <c r="BH3027" s="1454"/>
      <c r="BI3027" s="1551"/>
      <c r="BJ3027" s="1420"/>
      <c r="BK3027" s="1420"/>
      <c r="BL3027" s="1552">
        <f t="shared" si="331"/>
        <v>0</v>
      </c>
      <c r="BM3027" s="1420"/>
      <c r="BN3027" s="1439"/>
      <c r="BO3027" s="1439"/>
      <c r="BP3027" s="1439"/>
      <c r="BQ3027" s="1439"/>
      <c r="BR3027" s="1439"/>
      <c r="BS3027" s="1439"/>
      <c r="BT3027" s="1439"/>
      <c r="BU3027" s="1439"/>
      <c r="BV3027" s="1439"/>
      <c r="BW3027" s="1439"/>
      <c r="BX3027" s="1439"/>
      <c r="BY3027" s="1439"/>
      <c r="BZ3027" s="1439"/>
      <c r="CA3027" s="1439"/>
      <c r="CB3027" s="1439"/>
      <c r="CC3027" s="1439"/>
      <c r="CD3027" s="1553" t="s">
        <v>4788</v>
      </c>
    </row>
    <row r="3028" spans="1:82" s="1414" customFormat="1" ht="31.5" customHeight="1" x14ac:dyDescent="0.25">
      <c r="A3028" s="1580" t="s">
        <v>163</v>
      </c>
      <c r="B3028" s="1610" t="s">
        <v>1410</v>
      </c>
      <c r="C3028" s="1582" t="s">
        <v>4938</v>
      </c>
      <c r="D3028" s="1418">
        <v>399</v>
      </c>
      <c r="E3028" s="1423" t="s">
        <v>4939</v>
      </c>
      <c r="F3028" s="1420" t="s">
        <v>4940</v>
      </c>
      <c r="G3028" s="1420">
        <v>0</v>
      </c>
      <c r="H3028" s="1419" t="s">
        <v>1</v>
      </c>
      <c r="I3028" s="1420">
        <v>1</v>
      </c>
      <c r="J3028" s="1421">
        <v>1</v>
      </c>
      <c r="K3028" s="1419"/>
      <c r="L3028" s="1422"/>
      <c r="M3028" s="1423"/>
      <c r="N3028" s="1423"/>
      <c r="O3028" s="1423"/>
      <c r="P3028" s="1423"/>
      <c r="Q3028" s="1423"/>
      <c r="R3028" s="1423"/>
      <c r="S3028" s="1423"/>
      <c r="T3028" s="1423"/>
      <c r="U3028" s="1424">
        <f t="shared" si="335"/>
        <v>0</v>
      </c>
      <c r="V3028" s="1423"/>
      <c r="W3028" s="1423"/>
      <c r="X3028" s="1423"/>
      <c r="Y3028" s="1423"/>
      <c r="Z3028" s="1423"/>
      <c r="AA3028" s="1423"/>
      <c r="AB3028" s="1423"/>
      <c r="AC3028" s="1423"/>
      <c r="AD3028" s="1423"/>
      <c r="AE3028" s="1423"/>
      <c r="AF3028" s="1423"/>
      <c r="AG3028" s="1420"/>
      <c r="AH3028" s="1420"/>
      <c r="AI3028" s="1550"/>
      <c r="AJ3028" s="1420"/>
      <c r="AK3028" s="1420"/>
      <c r="AL3028" s="1420"/>
      <c r="AM3028" s="1551"/>
      <c r="AN3028" s="1551"/>
      <c r="AO3028" s="1420"/>
      <c r="AP3028" s="1420"/>
      <c r="AQ3028" s="1420"/>
      <c r="AR3028" s="1420"/>
      <c r="AS3028" s="1494"/>
      <c r="AT3028" s="1420"/>
      <c r="AU3028" s="1493"/>
      <c r="AV3028" s="1493"/>
      <c r="AW3028" s="1494"/>
      <c r="AX3028" s="1494"/>
      <c r="AY3028" s="1491"/>
      <c r="AZ3028" s="1494"/>
      <c r="BA3028" s="1420"/>
      <c r="BB3028" s="1420"/>
      <c r="BC3028" s="1420"/>
      <c r="BD3028" s="1420"/>
      <c r="BE3028" s="1420"/>
      <c r="BF3028" s="1549"/>
      <c r="BG3028" s="1420"/>
      <c r="BH3028" s="1454"/>
      <c r="BI3028" s="1551"/>
      <c r="BJ3028" s="1420"/>
      <c r="BK3028" s="1420"/>
      <c r="BL3028" s="1552">
        <f t="shared" si="331"/>
        <v>0</v>
      </c>
      <c r="BM3028" s="1420"/>
      <c r="BN3028" s="1439"/>
      <c r="BO3028" s="1439"/>
      <c r="BP3028" s="1439"/>
      <c r="BQ3028" s="1439"/>
      <c r="BR3028" s="1439"/>
      <c r="BS3028" s="1439"/>
      <c r="BT3028" s="1439"/>
      <c r="BU3028" s="1439"/>
      <c r="BV3028" s="1439"/>
      <c r="BW3028" s="1439"/>
      <c r="BX3028" s="1439"/>
      <c r="BY3028" s="1439"/>
      <c r="BZ3028" s="1439"/>
      <c r="CA3028" s="1439"/>
      <c r="CB3028" s="1439"/>
      <c r="CC3028" s="1439"/>
      <c r="CD3028" s="1553" t="s">
        <v>4788</v>
      </c>
    </row>
    <row r="3029" spans="1:82" s="1414" customFormat="1" ht="31.5" customHeight="1" x14ac:dyDescent="0.25">
      <c r="A3029" s="1580" t="s">
        <v>163</v>
      </c>
      <c r="B3029" s="1610" t="s">
        <v>1410</v>
      </c>
      <c r="C3029" s="1582" t="s">
        <v>4938</v>
      </c>
      <c r="D3029" s="1418">
        <v>399</v>
      </c>
      <c r="E3029" s="1423" t="s">
        <v>4939</v>
      </c>
      <c r="F3029" s="1420" t="s">
        <v>4940</v>
      </c>
      <c r="G3029" s="1420">
        <v>0</v>
      </c>
      <c r="H3029" s="1419" t="s">
        <v>1</v>
      </c>
      <c r="I3029" s="1420">
        <v>1</v>
      </c>
      <c r="J3029" s="1421">
        <v>1</v>
      </c>
      <c r="K3029" s="1419"/>
      <c r="L3029" s="1422"/>
      <c r="M3029" s="1423"/>
      <c r="N3029" s="1423"/>
      <c r="O3029" s="1423"/>
      <c r="P3029" s="1423"/>
      <c r="Q3029" s="1423"/>
      <c r="R3029" s="1423"/>
      <c r="S3029" s="1423"/>
      <c r="T3029" s="1423"/>
      <c r="U3029" s="1424">
        <f t="shared" si="335"/>
        <v>0</v>
      </c>
      <c r="V3029" s="1423"/>
      <c r="W3029" s="1423"/>
      <c r="X3029" s="1423"/>
      <c r="Y3029" s="1423"/>
      <c r="Z3029" s="1423"/>
      <c r="AA3029" s="1423"/>
      <c r="AB3029" s="1423"/>
      <c r="AC3029" s="1423"/>
      <c r="AD3029" s="1423"/>
      <c r="AE3029" s="1423"/>
      <c r="AF3029" s="1423"/>
      <c r="AG3029" s="1420"/>
      <c r="AH3029" s="1420"/>
      <c r="AI3029" s="1550"/>
      <c r="AJ3029" s="1420"/>
      <c r="AK3029" s="1420"/>
      <c r="AL3029" s="1420"/>
      <c r="AM3029" s="1551"/>
      <c r="AN3029" s="1551"/>
      <c r="AO3029" s="1420"/>
      <c r="AP3029" s="1420"/>
      <c r="AQ3029" s="1420"/>
      <c r="AR3029" s="1420"/>
      <c r="AS3029" s="1494"/>
      <c r="AT3029" s="1420"/>
      <c r="AU3029" s="1493"/>
      <c r="AV3029" s="1493"/>
      <c r="AW3029" s="1494"/>
      <c r="AX3029" s="1494"/>
      <c r="AY3029" s="1491"/>
      <c r="AZ3029" s="1494"/>
      <c r="BA3029" s="1420"/>
      <c r="BB3029" s="1420"/>
      <c r="BC3029" s="1420"/>
      <c r="BD3029" s="1420"/>
      <c r="BE3029" s="1420"/>
      <c r="BF3029" s="1549"/>
      <c r="BG3029" s="1420"/>
      <c r="BH3029" s="1454"/>
      <c r="BI3029" s="1551"/>
      <c r="BJ3029" s="1420"/>
      <c r="BK3029" s="1420"/>
      <c r="BL3029" s="1552">
        <f t="shared" si="331"/>
        <v>0</v>
      </c>
      <c r="BM3029" s="1420"/>
      <c r="BN3029" s="1439"/>
      <c r="BO3029" s="1439"/>
      <c r="BP3029" s="1439"/>
      <c r="BQ3029" s="1439"/>
      <c r="BR3029" s="1439"/>
      <c r="BS3029" s="1439"/>
      <c r="BT3029" s="1439"/>
      <c r="BU3029" s="1439"/>
      <c r="BV3029" s="1439"/>
      <c r="BW3029" s="1439"/>
      <c r="BX3029" s="1439"/>
      <c r="BY3029" s="1439"/>
      <c r="BZ3029" s="1439"/>
      <c r="CA3029" s="1439"/>
      <c r="CB3029" s="1439"/>
      <c r="CC3029" s="1439"/>
      <c r="CD3029" s="1553" t="s">
        <v>4788</v>
      </c>
    </row>
    <row r="3030" spans="1:82" s="1414" customFormat="1" ht="31.5" customHeight="1" thickBot="1" x14ac:dyDescent="0.3">
      <c r="A3030" s="1589" t="s">
        <v>163</v>
      </c>
      <c r="B3030" s="1611" t="s">
        <v>1410</v>
      </c>
      <c r="C3030" s="1591" t="s">
        <v>4938</v>
      </c>
      <c r="D3030" s="1497">
        <v>399</v>
      </c>
      <c r="E3030" s="1502" t="s">
        <v>4939</v>
      </c>
      <c r="F3030" s="1499" t="s">
        <v>4940</v>
      </c>
      <c r="G3030" s="1499">
        <v>0</v>
      </c>
      <c r="H3030" s="1498" t="s">
        <v>1</v>
      </c>
      <c r="I3030" s="1499">
        <v>1</v>
      </c>
      <c r="J3030" s="1500">
        <v>1</v>
      </c>
      <c r="K3030" s="1498"/>
      <c r="L3030" s="1501"/>
      <c r="M3030" s="1502"/>
      <c r="N3030" s="1502"/>
      <c r="O3030" s="1502"/>
      <c r="P3030" s="1502"/>
      <c r="Q3030" s="1502"/>
      <c r="R3030" s="1502"/>
      <c r="S3030" s="1502"/>
      <c r="T3030" s="1502"/>
      <c r="U3030" s="1503">
        <f t="shared" si="335"/>
        <v>0</v>
      </c>
      <c r="V3030" s="1502"/>
      <c r="W3030" s="1502"/>
      <c r="X3030" s="1502"/>
      <c r="Y3030" s="1502"/>
      <c r="Z3030" s="1502"/>
      <c r="AA3030" s="1502"/>
      <c r="AB3030" s="1502"/>
      <c r="AC3030" s="1502"/>
      <c r="AD3030" s="1502"/>
      <c r="AE3030" s="1502"/>
      <c r="AF3030" s="1502"/>
      <c r="AG3030" s="1499"/>
      <c r="AH3030" s="1499"/>
      <c r="AI3030" s="1561"/>
      <c r="AJ3030" s="1499"/>
      <c r="AK3030" s="1499"/>
      <c r="AL3030" s="1499"/>
      <c r="AM3030" s="1593"/>
      <c r="AN3030" s="1593"/>
      <c r="AO3030" s="1499"/>
      <c r="AP3030" s="1499"/>
      <c r="AQ3030" s="1499"/>
      <c r="AR3030" s="1499"/>
      <c r="AS3030" s="1509"/>
      <c r="AT3030" s="1510"/>
      <c r="AU3030" s="1510"/>
      <c r="AV3030" s="1598"/>
      <c r="AW3030" s="1599"/>
      <c r="AX3030" s="1599"/>
      <c r="AY3030" s="1511"/>
      <c r="AZ3030" s="1510"/>
      <c r="BA3030" s="1499"/>
      <c r="BB3030" s="1499"/>
      <c r="BC3030" s="1499"/>
      <c r="BD3030" s="1499"/>
      <c r="BE3030" s="1499"/>
      <c r="BF3030" s="1560"/>
      <c r="BG3030" s="1499"/>
      <c r="BH3030" s="1592"/>
      <c r="BI3030" s="1593"/>
      <c r="BJ3030" s="1499"/>
      <c r="BK3030" s="1499"/>
      <c r="BL3030" s="1552">
        <f t="shared" si="331"/>
        <v>0</v>
      </c>
      <c r="BM3030" s="1499"/>
      <c r="BN3030" s="1514"/>
      <c r="BO3030" s="1514"/>
      <c r="BP3030" s="1514"/>
      <c r="BQ3030" s="1514"/>
      <c r="BR3030" s="1514"/>
      <c r="BS3030" s="1514"/>
      <c r="BT3030" s="1514"/>
      <c r="BU3030" s="1514"/>
      <c r="BV3030" s="1514"/>
      <c r="BW3030" s="1514"/>
      <c r="BX3030" s="1514"/>
      <c r="BY3030" s="1514"/>
      <c r="BZ3030" s="1514"/>
      <c r="CA3030" s="1514"/>
      <c r="CB3030" s="1514"/>
      <c r="CC3030" s="1514"/>
      <c r="CD3030" s="1569" t="s">
        <v>4788</v>
      </c>
    </row>
    <row r="3031" spans="1:82" s="1414" customFormat="1" ht="31.5" customHeight="1" x14ac:dyDescent="0.25">
      <c r="A3031" s="1570" t="s">
        <v>163</v>
      </c>
      <c r="B3031" s="1609" t="s">
        <v>1410</v>
      </c>
      <c r="C3031" s="1600" t="s">
        <v>4941</v>
      </c>
      <c r="D3031" s="1380">
        <v>400</v>
      </c>
      <c r="E3031" s="1459" t="s">
        <v>4942</v>
      </c>
      <c r="F3031" s="1382" t="s">
        <v>4943</v>
      </c>
      <c r="G3031" s="1382">
        <v>0</v>
      </c>
      <c r="H3031" s="1381" t="s">
        <v>1</v>
      </c>
      <c r="I3031" s="1382">
        <v>1</v>
      </c>
      <c r="J3031" s="1456">
        <v>1</v>
      </c>
      <c r="K3031" s="1381"/>
      <c r="L3031" s="1457">
        <f>+M3031+N3031+O3031+P3031+Q3031+R3031+S3031+T3031</f>
        <v>45000000</v>
      </c>
      <c r="M3031" s="1459">
        <v>45000000</v>
      </c>
      <c r="N3031" s="1459"/>
      <c r="O3031" s="1459"/>
      <c r="P3031" s="1459"/>
      <c r="Q3031" s="1459"/>
      <c r="R3031" s="1459"/>
      <c r="S3031" s="1459"/>
      <c r="T3031" s="1459"/>
      <c r="U3031" s="1460">
        <f t="shared" si="335"/>
        <v>0</v>
      </c>
      <c r="V3031" s="1459"/>
      <c r="W3031" s="1459"/>
      <c r="X3031" s="1459"/>
      <c r="Y3031" s="1459"/>
      <c r="Z3031" s="1459"/>
      <c r="AA3031" s="1459"/>
      <c r="AB3031" s="1459"/>
      <c r="AC3031" s="1459"/>
      <c r="AD3031" s="1459"/>
      <c r="AE3031" s="1459"/>
      <c r="AF3031" s="1459"/>
      <c r="AG3031" s="1382">
        <v>81111508</v>
      </c>
      <c r="AH3031" s="1382" t="s">
        <v>4944</v>
      </c>
      <c r="AI3031" s="1573">
        <v>42887</v>
      </c>
      <c r="AJ3031" s="1382" t="s">
        <v>4945</v>
      </c>
      <c r="AK3031" s="1382" t="s">
        <v>4877</v>
      </c>
      <c r="AL3031" s="1382" t="s">
        <v>4840</v>
      </c>
      <c r="AM3031" s="1540">
        <v>45000000</v>
      </c>
      <c r="AN3031" s="1540">
        <v>45000000</v>
      </c>
      <c r="AO3031" s="1382" t="s">
        <v>4804</v>
      </c>
      <c r="AP3031" s="1382" t="s">
        <v>4805</v>
      </c>
      <c r="AQ3031" s="1382" t="s">
        <v>4841</v>
      </c>
      <c r="AR3031" s="1382">
        <v>2204100105</v>
      </c>
      <c r="AS3031" s="1516" t="s">
        <v>6228</v>
      </c>
      <c r="AT3031" s="1516" t="s">
        <v>4946</v>
      </c>
      <c r="AU3031" s="1517">
        <v>1</v>
      </c>
      <c r="AV3031" s="1517">
        <v>0</v>
      </c>
      <c r="AW3031" s="1539">
        <v>42979</v>
      </c>
      <c r="AX3031" s="1539">
        <v>43100</v>
      </c>
      <c r="AY3031" s="1518">
        <v>45000000</v>
      </c>
      <c r="AZ3031" s="1516"/>
      <c r="BA3031" s="1382"/>
      <c r="BB3031" s="1382"/>
      <c r="BC3031" s="1382"/>
      <c r="BD3031" s="1382"/>
      <c r="BE3031" s="1382"/>
      <c r="BF3031" s="1538"/>
      <c r="BG3031" s="1382"/>
      <c r="BH3031" s="1539"/>
      <c r="BI3031" s="1540"/>
      <c r="BJ3031" s="1382"/>
      <c r="BK3031" s="1382"/>
      <c r="BL3031" s="1552">
        <f t="shared" si="331"/>
        <v>0</v>
      </c>
      <c r="BM3031" s="1541"/>
      <c r="BN3031" s="1471"/>
      <c r="BO3031" s="1471"/>
      <c r="BP3031" s="1471"/>
      <c r="BQ3031" s="1471"/>
      <c r="BR3031" s="1471"/>
      <c r="BS3031" s="1471"/>
      <c r="BT3031" s="1471"/>
      <c r="BU3031" s="1471"/>
      <c r="BV3031" s="1471"/>
      <c r="BW3031" s="1471"/>
      <c r="BX3031" s="1471"/>
      <c r="BY3031" s="1471"/>
      <c r="BZ3031" s="1471"/>
      <c r="CA3031" s="1471"/>
      <c r="CB3031" s="1471"/>
      <c r="CC3031" s="1471"/>
      <c r="CD3031" s="1542" t="s">
        <v>4788</v>
      </c>
    </row>
    <row r="3032" spans="1:82" s="1414" customFormat="1" ht="31.5" customHeight="1" x14ac:dyDescent="0.25">
      <c r="A3032" s="1580" t="s">
        <v>163</v>
      </c>
      <c r="B3032" s="1610" t="s">
        <v>1410</v>
      </c>
      <c r="C3032" s="1602" t="s">
        <v>4941</v>
      </c>
      <c r="D3032" s="1418">
        <v>400</v>
      </c>
      <c r="E3032" s="1423" t="s">
        <v>4942</v>
      </c>
      <c r="F3032" s="1420" t="s">
        <v>4943</v>
      </c>
      <c r="G3032" s="1420">
        <v>0</v>
      </c>
      <c r="H3032" s="1419" t="s">
        <v>1</v>
      </c>
      <c r="I3032" s="1420">
        <v>1</v>
      </c>
      <c r="J3032" s="1421">
        <v>1</v>
      </c>
      <c r="K3032" s="1419"/>
      <c r="L3032" s="1422"/>
      <c r="M3032" s="1423"/>
      <c r="N3032" s="1423"/>
      <c r="O3032" s="1423"/>
      <c r="P3032" s="1423"/>
      <c r="Q3032" s="1423"/>
      <c r="R3032" s="1423"/>
      <c r="S3032" s="1423"/>
      <c r="T3032" s="1423"/>
      <c r="U3032" s="1424">
        <f t="shared" si="335"/>
        <v>0</v>
      </c>
      <c r="V3032" s="1423"/>
      <c r="W3032" s="1423"/>
      <c r="X3032" s="1423"/>
      <c r="Y3032" s="1423"/>
      <c r="Z3032" s="1423"/>
      <c r="AA3032" s="1423"/>
      <c r="AB3032" s="1423"/>
      <c r="AC3032" s="1423"/>
      <c r="AD3032" s="1423"/>
      <c r="AE3032" s="1423"/>
      <c r="AF3032" s="1423"/>
      <c r="AG3032" s="1420"/>
      <c r="AH3032" s="1420"/>
      <c r="AI3032" s="1550"/>
      <c r="AJ3032" s="1420"/>
      <c r="AK3032" s="1420"/>
      <c r="AL3032" s="1420"/>
      <c r="AM3032" s="1551"/>
      <c r="AN3032" s="1551"/>
      <c r="AO3032" s="1420"/>
      <c r="AP3032" s="1420"/>
      <c r="AQ3032" s="1420"/>
      <c r="AR3032" s="1420"/>
      <c r="AS3032" s="1494"/>
      <c r="AT3032" s="1420"/>
      <c r="AU3032" s="1493"/>
      <c r="AV3032" s="1493"/>
      <c r="AW3032" s="1494"/>
      <c r="AX3032" s="1494"/>
      <c r="AY3032" s="1491"/>
      <c r="AZ3032" s="1494"/>
      <c r="BA3032" s="1420"/>
      <c r="BB3032" s="1420"/>
      <c r="BC3032" s="1420"/>
      <c r="BD3032" s="1420"/>
      <c r="BE3032" s="1420"/>
      <c r="BF3032" s="1549"/>
      <c r="BG3032" s="1420"/>
      <c r="BH3032" s="1454"/>
      <c r="BI3032" s="1551"/>
      <c r="BJ3032" s="1420"/>
      <c r="BK3032" s="1420"/>
      <c r="BL3032" s="1552">
        <f t="shared" si="331"/>
        <v>0</v>
      </c>
      <c r="BM3032" s="1420"/>
      <c r="BN3032" s="1439"/>
      <c r="BO3032" s="1439"/>
      <c r="BP3032" s="1439"/>
      <c r="BQ3032" s="1439"/>
      <c r="BR3032" s="1439"/>
      <c r="BS3032" s="1439"/>
      <c r="BT3032" s="1439"/>
      <c r="BU3032" s="1439"/>
      <c r="BV3032" s="1439"/>
      <c r="BW3032" s="1439"/>
      <c r="BX3032" s="1439"/>
      <c r="BY3032" s="1439"/>
      <c r="BZ3032" s="1439"/>
      <c r="CA3032" s="1439"/>
      <c r="CB3032" s="1439"/>
      <c r="CC3032" s="1439"/>
      <c r="CD3032" s="1553" t="s">
        <v>4788</v>
      </c>
    </row>
    <row r="3033" spans="1:82" s="1414" customFormat="1" ht="31.5" customHeight="1" x14ac:dyDescent="0.25">
      <c r="A3033" s="1580" t="s">
        <v>163</v>
      </c>
      <c r="B3033" s="1610" t="s">
        <v>1410</v>
      </c>
      <c r="C3033" s="1602" t="s">
        <v>4941</v>
      </c>
      <c r="D3033" s="1418">
        <v>400</v>
      </c>
      <c r="E3033" s="1423" t="s">
        <v>4942</v>
      </c>
      <c r="F3033" s="1420" t="s">
        <v>4943</v>
      </c>
      <c r="G3033" s="1420">
        <v>0</v>
      </c>
      <c r="H3033" s="1419" t="s">
        <v>1</v>
      </c>
      <c r="I3033" s="1420">
        <v>1</v>
      </c>
      <c r="J3033" s="1421">
        <v>1</v>
      </c>
      <c r="K3033" s="1419"/>
      <c r="L3033" s="1422"/>
      <c r="M3033" s="1423"/>
      <c r="N3033" s="1423"/>
      <c r="O3033" s="1423"/>
      <c r="P3033" s="1423"/>
      <c r="Q3033" s="1423"/>
      <c r="R3033" s="1423"/>
      <c r="S3033" s="1423"/>
      <c r="T3033" s="1423"/>
      <c r="U3033" s="1424">
        <f t="shared" si="335"/>
        <v>0</v>
      </c>
      <c r="V3033" s="1423"/>
      <c r="W3033" s="1423"/>
      <c r="X3033" s="1423"/>
      <c r="Y3033" s="1423"/>
      <c r="Z3033" s="1423"/>
      <c r="AA3033" s="1423"/>
      <c r="AB3033" s="1423"/>
      <c r="AC3033" s="1423"/>
      <c r="AD3033" s="1423"/>
      <c r="AE3033" s="1423"/>
      <c r="AF3033" s="1423"/>
      <c r="AG3033" s="1420"/>
      <c r="AH3033" s="1420"/>
      <c r="AI3033" s="1550"/>
      <c r="AJ3033" s="1420"/>
      <c r="AK3033" s="1420"/>
      <c r="AL3033" s="1420"/>
      <c r="AM3033" s="1551"/>
      <c r="AN3033" s="1551"/>
      <c r="AO3033" s="1420"/>
      <c r="AP3033" s="1420"/>
      <c r="AQ3033" s="1420"/>
      <c r="AR3033" s="1420"/>
      <c r="AS3033" s="1494"/>
      <c r="AT3033" s="1420"/>
      <c r="AU3033" s="1493"/>
      <c r="AV3033" s="1493"/>
      <c r="AW3033" s="1494"/>
      <c r="AX3033" s="1494"/>
      <c r="AY3033" s="1491"/>
      <c r="AZ3033" s="1494"/>
      <c r="BA3033" s="1420"/>
      <c r="BB3033" s="1420"/>
      <c r="BC3033" s="1420"/>
      <c r="BD3033" s="1420"/>
      <c r="BE3033" s="1420"/>
      <c r="BF3033" s="1549"/>
      <c r="BG3033" s="1420"/>
      <c r="BH3033" s="1454"/>
      <c r="BI3033" s="1551"/>
      <c r="BJ3033" s="1420"/>
      <c r="BK3033" s="1420"/>
      <c r="BL3033" s="1552">
        <f t="shared" si="331"/>
        <v>0</v>
      </c>
      <c r="BM3033" s="1420"/>
      <c r="BN3033" s="1439"/>
      <c r="BO3033" s="1439"/>
      <c r="BP3033" s="1439"/>
      <c r="BQ3033" s="1439"/>
      <c r="BR3033" s="1439"/>
      <c r="BS3033" s="1439"/>
      <c r="BT3033" s="1439"/>
      <c r="BU3033" s="1439"/>
      <c r="BV3033" s="1439"/>
      <c r="BW3033" s="1439"/>
      <c r="BX3033" s="1439"/>
      <c r="BY3033" s="1439"/>
      <c r="BZ3033" s="1439"/>
      <c r="CA3033" s="1439"/>
      <c r="CB3033" s="1439"/>
      <c r="CC3033" s="1439"/>
      <c r="CD3033" s="1553" t="s">
        <v>4788</v>
      </c>
    </row>
    <row r="3034" spans="1:82" s="1414" customFormat="1" ht="31.5" customHeight="1" x14ac:dyDescent="0.25">
      <c r="A3034" s="1580" t="s">
        <v>163</v>
      </c>
      <c r="B3034" s="1610" t="s">
        <v>1410</v>
      </c>
      <c r="C3034" s="1602" t="s">
        <v>4941</v>
      </c>
      <c r="D3034" s="1418">
        <v>400</v>
      </c>
      <c r="E3034" s="1423" t="s">
        <v>4942</v>
      </c>
      <c r="F3034" s="1420" t="s">
        <v>4943</v>
      </c>
      <c r="G3034" s="1420">
        <v>0</v>
      </c>
      <c r="H3034" s="1419" t="s">
        <v>1</v>
      </c>
      <c r="I3034" s="1420">
        <v>1</v>
      </c>
      <c r="J3034" s="1421">
        <v>1</v>
      </c>
      <c r="K3034" s="1419"/>
      <c r="L3034" s="1422"/>
      <c r="M3034" s="1423"/>
      <c r="N3034" s="1423"/>
      <c r="O3034" s="1423"/>
      <c r="P3034" s="1423"/>
      <c r="Q3034" s="1423"/>
      <c r="R3034" s="1423"/>
      <c r="S3034" s="1423"/>
      <c r="T3034" s="1423"/>
      <c r="U3034" s="1424">
        <f t="shared" si="335"/>
        <v>0</v>
      </c>
      <c r="V3034" s="1423"/>
      <c r="W3034" s="1423"/>
      <c r="X3034" s="1423"/>
      <c r="Y3034" s="1423"/>
      <c r="Z3034" s="1423"/>
      <c r="AA3034" s="1423"/>
      <c r="AB3034" s="1423"/>
      <c r="AC3034" s="1423"/>
      <c r="AD3034" s="1423"/>
      <c r="AE3034" s="1423"/>
      <c r="AF3034" s="1423"/>
      <c r="AG3034" s="1420"/>
      <c r="AH3034" s="1420"/>
      <c r="AI3034" s="1550"/>
      <c r="AJ3034" s="1420"/>
      <c r="AK3034" s="1420"/>
      <c r="AL3034" s="1420"/>
      <c r="AM3034" s="1551"/>
      <c r="AN3034" s="1551"/>
      <c r="AO3034" s="1420"/>
      <c r="AP3034" s="1420"/>
      <c r="AQ3034" s="1420"/>
      <c r="AR3034" s="1420"/>
      <c r="AS3034" s="1494"/>
      <c r="AT3034" s="1494"/>
      <c r="AU3034" s="1494"/>
      <c r="AV3034" s="1494"/>
      <c r="AW3034" s="1494"/>
      <c r="AX3034" s="1494"/>
      <c r="AY3034" s="1491"/>
      <c r="AZ3034" s="1494"/>
      <c r="BA3034" s="1420"/>
      <c r="BB3034" s="1420"/>
      <c r="BC3034" s="1420"/>
      <c r="BD3034" s="1420"/>
      <c r="BE3034" s="1420"/>
      <c r="BF3034" s="1549"/>
      <c r="BG3034" s="1420"/>
      <c r="BH3034" s="1454"/>
      <c r="BI3034" s="1551"/>
      <c r="BJ3034" s="1420"/>
      <c r="BK3034" s="1420"/>
      <c r="BL3034" s="1552">
        <f t="shared" si="331"/>
        <v>0</v>
      </c>
      <c r="BM3034" s="1420"/>
      <c r="BN3034" s="1439"/>
      <c r="BO3034" s="1439"/>
      <c r="BP3034" s="1439"/>
      <c r="BQ3034" s="1439"/>
      <c r="BR3034" s="1439"/>
      <c r="BS3034" s="1439"/>
      <c r="BT3034" s="1439"/>
      <c r="BU3034" s="1439"/>
      <c r="BV3034" s="1439"/>
      <c r="BW3034" s="1439"/>
      <c r="BX3034" s="1439"/>
      <c r="BY3034" s="1439"/>
      <c r="BZ3034" s="1439"/>
      <c r="CA3034" s="1439"/>
      <c r="CB3034" s="1439"/>
      <c r="CC3034" s="1439"/>
      <c r="CD3034" s="1553" t="s">
        <v>4788</v>
      </c>
    </row>
    <row r="3035" spans="1:82" s="1414" customFormat="1" ht="31.5" customHeight="1" x14ac:dyDescent="0.25">
      <c r="A3035" s="1580" t="s">
        <v>163</v>
      </c>
      <c r="B3035" s="1610" t="s">
        <v>1410</v>
      </c>
      <c r="C3035" s="1602" t="s">
        <v>4941</v>
      </c>
      <c r="D3035" s="1418">
        <v>400</v>
      </c>
      <c r="E3035" s="1423" t="s">
        <v>4942</v>
      </c>
      <c r="F3035" s="1420" t="s">
        <v>4943</v>
      </c>
      <c r="G3035" s="1420">
        <v>0</v>
      </c>
      <c r="H3035" s="1419" t="s">
        <v>1</v>
      </c>
      <c r="I3035" s="1420">
        <v>1</v>
      </c>
      <c r="J3035" s="1421">
        <v>1</v>
      </c>
      <c r="K3035" s="1419"/>
      <c r="L3035" s="1422"/>
      <c r="M3035" s="1423"/>
      <c r="N3035" s="1423"/>
      <c r="O3035" s="1423"/>
      <c r="P3035" s="1423"/>
      <c r="Q3035" s="1423"/>
      <c r="R3035" s="1423"/>
      <c r="S3035" s="1423"/>
      <c r="T3035" s="1423"/>
      <c r="U3035" s="1424">
        <f t="shared" si="335"/>
        <v>0</v>
      </c>
      <c r="V3035" s="1423"/>
      <c r="W3035" s="1423"/>
      <c r="X3035" s="1423"/>
      <c r="Y3035" s="1423"/>
      <c r="Z3035" s="1423"/>
      <c r="AA3035" s="1423"/>
      <c r="AB3035" s="1423"/>
      <c r="AC3035" s="1423"/>
      <c r="AD3035" s="1423"/>
      <c r="AE3035" s="1423"/>
      <c r="AF3035" s="1423"/>
      <c r="AG3035" s="1420"/>
      <c r="AH3035" s="1420"/>
      <c r="AI3035" s="1550"/>
      <c r="AJ3035" s="1420"/>
      <c r="AK3035" s="1420"/>
      <c r="AL3035" s="1420"/>
      <c r="AM3035" s="1551"/>
      <c r="AN3035" s="1551"/>
      <c r="AO3035" s="1420"/>
      <c r="AP3035" s="1420"/>
      <c r="AQ3035" s="1420"/>
      <c r="AR3035" s="1420"/>
      <c r="AS3035" s="1494"/>
      <c r="AT3035" s="1494"/>
      <c r="AU3035" s="1494"/>
      <c r="AV3035" s="1494"/>
      <c r="AW3035" s="1494"/>
      <c r="AX3035" s="1494"/>
      <c r="AY3035" s="1491"/>
      <c r="AZ3035" s="1494"/>
      <c r="BA3035" s="1420"/>
      <c r="BB3035" s="1420"/>
      <c r="BC3035" s="1420"/>
      <c r="BD3035" s="1420"/>
      <c r="BE3035" s="1420"/>
      <c r="BF3035" s="1549"/>
      <c r="BG3035" s="1420"/>
      <c r="BH3035" s="1454"/>
      <c r="BI3035" s="1551"/>
      <c r="BJ3035" s="1420"/>
      <c r="BK3035" s="1420"/>
      <c r="BL3035" s="1552">
        <f t="shared" si="331"/>
        <v>0</v>
      </c>
      <c r="BM3035" s="1420"/>
      <c r="BN3035" s="1439"/>
      <c r="BO3035" s="1439"/>
      <c r="BP3035" s="1439"/>
      <c r="BQ3035" s="1439"/>
      <c r="BR3035" s="1439"/>
      <c r="BS3035" s="1439"/>
      <c r="BT3035" s="1439"/>
      <c r="BU3035" s="1439"/>
      <c r="BV3035" s="1439"/>
      <c r="BW3035" s="1439"/>
      <c r="BX3035" s="1439"/>
      <c r="BY3035" s="1439"/>
      <c r="BZ3035" s="1439"/>
      <c r="CA3035" s="1439"/>
      <c r="CB3035" s="1439"/>
      <c r="CC3035" s="1439"/>
      <c r="CD3035" s="1553" t="s">
        <v>4788</v>
      </c>
    </row>
    <row r="3036" spans="1:82" s="1414" customFormat="1" ht="31.5" customHeight="1" thickBot="1" x14ac:dyDescent="0.3">
      <c r="A3036" s="1589" t="s">
        <v>163</v>
      </c>
      <c r="B3036" s="1611" t="s">
        <v>1410</v>
      </c>
      <c r="C3036" s="1603" t="s">
        <v>4941</v>
      </c>
      <c r="D3036" s="1497">
        <v>400</v>
      </c>
      <c r="E3036" s="1502" t="s">
        <v>4942</v>
      </c>
      <c r="F3036" s="1499" t="s">
        <v>4943</v>
      </c>
      <c r="G3036" s="1499">
        <v>0</v>
      </c>
      <c r="H3036" s="1498" t="s">
        <v>1</v>
      </c>
      <c r="I3036" s="1499">
        <v>1</v>
      </c>
      <c r="J3036" s="1500">
        <v>1</v>
      </c>
      <c r="K3036" s="1498"/>
      <c r="L3036" s="1501"/>
      <c r="M3036" s="1502"/>
      <c r="N3036" s="1502"/>
      <c r="O3036" s="1502"/>
      <c r="P3036" s="1502"/>
      <c r="Q3036" s="1502"/>
      <c r="R3036" s="1502"/>
      <c r="S3036" s="1502"/>
      <c r="T3036" s="1502"/>
      <c r="U3036" s="1503">
        <f t="shared" si="335"/>
        <v>0</v>
      </c>
      <c r="V3036" s="1502"/>
      <c r="W3036" s="1502"/>
      <c r="X3036" s="1502"/>
      <c r="Y3036" s="1502"/>
      <c r="Z3036" s="1502"/>
      <c r="AA3036" s="1502"/>
      <c r="AB3036" s="1502"/>
      <c r="AC3036" s="1502"/>
      <c r="AD3036" s="1502"/>
      <c r="AE3036" s="1502"/>
      <c r="AF3036" s="1502"/>
      <c r="AG3036" s="1499"/>
      <c r="AH3036" s="1499"/>
      <c r="AI3036" s="1561"/>
      <c r="AJ3036" s="1499"/>
      <c r="AK3036" s="1499"/>
      <c r="AL3036" s="1499"/>
      <c r="AM3036" s="1593"/>
      <c r="AN3036" s="1593"/>
      <c r="AO3036" s="1499"/>
      <c r="AP3036" s="1499"/>
      <c r="AQ3036" s="1499"/>
      <c r="AR3036" s="1499"/>
      <c r="AS3036" s="1499"/>
      <c r="AT3036" s="1499"/>
      <c r="AU3036" s="1499"/>
      <c r="AV3036" s="1499"/>
      <c r="AW3036" s="1592"/>
      <c r="AX3036" s="1592"/>
      <c r="AY3036" s="1511"/>
      <c r="AZ3036" s="1510"/>
      <c r="BA3036" s="1499"/>
      <c r="BB3036" s="1499"/>
      <c r="BC3036" s="1499"/>
      <c r="BD3036" s="1499"/>
      <c r="BE3036" s="1499"/>
      <c r="BF3036" s="1560"/>
      <c r="BG3036" s="1499"/>
      <c r="BH3036" s="1592"/>
      <c r="BI3036" s="1593"/>
      <c r="BJ3036" s="1499"/>
      <c r="BK3036" s="1499"/>
      <c r="BL3036" s="1552">
        <f t="shared" si="331"/>
        <v>0</v>
      </c>
      <c r="BM3036" s="1499"/>
      <c r="BN3036" s="1514"/>
      <c r="BO3036" s="1514"/>
      <c r="BP3036" s="1514"/>
      <c r="BQ3036" s="1514"/>
      <c r="BR3036" s="1514"/>
      <c r="BS3036" s="1514"/>
      <c r="BT3036" s="1514"/>
      <c r="BU3036" s="1514"/>
      <c r="BV3036" s="1514"/>
      <c r="BW3036" s="1514"/>
      <c r="BX3036" s="1514"/>
      <c r="BY3036" s="1514"/>
      <c r="BZ3036" s="1514"/>
      <c r="CA3036" s="1514"/>
      <c r="CB3036" s="1514"/>
      <c r="CC3036" s="1514"/>
      <c r="CD3036" s="1569" t="s">
        <v>4788</v>
      </c>
    </row>
    <row r="3037" spans="1:82" s="1414" customFormat="1" ht="31.5" customHeight="1" x14ac:dyDescent="0.2">
      <c r="A3037" s="1570" t="s">
        <v>163</v>
      </c>
      <c r="B3037" s="1609" t="s">
        <v>1410</v>
      </c>
      <c r="C3037" s="1600" t="s">
        <v>4941</v>
      </c>
      <c r="D3037" s="1380">
        <v>401</v>
      </c>
      <c r="E3037" s="1612" t="s">
        <v>3083</v>
      </c>
      <c r="F3037" s="1613" t="s">
        <v>3084</v>
      </c>
      <c r="G3037" s="1614">
        <v>1</v>
      </c>
      <c r="H3037" s="1381" t="s">
        <v>1</v>
      </c>
      <c r="I3037" s="1614">
        <v>100</v>
      </c>
      <c r="J3037" s="1456">
        <v>100</v>
      </c>
      <c r="K3037" s="1381"/>
      <c r="L3037" s="1457">
        <f>SUM(M3037:T3037)</f>
        <v>0</v>
      </c>
      <c r="M3037" s="1459"/>
      <c r="N3037" s="1459"/>
      <c r="O3037" s="1459"/>
      <c r="P3037" s="1459"/>
      <c r="Q3037" s="1459"/>
      <c r="R3037" s="1459"/>
      <c r="S3037" s="1459"/>
      <c r="T3037" s="1459"/>
      <c r="U3037" s="1460">
        <f>SUM(V3037:AD3037)</f>
        <v>0</v>
      </c>
      <c r="V3037" s="1459"/>
      <c r="W3037" s="1459"/>
      <c r="X3037" s="1459"/>
      <c r="Y3037" s="1459"/>
      <c r="Z3037" s="1459"/>
      <c r="AA3037" s="1459"/>
      <c r="AB3037" s="1459"/>
      <c r="AC3037" s="1459"/>
      <c r="AD3037" s="1459"/>
      <c r="AE3037" s="1459"/>
      <c r="AF3037" s="1459"/>
      <c r="AG3037" s="1382"/>
      <c r="AH3037" s="1382"/>
      <c r="AI3037" s="1573"/>
      <c r="AJ3037" s="1382"/>
      <c r="AK3037" s="1382"/>
      <c r="AL3037" s="1382"/>
      <c r="AM3037" s="1540"/>
      <c r="AN3037" s="1540"/>
      <c r="AO3037" s="1382"/>
      <c r="AP3037" s="1382"/>
      <c r="AQ3037" s="1382"/>
      <c r="AR3037" s="1382"/>
      <c r="AS3037" s="1382" t="s">
        <v>4947</v>
      </c>
      <c r="AT3037" s="1382" t="s">
        <v>2248</v>
      </c>
      <c r="AU3037" s="1382">
        <v>100</v>
      </c>
      <c r="AV3037" s="1382">
        <v>100</v>
      </c>
      <c r="AW3037" s="1539">
        <v>42736</v>
      </c>
      <c r="AX3037" s="1539">
        <v>43100</v>
      </c>
      <c r="AY3037" s="1518">
        <v>0</v>
      </c>
      <c r="AZ3037" s="1516"/>
      <c r="BA3037" s="1382"/>
      <c r="BB3037" s="1382"/>
      <c r="BC3037" s="1382"/>
      <c r="BD3037" s="1382"/>
      <c r="BE3037" s="1382"/>
      <c r="BF3037" s="1538"/>
      <c r="BG3037" s="1382"/>
      <c r="BH3037" s="1539"/>
      <c r="BI3037" s="1540"/>
      <c r="BJ3037" s="1382"/>
      <c r="BK3037" s="1382"/>
      <c r="BL3037" s="1552">
        <f t="shared" si="331"/>
        <v>0</v>
      </c>
      <c r="BM3037" s="1382"/>
      <c r="BN3037" s="1471"/>
      <c r="BO3037" s="1471"/>
      <c r="BP3037" s="1471"/>
      <c r="BQ3037" s="1471"/>
      <c r="BR3037" s="1471"/>
      <c r="BS3037" s="1471"/>
      <c r="BT3037" s="1471"/>
      <c r="BU3037" s="1471"/>
      <c r="BV3037" s="1471"/>
      <c r="BW3037" s="1471"/>
      <c r="BX3037" s="1471"/>
      <c r="BY3037" s="1471"/>
      <c r="BZ3037" s="1471"/>
      <c r="CA3037" s="1471"/>
      <c r="CB3037" s="1471"/>
      <c r="CC3037" s="1471"/>
      <c r="CD3037" s="1542" t="s">
        <v>4788</v>
      </c>
    </row>
    <row r="3038" spans="1:82" s="1414" customFormat="1" ht="31.5" customHeight="1" x14ac:dyDescent="0.2">
      <c r="A3038" s="1580" t="s">
        <v>163</v>
      </c>
      <c r="B3038" s="1610" t="s">
        <v>1410</v>
      </c>
      <c r="C3038" s="1602" t="s">
        <v>4941</v>
      </c>
      <c r="D3038" s="1418">
        <v>401</v>
      </c>
      <c r="E3038" s="1615" t="s">
        <v>4948</v>
      </c>
      <c r="F3038" s="1616" t="s">
        <v>3084</v>
      </c>
      <c r="G3038" s="1617">
        <v>1</v>
      </c>
      <c r="H3038" s="1419" t="s">
        <v>1</v>
      </c>
      <c r="I3038" s="1617">
        <v>100</v>
      </c>
      <c r="J3038" s="1421">
        <v>100</v>
      </c>
      <c r="K3038" s="1419"/>
      <c r="L3038" s="1422"/>
      <c r="M3038" s="1423"/>
      <c r="N3038" s="1423"/>
      <c r="O3038" s="1423"/>
      <c r="P3038" s="1423"/>
      <c r="Q3038" s="1423"/>
      <c r="R3038" s="1423"/>
      <c r="S3038" s="1423"/>
      <c r="T3038" s="1423"/>
      <c r="U3038" s="1424"/>
      <c r="V3038" s="1423"/>
      <c r="W3038" s="1423"/>
      <c r="X3038" s="1423"/>
      <c r="Y3038" s="1423"/>
      <c r="Z3038" s="1423"/>
      <c r="AA3038" s="1423"/>
      <c r="AB3038" s="1423"/>
      <c r="AC3038" s="1423"/>
      <c r="AD3038" s="1423"/>
      <c r="AE3038" s="1423"/>
      <c r="AF3038" s="1423"/>
      <c r="AG3038" s="1420"/>
      <c r="AH3038" s="1420"/>
      <c r="AI3038" s="1550"/>
      <c r="AJ3038" s="1420"/>
      <c r="AK3038" s="1420"/>
      <c r="AL3038" s="1420"/>
      <c r="AM3038" s="1551"/>
      <c r="AN3038" s="1551"/>
      <c r="AO3038" s="1420"/>
      <c r="AP3038" s="1420"/>
      <c r="AQ3038" s="1420"/>
      <c r="AR3038" s="1420"/>
      <c r="AS3038" s="1494"/>
      <c r="AT3038" s="1494"/>
      <c r="AU3038" s="1494"/>
      <c r="AV3038" s="1494"/>
      <c r="AW3038" s="1494"/>
      <c r="AX3038" s="1494"/>
      <c r="AY3038" s="1491"/>
      <c r="AZ3038" s="1494"/>
      <c r="BA3038" s="1420"/>
      <c r="BB3038" s="1420"/>
      <c r="BC3038" s="1420"/>
      <c r="BD3038" s="1420"/>
      <c r="BE3038" s="1420"/>
      <c r="BF3038" s="1549"/>
      <c r="BG3038" s="1420"/>
      <c r="BH3038" s="1454"/>
      <c r="BI3038" s="1551"/>
      <c r="BJ3038" s="1420"/>
      <c r="BK3038" s="1420"/>
      <c r="BL3038" s="1552">
        <f t="shared" si="331"/>
        <v>0</v>
      </c>
      <c r="BM3038" s="1420"/>
      <c r="BN3038" s="1439"/>
      <c r="BO3038" s="1439"/>
      <c r="BP3038" s="1439"/>
      <c r="BQ3038" s="1439"/>
      <c r="BR3038" s="1439"/>
      <c r="BS3038" s="1439"/>
      <c r="BT3038" s="1439"/>
      <c r="BU3038" s="1439"/>
      <c r="BV3038" s="1439"/>
      <c r="BW3038" s="1439"/>
      <c r="BX3038" s="1439"/>
      <c r="BY3038" s="1439"/>
      <c r="BZ3038" s="1439"/>
      <c r="CA3038" s="1439"/>
      <c r="CB3038" s="1439"/>
      <c r="CC3038" s="1439"/>
      <c r="CD3038" s="1553" t="s">
        <v>4788</v>
      </c>
    </row>
    <row r="3039" spans="1:82" s="1414" customFormat="1" ht="31.5" customHeight="1" x14ac:dyDescent="0.2">
      <c r="A3039" s="1580" t="s">
        <v>163</v>
      </c>
      <c r="B3039" s="1610" t="s">
        <v>1410</v>
      </c>
      <c r="C3039" s="1602" t="s">
        <v>4941</v>
      </c>
      <c r="D3039" s="1418">
        <v>401</v>
      </c>
      <c r="E3039" s="1615" t="s">
        <v>4949</v>
      </c>
      <c r="F3039" s="1616" t="s">
        <v>3084</v>
      </c>
      <c r="G3039" s="1617">
        <v>1</v>
      </c>
      <c r="H3039" s="1419" t="s">
        <v>1</v>
      </c>
      <c r="I3039" s="1617">
        <v>100</v>
      </c>
      <c r="J3039" s="1421">
        <v>100</v>
      </c>
      <c r="K3039" s="1419"/>
      <c r="L3039" s="1422"/>
      <c r="M3039" s="1423"/>
      <c r="N3039" s="1423"/>
      <c r="O3039" s="1423"/>
      <c r="P3039" s="1423"/>
      <c r="Q3039" s="1423"/>
      <c r="R3039" s="1423"/>
      <c r="S3039" s="1423"/>
      <c r="T3039" s="1423"/>
      <c r="U3039" s="1424"/>
      <c r="V3039" s="1423"/>
      <c r="W3039" s="1423"/>
      <c r="X3039" s="1423"/>
      <c r="Y3039" s="1423"/>
      <c r="Z3039" s="1423"/>
      <c r="AA3039" s="1423"/>
      <c r="AB3039" s="1423"/>
      <c r="AC3039" s="1423"/>
      <c r="AD3039" s="1423"/>
      <c r="AE3039" s="1423"/>
      <c r="AF3039" s="1423"/>
      <c r="AG3039" s="1420"/>
      <c r="AH3039" s="1420"/>
      <c r="AI3039" s="1550"/>
      <c r="AJ3039" s="1420"/>
      <c r="AK3039" s="1420"/>
      <c r="AL3039" s="1420"/>
      <c r="AM3039" s="1551"/>
      <c r="AN3039" s="1551"/>
      <c r="AO3039" s="1420"/>
      <c r="AP3039" s="1420"/>
      <c r="AQ3039" s="1420"/>
      <c r="AR3039" s="1420"/>
      <c r="AS3039" s="1494"/>
      <c r="AT3039" s="1494"/>
      <c r="AU3039" s="1494"/>
      <c r="AV3039" s="1494"/>
      <c r="AW3039" s="1494"/>
      <c r="AX3039" s="1494"/>
      <c r="AY3039" s="1491"/>
      <c r="AZ3039" s="1494"/>
      <c r="BA3039" s="1420"/>
      <c r="BB3039" s="1420"/>
      <c r="BC3039" s="1420"/>
      <c r="BD3039" s="1420"/>
      <c r="BE3039" s="1420"/>
      <c r="BF3039" s="1549"/>
      <c r="BG3039" s="1420"/>
      <c r="BH3039" s="1454"/>
      <c r="BI3039" s="1551"/>
      <c r="BJ3039" s="1420"/>
      <c r="BK3039" s="1420"/>
      <c r="BL3039" s="1552">
        <f t="shared" si="331"/>
        <v>0</v>
      </c>
      <c r="BM3039" s="1420"/>
      <c r="BN3039" s="1439"/>
      <c r="BO3039" s="1439"/>
      <c r="BP3039" s="1439"/>
      <c r="BQ3039" s="1439"/>
      <c r="BR3039" s="1439"/>
      <c r="BS3039" s="1439"/>
      <c r="BT3039" s="1439"/>
      <c r="BU3039" s="1439"/>
      <c r="BV3039" s="1439"/>
      <c r="BW3039" s="1439"/>
      <c r="BX3039" s="1439"/>
      <c r="BY3039" s="1439"/>
      <c r="BZ3039" s="1439"/>
      <c r="CA3039" s="1439"/>
      <c r="CB3039" s="1439"/>
      <c r="CC3039" s="1439"/>
      <c r="CD3039" s="1553" t="s">
        <v>4788</v>
      </c>
    </row>
    <row r="3040" spans="1:82" s="1414" customFormat="1" ht="31.5" customHeight="1" x14ac:dyDescent="0.2">
      <c r="A3040" s="1580" t="s">
        <v>163</v>
      </c>
      <c r="B3040" s="1610" t="s">
        <v>1410</v>
      </c>
      <c r="C3040" s="1602" t="s">
        <v>4941</v>
      </c>
      <c r="D3040" s="1418">
        <v>401</v>
      </c>
      <c r="E3040" s="1615" t="s">
        <v>4950</v>
      </c>
      <c r="F3040" s="1616" t="s">
        <v>3084</v>
      </c>
      <c r="G3040" s="1617">
        <v>1</v>
      </c>
      <c r="H3040" s="1419" t="s">
        <v>1</v>
      </c>
      <c r="I3040" s="1617">
        <v>100</v>
      </c>
      <c r="J3040" s="1421">
        <v>100</v>
      </c>
      <c r="K3040" s="1419"/>
      <c r="L3040" s="1422"/>
      <c r="M3040" s="1423"/>
      <c r="N3040" s="1423"/>
      <c r="O3040" s="1423"/>
      <c r="P3040" s="1423"/>
      <c r="Q3040" s="1423"/>
      <c r="R3040" s="1423"/>
      <c r="S3040" s="1423"/>
      <c r="T3040" s="1423"/>
      <c r="U3040" s="1424"/>
      <c r="V3040" s="1423"/>
      <c r="W3040" s="1423"/>
      <c r="X3040" s="1423"/>
      <c r="Y3040" s="1423"/>
      <c r="Z3040" s="1423"/>
      <c r="AA3040" s="1423"/>
      <c r="AB3040" s="1423"/>
      <c r="AC3040" s="1423"/>
      <c r="AD3040" s="1423"/>
      <c r="AE3040" s="1423"/>
      <c r="AF3040" s="1423"/>
      <c r="AG3040" s="1420"/>
      <c r="AH3040" s="1420"/>
      <c r="AI3040" s="1550"/>
      <c r="AJ3040" s="1420"/>
      <c r="AK3040" s="1420"/>
      <c r="AL3040" s="1420"/>
      <c r="AM3040" s="1551"/>
      <c r="AN3040" s="1551"/>
      <c r="AO3040" s="1420"/>
      <c r="AP3040" s="1420"/>
      <c r="AQ3040" s="1420"/>
      <c r="AR3040" s="1420"/>
      <c r="AS3040" s="1494"/>
      <c r="AT3040" s="1494"/>
      <c r="AU3040" s="1494"/>
      <c r="AV3040" s="1494"/>
      <c r="AW3040" s="1494"/>
      <c r="AX3040" s="1494"/>
      <c r="AY3040" s="1491"/>
      <c r="AZ3040" s="1494"/>
      <c r="BA3040" s="1420"/>
      <c r="BB3040" s="1420"/>
      <c r="BC3040" s="1420"/>
      <c r="BD3040" s="1420"/>
      <c r="BE3040" s="1420"/>
      <c r="BF3040" s="1549"/>
      <c r="BG3040" s="1420"/>
      <c r="BH3040" s="1454"/>
      <c r="BI3040" s="1551"/>
      <c r="BJ3040" s="1420"/>
      <c r="BK3040" s="1420"/>
      <c r="BL3040" s="1552">
        <f t="shared" si="331"/>
        <v>0</v>
      </c>
      <c r="BM3040" s="1420"/>
      <c r="BN3040" s="1439"/>
      <c r="BO3040" s="1439"/>
      <c r="BP3040" s="1439"/>
      <c r="BQ3040" s="1439"/>
      <c r="BR3040" s="1439"/>
      <c r="BS3040" s="1439"/>
      <c r="BT3040" s="1439"/>
      <c r="BU3040" s="1439"/>
      <c r="BV3040" s="1439"/>
      <c r="BW3040" s="1439"/>
      <c r="BX3040" s="1439"/>
      <c r="BY3040" s="1439"/>
      <c r="BZ3040" s="1439"/>
      <c r="CA3040" s="1439"/>
      <c r="CB3040" s="1439"/>
      <c r="CC3040" s="1439"/>
      <c r="CD3040" s="1553" t="s">
        <v>4788</v>
      </c>
    </row>
    <row r="3041" spans="1:82" s="1414" customFormat="1" ht="31.5" customHeight="1" thickBot="1" x14ac:dyDescent="0.25">
      <c r="A3041" s="1589" t="s">
        <v>163</v>
      </c>
      <c r="B3041" s="1611" t="s">
        <v>1410</v>
      </c>
      <c r="C3041" s="1603" t="s">
        <v>4941</v>
      </c>
      <c r="D3041" s="1497">
        <v>401</v>
      </c>
      <c r="E3041" s="1618" t="s">
        <v>4951</v>
      </c>
      <c r="F3041" s="1619" t="s">
        <v>3084</v>
      </c>
      <c r="G3041" s="1620">
        <v>1</v>
      </c>
      <c r="H3041" s="1498" t="s">
        <v>1</v>
      </c>
      <c r="I3041" s="1620">
        <v>100</v>
      </c>
      <c r="J3041" s="1500">
        <v>100</v>
      </c>
      <c r="K3041" s="1498"/>
      <c r="L3041" s="1501"/>
      <c r="M3041" s="1502"/>
      <c r="N3041" s="1502"/>
      <c r="O3041" s="1502"/>
      <c r="P3041" s="1502"/>
      <c r="Q3041" s="1502"/>
      <c r="R3041" s="1502"/>
      <c r="S3041" s="1502"/>
      <c r="T3041" s="1502"/>
      <c r="U3041" s="1503"/>
      <c r="V3041" s="1502"/>
      <c r="W3041" s="1502"/>
      <c r="X3041" s="1502"/>
      <c r="Y3041" s="1502"/>
      <c r="Z3041" s="1502"/>
      <c r="AA3041" s="1502"/>
      <c r="AB3041" s="1502"/>
      <c r="AC3041" s="1502"/>
      <c r="AD3041" s="1502"/>
      <c r="AE3041" s="1502"/>
      <c r="AF3041" s="1502"/>
      <c r="AG3041" s="1499"/>
      <c r="AH3041" s="1499"/>
      <c r="AI3041" s="1561"/>
      <c r="AJ3041" s="1499"/>
      <c r="AK3041" s="1499"/>
      <c r="AL3041" s="1499"/>
      <c r="AM3041" s="1593"/>
      <c r="AN3041" s="1593"/>
      <c r="AO3041" s="1499"/>
      <c r="AP3041" s="1499"/>
      <c r="AQ3041" s="1499"/>
      <c r="AR3041" s="1499"/>
      <c r="AS3041" s="1510"/>
      <c r="AT3041" s="1510"/>
      <c r="AU3041" s="1510"/>
      <c r="AV3041" s="1510"/>
      <c r="AW3041" s="1621"/>
      <c r="AX3041" s="1621"/>
      <c r="AY3041" s="1511"/>
      <c r="AZ3041" s="1598"/>
      <c r="BA3041" s="1510"/>
      <c r="BB3041" s="1510"/>
      <c r="BC3041" s="1499"/>
      <c r="BD3041" s="1499"/>
      <c r="BE3041" s="1621"/>
      <c r="BF3041" s="1560"/>
      <c r="BG3041" s="1499"/>
      <c r="BH3041" s="1592"/>
      <c r="BI3041" s="1593"/>
      <c r="BJ3041" s="1499"/>
      <c r="BK3041" s="1499"/>
      <c r="BL3041" s="1552">
        <f t="shared" si="331"/>
        <v>0</v>
      </c>
      <c r="BM3041" s="1499"/>
      <c r="BN3041" s="1514"/>
      <c r="BO3041" s="1514"/>
      <c r="BP3041" s="1514"/>
      <c r="BQ3041" s="1514"/>
      <c r="BR3041" s="1514"/>
      <c r="BS3041" s="1514"/>
      <c r="BT3041" s="1514"/>
      <c r="BU3041" s="1514"/>
      <c r="BV3041" s="1514"/>
      <c r="BW3041" s="1514"/>
      <c r="BX3041" s="1514"/>
      <c r="BY3041" s="1514"/>
      <c r="BZ3041" s="1514"/>
      <c r="CA3041" s="1514"/>
      <c r="CB3041" s="1514"/>
      <c r="CC3041" s="1514"/>
      <c r="CD3041" s="1569" t="s">
        <v>4788</v>
      </c>
    </row>
    <row r="3042" spans="1:82" ht="21" customHeight="1" x14ac:dyDescent="0.2">
      <c r="A3042" s="225" t="s">
        <v>163</v>
      </c>
      <c r="B3042" s="1103" t="s">
        <v>1410</v>
      </c>
      <c r="C3042" s="227" t="s">
        <v>1411</v>
      </c>
      <c r="D3042" s="163">
        <v>402</v>
      </c>
      <c r="E3042" s="50" t="s">
        <v>3085</v>
      </c>
      <c r="F3042" s="1104" t="s">
        <v>1413</v>
      </c>
      <c r="G3042" s="217">
        <v>1.4419999999999999</v>
      </c>
      <c r="H3042" s="194" t="s">
        <v>1</v>
      </c>
      <c r="I3042" s="674">
        <v>100</v>
      </c>
      <c r="J3042" s="1105">
        <v>100</v>
      </c>
      <c r="K3042" s="50"/>
      <c r="L3042" s="744">
        <f>+M3042+N3042+O3042+P3042+Q3042+R3042+S3042+T3042</f>
        <v>0</v>
      </c>
      <c r="M3042" s="746"/>
      <c r="N3042" s="746"/>
      <c r="O3042" s="746"/>
      <c r="P3042" s="746"/>
      <c r="Q3042" s="746"/>
      <c r="R3042" s="746"/>
      <c r="S3042" s="746"/>
      <c r="T3042" s="746"/>
      <c r="U3042" s="747">
        <f t="shared" ref="U3042:U3053" si="336">V3042+W3042+X3042+Y3042+Z3042+AA3042+AB3042+AC3042+AD3042+AE3042+AF3042</f>
        <v>0</v>
      </c>
      <c r="V3042" s="746"/>
      <c r="W3042" s="52"/>
      <c r="X3042" s="52"/>
      <c r="Y3042" s="52"/>
      <c r="Z3042" s="52"/>
      <c r="AA3042" s="52"/>
      <c r="AB3042" s="52"/>
      <c r="AC3042" s="52"/>
      <c r="AD3042" s="52"/>
      <c r="AE3042" s="52"/>
      <c r="AF3042" s="52"/>
      <c r="AG3042" s="1462"/>
      <c r="AH3042" s="2009"/>
      <c r="AI3042" s="1845"/>
      <c r="AJ3042" s="1845"/>
      <c r="AK3042" s="1845"/>
      <c r="AL3042" s="1462"/>
      <c r="AM3042" s="4056"/>
      <c r="AN3042" s="4056"/>
      <c r="AO3042" s="1845"/>
      <c r="AP3042" s="1845"/>
      <c r="AQ3042" s="2009"/>
      <c r="AR3042" s="2085"/>
      <c r="AS3042" s="5003"/>
      <c r="AT3042" s="1381"/>
      <c r="AU3042" s="4235"/>
      <c r="AV3042" s="1537"/>
      <c r="AW3042" s="4235"/>
      <c r="AX3042" s="4235"/>
      <c r="AY3042" s="2042"/>
      <c r="AZ3042" s="5103"/>
      <c r="BA3042" s="1459"/>
      <c r="BB3042" s="1459"/>
      <c r="BC3042" s="1685"/>
      <c r="BD3042" s="1459"/>
      <c r="BE3042" s="4235"/>
      <c r="BF3042" s="4236"/>
      <c r="BG3042" s="5003"/>
      <c r="BH3042" s="4235"/>
      <c r="BI3042" s="4236"/>
      <c r="BJ3042" s="4387"/>
      <c r="BK3042" s="4235"/>
      <c r="BL3042" s="1859">
        <f t="shared" ref="BL3042:BL3053" si="337">BF3042-BI3042</f>
        <v>0</v>
      </c>
      <c r="BM3042" s="2014">
        <f>L3042-(BI3042+BI3043+BI3044+BI3045+BI3046+BI3047)</f>
        <v>0</v>
      </c>
      <c r="BN3042" s="1902"/>
      <c r="BO3042" s="1878"/>
      <c r="BP3042" s="1878"/>
      <c r="BQ3042" s="1915"/>
      <c r="BR3042" s="2045"/>
      <c r="BS3042" s="1861"/>
      <c r="BT3042" s="1861"/>
      <c r="BU3042" s="1861"/>
      <c r="BV3042" s="1861"/>
      <c r="BW3042" s="1861"/>
      <c r="BX3042" s="1861"/>
      <c r="BY3042" s="1861"/>
      <c r="BZ3042" s="1861"/>
      <c r="CA3042" s="1861"/>
      <c r="CB3042" s="1861"/>
      <c r="CC3042" s="1861"/>
      <c r="CD3042" s="1978" t="s">
        <v>2511</v>
      </c>
    </row>
    <row r="3043" spans="1:82" ht="21" customHeight="1" x14ac:dyDescent="0.2">
      <c r="A3043" s="535" t="s">
        <v>163</v>
      </c>
      <c r="B3043" s="1098" t="s">
        <v>1410</v>
      </c>
      <c r="C3043" s="1099" t="s">
        <v>1411</v>
      </c>
      <c r="D3043" s="460">
        <v>402</v>
      </c>
      <c r="E3043" s="538" t="s">
        <v>3085</v>
      </c>
      <c r="F3043" s="1101" t="s">
        <v>1413</v>
      </c>
      <c r="G3043" s="463">
        <v>1.4419999999999999</v>
      </c>
      <c r="H3043" s="464" t="s">
        <v>1</v>
      </c>
      <c r="I3043" s="679">
        <v>100</v>
      </c>
      <c r="J3043" s="1102">
        <v>100</v>
      </c>
      <c r="K3043" s="538"/>
      <c r="L3043" s="790"/>
      <c r="M3043" s="791"/>
      <c r="N3043" s="791"/>
      <c r="O3043" s="791"/>
      <c r="P3043" s="791"/>
      <c r="Q3043" s="791"/>
      <c r="R3043" s="791"/>
      <c r="S3043" s="791"/>
      <c r="T3043" s="791"/>
      <c r="U3043" s="792">
        <f t="shared" si="336"/>
        <v>0</v>
      </c>
      <c r="V3043" s="791"/>
      <c r="W3043" s="7"/>
      <c r="X3043" s="7"/>
      <c r="Y3043" s="7"/>
      <c r="Z3043" s="7"/>
      <c r="AA3043" s="7"/>
      <c r="AB3043" s="7"/>
      <c r="AC3043" s="7"/>
      <c r="AD3043" s="7"/>
      <c r="AE3043" s="7"/>
      <c r="AF3043" s="7"/>
      <c r="AG3043" s="1956"/>
      <c r="AH3043" s="2094"/>
      <c r="AI3043" s="1865"/>
      <c r="AJ3043" s="1865"/>
      <c r="AK3043" s="1865"/>
      <c r="AL3043" s="1956"/>
      <c r="AM3043" s="4057"/>
      <c r="AN3043" s="4057"/>
      <c r="AO3043" s="1865"/>
      <c r="AP3043" s="1865"/>
      <c r="AQ3043" s="2094"/>
      <c r="AR3043" s="2095"/>
      <c r="AS3043" s="1671"/>
      <c r="AT3043" s="1419"/>
      <c r="AU3043" s="4542"/>
      <c r="AV3043" s="3493"/>
      <c r="AW3043" s="1423"/>
      <c r="AX3043" s="1423"/>
      <c r="AY3043" s="1677"/>
      <c r="AZ3043" s="1397"/>
      <c r="BA3043" s="1397"/>
      <c r="BB3043" s="1397"/>
      <c r="BC3043" s="1830"/>
      <c r="BD3043" s="1397"/>
      <c r="BE3043" s="4171"/>
      <c r="BF3043" s="4557"/>
      <c r="BG3043" s="4650"/>
      <c r="BH3043" s="4171"/>
      <c r="BI3043" s="4557"/>
      <c r="BJ3043" s="4513"/>
      <c r="BK3043" s="4171"/>
      <c r="BL3043" s="1876">
        <f t="shared" si="337"/>
        <v>0</v>
      </c>
      <c r="BM3043" s="2104"/>
      <c r="BN3043" s="1902"/>
      <c r="BO3043" s="1878"/>
      <c r="BP3043" s="1878"/>
      <c r="BQ3043" s="1915"/>
      <c r="BR3043" s="2130"/>
      <c r="BS3043" s="1878"/>
      <c r="BT3043" s="1878"/>
      <c r="BU3043" s="1878"/>
      <c r="BV3043" s="1878"/>
      <c r="BW3043" s="1878"/>
      <c r="BX3043" s="1878"/>
      <c r="BY3043" s="1878"/>
      <c r="BZ3043" s="1878"/>
      <c r="CA3043" s="1878"/>
      <c r="CB3043" s="1878"/>
      <c r="CC3043" s="1880"/>
      <c r="CD3043" s="2131" t="s">
        <v>2511</v>
      </c>
    </row>
    <row r="3044" spans="1:82" ht="21" customHeight="1" x14ac:dyDescent="0.2">
      <c r="A3044" s="535" t="s">
        <v>163</v>
      </c>
      <c r="B3044" s="1098" t="s">
        <v>1410</v>
      </c>
      <c r="C3044" s="1099" t="s">
        <v>1411</v>
      </c>
      <c r="D3044" s="460">
        <v>402</v>
      </c>
      <c r="E3044" s="538" t="s">
        <v>3085</v>
      </c>
      <c r="F3044" s="1101" t="s">
        <v>1413</v>
      </c>
      <c r="G3044" s="463">
        <v>1.4419999999999999</v>
      </c>
      <c r="H3044" s="464" t="s">
        <v>1</v>
      </c>
      <c r="I3044" s="679">
        <v>100</v>
      </c>
      <c r="J3044" s="1102">
        <v>100</v>
      </c>
      <c r="K3044" s="538"/>
      <c r="L3044" s="790"/>
      <c r="M3044" s="752"/>
      <c r="N3044" s="752"/>
      <c r="O3044" s="752"/>
      <c r="P3044" s="752"/>
      <c r="Q3044" s="752"/>
      <c r="R3044" s="752"/>
      <c r="S3044" s="752"/>
      <c r="T3044" s="752"/>
      <c r="U3044" s="792">
        <f t="shared" si="336"/>
        <v>0</v>
      </c>
      <c r="V3044" s="752"/>
      <c r="W3044" s="466"/>
      <c r="X3044" s="466"/>
      <c r="Y3044" s="466"/>
      <c r="Z3044" s="466"/>
      <c r="AA3044" s="466"/>
      <c r="AB3044" s="466"/>
      <c r="AC3044" s="466"/>
      <c r="AD3044" s="466"/>
      <c r="AE3044" s="466"/>
      <c r="AF3044" s="466"/>
      <c r="AG3044" s="1133"/>
      <c r="AH3044" s="2017"/>
      <c r="AI3044" s="2018"/>
      <c r="AJ3044" s="2018"/>
      <c r="AK3044" s="2018"/>
      <c r="AL3044" s="1133"/>
      <c r="AM3044" s="2652"/>
      <c r="AN3044" s="2652"/>
      <c r="AO3044" s="2018"/>
      <c r="AP3044" s="2018"/>
      <c r="AQ3044" s="2017"/>
      <c r="AR3044" s="5004"/>
      <c r="AS3044" s="1671"/>
      <c r="AT3044" s="1419"/>
      <c r="AU3044" s="4544"/>
      <c r="AV3044" s="4172"/>
      <c r="AW3044" s="1423"/>
      <c r="AX3044" s="1423"/>
      <c r="AY3044" s="1677"/>
      <c r="AZ3044" s="1423"/>
      <c r="BA3044" s="1423"/>
      <c r="BB3044" s="1423"/>
      <c r="BC3044" s="1671"/>
      <c r="BD3044" s="1423"/>
      <c r="BE3044" s="2276"/>
      <c r="BF3044" s="2277"/>
      <c r="BG3044" s="5006"/>
      <c r="BH3044" s="2276"/>
      <c r="BI3044" s="2277"/>
      <c r="BJ3044" s="4336"/>
      <c r="BK3044" s="2276"/>
      <c r="BL3044" s="1876">
        <f t="shared" si="337"/>
        <v>0</v>
      </c>
      <c r="BM3044" s="2025"/>
      <c r="BN3044" s="1902"/>
      <c r="BO3044" s="1878"/>
      <c r="BP3044" s="1878"/>
      <c r="BQ3044" s="1915"/>
      <c r="BR3044" s="2105"/>
      <c r="BS3044" s="2106"/>
      <c r="BT3044" s="2106"/>
      <c r="BU3044" s="2106"/>
      <c r="BV3044" s="2106"/>
      <c r="BW3044" s="2106"/>
      <c r="BX3044" s="2106"/>
      <c r="BY3044" s="2106"/>
      <c r="BZ3044" s="2106"/>
      <c r="CA3044" s="2106"/>
      <c r="CB3044" s="2106"/>
      <c r="CC3044" s="2107"/>
      <c r="CD3044" s="2108" t="s">
        <v>2511</v>
      </c>
    </row>
    <row r="3045" spans="1:82" ht="21" customHeight="1" x14ac:dyDescent="0.2">
      <c r="A3045" s="535" t="s">
        <v>163</v>
      </c>
      <c r="B3045" s="1098" t="s">
        <v>1410</v>
      </c>
      <c r="C3045" s="1099" t="s">
        <v>1411</v>
      </c>
      <c r="D3045" s="460">
        <v>402</v>
      </c>
      <c r="E3045" s="538" t="s">
        <v>3085</v>
      </c>
      <c r="F3045" s="1101" t="s">
        <v>1413</v>
      </c>
      <c r="G3045" s="463">
        <v>1.4419999999999999</v>
      </c>
      <c r="H3045" s="464" t="s">
        <v>1</v>
      </c>
      <c r="I3045" s="679">
        <v>100</v>
      </c>
      <c r="J3045" s="1102">
        <v>100</v>
      </c>
      <c r="K3045" s="538"/>
      <c r="L3045" s="790"/>
      <c r="M3045" s="752"/>
      <c r="N3045" s="752"/>
      <c r="O3045" s="752"/>
      <c r="P3045" s="752"/>
      <c r="Q3045" s="752"/>
      <c r="R3045" s="752"/>
      <c r="S3045" s="752"/>
      <c r="T3045" s="752"/>
      <c r="U3045" s="792">
        <f t="shared" si="336"/>
        <v>0</v>
      </c>
      <c r="V3045" s="752"/>
      <c r="W3045" s="466"/>
      <c r="X3045" s="466"/>
      <c r="Y3045" s="466"/>
      <c r="Z3045" s="466"/>
      <c r="AA3045" s="466"/>
      <c r="AB3045" s="466"/>
      <c r="AC3045" s="466"/>
      <c r="AD3045" s="466"/>
      <c r="AE3045" s="466"/>
      <c r="AF3045" s="466"/>
      <c r="AG3045" s="1133"/>
      <c r="AH3045" s="2017"/>
      <c r="AI3045" s="2018"/>
      <c r="AJ3045" s="2018"/>
      <c r="AK3045" s="2018"/>
      <c r="AL3045" s="1133"/>
      <c r="AM3045" s="2652"/>
      <c r="AN3045" s="2652"/>
      <c r="AO3045" s="2018"/>
      <c r="AP3045" s="2018"/>
      <c r="AQ3045" s="2017"/>
      <c r="AR3045" s="5004"/>
      <c r="AS3045" s="1671"/>
      <c r="AT3045" s="1419"/>
      <c r="AU3045" s="4544"/>
      <c r="AV3045" s="4172"/>
      <c r="AW3045" s="1423"/>
      <c r="AX3045" s="1423"/>
      <c r="AY3045" s="1677"/>
      <c r="AZ3045" s="1423"/>
      <c r="BA3045" s="1423"/>
      <c r="BB3045" s="1423"/>
      <c r="BC3045" s="1671"/>
      <c r="BD3045" s="1423"/>
      <c r="BE3045" s="2276"/>
      <c r="BF3045" s="2277"/>
      <c r="BG3045" s="5006"/>
      <c r="BH3045" s="2276"/>
      <c r="BI3045" s="2277"/>
      <c r="BJ3045" s="4336"/>
      <c r="BK3045" s="2276"/>
      <c r="BL3045" s="1876">
        <f t="shared" si="337"/>
        <v>0</v>
      </c>
      <c r="BM3045" s="2025"/>
      <c r="BN3045" s="1902"/>
      <c r="BO3045" s="1878"/>
      <c r="BP3045" s="1878"/>
      <c r="BQ3045" s="1915"/>
      <c r="BR3045" s="2105"/>
      <c r="BS3045" s="2106"/>
      <c r="BT3045" s="2106"/>
      <c r="BU3045" s="2106"/>
      <c r="BV3045" s="2106"/>
      <c r="BW3045" s="2106"/>
      <c r="BX3045" s="2106"/>
      <c r="BY3045" s="2106"/>
      <c r="BZ3045" s="2106"/>
      <c r="CA3045" s="2106"/>
      <c r="CB3045" s="2106"/>
      <c r="CC3045" s="2107"/>
      <c r="CD3045" s="2108" t="s">
        <v>2511</v>
      </c>
    </row>
    <row r="3046" spans="1:82" ht="21" customHeight="1" x14ac:dyDescent="0.2">
      <c r="A3046" s="535" t="s">
        <v>163</v>
      </c>
      <c r="B3046" s="1098" t="s">
        <v>1410</v>
      </c>
      <c r="C3046" s="1099" t="s">
        <v>1411</v>
      </c>
      <c r="D3046" s="460">
        <v>402</v>
      </c>
      <c r="E3046" s="538" t="s">
        <v>3085</v>
      </c>
      <c r="F3046" s="1101" t="s">
        <v>1413</v>
      </c>
      <c r="G3046" s="463">
        <v>1.4419999999999999</v>
      </c>
      <c r="H3046" s="464" t="s">
        <v>1</v>
      </c>
      <c r="I3046" s="679">
        <v>100</v>
      </c>
      <c r="J3046" s="1102">
        <v>100</v>
      </c>
      <c r="K3046" s="538"/>
      <c r="L3046" s="790"/>
      <c r="M3046" s="752"/>
      <c r="N3046" s="752"/>
      <c r="O3046" s="752"/>
      <c r="P3046" s="752"/>
      <c r="Q3046" s="752"/>
      <c r="R3046" s="752"/>
      <c r="S3046" s="752"/>
      <c r="T3046" s="752"/>
      <c r="U3046" s="792">
        <f t="shared" si="336"/>
        <v>0</v>
      </c>
      <c r="V3046" s="752"/>
      <c r="W3046" s="466"/>
      <c r="X3046" s="466"/>
      <c r="Y3046" s="466"/>
      <c r="Z3046" s="466"/>
      <c r="AA3046" s="466"/>
      <c r="AB3046" s="466"/>
      <c r="AC3046" s="466"/>
      <c r="AD3046" s="466"/>
      <c r="AE3046" s="466"/>
      <c r="AF3046" s="466"/>
      <c r="AG3046" s="1133"/>
      <c r="AH3046" s="2017"/>
      <c r="AI3046" s="2018"/>
      <c r="AJ3046" s="2018"/>
      <c r="AK3046" s="2018"/>
      <c r="AL3046" s="1133"/>
      <c r="AM3046" s="2652"/>
      <c r="AN3046" s="2652"/>
      <c r="AO3046" s="2018"/>
      <c r="AP3046" s="2018"/>
      <c r="AQ3046" s="2017"/>
      <c r="AR3046" s="5004"/>
      <c r="AS3046" s="1671"/>
      <c r="AT3046" s="1419"/>
      <c r="AU3046" s="4544"/>
      <c r="AV3046" s="4172"/>
      <c r="AW3046" s="1423"/>
      <c r="AX3046" s="1423"/>
      <c r="AY3046" s="1677"/>
      <c r="AZ3046" s="1423"/>
      <c r="BA3046" s="1423"/>
      <c r="BB3046" s="1423"/>
      <c r="BC3046" s="1671"/>
      <c r="BD3046" s="1423"/>
      <c r="BE3046" s="2276"/>
      <c r="BF3046" s="2277"/>
      <c r="BG3046" s="5006"/>
      <c r="BH3046" s="2276"/>
      <c r="BI3046" s="2277"/>
      <c r="BJ3046" s="4336"/>
      <c r="BK3046" s="2276"/>
      <c r="BL3046" s="1876">
        <f t="shared" si="337"/>
        <v>0</v>
      </c>
      <c r="BM3046" s="2025"/>
      <c r="BN3046" s="1902"/>
      <c r="BO3046" s="1878"/>
      <c r="BP3046" s="1878"/>
      <c r="BQ3046" s="1915"/>
      <c r="BR3046" s="2105"/>
      <c r="BS3046" s="2106"/>
      <c r="BT3046" s="2106"/>
      <c r="BU3046" s="2106"/>
      <c r="BV3046" s="2106"/>
      <c r="BW3046" s="2106"/>
      <c r="BX3046" s="2106"/>
      <c r="BY3046" s="2106"/>
      <c r="BZ3046" s="2106"/>
      <c r="CA3046" s="2106"/>
      <c r="CB3046" s="2106"/>
      <c r="CC3046" s="2107"/>
      <c r="CD3046" s="2108" t="s">
        <v>2511</v>
      </c>
    </row>
    <row r="3047" spans="1:82" ht="21" customHeight="1" thickBot="1" x14ac:dyDescent="0.25">
      <c r="A3047" s="541" t="s">
        <v>163</v>
      </c>
      <c r="B3047" s="1106" t="s">
        <v>1410</v>
      </c>
      <c r="C3047" s="1107" t="s">
        <v>1411</v>
      </c>
      <c r="D3047" s="431">
        <v>402</v>
      </c>
      <c r="E3047" s="544" t="s">
        <v>3085</v>
      </c>
      <c r="F3047" s="1108" t="s">
        <v>1413</v>
      </c>
      <c r="G3047" s="434">
        <v>1.4419999999999999</v>
      </c>
      <c r="H3047" s="446" t="s">
        <v>1</v>
      </c>
      <c r="I3047" s="684">
        <v>100</v>
      </c>
      <c r="J3047" s="1109">
        <v>100</v>
      </c>
      <c r="K3047" s="544"/>
      <c r="L3047" s="822"/>
      <c r="M3047" s="758"/>
      <c r="N3047" s="758"/>
      <c r="O3047" s="758"/>
      <c r="P3047" s="758"/>
      <c r="Q3047" s="758"/>
      <c r="R3047" s="758"/>
      <c r="S3047" s="758"/>
      <c r="T3047" s="758"/>
      <c r="U3047" s="823">
        <f t="shared" si="336"/>
        <v>0</v>
      </c>
      <c r="V3047" s="758"/>
      <c r="W3047" s="474"/>
      <c r="X3047" s="474"/>
      <c r="Y3047" s="474"/>
      <c r="Z3047" s="474"/>
      <c r="AA3047" s="474"/>
      <c r="AB3047" s="474"/>
      <c r="AC3047" s="474"/>
      <c r="AD3047" s="474"/>
      <c r="AE3047" s="474"/>
      <c r="AF3047" s="474"/>
      <c r="AG3047" s="1505"/>
      <c r="AH3047" s="2029"/>
      <c r="AI3047" s="2030"/>
      <c r="AJ3047" s="2030"/>
      <c r="AK3047" s="2030"/>
      <c r="AL3047" s="1505"/>
      <c r="AM3047" s="4077"/>
      <c r="AN3047" s="4077"/>
      <c r="AO3047" s="2030"/>
      <c r="AP3047" s="2030"/>
      <c r="AQ3047" s="2029"/>
      <c r="AR3047" s="5007"/>
      <c r="AS3047" s="5009"/>
      <c r="AT3047" s="1498"/>
      <c r="AU3047" s="5547"/>
      <c r="AV3047" s="4463"/>
      <c r="AW3047" s="1502"/>
      <c r="AX3047" s="1502"/>
      <c r="AY3047" s="3186"/>
      <c r="AZ3047" s="1502"/>
      <c r="BA3047" s="1502"/>
      <c r="BB3047" s="1502"/>
      <c r="BC3047" s="5009"/>
      <c r="BD3047" s="1502"/>
      <c r="BE3047" s="2280"/>
      <c r="BF3047" s="2281"/>
      <c r="BG3047" s="5010"/>
      <c r="BH3047" s="2280"/>
      <c r="BI3047" s="2281"/>
      <c r="BJ3047" s="4355"/>
      <c r="BK3047" s="2280"/>
      <c r="BL3047" s="1894">
        <f t="shared" si="337"/>
        <v>0</v>
      </c>
      <c r="BM3047" s="2036"/>
      <c r="BN3047" s="1902"/>
      <c r="BO3047" s="1878"/>
      <c r="BP3047" s="1878"/>
      <c r="BQ3047" s="1915"/>
      <c r="BR3047" s="2120"/>
      <c r="BS3047" s="1913"/>
      <c r="BT3047" s="1913"/>
      <c r="BU3047" s="1913"/>
      <c r="BV3047" s="1913"/>
      <c r="BW3047" s="1913"/>
      <c r="BX3047" s="1913"/>
      <c r="BY3047" s="1913"/>
      <c r="BZ3047" s="1913"/>
      <c r="CA3047" s="1913"/>
      <c r="CB3047" s="1913"/>
      <c r="CC3047" s="2121"/>
      <c r="CD3047" s="2122" t="s">
        <v>2511</v>
      </c>
    </row>
    <row r="3048" spans="1:82" ht="21" customHeight="1" x14ac:dyDescent="0.2">
      <c r="A3048" s="1097" t="s">
        <v>163</v>
      </c>
      <c r="B3048" s="1098" t="s">
        <v>1410</v>
      </c>
      <c r="C3048" s="1099" t="s">
        <v>1411</v>
      </c>
      <c r="D3048" s="460">
        <v>403</v>
      </c>
      <c r="E3048" s="1100" t="s">
        <v>3807</v>
      </c>
      <c r="F3048" s="1100" t="s">
        <v>1413</v>
      </c>
      <c r="G3048" s="464">
        <v>38</v>
      </c>
      <c r="H3048" s="464" t="s">
        <v>1</v>
      </c>
      <c r="I3048" s="679">
        <v>100</v>
      </c>
      <c r="J3048" s="1102">
        <v>100</v>
      </c>
      <c r="K3048" s="538"/>
      <c r="L3048" s="1114">
        <f t="shared" ref="L3048" si="338">+M3048+N3048+O3048+P3048+Q3048+R3048+S3048+T3048</f>
        <v>0</v>
      </c>
      <c r="M3048" s="466"/>
      <c r="N3048" s="466"/>
      <c r="O3048" s="466"/>
      <c r="P3048" s="466"/>
      <c r="Q3048" s="466"/>
      <c r="R3048" s="466"/>
      <c r="S3048" s="466"/>
      <c r="T3048" s="466"/>
      <c r="U3048" s="1115">
        <f t="shared" si="336"/>
        <v>0</v>
      </c>
      <c r="V3048" s="466"/>
      <c r="W3048" s="466"/>
      <c r="X3048" s="466"/>
      <c r="Y3048" s="466"/>
      <c r="Z3048" s="466"/>
      <c r="AA3048" s="466"/>
      <c r="AB3048" s="466"/>
      <c r="AC3048" s="466"/>
      <c r="AD3048" s="466"/>
      <c r="AE3048" s="466"/>
      <c r="AF3048" s="466"/>
      <c r="AG3048" s="2017"/>
      <c r="AH3048" s="2017"/>
      <c r="AI3048" s="2018"/>
      <c r="AJ3048" s="2018"/>
      <c r="AK3048" s="2018"/>
      <c r="AL3048" s="2017"/>
      <c r="AM3048" s="2019"/>
      <c r="AN3048" s="2019"/>
      <c r="AO3048" s="2017"/>
      <c r="AP3048" s="2638"/>
      <c r="AQ3048" s="2638"/>
      <c r="AR3048" s="2638"/>
      <c r="AS3048" s="2214"/>
      <c r="AT3048" s="2215"/>
      <c r="AU3048" s="2216"/>
      <c r="AV3048" s="2216"/>
      <c r="AW3048" s="2217"/>
      <c r="AX3048" s="2217"/>
      <c r="AY3048" s="2218"/>
      <c r="AZ3048" s="2200"/>
      <c r="BA3048" s="2200"/>
      <c r="BB3048" s="2200"/>
      <c r="BC3048" s="2200"/>
      <c r="BD3048" s="2200"/>
      <c r="BE3048" s="2169"/>
      <c r="BF3048" s="4466"/>
      <c r="BG3048" s="2169"/>
      <c r="BH3048" s="2169"/>
      <c r="BI3048" s="4466"/>
      <c r="BJ3048" s="2169"/>
      <c r="BK3048" s="2169"/>
      <c r="BL3048" s="2024">
        <f t="shared" si="337"/>
        <v>0</v>
      </c>
      <c r="BM3048" s="2024">
        <f>L3048-(BI3048+BI3049+BI3050+BI3051+BI3052+BI3053)</f>
        <v>0</v>
      </c>
      <c r="BN3048" s="1902"/>
      <c r="BO3048" s="1878"/>
      <c r="BP3048" s="1878"/>
      <c r="BQ3048" s="1878"/>
      <c r="BR3048" s="2027"/>
      <c r="BS3048" s="2027"/>
      <c r="BT3048" s="2027"/>
      <c r="BU3048" s="2027"/>
      <c r="BV3048" s="2027"/>
      <c r="BW3048" s="2027"/>
      <c r="BX3048" s="2027"/>
      <c r="BY3048" s="2027"/>
      <c r="BZ3048" s="2027"/>
      <c r="CA3048" s="2027"/>
      <c r="CB3048" s="2027"/>
      <c r="CC3048" s="2027"/>
      <c r="CD3048" s="2242" t="s">
        <v>3091</v>
      </c>
    </row>
    <row r="3049" spans="1:82" ht="21" customHeight="1" x14ac:dyDescent="0.2">
      <c r="A3049" s="1097" t="s">
        <v>163</v>
      </c>
      <c r="B3049" s="1098" t="s">
        <v>1410</v>
      </c>
      <c r="C3049" s="1099" t="s">
        <v>1411</v>
      </c>
      <c r="D3049" s="460">
        <v>403</v>
      </c>
      <c r="E3049" s="1100" t="s">
        <v>3807</v>
      </c>
      <c r="F3049" s="1100" t="s">
        <v>1413</v>
      </c>
      <c r="G3049" s="464">
        <v>38</v>
      </c>
      <c r="H3049" s="464" t="s">
        <v>1</v>
      </c>
      <c r="I3049" s="679">
        <v>100</v>
      </c>
      <c r="J3049" s="1102">
        <v>100</v>
      </c>
      <c r="K3049" s="538"/>
      <c r="L3049" s="1114"/>
      <c r="M3049" s="466"/>
      <c r="N3049" s="466"/>
      <c r="O3049" s="466"/>
      <c r="P3049" s="466"/>
      <c r="Q3049" s="466"/>
      <c r="R3049" s="466"/>
      <c r="S3049" s="466"/>
      <c r="T3049" s="466"/>
      <c r="U3049" s="1115">
        <f t="shared" si="336"/>
        <v>0</v>
      </c>
      <c r="V3049" s="466"/>
      <c r="W3049" s="466"/>
      <c r="X3049" s="466"/>
      <c r="Y3049" s="466"/>
      <c r="Z3049" s="466"/>
      <c r="AA3049" s="466"/>
      <c r="AB3049" s="466"/>
      <c r="AC3049" s="466"/>
      <c r="AD3049" s="466"/>
      <c r="AE3049" s="466"/>
      <c r="AF3049" s="466"/>
      <c r="AG3049" s="2017"/>
      <c r="AH3049" s="2017"/>
      <c r="AI3049" s="2018"/>
      <c r="AJ3049" s="2018"/>
      <c r="AK3049" s="2018"/>
      <c r="AL3049" s="2017"/>
      <c r="AM3049" s="2019"/>
      <c r="AN3049" s="2019"/>
      <c r="AO3049" s="2017"/>
      <c r="AP3049" s="2638"/>
      <c r="AQ3049" s="2638"/>
      <c r="AR3049" s="2638"/>
      <c r="AS3049" s="2214"/>
      <c r="AT3049" s="2215"/>
      <c r="AU3049" s="2216"/>
      <c r="AV3049" s="2216"/>
      <c r="AW3049" s="2217"/>
      <c r="AX3049" s="2217"/>
      <c r="AY3049" s="2218"/>
      <c r="AZ3049" s="2200"/>
      <c r="BA3049" s="2200"/>
      <c r="BB3049" s="2200"/>
      <c r="BC3049" s="2200"/>
      <c r="BD3049" s="2200"/>
      <c r="BE3049" s="2169"/>
      <c r="BF3049" s="4466"/>
      <c r="BG3049" s="2169"/>
      <c r="BH3049" s="2169"/>
      <c r="BI3049" s="4466"/>
      <c r="BJ3049" s="2169"/>
      <c r="BK3049" s="2169"/>
      <c r="BL3049" s="2024">
        <f t="shared" si="337"/>
        <v>0</v>
      </c>
      <c r="BM3049" s="2169"/>
      <c r="BN3049" s="1902"/>
      <c r="BO3049" s="1878"/>
      <c r="BP3049" s="1878"/>
      <c r="BQ3049" s="1878"/>
      <c r="BR3049" s="2027"/>
      <c r="BS3049" s="2027"/>
      <c r="BT3049" s="2027"/>
      <c r="BU3049" s="2027"/>
      <c r="BV3049" s="2027"/>
      <c r="BW3049" s="2027"/>
      <c r="BX3049" s="2027"/>
      <c r="BY3049" s="2027"/>
      <c r="BZ3049" s="2027"/>
      <c r="CA3049" s="2027"/>
      <c r="CB3049" s="2027"/>
      <c r="CC3049" s="2027"/>
      <c r="CD3049" s="2242" t="s">
        <v>3091</v>
      </c>
    </row>
    <row r="3050" spans="1:82" ht="21" customHeight="1" x14ac:dyDescent="0.2">
      <c r="A3050" s="1097" t="s">
        <v>163</v>
      </c>
      <c r="B3050" s="1098" t="s">
        <v>1410</v>
      </c>
      <c r="C3050" s="1099" t="s">
        <v>1411</v>
      </c>
      <c r="D3050" s="460">
        <v>403</v>
      </c>
      <c r="E3050" s="1100" t="s">
        <v>3807</v>
      </c>
      <c r="F3050" s="1100" t="s">
        <v>1413</v>
      </c>
      <c r="G3050" s="464">
        <v>38</v>
      </c>
      <c r="H3050" s="464" t="s">
        <v>1</v>
      </c>
      <c r="I3050" s="679">
        <v>100</v>
      </c>
      <c r="J3050" s="1102">
        <v>100</v>
      </c>
      <c r="K3050" s="538"/>
      <c r="L3050" s="1114"/>
      <c r="M3050" s="466"/>
      <c r="N3050" s="466"/>
      <c r="O3050" s="466"/>
      <c r="P3050" s="466"/>
      <c r="Q3050" s="466"/>
      <c r="R3050" s="466"/>
      <c r="S3050" s="466"/>
      <c r="T3050" s="466"/>
      <c r="U3050" s="1115">
        <f t="shared" si="336"/>
        <v>0</v>
      </c>
      <c r="V3050" s="466"/>
      <c r="W3050" s="466"/>
      <c r="X3050" s="466"/>
      <c r="Y3050" s="466"/>
      <c r="Z3050" s="466"/>
      <c r="AA3050" s="466"/>
      <c r="AB3050" s="466"/>
      <c r="AC3050" s="466"/>
      <c r="AD3050" s="466"/>
      <c r="AE3050" s="466"/>
      <c r="AF3050" s="466"/>
      <c r="AG3050" s="2017"/>
      <c r="AH3050" s="2017"/>
      <c r="AI3050" s="2018"/>
      <c r="AJ3050" s="2018"/>
      <c r="AK3050" s="2018"/>
      <c r="AL3050" s="2017"/>
      <c r="AM3050" s="2019"/>
      <c r="AN3050" s="2019"/>
      <c r="AO3050" s="2017"/>
      <c r="AP3050" s="2638"/>
      <c r="AQ3050" s="2638"/>
      <c r="AR3050" s="2638"/>
      <c r="AS3050" s="2214"/>
      <c r="AT3050" s="2215"/>
      <c r="AU3050" s="2216"/>
      <c r="AV3050" s="2216"/>
      <c r="AW3050" s="2217"/>
      <c r="AX3050" s="2217"/>
      <c r="AY3050" s="2218"/>
      <c r="AZ3050" s="2200"/>
      <c r="BA3050" s="2200"/>
      <c r="BB3050" s="2200"/>
      <c r="BC3050" s="2200"/>
      <c r="BD3050" s="2200"/>
      <c r="BE3050" s="2169"/>
      <c r="BF3050" s="4466"/>
      <c r="BG3050" s="2169"/>
      <c r="BH3050" s="2169"/>
      <c r="BI3050" s="4466"/>
      <c r="BJ3050" s="2169"/>
      <c r="BK3050" s="2169"/>
      <c r="BL3050" s="2024">
        <f t="shared" si="337"/>
        <v>0</v>
      </c>
      <c r="BM3050" s="2169"/>
      <c r="BN3050" s="1902"/>
      <c r="BO3050" s="1878"/>
      <c r="BP3050" s="1878"/>
      <c r="BQ3050" s="1878"/>
      <c r="BR3050" s="2027"/>
      <c r="BS3050" s="2027"/>
      <c r="BT3050" s="2027"/>
      <c r="BU3050" s="2027"/>
      <c r="BV3050" s="2027"/>
      <c r="BW3050" s="2027"/>
      <c r="BX3050" s="2027"/>
      <c r="BY3050" s="2027"/>
      <c r="BZ3050" s="2027"/>
      <c r="CA3050" s="2027"/>
      <c r="CB3050" s="2027"/>
      <c r="CC3050" s="2027"/>
      <c r="CD3050" s="2242" t="s">
        <v>3091</v>
      </c>
    </row>
    <row r="3051" spans="1:82" ht="21" customHeight="1" x14ac:dyDescent="0.2">
      <c r="A3051" s="1097" t="s">
        <v>163</v>
      </c>
      <c r="B3051" s="1098" t="s">
        <v>1410</v>
      </c>
      <c r="C3051" s="1099" t="s">
        <v>1411</v>
      </c>
      <c r="D3051" s="460">
        <v>403</v>
      </c>
      <c r="E3051" s="1100" t="s">
        <v>3807</v>
      </c>
      <c r="F3051" s="1100" t="s">
        <v>1413</v>
      </c>
      <c r="G3051" s="464">
        <v>38</v>
      </c>
      <c r="H3051" s="464" t="s">
        <v>1</v>
      </c>
      <c r="I3051" s="679">
        <v>100</v>
      </c>
      <c r="J3051" s="1102">
        <v>100</v>
      </c>
      <c r="K3051" s="538"/>
      <c r="L3051" s="1114"/>
      <c r="M3051" s="466"/>
      <c r="N3051" s="466"/>
      <c r="O3051" s="466"/>
      <c r="P3051" s="466"/>
      <c r="Q3051" s="466"/>
      <c r="R3051" s="466"/>
      <c r="S3051" s="466"/>
      <c r="T3051" s="466"/>
      <c r="U3051" s="1115">
        <f t="shared" si="336"/>
        <v>0</v>
      </c>
      <c r="V3051" s="466"/>
      <c r="W3051" s="466"/>
      <c r="X3051" s="466"/>
      <c r="Y3051" s="466"/>
      <c r="Z3051" s="466"/>
      <c r="AA3051" s="466"/>
      <c r="AB3051" s="466"/>
      <c r="AC3051" s="466"/>
      <c r="AD3051" s="466"/>
      <c r="AE3051" s="466"/>
      <c r="AF3051" s="466"/>
      <c r="AG3051" s="2017"/>
      <c r="AH3051" s="2017"/>
      <c r="AI3051" s="2018"/>
      <c r="AJ3051" s="2018"/>
      <c r="AK3051" s="2018"/>
      <c r="AL3051" s="2017"/>
      <c r="AM3051" s="2019"/>
      <c r="AN3051" s="2019"/>
      <c r="AO3051" s="2017"/>
      <c r="AP3051" s="2638"/>
      <c r="AQ3051" s="2638"/>
      <c r="AR3051" s="2638"/>
      <c r="AS3051" s="2214"/>
      <c r="AT3051" s="2215"/>
      <c r="AU3051" s="2216"/>
      <c r="AV3051" s="2216"/>
      <c r="AW3051" s="2217"/>
      <c r="AX3051" s="2217"/>
      <c r="AY3051" s="2218"/>
      <c r="AZ3051" s="2200"/>
      <c r="BA3051" s="2200"/>
      <c r="BB3051" s="2200"/>
      <c r="BC3051" s="2200"/>
      <c r="BD3051" s="2200"/>
      <c r="BE3051" s="2169"/>
      <c r="BF3051" s="4466"/>
      <c r="BG3051" s="2169"/>
      <c r="BH3051" s="2169"/>
      <c r="BI3051" s="4466"/>
      <c r="BJ3051" s="2169"/>
      <c r="BK3051" s="2169"/>
      <c r="BL3051" s="2024">
        <f t="shared" si="337"/>
        <v>0</v>
      </c>
      <c r="BM3051" s="2169"/>
      <c r="BN3051" s="1902"/>
      <c r="BO3051" s="1878"/>
      <c r="BP3051" s="1878"/>
      <c r="BQ3051" s="1878"/>
      <c r="BR3051" s="2027"/>
      <c r="BS3051" s="2027"/>
      <c r="BT3051" s="2027"/>
      <c r="BU3051" s="2027"/>
      <c r="BV3051" s="2027"/>
      <c r="BW3051" s="2027"/>
      <c r="BX3051" s="2027"/>
      <c r="BY3051" s="2027"/>
      <c r="BZ3051" s="2027"/>
      <c r="CA3051" s="2027"/>
      <c r="CB3051" s="2027"/>
      <c r="CC3051" s="2027"/>
      <c r="CD3051" s="2242" t="s">
        <v>3091</v>
      </c>
    </row>
    <row r="3052" spans="1:82" ht="21" customHeight="1" x14ac:dyDescent="0.2">
      <c r="A3052" s="1097" t="s">
        <v>163</v>
      </c>
      <c r="B3052" s="1098" t="s">
        <v>1410</v>
      </c>
      <c r="C3052" s="1099" t="s">
        <v>1411</v>
      </c>
      <c r="D3052" s="460">
        <v>403</v>
      </c>
      <c r="E3052" s="1100" t="s">
        <v>3807</v>
      </c>
      <c r="F3052" s="1100" t="s">
        <v>1413</v>
      </c>
      <c r="G3052" s="464">
        <v>38</v>
      </c>
      <c r="H3052" s="464" t="s">
        <v>1</v>
      </c>
      <c r="I3052" s="679">
        <v>100</v>
      </c>
      <c r="J3052" s="1102">
        <v>100</v>
      </c>
      <c r="K3052" s="538"/>
      <c r="L3052" s="1114"/>
      <c r="M3052" s="466"/>
      <c r="N3052" s="466"/>
      <c r="O3052" s="466"/>
      <c r="P3052" s="466"/>
      <c r="Q3052" s="466"/>
      <c r="R3052" s="466"/>
      <c r="S3052" s="466"/>
      <c r="T3052" s="466"/>
      <c r="U3052" s="1115">
        <f t="shared" si="336"/>
        <v>0</v>
      </c>
      <c r="V3052" s="466"/>
      <c r="W3052" s="466"/>
      <c r="X3052" s="466"/>
      <c r="Y3052" s="466"/>
      <c r="Z3052" s="466"/>
      <c r="AA3052" s="466"/>
      <c r="AB3052" s="466"/>
      <c r="AC3052" s="466"/>
      <c r="AD3052" s="466"/>
      <c r="AE3052" s="466"/>
      <c r="AF3052" s="466"/>
      <c r="AG3052" s="2017"/>
      <c r="AH3052" s="2017"/>
      <c r="AI3052" s="2018"/>
      <c r="AJ3052" s="2018"/>
      <c r="AK3052" s="2018"/>
      <c r="AL3052" s="2017"/>
      <c r="AM3052" s="2019"/>
      <c r="AN3052" s="2019"/>
      <c r="AO3052" s="2017"/>
      <c r="AP3052" s="2638"/>
      <c r="AQ3052" s="2638"/>
      <c r="AR3052" s="2638"/>
      <c r="AS3052" s="2214"/>
      <c r="AT3052" s="2215"/>
      <c r="AU3052" s="2216"/>
      <c r="AV3052" s="2216"/>
      <c r="AW3052" s="2217"/>
      <c r="AX3052" s="2217"/>
      <c r="AY3052" s="2218"/>
      <c r="AZ3052" s="2200"/>
      <c r="BA3052" s="2200"/>
      <c r="BB3052" s="2200"/>
      <c r="BC3052" s="2200"/>
      <c r="BD3052" s="2200"/>
      <c r="BE3052" s="2169"/>
      <c r="BF3052" s="4466"/>
      <c r="BG3052" s="2169"/>
      <c r="BH3052" s="2169"/>
      <c r="BI3052" s="4466"/>
      <c r="BJ3052" s="2169"/>
      <c r="BK3052" s="2169"/>
      <c r="BL3052" s="2024">
        <f t="shared" si="337"/>
        <v>0</v>
      </c>
      <c r="BM3052" s="2169"/>
      <c r="BN3052" s="1902"/>
      <c r="BO3052" s="1878"/>
      <c r="BP3052" s="1878"/>
      <c r="BQ3052" s="1878"/>
      <c r="BR3052" s="2027"/>
      <c r="BS3052" s="2027"/>
      <c r="BT3052" s="2027"/>
      <c r="BU3052" s="2027"/>
      <c r="BV3052" s="2027"/>
      <c r="BW3052" s="2027"/>
      <c r="BX3052" s="2027"/>
      <c r="BY3052" s="2027"/>
      <c r="BZ3052" s="2027"/>
      <c r="CA3052" s="2027"/>
      <c r="CB3052" s="2027"/>
      <c r="CC3052" s="2027"/>
      <c r="CD3052" s="2242" t="s">
        <v>3091</v>
      </c>
    </row>
    <row r="3053" spans="1:82" ht="21" customHeight="1" thickBot="1" x14ac:dyDescent="0.25">
      <c r="A3053" s="1097" t="s">
        <v>163</v>
      </c>
      <c r="B3053" s="1098" t="s">
        <v>1410</v>
      </c>
      <c r="C3053" s="1099" t="s">
        <v>1411</v>
      </c>
      <c r="D3053" s="460">
        <v>403</v>
      </c>
      <c r="E3053" s="1100" t="s">
        <v>3807</v>
      </c>
      <c r="F3053" s="1100" t="s">
        <v>1413</v>
      </c>
      <c r="G3053" s="464">
        <v>38</v>
      </c>
      <c r="H3053" s="464" t="s">
        <v>1</v>
      </c>
      <c r="I3053" s="679">
        <v>100</v>
      </c>
      <c r="J3053" s="1102">
        <v>100</v>
      </c>
      <c r="K3053" s="538"/>
      <c r="L3053" s="1114"/>
      <c r="M3053" s="466"/>
      <c r="N3053" s="466"/>
      <c r="O3053" s="466"/>
      <c r="P3053" s="466"/>
      <c r="Q3053" s="466"/>
      <c r="R3053" s="466"/>
      <c r="S3053" s="466"/>
      <c r="T3053" s="466"/>
      <c r="U3053" s="1115">
        <f t="shared" si="336"/>
        <v>0</v>
      </c>
      <c r="V3053" s="466"/>
      <c r="W3053" s="466"/>
      <c r="X3053" s="466"/>
      <c r="Y3053" s="466"/>
      <c r="Z3053" s="466"/>
      <c r="AA3053" s="466"/>
      <c r="AB3053" s="466"/>
      <c r="AC3053" s="466"/>
      <c r="AD3053" s="466"/>
      <c r="AE3053" s="466"/>
      <c r="AF3053" s="466"/>
      <c r="AG3053" s="2017"/>
      <c r="AH3053" s="2017"/>
      <c r="AI3053" s="2018"/>
      <c r="AJ3053" s="2018"/>
      <c r="AK3053" s="2018"/>
      <c r="AL3053" s="2017"/>
      <c r="AM3053" s="2019"/>
      <c r="AN3053" s="2019"/>
      <c r="AO3053" s="2017"/>
      <c r="AP3053" s="2638"/>
      <c r="AQ3053" s="2638"/>
      <c r="AR3053" s="2638"/>
      <c r="AS3053" s="2214"/>
      <c r="AT3053" s="2215"/>
      <c r="AU3053" s="2216"/>
      <c r="AV3053" s="2216"/>
      <c r="AW3053" s="2217"/>
      <c r="AX3053" s="2217"/>
      <c r="AY3053" s="2218"/>
      <c r="AZ3053" s="2200"/>
      <c r="BA3053" s="2200"/>
      <c r="BB3053" s="2200"/>
      <c r="BC3053" s="2200"/>
      <c r="BD3053" s="2200"/>
      <c r="BE3053" s="2169"/>
      <c r="BF3053" s="4466"/>
      <c r="BG3053" s="2169"/>
      <c r="BH3053" s="2169"/>
      <c r="BI3053" s="4466"/>
      <c r="BJ3053" s="2169"/>
      <c r="BK3053" s="2169"/>
      <c r="BL3053" s="2024">
        <f t="shared" si="337"/>
        <v>0</v>
      </c>
      <c r="BM3053" s="2169"/>
      <c r="BN3053" s="1902"/>
      <c r="BO3053" s="1878"/>
      <c r="BP3053" s="1878"/>
      <c r="BQ3053" s="1878"/>
      <c r="BR3053" s="2027"/>
      <c r="BS3053" s="2027"/>
      <c r="BT3053" s="2027"/>
      <c r="BU3053" s="2027"/>
      <c r="BV3053" s="2027"/>
      <c r="BW3053" s="2027"/>
      <c r="BX3053" s="2027"/>
      <c r="BY3053" s="2027"/>
      <c r="BZ3053" s="2027"/>
      <c r="CA3053" s="2027"/>
      <c r="CB3053" s="2027"/>
      <c r="CC3053" s="2027"/>
      <c r="CD3053" s="2242" t="s">
        <v>3091</v>
      </c>
    </row>
    <row r="3054" spans="1:82" ht="25.5" customHeight="1" x14ac:dyDescent="0.2">
      <c r="A3054" s="449" t="s">
        <v>163</v>
      </c>
      <c r="B3054" s="671" t="s">
        <v>1410</v>
      </c>
      <c r="C3054" s="501" t="s">
        <v>1411</v>
      </c>
      <c r="D3054" s="163">
        <v>404</v>
      </c>
      <c r="E3054" s="672" t="s">
        <v>1412</v>
      </c>
      <c r="F3054" s="673" t="s">
        <v>1413</v>
      </c>
      <c r="G3054" s="217">
        <v>42</v>
      </c>
      <c r="H3054" s="194" t="s">
        <v>1</v>
      </c>
      <c r="I3054" s="674">
        <v>100</v>
      </c>
      <c r="J3054" s="675">
        <v>100</v>
      </c>
      <c r="K3054" s="319"/>
      <c r="L3054" s="293">
        <f t="shared" ref="L3054" si="339">+M3054+N3054+O3054+P3054+Q3054+R3054+S3054+T3054</f>
        <v>0</v>
      </c>
      <c r="M3054" s="52"/>
      <c r="N3054" s="52"/>
      <c r="O3054" s="52"/>
      <c r="P3054" s="52"/>
      <c r="Q3054" s="52"/>
      <c r="R3054" s="52"/>
      <c r="S3054" s="52"/>
      <c r="T3054" s="52"/>
      <c r="U3054" s="467">
        <f t="shared" ref="U3054:U3120" si="340">SUBTOTAL(9,V3054:AC3054)</f>
        <v>0</v>
      </c>
      <c r="V3054" s="52"/>
      <c r="W3054" s="52"/>
      <c r="X3054" s="52"/>
      <c r="Y3054" s="52"/>
      <c r="Z3054" s="52"/>
      <c r="AA3054" s="52"/>
      <c r="AB3054" s="52"/>
      <c r="AC3054" s="52"/>
      <c r="AD3054" s="52"/>
      <c r="AE3054" s="52"/>
      <c r="AF3054" s="52"/>
      <c r="AG3054" s="1462"/>
      <c r="AH3054" s="1462"/>
      <c r="AI3054" s="1462"/>
      <c r="AJ3054" s="1462"/>
      <c r="AK3054" s="1462"/>
      <c r="AL3054" s="1462"/>
      <c r="AM3054" s="1923"/>
      <c r="AN3054" s="1923"/>
      <c r="AO3054" s="1462"/>
      <c r="AP3054" s="1462"/>
      <c r="AQ3054" s="1462"/>
      <c r="AR3054" s="1462"/>
      <c r="AS3054" s="1687"/>
      <c r="AT3054" s="1638"/>
      <c r="AU3054" s="1969"/>
      <c r="AV3054" s="1969"/>
      <c r="AW3054" s="1970"/>
      <c r="AX3054" s="1970"/>
      <c r="AY3054" s="1971"/>
      <c r="AZ3054" s="1459"/>
      <c r="BA3054" s="1459"/>
      <c r="BB3054" s="1459"/>
      <c r="BC3054" s="1459"/>
      <c r="BD3054" s="1459"/>
      <c r="BE3054" s="1381"/>
      <c r="BF3054" s="1381"/>
      <c r="BG3054" s="1381"/>
      <c r="BH3054" s="1381"/>
      <c r="BI3054" s="1972"/>
      <c r="BJ3054" s="1932"/>
      <c r="BK3054" s="1932"/>
      <c r="BL3054" s="2437">
        <f t="shared" ref="BL3054:BL3120" si="341">BF3054-BI3054</f>
        <v>0</v>
      </c>
      <c r="BM3054" s="2438">
        <f>L3054-(BI3054:BI3059)</f>
        <v>0</v>
      </c>
      <c r="BN3054" s="2439"/>
      <c r="BO3054" s="2439"/>
      <c r="BP3054" s="2439"/>
      <c r="BQ3054" s="2439"/>
      <c r="BR3054" s="2440"/>
      <c r="BS3054" s="2441"/>
      <c r="BT3054" s="2441"/>
      <c r="BU3054" s="2441"/>
      <c r="BV3054" s="2441"/>
      <c r="BW3054" s="2441"/>
      <c r="BX3054" s="2441"/>
      <c r="BY3054" s="2441"/>
      <c r="BZ3054" s="2441"/>
      <c r="CA3054" s="2441"/>
      <c r="CB3054" s="2441"/>
      <c r="CC3054" s="2441"/>
      <c r="CD3054" s="3652" t="s">
        <v>911</v>
      </c>
    </row>
    <row r="3055" spans="1:82" ht="25.5" customHeight="1" x14ac:dyDescent="0.2">
      <c r="A3055" s="457" t="s">
        <v>163</v>
      </c>
      <c r="B3055" s="676" t="s">
        <v>1410</v>
      </c>
      <c r="C3055" s="503" t="s">
        <v>1411</v>
      </c>
      <c r="D3055" s="460">
        <v>404</v>
      </c>
      <c r="E3055" s="677" t="s">
        <v>1412</v>
      </c>
      <c r="F3055" s="678" t="s">
        <v>1413</v>
      </c>
      <c r="G3055" s="463">
        <v>42</v>
      </c>
      <c r="H3055" s="464" t="s">
        <v>1</v>
      </c>
      <c r="I3055" s="679">
        <v>100</v>
      </c>
      <c r="J3055" s="680">
        <v>100</v>
      </c>
      <c r="K3055" s="319"/>
      <c r="L3055" s="436"/>
      <c r="M3055" s="466"/>
      <c r="N3055" s="466"/>
      <c r="O3055" s="466"/>
      <c r="P3055" s="466"/>
      <c r="Q3055" s="466"/>
      <c r="R3055" s="466"/>
      <c r="S3055" s="466"/>
      <c r="T3055" s="466"/>
      <c r="U3055" s="467">
        <f t="shared" si="340"/>
        <v>0</v>
      </c>
      <c r="V3055" s="466"/>
      <c r="W3055" s="466"/>
      <c r="X3055" s="466"/>
      <c r="Y3055" s="466"/>
      <c r="Z3055" s="466"/>
      <c r="AA3055" s="466"/>
      <c r="AB3055" s="466"/>
      <c r="AC3055" s="466"/>
      <c r="AD3055" s="466"/>
      <c r="AE3055" s="466"/>
      <c r="AF3055" s="466"/>
      <c r="AG3055" s="1133"/>
      <c r="AH3055" s="1133"/>
      <c r="AI3055" s="1133"/>
      <c r="AJ3055" s="1133"/>
      <c r="AK3055" s="1133"/>
      <c r="AL3055" s="1133"/>
      <c r="AM3055" s="1147"/>
      <c r="AN3055" s="1147"/>
      <c r="AO3055" s="1133"/>
      <c r="AP3055" s="1133"/>
      <c r="AQ3055" s="1133"/>
      <c r="AR3055" s="1133"/>
      <c r="AS3055" s="1991"/>
      <c r="AT3055" s="1143"/>
      <c r="AU3055" s="1992"/>
      <c r="AV3055" s="1992"/>
      <c r="AW3055" s="1993"/>
      <c r="AX3055" s="1993"/>
      <c r="AY3055" s="1994"/>
      <c r="AZ3055" s="1423"/>
      <c r="BA3055" s="1423"/>
      <c r="BB3055" s="1423"/>
      <c r="BC3055" s="1423"/>
      <c r="BD3055" s="1423"/>
      <c r="BE3055" s="1419"/>
      <c r="BF3055" s="1419"/>
      <c r="BG3055" s="1419"/>
      <c r="BH3055" s="1419"/>
      <c r="BI3055" s="1985"/>
      <c r="BJ3055" s="1419"/>
      <c r="BK3055" s="1419"/>
      <c r="BL3055" s="1986">
        <f t="shared" si="341"/>
        <v>0</v>
      </c>
      <c r="BM3055" s="2442"/>
      <c r="BN3055" s="2442"/>
      <c r="BO3055" s="2442"/>
      <c r="BP3055" s="2442"/>
      <c r="BQ3055" s="2442"/>
      <c r="BR3055" s="1990"/>
      <c r="BS3055" s="1990"/>
      <c r="BT3055" s="1990"/>
      <c r="BU3055" s="1990"/>
      <c r="BV3055" s="1990"/>
      <c r="BW3055" s="1990"/>
      <c r="BX3055" s="1990"/>
      <c r="BY3055" s="1990"/>
      <c r="BZ3055" s="1990"/>
      <c r="CA3055" s="1990"/>
      <c r="CB3055" s="1990"/>
      <c r="CC3055" s="1990"/>
      <c r="CD3055" s="2242" t="s">
        <v>911</v>
      </c>
    </row>
    <row r="3056" spans="1:82" ht="25.5" customHeight="1" x14ac:dyDescent="0.2">
      <c r="A3056" s="457" t="s">
        <v>163</v>
      </c>
      <c r="B3056" s="676" t="s">
        <v>1410</v>
      </c>
      <c r="C3056" s="503" t="s">
        <v>1411</v>
      </c>
      <c r="D3056" s="460">
        <v>404</v>
      </c>
      <c r="E3056" s="677" t="s">
        <v>1412</v>
      </c>
      <c r="F3056" s="678" t="s">
        <v>1413</v>
      </c>
      <c r="G3056" s="463">
        <v>42</v>
      </c>
      <c r="H3056" s="464" t="s">
        <v>1</v>
      </c>
      <c r="I3056" s="679">
        <v>100</v>
      </c>
      <c r="J3056" s="680">
        <v>100</v>
      </c>
      <c r="K3056" s="319"/>
      <c r="L3056" s="436"/>
      <c r="M3056" s="466"/>
      <c r="N3056" s="466"/>
      <c r="O3056" s="466"/>
      <c r="P3056" s="466"/>
      <c r="Q3056" s="466"/>
      <c r="R3056" s="466"/>
      <c r="S3056" s="466"/>
      <c r="T3056" s="466"/>
      <c r="U3056" s="467">
        <f t="shared" si="340"/>
        <v>0</v>
      </c>
      <c r="V3056" s="466"/>
      <c r="W3056" s="466"/>
      <c r="X3056" s="466"/>
      <c r="Y3056" s="466"/>
      <c r="Z3056" s="466"/>
      <c r="AA3056" s="466"/>
      <c r="AB3056" s="466"/>
      <c r="AC3056" s="466"/>
      <c r="AD3056" s="466"/>
      <c r="AE3056" s="466"/>
      <c r="AF3056" s="466"/>
      <c r="AG3056" s="1133"/>
      <c r="AH3056" s="1133"/>
      <c r="AI3056" s="1133"/>
      <c r="AJ3056" s="1133"/>
      <c r="AK3056" s="1133"/>
      <c r="AL3056" s="1133"/>
      <c r="AM3056" s="1147"/>
      <c r="AN3056" s="1147"/>
      <c r="AO3056" s="1133"/>
      <c r="AP3056" s="1133"/>
      <c r="AQ3056" s="1133"/>
      <c r="AR3056" s="1133"/>
      <c r="AS3056" s="1991"/>
      <c r="AT3056" s="1143"/>
      <c r="AU3056" s="1992"/>
      <c r="AV3056" s="1992"/>
      <c r="AW3056" s="1993"/>
      <c r="AX3056" s="1993"/>
      <c r="AY3056" s="1994"/>
      <c r="AZ3056" s="1423"/>
      <c r="BA3056" s="1423"/>
      <c r="BB3056" s="1423"/>
      <c r="BC3056" s="1423"/>
      <c r="BD3056" s="1423"/>
      <c r="BE3056" s="1419"/>
      <c r="BF3056" s="1419"/>
      <c r="BG3056" s="1419"/>
      <c r="BH3056" s="1419"/>
      <c r="BI3056" s="1985"/>
      <c r="BJ3056" s="1419"/>
      <c r="BK3056" s="1419"/>
      <c r="BL3056" s="1986">
        <f t="shared" si="341"/>
        <v>0</v>
      </c>
      <c r="BM3056" s="2442"/>
      <c r="BN3056" s="2442"/>
      <c r="BO3056" s="2442"/>
      <c r="BP3056" s="2442"/>
      <c r="BQ3056" s="2442"/>
      <c r="BR3056" s="1990"/>
      <c r="BS3056" s="1990"/>
      <c r="BT3056" s="1990"/>
      <c r="BU3056" s="1990"/>
      <c r="BV3056" s="1990"/>
      <c r="BW3056" s="1990"/>
      <c r="BX3056" s="1990"/>
      <c r="BY3056" s="1990"/>
      <c r="BZ3056" s="1990"/>
      <c r="CA3056" s="1990"/>
      <c r="CB3056" s="1990"/>
      <c r="CC3056" s="1990"/>
      <c r="CD3056" s="2242" t="s">
        <v>911</v>
      </c>
    </row>
    <row r="3057" spans="1:82" ht="25.5" customHeight="1" x14ac:dyDescent="0.2">
      <c r="A3057" s="457" t="s">
        <v>163</v>
      </c>
      <c r="B3057" s="676" t="s">
        <v>1410</v>
      </c>
      <c r="C3057" s="503" t="s">
        <v>1411</v>
      </c>
      <c r="D3057" s="460">
        <v>404</v>
      </c>
      <c r="E3057" s="677" t="s">
        <v>1412</v>
      </c>
      <c r="F3057" s="678" t="s">
        <v>1413</v>
      </c>
      <c r="G3057" s="463">
        <v>42</v>
      </c>
      <c r="H3057" s="464" t="s">
        <v>1</v>
      </c>
      <c r="I3057" s="679">
        <v>100</v>
      </c>
      <c r="J3057" s="680">
        <v>100</v>
      </c>
      <c r="K3057" s="319"/>
      <c r="L3057" s="436"/>
      <c r="M3057" s="466"/>
      <c r="N3057" s="466"/>
      <c r="O3057" s="466"/>
      <c r="P3057" s="466"/>
      <c r="Q3057" s="466"/>
      <c r="R3057" s="466"/>
      <c r="S3057" s="466"/>
      <c r="T3057" s="466"/>
      <c r="U3057" s="467">
        <f t="shared" si="340"/>
        <v>0</v>
      </c>
      <c r="V3057" s="466"/>
      <c r="W3057" s="466"/>
      <c r="X3057" s="466"/>
      <c r="Y3057" s="466"/>
      <c r="Z3057" s="466"/>
      <c r="AA3057" s="466"/>
      <c r="AB3057" s="466"/>
      <c r="AC3057" s="466"/>
      <c r="AD3057" s="466"/>
      <c r="AE3057" s="466"/>
      <c r="AF3057" s="466"/>
      <c r="AG3057" s="1133"/>
      <c r="AH3057" s="1133"/>
      <c r="AI3057" s="1133"/>
      <c r="AJ3057" s="1133"/>
      <c r="AK3057" s="1133"/>
      <c r="AL3057" s="1133"/>
      <c r="AM3057" s="1147"/>
      <c r="AN3057" s="1147"/>
      <c r="AO3057" s="1133"/>
      <c r="AP3057" s="1133"/>
      <c r="AQ3057" s="1133"/>
      <c r="AR3057" s="1133"/>
      <c r="AS3057" s="1991"/>
      <c r="AT3057" s="1143"/>
      <c r="AU3057" s="1992"/>
      <c r="AV3057" s="1992"/>
      <c r="AW3057" s="1993"/>
      <c r="AX3057" s="1993"/>
      <c r="AY3057" s="1994"/>
      <c r="AZ3057" s="1423"/>
      <c r="BA3057" s="1423"/>
      <c r="BB3057" s="1423"/>
      <c r="BC3057" s="1423"/>
      <c r="BD3057" s="1423"/>
      <c r="BE3057" s="1419"/>
      <c r="BF3057" s="1419"/>
      <c r="BG3057" s="1419"/>
      <c r="BH3057" s="1419"/>
      <c r="BI3057" s="1985"/>
      <c r="BJ3057" s="1419"/>
      <c r="BK3057" s="1419"/>
      <c r="BL3057" s="1986">
        <f t="shared" si="341"/>
        <v>0</v>
      </c>
      <c r="BM3057" s="2442"/>
      <c r="BN3057" s="2442"/>
      <c r="BO3057" s="2442"/>
      <c r="BP3057" s="2442"/>
      <c r="BQ3057" s="2442"/>
      <c r="BR3057" s="1990"/>
      <c r="BS3057" s="1990"/>
      <c r="BT3057" s="1990"/>
      <c r="BU3057" s="1990"/>
      <c r="BV3057" s="1990"/>
      <c r="BW3057" s="1990"/>
      <c r="BX3057" s="1990"/>
      <c r="BY3057" s="1990"/>
      <c r="BZ3057" s="1990"/>
      <c r="CA3057" s="1990"/>
      <c r="CB3057" s="1990"/>
      <c r="CC3057" s="1990"/>
      <c r="CD3057" s="2242" t="s">
        <v>911</v>
      </c>
    </row>
    <row r="3058" spans="1:82" ht="25.5" customHeight="1" x14ac:dyDescent="0.2">
      <c r="A3058" s="457" t="s">
        <v>163</v>
      </c>
      <c r="B3058" s="676" t="s">
        <v>1410</v>
      </c>
      <c r="C3058" s="503" t="s">
        <v>1411</v>
      </c>
      <c r="D3058" s="460">
        <v>404</v>
      </c>
      <c r="E3058" s="677" t="s">
        <v>1412</v>
      </c>
      <c r="F3058" s="678" t="s">
        <v>1413</v>
      </c>
      <c r="G3058" s="463">
        <v>42</v>
      </c>
      <c r="H3058" s="464" t="s">
        <v>1</v>
      </c>
      <c r="I3058" s="679">
        <v>100</v>
      </c>
      <c r="J3058" s="680">
        <v>100</v>
      </c>
      <c r="K3058" s="319"/>
      <c r="L3058" s="436"/>
      <c r="M3058" s="466"/>
      <c r="N3058" s="466"/>
      <c r="O3058" s="466"/>
      <c r="P3058" s="466"/>
      <c r="Q3058" s="466"/>
      <c r="R3058" s="466"/>
      <c r="S3058" s="466"/>
      <c r="T3058" s="466"/>
      <c r="U3058" s="467">
        <f t="shared" si="340"/>
        <v>0</v>
      </c>
      <c r="V3058" s="466"/>
      <c r="W3058" s="466"/>
      <c r="X3058" s="466"/>
      <c r="Y3058" s="466"/>
      <c r="Z3058" s="466"/>
      <c r="AA3058" s="466"/>
      <c r="AB3058" s="466"/>
      <c r="AC3058" s="466"/>
      <c r="AD3058" s="466"/>
      <c r="AE3058" s="466"/>
      <c r="AF3058" s="466"/>
      <c r="AG3058" s="1133"/>
      <c r="AH3058" s="1133"/>
      <c r="AI3058" s="1133"/>
      <c r="AJ3058" s="1133"/>
      <c r="AK3058" s="1133"/>
      <c r="AL3058" s="1133"/>
      <c r="AM3058" s="1147"/>
      <c r="AN3058" s="1147"/>
      <c r="AO3058" s="1133"/>
      <c r="AP3058" s="1133"/>
      <c r="AQ3058" s="1133"/>
      <c r="AR3058" s="1133"/>
      <c r="AS3058" s="1991"/>
      <c r="AT3058" s="1143"/>
      <c r="AU3058" s="1992"/>
      <c r="AV3058" s="1992"/>
      <c r="AW3058" s="1993"/>
      <c r="AX3058" s="1993"/>
      <c r="AY3058" s="1994"/>
      <c r="AZ3058" s="1423"/>
      <c r="BA3058" s="1423"/>
      <c r="BB3058" s="1423"/>
      <c r="BC3058" s="1423"/>
      <c r="BD3058" s="1423"/>
      <c r="BE3058" s="1419"/>
      <c r="BF3058" s="1419"/>
      <c r="BG3058" s="1419"/>
      <c r="BH3058" s="1419"/>
      <c r="BI3058" s="1985"/>
      <c r="BJ3058" s="1419"/>
      <c r="BK3058" s="1419"/>
      <c r="BL3058" s="1986">
        <f t="shared" si="341"/>
        <v>0</v>
      </c>
      <c r="BM3058" s="2442"/>
      <c r="BN3058" s="2442"/>
      <c r="BO3058" s="2442"/>
      <c r="BP3058" s="2442"/>
      <c r="BQ3058" s="2442"/>
      <c r="BR3058" s="1990"/>
      <c r="BS3058" s="1990"/>
      <c r="BT3058" s="1990"/>
      <c r="BU3058" s="1990"/>
      <c r="BV3058" s="1990"/>
      <c r="BW3058" s="1990"/>
      <c r="BX3058" s="1990"/>
      <c r="BY3058" s="1990"/>
      <c r="BZ3058" s="1990"/>
      <c r="CA3058" s="1990"/>
      <c r="CB3058" s="1990"/>
      <c r="CC3058" s="1990"/>
      <c r="CD3058" s="2242" t="s">
        <v>911</v>
      </c>
    </row>
    <row r="3059" spans="1:82" ht="25.5" customHeight="1" thickBot="1" x14ac:dyDescent="0.25">
      <c r="A3059" s="469" t="s">
        <v>163</v>
      </c>
      <c r="B3059" s="681" t="s">
        <v>1410</v>
      </c>
      <c r="C3059" s="511" t="s">
        <v>1411</v>
      </c>
      <c r="D3059" s="431">
        <v>404</v>
      </c>
      <c r="E3059" s="682" t="s">
        <v>1412</v>
      </c>
      <c r="F3059" s="683" t="s">
        <v>1413</v>
      </c>
      <c r="G3059" s="434">
        <v>42</v>
      </c>
      <c r="H3059" s="446" t="s">
        <v>1</v>
      </c>
      <c r="I3059" s="684">
        <v>100</v>
      </c>
      <c r="J3059" s="685">
        <v>100</v>
      </c>
      <c r="K3059" s="319"/>
      <c r="L3059" s="437"/>
      <c r="M3059" s="474"/>
      <c r="N3059" s="474"/>
      <c r="O3059" s="474"/>
      <c r="P3059" s="474"/>
      <c r="Q3059" s="474"/>
      <c r="R3059" s="474"/>
      <c r="S3059" s="474"/>
      <c r="T3059" s="474"/>
      <c r="U3059" s="467">
        <f t="shared" si="340"/>
        <v>0</v>
      </c>
      <c r="V3059" s="474"/>
      <c r="W3059" s="474"/>
      <c r="X3059" s="474"/>
      <c r="Y3059" s="474"/>
      <c r="Z3059" s="474"/>
      <c r="AA3059" s="474"/>
      <c r="AB3059" s="474"/>
      <c r="AC3059" s="474"/>
      <c r="AD3059" s="474"/>
      <c r="AE3059" s="474"/>
      <c r="AF3059" s="474"/>
      <c r="AG3059" s="1505"/>
      <c r="AH3059" s="1505"/>
      <c r="AI3059" s="1505"/>
      <c r="AJ3059" s="1505"/>
      <c r="AK3059" s="1505"/>
      <c r="AL3059" s="1505"/>
      <c r="AM3059" s="1995"/>
      <c r="AN3059" s="1995"/>
      <c r="AO3059" s="1505"/>
      <c r="AP3059" s="1505"/>
      <c r="AQ3059" s="1505"/>
      <c r="AR3059" s="1505"/>
      <c r="AS3059" s="1996"/>
      <c r="AT3059" s="1997"/>
      <c r="AU3059" s="1998"/>
      <c r="AV3059" s="1998"/>
      <c r="AW3059" s="1999"/>
      <c r="AX3059" s="1999"/>
      <c r="AY3059" s="2000"/>
      <c r="AZ3059" s="1502"/>
      <c r="BA3059" s="1502"/>
      <c r="BB3059" s="1502"/>
      <c r="BC3059" s="1502"/>
      <c r="BD3059" s="1502"/>
      <c r="BE3059" s="1498"/>
      <c r="BF3059" s="1498"/>
      <c r="BG3059" s="1498"/>
      <c r="BH3059" s="1498"/>
      <c r="BI3059" s="2001"/>
      <c r="BJ3059" s="1419"/>
      <c r="BK3059" s="1419"/>
      <c r="BL3059" s="1986">
        <f t="shared" si="341"/>
        <v>0</v>
      </c>
      <c r="BM3059" s="2442"/>
      <c r="BN3059" s="2442"/>
      <c r="BO3059" s="2442"/>
      <c r="BP3059" s="2442"/>
      <c r="BQ3059" s="2442"/>
      <c r="BR3059" s="1990"/>
      <c r="BS3059" s="1990"/>
      <c r="BT3059" s="1990"/>
      <c r="BU3059" s="1990"/>
      <c r="BV3059" s="1990"/>
      <c r="BW3059" s="1990"/>
      <c r="BX3059" s="1990"/>
      <c r="BY3059" s="1990"/>
      <c r="BZ3059" s="1990"/>
      <c r="CA3059" s="1990"/>
      <c r="CB3059" s="1990"/>
      <c r="CC3059" s="1990"/>
      <c r="CD3059" s="2242" t="s">
        <v>911</v>
      </c>
    </row>
    <row r="3060" spans="1:82" s="1414" customFormat="1" ht="144" x14ac:dyDescent="0.2">
      <c r="A3060" s="1570" t="s">
        <v>163</v>
      </c>
      <c r="B3060" s="1609" t="s">
        <v>1410</v>
      </c>
      <c r="C3060" s="1600" t="s">
        <v>4941</v>
      </c>
      <c r="D3060" s="1380">
        <v>405</v>
      </c>
      <c r="E3060" s="1459" t="s">
        <v>4952</v>
      </c>
      <c r="F3060" s="1622" t="s">
        <v>4953</v>
      </c>
      <c r="G3060" s="1382">
        <v>0</v>
      </c>
      <c r="H3060" s="1381" t="s">
        <v>0</v>
      </c>
      <c r="I3060" s="1382">
        <v>1</v>
      </c>
      <c r="J3060" s="1456">
        <v>0.25</v>
      </c>
      <c r="K3060" s="1381"/>
      <c r="L3060" s="1457">
        <f>+M3060+N3060+O3060+P3060+Q3060+R3060+S3060+T3060</f>
        <v>103268400</v>
      </c>
      <c r="M3060" s="345">
        <v>103268400</v>
      </c>
      <c r="N3060" s="1459"/>
      <c r="O3060" s="1459"/>
      <c r="P3060" s="1459"/>
      <c r="Q3060" s="1459"/>
      <c r="R3060" s="1459"/>
      <c r="S3060" s="1459"/>
      <c r="T3060" s="1459"/>
      <c r="U3060" s="1460">
        <f t="shared" ref="U3060:U3097" si="342">V3060+W3060+X3060+Y3060+Z3060+AA3060+AB3060+AC3060</f>
        <v>76000000</v>
      </c>
      <c r="V3060" s="514">
        <v>76000000</v>
      </c>
      <c r="W3060" s="775"/>
      <c r="X3060" s="775"/>
      <c r="Y3060" s="775"/>
      <c r="Z3060" s="775"/>
      <c r="AA3060" s="775"/>
      <c r="AB3060" s="775"/>
      <c r="AC3060" s="775"/>
      <c r="AD3060" s="1459"/>
      <c r="AE3060" s="1459"/>
      <c r="AF3060" s="1459"/>
      <c r="AG3060" s="1382">
        <v>93130000</v>
      </c>
      <c r="AH3060" s="1382" t="s">
        <v>4954</v>
      </c>
      <c r="AI3060" s="1573">
        <v>42856</v>
      </c>
      <c r="AJ3060" s="1382" t="s">
        <v>2066</v>
      </c>
      <c r="AK3060" s="1382" t="s">
        <v>596</v>
      </c>
      <c r="AL3060" s="1382" t="s">
        <v>4840</v>
      </c>
      <c r="AM3060" s="1540">
        <v>10000000</v>
      </c>
      <c r="AN3060" s="1540">
        <v>10000000</v>
      </c>
      <c r="AO3060" s="1382" t="s">
        <v>275</v>
      </c>
      <c r="AP3060" s="1382" t="s">
        <v>275</v>
      </c>
      <c r="AQ3060" s="1382" t="s">
        <v>4955</v>
      </c>
      <c r="AR3060" s="1382">
        <v>2204100106</v>
      </c>
      <c r="AS3060" s="1516" t="s">
        <v>4956</v>
      </c>
      <c r="AT3060" s="1516" t="s">
        <v>4872</v>
      </c>
      <c r="AU3060" s="1516">
        <v>5</v>
      </c>
      <c r="AV3060" s="1516">
        <v>5</v>
      </c>
      <c r="AW3060" s="1575" t="s">
        <v>4957</v>
      </c>
      <c r="AX3060" s="1575">
        <v>43100</v>
      </c>
      <c r="AY3060" s="1518">
        <v>10000000</v>
      </c>
      <c r="AZ3060" s="1623">
        <v>2017000002</v>
      </c>
      <c r="BA3060" s="1420" t="s">
        <v>4873</v>
      </c>
      <c r="BB3060" s="1420" t="s">
        <v>4874</v>
      </c>
      <c r="BC3060" s="1420" t="s">
        <v>4875</v>
      </c>
      <c r="BD3060" s="1382">
        <v>2017000431</v>
      </c>
      <c r="BE3060" s="1575">
        <v>42789</v>
      </c>
      <c r="BF3060" s="1538">
        <v>10000000</v>
      </c>
      <c r="BG3060" s="1382">
        <v>2017000693</v>
      </c>
      <c r="BH3060" s="1539">
        <v>42857</v>
      </c>
      <c r="BI3060" s="1540">
        <v>10000000</v>
      </c>
      <c r="BJ3060" s="1382"/>
      <c r="BK3060" s="1382"/>
      <c r="BL3060" s="1552">
        <f t="shared" ref="BL3060:BL3102" si="343">BF3059-BI3059</f>
        <v>0</v>
      </c>
      <c r="BM3060" s="1541"/>
      <c r="BN3060" s="1471"/>
      <c r="BO3060" s="1471"/>
      <c r="BP3060" s="1471"/>
      <c r="BQ3060" s="1471"/>
      <c r="BR3060" s="1471"/>
      <c r="BS3060" s="1471"/>
      <c r="BT3060" s="1471"/>
      <c r="BU3060" s="1471"/>
      <c r="BV3060" s="1471"/>
      <c r="BW3060" s="1471"/>
      <c r="BX3060" s="1471"/>
      <c r="BY3060" s="1471"/>
      <c r="BZ3060" s="1471"/>
      <c r="CA3060" s="1471"/>
      <c r="CB3060" s="1471"/>
      <c r="CC3060" s="1471"/>
      <c r="CD3060" s="1542" t="s">
        <v>4788</v>
      </c>
    </row>
    <row r="3061" spans="1:82" s="1414" customFormat="1" ht="144" x14ac:dyDescent="0.25">
      <c r="A3061" s="1580" t="s">
        <v>163</v>
      </c>
      <c r="B3061" s="1610" t="s">
        <v>1410</v>
      </c>
      <c r="C3061" s="1602" t="s">
        <v>4941</v>
      </c>
      <c r="D3061" s="1418">
        <v>405</v>
      </c>
      <c r="E3061" s="1423" t="s">
        <v>4952</v>
      </c>
      <c r="F3061" s="1453" t="s">
        <v>4953</v>
      </c>
      <c r="G3061" s="1420">
        <v>0</v>
      </c>
      <c r="H3061" s="1419" t="s">
        <v>0</v>
      </c>
      <c r="I3061" s="1420">
        <v>1</v>
      </c>
      <c r="J3061" s="1421">
        <v>0.25</v>
      </c>
      <c r="K3061" s="1419"/>
      <c r="L3061" s="1422"/>
      <c r="M3061" s="1423"/>
      <c r="N3061" s="1423"/>
      <c r="O3061" s="1423"/>
      <c r="P3061" s="1423"/>
      <c r="Q3061" s="1423"/>
      <c r="R3061" s="1423"/>
      <c r="S3061" s="1423"/>
      <c r="T3061" s="1423"/>
      <c r="U3061" s="1424"/>
      <c r="V3061" s="1423"/>
      <c r="W3061" s="1423"/>
      <c r="X3061" s="1423"/>
      <c r="Y3061" s="1423"/>
      <c r="Z3061" s="1423"/>
      <c r="AA3061" s="1423"/>
      <c r="AB3061" s="1423"/>
      <c r="AC3061" s="1423"/>
      <c r="AD3061" s="1423"/>
      <c r="AE3061" s="1423"/>
      <c r="AF3061" s="1423"/>
      <c r="AG3061" s="1420">
        <v>93130000</v>
      </c>
      <c r="AH3061" s="1420" t="s">
        <v>4954</v>
      </c>
      <c r="AI3061" s="1550">
        <v>42856</v>
      </c>
      <c r="AJ3061" s="1420" t="s">
        <v>4945</v>
      </c>
      <c r="AK3061" s="1420" t="s">
        <v>596</v>
      </c>
      <c r="AL3061" s="1420" t="s">
        <v>4840</v>
      </c>
      <c r="AM3061" s="1551">
        <v>11000000</v>
      </c>
      <c r="AN3061" s="1551">
        <v>11000000</v>
      </c>
      <c r="AO3061" s="1420" t="s">
        <v>275</v>
      </c>
      <c r="AP3061" s="1420" t="s">
        <v>275</v>
      </c>
      <c r="AQ3061" s="1420" t="s">
        <v>4955</v>
      </c>
      <c r="AR3061" s="1420">
        <v>2204100106</v>
      </c>
      <c r="AS3061" s="1531" t="s">
        <v>4958</v>
      </c>
      <c r="AT3061" s="1494" t="s">
        <v>1676</v>
      </c>
      <c r="AU3061" s="1494">
        <v>100</v>
      </c>
      <c r="AV3061" s="1494">
        <v>100</v>
      </c>
      <c r="AW3061" s="1531">
        <v>42856</v>
      </c>
      <c r="AX3061" s="1531">
        <v>42896</v>
      </c>
      <c r="AY3061" s="1491">
        <v>11000000</v>
      </c>
      <c r="AZ3061" s="1623">
        <v>201700257</v>
      </c>
      <c r="BA3061" s="1420" t="s">
        <v>4901</v>
      </c>
      <c r="BB3061" s="1420" t="s">
        <v>4959</v>
      </c>
      <c r="BC3061" s="1420" t="s">
        <v>4960</v>
      </c>
      <c r="BD3061" s="1420">
        <v>2017000930</v>
      </c>
      <c r="BE3061" s="1454">
        <v>42899</v>
      </c>
      <c r="BF3061" s="1549">
        <v>11000000</v>
      </c>
      <c r="BG3061" s="1420">
        <v>2017001165</v>
      </c>
      <c r="BH3061" s="1454">
        <v>42948</v>
      </c>
      <c r="BI3061" s="1551">
        <v>11000000</v>
      </c>
      <c r="BJ3061" s="1454">
        <v>42948</v>
      </c>
      <c r="BK3061" s="1454">
        <v>43100</v>
      </c>
      <c r="BL3061" s="1552">
        <f t="shared" si="343"/>
        <v>0</v>
      </c>
      <c r="BM3061" s="1552"/>
      <c r="BN3061" s="1439"/>
      <c r="BO3061" s="1439"/>
      <c r="BP3061" s="1439"/>
      <c r="BQ3061" s="1439"/>
      <c r="BR3061" s="1439"/>
      <c r="BS3061" s="1439"/>
      <c r="BT3061" s="1439"/>
      <c r="BU3061" s="1439"/>
      <c r="BV3061" s="1439"/>
      <c r="BW3061" s="1439"/>
      <c r="BX3061" s="1439"/>
      <c r="BY3061" s="1439"/>
      <c r="BZ3061" s="1439"/>
      <c r="CA3061" s="1439"/>
      <c r="CB3061" s="1439"/>
      <c r="CC3061" s="1439"/>
      <c r="CD3061" s="1553" t="s">
        <v>4788</v>
      </c>
    </row>
    <row r="3062" spans="1:82" s="1414" customFormat="1" ht="144" x14ac:dyDescent="0.25">
      <c r="A3062" s="1580" t="s">
        <v>163</v>
      </c>
      <c r="B3062" s="1610" t="s">
        <v>1410</v>
      </c>
      <c r="C3062" s="1602" t="s">
        <v>4941</v>
      </c>
      <c r="D3062" s="1418">
        <v>405</v>
      </c>
      <c r="E3062" s="1423" t="s">
        <v>4952</v>
      </c>
      <c r="F3062" s="1453" t="s">
        <v>4953</v>
      </c>
      <c r="G3062" s="1420">
        <v>0</v>
      </c>
      <c r="H3062" s="1419" t="s">
        <v>0</v>
      </c>
      <c r="I3062" s="1420">
        <v>1</v>
      </c>
      <c r="J3062" s="1421">
        <v>0.25</v>
      </c>
      <c r="K3062" s="1419"/>
      <c r="L3062" s="1422"/>
      <c r="M3062" s="1423"/>
      <c r="N3062" s="1423"/>
      <c r="O3062" s="1423"/>
      <c r="P3062" s="1423"/>
      <c r="Q3062" s="1423"/>
      <c r="R3062" s="1423"/>
      <c r="S3062" s="1423"/>
      <c r="T3062" s="1423"/>
      <c r="U3062" s="1424">
        <f t="shared" si="342"/>
        <v>0</v>
      </c>
      <c r="V3062" s="1423"/>
      <c r="W3062" s="1423"/>
      <c r="X3062" s="1423"/>
      <c r="Y3062" s="1423"/>
      <c r="Z3062" s="1423"/>
      <c r="AA3062" s="1423"/>
      <c r="AB3062" s="1423"/>
      <c r="AC3062" s="1423"/>
      <c r="AD3062" s="1423"/>
      <c r="AE3062" s="1423"/>
      <c r="AF3062" s="1423"/>
      <c r="AG3062" s="1420">
        <v>93130000</v>
      </c>
      <c r="AH3062" s="1420" t="s">
        <v>4954</v>
      </c>
      <c r="AI3062" s="1550">
        <v>42856</v>
      </c>
      <c r="AJ3062" s="1420" t="s">
        <v>4945</v>
      </c>
      <c r="AK3062" s="1420" t="s">
        <v>596</v>
      </c>
      <c r="AL3062" s="1420" t="s">
        <v>4840</v>
      </c>
      <c r="AM3062" s="1551">
        <v>20000000</v>
      </c>
      <c r="AN3062" s="1551">
        <v>20000000</v>
      </c>
      <c r="AO3062" s="1420" t="s">
        <v>275</v>
      </c>
      <c r="AP3062" s="1420" t="s">
        <v>275</v>
      </c>
      <c r="AQ3062" s="1420" t="s">
        <v>4955</v>
      </c>
      <c r="AR3062" s="1420">
        <v>2204100106</v>
      </c>
      <c r="AS3062" s="1531" t="s">
        <v>4961</v>
      </c>
      <c r="AT3062" s="1494" t="s">
        <v>4962</v>
      </c>
      <c r="AU3062" s="1494">
        <v>100</v>
      </c>
      <c r="AV3062" s="1494">
        <v>100</v>
      </c>
      <c r="AW3062" s="1531">
        <v>42856</v>
      </c>
      <c r="AX3062" s="1531">
        <v>43092</v>
      </c>
      <c r="AY3062" s="1491">
        <v>20000000</v>
      </c>
      <c r="AZ3062" s="1623">
        <v>201700256</v>
      </c>
      <c r="BA3062" s="1420" t="s">
        <v>4901</v>
      </c>
      <c r="BB3062" s="1494" t="s">
        <v>4963</v>
      </c>
      <c r="BC3062" s="1420" t="s">
        <v>4964</v>
      </c>
      <c r="BD3062" s="1420">
        <v>2017001059</v>
      </c>
      <c r="BE3062" s="1454">
        <v>42926</v>
      </c>
      <c r="BF3062" s="1549">
        <v>15000000</v>
      </c>
      <c r="BG3062" s="1420">
        <v>2017001157</v>
      </c>
      <c r="BH3062" s="1454">
        <v>42948</v>
      </c>
      <c r="BI3062" s="1551">
        <v>15000000</v>
      </c>
      <c r="BJ3062" s="1454">
        <v>42948</v>
      </c>
      <c r="BK3062" s="1454">
        <v>43100</v>
      </c>
      <c r="BL3062" s="1552">
        <f t="shared" si="343"/>
        <v>0</v>
      </c>
      <c r="BM3062" s="1420"/>
      <c r="BN3062" s="1439"/>
      <c r="BO3062" s="1439"/>
      <c r="BP3062" s="1439"/>
      <c r="BQ3062" s="1439"/>
      <c r="BR3062" s="1439"/>
      <c r="BS3062" s="1439"/>
      <c r="BT3062" s="1439"/>
      <c r="BU3062" s="1439"/>
      <c r="BV3062" s="1439"/>
      <c r="BW3062" s="1439"/>
      <c r="BX3062" s="1439"/>
      <c r="BY3062" s="1439"/>
      <c r="BZ3062" s="1439"/>
      <c r="CA3062" s="1439"/>
      <c r="CB3062" s="1439"/>
      <c r="CC3062" s="1439"/>
      <c r="CD3062" s="1553" t="s">
        <v>4788</v>
      </c>
    </row>
    <row r="3063" spans="1:82" s="1414" customFormat="1" ht="144" x14ac:dyDescent="0.25">
      <c r="A3063" s="1580" t="s">
        <v>163</v>
      </c>
      <c r="B3063" s="1610" t="s">
        <v>1410</v>
      </c>
      <c r="C3063" s="1602" t="s">
        <v>4941</v>
      </c>
      <c r="D3063" s="1418">
        <v>405</v>
      </c>
      <c r="E3063" s="1423" t="s">
        <v>4952</v>
      </c>
      <c r="F3063" s="1453" t="s">
        <v>4953</v>
      </c>
      <c r="G3063" s="1420">
        <v>0</v>
      </c>
      <c r="H3063" s="1419" t="s">
        <v>0</v>
      </c>
      <c r="I3063" s="1420">
        <v>1</v>
      </c>
      <c r="J3063" s="1421">
        <v>0.25</v>
      </c>
      <c r="K3063" s="1419"/>
      <c r="L3063" s="1422"/>
      <c r="M3063" s="1423"/>
      <c r="N3063" s="1423"/>
      <c r="O3063" s="1423"/>
      <c r="P3063" s="1423"/>
      <c r="Q3063" s="1423"/>
      <c r="R3063" s="1423"/>
      <c r="S3063" s="1423"/>
      <c r="T3063" s="1423"/>
      <c r="U3063" s="1424">
        <f t="shared" si="342"/>
        <v>0</v>
      </c>
      <c r="V3063" s="1423"/>
      <c r="W3063" s="1423"/>
      <c r="X3063" s="1423"/>
      <c r="Y3063" s="1423"/>
      <c r="Z3063" s="1423"/>
      <c r="AA3063" s="1423"/>
      <c r="AB3063" s="1423"/>
      <c r="AC3063" s="1423"/>
      <c r="AD3063" s="1423"/>
      <c r="AE3063" s="1423"/>
      <c r="AF3063" s="1423"/>
      <c r="AG3063" s="1420">
        <v>93130000</v>
      </c>
      <c r="AH3063" s="1420" t="s">
        <v>4954</v>
      </c>
      <c r="AI3063" s="1550">
        <v>42887</v>
      </c>
      <c r="AJ3063" s="1420" t="s">
        <v>390</v>
      </c>
      <c r="AK3063" s="1420" t="s">
        <v>4812</v>
      </c>
      <c r="AL3063" s="1420" t="s">
        <v>4849</v>
      </c>
      <c r="AM3063" s="1551">
        <v>36000000</v>
      </c>
      <c r="AN3063" s="1551">
        <v>36000000</v>
      </c>
      <c r="AO3063" s="1420" t="s">
        <v>4804</v>
      </c>
      <c r="AP3063" s="1420" t="s">
        <v>3934</v>
      </c>
      <c r="AQ3063" s="1420" t="s">
        <v>4841</v>
      </c>
      <c r="AR3063" s="1420">
        <v>2204100106</v>
      </c>
      <c r="AS3063" s="1531" t="s">
        <v>6229</v>
      </c>
      <c r="AT3063" s="1494" t="s">
        <v>4965</v>
      </c>
      <c r="AU3063" s="1494">
        <v>2200</v>
      </c>
      <c r="AV3063" s="1494">
        <v>2214</v>
      </c>
      <c r="AW3063" s="1531">
        <v>42887</v>
      </c>
      <c r="AX3063" s="1531">
        <v>43008</v>
      </c>
      <c r="AY3063" s="1491">
        <v>36000000</v>
      </c>
      <c r="AZ3063" s="1623">
        <v>201700274</v>
      </c>
      <c r="BA3063" s="1420" t="s">
        <v>4901</v>
      </c>
      <c r="BB3063" s="1494" t="s">
        <v>4966</v>
      </c>
      <c r="BC3063" s="1420" t="s">
        <v>4967</v>
      </c>
      <c r="BD3063" s="1420">
        <v>2017001059</v>
      </c>
      <c r="BE3063" s="1454">
        <v>42926</v>
      </c>
      <c r="BF3063" s="1549">
        <v>36000000</v>
      </c>
      <c r="BG3063" s="1420">
        <v>2017001157</v>
      </c>
      <c r="BH3063" s="1454">
        <v>42948</v>
      </c>
      <c r="BI3063" s="1551">
        <v>36000000</v>
      </c>
      <c r="BJ3063" s="1454">
        <v>42948</v>
      </c>
      <c r="BK3063" s="1454">
        <v>43100</v>
      </c>
      <c r="BL3063" s="1552">
        <f t="shared" si="343"/>
        <v>0</v>
      </c>
      <c r="BM3063" s="1420"/>
      <c r="BN3063" s="1439"/>
      <c r="BO3063" s="1439"/>
      <c r="BP3063" s="1439"/>
      <c r="BQ3063" s="1439"/>
      <c r="BR3063" s="1439"/>
      <c r="BS3063" s="1439"/>
      <c r="BT3063" s="1439"/>
      <c r="BU3063" s="1439"/>
      <c r="BV3063" s="1439"/>
      <c r="BW3063" s="1439"/>
      <c r="BX3063" s="1439"/>
      <c r="BY3063" s="1439"/>
      <c r="BZ3063" s="1439"/>
      <c r="CA3063" s="1439"/>
      <c r="CB3063" s="1439"/>
      <c r="CC3063" s="1439"/>
      <c r="CD3063" s="1553" t="s">
        <v>4788</v>
      </c>
    </row>
    <row r="3064" spans="1:82" s="1414" customFormat="1" ht="144" x14ac:dyDescent="0.25">
      <c r="A3064" s="1580" t="s">
        <v>163</v>
      </c>
      <c r="B3064" s="1610" t="s">
        <v>1410</v>
      </c>
      <c r="C3064" s="1602" t="s">
        <v>4941</v>
      </c>
      <c r="D3064" s="1418">
        <v>405</v>
      </c>
      <c r="E3064" s="1423" t="s">
        <v>4952</v>
      </c>
      <c r="F3064" s="1453" t="s">
        <v>4953</v>
      </c>
      <c r="G3064" s="1420">
        <v>0</v>
      </c>
      <c r="H3064" s="1419" t="s">
        <v>0</v>
      </c>
      <c r="I3064" s="1420">
        <v>1</v>
      </c>
      <c r="J3064" s="1421">
        <v>0.25</v>
      </c>
      <c r="K3064" s="1419"/>
      <c r="L3064" s="1422"/>
      <c r="M3064" s="1423"/>
      <c r="N3064" s="1423"/>
      <c r="O3064" s="1423"/>
      <c r="P3064" s="1423"/>
      <c r="Q3064" s="1423"/>
      <c r="R3064" s="1423"/>
      <c r="S3064" s="1423"/>
      <c r="T3064" s="1423"/>
      <c r="U3064" s="1424">
        <f t="shared" si="342"/>
        <v>0</v>
      </c>
      <c r="V3064" s="1423"/>
      <c r="W3064" s="1423"/>
      <c r="X3064" s="1423"/>
      <c r="Y3064" s="1423"/>
      <c r="Z3064" s="1423"/>
      <c r="AA3064" s="1423"/>
      <c r="AB3064" s="1423"/>
      <c r="AC3064" s="1423"/>
      <c r="AD3064" s="1423"/>
      <c r="AE3064" s="1423"/>
      <c r="AF3064" s="1423"/>
      <c r="AG3064" s="1420">
        <v>93141506</v>
      </c>
      <c r="AH3064" s="1420" t="s">
        <v>4915</v>
      </c>
      <c r="AI3064" s="1550">
        <v>42857</v>
      </c>
      <c r="AJ3064" s="1420" t="s">
        <v>3961</v>
      </c>
      <c r="AK3064" s="1420" t="s">
        <v>4864</v>
      </c>
      <c r="AL3064" s="1420" t="s">
        <v>4849</v>
      </c>
      <c r="AM3064" s="1551">
        <v>5000000</v>
      </c>
      <c r="AN3064" s="1551">
        <v>5000000</v>
      </c>
      <c r="AO3064" s="1420" t="s">
        <v>4804</v>
      </c>
      <c r="AP3064" s="1420" t="s">
        <v>3934</v>
      </c>
      <c r="AQ3064" s="1420" t="s">
        <v>4841</v>
      </c>
      <c r="AR3064" s="1420">
        <v>2204100106</v>
      </c>
      <c r="AS3064" s="1531" t="s">
        <v>4968</v>
      </c>
      <c r="AT3064" s="1531" t="s">
        <v>4969</v>
      </c>
      <c r="AU3064" s="1494">
        <v>100</v>
      </c>
      <c r="AV3064" s="1494">
        <v>100</v>
      </c>
      <c r="AW3064" s="1531">
        <v>42767</v>
      </c>
      <c r="AX3064" s="1531">
        <v>43100</v>
      </c>
      <c r="AY3064" s="1491">
        <v>3200000</v>
      </c>
      <c r="AZ3064" s="1494"/>
      <c r="BA3064" s="1494" t="s">
        <v>4970</v>
      </c>
      <c r="BB3064" s="1494" t="s">
        <v>4971</v>
      </c>
      <c r="BC3064" s="1494" t="s">
        <v>4972</v>
      </c>
      <c r="BD3064" s="1420">
        <v>20147001796</v>
      </c>
      <c r="BE3064" s="1454">
        <v>43090</v>
      </c>
      <c r="BF3064" s="1549">
        <v>2877108</v>
      </c>
      <c r="BG3064" s="1420"/>
      <c r="BH3064" s="1454"/>
      <c r="BI3064" s="1551"/>
      <c r="BJ3064" s="1420"/>
      <c r="BK3064" s="1420"/>
      <c r="BL3064" s="1552">
        <f t="shared" si="343"/>
        <v>0</v>
      </c>
      <c r="BM3064" s="1420"/>
      <c r="BN3064" s="1439"/>
      <c r="BO3064" s="1439"/>
      <c r="BP3064" s="1439"/>
      <c r="BQ3064" s="1439"/>
      <c r="BR3064" s="1439"/>
      <c r="BS3064" s="1439"/>
      <c r="BT3064" s="1439"/>
      <c r="BU3064" s="1439"/>
      <c r="BV3064" s="1439"/>
      <c r="BW3064" s="1439"/>
      <c r="BX3064" s="1439"/>
      <c r="BY3064" s="1439"/>
      <c r="BZ3064" s="1439"/>
      <c r="CA3064" s="1439"/>
      <c r="CB3064" s="1439"/>
      <c r="CC3064" s="1439"/>
      <c r="CD3064" s="1553" t="s">
        <v>4788</v>
      </c>
    </row>
    <row r="3065" spans="1:82" s="1414" customFormat="1" ht="144" x14ac:dyDescent="0.25">
      <c r="A3065" s="1580" t="s">
        <v>163</v>
      </c>
      <c r="B3065" s="1610" t="s">
        <v>1410</v>
      </c>
      <c r="C3065" s="1602" t="s">
        <v>4941</v>
      </c>
      <c r="D3065" s="1418">
        <v>405</v>
      </c>
      <c r="E3065" s="1423" t="s">
        <v>4952</v>
      </c>
      <c r="F3065" s="1453" t="s">
        <v>4953</v>
      </c>
      <c r="G3065" s="1420">
        <v>0</v>
      </c>
      <c r="H3065" s="1419" t="s">
        <v>0</v>
      </c>
      <c r="I3065" s="1420">
        <v>1</v>
      </c>
      <c r="J3065" s="1421">
        <v>0.25</v>
      </c>
      <c r="K3065" s="1419"/>
      <c r="L3065" s="1422"/>
      <c r="M3065" s="1423"/>
      <c r="N3065" s="1423"/>
      <c r="O3065" s="1423"/>
      <c r="P3065" s="1423"/>
      <c r="Q3065" s="1423"/>
      <c r="R3065" s="1423"/>
      <c r="S3065" s="1423"/>
      <c r="T3065" s="1423"/>
      <c r="U3065" s="1424">
        <f t="shared" si="342"/>
        <v>0</v>
      </c>
      <c r="V3065" s="1423"/>
      <c r="W3065" s="1423"/>
      <c r="X3065" s="1423"/>
      <c r="Y3065" s="1423"/>
      <c r="Z3065" s="1423"/>
      <c r="AA3065" s="1423"/>
      <c r="AB3065" s="1423"/>
      <c r="AC3065" s="1423"/>
      <c r="AD3065" s="1423"/>
      <c r="AE3065" s="1423"/>
      <c r="AF3065" s="1423"/>
      <c r="AG3065" s="1420">
        <v>93141506</v>
      </c>
      <c r="AH3065" s="1420" t="s">
        <v>4915</v>
      </c>
      <c r="AI3065" s="1550">
        <v>42857</v>
      </c>
      <c r="AJ3065" s="1420" t="s">
        <v>3961</v>
      </c>
      <c r="AK3065" s="1420" t="s">
        <v>4864</v>
      </c>
      <c r="AL3065" s="1420" t="s">
        <v>4849</v>
      </c>
      <c r="AM3065" s="1551">
        <v>6000000</v>
      </c>
      <c r="AN3065" s="1551">
        <v>6000000</v>
      </c>
      <c r="AO3065" s="1420" t="s">
        <v>4804</v>
      </c>
      <c r="AP3065" s="1420" t="s">
        <v>3934</v>
      </c>
      <c r="AQ3065" s="1420" t="s">
        <v>4841</v>
      </c>
      <c r="AR3065" s="1420">
        <v>2204100106</v>
      </c>
      <c r="AS3065" s="1531" t="s">
        <v>4973</v>
      </c>
      <c r="AT3065" s="1494" t="s">
        <v>4962</v>
      </c>
      <c r="AU3065" s="1494">
        <v>100</v>
      </c>
      <c r="AV3065" s="1494">
        <v>100</v>
      </c>
      <c r="AW3065" s="1531">
        <v>42856</v>
      </c>
      <c r="AX3065" s="1531">
        <v>43092</v>
      </c>
      <c r="AY3065" s="1491">
        <v>4000000</v>
      </c>
      <c r="AZ3065" s="1623">
        <v>201700313</v>
      </c>
      <c r="BA3065" s="1420" t="s">
        <v>4901</v>
      </c>
      <c r="BB3065" s="1494" t="s">
        <v>4974</v>
      </c>
      <c r="BC3065" s="1420" t="s">
        <v>4975</v>
      </c>
      <c r="BD3065" s="1420">
        <v>2017001000</v>
      </c>
      <c r="BE3065" s="1454">
        <v>42913</v>
      </c>
      <c r="BF3065" s="1549">
        <v>4000000</v>
      </c>
      <c r="BG3065" s="1420">
        <v>2017001325</v>
      </c>
      <c r="BH3065" s="1454">
        <v>42985</v>
      </c>
      <c r="BI3065" s="1551">
        <v>4000000</v>
      </c>
      <c r="BJ3065" s="1454">
        <v>43026</v>
      </c>
      <c r="BK3065" s="1454">
        <v>43088</v>
      </c>
      <c r="BL3065" s="1552">
        <f t="shared" si="343"/>
        <v>2877108</v>
      </c>
      <c r="BM3065" s="1420"/>
      <c r="BN3065" s="1439"/>
      <c r="BO3065" s="1439"/>
      <c r="BP3065" s="1439"/>
      <c r="BQ3065" s="1439"/>
      <c r="BR3065" s="1439"/>
      <c r="BS3065" s="1439"/>
      <c r="BT3065" s="1439"/>
      <c r="BU3065" s="1439"/>
      <c r="BV3065" s="1439"/>
      <c r="BW3065" s="1439"/>
      <c r="BX3065" s="1439"/>
      <c r="BY3065" s="1439"/>
      <c r="BZ3065" s="1439"/>
      <c r="CA3065" s="1439"/>
      <c r="CB3065" s="1439"/>
      <c r="CC3065" s="1439"/>
      <c r="CD3065" s="1553" t="s">
        <v>4788</v>
      </c>
    </row>
    <row r="3066" spans="1:82" s="1414" customFormat="1" ht="31.5" customHeight="1" x14ac:dyDescent="0.25">
      <c r="A3066" s="1580" t="s">
        <v>163</v>
      </c>
      <c r="B3066" s="1610" t="s">
        <v>1410</v>
      </c>
      <c r="C3066" s="1602" t="s">
        <v>4941</v>
      </c>
      <c r="D3066" s="1418">
        <v>405</v>
      </c>
      <c r="E3066" s="1423" t="s">
        <v>4952</v>
      </c>
      <c r="F3066" s="1453" t="s">
        <v>4953</v>
      </c>
      <c r="G3066" s="1420">
        <v>0</v>
      </c>
      <c r="H3066" s="1419" t="s">
        <v>0</v>
      </c>
      <c r="I3066" s="1420">
        <v>1</v>
      </c>
      <c r="J3066" s="1421">
        <v>0.25</v>
      </c>
      <c r="K3066" s="1419"/>
      <c r="L3066" s="1422"/>
      <c r="M3066" s="1423"/>
      <c r="N3066" s="1423"/>
      <c r="O3066" s="1423"/>
      <c r="P3066" s="1423"/>
      <c r="Q3066" s="1423"/>
      <c r="R3066" s="1423"/>
      <c r="S3066" s="1423"/>
      <c r="T3066" s="1423"/>
      <c r="U3066" s="1424">
        <f>V3066+W3066+X3066+Y3066+Z3066+AA3066+AB3066+AC3066</f>
        <v>0</v>
      </c>
      <c r="V3066" s="1423"/>
      <c r="W3066" s="1423"/>
      <c r="X3066" s="1423"/>
      <c r="Y3066" s="1423"/>
      <c r="Z3066" s="1423"/>
      <c r="AA3066" s="1423"/>
      <c r="AB3066" s="1423"/>
      <c r="AC3066" s="1423"/>
      <c r="AD3066" s="1423"/>
      <c r="AE3066" s="1423"/>
      <c r="AF3066" s="1423"/>
      <c r="AG3066" s="1420"/>
      <c r="AH3066" s="1420"/>
      <c r="AI3066" s="1420"/>
      <c r="AJ3066" s="1420"/>
      <c r="AK3066" s="1420"/>
      <c r="AL3066" s="1420"/>
      <c r="AM3066" s="1549"/>
      <c r="AN3066" s="1549"/>
      <c r="AO3066" s="1420"/>
      <c r="AP3066" s="1420"/>
      <c r="AQ3066" s="1420"/>
      <c r="AR3066" s="1420"/>
      <c r="AS3066" s="1494"/>
      <c r="AT3066" s="1494"/>
      <c r="AU3066" s="1493"/>
      <c r="AV3066" s="1493"/>
      <c r="AW3066" s="1531"/>
      <c r="AX3066" s="1531"/>
      <c r="AY3066" s="1491"/>
      <c r="AZ3066" s="1494"/>
      <c r="BA3066" s="1494"/>
      <c r="BB3066" s="1494"/>
      <c r="BC3066" s="1494"/>
      <c r="BD3066" s="1494"/>
      <c r="BE3066" s="1420"/>
      <c r="BF3066" s="1549"/>
      <c r="BG3066" s="1420"/>
      <c r="BH3066" s="1454"/>
      <c r="BI3066" s="1551"/>
      <c r="BJ3066" s="1420"/>
      <c r="BK3066" s="1420"/>
      <c r="BL3066" s="1552">
        <f t="shared" si="343"/>
        <v>0</v>
      </c>
      <c r="BM3066" s="1420"/>
      <c r="BN3066" s="1439"/>
      <c r="BO3066" s="1439"/>
      <c r="BP3066" s="1439"/>
      <c r="BQ3066" s="1439"/>
      <c r="BR3066" s="1439"/>
      <c r="BS3066" s="1439"/>
      <c r="BT3066" s="1439"/>
      <c r="BU3066" s="1439"/>
      <c r="BV3066" s="1439"/>
      <c r="BW3066" s="1439"/>
      <c r="BX3066" s="1439"/>
      <c r="BY3066" s="1439"/>
      <c r="BZ3066" s="1439"/>
      <c r="CA3066" s="1439"/>
      <c r="CB3066" s="1439"/>
      <c r="CC3066" s="1439"/>
      <c r="CD3066" s="1553" t="s">
        <v>4788</v>
      </c>
    </row>
    <row r="3067" spans="1:82" s="1414" customFormat="1" ht="31.5" customHeight="1" thickBot="1" x14ac:dyDescent="0.3">
      <c r="A3067" s="1589" t="s">
        <v>163</v>
      </c>
      <c r="B3067" s="1611" t="s">
        <v>1410</v>
      </c>
      <c r="C3067" s="1603" t="s">
        <v>4941</v>
      </c>
      <c r="D3067" s="1497">
        <v>405</v>
      </c>
      <c r="E3067" s="1502" t="s">
        <v>4952</v>
      </c>
      <c r="F3067" s="1624" t="s">
        <v>4953</v>
      </c>
      <c r="G3067" s="1499">
        <v>0</v>
      </c>
      <c r="H3067" s="1498" t="s">
        <v>0</v>
      </c>
      <c r="I3067" s="1499">
        <v>1</v>
      </c>
      <c r="J3067" s="1500">
        <v>0.25</v>
      </c>
      <c r="K3067" s="1498"/>
      <c r="L3067" s="1501"/>
      <c r="M3067" s="1502"/>
      <c r="N3067" s="1502"/>
      <c r="O3067" s="1502"/>
      <c r="P3067" s="1502"/>
      <c r="Q3067" s="1502"/>
      <c r="R3067" s="1502"/>
      <c r="S3067" s="1502"/>
      <c r="T3067" s="1502"/>
      <c r="U3067" s="1503"/>
      <c r="V3067" s="1502"/>
      <c r="W3067" s="1502"/>
      <c r="X3067" s="1502"/>
      <c r="Y3067" s="1502"/>
      <c r="Z3067" s="1502"/>
      <c r="AA3067" s="1502"/>
      <c r="AB3067" s="1502"/>
      <c r="AC3067" s="1502"/>
      <c r="AD3067" s="1502"/>
      <c r="AE3067" s="1502"/>
      <c r="AF3067" s="1502"/>
      <c r="AG3067" s="1499"/>
      <c r="AH3067" s="1499"/>
      <c r="AI3067" s="1561"/>
      <c r="AJ3067" s="1499"/>
      <c r="AK3067" s="1499"/>
      <c r="AL3067" s="1499"/>
      <c r="AM3067" s="1593"/>
      <c r="AN3067" s="1593"/>
      <c r="AO3067" s="1499"/>
      <c r="AP3067" s="1499"/>
      <c r="AQ3067" s="1499"/>
      <c r="AR3067" s="1499"/>
      <c r="AS3067" s="1510"/>
      <c r="AT3067" s="1510"/>
      <c r="AU3067" s="1509"/>
      <c r="AV3067" s="1509"/>
      <c r="AW3067" s="1599"/>
      <c r="AX3067" s="1599"/>
      <c r="AY3067" s="1511"/>
      <c r="AZ3067" s="1510"/>
      <c r="BA3067" s="1510"/>
      <c r="BB3067" s="1510"/>
      <c r="BC3067" s="1510"/>
      <c r="BD3067" s="1510"/>
      <c r="BE3067" s="1499"/>
      <c r="BF3067" s="1560"/>
      <c r="BG3067" s="1499"/>
      <c r="BH3067" s="1592"/>
      <c r="BI3067" s="1593"/>
      <c r="BJ3067" s="1499"/>
      <c r="BK3067" s="1499"/>
      <c r="BL3067" s="1552">
        <f t="shared" si="343"/>
        <v>0</v>
      </c>
      <c r="BM3067" s="1499"/>
      <c r="BN3067" s="1514"/>
      <c r="BO3067" s="1514"/>
      <c r="BP3067" s="1514"/>
      <c r="BQ3067" s="1514"/>
      <c r="BR3067" s="1514"/>
      <c r="BS3067" s="1514"/>
      <c r="BT3067" s="1514"/>
      <c r="BU3067" s="1514"/>
      <c r="BV3067" s="1514"/>
      <c r="BW3067" s="1514"/>
      <c r="BX3067" s="1514"/>
      <c r="BY3067" s="1514"/>
      <c r="BZ3067" s="1514"/>
      <c r="CA3067" s="1514"/>
      <c r="CB3067" s="1514"/>
      <c r="CC3067" s="1514"/>
      <c r="CD3067" s="1569" t="s">
        <v>4788</v>
      </c>
    </row>
    <row r="3068" spans="1:82" s="1414" customFormat="1" ht="31.5" customHeight="1" x14ac:dyDescent="0.25">
      <c r="A3068" s="1570" t="s">
        <v>163</v>
      </c>
      <c r="B3068" s="1609" t="s">
        <v>1410</v>
      </c>
      <c r="C3068" s="1572" t="s">
        <v>4976</v>
      </c>
      <c r="D3068" s="1380">
        <v>406</v>
      </c>
      <c r="E3068" s="1459" t="s">
        <v>4977</v>
      </c>
      <c r="F3068" s="1382" t="s">
        <v>4978</v>
      </c>
      <c r="G3068" s="1622">
        <v>100</v>
      </c>
      <c r="H3068" s="1381" t="s">
        <v>1</v>
      </c>
      <c r="I3068" s="1622">
        <v>100</v>
      </c>
      <c r="J3068" s="1456">
        <v>100</v>
      </c>
      <c r="K3068" s="1381"/>
      <c r="L3068" s="1457">
        <f>+M3068+N3068+O3068+P3068+Q3068+R3068+S3068+T3068</f>
        <v>0</v>
      </c>
      <c r="M3068" s="1459"/>
      <c r="N3068" s="1459"/>
      <c r="O3068" s="1459"/>
      <c r="P3068" s="1459"/>
      <c r="Q3068" s="1459"/>
      <c r="R3068" s="1459"/>
      <c r="S3068" s="1459"/>
      <c r="T3068" s="1459"/>
      <c r="U3068" s="1460">
        <f t="shared" si="342"/>
        <v>0</v>
      </c>
      <c r="V3068" s="1459"/>
      <c r="W3068" s="1459"/>
      <c r="X3068" s="1459"/>
      <c r="Y3068" s="1459"/>
      <c r="Z3068" s="1459"/>
      <c r="AA3068" s="1459"/>
      <c r="AB3068" s="1459"/>
      <c r="AC3068" s="1459"/>
      <c r="AD3068" s="1459"/>
      <c r="AE3068" s="1459"/>
      <c r="AF3068" s="1459"/>
      <c r="AG3068" s="1382"/>
      <c r="AH3068" s="1382"/>
      <c r="AI3068" s="1573"/>
      <c r="AJ3068" s="1382"/>
      <c r="AK3068" s="1382"/>
      <c r="AL3068" s="1382"/>
      <c r="AM3068" s="1540" t="s">
        <v>2284</v>
      </c>
      <c r="AN3068" s="1540"/>
      <c r="AO3068" s="1382"/>
      <c r="AP3068" s="1382"/>
      <c r="AQ3068" s="1382"/>
      <c r="AR3068" s="1382"/>
      <c r="AS3068" s="1574" t="s">
        <v>4979</v>
      </c>
      <c r="AT3068" s="1574" t="s">
        <v>6230</v>
      </c>
      <c r="AU3068" s="1516">
        <v>100</v>
      </c>
      <c r="AV3068" s="1516">
        <v>100</v>
      </c>
      <c r="AW3068" s="1574">
        <v>42767</v>
      </c>
      <c r="AX3068" s="1574">
        <v>43100</v>
      </c>
      <c r="AY3068" s="1518">
        <v>0</v>
      </c>
      <c r="AZ3068" s="1516"/>
      <c r="BA3068" s="1516"/>
      <c r="BB3068" s="1516"/>
      <c r="BC3068" s="1516"/>
      <c r="BD3068" s="1516"/>
      <c r="BE3068" s="1382"/>
      <c r="BF3068" s="1538"/>
      <c r="BG3068" s="1382"/>
      <c r="BH3068" s="1539"/>
      <c r="BI3068" s="1540"/>
      <c r="BJ3068" s="1382"/>
      <c r="BK3068" s="1382"/>
      <c r="BL3068" s="1552">
        <f t="shared" si="343"/>
        <v>0</v>
      </c>
      <c r="BM3068" s="1541"/>
      <c r="BN3068" s="1471"/>
      <c r="BO3068" s="1471"/>
      <c r="BP3068" s="1471"/>
      <c r="BQ3068" s="1471"/>
      <c r="BR3068" s="1471"/>
      <c r="BS3068" s="1471"/>
      <c r="BT3068" s="1471"/>
      <c r="BU3068" s="1471"/>
      <c r="BV3068" s="1471"/>
      <c r="BW3068" s="1471"/>
      <c r="BX3068" s="1471"/>
      <c r="BY3068" s="1471"/>
      <c r="BZ3068" s="1471"/>
      <c r="CA3068" s="1471"/>
      <c r="CB3068" s="1471"/>
      <c r="CC3068" s="1471"/>
      <c r="CD3068" s="1542" t="s">
        <v>4788</v>
      </c>
    </row>
    <row r="3069" spans="1:82" s="1414" customFormat="1" ht="31.5" customHeight="1" x14ac:dyDescent="0.25">
      <c r="A3069" s="1580" t="s">
        <v>163</v>
      </c>
      <c r="B3069" s="1610" t="s">
        <v>1410</v>
      </c>
      <c r="C3069" s="1582" t="s">
        <v>4976</v>
      </c>
      <c r="D3069" s="1418">
        <v>406</v>
      </c>
      <c r="E3069" s="1423" t="s">
        <v>4977</v>
      </c>
      <c r="F3069" s="1420" t="s">
        <v>4978</v>
      </c>
      <c r="G3069" s="1453">
        <v>100</v>
      </c>
      <c r="H3069" s="1419" t="s">
        <v>1</v>
      </c>
      <c r="I3069" s="1453">
        <v>100</v>
      </c>
      <c r="J3069" s="1421">
        <v>100</v>
      </c>
      <c r="K3069" s="1419"/>
      <c r="L3069" s="1422"/>
      <c r="M3069" s="1423"/>
      <c r="N3069" s="1423"/>
      <c r="O3069" s="1423"/>
      <c r="P3069" s="1423"/>
      <c r="Q3069" s="1423"/>
      <c r="R3069" s="1423"/>
      <c r="S3069" s="1423"/>
      <c r="T3069" s="1423"/>
      <c r="U3069" s="1424">
        <f t="shared" si="342"/>
        <v>0</v>
      </c>
      <c r="V3069" s="1423"/>
      <c r="W3069" s="1423"/>
      <c r="X3069" s="1423"/>
      <c r="Y3069" s="1423"/>
      <c r="Z3069" s="1423"/>
      <c r="AA3069" s="1423"/>
      <c r="AB3069" s="1423"/>
      <c r="AC3069" s="1423"/>
      <c r="AD3069" s="1423"/>
      <c r="AE3069" s="1423"/>
      <c r="AF3069" s="1423"/>
      <c r="AG3069" s="1420"/>
      <c r="AH3069" s="1420"/>
      <c r="AI3069" s="1550"/>
      <c r="AJ3069" s="1420"/>
      <c r="AK3069" s="1420"/>
      <c r="AL3069" s="1420"/>
      <c r="AM3069" s="1551"/>
      <c r="AN3069" s="1551"/>
      <c r="AO3069" s="1420"/>
      <c r="AP3069" s="1420"/>
      <c r="AQ3069" s="1420"/>
      <c r="AR3069" s="1420"/>
      <c r="AS3069" s="1494"/>
      <c r="AT3069" s="1420"/>
      <c r="AU3069" s="1493"/>
      <c r="AV3069" s="1493"/>
      <c r="AW3069" s="1494"/>
      <c r="AX3069" s="1494"/>
      <c r="AY3069" s="1491"/>
      <c r="AZ3069" s="1494"/>
      <c r="BA3069" s="1494"/>
      <c r="BB3069" s="1494"/>
      <c r="BC3069" s="1494"/>
      <c r="BD3069" s="1494"/>
      <c r="BE3069" s="1420"/>
      <c r="BF3069" s="1549"/>
      <c r="BG3069" s="1420"/>
      <c r="BH3069" s="1454"/>
      <c r="BI3069" s="1551"/>
      <c r="BJ3069" s="1420"/>
      <c r="BK3069" s="1420"/>
      <c r="BL3069" s="1552">
        <f t="shared" si="343"/>
        <v>0</v>
      </c>
      <c r="BM3069" s="1420"/>
      <c r="BN3069" s="1439"/>
      <c r="BO3069" s="1439"/>
      <c r="BP3069" s="1439"/>
      <c r="BQ3069" s="1439"/>
      <c r="BR3069" s="1439"/>
      <c r="BS3069" s="1439"/>
      <c r="BT3069" s="1439"/>
      <c r="BU3069" s="1439"/>
      <c r="BV3069" s="1439"/>
      <c r="BW3069" s="1439"/>
      <c r="BX3069" s="1439"/>
      <c r="BY3069" s="1439"/>
      <c r="BZ3069" s="1439"/>
      <c r="CA3069" s="1439"/>
      <c r="CB3069" s="1439"/>
      <c r="CC3069" s="1439"/>
      <c r="CD3069" s="1553" t="s">
        <v>4788</v>
      </c>
    </row>
    <row r="3070" spans="1:82" s="1414" customFormat="1" ht="31.5" customHeight="1" x14ac:dyDescent="0.25">
      <c r="A3070" s="1580" t="s">
        <v>163</v>
      </c>
      <c r="B3070" s="1610" t="s">
        <v>1410</v>
      </c>
      <c r="C3070" s="1582" t="s">
        <v>4976</v>
      </c>
      <c r="D3070" s="1418">
        <v>406</v>
      </c>
      <c r="E3070" s="1423" t="s">
        <v>4977</v>
      </c>
      <c r="F3070" s="1420" t="s">
        <v>4978</v>
      </c>
      <c r="G3070" s="1453">
        <v>100</v>
      </c>
      <c r="H3070" s="1419" t="s">
        <v>1</v>
      </c>
      <c r="I3070" s="1453">
        <v>100</v>
      </c>
      <c r="J3070" s="1421">
        <v>100</v>
      </c>
      <c r="K3070" s="1419"/>
      <c r="L3070" s="1422"/>
      <c r="M3070" s="1423"/>
      <c r="N3070" s="1423"/>
      <c r="O3070" s="1423"/>
      <c r="P3070" s="1423"/>
      <c r="Q3070" s="1423"/>
      <c r="R3070" s="1423"/>
      <c r="S3070" s="1423"/>
      <c r="T3070" s="1423"/>
      <c r="U3070" s="1424">
        <f t="shared" si="342"/>
        <v>0</v>
      </c>
      <c r="V3070" s="1423"/>
      <c r="W3070" s="1423"/>
      <c r="X3070" s="1423"/>
      <c r="Y3070" s="1423"/>
      <c r="Z3070" s="1423"/>
      <c r="AA3070" s="1423"/>
      <c r="AB3070" s="1423"/>
      <c r="AC3070" s="1423"/>
      <c r="AD3070" s="1423"/>
      <c r="AE3070" s="1423"/>
      <c r="AF3070" s="1423"/>
      <c r="AG3070" s="1420"/>
      <c r="AH3070" s="1420"/>
      <c r="AI3070" s="1550"/>
      <c r="AJ3070" s="1420"/>
      <c r="AK3070" s="1420"/>
      <c r="AL3070" s="1420"/>
      <c r="AM3070" s="1551"/>
      <c r="AN3070" s="1551"/>
      <c r="AO3070" s="1420"/>
      <c r="AP3070" s="1420"/>
      <c r="AQ3070" s="1420"/>
      <c r="AR3070" s="1420"/>
      <c r="AS3070" s="1494"/>
      <c r="AT3070" s="1420"/>
      <c r="AU3070" s="1493"/>
      <c r="AV3070" s="1493"/>
      <c r="AW3070" s="1494"/>
      <c r="AX3070" s="1494"/>
      <c r="AY3070" s="1491"/>
      <c r="AZ3070" s="1494"/>
      <c r="BA3070" s="1494"/>
      <c r="BB3070" s="1494"/>
      <c r="BC3070" s="1494"/>
      <c r="BD3070" s="1494"/>
      <c r="BE3070" s="1420"/>
      <c r="BF3070" s="1549"/>
      <c r="BG3070" s="1420"/>
      <c r="BH3070" s="1454"/>
      <c r="BI3070" s="1551"/>
      <c r="BJ3070" s="1420"/>
      <c r="BK3070" s="1420"/>
      <c r="BL3070" s="1552">
        <f t="shared" si="343"/>
        <v>0</v>
      </c>
      <c r="BM3070" s="1420"/>
      <c r="BN3070" s="1439"/>
      <c r="BO3070" s="1439"/>
      <c r="BP3070" s="1439"/>
      <c r="BQ3070" s="1439"/>
      <c r="BR3070" s="1439"/>
      <c r="BS3070" s="1439"/>
      <c r="BT3070" s="1439"/>
      <c r="BU3070" s="1439"/>
      <c r="BV3070" s="1439"/>
      <c r="BW3070" s="1439"/>
      <c r="BX3070" s="1439"/>
      <c r="BY3070" s="1439"/>
      <c r="BZ3070" s="1439"/>
      <c r="CA3070" s="1439"/>
      <c r="CB3070" s="1439"/>
      <c r="CC3070" s="1439"/>
      <c r="CD3070" s="1553" t="s">
        <v>4788</v>
      </c>
    </row>
    <row r="3071" spans="1:82" s="1414" customFormat="1" ht="31.5" customHeight="1" x14ac:dyDescent="0.25">
      <c r="A3071" s="1580" t="s">
        <v>163</v>
      </c>
      <c r="B3071" s="1610" t="s">
        <v>1410</v>
      </c>
      <c r="C3071" s="1582" t="s">
        <v>4976</v>
      </c>
      <c r="D3071" s="1418">
        <v>406</v>
      </c>
      <c r="E3071" s="1423" t="s">
        <v>4977</v>
      </c>
      <c r="F3071" s="1420" t="s">
        <v>4978</v>
      </c>
      <c r="G3071" s="1453">
        <v>100</v>
      </c>
      <c r="H3071" s="1419" t="s">
        <v>1</v>
      </c>
      <c r="I3071" s="1453">
        <v>100</v>
      </c>
      <c r="J3071" s="1421">
        <v>100</v>
      </c>
      <c r="K3071" s="1419"/>
      <c r="L3071" s="1422"/>
      <c r="M3071" s="1423"/>
      <c r="N3071" s="1423"/>
      <c r="O3071" s="1423"/>
      <c r="P3071" s="1423"/>
      <c r="Q3071" s="1423"/>
      <c r="R3071" s="1423"/>
      <c r="S3071" s="1423"/>
      <c r="T3071" s="1423"/>
      <c r="U3071" s="1424">
        <f t="shared" si="342"/>
        <v>0</v>
      </c>
      <c r="V3071" s="1423"/>
      <c r="W3071" s="1423"/>
      <c r="X3071" s="1423"/>
      <c r="Y3071" s="1423"/>
      <c r="Z3071" s="1423"/>
      <c r="AA3071" s="1423"/>
      <c r="AB3071" s="1423"/>
      <c r="AC3071" s="1423"/>
      <c r="AD3071" s="1423"/>
      <c r="AE3071" s="1423"/>
      <c r="AF3071" s="1423"/>
      <c r="AG3071" s="1420"/>
      <c r="AH3071" s="1420"/>
      <c r="AI3071" s="1550"/>
      <c r="AJ3071" s="1420"/>
      <c r="AK3071" s="1420"/>
      <c r="AL3071" s="1420"/>
      <c r="AM3071" s="1551"/>
      <c r="AN3071" s="1551"/>
      <c r="AO3071" s="1420"/>
      <c r="AP3071" s="1420"/>
      <c r="AQ3071" s="1420"/>
      <c r="AR3071" s="1420"/>
      <c r="AS3071" s="1494"/>
      <c r="AT3071" s="1420"/>
      <c r="AU3071" s="1493"/>
      <c r="AV3071" s="1493"/>
      <c r="AW3071" s="1494"/>
      <c r="AX3071" s="1494"/>
      <c r="AY3071" s="1491"/>
      <c r="AZ3071" s="1494"/>
      <c r="BA3071" s="1494"/>
      <c r="BB3071" s="1494"/>
      <c r="BC3071" s="1494"/>
      <c r="BD3071" s="1494"/>
      <c r="BE3071" s="1420"/>
      <c r="BF3071" s="1549"/>
      <c r="BG3071" s="1420"/>
      <c r="BH3071" s="1454"/>
      <c r="BI3071" s="1551"/>
      <c r="BJ3071" s="1420"/>
      <c r="BK3071" s="1420"/>
      <c r="BL3071" s="1552">
        <f t="shared" si="343"/>
        <v>0</v>
      </c>
      <c r="BM3071" s="1420"/>
      <c r="BN3071" s="1439"/>
      <c r="BO3071" s="1439"/>
      <c r="BP3071" s="1439"/>
      <c r="BQ3071" s="1439"/>
      <c r="BR3071" s="1439"/>
      <c r="BS3071" s="1439"/>
      <c r="BT3071" s="1439"/>
      <c r="BU3071" s="1439"/>
      <c r="BV3071" s="1439"/>
      <c r="BW3071" s="1439"/>
      <c r="BX3071" s="1439"/>
      <c r="BY3071" s="1439"/>
      <c r="BZ3071" s="1439"/>
      <c r="CA3071" s="1439"/>
      <c r="CB3071" s="1439"/>
      <c r="CC3071" s="1439"/>
      <c r="CD3071" s="1553" t="s">
        <v>4788</v>
      </c>
    </row>
    <row r="3072" spans="1:82" s="1414" customFormat="1" ht="31.5" customHeight="1" x14ac:dyDescent="0.25">
      <c r="A3072" s="1580" t="s">
        <v>163</v>
      </c>
      <c r="B3072" s="1610" t="s">
        <v>1410</v>
      </c>
      <c r="C3072" s="1582" t="s">
        <v>4976</v>
      </c>
      <c r="D3072" s="1418">
        <v>406</v>
      </c>
      <c r="E3072" s="1423" t="s">
        <v>4977</v>
      </c>
      <c r="F3072" s="1420" t="s">
        <v>4978</v>
      </c>
      <c r="G3072" s="1453">
        <v>100</v>
      </c>
      <c r="H3072" s="1419" t="s">
        <v>1</v>
      </c>
      <c r="I3072" s="1453">
        <v>100</v>
      </c>
      <c r="J3072" s="1421">
        <v>100</v>
      </c>
      <c r="K3072" s="1419"/>
      <c r="L3072" s="1422"/>
      <c r="M3072" s="1423"/>
      <c r="N3072" s="1423"/>
      <c r="O3072" s="1423"/>
      <c r="P3072" s="1423"/>
      <c r="Q3072" s="1423"/>
      <c r="R3072" s="1423"/>
      <c r="S3072" s="1423"/>
      <c r="T3072" s="1423"/>
      <c r="U3072" s="1424">
        <f t="shared" si="342"/>
        <v>0</v>
      </c>
      <c r="V3072" s="1423"/>
      <c r="W3072" s="1423"/>
      <c r="X3072" s="1423"/>
      <c r="Y3072" s="1423"/>
      <c r="Z3072" s="1423"/>
      <c r="AA3072" s="1423"/>
      <c r="AB3072" s="1423"/>
      <c r="AC3072" s="1423"/>
      <c r="AD3072" s="1423"/>
      <c r="AE3072" s="1423"/>
      <c r="AF3072" s="1423"/>
      <c r="AG3072" s="1420"/>
      <c r="AH3072" s="1420"/>
      <c r="AI3072" s="1550"/>
      <c r="AJ3072" s="1420"/>
      <c r="AK3072" s="1420"/>
      <c r="AL3072" s="1420"/>
      <c r="AM3072" s="1551"/>
      <c r="AN3072" s="1551"/>
      <c r="AO3072" s="1420"/>
      <c r="AP3072" s="1420"/>
      <c r="AQ3072" s="1420"/>
      <c r="AR3072" s="1420"/>
      <c r="AS3072" s="1494"/>
      <c r="AT3072" s="1420"/>
      <c r="AU3072" s="1493"/>
      <c r="AV3072" s="1493"/>
      <c r="AW3072" s="1494"/>
      <c r="AX3072" s="1494"/>
      <c r="AY3072" s="1491"/>
      <c r="AZ3072" s="1494"/>
      <c r="BA3072" s="1494"/>
      <c r="BB3072" s="1494"/>
      <c r="BC3072" s="1494"/>
      <c r="BD3072" s="1494"/>
      <c r="BE3072" s="1420"/>
      <c r="BF3072" s="1549"/>
      <c r="BG3072" s="1420"/>
      <c r="BH3072" s="1454"/>
      <c r="BI3072" s="1551"/>
      <c r="BJ3072" s="1420"/>
      <c r="BK3072" s="1420"/>
      <c r="BL3072" s="1552">
        <f t="shared" si="343"/>
        <v>0</v>
      </c>
      <c r="BM3072" s="1420"/>
      <c r="BN3072" s="1439"/>
      <c r="BO3072" s="1439"/>
      <c r="BP3072" s="1439"/>
      <c r="BQ3072" s="1439"/>
      <c r="BR3072" s="1439"/>
      <c r="BS3072" s="1439"/>
      <c r="BT3072" s="1439"/>
      <c r="BU3072" s="1439"/>
      <c r="BV3072" s="1439"/>
      <c r="BW3072" s="1439"/>
      <c r="BX3072" s="1439"/>
      <c r="BY3072" s="1439"/>
      <c r="BZ3072" s="1439"/>
      <c r="CA3072" s="1439"/>
      <c r="CB3072" s="1439"/>
      <c r="CC3072" s="1439"/>
      <c r="CD3072" s="1553" t="s">
        <v>4788</v>
      </c>
    </row>
    <row r="3073" spans="1:82" s="1414" customFormat="1" ht="31.5" customHeight="1" thickBot="1" x14ac:dyDescent="0.3">
      <c r="A3073" s="1589" t="s">
        <v>163</v>
      </c>
      <c r="B3073" s="1611" t="s">
        <v>1410</v>
      </c>
      <c r="C3073" s="1591" t="s">
        <v>4976</v>
      </c>
      <c r="D3073" s="1497">
        <v>406</v>
      </c>
      <c r="E3073" s="1502" t="s">
        <v>4977</v>
      </c>
      <c r="F3073" s="1499" t="s">
        <v>4978</v>
      </c>
      <c r="G3073" s="1624">
        <v>100</v>
      </c>
      <c r="H3073" s="1498" t="s">
        <v>1</v>
      </c>
      <c r="I3073" s="1624">
        <v>100</v>
      </c>
      <c r="J3073" s="1500">
        <v>100</v>
      </c>
      <c r="K3073" s="1498"/>
      <c r="L3073" s="1501"/>
      <c r="M3073" s="1502"/>
      <c r="N3073" s="1502"/>
      <c r="O3073" s="1502"/>
      <c r="P3073" s="1502"/>
      <c r="Q3073" s="1502"/>
      <c r="R3073" s="1502"/>
      <c r="S3073" s="1502"/>
      <c r="T3073" s="1502"/>
      <c r="U3073" s="1503">
        <f t="shared" si="342"/>
        <v>0</v>
      </c>
      <c r="V3073" s="1502"/>
      <c r="W3073" s="1502"/>
      <c r="X3073" s="1502"/>
      <c r="Y3073" s="1502"/>
      <c r="Z3073" s="1502"/>
      <c r="AA3073" s="1502"/>
      <c r="AB3073" s="1502"/>
      <c r="AC3073" s="1502"/>
      <c r="AD3073" s="1502"/>
      <c r="AE3073" s="1502"/>
      <c r="AF3073" s="1502"/>
      <c r="AG3073" s="1499"/>
      <c r="AH3073" s="1499"/>
      <c r="AI3073" s="1561"/>
      <c r="AJ3073" s="1499"/>
      <c r="AK3073" s="1499"/>
      <c r="AL3073" s="1499"/>
      <c r="AM3073" s="1593"/>
      <c r="AN3073" s="1593"/>
      <c r="AO3073" s="1499"/>
      <c r="AP3073" s="1499"/>
      <c r="AQ3073" s="1499"/>
      <c r="AR3073" s="1499"/>
      <c r="AS3073" s="1510"/>
      <c r="AT3073" s="1499"/>
      <c r="AU3073" s="1509"/>
      <c r="AV3073" s="1509"/>
      <c r="AW3073" s="1599"/>
      <c r="AX3073" s="1599"/>
      <c r="AY3073" s="1511"/>
      <c r="AZ3073" s="1510"/>
      <c r="BA3073" s="1510"/>
      <c r="BB3073" s="1510"/>
      <c r="BC3073" s="1510"/>
      <c r="BD3073" s="1510"/>
      <c r="BE3073" s="1499"/>
      <c r="BF3073" s="1560"/>
      <c r="BG3073" s="1499"/>
      <c r="BH3073" s="1592"/>
      <c r="BI3073" s="1593"/>
      <c r="BJ3073" s="1499"/>
      <c r="BK3073" s="1499"/>
      <c r="BL3073" s="1552">
        <f t="shared" si="343"/>
        <v>0</v>
      </c>
      <c r="BM3073" s="1499"/>
      <c r="BN3073" s="1514"/>
      <c r="BO3073" s="1514"/>
      <c r="BP3073" s="1514"/>
      <c r="BQ3073" s="1514"/>
      <c r="BR3073" s="1514"/>
      <c r="BS3073" s="1514"/>
      <c r="BT3073" s="1514"/>
      <c r="BU3073" s="1514"/>
      <c r="BV3073" s="1514"/>
      <c r="BW3073" s="1514"/>
      <c r="BX3073" s="1514"/>
      <c r="BY3073" s="1514"/>
      <c r="BZ3073" s="1514"/>
      <c r="CA3073" s="1514"/>
      <c r="CB3073" s="1514"/>
      <c r="CC3073" s="1514"/>
      <c r="CD3073" s="1569" t="s">
        <v>4788</v>
      </c>
    </row>
    <row r="3074" spans="1:82" s="1414" customFormat="1" ht="31.5" customHeight="1" x14ac:dyDescent="0.25">
      <c r="A3074" s="1570" t="s">
        <v>163</v>
      </c>
      <c r="B3074" s="1609" t="s">
        <v>1410</v>
      </c>
      <c r="C3074" s="1572" t="s">
        <v>4976</v>
      </c>
      <c r="D3074" s="1380">
        <v>407</v>
      </c>
      <c r="E3074" s="1459" t="s">
        <v>4980</v>
      </c>
      <c r="F3074" s="1622" t="s">
        <v>4981</v>
      </c>
      <c r="G3074" s="1382">
        <v>0</v>
      </c>
      <c r="H3074" s="1381" t="s">
        <v>1</v>
      </c>
      <c r="I3074" s="1382">
        <v>1</v>
      </c>
      <c r="J3074" s="1456">
        <v>1</v>
      </c>
      <c r="K3074" s="1381"/>
      <c r="L3074" s="1457">
        <f>+M3074+N3074+O3074+P3074+Q3074+R3074+S3074+T3074</f>
        <v>0</v>
      </c>
      <c r="M3074" s="1459"/>
      <c r="N3074" s="1459"/>
      <c r="O3074" s="1459"/>
      <c r="P3074" s="1459"/>
      <c r="Q3074" s="1459"/>
      <c r="R3074" s="1459"/>
      <c r="S3074" s="1459"/>
      <c r="T3074" s="1459"/>
      <c r="U3074" s="1460">
        <f t="shared" si="342"/>
        <v>0</v>
      </c>
      <c r="V3074" s="1459"/>
      <c r="W3074" s="1459"/>
      <c r="X3074" s="1459"/>
      <c r="Y3074" s="1459"/>
      <c r="Z3074" s="1459"/>
      <c r="AA3074" s="1459"/>
      <c r="AB3074" s="1459"/>
      <c r="AC3074" s="1459"/>
      <c r="AD3074" s="1459"/>
      <c r="AE3074" s="1459"/>
      <c r="AF3074" s="1459"/>
      <c r="AG3074" s="1382"/>
      <c r="AH3074" s="1382"/>
      <c r="AI3074" s="1573"/>
      <c r="AJ3074" s="1382"/>
      <c r="AK3074" s="1382"/>
      <c r="AL3074" s="1382"/>
      <c r="AM3074" s="1540"/>
      <c r="AN3074" s="1540"/>
      <c r="AO3074" s="1382"/>
      <c r="AP3074" s="1382"/>
      <c r="AQ3074" s="1382"/>
      <c r="AR3074" s="1382"/>
      <c r="AS3074" s="1516" t="s">
        <v>4982</v>
      </c>
      <c r="AT3074" s="1382" t="s">
        <v>4983</v>
      </c>
      <c r="AU3074" s="1517">
        <v>1</v>
      </c>
      <c r="AV3074" s="1517">
        <v>1</v>
      </c>
      <c r="AW3074" s="1574">
        <v>42767</v>
      </c>
      <c r="AX3074" s="1574">
        <v>43100</v>
      </c>
      <c r="AY3074" s="1518">
        <v>0</v>
      </c>
      <c r="AZ3074" s="1516"/>
      <c r="BA3074" s="1516"/>
      <c r="BB3074" s="1516"/>
      <c r="BC3074" s="1516"/>
      <c r="BD3074" s="1516"/>
      <c r="BE3074" s="1382"/>
      <c r="BF3074" s="1538"/>
      <c r="BG3074" s="1382"/>
      <c r="BH3074" s="1539"/>
      <c r="BI3074" s="1540"/>
      <c r="BJ3074" s="1382"/>
      <c r="BK3074" s="1382"/>
      <c r="BL3074" s="1552">
        <f t="shared" si="343"/>
        <v>0</v>
      </c>
      <c r="BM3074" s="1541"/>
      <c r="BN3074" s="1471"/>
      <c r="BO3074" s="1471"/>
      <c r="BP3074" s="1471"/>
      <c r="BQ3074" s="1471"/>
      <c r="BR3074" s="1471"/>
      <c r="BS3074" s="1471"/>
      <c r="BT3074" s="1471"/>
      <c r="BU3074" s="1471"/>
      <c r="BV3074" s="1471"/>
      <c r="BW3074" s="1471"/>
      <c r="BX3074" s="1471"/>
      <c r="BY3074" s="1471"/>
      <c r="BZ3074" s="1471"/>
      <c r="CA3074" s="1471"/>
      <c r="CB3074" s="1471"/>
      <c r="CC3074" s="1471"/>
      <c r="CD3074" s="1542" t="s">
        <v>4788</v>
      </c>
    </row>
    <row r="3075" spans="1:82" s="1414" customFormat="1" ht="31.5" customHeight="1" x14ac:dyDescent="0.25">
      <c r="A3075" s="1580" t="s">
        <v>163</v>
      </c>
      <c r="B3075" s="1610" t="s">
        <v>1410</v>
      </c>
      <c r="C3075" s="1582" t="s">
        <v>4976</v>
      </c>
      <c r="D3075" s="1418">
        <v>407</v>
      </c>
      <c r="E3075" s="1423" t="s">
        <v>4980</v>
      </c>
      <c r="F3075" s="1453" t="s">
        <v>4981</v>
      </c>
      <c r="G3075" s="1420">
        <v>0</v>
      </c>
      <c r="H3075" s="1419" t="s">
        <v>1</v>
      </c>
      <c r="I3075" s="1420">
        <v>1</v>
      </c>
      <c r="J3075" s="1421">
        <v>1</v>
      </c>
      <c r="K3075" s="1419"/>
      <c r="L3075" s="1422"/>
      <c r="M3075" s="1423"/>
      <c r="N3075" s="1423"/>
      <c r="O3075" s="1423"/>
      <c r="P3075" s="1423"/>
      <c r="Q3075" s="1423"/>
      <c r="R3075" s="1423"/>
      <c r="S3075" s="1423"/>
      <c r="T3075" s="1423"/>
      <c r="U3075" s="1424">
        <f t="shared" si="342"/>
        <v>0</v>
      </c>
      <c r="V3075" s="1423"/>
      <c r="W3075" s="1423"/>
      <c r="X3075" s="1423"/>
      <c r="Y3075" s="1423"/>
      <c r="Z3075" s="1423"/>
      <c r="AA3075" s="1423"/>
      <c r="AB3075" s="1423"/>
      <c r="AC3075" s="1423"/>
      <c r="AD3075" s="1423"/>
      <c r="AE3075" s="1423"/>
      <c r="AF3075" s="1423"/>
      <c r="AG3075" s="1420"/>
      <c r="AH3075" s="1420"/>
      <c r="AI3075" s="1550"/>
      <c r="AJ3075" s="1420"/>
      <c r="AK3075" s="1420"/>
      <c r="AL3075" s="1420"/>
      <c r="AM3075" s="1551"/>
      <c r="AN3075" s="1551"/>
      <c r="AO3075" s="1420"/>
      <c r="AP3075" s="1420"/>
      <c r="AQ3075" s="1420"/>
      <c r="AR3075" s="1420"/>
      <c r="AS3075" s="1494"/>
      <c r="AT3075" s="1420"/>
      <c r="AU3075" s="1493"/>
      <c r="AV3075" s="1493"/>
      <c r="AW3075" s="1494"/>
      <c r="AX3075" s="1494"/>
      <c r="AY3075" s="1491"/>
      <c r="AZ3075" s="1494"/>
      <c r="BA3075" s="1494"/>
      <c r="BB3075" s="1494"/>
      <c r="BC3075" s="1494"/>
      <c r="BD3075" s="1494"/>
      <c r="BE3075" s="1420"/>
      <c r="BF3075" s="1549"/>
      <c r="BG3075" s="1420"/>
      <c r="BH3075" s="1454"/>
      <c r="BI3075" s="1551"/>
      <c r="BJ3075" s="1420"/>
      <c r="BK3075" s="1420"/>
      <c r="BL3075" s="1552">
        <f t="shared" si="343"/>
        <v>0</v>
      </c>
      <c r="BM3075" s="1420"/>
      <c r="BN3075" s="1439"/>
      <c r="BO3075" s="1439"/>
      <c r="BP3075" s="1439"/>
      <c r="BQ3075" s="1439"/>
      <c r="BR3075" s="1439"/>
      <c r="BS3075" s="1439"/>
      <c r="BT3075" s="1439"/>
      <c r="BU3075" s="1439"/>
      <c r="BV3075" s="1439"/>
      <c r="BW3075" s="1439"/>
      <c r="BX3075" s="1439"/>
      <c r="BY3075" s="1439"/>
      <c r="BZ3075" s="1439"/>
      <c r="CA3075" s="1439"/>
      <c r="CB3075" s="1439"/>
      <c r="CC3075" s="1439"/>
      <c r="CD3075" s="1553" t="s">
        <v>4788</v>
      </c>
    </row>
    <row r="3076" spans="1:82" s="1414" customFormat="1" ht="31.5" customHeight="1" x14ac:dyDescent="0.25">
      <c r="A3076" s="1580" t="s">
        <v>163</v>
      </c>
      <c r="B3076" s="1610" t="s">
        <v>1410</v>
      </c>
      <c r="C3076" s="1582" t="s">
        <v>4976</v>
      </c>
      <c r="D3076" s="1418">
        <v>407</v>
      </c>
      <c r="E3076" s="1423" t="s">
        <v>4980</v>
      </c>
      <c r="F3076" s="1453" t="s">
        <v>4981</v>
      </c>
      <c r="G3076" s="1420">
        <v>0</v>
      </c>
      <c r="H3076" s="1419" t="s">
        <v>1</v>
      </c>
      <c r="I3076" s="1420">
        <v>1</v>
      </c>
      <c r="J3076" s="1421">
        <v>1</v>
      </c>
      <c r="K3076" s="1419"/>
      <c r="L3076" s="1422"/>
      <c r="M3076" s="1423"/>
      <c r="N3076" s="1423"/>
      <c r="O3076" s="1423"/>
      <c r="P3076" s="1423"/>
      <c r="Q3076" s="1423"/>
      <c r="R3076" s="1423"/>
      <c r="S3076" s="1423"/>
      <c r="T3076" s="1423"/>
      <c r="U3076" s="1424">
        <f t="shared" si="342"/>
        <v>0</v>
      </c>
      <c r="V3076" s="1423"/>
      <c r="W3076" s="1423"/>
      <c r="X3076" s="1423"/>
      <c r="Y3076" s="1423"/>
      <c r="Z3076" s="1423"/>
      <c r="AA3076" s="1423"/>
      <c r="AB3076" s="1423"/>
      <c r="AC3076" s="1423"/>
      <c r="AD3076" s="1423"/>
      <c r="AE3076" s="1423"/>
      <c r="AF3076" s="1423"/>
      <c r="AG3076" s="1420"/>
      <c r="AH3076" s="1420"/>
      <c r="AI3076" s="1550"/>
      <c r="AJ3076" s="1420"/>
      <c r="AK3076" s="1420"/>
      <c r="AL3076" s="1420"/>
      <c r="AM3076" s="1551"/>
      <c r="AN3076" s="1551"/>
      <c r="AO3076" s="1420"/>
      <c r="AP3076" s="1420"/>
      <c r="AQ3076" s="1420"/>
      <c r="AR3076" s="1420"/>
      <c r="AS3076" s="1494"/>
      <c r="AT3076" s="1420"/>
      <c r="AU3076" s="1493"/>
      <c r="AV3076" s="1493"/>
      <c r="AW3076" s="1494"/>
      <c r="AX3076" s="1494"/>
      <c r="AY3076" s="1491"/>
      <c r="AZ3076" s="1494"/>
      <c r="BA3076" s="1494"/>
      <c r="BB3076" s="1494"/>
      <c r="BC3076" s="1494"/>
      <c r="BD3076" s="1494"/>
      <c r="BE3076" s="1420"/>
      <c r="BF3076" s="1549"/>
      <c r="BG3076" s="1420"/>
      <c r="BH3076" s="1454"/>
      <c r="BI3076" s="1551"/>
      <c r="BJ3076" s="1420"/>
      <c r="BK3076" s="1420"/>
      <c r="BL3076" s="1552">
        <f t="shared" si="343"/>
        <v>0</v>
      </c>
      <c r="BM3076" s="1420"/>
      <c r="BN3076" s="1439"/>
      <c r="BO3076" s="1439"/>
      <c r="BP3076" s="1439"/>
      <c r="BQ3076" s="1439"/>
      <c r="BR3076" s="1439"/>
      <c r="BS3076" s="1439"/>
      <c r="BT3076" s="1439"/>
      <c r="BU3076" s="1439"/>
      <c r="BV3076" s="1439"/>
      <c r="BW3076" s="1439"/>
      <c r="BX3076" s="1439"/>
      <c r="BY3076" s="1439"/>
      <c r="BZ3076" s="1439"/>
      <c r="CA3076" s="1439"/>
      <c r="CB3076" s="1439"/>
      <c r="CC3076" s="1439"/>
      <c r="CD3076" s="1553" t="s">
        <v>4788</v>
      </c>
    </row>
    <row r="3077" spans="1:82" s="1414" customFormat="1" ht="31.5" customHeight="1" x14ac:dyDescent="0.25">
      <c r="A3077" s="1580" t="s">
        <v>163</v>
      </c>
      <c r="B3077" s="1610" t="s">
        <v>1410</v>
      </c>
      <c r="C3077" s="1582" t="s">
        <v>4976</v>
      </c>
      <c r="D3077" s="1418">
        <v>407</v>
      </c>
      <c r="E3077" s="1423" t="s">
        <v>4980</v>
      </c>
      <c r="F3077" s="1453" t="s">
        <v>4981</v>
      </c>
      <c r="G3077" s="1420">
        <v>0</v>
      </c>
      <c r="H3077" s="1419" t="s">
        <v>1</v>
      </c>
      <c r="I3077" s="1420">
        <v>1</v>
      </c>
      <c r="J3077" s="1421">
        <v>1</v>
      </c>
      <c r="K3077" s="1419"/>
      <c r="L3077" s="1422"/>
      <c r="M3077" s="1423"/>
      <c r="N3077" s="1423"/>
      <c r="O3077" s="1423"/>
      <c r="P3077" s="1423"/>
      <c r="Q3077" s="1423"/>
      <c r="R3077" s="1423"/>
      <c r="S3077" s="1423"/>
      <c r="T3077" s="1423"/>
      <c r="U3077" s="1424">
        <f t="shared" si="342"/>
        <v>0</v>
      </c>
      <c r="V3077" s="1423"/>
      <c r="W3077" s="1423"/>
      <c r="X3077" s="1423"/>
      <c r="Y3077" s="1423"/>
      <c r="Z3077" s="1423"/>
      <c r="AA3077" s="1423"/>
      <c r="AB3077" s="1423"/>
      <c r="AC3077" s="1423"/>
      <c r="AD3077" s="1423"/>
      <c r="AE3077" s="1423"/>
      <c r="AF3077" s="1423"/>
      <c r="AG3077" s="1420"/>
      <c r="AH3077" s="1420"/>
      <c r="AI3077" s="1550"/>
      <c r="AJ3077" s="1420"/>
      <c r="AK3077" s="1420"/>
      <c r="AL3077" s="1420"/>
      <c r="AM3077" s="1551"/>
      <c r="AN3077" s="1551"/>
      <c r="AO3077" s="1420"/>
      <c r="AP3077" s="1420"/>
      <c r="AQ3077" s="1420"/>
      <c r="AR3077" s="1420"/>
      <c r="AS3077" s="1494"/>
      <c r="AT3077" s="1420"/>
      <c r="AU3077" s="1493"/>
      <c r="AV3077" s="1493"/>
      <c r="AW3077" s="1494"/>
      <c r="AX3077" s="1494"/>
      <c r="AY3077" s="1491"/>
      <c r="AZ3077" s="1494"/>
      <c r="BA3077" s="1494"/>
      <c r="BB3077" s="1494"/>
      <c r="BC3077" s="1494"/>
      <c r="BD3077" s="1494"/>
      <c r="BE3077" s="1420"/>
      <c r="BF3077" s="1549"/>
      <c r="BG3077" s="1420"/>
      <c r="BH3077" s="1454"/>
      <c r="BI3077" s="1551"/>
      <c r="BJ3077" s="1420"/>
      <c r="BK3077" s="1420"/>
      <c r="BL3077" s="1552">
        <f t="shared" si="343"/>
        <v>0</v>
      </c>
      <c r="BM3077" s="1420"/>
      <c r="BN3077" s="1439"/>
      <c r="BO3077" s="1439"/>
      <c r="BP3077" s="1439"/>
      <c r="BQ3077" s="1439"/>
      <c r="BR3077" s="1439"/>
      <c r="BS3077" s="1439"/>
      <c r="BT3077" s="1439"/>
      <c r="BU3077" s="1439"/>
      <c r="BV3077" s="1439"/>
      <c r="BW3077" s="1439"/>
      <c r="BX3077" s="1439"/>
      <c r="BY3077" s="1439"/>
      <c r="BZ3077" s="1439"/>
      <c r="CA3077" s="1439"/>
      <c r="CB3077" s="1439"/>
      <c r="CC3077" s="1439"/>
      <c r="CD3077" s="1553" t="s">
        <v>4788</v>
      </c>
    </row>
    <row r="3078" spans="1:82" s="1414" customFormat="1" ht="31.5" customHeight="1" x14ac:dyDescent="0.25">
      <c r="A3078" s="1580" t="s">
        <v>163</v>
      </c>
      <c r="B3078" s="1610" t="s">
        <v>1410</v>
      </c>
      <c r="C3078" s="1582" t="s">
        <v>4976</v>
      </c>
      <c r="D3078" s="1418">
        <v>407</v>
      </c>
      <c r="E3078" s="1423" t="s">
        <v>4980</v>
      </c>
      <c r="F3078" s="1453" t="s">
        <v>4981</v>
      </c>
      <c r="G3078" s="1420">
        <v>0</v>
      </c>
      <c r="H3078" s="1419" t="s">
        <v>1</v>
      </c>
      <c r="I3078" s="1420">
        <v>1</v>
      </c>
      <c r="J3078" s="1421">
        <v>1</v>
      </c>
      <c r="K3078" s="1419"/>
      <c r="L3078" s="1422"/>
      <c r="M3078" s="1423"/>
      <c r="N3078" s="1423"/>
      <c r="O3078" s="1423"/>
      <c r="P3078" s="1423"/>
      <c r="Q3078" s="1423"/>
      <c r="R3078" s="1423"/>
      <c r="S3078" s="1423"/>
      <c r="T3078" s="1423"/>
      <c r="U3078" s="1424">
        <f t="shared" si="342"/>
        <v>0</v>
      </c>
      <c r="V3078" s="1423"/>
      <c r="W3078" s="1423"/>
      <c r="X3078" s="1423"/>
      <c r="Y3078" s="1423"/>
      <c r="Z3078" s="1423"/>
      <c r="AA3078" s="1423"/>
      <c r="AB3078" s="1423"/>
      <c r="AC3078" s="1423"/>
      <c r="AD3078" s="1423"/>
      <c r="AE3078" s="1423"/>
      <c r="AF3078" s="1423"/>
      <c r="AG3078" s="1420"/>
      <c r="AH3078" s="1420"/>
      <c r="AI3078" s="1550"/>
      <c r="AJ3078" s="1420"/>
      <c r="AK3078" s="1420"/>
      <c r="AL3078" s="1420"/>
      <c r="AM3078" s="1551"/>
      <c r="AN3078" s="1551"/>
      <c r="AO3078" s="1420"/>
      <c r="AP3078" s="1420"/>
      <c r="AQ3078" s="1420"/>
      <c r="AR3078" s="1420"/>
      <c r="AS3078" s="1494"/>
      <c r="AT3078" s="1420"/>
      <c r="AU3078" s="1493"/>
      <c r="AV3078" s="1493"/>
      <c r="AW3078" s="1494"/>
      <c r="AX3078" s="1494"/>
      <c r="AY3078" s="1491"/>
      <c r="AZ3078" s="1494"/>
      <c r="BA3078" s="1494"/>
      <c r="BB3078" s="1494"/>
      <c r="BC3078" s="1494"/>
      <c r="BD3078" s="1494"/>
      <c r="BE3078" s="1420"/>
      <c r="BF3078" s="1549"/>
      <c r="BG3078" s="1420"/>
      <c r="BH3078" s="1454"/>
      <c r="BI3078" s="1551"/>
      <c r="BJ3078" s="1420"/>
      <c r="BK3078" s="1420"/>
      <c r="BL3078" s="1552">
        <f t="shared" si="343"/>
        <v>0</v>
      </c>
      <c r="BM3078" s="1420"/>
      <c r="BN3078" s="1439"/>
      <c r="BO3078" s="1439"/>
      <c r="BP3078" s="1439"/>
      <c r="BQ3078" s="1439"/>
      <c r="BR3078" s="1439"/>
      <c r="BS3078" s="1439"/>
      <c r="BT3078" s="1439"/>
      <c r="BU3078" s="1439"/>
      <c r="BV3078" s="1439"/>
      <c r="BW3078" s="1439"/>
      <c r="BX3078" s="1439"/>
      <c r="BY3078" s="1439"/>
      <c r="BZ3078" s="1439"/>
      <c r="CA3078" s="1439"/>
      <c r="CB3078" s="1439"/>
      <c r="CC3078" s="1439"/>
      <c r="CD3078" s="1553" t="s">
        <v>4788</v>
      </c>
    </row>
    <row r="3079" spans="1:82" s="1414" customFormat="1" ht="31.5" customHeight="1" thickBot="1" x14ac:dyDescent="0.3">
      <c r="A3079" s="1589" t="s">
        <v>163</v>
      </c>
      <c r="B3079" s="1611" t="s">
        <v>1410</v>
      </c>
      <c r="C3079" s="1591" t="s">
        <v>4976</v>
      </c>
      <c r="D3079" s="1497">
        <v>407</v>
      </c>
      <c r="E3079" s="1502" t="s">
        <v>4980</v>
      </c>
      <c r="F3079" s="1624" t="s">
        <v>4981</v>
      </c>
      <c r="G3079" s="1499">
        <v>0</v>
      </c>
      <c r="H3079" s="1498" t="s">
        <v>1</v>
      </c>
      <c r="I3079" s="1499">
        <v>1</v>
      </c>
      <c r="J3079" s="1500">
        <v>1</v>
      </c>
      <c r="K3079" s="1498"/>
      <c r="L3079" s="1501"/>
      <c r="M3079" s="1502"/>
      <c r="N3079" s="1502"/>
      <c r="O3079" s="1502"/>
      <c r="P3079" s="1502"/>
      <c r="Q3079" s="1502"/>
      <c r="R3079" s="1502"/>
      <c r="S3079" s="1502"/>
      <c r="T3079" s="1502"/>
      <c r="U3079" s="1503">
        <f t="shared" si="342"/>
        <v>0</v>
      </c>
      <c r="V3079" s="1502"/>
      <c r="W3079" s="1502"/>
      <c r="X3079" s="1502"/>
      <c r="Y3079" s="1502"/>
      <c r="Z3079" s="1502"/>
      <c r="AA3079" s="1502"/>
      <c r="AB3079" s="1502"/>
      <c r="AC3079" s="1502"/>
      <c r="AD3079" s="1502"/>
      <c r="AE3079" s="1502"/>
      <c r="AF3079" s="1502"/>
      <c r="AG3079" s="1499"/>
      <c r="AH3079" s="1499"/>
      <c r="AI3079" s="1561"/>
      <c r="AJ3079" s="1499"/>
      <c r="AK3079" s="1499"/>
      <c r="AL3079" s="1499"/>
      <c r="AM3079" s="1593"/>
      <c r="AN3079" s="1593"/>
      <c r="AO3079" s="1499"/>
      <c r="AP3079" s="1499"/>
      <c r="AQ3079" s="1499"/>
      <c r="AR3079" s="1499"/>
      <c r="AS3079" s="1510"/>
      <c r="AT3079" s="1499"/>
      <c r="AU3079" s="1509"/>
      <c r="AV3079" s="1509"/>
      <c r="AW3079" s="1599"/>
      <c r="AX3079" s="1599"/>
      <c r="AY3079" s="1511"/>
      <c r="AZ3079" s="1510"/>
      <c r="BA3079" s="1510"/>
      <c r="BB3079" s="1510"/>
      <c r="BC3079" s="1510"/>
      <c r="BD3079" s="1510"/>
      <c r="BE3079" s="1499"/>
      <c r="BF3079" s="1560"/>
      <c r="BG3079" s="1499"/>
      <c r="BH3079" s="1592"/>
      <c r="BI3079" s="1593"/>
      <c r="BJ3079" s="1499"/>
      <c r="BK3079" s="1499"/>
      <c r="BL3079" s="1552">
        <f t="shared" si="343"/>
        <v>0</v>
      </c>
      <c r="BM3079" s="1499"/>
      <c r="BN3079" s="1514"/>
      <c r="BO3079" s="1514"/>
      <c r="BP3079" s="1514"/>
      <c r="BQ3079" s="1514"/>
      <c r="BR3079" s="1514"/>
      <c r="BS3079" s="1514"/>
      <c r="BT3079" s="1514"/>
      <c r="BU3079" s="1514"/>
      <c r="BV3079" s="1514"/>
      <c r="BW3079" s="1514"/>
      <c r="BX3079" s="1514"/>
      <c r="BY3079" s="1514"/>
      <c r="BZ3079" s="1514"/>
      <c r="CA3079" s="1514"/>
      <c r="CB3079" s="1514"/>
      <c r="CC3079" s="1514"/>
      <c r="CD3079" s="1569" t="s">
        <v>4788</v>
      </c>
    </row>
    <row r="3080" spans="1:82" s="1414" customFormat="1" ht="31.5" customHeight="1" x14ac:dyDescent="0.25">
      <c r="A3080" s="1570" t="s">
        <v>163</v>
      </c>
      <c r="B3080" s="1609" t="s">
        <v>1410</v>
      </c>
      <c r="C3080" s="1572" t="s">
        <v>4976</v>
      </c>
      <c r="D3080" s="1380">
        <v>408</v>
      </c>
      <c r="E3080" s="1459" t="s">
        <v>4984</v>
      </c>
      <c r="F3080" s="1622" t="s">
        <v>4985</v>
      </c>
      <c r="G3080" s="1382">
        <v>0</v>
      </c>
      <c r="H3080" s="1381" t="s">
        <v>1</v>
      </c>
      <c r="I3080" s="1382">
        <v>1</v>
      </c>
      <c r="J3080" s="1456">
        <v>1</v>
      </c>
      <c r="K3080" s="1381"/>
      <c r="L3080" s="1457">
        <f>+M3080+N3080+O3080+P3080+Q3080+R3080+S3080+T3080</f>
        <v>0</v>
      </c>
      <c r="M3080" s="1459"/>
      <c r="N3080" s="1459"/>
      <c r="O3080" s="1459"/>
      <c r="P3080" s="1459"/>
      <c r="Q3080" s="1459"/>
      <c r="R3080" s="1459"/>
      <c r="S3080" s="1459"/>
      <c r="T3080" s="1459"/>
      <c r="U3080" s="1460">
        <f t="shared" si="342"/>
        <v>0</v>
      </c>
      <c r="V3080" s="1459"/>
      <c r="W3080" s="1459"/>
      <c r="X3080" s="1459"/>
      <c r="Y3080" s="1459"/>
      <c r="Z3080" s="1459"/>
      <c r="AA3080" s="1459"/>
      <c r="AB3080" s="1459"/>
      <c r="AC3080" s="1459"/>
      <c r="AD3080" s="1459"/>
      <c r="AE3080" s="1459"/>
      <c r="AF3080" s="1459"/>
      <c r="AG3080" s="1382"/>
      <c r="AH3080" s="1382"/>
      <c r="AI3080" s="1573"/>
      <c r="AJ3080" s="1382"/>
      <c r="AK3080" s="1382"/>
      <c r="AL3080" s="1382"/>
      <c r="AM3080" s="1540"/>
      <c r="AN3080" s="1540"/>
      <c r="AO3080" s="1382"/>
      <c r="AP3080" s="1382"/>
      <c r="AQ3080" s="1382"/>
      <c r="AR3080" s="1382"/>
      <c r="AS3080" s="1516" t="s">
        <v>6231</v>
      </c>
      <c r="AT3080" s="1382" t="s">
        <v>4986</v>
      </c>
      <c r="AU3080" s="1517">
        <v>1</v>
      </c>
      <c r="AV3080" s="1517">
        <v>1</v>
      </c>
      <c r="AW3080" s="1574">
        <v>42834</v>
      </c>
      <c r="AX3080" s="1574">
        <v>42834</v>
      </c>
      <c r="AY3080" s="1518">
        <v>0</v>
      </c>
      <c r="AZ3080" s="1516"/>
      <c r="BA3080" s="1516"/>
      <c r="BB3080" s="1516"/>
      <c r="BC3080" s="1516"/>
      <c r="BD3080" s="1516"/>
      <c r="BE3080" s="1382"/>
      <c r="BF3080" s="1538"/>
      <c r="BG3080" s="1382"/>
      <c r="BH3080" s="1539"/>
      <c r="BI3080" s="1540"/>
      <c r="BJ3080" s="1382"/>
      <c r="BK3080" s="1382"/>
      <c r="BL3080" s="1552">
        <f t="shared" si="343"/>
        <v>0</v>
      </c>
      <c r="BM3080" s="1541"/>
      <c r="BN3080" s="1471"/>
      <c r="BO3080" s="1471"/>
      <c r="BP3080" s="1471"/>
      <c r="BQ3080" s="1471"/>
      <c r="BR3080" s="1471"/>
      <c r="BS3080" s="1471"/>
      <c r="BT3080" s="1471"/>
      <c r="BU3080" s="1471"/>
      <c r="BV3080" s="1471"/>
      <c r="BW3080" s="1471"/>
      <c r="BX3080" s="1471"/>
      <c r="BY3080" s="1471"/>
      <c r="BZ3080" s="1471"/>
      <c r="CA3080" s="1471"/>
      <c r="CB3080" s="1471"/>
      <c r="CC3080" s="1471"/>
      <c r="CD3080" s="1542" t="s">
        <v>4788</v>
      </c>
    </row>
    <row r="3081" spans="1:82" s="1414" customFormat="1" ht="31.5" customHeight="1" x14ac:dyDescent="0.25">
      <c r="A3081" s="1580" t="s">
        <v>163</v>
      </c>
      <c r="B3081" s="1610" t="s">
        <v>1410</v>
      </c>
      <c r="C3081" s="1582" t="s">
        <v>4976</v>
      </c>
      <c r="D3081" s="1418">
        <v>408</v>
      </c>
      <c r="E3081" s="1423" t="s">
        <v>4984</v>
      </c>
      <c r="F3081" s="1453" t="s">
        <v>4985</v>
      </c>
      <c r="G3081" s="1420">
        <v>0</v>
      </c>
      <c r="H3081" s="1419" t="s">
        <v>1</v>
      </c>
      <c r="I3081" s="1420">
        <v>1</v>
      </c>
      <c r="J3081" s="1421">
        <v>1</v>
      </c>
      <c r="K3081" s="1419"/>
      <c r="L3081" s="1422"/>
      <c r="M3081" s="1423"/>
      <c r="N3081" s="1423"/>
      <c r="O3081" s="1423"/>
      <c r="P3081" s="1423"/>
      <c r="Q3081" s="1423"/>
      <c r="R3081" s="1423"/>
      <c r="S3081" s="1423"/>
      <c r="T3081" s="1423"/>
      <c r="U3081" s="1424">
        <f t="shared" si="342"/>
        <v>0</v>
      </c>
      <c r="V3081" s="1423"/>
      <c r="W3081" s="1423"/>
      <c r="X3081" s="1423"/>
      <c r="Y3081" s="1423"/>
      <c r="Z3081" s="1423"/>
      <c r="AA3081" s="1423"/>
      <c r="AB3081" s="1423"/>
      <c r="AC3081" s="1423"/>
      <c r="AD3081" s="1423"/>
      <c r="AE3081" s="1423"/>
      <c r="AF3081" s="1423"/>
      <c r="AG3081" s="1420"/>
      <c r="AH3081" s="1420"/>
      <c r="AI3081" s="1550"/>
      <c r="AJ3081" s="1420"/>
      <c r="AK3081" s="1420"/>
      <c r="AL3081" s="1420"/>
      <c r="AM3081" s="1551"/>
      <c r="AN3081" s="1551"/>
      <c r="AO3081" s="1420"/>
      <c r="AP3081" s="1420"/>
      <c r="AQ3081" s="1420"/>
      <c r="AR3081" s="1420"/>
      <c r="AS3081" s="1494"/>
      <c r="AT3081" s="1420"/>
      <c r="AU3081" s="1493"/>
      <c r="AV3081" s="1493"/>
      <c r="AW3081" s="1494"/>
      <c r="AX3081" s="1494"/>
      <c r="AY3081" s="1491"/>
      <c r="AZ3081" s="1494"/>
      <c r="BA3081" s="1494"/>
      <c r="BB3081" s="1494"/>
      <c r="BC3081" s="1494"/>
      <c r="BD3081" s="1494"/>
      <c r="BE3081" s="1420"/>
      <c r="BF3081" s="1549"/>
      <c r="BG3081" s="1420"/>
      <c r="BH3081" s="1454"/>
      <c r="BI3081" s="1551"/>
      <c r="BJ3081" s="1420"/>
      <c r="BK3081" s="1420"/>
      <c r="BL3081" s="1552">
        <f t="shared" si="343"/>
        <v>0</v>
      </c>
      <c r="BM3081" s="1420"/>
      <c r="BN3081" s="1439"/>
      <c r="BO3081" s="1439"/>
      <c r="BP3081" s="1439"/>
      <c r="BQ3081" s="1439"/>
      <c r="BR3081" s="1439"/>
      <c r="BS3081" s="1439"/>
      <c r="BT3081" s="1439"/>
      <c r="BU3081" s="1439"/>
      <c r="BV3081" s="1439"/>
      <c r="BW3081" s="1439"/>
      <c r="BX3081" s="1439"/>
      <c r="BY3081" s="1439"/>
      <c r="BZ3081" s="1439"/>
      <c r="CA3081" s="1439"/>
      <c r="CB3081" s="1439"/>
      <c r="CC3081" s="1439"/>
      <c r="CD3081" s="1553" t="s">
        <v>4788</v>
      </c>
    </row>
    <row r="3082" spans="1:82" s="1414" customFormat="1" ht="31.5" customHeight="1" x14ac:dyDescent="0.25">
      <c r="A3082" s="1580" t="s">
        <v>163</v>
      </c>
      <c r="B3082" s="1610" t="s">
        <v>1410</v>
      </c>
      <c r="C3082" s="1582" t="s">
        <v>4976</v>
      </c>
      <c r="D3082" s="1418">
        <v>408</v>
      </c>
      <c r="E3082" s="1423" t="s">
        <v>4984</v>
      </c>
      <c r="F3082" s="1453" t="s">
        <v>4985</v>
      </c>
      <c r="G3082" s="1420">
        <v>0</v>
      </c>
      <c r="H3082" s="1419" t="s">
        <v>1</v>
      </c>
      <c r="I3082" s="1420">
        <v>1</v>
      </c>
      <c r="J3082" s="1421">
        <v>1</v>
      </c>
      <c r="K3082" s="1419"/>
      <c r="L3082" s="1422"/>
      <c r="M3082" s="1423"/>
      <c r="N3082" s="1423"/>
      <c r="O3082" s="1423"/>
      <c r="P3082" s="1423"/>
      <c r="Q3082" s="1423"/>
      <c r="R3082" s="1423"/>
      <c r="S3082" s="1423"/>
      <c r="T3082" s="1423"/>
      <c r="U3082" s="1424">
        <f t="shared" si="342"/>
        <v>0</v>
      </c>
      <c r="V3082" s="1423"/>
      <c r="W3082" s="1423"/>
      <c r="X3082" s="1423"/>
      <c r="Y3082" s="1423"/>
      <c r="Z3082" s="1423"/>
      <c r="AA3082" s="1423"/>
      <c r="AB3082" s="1423"/>
      <c r="AC3082" s="1423"/>
      <c r="AD3082" s="1423"/>
      <c r="AE3082" s="1423"/>
      <c r="AF3082" s="1423"/>
      <c r="AG3082" s="1420"/>
      <c r="AH3082" s="1420"/>
      <c r="AI3082" s="1550"/>
      <c r="AJ3082" s="1420"/>
      <c r="AK3082" s="1420"/>
      <c r="AL3082" s="1420"/>
      <c r="AM3082" s="1551"/>
      <c r="AN3082" s="1551"/>
      <c r="AO3082" s="1420"/>
      <c r="AP3082" s="1420"/>
      <c r="AQ3082" s="1420"/>
      <c r="AR3082" s="1420"/>
      <c r="AS3082" s="1494"/>
      <c r="AT3082" s="1420"/>
      <c r="AU3082" s="1493"/>
      <c r="AV3082" s="1493"/>
      <c r="AW3082" s="1494"/>
      <c r="AX3082" s="1494"/>
      <c r="AY3082" s="1491"/>
      <c r="AZ3082" s="1494"/>
      <c r="BA3082" s="1494"/>
      <c r="BB3082" s="1494"/>
      <c r="BC3082" s="1494"/>
      <c r="BD3082" s="1494"/>
      <c r="BE3082" s="1420"/>
      <c r="BF3082" s="1549"/>
      <c r="BG3082" s="1420"/>
      <c r="BH3082" s="1454"/>
      <c r="BI3082" s="1551"/>
      <c r="BJ3082" s="1420"/>
      <c r="BK3082" s="1420"/>
      <c r="BL3082" s="1552">
        <f t="shared" si="343"/>
        <v>0</v>
      </c>
      <c r="BM3082" s="1420"/>
      <c r="BN3082" s="1439"/>
      <c r="BO3082" s="1439"/>
      <c r="BP3082" s="1439"/>
      <c r="BQ3082" s="1439"/>
      <c r="BR3082" s="1439"/>
      <c r="BS3082" s="1439"/>
      <c r="BT3082" s="1439"/>
      <c r="BU3082" s="1439"/>
      <c r="BV3082" s="1439"/>
      <c r="BW3082" s="1439"/>
      <c r="BX3082" s="1439"/>
      <c r="BY3082" s="1439"/>
      <c r="BZ3082" s="1439"/>
      <c r="CA3082" s="1439"/>
      <c r="CB3082" s="1439"/>
      <c r="CC3082" s="1439"/>
      <c r="CD3082" s="1553" t="s">
        <v>4788</v>
      </c>
    </row>
    <row r="3083" spans="1:82" s="1414" customFormat="1" ht="31.5" customHeight="1" x14ac:dyDescent="0.25">
      <c r="A3083" s="1580" t="s">
        <v>163</v>
      </c>
      <c r="B3083" s="1610" t="s">
        <v>1410</v>
      </c>
      <c r="C3083" s="1582" t="s">
        <v>4976</v>
      </c>
      <c r="D3083" s="1418">
        <v>408</v>
      </c>
      <c r="E3083" s="1423" t="s">
        <v>4984</v>
      </c>
      <c r="F3083" s="1453" t="s">
        <v>4985</v>
      </c>
      <c r="G3083" s="1420">
        <v>0</v>
      </c>
      <c r="H3083" s="1419" t="s">
        <v>1</v>
      </c>
      <c r="I3083" s="1420">
        <v>1</v>
      </c>
      <c r="J3083" s="1421">
        <v>1</v>
      </c>
      <c r="K3083" s="1419"/>
      <c r="L3083" s="1422"/>
      <c r="M3083" s="1423"/>
      <c r="N3083" s="1423"/>
      <c r="O3083" s="1423"/>
      <c r="P3083" s="1423"/>
      <c r="Q3083" s="1423"/>
      <c r="R3083" s="1423"/>
      <c r="S3083" s="1423"/>
      <c r="T3083" s="1423"/>
      <c r="U3083" s="1424">
        <f t="shared" si="342"/>
        <v>0</v>
      </c>
      <c r="V3083" s="1423"/>
      <c r="W3083" s="1423"/>
      <c r="X3083" s="1423"/>
      <c r="Y3083" s="1423"/>
      <c r="Z3083" s="1423"/>
      <c r="AA3083" s="1423"/>
      <c r="AB3083" s="1423"/>
      <c r="AC3083" s="1423"/>
      <c r="AD3083" s="1423"/>
      <c r="AE3083" s="1423"/>
      <c r="AF3083" s="1423"/>
      <c r="AG3083" s="1420"/>
      <c r="AH3083" s="1420"/>
      <c r="AI3083" s="1550"/>
      <c r="AJ3083" s="1420"/>
      <c r="AK3083" s="1420"/>
      <c r="AL3083" s="1420"/>
      <c r="AM3083" s="1551"/>
      <c r="AN3083" s="1551"/>
      <c r="AO3083" s="1420"/>
      <c r="AP3083" s="1420"/>
      <c r="AQ3083" s="1420"/>
      <c r="AR3083" s="1420"/>
      <c r="AS3083" s="1494"/>
      <c r="AT3083" s="1420"/>
      <c r="AU3083" s="1493"/>
      <c r="AV3083" s="1493"/>
      <c r="AW3083" s="1494"/>
      <c r="AX3083" s="1494"/>
      <c r="AY3083" s="1491"/>
      <c r="AZ3083" s="1494"/>
      <c r="BA3083" s="1494"/>
      <c r="BB3083" s="1494"/>
      <c r="BC3083" s="1494"/>
      <c r="BD3083" s="1494"/>
      <c r="BE3083" s="1420"/>
      <c r="BF3083" s="1549"/>
      <c r="BG3083" s="1420"/>
      <c r="BH3083" s="1454"/>
      <c r="BI3083" s="1551"/>
      <c r="BJ3083" s="1420"/>
      <c r="BK3083" s="1420"/>
      <c r="BL3083" s="1552">
        <f t="shared" si="343"/>
        <v>0</v>
      </c>
      <c r="BM3083" s="1420"/>
      <c r="BN3083" s="1439"/>
      <c r="BO3083" s="1439"/>
      <c r="BP3083" s="1439"/>
      <c r="BQ3083" s="1439"/>
      <c r="BR3083" s="1439"/>
      <c r="BS3083" s="1439"/>
      <c r="BT3083" s="1439"/>
      <c r="BU3083" s="1439"/>
      <c r="BV3083" s="1439"/>
      <c r="BW3083" s="1439"/>
      <c r="BX3083" s="1439"/>
      <c r="BY3083" s="1439"/>
      <c r="BZ3083" s="1439"/>
      <c r="CA3083" s="1439"/>
      <c r="CB3083" s="1439"/>
      <c r="CC3083" s="1439"/>
      <c r="CD3083" s="1553" t="s">
        <v>4788</v>
      </c>
    </row>
    <row r="3084" spans="1:82" s="1414" customFormat="1" ht="31.5" customHeight="1" x14ac:dyDescent="0.25">
      <c r="A3084" s="1580" t="s">
        <v>163</v>
      </c>
      <c r="B3084" s="1610" t="s">
        <v>1410</v>
      </c>
      <c r="C3084" s="1582" t="s">
        <v>4976</v>
      </c>
      <c r="D3084" s="1418">
        <v>408</v>
      </c>
      <c r="E3084" s="1423" t="s">
        <v>4984</v>
      </c>
      <c r="F3084" s="1453" t="s">
        <v>4985</v>
      </c>
      <c r="G3084" s="1420">
        <v>0</v>
      </c>
      <c r="H3084" s="1419" t="s">
        <v>1</v>
      </c>
      <c r="I3084" s="1420">
        <v>1</v>
      </c>
      <c r="J3084" s="1421">
        <v>1</v>
      </c>
      <c r="K3084" s="1419"/>
      <c r="L3084" s="1422"/>
      <c r="M3084" s="1423"/>
      <c r="N3084" s="1423"/>
      <c r="O3084" s="1423"/>
      <c r="P3084" s="1423"/>
      <c r="Q3084" s="1423"/>
      <c r="R3084" s="1423"/>
      <c r="S3084" s="1423"/>
      <c r="T3084" s="1423"/>
      <c r="U3084" s="1424">
        <f t="shared" si="342"/>
        <v>0</v>
      </c>
      <c r="V3084" s="1423"/>
      <c r="W3084" s="1423"/>
      <c r="X3084" s="1423"/>
      <c r="Y3084" s="1423"/>
      <c r="Z3084" s="1423"/>
      <c r="AA3084" s="1423"/>
      <c r="AB3084" s="1423"/>
      <c r="AC3084" s="1423"/>
      <c r="AD3084" s="1423"/>
      <c r="AE3084" s="1423"/>
      <c r="AF3084" s="1423"/>
      <c r="AG3084" s="1420"/>
      <c r="AH3084" s="1420"/>
      <c r="AI3084" s="1550"/>
      <c r="AJ3084" s="1420"/>
      <c r="AK3084" s="1420"/>
      <c r="AL3084" s="1420"/>
      <c r="AM3084" s="1551"/>
      <c r="AN3084" s="1551"/>
      <c r="AO3084" s="1420"/>
      <c r="AP3084" s="1420"/>
      <c r="AQ3084" s="1420"/>
      <c r="AR3084" s="1420"/>
      <c r="AS3084" s="1494"/>
      <c r="AT3084" s="1420"/>
      <c r="AU3084" s="1493"/>
      <c r="AV3084" s="1493"/>
      <c r="AW3084" s="1494"/>
      <c r="AX3084" s="1494"/>
      <c r="AY3084" s="1491"/>
      <c r="AZ3084" s="1494"/>
      <c r="BA3084" s="1494"/>
      <c r="BB3084" s="1494"/>
      <c r="BC3084" s="1494"/>
      <c r="BD3084" s="1494"/>
      <c r="BE3084" s="1420"/>
      <c r="BF3084" s="1549"/>
      <c r="BG3084" s="1420"/>
      <c r="BH3084" s="1454"/>
      <c r="BI3084" s="1551"/>
      <c r="BJ3084" s="1420"/>
      <c r="BK3084" s="1420"/>
      <c r="BL3084" s="1552">
        <f t="shared" si="343"/>
        <v>0</v>
      </c>
      <c r="BM3084" s="1420"/>
      <c r="BN3084" s="1439"/>
      <c r="BO3084" s="1439"/>
      <c r="BP3084" s="1439"/>
      <c r="BQ3084" s="1439"/>
      <c r="BR3084" s="1439"/>
      <c r="BS3084" s="1439"/>
      <c r="BT3084" s="1439"/>
      <c r="BU3084" s="1439"/>
      <c r="BV3084" s="1439"/>
      <c r="BW3084" s="1439"/>
      <c r="BX3084" s="1439"/>
      <c r="BY3084" s="1439"/>
      <c r="BZ3084" s="1439"/>
      <c r="CA3084" s="1439"/>
      <c r="CB3084" s="1439"/>
      <c r="CC3084" s="1439"/>
      <c r="CD3084" s="1553" t="s">
        <v>4788</v>
      </c>
    </row>
    <row r="3085" spans="1:82" s="1414" customFormat="1" ht="31.5" customHeight="1" thickBot="1" x14ac:dyDescent="0.3">
      <c r="A3085" s="1589" t="s">
        <v>163</v>
      </c>
      <c r="B3085" s="1611" t="s">
        <v>1410</v>
      </c>
      <c r="C3085" s="1591" t="s">
        <v>4976</v>
      </c>
      <c r="D3085" s="1497">
        <v>408</v>
      </c>
      <c r="E3085" s="1502" t="s">
        <v>4984</v>
      </c>
      <c r="F3085" s="1624" t="s">
        <v>4985</v>
      </c>
      <c r="G3085" s="1499">
        <v>0</v>
      </c>
      <c r="H3085" s="1498" t="s">
        <v>1</v>
      </c>
      <c r="I3085" s="1499">
        <v>1</v>
      </c>
      <c r="J3085" s="1500">
        <v>1</v>
      </c>
      <c r="K3085" s="1498"/>
      <c r="L3085" s="1501"/>
      <c r="M3085" s="1502"/>
      <c r="N3085" s="1502"/>
      <c r="O3085" s="1502"/>
      <c r="P3085" s="1502"/>
      <c r="Q3085" s="1502"/>
      <c r="R3085" s="1502"/>
      <c r="S3085" s="1502"/>
      <c r="T3085" s="1502"/>
      <c r="U3085" s="1503">
        <f t="shared" si="342"/>
        <v>0</v>
      </c>
      <c r="V3085" s="1502"/>
      <c r="W3085" s="1502"/>
      <c r="X3085" s="1502"/>
      <c r="Y3085" s="1502"/>
      <c r="Z3085" s="1502"/>
      <c r="AA3085" s="1502"/>
      <c r="AB3085" s="1502"/>
      <c r="AC3085" s="1502"/>
      <c r="AD3085" s="1502"/>
      <c r="AE3085" s="1502"/>
      <c r="AF3085" s="1502"/>
      <c r="AG3085" s="1499"/>
      <c r="AH3085" s="1499"/>
      <c r="AI3085" s="1561"/>
      <c r="AJ3085" s="1499"/>
      <c r="AK3085" s="1499"/>
      <c r="AL3085" s="1499"/>
      <c r="AM3085" s="1593"/>
      <c r="AN3085" s="1593"/>
      <c r="AO3085" s="1499"/>
      <c r="AP3085" s="1499"/>
      <c r="AQ3085" s="1499"/>
      <c r="AR3085" s="1499"/>
      <c r="AS3085" s="1510"/>
      <c r="AT3085" s="1510"/>
      <c r="AU3085" s="1509"/>
      <c r="AV3085" s="1509"/>
      <c r="AW3085" s="1625"/>
      <c r="AX3085" s="1625"/>
      <c r="AY3085" s="1511"/>
      <c r="AZ3085" s="1510"/>
      <c r="BA3085" s="1510"/>
      <c r="BB3085" s="1510"/>
      <c r="BC3085" s="1510"/>
      <c r="BD3085" s="1626"/>
      <c r="BE3085" s="1592"/>
      <c r="BF3085" s="1560"/>
      <c r="BG3085" s="1499"/>
      <c r="BH3085" s="1592"/>
      <c r="BI3085" s="1593"/>
      <c r="BJ3085" s="1592"/>
      <c r="BK3085" s="1592"/>
      <c r="BL3085" s="1552">
        <f t="shared" si="343"/>
        <v>0</v>
      </c>
      <c r="BM3085" s="1499"/>
      <c r="BN3085" s="1514"/>
      <c r="BO3085" s="1514"/>
      <c r="BP3085" s="1514"/>
      <c r="BQ3085" s="1514"/>
      <c r="BR3085" s="1514"/>
      <c r="BS3085" s="1514"/>
      <c r="BT3085" s="1514"/>
      <c r="BU3085" s="1514"/>
      <c r="BV3085" s="1514"/>
      <c r="BW3085" s="1514"/>
      <c r="BX3085" s="1514"/>
      <c r="BY3085" s="1514"/>
      <c r="BZ3085" s="1514"/>
      <c r="CA3085" s="1514"/>
      <c r="CB3085" s="1514"/>
      <c r="CC3085" s="1514"/>
      <c r="CD3085" s="1569" t="s">
        <v>4788</v>
      </c>
    </row>
    <row r="3086" spans="1:82" s="1414" customFormat="1" ht="105.75" customHeight="1" x14ac:dyDescent="0.25">
      <c r="A3086" s="1570" t="s">
        <v>163</v>
      </c>
      <c r="B3086" s="1609" t="s">
        <v>1410</v>
      </c>
      <c r="C3086" s="1572" t="s">
        <v>4976</v>
      </c>
      <c r="D3086" s="1380">
        <v>409</v>
      </c>
      <c r="E3086" s="1459" t="s">
        <v>4987</v>
      </c>
      <c r="F3086" s="1622" t="s">
        <v>4985</v>
      </c>
      <c r="G3086" s="1382">
        <v>0</v>
      </c>
      <c r="H3086" s="1381" t="s">
        <v>0</v>
      </c>
      <c r="I3086" s="1382">
        <v>4</v>
      </c>
      <c r="J3086" s="1456">
        <v>1</v>
      </c>
      <c r="K3086" s="1381"/>
      <c r="L3086" s="1457">
        <f>+M3086+N3086+O3086+P3086+Q3086+R3086+S3086+T3086</f>
        <v>4300000</v>
      </c>
      <c r="M3086" s="345">
        <v>4300000</v>
      </c>
      <c r="N3086" s="1459"/>
      <c r="O3086" s="1459"/>
      <c r="P3086" s="1459"/>
      <c r="Q3086" s="1459"/>
      <c r="R3086" s="1459"/>
      <c r="S3086" s="1459"/>
      <c r="T3086" s="1459"/>
      <c r="U3086" s="1460">
        <f t="shared" si="342"/>
        <v>4300000</v>
      </c>
      <c r="V3086" s="1459">
        <v>4300000</v>
      </c>
      <c r="W3086" s="1459"/>
      <c r="X3086" s="1459"/>
      <c r="Y3086" s="1459"/>
      <c r="Z3086" s="1459"/>
      <c r="AA3086" s="1459"/>
      <c r="AB3086" s="1459"/>
      <c r="AC3086" s="1459"/>
      <c r="AD3086" s="1459"/>
      <c r="AE3086" s="1459"/>
      <c r="AF3086" s="1459"/>
      <c r="AG3086" s="1382">
        <v>93141501</v>
      </c>
      <c r="AH3086" s="1382" t="s">
        <v>4988</v>
      </c>
      <c r="AI3086" s="1573">
        <v>42840</v>
      </c>
      <c r="AJ3086" s="1382" t="s">
        <v>4989</v>
      </c>
      <c r="AK3086" s="1382" t="s">
        <v>4864</v>
      </c>
      <c r="AL3086" s="1382" t="s">
        <v>4849</v>
      </c>
      <c r="AM3086" s="1540">
        <v>4300000</v>
      </c>
      <c r="AN3086" s="1540">
        <v>4300000</v>
      </c>
      <c r="AO3086" s="1382" t="s">
        <v>4804</v>
      </c>
      <c r="AP3086" s="1382" t="s">
        <v>3934</v>
      </c>
      <c r="AQ3086" s="1382" t="s">
        <v>4841</v>
      </c>
      <c r="AR3086" s="1382">
        <v>22040110103</v>
      </c>
      <c r="AS3086" s="1516" t="s">
        <v>6232</v>
      </c>
      <c r="AT3086" s="1382" t="s">
        <v>4990</v>
      </c>
      <c r="AU3086" s="1517">
        <v>1</v>
      </c>
      <c r="AV3086" s="1517">
        <v>1</v>
      </c>
      <c r="AW3086" s="1574">
        <v>42840</v>
      </c>
      <c r="AX3086" s="1574">
        <v>42860</v>
      </c>
      <c r="AY3086" s="1518">
        <v>4300000</v>
      </c>
      <c r="AZ3086" s="1623">
        <v>20170000193</v>
      </c>
      <c r="BA3086" s="1516" t="s">
        <v>4054</v>
      </c>
      <c r="BB3086" s="1516" t="s">
        <v>4991</v>
      </c>
      <c r="BC3086" s="1516" t="s">
        <v>4992</v>
      </c>
      <c r="BD3086" s="1594">
        <v>2017000706</v>
      </c>
      <c r="BE3086" s="1539">
        <v>42852</v>
      </c>
      <c r="BF3086" s="1538">
        <v>4300000</v>
      </c>
      <c r="BG3086" s="1382">
        <v>2017000705</v>
      </c>
      <c r="BH3086" s="1539">
        <v>42860</v>
      </c>
      <c r="BI3086" s="1540">
        <v>4300000</v>
      </c>
      <c r="BJ3086" s="1539">
        <v>42861</v>
      </c>
      <c r="BK3086" s="1539">
        <v>42861</v>
      </c>
      <c r="BL3086" s="1552">
        <f t="shared" si="343"/>
        <v>0</v>
      </c>
      <c r="BM3086" s="1541"/>
      <c r="BN3086" s="1471"/>
      <c r="BO3086" s="1471"/>
      <c r="BP3086" s="1471"/>
      <c r="BQ3086" s="1471"/>
      <c r="BR3086" s="1471"/>
      <c r="BS3086" s="1471"/>
      <c r="BT3086" s="1471"/>
      <c r="BU3086" s="1471"/>
      <c r="BV3086" s="1471"/>
      <c r="BW3086" s="1471"/>
      <c r="BX3086" s="1471"/>
      <c r="BY3086" s="1471"/>
      <c r="BZ3086" s="1471"/>
      <c r="CA3086" s="1471"/>
      <c r="CB3086" s="1471"/>
      <c r="CC3086" s="1471"/>
      <c r="CD3086" s="1542" t="s">
        <v>4788</v>
      </c>
    </row>
    <row r="3087" spans="1:82" s="1414" customFormat="1" ht="31.5" customHeight="1" x14ac:dyDescent="0.25">
      <c r="A3087" s="1580" t="s">
        <v>163</v>
      </c>
      <c r="B3087" s="1610" t="s">
        <v>1410</v>
      </c>
      <c r="C3087" s="1582" t="s">
        <v>4976</v>
      </c>
      <c r="D3087" s="1418">
        <v>409</v>
      </c>
      <c r="E3087" s="1423" t="s">
        <v>4987</v>
      </c>
      <c r="F3087" s="1453" t="s">
        <v>4985</v>
      </c>
      <c r="G3087" s="1420">
        <v>0</v>
      </c>
      <c r="H3087" s="1419" t="s">
        <v>0</v>
      </c>
      <c r="I3087" s="1420">
        <v>4</v>
      </c>
      <c r="J3087" s="1421">
        <v>1</v>
      </c>
      <c r="K3087" s="1419"/>
      <c r="L3087" s="1422"/>
      <c r="M3087" s="1423"/>
      <c r="N3087" s="1423"/>
      <c r="O3087" s="1423"/>
      <c r="P3087" s="1423"/>
      <c r="Q3087" s="1423"/>
      <c r="R3087" s="1423"/>
      <c r="S3087" s="1423"/>
      <c r="T3087" s="1423"/>
      <c r="U3087" s="1424">
        <f t="shared" si="342"/>
        <v>0</v>
      </c>
      <c r="V3087" s="1423"/>
      <c r="W3087" s="1423"/>
      <c r="X3087" s="1423"/>
      <c r="Y3087" s="1423"/>
      <c r="Z3087" s="1423"/>
      <c r="AA3087" s="1423"/>
      <c r="AB3087" s="1423"/>
      <c r="AC3087" s="1423"/>
      <c r="AD3087" s="1423"/>
      <c r="AE3087" s="1423"/>
      <c r="AF3087" s="1423"/>
      <c r="AG3087" s="1420"/>
      <c r="AH3087" s="1420"/>
      <c r="AI3087" s="1550"/>
      <c r="AJ3087" s="1420"/>
      <c r="AK3087" s="1420"/>
      <c r="AL3087" s="1420"/>
      <c r="AM3087" s="1551"/>
      <c r="AN3087" s="1551"/>
      <c r="AO3087" s="1420"/>
      <c r="AP3087" s="1420"/>
      <c r="AQ3087" s="1420"/>
      <c r="AR3087" s="1420"/>
      <c r="AS3087" s="1494"/>
      <c r="AT3087" s="1420"/>
      <c r="AU3087" s="1493"/>
      <c r="AV3087" s="1493"/>
      <c r="AW3087" s="1494"/>
      <c r="AX3087" s="1494"/>
      <c r="AY3087" s="1491"/>
      <c r="AZ3087" s="1494"/>
      <c r="BA3087" s="1494"/>
      <c r="BB3087" s="1494"/>
      <c r="BC3087" s="1494"/>
      <c r="BD3087" s="1494"/>
      <c r="BE3087" s="1420"/>
      <c r="BF3087" s="1549"/>
      <c r="BG3087" s="1420"/>
      <c r="BH3087" s="1454"/>
      <c r="BI3087" s="1551"/>
      <c r="BJ3087" s="1420"/>
      <c r="BK3087" s="1420"/>
      <c r="BL3087" s="1552">
        <f t="shared" si="343"/>
        <v>0</v>
      </c>
      <c r="BM3087" s="1420"/>
      <c r="BN3087" s="1439"/>
      <c r="BO3087" s="1439"/>
      <c r="BP3087" s="1439"/>
      <c r="BQ3087" s="1439"/>
      <c r="BR3087" s="1439"/>
      <c r="BS3087" s="1439"/>
      <c r="BT3087" s="1439"/>
      <c r="BU3087" s="1439"/>
      <c r="BV3087" s="1439"/>
      <c r="BW3087" s="1439"/>
      <c r="BX3087" s="1439"/>
      <c r="BY3087" s="1439"/>
      <c r="BZ3087" s="1439"/>
      <c r="CA3087" s="1439"/>
      <c r="CB3087" s="1439"/>
      <c r="CC3087" s="1439"/>
      <c r="CD3087" s="1553" t="s">
        <v>4788</v>
      </c>
    </row>
    <row r="3088" spans="1:82" s="1414" customFormat="1" ht="31.5" customHeight="1" x14ac:dyDescent="0.25">
      <c r="A3088" s="1580" t="s">
        <v>163</v>
      </c>
      <c r="B3088" s="1610" t="s">
        <v>1410</v>
      </c>
      <c r="C3088" s="1582" t="s">
        <v>4976</v>
      </c>
      <c r="D3088" s="1418">
        <v>409</v>
      </c>
      <c r="E3088" s="1423" t="s">
        <v>4987</v>
      </c>
      <c r="F3088" s="1453" t="s">
        <v>4985</v>
      </c>
      <c r="G3088" s="1420">
        <v>0</v>
      </c>
      <c r="H3088" s="1419" t="s">
        <v>0</v>
      </c>
      <c r="I3088" s="1420">
        <v>4</v>
      </c>
      <c r="J3088" s="1421">
        <v>1</v>
      </c>
      <c r="K3088" s="1419"/>
      <c r="L3088" s="1422"/>
      <c r="M3088" s="1423"/>
      <c r="N3088" s="1423"/>
      <c r="O3088" s="1423"/>
      <c r="P3088" s="1423"/>
      <c r="Q3088" s="1423"/>
      <c r="R3088" s="1423"/>
      <c r="S3088" s="1423"/>
      <c r="T3088" s="1423"/>
      <c r="U3088" s="1424">
        <f t="shared" si="342"/>
        <v>0</v>
      </c>
      <c r="V3088" s="1423"/>
      <c r="W3088" s="1423"/>
      <c r="X3088" s="1423"/>
      <c r="Y3088" s="1423"/>
      <c r="Z3088" s="1423"/>
      <c r="AA3088" s="1423"/>
      <c r="AB3088" s="1423"/>
      <c r="AC3088" s="1423"/>
      <c r="AD3088" s="1423"/>
      <c r="AE3088" s="1423"/>
      <c r="AF3088" s="1423"/>
      <c r="AG3088" s="1420"/>
      <c r="AH3088" s="1420"/>
      <c r="AI3088" s="1550"/>
      <c r="AJ3088" s="1420"/>
      <c r="AK3088" s="1420"/>
      <c r="AL3088" s="1420"/>
      <c r="AM3088" s="1551"/>
      <c r="AN3088" s="1551"/>
      <c r="AO3088" s="1420"/>
      <c r="AP3088" s="1420"/>
      <c r="AQ3088" s="1420"/>
      <c r="AR3088" s="1420"/>
      <c r="AS3088" s="1494"/>
      <c r="AT3088" s="1420"/>
      <c r="AU3088" s="1493"/>
      <c r="AV3088" s="1493"/>
      <c r="AW3088" s="1494"/>
      <c r="AX3088" s="1494"/>
      <c r="AY3088" s="1491"/>
      <c r="AZ3088" s="1494"/>
      <c r="BA3088" s="1494"/>
      <c r="BB3088" s="1494"/>
      <c r="BC3088" s="1494"/>
      <c r="BD3088" s="1494"/>
      <c r="BE3088" s="1420"/>
      <c r="BF3088" s="1549"/>
      <c r="BG3088" s="1420"/>
      <c r="BH3088" s="1454"/>
      <c r="BI3088" s="1551"/>
      <c r="BJ3088" s="1420"/>
      <c r="BK3088" s="1420"/>
      <c r="BL3088" s="1552">
        <f t="shared" si="343"/>
        <v>0</v>
      </c>
      <c r="BM3088" s="1420"/>
      <c r="BN3088" s="1439"/>
      <c r="BO3088" s="1439"/>
      <c r="BP3088" s="1439"/>
      <c r="BQ3088" s="1439"/>
      <c r="BR3088" s="1439"/>
      <c r="BS3088" s="1439"/>
      <c r="BT3088" s="1439"/>
      <c r="BU3088" s="1439"/>
      <c r="BV3088" s="1439"/>
      <c r="BW3088" s="1439"/>
      <c r="BX3088" s="1439"/>
      <c r="BY3088" s="1439"/>
      <c r="BZ3088" s="1439"/>
      <c r="CA3088" s="1439"/>
      <c r="CB3088" s="1439"/>
      <c r="CC3088" s="1439"/>
      <c r="CD3088" s="1553" t="s">
        <v>4788</v>
      </c>
    </row>
    <row r="3089" spans="1:82" s="1414" customFormat="1" ht="31.5" customHeight="1" x14ac:dyDescent="0.25">
      <c r="A3089" s="1580" t="s">
        <v>163</v>
      </c>
      <c r="B3089" s="1610" t="s">
        <v>1410</v>
      </c>
      <c r="C3089" s="1582" t="s">
        <v>4976</v>
      </c>
      <c r="D3089" s="1418">
        <v>409</v>
      </c>
      <c r="E3089" s="1423" t="s">
        <v>4987</v>
      </c>
      <c r="F3089" s="1453" t="s">
        <v>4985</v>
      </c>
      <c r="G3089" s="1420">
        <v>0</v>
      </c>
      <c r="H3089" s="1419" t="s">
        <v>0</v>
      </c>
      <c r="I3089" s="1420">
        <v>4</v>
      </c>
      <c r="J3089" s="1421">
        <v>1</v>
      </c>
      <c r="K3089" s="1419"/>
      <c r="L3089" s="1422"/>
      <c r="M3089" s="1423"/>
      <c r="N3089" s="1423"/>
      <c r="O3089" s="1423"/>
      <c r="P3089" s="1423"/>
      <c r="Q3089" s="1423"/>
      <c r="R3089" s="1423"/>
      <c r="S3089" s="1423"/>
      <c r="T3089" s="1423"/>
      <c r="U3089" s="1424">
        <f t="shared" si="342"/>
        <v>0</v>
      </c>
      <c r="V3089" s="1423"/>
      <c r="W3089" s="1423"/>
      <c r="X3089" s="1423"/>
      <c r="Y3089" s="1423"/>
      <c r="Z3089" s="1423"/>
      <c r="AA3089" s="1423"/>
      <c r="AB3089" s="1423"/>
      <c r="AC3089" s="1423"/>
      <c r="AD3089" s="1423"/>
      <c r="AE3089" s="1423"/>
      <c r="AF3089" s="1423"/>
      <c r="AG3089" s="1420"/>
      <c r="AH3089" s="1420"/>
      <c r="AI3089" s="1550"/>
      <c r="AJ3089" s="1420"/>
      <c r="AK3089" s="1420"/>
      <c r="AL3089" s="1420"/>
      <c r="AM3089" s="1551"/>
      <c r="AN3089" s="1551"/>
      <c r="AO3089" s="1420"/>
      <c r="AP3089" s="1420"/>
      <c r="AQ3089" s="1420"/>
      <c r="AR3089" s="1420"/>
      <c r="AS3089" s="1494"/>
      <c r="AT3089" s="1420"/>
      <c r="AU3089" s="1493"/>
      <c r="AV3089" s="1493"/>
      <c r="AW3089" s="1494"/>
      <c r="AX3089" s="1494"/>
      <c r="AY3089" s="1491"/>
      <c r="AZ3089" s="1494"/>
      <c r="BA3089" s="1494"/>
      <c r="BB3089" s="1494"/>
      <c r="BC3089" s="1494"/>
      <c r="BD3089" s="1494"/>
      <c r="BE3089" s="1420"/>
      <c r="BF3089" s="1549"/>
      <c r="BG3089" s="1420"/>
      <c r="BH3089" s="1454"/>
      <c r="BI3089" s="1551"/>
      <c r="BJ3089" s="1420"/>
      <c r="BK3089" s="1420"/>
      <c r="BL3089" s="1552">
        <f t="shared" si="343"/>
        <v>0</v>
      </c>
      <c r="BM3089" s="1420"/>
      <c r="BN3089" s="1439"/>
      <c r="BO3089" s="1439"/>
      <c r="BP3089" s="1439"/>
      <c r="BQ3089" s="1439"/>
      <c r="BR3089" s="1439"/>
      <c r="BS3089" s="1439"/>
      <c r="BT3089" s="1439"/>
      <c r="BU3089" s="1439"/>
      <c r="BV3089" s="1439"/>
      <c r="BW3089" s="1439"/>
      <c r="BX3089" s="1439"/>
      <c r="BY3089" s="1439"/>
      <c r="BZ3089" s="1439"/>
      <c r="CA3089" s="1439"/>
      <c r="CB3089" s="1439"/>
      <c r="CC3089" s="1439"/>
      <c r="CD3089" s="1553" t="s">
        <v>4788</v>
      </c>
    </row>
    <row r="3090" spans="1:82" s="1414" customFormat="1" ht="31.5" customHeight="1" x14ac:dyDescent="0.25">
      <c r="A3090" s="1580" t="s">
        <v>163</v>
      </c>
      <c r="B3090" s="1610" t="s">
        <v>1410</v>
      </c>
      <c r="C3090" s="1582" t="s">
        <v>4976</v>
      </c>
      <c r="D3090" s="1418">
        <v>409</v>
      </c>
      <c r="E3090" s="1423" t="s">
        <v>4987</v>
      </c>
      <c r="F3090" s="1453" t="s">
        <v>4985</v>
      </c>
      <c r="G3090" s="1420">
        <v>0</v>
      </c>
      <c r="H3090" s="1419" t="s">
        <v>0</v>
      </c>
      <c r="I3090" s="1420">
        <v>4</v>
      </c>
      <c r="J3090" s="1421">
        <v>1</v>
      </c>
      <c r="K3090" s="1419"/>
      <c r="L3090" s="1422"/>
      <c r="M3090" s="1423"/>
      <c r="N3090" s="1423"/>
      <c r="O3090" s="1423"/>
      <c r="P3090" s="1423"/>
      <c r="Q3090" s="1423"/>
      <c r="R3090" s="1423"/>
      <c r="S3090" s="1423"/>
      <c r="T3090" s="1423"/>
      <c r="U3090" s="1424">
        <f t="shared" si="342"/>
        <v>0</v>
      </c>
      <c r="V3090" s="1423"/>
      <c r="W3090" s="1423"/>
      <c r="X3090" s="1423"/>
      <c r="Y3090" s="1423"/>
      <c r="Z3090" s="1423"/>
      <c r="AA3090" s="1423"/>
      <c r="AB3090" s="1423"/>
      <c r="AC3090" s="1423"/>
      <c r="AD3090" s="1423"/>
      <c r="AE3090" s="1423"/>
      <c r="AF3090" s="1423"/>
      <c r="AG3090" s="1420"/>
      <c r="AH3090" s="1420"/>
      <c r="AI3090" s="1550"/>
      <c r="AJ3090" s="1420"/>
      <c r="AK3090" s="1420"/>
      <c r="AL3090" s="1420"/>
      <c r="AM3090" s="1551"/>
      <c r="AN3090" s="1551"/>
      <c r="AO3090" s="1420"/>
      <c r="AP3090" s="1420"/>
      <c r="AQ3090" s="1420"/>
      <c r="AR3090" s="1420"/>
      <c r="AS3090" s="1494"/>
      <c r="AT3090" s="1420"/>
      <c r="AU3090" s="1493"/>
      <c r="AV3090" s="1493"/>
      <c r="AW3090" s="1494"/>
      <c r="AX3090" s="1494"/>
      <c r="AY3090" s="1491"/>
      <c r="AZ3090" s="1494"/>
      <c r="BA3090" s="1494"/>
      <c r="BB3090" s="1494"/>
      <c r="BC3090" s="1494"/>
      <c r="BD3090" s="1494"/>
      <c r="BE3090" s="1420"/>
      <c r="BF3090" s="1549"/>
      <c r="BG3090" s="1420"/>
      <c r="BH3090" s="1454"/>
      <c r="BI3090" s="1551"/>
      <c r="BJ3090" s="1420"/>
      <c r="BK3090" s="1420"/>
      <c r="BL3090" s="1552">
        <f t="shared" si="343"/>
        <v>0</v>
      </c>
      <c r="BM3090" s="1420"/>
      <c r="BN3090" s="1439"/>
      <c r="BO3090" s="1439"/>
      <c r="BP3090" s="1439"/>
      <c r="BQ3090" s="1439"/>
      <c r="BR3090" s="1439"/>
      <c r="BS3090" s="1439"/>
      <c r="BT3090" s="1439"/>
      <c r="BU3090" s="1439"/>
      <c r="BV3090" s="1439"/>
      <c r="BW3090" s="1439"/>
      <c r="BX3090" s="1439"/>
      <c r="BY3090" s="1439"/>
      <c r="BZ3090" s="1439"/>
      <c r="CA3090" s="1439"/>
      <c r="CB3090" s="1439"/>
      <c r="CC3090" s="1439"/>
      <c r="CD3090" s="1553" t="s">
        <v>4788</v>
      </c>
    </row>
    <row r="3091" spans="1:82" s="1414" customFormat="1" ht="31.5" customHeight="1" thickBot="1" x14ac:dyDescent="0.3">
      <c r="A3091" s="1589" t="s">
        <v>163</v>
      </c>
      <c r="B3091" s="1611" t="s">
        <v>1410</v>
      </c>
      <c r="C3091" s="1591" t="s">
        <v>4976</v>
      </c>
      <c r="D3091" s="1497">
        <v>409</v>
      </c>
      <c r="E3091" s="1502" t="s">
        <v>4987</v>
      </c>
      <c r="F3091" s="1624" t="s">
        <v>4985</v>
      </c>
      <c r="G3091" s="1499">
        <v>0</v>
      </c>
      <c r="H3091" s="1498" t="s">
        <v>0</v>
      </c>
      <c r="I3091" s="1499">
        <v>4</v>
      </c>
      <c r="J3091" s="1500">
        <v>1</v>
      </c>
      <c r="K3091" s="1498"/>
      <c r="L3091" s="1501"/>
      <c r="M3091" s="1502"/>
      <c r="N3091" s="1502"/>
      <c r="O3091" s="1502"/>
      <c r="P3091" s="1502"/>
      <c r="Q3091" s="1502"/>
      <c r="R3091" s="1502"/>
      <c r="S3091" s="1502"/>
      <c r="T3091" s="1502"/>
      <c r="U3091" s="1503">
        <f t="shared" si="342"/>
        <v>0</v>
      </c>
      <c r="V3091" s="1502"/>
      <c r="W3091" s="1502"/>
      <c r="X3091" s="1502"/>
      <c r="Y3091" s="1502"/>
      <c r="Z3091" s="1502"/>
      <c r="AA3091" s="1502"/>
      <c r="AB3091" s="1502"/>
      <c r="AC3091" s="1502"/>
      <c r="AD3091" s="1502"/>
      <c r="AE3091" s="1502"/>
      <c r="AF3091" s="1502"/>
      <c r="AG3091" s="1499"/>
      <c r="AH3091" s="1499"/>
      <c r="AI3091" s="1561"/>
      <c r="AJ3091" s="1499"/>
      <c r="AK3091" s="1499"/>
      <c r="AL3091" s="1499"/>
      <c r="AM3091" s="1593"/>
      <c r="AN3091" s="1593"/>
      <c r="AO3091" s="1499"/>
      <c r="AP3091" s="1499"/>
      <c r="AQ3091" s="1499"/>
      <c r="AR3091" s="1499"/>
      <c r="AS3091" s="1510"/>
      <c r="AT3091" s="1510"/>
      <c r="AU3091" s="1509"/>
      <c r="AV3091" s="1509"/>
      <c r="AW3091" s="1625"/>
      <c r="AX3091" s="1625"/>
      <c r="AY3091" s="1511"/>
      <c r="AZ3091" s="1510"/>
      <c r="BA3091" s="1510"/>
      <c r="BB3091" s="1510"/>
      <c r="BC3091" s="1510"/>
      <c r="BD3091" s="1510"/>
      <c r="BE3091" s="1499"/>
      <c r="BF3091" s="1560"/>
      <c r="BG3091" s="1499"/>
      <c r="BH3091" s="1592"/>
      <c r="BI3091" s="1593"/>
      <c r="BJ3091" s="1499"/>
      <c r="BK3091" s="1499"/>
      <c r="BL3091" s="1552">
        <f t="shared" si="343"/>
        <v>0</v>
      </c>
      <c r="BM3091" s="1499"/>
      <c r="BN3091" s="1514"/>
      <c r="BO3091" s="1514"/>
      <c r="BP3091" s="1514"/>
      <c r="BQ3091" s="1514"/>
      <c r="BR3091" s="1514"/>
      <c r="BS3091" s="1514"/>
      <c r="BT3091" s="1514"/>
      <c r="BU3091" s="1514"/>
      <c r="BV3091" s="1514"/>
      <c r="BW3091" s="1514"/>
      <c r="BX3091" s="1514"/>
      <c r="BY3091" s="1514"/>
      <c r="BZ3091" s="1514"/>
      <c r="CA3091" s="1514"/>
      <c r="CB3091" s="1514"/>
      <c r="CC3091" s="1514"/>
      <c r="CD3091" s="1569" t="s">
        <v>4788</v>
      </c>
    </row>
    <row r="3092" spans="1:82" s="1414" customFormat="1" ht="90" customHeight="1" x14ac:dyDescent="0.25">
      <c r="A3092" s="1570" t="s">
        <v>163</v>
      </c>
      <c r="B3092" s="1609" t="s">
        <v>1410</v>
      </c>
      <c r="C3092" s="1572" t="s">
        <v>4976</v>
      </c>
      <c r="D3092" s="1380">
        <v>410</v>
      </c>
      <c r="E3092" s="1459" t="s">
        <v>4993</v>
      </c>
      <c r="F3092" s="1622" t="s">
        <v>4994</v>
      </c>
      <c r="G3092" s="1382">
        <v>0</v>
      </c>
      <c r="H3092" s="1381" t="s">
        <v>1</v>
      </c>
      <c r="I3092" s="1627">
        <v>100</v>
      </c>
      <c r="J3092" s="1628">
        <v>1</v>
      </c>
      <c r="K3092" s="1381"/>
      <c r="L3092" s="1457">
        <f>+M3092+N3092+O3092+P3092+Q3092+R3092+S3092+T3092</f>
        <v>0</v>
      </c>
      <c r="M3092" s="1459"/>
      <c r="N3092" s="1459"/>
      <c r="O3092" s="1629"/>
      <c r="P3092" s="1459"/>
      <c r="Q3092" s="1459"/>
      <c r="R3092" s="1459"/>
      <c r="S3092" s="1459"/>
      <c r="T3092" s="1459"/>
      <c r="U3092" s="1460">
        <f t="shared" si="342"/>
        <v>0</v>
      </c>
      <c r="V3092" s="1459"/>
      <c r="W3092" s="1459"/>
      <c r="X3092" s="1459"/>
      <c r="Y3092" s="1459"/>
      <c r="Z3092" s="1459"/>
      <c r="AA3092" s="1459"/>
      <c r="AB3092" s="1459"/>
      <c r="AC3092" s="1459"/>
      <c r="AD3092" s="1459"/>
      <c r="AE3092" s="1459"/>
      <c r="AF3092" s="1459"/>
      <c r="AG3092" s="1382"/>
      <c r="AH3092" s="1382"/>
      <c r="AI3092" s="1573"/>
      <c r="AJ3092" s="1382"/>
      <c r="AK3092" s="1382"/>
      <c r="AL3092" s="1382"/>
      <c r="AM3092" s="1540"/>
      <c r="AN3092" s="1540"/>
      <c r="AO3092" s="1382"/>
      <c r="AP3092" s="1382"/>
      <c r="AQ3092" s="1382"/>
      <c r="AR3092" s="1382"/>
      <c r="AS3092" s="1516" t="s">
        <v>4995</v>
      </c>
      <c r="AT3092" s="1382" t="s">
        <v>4996</v>
      </c>
      <c r="AU3092" s="1517">
        <v>1</v>
      </c>
      <c r="AV3092" s="1517">
        <v>1</v>
      </c>
      <c r="AW3092" s="1574">
        <v>43009</v>
      </c>
      <c r="AX3092" s="1574">
        <v>43009</v>
      </c>
      <c r="AY3092" s="1518">
        <v>0</v>
      </c>
      <c r="AZ3092" s="1516"/>
      <c r="BA3092" s="1516"/>
      <c r="BB3092" s="1516"/>
      <c r="BC3092" s="1516"/>
      <c r="BD3092" s="1516"/>
      <c r="BE3092" s="1382"/>
      <c r="BF3092" s="1538"/>
      <c r="BG3092" s="1382"/>
      <c r="BH3092" s="1539"/>
      <c r="BI3092" s="1540"/>
      <c r="BJ3092" s="1382"/>
      <c r="BK3092" s="1382"/>
      <c r="BL3092" s="1552">
        <f t="shared" si="343"/>
        <v>0</v>
      </c>
      <c r="BM3092" s="1541"/>
      <c r="BN3092" s="1471"/>
      <c r="BO3092" s="1471"/>
      <c r="BP3092" s="1471"/>
      <c r="BQ3092" s="1471"/>
      <c r="BR3092" s="1471"/>
      <c r="BS3092" s="1471"/>
      <c r="BT3092" s="1471"/>
      <c r="BU3092" s="1471"/>
      <c r="BV3092" s="1471"/>
      <c r="BW3092" s="1471"/>
      <c r="BX3092" s="1471"/>
      <c r="BY3092" s="1471"/>
      <c r="BZ3092" s="1471"/>
      <c r="CA3092" s="1471"/>
      <c r="CB3092" s="1471"/>
      <c r="CC3092" s="1471"/>
      <c r="CD3092" s="1542" t="s">
        <v>4788</v>
      </c>
    </row>
    <row r="3093" spans="1:82" s="1414" customFormat="1" ht="31.5" customHeight="1" x14ac:dyDescent="0.25">
      <c r="A3093" s="1580" t="s">
        <v>163</v>
      </c>
      <c r="B3093" s="1610" t="s">
        <v>1410</v>
      </c>
      <c r="C3093" s="1582" t="s">
        <v>4976</v>
      </c>
      <c r="D3093" s="1418">
        <v>410</v>
      </c>
      <c r="E3093" s="1423" t="s">
        <v>4993</v>
      </c>
      <c r="F3093" s="1453" t="s">
        <v>4994</v>
      </c>
      <c r="G3093" s="1420">
        <v>0</v>
      </c>
      <c r="H3093" s="1419" t="s">
        <v>1</v>
      </c>
      <c r="I3093" s="1630">
        <v>100</v>
      </c>
      <c r="J3093" s="1631">
        <v>1</v>
      </c>
      <c r="K3093" s="1419"/>
      <c r="L3093" s="1422"/>
      <c r="M3093" s="1423"/>
      <c r="N3093" s="1423"/>
      <c r="O3093" s="1423"/>
      <c r="P3093" s="1423"/>
      <c r="Q3093" s="1423"/>
      <c r="R3093" s="1423"/>
      <c r="S3093" s="1423"/>
      <c r="T3093" s="1423"/>
      <c r="U3093" s="1424">
        <f t="shared" si="342"/>
        <v>0</v>
      </c>
      <c r="V3093" s="1423"/>
      <c r="W3093" s="1423"/>
      <c r="X3093" s="1423"/>
      <c r="Y3093" s="1423"/>
      <c r="Z3093" s="1423"/>
      <c r="AA3093" s="1423"/>
      <c r="AB3093" s="1423"/>
      <c r="AC3093" s="1423"/>
      <c r="AD3093" s="1423"/>
      <c r="AE3093" s="1423"/>
      <c r="AF3093" s="1423"/>
      <c r="AG3093" s="1420"/>
      <c r="AH3093" s="1420"/>
      <c r="AI3093" s="1550"/>
      <c r="AJ3093" s="1420"/>
      <c r="AK3093" s="1420"/>
      <c r="AL3093" s="1420"/>
      <c r="AM3093" s="1551"/>
      <c r="AN3093" s="1551"/>
      <c r="AO3093" s="1420"/>
      <c r="AP3093" s="1420"/>
      <c r="AQ3093" s="1420"/>
      <c r="AR3093" s="1420"/>
      <c r="AS3093" s="1494"/>
      <c r="AT3093" s="1420"/>
      <c r="AU3093" s="1493"/>
      <c r="AV3093" s="1493"/>
      <c r="AW3093" s="1494"/>
      <c r="AX3093" s="1494"/>
      <c r="AY3093" s="1491"/>
      <c r="AZ3093" s="1494"/>
      <c r="BA3093" s="1494"/>
      <c r="BB3093" s="1494"/>
      <c r="BC3093" s="1494"/>
      <c r="BD3093" s="1494"/>
      <c r="BE3093" s="1420"/>
      <c r="BF3093" s="1549"/>
      <c r="BG3093" s="1420"/>
      <c r="BH3093" s="1454"/>
      <c r="BI3093" s="1551"/>
      <c r="BJ3093" s="1420"/>
      <c r="BK3093" s="1420"/>
      <c r="BL3093" s="1552">
        <f t="shared" si="343"/>
        <v>0</v>
      </c>
      <c r="BM3093" s="1420"/>
      <c r="BN3093" s="1439"/>
      <c r="BO3093" s="1439"/>
      <c r="BP3093" s="1439"/>
      <c r="BQ3093" s="1439"/>
      <c r="BR3093" s="1439"/>
      <c r="BS3093" s="1439"/>
      <c r="BT3093" s="1439"/>
      <c r="BU3093" s="1439"/>
      <c r="BV3093" s="1439"/>
      <c r="BW3093" s="1439"/>
      <c r="BX3093" s="1439"/>
      <c r="BY3093" s="1439"/>
      <c r="BZ3093" s="1439"/>
      <c r="CA3093" s="1439"/>
      <c r="CB3093" s="1439"/>
      <c r="CC3093" s="1439"/>
      <c r="CD3093" s="1553" t="s">
        <v>4788</v>
      </c>
    </row>
    <row r="3094" spans="1:82" s="1414" customFormat="1" ht="31.5" customHeight="1" x14ac:dyDescent="0.25">
      <c r="A3094" s="1580" t="s">
        <v>163</v>
      </c>
      <c r="B3094" s="1610" t="s">
        <v>1410</v>
      </c>
      <c r="C3094" s="1582" t="s">
        <v>4976</v>
      </c>
      <c r="D3094" s="1418">
        <v>410</v>
      </c>
      <c r="E3094" s="1423" t="s">
        <v>4993</v>
      </c>
      <c r="F3094" s="1453" t="s">
        <v>4994</v>
      </c>
      <c r="G3094" s="1420">
        <v>0</v>
      </c>
      <c r="H3094" s="1419" t="s">
        <v>1</v>
      </c>
      <c r="I3094" s="1630">
        <v>100</v>
      </c>
      <c r="J3094" s="1631">
        <v>1</v>
      </c>
      <c r="K3094" s="1419"/>
      <c r="L3094" s="1422"/>
      <c r="M3094" s="1423"/>
      <c r="N3094" s="1423"/>
      <c r="O3094" s="1423"/>
      <c r="P3094" s="1423"/>
      <c r="Q3094" s="1423"/>
      <c r="R3094" s="1423"/>
      <c r="S3094" s="1423"/>
      <c r="T3094" s="1423"/>
      <c r="U3094" s="1424">
        <f t="shared" si="342"/>
        <v>0</v>
      </c>
      <c r="V3094" s="1423"/>
      <c r="W3094" s="1423"/>
      <c r="X3094" s="1423"/>
      <c r="Y3094" s="1423"/>
      <c r="Z3094" s="1423"/>
      <c r="AA3094" s="1423"/>
      <c r="AB3094" s="1423"/>
      <c r="AC3094" s="1423"/>
      <c r="AD3094" s="1423"/>
      <c r="AE3094" s="1423"/>
      <c r="AF3094" s="1423"/>
      <c r="AG3094" s="1420"/>
      <c r="AH3094" s="1420"/>
      <c r="AI3094" s="1550"/>
      <c r="AJ3094" s="1420"/>
      <c r="AK3094" s="1420"/>
      <c r="AL3094" s="1420"/>
      <c r="AM3094" s="1551"/>
      <c r="AN3094" s="1551"/>
      <c r="AO3094" s="1420"/>
      <c r="AP3094" s="1420"/>
      <c r="AQ3094" s="1420"/>
      <c r="AR3094" s="1420"/>
      <c r="AS3094" s="1494"/>
      <c r="AT3094" s="1420"/>
      <c r="AU3094" s="1493"/>
      <c r="AV3094" s="1493"/>
      <c r="AW3094" s="1494"/>
      <c r="AX3094" s="1494"/>
      <c r="AY3094" s="1491"/>
      <c r="AZ3094" s="1494"/>
      <c r="BA3094" s="1494"/>
      <c r="BB3094" s="1494"/>
      <c r="BC3094" s="1494"/>
      <c r="BD3094" s="1494"/>
      <c r="BE3094" s="1420"/>
      <c r="BF3094" s="1549"/>
      <c r="BG3094" s="1420"/>
      <c r="BH3094" s="1454"/>
      <c r="BI3094" s="1551"/>
      <c r="BJ3094" s="1420"/>
      <c r="BK3094" s="1420"/>
      <c r="BL3094" s="1552">
        <f t="shared" si="343"/>
        <v>0</v>
      </c>
      <c r="BM3094" s="1420"/>
      <c r="BN3094" s="1439"/>
      <c r="BO3094" s="1439"/>
      <c r="BP3094" s="1439"/>
      <c r="BQ3094" s="1439"/>
      <c r="BR3094" s="1439"/>
      <c r="BS3094" s="1439"/>
      <c r="BT3094" s="1439"/>
      <c r="BU3094" s="1439"/>
      <c r="BV3094" s="1439"/>
      <c r="BW3094" s="1439"/>
      <c r="BX3094" s="1439"/>
      <c r="BY3094" s="1439"/>
      <c r="BZ3094" s="1439"/>
      <c r="CA3094" s="1439"/>
      <c r="CB3094" s="1439"/>
      <c r="CC3094" s="1439"/>
      <c r="CD3094" s="1553" t="s">
        <v>4788</v>
      </c>
    </row>
    <row r="3095" spans="1:82" s="1414" customFormat="1" ht="31.5" customHeight="1" x14ac:dyDescent="0.25">
      <c r="A3095" s="1580" t="s">
        <v>163</v>
      </c>
      <c r="B3095" s="1610" t="s">
        <v>1410</v>
      </c>
      <c r="C3095" s="1582" t="s">
        <v>4976</v>
      </c>
      <c r="D3095" s="1418">
        <v>410</v>
      </c>
      <c r="E3095" s="1423" t="s">
        <v>4993</v>
      </c>
      <c r="F3095" s="1453" t="s">
        <v>4994</v>
      </c>
      <c r="G3095" s="1420">
        <v>0</v>
      </c>
      <c r="H3095" s="1419" t="s">
        <v>1</v>
      </c>
      <c r="I3095" s="1630">
        <v>100</v>
      </c>
      <c r="J3095" s="1631">
        <v>1</v>
      </c>
      <c r="K3095" s="1419"/>
      <c r="L3095" s="1422"/>
      <c r="M3095" s="1423"/>
      <c r="N3095" s="1423"/>
      <c r="O3095" s="1423"/>
      <c r="P3095" s="1423"/>
      <c r="Q3095" s="1423"/>
      <c r="R3095" s="1423"/>
      <c r="S3095" s="1423"/>
      <c r="T3095" s="1423"/>
      <c r="U3095" s="1424">
        <f t="shared" si="342"/>
        <v>0</v>
      </c>
      <c r="V3095" s="1423"/>
      <c r="W3095" s="1423"/>
      <c r="X3095" s="1423"/>
      <c r="Y3095" s="1423"/>
      <c r="Z3095" s="1423"/>
      <c r="AA3095" s="1423"/>
      <c r="AB3095" s="1423"/>
      <c r="AC3095" s="1423"/>
      <c r="AD3095" s="1423"/>
      <c r="AE3095" s="1423"/>
      <c r="AF3095" s="1423"/>
      <c r="AG3095" s="1420"/>
      <c r="AH3095" s="1420"/>
      <c r="AI3095" s="1550"/>
      <c r="AJ3095" s="1420"/>
      <c r="AK3095" s="1420"/>
      <c r="AL3095" s="1420"/>
      <c r="AM3095" s="1551"/>
      <c r="AN3095" s="1551"/>
      <c r="AO3095" s="1420"/>
      <c r="AP3095" s="1420"/>
      <c r="AQ3095" s="1420"/>
      <c r="AR3095" s="1420"/>
      <c r="AS3095" s="1494"/>
      <c r="AT3095" s="1420"/>
      <c r="AU3095" s="1493"/>
      <c r="AV3095" s="1493"/>
      <c r="AW3095" s="1494"/>
      <c r="AX3095" s="1494"/>
      <c r="AY3095" s="1491"/>
      <c r="AZ3095" s="1494"/>
      <c r="BA3095" s="1494"/>
      <c r="BB3095" s="1494"/>
      <c r="BC3095" s="1494"/>
      <c r="BD3095" s="1494"/>
      <c r="BE3095" s="1420"/>
      <c r="BF3095" s="1549"/>
      <c r="BG3095" s="1420"/>
      <c r="BH3095" s="1454"/>
      <c r="BI3095" s="1551"/>
      <c r="BJ3095" s="1420"/>
      <c r="BK3095" s="1420"/>
      <c r="BL3095" s="1552">
        <f t="shared" si="343"/>
        <v>0</v>
      </c>
      <c r="BM3095" s="1420"/>
      <c r="BN3095" s="1439"/>
      <c r="BO3095" s="1439"/>
      <c r="BP3095" s="1439"/>
      <c r="BQ3095" s="1439"/>
      <c r="BR3095" s="1439"/>
      <c r="BS3095" s="1439"/>
      <c r="BT3095" s="1439"/>
      <c r="BU3095" s="1439"/>
      <c r="BV3095" s="1439"/>
      <c r="BW3095" s="1439"/>
      <c r="BX3095" s="1439"/>
      <c r="BY3095" s="1439"/>
      <c r="BZ3095" s="1439"/>
      <c r="CA3095" s="1439"/>
      <c r="CB3095" s="1439"/>
      <c r="CC3095" s="1439"/>
      <c r="CD3095" s="1553" t="s">
        <v>4788</v>
      </c>
    </row>
    <row r="3096" spans="1:82" s="1414" customFormat="1" ht="31.5" customHeight="1" x14ac:dyDescent="0.25">
      <c r="A3096" s="1580" t="s">
        <v>163</v>
      </c>
      <c r="B3096" s="1610" t="s">
        <v>1410</v>
      </c>
      <c r="C3096" s="1582" t="s">
        <v>4976</v>
      </c>
      <c r="D3096" s="1418">
        <v>410</v>
      </c>
      <c r="E3096" s="1423" t="s">
        <v>4993</v>
      </c>
      <c r="F3096" s="1453" t="s">
        <v>4994</v>
      </c>
      <c r="G3096" s="1420">
        <v>0</v>
      </c>
      <c r="H3096" s="1419" t="s">
        <v>1</v>
      </c>
      <c r="I3096" s="1630">
        <v>100</v>
      </c>
      <c r="J3096" s="1631">
        <v>1</v>
      </c>
      <c r="K3096" s="1419"/>
      <c r="L3096" s="1422"/>
      <c r="M3096" s="1423"/>
      <c r="N3096" s="1423"/>
      <c r="O3096" s="1423"/>
      <c r="P3096" s="1423"/>
      <c r="Q3096" s="1423"/>
      <c r="R3096" s="1423"/>
      <c r="S3096" s="1423"/>
      <c r="T3096" s="1423"/>
      <c r="U3096" s="1424">
        <f t="shared" si="342"/>
        <v>0</v>
      </c>
      <c r="V3096" s="1423"/>
      <c r="W3096" s="1423"/>
      <c r="X3096" s="1423"/>
      <c r="Y3096" s="1423"/>
      <c r="Z3096" s="1423"/>
      <c r="AA3096" s="1423"/>
      <c r="AB3096" s="1423"/>
      <c r="AC3096" s="1423"/>
      <c r="AD3096" s="1423"/>
      <c r="AE3096" s="1423"/>
      <c r="AF3096" s="1423"/>
      <c r="AG3096" s="1420"/>
      <c r="AH3096" s="1420"/>
      <c r="AI3096" s="1550"/>
      <c r="AJ3096" s="1420"/>
      <c r="AK3096" s="1420"/>
      <c r="AL3096" s="1420"/>
      <c r="AM3096" s="1551"/>
      <c r="AN3096" s="1551"/>
      <c r="AO3096" s="1420"/>
      <c r="AP3096" s="1420"/>
      <c r="AQ3096" s="1420"/>
      <c r="AR3096" s="1420"/>
      <c r="AS3096" s="1494"/>
      <c r="AT3096" s="1420"/>
      <c r="AU3096" s="1493"/>
      <c r="AV3096" s="1493"/>
      <c r="AW3096" s="1494"/>
      <c r="AX3096" s="1494"/>
      <c r="AY3096" s="1491"/>
      <c r="AZ3096" s="1494"/>
      <c r="BA3096" s="1494"/>
      <c r="BB3096" s="1494"/>
      <c r="BC3096" s="1494"/>
      <c r="BD3096" s="1494"/>
      <c r="BE3096" s="1420"/>
      <c r="BF3096" s="1549"/>
      <c r="BG3096" s="1420"/>
      <c r="BH3096" s="1454"/>
      <c r="BI3096" s="1551"/>
      <c r="BJ3096" s="1420"/>
      <c r="BK3096" s="1420"/>
      <c r="BL3096" s="1552">
        <f t="shared" si="343"/>
        <v>0</v>
      </c>
      <c r="BM3096" s="1420"/>
      <c r="BN3096" s="1439"/>
      <c r="BO3096" s="1439"/>
      <c r="BP3096" s="1439"/>
      <c r="BQ3096" s="1439"/>
      <c r="BR3096" s="1439"/>
      <c r="BS3096" s="1439"/>
      <c r="BT3096" s="1439"/>
      <c r="BU3096" s="1439"/>
      <c r="BV3096" s="1439"/>
      <c r="BW3096" s="1439"/>
      <c r="BX3096" s="1439"/>
      <c r="BY3096" s="1439"/>
      <c r="BZ3096" s="1439"/>
      <c r="CA3096" s="1439"/>
      <c r="CB3096" s="1439"/>
      <c r="CC3096" s="1439"/>
      <c r="CD3096" s="1553" t="s">
        <v>4788</v>
      </c>
    </row>
    <row r="3097" spans="1:82" s="1414" customFormat="1" ht="31.5" customHeight="1" thickBot="1" x14ac:dyDescent="0.3">
      <c r="A3097" s="1589" t="s">
        <v>163</v>
      </c>
      <c r="B3097" s="1611" t="s">
        <v>1410</v>
      </c>
      <c r="C3097" s="1591" t="s">
        <v>4976</v>
      </c>
      <c r="D3097" s="1497">
        <v>410</v>
      </c>
      <c r="E3097" s="1502" t="s">
        <v>4993</v>
      </c>
      <c r="F3097" s="1624" t="s">
        <v>4994</v>
      </c>
      <c r="G3097" s="1499">
        <v>0</v>
      </c>
      <c r="H3097" s="1498" t="s">
        <v>1</v>
      </c>
      <c r="I3097" s="1632">
        <v>100</v>
      </c>
      <c r="J3097" s="1633">
        <v>1</v>
      </c>
      <c r="K3097" s="1498"/>
      <c r="L3097" s="1501"/>
      <c r="M3097" s="1502"/>
      <c r="N3097" s="1502"/>
      <c r="O3097" s="1502"/>
      <c r="P3097" s="1502"/>
      <c r="Q3097" s="1502"/>
      <c r="R3097" s="1502"/>
      <c r="S3097" s="1502"/>
      <c r="T3097" s="1502"/>
      <c r="U3097" s="1503">
        <f t="shared" si="342"/>
        <v>0</v>
      </c>
      <c r="V3097" s="1502"/>
      <c r="W3097" s="1502"/>
      <c r="X3097" s="1502"/>
      <c r="Y3097" s="1502"/>
      <c r="Z3097" s="1502"/>
      <c r="AA3097" s="1502"/>
      <c r="AB3097" s="1502"/>
      <c r="AC3097" s="1502"/>
      <c r="AD3097" s="1502"/>
      <c r="AE3097" s="1502"/>
      <c r="AF3097" s="1502"/>
      <c r="AG3097" s="1499"/>
      <c r="AH3097" s="1499"/>
      <c r="AI3097" s="1561"/>
      <c r="AJ3097" s="1499"/>
      <c r="AK3097" s="1499"/>
      <c r="AL3097" s="1499"/>
      <c r="AM3097" s="1593"/>
      <c r="AN3097" s="1593"/>
      <c r="AO3097" s="1499"/>
      <c r="AP3097" s="1499"/>
      <c r="AQ3097" s="1499"/>
      <c r="AR3097" s="1499"/>
      <c r="AS3097" s="1510"/>
      <c r="AT3097" s="1499"/>
      <c r="AU3097" s="1509"/>
      <c r="AV3097" s="1509"/>
      <c r="AW3097" s="1510"/>
      <c r="AX3097" s="1510"/>
      <c r="AY3097" s="1511"/>
      <c r="AZ3097" s="1510"/>
      <c r="BA3097" s="1510"/>
      <c r="BB3097" s="1510"/>
      <c r="BC3097" s="1510"/>
      <c r="BD3097" s="1510"/>
      <c r="BE3097" s="1499"/>
      <c r="BF3097" s="1560"/>
      <c r="BG3097" s="1499"/>
      <c r="BH3097" s="1592"/>
      <c r="BI3097" s="1593"/>
      <c r="BJ3097" s="1499"/>
      <c r="BK3097" s="1499"/>
      <c r="BL3097" s="1552">
        <f t="shared" si="343"/>
        <v>0</v>
      </c>
      <c r="BM3097" s="1499"/>
      <c r="BN3097" s="1514"/>
      <c r="BO3097" s="1514"/>
      <c r="BP3097" s="1514"/>
      <c r="BQ3097" s="1514"/>
      <c r="BR3097" s="1514"/>
      <c r="BS3097" s="1514"/>
      <c r="BT3097" s="1514"/>
      <c r="BU3097" s="1514"/>
      <c r="BV3097" s="1514"/>
      <c r="BW3097" s="1514"/>
      <c r="BX3097" s="1514"/>
      <c r="BY3097" s="1514"/>
      <c r="BZ3097" s="1514"/>
      <c r="CA3097" s="1514"/>
      <c r="CB3097" s="1514"/>
      <c r="CC3097" s="1514"/>
      <c r="CD3097" s="1569" t="s">
        <v>4788</v>
      </c>
    </row>
    <row r="3098" spans="1:82" s="1414" customFormat="1" ht="31.5" customHeight="1" x14ac:dyDescent="0.25">
      <c r="A3098" s="1570" t="s">
        <v>163</v>
      </c>
      <c r="B3098" s="1571" t="s">
        <v>4997</v>
      </c>
      <c r="C3098" s="1600" t="s">
        <v>1415</v>
      </c>
      <c r="D3098" s="1380">
        <v>411</v>
      </c>
      <c r="E3098" s="1459" t="s">
        <v>4998</v>
      </c>
      <c r="F3098" s="1634" t="s">
        <v>4999</v>
      </c>
      <c r="G3098" s="1382">
        <v>14</v>
      </c>
      <c r="H3098" s="1381" t="s">
        <v>1</v>
      </c>
      <c r="I3098" s="1627">
        <v>100</v>
      </c>
      <c r="J3098" s="1628"/>
      <c r="K3098" s="1381"/>
      <c r="L3098" s="1457">
        <f>SUM(M3098:T3098)</f>
        <v>0</v>
      </c>
      <c r="M3098" s="1459"/>
      <c r="N3098" s="1459"/>
      <c r="O3098" s="1459"/>
      <c r="P3098" s="1459"/>
      <c r="Q3098" s="1459"/>
      <c r="R3098" s="1459"/>
      <c r="S3098" s="1459"/>
      <c r="T3098" s="1459"/>
      <c r="U3098" s="1460">
        <f>SUM(V3098:AC3098)</f>
        <v>0</v>
      </c>
      <c r="V3098" s="1459"/>
      <c r="W3098" s="1459"/>
      <c r="X3098" s="1459"/>
      <c r="Y3098" s="1459"/>
      <c r="Z3098" s="1459"/>
      <c r="AA3098" s="1459"/>
      <c r="AB3098" s="1459"/>
      <c r="AC3098" s="1459"/>
      <c r="AD3098" s="1459"/>
      <c r="AE3098" s="1459"/>
      <c r="AF3098" s="1459"/>
      <c r="AG3098" s="1382"/>
      <c r="AH3098" s="1382"/>
      <c r="AI3098" s="1573"/>
      <c r="AJ3098" s="1382"/>
      <c r="AK3098" s="1382"/>
      <c r="AL3098" s="1382"/>
      <c r="AM3098" s="1540"/>
      <c r="AN3098" s="1540"/>
      <c r="AO3098" s="1382"/>
      <c r="AP3098" s="1382"/>
      <c r="AQ3098" s="1382"/>
      <c r="AR3098" s="1382"/>
      <c r="AS3098" s="1516"/>
      <c r="AT3098" s="1382"/>
      <c r="AU3098" s="1517"/>
      <c r="AV3098" s="1517"/>
      <c r="AW3098" s="1516"/>
      <c r="AX3098" s="1516"/>
      <c r="AY3098" s="1518"/>
      <c r="AZ3098" s="1516"/>
      <c r="BA3098" s="1516"/>
      <c r="BB3098" s="1516"/>
      <c r="BC3098" s="1516"/>
      <c r="BD3098" s="1516"/>
      <c r="BE3098" s="1382"/>
      <c r="BF3098" s="1538"/>
      <c r="BG3098" s="1382"/>
      <c r="BH3098" s="1539"/>
      <c r="BI3098" s="1540"/>
      <c r="BJ3098" s="1382"/>
      <c r="BK3098" s="1382"/>
      <c r="BL3098" s="1552">
        <f t="shared" si="343"/>
        <v>0</v>
      </c>
      <c r="BM3098" s="1382"/>
      <c r="BN3098" s="1471"/>
      <c r="BO3098" s="1471"/>
      <c r="BP3098" s="1471"/>
      <c r="BQ3098" s="1471"/>
      <c r="BR3098" s="1471"/>
      <c r="BS3098" s="1471"/>
      <c r="BT3098" s="1471"/>
      <c r="BU3098" s="1471"/>
      <c r="BV3098" s="1471"/>
      <c r="BW3098" s="1471"/>
      <c r="BX3098" s="1471"/>
      <c r="BY3098" s="1471"/>
      <c r="BZ3098" s="1471"/>
      <c r="CA3098" s="1471"/>
      <c r="CB3098" s="1471"/>
      <c r="CC3098" s="1471"/>
      <c r="CD3098" s="1542" t="s">
        <v>4788</v>
      </c>
    </row>
    <row r="3099" spans="1:82" s="1414" customFormat="1" ht="31.5" customHeight="1" x14ac:dyDescent="0.25">
      <c r="A3099" s="1580" t="s">
        <v>163</v>
      </c>
      <c r="B3099" s="1581" t="s">
        <v>4997</v>
      </c>
      <c r="C3099" s="1602" t="s">
        <v>1415</v>
      </c>
      <c r="D3099" s="1418">
        <v>411</v>
      </c>
      <c r="E3099" s="1423" t="s">
        <v>5000</v>
      </c>
      <c r="F3099" s="1635" t="s">
        <v>4999</v>
      </c>
      <c r="G3099" s="1420">
        <v>14</v>
      </c>
      <c r="H3099" s="1419" t="s">
        <v>1</v>
      </c>
      <c r="I3099" s="1630">
        <v>100</v>
      </c>
      <c r="J3099" s="1631"/>
      <c r="K3099" s="1419"/>
      <c r="L3099" s="1422"/>
      <c r="M3099" s="1423"/>
      <c r="N3099" s="1423"/>
      <c r="O3099" s="1423"/>
      <c r="P3099" s="1423"/>
      <c r="Q3099" s="1423"/>
      <c r="R3099" s="1423"/>
      <c r="S3099" s="1423"/>
      <c r="T3099" s="1423"/>
      <c r="U3099" s="1424"/>
      <c r="V3099" s="1423"/>
      <c r="W3099" s="1423"/>
      <c r="X3099" s="1423"/>
      <c r="Y3099" s="1423"/>
      <c r="Z3099" s="1423"/>
      <c r="AA3099" s="1423"/>
      <c r="AB3099" s="1423"/>
      <c r="AC3099" s="1423"/>
      <c r="AD3099" s="1423"/>
      <c r="AE3099" s="1423"/>
      <c r="AF3099" s="1423"/>
      <c r="AG3099" s="1420"/>
      <c r="AH3099" s="1420"/>
      <c r="AI3099" s="1550"/>
      <c r="AJ3099" s="1420"/>
      <c r="AK3099" s="1420"/>
      <c r="AL3099" s="1420"/>
      <c r="AM3099" s="1551"/>
      <c r="AN3099" s="1551"/>
      <c r="AO3099" s="1420"/>
      <c r="AP3099" s="1420"/>
      <c r="AQ3099" s="1420"/>
      <c r="AR3099" s="1420"/>
      <c r="AS3099" s="1494"/>
      <c r="AT3099" s="1420"/>
      <c r="AU3099" s="1493"/>
      <c r="AV3099" s="1493"/>
      <c r="AW3099" s="1494"/>
      <c r="AX3099" s="1494"/>
      <c r="AY3099" s="1491"/>
      <c r="AZ3099" s="1494"/>
      <c r="BA3099" s="1494"/>
      <c r="BB3099" s="1494"/>
      <c r="BC3099" s="1494"/>
      <c r="BD3099" s="1494"/>
      <c r="BE3099" s="1420"/>
      <c r="BF3099" s="1549"/>
      <c r="BG3099" s="1420"/>
      <c r="BH3099" s="1454"/>
      <c r="BI3099" s="1551"/>
      <c r="BJ3099" s="1420"/>
      <c r="BK3099" s="1420"/>
      <c r="BL3099" s="1552">
        <f t="shared" si="343"/>
        <v>0</v>
      </c>
      <c r="BM3099" s="1420"/>
      <c r="BN3099" s="1439"/>
      <c r="BO3099" s="1439"/>
      <c r="BP3099" s="1439"/>
      <c r="BQ3099" s="1439"/>
      <c r="BR3099" s="1439"/>
      <c r="BS3099" s="1439"/>
      <c r="BT3099" s="1439"/>
      <c r="BU3099" s="1439"/>
      <c r="BV3099" s="1439"/>
      <c r="BW3099" s="1439"/>
      <c r="BX3099" s="1439"/>
      <c r="BY3099" s="1439"/>
      <c r="BZ3099" s="1439"/>
      <c r="CA3099" s="1439"/>
      <c r="CB3099" s="1439"/>
      <c r="CC3099" s="1439"/>
      <c r="CD3099" s="1553" t="s">
        <v>4788</v>
      </c>
    </row>
    <row r="3100" spans="1:82" s="1414" customFormat="1" ht="31.5" customHeight="1" x14ac:dyDescent="0.25">
      <c r="A3100" s="1580" t="s">
        <v>163</v>
      </c>
      <c r="B3100" s="1581" t="s">
        <v>4997</v>
      </c>
      <c r="C3100" s="1602" t="s">
        <v>1415</v>
      </c>
      <c r="D3100" s="1418">
        <v>411</v>
      </c>
      <c r="E3100" s="1423" t="s">
        <v>5001</v>
      </c>
      <c r="F3100" s="1635" t="s">
        <v>4999</v>
      </c>
      <c r="G3100" s="1420">
        <v>14</v>
      </c>
      <c r="H3100" s="1419" t="s">
        <v>1</v>
      </c>
      <c r="I3100" s="1630">
        <v>100</v>
      </c>
      <c r="J3100" s="1631"/>
      <c r="K3100" s="1419"/>
      <c r="L3100" s="1422"/>
      <c r="M3100" s="1423"/>
      <c r="N3100" s="1423"/>
      <c r="O3100" s="1423"/>
      <c r="P3100" s="1423"/>
      <c r="Q3100" s="1423"/>
      <c r="R3100" s="1423"/>
      <c r="S3100" s="1423"/>
      <c r="T3100" s="1423"/>
      <c r="U3100" s="1424"/>
      <c r="V3100" s="1423"/>
      <c r="W3100" s="1423"/>
      <c r="X3100" s="1423"/>
      <c r="Y3100" s="1423"/>
      <c r="Z3100" s="1423"/>
      <c r="AA3100" s="1423"/>
      <c r="AB3100" s="1423"/>
      <c r="AC3100" s="1423"/>
      <c r="AD3100" s="1423"/>
      <c r="AE3100" s="1423"/>
      <c r="AF3100" s="1423"/>
      <c r="AG3100" s="1420"/>
      <c r="AH3100" s="1420"/>
      <c r="AI3100" s="1550"/>
      <c r="AJ3100" s="1420"/>
      <c r="AK3100" s="1420"/>
      <c r="AL3100" s="1420"/>
      <c r="AM3100" s="1551"/>
      <c r="AN3100" s="1551"/>
      <c r="AO3100" s="1420"/>
      <c r="AP3100" s="1420"/>
      <c r="AQ3100" s="1420"/>
      <c r="AR3100" s="1420"/>
      <c r="AS3100" s="1494"/>
      <c r="AT3100" s="1420"/>
      <c r="AU3100" s="1493"/>
      <c r="AV3100" s="1493"/>
      <c r="AW3100" s="1494"/>
      <c r="AX3100" s="1494"/>
      <c r="AY3100" s="1491"/>
      <c r="AZ3100" s="1494"/>
      <c r="BA3100" s="1494"/>
      <c r="BB3100" s="1494"/>
      <c r="BC3100" s="1494"/>
      <c r="BD3100" s="1494"/>
      <c r="BE3100" s="1420"/>
      <c r="BF3100" s="1549"/>
      <c r="BG3100" s="1420"/>
      <c r="BH3100" s="1454"/>
      <c r="BI3100" s="1551"/>
      <c r="BJ3100" s="1420"/>
      <c r="BK3100" s="1420"/>
      <c r="BL3100" s="1552">
        <f t="shared" si="343"/>
        <v>0</v>
      </c>
      <c r="BM3100" s="1420"/>
      <c r="BN3100" s="1439"/>
      <c r="BO3100" s="1439"/>
      <c r="BP3100" s="1439"/>
      <c r="BQ3100" s="1439"/>
      <c r="BR3100" s="1439"/>
      <c r="BS3100" s="1439"/>
      <c r="BT3100" s="1439"/>
      <c r="BU3100" s="1439"/>
      <c r="BV3100" s="1439"/>
      <c r="BW3100" s="1439"/>
      <c r="BX3100" s="1439"/>
      <c r="BY3100" s="1439"/>
      <c r="BZ3100" s="1439"/>
      <c r="CA3100" s="1439"/>
      <c r="CB3100" s="1439"/>
      <c r="CC3100" s="1439"/>
      <c r="CD3100" s="1553" t="s">
        <v>4788</v>
      </c>
    </row>
    <row r="3101" spans="1:82" s="1414" customFormat="1" ht="31.5" customHeight="1" x14ac:dyDescent="0.25">
      <c r="A3101" s="1580" t="s">
        <v>163</v>
      </c>
      <c r="B3101" s="1581" t="s">
        <v>4997</v>
      </c>
      <c r="C3101" s="1602" t="s">
        <v>1415</v>
      </c>
      <c r="D3101" s="1418">
        <v>411</v>
      </c>
      <c r="E3101" s="1423" t="s">
        <v>5002</v>
      </c>
      <c r="F3101" s="1635" t="s">
        <v>4999</v>
      </c>
      <c r="G3101" s="1420">
        <v>14</v>
      </c>
      <c r="H3101" s="1419" t="s">
        <v>1</v>
      </c>
      <c r="I3101" s="1630">
        <v>100</v>
      </c>
      <c r="J3101" s="1631"/>
      <c r="K3101" s="1419"/>
      <c r="L3101" s="1422"/>
      <c r="M3101" s="1423"/>
      <c r="N3101" s="1423"/>
      <c r="O3101" s="1423"/>
      <c r="P3101" s="1423"/>
      <c r="Q3101" s="1423"/>
      <c r="R3101" s="1423"/>
      <c r="S3101" s="1423"/>
      <c r="T3101" s="1423"/>
      <c r="U3101" s="1424"/>
      <c r="V3101" s="1423"/>
      <c r="W3101" s="1423"/>
      <c r="X3101" s="1423"/>
      <c r="Y3101" s="1423"/>
      <c r="Z3101" s="1423"/>
      <c r="AA3101" s="1423"/>
      <c r="AB3101" s="1423"/>
      <c r="AC3101" s="1423"/>
      <c r="AD3101" s="1423"/>
      <c r="AE3101" s="1423"/>
      <c r="AF3101" s="1423"/>
      <c r="AG3101" s="1420"/>
      <c r="AH3101" s="1420"/>
      <c r="AI3101" s="1550"/>
      <c r="AJ3101" s="1420"/>
      <c r="AK3101" s="1420"/>
      <c r="AL3101" s="1420"/>
      <c r="AM3101" s="1551"/>
      <c r="AN3101" s="1551"/>
      <c r="AO3101" s="1420"/>
      <c r="AP3101" s="1420"/>
      <c r="AQ3101" s="1420"/>
      <c r="AR3101" s="1420"/>
      <c r="AS3101" s="1494"/>
      <c r="AT3101" s="1420"/>
      <c r="AU3101" s="1493"/>
      <c r="AV3101" s="1493"/>
      <c r="AW3101" s="1494"/>
      <c r="AX3101" s="1494"/>
      <c r="AY3101" s="1491"/>
      <c r="AZ3101" s="1494"/>
      <c r="BA3101" s="1494"/>
      <c r="BB3101" s="1494"/>
      <c r="BC3101" s="1494"/>
      <c r="BD3101" s="1494"/>
      <c r="BE3101" s="1420"/>
      <c r="BF3101" s="1549"/>
      <c r="BG3101" s="1420"/>
      <c r="BH3101" s="1454"/>
      <c r="BI3101" s="1551"/>
      <c r="BJ3101" s="1420"/>
      <c r="BK3101" s="1420"/>
      <c r="BL3101" s="1552">
        <f t="shared" si="343"/>
        <v>0</v>
      </c>
      <c r="BM3101" s="1420"/>
      <c r="BN3101" s="1439"/>
      <c r="BO3101" s="1439"/>
      <c r="BP3101" s="1439"/>
      <c r="BQ3101" s="1439"/>
      <c r="BR3101" s="1439"/>
      <c r="BS3101" s="1439"/>
      <c r="BT3101" s="1439"/>
      <c r="BU3101" s="1439"/>
      <c r="BV3101" s="1439"/>
      <c r="BW3101" s="1439"/>
      <c r="BX3101" s="1439"/>
      <c r="BY3101" s="1439"/>
      <c r="BZ3101" s="1439"/>
      <c r="CA3101" s="1439"/>
      <c r="CB3101" s="1439"/>
      <c r="CC3101" s="1439"/>
      <c r="CD3101" s="1553" t="s">
        <v>4788</v>
      </c>
    </row>
    <row r="3102" spans="1:82" s="1414" customFormat="1" ht="31.5" customHeight="1" thickBot="1" x14ac:dyDescent="0.3">
      <c r="A3102" s="1589" t="s">
        <v>163</v>
      </c>
      <c r="B3102" s="1590" t="s">
        <v>4997</v>
      </c>
      <c r="C3102" s="1603" t="s">
        <v>1415</v>
      </c>
      <c r="D3102" s="1497">
        <v>411</v>
      </c>
      <c r="E3102" s="1502" t="s">
        <v>5003</v>
      </c>
      <c r="F3102" s="1636" t="s">
        <v>4999</v>
      </c>
      <c r="G3102" s="1499">
        <v>14</v>
      </c>
      <c r="H3102" s="1498" t="s">
        <v>1</v>
      </c>
      <c r="I3102" s="1632">
        <v>100</v>
      </c>
      <c r="J3102" s="1633"/>
      <c r="K3102" s="1498"/>
      <c r="L3102" s="1501"/>
      <c r="M3102" s="1502"/>
      <c r="N3102" s="1502"/>
      <c r="O3102" s="1502"/>
      <c r="P3102" s="1502"/>
      <c r="Q3102" s="1502"/>
      <c r="R3102" s="1502"/>
      <c r="S3102" s="1502"/>
      <c r="T3102" s="1502"/>
      <c r="U3102" s="1503"/>
      <c r="V3102" s="1502"/>
      <c r="W3102" s="1502"/>
      <c r="X3102" s="1502"/>
      <c r="Y3102" s="1502"/>
      <c r="Z3102" s="1502"/>
      <c r="AA3102" s="1502"/>
      <c r="AB3102" s="1502"/>
      <c r="AC3102" s="1502"/>
      <c r="AD3102" s="1502"/>
      <c r="AE3102" s="1502"/>
      <c r="AF3102" s="1502"/>
      <c r="AG3102" s="1499"/>
      <c r="AH3102" s="1499"/>
      <c r="AI3102" s="1561"/>
      <c r="AJ3102" s="1499"/>
      <c r="AK3102" s="1499"/>
      <c r="AL3102" s="1499"/>
      <c r="AM3102" s="1593"/>
      <c r="AN3102" s="1593"/>
      <c r="AO3102" s="1499"/>
      <c r="AP3102" s="1499"/>
      <c r="AQ3102" s="1499"/>
      <c r="AR3102" s="1499"/>
      <c r="AS3102" s="1510"/>
      <c r="AT3102" s="1510"/>
      <c r="AU3102" s="1509"/>
      <c r="AV3102" s="1509"/>
      <c r="AW3102" s="1625"/>
      <c r="AX3102" s="1625"/>
      <c r="AY3102" s="1511"/>
      <c r="AZ3102" s="1510"/>
      <c r="BA3102" s="1510"/>
      <c r="BB3102" s="1510"/>
      <c r="BC3102" s="1510"/>
      <c r="BD3102" s="1510"/>
      <c r="BE3102" s="1499"/>
      <c r="BF3102" s="1560"/>
      <c r="BG3102" s="1499"/>
      <c r="BH3102" s="1592"/>
      <c r="BI3102" s="1593"/>
      <c r="BJ3102" s="1499"/>
      <c r="BK3102" s="1499"/>
      <c r="BL3102" s="1552">
        <f t="shared" si="343"/>
        <v>0</v>
      </c>
      <c r="BM3102" s="1499"/>
      <c r="BN3102" s="1514"/>
      <c r="BO3102" s="1514"/>
      <c r="BP3102" s="1514"/>
      <c r="BQ3102" s="1514"/>
      <c r="BR3102" s="1514"/>
      <c r="BS3102" s="1514"/>
      <c r="BT3102" s="1514"/>
      <c r="BU3102" s="1514"/>
      <c r="BV3102" s="1514"/>
      <c r="BW3102" s="1514"/>
      <c r="BX3102" s="1514"/>
      <c r="BY3102" s="1514"/>
      <c r="BZ3102" s="1514"/>
      <c r="CA3102" s="1514"/>
      <c r="CB3102" s="1514"/>
      <c r="CC3102" s="1514"/>
      <c r="CD3102" s="1569" t="s">
        <v>4788</v>
      </c>
    </row>
    <row r="3103" spans="1:82" ht="21" customHeight="1" x14ac:dyDescent="0.2">
      <c r="A3103" s="225" t="s">
        <v>163</v>
      </c>
      <c r="B3103" s="226" t="s">
        <v>1414</v>
      </c>
      <c r="C3103" s="227" t="s">
        <v>1415</v>
      </c>
      <c r="D3103" s="163">
        <v>412</v>
      </c>
      <c r="E3103" s="1110" t="s">
        <v>3086</v>
      </c>
      <c r="F3103" s="1104" t="s">
        <v>3087</v>
      </c>
      <c r="G3103" s="217">
        <v>6</v>
      </c>
      <c r="H3103" s="194" t="s">
        <v>1</v>
      </c>
      <c r="I3103" s="674">
        <v>100</v>
      </c>
      <c r="J3103" s="1105">
        <v>100</v>
      </c>
      <c r="K3103" s="50"/>
      <c r="L3103" s="744">
        <f>+M3103+N3103+O3103+P3103+Q3103+R3103+S3103+T3103</f>
        <v>0</v>
      </c>
      <c r="M3103" s="746"/>
      <c r="N3103" s="746"/>
      <c r="O3103" s="746"/>
      <c r="P3103" s="746"/>
      <c r="Q3103" s="746"/>
      <c r="R3103" s="746"/>
      <c r="S3103" s="746"/>
      <c r="T3103" s="746"/>
      <c r="U3103" s="747">
        <f t="shared" ref="U3103:U3114" si="344">V3103+W3103+X3103+Y3103+Z3103+AA3103+AB3103+AC3103+AD3103+AE3103+AF3103</f>
        <v>0</v>
      </c>
      <c r="V3103" s="746"/>
      <c r="W3103" s="52"/>
      <c r="X3103" s="52"/>
      <c r="Y3103" s="52"/>
      <c r="Z3103" s="52"/>
      <c r="AA3103" s="52"/>
      <c r="AB3103" s="52"/>
      <c r="AC3103" s="52"/>
      <c r="AD3103" s="52"/>
      <c r="AE3103" s="52"/>
      <c r="AF3103" s="52"/>
      <c r="AG3103" s="1462"/>
      <c r="AH3103" s="2009"/>
      <c r="AI3103" s="1845"/>
      <c r="AJ3103" s="1845"/>
      <c r="AK3103" s="1845"/>
      <c r="AL3103" s="1462"/>
      <c r="AM3103" s="4056"/>
      <c r="AN3103" s="4056"/>
      <c r="AO3103" s="1845"/>
      <c r="AP3103" s="1845"/>
      <c r="AQ3103" s="2009"/>
      <c r="AR3103" s="2085"/>
      <c r="AS3103" s="1685"/>
      <c r="AT3103" s="1381"/>
      <c r="AU3103" s="4909"/>
      <c r="AV3103" s="4233"/>
      <c r="AW3103" s="1459"/>
      <c r="AX3103" s="1459"/>
      <c r="AY3103" s="5548"/>
      <c r="AZ3103" s="1459"/>
      <c r="BA3103" s="1459"/>
      <c r="BB3103" s="1459"/>
      <c r="BC3103" s="1685"/>
      <c r="BD3103" s="1459"/>
      <c r="BE3103" s="4235"/>
      <c r="BF3103" s="4236"/>
      <c r="BG3103" s="5003"/>
      <c r="BH3103" s="4235"/>
      <c r="BI3103" s="4236"/>
      <c r="BJ3103" s="4336"/>
      <c r="BK3103" s="2276"/>
      <c r="BL3103" s="2024">
        <f t="shared" si="341"/>
        <v>0</v>
      </c>
      <c r="BM3103" s="2024">
        <f>L3103-(BI3103+BI3104+BI3105+BI3106+BI3107+BI3108)</f>
        <v>0</v>
      </c>
      <c r="BN3103" s="2106"/>
      <c r="BO3103" s="2106"/>
      <c r="BP3103" s="2106"/>
      <c r="BQ3103" s="2106"/>
      <c r="BR3103" s="2106"/>
      <c r="BS3103" s="2106"/>
      <c r="BT3103" s="2106"/>
      <c r="BU3103" s="2106"/>
      <c r="BV3103" s="2106"/>
      <c r="BW3103" s="2106"/>
      <c r="BX3103" s="2106"/>
      <c r="BY3103" s="2106"/>
      <c r="BZ3103" s="2106"/>
      <c r="CA3103" s="2106"/>
      <c r="CB3103" s="2106"/>
      <c r="CC3103" s="2106"/>
      <c r="CD3103" s="2242" t="s">
        <v>2511</v>
      </c>
    </row>
    <row r="3104" spans="1:82" ht="21" customHeight="1" x14ac:dyDescent="0.2">
      <c r="A3104" s="535" t="s">
        <v>163</v>
      </c>
      <c r="B3104" s="536" t="s">
        <v>1414</v>
      </c>
      <c r="C3104" s="1099" t="s">
        <v>1415</v>
      </c>
      <c r="D3104" s="460">
        <v>412</v>
      </c>
      <c r="E3104" s="1100" t="s">
        <v>3086</v>
      </c>
      <c r="F3104" s="1101" t="s">
        <v>3087</v>
      </c>
      <c r="G3104" s="463">
        <v>6</v>
      </c>
      <c r="H3104" s="464" t="s">
        <v>1</v>
      </c>
      <c r="I3104" s="679">
        <v>100</v>
      </c>
      <c r="J3104" s="1102">
        <v>100</v>
      </c>
      <c r="K3104" s="538"/>
      <c r="L3104" s="790"/>
      <c r="M3104" s="752"/>
      <c r="N3104" s="752"/>
      <c r="O3104" s="752"/>
      <c r="P3104" s="752"/>
      <c r="Q3104" s="752"/>
      <c r="R3104" s="752"/>
      <c r="S3104" s="752"/>
      <c r="T3104" s="752"/>
      <c r="U3104" s="792">
        <f t="shared" si="344"/>
        <v>0</v>
      </c>
      <c r="V3104" s="752"/>
      <c r="W3104" s="466"/>
      <c r="X3104" s="466"/>
      <c r="Y3104" s="466"/>
      <c r="Z3104" s="466"/>
      <c r="AA3104" s="466"/>
      <c r="AB3104" s="466"/>
      <c r="AC3104" s="466"/>
      <c r="AD3104" s="466"/>
      <c r="AE3104" s="466"/>
      <c r="AF3104" s="466"/>
      <c r="AG3104" s="1133"/>
      <c r="AH3104" s="2017"/>
      <c r="AI3104" s="2018"/>
      <c r="AJ3104" s="2018"/>
      <c r="AK3104" s="2018"/>
      <c r="AL3104" s="1133"/>
      <c r="AM3104" s="2652"/>
      <c r="AN3104" s="2652"/>
      <c r="AO3104" s="2018"/>
      <c r="AP3104" s="2018"/>
      <c r="AQ3104" s="2017"/>
      <c r="AR3104" s="5004"/>
      <c r="AS3104" s="5005"/>
      <c r="AT3104" s="1143"/>
      <c r="AU3104" s="2523"/>
      <c r="AV3104" s="2452"/>
      <c r="AW3104" s="1991"/>
      <c r="AX3104" s="1991"/>
      <c r="AY3104" s="3184"/>
      <c r="AZ3104" s="1423"/>
      <c r="BA3104" s="1423"/>
      <c r="BB3104" s="1423"/>
      <c r="BC3104" s="1671"/>
      <c r="BD3104" s="1423"/>
      <c r="BE3104" s="2276"/>
      <c r="BF3104" s="2277"/>
      <c r="BG3104" s="5006"/>
      <c r="BH3104" s="2276"/>
      <c r="BI3104" s="2277"/>
      <c r="BJ3104" s="4336"/>
      <c r="BK3104" s="2276"/>
      <c r="BL3104" s="2024">
        <f t="shared" si="341"/>
        <v>0</v>
      </c>
      <c r="BM3104" s="2169"/>
      <c r="BN3104" s="2106"/>
      <c r="BO3104" s="2106"/>
      <c r="BP3104" s="2106"/>
      <c r="BQ3104" s="2106"/>
      <c r="BR3104" s="2106"/>
      <c r="BS3104" s="2106"/>
      <c r="BT3104" s="2106"/>
      <c r="BU3104" s="2106"/>
      <c r="BV3104" s="2106"/>
      <c r="BW3104" s="2106"/>
      <c r="BX3104" s="2106"/>
      <c r="BY3104" s="2106"/>
      <c r="BZ3104" s="2106"/>
      <c r="CA3104" s="2106"/>
      <c r="CB3104" s="2106"/>
      <c r="CC3104" s="2106"/>
      <c r="CD3104" s="2242" t="s">
        <v>2511</v>
      </c>
    </row>
    <row r="3105" spans="1:82" ht="21" customHeight="1" x14ac:dyDescent="0.2">
      <c r="A3105" s="535" t="s">
        <v>163</v>
      </c>
      <c r="B3105" s="536" t="s">
        <v>1414</v>
      </c>
      <c r="C3105" s="1099" t="s">
        <v>1415</v>
      </c>
      <c r="D3105" s="460">
        <v>412</v>
      </c>
      <c r="E3105" s="1100" t="s">
        <v>3086</v>
      </c>
      <c r="F3105" s="1101" t="s">
        <v>3087</v>
      </c>
      <c r="G3105" s="463">
        <v>6</v>
      </c>
      <c r="H3105" s="464" t="s">
        <v>1</v>
      </c>
      <c r="I3105" s="679">
        <v>100</v>
      </c>
      <c r="J3105" s="1102">
        <v>100</v>
      </c>
      <c r="K3105" s="538"/>
      <c r="L3105" s="790"/>
      <c r="M3105" s="752"/>
      <c r="N3105" s="752"/>
      <c r="O3105" s="752"/>
      <c r="P3105" s="752"/>
      <c r="Q3105" s="752"/>
      <c r="R3105" s="752"/>
      <c r="S3105" s="752"/>
      <c r="T3105" s="752"/>
      <c r="U3105" s="792">
        <f t="shared" si="344"/>
        <v>0</v>
      </c>
      <c r="V3105" s="752"/>
      <c r="W3105" s="466"/>
      <c r="X3105" s="466"/>
      <c r="Y3105" s="466"/>
      <c r="Z3105" s="466"/>
      <c r="AA3105" s="466"/>
      <c r="AB3105" s="466"/>
      <c r="AC3105" s="466"/>
      <c r="AD3105" s="466"/>
      <c r="AE3105" s="466"/>
      <c r="AF3105" s="466"/>
      <c r="AG3105" s="1133"/>
      <c r="AH3105" s="2017"/>
      <c r="AI3105" s="2018"/>
      <c r="AJ3105" s="2018"/>
      <c r="AK3105" s="2018"/>
      <c r="AL3105" s="1133"/>
      <c r="AM3105" s="2652"/>
      <c r="AN3105" s="2652"/>
      <c r="AO3105" s="2018"/>
      <c r="AP3105" s="2018"/>
      <c r="AQ3105" s="2017"/>
      <c r="AR3105" s="5004"/>
      <c r="AS3105" s="5005"/>
      <c r="AT3105" s="1143"/>
      <c r="AU3105" s="2523"/>
      <c r="AV3105" s="2452"/>
      <c r="AW3105" s="1991"/>
      <c r="AX3105" s="1991"/>
      <c r="AY3105" s="3184"/>
      <c r="AZ3105" s="1423"/>
      <c r="BA3105" s="1423"/>
      <c r="BB3105" s="1423"/>
      <c r="BC3105" s="1671"/>
      <c r="BD3105" s="1423"/>
      <c r="BE3105" s="2276"/>
      <c r="BF3105" s="2277"/>
      <c r="BG3105" s="5006"/>
      <c r="BH3105" s="2276"/>
      <c r="BI3105" s="2277"/>
      <c r="BJ3105" s="4336"/>
      <c r="BK3105" s="2276"/>
      <c r="BL3105" s="2024">
        <f t="shared" si="341"/>
        <v>0</v>
      </c>
      <c r="BM3105" s="2169"/>
      <c r="BN3105" s="2106"/>
      <c r="BO3105" s="2106"/>
      <c r="BP3105" s="2106"/>
      <c r="BQ3105" s="2106"/>
      <c r="BR3105" s="2106"/>
      <c r="BS3105" s="2106"/>
      <c r="BT3105" s="2106"/>
      <c r="BU3105" s="2106"/>
      <c r="BV3105" s="2106"/>
      <c r="BW3105" s="2106"/>
      <c r="BX3105" s="2106"/>
      <c r="BY3105" s="2106"/>
      <c r="BZ3105" s="2106"/>
      <c r="CA3105" s="2106"/>
      <c r="CB3105" s="2106"/>
      <c r="CC3105" s="2106"/>
      <c r="CD3105" s="2242" t="s">
        <v>2511</v>
      </c>
    </row>
    <row r="3106" spans="1:82" ht="21" customHeight="1" x14ac:dyDescent="0.2">
      <c r="A3106" s="535" t="s">
        <v>163</v>
      </c>
      <c r="B3106" s="536" t="s">
        <v>1414</v>
      </c>
      <c r="C3106" s="1099" t="s">
        <v>1415</v>
      </c>
      <c r="D3106" s="460">
        <v>412</v>
      </c>
      <c r="E3106" s="1100" t="s">
        <v>3086</v>
      </c>
      <c r="F3106" s="1101" t="s">
        <v>3087</v>
      </c>
      <c r="G3106" s="463">
        <v>6</v>
      </c>
      <c r="H3106" s="464" t="s">
        <v>1</v>
      </c>
      <c r="I3106" s="679">
        <v>100</v>
      </c>
      <c r="J3106" s="1102">
        <v>100</v>
      </c>
      <c r="K3106" s="538"/>
      <c r="L3106" s="790"/>
      <c r="M3106" s="752"/>
      <c r="N3106" s="752"/>
      <c r="O3106" s="752"/>
      <c r="P3106" s="752"/>
      <c r="Q3106" s="752"/>
      <c r="R3106" s="752"/>
      <c r="S3106" s="752"/>
      <c r="T3106" s="752"/>
      <c r="U3106" s="792">
        <f t="shared" si="344"/>
        <v>0</v>
      </c>
      <c r="V3106" s="752"/>
      <c r="W3106" s="466"/>
      <c r="X3106" s="466"/>
      <c r="Y3106" s="466"/>
      <c r="Z3106" s="466"/>
      <c r="AA3106" s="466"/>
      <c r="AB3106" s="466"/>
      <c r="AC3106" s="466"/>
      <c r="AD3106" s="466"/>
      <c r="AE3106" s="466"/>
      <c r="AF3106" s="466"/>
      <c r="AG3106" s="1133"/>
      <c r="AH3106" s="2017"/>
      <c r="AI3106" s="2018"/>
      <c r="AJ3106" s="2018"/>
      <c r="AK3106" s="2018"/>
      <c r="AL3106" s="1133"/>
      <c r="AM3106" s="2652"/>
      <c r="AN3106" s="2652"/>
      <c r="AO3106" s="2018"/>
      <c r="AP3106" s="2018"/>
      <c r="AQ3106" s="2017"/>
      <c r="AR3106" s="5004"/>
      <c r="AS3106" s="5005"/>
      <c r="AT3106" s="1143"/>
      <c r="AU3106" s="2523"/>
      <c r="AV3106" s="2452"/>
      <c r="AW3106" s="1991"/>
      <c r="AX3106" s="1991"/>
      <c r="AY3106" s="3184"/>
      <c r="AZ3106" s="1423"/>
      <c r="BA3106" s="1423"/>
      <c r="BB3106" s="1423"/>
      <c r="BC3106" s="1671"/>
      <c r="BD3106" s="1423"/>
      <c r="BE3106" s="2276"/>
      <c r="BF3106" s="2277"/>
      <c r="BG3106" s="5006"/>
      <c r="BH3106" s="2276"/>
      <c r="BI3106" s="2277"/>
      <c r="BJ3106" s="4336"/>
      <c r="BK3106" s="2276"/>
      <c r="BL3106" s="2024">
        <f t="shared" si="341"/>
        <v>0</v>
      </c>
      <c r="BM3106" s="2169"/>
      <c r="BN3106" s="2106"/>
      <c r="BO3106" s="2106"/>
      <c r="BP3106" s="2106"/>
      <c r="BQ3106" s="2106"/>
      <c r="BR3106" s="2106"/>
      <c r="BS3106" s="2106"/>
      <c r="BT3106" s="2106"/>
      <c r="BU3106" s="2106"/>
      <c r="BV3106" s="2106"/>
      <c r="BW3106" s="2106"/>
      <c r="BX3106" s="2106"/>
      <c r="BY3106" s="2106"/>
      <c r="BZ3106" s="2106"/>
      <c r="CA3106" s="2106"/>
      <c r="CB3106" s="2106"/>
      <c r="CC3106" s="2106"/>
      <c r="CD3106" s="2242" t="s">
        <v>2511</v>
      </c>
    </row>
    <row r="3107" spans="1:82" ht="21" customHeight="1" x14ac:dyDescent="0.2">
      <c r="A3107" s="535" t="s">
        <v>163</v>
      </c>
      <c r="B3107" s="536" t="s">
        <v>1414</v>
      </c>
      <c r="C3107" s="1099" t="s">
        <v>1415</v>
      </c>
      <c r="D3107" s="460">
        <v>412</v>
      </c>
      <c r="E3107" s="1100" t="s">
        <v>3086</v>
      </c>
      <c r="F3107" s="1101" t="s">
        <v>3087</v>
      </c>
      <c r="G3107" s="463">
        <v>6</v>
      </c>
      <c r="H3107" s="464" t="s">
        <v>1</v>
      </c>
      <c r="I3107" s="679">
        <v>100</v>
      </c>
      <c r="J3107" s="1102">
        <v>100</v>
      </c>
      <c r="K3107" s="538"/>
      <c r="L3107" s="790"/>
      <c r="M3107" s="752"/>
      <c r="N3107" s="752"/>
      <c r="O3107" s="752"/>
      <c r="P3107" s="752"/>
      <c r="Q3107" s="752"/>
      <c r="R3107" s="752"/>
      <c r="S3107" s="752"/>
      <c r="T3107" s="752"/>
      <c r="U3107" s="792">
        <f t="shared" si="344"/>
        <v>0</v>
      </c>
      <c r="V3107" s="752"/>
      <c r="W3107" s="466"/>
      <c r="X3107" s="466"/>
      <c r="Y3107" s="466"/>
      <c r="Z3107" s="466"/>
      <c r="AA3107" s="466"/>
      <c r="AB3107" s="466"/>
      <c r="AC3107" s="466"/>
      <c r="AD3107" s="466"/>
      <c r="AE3107" s="466"/>
      <c r="AF3107" s="466"/>
      <c r="AG3107" s="1133"/>
      <c r="AH3107" s="2017"/>
      <c r="AI3107" s="2018"/>
      <c r="AJ3107" s="2018"/>
      <c r="AK3107" s="2018"/>
      <c r="AL3107" s="1133"/>
      <c r="AM3107" s="2652"/>
      <c r="AN3107" s="2652"/>
      <c r="AO3107" s="2018"/>
      <c r="AP3107" s="2018"/>
      <c r="AQ3107" s="2017"/>
      <c r="AR3107" s="5004"/>
      <c r="AS3107" s="5005"/>
      <c r="AT3107" s="1143"/>
      <c r="AU3107" s="2523"/>
      <c r="AV3107" s="2452"/>
      <c r="AW3107" s="1991"/>
      <c r="AX3107" s="1991"/>
      <c r="AY3107" s="3184"/>
      <c r="AZ3107" s="1423"/>
      <c r="BA3107" s="1423"/>
      <c r="BB3107" s="1423"/>
      <c r="BC3107" s="1671"/>
      <c r="BD3107" s="1423"/>
      <c r="BE3107" s="2276"/>
      <c r="BF3107" s="2277"/>
      <c r="BG3107" s="5006"/>
      <c r="BH3107" s="2276"/>
      <c r="BI3107" s="2277"/>
      <c r="BJ3107" s="4336"/>
      <c r="BK3107" s="2276"/>
      <c r="BL3107" s="2024">
        <f t="shared" si="341"/>
        <v>0</v>
      </c>
      <c r="BM3107" s="2169"/>
      <c r="BN3107" s="2106"/>
      <c r="BO3107" s="2106"/>
      <c r="BP3107" s="2106"/>
      <c r="BQ3107" s="2106"/>
      <c r="BR3107" s="2106"/>
      <c r="BS3107" s="2106"/>
      <c r="BT3107" s="2106"/>
      <c r="BU3107" s="2106"/>
      <c r="BV3107" s="2106"/>
      <c r="BW3107" s="2106"/>
      <c r="BX3107" s="2106"/>
      <c r="BY3107" s="2106"/>
      <c r="BZ3107" s="2106"/>
      <c r="CA3107" s="2106"/>
      <c r="CB3107" s="2106"/>
      <c r="CC3107" s="2106"/>
      <c r="CD3107" s="2242" t="s">
        <v>2511</v>
      </c>
    </row>
    <row r="3108" spans="1:82" ht="21" customHeight="1" thickBot="1" x14ac:dyDescent="0.25">
      <c r="A3108" s="541" t="s">
        <v>163</v>
      </c>
      <c r="B3108" s="542" t="s">
        <v>1414</v>
      </c>
      <c r="C3108" s="1107" t="s">
        <v>1415</v>
      </c>
      <c r="D3108" s="431">
        <v>412</v>
      </c>
      <c r="E3108" s="1111" t="s">
        <v>3086</v>
      </c>
      <c r="F3108" s="1108" t="s">
        <v>3087</v>
      </c>
      <c r="G3108" s="434">
        <v>6</v>
      </c>
      <c r="H3108" s="446" t="s">
        <v>1</v>
      </c>
      <c r="I3108" s="684">
        <v>100</v>
      </c>
      <c r="J3108" s="1109">
        <v>100</v>
      </c>
      <c r="K3108" s="544"/>
      <c r="L3108" s="822"/>
      <c r="M3108" s="758"/>
      <c r="N3108" s="758"/>
      <c r="O3108" s="758"/>
      <c r="P3108" s="758"/>
      <c r="Q3108" s="758"/>
      <c r="R3108" s="758"/>
      <c r="S3108" s="758"/>
      <c r="T3108" s="758"/>
      <c r="U3108" s="823">
        <f t="shared" si="344"/>
        <v>0</v>
      </c>
      <c r="V3108" s="758"/>
      <c r="W3108" s="474"/>
      <c r="X3108" s="474"/>
      <c r="Y3108" s="474"/>
      <c r="Z3108" s="474"/>
      <c r="AA3108" s="474"/>
      <c r="AB3108" s="474"/>
      <c r="AC3108" s="474"/>
      <c r="AD3108" s="474"/>
      <c r="AE3108" s="474"/>
      <c r="AF3108" s="474"/>
      <c r="AG3108" s="1505"/>
      <c r="AH3108" s="2029"/>
      <c r="AI3108" s="2030"/>
      <c r="AJ3108" s="2030"/>
      <c r="AK3108" s="2030"/>
      <c r="AL3108" s="1505"/>
      <c r="AM3108" s="4077"/>
      <c r="AN3108" s="4077"/>
      <c r="AO3108" s="2030"/>
      <c r="AP3108" s="2030"/>
      <c r="AQ3108" s="2029"/>
      <c r="AR3108" s="5007"/>
      <c r="AS3108" s="5008"/>
      <c r="AT3108" s="1997"/>
      <c r="AU3108" s="2526"/>
      <c r="AV3108" s="4192"/>
      <c r="AW3108" s="1996"/>
      <c r="AX3108" s="1996"/>
      <c r="AY3108" s="3035"/>
      <c r="AZ3108" s="1502"/>
      <c r="BA3108" s="1502"/>
      <c r="BB3108" s="1502"/>
      <c r="BC3108" s="5009"/>
      <c r="BD3108" s="1502"/>
      <c r="BE3108" s="2280"/>
      <c r="BF3108" s="2281"/>
      <c r="BG3108" s="5010"/>
      <c r="BH3108" s="2280"/>
      <c r="BI3108" s="2281"/>
      <c r="BJ3108" s="4336"/>
      <c r="BK3108" s="2276"/>
      <c r="BL3108" s="2024">
        <f t="shared" si="341"/>
        <v>0</v>
      </c>
      <c r="BM3108" s="2169"/>
      <c r="BN3108" s="2106"/>
      <c r="BO3108" s="2106"/>
      <c r="BP3108" s="2106"/>
      <c r="BQ3108" s="2106"/>
      <c r="BR3108" s="2106"/>
      <c r="BS3108" s="2106"/>
      <c r="BT3108" s="2106"/>
      <c r="BU3108" s="2106"/>
      <c r="BV3108" s="2106"/>
      <c r="BW3108" s="2106"/>
      <c r="BX3108" s="2106"/>
      <c r="BY3108" s="2106"/>
      <c r="BZ3108" s="2106"/>
      <c r="CA3108" s="2106"/>
      <c r="CB3108" s="2106"/>
      <c r="CC3108" s="2106"/>
      <c r="CD3108" s="2242" t="s">
        <v>2511</v>
      </c>
    </row>
    <row r="3109" spans="1:82" ht="21" customHeight="1" x14ac:dyDescent="0.2">
      <c r="A3109" s="225" t="s">
        <v>163</v>
      </c>
      <c r="B3109" s="226" t="s">
        <v>1414</v>
      </c>
      <c r="C3109" s="227" t="s">
        <v>1415</v>
      </c>
      <c r="D3109" s="163">
        <v>413</v>
      </c>
      <c r="E3109" s="1110" t="s">
        <v>3808</v>
      </c>
      <c r="F3109" s="1110" t="s">
        <v>1417</v>
      </c>
      <c r="G3109" s="194">
        <v>0</v>
      </c>
      <c r="H3109" s="194" t="s">
        <v>1</v>
      </c>
      <c r="I3109" s="674">
        <v>100</v>
      </c>
      <c r="J3109" s="1105">
        <v>100</v>
      </c>
      <c r="K3109" s="50"/>
      <c r="L3109" s="1112">
        <f t="shared" ref="L3109" si="345">+M3109+N3109+O3109+P3109+Q3109+R3109+S3109+T3109</f>
        <v>0</v>
      </c>
      <c r="M3109" s="52"/>
      <c r="N3109" s="52"/>
      <c r="O3109" s="52"/>
      <c r="P3109" s="52"/>
      <c r="Q3109" s="52"/>
      <c r="R3109" s="52"/>
      <c r="S3109" s="52"/>
      <c r="T3109" s="52"/>
      <c r="U3109" s="1113">
        <f t="shared" si="344"/>
        <v>0</v>
      </c>
      <c r="V3109" s="52"/>
      <c r="W3109" s="52"/>
      <c r="X3109" s="52"/>
      <c r="Y3109" s="52"/>
      <c r="Z3109" s="52"/>
      <c r="AA3109" s="52"/>
      <c r="AB3109" s="52"/>
      <c r="AC3109" s="52"/>
      <c r="AD3109" s="52"/>
      <c r="AE3109" s="52"/>
      <c r="AF3109" s="52"/>
      <c r="AG3109" s="2009"/>
      <c r="AH3109" s="2009"/>
      <c r="AI3109" s="1845"/>
      <c r="AJ3109" s="1845"/>
      <c r="AK3109" s="1845"/>
      <c r="AL3109" s="2009"/>
      <c r="AM3109" s="2010"/>
      <c r="AN3109" s="2010"/>
      <c r="AO3109" s="2009"/>
      <c r="AP3109" s="2681"/>
      <c r="AQ3109" s="2681"/>
      <c r="AR3109" s="2681"/>
      <c r="AS3109" s="2630"/>
      <c r="AT3109" s="3653"/>
      <c r="AU3109" s="2774"/>
      <c r="AV3109" s="2774"/>
      <c r="AW3109" s="2775"/>
      <c r="AX3109" s="2775"/>
      <c r="AY3109" s="2776"/>
      <c r="AZ3109" s="1854"/>
      <c r="BA3109" s="1854"/>
      <c r="BB3109" s="1854"/>
      <c r="BC3109" s="1854"/>
      <c r="BD3109" s="1854"/>
      <c r="BE3109" s="1860"/>
      <c r="BF3109" s="2091"/>
      <c r="BG3109" s="1860"/>
      <c r="BH3109" s="1860"/>
      <c r="BI3109" s="2091"/>
      <c r="BJ3109" s="1860"/>
      <c r="BK3109" s="1860"/>
      <c r="BL3109" s="1859">
        <f t="shared" si="341"/>
        <v>0</v>
      </c>
      <c r="BM3109" s="2014">
        <f>L3109-(BI3109+BI3110+BI3111+BI3112+BI3113+BI3114)</f>
        <v>0</v>
      </c>
      <c r="BN3109" s="1902"/>
      <c r="BO3109" s="1878"/>
      <c r="BP3109" s="1878"/>
      <c r="BQ3109" s="1915"/>
      <c r="BR3109" s="2015"/>
      <c r="BS3109" s="2016"/>
      <c r="BT3109" s="2016"/>
      <c r="BU3109" s="2016"/>
      <c r="BV3109" s="2016"/>
      <c r="BW3109" s="2016"/>
      <c r="BX3109" s="2016"/>
      <c r="BY3109" s="2016"/>
      <c r="BZ3109" s="2016"/>
      <c r="CA3109" s="2016"/>
      <c r="CB3109" s="2016"/>
      <c r="CC3109" s="2016"/>
      <c r="CD3109" s="1978" t="s">
        <v>3091</v>
      </c>
    </row>
    <row r="3110" spans="1:82" ht="21" customHeight="1" x14ac:dyDescent="0.2">
      <c r="A3110" s="535" t="s">
        <v>163</v>
      </c>
      <c r="B3110" s="536" t="s">
        <v>1414</v>
      </c>
      <c r="C3110" s="1099" t="s">
        <v>1415</v>
      </c>
      <c r="D3110" s="460">
        <v>413</v>
      </c>
      <c r="E3110" s="1100" t="s">
        <v>3808</v>
      </c>
      <c r="F3110" s="1100" t="s">
        <v>1417</v>
      </c>
      <c r="G3110" s="464">
        <v>0</v>
      </c>
      <c r="H3110" s="464" t="s">
        <v>1</v>
      </c>
      <c r="I3110" s="679">
        <v>100</v>
      </c>
      <c r="J3110" s="1102">
        <v>100</v>
      </c>
      <c r="K3110" s="538"/>
      <c r="L3110" s="1114"/>
      <c r="M3110" s="466"/>
      <c r="N3110" s="466"/>
      <c r="O3110" s="466"/>
      <c r="P3110" s="466"/>
      <c r="Q3110" s="466"/>
      <c r="R3110" s="466"/>
      <c r="S3110" s="466"/>
      <c r="T3110" s="466"/>
      <c r="U3110" s="1115">
        <f t="shared" si="344"/>
        <v>0</v>
      </c>
      <c r="V3110" s="466"/>
      <c r="W3110" s="466"/>
      <c r="X3110" s="466"/>
      <c r="Y3110" s="466"/>
      <c r="Z3110" s="466"/>
      <c r="AA3110" s="466"/>
      <c r="AB3110" s="466"/>
      <c r="AC3110" s="466"/>
      <c r="AD3110" s="466"/>
      <c r="AE3110" s="466"/>
      <c r="AF3110" s="466"/>
      <c r="AG3110" s="2017"/>
      <c r="AH3110" s="2017"/>
      <c r="AI3110" s="2018"/>
      <c r="AJ3110" s="2018"/>
      <c r="AK3110" s="2018"/>
      <c r="AL3110" s="2017"/>
      <c r="AM3110" s="2019"/>
      <c r="AN3110" s="2019"/>
      <c r="AO3110" s="2017"/>
      <c r="AP3110" s="2638"/>
      <c r="AQ3110" s="2638"/>
      <c r="AR3110" s="2638"/>
      <c r="AS3110" s="2214"/>
      <c r="AT3110" s="2215"/>
      <c r="AU3110" s="2216"/>
      <c r="AV3110" s="2216"/>
      <c r="AW3110" s="2217"/>
      <c r="AX3110" s="2217"/>
      <c r="AY3110" s="2218"/>
      <c r="AZ3110" s="2200"/>
      <c r="BA3110" s="2200"/>
      <c r="BB3110" s="2200"/>
      <c r="BC3110" s="2200"/>
      <c r="BD3110" s="2200"/>
      <c r="BE3110" s="2169"/>
      <c r="BF3110" s="4466"/>
      <c r="BG3110" s="2169"/>
      <c r="BH3110" s="2169"/>
      <c r="BI3110" s="4466"/>
      <c r="BJ3110" s="2169"/>
      <c r="BK3110" s="2169"/>
      <c r="BL3110" s="2024">
        <f t="shared" si="341"/>
        <v>0</v>
      </c>
      <c r="BM3110" s="2025"/>
      <c r="BN3110" s="1902"/>
      <c r="BO3110" s="1878"/>
      <c r="BP3110" s="1878"/>
      <c r="BQ3110" s="1915"/>
      <c r="BR3110" s="2026"/>
      <c r="BS3110" s="2027"/>
      <c r="BT3110" s="2027"/>
      <c r="BU3110" s="2027"/>
      <c r="BV3110" s="2027"/>
      <c r="BW3110" s="2027"/>
      <c r="BX3110" s="2027"/>
      <c r="BY3110" s="2027"/>
      <c r="BZ3110" s="2027"/>
      <c r="CA3110" s="2027"/>
      <c r="CB3110" s="2027"/>
      <c r="CC3110" s="2027"/>
      <c r="CD3110" s="2028" t="s">
        <v>3091</v>
      </c>
    </row>
    <row r="3111" spans="1:82" ht="21" customHeight="1" x14ac:dyDescent="0.2">
      <c r="A3111" s="535" t="s">
        <v>163</v>
      </c>
      <c r="B3111" s="536" t="s">
        <v>1414</v>
      </c>
      <c r="C3111" s="1099" t="s">
        <v>1415</v>
      </c>
      <c r="D3111" s="460">
        <v>413</v>
      </c>
      <c r="E3111" s="1100" t="s">
        <v>3808</v>
      </c>
      <c r="F3111" s="1100" t="s">
        <v>1417</v>
      </c>
      <c r="G3111" s="464">
        <v>0</v>
      </c>
      <c r="H3111" s="464" t="s">
        <v>1</v>
      </c>
      <c r="I3111" s="679">
        <v>100</v>
      </c>
      <c r="J3111" s="1102">
        <v>100</v>
      </c>
      <c r="K3111" s="538"/>
      <c r="L3111" s="1114"/>
      <c r="M3111" s="466"/>
      <c r="N3111" s="466"/>
      <c r="O3111" s="466"/>
      <c r="P3111" s="466"/>
      <c r="Q3111" s="466"/>
      <c r="R3111" s="466"/>
      <c r="S3111" s="466"/>
      <c r="T3111" s="466"/>
      <c r="U3111" s="1115">
        <f t="shared" si="344"/>
        <v>0</v>
      </c>
      <c r="V3111" s="466"/>
      <c r="W3111" s="466"/>
      <c r="X3111" s="466"/>
      <c r="Y3111" s="466"/>
      <c r="Z3111" s="466"/>
      <c r="AA3111" s="466"/>
      <c r="AB3111" s="466"/>
      <c r="AC3111" s="466"/>
      <c r="AD3111" s="466"/>
      <c r="AE3111" s="466"/>
      <c r="AF3111" s="466"/>
      <c r="AG3111" s="2017"/>
      <c r="AH3111" s="2017"/>
      <c r="AI3111" s="2018"/>
      <c r="AJ3111" s="2018"/>
      <c r="AK3111" s="2018"/>
      <c r="AL3111" s="2017"/>
      <c r="AM3111" s="2019"/>
      <c r="AN3111" s="2019"/>
      <c r="AO3111" s="2017"/>
      <c r="AP3111" s="2638"/>
      <c r="AQ3111" s="2638"/>
      <c r="AR3111" s="2638"/>
      <c r="AS3111" s="2214"/>
      <c r="AT3111" s="2215"/>
      <c r="AU3111" s="2216"/>
      <c r="AV3111" s="2216"/>
      <c r="AW3111" s="2217"/>
      <c r="AX3111" s="2217"/>
      <c r="AY3111" s="2218"/>
      <c r="AZ3111" s="2200"/>
      <c r="BA3111" s="2200"/>
      <c r="BB3111" s="2200"/>
      <c r="BC3111" s="2200"/>
      <c r="BD3111" s="2200"/>
      <c r="BE3111" s="2169"/>
      <c r="BF3111" s="4466"/>
      <c r="BG3111" s="2169"/>
      <c r="BH3111" s="2169"/>
      <c r="BI3111" s="4466"/>
      <c r="BJ3111" s="2169"/>
      <c r="BK3111" s="2169"/>
      <c r="BL3111" s="2024">
        <f t="shared" si="341"/>
        <v>0</v>
      </c>
      <c r="BM3111" s="2025"/>
      <c r="BN3111" s="1902"/>
      <c r="BO3111" s="1878"/>
      <c r="BP3111" s="1878"/>
      <c r="BQ3111" s="1915"/>
      <c r="BR3111" s="2026"/>
      <c r="BS3111" s="2027"/>
      <c r="BT3111" s="2027"/>
      <c r="BU3111" s="2027"/>
      <c r="BV3111" s="2027"/>
      <c r="BW3111" s="2027"/>
      <c r="BX3111" s="2027"/>
      <c r="BY3111" s="2027"/>
      <c r="BZ3111" s="2027"/>
      <c r="CA3111" s="2027"/>
      <c r="CB3111" s="2027"/>
      <c r="CC3111" s="2027"/>
      <c r="CD3111" s="2028" t="s">
        <v>3091</v>
      </c>
    </row>
    <row r="3112" spans="1:82" ht="21" customHeight="1" x14ac:dyDescent="0.2">
      <c r="A3112" s="535" t="s">
        <v>163</v>
      </c>
      <c r="B3112" s="536" t="s">
        <v>1414</v>
      </c>
      <c r="C3112" s="1099" t="s">
        <v>1415</v>
      </c>
      <c r="D3112" s="460">
        <v>413</v>
      </c>
      <c r="E3112" s="1100" t="s">
        <v>3808</v>
      </c>
      <c r="F3112" s="1100" t="s">
        <v>1417</v>
      </c>
      <c r="G3112" s="464">
        <v>0</v>
      </c>
      <c r="H3112" s="464" t="s">
        <v>1</v>
      </c>
      <c r="I3112" s="679">
        <v>100</v>
      </c>
      <c r="J3112" s="1102">
        <v>100</v>
      </c>
      <c r="K3112" s="538"/>
      <c r="L3112" s="1114"/>
      <c r="M3112" s="466"/>
      <c r="N3112" s="466"/>
      <c r="O3112" s="466"/>
      <c r="P3112" s="466"/>
      <c r="Q3112" s="466"/>
      <c r="R3112" s="466"/>
      <c r="S3112" s="466"/>
      <c r="T3112" s="466"/>
      <c r="U3112" s="1115">
        <f t="shared" si="344"/>
        <v>0</v>
      </c>
      <c r="V3112" s="466"/>
      <c r="W3112" s="466"/>
      <c r="X3112" s="466"/>
      <c r="Y3112" s="466"/>
      <c r="Z3112" s="466"/>
      <c r="AA3112" s="466"/>
      <c r="AB3112" s="466"/>
      <c r="AC3112" s="466"/>
      <c r="AD3112" s="466"/>
      <c r="AE3112" s="466"/>
      <c r="AF3112" s="466"/>
      <c r="AG3112" s="2017"/>
      <c r="AH3112" s="2017"/>
      <c r="AI3112" s="2018"/>
      <c r="AJ3112" s="2018"/>
      <c r="AK3112" s="2018"/>
      <c r="AL3112" s="2017"/>
      <c r="AM3112" s="2019"/>
      <c r="AN3112" s="2019"/>
      <c r="AO3112" s="2017"/>
      <c r="AP3112" s="2638"/>
      <c r="AQ3112" s="2638"/>
      <c r="AR3112" s="2638"/>
      <c r="AS3112" s="2214"/>
      <c r="AT3112" s="2215"/>
      <c r="AU3112" s="2216"/>
      <c r="AV3112" s="2216"/>
      <c r="AW3112" s="2217"/>
      <c r="AX3112" s="2217"/>
      <c r="AY3112" s="2218"/>
      <c r="AZ3112" s="2200"/>
      <c r="BA3112" s="2200"/>
      <c r="BB3112" s="2200"/>
      <c r="BC3112" s="2200"/>
      <c r="BD3112" s="2200"/>
      <c r="BE3112" s="2169"/>
      <c r="BF3112" s="4466"/>
      <c r="BG3112" s="2169"/>
      <c r="BH3112" s="2169"/>
      <c r="BI3112" s="4466"/>
      <c r="BJ3112" s="2169"/>
      <c r="BK3112" s="2169"/>
      <c r="BL3112" s="2024">
        <f t="shared" si="341"/>
        <v>0</v>
      </c>
      <c r="BM3112" s="2025"/>
      <c r="BN3112" s="1902"/>
      <c r="BO3112" s="1878"/>
      <c r="BP3112" s="1878"/>
      <c r="BQ3112" s="1915"/>
      <c r="BR3112" s="2026"/>
      <c r="BS3112" s="2027"/>
      <c r="BT3112" s="2027"/>
      <c r="BU3112" s="2027"/>
      <c r="BV3112" s="2027"/>
      <c r="BW3112" s="2027"/>
      <c r="BX3112" s="2027"/>
      <c r="BY3112" s="2027"/>
      <c r="BZ3112" s="2027"/>
      <c r="CA3112" s="2027"/>
      <c r="CB3112" s="2027"/>
      <c r="CC3112" s="2027"/>
      <c r="CD3112" s="2028" t="s">
        <v>3091</v>
      </c>
    </row>
    <row r="3113" spans="1:82" ht="21" customHeight="1" x14ac:dyDescent="0.2">
      <c r="A3113" s="535" t="s">
        <v>163</v>
      </c>
      <c r="B3113" s="536" t="s">
        <v>1414</v>
      </c>
      <c r="C3113" s="1099" t="s">
        <v>1415</v>
      </c>
      <c r="D3113" s="460">
        <v>413</v>
      </c>
      <c r="E3113" s="1100" t="s">
        <v>3808</v>
      </c>
      <c r="F3113" s="1100" t="s">
        <v>1417</v>
      </c>
      <c r="G3113" s="464">
        <v>0</v>
      </c>
      <c r="H3113" s="464" t="s">
        <v>1</v>
      </c>
      <c r="I3113" s="679">
        <v>100</v>
      </c>
      <c r="J3113" s="1102">
        <v>100</v>
      </c>
      <c r="K3113" s="538"/>
      <c r="L3113" s="1114"/>
      <c r="M3113" s="466"/>
      <c r="N3113" s="466"/>
      <c r="O3113" s="466"/>
      <c r="P3113" s="466"/>
      <c r="Q3113" s="466"/>
      <c r="R3113" s="466"/>
      <c r="S3113" s="466"/>
      <c r="T3113" s="466"/>
      <c r="U3113" s="1115">
        <f t="shared" si="344"/>
        <v>0</v>
      </c>
      <c r="V3113" s="466"/>
      <c r="W3113" s="466"/>
      <c r="X3113" s="466"/>
      <c r="Y3113" s="466"/>
      <c r="Z3113" s="466"/>
      <c r="AA3113" s="466"/>
      <c r="AB3113" s="466"/>
      <c r="AC3113" s="466"/>
      <c r="AD3113" s="466"/>
      <c r="AE3113" s="466"/>
      <c r="AF3113" s="466"/>
      <c r="AG3113" s="2017"/>
      <c r="AH3113" s="2017"/>
      <c r="AI3113" s="2018"/>
      <c r="AJ3113" s="2018"/>
      <c r="AK3113" s="2018"/>
      <c r="AL3113" s="2017"/>
      <c r="AM3113" s="2019"/>
      <c r="AN3113" s="2019"/>
      <c r="AO3113" s="2017"/>
      <c r="AP3113" s="2638"/>
      <c r="AQ3113" s="2638"/>
      <c r="AR3113" s="2638"/>
      <c r="AS3113" s="2214"/>
      <c r="AT3113" s="2215"/>
      <c r="AU3113" s="2216"/>
      <c r="AV3113" s="2216"/>
      <c r="AW3113" s="2217"/>
      <c r="AX3113" s="2217"/>
      <c r="AY3113" s="2218"/>
      <c r="AZ3113" s="2200"/>
      <c r="BA3113" s="2200"/>
      <c r="BB3113" s="2200"/>
      <c r="BC3113" s="2200"/>
      <c r="BD3113" s="2200"/>
      <c r="BE3113" s="2169"/>
      <c r="BF3113" s="4466"/>
      <c r="BG3113" s="2169"/>
      <c r="BH3113" s="2169"/>
      <c r="BI3113" s="4466"/>
      <c r="BJ3113" s="2169"/>
      <c r="BK3113" s="2169"/>
      <c r="BL3113" s="2024">
        <f t="shared" si="341"/>
        <v>0</v>
      </c>
      <c r="BM3113" s="2025"/>
      <c r="BN3113" s="1902"/>
      <c r="BO3113" s="1878"/>
      <c r="BP3113" s="1878"/>
      <c r="BQ3113" s="1915"/>
      <c r="BR3113" s="2026"/>
      <c r="BS3113" s="2027"/>
      <c r="BT3113" s="2027"/>
      <c r="BU3113" s="2027"/>
      <c r="BV3113" s="2027"/>
      <c r="BW3113" s="2027"/>
      <c r="BX3113" s="2027"/>
      <c r="BY3113" s="2027"/>
      <c r="BZ3113" s="2027"/>
      <c r="CA3113" s="2027"/>
      <c r="CB3113" s="2027"/>
      <c r="CC3113" s="2027"/>
      <c r="CD3113" s="2028" t="s">
        <v>3091</v>
      </c>
    </row>
    <row r="3114" spans="1:82" ht="21" customHeight="1" thickBot="1" x14ac:dyDescent="0.25">
      <c r="A3114" s="541" t="s">
        <v>163</v>
      </c>
      <c r="B3114" s="542" t="s">
        <v>1414</v>
      </c>
      <c r="C3114" s="1107" t="s">
        <v>1415</v>
      </c>
      <c r="D3114" s="431">
        <v>413</v>
      </c>
      <c r="E3114" s="1111" t="s">
        <v>3808</v>
      </c>
      <c r="F3114" s="1111" t="s">
        <v>1417</v>
      </c>
      <c r="G3114" s="446">
        <v>0</v>
      </c>
      <c r="H3114" s="446" t="s">
        <v>1</v>
      </c>
      <c r="I3114" s="684">
        <v>100</v>
      </c>
      <c r="J3114" s="1109">
        <v>100</v>
      </c>
      <c r="K3114" s="544"/>
      <c r="L3114" s="1116"/>
      <c r="M3114" s="474"/>
      <c r="N3114" s="474"/>
      <c r="O3114" s="474"/>
      <c r="P3114" s="474"/>
      <c r="Q3114" s="474"/>
      <c r="R3114" s="474"/>
      <c r="S3114" s="474"/>
      <c r="T3114" s="474"/>
      <c r="U3114" s="1117">
        <f t="shared" si="344"/>
        <v>0</v>
      </c>
      <c r="V3114" s="474"/>
      <c r="W3114" s="474"/>
      <c r="X3114" s="474"/>
      <c r="Y3114" s="474"/>
      <c r="Z3114" s="474"/>
      <c r="AA3114" s="474"/>
      <c r="AB3114" s="474"/>
      <c r="AC3114" s="474"/>
      <c r="AD3114" s="474"/>
      <c r="AE3114" s="474"/>
      <c r="AF3114" s="474"/>
      <c r="AG3114" s="2029"/>
      <c r="AH3114" s="2029"/>
      <c r="AI3114" s="2030"/>
      <c r="AJ3114" s="2030"/>
      <c r="AK3114" s="2030"/>
      <c r="AL3114" s="2029"/>
      <c r="AM3114" s="2031"/>
      <c r="AN3114" s="2031"/>
      <c r="AO3114" s="2029"/>
      <c r="AP3114" s="2682"/>
      <c r="AQ3114" s="2682"/>
      <c r="AR3114" s="2682"/>
      <c r="AS3114" s="2683"/>
      <c r="AT3114" s="2694"/>
      <c r="AU3114" s="2695"/>
      <c r="AV3114" s="2695"/>
      <c r="AW3114" s="2696"/>
      <c r="AX3114" s="2696"/>
      <c r="AY3114" s="2697"/>
      <c r="AZ3114" s="2445"/>
      <c r="BA3114" s="2445"/>
      <c r="BB3114" s="2445"/>
      <c r="BC3114" s="2445"/>
      <c r="BD3114" s="2445"/>
      <c r="BE3114" s="1912"/>
      <c r="BF3114" s="4467"/>
      <c r="BG3114" s="1912"/>
      <c r="BH3114" s="1912"/>
      <c r="BI3114" s="4467"/>
      <c r="BJ3114" s="1912"/>
      <c r="BK3114" s="1912"/>
      <c r="BL3114" s="1911">
        <f t="shared" si="341"/>
        <v>0</v>
      </c>
      <c r="BM3114" s="2036"/>
      <c r="BN3114" s="1902"/>
      <c r="BO3114" s="1878"/>
      <c r="BP3114" s="1878"/>
      <c r="BQ3114" s="1915"/>
      <c r="BR3114" s="2037"/>
      <c r="BS3114" s="2038"/>
      <c r="BT3114" s="2038"/>
      <c r="BU3114" s="2038"/>
      <c r="BV3114" s="2038"/>
      <c r="BW3114" s="2038"/>
      <c r="BX3114" s="2038"/>
      <c r="BY3114" s="2038"/>
      <c r="BZ3114" s="2038"/>
      <c r="CA3114" s="2038"/>
      <c r="CB3114" s="2038"/>
      <c r="CC3114" s="2038"/>
      <c r="CD3114" s="2039" t="s">
        <v>3091</v>
      </c>
    </row>
    <row r="3115" spans="1:82" ht="25.5" customHeight="1" x14ac:dyDescent="0.2">
      <c r="A3115" s="449" t="s">
        <v>163</v>
      </c>
      <c r="B3115" s="450" t="s">
        <v>1414</v>
      </c>
      <c r="C3115" s="501" t="s">
        <v>1415</v>
      </c>
      <c r="D3115" s="163">
        <v>414</v>
      </c>
      <c r="E3115" s="672" t="s">
        <v>1416</v>
      </c>
      <c r="F3115" s="673" t="s">
        <v>1417</v>
      </c>
      <c r="G3115" s="217">
        <v>0</v>
      </c>
      <c r="H3115" s="194" t="s">
        <v>1</v>
      </c>
      <c r="I3115" s="674">
        <v>100</v>
      </c>
      <c r="J3115" s="675">
        <v>100</v>
      </c>
      <c r="K3115" s="319"/>
      <c r="L3115" s="293">
        <f t="shared" ref="L3115" si="346">+M3115+N3115+O3115+P3115+Q3115+R3115+S3115+T3115</f>
        <v>0</v>
      </c>
      <c r="M3115" s="52"/>
      <c r="N3115" s="52"/>
      <c r="O3115" s="52"/>
      <c r="P3115" s="52"/>
      <c r="Q3115" s="52"/>
      <c r="R3115" s="52"/>
      <c r="S3115" s="52"/>
      <c r="T3115" s="52"/>
      <c r="U3115" s="467">
        <f t="shared" si="340"/>
        <v>0</v>
      </c>
      <c r="V3115" s="52"/>
      <c r="W3115" s="52"/>
      <c r="X3115" s="52"/>
      <c r="Y3115" s="52"/>
      <c r="Z3115" s="52"/>
      <c r="AA3115" s="52"/>
      <c r="AB3115" s="52"/>
      <c r="AC3115" s="52"/>
      <c r="AD3115" s="52"/>
      <c r="AE3115" s="52"/>
      <c r="AF3115" s="52"/>
      <c r="AG3115" s="1462"/>
      <c r="AH3115" s="1462"/>
      <c r="AI3115" s="1462"/>
      <c r="AJ3115" s="1462"/>
      <c r="AK3115" s="1462"/>
      <c r="AL3115" s="1462"/>
      <c r="AM3115" s="1923"/>
      <c r="AN3115" s="1923"/>
      <c r="AO3115" s="1462"/>
      <c r="AP3115" s="1462"/>
      <c r="AQ3115" s="1462"/>
      <c r="AR3115" s="1462"/>
      <c r="AS3115" s="1687"/>
      <c r="AT3115" s="1638"/>
      <c r="AU3115" s="1969"/>
      <c r="AV3115" s="1969"/>
      <c r="AW3115" s="1970"/>
      <c r="AX3115" s="1970"/>
      <c r="AY3115" s="1971"/>
      <c r="AZ3115" s="1459"/>
      <c r="BA3115" s="1459"/>
      <c r="BB3115" s="1459"/>
      <c r="BC3115" s="1459"/>
      <c r="BD3115" s="1459"/>
      <c r="BE3115" s="1381"/>
      <c r="BF3115" s="1381"/>
      <c r="BG3115" s="1381"/>
      <c r="BH3115" s="1381"/>
      <c r="BI3115" s="1972"/>
      <c r="BJ3115" s="1419"/>
      <c r="BK3115" s="1419"/>
      <c r="BL3115" s="1986">
        <f t="shared" si="341"/>
        <v>0</v>
      </c>
      <c r="BM3115" s="1986">
        <f>L3115-(BI3115:BI3120)</f>
        <v>0</v>
      </c>
      <c r="BN3115" s="1986"/>
      <c r="BO3115" s="1986"/>
      <c r="BP3115" s="1986"/>
      <c r="BQ3115" s="1986"/>
      <c r="BR3115" s="1990"/>
      <c r="BS3115" s="1990"/>
      <c r="BT3115" s="1990"/>
      <c r="BU3115" s="1990"/>
      <c r="BV3115" s="1990"/>
      <c r="BW3115" s="1990"/>
      <c r="BX3115" s="1990"/>
      <c r="BY3115" s="1990"/>
      <c r="BZ3115" s="1990"/>
      <c r="CA3115" s="1990"/>
      <c r="CB3115" s="1990"/>
      <c r="CC3115" s="1990"/>
      <c r="CD3115" s="2242" t="s">
        <v>911</v>
      </c>
    </row>
    <row r="3116" spans="1:82" ht="25.5" customHeight="1" x14ac:dyDescent="0.2">
      <c r="A3116" s="457" t="s">
        <v>163</v>
      </c>
      <c r="B3116" s="458" t="s">
        <v>1414</v>
      </c>
      <c r="C3116" s="503" t="s">
        <v>1415</v>
      </c>
      <c r="D3116" s="460">
        <v>414</v>
      </c>
      <c r="E3116" s="677" t="s">
        <v>1416</v>
      </c>
      <c r="F3116" s="678" t="s">
        <v>1417</v>
      </c>
      <c r="G3116" s="463">
        <v>0</v>
      </c>
      <c r="H3116" s="464" t="s">
        <v>1</v>
      </c>
      <c r="I3116" s="679">
        <v>100</v>
      </c>
      <c r="J3116" s="680">
        <v>100</v>
      </c>
      <c r="K3116" s="319"/>
      <c r="L3116" s="436"/>
      <c r="M3116" s="466"/>
      <c r="N3116" s="466"/>
      <c r="O3116" s="466"/>
      <c r="P3116" s="466"/>
      <c r="Q3116" s="466"/>
      <c r="R3116" s="466"/>
      <c r="S3116" s="466"/>
      <c r="T3116" s="466"/>
      <c r="U3116" s="467">
        <f t="shared" si="340"/>
        <v>0</v>
      </c>
      <c r="V3116" s="466"/>
      <c r="W3116" s="466"/>
      <c r="X3116" s="466"/>
      <c r="Y3116" s="466"/>
      <c r="Z3116" s="466"/>
      <c r="AA3116" s="466"/>
      <c r="AB3116" s="466"/>
      <c r="AC3116" s="466"/>
      <c r="AD3116" s="466"/>
      <c r="AE3116" s="466"/>
      <c r="AF3116" s="466"/>
      <c r="AG3116" s="1133"/>
      <c r="AH3116" s="1133"/>
      <c r="AI3116" s="1133"/>
      <c r="AJ3116" s="1133"/>
      <c r="AK3116" s="1133"/>
      <c r="AL3116" s="1133"/>
      <c r="AM3116" s="1147"/>
      <c r="AN3116" s="1147"/>
      <c r="AO3116" s="1133"/>
      <c r="AP3116" s="1133"/>
      <c r="AQ3116" s="1133"/>
      <c r="AR3116" s="1133"/>
      <c r="AS3116" s="1991"/>
      <c r="AT3116" s="1143"/>
      <c r="AU3116" s="1992"/>
      <c r="AV3116" s="1992"/>
      <c r="AW3116" s="1993"/>
      <c r="AX3116" s="1993"/>
      <c r="AY3116" s="1994"/>
      <c r="AZ3116" s="1423"/>
      <c r="BA3116" s="1423"/>
      <c r="BB3116" s="1423"/>
      <c r="BC3116" s="1423"/>
      <c r="BD3116" s="1423"/>
      <c r="BE3116" s="1419"/>
      <c r="BF3116" s="1419"/>
      <c r="BG3116" s="1419"/>
      <c r="BH3116" s="1419"/>
      <c r="BI3116" s="1985"/>
      <c r="BJ3116" s="1419"/>
      <c r="BK3116" s="1419"/>
      <c r="BL3116" s="1986">
        <f t="shared" si="341"/>
        <v>0</v>
      </c>
      <c r="BM3116" s="2442"/>
      <c r="BN3116" s="2442"/>
      <c r="BO3116" s="2442"/>
      <c r="BP3116" s="2442"/>
      <c r="BQ3116" s="2442"/>
      <c r="BR3116" s="1990"/>
      <c r="BS3116" s="1990"/>
      <c r="BT3116" s="1990"/>
      <c r="BU3116" s="1990"/>
      <c r="BV3116" s="1990"/>
      <c r="BW3116" s="1990"/>
      <c r="BX3116" s="1990"/>
      <c r="BY3116" s="1990"/>
      <c r="BZ3116" s="1990"/>
      <c r="CA3116" s="1990"/>
      <c r="CB3116" s="1990"/>
      <c r="CC3116" s="1990"/>
      <c r="CD3116" s="2242" t="s">
        <v>911</v>
      </c>
    </row>
    <row r="3117" spans="1:82" ht="25.5" customHeight="1" x14ac:dyDescent="0.2">
      <c r="A3117" s="457" t="s">
        <v>163</v>
      </c>
      <c r="B3117" s="458" t="s">
        <v>1414</v>
      </c>
      <c r="C3117" s="503" t="s">
        <v>1415</v>
      </c>
      <c r="D3117" s="460">
        <v>414</v>
      </c>
      <c r="E3117" s="677" t="s">
        <v>1416</v>
      </c>
      <c r="F3117" s="678" t="s">
        <v>1417</v>
      </c>
      <c r="G3117" s="463">
        <v>0</v>
      </c>
      <c r="H3117" s="464" t="s">
        <v>1</v>
      </c>
      <c r="I3117" s="679">
        <v>100</v>
      </c>
      <c r="J3117" s="680">
        <v>100</v>
      </c>
      <c r="K3117" s="319"/>
      <c r="L3117" s="436"/>
      <c r="M3117" s="466"/>
      <c r="N3117" s="466"/>
      <c r="O3117" s="466"/>
      <c r="P3117" s="466"/>
      <c r="Q3117" s="466"/>
      <c r="R3117" s="466"/>
      <c r="S3117" s="466"/>
      <c r="T3117" s="466"/>
      <c r="U3117" s="467">
        <f t="shared" si="340"/>
        <v>0</v>
      </c>
      <c r="V3117" s="466"/>
      <c r="W3117" s="466"/>
      <c r="X3117" s="466"/>
      <c r="Y3117" s="466"/>
      <c r="Z3117" s="466"/>
      <c r="AA3117" s="466"/>
      <c r="AB3117" s="466"/>
      <c r="AC3117" s="466"/>
      <c r="AD3117" s="466"/>
      <c r="AE3117" s="466"/>
      <c r="AF3117" s="466"/>
      <c r="AG3117" s="1133"/>
      <c r="AH3117" s="1133"/>
      <c r="AI3117" s="1133"/>
      <c r="AJ3117" s="1133"/>
      <c r="AK3117" s="1133"/>
      <c r="AL3117" s="1133"/>
      <c r="AM3117" s="1147"/>
      <c r="AN3117" s="1147"/>
      <c r="AO3117" s="1133"/>
      <c r="AP3117" s="1133"/>
      <c r="AQ3117" s="1133"/>
      <c r="AR3117" s="1133"/>
      <c r="AS3117" s="1991"/>
      <c r="AT3117" s="1143"/>
      <c r="AU3117" s="1992"/>
      <c r="AV3117" s="1992"/>
      <c r="AW3117" s="1993"/>
      <c r="AX3117" s="1993"/>
      <c r="AY3117" s="1994"/>
      <c r="AZ3117" s="1423"/>
      <c r="BA3117" s="1423"/>
      <c r="BB3117" s="1423"/>
      <c r="BC3117" s="1423"/>
      <c r="BD3117" s="1423"/>
      <c r="BE3117" s="1419"/>
      <c r="BF3117" s="1419"/>
      <c r="BG3117" s="1419"/>
      <c r="BH3117" s="1419"/>
      <c r="BI3117" s="1985"/>
      <c r="BJ3117" s="1419"/>
      <c r="BK3117" s="1419"/>
      <c r="BL3117" s="1986">
        <f t="shared" si="341"/>
        <v>0</v>
      </c>
      <c r="BM3117" s="2442"/>
      <c r="BN3117" s="2442"/>
      <c r="BO3117" s="2442"/>
      <c r="BP3117" s="2442"/>
      <c r="BQ3117" s="2442"/>
      <c r="BR3117" s="1990"/>
      <c r="BS3117" s="1990"/>
      <c r="BT3117" s="1990"/>
      <c r="BU3117" s="1990"/>
      <c r="BV3117" s="1990"/>
      <c r="BW3117" s="1990"/>
      <c r="BX3117" s="1990"/>
      <c r="BY3117" s="1990"/>
      <c r="BZ3117" s="1990"/>
      <c r="CA3117" s="1990"/>
      <c r="CB3117" s="1990"/>
      <c r="CC3117" s="1990"/>
      <c r="CD3117" s="2242" t="s">
        <v>911</v>
      </c>
    </row>
    <row r="3118" spans="1:82" ht="25.5" customHeight="1" x14ac:dyDescent="0.2">
      <c r="A3118" s="457" t="s">
        <v>163</v>
      </c>
      <c r="B3118" s="458" t="s">
        <v>1414</v>
      </c>
      <c r="C3118" s="503" t="s">
        <v>1415</v>
      </c>
      <c r="D3118" s="460">
        <v>414</v>
      </c>
      <c r="E3118" s="677" t="s">
        <v>1416</v>
      </c>
      <c r="F3118" s="678" t="s">
        <v>1417</v>
      </c>
      <c r="G3118" s="463">
        <v>0</v>
      </c>
      <c r="H3118" s="464" t="s">
        <v>1</v>
      </c>
      <c r="I3118" s="679">
        <v>100</v>
      </c>
      <c r="J3118" s="680">
        <v>100</v>
      </c>
      <c r="K3118" s="319"/>
      <c r="L3118" s="436"/>
      <c r="M3118" s="466"/>
      <c r="N3118" s="466"/>
      <c r="O3118" s="466"/>
      <c r="P3118" s="466"/>
      <c r="Q3118" s="466"/>
      <c r="R3118" s="466"/>
      <c r="S3118" s="466"/>
      <c r="T3118" s="466"/>
      <c r="U3118" s="467">
        <f t="shared" si="340"/>
        <v>0</v>
      </c>
      <c r="V3118" s="466"/>
      <c r="W3118" s="466"/>
      <c r="X3118" s="466"/>
      <c r="Y3118" s="466"/>
      <c r="Z3118" s="466"/>
      <c r="AA3118" s="466"/>
      <c r="AB3118" s="466"/>
      <c r="AC3118" s="466"/>
      <c r="AD3118" s="466"/>
      <c r="AE3118" s="466"/>
      <c r="AF3118" s="466"/>
      <c r="AG3118" s="1133"/>
      <c r="AH3118" s="1133"/>
      <c r="AI3118" s="1133"/>
      <c r="AJ3118" s="1133"/>
      <c r="AK3118" s="1133"/>
      <c r="AL3118" s="1133"/>
      <c r="AM3118" s="1147"/>
      <c r="AN3118" s="1147"/>
      <c r="AO3118" s="1133"/>
      <c r="AP3118" s="1133"/>
      <c r="AQ3118" s="1133"/>
      <c r="AR3118" s="1133"/>
      <c r="AS3118" s="1991"/>
      <c r="AT3118" s="1143"/>
      <c r="AU3118" s="1992"/>
      <c r="AV3118" s="1992"/>
      <c r="AW3118" s="1993"/>
      <c r="AX3118" s="1993"/>
      <c r="AY3118" s="1994"/>
      <c r="AZ3118" s="1423"/>
      <c r="BA3118" s="1423"/>
      <c r="BB3118" s="1423"/>
      <c r="BC3118" s="1423"/>
      <c r="BD3118" s="1423"/>
      <c r="BE3118" s="1419"/>
      <c r="BF3118" s="1419"/>
      <c r="BG3118" s="1419"/>
      <c r="BH3118" s="1419"/>
      <c r="BI3118" s="1985"/>
      <c r="BJ3118" s="1419"/>
      <c r="BK3118" s="1419"/>
      <c r="BL3118" s="1986">
        <f t="shared" si="341"/>
        <v>0</v>
      </c>
      <c r="BM3118" s="2442"/>
      <c r="BN3118" s="2442"/>
      <c r="BO3118" s="2442"/>
      <c r="BP3118" s="2442"/>
      <c r="BQ3118" s="2442"/>
      <c r="BR3118" s="1990"/>
      <c r="BS3118" s="1990"/>
      <c r="BT3118" s="1990"/>
      <c r="BU3118" s="1990"/>
      <c r="BV3118" s="1990"/>
      <c r="BW3118" s="1990"/>
      <c r="BX3118" s="1990"/>
      <c r="BY3118" s="1990"/>
      <c r="BZ3118" s="1990"/>
      <c r="CA3118" s="1990"/>
      <c r="CB3118" s="1990"/>
      <c r="CC3118" s="1990"/>
      <c r="CD3118" s="2242" t="s">
        <v>911</v>
      </c>
    </row>
    <row r="3119" spans="1:82" ht="25.5" customHeight="1" x14ac:dyDescent="0.2">
      <c r="A3119" s="457" t="s">
        <v>163</v>
      </c>
      <c r="B3119" s="458" t="s">
        <v>1414</v>
      </c>
      <c r="C3119" s="503" t="s">
        <v>1415</v>
      </c>
      <c r="D3119" s="460">
        <v>414</v>
      </c>
      <c r="E3119" s="677" t="s">
        <v>1416</v>
      </c>
      <c r="F3119" s="678" t="s">
        <v>1417</v>
      </c>
      <c r="G3119" s="463">
        <v>0</v>
      </c>
      <c r="H3119" s="464" t="s">
        <v>1</v>
      </c>
      <c r="I3119" s="679">
        <v>100</v>
      </c>
      <c r="J3119" s="680">
        <v>100</v>
      </c>
      <c r="K3119" s="319"/>
      <c r="L3119" s="436"/>
      <c r="M3119" s="466"/>
      <c r="N3119" s="466"/>
      <c r="O3119" s="466"/>
      <c r="P3119" s="466"/>
      <c r="Q3119" s="466"/>
      <c r="R3119" s="466"/>
      <c r="S3119" s="466"/>
      <c r="T3119" s="466"/>
      <c r="U3119" s="467">
        <f t="shared" si="340"/>
        <v>0</v>
      </c>
      <c r="V3119" s="466"/>
      <c r="W3119" s="466"/>
      <c r="X3119" s="466"/>
      <c r="Y3119" s="466"/>
      <c r="Z3119" s="466"/>
      <c r="AA3119" s="466"/>
      <c r="AB3119" s="466"/>
      <c r="AC3119" s="466"/>
      <c r="AD3119" s="466"/>
      <c r="AE3119" s="466"/>
      <c r="AF3119" s="466"/>
      <c r="AG3119" s="1133"/>
      <c r="AH3119" s="1133"/>
      <c r="AI3119" s="1133"/>
      <c r="AJ3119" s="1133"/>
      <c r="AK3119" s="1133"/>
      <c r="AL3119" s="1133"/>
      <c r="AM3119" s="1147"/>
      <c r="AN3119" s="1147"/>
      <c r="AO3119" s="1133"/>
      <c r="AP3119" s="1133"/>
      <c r="AQ3119" s="1133"/>
      <c r="AR3119" s="1133"/>
      <c r="AS3119" s="1991"/>
      <c r="AT3119" s="1143"/>
      <c r="AU3119" s="1992"/>
      <c r="AV3119" s="1992"/>
      <c r="AW3119" s="1993"/>
      <c r="AX3119" s="1993"/>
      <c r="AY3119" s="1994"/>
      <c r="AZ3119" s="1423"/>
      <c r="BA3119" s="1423"/>
      <c r="BB3119" s="1423"/>
      <c r="BC3119" s="1423"/>
      <c r="BD3119" s="1423"/>
      <c r="BE3119" s="1419"/>
      <c r="BF3119" s="1419"/>
      <c r="BG3119" s="1419"/>
      <c r="BH3119" s="1419"/>
      <c r="BI3119" s="1985"/>
      <c r="BJ3119" s="1419"/>
      <c r="BK3119" s="1419"/>
      <c r="BL3119" s="1986">
        <f t="shared" si="341"/>
        <v>0</v>
      </c>
      <c r="BM3119" s="2442"/>
      <c r="BN3119" s="2442"/>
      <c r="BO3119" s="2442"/>
      <c r="BP3119" s="2442"/>
      <c r="BQ3119" s="2442"/>
      <c r="BR3119" s="1990"/>
      <c r="BS3119" s="1990"/>
      <c r="BT3119" s="1990"/>
      <c r="BU3119" s="1990"/>
      <c r="BV3119" s="1990"/>
      <c r="BW3119" s="1990"/>
      <c r="BX3119" s="1990"/>
      <c r="BY3119" s="1990"/>
      <c r="BZ3119" s="1990"/>
      <c r="CA3119" s="1990"/>
      <c r="CB3119" s="1990"/>
      <c r="CC3119" s="1990"/>
      <c r="CD3119" s="2242" t="s">
        <v>911</v>
      </c>
    </row>
    <row r="3120" spans="1:82" s="697" customFormat="1" ht="25.5" customHeight="1" thickBot="1" x14ac:dyDescent="0.25">
      <c r="A3120" s="523" t="s">
        <v>163</v>
      </c>
      <c r="B3120" s="487" t="s">
        <v>1414</v>
      </c>
      <c r="C3120" s="521" t="s">
        <v>1415</v>
      </c>
      <c r="D3120" s="205">
        <v>414</v>
      </c>
      <c r="E3120" s="686" t="s">
        <v>1416</v>
      </c>
      <c r="F3120" s="687" t="s">
        <v>1417</v>
      </c>
      <c r="G3120" s="17">
        <v>0</v>
      </c>
      <c r="H3120" s="18" t="s">
        <v>1</v>
      </c>
      <c r="I3120" s="688">
        <v>100</v>
      </c>
      <c r="J3120" s="689">
        <v>100</v>
      </c>
      <c r="K3120" s="586"/>
      <c r="L3120" s="296"/>
      <c r="M3120" s="8"/>
      <c r="N3120" s="8"/>
      <c r="O3120" s="8"/>
      <c r="P3120" s="8"/>
      <c r="Q3120" s="8"/>
      <c r="R3120" s="8"/>
      <c r="S3120" s="8"/>
      <c r="T3120" s="8"/>
      <c r="U3120" s="467">
        <f t="shared" si="340"/>
        <v>0</v>
      </c>
      <c r="V3120" s="8"/>
      <c r="W3120" s="8"/>
      <c r="X3120" s="8"/>
      <c r="Y3120" s="8"/>
      <c r="Z3120" s="8"/>
      <c r="AA3120" s="8"/>
      <c r="AB3120" s="8"/>
      <c r="AC3120" s="8"/>
      <c r="AD3120" s="8"/>
      <c r="AE3120" s="8"/>
      <c r="AF3120" s="8"/>
      <c r="AG3120" s="1155"/>
      <c r="AH3120" s="1155"/>
      <c r="AI3120" s="1155"/>
      <c r="AJ3120" s="1155"/>
      <c r="AK3120" s="1155"/>
      <c r="AL3120" s="1155"/>
      <c r="AM3120" s="2144"/>
      <c r="AN3120" s="2144"/>
      <c r="AO3120" s="1155"/>
      <c r="AP3120" s="1155"/>
      <c r="AQ3120" s="1155"/>
      <c r="AR3120" s="1155"/>
      <c r="AS3120" s="2145"/>
      <c r="AT3120" s="2146"/>
      <c r="AU3120" s="2147"/>
      <c r="AV3120" s="2147"/>
      <c r="AW3120" s="2148"/>
      <c r="AX3120" s="2148"/>
      <c r="AY3120" s="2149"/>
      <c r="AZ3120" s="1607"/>
      <c r="BA3120" s="1607"/>
      <c r="BB3120" s="1607"/>
      <c r="BC3120" s="1607"/>
      <c r="BD3120" s="1607"/>
      <c r="BE3120" s="1605"/>
      <c r="BF3120" s="1605"/>
      <c r="BG3120" s="1605"/>
      <c r="BH3120" s="1605"/>
      <c r="BI3120" s="2150"/>
      <c r="BJ3120" s="1419"/>
      <c r="BK3120" s="1419"/>
      <c r="BL3120" s="1986">
        <f t="shared" si="341"/>
        <v>0</v>
      </c>
      <c r="BM3120" s="2442"/>
      <c r="BN3120" s="2442"/>
      <c r="BO3120" s="2442"/>
      <c r="BP3120" s="2442"/>
      <c r="BQ3120" s="2442"/>
      <c r="BR3120" s="1990"/>
      <c r="BS3120" s="1990"/>
      <c r="BT3120" s="1990"/>
      <c r="BU3120" s="1990"/>
      <c r="BV3120" s="1990"/>
      <c r="BW3120" s="1990"/>
      <c r="BX3120" s="1990"/>
      <c r="BY3120" s="1990"/>
      <c r="BZ3120" s="1990"/>
      <c r="CA3120" s="1990"/>
      <c r="CB3120" s="1990"/>
      <c r="CC3120" s="1990"/>
      <c r="CD3120" s="2242" t="s">
        <v>911</v>
      </c>
    </row>
    <row r="3121" spans="1:82" s="1414" customFormat="1" ht="108" x14ac:dyDescent="0.25">
      <c r="A3121" s="1570" t="s">
        <v>163</v>
      </c>
      <c r="B3121" s="1571" t="s">
        <v>4997</v>
      </c>
      <c r="C3121" s="1600" t="s">
        <v>1415</v>
      </c>
      <c r="D3121" s="1380">
        <v>415</v>
      </c>
      <c r="E3121" s="1459" t="s">
        <v>5004</v>
      </c>
      <c r="F3121" s="1622" t="s">
        <v>5005</v>
      </c>
      <c r="G3121" s="1382">
        <v>0</v>
      </c>
      <c r="H3121" s="1381" t="s">
        <v>0</v>
      </c>
      <c r="I3121" s="1627">
        <v>1</v>
      </c>
      <c r="J3121" s="1456">
        <v>0.25</v>
      </c>
      <c r="K3121" s="1381"/>
      <c r="L3121" s="1457">
        <f>+M3121+N3121+O3121+P3121+Q3121+R3121+S3121+T3121</f>
        <v>0</v>
      </c>
      <c r="M3121" s="1459"/>
      <c r="N3121" s="1459"/>
      <c r="O3121" s="1459"/>
      <c r="P3121" s="1459"/>
      <c r="Q3121" s="1459"/>
      <c r="R3121" s="1459"/>
      <c r="S3121" s="1459"/>
      <c r="T3121" s="1459"/>
      <c r="U3121" s="1460">
        <f t="shared" ref="U3121:U3185" si="347">V3121+W3121+X3121+Y3121+Z3121+AA3121+AB3121+AC3121</f>
        <v>0</v>
      </c>
      <c r="V3121" s="1459"/>
      <c r="W3121" s="1459"/>
      <c r="X3121" s="1459"/>
      <c r="Y3121" s="1459"/>
      <c r="Z3121" s="1459"/>
      <c r="AA3121" s="1459"/>
      <c r="AB3121" s="1459"/>
      <c r="AC3121" s="1459"/>
      <c r="AD3121" s="1459"/>
      <c r="AE3121" s="1459"/>
      <c r="AF3121" s="1459"/>
      <c r="AG3121" s="1382"/>
      <c r="AH3121" s="1382"/>
      <c r="AI3121" s="1573"/>
      <c r="AJ3121" s="1382"/>
      <c r="AK3121" s="1382"/>
      <c r="AL3121" s="1382"/>
      <c r="AM3121" s="1540"/>
      <c r="AN3121" s="1540"/>
      <c r="AO3121" s="1382"/>
      <c r="AP3121" s="1382"/>
      <c r="AQ3121" s="1382"/>
      <c r="AR3121" s="1382"/>
      <c r="AS3121" s="1516" t="s">
        <v>5006</v>
      </c>
      <c r="AT3121" s="1382" t="s">
        <v>5007</v>
      </c>
      <c r="AU3121" s="1517">
        <v>1</v>
      </c>
      <c r="AV3121" s="1517">
        <v>1</v>
      </c>
      <c r="AW3121" s="1574"/>
      <c r="AX3121" s="1574"/>
      <c r="AY3121" s="1518">
        <v>0</v>
      </c>
      <c r="AZ3121" s="1516"/>
      <c r="BA3121" s="1516"/>
      <c r="BB3121" s="1516"/>
      <c r="BC3121" s="1516"/>
      <c r="BD3121" s="1516"/>
      <c r="BE3121" s="1382"/>
      <c r="BF3121" s="1538"/>
      <c r="BG3121" s="1382"/>
      <c r="BH3121" s="1539"/>
      <c r="BI3121" s="1540"/>
      <c r="BJ3121" s="1382"/>
      <c r="BK3121" s="1382"/>
      <c r="BL3121" s="1552">
        <f t="shared" ref="BL3121:BL3126" si="348">BF3120-BI3120</f>
        <v>0</v>
      </c>
      <c r="BM3121" s="1541"/>
      <c r="BN3121" s="1471"/>
      <c r="BO3121" s="1471"/>
      <c r="BP3121" s="1471"/>
      <c r="BQ3121" s="1471"/>
      <c r="BR3121" s="1471"/>
      <c r="BS3121" s="1471"/>
      <c r="BT3121" s="1471"/>
      <c r="BU3121" s="1471"/>
      <c r="BV3121" s="1471"/>
      <c r="BW3121" s="1471"/>
      <c r="BX3121" s="1471"/>
      <c r="BY3121" s="1471"/>
      <c r="BZ3121" s="1471"/>
      <c r="CA3121" s="1471"/>
      <c r="CB3121" s="1471"/>
      <c r="CC3121" s="1471"/>
      <c r="CD3121" s="1542" t="s">
        <v>4788</v>
      </c>
    </row>
    <row r="3122" spans="1:82" s="1414" customFormat="1" ht="31.5" customHeight="1" x14ac:dyDescent="0.25">
      <c r="A3122" s="1580" t="s">
        <v>163</v>
      </c>
      <c r="B3122" s="1581" t="s">
        <v>4997</v>
      </c>
      <c r="C3122" s="1602" t="s">
        <v>1415</v>
      </c>
      <c r="D3122" s="1418">
        <v>415</v>
      </c>
      <c r="E3122" s="1423" t="s">
        <v>5004</v>
      </c>
      <c r="F3122" s="1453" t="s">
        <v>5005</v>
      </c>
      <c r="G3122" s="1420">
        <v>0</v>
      </c>
      <c r="H3122" s="1419" t="s">
        <v>0</v>
      </c>
      <c r="I3122" s="1630">
        <v>1</v>
      </c>
      <c r="J3122" s="1421">
        <v>0.25</v>
      </c>
      <c r="K3122" s="1419"/>
      <c r="L3122" s="1422"/>
      <c r="M3122" s="1423"/>
      <c r="N3122" s="1423"/>
      <c r="O3122" s="1423"/>
      <c r="P3122" s="1423"/>
      <c r="Q3122" s="1423"/>
      <c r="R3122" s="1423"/>
      <c r="S3122" s="1423"/>
      <c r="T3122" s="1423"/>
      <c r="U3122" s="1424">
        <f t="shared" si="347"/>
        <v>0</v>
      </c>
      <c r="V3122" s="1423"/>
      <c r="W3122" s="1423"/>
      <c r="X3122" s="1423"/>
      <c r="Y3122" s="1423"/>
      <c r="Z3122" s="1423"/>
      <c r="AA3122" s="1423"/>
      <c r="AB3122" s="1423"/>
      <c r="AC3122" s="1423"/>
      <c r="AD3122" s="1423"/>
      <c r="AE3122" s="1423"/>
      <c r="AF3122" s="1423"/>
      <c r="AG3122" s="1420"/>
      <c r="AH3122" s="1420"/>
      <c r="AI3122" s="1550"/>
      <c r="AJ3122" s="1420"/>
      <c r="AK3122" s="1420"/>
      <c r="AL3122" s="1420"/>
      <c r="AM3122" s="1551"/>
      <c r="AN3122" s="1551"/>
      <c r="AO3122" s="1420"/>
      <c r="AP3122" s="1420"/>
      <c r="AQ3122" s="1420"/>
      <c r="AR3122" s="1420"/>
      <c r="AS3122" s="1494"/>
      <c r="AT3122" s="1420"/>
      <c r="AU3122" s="1493"/>
      <c r="AV3122" s="1493"/>
      <c r="AW3122" s="1494"/>
      <c r="AX3122" s="1494"/>
      <c r="AY3122" s="1491"/>
      <c r="AZ3122" s="1494"/>
      <c r="BA3122" s="1494"/>
      <c r="BB3122" s="1494"/>
      <c r="BC3122" s="1494"/>
      <c r="BD3122" s="1494"/>
      <c r="BE3122" s="1420"/>
      <c r="BF3122" s="1549"/>
      <c r="BG3122" s="1420"/>
      <c r="BH3122" s="1454"/>
      <c r="BI3122" s="1551"/>
      <c r="BJ3122" s="1420"/>
      <c r="BK3122" s="1420"/>
      <c r="BL3122" s="1552">
        <f t="shared" si="348"/>
        <v>0</v>
      </c>
      <c r="BM3122" s="1420"/>
      <c r="BN3122" s="1439"/>
      <c r="BO3122" s="1439"/>
      <c r="BP3122" s="1439"/>
      <c r="BQ3122" s="1439"/>
      <c r="BR3122" s="1439"/>
      <c r="BS3122" s="1439"/>
      <c r="BT3122" s="1439"/>
      <c r="BU3122" s="1439"/>
      <c r="BV3122" s="1439"/>
      <c r="BW3122" s="1439"/>
      <c r="BX3122" s="1439"/>
      <c r="BY3122" s="1439"/>
      <c r="BZ3122" s="1439"/>
      <c r="CA3122" s="1439"/>
      <c r="CB3122" s="1439"/>
      <c r="CC3122" s="1439"/>
      <c r="CD3122" s="1553" t="s">
        <v>4788</v>
      </c>
    </row>
    <row r="3123" spans="1:82" s="1414" customFormat="1" ht="31.5" customHeight="1" x14ac:dyDescent="0.25">
      <c r="A3123" s="1580" t="s">
        <v>163</v>
      </c>
      <c r="B3123" s="1581" t="s">
        <v>4997</v>
      </c>
      <c r="C3123" s="1602" t="s">
        <v>1415</v>
      </c>
      <c r="D3123" s="1418">
        <v>415</v>
      </c>
      <c r="E3123" s="1423" t="s">
        <v>5004</v>
      </c>
      <c r="F3123" s="1453" t="s">
        <v>5005</v>
      </c>
      <c r="G3123" s="1420">
        <v>0</v>
      </c>
      <c r="H3123" s="1419" t="s">
        <v>0</v>
      </c>
      <c r="I3123" s="1630">
        <v>1</v>
      </c>
      <c r="J3123" s="1421">
        <v>0.25</v>
      </c>
      <c r="K3123" s="1419"/>
      <c r="L3123" s="1422"/>
      <c r="M3123" s="1423"/>
      <c r="N3123" s="1423"/>
      <c r="O3123" s="1423"/>
      <c r="P3123" s="1423"/>
      <c r="Q3123" s="1423"/>
      <c r="R3123" s="1423"/>
      <c r="S3123" s="1423"/>
      <c r="T3123" s="1423"/>
      <c r="U3123" s="1424">
        <f t="shared" si="347"/>
        <v>0</v>
      </c>
      <c r="V3123" s="1423"/>
      <c r="W3123" s="1423"/>
      <c r="X3123" s="1423"/>
      <c r="Y3123" s="1423"/>
      <c r="Z3123" s="1423"/>
      <c r="AA3123" s="1423"/>
      <c r="AB3123" s="1423"/>
      <c r="AC3123" s="1423"/>
      <c r="AD3123" s="1423"/>
      <c r="AE3123" s="1423"/>
      <c r="AF3123" s="1423"/>
      <c r="AG3123" s="1420"/>
      <c r="AH3123" s="1420"/>
      <c r="AI3123" s="1550"/>
      <c r="AJ3123" s="1420"/>
      <c r="AK3123" s="1420"/>
      <c r="AL3123" s="1420"/>
      <c r="AM3123" s="1551"/>
      <c r="AN3123" s="1551"/>
      <c r="AO3123" s="1420"/>
      <c r="AP3123" s="1420"/>
      <c r="AQ3123" s="1420"/>
      <c r="AR3123" s="1420"/>
      <c r="AS3123" s="1494"/>
      <c r="AT3123" s="1420"/>
      <c r="AU3123" s="1493"/>
      <c r="AV3123" s="1493"/>
      <c r="AW3123" s="1494"/>
      <c r="AX3123" s="1494"/>
      <c r="AY3123" s="1491"/>
      <c r="AZ3123" s="1494"/>
      <c r="BA3123" s="1494"/>
      <c r="BB3123" s="1494"/>
      <c r="BC3123" s="1494"/>
      <c r="BD3123" s="1494"/>
      <c r="BE3123" s="1420"/>
      <c r="BF3123" s="1549"/>
      <c r="BG3123" s="1420"/>
      <c r="BH3123" s="1454"/>
      <c r="BI3123" s="1551"/>
      <c r="BJ3123" s="1420"/>
      <c r="BK3123" s="1420"/>
      <c r="BL3123" s="1552">
        <f t="shared" si="348"/>
        <v>0</v>
      </c>
      <c r="BM3123" s="1420"/>
      <c r="BN3123" s="1439"/>
      <c r="BO3123" s="1439"/>
      <c r="BP3123" s="1439"/>
      <c r="BQ3123" s="1439"/>
      <c r="BR3123" s="1439"/>
      <c r="BS3123" s="1439"/>
      <c r="BT3123" s="1439"/>
      <c r="BU3123" s="1439"/>
      <c r="BV3123" s="1439"/>
      <c r="BW3123" s="1439"/>
      <c r="BX3123" s="1439"/>
      <c r="BY3123" s="1439"/>
      <c r="BZ3123" s="1439"/>
      <c r="CA3123" s="1439"/>
      <c r="CB3123" s="1439"/>
      <c r="CC3123" s="1439"/>
      <c r="CD3123" s="1553" t="s">
        <v>4788</v>
      </c>
    </row>
    <row r="3124" spans="1:82" s="1414" customFormat="1" ht="31.5" customHeight="1" x14ac:dyDescent="0.25">
      <c r="A3124" s="1580" t="s">
        <v>163</v>
      </c>
      <c r="B3124" s="1581" t="s">
        <v>4997</v>
      </c>
      <c r="C3124" s="1602" t="s">
        <v>1415</v>
      </c>
      <c r="D3124" s="1418">
        <v>415</v>
      </c>
      <c r="E3124" s="1423" t="s">
        <v>5004</v>
      </c>
      <c r="F3124" s="1453" t="s">
        <v>5005</v>
      </c>
      <c r="G3124" s="1420">
        <v>0</v>
      </c>
      <c r="H3124" s="1419" t="s">
        <v>0</v>
      </c>
      <c r="I3124" s="1630">
        <v>1</v>
      </c>
      <c r="J3124" s="1421">
        <v>0.25</v>
      </c>
      <c r="K3124" s="1419"/>
      <c r="L3124" s="1422"/>
      <c r="M3124" s="1423"/>
      <c r="N3124" s="1423"/>
      <c r="O3124" s="1423"/>
      <c r="P3124" s="1423"/>
      <c r="Q3124" s="1423"/>
      <c r="R3124" s="1423"/>
      <c r="S3124" s="1423"/>
      <c r="T3124" s="1423"/>
      <c r="U3124" s="1424">
        <f t="shared" si="347"/>
        <v>0</v>
      </c>
      <c r="V3124" s="1423"/>
      <c r="W3124" s="1423"/>
      <c r="X3124" s="1423"/>
      <c r="Y3124" s="1423"/>
      <c r="Z3124" s="1423"/>
      <c r="AA3124" s="1423"/>
      <c r="AB3124" s="1423"/>
      <c r="AC3124" s="1423"/>
      <c r="AD3124" s="1423"/>
      <c r="AE3124" s="1423"/>
      <c r="AF3124" s="1423"/>
      <c r="AG3124" s="1420"/>
      <c r="AH3124" s="1420"/>
      <c r="AI3124" s="1550"/>
      <c r="AJ3124" s="1420"/>
      <c r="AK3124" s="1420"/>
      <c r="AL3124" s="1420"/>
      <c r="AM3124" s="1551"/>
      <c r="AN3124" s="1551"/>
      <c r="AO3124" s="1420"/>
      <c r="AP3124" s="1420"/>
      <c r="AQ3124" s="1420"/>
      <c r="AR3124" s="1420"/>
      <c r="AS3124" s="1494"/>
      <c r="AT3124" s="1420"/>
      <c r="AU3124" s="1493"/>
      <c r="AV3124" s="1493"/>
      <c r="AW3124" s="1494"/>
      <c r="AX3124" s="1494"/>
      <c r="AY3124" s="1491"/>
      <c r="AZ3124" s="1494"/>
      <c r="BA3124" s="1494"/>
      <c r="BB3124" s="1494"/>
      <c r="BC3124" s="1494"/>
      <c r="BD3124" s="1494"/>
      <c r="BE3124" s="1420"/>
      <c r="BF3124" s="1549"/>
      <c r="BG3124" s="1420"/>
      <c r="BH3124" s="1454"/>
      <c r="BI3124" s="1551"/>
      <c r="BJ3124" s="1420"/>
      <c r="BK3124" s="1420"/>
      <c r="BL3124" s="1552">
        <f t="shared" si="348"/>
        <v>0</v>
      </c>
      <c r="BM3124" s="1420"/>
      <c r="BN3124" s="1439"/>
      <c r="BO3124" s="1439"/>
      <c r="BP3124" s="1439"/>
      <c r="BQ3124" s="1439"/>
      <c r="BR3124" s="1439"/>
      <c r="BS3124" s="1439"/>
      <c r="BT3124" s="1439"/>
      <c r="BU3124" s="1439"/>
      <c r="BV3124" s="1439"/>
      <c r="BW3124" s="1439"/>
      <c r="BX3124" s="1439"/>
      <c r="BY3124" s="1439"/>
      <c r="BZ3124" s="1439"/>
      <c r="CA3124" s="1439"/>
      <c r="CB3124" s="1439"/>
      <c r="CC3124" s="1439"/>
      <c r="CD3124" s="1553" t="s">
        <v>4788</v>
      </c>
    </row>
    <row r="3125" spans="1:82" s="1414" customFormat="1" ht="31.5" customHeight="1" x14ac:dyDescent="0.25">
      <c r="A3125" s="1580" t="s">
        <v>163</v>
      </c>
      <c r="B3125" s="1581" t="s">
        <v>4997</v>
      </c>
      <c r="C3125" s="1602" t="s">
        <v>1415</v>
      </c>
      <c r="D3125" s="1418">
        <v>415</v>
      </c>
      <c r="E3125" s="1423" t="s">
        <v>5004</v>
      </c>
      <c r="F3125" s="1453" t="s">
        <v>5005</v>
      </c>
      <c r="G3125" s="1420">
        <v>0</v>
      </c>
      <c r="H3125" s="1419" t="s">
        <v>0</v>
      </c>
      <c r="I3125" s="1630">
        <v>1</v>
      </c>
      <c r="J3125" s="1421">
        <v>0.25</v>
      </c>
      <c r="K3125" s="1419"/>
      <c r="L3125" s="1422"/>
      <c r="M3125" s="1423"/>
      <c r="N3125" s="1423"/>
      <c r="O3125" s="1423"/>
      <c r="P3125" s="1423"/>
      <c r="Q3125" s="1423"/>
      <c r="R3125" s="1423"/>
      <c r="S3125" s="1423"/>
      <c r="T3125" s="1423"/>
      <c r="U3125" s="1424">
        <f t="shared" si="347"/>
        <v>0</v>
      </c>
      <c r="V3125" s="1423"/>
      <c r="W3125" s="1423"/>
      <c r="X3125" s="1423"/>
      <c r="Y3125" s="1423"/>
      <c r="Z3125" s="1423"/>
      <c r="AA3125" s="1423"/>
      <c r="AB3125" s="1423"/>
      <c r="AC3125" s="1423"/>
      <c r="AD3125" s="1423"/>
      <c r="AE3125" s="1423"/>
      <c r="AF3125" s="1423"/>
      <c r="AG3125" s="1420"/>
      <c r="AH3125" s="1420"/>
      <c r="AI3125" s="1550"/>
      <c r="AJ3125" s="1420"/>
      <c r="AK3125" s="1420"/>
      <c r="AL3125" s="1420"/>
      <c r="AM3125" s="1551"/>
      <c r="AN3125" s="1551"/>
      <c r="AO3125" s="1420"/>
      <c r="AP3125" s="1420"/>
      <c r="AQ3125" s="1420"/>
      <c r="AR3125" s="1420"/>
      <c r="AS3125" s="1494"/>
      <c r="AT3125" s="1420"/>
      <c r="AU3125" s="1493"/>
      <c r="AV3125" s="1493"/>
      <c r="AW3125" s="1494"/>
      <c r="AX3125" s="1494"/>
      <c r="AY3125" s="1491"/>
      <c r="AZ3125" s="1494"/>
      <c r="BA3125" s="1494"/>
      <c r="BB3125" s="1494"/>
      <c r="BC3125" s="1494"/>
      <c r="BD3125" s="1494"/>
      <c r="BE3125" s="1420"/>
      <c r="BF3125" s="1549"/>
      <c r="BG3125" s="1420"/>
      <c r="BH3125" s="1454"/>
      <c r="BI3125" s="1551"/>
      <c r="BJ3125" s="1420"/>
      <c r="BK3125" s="1420"/>
      <c r="BL3125" s="1552">
        <f t="shared" si="348"/>
        <v>0</v>
      </c>
      <c r="BM3125" s="1420"/>
      <c r="BN3125" s="1439"/>
      <c r="BO3125" s="1439"/>
      <c r="BP3125" s="1439"/>
      <c r="BQ3125" s="1439"/>
      <c r="BR3125" s="1439"/>
      <c r="BS3125" s="1439"/>
      <c r="BT3125" s="1439"/>
      <c r="BU3125" s="1439"/>
      <c r="BV3125" s="1439"/>
      <c r="BW3125" s="1439"/>
      <c r="BX3125" s="1439"/>
      <c r="BY3125" s="1439"/>
      <c r="BZ3125" s="1439"/>
      <c r="CA3125" s="1439"/>
      <c r="CB3125" s="1439"/>
      <c r="CC3125" s="1439"/>
      <c r="CD3125" s="1553" t="s">
        <v>4788</v>
      </c>
    </row>
    <row r="3126" spans="1:82" s="1414" customFormat="1" ht="31.5" customHeight="1" thickBot="1" x14ac:dyDescent="0.3">
      <c r="A3126" s="1589" t="s">
        <v>163</v>
      </c>
      <c r="B3126" s="1590" t="s">
        <v>4997</v>
      </c>
      <c r="C3126" s="1603" t="s">
        <v>1415</v>
      </c>
      <c r="D3126" s="1497">
        <v>415</v>
      </c>
      <c r="E3126" s="1502" t="s">
        <v>5004</v>
      </c>
      <c r="F3126" s="1624" t="s">
        <v>5005</v>
      </c>
      <c r="G3126" s="1499">
        <v>0</v>
      </c>
      <c r="H3126" s="1498" t="s">
        <v>0</v>
      </c>
      <c r="I3126" s="1632">
        <v>1</v>
      </c>
      <c r="J3126" s="1500">
        <v>0.25</v>
      </c>
      <c r="K3126" s="1498"/>
      <c r="L3126" s="1501"/>
      <c r="M3126" s="1502"/>
      <c r="N3126" s="1502"/>
      <c r="O3126" s="1502"/>
      <c r="P3126" s="1502"/>
      <c r="Q3126" s="1502"/>
      <c r="R3126" s="1502"/>
      <c r="S3126" s="1502"/>
      <c r="T3126" s="1502"/>
      <c r="U3126" s="1503">
        <f t="shared" si="347"/>
        <v>0</v>
      </c>
      <c r="V3126" s="1502"/>
      <c r="W3126" s="1502"/>
      <c r="X3126" s="1502"/>
      <c r="Y3126" s="1502"/>
      <c r="Z3126" s="1502"/>
      <c r="AA3126" s="1502"/>
      <c r="AB3126" s="1502"/>
      <c r="AC3126" s="1502"/>
      <c r="AD3126" s="1502"/>
      <c r="AE3126" s="1502"/>
      <c r="AF3126" s="1502"/>
      <c r="AG3126" s="1499"/>
      <c r="AH3126" s="1499"/>
      <c r="AI3126" s="1499"/>
      <c r="AJ3126" s="1499"/>
      <c r="AK3126" s="1499"/>
      <c r="AL3126" s="1499"/>
      <c r="AM3126" s="1593"/>
      <c r="AN3126" s="1593"/>
      <c r="AO3126" s="1499"/>
      <c r="AP3126" s="1499"/>
      <c r="AQ3126" s="1499"/>
      <c r="AR3126" s="1499"/>
      <c r="AS3126" s="1499"/>
      <c r="AT3126" s="1499"/>
      <c r="AU3126" s="1509"/>
      <c r="AV3126" s="1509"/>
      <c r="AW3126" s="1499"/>
      <c r="AX3126" s="1499"/>
      <c r="AY3126" s="1511"/>
      <c r="AZ3126" s="1499"/>
      <c r="BA3126" s="1499"/>
      <c r="BB3126" s="1499"/>
      <c r="BC3126" s="1499"/>
      <c r="BD3126" s="1499"/>
      <c r="BE3126" s="1499"/>
      <c r="BF3126" s="1560"/>
      <c r="BG3126" s="1499"/>
      <c r="BH3126" s="1592"/>
      <c r="BI3126" s="1593"/>
      <c r="BJ3126" s="1499"/>
      <c r="BK3126" s="1499"/>
      <c r="BL3126" s="1552">
        <f t="shared" si="348"/>
        <v>0</v>
      </c>
      <c r="BM3126" s="1499"/>
      <c r="BN3126" s="1514"/>
      <c r="BO3126" s="1514"/>
      <c r="BP3126" s="1514"/>
      <c r="BQ3126" s="1514"/>
      <c r="BR3126" s="1514"/>
      <c r="BS3126" s="1514"/>
      <c r="BT3126" s="1514"/>
      <c r="BU3126" s="1514"/>
      <c r="BV3126" s="1514"/>
      <c r="BW3126" s="1514"/>
      <c r="BX3126" s="1514"/>
      <c r="BY3126" s="1514"/>
      <c r="BZ3126" s="1514"/>
      <c r="CA3126" s="1514"/>
      <c r="CB3126" s="1514"/>
      <c r="CC3126" s="1514"/>
      <c r="CD3126" s="1569" t="s">
        <v>4788</v>
      </c>
    </row>
    <row r="3127" spans="1:82" s="1414" customFormat="1" ht="108" x14ac:dyDescent="0.25">
      <c r="A3127" s="1570" t="s">
        <v>163</v>
      </c>
      <c r="B3127" s="1609" t="s">
        <v>5008</v>
      </c>
      <c r="C3127" s="1572" t="s">
        <v>5009</v>
      </c>
      <c r="D3127" s="1380">
        <v>416</v>
      </c>
      <c r="E3127" s="1459" t="s">
        <v>5010</v>
      </c>
      <c r="F3127" s="1622" t="s">
        <v>4419</v>
      </c>
      <c r="G3127" s="1382">
        <v>1</v>
      </c>
      <c r="H3127" s="1381" t="s">
        <v>1</v>
      </c>
      <c r="I3127" s="1382">
        <v>1</v>
      </c>
      <c r="J3127" s="1456">
        <v>1</v>
      </c>
      <c r="K3127" s="1381"/>
      <c r="L3127" s="1457">
        <f>+M3127+N3127+O3127+P3127+Q3127+R3127+S3127+T3127</f>
        <v>90000000</v>
      </c>
      <c r="M3127" s="1423">
        <v>90000000</v>
      </c>
      <c r="N3127" s="1423"/>
      <c r="O3127" s="1423"/>
      <c r="P3127" s="1423"/>
      <c r="Q3127" s="1423"/>
      <c r="R3127" s="1423"/>
      <c r="S3127" s="1423"/>
      <c r="T3127" s="1423"/>
      <c r="U3127" s="1460">
        <f t="shared" si="347"/>
        <v>0</v>
      </c>
      <c r="V3127" s="1459"/>
      <c r="W3127" s="1459"/>
      <c r="X3127" s="1459"/>
      <c r="Y3127" s="1459"/>
      <c r="Z3127" s="1459"/>
      <c r="AA3127" s="1459"/>
      <c r="AB3127" s="1459"/>
      <c r="AC3127" s="1459"/>
      <c r="AD3127" s="1459"/>
      <c r="AE3127" s="1459"/>
      <c r="AF3127" s="1459"/>
      <c r="AG3127" s="1638">
        <v>25101505</v>
      </c>
      <c r="AH3127" s="1638" t="s">
        <v>5011</v>
      </c>
      <c r="AI3127" s="1639">
        <v>43009</v>
      </c>
      <c r="AJ3127" s="1638" t="s">
        <v>4394</v>
      </c>
      <c r="AK3127" s="1638" t="s">
        <v>4145</v>
      </c>
      <c r="AL3127" s="1638" t="s">
        <v>4849</v>
      </c>
      <c r="AM3127" s="1853">
        <v>90000000</v>
      </c>
      <c r="AN3127" s="1853">
        <v>90000000</v>
      </c>
      <c r="AO3127" s="1638" t="s">
        <v>4804</v>
      </c>
      <c r="AP3127" s="1638" t="s">
        <v>3934</v>
      </c>
      <c r="AQ3127" s="1638" t="s">
        <v>4841</v>
      </c>
      <c r="AR3127" s="1638">
        <v>2204130101</v>
      </c>
      <c r="AS3127" s="1640" t="s">
        <v>6233</v>
      </c>
      <c r="AT3127" s="1640" t="s">
        <v>6234</v>
      </c>
      <c r="AU3127" s="1641">
        <v>100</v>
      </c>
      <c r="AV3127" s="1641">
        <v>100</v>
      </c>
      <c r="AW3127" s="1642">
        <v>42737</v>
      </c>
      <c r="AX3127" s="1642">
        <v>43100</v>
      </c>
      <c r="AY3127" s="1643">
        <v>90000000</v>
      </c>
      <c r="AZ3127" s="1459" t="s">
        <v>5012</v>
      </c>
      <c r="BA3127" s="1459" t="s">
        <v>5013</v>
      </c>
      <c r="BB3127" s="1459" t="s">
        <v>5014</v>
      </c>
      <c r="BC3127" s="1459" t="s">
        <v>5015</v>
      </c>
      <c r="BD3127" s="2955">
        <v>2017000832</v>
      </c>
      <c r="BE3127" s="1659">
        <v>42881</v>
      </c>
      <c r="BF3127" s="4035">
        <v>90000000</v>
      </c>
      <c r="BG3127" s="1381"/>
      <c r="BH3127" s="1381"/>
      <c r="BI3127" s="1469">
        <v>90000000</v>
      </c>
      <c r="BJ3127" s="1381" t="s">
        <v>5016</v>
      </c>
      <c r="BK3127" s="1381"/>
      <c r="BL3127" s="1470">
        <f t="shared" ref="BL3127:BL3191" si="349">BF3127-BI3127</f>
        <v>0</v>
      </c>
      <c r="BM3127" s="1470">
        <f>L3127-(BI3127:BI3132)</f>
        <v>0</v>
      </c>
      <c r="BN3127" s="1471"/>
      <c r="BO3127" s="1471"/>
      <c r="BP3127" s="1471"/>
      <c r="BQ3127" s="1471"/>
      <c r="BR3127" s="1471"/>
      <c r="BS3127" s="1471"/>
      <c r="BT3127" s="1471"/>
      <c r="BU3127" s="1471"/>
      <c r="BV3127" s="1471"/>
      <c r="BW3127" s="1471"/>
      <c r="BX3127" s="1471"/>
      <c r="BY3127" s="1471"/>
      <c r="BZ3127" s="1471"/>
      <c r="CA3127" s="1471"/>
      <c r="CB3127" s="1471"/>
      <c r="CC3127" s="1471"/>
      <c r="CD3127" s="1390" t="s">
        <v>4788</v>
      </c>
    </row>
    <row r="3128" spans="1:82" s="1414" customFormat="1" ht="20.25" customHeight="1" x14ac:dyDescent="0.25">
      <c r="A3128" s="1580" t="s">
        <v>163</v>
      </c>
      <c r="B3128" s="1610" t="s">
        <v>5008</v>
      </c>
      <c r="C3128" s="1582" t="s">
        <v>5009</v>
      </c>
      <c r="D3128" s="1418">
        <v>416</v>
      </c>
      <c r="E3128" s="1423" t="s">
        <v>5010</v>
      </c>
      <c r="F3128" s="1453" t="s">
        <v>4419</v>
      </c>
      <c r="G3128" s="1420">
        <v>1</v>
      </c>
      <c r="H3128" s="1419" t="s">
        <v>1</v>
      </c>
      <c r="I3128" s="1420">
        <v>1</v>
      </c>
      <c r="J3128" s="1421">
        <v>1</v>
      </c>
      <c r="K3128" s="1419"/>
      <c r="L3128" s="1422"/>
      <c r="M3128" s="1423"/>
      <c r="N3128" s="1423"/>
      <c r="O3128" s="1423"/>
      <c r="P3128" s="1423"/>
      <c r="Q3128" s="1423"/>
      <c r="R3128" s="1423"/>
      <c r="S3128" s="1423"/>
      <c r="T3128" s="1423"/>
      <c r="U3128" s="1424">
        <f t="shared" si="347"/>
        <v>0</v>
      </c>
      <c r="V3128" s="1423"/>
      <c r="W3128" s="1423"/>
      <c r="X3128" s="1423"/>
      <c r="Y3128" s="1423"/>
      <c r="Z3128" s="1423"/>
      <c r="AA3128" s="1423"/>
      <c r="AB3128" s="1423"/>
      <c r="AC3128" s="1423"/>
      <c r="AD3128" s="1423"/>
      <c r="AE3128" s="1423"/>
      <c r="AF3128" s="1423"/>
      <c r="AG3128" s="1133"/>
      <c r="AH3128" s="1133"/>
      <c r="AI3128" s="1644"/>
      <c r="AJ3128" s="1133"/>
      <c r="AK3128" s="1133"/>
      <c r="AL3128" s="1133"/>
      <c r="AM3128" s="1489"/>
      <c r="AN3128" s="1489"/>
      <c r="AO3128" s="1133"/>
      <c r="AP3128" s="1133"/>
      <c r="AQ3128" s="1133"/>
      <c r="AR3128" s="1133"/>
      <c r="AS3128" s="1645"/>
      <c r="AT3128" s="1646"/>
      <c r="AU3128" s="1647"/>
      <c r="AV3128" s="1647"/>
      <c r="AW3128" s="1645"/>
      <c r="AX3128" s="1645"/>
      <c r="AY3128" s="1648"/>
      <c r="AZ3128" s="1423"/>
      <c r="BA3128" s="1423"/>
      <c r="BB3128" s="1423"/>
      <c r="BC3128" s="1423"/>
      <c r="BD3128" s="1423"/>
      <c r="BE3128" s="1419"/>
      <c r="BF3128" s="1419"/>
      <c r="BG3128" s="1419"/>
      <c r="BH3128" s="1419"/>
      <c r="BI3128" s="1437"/>
      <c r="BJ3128" s="1419"/>
      <c r="BK3128" s="1419"/>
      <c r="BL3128" s="1412">
        <f t="shared" si="349"/>
        <v>0</v>
      </c>
      <c r="BM3128" s="1419"/>
      <c r="BN3128" s="1439"/>
      <c r="BO3128" s="1439"/>
      <c r="BP3128" s="1439"/>
      <c r="BQ3128" s="1439"/>
      <c r="BR3128" s="1439"/>
      <c r="BS3128" s="1439"/>
      <c r="BT3128" s="1439"/>
      <c r="BU3128" s="1439"/>
      <c r="BV3128" s="1439"/>
      <c r="BW3128" s="1439"/>
      <c r="BX3128" s="1439"/>
      <c r="BY3128" s="1439"/>
      <c r="BZ3128" s="1439"/>
      <c r="CA3128" s="1439"/>
      <c r="CB3128" s="1439"/>
      <c r="CC3128" s="1439"/>
      <c r="CD3128" s="1440" t="s">
        <v>4788</v>
      </c>
    </row>
    <row r="3129" spans="1:82" s="1414" customFormat="1" ht="20.25" customHeight="1" x14ac:dyDescent="0.25">
      <c r="A3129" s="1580" t="s">
        <v>163</v>
      </c>
      <c r="B3129" s="1610" t="s">
        <v>5008</v>
      </c>
      <c r="C3129" s="1582" t="s">
        <v>5009</v>
      </c>
      <c r="D3129" s="1418">
        <v>416</v>
      </c>
      <c r="E3129" s="1423" t="s">
        <v>5010</v>
      </c>
      <c r="F3129" s="1453" t="s">
        <v>4419</v>
      </c>
      <c r="G3129" s="1420">
        <v>1</v>
      </c>
      <c r="H3129" s="1419" t="s">
        <v>1</v>
      </c>
      <c r="I3129" s="1420">
        <v>1</v>
      </c>
      <c r="J3129" s="1421">
        <v>1</v>
      </c>
      <c r="K3129" s="1419"/>
      <c r="L3129" s="1422"/>
      <c r="M3129" s="1423"/>
      <c r="N3129" s="1423"/>
      <c r="O3129" s="1423"/>
      <c r="P3129" s="1423"/>
      <c r="Q3129" s="1423"/>
      <c r="R3129" s="1423"/>
      <c r="S3129" s="1423"/>
      <c r="T3129" s="1423"/>
      <c r="U3129" s="1424">
        <f t="shared" si="347"/>
        <v>0</v>
      </c>
      <c r="V3129" s="1423"/>
      <c r="W3129" s="1423"/>
      <c r="X3129" s="1423"/>
      <c r="Y3129" s="1423"/>
      <c r="Z3129" s="1423"/>
      <c r="AA3129" s="1423"/>
      <c r="AB3129" s="1423"/>
      <c r="AC3129" s="1423"/>
      <c r="AD3129" s="1423"/>
      <c r="AE3129" s="1423"/>
      <c r="AF3129" s="1423"/>
      <c r="AG3129" s="1133"/>
      <c r="AH3129" s="1133"/>
      <c r="AI3129" s="1644"/>
      <c r="AJ3129" s="1133"/>
      <c r="AK3129" s="1133"/>
      <c r="AL3129" s="1133"/>
      <c r="AM3129" s="1489"/>
      <c r="AN3129" s="1489"/>
      <c r="AO3129" s="1133"/>
      <c r="AP3129" s="1133"/>
      <c r="AQ3129" s="1133"/>
      <c r="AR3129" s="1133"/>
      <c r="AS3129" s="1645"/>
      <c r="AT3129" s="1646"/>
      <c r="AU3129" s="1647"/>
      <c r="AV3129" s="1647"/>
      <c r="AW3129" s="1645"/>
      <c r="AX3129" s="1645"/>
      <c r="AY3129" s="1648"/>
      <c r="AZ3129" s="1423"/>
      <c r="BA3129" s="1423"/>
      <c r="BB3129" s="1423"/>
      <c r="BC3129" s="1423"/>
      <c r="BD3129" s="1423"/>
      <c r="BE3129" s="1419"/>
      <c r="BF3129" s="1419"/>
      <c r="BG3129" s="1419"/>
      <c r="BH3129" s="1419"/>
      <c r="BI3129" s="1437"/>
      <c r="BJ3129" s="1419"/>
      <c r="BK3129" s="1419"/>
      <c r="BL3129" s="1412">
        <f t="shared" si="349"/>
        <v>0</v>
      </c>
      <c r="BM3129" s="1419"/>
      <c r="BN3129" s="1439"/>
      <c r="BO3129" s="1439"/>
      <c r="BP3129" s="1439"/>
      <c r="BQ3129" s="1439"/>
      <c r="BR3129" s="1439"/>
      <c r="BS3129" s="1439"/>
      <c r="BT3129" s="1439"/>
      <c r="BU3129" s="1439"/>
      <c r="BV3129" s="1439"/>
      <c r="BW3129" s="1439"/>
      <c r="BX3129" s="1439"/>
      <c r="BY3129" s="1439"/>
      <c r="BZ3129" s="1439"/>
      <c r="CA3129" s="1439"/>
      <c r="CB3129" s="1439"/>
      <c r="CC3129" s="1439"/>
      <c r="CD3129" s="1440" t="s">
        <v>4788</v>
      </c>
    </row>
    <row r="3130" spans="1:82" s="1414" customFormat="1" ht="20.25" customHeight="1" x14ac:dyDescent="0.25">
      <c r="A3130" s="1580" t="s">
        <v>163</v>
      </c>
      <c r="B3130" s="1610" t="s">
        <v>5008</v>
      </c>
      <c r="C3130" s="1582" t="s">
        <v>5009</v>
      </c>
      <c r="D3130" s="1418">
        <v>416</v>
      </c>
      <c r="E3130" s="1423" t="s">
        <v>5010</v>
      </c>
      <c r="F3130" s="1453" t="s">
        <v>4419</v>
      </c>
      <c r="G3130" s="1420">
        <v>1</v>
      </c>
      <c r="H3130" s="1419" t="s">
        <v>1</v>
      </c>
      <c r="I3130" s="1420">
        <v>1</v>
      </c>
      <c r="J3130" s="1421">
        <v>1</v>
      </c>
      <c r="K3130" s="1419"/>
      <c r="L3130" s="1422"/>
      <c r="M3130" s="1423"/>
      <c r="N3130" s="1423"/>
      <c r="O3130" s="1423"/>
      <c r="P3130" s="1423"/>
      <c r="Q3130" s="1423"/>
      <c r="R3130" s="1423"/>
      <c r="S3130" s="1423"/>
      <c r="T3130" s="1423"/>
      <c r="U3130" s="1424">
        <f t="shared" si="347"/>
        <v>0</v>
      </c>
      <c r="V3130" s="1423"/>
      <c r="W3130" s="1423"/>
      <c r="X3130" s="1423"/>
      <c r="Y3130" s="1423"/>
      <c r="Z3130" s="1423"/>
      <c r="AA3130" s="1423"/>
      <c r="AB3130" s="1423"/>
      <c r="AC3130" s="1423"/>
      <c r="AD3130" s="1423"/>
      <c r="AE3130" s="1423"/>
      <c r="AF3130" s="1423"/>
      <c r="AG3130" s="1133"/>
      <c r="AH3130" s="1133"/>
      <c r="AI3130" s="1644"/>
      <c r="AJ3130" s="1133"/>
      <c r="AK3130" s="1133"/>
      <c r="AL3130" s="1133"/>
      <c r="AM3130" s="1489"/>
      <c r="AN3130" s="1489"/>
      <c r="AO3130" s="1133"/>
      <c r="AP3130" s="1133"/>
      <c r="AQ3130" s="1133"/>
      <c r="AR3130" s="1133"/>
      <c r="AS3130" s="1645"/>
      <c r="AT3130" s="1646"/>
      <c r="AU3130" s="1647"/>
      <c r="AV3130" s="1647"/>
      <c r="AW3130" s="1645"/>
      <c r="AX3130" s="1645"/>
      <c r="AY3130" s="1648"/>
      <c r="AZ3130" s="1423"/>
      <c r="BA3130" s="1423"/>
      <c r="BB3130" s="1423"/>
      <c r="BC3130" s="1423"/>
      <c r="BD3130" s="1423"/>
      <c r="BE3130" s="1419"/>
      <c r="BF3130" s="1419"/>
      <c r="BG3130" s="1419"/>
      <c r="BH3130" s="1419"/>
      <c r="BI3130" s="1437"/>
      <c r="BJ3130" s="1419"/>
      <c r="BK3130" s="1419"/>
      <c r="BL3130" s="1412">
        <f t="shared" si="349"/>
        <v>0</v>
      </c>
      <c r="BM3130" s="1419"/>
      <c r="BN3130" s="1439"/>
      <c r="BO3130" s="1439"/>
      <c r="BP3130" s="1439"/>
      <c r="BQ3130" s="1439"/>
      <c r="BR3130" s="1439"/>
      <c r="BS3130" s="1439"/>
      <c r="BT3130" s="1439"/>
      <c r="BU3130" s="1439"/>
      <c r="BV3130" s="1439"/>
      <c r="BW3130" s="1439"/>
      <c r="BX3130" s="1439"/>
      <c r="BY3130" s="1439"/>
      <c r="BZ3130" s="1439"/>
      <c r="CA3130" s="1439"/>
      <c r="CB3130" s="1439"/>
      <c r="CC3130" s="1439"/>
      <c r="CD3130" s="1440" t="s">
        <v>4788</v>
      </c>
    </row>
    <row r="3131" spans="1:82" s="1414" customFormat="1" ht="20.25" customHeight="1" x14ac:dyDescent="0.25">
      <c r="A3131" s="1580" t="s">
        <v>163</v>
      </c>
      <c r="B3131" s="1610" t="s">
        <v>5008</v>
      </c>
      <c r="C3131" s="1582" t="s">
        <v>5009</v>
      </c>
      <c r="D3131" s="1418">
        <v>416</v>
      </c>
      <c r="E3131" s="1423" t="s">
        <v>5010</v>
      </c>
      <c r="F3131" s="1453" t="s">
        <v>4419</v>
      </c>
      <c r="G3131" s="1420">
        <v>1</v>
      </c>
      <c r="H3131" s="1419" t="s">
        <v>1</v>
      </c>
      <c r="I3131" s="1420">
        <v>1</v>
      </c>
      <c r="J3131" s="1421">
        <v>1</v>
      </c>
      <c r="K3131" s="1419"/>
      <c r="L3131" s="1422"/>
      <c r="M3131" s="1423"/>
      <c r="N3131" s="1423"/>
      <c r="O3131" s="1423"/>
      <c r="P3131" s="1423"/>
      <c r="Q3131" s="1423"/>
      <c r="R3131" s="1423"/>
      <c r="S3131" s="1423"/>
      <c r="T3131" s="1423"/>
      <c r="U3131" s="1424">
        <f t="shared" si="347"/>
        <v>0</v>
      </c>
      <c r="V3131" s="1423"/>
      <c r="W3131" s="1423"/>
      <c r="X3131" s="1423"/>
      <c r="Y3131" s="1423"/>
      <c r="Z3131" s="1423"/>
      <c r="AA3131" s="1423"/>
      <c r="AB3131" s="1423"/>
      <c r="AC3131" s="1423"/>
      <c r="AD3131" s="1423"/>
      <c r="AE3131" s="1423"/>
      <c r="AF3131" s="1423"/>
      <c r="AG3131" s="1133"/>
      <c r="AH3131" s="1133"/>
      <c r="AI3131" s="1644"/>
      <c r="AJ3131" s="1133"/>
      <c r="AK3131" s="1133"/>
      <c r="AL3131" s="1133"/>
      <c r="AM3131" s="1489"/>
      <c r="AN3131" s="1489"/>
      <c r="AO3131" s="1133"/>
      <c r="AP3131" s="1133"/>
      <c r="AQ3131" s="1133"/>
      <c r="AR3131" s="1133"/>
      <c r="AS3131" s="1645"/>
      <c r="AT3131" s="1646"/>
      <c r="AU3131" s="1647"/>
      <c r="AV3131" s="1647"/>
      <c r="AW3131" s="1645"/>
      <c r="AX3131" s="1645"/>
      <c r="AY3131" s="1648"/>
      <c r="AZ3131" s="1423"/>
      <c r="BA3131" s="1423"/>
      <c r="BB3131" s="1423"/>
      <c r="BC3131" s="1423"/>
      <c r="BD3131" s="1423"/>
      <c r="BE3131" s="1419"/>
      <c r="BF3131" s="1419"/>
      <c r="BG3131" s="1419"/>
      <c r="BH3131" s="1419"/>
      <c r="BI3131" s="1437"/>
      <c r="BJ3131" s="1419"/>
      <c r="BK3131" s="1419"/>
      <c r="BL3131" s="1412">
        <f t="shared" si="349"/>
        <v>0</v>
      </c>
      <c r="BM3131" s="1419"/>
      <c r="BN3131" s="1439"/>
      <c r="BO3131" s="1439"/>
      <c r="BP3131" s="1439"/>
      <c r="BQ3131" s="1439"/>
      <c r="BR3131" s="1439"/>
      <c r="BS3131" s="1439"/>
      <c r="BT3131" s="1439"/>
      <c r="BU3131" s="1439"/>
      <c r="BV3131" s="1439"/>
      <c r="BW3131" s="1439"/>
      <c r="BX3131" s="1439"/>
      <c r="BY3131" s="1439"/>
      <c r="BZ3131" s="1439"/>
      <c r="CA3131" s="1439"/>
      <c r="CB3131" s="1439"/>
      <c r="CC3131" s="1439"/>
      <c r="CD3131" s="1440" t="s">
        <v>4788</v>
      </c>
    </row>
    <row r="3132" spans="1:82" s="1414" customFormat="1" ht="20.25" customHeight="1" thickBot="1" x14ac:dyDescent="0.3">
      <c r="A3132" s="1589" t="s">
        <v>163</v>
      </c>
      <c r="B3132" s="1611" t="s">
        <v>5008</v>
      </c>
      <c r="C3132" s="1591" t="s">
        <v>5009</v>
      </c>
      <c r="D3132" s="1497">
        <v>416</v>
      </c>
      <c r="E3132" s="1502" t="s">
        <v>5010</v>
      </c>
      <c r="F3132" s="1624" t="s">
        <v>4419</v>
      </c>
      <c r="G3132" s="1499">
        <v>1</v>
      </c>
      <c r="H3132" s="1498" t="s">
        <v>1</v>
      </c>
      <c r="I3132" s="1499">
        <v>1</v>
      </c>
      <c r="J3132" s="1500">
        <v>1</v>
      </c>
      <c r="K3132" s="1498"/>
      <c r="L3132" s="1501"/>
      <c r="M3132" s="1502"/>
      <c r="N3132" s="1502"/>
      <c r="O3132" s="1502"/>
      <c r="P3132" s="1502"/>
      <c r="Q3132" s="1502"/>
      <c r="R3132" s="1502"/>
      <c r="S3132" s="1502"/>
      <c r="T3132" s="1502"/>
      <c r="U3132" s="1503">
        <f t="shared" si="347"/>
        <v>0</v>
      </c>
      <c r="V3132" s="1502"/>
      <c r="W3132" s="1502"/>
      <c r="X3132" s="1502"/>
      <c r="Y3132" s="1502"/>
      <c r="Z3132" s="1502"/>
      <c r="AA3132" s="1502"/>
      <c r="AB3132" s="1502"/>
      <c r="AC3132" s="1502"/>
      <c r="AD3132" s="1502"/>
      <c r="AE3132" s="1502"/>
      <c r="AF3132" s="1502"/>
      <c r="AG3132" s="1505"/>
      <c r="AH3132" s="1505"/>
      <c r="AI3132" s="1649"/>
      <c r="AJ3132" s="1505"/>
      <c r="AK3132" s="1505"/>
      <c r="AL3132" s="1505"/>
      <c r="AM3132" s="1507"/>
      <c r="AN3132" s="1507"/>
      <c r="AO3132" s="1505"/>
      <c r="AP3132" s="1505"/>
      <c r="AQ3132" s="1505"/>
      <c r="AR3132" s="1505"/>
      <c r="AS3132" s="1650"/>
      <c r="AT3132" s="1651"/>
      <c r="AU3132" s="1652"/>
      <c r="AV3132" s="1652"/>
      <c r="AW3132" s="1650"/>
      <c r="AX3132" s="1650"/>
      <c r="AY3132" s="1653"/>
      <c r="AZ3132" s="1502"/>
      <c r="BA3132" s="1502"/>
      <c r="BB3132" s="1502"/>
      <c r="BC3132" s="1502"/>
      <c r="BD3132" s="1502"/>
      <c r="BE3132" s="1498"/>
      <c r="BF3132" s="1498"/>
      <c r="BG3132" s="1498"/>
      <c r="BH3132" s="1498"/>
      <c r="BI3132" s="1512"/>
      <c r="BJ3132" s="1498"/>
      <c r="BK3132" s="1498"/>
      <c r="BL3132" s="1654">
        <f t="shared" si="349"/>
        <v>0</v>
      </c>
      <c r="BM3132" s="1498"/>
      <c r="BN3132" s="1514"/>
      <c r="BO3132" s="1514"/>
      <c r="BP3132" s="1514"/>
      <c r="BQ3132" s="1514"/>
      <c r="BR3132" s="1514"/>
      <c r="BS3132" s="1514"/>
      <c r="BT3132" s="1514"/>
      <c r="BU3132" s="1514"/>
      <c r="BV3132" s="1514"/>
      <c r="BW3132" s="1514"/>
      <c r="BX3132" s="1514"/>
      <c r="BY3132" s="1514"/>
      <c r="BZ3132" s="1514"/>
      <c r="CA3132" s="1514"/>
      <c r="CB3132" s="1514"/>
      <c r="CC3132" s="1514"/>
      <c r="CD3132" s="1515" t="s">
        <v>4788</v>
      </c>
    </row>
    <row r="3133" spans="1:82" s="1414" customFormat="1" ht="20.25" customHeight="1" x14ac:dyDescent="0.25">
      <c r="A3133" s="1580" t="s">
        <v>163</v>
      </c>
      <c r="B3133" s="1581" t="s">
        <v>5017</v>
      </c>
      <c r="C3133" s="1602" t="s">
        <v>5018</v>
      </c>
      <c r="D3133" s="1418">
        <v>417</v>
      </c>
      <c r="E3133" s="1423" t="s">
        <v>5019</v>
      </c>
      <c r="F3133" s="1453" t="s">
        <v>117</v>
      </c>
      <c r="G3133" s="1420">
        <v>1</v>
      </c>
      <c r="H3133" s="1419" t="s">
        <v>0</v>
      </c>
      <c r="I3133" s="1420">
        <v>1</v>
      </c>
      <c r="J3133" s="1421">
        <v>0.33</v>
      </c>
      <c r="K3133" s="1419"/>
      <c r="L3133" s="1422"/>
      <c r="M3133" s="1423"/>
      <c r="N3133" s="1423"/>
      <c r="O3133" s="1423"/>
      <c r="P3133" s="1423"/>
      <c r="Q3133" s="1423"/>
      <c r="R3133" s="1423"/>
      <c r="S3133" s="1423"/>
      <c r="T3133" s="1423"/>
      <c r="U3133" s="1424">
        <f t="shared" si="347"/>
        <v>0</v>
      </c>
      <c r="V3133" s="1423"/>
      <c r="W3133" s="1423"/>
      <c r="X3133" s="1423"/>
      <c r="Y3133" s="1423"/>
      <c r="Z3133" s="1423"/>
      <c r="AA3133" s="1423"/>
      <c r="AB3133" s="1423"/>
      <c r="AC3133" s="1423"/>
      <c r="AD3133" s="1423"/>
      <c r="AE3133" s="1423"/>
      <c r="AF3133" s="1423"/>
      <c r="AG3133" s="1133"/>
      <c r="AH3133" s="1133"/>
      <c r="AI3133" s="1644"/>
      <c r="AJ3133" s="1133"/>
      <c r="AK3133" s="1133"/>
      <c r="AL3133" s="1133"/>
      <c r="AM3133" s="1489"/>
      <c r="AN3133" s="1489"/>
      <c r="AO3133" s="1133"/>
      <c r="AP3133" s="1133"/>
      <c r="AQ3133" s="1133"/>
      <c r="AR3133" s="1133"/>
      <c r="AS3133" s="1645"/>
      <c r="AT3133" s="1646"/>
      <c r="AU3133" s="1647"/>
      <c r="AV3133" s="1647"/>
      <c r="AW3133" s="1645"/>
      <c r="AX3133" s="1645"/>
      <c r="AY3133" s="1648"/>
      <c r="AZ3133" s="1423"/>
      <c r="BA3133" s="1423"/>
      <c r="BB3133" s="1423"/>
      <c r="BC3133" s="1423"/>
      <c r="BD3133" s="1423"/>
      <c r="BE3133" s="1419"/>
      <c r="BF3133" s="1419"/>
      <c r="BG3133" s="1419"/>
      <c r="BH3133" s="1419"/>
      <c r="BI3133" s="1437"/>
      <c r="BJ3133" s="1419"/>
      <c r="BK3133" s="1419"/>
      <c r="BL3133" s="1412">
        <f t="shared" si="349"/>
        <v>0</v>
      </c>
      <c r="BM3133" s="1419"/>
      <c r="BN3133" s="1439"/>
      <c r="BO3133" s="1439"/>
      <c r="BP3133" s="1439"/>
      <c r="BQ3133" s="1439"/>
      <c r="BR3133" s="1439"/>
      <c r="BS3133" s="1439"/>
      <c r="BT3133" s="1439"/>
      <c r="BU3133" s="1439"/>
      <c r="BV3133" s="1439"/>
      <c r="BW3133" s="1439"/>
      <c r="BX3133" s="1439"/>
      <c r="BY3133" s="1439"/>
      <c r="BZ3133" s="1439"/>
      <c r="CA3133" s="1439"/>
      <c r="CB3133" s="1439"/>
      <c r="CC3133" s="1439"/>
      <c r="CD3133" s="1440" t="s">
        <v>4788</v>
      </c>
    </row>
    <row r="3134" spans="1:82" s="1414" customFormat="1" ht="20.25" customHeight="1" x14ac:dyDescent="0.25">
      <c r="A3134" s="1580" t="s">
        <v>163</v>
      </c>
      <c r="B3134" s="1581" t="s">
        <v>5017</v>
      </c>
      <c r="C3134" s="1602" t="s">
        <v>5018</v>
      </c>
      <c r="D3134" s="1418">
        <v>417</v>
      </c>
      <c r="E3134" s="1423" t="s">
        <v>5019</v>
      </c>
      <c r="F3134" s="1453" t="s">
        <v>117</v>
      </c>
      <c r="G3134" s="1420">
        <v>1</v>
      </c>
      <c r="H3134" s="1419" t="s">
        <v>0</v>
      </c>
      <c r="I3134" s="1420">
        <v>1</v>
      </c>
      <c r="J3134" s="1421">
        <v>0.33</v>
      </c>
      <c r="K3134" s="1419"/>
      <c r="L3134" s="1422"/>
      <c r="M3134" s="1423"/>
      <c r="N3134" s="1423"/>
      <c r="O3134" s="1423"/>
      <c r="P3134" s="1423"/>
      <c r="Q3134" s="1423"/>
      <c r="R3134" s="1423"/>
      <c r="S3134" s="1423"/>
      <c r="T3134" s="1423"/>
      <c r="U3134" s="1424">
        <f t="shared" si="347"/>
        <v>0</v>
      </c>
      <c r="V3134" s="1423"/>
      <c r="W3134" s="1423"/>
      <c r="X3134" s="1423"/>
      <c r="Y3134" s="1423"/>
      <c r="Z3134" s="1423"/>
      <c r="AA3134" s="1423"/>
      <c r="AB3134" s="1423"/>
      <c r="AC3134" s="1423"/>
      <c r="AD3134" s="1423"/>
      <c r="AE3134" s="1423"/>
      <c r="AF3134" s="1423"/>
      <c r="AG3134" s="1133"/>
      <c r="AH3134" s="1133"/>
      <c r="AI3134" s="1644"/>
      <c r="AJ3134" s="1133"/>
      <c r="AK3134" s="1133"/>
      <c r="AL3134" s="1133"/>
      <c r="AM3134" s="1489"/>
      <c r="AN3134" s="1489"/>
      <c r="AO3134" s="1133"/>
      <c r="AP3134" s="1133"/>
      <c r="AQ3134" s="1133"/>
      <c r="AR3134" s="1133"/>
      <c r="AS3134" s="1645"/>
      <c r="AT3134" s="1646"/>
      <c r="AU3134" s="1647"/>
      <c r="AV3134" s="1647"/>
      <c r="AW3134" s="1645"/>
      <c r="AX3134" s="1645"/>
      <c r="AY3134" s="1648"/>
      <c r="AZ3134" s="1423"/>
      <c r="BA3134" s="1423"/>
      <c r="BB3134" s="1423"/>
      <c r="BC3134" s="1423"/>
      <c r="BD3134" s="1423"/>
      <c r="BE3134" s="1419"/>
      <c r="BF3134" s="1419"/>
      <c r="BG3134" s="1419"/>
      <c r="BH3134" s="1419"/>
      <c r="BI3134" s="1437"/>
      <c r="BJ3134" s="1419"/>
      <c r="BK3134" s="1419"/>
      <c r="BL3134" s="1412">
        <f t="shared" si="349"/>
        <v>0</v>
      </c>
      <c r="BM3134" s="1419"/>
      <c r="BN3134" s="1439"/>
      <c r="BO3134" s="1439"/>
      <c r="BP3134" s="1439"/>
      <c r="BQ3134" s="1439"/>
      <c r="BR3134" s="1439"/>
      <c r="BS3134" s="1439"/>
      <c r="BT3134" s="1439"/>
      <c r="BU3134" s="1439"/>
      <c r="BV3134" s="1439"/>
      <c r="BW3134" s="1439"/>
      <c r="BX3134" s="1439"/>
      <c r="BY3134" s="1439"/>
      <c r="BZ3134" s="1439"/>
      <c r="CA3134" s="1439"/>
      <c r="CB3134" s="1439"/>
      <c r="CC3134" s="1439"/>
      <c r="CD3134" s="1440" t="s">
        <v>4788</v>
      </c>
    </row>
    <row r="3135" spans="1:82" s="1414" customFormat="1" ht="20.25" customHeight="1" x14ac:dyDescent="0.25">
      <c r="A3135" s="1580" t="s">
        <v>163</v>
      </c>
      <c r="B3135" s="1581" t="s">
        <v>5017</v>
      </c>
      <c r="C3135" s="1602" t="s">
        <v>5018</v>
      </c>
      <c r="D3135" s="1418">
        <v>417</v>
      </c>
      <c r="E3135" s="1423" t="s">
        <v>5019</v>
      </c>
      <c r="F3135" s="1453" t="s">
        <v>117</v>
      </c>
      <c r="G3135" s="1420">
        <v>1</v>
      </c>
      <c r="H3135" s="1419" t="s">
        <v>0</v>
      </c>
      <c r="I3135" s="1420">
        <v>1</v>
      </c>
      <c r="J3135" s="1421">
        <v>0.33</v>
      </c>
      <c r="K3135" s="1419"/>
      <c r="L3135" s="1422"/>
      <c r="M3135" s="1423"/>
      <c r="N3135" s="1423"/>
      <c r="O3135" s="1423"/>
      <c r="P3135" s="1423"/>
      <c r="Q3135" s="1423"/>
      <c r="R3135" s="1423"/>
      <c r="S3135" s="1423"/>
      <c r="T3135" s="1423"/>
      <c r="U3135" s="1424">
        <f t="shared" si="347"/>
        <v>0</v>
      </c>
      <c r="V3135" s="1423"/>
      <c r="W3135" s="1423"/>
      <c r="X3135" s="1423"/>
      <c r="Y3135" s="1423"/>
      <c r="Z3135" s="1423"/>
      <c r="AA3135" s="1423"/>
      <c r="AB3135" s="1423"/>
      <c r="AC3135" s="1423"/>
      <c r="AD3135" s="1423"/>
      <c r="AE3135" s="1423"/>
      <c r="AF3135" s="1423"/>
      <c r="AG3135" s="1133"/>
      <c r="AH3135" s="1133"/>
      <c r="AI3135" s="1644"/>
      <c r="AJ3135" s="1133"/>
      <c r="AK3135" s="1133"/>
      <c r="AL3135" s="1133"/>
      <c r="AM3135" s="1489"/>
      <c r="AN3135" s="1489"/>
      <c r="AO3135" s="1133"/>
      <c r="AP3135" s="1133"/>
      <c r="AQ3135" s="1133"/>
      <c r="AR3135" s="1133"/>
      <c r="AS3135" s="1645"/>
      <c r="AT3135" s="1646"/>
      <c r="AU3135" s="1647"/>
      <c r="AV3135" s="1647"/>
      <c r="AW3135" s="1645"/>
      <c r="AX3135" s="1645"/>
      <c r="AY3135" s="1648"/>
      <c r="AZ3135" s="1423"/>
      <c r="BA3135" s="1423"/>
      <c r="BB3135" s="1423"/>
      <c r="BC3135" s="1423"/>
      <c r="BD3135" s="1423"/>
      <c r="BE3135" s="1419"/>
      <c r="BF3135" s="1419"/>
      <c r="BG3135" s="1419"/>
      <c r="BH3135" s="1419"/>
      <c r="BI3135" s="1437"/>
      <c r="BJ3135" s="1419"/>
      <c r="BK3135" s="1419"/>
      <c r="BL3135" s="1412">
        <f t="shared" si="349"/>
        <v>0</v>
      </c>
      <c r="BM3135" s="1419"/>
      <c r="BN3135" s="1439"/>
      <c r="BO3135" s="1439"/>
      <c r="BP3135" s="1439"/>
      <c r="BQ3135" s="1439"/>
      <c r="BR3135" s="1439"/>
      <c r="BS3135" s="1439"/>
      <c r="BT3135" s="1439"/>
      <c r="BU3135" s="1439"/>
      <c r="BV3135" s="1439"/>
      <c r="BW3135" s="1439"/>
      <c r="BX3135" s="1439"/>
      <c r="BY3135" s="1439"/>
      <c r="BZ3135" s="1439"/>
      <c r="CA3135" s="1439"/>
      <c r="CB3135" s="1439"/>
      <c r="CC3135" s="1439"/>
      <c r="CD3135" s="1440" t="s">
        <v>4788</v>
      </c>
    </row>
    <row r="3136" spans="1:82" s="1414" customFormat="1" ht="20.25" customHeight="1" x14ac:dyDescent="0.25">
      <c r="A3136" s="1580" t="s">
        <v>163</v>
      </c>
      <c r="B3136" s="1581" t="s">
        <v>5017</v>
      </c>
      <c r="C3136" s="1602" t="s">
        <v>5018</v>
      </c>
      <c r="D3136" s="1418">
        <v>417</v>
      </c>
      <c r="E3136" s="1423" t="s">
        <v>5019</v>
      </c>
      <c r="F3136" s="1453" t="s">
        <v>117</v>
      </c>
      <c r="G3136" s="1420">
        <v>1</v>
      </c>
      <c r="H3136" s="1419" t="s">
        <v>0</v>
      </c>
      <c r="I3136" s="1420">
        <v>1</v>
      </c>
      <c r="J3136" s="1421">
        <v>0.33</v>
      </c>
      <c r="K3136" s="1419"/>
      <c r="L3136" s="1422"/>
      <c r="M3136" s="1423"/>
      <c r="N3136" s="1423"/>
      <c r="O3136" s="1423"/>
      <c r="P3136" s="1423"/>
      <c r="Q3136" s="1423"/>
      <c r="R3136" s="1423"/>
      <c r="S3136" s="1423"/>
      <c r="T3136" s="1423"/>
      <c r="U3136" s="1424">
        <f t="shared" si="347"/>
        <v>0</v>
      </c>
      <c r="V3136" s="1423"/>
      <c r="W3136" s="1423"/>
      <c r="X3136" s="1423"/>
      <c r="Y3136" s="1423"/>
      <c r="Z3136" s="1423"/>
      <c r="AA3136" s="1423"/>
      <c r="AB3136" s="1423"/>
      <c r="AC3136" s="1423"/>
      <c r="AD3136" s="1423"/>
      <c r="AE3136" s="1423"/>
      <c r="AF3136" s="1423"/>
      <c r="AG3136" s="1133"/>
      <c r="AH3136" s="1133"/>
      <c r="AI3136" s="1644"/>
      <c r="AJ3136" s="1133"/>
      <c r="AK3136" s="1133"/>
      <c r="AL3136" s="1133"/>
      <c r="AM3136" s="1489"/>
      <c r="AN3136" s="1489"/>
      <c r="AO3136" s="1133"/>
      <c r="AP3136" s="1133"/>
      <c r="AQ3136" s="1133"/>
      <c r="AR3136" s="1133"/>
      <c r="AS3136" s="1645"/>
      <c r="AT3136" s="1646"/>
      <c r="AU3136" s="1647"/>
      <c r="AV3136" s="1647"/>
      <c r="AW3136" s="1645"/>
      <c r="AX3136" s="1645"/>
      <c r="AY3136" s="1648"/>
      <c r="AZ3136" s="1423"/>
      <c r="BA3136" s="1423"/>
      <c r="BB3136" s="1423"/>
      <c r="BC3136" s="1423"/>
      <c r="BD3136" s="1423"/>
      <c r="BE3136" s="1419"/>
      <c r="BF3136" s="1419"/>
      <c r="BG3136" s="1419"/>
      <c r="BH3136" s="1419"/>
      <c r="BI3136" s="1437"/>
      <c r="BJ3136" s="1419"/>
      <c r="BK3136" s="1419"/>
      <c r="BL3136" s="1412">
        <f t="shared" si="349"/>
        <v>0</v>
      </c>
      <c r="BM3136" s="1419"/>
      <c r="BN3136" s="1439"/>
      <c r="BO3136" s="1439"/>
      <c r="BP3136" s="1439"/>
      <c r="BQ3136" s="1439"/>
      <c r="BR3136" s="1439"/>
      <c r="BS3136" s="1439"/>
      <c r="BT3136" s="1439"/>
      <c r="BU3136" s="1439"/>
      <c r="BV3136" s="1439"/>
      <c r="BW3136" s="1439"/>
      <c r="BX3136" s="1439"/>
      <c r="BY3136" s="1439"/>
      <c r="BZ3136" s="1439"/>
      <c r="CA3136" s="1439"/>
      <c r="CB3136" s="1439"/>
      <c r="CC3136" s="1439"/>
      <c r="CD3136" s="1440" t="s">
        <v>4788</v>
      </c>
    </row>
    <row r="3137" spans="1:82" s="1414" customFormat="1" ht="20.25" customHeight="1" thickBot="1" x14ac:dyDescent="0.3">
      <c r="A3137" s="1589" t="s">
        <v>163</v>
      </c>
      <c r="B3137" s="1590" t="s">
        <v>5017</v>
      </c>
      <c r="C3137" s="1603" t="s">
        <v>5018</v>
      </c>
      <c r="D3137" s="1497">
        <v>417</v>
      </c>
      <c r="E3137" s="1502" t="s">
        <v>5019</v>
      </c>
      <c r="F3137" s="1624" t="s">
        <v>117</v>
      </c>
      <c r="G3137" s="1499">
        <v>1</v>
      </c>
      <c r="H3137" s="1498" t="s">
        <v>0</v>
      </c>
      <c r="I3137" s="1499">
        <v>1</v>
      </c>
      <c r="J3137" s="1500">
        <v>0.33</v>
      </c>
      <c r="K3137" s="1498"/>
      <c r="L3137" s="1501"/>
      <c r="M3137" s="1502"/>
      <c r="N3137" s="1502"/>
      <c r="O3137" s="1502"/>
      <c r="P3137" s="1502"/>
      <c r="Q3137" s="1502"/>
      <c r="R3137" s="1502"/>
      <c r="S3137" s="1502"/>
      <c r="T3137" s="1502"/>
      <c r="U3137" s="1503">
        <f t="shared" si="347"/>
        <v>0</v>
      </c>
      <c r="V3137" s="1502"/>
      <c r="W3137" s="1502"/>
      <c r="X3137" s="1502"/>
      <c r="Y3137" s="1502"/>
      <c r="Z3137" s="1502"/>
      <c r="AA3137" s="1502"/>
      <c r="AB3137" s="1502"/>
      <c r="AC3137" s="1502"/>
      <c r="AD3137" s="1502"/>
      <c r="AE3137" s="1502"/>
      <c r="AF3137" s="1502"/>
      <c r="AG3137" s="1505"/>
      <c r="AH3137" s="1505"/>
      <c r="AI3137" s="1649"/>
      <c r="AJ3137" s="1505"/>
      <c r="AK3137" s="1505"/>
      <c r="AL3137" s="1505"/>
      <c r="AM3137" s="1507"/>
      <c r="AN3137" s="1507"/>
      <c r="AO3137" s="1505"/>
      <c r="AP3137" s="1505"/>
      <c r="AQ3137" s="1505"/>
      <c r="AR3137" s="1505"/>
      <c r="AS3137" s="1650"/>
      <c r="AT3137" s="1651"/>
      <c r="AU3137" s="1652"/>
      <c r="AV3137" s="1652"/>
      <c r="AW3137" s="1650"/>
      <c r="AX3137" s="1650"/>
      <c r="AY3137" s="1653"/>
      <c r="AZ3137" s="1502"/>
      <c r="BA3137" s="1502"/>
      <c r="BB3137" s="1502"/>
      <c r="BC3137" s="1502"/>
      <c r="BD3137" s="1502"/>
      <c r="BE3137" s="1498"/>
      <c r="BF3137" s="1498"/>
      <c r="BG3137" s="1498"/>
      <c r="BH3137" s="1498"/>
      <c r="BI3137" s="1512"/>
      <c r="BJ3137" s="1498"/>
      <c r="BK3137" s="1498"/>
      <c r="BL3137" s="1654">
        <f t="shared" si="349"/>
        <v>0</v>
      </c>
      <c r="BM3137" s="1498"/>
      <c r="BN3137" s="1514"/>
      <c r="BO3137" s="1514"/>
      <c r="BP3137" s="1514"/>
      <c r="BQ3137" s="1514"/>
      <c r="BR3137" s="1514"/>
      <c r="BS3137" s="1514"/>
      <c r="BT3137" s="1514"/>
      <c r="BU3137" s="1514"/>
      <c r="BV3137" s="1514"/>
      <c r="BW3137" s="1514"/>
      <c r="BX3137" s="1514"/>
      <c r="BY3137" s="1514"/>
      <c r="BZ3137" s="1514"/>
      <c r="CA3137" s="1514"/>
      <c r="CB3137" s="1514"/>
      <c r="CC3137" s="1514"/>
      <c r="CD3137" s="1515" t="s">
        <v>4788</v>
      </c>
    </row>
    <row r="3138" spans="1:82" s="1414" customFormat="1" ht="132" x14ac:dyDescent="0.2">
      <c r="A3138" s="1570" t="s">
        <v>163</v>
      </c>
      <c r="B3138" s="1571" t="s">
        <v>5017</v>
      </c>
      <c r="C3138" s="1600" t="s">
        <v>5018</v>
      </c>
      <c r="D3138" s="1380">
        <v>418</v>
      </c>
      <c r="E3138" s="1459" t="s">
        <v>5020</v>
      </c>
      <c r="F3138" s="1622" t="s">
        <v>619</v>
      </c>
      <c r="G3138" s="1382">
        <v>1</v>
      </c>
      <c r="H3138" s="1381" t="s">
        <v>0</v>
      </c>
      <c r="I3138" s="1382">
        <v>1</v>
      </c>
      <c r="J3138" s="1456">
        <v>0.25</v>
      </c>
      <c r="K3138" s="1381"/>
      <c r="L3138" s="1655">
        <f>+M3138+N3138+O3138+P3138+Q3138+R3138+S3138+T3138</f>
        <v>3286162000</v>
      </c>
      <c r="M3138" s="455">
        <v>434196730</v>
      </c>
      <c r="N3138" s="455"/>
      <c r="O3138" s="634"/>
      <c r="P3138" s="455"/>
      <c r="Q3138" s="455"/>
      <c r="R3138" s="455"/>
      <c r="S3138" s="455"/>
      <c r="T3138" s="455">
        <v>2851965270</v>
      </c>
      <c r="U3138" s="1656">
        <f>V3138+W3138+X3138+Y3138+Z3138+AA3138+AB3138+AC3138</f>
        <v>1217156728.0799999</v>
      </c>
      <c r="V3138" s="495">
        <v>40000000</v>
      </c>
      <c r="W3138" s="495"/>
      <c r="X3138" s="495"/>
      <c r="Y3138" s="495"/>
      <c r="Z3138" s="495"/>
      <c r="AA3138" s="495"/>
      <c r="AB3138" s="495"/>
      <c r="AC3138" s="495">
        <f>584227990.03+469299964.42+123628773.63</f>
        <v>1177156728.0799999</v>
      </c>
      <c r="AD3138" s="1459"/>
      <c r="AE3138" s="1459"/>
      <c r="AF3138" s="1459"/>
      <c r="AG3138" s="1462">
        <v>92121504</v>
      </c>
      <c r="AH3138" s="1462" t="s">
        <v>5021</v>
      </c>
      <c r="AI3138" s="1657">
        <v>42737</v>
      </c>
      <c r="AJ3138" s="1462" t="s">
        <v>4394</v>
      </c>
      <c r="AK3138" s="1462" t="s">
        <v>4864</v>
      </c>
      <c r="AL3138" s="1462" t="s">
        <v>5022</v>
      </c>
      <c r="AM3138" s="1464">
        <v>15717850</v>
      </c>
      <c r="AN3138" s="1464">
        <v>15717850</v>
      </c>
      <c r="AO3138" s="1462" t="s">
        <v>250</v>
      </c>
      <c r="AP3138" s="1462" t="s">
        <v>4278</v>
      </c>
      <c r="AQ3138" s="1462" t="s">
        <v>4841</v>
      </c>
      <c r="AR3138" s="1462">
        <v>2204140102</v>
      </c>
      <c r="AS3138" s="1640" t="s">
        <v>6235</v>
      </c>
      <c r="AT3138" s="1640" t="s">
        <v>5023</v>
      </c>
      <c r="AU3138" s="1641">
        <v>2</v>
      </c>
      <c r="AV3138" s="1641">
        <v>2</v>
      </c>
      <c r="AW3138" s="1658">
        <v>42737</v>
      </c>
      <c r="AX3138" s="1658">
        <v>42766</v>
      </c>
      <c r="AY3138" s="1643">
        <v>15717850</v>
      </c>
      <c r="AZ3138" s="4036">
        <v>2017000254</v>
      </c>
      <c r="BA3138" s="1459" t="s">
        <v>4218</v>
      </c>
      <c r="BB3138" s="4036" t="s">
        <v>2132</v>
      </c>
      <c r="BC3138" s="4036" t="s">
        <v>1760</v>
      </c>
      <c r="BD3138" s="4036"/>
      <c r="BE3138" s="4037">
        <v>42789</v>
      </c>
      <c r="BF3138" s="4038">
        <v>15717850</v>
      </c>
      <c r="BG3138" s="4036">
        <v>2017000212</v>
      </c>
      <c r="BH3138" s="4039">
        <v>42789</v>
      </c>
      <c r="BI3138" s="4040">
        <v>15717850</v>
      </c>
      <c r="BJ3138" s="1659">
        <v>42779</v>
      </c>
      <c r="BK3138" s="1659">
        <v>43100</v>
      </c>
      <c r="BL3138" s="1470">
        <f t="shared" si="349"/>
        <v>0</v>
      </c>
      <c r="BM3138" s="1470">
        <f>L3138-(BI3138:BI3144)</f>
        <v>3270444150</v>
      </c>
      <c r="BN3138" s="1660"/>
      <c r="BO3138" s="1660"/>
      <c r="BP3138" s="1660"/>
      <c r="BQ3138" s="1660"/>
      <c r="BR3138" s="1471"/>
      <c r="BS3138" s="1471"/>
      <c r="BT3138" s="1471"/>
      <c r="BU3138" s="1471"/>
      <c r="BV3138" s="1471"/>
      <c r="BW3138" s="1471"/>
      <c r="BX3138" s="1471"/>
      <c r="BY3138" s="1471"/>
      <c r="BZ3138" s="1471"/>
      <c r="CA3138" s="1471"/>
      <c r="CB3138" s="1471"/>
      <c r="CC3138" s="1471"/>
      <c r="CD3138" s="1390" t="s">
        <v>4788</v>
      </c>
    </row>
    <row r="3139" spans="1:82" s="1414" customFormat="1" ht="132" x14ac:dyDescent="0.25">
      <c r="A3139" s="1580" t="s">
        <v>163</v>
      </c>
      <c r="B3139" s="1581" t="s">
        <v>5017</v>
      </c>
      <c r="C3139" s="1602" t="s">
        <v>5018</v>
      </c>
      <c r="D3139" s="1418">
        <v>418</v>
      </c>
      <c r="E3139" s="1423" t="s">
        <v>5020</v>
      </c>
      <c r="F3139" s="1453" t="s">
        <v>619</v>
      </c>
      <c r="G3139" s="1420">
        <v>1</v>
      </c>
      <c r="H3139" s="1419" t="s">
        <v>0</v>
      </c>
      <c r="I3139" s="1420">
        <v>1</v>
      </c>
      <c r="J3139" s="1421">
        <v>0.25</v>
      </c>
      <c r="K3139" s="1419"/>
      <c r="L3139" s="1422"/>
      <c r="M3139" s="1423"/>
      <c r="N3139" s="1423"/>
      <c r="O3139" s="1423"/>
      <c r="P3139" s="1423"/>
      <c r="Q3139" s="1423"/>
      <c r="R3139" s="1423"/>
      <c r="S3139" s="1423"/>
      <c r="T3139" s="1423"/>
      <c r="U3139" s="1424">
        <f t="shared" si="347"/>
        <v>0</v>
      </c>
      <c r="V3139" s="1423"/>
      <c r="W3139" s="1423"/>
      <c r="X3139" s="1423"/>
      <c r="Y3139" s="1423"/>
      <c r="Z3139" s="1423"/>
      <c r="AA3139" s="1423"/>
      <c r="AB3139" s="1423"/>
      <c r="AC3139" s="1423"/>
      <c r="AD3139" s="1423"/>
      <c r="AE3139" s="1423"/>
      <c r="AF3139" s="1423"/>
      <c r="AG3139" s="1133">
        <v>80100000</v>
      </c>
      <c r="AH3139" s="1133" t="s">
        <v>5024</v>
      </c>
      <c r="AI3139" s="1644">
        <v>42786</v>
      </c>
      <c r="AJ3139" s="1133" t="s">
        <v>5025</v>
      </c>
      <c r="AK3139" s="1133" t="s">
        <v>4864</v>
      </c>
      <c r="AL3139" s="1133" t="s">
        <v>5022</v>
      </c>
      <c r="AM3139" s="1489">
        <v>36840000</v>
      </c>
      <c r="AN3139" s="1489">
        <v>36840000</v>
      </c>
      <c r="AO3139" s="1133" t="s">
        <v>250</v>
      </c>
      <c r="AP3139" s="1133" t="s">
        <v>4278</v>
      </c>
      <c r="AQ3139" s="1133" t="s">
        <v>4907</v>
      </c>
      <c r="AR3139" s="1133">
        <v>2204140102</v>
      </c>
      <c r="AS3139" s="1645" t="s">
        <v>6236</v>
      </c>
      <c r="AT3139" s="1647" t="s">
        <v>6237</v>
      </c>
      <c r="AU3139" s="1647">
        <v>100</v>
      </c>
      <c r="AV3139" s="1647">
        <v>100</v>
      </c>
      <c r="AW3139" s="1661">
        <v>42736</v>
      </c>
      <c r="AX3139" s="1661">
        <v>43100</v>
      </c>
      <c r="AY3139" s="1648">
        <v>36840000</v>
      </c>
      <c r="AZ3139" s="4041">
        <v>2017000066</v>
      </c>
      <c r="BA3139" s="1423" t="s">
        <v>4218</v>
      </c>
      <c r="BB3139" s="4041" t="s">
        <v>5026</v>
      </c>
      <c r="BC3139" s="1419" t="s">
        <v>5027</v>
      </c>
      <c r="BD3139" s="4041">
        <v>2017000279</v>
      </c>
      <c r="BE3139" s="4042">
        <v>42773</v>
      </c>
      <c r="BF3139" s="4038">
        <v>36840000</v>
      </c>
      <c r="BG3139" s="1419">
        <v>2017000254</v>
      </c>
      <c r="BH3139" s="1455">
        <v>42786</v>
      </c>
      <c r="BI3139" s="1437">
        <v>36840000</v>
      </c>
      <c r="BJ3139" s="1455">
        <v>42786</v>
      </c>
      <c r="BK3139" s="1419" t="s">
        <v>1989</v>
      </c>
      <c r="BL3139" s="1412">
        <f t="shared" si="349"/>
        <v>0</v>
      </c>
      <c r="BM3139" s="1419"/>
      <c r="BN3139" s="1439"/>
      <c r="BO3139" s="1439"/>
      <c r="BP3139" s="1439"/>
      <c r="BQ3139" s="1439"/>
      <c r="BR3139" s="1439"/>
      <c r="BS3139" s="1439"/>
      <c r="BT3139" s="1439"/>
      <c r="BU3139" s="1439"/>
      <c r="BV3139" s="1439"/>
      <c r="BW3139" s="1439"/>
      <c r="BX3139" s="1439"/>
      <c r="BY3139" s="1439"/>
      <c r="BZ3139" s="1439"/>
      <c r="CA3139" s="1439"/>
      <c r="CB3139" s="1439"/>
      <c r="CC3139" s="1439"/>
      <c r="CD3139" s="1440" t="s">
        <v>4788</v>
      </c>
    </row>
    <row r="3140" spans="1:82" s="1414" customFormat="1" ht="129" customHeight="1" thickBot="1" x14ac:dyDescent="0.3">
      <c r="A3140" s="1580" t="s">
        <v>163</v>
      </c>
      <c r="B3140" s="1581" t="s">
        <v>5017</v>
      </c>
      <c r="C3140" s="1602" t="s">
        <v>5018</v>
      </c>
      <c r="D3140" s="1418">
        <v>418</v>
      </c>
      <c r="E3140" s="1423" t="s">
        <v>5020</v>
      </c>
      <c r="F3140" s="1453" t="s">
        <v>619</v>
      </c>
      <c r="G3140" s="1420">
        <v>1</v>
      </c>
      <c r="H3140" s="1419" t="s">
        <v>0</v>
      </c>
      <c r="I3140" s="1420">
        <v>1</v>
      </c>
      <c r="J3140" s="1421">
        <v>0.25</v>
      </c>
      <c r="K3140" s="1419"/>
      <c r="L3140" s="1422"/>
      <c r="M3140" s="1423"/>
      <c r="N3140" s="1423"/>
      <c r="O3140" s="1423"/>
      <c r="P3140" s="1423"/>
      <c r="Q3140" s="1423"/>
      <c r="R3140" s="1423"/>
      <c r="S3140" s="1423"/>
      <c r="T3140" s="1423"/>
      <c r="U3140" s="1424">
        <f t="shared" si="347"/>
        <v>0</v>
      </c>
      <c r="V3140" s="1423"/>
      <c r="W3140" s="1423"/>
      <c r="X3140" s="1423"/>
      <c r="Y3140" s="1423"/>
      <c r="Z3140" s="1423"/>
      <c r="AA3140" s="1423"/>
      <c r="AB3140" s="1423"/>
      <c r="AC3140" s="1423"/>
      <c r="AD3140" s="1423"/>
      <c r="AE3140" s="1423"/>
      <c r="AF3140" s="1423"/>
      <c r="AG3140" s="1133">
        <v>80100000</v>
      </c>
      <c r="AH3140" s="1133" t="s">
        <v>5024</v>
      </c>
      <c r="AI3140" s="1644">
        <v>42816</v>
      </c>
      <c r="AJ3140" s="1133" t="s">
        <v>2066</v>
      </c>
      <c r="AK3140" s="1133" t="s">
        <v>4864</v>
      </c>
      <c r="AL3140" s="1133" t="s">
        <v>5022</v>
      </c>
      <c r="AM3140" s="1489">
        <v>29400000</v>
      </c>
      <c r="AN3140" s="1489">
        <v>29400000</v>
      </c>
      <c r="AO3140" s="1133" t="s">
        <v>250</v>
      </c>
      <c r="AP3140" s="1133" t="s">
        <v>4278</v>
      </c>
      <c r="AQ3140" s="1133" t="s">
        <v>4841</v>
      </c>
      <c r="AR3140" s="1133">
        <v>2204140102</v>
      </c>
      <c r="AS3140" s="1645" t="s">
        <v>5028</v>
      </c>
      <c r="AT3140" s="1647" t="s">
        <v>5029</v>
      </c>
      <c r="AU3140" s="1647">
        <v>100</v>
      </c>
      <c r="AV3140" s="1647">
        <v>100</v>
      </c>
      <c r="AW3140" s="1661">
        <v>42809</v>
      </c>
      <c r="AX3140" s="1661">
        <v>43100</v>
      </c>
      <c r="AY3140" s="1648">
        <v>29400000</v>
      </c>
      <c r="AZ3140" s="4041">
        <v>2017000183</v>
      </c>
      <c r="BA3140" s="1423" t="s">
        <v>4218</v>
      </c>
      <c r="BB3140" s="4041" t="s">
        <v>5030</v>
      </c>
      <c r="BC3140" s="1419" t="s">
        <v>5031</v>
      </c>
      <c r="BD3140" s="4041">
        <v>2017000565</v>
      </c>
      <c r="BE3140" s="4042">
        <v>42816</v>
      </c>
      <c r="BF3140" s="4038">
        <v>29400000</v>
      </c>
      <c r="BG3140" s="1419">
        <v>2017000630</v>
      </c>
      <c r="BH3140" s="1455">
        <v>42849</v>
      </c>
      <c r="BI3140" s="1437">
        <v>29400000</v>
      </c>
      <c r="BJ3140" s="1455">
        <v>42849</v>
      </c>
      <c r="BK3140" s="1455">
        <v>43098</v>
      </c>
      <c r="BL3140" s="1412">
        <f t="shared" si="349"/>
        <v>0</v>
      </c>
      <c r="BM3140" s="1419"/>
      <c r="BN3140" s="1439"/>
      <c r="BO3140" s="1439"/>
      <c r="BP3140" s="1439"/>
      <c r="BQ3140" s="1439"/>
      <c r="BR3140" s="1439">
        <v>3600000</v>
      </c>
      <c r="BS3140" s="1439">
        <v>3600000</v>
      </c>
      <c r="BT3140" s="1439">
        <v>3600000</v>
      </c>
      <c r="BU3140" s="1439">
        <v>3600000</v>
      </c>
      <c r="BV3140" s="1439">
        <v>3600000</v>
      </c>
      <c r="BW3140" s="1439">
        <v>3600000</v>
      </c>
      <c r="BX3140" s="1439"/>
      <c r="BY3140" s="1439"/>
      <c r="BZ3140" s="1439"/>
      <c r="CA3140" s="1439"/>
      <c r="CB3140" s="1439"/>
      <c r="CC3140" s="1439"/>
      <c r="CD3140" s="1440" t="s">
        <v>4788</v>
      </c>
    </row>
    <row r="3141" spans="1:82" s="1414" customFormat="1" ht="132.75" thickBot="1" x14ac:dyDescent="0.3">
      <c r="A3141" s="1580" t="s">
        <v>163</v>
      </c>
      <c r="B3141" s="1581" t="s">
        <v>5017</v>
      </c>
      <c r="C3141" s="1602" t="s">
        <v>5018</v>
      </c>
      <c r="D3141" s="1418">
        <v>418</v>
      </c>
      <c r="E3141" s="1423" t="s">
        <v>5020</v>
      </c>
      <c r="F3141" s="1453" t="s">
        <v>619</v>
      </c>
      <c r="G3141" s="1420">
        <v>1</v>
      </c>
      <c r="H3141" s="1419" t="s">
        <v>0</v>
      </c>
      <c r="I3141" s="1420">
        <v>1</v>
      </c>
      <c r="J3141" s="1421">
        <v>0.25</v>
      </c>
      <c r="K3141" s="1419"/>
      <c r="L3141" s="1422"/>
      <c r="M3141" s="1423"/>
      <c r="N3141" s="1423"/>
      <c r="O3141" s="1423"/>
      <c r="P3141" s="1423"/>
      <c r="Q3141" s="1423"/>
      <c r="R3141" s="1423"/>
      <c r="S3141" s="1423"/>
      <c r="T3141" s="1423"/>
      <c r="U3141" s="1424">
        <f t="shared" si="347"/>
        <v>0</v>
      </c>
      <c r="V3141" s="1423"/>
      <c r="W3141" s="1423"/>
      <c r="X3141" s="1423"/>
      <c r="Y3141" s="1423"/>
      <c r="Z3141" s="1423"/>
      <c r="AA3141" s="1423"/>
      <c r="AB3141" s="1423"/>
      <c r="AC3141" s="1423"/>
      <c r="AD3141" s="1423"/>
      <c r="AE3141" s="1423"/>
      <c r="AF3141" s="1423"/>
      <c r="AG3141" s="1133">
        <v>93141501</v>
      </c>
      <c r="AH3141" s="1133" t="s">
        <v>4988</v>
      </c>
      <c r="AI3141" s="1644">
        <v>42816</v>
      </c>
      <c r="AJ3141" s="1133" t="s">
        <v>2066</v>
      </c>
      <c r="AK3141" s="1133" t="s">
        <v>4864</v>
      </c>
      <c r="AL3141" s="1133" t="s">
        <v>5022</v>
      </c>
      <c r="AM3141" s="1489">
        <v>61720000</v>
      </c>
      <c r="AN3141" s="1489">
        <v>61720000</v>
      </c>
      <c r="AO3141" s="1133" t="s">
        <v>250</v>
      </c>
      <c r="AP3141" s="1133" t="s">
        <v>4278</v>
      </c>
      <c r="AQ3141" s="1133" t="s">
        <v>4841</v>
      </c>
      <c r="AR3141" s="1133" t="s">
        <v>5032</v>
      </c>
      <c r="AS3141" s="1645" t="s">
        <v>5033</v>
      </c>
      <c r="AT3141" s="1662" t="s">
        <v>4872</v>
      </c>
      <c r="AU3141" s="1645">
        <v>10</v>
      </c>
      <c r="AV3141" s="1645">
        <v>10</v>
      </c>
      <c r="AW3141" s="1661">
        <v>42767</v>
      </c>
      <c r="AX3141" s="1661">
        <v>42794</v>
      </c>
      <c r="AY3141" s="1648">
        <f>61720000+40000000</f>
        <v>101720000</v>
      </c>
      <c r="AZ3141" s="4041">
        <v>2017000002</v>
      </c>
      <c r="BA3141" s="1423" t="s">
        <v>4873</v>
      </c>
      <c r="BB3141" s="4041" t="s">
        <v>4874</v>
      </c>
      <c r="BC3141" s="1419" t="s">
        <v>5034</v>
      </c>
      <c r="BD3141" s="4041">
        <v>2017000474</v>
      </c>
      <c r="BE3141" s="4042">
        <v>42794</v>
      </c>
      <c r="BF3141" s="4038">
        <v>61720000</v>
      </c>
      <c r="BG3141" s="1419">
        <v>201700693</v>
      </c>
      <c r="BH3141" s="1455">
        <v>42857</v>
      </c>
      <c r="BI3141" s="1437">
        <v>61720000</v>
      </c>
      <c r="BJ3141" s="1419"/>
      <c r="BK3141" s="1419"/>
      <c r="BL3141" s="1412">
        <f t="shared" si="349"/>
        <v>0</v>
      </c>
      <c r="BM3141" s="1419"/>
      <c r="BN3141" s="1439"/>
      <c r="BO3141" s="1439"/>
      <c r="BP3141" s="1439"/>
      <c r="BQ3141" s="1439"/>
      <c r="BR3141" s="1439">
        <v>8487000</v>
      </c>
      <c r="BS3141" s="1439">
        <v>6943000</v>
      </c>
      <c r="BT3141" s="1439">
        <v>5235560</v>
      </c>
      <c r="BU3141" s="1439">
        <v>9112400</v>
      </c>
      <c r="BV3141" s="1439">
        <v>13042600</v>
      </c>
      <c r="BW3141" s="1439">
        <v>21608440</v>
      </c>
      <c r="BX3141" s="1439"/>
      <c r="BY3141" s="1439"/>
      <c r="BZ3141" s="1439"/>
      <c r="CA3141" s="1439"/>
      <c r="CB3141" s="1439"/>
      <c r="CC3141" s="1439"/>
      <c r="CD3141" s="1440" t="s">
        <v>4788</v>
      </c>
    </row>
    <row r="3142" spans="1:82" s="1414" customFormat="1" ht="132" x14ac:dyDescent="0.25">
      <c r="A3142" s="1580" t="s">
        <v>163</v>
      </c>
      <c r="B3142" s="1581" t="s">
        <v>5017</v>
      </c>
      <c r="C3142" s="1602" t="s">
        <v>5018</v>
      </c>
      <c r="D3142" s="1418">
        <v>418</v>
      </c>
      <c r="E3142" s="1423" t="s">
        <v>5020</v>
      </c>
      <c r="F3142" s="1453" t="s">
        <v>619</v>
      </c>
      <c r="G3142" s="1420">
        <v>1</v>
      </c>
      <c r="H3142" s="1419" t="s">
        <v>0</v>
      </c>
      <c r="I3142" s="1420">
        <v>1</v>
      </c>
      <c r="J3142" s="1421">
        <v>0.25</v>
      </c>
      <c r="K3142" s="1419"/>
      <c r="L3142" s="1422"/>
      <c r="M3142" s="1423"/>
      <c r="N3142" s="1423"/>
      <c r="O3142" s="1423"/>
      <c r="P3142" s="1423"/>
      <c r="Q3142" s="1423"/>
      <c r="R3142" s="1423"/>
      <c r="S3142" s="1423"/>
      <c r="T3142" s="1423"/>
      <c r="U3142" s="1424">
        <f t="shared" si="347"/>
        <v>0</v>
      </c>
      <c r="V3142" s="1423"/>
      <c r="W3142" s="1423"/>
      <c r="X3142" s="1423"/>
      <c r="Y3142" s="1423"/>
      <c r="Z3142" s="1423"/>
      <c r="AA3142" s="1423"/>
      <c r="AB3142" s="1423"/>
      <c r="AC3142" s="1423"/>
      <c r="AD3142" s="1423"/>
      <c r="AE3142" s="1423"/>
      <c r="AF3142" s="1423"/>
      <c r="AG3142" s="1133">
        <v>93141501</v>
      </c>
      <c r="AH3142" s="1133" t="s">
        <v>4988</v>
      </c>
      <c r="AI3142" s="1644">
        <v>42816</v>
      </c>
      <c r="AJ3142" s="1133" t="s">
        <v>2066</v>
      </c>
      <c r="AK3142" s="1133" t="s">
        <v>4864</v>
      </c>
      <c r="AL3142" s="1133" t="s">
        <v>5022</v>
      </c>
      <c r="AM3142" s="1489">
        <v>40000000</v>
      </c>
      <c r="AN3142" s="1489">
        <v>40000000</v>
      </c>
      <c r="AO3142" s="1133" t="s">
        <v>250</v>
      </c>
      <c r="AP3142" s="1133" t="s">
        <v>4278</v>
      </c>
      <c r="AQ3142" s="1133" t="s">
        <v>4841</v>
      </c>
      <c r="AR3142" s="1133">
        <v>2204140112</v>
      </c>
      <c r="AS3142" s="1645"/>
      <c r="AT3142" s="1662"/>
      <c r="AU3142" s="1645"/>
      <c r="AV3142" s="1645"/>
      <c r="AW3142" s="1661"/>
      <c r="AX3142" s="1661"/>
      <c r="AY3142" s="1648"/>
      <c r="AZ3142" s="4032">
        <v>2017000002</v>
      </c>
      <c r="BA3142" s="1663" t="s">
        <v>4873</v>
      </c>
      <c r="BB3142" s="4032" t="s">
        <v>4874</v>
      </c>
      <c r="BC3142" s="1664" t="s">
        <v>5034</v>
      </c>
      <c r="BD3142" s="4032">
        <v>2017001382</v>
      </c>
      <c r="BE3142" s="4043">
        <v>42991</v>
      </c>
      <c r="BF3142" s="4044">
        <v>40000000</v>
      </c>
      <c r="BG3142" s="1664">
        <v>201700693</v>
      </c>
      <c r="BH3142" s="1665">
        <v>42857</v>
      </c>
      <c r="BI3142" s="1666">
        <v>40000000</v>
      </c>
      <c r="BJ3142" s="1664"/>
      <c r="BK3142" s="1664"/>
      <c r="BL3142" s="1667">
        <f t="shared" si="349"/>
        <v>0</v>
      </c>
      <c r="BM3142" s="1664"/>
      <c r="BN3142" s="1439"/>
      <c r="BO3142" s="1439"/>
      <c r="BP3142" s="1439"/>
      <c r="BQ3142" s="1439"/>
      <c r="BR3142" s="1439"/>
      <c r="BS3142" s="1439"/>
      <c r="BT3142" s="1439"/>
      <c r="BU3142" s="1439"/>
      <c r="BV3142" s="1439"/>
      <c r="BW3142" s="1439"/>
      <c r="BX3142" s="1439"/>
      <c r="BY3142" s="1439"/>
      <c r="BZ3142" s="1439"/>
      <c r="CA3142" s="1439"/>
      <c r="CB3142" s="1439"/>
      <c r="CC3142" s="1439"/>
      <c r="CD3142" s="1440"/>
    </row>
    <row r="3143" spans="1:82" s="1414" customFormat="1" ht="132" x14ac:dyDescent="0.25">
      <c r="A3143" s="1580" t="s">
        <v>163</v>
      </c>
      <c r="B3143" s="1581" t="s">
        <v>5017</v>
      </c>
      <c r="C3143" s="1602" t="s">
        <v>5018</v>
      </c>
      <c r="D3143" s="1418">
        <v>418</v>
      </c>
      <c r="E3143" s="1423" t="s">
        <v>5020</v>
      </c>
      <c r="F3143" s="1453" t="s">
        <v>619</v>
      </c>
      <c r="G3143" s="1420">
        <v>1</v>
      </c>
      <c r="H3143" s="1419" t="s">
        <v>0</v>
      </c>
      <c r="I3143" s="1420">
        <v>1</v>
      </c>
      <c r="J3143" s="1421">
        <v>0.25</v>
      </c>
      <c r="K3143" s="1419"/>
      <c r="L3143" s="1422"/>
      <c r="M3143" s="1423"/>
      <c r="N3143" s="1423"/>
      <c r="O3143" s="1423"/>
      <c r="P3143" s="1423"/>
      <c r="Q3143" s="1423"/>
      <c r="R3143" s="1423"/>
      <c r="S3143" s="1423"/>
      <c r="T3143" s="1423"/>
      <c r="U3143" s="1424">
        <f t="shared" si="347"/>
        <v>0</v>
      </c>
      <c r="V3143" s="1423"/>
      <c r="W3143" s="1423"/>
      <c r="X3143" s="1423"/>
      <c r="Y3143" s="1423"/>
      <c r="Z3143" s="1423"/>
      <c r="AA3143" s="1423"/>
      <c r="AB3143" s="1423"/>
      <c r="AC3143" s="1423"/>
      <c r="AD3143" s="1423"/>
      <c r="AE3143" s="1423"/>
      <c r="AF3143" s="1423"/>
      <c r="AG3143" s="1133">
        <v>92100000</v>
      </c>
      <c r="AH3143" s="1133" t="s">
        <v>5035</v>
      </c>
      <c r="AI3143" s="1644">
        <v>42816</v>
      </c>
      <c r="AJ3143" s="1133" t="s">
        <v>2066</v>
      </c>
      <c r="AK3143" s="1133" t="s">
        <v>4864</v>
      </c>
      <c r="AL3143" s="1133" t="s">
        <v>5022</v>
      </c>
      <c r="AM3143" s="1489">
        <v>16333000</v>
      </c>
      <c r="AN3143" s="1489">
        <v>16333000</v>
      </c>
      <c r="AO3143" s="1133" t="s">
        <v>250</v>
      </c>
      <c r="AP3143" s="1133" t="s">
        <v>4278</v>
      </c>
      <c r="AQ3143" s="1133" t="s">
        <v>4841</v>
      </c>
      <c r="AR3143" s="1133">
        <v>2204140102</v>
      </c>
      <c r="AS3143" s="1645" t="s">
        <v>5036</v>
      </c>
      <c r="AT3143" s="1645" t="s">
        <v>5037</v>
      </c>
      <c r="AU3143" s="1647">
        <v>50</v>
      </c>
      <c r="AV3143" s="1647">
        <v>50</v>
      </c>
      <c r="AW3143" s="1661">
        <v>42824</v>
      </c>
      <c r="AX3143" s="1661">
        <v>43100</v>
      </c>
      <c r="AY3143" s="1648">
        <v>16333000</v>
      </c>
      <c r="AZ3143" s="4041">
        <v>2017000189</v>
      </c>
      <c r="BA3143" s="1423" t="s">
        <v>4218</v>
      </c>
      <c r="BB3143" s="1423" t="s">
        <v>5038</v>
      </c>
      <c r="BC3143" s="1423" t="s">
        <v>5039</v>
      </c>
      <c r="BD3143" s="4041">
        <v>2017000607</v>
      </c>
      <c r="BE3143" s="1668">
        <v>42824</v>
      </c>
      <c r="BF3143" s="4038">
        <v>16333000</v>
      </c>
      <c r="BG3143" s="1419">
        <v>2017000638</v>
      </c>
      <c r="BH3143" s="1455">
        <v>42850</v>
      </c>
      <c r="BI3143" s="1437">
        <v>16333000</v>
      </c>
      <c r="BJ3143" s="1455">
        <v>42851</v>
      </c>
      <c r="BK3143" s="1455">
        <v>43100</v>
      </c>
      <c r="BL3143" s="1412">
        <f t="shared" si="349"/>
        <v>0</v>
      </c>
      <c r="BM3143" s="1419"/>
      <c r="BN3143" s="1669"/>
      <c r="BO3143" s="1669"/>
      <c r="BP3143" s="1669"/>
      <c r="BQ3143" s="1669"/>
      <c r="BR3143" s="1669">
        <v>2000000</v>
      </c>
      <c r="BS3143" s="1439">
        <v>2000000</v>
      </c>
      <c r="BT3143" s="1439">
        <v>2000000</v>
      </c>
      <c r="BU3143" s="1439">
        <v>2000000</v>
      </c>
      <c r="BV3143" s="1439">
        <v>2000000</v>
      </c>
      <c r="BW3143" s="1439">
        <v>2000000</v>
      </c>
      <c r="BX3143" s="1439">
        <v>2000000</v>
      </c>
      <c r="BY3143" s="1439"/>
      <c r="BZ3143" s="1439"/>
      <c r="CA3143" s="1439"/>
      <c r="CB3143" s="1439"/>
      <c r="CC3143" s="1439"/>
      <c r="CD3143" s="1440" t="s">
        <v>4788</v>
      </c>
    </row>
    <row r="3144" spans="1:82" s="1414" customFormat="1" ht="132" x14ac:dyDescent="0.25">
      <c r="A3144" s="1580" t="s">
        <v>163</v>
      </c>
      <c r="B3144" s="1581" t="s">
        <v>5017</v>
      </c>
      <c r="C3144" s="1602" t="s">
        <v>5018</v>
      </c>
      <c r="D3144" s="1418">
        <v>418</v>
      </c>
      <c r="E3144" s="1423" t="s">
        <v>5020</v>
      </c>
      <c r="F3144" s="1453" t="s">
        <v>619</v>
      </c>
      <c r="G3144" s="1420">
        <v>1</v>
      </c>
      <c r="H3144" s="1419" t="s">
        <v>0</v>
      </c>
      <c r="I3144" s="1420">
        <v>1</v>
      </c>
      <c r="J3144" s="1421">
        <v>0.25</v>
      </c>
      <c r="K3144" s="1419"/>
      <c r="L3144" s="1422"/>
      <c r="M3144" s="1423"/>
      <c r="N3144" s="1423"/>
      <c r="O3144" s="1423"/>
      <c r="P3144" s="1423"/>
      <c r="Q3144" s="1423"/>
      <c r="R3144" s="1423"/>
      <c r="S3144" s="1423"/>
      <c r="T3144" s="1423"/>
      <c r="U3144" s="1424">
        <f t="shared" si="347"/>
        <v>0</v>
      </c>
      <c r="V3144" s="1423"/>
      <c r="W3144" s="1423"/>
      <c r="X3144" s="1423"/>
      <c r="Y3144" s="1423"/>
      <c r="Z3144" s="1423"/>
      <c r="AA3144" s="1423"/>
      <c r="AB3144" s="1423"/>
      <c r="AC3144" s="1423"/>
      <c r="AD3144" s="1423"/>
      <c r="AE3144" s="1423"/>
      <c r="AF3144" s="1423"/>
      <c r="AG3144" s="1133">
        <v>44120000</v>
      </c>
      <c r="AH3144" s="1133" t="s">
        <v>5040</v>
      </c>
      <c r="AI3144" s="1644">
        <v>42816</v>
      </c>
      <c r="AJ3144" s="1133" t="s">
        <v>2066</v>
      </c>
      <c r="AK3144" s="1133" t="s">
        <v>5041</v>
      </c>
      <c r="AL3144" s="1133" t="s">
        <v>5022</v>
      </c>
      <c r="AM3144" s="1489">
        <v>2206328</v>
      </c>
      <c r="AN3144" s="1489">
        <v>2206328</v>
      </c>
      <c r="AO3144" s="1133" t="s">
        <v>250</v>
      </c>
      <c r="AP3144" s="1133" t="s">
        <v>4278</v>
      </c>
      <c r="AQ3144" s="1133" t="s">
        <v>4841</v>
      </c>
      <c r="AR3144" s="1133">
        <v>2204140102</v>
      </c>
      <c r="AS3144" s="1645" t="s">
        <v>5042</v>
      </c>
      <c r="AT3144" s="1645" t="s">
        <v>6238</v>
      </c>
      <c r="AU3144" s="1647">
        <v>1</v>
      </c>
      <c r="AV3144" s="1647">
        <v>1</v>
      </c>
      <c r="AW3144" s="1661">
        <v>42781</v>
      </c>
      <c r="AX3144" s="1661">
        <v>43100</v>
      </c>
      <c r="AY3144" s="1648">
        <v>2206328</v>
      </c>
      <c r="AZ3144" s="1423"/>
      <c r="BA3144" s="1423" t="s">
        <v>4873</v>
      </c>
      <c r="BB3144" s="1423" t="s">
        <v>5043</v>
      </c>
      <c r="BC3144" s="1423" t="s">
        <v>5044</v>
      </c>
      <c r="BD3144" s="1670">
        <v>2017000382</v>
      </c>
      <c r="BE3144" s="1668">
        <v>42781</v>
      </c>
      <c r="BF3144" s="4045">
        <v>2206328</v>
      </c>
      <c r="BG3144" s="1419">
        <v>2017000838</v>
      </c>
      <c r="BH3144" s="1455">
        <v>42891</v>
      </c>
      <c r="BI3144" s="1437">
        <v>2206328</v>
      </c>
      <c r="BJ3144" s="1455">
        <v>42891</v>
      </c>
      <c r="BK3144" s="1455">
        <v>43097</v>
      </c>
      <c r="BL3144" s="1412">
        <f t="shared" si="349"/>
        <v>0</v>
      </c>
      <c r="BM3144" s="1419"/>
      <c r="BN3144" s="1439"/>
      <c r="BO3144" s="1439"/>
      <c r="BP3144" s="1439"/>
      <c r="BQ3144" s="1439"/>
      <c r="BR3144" s="1439"/>
      <c r="BS3144" s="1439"/>
      <c r="BT3144" s="1439"/>
      <c r="BU3144" s="1439"/>
      <c r="BV3144" s="1439"/>
      <c r="BW3144" s="1439"/>
      <c r="BX3144" s="1439"/>
      <c r="BY3144" s="1439"/>
      <c r="BZ3144" s="1439"/>
      <c r="CA3144" s="1439"/>
      <c r="CB3144" s="1439"/>
      <c r="CC3144" s="1439"/>
      <c r="CD3144" s="1440" t="s">
        <v>4788</v>
      </c>
    </row>
    <row r="3145" spans="1:82" s="1414" customFormat="1" ht="132" x14ac:dyDescent="0.25">
      <c r="A3145" s="1580" t="s">
        <v>163</v>
      </c>
      <c r="B3145" s="1581" t="s">
        <v>5017</v>
      </c>
      <c r="C3145" s="1602" t="s">
        <v>5018</v>
      </c>
      <c r="D3145" s="1418">
        <v>418</v>
      </c>
      <c r="E3145" s="1423" t="s">
        <v>5020</v>
      </c>
      <c r="F3145" s="1453" t="s">
        <v>619</v>
      </c>
      <c r="G3145" s="1420">
        <v>1</v>
      </c>
      <c r="H3145" s="1419" t="s">
        <v>0</v>
      </c>
      <c r="I3145" s="1420">
        <v>1</v>
      </c>
      <c r="J3145" s="1421">
        <v>0.25</v>
      </c>
      <c r="K3145" s="1419"/>
      <c r="L3145" s="1422"/>
      <c r="M3145" s="1423"/>
      <c r="N3145" s="1423"/>
      <c r="O3145" s="1423"/>
      <c r="P3145" s="1423"/>
      <c r="Q3145" s="1423"/>
      <c r="R3145" s="1423"/>
      <c r="S3145" s="1423"/>
      <c r="T3145" s="1423"/>
      <c r="U3145" s="1424"/>
      <c r="V3145" s="1423"/>
      <c r="W3145" s="1423"/>
      <c r="X3145" s="1423"/>
      <c r="Y3145" s="1423"/>
      <c r="Z3145" s="1423"/>
      <c r="AA3145" s="1423"/>
      <c r="AB3145" s="1423"/>
      <c r="AC3145" s="1423"/>
      <c r="AD3145" s="1423"/>
      <c r="AE3145" s="1423"/>
      <c r="AF3145" s="1423"/>
      <c r="AG3145" s="1133">
        <v>92100000</v>
      </c>
      <c r="AH3145" s="1133" t="s">
        <v>5035</v>
      </c>
      <c r="AI3145" s="1644">
        <v>42816</v>
      </c>
      <c r="AJ3145" s="1133" t="s">
        <v>2066</v>
      </c>
      <c r="AK3145" s="1133" t="s">
        <v>4864</v>
      </c>
      <c r="AL3145" s="1133" t="s">
        <v>5022</v>
      </c>
      <c r="AM3145" s="1489">
        <v>140136739</v>
      </c>
      <c r="AN3145" s="1489">
        <v>140136739</v>
      </c>
      <c r="AO3145" s="1133" t="s">
        <v>250</v>
      </c>
      <c r="AP3145" s="1133" t="s">
        <v>4278</v>
      </c>
      <c r="AQ3145" s="1133" t="s">
        <v>4841</v>
      </c>
      <c r="AR3145" s="1133">
        <v>2204140102</v>
      </c>
      <c r="AS3145" s="1645" t="s">
        <v>5045</v>
      </c>
      <c r="AT3145" s="1645" t="s">
        <v>6239</v>
      </c>
      <c r="AU3145" s="1647">
        <v>100</v>
      </c>
      <c r="AV3145" s="1647">
        <v>100</v>
      </c>
      <c r="AW3145" s="1661">
        <v>42736</v>
      </c>
      <c r="AX3145" s="1661">
        <v>43100</v>
      </c>
      <c r="AY3145" s="1648">
        <v>140136739</v>
      </c>
      <c r="AZ3145" s="1671">
        <v>201700191</v>
      </c>
      <c r="BA3145" s="1423" t="s">
        <v>5046</v>
      </c>
      <c r="BB3145" s="1423" t="s">
        <v>5047</v>
      </c>
      <c r="BC3145" s="1423" t="s">
        <v>5048</v>
      </c>
      <c r="BD3145" s="1670">
        <v>2017000331</v>
      </c>
      <c r="BE3145" s="1419"/>
      <c r="BF3145" s="1419">
        <v>140136739</v>
      </c>
      <c r="BG3145" s="1419">
        <v>2017000696</v>
      </c>
      <c r="BH3145" s="1455">
        <v>42858</v>
      </c>
      <c r="BI3145" s="1437">
        <v>140136739</v>
      </c>
      <c r="BJ3145" s="1455">
        <v>42858</v>
      </c>
      <c r="BK3145" s="1455">
        <v>43223</v>
      </c>
      <c r="BL3145" s="1412">
        <f t="shared" si="349"/>
        <v>0</v>
      </c>
      <c r="BM3145" s="1419"/>
      <c r="BN3145" s="1439"/>
      <c r="BO3145" s="1439"/>
      <c r="BP3145" s="1439"/>
      <c r="BQ3145" s="1439"/>
      <c r="BR3145" s="1439">
        <v>47469885</v>
      </c>
      <c r="BS3145" s="1439"/>
      <c r="BT3145" s="1439"/>
      <c r="BU3145" s="1439"/>
      <c r="BV3145" s="1439"/>
      <c r="BW3145" s="1439"/>
      <c r="BX3145" s="1439"/>
      <c r="BY3145" s="1439"/>
      <c r="BZ3145" s="1439"/>
      <c r="CA3145" s="1439"/>
      <c r="CB3145" s="1439"/>
      <c r="CC3145" s="1439"/>
      <c r="CD3145" s="1440" t="s">
        <v>4788</v>
      </c>
    </row>
    <row r="3146" spans="1:82" s="1414" customFormat="1" ht="132" x14ac:dyDescent="0.25">
      <c r="A3146" s="1580" t="s">
        <v>163</v>
      </c>
      <c r="B3146" s="1581" t="s">
        <v>5017</v>
      </c>
      <c r="C3146" s="1602" t="s">
        <v>5018</v>
      </c>
      <c r="D3146" s="1418">
        <v>418</v>
      </c>
      <c r="E3146" s="1423" t="s">
        <v>5020</v>
      </c>
      <c r="F3146" s="1453" t="s">
        <v>619</v>
      </c>
      <c r="G3146" s="1420">
        <v>1</v>
      </c>
      <c r="H3146" s="1419" t="s">
        <v>0</v>
      </c>
      <c r="I3146" s="1420">
        <v>1</v>
      </c>
      <c r="J3146" s="1421">
        <v>0.25</v>
      </c>
      <c r="K3146" s="1419"/>
      <c r="L3146" s="1422"/>
      <c r="M3146" s="1423"/>
      <c r="N3146" s="1423"/>
      <c r="O3146" s="1423"/>
      <c r="P3146" s="1423"/>
      <c r="Q3146" s="1423"/>
      <c r="R3146" s="1423"/>
      <c r="S3146" s="1423"/>
      <c r="T3146" s="1423"/>
      <c r="U3146" s="1424"/>
      <c r="V3146" s="1423"/>
      <c r="W3146" s="1423"/>
      <c r="X3146" s="1423"/>
      <c r="Y3146" s="1423"/>
      <c r="Z3146" s="1423"/>
      <c r="AA3146" s="1423"/>
      <c r="AB3146" s="1423"/>
      <c r="AC3146" s="1423"/>
      <c r="AD3146" s="1423"/>
      <c r="AE3146" s="1423"/>
      <c r="AF3146" s="1423"/>
      <c r="AG3146" s="1133">
        <v>92100000</v>
      </c>
      <c r="AH3146" s="1133" t="s">
        <v>5035</v>
      </c>
      <c r="AI3146" s="1644">
        <v>42850</v>
      </c>
      <c r="AJ3146" s="1133" t="s">
        <v>2066</v>
      </c>
      <c r="AK3146" s="1133" t="s">
        <v>4864</v>
      </c>
      <c r="AL3146" s="1133" t="s">
        <v>5022</v>
      </c>
      <c r="AM3146" s="1489">
        <v>995111.37</v>
      </c>
      <c r="AN3146" s="1489">
        <v>995111.37</v>
      </c>
      <c r="AO3146" s="1133" t="s">
        <v>250</v>
      </c>
      <c r="AP3146" s="1133" t="s">
        <v>4278</v>
      </c>
      <c r="AQ3146" s="1133" t="s">
        <v>4841</v>
      </c>
      <c r="AR3146" s="1133">
        <v>2204140102</v>
      </c>
      <c r="AS3146" s="1645" t="s">
        <v>5049</v>
      </c>
      <c r="AT3146" s="1645" t="s">
        <v>2080</v>
      </c>
      <c r="AU3146" s="1645">
        <v>100</v>
      </c>
      <c r="AV3146" s="1645">
        <v>100</v>
      </c>
      <c r="AW3146" s="1661">
        <v>42846</v>
      </c>
      <c r="AX3146" s="1661" t="s">
        <v>5050</v>
      </c>
      <c r="AY3146" s="1648">
        <v>10000000</v>
      </c>
      <c r="AZ3146" s="1670">
        <v>2017000213</v>
      </c>
      <c r="BA3146" s="1423" t="s">
        <v>2124</v>
      </c>
      <c r="BB3146" s="1423" t="s">
        <v>5051</v>
      </c>
      <c r="BC3146" s="1671" t="s">
        <v>5052</v>
      </c>
      <c r="BD3146" s="1670">
        <v>2017000734</v>
      </c>
      <c r="BE3146" s="1455">
        <v>42859</v>
      </c>
      <c r="BF3146" s="4046">
        <v>995111.37</v>
      </c>
      <c r="BG3146" s="1419">
        <v>2017000861</v>
      </c>
      <c r="BH3146" s="1455">
        <v>42898</v>
      </c>
      <c r="BI3146" s="1437">
        <v>995111.37</v>
      </c>
      <c r="BJ3146" s="1455">
        <v>42898</v>
      </c>
      <c r="BK3146" s="1455">
        <v>43100</v>
      </c>
      <c r="BL3146" s="1412">
        <f t="shared" si="349"/>
        <v>0</v>
      </c>
      <c r="BM3146" s="1419"/>
      <c r="BN3146" s="1439"/>
      <c r="BO3146" s="1439"/>
      <c r="BP3146" s="1439"/>
      <c r="BQ3146" s="1439"/>
      <c r="BR3146" s="1439">
        <v>1500000</v>
      </c>
      <c r="BS3146" s="1439">
        <v>1500000</v>
      </c>
      <c r="BT3146" s="1439">
        <v>1500000</v>
      </c>
      <c r="BU3146" s="1439">
        <v>1500000</v>
      </c>
      <c r="BV3146" s="1439">
        <v>1500000</v>
      </c>
      <c r="BW3146" s="1439"/>
      <c r="BX3146" s="1439"/>
      <c r="BY3146" s="1439"/>
      <c r="BZ3146" s="1439"/>
      <c r="CA3146" s="1439"/>
      <c r="CB3146" s="1439"/>
      <c r="CC3146" s="1439"/>
      <c r="CD3146" s="1440" t="s">
        <v>4788</v>
      </c>
    </row>
    <row r="3147" spans="1:82" s="1414" customFormat="1" ht="132" x14ac:dyDescent="0.25">
      <c r="A3147" s="1580" t="s">
        <v>163</v>
      </c>
      <c r="B3147" s="1581" t="s">
        <v>5017</v>
      </c>
      <c r="C3147" s="1602" t="s">
        <v>5018</v>
      </c>
      <c r="D3147" s="1418">
        <v>418</v>
      </c>
      <c r="E3147" s="1423" t="s">
        <v>5020</v>
      </c>
      <c r="F3147" s="1453" t="s">
        <v>619</v>
      </c>
      <c r="G3147" s="1420">
        <v>1</v>
      </c>
      <c r="H3147" s="1419" t="s">
        <v>0</v>
      </c>
      <c r="I3147" s="1420">
        <v>1</v>
      </c>
      <c r="J3147" s="1421">
        <v>0.25</v>
      </c>
      <c r="K3147" s="1419"/>
      <c r="L3147" s="1422"/>
      <c r="M3147" s="1423"/>
      <c r="N3147" s="1423"/>
      <c r="O3147" s="1423"/>
      <c r="P3147" s="1423"/>
      <c r="Q3147" s="1423"/>
      <c r="R3147" s="1423"/>
      <c r="S3147" s="1423"/>
      <c r="T3147" s="1423"/>
      <c r="U3147" s="1424"/>
      <c r="V3147" s="1423"/>
      <c r="W3147" s="1423"/>
      <c r="X3147" s="1423"/>
      <c r="Y3147" s="1423"/>
      <c r="Z3147" s="1423"/>
      <c r="AA3147" s="1423"/>
      <c r="AB3147" s="1423"/>
      <c r="AC3147" s="1423"/>
      <c r="AD3147" s="1423"/>
      <c r="AE3147" s="1423"/>
      <c r="AF3147" s="1423"/>
      <c r="AG3147" s="1133">
        <v>92100000</v>
      </c>
      <c r="AH3147" s="1133" t="s">
        <v>5035</v>
      </c>
      <c r="AI3147" s="1644">
        <v>42850</v>
      </c>
      <c r="AJ3147" s="1133" t="s">
        <v>2066</v>
      </c>
      <c r="AK3147" s="1133" t="s">
        <v>4864</v>
      </c>
      <c r="AL3147" s="1133" t="s">
        <v>5022</v>
      </c>
      <c r="AM3147" s="1489">
        <v>9004888.6300000008</v>
      </c>
      <c r="AN3147" s="1489">
        <v>9004888.6300000008</v>
      </c>
      <c r="AO3147" s="1133" t="s">
        <v>250</v>
      </c>
      <c r="AP3147" s="1133" t="s">
        <v>4278</v>
      </c>
      <c r="AQ3147" s="1133" t="s">
        <v>4841</v>
      </c>
      <c r="AR3147" s="1133">
        <v>2204140112</v>
      </c>
      <c r="AS3147" s="1645"/>
      <c r="AT3147" s="1645"/>
      <c r="AU3147" s="1645"/>
      <c r="AV3147" s="1645"/>
      <c r="AW3147" s="1661"/>
      <c r="AX3147" s="1661"/>
      <c r="AY3147" s="1648"/>
      <c r="AZ3147" s="1670">
        <v>2017000213</v>
      </c>
      <c r="BA3147" s="1423" t="s">
        <v>2124</v>
      </c>
      <c r="BB3147" s="1423" t="s">
        <v>5051</v>
      </c>
      <c r="BC3147" s="1671" t="s">
        <v>5052</v>
      </c>
      <c r="BD3147" s="1670">
        <v>2017000734</v>
      </c>
      <c r="BE3147" s="1455">
        <v>42859</v>
      </c>
      <c r="BF3147" s="4046">
        <v>9004888.6300000008</v>
      </c>
      <c r="BG3147" s="1419">
        <v>2017000861</v>
      </c>
      <c r="BH3147" s="1455">
        <v>42898</v>
      </c>
      <c r="BI3147" s="1437">
        <v>9004888.6300000008</v>
      </c>
      <c r="BJ3147" s="1455">
        <v>42898</v>
      </c>
      <c r="BK3147" s="1455">
        <v>43100</v>
      </c>
      <c r="BL3147" s="1412">
        <f t="shared" si="349"/>
        <v>0</v>
      </c>
      <c r="BM3147" s="1419"/>
      <c r="BN3147" s="1439"/>
      <c r="BO3147" s="1439"/>
      <c r="BP3147" s="1439"/>
      <c r="BQ3147" s="1439"/>
      <c r="BR3147" s="1439">
        <v>1500000</v>
      </c>
      <c r="BS3147" s="1439">
        <v>1500000</v>
      </c>
      <c r="BT3147" s="1439">
        <v>1500000</v>
      </c>
      <c r="BU3147" s="1439">
        <v>1500000</v>
      </c>
      <c r="BV3147" s="1439">
        <v>1500000</v>
      </c>
      <c r="BW3147" s="1439"/>
      <c r="BX3147" s="1439"/>
      <c r="BY3147" s="1439"/>
      <c r="BZ3147" s="1439"/>
      <c r="CA3147" s="1439"/>
      <c r="CB3147" s="1439"/>
      <c r="CC3147" s="1439"/>
      <c r="CD3147" s="1440" t="s">
        <v>4788</v>
      </c>
    </row>
    <row r="3148" spans="1:82" s="1414" customFormat="1" ht="132" x14ac:dyDescent="0.25">
      <c r="A3148" s="1580" t="s">
        <v>163</v>
      </c>
      <c r="B3148" s="1581" t="s">
        <v>5017</v>
      </c>
      <c r="C3148" s="1602" t="s">
        <v>5018</v>
      </c>
      <c r="D3148" s="1418">
        <v>418</v>
      </c>
      <c r="E3148" s="1423" t="s">
        <v>5020</v>
      </c>
      <c r="F3148" s="1453" t="s">
        <v>619</v>
      </c>
      <c r="G3148" s="1420">
        <v>1</v>
      </c>
      <c r="H3148" s="1419" t="s">
        <v>0</v>
      </c>
      <c r="I3148" s="1420">
        <v>1</v>
      </c>
      <c r="J3148" s="1421">
        <v>0.25</v>
      </c>
      <c r="K3148" s="1419"/>
      <c r="L3148" s="1422"/>
      <c r="M3148" s="1423"/>
      <c r="N3148" s="1423"/>
      <c r="O3148" s="1423"/>
      <c r="P3148" s="1423"/>
      <c r="Q3148" s="1423"/>
      <c r="R3148" s="1423"/>
      <c r="S3148" s="1423"/>
      <c r="T3148" s="1423"/>
      <c r="U3148" s="1424"/>
      <c r="V3148" s="1423"/>
      <c r="W3148" s="1423"/>
      <c r="X3148" s="1423"/>
      <c r="Y3148" s="1423"/>
      <c r="Z3148" s="1423"/>
      <c r="AA3148" s="1423"/>
      <c r="AB3148" s="1423"/>
      <c r="AC3148" s="1423"/>
      <c r="AD3148" s="1423"/>
      <c r="AE3148" s="1423"/>
      <c r="AF3148" s="1423"/>
      <c r="AG3148" s="1133">
        <v>92100000</v>
      </c>
      <c r="AH3148" s="1133" t="s">
        <v>5035</v>
      </c>
      <c r="AI3148" s="1644">
        <v>42828</v>
      </c>
      <c r="AJ3148" s="1133" t="s">
        <v>2066</v>
      </c>
      <c r="AK3148" s="1133" t="s">
        <v>4864</v>
      </c>
      <c r="AL3148" s="1133" t="s">
        <v>5022</v>
      </c>
      <c r="AM3148" s="1489">
        <v>32882050</v>
      </c>
      <c r="AN3148" s="1489">
        <v>32882050</v>
      </c>
      <c r="AO3148" s="1133" t="s">
        <v>250</v>
      </c>
      <c r="AP3148" s="1133" t="s">
        <v>4278</v>
      </c>
      <c r="AQ3148" s="1133" t="s">
        <v>4841</v>
      </c>
      <c r="AR3148" s="1133">
        <v>2204140102</v>
      </c>
      <c r="AS3148" s="1645" t="s">
        <v>5053</v>
      </c>
      <c r="AT3148" s="1645" t="s">
        <v>5054</v>
      </c>
      <c r="AU3148" s="1645">
        <v>1</v>
      </c>
      <c r="AV3148" s="1645">
        <v>1</v>
      </c>
      <c r="AW3148" s="1661">
        <v>42826</v>
      </c>
      <c r="AX3148" s="1661">
        <v>42855</v>
      </c>
      <c r="AY3148" s="1648">
        <v>32882050</v>
      </c>
      <c r="AZ3148" s="1670">
        <v>201700008</v>
      </c>
      <c r="BA3148" s="1423" t="s">
        <v>5055</v>
      </c>
      <c r="BB3148" s="1423" t="s">
        <v>5056</v>
      </c>
      <c r="BC3148" s="1423" t="s">
        <v>5057</v>
      </c>
      <c r="BD3148" s="4041">
        <v>2017000687</v>
      </c>
      <c r="BE3148" s="1668">
        <v>42850</v>
      </c>
      <c r="BF3148" s="4038">
        <v>32882050</v>
      </c>
      <c r="BG3148" s="1419">
        <v>2017000761</v>
      </c>
      <c r="BH3148" s="1455">
        <v>42873</v>
      </c>
      <c r="BI3148" s="1437">
        <v>32882050</v>
      </c>
      <c r="BJ3148" s="1455">
        <v>42873</v>
      </c>
      <c r="BK3148" s="1419" t="s">
        <v>5058</v>
      </c>
      <c r="BL3148" s="1412">
        <f t="shared" si="349"/>
        <v>0</v>
      </c>
      <c r="BM3148" s="1419"/>
      <c r="BN3148" s="1439"/>
      <c r="BO3148" s="1439"/>
      <c r="BP3148" s="1439"/>
      <c r="BQ3148" s="1439"/>
      <c r="BR3148" s="1439">
        <v>32882050</v>
      </c>
      <c r="BS3148" s="1439"/>
      <c r="BT3148" s="1439"/>
      <c r="BU3148" s="1439"/>
      <c r="BV3148" s="1439"/>
      <c r="BW3148" s="1439"/>
      <c r="BX3148" s="1439"/>
      <c r="BY3148" s="1439"/>
      <c r="BZ3148" s="1439"/>
      <c r="CA3148" s="1439"/>
      <c r="CB3148" s="1439"/>
      <c r="CC3148" s="1439"/>
      <c r="CD3148" s="1440" t="s">
        <v>4788</v>
      </c>
    </row>
    <row r="3149" spans="1:82" s="1414" customFormat="1" ht="132" x14ac:dyDescent="0.25">
      <c r="A3149" s="1580" t="s">
        <v>163</v>
      </c>
      <c r="B3149" s="1581" t="s">
        <v>5017</v>
      </c>
      <c r="C3149" s="1602" t="s">
        <v>5018</v>
      </c>
      <c r="D3149" s="1418">
        <v>418</v>
      </c>
      <c r="E3149" s="1423" t="s">
        <v>5020</v>
      </c>
      <c r="F3149" s="1453" t="s">
        <v>619</v>
      </c>
      <c r="G3149" s="1420">
        <v>1</v>
      </c>
      <c r="H3149" s="1419" t="s">
        <v>0</v>
      </c>
      <c r="I3149" s="1420">
        <v>1</v>
      </c>
      <c r="J3149" s="1421">
        <v>0.25</v>
      </c>
      <c r="K3149" s="1419"/>
      <c r="L3149" s="1422"/>
      <c r="M3149" s="1423"/>
      <c r="N3149" s="1423"/>
      <c r="O3149" s="1423"/>
      <c r="P3149" s="1423"/>
      <c r="Q3149" s="1423"/>
      <c r="R3149" s="1423"/>
      <c r="S3149" s="1423"/>
      <c r="T3149" s="1423"/>
      <c r="U3149" s="1424"/>
      <c r="V3149" s="1423"/>
      <c r="W3149" s="1423"/>
      <c r="X3149" s="1423"/>
      <c r="Y3149" s="1423"/>
      <c r="Z3149" s="1423"/>
      <c r="AA3149" s="1423"/>
      <c r="AB3149" s="1423"/>
      <c r="AC3149" s="1423"/>
      <c r="AD3149" s="1423"/>
      <c r="AE3149" s="1423"/>
      <c r="AF3149" s="1423"/>
      <c r="AG3149" s="1133">
        <v>44100000</v>
      </c>
      <c r="AH3149" s="1133" t="s">
        <v>5059</v>
      </c>
      <c r="AI3149" s="1644">
        <v>42828</v>
      </c>
      <c r="AJ3149" s="1133" t="s">
        <v>2066</v>
      </c>
      <c r="AK3149" s="1133" t="s">
        <v>4864</v>
      </c>
      <c r="AL3149" s="1133" t="s">
        <v>5022</v>
      </c>
      <c r="AM3149" s="1489">
        <v>22868000</v>
      </c>
      <c r="AN3149" s="1489">
        <v>22868000</v>
      </c>
      <c r="AO3149" s="1133" t="s">
        <v>250</v>
      </c>
      <c r="AP3149" s="1133" t="s">
        <v>4278</v>
      </c>
      <c r="AQ3149" s="1133" t="s">
        <v>4841</v>
      </c>
      <c r="AR3149" s="1133">
        <v>2204140112</v>
      </c>
      <c r="AS3149" s="1645" t="s">
        <v>5060</v>
      </c>
      <c r="AT3149" s="1645" t="s">
        <v>6240</v>
      </c>
      <c r="AU3149" s="1645">
        <v>1</v>
      </c>
      <c r="AV3149" s="1645">
        <v>1</v>
      </c>
      <c r="AW3149" s="1661">
        <v>42826</v>
      </c>
      <c r="AX3149" s="1661">
        <v>42870</v>
      </c>
      <c r="AY3149" s="1648">
        <v>22868000</v>
      </c>
      <c r="AZ3149" s="1670">
        <v>201700011</v>
      </c>
      <c r="BA3149" s="1423" t="s">
        <v>5061</v>
      </c>
      <c r="BB3149" s="1423" t="s">
        <v>5062</v>
      </c>
      <c r="BC3149" s="1423" t="s">
        <v>5063</v>
      </c>
      <c r="BD3149" s="1670">
        <v>201700830</v>
      </c>
      <c r="BE3149" s="1668">
        <v>42850</v>
      </c>
      <c r="BF3149" s="4045">
        <v>22868000</v>
      </c>
      <c r="BG3149" s="1670">
        <v>2017000883</v>
      </c>
      <c r="BH3149" s="1455">
        <v>42873</v>
      </c>
      <c r="BI3149" s="1437">
        <v>22868000</v>
      </c>
      <c r="BJ3149" s="1672">
        <v>42902</v>
      </c>
      <c r="BK3149" s="1672">
        <v>42923</v>
      </c>
      <c r="BL3149" s="1412">
        <f t="shared" si="349"/>
        <v>0</v>
      </c>
      <c r="BM3149" s="1419"/>
      <c r="BN3149" s="1439"/>
      <c r="BO3149" s="1439"/>
      <c r="BP3149" s="1439"/>
      <c r="BQ3149" s="1439"/>
      <c r="BR3149" s="1439">
        <v>22868000</v>
      </c>
      <c r="BS3149" s="1439"/>
      <c r="BT3149" s="1439"/>
      <c r="BU3149" s="1439"/>
      <c r="BV3149" s="1439"/>
      <c r="BW3149" s="1439"/>
      <c r="BX3149" s="1439"/>
      <c r="BY3149" s="1439"/>
      <c r="BZ3149" s="1439"/>
      <c r="CA3149" s="1439"/>
      <c r="CB3149" s="1439"/>
      <c r="CC3149" s="1439"/>
      <c r="CD3149" s="1440" t="s">
        <v>4788</v>
      </c>
    </row>
    <row r="3150" spans="1:82" s="1414" customFormat="1" ht="132" x14ac:dyDescent="0.25">
      <c r="A3150" s="1580" t="s">
        <v>163</v>
      </c>
      <c r="B3150" s="1581" t="s">
        <v>5017</v>
      </c>
      <c r="C3150" s="1602" t="s">
        <v>5018</v>
      </c>
      <c r="D3150" s="1418">
        <v>418</v>
      </c>
      <c r="E3150" s="1423" t="s">
        <v>5020</v>
      </c>
      <c r="F3150" s="1453" t="s">
        <v>619</v>
      </c>
      <c r="G3150" s="1420">
        <v>1</v>
      </c>
      <c r="H3150" s="1419" t="s">
        <v>0</v>
      </c>
      <c r="I3150" s="1420">
        <v>1</v>
      </c>
      <c r="J3150" s="1421">
        <v>0.25</v>
      </c>
      <c r="K3150" s="1419"/>
      <c r="L3150" s="1422"/>
      <c r="M3150" s="1423"/>
      <c r="N3150" s="1423"/>
      <c r="O3150" s="1423"/>
      <c r="P3150" s="1423"/>
      <c r="Q3150" s="1423"/>
      <c r="R3150" s="1423"/>
      <c r="S3150" s="1423"/>
      <c r="T3150" s="1423"/>
      <c r="U3150" s="1424"/>
      <c r="V3150" s="1423"/>
      <c r="W3150" s="1423"/>
      <c r="X3150" s="1423"/>
      <c r="Y3150" s="1423"/>
      <c r="Z3150" s="1423"/>
      <c r="AA3150" s="1423"/>
      <c r="AB3150" s="1423"/>
      <c r="AC3150" s="1423"/>
      <c r="AD3150" s="1423"/>
      <c r="AE3150" s="1423"/>
      <c r="AF3150" s="1423"/>
      <c r="AG3150" s="1133">
        <v>92100000</v>
      </c>
      <c r="AH3150" s="1133" t="s">
        <v>5035</v>
      </c>
      <c r="AI3150" s="1644">
        <v>42795</v>
      </c>
      <c r="AJ3150" s="1133" t="s">
        <v>1784</v>
      </c>
      <c r="AK3150" s="1133" t="s">
        <v>4864</v>
      </c>
      <c r="AL3150" s="1133" t="s">
        <v>4840</v>
      </c>
      <c r="AM3150" s="1489">
        <v>25000000</v>
      </c>
      <c r="AN3150" s="1489">
        <v>25000000</v>
      </c>
      <c r="AO3150" s="1133" t="s">
        <v>4804</v>
      </c>
      <c r="AP3150" s="1133" t="s">
        <v>4805</v>
      </c>
      <c r="AQ3150" s="1133" t="s">
        <v>4841</v>
      </c>
      <c r="AR3150" s="1133">
        <v>2204140102</v>
      </c>
      <c r="AS3150" s="1645" t="s">
        <v>5064</v>
      </c>
      <c r="AT3150" s="1645" t="s">
        <v>5065</v>
      </c>
      <c r="AU3150" s="1647">
        <v>1</v>
      </c>
      <c r="AV3150" s="1647">
        <v>1</v>
      </c>
      <c r="AW3150" s="1661">
        <v>42795</v>
      </c>
      <c r="AX3150" s="1661">
        <v>43100</v>
      </c>
      <c r="AY3150" s="1648">
        <v>25000000</v>
      </c>
      <c r="AZ3150" s="3840">
        <v>201700001</v>
      </c>
      <c r="BA3150" s="1423" t="s">
        <v>5066</v>
      </c>
      <c r="BB3150" s="1423" t="s">
        <v>5067</v>
      </c>
      <c r="BC3150" s="1423" t="s">
        <v>5068</v>
      </c>
      <c r="BD3150" s="3840">
        <v>2017000491</v>
      </c>
      <c r="BE3150" s="4047">
        <v>42795</v>
      </c>
      <c r="BF3150" s="4045">
        <v>25000000</v>
      </c>
      <c r="BG3150" s="3840">
        <v>2017000424</v>
      </c>
      <c r="BH3150" s="1419"/>
      <c r="BI3150" s="1437">
        <v>25000000</v>
      </c>
      <c r="BJ3150" s="1455">
        <v>42848</v>
      </c>
      <c r="BK3150" s="1455">
        <v>43155</v>
      </c>
      <c r="BL3150" s="1412">
        <f t="shared" si="349"/>
        <v>0</v>
      </c>
      <c r="BM3150" s="1419"/>
      <c r="BN3150" s="1439"/>
      <c r="BO3150" s="1439"/>
      <c r="BP3150" s="1439"/>
      <c r="BQ3150" s="1439"/>
      <c r="BR3150" s="1439">
        <v>2500000</v>
      </c>
      <c r="BS3150" s="1439">
        <v>2500000</v>
      </c>
      <c r="BT3150" s="1439">
        <v>2500000</v>
      </c>
      <c r="BU3150" s="1439">
        <v>2500000</v>
      </c>
      <c r="BV3150" s="1439">
        <v>2500000</v>
      </c>
      <c r="BW3150" s="1439">
        <v>2500000</v>
      </c>
      <c r="BX3150" s="1439"/>
      <c r="BY3150" s="1439"/>
      <c r="BZ3150" s="1439"/>
      <c r="CA3150" s="1439"/>
      <c r="CB3150" s="1439"/>
      <c r="CC3150" s="1439"/>
      <c r="CD3150" s="1440" t="s">
        <v>4788</v>
      </c>
    </row>
    <row r="3151" spans="1:82" s="1414" customFormat="1" ht="132" x14ac:dyDescent="0.25">
      <c r="A3151" s="1580" t="s">
        <v>163</v>
      </c>
      <c r="B3151" s="1581" t="s">
        <v>5017</v>
      </c>
      <c r="C3151" s="1602" t="s">
        <v>5018</v>
      </c>
      <c r="D3151" s="1418">
        <v>418</v>
      </c>
      <c r="E3151" s="1423" t="s">
        <v>5020</v>
      </c>
      <c r="F3151" s="1453" t="s">
        <v>619</v>
      </c>
      <c r="G3151" s="1420">
        <v>1</v>
      </c>
      <c r="H3151" s="1419" t="s">
        <v>0</v>
      </c>
      <c r="I3151" s="1420">
        <v>1</v>
      </c>
      <c r="J3151" s="1421">
        <v>0.25</v>
      </c>
      <c r="K3151" s="1419"/>
      <c r="L3151" s="1422"/>
      <c r="M3151" s="1423"/>
      <c r="N3151" s="1423"/>
      <c r="O3151" s="1423"/>
      <c r="P3151" s="1423"/>
      <c r="Q3151" s="1423"/>
      <c r="R3151" s="1423"/>
      <c r="S3151" s="1423"/>
      <c r="T3151" s="1423"/>
      <c r="U3151" s="1424"/>
      <c r="V3151" s="1423"/>
      <c r="W3151" s="1423"/>
      <c r="X3151" s="1423"/>
      <c r="Y3151" s="1423"/>
      <c r="Z3151" s="1423"/>
      <c r="AA3151" s="1423"/>
      <c r="AB3151" s="1423"/>
      <c r="AC3151" s="1423"/>
      <c r="AD3151" s="1423"/>
      <c r="AE3151" s="1423"/>
      <c r="AF3151" s="1423"/>
      <c r="AG3151" s="1133">
        <v>92100000</v>
      </c>
      <c r="AH3151" s="1133" t="s">
        <v>5035</v>
      </c>
      <c r="AI3151" s="1644">
        <v>42808</v>
      </c>
      <c r="AJ3151" s="1133" t="s">
        <v>1784</v>
      </c>
      <c r="AK3151" s="1133" t="s">
        <v>4864</v>
      </c>
      <c r="AL3151" s="1133" t="s">
        <v>4840</v>
      </c>
      <c r="AM3151" s="1489">
        <v>9500000</v>
      </c>
      <c r="AN3151" s="1489">
        <v>9500000</v>
      </c>
      <c r="AO3151" s="1133" t="s">
        <v>4804</v>
      </c>
      <c r="AP3151" s="1133" t="s">
        <v>4805</v>
      </c>
      <c r="AQ3151" s="1133" t="s">
        <v>4841</v>
      </c>
      <c r="AR3151" s="1133">
        <v>2204140102</v>
      </c>
      <c r="AS3151" s="1645" t="s">
        <v>5069</v>
      </c>
      <c r="AT3151" s="1645" t="s">
        <v>5070</v>
      </c>
      <c r="AU3151" s="1647">
        <v>100</v>
      </c>
      <c r="AV3151" s="1647">
        <v>100</v>
      </c>
      <c r="AW3151" s="1661">
        <v>42809</v>
      </c>
      <c r="AX3151" s="1661">
        <v>43100</v>
      </c>
      <c r="AY3151" s="1648">
        <v>9500000</v>
      </c>
      <c r="AZ3151" s="3840">
        <v>201700004</v>
      </c>
      <c r="BA3151" s="1423" t="s">
        <v>5071</v>
      </c>
      <c r="BB3151" s="1423" t="s">
        <v>5072</v>
      </c>
      <c r="BC3151" s="1671" t="s">
        <v>5073</v>
      </c>
      <c r="BD3151" s="3840">
        <v>2017000606</v>
      </c>
      <c r="BE3151" s="1455">
        <v>42809</v>
      </c>
      <c r="BF3151" s="4045">
        <v>9500000</v>
      </c>
      <c r="BG3151" s="1419">
        <v>2017000650</v>
      </c>
      <c r="BH3151" s="1419" t="s">
        <v>5074</v>
      </c>
      <c r="BI3151" s="1437">
        <v>9500000</v>
      </c>
      <c r="BJ3151" s="1455">
        <v>42859</v>
      </c>
      <c r="BK3151" s="1455">
        <v>42879</v>
      </c>
      <c r="BL3151" s="1412">
        <f t="shared" si="349"/>
        <v>0</v>
      </c>
      <c r="BM3151" s="1419"/>
      <c r="BN3151" s="1439"/>
      <c r="BO3151" s="1439"/>
      <c r="BP3151" s="1439"/>
      <c r="BQ3151" s="1439"/>
      <c r="BR3151" s="1439">
        <v>9500000</v>
      </c>
      <c r="BS3151" s="1439"/>
      <c r="BT3151" s="1439"/>
      <c r="BU3151" s="1439"/>
      <c r="BV3151" s="1439"/>
      <c r="BW3151" s="1439"/>
      <c r="BX3151" s="1439"/>
      <c r="BY3151" s="1439"/>
      <c r="BZ3151" s="1439"/>
      <c r="CA3151" s="1439"/>
      <c r="CB3151" s="1439"/>
      <c r="CC3151" s="1439"/>
      <c r="CD3151" s="1440" t="s">
        <v>4788</v>
      </c>
    </row>
    <row r="3152" spans="1:82" s="1414" customFormat="1" ht="132" x14ac:dyDescent="0.25">
      <c r="A3152" s="1580" t="s">
        <v>163</v>
      </c>
      <c r="B3152" s="1581" t="s">
        <v>5017</v>
      </c>
      <c r="C3152" s="1602" t="s">
        <v>5018</v>
      </c>
      <c r="D3152" s="1418">
        <v>418</v>
      </c>
      <c r="E3152" s="1423" t="s">
        <v>5020</v>
      </c>
      <c r="F3152" s="1453" t="s">
        <v>619</v>
      </c>
      <c r="G3152" s="1420">
        <v>1</v>
      </c>
      <c r="H3152" s="1419" t="s">
        <v>0</v>
      </c>
      <c r="I3152" s="1420">
        <v>1</v>
      </c>
      <c r="J3152" s="1421">
        <v>0.25</v>
      </c>
      <c r="K3152" s="1419"/>
      <c r="L3152" s="1422"/>
      <c r="M3152" s="1423"/>
      <c r="N3152" s="1423"/>
      <c r="O3152" s="1423"/>
      <c r="P3152" s="1423"/>
      <c r="Q3152" s="1423"/>
      <c r="R3152" s="1423"/>
      <c r="S3152" s="1423"/>
      <c r="T3152" s="1423"/>
      <c r="U3152" s="1424"/>
      <c r="V3152" s="1423"/>
      <c r="W3152" s="1423"/>
      <c r="X3152" s="1423"/>
      <c r="Y3152" s="1423"/>
      <c r="Z3152" s="1423"/>
      <c r="AA3152" s="1423"/>
      <c r="AB3152" s="1423"/>
      <c r="AC3152" s="1423"/>
      <c r="AD3152" s="1423"/>
      <c r="AE3152" s="1423"/>
      <c r="AF3152" s="1423"/>
      <c r="AG3152" s="1133">
        <v>92100000</v>
      </c>
      <c r="AH3152" s="1133" t="s">
        <v>5035</v>
      </c>
      <c r="AI3152" s="1644">
        <v>42809</v>
      </c>
      <c r="AJ3152" s="1133" t="s">
        <v>1784</v>
      </c>
      <c r="AK3152" s="1133" t="s">
        <v>4864</v>
      </c>
      <c r="AL3152" s="1133" t="s">
        <v>4840</v>
      </c>
      <c r="AM3152" s="1489">
        <v>40860000</v>
      </c>
      <c r="AN3152" s="1489">
        <v>40860000</v>
      </c>
      <c r="AO3152" s="1133" t="s">
        <v>4804</v>
      </c>
      <c r="AP3152" s="1133" t="s">
        <v>4805</v>
      </c>
      <c r="AQ3152" s="1133" t="s">
        <v>4841</v>
      </c>
      <c r="AR3152" s="1133">
        <v>2204140102</v>
      </c>
      <c r="AS3152" s="1645" t="s">
        <v>5075</v>
      </c>
      <c r="AT3152" s="1645" t="s">
        <v>5065</v>
      </c>
      <c r="AU3152" s="1647">
        <v>1</v>
      </c>
      <c r="AV3152" s="1673">
        <v>1</v>
      </c>
      <c r="AW3152" s="1661">
        <v>42795</v>
      </c>
      <c r="AX3152" s="1661">
        <v>43100</v>
      </c>
      <c r="AY3152" s="1648">
        <v>40860000</v>
      </c>
      <c r="AZ3152" s="3840">
        <v>201700003</v>
      </c>
      <c r="BA3152" s="1423" t="s">
        <v>5076</v>
      </c>
      <c r="BB3152" s="1423" t="s">
        <v>5077</v>
      </c>
      <c r="BC3152" s="1423" t="s">
        <v>5078</v>
      </c>
      <c r="BD3152" s="3840">
        <v>2017000579</v>
      </c>
      <c r="BE3152" s="1455">
        <v>42821</v>
      </c>
      <c r="BF3152" s="4045">
        <v>40860000</v>
      </c>
      <c r="BG3152" s="1419">
        <v>2017000578</v>
      </c>
      <c r="BH3152" s="1455">
        <v>42829</v>
      </c>
      <c r="BI3152" s="1437">
        <v>40860000</v>
      </c>
      <c r="BJ3152" s="1455">
        <v>42829</v>
      </c>
      <c r="BK3152" s="1455">
        <v>43098</v>
      </c>
      <c r="BL3152" s="1412">
        <f t="shared" si="349"/>
        <v>0</v>
      </c>
      <c r="BM3152" s="1419"/>
      <c r="BN3152" s="1439"/>
      <c r="BO3152" s="1439"/>
      <c r="BP3152" s="1439"/>
      <c r="BQ3152" s="1439"/>
      <c r="BR3152" s="1439">
        <v>4540000</v>
      </c>
      <c r="BS3152" s="1439">
        <v>4540000</v>
      </c>
      <c r="BT3152" s="1439">
        <v>4540000</v>
      </c>
      <c r="BU3152" s="1439">
        <v>4540000</v>
      </c>
      <c r="BV3152" s="1439">
        <v>4540000</v>
      </c>
      <c r="BW3152" s="1439">
        <v>4540000</v>
      </c>
      <c r="BX3152" s="1439">
        <v>4540000</v>
      </c>
      <c r="BY3152" s="1439"/>
      <c r="BZ3152" s="1439"/>
      <c r="CA3152" s="1439"/>
      <c r="CB3152" s="1439"/>
      <c r="CC3152" s="1439"/>
      <c r="CD3152" s="1440" t="s">
        <v>4788</v>
      </c>
    </row>
    <row r="3153" spans="1:82" s="1414" customFormat="1" ht="132" x14ac:dyDescent="0.25">
      <c r="A3153" s="1580" t="s">
        <v>163</v>
      </c>
      <c r="B3153" s="1581" t="s">
        <v>5017</v>
      </c>
      <c r="C3153" s="1602" t="s">
        <v>5018</v>
      </c>
      <c r="D3153" s="1418">
        <v>418</v>
      </c>
      <c r="E3153" s="1423" t="s">
        <v>5020</v>
      </c>
      <c r="F3153" s="1453" t="s">
        <v>619</v>
      </c>
      <c r="G3153" s="1420">
        <v>1</v>
      </c>
      <c r="H3153" s="1419" t="s">
        <v>0</v>
      </c>
      <c r="I3153" s="1420">
        <v>1</v>
      </c>
      <c r="J3153" s="1421">
        <v>0.25</v>
      </c>
      <c r="K3153" s="1419"/>
      <c r="L3153" s="1422"/>
      <c r="M3153" s="1423"/>
      <c r="N3153" s="1423"/>
      <c r="O3153" s="1423"/>
      <c r="P3153" s="1423"/>
      <c r="Q3153" s="1423"/>
      <c r="R3153" s="1423"/>
      <c r="S3153" s="1423"/>
      <c r="T3153" s="1423"/>
      <c r="U3153" s="1424"/>
      <c r="V3153" s="1423"/>
      <c r="W3153" s="1423"/>
      <c r="X3153" s="1423"/>
      <c r="Y3153" s="1423"/>
      <c r="Z3153" s="1423"/>
      <c r="AA3153" s="1423"/>
      <c r="AB3153" s="1423"/>
      <c r="AC3153" s="1423"/>
      <c r="AD3153" s="1423"/>
      <c r="AE3153" s="1423"/>
      <c r="AF3153" s="1423"/>
      <c r="AG3153" s="1133">
        <v>92100000</v>
      </c>
      <c r="AH3153" s="1133" t="s">
        <v>5035</v>
      </c>
      <c r="AI3153" s="1644">
        <v>42808</v>
      </c>
      <c r="AJ3153" s="1133" t="s">
        <v>1784</v>
      </c>
      <c r="AK3153" s="1133" t="s">
        <v>4864</v>
      </c>
      <c r="AL3153" s="1133" t="s">
        <v>4840</v>
      </c>
      <c r="AM3153" s="1489">
        <v>6820220</v>
      </c>
      <c r="AN3153" s="1489">
        <v>6820220</v>
      </c>
      <c r="AO3153" s="1133" t="s">
        <v>4804</v>
      </c>
      <c r="AP3153" s="1133" t="s">
        <v>4805</v>
      </c>
      <c r="AQ3153" s="1133" t="s">
        <v>4841</v>
      </c>
      <c r="AR3153" s="1133">
        <v>2204140102</v>
      </c>
      <c r="AS3153" s="1645" t="s">
        <v>5079</v>
      </c>
      <c r="AT3153" s="1645" t="s">
        <v>5080</v>
      </c>
      <c r="AU3153" s="1647">
        <v>1</v>
      </c>
      <c r="AV3153" s="1647">
        <v>1</v>
      </c>
      <c r="AW3153" s="1661">
        <v>42768</v>
      </c>
      <c r="AX3153" s="1661">
        <v>43100</v>
      </c>
      <c r="AY3153" s="1648">
        <v>6820220</v>
      </c>
      <c r="AZ3153" s="1423">
        <v>201700004</v>
      </c>
      <c r="BA3153" s="1423" t="s">
        <v>4081</v>
      </c>
      <c r="BB3153" s="1423" t="s">
        <v>5081</v>
      </c>
      <c r="BC3153" s="1423" t="s">
        <v>5082</v>
      </c>
      <c r="BD3153" s="4041">
        <v>2017000381</v>
      </c>
      <c r="BE3153" s="1455">
        <v>42781</v>
      </c>
      <c r="BF3153" s="4038">
        <v>6820220</v>
      </c>
      <c r="BG3153" s="1419">
        <v>2017000839</v>
      </c>
      <c r="BH3153" s="1674">
        <v>42891</v>
      </c>
      <c r="BI3153" s="1437">
        <v>6820219.96</v>
      </c>
      <c r="BJ3153" s="1674">
        <v>42891</v>
      </c>
      <c r="BK3153" s="1455">
        <v>43097</v>
      </c>
      <c r="BL3153" s="1412">
        <f t="shared" si="349"/>
        <v>4.0000000037252903E-2</v>
      </c>
      <c r="BM3153" s="1419"/>
      <c r="BN3153" s="1439"/>
      <c r="BO3153" s="1439"/>
      <c r="BP3153" s="1439"/>
      <c r="BQ3153" s="1439"/>
      <c r="BR3153" s="1439">
        <v>6820620</v>
      </c>
      <c r="BS3153" s="1439"/>
      <c r="BT3153" s="1439"/>
      <c r="BU3153" s="1439"/>
      <c r="BV3153" s="1439"/>
      <c r="BW3153" s="1439"/>
      <c r="BX3153" s="1439"/>
      <c r="BY3153" s="1439"/>
      <c r="BZ3153" s="1439"/>
      <c r="CA3153" s="1439"/>
      <c r="CB3153" s="1439"/>
      <c r="CC3153" s="1439"/>
      <c r="CD3153" s="1440" t="s">
        <v>4788</v>
      </c>
    </row>
    <row r="3154" spans="1:82" s="1414" customFormat="1" ht="132" x14ac:dyDescent="0.25">
      <c r="A3154" s="1580" t="s">
        <v>163</v>
      </c>
      <c r="B3154" s="1581" t="s">
        <v>5017</v>
      </c>
      <c r="C3154" s="1602" t="s">
        <v>5018</v>
      </c>
      <c r="D3154" s="1418">
        <v>418</v>
      </c>
      <c r="E3154" s="1423" t="s">
        <v>5020</v>
      </c>
      <c r="F3154" s="1453" t="s">
        <v>619</v>
      </c>
      <c r="G3154" s="1420">
        <v>1</v>
      </c>
      <c r="H3154" s="1419" t="s">
        <v>0</v>
      </c>
      <c r="I3154" s="1420">
        <v>1</v>
      </c>
      <c r="J3154" s="1421">
        <v>0.25</v>
      </c>
      <c r="K3154" s="1419"/>
      <c r="L3154" s="1422"/>
      <c r="M3154" s="1423"/>
      <c r="N3154" s="1423"/>
      <c r="O3154" s="1423"/>
      <c r="P3154" s="1423"/>
      <c r="Q3154" s="1423"/>
      <c r="R3154" s="1423"/>
      <c r="S3154" s="1423"/>
      <c r="T3154" s="1423"/>
      <c r="U3154" s="1424"/>
      <c r="V3154" s="1423"/>
      <c r="W3154" s="1423"/>
      <c r="X3154" s="1423"/>
      <c r="Y3154" s="1423"/>
      <c r="Z3154" s="1423"/>
      <c r="AA3154" s="1423"/>
      <c r="AB3154" s="1423"/>
      <c r="AC3154" s="1423"/>
      <c r="AD3154" s="1423"/>
      <c r="AE3154" s="1423"/>
      <c r="AF3154" s="1423"/>
      <c r="AG3154" s="1133">
        <v>80120000</v>
      </c>
      <c r="AH3154" s="1133" t="s">
        <v>5035</v>
      </c>
      <c r="AI3154" s="1644">
        <v>42857</v>
      </c>
      <c r="AJ3154" s="1133" t="s">
        <v>5083</v>
      </c>
      <c r="AK3154" s="1133" t="s">
        <v>4864</v>
      </c>
      <c r="AL3154" s="1133" t="s">
        <v>4840</v>
      </c>
      <c r="AM3154" s="1489">
        <v>12925000</v>
      </c>
      <c r="AN3154" s="1489">
        <v>12925000</v>
      </c>
      <c r="AO3154" s="1133" t="s">
        <v>4804</v>
      </c>
      <c r="AP3154" s="1133" t="s">
        <v>4805</v>
      </c>
      <c r="AQ3154" s="1133" t="s">
        <v>4841</v>
      </c>
      <c r="AR3154" s="1133">
        <v>2204140112</v>
      </c>
      <c r="AS3154" s="1645" t="s">
        <v>5084</v>
      </c>
      <c r="AT3154" s="1645" t="s">
        <v>5085</v>
      </c>
      <c r="AU3154" s="1647">
        <v>3</v>
      </c>
      <c r="AV3154" s="1675">
        <v>3</v>
      </c>
      <c r="AW3154" s="1661">
        <v>42857</v>
      </c>
      <c r="AX3154" s="1661">
        <v>43100</v>
      </c>
      <c r="AY3154" s="1648">
        <v>35425000</v>
      </c>
      <c r="AZ3154" s="3840">
        <v>2017000248</v>
      </c>
      <c r="BA3154" s="1423" t="s">
        <v>349</v>
      </c>
      <c r="BB3154" s="1423" t="s">
        <v>5086</v>
      </c>
      <c r="BC3154" s="1423" t="s">
        <v>5087</v>
      </c>
      <c r="BD3154" s="1670">
        <v>2017000866</v>
      </c>
      <c r="BE3154" s="1455">
        <v>42887</v>
      </c>
      <c r="BF3154" s="1419">
        <v>15000000</v>
      </c>
      <c r="BG3154" s="1419">
        <v>2017001104</v>
      </c>
      <c r="BH3154" s="1455">
        <v>42937</v>
      </c>
      <c r="BI3154" s="1437">
        <v>12925000</v>
      </c>
      <c r="BJ3154" s="1455">
        <v>42940</v>
      </c>
      <c r="BK3154" s="1455">
        <v>43100</v>
      </c>
      <c r="BL3154" s="1412">
        <f t="shared" si="349"/>
        <v>2075000</v>
      </c>
      <c r="BM3154" s="1419"/>
      <c r="BN3154" s="1439"/>
      <c r="BO3154" s="1439"/>
      <c r="BP3154" s="1439"/>
      <c r="BQ3154" s="1439"/>
      <c r="BR3154" s="1439">
        <v>2350000</v>
      </c>
      <c r="BS3154" s="1439">
        <v>2350000</v>
      </c>
      <c r="BT3154" s="1439">
        <v>2350000</v>
      </c>
      <c r="BU3154" s="1439">
        <v>2350000</v>
      </c>
      <c r="BV3154" s="1439"/>
      <c r="BW3154" s="1439"/>
      <c r="BX3154" s="1439"/>
      <c r="BY3154" s="1439"/>
      <c r="BZ3154" s="1439"/>
      <c r="CA3154" s="1439"/>
      <c r="CB3154" s="1439"/>
      <c r="CC3154" s="1439"/>
      <c r="CD3154" s="1440" t="s">
        <v>4788</v>
      </c>
    </row>
    <row r="3155" spans="1:82" s="1414" customFormat="1" ht="132" x14ac:dyDescent="0.25">
      <c r="A3155" s="1580" t="s">
        <v>163</v>
      </c>
      <c r="B3155" s="1581" t="s">
        <v>5017</v>
      </c>
      <c r="C3155" s="1602" t="s">
        <v>5018</v>
      </c>
      <c r="D3155" s="1418">
        <v>418</v>
      </c>
      <c r="E3155" s="1423" t="s">
        <v>5020</v>
      </c>
      <c r="F3155" s="1453" t="s">
        <v>619</v>
      </c>
      <c r="G3155" s="1420">
        <v>1</v>
      </c>
      <c r="H3155" s="1419" t="s">
        <v>0</v>
      </c>
      <c r="I3155" s="1420">
        <v>1</v>
      </c>
      <c r="J3155" s="1421">
        <v>0.25</v>
      </c>
      <c r="K3155" s="1419"/>
      <c r="L3155" s="1422"/>
      <c r="M3155" s="1423"/>
      <c r="N3155" s="1423"/>
      <c r="O3155" s="1423"/>
      <c r="P3155" s="1423"/>
      <c r="Q3155" s="1423"/>
      <c r="R3155" s="1423"/>
      <c r="S3155" s="1423"/>
      <c r="T3155" s="1423"/>
      <c r="U3155" s="1424"/>
      <c r="V3155" s="1423"/>
      <c r="W3155" s="1423"/>
      <c r="X3155" s="1423"/>
      <c r="Y3155" s="1423"/>
      <c r="Z3155" s="1423"/>
      <c r="AA3155" s="1423"/>
      <c r="AB3155" s="1423"/>
      <c r="AC3155" s="1423"/>
      <c r="AD3155" s="1423"/>
      <c r="AE3155" s="1423"/>
      <c r="AF3155" s="1423"/>
      <c r="AG3155" s="1133">
        <v>80120000</v>
      </c>
      <c r="AH3155" s="1133" t="s">
        <v>5035</v>
      </c>
      <c r="AI3155" s="1644">
        <v>42857</v>
      </c>
      <c r="AJ3155" s="1133" t="s">
        <v>5083</v>
      </c>
      <c r="AK3155" s="1133" t="s">
        <v>4864</v>
      </c>
      <c r="AL3155" s="1133" t="s">
        <v>4840</v>
      </c>
      <c r="AM3155" s="1489">
        <v>12925000</v>
      </c>
      <c r="AN3155" s="1489">
        <v>12925000</v>
      </c>
      <c r="AO3155" s="1133" t="s">
        <v>4804</v>
      </c>
      <c r="AP3155" s="1133" t="s">
        <v>4805</v>
      </c>
      <c r="AQ3155" s="1133" t="s">
        <v>4841</v>
      </c>
      <c r="AR3155" s="1133">
        <v>2204140112</v>
      </c>
      <c r="AS3155" s="1645"/>
      <c r="AT3155" s="1645"/>
      <c r="AU3155" s="1647"/>
      <c r="AV3155" s="1675"/>
      <c r="AW3155" s="1661"/>
      <c r="AX3155" s="1661"/>
      <c r="AY3155" s="1648"/>
      <c r="AZ3155" s="3840">
        <v>2017000265</v>
      </c>
      <c r="BA3155" s="1423" t="s">
        <v>4218</v>
      </c>
      <c r="BB3155" s="1423" t="s">
        <v>5088</v>
      </c>
      <c r="BC3155" s="1423" t="s">
        <v>5087</v>
      </c>
      <c r="BD3155" s="1670">
        <v>2017000864</v>
      </c>
      <c r="BE3155" s="1455">
        <v>42887</v>
      </c>
      <c r="BF3155" s="1419">
        <v>15000000</v>
      </c>
      <c r="BG3155" s="1419">
        <v>2017001194</v>
      </c>
      <c r="BH3155" s="1455">
        <v>42958</v>
      </c>
      <c r="BI3155" s="1437">
        <v>11250000</v>
      </c>
      <c r="BJ3155" s="1455">
        <v>42958</v>
      </c>
      <c r="BK3155" s="1455">
        <v>43095</v>
      </c>
      <c r="BL3155" s="1412">
        <f t="shared" si="349"/>
        <v>3750000</v>
      </c>
      <c r="BM3155" s="1419"/>
      <c r="BN3155" s="1439"/>
      <c r="BO3155" s="1439"/>
      <c r="BP3155" s="1439"/>
      <c r="BQ3155" s="1439"/>
      <c r="BR3155" s="1439"/>
      <c r="BS3155" s="1439"/>
      <c r="BT3155" s="1439"/>
      <c r="BU3155" s="1439"/>
      <c r="BV3155" s="1439"/>
      <c r="BW3155" s="1439"/>
      <c r="BX3155" s="1439"/>
      <c r="BY3155" s="1439"/>
      <c r="BZ3155" s="1439"/>
      <c r="CA3155" s="1439"/>
      <c r="CB3155" s="1439"/>
      <c r="CC3155" s="1439"/>
      <c r="CD3155" s="1440"/>
    </row>
    <row r="3156" spans="1:82" s="1414" customFormat="1" ht="132" x14ac:dyDescent="0.25">
      <c r="A3156" s="1580" t="s">
        <v>163</v>
      </c>
      <c r="B3156" s="1581" t="s">
        <v>5017</v>
      </c>
      <c r="C3156" s="1602" t="s">
        <v>5018</v>
      </c>
      <c r="D3156" s="1418">
        <v>418</v>
      </c>
      <c r="E3156" s="1423" t="s">
        <v>5020</v>
      </c>
      <c r="F3156" s="1453" t="s">
        <v>619</v>
      </c>
      <c r="G3156" s="1420">
        <v>1</v>
      </c>
      <c r="H3156" s="1419" t="s">
        <v>0</v>
      </c>
      <c r="I3156" s="1420">
        <v>1</v>
      </c>
      <c r="J3156" s="1421">
        <v>0.25</v>
      </c>
      <c r="K3156" s="1419"/>
      <c r="L3156" s="1422"/>
      <c r="M3156" s="1423"/>
      <c r="N3156" s="1423"/>
      <c r="O3156" s="1423"/>
      <c r="P3156" s="1423"/>
      <c r="Q3156" s="1423"/>
      <c r="R3156" s="1423"/>
      <c r="S3156" s="1423"/>
      <c r="T3156" s="1423"/>
      <c r="U3156" s="1424"/>
      <c r="V3156" s="1423"/>
      <c r="W3156" s="1423"/>
      <c r="X3156" s="1423"/>
      <c r="Y3156" s="1423"/>
      <c r="Z3156" s="1423"/>
      <c r="AA3156" s="1423"/>
      <c r="AB3156" s="1423"/>
      <c r="AC3156" s="1423"/>
      <c r="AD3156" s="1423"/>
      <c r="AE3156" s="1423"/>
      <c r="AF3156" s="1423"/>
      <c r="AG3156" s="1133">
        <v>80120000</v>
      </c>
      <c r="AH3156" s="1133" t="s">
        <v>5035</v>
      </c>
      <c r="AI3156" s="1644">
        <v>42857</v>
      </c>
      <c r="AJ3156" s="1133" t="s">
        <v>5083</v>
      </c>
      <c r="AK3156" s="1133" t="s">
        <v>4864</v>
      </c>
      <c r="AL3156" s="1133" t="s">
        <v>4840</v>
      </c>
      <c r="AM3156" s="1489">
        <v>11250000</v>
      </c>
      <c r="AN3156" s="1489">
        <v>11250000</v>
      </c>
      <c r="AO3156" s="1133" t="s">
        <v>4804</v>
      </c>
      <c r="AP3156" s="1133" t="s">
        <v>4805</v>
      </c>
      <c r="AQ3156" s="1133" t="s">
        <v>4841</v>
      </c>
      <c r="AR3156" s="1133">
        <v>2204140112</v>
      </c>
      <c r="AS3156" s="1645"/>
      <c r="AT3156" s="1645"/>
      <c r="AU3156" s="1647"/>
      <c r="AV3156" s="1675"/>
      <c r="AW3156" s="1661"/>
      <c r="AX3156" s="1661"/>
      <c r="AY3156" s="1648"/>
      <c r="AZ3156" s="3840">
        <v>201700266</v>
      </c>
      <c r="BA3156" s="1423" t="s">
        <v>4218</v>
      </c>
      <c r="BB3156" s="1423" t="s">
        <v>5089</v>
      </c>
      <c r="BC3156" s="1423" t="s">
        <v>5087</v>
      </c>
      <c r="BD3156" s="1670">
        <v>2017000865</v>
      </c>
      <c r="BE3156" s="1455">
        <v>42887</v>
      </c>
      <c r="BF3156" s="1419">
        <v>15000000</v>
      </c>
      <c r="BG3156" s="1419">
        <v>2017001200</v>
      </c>
      <c r="BH3156" s="1455">
        <v>42958</v>
      </c>
      <c r="BI3156" s="1437">
        <v>11250000</v>
      </c>
      <c r="BJ3156" s="1455">
        <v>42958</v>
      </c>
      <c r="BK3156" s="1455">
        <v>43095</v>
      </c>
      <c r="BL3156" s="1412">
        <f t="shared" si="349"/>
        <v>3750000</v>
      </c>
      <c r="BM3156" s="1419"/>
      <c r="BN3156" s="1439"/>
      <c r="BO3156" s="1439"/>
      <c r="BP3156" s="1439"/>
      <c r="BQ3156" s="1439"/>
      <c r="BR3156" s="1439">
        <v>2500000</v>
      </c>
      <c r="BS3156" s="1439">
        <v>2500000</v>
      </c>
      <c r="BT3156" s="1439">
        <v>2500000</v>
      </c>
      <c r="BU3156" s="1439">
        <v>2500000</v>
      </c>
      <c r="BV3156" s="1439">
        <v>1250000</v>
      </c>
      <c r="BW3156" s="1439"/>
      <c r="BX3156" s="1439"/>
      <c r="BY3156" s="1439"/>
      <c r="BZ3156" s="1439"/>
      <c r="CA3156" s="1439"/>
      <c r="CB3156" s="1439"/>
      <c r="CC3156" s="1439"/>
      <c r="CD3156" s="1440"/>
    </row>
    <row r="3157" spans="1:82" s="1414" customFormat="1" ht="132" x14ac:dyDescent="0.25">
      <c r="A3157" s="1580" t="s">
        <v>163</v>
      </c>
      <c r="B3157" s="1581" t="s">
        <v>5017</v>
      </c>
      <c r="C3157" s="1602" t="s">
        <v>5018</v>
      </c>
      <c r="D3157" s="1418">
        <v>418</v>
      </c>
      <c r="E3157" s="1423" t="s">
        <v>5020</v>
      </c>
      <c r="F3157" s="1453" t="s">
        <v>619</v>
      </c>
      <c r="G3157" s="1420">
        <v>1</v>
      </c>
      <c r="H3157" s="1419" t="s">
        <v>0</v>
      </c>
      <c r="I3157" s="1420">
        <v>1</v>
      </c>
      <c r="J3157" s="1421">
        <v>0.25</v>
      </c>
      <c r="K3157" s="1419"/>
      <c r="L3157" s="1422"/>
      <c r="M3157" s="1423"/>
      <c r="N3157" s="1423"/>
      <c r="O3157" s="1423"/>
      <c r="P3157" s="1423"/>
      <c r="Q3157" s="1423"/>
      <c r="R3157" s="1423"/>
      <c r="S3157" s="1423"/>
      <c r="T3157" s="1423"/>
      <c r="U3157" s="1424"/>
      <c r="V3157" s="1423"/>
      <c r="W3157" s="1423"/>
      <c r="X3157" s="1423"/>
      <c r="Y3157" s="1423"/>
      <c r="Z3157" s="1423"/>
      <c r="AA3157" s="1423"/>
      <c r="AB3157" s="1423"/>
      <c r="AC3157" s="1423"/>
      <c r="AD3157" s="1423"/>
      <c r="AE3157" s="1423"/>
      <c r="AF3157" s="1423"/>
      <c r="AG3157" s="1133">
        <v>85101601</v>
      </c>
      <c r="AH3157" s="1133" t="s">
        <v>5035</v>
      </c>
      <c r="AI3157" s="1644">
        <v>42857</v>
      </c>
      <c r="AJ3157" s="1133" t="s">
        <v>5083</v>
      </c>
      <c r="AK3157" s="1133" t="s">
        <v>4864</v>
      </c>
      <c r="AL3157" s="1133" t="s">
        <v>4840</v>
      </c>
      <c r="AM3157" s="1489">
        <v>11250000</v>
      </c>
      <c r="AN3157" s="1489">
        <v>11250000</v>
      </c>
      <c r="AO3157" s="1133" t="s">
        <v>4804</v>
      </c>
      <c r="AP3157" s="1133" t="s">
        <v>4805</v>
      </c>
      <c r="AQ3157" s="1133" t="s">
        <v>4841</v>
      </c>
      <c r="AR3157" s="1133">
        <v>2204140112</v>
      </c>
      <c r="AS3157" s="1645" t="s">
        <v>5090</v>
      </c>
      <c r="AT3157" s="1645" t="s">
        <v>5085</v>
      </c>
      <c r="AU3157" s="1647">
        <v>3</v>
      </c>
      <c r="AV3157" s="1675">
        <v>3</v>
      </c>
      <c r="AW3157" s="1661">
        <v>42857</v>
      </c>
      <c r="AX3157" s="1661">
        <v>43100</v>
      </c>
      <c r="AY3157" s="1648">
        <v>31250000</v>
      </c>
      <c r="AZ3157" s="3840">
        <v>2017000263</v>
      </c>
      <c r="BA3157" s="1423" t="s">
        <v>4218</v>
      </c>
      <c r="BB3157" s="1423" t="s">
        <v>5091</v>
      </c>
      <c r="BC3157" s="1423" t="s">
        <v>5092</v>
      </c>
      <c r="BD3157" s="1670">
        <v>2017000960</v>
      </c>
      <c r="BE3157" s="1455">
        <v>42887</v>
      </c>
      <c r="BF3157" s="1419">
        <v>15000000</v>
      </c>
      <c r="BG3157" s="1419">
        <v>2017001197</v>
      </c>
      <c r="BH3157" s="1455">
        <v>42958</v>
      </c>
      <c r="BI3157" s="1437">
        <v>11250000</v>
      </c>
      <c r="BJ3157" s="1455">
        <v>42958</v>
      </c>
      <c r="BK3157" s="1455">
        <v>43095</v>
      </c>
      <c r="BL3157" s="1412">
        <f t="shared" si="349"/>
        <v>3750000</v>
      </c>
      <c r="BM3157" s="1419"/>
      <c r="BN3157" s="1439"/>
      <c r="BO3157" s="1439"/>
      <c r="BP3157" s="1439"/>
      <c r="BQ3157" s="1439"/>
      <c r="BR3157" s="1439">
        <v>2500000</v>
      </c>
      <c r="BS3157" s="1439">
        <v>2500000</v>
      </c>
      <c r="BT3157" s="1439">
        <v>2500000</v>
      </c>
      <c r="BU3157" s="1439">
        <v>2500000</v>
      </c>
      <c r="BV3157" s="1439">
        <v>1250000</v>
      </c>
      <c r="BW3157" s="1439"/>
      <c r="BX3157" s="1439"/>
      <c r="BY3157" s="1439"/>
      <c r="BZ3157" s="1439"/>
      <c r="CA3157" s="1439"/>
      <c r="CB3157" s="1439"/>
      <c r="CC3157" s="1439"/>
      <c r="CD3157" s="1440" t="s">
        <v>4788</v>
      </c>
    </row>
    <row r="3158" spans="1:82" s="1414" customFormat="1" ht="132" x14ac:dyDescent="0.25">
      <c r="A3158" s="1580" t="s">
        <v>163</v>
      </c>
      <c r="B3158" s="1581" t="s">
        <v>5017</v>
      </c>
      <c r="C3158" s="1602" t="s">
        <v>5018</v>
      </c>
      <c r="D3158" s="1418">
        <v>418</v>
      </c>
      <c r="E3158" s="1423" t="s">
        <v>5020</v>
      </c>
      <c r="F3158" s="1453" t="s">
        <v>619</v>
      </c>
      <c r="G3158" s="1420">
        <v>1</v>
      </c>
      <c r="H3158" s="1419" t="s">
        <v>0</v>
      </c>
      <c r="I3158" s="1420">
        <v>1</v>
      </c>
      <c r="J3158" s="1421">
        <v>0.25</v>
      </c>
      <c r="K3158" s="1419"/>
      <c r="L3158" s="1422"/>
      <c r="M3158" s="1423"/>
      <c r="N3158" s="1423"/>
      <c r="O3158" s="1423"/>
      <c r="P3158" s="1423"/>
      <c r="Q3158" s="1423"/>
      <c r="R3158" s="1423"/>
      <c r="S3158" s="1423"/>
      <c r="T3158" s="1423"/>
      <c r="U3158" s="1424"/>
      <c r="V3158" s="1423"/>
      <c r="W3158" s="1423"/>
      <c r="X3158" s="1423"/>
      <c r="Y3158" s="1423"/>
      <c r="Z3158" s="1423"/>
      <c r="AA3158" s="1423"/>
      <c r="AB3158" s="1423"/>
      <c r="AC3158" s="1423"/>
      <c r="AD3158" s="1423"/>
      <c r="AE3158" s="1423"/>
      <c r="AF3158" s="1423"/>
      <c r="AG3158" s="1133">
        <v>85101601</v>
      </c>
      <c r="AH3158" s="1133" t="s">
        <v>5035</v>
      </c>
      <c r="AI3158" s="1644">
        <v>42857</v>
      </c>
      <c r="AJ3158" s="1133" t="s">
        <v>5083</v>
      </c>
      <c r="AK3158" s="1133" t="s">
        <v>4864</v>
      </c>
      <c r="AL3158" s="1133" t="s">
        <v>4840</v>
      </c>
      <c r="AM3158" s="1489">
        <v>11250000</v>
      </c>
      <c r="AN3158" s="1489">
        <v>11250000</v>
      </c>
      <c r="AO3158" s="1133" t="s">
        <v>4804</v>
      </c>
      <c r="AP3158" s="1133" t="s">
        <v>4805</v>
      </c>
      <c r="AQ3158" s="1133" t="s">
        <v>4841</v>
      </c>
      <c r="AR3158" s="1133">
        <v>2204140112</v>
      </c>
      <c r="AS3158" s="1645"/>
      <c r="AT3158" s="1645"/>
      <c r="AU3158" s="1647"/>
      <c r="AV3158" s="1675"/>
      <c r="AW3158" s="1661"/>
      <c r="AX3158" s="1661"/>
      <c r="AY3158" s="1648"/>
      <c r="AZ3158" s="3840">
        <v>2017000264</v>
      </c>
      <c r="BA3158" s="1423" t="s">
        <v>2124</v>
      </c>
      <c r="BB3158" s="1423" t="s">
        <v>5093</v>
      </c>
      <c r="BC3158" s="1423" t="s">
        <v>5092</v>
      </c>
      <c r="BD3158" s="1670">
        <v>2017000959</v>
      </c>
      <c r="BE3158" s="1455">
        <v>42887</v>
      </c>
      <c r="BF3158" s="1419">
        <v>15000000</v>
      </c>
      <c r="BG3158" s="1419">
        <v>20171196</v>
      </c>
      <c r="BH3158" s="1455">
        <v>42958</v>
      </c>
      <c r="BI3158" s="1437">
        <v>11250000</v>
      </c>
      <c r="BJ3158" s="1455">
        <v>42958</v>
      </c>
      <c r="BK3158" s="1455">
        <v>43095</v>
      </c>
      <c r="BL3158" s="1412">
        <f t="shared" si="349"/>
        <v>3750000</v>
      </c>
      <c r="BM3158" s="1419"/>
      <c r="BN3158" s="1439"/>
      <c r="BO3158" s="1439"/>
      <c r="BP3158" s="1439"/>
      <c r="BQ3158" s="1439"/>
      <c r="BR3158" s="1439">
        <v>2500000</v>
      </c>
      <c r="BS3158" s="1439">
        <v>2500000</v>
      </c>
      <c r="BT3158" s="1439">
        <v>2500000</v>
      </c>
      <c r="BU3158" s="1439">
        <v>2500000</v>
      </c>
      <c r="BV3158" s="1439">
        <v>1250000</v>
      </c>
      <c r="BW3158" s="1439"/>
      <c r="BX3158" s="1439"/>
      <c r="BY3158" s="1439"/>
      <c r="BZ3158" s="1439"/>
      <c r="CA3158" s="1439"/>
      <c r="CB3158" s="1439"/>
      <c r="CC3158" s="1439"/>
      <c r="CD3158" s="1440"/>
    </row>
    <row r="3159" spans="1:82" s="1414" customFormat="1" ht="132" x14ac:dyDescent="0.25">
      <c r="A3159" s="1580" t="s">
        <v>163</v>
      </c>
      <c r="B3159" s="1581" t="s">
        <v>5017</v>
      </c>
      <c r="C3159" s="1602" t="s">
        <v>5018</v>
      </c>
      <c r="D3159" s="1418">
        <v>418</v>
      </c>
      <c r="E3159" s="1423" t="s">
        <v>5020</v>
      </c>
      <c r="F3159" s="1453" t="s">
        <v>619</v>
      </c>
      <c r="G3159" s="1420">
        <v>1</v>
      </c>
      <c r="H3159" s="1419" t="s">
        <v>0</v>
      </c>
      <c r="I3159" s="1420">
        <v>1</v>
      </c>
      <c r="J3159" s="1421">
        <v>0.25</v>
      </c>
      <c r="K3159" s="1419"/>
      <c r="L3159" s="1422"/>
      <c r="M3159" s="1423"/>
      <c r="N3159" s="1423"/>
      <c r="O3159" s="1423"/>
      <c r="P3159" s="1423"/>
      <c r="Q3159" s="1423"/>
      <c r="R3159" s="1423"/>
      <c r="S3159" s="1423"/>
      <c r="T3159" s="1423"/>
      <c r="U3159" s="1424"/>
      <c r="V3159" s="1423"/>
      <c r="W3159" s="1423"/>
      <c r="X3159" s="1423"/>
      <c r="Y3159" s="1423"/>
      <c r="Z3159" s="1423"/>
      <c r="AA3159" s="1423"/>
      <c r="AB3159" s="1423"/>
      <c r="AC3159" s="1423"/>
      <c r="AD3159" s="1423"/>
      <c r="AE3159" s="1423"/>
      <c r="AF3159" s="1423"/>
      <c r="AG3159" s="1133">
        <v>85101601</v>
      </c>
      <c r="AH3159" s="1133" t="s">
        <v>5035</v>
      </c>
      <c r="AI3159" s="1644">
        <v>42857</v>
      </c>
      <c r="AJ3159" s="1133" t="s">
        <v>5083</v>
      </c>
      <c r="AK3159" s="1133" t="s">
        <v>4864</v>
      </c>
      <c r="AL3159" s="1133" t="s">
        <v>4840</v>
      </c>
      <c r="AM3159" s="1489">
        <v>8750000</v>
      </c>
      <c r="AN3159" s="1489">
        <v>8750000</v>
      </c>
      <c r="AO3159" s="1133" t="s">
        <v>4804</v>
      </c>
      <c r="AP3159" s="1133" t="s">
        <v>4805</v>
      </c>
      <c r="AQ3159" s="1133" t="s">
        <v>4841</v>
      </c>
      <c r="AR3159" s="1133">
        <v>2204140112</v>
      </c>
      <c r="AS3159" s="1645"/>
      <c r="AT3159" s="1645"/>
      <c r="AU3159" s="1647"/>
      <c r="AV3159" s="1675"/>
      <c r="AW3159" s="1661"/>
      <c r="AX3159" s="1661"/>
      <c r="AY3159" s="1648"/>
      <c r="AZ3159" s="3840">
        <v>201700282</v>
      </c>
      <c r="BA3159" s="1423" t="s">
        <v>2124</v>
      </c>
      <c r="BB3159" s="1423" t="s">
        <v>5094</v>
      </c>
      <c r="BC3159" s="1423" t="s">
        <v>5092</v>
      </c>
      <c r="BD3159" s="1670">
        <v>2017000961</v>
      </c>
      <c r="BE3159" s="1455">
        <v>42906</v>
      </c>
      <c r="BF3159" s="1419">
        <v>15000000</v>
      </c>
      <c r="BG3159" s="1419">
        <v>2017001311</v>
      </c>
      <c r="BH3159" s="1455">
        <v>42990</v>
      </c>
      <c r="BI3159" s="1437">
        <v>8750000</v>
      </c>
      <c r="BJ3159" s="1455">
        <v>42991</v>
      </c>
      <c r="BK3159" s="1455">
        <v>43097</v>
      </c>
      <c r="BL3159" s="1412">
        <f t="shared" si="349"/>
        <v>6250000</v>
      </c>
      <c r="BM3159" s="1419"/>
      <c r="BN3159" s="1439"/>
      <c r="BO3159" s="1439"/>
      <c r="BP3159" s="1439"/>
      <c r="BQ3159" s="1439"/>
      <c r="BR3159" s="1439">
        <v>2500000</v>
      </c>
      <c r="BS3159" s="1439">
        <v>2500000</v>
      </c>
      <c r="BT3159" s="1439"/>
      <c r="BU3159" s="1439"/>
      <c r="BV3159" s="1439"/>
      <c r="BW3159" s="1439"/>
      <c r="BX3159" s="1439"/>
      <c r="BY3159" s="1439"/>
      <c r="BZ3159" s="1439"/>
      <c r="CA3159" s="1439"/>
      <c r="CB3159" s="1439"/>
      <c r="CC3159" s="1439"/>
      <c r="CD3159" s="1440"/>
    </row>
    <row r="3160" spans="1:82" s="1414" customFormat="1" ht="132" x14ac:dyDescent="0.25">
      <c r="A3160" s="1580" t="s">
        <v>163</v>
      </c>
      <c r="B3160" s="1581" t="s">
        <v>5017</v>
      </c>
      <c r="C3160" s="1602" t="s">
        <v>5018</v>
      </c>
      <c r="D3160" s="1418">
        <v>418</v>
      </c>
      <c r="E3160" s="1423" t="s">
        <v>5020</v>
      </c>
      <c r="F3160" s="1453" t="s">
        <v>619</v>
      </c>
      <c r="G3160" s="1420">
        <v>1</v>
      </c>
      <c r="H3160" s="1419" t="s">
        <v>0</v>
      </c>
      <c r="I3160" s="1420">
        <v>1</v>
      </c>
      <c r="J3160" s="1421">
        <v>0.25</v>
      </c>
      <c r="K3160" s="1419"/>
      <c r="L3160" s="1422"/>
      <c r="M3160" s="1423"/>
      <c r="N3160" s="1423"/>
      <c r="O3160" s="1423"/>
      <c r="P3160" s="1423"/>
      <c r="Q3160" s="1423"/>
      <c r="R3160" s="1423"/>
      <c r="S3160" s="1423"/>
      <c r="T3160" s="1423"/>
      <c r="U3160" s="1424"/>
      <c r="V3160" s="1423"/>
      <c r="W3160" s="1423"/>
      <c r="X3160" s="1423"/>
      <c r="Y3160" s="1423"/>
      <c r="Z3160" s="1423"/>
      <c r="AA3160" s="1423"/>
      <c r="AB3160" s="1423"/>
      <c r="AC3160" s="1423"/>
      <c r="AD3160" s="1423"/>
      <c r="AE3160" s="1423"/>
      <c r="AF3160" s="1423"/>
      <c r="AG3160" s="1133"/>
      <c r="AH3160" s="1133" t="s">
        <v>5035</v>
      </c>
      <c r="AI3160" s="1644">
        <v>42857</v>
      </c>
      <c r="AJ3160" s="1133" t="s">
        <v>5083</v>
      </c>
      <c r="AK3160" s="1133" t="s">
        <v>4864</v>
      </c>
      <c r="AL3160" s="1133" t="s">
        <v>4840</v>
      </c>
      <c r="AM3160" s="1489">
        <v>5400000</v>
      </c>
      <c r="AN3160" s="1489">
        <v>5400000</v>
      </c>
      <c r="AO3160" s="1133" t="s">
        <v>4804</v>
      </c>
      <c r="AP3160" s="1133" t="s">
        <v>4805</v>
      </c>
      <c r="AQ3160" s="1133" t="s">
        <v>4841</v>
      </c>
      <c r="AR3160" s="1133">
        <v>2204140112</v>
      </c>
      <c r="AS3160" s="1645" t="s">
        <v>6241</v>
      </c>
      <c r="AT3160" s="1645" t="s">
        <v>5085</v>
      </c>
      <c r="AU3160" s="1647">
        <v>1</v>
      </c>
      <c r="AV3160" s="1675"/>
      <c r="AW3160" s="1661">
        <v>42857</v>
      </c>
      <c r="AX3160" s="1661">
        <v>43100</v>
      </c>
      <c r="AY3160" s="1648">
        <v>5400000</v>
      </c>
      <c r="AZ3160" s="3840">
        <v>2017000262</v>
      </c>
      <c r="BA3160" s="1423" t="s">
        <v>2124</v>
      </c>
      <c r="BB3160" s="1423" t="s">
        <v>5095</v>
      </c>
      <c r="BC3160" s="1423" t="s">
        <v>5096</v>
      </c>
      <c r="BD3160" s="1670">
        <v>2017000962</v>
      </c>
      <c r="BE3160" s="1455">
        <v>42887</v>
      </c>
      <c r="BF3160" s="1419">
        <v>5400000</v>
      </c>
      <c r="BG3160" s="1419">
        <v>2017001195</v>
      </c>
      <c r="BH3160" s="1455">
        <v>42958</v>
      </c>
      <c r="BI3160" s="1437">
        <v>5400000</v>
      </c>
      <c r="BJ3160" s="1455">
        <v>42958</v>
      </c>
      <c r="BK3160" s="1455">
        <v>43095</v>
      </c>
      <c r="BL3160" s="1412">
        <f t="shared" si="349"/>
        <v>0</v>
      </c>
      <c r="BM3160" s="1419"/>
      <c r="BN3160" s="1439"/>
      <c r="BO3160" s="1439"/>
      <c r="BP3160" s="1439"/>
      <c r="BQ3160" s="1439"/>
      <c r="BR3160" s="1439">
        <v>1200000</v>
      </c>
      <c r="BS3160" s="1439">
        <v>1200000</v>
      </c>
      <c r="BT3160" s="1439">
        <v>1200000</v>
      </c>
      <c r="BU3160" s="1439">
        <v>1200000</v>
      </c>
      <c r="BV3160" s="1439">
        <v>600000</v>
      </c>
      <c r="BW3160" s="1439"/>
      <c r="BX3160" s="1439"/>
      <c r="BY3160" s="1439"/>
      <c r="BZ3160" s="1439"/>
      <c r="CA3160" s="1439"/>
      <c r="CB3160" s="1439"/>
      <c r="CC3160" s="1439"/>
      <c r="CD3160" s="1440"/>
    </row>
    <row r="3161" spans="1:82" s="1414" customFormat="1" ht="132" x14ac:dyDescent="0.25">
      <c r="A3161" s="1580" t="s">
        <v>163</v>
      </c>
      <c r="B3161" s="1581" t="s">
        <v>5017</v>
      </c>
      <c r="C3161" s="1602" t="s">
        <v>5018</v>
      </c>
      <c r="D3161" s="1418">
        <v>418</v>
      </c>
      <c r="E3161" s="1423" t="s">
        <v>5020</v>
      </c>
      <c r="F3161" s="1453" t="s">
        <v>619</v>
      </c>
      <c r="G3161" s="1420">
        <v>1</v>
      </c>
      <c r="H3161" s="1419" t="s">
        <v>0</v>
      </c>
      <c r="I3161" s="1420">
        <v>1</v>
      </c>
      <c r="J3161" s="1421">
        <v>0.25</v>
      </c>
      <c r="K3161" s="1419"/>
      <c r="L3161" s="1422"/>
      <c r="M3161" s="1423"/>
      <c r="N3161" s="1423"/>
      <c r="O3161" s="1423"/>
      <c r="P3161" s="1423"/>
      <c r="Q3161" s="1423"/>
      <c r="R3161" s="1423"/>
      <c r="S3161" s="1423"/>
      <c r="T3161" s="1423"/>
      <c r="U3161" s="1424"/>
      <c r="V3161" s="1423"/>
      <c r="W3161" s="1423"/>
      <c r="X3161" s="1423"/>
      <c r="Y3161" s="1423"/>
      <c r="Z3161" s="1423"/>
      <c r="AA3161" s="1423"/>
      <c r="AB3161" s="1423"/>
      <c r="AC3161" s="1423"/>
      <c r="AD3161" s="1423"/>
      <c r="AE3161" s="1423"/>
      <c r="AF3161" s="1423"/>
      <c r="AG3161" s="1133" t="s">
        <v>5097</v>
      </c>
      <c r="AH3161" s="1133" t="s">
        <v>5098</v>
      </c>
      <c r="AI3161" s="1644">
        <v>42808</v>
      </c>
      <c r="AJ3161" s="1133" t="s">
        <v>1784</v>
      </c>
      <c r="AK3161" s="1133" t="s">
        <v>4864</v>
      </c>
      <c r="AL3161" s="1133" t="s">
        <v>4840</v>
      </c>
      <c r="AM3161" s="1489">
        <v>398681562</v>
      </c>
      <c r="AN3161" s="1489">
        <v>398681562</v>
      </c>
      <c r="AO3161" s="1133" t="s">
        <v>4804</v>
      </c>
      <c r="AP3161" s="1133" t="s">
        <v>4805</v>
      </c>
      <c r="AQ3161" s="1133" t="s">
        <v>4841</v>
      </c>
      <c r="AR3161" s="1133">
        <v>2204140112</v>
      </c>
      <c r="AS3161" s="1647" t="s">
        <v>5099</v>
      </c>
      <c r="AT3161" s="1645" t="s">
        <v>5100</v>
      </c>
      <c r="AU3161" s="1647">
        <v>4</v>
      </c>
      <c r="AV3161" s="1647"/>
      <c r="AW3161" s="1661">
        <v>42887</v>
      </c>
      <c r="AX3161" s="1661">
        <v>43100</v>
      </c>
      <c r="AY3161" s="1648">
        <v>398681562</v>
      </c>
      <c r="AZ3161" s="1423" t="s">
        <v>5101</v>
      </c>
      <c r="BA3161" s="1423" t="s">
        <v>4145</v>
      </c>
      <c r="BB3161" s="1423" t="s">
        <v>5102</v>
      </c>
      <c r="BC3161" s="1671" t="s">
        <v>5103</v>
      </c>
      <c r="BD3161" s="1423">
        <v>2017001380</v>
      </c>
      <c r="BE3161" s="1455">
        <v>42991</v>
      </c>
      <c r="BF3161" s="1676">
        <v>398681562</v>
      </c>
      <c r="BG3161" s="1455">
        <v>43090</v>
      </c>
      <c r="BH3161" s="1455">
        <v>43097</v>
      </c>
      <c r="BI3161" s="1437">
        <v>398681562</v>
      </c>
      <c r="BJ3161" s="1419"/>
      <c r="BK3161" s="1419"/>
      <c r="BL3161" s="1412">
        <f t="shared" si="349"/>
        <v>0</v>
      </c>
      <c r="BM3161" s="1419"/>
      <c r="BN3161" s="1439"/>
      <c r="BO3161" s="1439"/>
      <c r="BP3161" s="1439"/>
      <c r="BQ3161" s="1439"/>
      <c r="BR3161" s="1439"/>
      <c r="BS3161" s="1439"/>
      <c r="BT3161" s="1439"/>
      <c r="BU3161" s="1439"/>
      <c r="BV3161" s="1439"/>
      <c r="BW3161" s="1439"/>
      <c r="BX3161" s="1439"/>
      <c r="BY3161" s="1439"/>
      <c r="BZ3161" s="1439"/>
      <c r="CA3161" s="1439"/>
      <c r="CB3161" s="1439"/>
      <c r="CC3161" s="1439"/>
      <c r="CD3161" s="1440"/>
    </row>
    <row r="3162" spans="1:82" s="1414" customFormat="1" ht="132" x14ac:dyDescent="0.25">
      <c r="A3162" s="1580" t="s">
        <v>163</v>
      </c>
      <c r="B3162" s="1581" t="s">
        <v>5017</v>
      </c>
      <c r="C3162" s="1602" t="s">
        <v>5018</v>
      </c>
      <c r="D3162" s="1418">
        <v>418</v>
      </c>
      <c r="E3162" s="1423" t="s">
        <v>5020</v>
      </c>
      <c r="F3162" s="1453" t="s">
        <v>619</v>
      </c>
      <c r="G3162" s="1420">
        <v>1</v>
      </c>
      <c r="H3162" s="1419" t="s">
        <v>0</v>
      </c>
      <c r="I3162" s="1420">
        <v>1</v>
      </c>
      <c r="J3162" s="1421">
        <v>0.25</v>
      </c>
      <c r="K3162" s="1419"/>
      <c r="L3162" s="1422"/>
      <c r="M3162" s="1423"/>
      <c r="N3162" s="1423"/>
      <c r="O3162" s="1423"/>
      <c r="P3162" s="1423"/>
      <c r="Q3162" s="1423"/>
      <c r="R3162" s="1423"/>
      <c r="S3162" s="1423"/>
      <c r="T3162" s="1423"/>
      <c r="U3162" s="1424"/>
      <c r="V3162" s="1423"/>
      <c r="W3162" s="1423"/>
      <c r="X3162" s="1423"/>
      <c r="Y3162" s="1423"/>
      <c r="Z3162" s="1423"/>
      <c r="AA3162" s="1423"/>
      <c r="AB3162" s="1423"/>
      <c r="AC3162" s="1423"/>
      <c r="AD3162" s="1423"/>
      <c r="AE3162" s="1423"/>
      <c r="AF3162" s="1423"/>
      <c r="AG3162" s="1133" t="s">
        <v>5097</v>
      </c>
      <c r="AH3162" s="1133" t="s">
        <v>5098</v>
      </c>
      <c r="AI3162" s="1644">
        <v>42808</v>
      </c>
      <c r="AJ3162" s="1133" t="s">
        <v>1784</v>
      </c>
      <c r="AK3162" s="1133" t="s">
        <v>4864</v>
      </c>
      <c r="AL3162" s="1133" t="s">
        <v>4840</v>
      </c>
      <c r="AM3162" s="1489">
        <v>67522110</v>
      </c>
      <c r="AN3162" s="1489">
        <v>67522110</v>
      </c>
      <c r="AO3162" s="1133" t="s">
        <v>4804</v>
      </c>
      <c r="AP3162" s="1133" t="s">
        <v>4805</v>
      </c>
      <c r="AQ3162" s="1133" t="s">
        <v>4841</v>
      </c>
      <c r="AR3162" s="1133" t="s">
        <v>5104</v>
      </c>
      <c r="AS3162" s="1647" t="s">
        <v>5099</v>
      </c>
      <c r="AT3162" s="1645" t="s">
        <v>5100</v>
      </c>
      <c r="AU3162" s="1647">
        <v>4</v>
      </c>
      <c r="AV3162" s="1647"/>
      <c r="AW3162" s="1661">
        <v>42887</v>
      </c>
      <c r="AX3162" s="1661">
        <v>43100</v>
      </c>
      <c r="AY3162" s="1648">
        <v>67522110</v>
      </c>
      <c r="AZ3162" s="1423" t="s">
        <v>5105</v>
      </c>
      <c r="BA3162" s="1423" t="s">
        <v>4145</v>
      </c>
      <c r="BB3162" s="1423" t="s">
        <v>5106</v>
      </c>
      <c r="BC3162" s="1671" t="s">
        <v>5103</v>
      </c>
      <c r="BD3162" s="1671">
        <v>2017001732</v>
      </c>
      <c r="BE3162" s="1455">
        <v>43070</v>
      </c>
      <c r="BF3162" s="1676">
        <v>67522110</v>
      </c>
      <c r="BG3162" s="1455">
        <v>43090</v>
      </c>
      <c r="BH3162" s="1455">
        <v>43097</v>
      </c>
      <c r="BI3162" s="1437">
        <v>67522110</v>
      </c>
      <c r="BJ3162" s="1419"/>
      <c r="BK3162" s="1419"/>
      <c r="BL3162" s="1412">
        <f t="shared" si="349"/>
        <v>0</v>
      </c>
      <c r="BM3162" s="1419"/>
      <c r="BN3162" s="1439"/>
      <c r="BO3162" s="1439"/>
      <c r="BP3162" s="1439"/>
      <c r="BQ3162" s="1439"/>
      <c r="BR3162" s="1439"/>
      <c r="BS3162" s="1439"/>
      <c r="BT3162" s="1439"/>
      <c r="BU3162" s="1439"/>
      <c r="BV3162" s="1439"/>
      <c r="BW3162" s="1439"/>
      <c r="BX3162" s="1439"/>
      <c r="BY3162" s="1439"/>
      <c r="BZ3162" s="1439"/>
      <c r="CA3162" s="1439"/>
      <c r="CB3162" s="1439"/>
      <c r="CC3162" s="1439"/>
      <c r="CD3162" s="1440" t="s">
        <v>4788</v>
      </c>
    </row>
    <row r="3163" spans="1:82" s="1414" customFormat="1" ht="132" x14ac:dyDescent="0.25">
      <c r="A3163" s="1580" t="s">
        <v>163</v>
      </c>
      <c r="B3163" s="1581" t="s">
        <v>5017</v>
      </c>
      <c r="C3163" s="1602" t="s">
        <v>5018</v>
      </c>
      <c r="D3163" s="1418">
        <v>418</v>
      </c>
      <c r="E3163" s="1423" t="s">
        <v>5020</v>
      </c>
      <c r="F3163" s="1453" t="s">
        <v>619</v>
      </c>
      <c r="G3163" s="1420">
        <v>1</v>
      </c>
      <c r="H3163" s="1419" t="s">
        <v>0</v>
      </c>
      <c r="I3163" s="1420">
        <v>1</v>
      </c>
      <c r="J3163" s="1421">
        <v>0.25</v>
      </c>
      <c r="K3163" s="1419"/>
      <c r="L3163" s="1422"/>
      <c r="M3163" s="1423"/>
      <c r="N3163" s="1423"/>
      <c r="O3163" s="1423"/>
      <c r="P3163" s="1423"/>
      <c r="Q3163" s="1423"/>
      <c r="R3163" s="1423"/>
      <c r="S3163" s="1423"/>
      <c r="T3163" s="1423"/>
      <c r="U3163" s="1424"/>
      <c r="V3163" s="1423"/>
      <c r="W3163" s="1423"/>
      <c r="X3163" s="1423"/>
      <c r="Y3163" s="1423"/>
      <c r="Z3163" s="1423"/>
      <c r="AA3163" s="1423"/>
      <c r="AB3163" s="1423"/>
      <c r="AC3163" s="1423"/>
      <c r="AD3163" s="1423"/>
      <c r="AE3163" s="1423"/>
      <c r="AF3163" s="1423"/>
      <c r="AG3163" s="1133">
        <v>25101801</v>
      </c>
      <c r="AH3163" s="1133" t="s">
        <v>5107</v>
      </c>
      <c r="AI3163" s="1644">
        <v>42808</v>
      </c>
      <c r="AJ3163" s="1133" t="s">
        <v>1784</v>
      </c>
      <c r="AK3163" s="1133" t="s">
        <v>4864</v>
      </c>
      <c r="AL3163" s="1133" t="s">
        <v>4840</v>
      </c>
      <c r="AM3163" s="1489">
        <v>440504347</v>
      </c>
      <c r="AN3163" s="1489">
        <v>440504347</v>
      </c>
      <c r="AO3163" s="1133" t="s">
        <v>4804</v>
      </c>
      <c r="AP3163" s="1133" t="s">
        <v>4805</v>
      </c>
      <c r="AQ3163" s="1133" t="s">
        <v>4841</v>
      </c>
      <c r="AR3163" s="1133">
        <v>2204140112</v>
      </c>
      <c r="AS3163" s="1647" t="s">
        <v>5108</v>
      </c>
      <c r="AT3163" s="1645" t="s">
        <v>5109</v>
      </c>
      <c r="AU3163" s="1647">
        <v>22</v>
      </c>
      <c r="AV3163" s="1647"/>
      <c r="AW3163" s="1661">
        <v>42887</v>
      </c>
      <c r="AX3163" s="1661">
        <v>43100</v>
      </c>
      <c r="AY3163" s="1648">
        <v>440504347</v>
      </c>
      <c r="AZ3163" s="1423" t="s">
        <v>5110</v>
      </c>
      <c r="BA3163" s="1423" t="s">
        <v>4145</v>
      </c>
      <c r="BB3163" s="1423"/>
      <c r="BC3163" s="1671" t="s">
        <v>5111</v>
      </c>
      <c r="BD3163" s="1670">
        <v>2017001379</v>
      </c>
      <c r="BE3163" s="1455">
        <v>42991</v>
      </c>
      <c r="BF3163" s="1676">
        <v>440504347</v>
      </c>
      <c r="BG3163" s="1419"/>
      <c r="BH3163" s="1419"/>
      <c r="BI3163" s="1437">
        <v>440504347</v>
      </c>
      <c r="BJ3163" s="1419"/>
      <c r="BK3163" s="1419"/>
      <c r="BL3163" s="1412">
        <f t="shared" si="349"/>
        <v>0</v>
      </c>
      <c r="BM3163" s="1419"/>
      <c r="BN3163" s="1439"/>
      <c r="BO3163" s="1439"/>
      <c r="BP3163" s="1439"/>
      <c r="BQ3163" s="1439"/>
      <c r="BR3163" s="1439"/>
      <c r="BS3163" s="1439"/>
      <c r="BT3163" s="1439"/>
      <c r="BU3163" s="1439"/>
      <c r="BV3163" s="1439"/>
      <c r="BW3163" s="1439"/>
      <c r="BX3163" s="1439"/>
      <c r="BY3163" s="1439"/>
      <c r="BZ3163" s="1439"/>
      <c r="CA3163" s="1439"/>
      <c r="CB3163" s="1439"/>
      <c r="CC3163" s="1439"/>
      <c r="CD3163" s="1440" t="s">
        <v>4788</v>
      </c>
    </row>
    <row r="3164" spans="1:82" s="1414" customFormat="1" ht="132" x14ac:dyDescent="0.25">
      <c r="A3164" s="1580" t="s">
        <v>163</v>
      </c>
      <c r="B3164" s="1581" t="s">
        <v>5017</v>
      </c>
      <c r="C3164" s="1602" t="s">
        <v>5018</v>
      </c>
      <c r="D3164" s="1418">
        <v>418</v>
      </c>
      <c r="E3164" s="1423" t="s">
        <v>5020</v>
      </c>
      <c r="F3164" s="1453" t="s">
        <v>619</v>
      </c>
      <c r="G3164" s="1420">
        <v>1</v>
      </c>
      <c r="H3164" s="1419" t="s">
        <v>0</v>
      </c>
      <c r="I3164" s="1420">
        <v>1</v>
      </c>
      <c r="J3164" s="1421">
        <v>0.25</v>
      </c>
      <c r="K3164" s="1419"/>
      <c r="L3164" s="1422"/>
      <c r="M3164" s="1423"/>
      <c r="N3164" s="1423"/>
      <c r="O3164" s="1423"/>
      <c r="P3164" s="1423"/>
      <c r="Q3164" s="1423"/>
      <c r="R3164" s="1423"/>
      <c r="S3164" s="1423"/>
      <c r="T3164" s="1423"/>
      <c r="U3164" s="1424"/>
      <c r="V3164" s="1423"/>
      <c r="W3164" s="1423"/>
      <c r="X3164" s="1423"/>
      <c r="Y3164" s="1423"/>
      <c r="Z3164" s="1423"/>
      <c r="AA3164" s="1423"/>
      <c r="AB3164" s="1423"/>
      <c r="AC3164" s="1423"/>
      <c r="AD3164" s="1423"/>
      <c r="AE3164" s="1423"/>
      <c r="AF3164" s="1423"/>
      <c r="AG3164" s="1133">
        <v>25101801</v>
      </c>
      <c r="AH3164" s="1133" t="s">
        <v>5107</v>
      </c>
      <c r="AI3164" s="1644">
        <v>42808</v>
      </c>
      <c r="AJ3164" s="1133" t="s">
        <v>1784</v>
      </c>
      <c r="AK3164" s="1133" t="s">
        <v>4864</v>
      </c>
      <c r="AL3164" s="1133" t="s">
        <v>4840</v>
      </c>
      <c r="AM3164" s="1489">
        <v>112312854</v>
      </c>
      <c r="AN3164" s="1489">
        <v>112312854</v>
      </c>
      <c r="AO3164" s="1133" t="s">
        <v>4804</v>
      </c>
      <c r="AP3164" s="1133" t="s">
        <v>4805</v>
      </c>
      <c r="AQ3164" s="1133" t="s">
        <v>4841</v>
      </c>
      <c r="AR3164" s="1133" t="s">
        <v>5112</v>
      </c>
      <c r="AS3164" s="1647" t="s">
        <v>5108</v>
      </c>
      <c r="AT3164" s="1645" t="s">
        <v>5109</v>
      </c>
      <c r="AU3164" s="1647">
        <v>22</v>
      </c>
      <c r="AV3164" s="1647"/>
      <c r="AW3164" s="1661">
        <v>42887</v>
      </c>
      <c r="AX3164" s="1661">
        <v>43100</v>
      </c>
      <c r="AY3164" s="1648">
        <v>112312854</v>
      </c>
      <c r="AZ3164" s="1423" t="s">
        <v>5110</v>
      </c>
      <c r="BA3164" s="1423" t="s">
        <v>4145</v>
      </c>
      <c r="BB3164" s="1423"/>
      <c r="BC3164" s="1671" t="s">
        <v>5111</v>
      </c>
      <c r="BD3164" s="1670">
        <v>2017001685</v>
      </c>
      <c r="BE3164" s="1455">
        <v>43061</v>
      </c>
      <c r="BF3164" s="1676">
        <v>112312854</v>
      </c>
      <c r="BG3164" s="1419"/>
      <c r="BH3164" s="1419"/>
      <c r="BI3164" s="1437">
        <v>112312854</v>
      </c>
      <c r="BJ3164" s="1419"/>
      <c r="BK3164" s="1419"/>
      <c r="BL3164" s="1412">
        <f t="shared" si="349"/>
        <v>0</v>
      </c>
      <c r="BM3164" s="1419"/>
      <c r="BN3164" s="1439"/>
      <c r="BO3164" s="1439"/>
      <c r="BP3164" s="1439"/>
      <c r="BQ3164" s="1439"/>
      <c r="BR3164" s="1439"/>
      <c r="BS3164" s="1439"/>
      <c r="BT3164" s="1439"/>
      <c r="BU3164" s="1439"/>
      <c r="BV3164" s="1439"/>
      <c r="BW3164" s="1439"/>
      <c r="BX3164" s="1439"/>
      <c r="BY3164" s="1439"/>
      <c r="BZ3164" s="1439"/>
      <c r="CA3164" s="1439"/>
      <c r="CB3164" s="1439"/>
      <c r="CC3164" s="1439"/>
      <c r="CD3164" s="1440"/>
    </row>
    <row r="3165" spans="1:82" s="1414" customFormat="1" ht="132" x14ac:dyDescent="0.25">
      <c r="A3165" s="1580" t="s">
        <v>163</v>
      </c>
      <c r="B3165" s="1581" t="s">
        <v>5017</v>
      </c>
      <c r="C3165" s="1602" t="s">
        <v>5018</v>
      </c>
      <c r="D3165" s="1418">
        <v>418</v>
      </c>
      <c r="E3165" s="1423" t="s">
        <v>5020</v>
      </c>
      <c r="F3165" s="1453" t="s">
        <v>619</v>
      </c>
      <c r="G3165" s="1420">
        <v>1</v>
      </c>
      <c r="H3165" s="1419" t="s">
        <v>0</v>
      </c>
      <c r="I3165" s="1420">
        <v>1</v>
      </c>
      <c r="J3165" s="1421">
        <v>0.25</v>
      </c>
      <c r="K3165" s="1419"/>
      <c r="L3165" s="1422"/>
      <c r="M3165" s="1423"/>
      <c r="N3165" s="1423"/>
      <c r="O3165" s="1423"/>
      <c r="P3165" s="1423"/>
      <c r="Q3165" s="1423"/>
      <c r="R3165" s="1423"/>
      <c r="S3165" s="1423"/>
      <c r="T3165" s="1423"/>
      <c r="U3165" s="1424"/>
      <c r="V3165" s="1423"/>
      <c r="W3165" s="1423"/>
      <c r="X3165" s="1423"/>
      <c r="Y3165" s="1423"/>
      <c r="Z3165" s="1423"/>
      <c r="AA3165" s="1423"/>
      <c r="AB3165" s="1423"/>
      <c r="AC3165" s="1423"/>
      <c r="AD3165" s="1423"/>
      <c r="AE3165" s="1423"/>
      <c r="AF3165" s="1423"/>
      <c r="AG3165" s="1133">
        <v>25101801</v>
      </c>
      <c r="AH3165" s="1133" t="s">
        <v>5107</v>
      </c>
      <c r="AI3165" s="1644">
        <v>42808</v>
      </c>
      <c r="AJ3165" s="1133" t="s">
        <v>1784</v>
      </c>
      <c r="AK3165" s="1133" t="s">
        <v>4864</v>
      </c>
      <c r="AL3165" s="1133" t="s">
        <v>4840</v>
      </c>
      <c r="AM3165" s="1489">
        <v>48607329</v>
      </c>
      <c r="AN3165" s="1489">
        <v>48607329</v>
      </c>
      <c r="AO3165" s="1133" t="s">
        <v>4804</v>
      </c>
      <c r="AP3165" s="1133" t="s">
        <v>4805</v>
      </c>
      <c r="AQ3165" s="1133" t="s">
        <v>4841</v>
      </c>
      <c r="AR3165" s="1133" t="s">
        <v>5113</v>
      </c>
      <c r="AS3165" s="1647" t="s">
        <v>5108</v>
      </c>
      <c r="AT3165" s="1645" t="s">
        <v>5109</v>
      </c>
      <c r="AU3165" s="1647">
        <v>22</v>
      </c>
      <c r="AV3165" s="1647"/>
      <c r="AW3165" s="1661">
        <v>42887</v>
      </c>
      <c r="AX3165" s="1661">
        <v>43100</v>
      </c>
      <c r="AY3165" s="1648">
        <v>48607329</v>
      </c>
      <c r="AZ3165" s="1423" t="s">
        <v>5110</v>
      </c>
      <c r="BA3165" s="1423" t="s">
        <v>4145</v>
      </c>
      <c r="BB3165" s="1423"/>
      <c r="BC3165" s="1671" t="s">
        <v>5111</v>
      </c>
      <c r="BD3165" s="1670" t="s">
        <v>5114</v>
      </c>
      <c r="BE3165" s="1455" t="s">
        <v>5115</v>
      </c>
      <c r="BF3165" s="1676">
        <v>48607329</v>
      </c>
      <c r="BG3165" s="1419"/>
      <c r="BH3165" s="1419"/>
      <c r="BI3165" s="1437">
        <v>48607329</v>
      </c>
      <c r="BJ3165" s="1419"/>
      <c r="BK3165" s="1419"/>
      <c r="BL3165" s="1412"/>
      <c r="BM3165" s="1419"/>
      <c r="BN3165" s="1439"/>
      <c r="BO3165" s="1439"/>
      <c r="BP3165" s="1439"/>
      <c r="BQ3165" s="1439"/>
      <c r="BR3165" s="1439"/>
      <c r="BS3165" s="1439"/>
      <c r="BT3165" s="1439"/>
      <c r="BU3165" s="1439"/>
      <c r="BV3165" s="1439"/>
      <c r="BW3165" s="1439"/>
      <c r="BX3165" s="1439"/>
      <c r="BY3165" s="1439"/>
      <c r="BZ3165" s="1439"/>
      <c r="CA3165" s="1439"/>
      <c r="CB3165" s="1439"/>
      <c r="CC3165" s="1439"/>
      <c r="CD3165" s="1440"/>
    </row>
    <row r="3166" spans="1:82" s="1414" customFormat="1" ht="84" customHeight="1" x14ac:dyDescent="0.25">
      <c r="A3166" s="1580" t="s">
        <v>163</v>
      </c>
      <c r="B3166" s="1581" t="s">
        <v>5017</v>
      </c>
      <c r="C3166" s="1602" t="s">
        <v>5018</v>
      </c>
      <c r="D3166" s="1418">
        <v>418</v>
      </c>
      <c r="E3166" s="1423" t="s">
        <v>5020</v>
      </c>
      <c r="F3166" s="1453" t="s">
        <v>619</v>
      </c>
      <c r="G3166" s="1420">
        <v>1</v>
      </c>
      <c r="H3166" s="1419" t="s">
        <v>0</v>
      </c>
      <c r="I3166" s="1420">
        <v>1</v>
      </c>
      <c r="J3166" s="1421">
        <v>0.25</v>
      </c>
      <c r="K3166" s="1419"/>
      <c r="L3166" s="1422"/>
      <c r="M3166" s="1423"/>
      <c r="N3166" s="1423"/>
      <c r="O3166" s="1423"/>
      <c r="P3166" s="1423"/>
      <c r="Q3166" s="1423"/>
      <c r="R3166" s="1423"/>
      <c r="S3166" s="1423"/>
      <c r="T3166" s="1423"/>
      <c r="U3166" s="1424"/>
      <c r="V3166" s="1423"/>
      <c r="W3166" s="1423"/>
      <c r="X3166" s="1423"/>
      <c r="Y3166" s="1423"/>
      <c r="Z3166" s="1423"/>
      <c r="AA3166" s="1423"/>
      <c r="AB3166" s="1423"/>
      <c r="AC3166" s="1423"/>
      <c r="AD3166" s="1423"/>
      <c r="AE3166" s="1423"/>
      <c r="AF3166" s="1423"/>
      <c r="AG3166" s="1133" t="s">
        <v>5116</v>
      </c>
      <c r="AH3166" s="1133" t="s">
        <v>5117</v>
      </c>
      <c r="AI3166" s="1644">
        <v>43009</v>
      </c>
      <c r="AJ3166" s="1133" t="s">
        <v>506</v>
      </c>
      <c r="AK3166" s="1133" t="s">
        <v>4864</v>
      </c>
      <c r="AL3166" s="1133" t="s">
        <v>4840</v>
      </c>
      <c r="AM3166" s="1489">
        <v>19824640</v>
      </c>
      <c r="AN3166" s="1489">
        <v>19824640</v>
      </c>
      <c r="AO3166" s="1133" t="s">
        <v>4804</v>
      </c>
      <c r="AP3166" s="1133" t="s">
        <v>4805</v>
      </c>
      <c r="AQ3166" s="1133" t="s">
        <v>4841</v>
      </c>
      <c r="AR3166" s="1133">
        <v>2204140102</v>
      </c>
      <c r="AS3166" s="1647" t="s">
        <v>5118</v>
      </c>
      <c r="AT3166" s="1645" t="s">
        <v>5109</v>
      </c>
      <c r="AU3166" s="1647">
        <v>20</v>
      </c>
      <c r="AV3166" s="1647"/>
      <c r="AW3166" s="1661">
        <v>43009</v>
      </c>
      <c r="AX3166" s="1661">
        <v>43070</v>
      </c>
      <c r="AY3166" s="1648">
        <v>19824640</v>
      </c>
      <c r="AZ3166" s="1423">
        <v>2017000042</v>
      </c>
      <c r="BA3166" s="1423" t="s">
        <v>4145</v>
      </c>
      <c r="BB3166" s="1423" t="s">
        <v>5119</v>
      </c>
      <c r="BC3166" s="1423" t="s">
        <v>5120</v>
      </c>
      <c r="BD3166" s="1423">
        <v>2017001442</v>
      </c>
      <c r="BE3166" s="1455">
        <v>42948</v>
      </c>
      <c r="BF3166" s="1676">
        <v>20600000</v>
      </c>
      <c r="BG3166" s="1419">
        <v>2017001789</v>
      </c>
      <c r="BH3166" s="1455">
        <v>43089</v>
      </c>
      <c r="BI3166" s="1437">
        <v>19824640</v>
      </c>
      <c r="BJ3166" s="1454">
        <v>43089</v>
      </c>
      <c r="BK3166" s="1454">
        <v>43097</v>
      </c>
      <c r="BL3166" s="1412">
        <f>BF3166-BI3166</f>
        <v>775360</v>
      </c>
      <c r="BM3166" s="1419"/>
      <c r="BN3166" s="1439"/>
      <c r="BO3166" s="1439"/>
      <c r="BP3166" s="1439"/>
      <c r="BQ3166" s="1439"/>
      <c r="BR3166" s="1439"/>
      <c r="BS3166" s="1439"/>
      <c r="BT3166" s="1439"/>
      <c r="BU3166" s="1439"/>
      <c r="BV3166" s="1439"/>
      <c r="BW3166" s="1439"/>
      <c r="BX3166" s="1439"/>
      <c r="BY3166" s="1439"/>
      <c r="BZ3166" s="1439"/>
      <c r="CA3166" s="1439"/>
      <c r="CB3166" s="1439"/>
      <c r="CC3166" s="1439"/>
      <c r="CD3166" s="1440" t="s">
        <v>4788</v>
      </c>
    </row>
    <row r="3167" spans="1:82" s="1414" customFormat="1" ht="79.5" customHeight="1" x14ac:dyDescent="0.25">
      <c r="A3167" s="1580" t="s">
        <v>163</v>
      </c>
      <c r="B3167" s="1581" t="s">
        <v>5017</v>
      </c>
      <c r="C3167" s="1602" t="s">
        <v>5018</v>
      </c>
      <c r="D3167" s="1418">
        <v>418</v>
      </c>
      <c r="E3167" s="1423" t="s">
        <v>5020</v>
      </c>
      <c r="F3167" s="1453" t="s">
        <v>619</v>
      </c>
      <c r="G3167" s="1420">
        <v>1</v>
      </c>
      <c r="H3167" s="1419" t="s">
        <v>0</v>
      </c>
      <c r="I3167" s="1420">
        <v>1</v>
      </c>
      <c r="J3167" s="1421">
        <v>0.25</v>
      </c>
      <c r="K3167" s="1419"/>
      <c r="L3167" s="1422"/>
      <c r="M3167" s="1423"/>
      <c r="N3167" s="1423"/>
      <c r="O3167" s="1423"/>
      <c r="P3167" s="1423"/>
      <c r="Q3167" s="1423"/>
      <c r="R3167" s="1423"/>
      <c r="S3167" s="1423"/>
      <c r="T3167" s="1423"/>
      <c r="U3167" s="1424"/>
      <c r="V3167" s="1423"/>
      <c r="W3167" s="1423"/>
      <c r="X3167" s="1423"/>
      <c r="Y3167" s="1423"/>
      <c r="Z3167" s="1423"/>
      <c r="AA3167" s="1423"/>
      <c r="AB3167" s="1423"/>
      <c r="AC3167" s="1423"/>
      <c r="AD3167" s="1423"/>
      <c r="AE3167" s="1423"/>
      <c r="AF3167" s="1423"/>
      <c r="AG3167" s="1133" t="s">
        <v>5121</v>
      </c>
      <c r="AH3167" s="1133" t="s">
        <v>5122</v>
      </c>
      <c r="AI3167" s="1644">
        <v>42744</v>
      </c>
      <c r="AJ3167" s="1488">
        <v>43017</v>
      </c>
      <c r="AK3167" s="1133" t="s">
        <v>4867</v>
      </c>
      <c r="AL3167" s="1133" t="s">
        <v>4849</v>
      </c>
      <c r="AM3167" s="1489">
        <v>3189200</v>
      </c>
      <c r="AN3167" s="1489">
        <v>3189200</v>
      </c>
      <c r="AO3167" s="1133" t="s">
        <v>5123</v>
      </c>
      <c r="AP3167" s="1133" t="s">
        <v>4805</v>
      </c>
      <c r="AQ3167" s="1133" t="s">
        <v>4841</v>
      </c>
      <c r="AR3167" s="1133">
        <v>2204140112</v>
      </c>
      <c r="AS3167" s="1647" t="s">
        <v>6242</v>
      </c>
      <c r="AT3167" s="1645" t="s">
        <v>5124</v>
      </c>
      <c r="AU3167" s="1647">
        <v>6</v>
      </c>
      <c r="AV3167" s="1647"/>
      <c r="AW3167" s="1661">
        <v>42887</v>
      </c>
      <c r="AX3167" s="1661">
        <v>43100</v>
      </c>
      <c r="AY3167" s="1648">
        <v>3189200</v>
      </c>
      <c r="AZ3167" s="1671">
        <v>201700027</v>
      </c>
      <c r="BA3167" s="1423" t="s">
        <v>4145</v>
      </c>
      <c r="BB3167" s="1423" t="s">
        <v>5125</v>
      </c>
      <c r="BC3167" s="1423" t="s">
        <v>5126</v>
      </c>
      <c r="BD3167" s="1423">
        <v>2017001442</v>
      </c>
      <c r="BE3167" s="1455">
        <v>43005</v>
      </c>
      <c r="BF3167" s="1419">
        <v>3250000</v>
      </c>
      <c r="BG3167" s="1419">
        <v>2017001568</v>
      </c>
      <c r="BH3167" s="1455">
        <v>43054</v>
      </c>
      <c r="BI3167" s="1437">
        <v>3189200</v>
      </c>
      <c r="BJ3167" s="1455">
        <v>43054</v>
      </c>
      <c r="BK3167" s="1455">
        <v>43069</v>
      </c>
      <c r="BL3167" s="1412"/>
      <c r="BM3167" s="1419"/>
      <c r="BN3167" s="1439"/>
      <c r="BO3167" s="1439"/>
      <c r="BP3167" s="1439"/>
      <c r="BQ3167" s="1439"/>
      <c r="BR3167" s="1439"/>
      <c r="BS3167" s="1439"/>
      <c r="BT3167" s="1439"/>
      <c r="BU3167" s="1439"/>
      <c r="BV3167" s="1439"/>
      <c r="BW3167" s="1439"/>
      <c r="BX3167" s="1439"/>
      <c r="BY3167" s="1439"/>
      <c r="BZ3167" s="1439"/>
      <c r="CA3167" s="1439"/>
      <c r="CB3167" s="1439"/>
      <c r="CC3167" s="1439"/>
      <c r="CD3167" s="1440"/>
    </row>
    <row r="3168" spans="1:82" s="1414" customFormat="1" ht="91.5" customHeight="1" x14ac:dyDescent="0.25">
      <c r="A3168" s="1580" t="s">
        <v>163</v>
      </c>
      <c r="B3168" s="1581" t="s">
        <v>5017</v>
      </c>
      <c r="C3168" s="1602" t="s">
        <v>5018</v>
      </c>
      <c r="D3168" s="1418">
        <v>418</v>
      </c>
      <c r="E3168" s="1423" t="s">
        <v>5020</v>
      </c>
      <c r="F3168" s="1453" t="s">
        <v>619</v>
      </c>
      <c r="G3168" s="1420">
        <v>1</v>
      </c>
      <c r="H3168" s="1419" t="s">
        <v>0</v>
      </c>
      <c r="I3168" s="1420">
        <v>1</v>
      </c>
      <c r="J3168" s="1421">
        <v>0.25</v>
      </c>
      <c r="K3168" s="1419"/>
      <c r="L3168" s="1422"/>
      <c r="M3168" s="1423"/>
      <c r="N3168" s="1423"/>
      <c r="O3168" s="1423"/>
      <c r="P3168" s="1423"/>
      <c r="Q3168" s="1423"/>
      <c r="R3168" s="1423"/>
      <c r="S3168" s="1423"/>
      <c r="T3168" s="1423"/>
      <c r="U3168" s="1424"/>
      <c r="V3168" s="1423"/>
      <c r="W3168" s="1423"/>
      <c r="X3168" s="1423"/>
      <c r="Y3168" s="1423"/>
      <c r="Z3168" s="1423"/>
      <c r="AA3168" s="1423"/>
      <c r="AB3168" s="1423"/>
      <c r="AC3168" s="1423"/>
      <c r="AD3168" s="1423"/>
      <c r="AE3168" s="1423"/>
      <c r="AF3168" s="1423"/>
      <c r="AG3168" s="1133">
        <v>92100000</v>
      </c>
      <c r="AH3168" s="1133" t="s">
        <v>5035</v>
      </c>
      <c r="AI3168" s="1644">
        <v>42808</v>
      </c>
      <c r="AJ3168" s="1133" t="s">
        <v>1784</v>
      </c>
      <c r="AK3168" s="1133" t="s">
        <v>4864</v>
      </c>
      <c r="AL3168" s="1133" t="s">
        <v>4840</v>
      </c>
      <c r="AM3168" s="1489">
        <v>127549208</v>
      </c>
      <c r="AN3168" s="1489">
        <v>127549208</v>
      </c>
      <c r="AO3168" s="1133" t="s">
        <v>4804</v>
      </c>
      <c r="AP3168" s="1133" t="s">
        <v>4805</v>
      </c>
      <c r="AQ3168" s="1133" t="s">
        <v>4841</v>
      </c>
      <c r="AR3168" s="1133">
        <v>2204140102</v>
      </c>
      <c r="AS3168" s="1645" t="s">
        <v>5127</v>
      </c>
      <c r="AT3168" s="1645" t="s">
        <v>6243</v>
      </c>
      <c r="AU3168" s="1647">
        <v>100</v>
      </c>
      <c r="AV3168" s="1647"/>
      <c r="AW3168" s="1661">
        <v>42856</v>
      </c>
      <c r="AX3168" s="1661">
        <v>43100</v>
      </c>
      <c r="AY3168" s="1648">
        <v>127549208</v>
      </c>
      <c r="AZ3168" s="1671">
        <v>201700003</v>
      </c>
      <c r="BA3168" s="1423" t="s">
        <v>4081</v>
      </c>
      <c r="BB3168" s="1423" t="s">
        <v>5128</v>
      </c>
      <c r="BC3168" s="1423" t="s">
        <v>5129</v>
      </c>
      <c r="BD3168" s="1670">
        <v>2017000178</v>
      </c>
      <c r="BE3168" s="1455">
        <v>42760</v>
      </c>
      <c r="BF3168" s="1419">
        <v>127549208</v>
      </c>
      <c r="BG3168" s="1419">
        <v>2017001189</v>
      </c>
      <c r="BH3168" s="1455">
        <v>42957</v>
      </c>
      <c r="BI3168" s="1437">
        <v>127549208</v>
      </c>
      <c r="BJ3168" s="1455">
        <v>42843</v>
      </c>
      <c r="BK3168" s="1455">
        <v>43208</v>
      </c>
      <c r="BL3168" s="1412">
        <f t="shared" si="349"/>
        <v>0</v>
      </c>
      <c r="BM3168" s="1419"/>
      <c r="BN3168" s="1439"/>
      <c r="BO3168" s="1439"/>
      <c r="BP3168" s="1439"/>
      <c r="BQ3168" s="1439"/>
      <c r="BR3168" s="1439">
        <v>47469885</v>
      </c>
      <c r="BS3168" s="1439"/>
      <c r="BT3168" s="1439"/>
      <c r="BU3168" s="1439"/>
      <c r="BV3168" s="1439"/>
      <c r="BW3168" s="1439"/>
      <c r="BX3168" s="1439"/>
      <c r="BY3168" s="1439"/>
      <c r="BZ3168" s="1439"/>
      <c r="CA3168" s="1439"/>
      <c r="CB3168" s="1439"/>
      <c r="CC3168" s="1439"/>
      <c r="CD3168" s="1440" t="s">
        <v>4788</v>
      </c>
    </row>
    <row r="3169" spans="1:82" s="1414" customFormat="1" ht="104.25" customHeight="1" x14ac:dyDescent="0.25">
      <c r="A3169" s="1580" t="s">
        <v>163</v>
      </c>
      <c r="B3169" s="1581" t="s">
        <v>5017</v>
      </c>
      <c r="C3169" s="1602" t="s">
        <v>5018</v>
      </c>
      <c r="D3169" s="1418">
        <v>418</v>
      </c>
      <c r="E3169" s="1423" t="s">
        <v>5020</v>
      </c>
      <c r="F3169" s="1453" t="s">
        <v>619</v>
      </c>
      <c r="G3169" s="1420">
        <v>1</v>
      </c>
      <c r="H3169" s="1419" t="s">
        <v>0</v>
      </c>
      <c r="I3169" s="1420">
        <v>1</v>
      </c>
      <c r="J3169" s="1421">
        <v>0.25</v>
      </c>
      <c r="K3169" s="1419"/>
      <c r="L3169" s="1422"/>
      <c r="M3169" s="1423"/>
      <c r="N3169" s="1423"/>
      <c r="O3169" s="1423"/>
      <c r="P3169" s="1423"/>
      <c r="Q3169" s="1423"/>
      <c r="R3169" s="1423"/>
      <c r="S3169" s="1423"/>
      <c r="T3169" s="1423"/>
      <c r="U3169" s="1424"/>
      <c r="V3169" s="1423"/>
      <c r="W3169" s="1423"/>
      <c r="X3169" s="1423"/>
      <c r="Y3169" s="1423"/>
      <c r="Z3169" s="1423"/>
      <c r="AA3169" s="1423"/>
      <c r="AB3169" s="1423"/>
      <c r="AC3169" s="1423"/>
      <c r="AD3169" s="1423"/>
      <c r="AE3169" s="1423"/>
      <c r="AF3169" s="1423"/>
      <c r="AG3169" s="1133" t="s">
        <v>5130</v>
      </c>
      <c r="AH3169" s="1133" t="s">
        <v>5131</v>
      </c>
      <c r="AI3169" s="1644">
        <v>43005</v>
      </c>
      <c r="AJ3169" s="1133" t="s">
        <v>506</v>
      </c>
      <c r="AK3169" s="1133" t="s">
        <v>5132</v>
      </c>
      <c r="AL3169" s="1133" t="s">
        <v>4840</v>
      </c>
      <c r="AM3169" s="1489">
        <v>25100000</v>
      </c>
      <c r="AN3169" s="1489">
        <v>25100000</v>
      </c>
      <c r="AO3169" s="1133" t="s">
        <v>4804</v>
      </c>
      <c r="AP3169" s="1133" t="s">
        <v>4805</v>
      </c>
      <c r="AQ3169" s="1133" t="s">
        <v>4841</v>
      </c>
      <c r="AR3169" s="1133">
        <v>2204140112</v>
      </c>
      <c r="AS3169" s="1645" t="s">
        <v>5133</v>
      </c>
      <c r="AT3169" s="1645" t="s">
        <v>6244</v>
      </c>
      <c r="AU3169" s="1647">
        <v>1</v>
      </c>
      <c r="AV3169" s="1647"/>
      <c r="AW3169" s="1661">
        <v>43005</v>
      </c>
      <c r="AX3169" s="1661">
        <v>43066</v>
      </c>
      <c r="AY3169" s="1648">
        <v>25100000</v>
      </c>
      <c r="AZ3169" s="1423">
        <v>2017000033</v>
      </c>
      <c r="BA3169" s="1423" t="s">
        <v>4145</v>
      </c>
      <c r="BB3169" s="1423" t="s">
        <v>5134</v>
      </c>
      <c r="BC3169" s="1671" t="s">
        <v>5135</v>
      </c>
      <c r="BD3169" s="1670">
        <v>2017001378</v>
      </c>
      <c r="BE3169" s="1419">
        <v>2570917</v>
      </c>
      <c r="BF3169" s="1455">
        <v>43005</v>
      </c>
      <c r="BG3169" s="1419">
        <v>2017001727</v>
      </c>
      <c r="BH3169" s="1455">
        <v>43080</v>
      </c>
      <c r="BI3169" s="1437">
        <v>25100000</v>
      </c>
      <c r="BJ3169" s="1455">
        <v>43080</v>
      </c>
      <c r="BK3169" s="1455">
        <v>43095</v>
      </c>
      <c r="BL3169" s="1412">
        <f t="shared" si="349"/>
        <v>-25056995</v>
      </c>
      <c r="BM3169" s="1419"/>
      <c r="BN3169" s="1439"/>
      <c r="BO3169" s="1439"/>
      <c r="BP3169" s="1439"/>
      <c r="BQ3169" s="1439"/>
      <c r="BR3169" s="1439"/>
      <c r="BS3169" s="1439"/>
      <c r="BT3169" s="1439"/>
      <c r="BU3169" s="1439"/>
      <c r="BV3169" s="1439"/>
      <c r="BW3169" s="1439"/>
      <c r="BX3169" s="1439"/>
      <c r="BY3169" s="1439"/>
      <c r="BZ3169" s="1439"/>
      <c r="CA3169" s="1439"/>
      <c r="CB3169" s="1439"/>
      <c r="CC3169" s="1439"/>
      <c r="CD3169" s="1440" t="s">
        <v>4788</v>
      </c>
    </row>
    <row r="3170" spans="1:82" s="1414" customFormat="1" ht="104.25" customHeight="1" x14ac:dyDescent="0.25">
      <c r="A3170" s="1580" t="s">
        <v>163</v>
      </c>
      <c r="B3170" s="1581" t="s">
        <v>5017</v>
      </c>
      <c r="C3170" s="1602" t="s">
        <v>5018</v>
      </c>
      <c r="D3170" s="1418">
        <v>418</v>
      </c>
      <c r="E3170" s="1423" t="s">
        <v>5020</v>
      </c>
      <c r="F3170" s="1453" t="s">
        <v>619</v>
      </c>
      <c r="G3170" s="1420">
        <v>1</v>
      </c>
      <c r="H3170" s="1419" t="s">
        <v>0</v>
      </c>
      <c r="I3170" s="1420">
        <v>1</v>
      </c>
      <c r="J3170" s="1421">
        <v>0.25</v>
      </c>
      <c r="K3170" s="1419"/>
      <c r="L3170" s="1422"/>
      <c r="M3170" s="1423"/>
      <c r="N3170" s="1423"/>
      <c r="O3170" s="1423"/>
      <c r="P3170" s="1423"/>
      <c r="Q3170" s="1423"/>
      <c r="R3170" s="1423"/>
      <c r="S3170" s="1423"/>
      <c r="T3170" s="1423"/>
      <c r="U3170" s="1424"/>
      <c r="V3170" s="1423"/>
      <c r="W3170" s="1423"/>
      <c r="X3170" s="1423"/>
      <c r="Y3170" s="1423"/>
      <c r="Z3170" s="1423"/>
      <c r="AA3170" s="1423"/>
      <c r="AB3170" s="1423"/>
      <c r="AC3170" s="1423"/>
      <c r="AD3170" s="1423"/>
      <c r="AE3170" s="1423"/>
      <c r="AF3170" s="1423"/>
      <c r="AG3170" s="1133" t="s">
        <v>5136</v>
      </c>
      <c r="AH3170" s="1133" t="s">
        <v>5137</v>
      </c>
      <c r="AI3170" s="1644">
        <v>43010</v>
      </c>
      <c r="AJ3170" s="1133" t="s">
        <v>506</v>
      </c>
      <c r="AK3170" s="1133" t="s">
        <v>5132</v>
      </c>
      <c r="AL3170" s="1133" t="s">
        <v>4840</v>
      </c>
      <c r="AM3170" s="1489">
        <v>12351903</v>
      </c>
      <c r="AN3170" s="1489">
        <v>12351903</v>
      </c>
      <c r="AO3170" s="1133" t="s">
        <v>4804</v>
      </c>
      <c r="AP3170" s="1133" t="s">
        <v>4805</v>
      </c>
      <c r="AQ3170" s="1133" t="s">
        <v>4841</v>
      </c>
      <c r="AR3170" s="1133">
        <v>2204140102</v>
      </c>
      <c r="AS3170" s="1645" t="s">
        <v>5138</v>
      </c>
      <c r="AT3170" s="1645" t="s">
        <v>6245</v>
      </c>
      <c r="AU3170" s="1647">
        <v>1</v>
      </c>
      <c r="AV3170" s="1647"/>
      <c r="AW3170" s="1661">
        <v>43010</v>
      </c>
      <c r="AX3170" s="1661">
        <v>43071</v>
      </c>
      <c r="AY3170" s="1648">
        <v>12351903</v>
      </c>
      <c r="AZ3170" s="1423">
        <v>2017000026</v>
      </c>
      <c r="BA3170" s="1423" t="s">
        <v>4066</v>
      </c>
      <c r="BB3170" s="1423" t="s">
        <v>5139</v>
      </c>
      <c r="BC3170" s="1671" t="s">
        <v>5140</v>
      </c>
      <c r="BD3170" s="1670">
        <v>2017001442</v>
      </c>
      <c r="BE3170" s="1419" t="s">
        <v>5141</v>
      </c>
      <c r="BF3170" s="1677">
        <v>12410000</v>
      </c>
      <c r="BG3170" s="1419">
        <v>2017001565</v>
      </c>
      <c r="BH3170" s="1455">
        <v>43041</v>
      </c>
      <c r="BI3170" s="1437">
        <v>12351903</v>
      </c>
      <c r="BJ3170" s="1455">
        <v>43054</v>
      </c>
      <c r="BK3170" s="1455">
        <v>43069</v>
      </c>
      <c r="BL3170" s="1412">
        <f t="shared" si="349"/>
        <v>58097</v>
      </c>
      <c r="BM3170" s="1419"/>
      <c r="BN3170" s="1439"/>
      <c r="BO3170" s="1439"/>
      <c r="BP3170" s="1439"/>
      <c r="BQ3170" s="1439"/>
      <c r="BR3170" s="1439"/>
      <c r="BS3170" s="1439"/>
      <c r="BT3170" s="1439"/>
      <c r="BU3170" s="1439"/>
      <c r="BV3170" s="1439"/>
      <c r="BW3170" s="1439"/>
      <c r="BX3170" s="1439"/>
      <c r="BY3170" s="1439"/>
      <c r="BZ3170" s="1439"/>
      <c r="CA3170" s="1439"/>
      <c r="CB3170" s="1439"/>
      <c r="CC3170" s="1439"/>
      <c r="CD3170" s="1440"/>
    </row>
    <row r="3171" spans="1:82" s="1414" customFormat="1" ht="132" x14ac:dyDescent="0.25">
      <c r="A3171" s="1580" t="s">
        <v>163</v>
      </c>
      <c r="B3171" s="1581" t="s">
        <v>5017</v>
      </c>
      <c r="C3171" s="1602" t="s">
        <v>5018</v>
      </c>
      <c r="D3171" s="1418">
        <v>418</v>
      </c>
      <c r="E3171" s="1423" t="s">
        <v>5020</v>
      </c>
      <c r="F3171" s="1453" t="s">
        <v>619</v>
      </c>
      <c r="G3171" s="1420">
        <v>1</v>
      </c>
      <c r="H3171" s="1419" t="s">
        <v>0</v>
      </c>
      <c r="I3171" s="1420">
        <v>1</v>
      </c>
      <c r="J3171" s="1421">
        <v>0.25</v>
      </c>
      <c r="K3171" s="1419"/>
      <c r="L3171" s="1422"/>
      <c r="M3171" s="1423"/>
      <c r="N3171" s="1423"/>
      <c r="O3171" s="1423"/>
      <c r="P3171" s="1423"/>
      <c r="Q3171" s="1423"/>
      <c r="R3171" s="1423"/>
      <c r="S3171" s="1423"/>
      <c r="T3171" s="1423"/>
      <c r="U3171" s="1424"/>
      <c r="V3171" s="1423"/>
      <c r="W3171" s="1423"/>
      <c r="X3171" s="1423"/>
      <c r="Y3171" s="1423"/>
      <c r="Z3171" s="1423"/>
      <c r="AA3171" s="1423"/>
      <c r="AB3171" s="1423"/>
      <c r="AC3171" s="1423"/>
      <c r="AD3171" s="1423"/>
      <c r="AE3171" s="1423"/>
      <c r="AF3171" s="1423"/>
      <c r="AG3171" s="1133">
        <v>46181502</v>
      </c>
      <c r="AH3171" s="1133" t="s">
        <v>5142</v>
      </c>
      <c r="AI3171" s="1644" t="s">
        <v>5143</v>
      </c>
      <c r="AJ3171" s="1133" t="s">
        <v>5144</v>
      </c>
      <c r="AK3171" s="1133" t="s">
        <v>5041</v>
      </c>
      <c r="AL3171" s="1133" t="s">
        <v>4840</v>
      </c>
      <c r="AM3171" s="1489">
        <v>32963000</v>
      </c>
      <c r="AN3171" s="1489">
        <v>32963000</v>
      </c>
      <c r="AO3171" s="1133" t="s">
        <v>4804</v>
      </c>
      <c r="AP3171" s="1133" t="s">
        <v>4805</v>
      </c>
      <c r="AQ3171" s="1133" t="s">
        <v>4841</v>
      </c>
      <c r="AR3171" s="1133">
        <v>2204140102</v>
      </c>
      <c r="AS3171" s="1645" t="s">
        <v>5145</v>
      </c>
      <c r="AT3171" s="1645" t="s">
        <v>5146</v>
      </c>
      <c r="AU3171" s="1647">
        <v>20</v>
      </c>
      <c r="AV3171" s="1647"/>
      <c r="AW3171" s="1661">
        <v>43012</v>
      </c>
      <c r="AX3171" s="1661">
        <v>43012</v>
      </c>
      <c r="AY3171" s="1648">
        <v>32963000</v>
      </c>
      <c r="AZ3171" s="1423">
        <v>201700028</v>
      </c>
      <c r="BA3171" s="1423" t="s">
        <v>4145</v>
      </c>
      <c r="BB3171" s="1423" t="s">
        <v>5139</v>
      </c>
      <c r="BC3171" s="1671" t="s">
        <v>5147</v>
      </c>
      <c r="BD3171" s="1423">
        <v>2017001443</v>
      </c>
      <c r="BE3171" s="1455">
        <v>43005</v>
      </c>
      <c r="BF3171" s="1419">
        <v>38000000</v>
      </c>
      <c r="BG3171" s="1419">
        <v>2017001607</v>
      </c>
      <c r="BH3171" s="1455">
        <v>43060</v>
      </c>
      <c r="BI3171" s="1437">
        <v>32963000</v>
      </c>
      <c r="BJ3171" s="1455">
        <v>43060</v>
      </c>
      <c r="BK3171" s="1455">
        <v>43081</v>
      </c>
      <c r="BL3171" s="1412">
        <f t="shared" si="349"/>
        <v>5037000</v>
      </c>
      <c r="BM3171" s="1419"/>
      <c r="BN3171" s="1439"/>
      <c r="BO3171" s="1439"/>
      <c r="BP3171" s="1439"/>
      <c r="BQ3171" s="1439"/>
      <c r="BR3171" s="1439"/>
      <c r="BS3171" s="1439"/>
      <c r="BT3171" s="1439"/>
      <c r="BU3171" s="1439"/>
      <c r="BV3171" s="1439"/>
      <c r="BW3171" s="1439"/>
      <c r="BX3171" s="1439"/>
      <c r="BY3171" s="1439"/>
      <c r="BZ3171" s="1439"/>
      <c r="CA3171" s="1439"/>
      <c r="CB3171" s="1439"/>
      <c r="CC3171" s="1439"/>
      <c r="CD3171" s="1440" t="s">
        <v>4788</v>
      </c>
    </row>
    <row r="3172" spans="1:82" s="1414" customFormat="1" ht="132" x14ac:dyDescent="0.25">
      <c r="A3172" s="1580" t="s">
        <v>163</v>
      </c>
      <c r="B3172" s="1581" t="s">
        <v>5017</v>
      </c>
      <c r="C3172" s="1602" t="s">
        <v>5018</v>
      </c>
      <c r="D3172" s="1418">
        <v>418</v>
      </c>
      <c r="E3172" s="1423" t="s">
        <v>5020</v>
      </c>
      <c r="F3172" s="1453" t="s">
        <v>619</v>
      </c>
      <c r="G3172" s="1420">
        <v>1</v>
      </c>
      <c r="H3172" s="1419" t="s">
        <v>0</v>
      </c>
      <c r="I3172" s="1420">
        <v>1</v>
      </c>
      <c r="J3172" s="1421">
        <v>0.25</v>
      </c>
      <c r="K3172" s="1419"/>
      <c r="L3172" s="1422"/>
      <c r="M3172" s="1423"/>
      <c r="N3172" s="1423"/>
      <c r="O3172" s="1423"/>
      <c r="P3172" s="1423"/>
      <c r="Q3172" s="1423"/>
      <c r="R3172" s="1423"/>
      <c r="S3172" s="1423"/>
      <c r="T3172" s="1423"/>
      <c r="U3172" s="1424"/>
      <c r="V3172" s="1423"/>
      <c r="W3172" s="1423"/>
      <c r="X3172" s="1423"/>
      <c r="Y3172" s="1423"/>
      <c r="Z3172" s="1423"/>
      <c r="AA3172" s="1423"/>
      <c r="AB3172" s="1423"/>
      <c r="AC3172" s="1423"/>
      <c r="AD3172" s="1423"/>
      <c r="AE3172" s="1423"/>
      <c r="AF3172" s="1423"/>
      <c r="AG3172" s="1133" t="s">
        <v>5148</v>
      </c>
      <c r="AH3172" s="1133" t="s">
        <v>5149</v>
      </c>
      <c r="AI3172" s="1644">
        <v>43005</v>
      </c>
      <c r="AJ3172" s="1133" t="s">
        <v>5150</v>
      </c>
      <c r="AK3172" s="1133" t="s">
        <v>5041</v>
      </c>
      <c r="AL3172" s="1133" t="s">
        <v>4840</v>
      </c>
      <c r="AM3172" s="1489">
        <v>38000000</v>
      </c>
      <c r="AN3172" s="1489">
        <v>38000000</v>
      </c>
      <c r="AO3172" s="1133" t="s">
        <v>4804</v>
      </c>
      <c r="AP3172" s="1133" t="s">
        <v>4805</v>
      </c>
      <c r="AQ3172" s="1133" t="s">
        <v>4841</v>
      </c>
      <c r="AR3172" s="1133">
        <v>2204140102</v>
      </c>
      <c r="AS3172" s="1661" t="s">
        <v>5151</v>
      </c>
      <c r="AT3172" s="1645" t="s">
        <v>5152</v>
      </c>
      <c r="AU3172" s="1647">
        <v>1</v>
      </c>
      <c r="AV3172" s="1647"/>
      <c r="AW3172" s="1661">
        <v>43005</v>
      </c>
      <c r="AX3172" s="1661">
        <v>43035</v>
      </c>
      <c r="AY3172" s="1648">
        <v>38000000</v>
      </c>
      <c r="AZ3172" s="1494" t="s">
        <v>5153</v>
      </c>
      <c r="BA3172" s="1494" t="s">
        <v>4145</v>
      </c>
      <c r="BB3172" s="1494"/>
      <c r="BC3172" s="1623" t="s">
        <v>5154</v>
      </c>
      <c r="BD3172" s="1578">
        <v>2017001443</v>
      </c>
      <c r="BE3172" s="1454">
        <v>43005</v>
      </c>
      <c r="BF3172" s="1420">
        <v>38000000</v>
      </c>
      <c r="BG3172" s="1420"/>
      <c r="BH3172" s="1420"/>
      <c r="BI3172" s="1551">
        <v>38000000</v>
      </c>
      <c r="BJ3172" s="1420"/>
      <c r="BK3172" s="1420"/>
      <c r="BL3172" s="1588">
        <f>BF3172-BI3172</f>
        <v>0</v>
      </c>
      <c r="BM3172" s="1419"/>
      <c r="BN3172" s="1439"/>
      <c r="BO3172" s="1439"/>
      <c r="BP3172" s="1439"/>
      <c r="BQ3172" s="1439"/>
      <c r="BR3172" s="1439"/>
      <c r="BS3172" s="1439"/>
      <c r="BT3172" s="1439"/>
      <c r="BU3172" s="1439"/>
      <c r="BV3172" s="1439"/>
      <c r="BW3172" s="1439"/>
      <c r="BX3172" s="1439"/>
      <c r="BY3172" s="1439"/>
      <c r="BZ3172" s="1439"/>
      <c r="CA3172" s="1439"/>
      <c r="CB3172" s="1439"/>
      <c r="CC3172" s="1439"/>
      <c r="CD3172" s="1440" t="s">
        <v>4788</v>
      </c>
    </row>
    <row r="3173" spans="1:82" s="1414" customFormat="1" ht="132" x14ac:dyDescent="0.25">
      <c r="A3173" s="1580" t="s">
        <v>163</v>
      </c>
      <c r="B3173" s="1581" t="s">
        <v>5017</v>
      </c>
      <c r="C3173" s="1602" t="s">
        <v>5018</v>
      </c>
      <c r="D3173" s="1418">
        <v>418</v>
      </c>
      <c r="E3173" s="1423" t="s">
        <v>5020</v>
      </c>
      <c r="F3173" s="1453" t="s">
        <v>619</v>
      </c>
      <c r="G3173" s="1420">
        <v>1</v>
      </c>
      <c r="H3173" s="1419" t="s">
        <v>0</v>
      </c>
      <c r="I3173" s="1420">
        <v>1</v>
      </c>
      <c r="J3173" s="1421">
        <v>0.25</v>
      </c>
      <c r="K3173" s="1419"/>
      <c r="L3173" s="1422"/>
      <c r="M3173" s="1423"/>
      <c r="N3173" s="1423"/>
      <c r="O3173" s="1423"/>
      <c r="P3173" s="1423"/>
      <c r="Q3173" s="1423"/>
      <c r="R3173" s="1423"/>
      <c r="S3173" s="1423"/>
      <c r="T3173" s="1423"/>
      <c r="U3173" s="1424"/>
      <c r="V3173" s="1423"/>
      <c r="W3173" s="1423"/>
      <c r="X3173" s="1423"/>
      <c r="Y3173" s="1423"/>
      <c r="Z3173" s="1423"/>
      <c r="AA3173" s="1423"/>
      <c r="AB3173" s="1423"/>
      <c r="AC3173" s="1423"/>
      <c r="AD3173" s="1423"/>
      <c r="AE3173" s="1423"/>
      <c r="AF3173" s="1423"/>
      <c r="AG3173" s="1133" t="s">
        <v>5155</v>
      </c>
      <c r="AH3173" s="1133" t="s">
        <v>5156</v>
      </c>
      <c r="AI3173" s="1644">
        <v>42985</v>
      </c>
      <c r="AJ3173" s="1133" t="s">
        <v>506</v>
      </c>
      <c r="AK3173" s="1133" t="s">
        <v>5041</v>
      </c>
      <c r="AL3173" s="1133" t="s">
        <v>4840</v>
      </c>
      <c r="AM3173" s="1489">
        <v>17356150</v>
      </c>
      <c r="AN3173" s="1489">
        <v>17356150</v>
      </c>
      <c r="AO3173" s="1133" t="s">
        <v>4804</v>
      </c>
      <c r="AP3173" s="1133" t="s">
        <v>4805</v>
      </c>
      <c r="AQ3173" s="1133" t="s">
        <v>4841</v>
      </c>
      <c r="AR3173" s="1133">
        <v>2204140112</v>
      </c>
      <c r="AS3173" s="1661" t="s">
        <v>5157</v>
      </c>
      <c r="AT3173" s="1645" t="s">
        <v>5158</v>
      </c>
      <c r="AU3173" s="1647">
        <v>2</v>
      </c>
      <c r="AV3173" s="1647"/>
      <c r="AW3173" s="1661">
        <v>42979</v>
      </c>
      <c r="AX3173" s="1661">
        <v>43040</v>
      </c>
      <c r="AY3173" s="1648">
        <v>17356150</v>
      </c>
      <c r="AZ3173" s="1607">
        <v>201700030</v>
      </c>
      <c r="BA3173" s="1607" t="s">
        <v>4145</v>
      </c>
      <c r="BB3173" s="1607" t="s">
        <v>5134</v>
      </c>
      <c r="BC3173" s="1678" t="s">
        <v>5159</v>
      </c>
      <c r="BD3173" s="1670">
        <v>20170011321</v>
      </c>
      <c r="BE3173" s="1679">
        <v>42985</v>
      </c>
      <c r="BF3173" s="1605">
        <v>19570835</v>
      </c>
      <c r="BG3173" s="1605">
        <v>2017001617</v>
      </c>
      <c r="BH3173" s="1679">
        <v>43056</v>
      </c>
      <c r="BI3173" s="1680">
        <v>17356150</v>
      </c>
      <c r="BJ3173" s="1679">
        <v>43061</v>
      </c>
      <c r="BK3173" s="1679">
        <v>43082</v>
      </c>
      <c r="BL3173" s="1412">
        <f>BF3173-BI3173</f>
        <v>2214685</v>
      </c>
      <c r="BM3173" s="1605"/>
      <c r="BN3173" s="1608"/>
      <c r="BO3173" s="1608"/>
      <c r="BP3173" s="1608"/>
      <c r="BQ3173" s="1608"/>
      <c r="BR3173" s="1608"/>
      <c r="BS3173" s="1608"/>
      <c r="BT3173" s="1608"/>
      <c r="BU3173" s="1608"/>
      <c r="BV3173" s="1608"/>
      <c r="BW3173" s="1608"/>
      <c r="BX3173" s="1608"/>
      <c r="BY3173" s="1608"/>
      <c r="BZ3173" s="1608"/>
      <c r="CA3173" s="1608"/>
      <c r="CB3173" s="1608"/>
      <c r="CC3173" s="1608"/>
      <c r="CD3173" s="1681"/>
    </row>
    <row r="3174" spans="1:82" s="1414" customFormat="1" ht="132.75" thickBot="1" x14ac:dyDescent="0.3">
      <c r="A3174" s="1682" t="s">
        <v>163</v>
      </c>
      <c r="B3174" s="1581" t="s">
        <v>5017</v>
      </c>
      <c r="C3174" s="1602" t="s">
        <v>5018</v>
      </c>
      <c r="D3174" s="1418">
        <v>418</v>
      </c>
      <c r="E3174" s="1607" t="s">
        <v>5020</v>
      </c>
      <c r="F3174" s="1637" t="s">
        <v>619</v>
      </c>
      <c r="G3174" s="1563">
        <v>1</v>
      </c>
      <c r="H3174" s="1605" t="s">
        <v>0</v>
      </c>
      <c r="I3174" s="1563">
        <v>1</v>
      </c>
      <c r="J3174" s="1606">
        <v>0.25</v>
      </c>
      <c r="K3174" s="1498"/>
      <c r="L3174" s="1501"/>
      <c r="M3174" s="1502"/>
      <c r="N3174" s="1502"/>
      <c r="O3174" s="1502"/>
      <c r="P3174" s="1502"/>
      <c r="Q3174" s="1502"/>
      <c r="R3174" s="1502"/>
      <c r="S3174" s="1502"/>
      <c r="T3174" s="1502"/>
      <c r="U3174" s="1503"/>
      <c r="V3174" s="1502"/>
      <c r="W3174" s="1502"/>
      <c r="X3174" s="1502"/>
      <c r="Y3174" s="1502"/>
      <c r="Z3174" s="1502"/>
      <c r="AA3174" s="1502"/>
      <c r="AB3174" s="1502"/>
      <c r="AC3174" s="1502"/>
      <c r="AD3174" s="1502"/>
      <c r="AE3174" s="1502"/>
      <c r="AF3174" s="1502"/>
      <c r="AG3174" s="1505">
        <v>56101508</v>
      </c>
      <c r="AH3174" s="1505" t="s">
        <v>5160</v>
      </c>
      <c r="AI3174" s="1649">
        <v>43009</v>
      </c>
      <c r="AJ3174" s="1505" t="s">
        <v>506</v>
      </c>
      <c r="AK3174" s="1505" t="s">
        <v>5041</v>
      </c>
      <c r="AL3174" s="1505" t="s">
        <v>5161</v>
      </c>
      <c r="AM3174" s="1507">
        <v>52155000</v>
      </c>
      <c r="AN3174" s="1507">
        <v>52155000</v>
      </c>
      <c r="AO3174" s="1505" t="s">
        <v>4804</v>
      </c>
      <c r="AP3174" s="1505" t="s">
        <v>4805</v>
      </c>
      <c r="AQ3174" s="1505" t="s">
        <v>4841</v>
      </c>
      <c r="AR3174" s="1505">
        <v>2204140112</v>
      </c>
      <c r="AS3174" s="1650" t="s">
        <v>5162</v>
      </c>
      <c r="AT3174" s="1650" t="s">
        <v>5163</v>
      </c>
      <c r="AU3174" s="1652">
        <v>218</v>
      </c>
      <c r="AV3174" s="1652"/>
      <c r="AW3174" s="1683">
        <v>43009</v>
      </c>
      <c r="AX3174" s="1683">
        <v>43070</v>
      </c>
      <c r="AY3174" s="1653">
        <v>52155000</v>
      </c>
      <c r="AZ3174" s="1502">
        <v>201700040</v>
      </c>
      <c r="BA3174" s="1502" t="s">
        <v>4145</v>
      </c>
      <c r="BB3174" s="1502" t="s">
        <v>5164</v>
      </c>
      <c r="BC3174" s="1502" t="s">
        <v>5165</v>
      </c>
      <c r="BD3174" s="1502">
        <v>2017001389</v>
      </c>
      <c r="BE3174" s="1684">
        <v>42992</v>
      </c>
      <c r="BF3174" s="1498">
        <v>59471000</v>
      </c>
      <c r="BG3174" s="1498">
        <v>2017001770</v>
      </c>
      <c r="BH3174" s="1684">
        <v>43088</v>
      </c>
      <c r="BI3174" s="1512">
        <v>52155000</v>
      </c>
      <c r="BJ3174" s="1684">
        <v>43089</v>
      </c>
      <c r="BK3174" s="1684">
        <v>43097</v>
      </c>
      <c r="BL3174" s="1412">
        <f t="shared" ref="BL3174" si="350">BF3174-BI3174</f>
        <v>7316000</v>
      </c>
      <c r="BM3174" s="1498"/>
      <c r="BN3174" s="1514"/>
      <c r="BO3174" s="1514"/>
      <c r="BP3174" s="1514"/>
      <c r="BQ3174" s="1514"/>
      <c r="BR3174" s="1514"/>
      <c r="BS3174" s="1514"/>
      <c r="BT3174" s="1514"/>
      <c r="BU3174" s="1514"/>
      <c r="BV3174" s="1514"/>
      <c r="BW3174" s="1514"/>
      <c r="BX3174" s="1514"/>
      <c r="BY3174" s="1514"/>
      <c r="BZ3174" s="1514"/>
      <c r="CA3174" s="1514"/>
      <c r="CB3174" s="1514"/>
      <c r="CC3174" s="1514"/>
      <c r="CD3174" s="1515" t="s">
        <v>4788</v>
      </c>
    </row>
    <row r="3175" spans="1:82" s="1414" customFormat="1" ht="20.25" customHeight="1" x14ac:dyDescent="0.25">
      <c r="A3175" s="1580" t="s">
        <v>163</v>
      </c>
      <c r="B3175" s="1581" t="s">
        <v>5017</v>
      </c>
      <c r="C3175" s="1602" t="s">
        <v>5018</v>
      </c>
      <c r="D3175" s="1418">
        <v>419</v>
      </c>
      <c r="E3175" s="1423" t="s">
        <v>5166</v>
      </c>
      <c r="F3175" s="1453" t="s">
        <v>5167</v>
      </c>
      <c r="G3175" s="1420">
        <v>0</v>
      </c>
      <c r="H3175" s="1419" t="s">
        <v>0</v>
      </c>
      <c r="I3175" s="1420">
        <v>1</v>
      </c>
      <c r="J3175" s="1421">
        <v>0.5</v>
      </c>
      <c r="K3175" s="1419"/>
      <c r="L3175" s="1422"/>
      <c r="M3175" s="1423"/>
      <c r="N3175" s="1423"/>
      <c r="O3175" s="1423"/>
      <c r="P3175" s="1423"/>
      <c r="Q3175" s="1423"/>
      <c r="R3175" s="1423"/>
      <c r="S3175" s="1423"/>
      <c r="T3175" s="1423"/>
      <c r="U3175" s="1424">
        <f t="shared" si="347"/>
        <v>0</v>
      </c>
      <c r="V3175" s="1423"/>
      <c r="W3175" s="1423"/>
      <c r="X3175" s="1423"/>
      <c r="Y3175" s="1423"/>
      <c r="Z3175" s="1423"/>
      <c r="AA3175" s="1423"/>
      <c r="AB3175" s="1423"/>
      <c r="AC3175" s="1423"/>
      <c r="AD3175" s="1423"/>
      <c r="AE3175" s="1423"/>
      <c r="AF3175" s="1423"/>
      <c r="AG3175" s="1133"/>
      <c r="AH3175" s="1664"/>
      <c r="AI3175" s="1644"/>
      <c r="AJ3175" s="1133"/>
      <c r="AK3175" s="1133"/>
      <c r="AL3175" s="1133"/>
      <c r="AM3175" s="1489"/>
      <c r="AN3175" s="1489"/>
      <c r="AO3175" s="1133"/>
      <c r="AP3175" s="1133"/>
      <c r="AQ3175" s="1133"/>
      <c r="AR3175" s="1133"/>
      <c r="AS3175" s="1645"/>
      <c r="AT3175" s="1646"/>
      <c r="AU3175" s="1647"/>
      <c r="AV3175" s="1647"/>
      <c r="AW3175" s="1645"/>
      <c r="AX3175" s="1645"/>
      <c r="AY3175" s="1648"/>
      <c r="BA3175" s="1423"/>
      <c r="BB3175" s="1423"/>
      <c r="BC3175" s="1423"/>
      <c r="BD3175" s="1423"/>
      <c r="BE3175" s="1419"/>
      <c r="BF3175" s="1419"/>
      <c r="BG3175" s="1419"/>
      <c r="BH3175" s="1419"/>
      <c r="BI3175" s="1437"/>
      <c r="BJ3175" s="1419"/>
      <c r="BK3175" s="1419"/>
      <c r="BL3175" s="1412">
        <f t="shared" si="349"/>
        <v>0</v>
      </c>
      <c r="BM3175" s="1419"/>
      <c r="BN3175" s="1439"/>
      <c r="BO3175" s="1439"/>
      <c r="BP3175" s="1439"/>
      <c r="BQ3175" s="1439"/>
      <c r="BR3175" s="1439"/>
      <c r="BS3175" s="1439"/>
      <c r="BT3175" s="1439"/>
      <c r="BU3175" s="1439"/>
      <c r="BV3175" s="1439"/>
      <c r="BW3175" s="1439"/>
      <c r="BX3175" s="1439"/>
      <c r="BY3175" s="1439"/>
      <c r="BZ3175" s="1439"/>
      <c r="CA3175" s="1439"/>
      <c r="CB3175" s="1439"/>
      <c r="CC3175" s="1439"/>
      <c r="CD3175" s="1440" t="s">
        <v>4788</v>
      </c>
    </row>
    <row r="3176" spans="1:82" s="1414" customFormat="1" ht="20.25" customHeight="1" x14ac:dyDescent="0.25">
      <c r="A3176" s="1580" t="s">
        <v>163</v>
      </c>
      <c r="B3176" s="1581" t="s">
        <v>5017</v>
      </c>
      <c r="C3176" s="1602" t="s">
        <v>5018</v>
      </c>
      <c r="D3176" s="1418">
        <v>419</v>
      </c>
      <c r="E3176" s="1423" t="s">
        <v>5166</v>
      </c>
      <c r="F3176" s="1453" t="s">
        <v>5167</v>
      </c>
      <c r="G3176" s="1420">
        <v>0</v>
      </c>
      <c r="H3176" s="1419" t="s">
        <v>0</v>
      </c>
      <c r="I3176" s="1420">
        <v>1</v>
      </c>
      <c r="J3176" s="1421">
        <v>0.5</v>
      </c>
      <c r="K3176" s="1419"/>
      <c r="L3176" s="1422"/>
      <c r="M3176" s="1423"/>
      <c r="N3176" s="1423"/>
      <c r="O3176" s="1423"/>
      <c r="P3176" s="1423"/>
      <c r="Q3176" s="1423"/>
      <c r="R3176" s="1423"/>
      <c r="S3176" s="1423"/>
      <c r="T3176" s="1423"/>
      <c r="U3176" s="1424">
        <f t="shared" si="347"/>
        <v>0</v>
      </c>
      <c r="V3176" s="1423"/>
      <c r="W3176" s="1423"/>
      <c r="X3176" s="1423"/>
      <c r="Y3176" s="1423"/>
      <c r="Z3176" s="1423"/>
      <c r="AA3176" s="1423"/>
      <c r="AB3176" s="1423"/>
      <c r="AC3176" s="1423"/>
      <c r="AD3176" s="1423"/>
      <c r="AE3176" s="1423"/>
      <c r="AF3176" s="1423"/>
      <c r="AG3176" s="1133"/>
      <c r="AH3176" s="1133"/>
      <c r="AI3176" s="1644"/>
      <c r="AJ3176" s="1133"/>
      <c r="AK3176" s="1133"/>
      <c r="AL3176" s="1133"/>
      <c r="AM3176" s="1489"/>
      <c r="AN3176" s="1489"/>
      <c r="AO3176" s="1133"/>
      <c r="AP3176" s="1133"/>
      <c r="AQ3176" s="1133"/>
      <c r="AR3176" s="1133"/>
      <c r="AS3176" s="1645"/>
      <c r="AT3176" s="1646"/>
      <c r="AU3176" s="1647"/>
      <c r="AV3176" s="1647"/>
      <c r="AW3176" s="1645"/>
      <c r="AX3176" s="1645"/>
      <c r="AY3176" s="1648"/>
      <c r="AZ3176" s="1423"/>
      <c r="BA3176" s="1423"/>
      <c r="BB3176" s="1423"/>
      <c r="BC3176" s="1423"/>
      <c r="BD3176" s="1423"/>
      <c r="BE3176" s="1419"/>
      <c r="BF3176" s="1419"/>
      <c r="BG3176" s="1419"/>
      <c r="BH3176" s="1419"/>
      <c r="BI3176" s="1437"/>
      <c r="BJ3176" s="1419"/>
      <c r="BK3176" s="1419"/>
      <c r="BL3176" s="1412">
        <f t="shared" si="349"/>
        <v>0</v>
      </c>
      <c r="BM3176" s="1419"/>
      <c r="BN3176" s="1439"/>
      <c r="BO3176" s="1439"/>
      <c r="BP3176" s="1439"/>
      <c r="BQ3176" s="1439"/>
      <c r="BR3176" s="1439"/>
      <c r="BS3176" s="1439"/>
      <c r="BT3176" s="1439"/>
      <c r="BU3176" s="1439"/>
      <c r="BV3176" s="1439"/>
      <c r="BW3176" s="1439"/>
      <c r="BX3176" s="1439"/>
      <c r="BY3176" s="1439"/>
      <c r="BZ3176" s="1439"/>
      <c r="CA3176" s="1439"/>
      <c r="CB3176" s="1439"/>
      <c r="CC3176" s="1439"/>
      <c r="CD3176" s="1440" t="s">
        <v>4788</v>
      </c>
    </row>
    <row r="3177" spans="1:82" s="1414" customFormat="1" ht="20.25" customHeight="1" x14ac:dyDescent="0.25">
      <c r="A3177" s="1580" t="s">
        <v>163</v>
      </c>
      <c r="B3177" s="1581" t="s">
        <v>5017</v>
      </c>
      <c r="C3177" s="1602" t="s">
        <v>5018</v>
      </c>
      <c r="D3177" s="1418">
        <v>419</v>
      </c>
      <c r="E3177" s="1423" t="s">
        <v>5166</v>
      </c>
      <c r="F3177" s="1453" t="s">
        <v>5167</v>
      </c>
      <c r="G3177" s="1420">
        <v>0</v>
      </c>
      <c r="H3177" s="1419" t="s">
        <v>0</v>
      </c>
      <c r="I3177" s="1420">
        <v>1</v>
      </c>
      <c r="J3177" s="1421">
        <v>0.5</v>
      </c>
      <c r="K3177" s="1419"/>
      <c r="L3177" s="1422"/>
      <c r="M3177" s="1423"/>
      <c r="N3177" s="1423"/>
      <c r="O3177" s="1423"/>
      <c r="P3177" s="1423"/>
      <c r="Q3177" s="1423"/>
      <c r="R3177" s="1423"/>
      <c r="S3177" s="1423"/>
      <c r="T3177" s="1423"/>
      <c r="U3177" s="1424">
        <f t="shared" si="347"/>
        <v>0</v>
      </c>
      <c r="V3177" s="1423"/>
      <c r="W3177" s="1423"/>
      <c r="X3177" s="1423"/>
      <c r="Y3177" s="1423"/>
      <c r="Z3177" s="1423"/>
      <c r="AA3177" s="1423"/>
      <c r="AB3177" s="1423"/>
      <c r="AC3177" s="1423"/>
      <c r="AD3177" s="1423"/>
      <c r="AE3177" s="1423"/>
      <c r="AF3177" s="1423"/>
      <c r="AG3177" s="1133"/>
      <c r="AH3177" s="1133"/>
      <c r="AI3177" s="1644"/>
      <c r="AJ3177" s="1133"/>
      <c r="AK3177" s="1133"/>
      <c r="AL3177" s="1133"/>
      <c r="AM3177" s="1489"/>
      <c r="AN3177" s="1489"/>
      <c r="AO3177" s="1133"/>
      <c r="AP3177" s="1133"/>
      <c r="AQ3177" s="1133"/>
      <c r="AR3177" s="1133"/>
      <c r="AS3177" s="1645"/>
      <c r="AT3177" s="1646"/>
      <c r="AU3177" s="1647"/>
      <c r="AV3177" s="1647"/>
      <c r="AW3177" s="1645"/>
      <c r="AX3177" s="1645"/>
      <c r="AY3177" s="1648"/>
      <c r="AZ3177" s="1423"/>
      <c r="BA3177" s="1423"/>
      <c r="BB3177" s="1423"/>
      <c r="BC3177" s="1423"/>
      <c r="BD3177" s="1423"/>
      <c r="BE3177" s="1419"/>
      <c r="BF3177" s="1419"/>
      <c r="BG3177" s="1419"/>
      <c r="BH3177" s="1419"/>
      <c r="BI3177" s="1437"/>
      <c r="BJ3177" s="1419"/>
      <c r="BK3177" s="1419"/>
      <c r="BL3177" s="1412">
        <f t="shared" si="349"/>
        <v>0</v>
      </c>
      <c r="BM3177" s="1419"/>
      <c r="BN3177" s="1439"/>
      <c r="BO3177" s="1439"/>
      <c r="BP3177" s="1439"/>
      <c r="BQ3177" s="1439"/>
      <c r="BR3177" s="1439"/>
      <c r="BS3177" s="1439"/>
      <c r="BT3177" s="1439"/>
      <c r="BU3177" s="1439"/>
      <c r="BV3177" s="1439"/>
      <c r="BW3177" s="1439"/>
      <c r="BX3177" s="1439"/>
      <c r="BY3177" s="1439"/>
      <c r="BZ3177" s="1439"/>
      <c r="CA3177" s="1439"/>
      <c r="CB3177" s="1439"/>
      <c r="CC3177" s="1439"/>
      <c r="CD3177" s="1440" t="s">
        <v>4788</v>
      </c>
    </row>
    <row r="3178" spans="1:82" s="1414" customFormat="1" ht="20.25" customHeight="1" thickBot="1" x14ac:dyDescent="0.3">
      <c r="A3178" s="1589" t="s">
        <v>163</v>
      </c>
      <c r="B3178" s="1590" t="s">
        <v>5017</v>
      </c>
      <c r="C3178" s="1603" t="s">
        <v>5018</v>
      </c>
      <c r="D3178" s="1497">
        <v>419</v>
      </c>
      <c r="E3178" s="1502" t="s">
        <v>5166</v>
      </c>
      <c r="F3178" s="1624" t="s">
        <v>5167</v>
      </c>
      <c r="G3178" s="1499">
        <v>0</v>
      </c>
      <c r="H3178" s="1498" t="s">
        <v>0</v>
      </c>
      <c r="I3178" s="1499">
        <v>1</v>
      </c>
      <c r="J3178" s="1500">
        <v>0.5</v>
      </c>
      <c r="K3178" s="1498"/>
      <c r="L3178" s="1501"/>
      <c r="M3178" s="1502"/>
      <c r="N3178" s="1502"/>
      <c r="O3178" s="1502"/>
      <c r="P3178" s="1502"/>
      <c r="Q3178" s="1502"/>
      <c r="R3178" s="1502"/>
      <c r="S3178" s="1502"/>
      <c r="T3178" s="1502"/>
      <c r="U3178" s="1503">
        <f t="shared" si="347"/>
        <v>0</v>
      </c>
      <c r="V3178" s="1502"/>
      <c r="W3178" s="1502"/>
      <c r="X3178" s="1502"/>
      <c r="Y3178" s="1502"/>
      <c r="Z3178" s="1502"/>
      <c r="AA3178" s="1502"/>
      <c r="AB3178" s="1502"/>
      <c r="AC3178" s="1502"/>
      <c r="AD3178" s="1502"/>
      <c r="AE3178" s="1502"/>
      <c r="AF3178" s="1502"/>
      <c r="AG3178" s="1505"/>
      <c r="AH3178" s="1505"/>
      <c r="AI3178" s="1649"/>
      <c r="AJ3178" s="1505"/>
      <c r="AK3178" s="1505"/>
      <c r="AL3178" s="1505"/>
      <c r="AM3178" s="1507"/>
      <c r="AN3178" s="1507"/>
      <c r="AO3178" s="1505"/>
      <c r="AP3178" s="1505"/>
      <c r="AQ3178" s="1505"/>
      <c r="AR3178" s="1505"/>
      <c r="AS3178" s="1650"/>
      <c r="AT3178" s="1651"/>
      <c r="AU3178" s="1652"/>
      <c r="AV3178" s="1652"/>
      <c r="AW3178" s="1650"/>
      <c r="AX3178" s="1650"/>
      <c r="AY3178" s="1653"/>
      <c r="AZ3178" s="1502"/>
      <c r="BA3178" s="1502"/>
      <c r="BB3178" s="1502"/>
      <c r="BC3178" s="1502"/>
      <c r="BD3178" s="1502"/>
      <c r="BE3178" s="1498"/>
      <c r="BF3178" s="1498"/>
      <c r="BG3178" s="1498"/>
      <c r="BH3178" s="1498"/>
      <c r="BI3178" s="1512"/>
      <c r="BJ3178" s="1498"/>
      <c r="BK3178" s="1498"/>
      <c r="BL3178" s="1654">
        <f t="shared" si="349"/>
        <v>0</v>
      </c>
      <c r="BM3178" s="1498"/>
      <c r="BN3178" s="1514"/>
      <c r="BO3178" s="1514"/>
      <c r="BP3178" s="1514"/>
      <c r="BQ3178" s="1514"/>
      <c r="BR3178" s="1514"/>
      <c r="BS3178" s="1514"/>
      <c r="BT3178" s="1514"/>
      <c r="BU3178" s="1514"/>
      <c r="BV3178" s="1514"/>
      <c r="BW3178" s="1514"/>
      <c r="BX3178" s="1514"/>
      <c r="BY3178" s="1514"/>
      <c r="BZ3178" s="1514"/>
      <c r="CA3178" s="1514"/>
      <c r="CB3178" s="1514"/>
      <c r="CC3178" s="1514"/>
      <c r="CD3178" s="1515" t="s">
        <v>4788</v>
      </c>
    </row>
    <row r="3179" spans="1:82" s="1414" customFormat="1" ht="92.25" customHeight="1" thickBot="1" x14ac:dyDescent="0.3">
      <c r="A3179" s="1570" t="s">
        <v>163</v>
      </c>
      <c r="B3179" s="1571" t="s">
        <v>5017</v>
      </c>
      <c r="C3179" s="1600" t="s">
        <v>5018</v>
      </c>
      <c r="D3179" s="1380">
        <v>420</v>
      </c>
      <c r="E3179" s="1459" t="s">
        <v>5168</v>
      </c>
      <c r="F3179" s="1622" t="s">
        <v>5169</v>
      </c>
      <c r="G3179" s="1382">
        <v>0</v>
      </c>
      <c r="H3179" s="1381" t="s">
        <v>0</v>
      </c>
      <c r="I3179" s="1382">
        <v>1</v>
      </c>
      <c r="J3179" s="1421">
        <v>0.33</v>
      </c>
      <c r="K3179" s="1381"/>
      <c r="L3179" s="1457">
        <f>+M3179+N3179+O3179+P3179+Q3179+R3179+S3179+T3179</f>
        <v>0</v>
      </c>
      <c r="M3179" s="1516"/>
      <c r="N3179" s="1459"/>
      <c r="O3179" s="1459"/>
      <c r="P3179" s="1459"/>
      <c r="Q3179" s="1459"/>
      <c r="R3179" s="1459"/>
      <c r="S3179" s="1459"/>
      <c r="T3179" s="1459"/>
      <c r="U3179" s="1460">
        <f t="shared" si="347"/>
        <v>0</v>
      </c>
      <c r="V3179" s="1459"/>
      <c r="W3179" s="1459"/>
      <c r="X3179" s="1459"/>
      <c r="Y3179" s="1459"/>
      <c r="Z3179" s="1459"/>
      <c r="AA3179" s="1459"/>
      <c r="AB3179" s="1459"/>
      <c r="AC3179" s="1459"/>
      <c r="AD3179" s="1459"/>
      <c r="AE3179" s="1459"/>
      <c r="AF3179" s="1459"/>
      <c r="AG3179" s="1638">
        <v>80100000</v>
      </c>
      <c r="AH3179" s="1638" t="s">
        <v>5170</v>
      </c>
      <c r="AI3179" s="1639">
        <v>42857</v>
      </c>
      <c r="AJ3179" s="1638" t="s">
        <v>5083</v>
      </c>
      <c r="AK3179" s="1638" t="s">
        <v>4864</v>
      </c>
      <c r="AL3179" s="1638" t="s">
        <v>4840</v>
      </c>
      <c r="AM3179" s="1853">
        <v>50000000</v>
      </c>
      <c r="AN3179" s="1853">
        <v>50000000</v>
      </c>
      <c r="AO3179" s="1638" t="s">
        <v>4804</v>
      </c>
      <c r="AP3179" s="1638" t="s">
        <v>4805</v>
      </c>
      <c r="AQ3179" s="1638" t="s">
        <v>4841</v>
      </c>
      <c r="AR3179" s="1638">
        <v>2204140105</v>
      </c>
      <c r="AS3179" s="1640" t="s">
        <v>5171</v>
      </c>
      <c r="AT3179" s="1640" t="s">
        <v>5172</v>
      </c>
      <c r="AU3179" s="1641">
        <v>1</v>
      </c>
      <c r="AV3179" s="1641"/>
      <c r="AW3179" s="1658">
        <v>42887</v>
      </c>
      <c r="AX3179" s="1658">
        <v>43100</v>
      </c>
      <c r="AY3179" s="1643">
        <v>50000000</v>
      </c>
      <c r="AZ3179" s="1685" t="s">
        <v>5173</v>
      </c>
      <c r="BA3179" s="1459" t="s">
        <v>5174</v>
      </c>
      <c r="BB3179" s="1459" t="s">
        <v>5175</v>
      </c>
      <c r="BC3179" s="1459" t="s">
        <v>5176</v>
      </c>
      <c r="BD3179" s="1459">
        <v>2017001323</v>
      </c>
      <c r="BE3179" s="1659">
        <v>42985</v>
      </c>
      <c r="BF3179" s="1381">
        <v>50000000</v>
      </c>
      <c r="BG3179" s="1381">
        <v>2017001396</v>
      </c>
      <c r="BH3179" s="1659">
        <v>42948</v>
      </c>
      <c r="BI3179" s="1469">
        <v>50000000</v>
      </c>
      <c r="BJ3179" s="1659">
        <v>42733</v>
      </c>
      <c r="BK3179" s="1659">
        <v>43098</v>
      </c>
      <c r="BL3179" s="1470">
        <f t="shared" si="349"/>
        <v>0</v>
      </c>
      <c r="BM3179" s="1470">
        <f>L3179-(BI3179:BI3179)</f>
        <v>-50000000</v>
      </c>
      <c r="BN3179" s="1471"/>
      <c r="BO3179" s="1471"/>
      <c r="BP3179" s="1471"/>
      <c r="BQ3179" s="1471"/>
      <c r="BR3179" s="1471">
        <v>35000000</v>
      </c>
      <c r="BS3179" s="1471"/>
      <c r="BT3179" s="1471"/>
      <c r="BU3179" s="1471"/>
      <c r="BV3179" s="1471"/>
      <c r="BW3179" s="1471"/>
      <c r="BX3179" s="1471"/>
      <c r="BY3179" s="1471"/>
      <c r="BZ3179" s="1471"/>
      <c r="CA3179" s="1471"/>
      <c r="CB3179" s="1471"/>
      <c r="CC3179" s="1471"/>
      <c r="CD3179" s="1390" t="s">
        <v>4788</v>
      </c>
    </row>
    <row r="3180" spans="1:82" s="1414" customFormat="1" ht="92.25" customHeight="1" thickBot="1" x14ac:dyDescent="0.3">
      <c r="A3180" s="1570" t="s">
        <v>163</v>
      </c>
      <c r="B3180" s="1571" t="s">
        <v>5017</v>
      </c>
      <c r="C3180" s="1600" t="s">
        <v>5018</v>
      </c>
      <c r="D3180" s="1380">
        <v>421</v>
      </c>
      <c r="E3180" s="1459" t="s">
        <v>5168</v>
      </c>
      <c r="F3180" s="1622" t="s">
        <v>5169</v>
      </c>
      <c r="G3180" s="1382">
        <v>0</v>
      </c>
      <c r="H3180" s="1381" t="s">
        <v>0</v>
      </c>
      <c r="I3180" s="1382">
        <v>1</v>
      </c>
      <c r="J3180" s="1421">
        <v>0.33</v>
      </c>
      <c r="K3180" s="1381"/>
      <c r="L3180" s="1827"/>
      <c r="M3180" s="1583"/>
      <c r="N3180" s="1397"/>
      <c r="O3180" s="1397"/>
      <c r="P3180" s="1397"/>
      <c r="Q3180" s="1397"/>
      <c r="R3180" s="1397"/>
      <c r="S3180" s="1397"/>
      <c r="T3180" s="1397"/>
      <c r="U3180" s="1398"/>
      <c r="V3180" s="1397"/>
      <c r="W3180" s="1397"/>
      <c r="X3180" s="1397"/>
      <c r="Y3180" s="1397"/>
      <c r="Z3180" s="1397"/>
      <c r="AA3180" s="1397"/>
      <c r="AB3180" s="1397"/>
      <c r="AC3180" s="1397"/>
      <c r="AD3180" s="1459"/>
      <c r="AE3180" s="1459"/>
      <c r="AF3180" s="1459"/>
      <c r="AG3180" s="1828"/>
      <c r="AH3180" s="1828"/>
      <c r="AI3180" s="1829"/>
      <c r="AJ3180" s="1828"/>
      <c r="AK3180" s="1828"/>
      <c r="AL3180" s="1828"/>
      <c r="AM3180" s="4109"/>
      <c r="AN3180" s="4109"/>
      <c r="AO3180" s="1828"/>
      <c r="AP3180" s="1828"/>
      <c r="AQ3180" s="1828"/>
      <c r="AR3180" s="1828"/>
      <c r="AS3180" s="1640"/>
      <c r="AT3180" s="1640"/>
      <c r="AU3180" s="1641"/>
      <c r="AV3180" s="1641"/>
      <c r="AW3180" s="1658"/>
      <c r="AX3180" s="1658"/>
      <c r="AY3180" s="1643"/>
      <c r="AZ3180" s="1830"/>
      <c r="BA3180" s="1397"/>
      <c r="BB3180" s="1397"/>
      <c r="BC3180" s="1397"/>
      <c r="BD3180" s="1397"/>
      <c r="BE3180" s="1831"/>
      <c r="BF3180" s="1394"/>
      <c r="BG3180" s="1394"/>
      <c r="BH3180" s="1831"/>
      <c r="BI3180" s="1832"/>
      <c r="BJ3180" s="1831"/>
      <c r="BK3180" s="1659"/>
      <c r="BL3180" s="1470"/>
      <c r="BM3180" s="1470"/>
      <c r="BN3180" s="1471"/>
      <c r="BO3180" s="1471"/>
      <c r="BP3180" s="1471"/>
      <c r="BQ3180" s="1471"/>
      <c r="BR3180" s="1471"/>
      <c r="BS3180" s="1471"/>
      <c r="BT3180" s="1471"/>
      <c r="BU3180" s="1471"/>
      <c r="BV3180" s="1471"/>
      <c r="BW3180" s="1471"/>
      <c r="BX3180" s="1471"/>
      <c r="BY3180" s="1471"/>
      <c r="BZ3180" s="1471"/>
      <c r="CA3180" s="1471"/>
      <c r="CB3180" s="1471"/>
      <c r="CC3180" s="1471"/>
      <c r="CD3180" s="1390"/>
    </row>
    <row r="3181" spans="1:82" s="1414" customFormat="1" ht="96.75" thickBot="1" x14ac:dyDescent="0.25">
      <c r="A3181" s="1570" t="s">
        <v>163</v>
      </c>
      <c r="B3181" s="1571" t="s">
        <v>5017</v>
      </c>
      <c r="C3181" s="1600" t="s">
        <v>5018</v>
      </c>
      <c r="D3181" s="1380">
        <v>422</v>
      </c>
      <c r="E3181" s="1459" t="s">
        <v>5177</v>
      </c>
      <c r="F3181" s="1622" t="s">
        <v>5178</v>
      </c>
      <c r="G3181" s="1382">
        <v>75</v>
      </c>
      <c r="H3181" s="1381" t="s">
        <v>0</v>
      </c>
      <c r="I3181" s="1382">
        <v>30</v>
      </c>
      <c r="J3181" s="1456">
        <v>8</v>
      </c>
      <c r="K3181" s="1381"/>
      <c r="L3181" s="1422">
        <f>+M3181+N3181+O3181+P3181+Q3181+R3181+S3181+T3181</f>
        <v>50425943</v>
      </c>
      <c r="M3181" s="455">
        <v>50425943</v>
      </c>
      <c r="N3181" s="1423"/>
      <c r="O3181" s="1423"/>
      <c r="P3181" s="1423"/>
      <c r="Q3181" s="1423"/>
      <c r="R3181" s="1423"/>
      <c r="S3181" s="1423"/>
      <c r="T3181" s="1423"/>
      <c r="U3181" s="1424">
        <f t="shared" si="347"/>
        <v>49641143</v>
      </c>
      <c r="V3181" s="495">
        <v>49641143</v>
      </c>
      <c r="W3181" s="1686"/>
      <c r="X3181" s="1686"/>
      <c r="Y3181" s="1686"/>
      <c r="Z3181" s="1686"/>
      <c r="AA3181" s="1686"/>
      <c r="AB3181" s="1686"/>
      <c r="AC3181" s="1686"/>
      <c r="AD3181" s="1687"/>
      <c r="AE3181" s="1687"/>
      <c r="AF3181" s="1687"/>
      <c r="AG3181" s="1505">
        <v>80100000</v>
      </c>
      <c r="AH3181" s="1505" t="s">
        <v>5170</v>
      </c>
      <c r="AI3181" s="1649">
        <v>42808</v>
      </c>
      <c r="AJ3181" s="1505" t="s">
        <v>1784</v>
      </c>
      <c r="AK3181" s="1505" t="s">
        <v>1793</v>
      </c>
      <c r="AL3181" s="1505" t="s">
        <v>4840</v>
      </c>
      <c r="AM3181" s="1507">
        <v>122364000</v>
      </c>
      <c r="AN3181" s="1507">
        <v>122364000</v>
      </c>
      <c r="AO3181" s="1505" t="s">
        <v>4804</v>
      </c>
      <c r="AP3181" s="1505" t="s">
        <v>4805</v>
      </c>
      <c r="AQ3181" s="1505" t="s">
        <v>4841</v>
      </c>
      <c r="AR3181" s="1505">
        <v>2204140102</v>
      </c>
      <c r="AS3181" s="1640" t="s">
        <v>6246</v>
      </c>
      <c r="AT3181" s="1640" t="s">
        <v>6247</v>
      </c>
      <c r="AU3181" s="1641">
        <v>1</v>
      </c>
      <c r="AV3181" s="1641"/>
      <c r="AW3181" s="1658">
        <v>42856</v>
      </c>
      <c r="AX3181" s="1658">
        <v>43100</v>
      </c>
      <c r="AY3181" s="1643">
        <v>122364000</v>
      </c>
      <c r="AZ3181" s="1423" t="s">
        <v>5179</v>
      </c>
      <c r="BA3181" s="1423" t="s">
        <v>1605</v>
      </c>
      <c r="BB3181" s="1423" t="s">
        <v>5180</v>
      </c>
      <c r="BC3181" s="1423" t="s">
        <v>5181</v>
      </c>
      <c r="BD3181" s="3840">
        <v>2017000540</v>
      </c>
      <c r="BE3181" s="1455">
        <v>42809</v>
      </c>
      <c r="BF3181" s="4045">
        <v>163152000</v>
      </c>
      <c r="BG3181" s="1419">
        <v>2017001426</v>
      </c>
      <c r="BH3181" s="1455">
        <v>43012</v>
      </c>
      <c r="BI3181" s="1437">
        <v>122364000</v>
      </c>
      <c r="BJ3181" s="1455">
        <v>43028</v>
      </c>
      <c r="BK3181" s="1659">
        <v>43308</v>
      </c>
      <c r="BL3181" s="1470">
        <f t="shared" si="349"/>
        <v>40788000</v>
      </c>
      <c r="BM3181" s="1470">
        <f>L3181-(BI3181:BI3185)</f>
        <v>-71938057</v>
      </c>
      <c r="BN3181" s="1471"/>
      <c r="BO3181" s="1471"/>
      <c r="BP3181" s="1471"/>
      <c r="BQ3181" s="1471"/>
      <c r="BR3181" s="1471"/>
      <c r="BS3181" s="1471"/>
      <c r="BT3181" s="1471"/>
      <c r="BU3181" s="1471"/>
      <c r="BV3181" s="1471"/>
      <c r="BW3181" s="1471"/>
      <c r="BX3181" s="1471"/>
      <c r="BY3181" s="1471"/>
      <c r="BZ3181" s="1471"/>
      <c r="CA3181" s="1471"/>
      <c r="CB3181" s="1471"/>
      <c r="CC3181" s="1471"/>
      <c r="CD3181" s="1390" t="s">
        <v>4788</v>
      </c>
    </row>
    <row r="3182" spans="1:82" s="1414" customFormat="1" ht="96.75" thickBot="1" x14ac:dyDescent="0.3">
      <c r="A3182" s="1580" t="s">
        <v>163</v>
      </c>
      <c r="B3182" s="1581" t="s">
        <v>5017</v>
      </c>
      <c r="C3182" s="1602" t="s">
        <v>5018</v>
      </c>
      <c r="D3182" s="1418">
        <v>422</v>
      </c>
      <c r="E3182" s="1423" t="s">
        <v>5177</v>
      </c>
      <c r="F3182" s="1453" t="s">
        <v>5178</v>
      </c>
      <c r="G3182" s="1420">
        <v>75</v>
      </c>
      <c r="H3182" s="1419" t="s">
        <v>0</v>
      </c>
      <c r="I3182" s="1420">
        <v>30</v>
      </c>
      <c r="J3182" s="1421">
        <v>8</v>
      </c>
      <c r="K3182" s="1419"/>
      <c r="L3182" s="1422"/>
      <c r="M3182" s="1423"/>
      <c r="N3182" s="1423"/>
      <c r="O3182" s="1423"/>
      <c r="P3182" s="1423"/>
      <c r="Q3182" s="1423"/>
      <c r="R3182" s="1423"/>
      <c r="S3182" s="1423"/>
      <c r="T3182" s="1423"/>
      <c r="U3182" s="1424">
        <f t="shared" si="347"/>
        <v>0</v>
      </c>
      <c r="V3182" s="1423"/>
      <c r="W3182" s="1423"/>
      <c r="X3182" s="1423"/>
      <c r="Y3182" s="1423"/>
      <c r="Z3182" s="1423"/>
      <c r="AA3182" s="1423"/>
      <c r="AB3182" s="1423"/>
      <c r="AC3182" s="1423"/>
      <c r="AD3182" s="1423"/>
      <c r="AE3182" s="1423"/>
      <c r="AF3182" s="1423"/>
      <c r="AG3182" s="1505">
        <v>80100000</v>
      </c>
      <c r="AH3182" s="1505" t="s">
        <v>5170</v>
      </c>
      <c r="AI3182" s="1649">
        <v>42808</v>
      </c>
      <c r="AJ3182" s="1505" t="s">
        <v>1784</v>
      </c>
      <c r="AK3182" s="1505" t="s">
        <v>1793</v>
      </c>
      <c r="AL3182" s="1505" t="s">
        <v>4840</v>
      </c>
      <c r="AM3182" s="1507">
        <v>79310000</v>
      </c>
      <c r="AN3182" s="1507">
        <v>79310000</v>
      </c>
      <c r="AO3182" s="1505" t="s">
        <v>4804</v>
      </c>
      <c r="AP3182" s="1505" t="s">
        <v>4805</v>
      </c>
      <c r="AQ3182" s="1505" t="s">
        <v>4841</v>
      </c>
      <c r="AR3182" s="1505">
        <v>2204140102</v>
      </c>
      <c r="AS3182" s="1640" t="s">
        <v>6248</v>
      </c>
      <c r="AT3182" s="1640" t="s">
        <v>6249</v>
      </c>
      <c r="AU3182" s="1641">
        <v>1</v>
      </c>
      <c r="AV3182" s="1641"/>
      <c r="AW3182" s="1658">
        <v>42856</v>
      </c>
      <c r="AX3182" s="1658">
        <v>43100</v>
      </c>
      <c r="AY3182" s="1643">
        <v>79310000</v>
      </c>
      <c r="AZ3182" s="1423" t="s">
        <v>5182</v>
      </c>
      <c r="BA3182" s="1423" t="s">
        <v>1605</v>
      </c>
      <c r="BB3182" s="1423" t="s">
        <v>5180</v>
      </c>
      <c r="BC3182" s="1423" t="s">
        <v>5183</v>
      </c>
      <c r="BD3182" s="3840">
        <v>2017000539</v>
      </c>
      <c r="BE3182" s="1455">
        <v>42809</v>
      </c>
      <c r="BF3182" s="4045">
        <v>79310000</v>
      </c>
      <c r="BG3182" s="1419">
        <v>2017001285</v>
      </c>
      <c r="BH3182" s="1455">
        <v>42934</v>
      </c>
      <c r="BI3182" s="1437">
        <v>79310000</v>
      </c>
      <c r="BJ3182" s="1455">
        <v>42934</v>
      </c>
      <c r="BK3182" s="1455">
        <v>43140</v>
      </c>
      <c r="BL3182" s="1412">
        <f t="shared" si="349"/>
        <v>0</v>
      </c>
      <c r="BM3182" s="1419"/>
      <c r="BN3182" s="1439"/>
      <c r="BO3182" s="1439"/>
      <c r="BP3182" s="1439"/>
      <c r="BQ3182" s="1439"/>
      <c r="BR3182" s="1439">
        <v>79310000</v>
      </c>
      <c r="BS3182" s="1439"/>
      <c r="BT3182" s="1439"/>
      <c r="BU3182" s="1439"/>
      <c r="BV3182" s="1439"/>
      <c r="BW3182" s="1439"/>
      <c r="BX3182" s="1439"/>
      <c r="BY3182" s="1439"/>
      <c r="BZ3182" s="1439"/>
      <c r="CA3182" s="1439"/>
      <c r="CB3182" s="1439"/>
      <c r="CC3182" s="1439"/>
      <c r="CD3182" s="1440" t="s">
        <v>4788</v>
      </c>
    </row>
    <row r="3183" spans="1:82" s="1414" customFormat="1" ht="20.25" customHeight="1" thickBot="1" x14ac:dyDescent="0.3">
      <c r="A3183" s="1580" t="s">
        <v>163</v>
      </c>
      <c r="B3183" s="1581" t="s">
        <v>5017</v>
      </c>
      <c r="C3183" s="1602" t="s">
        <v>5018</v>
      </c>
      <c r="D3183" s="1418">
        <v>422</v>
      </c>
      <c r="E3183" s="1423" t="s">
        <v>5177</v>
      </c>
      <c r="F3183" s="1453" t="s">
        <v>5178</v>
      </c>
      <c r="G3183" s="1420">
        <v>75</v>
      </c>
      <c r="H3183" s="1419" t="s">
        <v>0</v>
      </c>
      <c r="I3183" s="1420">
        <v>30</v>
      </c>
      <c r="J3183" s="1421">
        <v>8</v>
      </c>
      <c r="K3183" s="1419"/>
      <c r="L3183" s="1422"/>
      <c r="M3183" s="1423"/>
      <c r="N3183" s="1423"/>
      <c r="O3183" s="1423"/>
      <c r="P3183" s="1423"/>
      <c r="Q3183" s="1423"/>
      <c r="R3183" s="1423"/>
      <c r="S3183" s="1423"/>
      <c r="T3183" s="1423"/>
      <c r="U3183" s="1424">
        <f t="shared" si="347"/>
        <v>0</v>
      </c>
      <c r="V3183" s="1423"/>
      <c r="W3183" s="1423"/>
      <c r="X3183" s="1423"/>
      <c r="Y3183" s="1423"/>
      <c r="Z3183" s="1423"/>
      <c r="AA3183" s="1423"/>
      <c r="AB3183" s="1423"/>
      <c r="AC3183" s="1423"/>
      <c r="AD3183" s="1423"/>
      <c r="AE3183" s="1423"/>
      <c r="AF3183" s="1423"/>
      <c r="AG3183" s="1505"/>
      <c r="AH3183" s="1505"/>
      <c r="AI3183" s="1649"/>
      <c r="AJ3183" s="1505"/>
      <c r="AK3183" s="1505"/>
      <c r="AL3183" s="1505"/>
      <c r="AM3183" s="1507"/>
      <c r="AN3183" s="1507"/>
      <c r="AO3183" s="1505"/>
      <c r="AP3183" s="1505"/>
      <c r="AQ3183" s="1505"/>
      <c r="AR3183" s="1505"/>
      <c r="AS3183" s="1645"/>
      <c r="AT3183" s="1646"/>
      <c r="AU3183" s="1647"/>
      <c r="AV3183" s="1647"/>
      <c r="AW3183" s="1645"/>
      <c r="AX3183" s="1645"/>
      <c r="AY3183" s="1648"/>
      <c r="AZ3183" s="1423"/>
      <c r="BA3183" s="1423"/>
      <c r="BB3183" s="1423"/>
      <c r="BC3183" s="1423"/>
      <c r="BD3183" s="1423"/>
      <c r="BE3183" s="1419"/>
      <c r="BF3183" s="1419"/>
      <c r="BG3183" s="1419"/>
      <c r="BH3183" s="1419"/>
      <c r="BI3183" s="1437"/>
      <c r="BJ3183" s="1419"/>
      <c r="BK3183" s="1419"/>
      <c r="BL3183" s="1412">
        <f t="shared" si="349"/>
        <v>0</v>
      </c>
      <c r="BM3183" s="1419"/>
      <c r="BN3183" s="1439"/>
      <c r="BO3183" s="1439"/>
      <c r="BP3183" s="1439"/>
      <c r="BQ3183" s="1439"/>
      <c r="BR3183" s="1439"/>
      <c r="BS3183" s="1439"/>
      <c r="BT3183" s="1439"/>
      <c r="BU3183" s="1439"/>
      <c r="BV3183" s="1439"/>
      <c r="BW3183" s="1439"/>
      <c r="BX3183" s="1439"/>
      <c r="BY3183" s="1439"/>
      <c r="BZ3183" s="1439"/>
      <c r="CA3183" s="1439"/>
      <c r="CB3183" s="1439"/>
      <c r="CC3183" s="1439"/>
      <c r="CD3183" s="1440" t="s">
        <v>4788</v>
      </c>
    </row>
    <row r="3184" spans="1:82" s="1414" customFormat="1" ht="20.25" customHeight="1" x14ac:dyDescent="0.25">
      <c r="A3184" s="1580" t="s">
        <v>163</v>
      </c>
      <c r="B3184" s="1581" t="s">
        <v>5017</v>
      </c>
      <c r="C3184" s="1602" t="s">
        <v>5018</v>
      </c>
      <c r="D3184" s="1418">
        <v>422</v>
      </c>
      <c r="E3184" s="1423" t="s">
        <v>5177</v>
      </c>
      <c r="F3184" s="1453" t="s">
        <v>5178</v>
      </c>
      <c r="G3184" s="1420">
        <v>75</v>
      </c>
      <c r="H3184" s="1419" t="s">
        <v>0</v>
      </c>
      <c r="I3184" s="1420">
        <v>30</v>
      </c>
      <c r="J3184" s="1421">
        <v>8</v>
      </c>
      <c r="K3184" s="1419"/>
      <c r="L3184" s="1422"/>
      <c r="M3184" s="1423"/>
      <c r="N3184" s="1423"/>
      <c r="O3184" s="1423"/>
      <c r="P3184" s="1423"/>
      <c r="Q3184" s="1423"/>
      <c r="R3184" s="1423"/>
      <c r="S3184" s="1423"/>
      <c r="T3184" s="1423"/>
      <c r="U3184" s="1424">
        <f t="shared" si="347"/>
        <v>0</v>
      </c>
      <c r="V3184" s="1423"/>
      <c r="W3184" s="1423"/>
      <c r="X3184" s="1423"/>
      <c r="Y3184" s="1423"/>
      <c r="Z3184" s="1423"/>
      <c r="AA3184" s="1423"/>
      <c r="AB3184" s="1423"/>
      <c r="AC3184" s="1423"/>
      <c r="AD3184" s="1423"/>
      <c r="AE3184" s="1423"/>
      <c r="AF3184" s="1423"/>
      <c r="AG3184" s="1133"/>
      <c r="AH3184" s="1133"/>
      <c r="AI3184" s="1644"/>
      <c r="AJ3184" s="1133"/>
      <c r="AK3184" s="1133"/>
      <c r="AL3184" s="1133"/>
      <c r="AM3184" s="1489"/>
      <c r="AN3184" s="1489"/>
      <c r="AO3184" s="1133"/>
      <c r="AP3184" s="1133"/>
      <c r="AQ3184" s="1133"/>
      <c r="AR3184" s="1133"/>
      <c r="AS3184" s="1645"/>
      <c r="AT3184" s="1646"/>
      <c r="AU3184" s="1647"/>
      <c r="AV3184" s="1647"/>
      <c r="AW3184" s="1645"/>
      <c r="AX3184" s="1645"/>
      <c r="AY3184" s="1648"/>
      <c r="AZ3184" s="1423"/>
      <c r="BA3184" s="1423"/>
      <c r="BB3184" s="1423"/>
      <c r="BC3184" s="1423"/>
      <c r="BD3184" s="1423"/>
      <c r="BE3184" s="1419"/>
      <c r="BF3184" s="1419"/>
      <c r="BG3184" s="1419"/>
      <c r="BH3184" s="1419"/>
      <c r="BI3184" s="1437"/>
      <c r="BJ3184" s="1419"/>
      <c r="BK3184" s="1419"/>
      <c r="BL3184" s="1412">
        <f t="shared" si="349"/>
        <v>0</v>
      </c>
      <c r="BM3184" s="1419"/>
      <c r="BN3184" s="1439"/>
      <c r="BO3184" s="1439"/>
      <c r="BP3184" s="1439"/>
      <c r="BQ3184" s="1439"/>
      <c r="BR3184" s="1439"/>
      <c r="BS3184" s="1439"/>
      <c r="BT3184" s="1439"/>
      <c r="BU3184" s="1439"/>
      <c r="BV3184" s="1439"/>
      <c r="BW3184" s="1439"/>
      <c r="BX3184" s="1439"/>
      <c r="BY3184" s="1439"/>
      <c r="BZ3184" s="1439"/>
      <c r="CA3184" s="1439"/>
      <c r="CB3184" s="1439"/>
      <c r="CC3184" s="1439"/>
      <c r="CD3184" s="1440" t="s">
        <v>4788</v>
      </c>
    </row>
    <row r="3185" spans="1:82" s="1414" customFormat="1" ht="20.25" customHeight="1" thickBot="1" x14ac:dyDescent="0.3">
      <c r="A3185" s="1589" t="s">
        <v>163</v>
      </c>
      <c r="B3185" s="1590" t="s">
        <v>5017</v>
      </c>
      <c r="C3185" s="1603" t="s">
        <v>5018</v>
      </c>
      <c r="D3185" s="1497">
        <v>422</v>
      </c>
      <c r="E3185" s="1502" t="s">
        <v>5177</v>
      </c>
      <c r="F3185" s="1624" t="s">
        <v>5178</v>
      </c>
      <c r="G3185" s="1499">
        <v>75</v>
      </c>
      <c r="H3185" s="1498" t="s">
        <v>0</v>
      </c>
      <c r="I3185" s="1499">
        <v>30</v>
      </c>
      <c r="J3185" s="1500">
        <v>8</v>
      </c>
      <c r="K3185" s="1498"/>
      <c r="L3185" s="1501"/>
      <c r="M3185" s="1502"/>
      <c r="N3185" s="1502"/>
      <c r="O3185" s="1502"/>
      <c r="P3185" s="1502"/>
      <c r="Q3185" s="1502"/>
      <c r="R3185" s="1502"/>
      <c r="S3185" s="1502"/>
      <c r="T3185" s="1502"/>
      <c r="U3185" s="1503">
        <f t="shared" si="347"/>
        <v>0</v>
      </c>
      <c r="V3185" s="1502"/>
      <c r="W3185" s="1502"/>
      <c r="X3185" s="1502"/>
      <c r="Y3185" s="1502"/>
      <c r="Z3185" s="1502"/>
      <c r="AA3185" s="1502"/>
      <c r="AB3185" s="1502"/>
      <c r="AC3185" s="1502"/>
      <c r="AD3185" s="1502"/>
      <c r="AE3185" s="1502"/>
      <c r="AF3185" s="1502"/>
      <c r="AG3185" s="1505"/>
      <c r="AH3185" s="1505"/>
      <c r="AI3185" s="1649"/>
      <c r="AJ3185" s="1505"/>
      <c r="AK3185" s="1505"/>
      <c r="AL3185" s="1505"/>
      <c r="AM3185" s="1507"/>
      <c r="AN3185" s="1507"/>
      <c r="AO3185" s="1505"/>
      <c r="AP3185" s="1505"/>
      <c r="AQ3185" s="1505"/>
      <c r="AR3185" s="1505"/>
      <c r="AS3185" s="1650"/>
      <c r="AT3185" s="1651"/>
      <c r="AU3185" s="1652"/>
      <c r="AV3185" s="1652"/>
      <c r="AW3185" s="1650"/>
      <c r="AX3185" s="1650"/>
      <c r="AY3185" s="1653"/>
      <c r="AZ3185" s="1502"/>
      <c r="BA3185" s="1502"/>
      <c r="BB3185" s="1502"/>
      <c r="BC3185" s="1502"/>
      <c r="BD3185" s="1502"/>
      <c r="BE3185" s="1498"/>
      <c r="BF3185" s="1498"/>
      <c r="BG3185" s="1498"/>
      <c r="BH3185" s="1498"/>
      <c r="BI3185" s="1512"/>
      <c r="BJ3185" s="1498"/>
      <c r="BK3185" s="1498"/>
      <c r="BL3185" s="1654">
        <f t="shared" si="349"/>
        <v>0</v>
      </c>
      <c r="BM3185" s="1498"/>
      <c r="BN3185" s="1514"/>
      <c r="BO3185" s="1514"/>
      <c r="BP3185" s="1514"/>
      <c r="BQ3185" s="1514"/>
      <c r="BR3185" s="1514"/>
      <c r="BS3185" s="1514"/>
      <c r="BT3185" s="1514"/>
      <c r="BU3185" s="1514"/>
      <c r="BV3185" s="1514"/>
      <c r="BW3185" s="1514"/>
      <c r="BX3185" s="1514"/>
      <c r="BY3185" s="1514"/>
      <c r="BZ3185" s="1514"/>
      <c r="CA3185" s="1514"/>
      <c r="CB3185" s="1514"/>
      <c r="CC3185" s="1514"/>
      <c r="CD3185" s="1515" t="s">
        <v>4788</v>
      </c>
    </row>
    <row r="3186" spans="1:82" s="1414" customFormat="1" ht="82.5" customHeight="1" x14ac:dyDescent="0.25">
      <c r="A3186" s="1570" t="s">
        <v>163</v>
      </c>
      <c r="B3186" s="1571" t="s">
        <v>5017</v>
      </c>
      <c r="C3186" s="1600" t="s">
        <v>5018</v>
      </c>
      <c r="D3186" s="1380">
        <v>423</v>
      </c>
      <c r="E3186" s="1459" t="s">
        <v>5184</v>
      </c>
      <c r="F3186" s="1622" t="s">
        <v>5185</v>
      </c>
      <c r="G3186" s="1382">
        <v>56</v>
      </c>
      <c r="H3186" s="1381" t="s">
        <v>0</v>
      </c>
      <c r="I3186" s="1382">
        <v>50</v>
      </c>
      <c r="J3186" s="1456">
        <v>10</v>
      </c>
      <c r="K3186" s="1381"/>
      <c r="L3186" s="1457">
        <f>M3186+N3186+O3186+P3186+Q3186+R3186+S3186+T3186</f>
        <v>40000000</v>
      </c>
      <c r="M3186" s="1459">
        <v>40000000</v>
      </c>
      <c r="N3186" s="1459"/>
      <c r="O3186" s="1459"/>
      <c r="P3186" s="1459"/>
      <c r="Q3186" s="1459"/>
      <c r="R3186" s="1459"/>
      <c r="S3186" s="1459"/>
      <c r="T3186" s="1459"/>
      <c r="U3186" s="1460">
        <f t="shared" ref="U3186:U3190" si="351">V3186+W3186+X3186+Y3186+Z3186+AA3186+AB3186+AC3186</f>
        <v>0</v>
      </c>
      <c r="V3186" s="1459"/>
      <c r="W3186" s="1459"/>
      <c r="X3186" s="1459"/>
      <c r="Y3186" s="1459"/>
      <c r="Z3186" s="1459"/>
      <c r="AA3186" s="1459"/>
      <c r="AB3186" s="1459"/>
      <c r="AC3186" s="1459"/>
      <c r="AD3186" s="1459"/>
      <c r="AE3186" s="1459"/>
      <c r="AF3186" s="1459"/>
      <c r="AG3186" s="1143">
        <v>92121701</v>
      </c>
      <c r="AH3186" s="1143" t="s">
        <v>5186</v>
      </c>
      <c r="AI3186" s="1688">
        <v>42808</v>
      </c>
      <c r="AJ3186" s="1143" t="s">
        <v>4394</v>
      </c>
      <c r="AK3186" s="1143" t="s">
        <v>4864</v>
      </c>
      <c r="AL3186" s="1143" t="s">
        <v>4840</v>
      </c>
      <c r="AM3186" s="2023">
        <v>29799425</v>
      </c>
      <c r="AN3186" s="2023">
        <v>29799425</v>
      </c>
      <c r="AO3186" s="1143" t="s">
        <v>4804</v>
      </c>
      <c r="AP3186" s="1143" t="s">
        <v>4805</v>
      </c>
      <c r="AQ3186" s="1143" t="s">
        <v>4841</v>
      </c>
      <c r="AR3186" s="1143">
        <v>2204140112</v>
      </c>
      <c r="AS3186" s="1645" t="s">
        <v>5187</v>
      </c>
      <c r="AT3186" s="1645" t="s">
        <v>6250</v>
      </c>
      <c r="AU3186" s="1647">
        <v>56</v>
      </c>
      <c r="AV3186" s="1647"/>
      <c r="AW3186" s="1661">
        <v>42737</v>
      </c>
      <c r="AX3186" s="1661">
        <v>42766</v>
      </c>
      <c r="AY3186" s="1648">
        <v>29799425</v>
      </c>
      <c r="AZ3186" s="1671">
        <v>201700321</v>
      </c>
      <c r="BA3186" s="1423" t="s">
        <v>2124</v>
      </c>
      <c r="BB3186" s="1423" t="s">
        <v>5188</v>
      </c>
      <c r="BC3186" s="1423" t="s">
        <v>5189</v>
      </c>
      <c r="BD3186" s="1671">
        <v>2017001324</v>
      </c>
      <c r="BE3186" s="1455">
        <v>42985</v>
      </c>
      <c r="BF3186" s="1419">
        <v>33100000</v>
      </c>
      <c r="BG3186" s="1419">
        <v>2017001580</v>
      </c>
      <c r="BH3186" s="1455">
        <v>43047</v>
      </c>
      <c r="BI3186" s="1437">
        <v>29799425</v>
      </c>
      <c r="BJ3186" s="1381"/>
      <c r="BK3186" s="1381"/>
      <c r="BL3186" s="1470">
        <f t="shared" si="349"/>
        <v>3300575</v>
      </c>
      <c r="BM3186" s="1470"/>
      <c r="BN3186" s="1471"/>
      <c r="BO3186" s="1471"/>
      <c r="BP3186" s="1471"/>
      <c r="BQ3186" s="1471"/>
      <c r="BR3186" s="1471"/>
      <c r="BS3186" s="1471"/>
      <c r="BT3186" s="1471"/>
      <c r="BU3186" s="1471"/>
      <c r="BV3186" s="1471"/>
      <c r="BW3186" s="1471"/>
      <c r="BX3186" s="1471"/>
      <c r="BY3186" s="1471"/>
      <c r="BZ3186" s="1471"/>
      <c r="CA3186" s="1471"/>
      <c r="CB3186" s="1471"/>
      <c r="CC3186" s="1471"/>
      <c r="CD3186" s="1390" t="s">
        <v>4788</v>
      </c>
    </row>
    <row r="3187" spans="1:82" s="1414" customFormat="1" ht="108" x14ac:dyDescent="0.25">
      <c r="A3187" s="1580" t="s">
        <v>163</v>
      </c>
      <c r="B3187" s="1581" t="s">
        <v>5017</v>
      </c>
      <c r="C3187" s="1602" t="s">
        <v>5018</v>
      </c>
      <c r="D3187" s="1418">
        <v>423</v>
      </c>
      <c r="E3187" s="1423" t="s">
        <v>5184</v>
      </c>
      <c r="F3187" s="1453" t="s">
        <v>5185</v>
      </c>
      <c r="G3187" s="1420">
        <v>56</v>
      </c>
      <c r="H3187" s="1419" t="s">
        <v>0</v>
      </c>
      <c r="I3187" s="1420">
        <v>50</v>
      </c>
      <c r="J3187" s="1421">
        <v>10</v>
      </c>
      <c r="K3187" s="1419"/>
      <c r="L3187" s="1422"/>
      <c r="M3187" s="1423"/>
      <c r="N3187" s="1423"/>
      <c r="O3187" s="1423"/>
      <c r="P3187" s="1423"/>
      <c r="Q3187" s="1423"/>
      <c r="R3187" s="1423"/>
      <c r="S3187" s="1423"/>
      <c r="T3187" s="1423"/>
      <c r="U3187" s="1424">
        <f t="shared" si="351"/>
        <v>0</v>
      </c>
      <c r="V3187" s="1423"/>
      <c r="W3187" s="1423"/>
      <c r="X3187" s="1423"/>
      <c r="Y3187" s="1423"/>
      <c r="Z3187" s="1423"/>
      <c r="AA3187" s="1423"/>
      <c r="AB3187" s="1423"/>
      <c r="AC3187" s="1423"/>
      <c r="AD3187" s="1423"/>
      <c r="AE3187" s="1423"/>
      <c r="AF3187" s="1423"/>
      <c r="AG3187" s="1143">
        <v>92100000</v>
      </c>
      <c r="AH3187" s="1143" t="s">
        <v>5190</v>
      </c>
      <c r="AI3187" s="1688">
        <v>42808</v>
      </c>
      <c r="AJ3187" s="1143" t="s">
        <v>1784</v>
      </c>
      <c r="AK3187" s="1143" t="s">
        <v>1793</v>
      </c>
      <c r="AL3187" s="1143" t="s">
        <v>4840</v>
      </c>
      <c r="AM3187" s="2023">
        <v>15000000</v>
      </c>
      <c r="AN3187" s="2023">
        <v>15000000</v>
      </c>
      <c r="AO3187" s="1143" t="s">
        <v>4804</v>
      </c>
      <c r="AP3187" s="1143" t="s">
        <v>4805</v>
      </c>
      <c r="AQ3187" s="1143" t="s">
        <v>4841</v>
      </c>
      <c r="AR3187" s="1143">
        <v>2204130101</v>
      </c>
      <c r="AS3187" s="1645" t="s">
        <v>5191</v>
      </c>
      <c r="AT3187" s="1645" t="s">
        <v>6251</v>
      </c>
      <c r="AU3187" s="1647">
        <v>2</v>
      </c>
      <c r="AV3187" s="1647"/>
      <c r="AW3187" s="1661">
        <v>42881</v>
      </c>
      <c r="AX3187" s="1661">
        <v>43100</v>
      </c>
      <c r="AY3187" s="1648">
        <v>15000000</v>
      </c>
      <c r="AZ3187" s="1494" t="s">
        <v>5192</v>
      </c>
      <c r="BA3187" s="1494" t="s">
        <v>1793</v>
      </c>
      <c r="BB3187" s="1423" t="s">
        <v>5193</v>
      </c>
      <c r="BC3187" s="1423" t="s">
        <v>5194</v>
      </c>
      <c r="BD3187" s="3840">
        <v>2017000615</v>
      </c>
      <c r="BE3187" s="1455">
        <v>42824</v>
      </c>
      <c r="BF3187" s="1419">
        <v>15000000</v>
      </c>
      <c r="BG3187" s="1419">
        <v>2017001571</v>
      </c>
      <c r="BH3187" s="1455">
        <v>43042</v>
      </c>
      <c r="BI3187" s="1437">
        <v>15000000</v>
      </c>
      <c r="BJ3187" s="1419"/>
      <c r="BK3187" s="1419"/>
      <c r="BL3187" s="1412">
        <f t="shared" si="349"/>
        <v>0</v>
      </c>
      <c r="BM3187" s="1419"/>
      <c r="BN3187" s="1439"/>
      <c r="BO3187" s="1439"/>
      <c r="BP3187" s="1439"/>
      <c r="BQ3187" s="1439"/>
      <c r="BR3187" s="1439"/>
      <c r="BS3187" s="1439"/>
      <c r="BT3187" s="1439"/>
      <c r="BU3187" s="1439"/>
      <c r="BV3187" s="1439"/>
      <c r="BW3187" s="1439"/>
      <c r="BX3187" s="1439"/>
      <c r="BY3187" s="1439"/>
      <c r="BZ3187" s="1439"/>
      <c r="CA3187" s="1439"/>
      <c r="CB3187" s="1439"/>
      <c r="CC3187" s="1439"/>
      <c r="CD3187" s="1440" t="s">
        <v>4788</v>
      </c>
    </row>
    <row r="3188" spans="1:82" s="1414" customFormat="1" ht="66" customHeight="1" thickBot="1" x14ac:dyDescent="0.3">
      <c r="A3188" s="1580" t="s">
        <v>163</v>
      </c>
      <c r="B3188" s="1581" t="s">
        <v>5017</v>
      </c>
      <c r="C3188" s="1602" t="s">
        <v>5018</v>
      </c>
      <c r="D3188" s="1418">
        <v>423</v>
      </c>
      <c r="E3188" s="1423" t="s">
        <v>5184</v>
      </c>
      <c r="F3188" s="1453" t="s">
        <v>5185</v>
      </c>
      <c r="G3188" s="1420">
        <v>56</v>
      </c>
      <c r="H3188" s="1419" t="s">
        <v>0</v>
      </c>
      <c r="I3188" s="1420">
        <v>50</v>
      </c>
      <c r="J3188" s="1421">
        <v>10</v>
      </c>
      <c r="K3188" s="1419"/>
      <c r="L3188" s="1422"/>
      <c r="M3188" s="1423"/>
      <c r="N3188" s="1423"/>
      <c r="O3188" s="1423"/>
      <c r="P3188" s="1423"/>
      <c r="Q3188" s="1423"/>
      <c r="R3188" s="1423"/>
      <c r="S3188" s="1423"/>
      <c r="T3188" s="1423"/>
      <c r="U3188" s="1424">
        <f t="shared" si="351"/>
        <v>0</v>
      </c>
      <c r="V3188" s="1423"/>
      <c r="W3188" s="1423"/>
      <c r="X3188" s="1423"/>
      <c r="Y3188" s="1423"/>
      <c r="Z3188" s="1423"/>
      <c r="AA3188" s="1423"/>
      <c r="AB3188" s="1423"/>
      <c r="AC3188" s="1423"/>
      <c r="AD3188" s="1423"/>
      <c r="AE3188" s="1423"/>
      <c r="AF3188" s="1423"/>
      <c r="AG3188" s="1143">
        <v>92100000</v>
      </c>
      <c r="AH3188" s="1143" t="s">
        <v>5190</v>
      </c>
      <c r="AI3188" s="1688">
        <v>42808</v>
      </c>
      <c r="AJ3188" s="1143" t="s">
        <v>1784</v>
      </c>
      <c r="AK3188" s="1143" t="s">
        <v>1793</v>
      </c>
      <c r="AL3188" s="1143" t="s">
        <v>4840</v>
      </c>
      <c r="AM3188" s="2023">
        <v>15000000</v>
      </c>
      <c r="AN3188" s="2023">
        <v>15000000</v>
      </c>
      <c r="AO3188" s="1143" t="s">
        <v>4804</v>
      </c>
      <c r="AP3188" s="1143" t="s">
        <v>4805</v>
      </c>
      <c r="AQ3188" s="1143" t="s">
        <v>4841</v>
      </c>
      <c r="AR3188" s="1143">
        <v>2204130101</v>
      </c>
      <c r="AS3188" s="1645" t="s">
        <v>5195</v>
      </c>
      <c r="AT3188" s="1645" t="s">
        <v>6251</v>
      </c>
      <c r="AU3188" s="1647">
        <v>2</v>
      </c>
      <c r="AV3188" s="1647"/>
      <c r="AW3188" s="1661">
        <v>42881</v>
      </c>
      <c r="AX3188" s="1661">
        <v>43100</v>
      </c>
      <c r="AY3188" s="1648">
        <v>15000000</v>
      </c>
      <c r="AZ3188" s="1494" t="s">
        <v>5196</v>
      </c>
      <c r="BA3188" s="1494" t="s">
        <v>1793</v>
      </c>
      <c r="BB3188" s="1423" t="s">
        <v>5197</v>
      </c>
      <c r="BC3188" s="1423" t="s">
        <v>5194</v>
      </c>
      <c r="BD3188" s="3840">
        <v>2017000615</v>
      </c>
      <c r="BE3188" s="1455">
        <v>42881</v>
      </c>
      <c r="BF3188" s="1419">
        <v>15000000</v>
      </c>
      <c r="BG3188" s="1419">
        <v>2017000911</v>
      </c>
      <c r="BH3188" s="1455">
        <v>42906</v>
      </c>
      <c r="BI3188" s="1437">
        <v>15000000</v>
      </c>
      <c r="BJ3188" s="1419"/>
      <c r="BK3188" s="1419"/>
      <c r="BL3188" s="1412">
        <f t="shared" si="349"/>
        <v>0</v>
      </c>
      <c r="BM3188" s="1419"/>
      <c r="BN3188" s="1439"/>
      <c r="BO3188" s="1439"/>
      <c r="BP3188" s="1439"/>
      <c r="BQ3188" s="1439"/>
      <c r="BR3188" s="1439"/>
      <c r="BS3188" s="1439"/>
      <c r="BT3188" s="1439"/>
      <c r="BU3188" s="1439"/>
      <c r="BV3188" s="1439"/>
      <c r="BW3188" s="1439"/>
      <c r="BX3188" s="1439"/>
      <c r="BY3188" s="1439"/>
      <c r="BZ3188" s="1439"/>
      <c r="CA3188" s="1439"/>
      <c r="CB3188" s="1439"/>
      <c r="CC3188" s="1439"/>
      <c r="CD3188" s="1440" t="s">
        <v>4788</v>
      </c>
    </row>
    <row r="3189" spans="1:82" s="1414" customFormat="1" ht="126" customHeight="1" thickBot="1" x14ac:dyDescent="0.3">
      <c r="A3189" s="1570" t="s">
        <v>163</v>
      </c>
      <c r="B3189" s="1571" t="s">
        <v>5017</v>
      </c>
      <c r="C3189" s="1600" t="s">
        <v>5018</v>
      </c>
      <c r="D3189" s="1380">
        <v>424</v>
      </c>
      <c r="E3189" s="1459" t="s">
        <v>5198</v>
      </c>
      <c r="F3189" s="1622" t="s">
        <v>5199</v>
      </c>
      <c r="G3189" s="1382">
        <v>1440</v>
      </c>
      <c r="H3189" s="1381" t="s">
        <v>0</v>
      </c>
      <c r="I3189" s="1382">
        <v>330</v>
      </c>
      <c r="J3189" s="1456">
        <v>110</v>
      </c>
      <c r="K3189" s="1381"/>
      <c r="L3189" s="1457">
        <f>+M3189+N3189+O3189+P3189+Q3189+R3189+S3189+T3189</f>
        <v>0</v>
      </c>
      <c r="M3189" s="1459"/>
      <c r="N3189" s="1459"/>
      <c r="O3189" s="1459"/>
      <c r="P3189" s="1459"/>
      <c r="Q3189" s="1459"/>
      <c r="R3189" s="1459"/>
      <c r="S3189" s="1459"/>
      <c r="T3189" s="1459"/>
      <c r="U3189" s="1460">
        <f t="shared" si="351"/>
        <v>0</v>
      </c>
      <c r="V3189" s="1459"/>
      <c r="W3189" s="1459"/>
      <c r="X3189" s="1459"/>
      <c r="Y3189" s="1459"/>
      <c r="Z3189" s="1459"/>
      <c r="AA3189" s="1459"/>
      <c r="AB3189" s="1459"/>
      <c r="AC3189" s="1459"/>
      <c r="AD3189" s="1459"/>
      <c r="AE3189" s="1459"/>
      <c r="AF3189" s="1459"/>
      <c r="AG3189" s="1638" t="s">
        <v>5200</v>
      </c>
      <c r="AH3189" s="1638" t="s">
        <v>5201</v>
      </c>
      <c r="AI3189" s="1639">
        <v>39114</v>
      </c>
      <c r="AJ3189" s="1638" t="s">
        <v>390</v>
      </c>
      <c r="AK3189" s="1638" t="s">
        <v>5202</v>
      </c>
      <c r="AL3189" s="1638" t="s">
        <v>5022</v>
      </c>
      <c r="AM3189" s="1853">
        <v>531860000</v>
      </c>
      <c r="AN3189" s="1853">
        <v>531860000</v>
      </c>
      <c r="AO3189" s="1638" t="s">
        <v>4804</v>
      </c>
      <c r="AP3189" s="1638" t="s">
        <v>4805</v>
      </c>
      <c r="AQ3189" s="1143" t="s">
        <v>4841</v>
      </c>
      <c r="AR3189" s="1638" t="s">
        <v>5200</v>
      </c>
      <c r="AS3189" s="1645" t="s">
        <v>5203</v>
      </c>
      <c r="AT3189" s="1640" t="s">
        <v>2390</v>
      </c>
      <c r="AU3189" s="1641">
        <v>100</v>
      </c>
      <c r="AV3189" s="1641"/>
      <c r="AW3189" s="1658">
        <v>42795</v>
      </c>
      <c r="AX3189" s="1658">
        <v>43100</v>
      </c>
      <c r="AY3189" s="1643">
        <v>469299964</v>
      </c>
      <c r="AZ3189" s="1689">
        <v>2017000001</v>
      </c>
      <c r="BA3189" s="1459" t="s">
        <v>4145</v>
      </c>
      <c r="BB3189" s="3851" t="s">
        <v>5204</v>
      </c>
      <c r="BC3189" s="2171" t="s">
        <v>5205</v>
      </c>
      <c r="BD3189" s="3840">
        <v>2017000021</v>
      </c>
      <c r="BE3189" s="1659">
        <v>42737</v>
      </c>
      <c r="BF3189" s="4048">
        <v>531860000</v>
      </c>
      <c r="BG3189" s="3851">
        <v>201700400</v>
      </c>
      <c r="BH3189" s="4049">
        <v>42802</v>
      </c>
      <c r="BI3189" s="4050">
        <v>469299964.42000002</v>
      </c>
      <c r="BJ3189" s="1381"/>
      <c r="BK3189" s="1381"/>
      <c r="BL3189" s="1470">
        <f t="shared" si="349"/>
        <v>62560035.579999983</v>
      </c>
      <c r="BM3189" s="1470">
        <f>L3189-(BI3189:BI3189)</f>
        <v>-469299964.42000002</v>
      </c>
      <c r="BN3189" s="1471"/>
      <c r="BO3189" s="1471"/>
      <c r="BP3189" s="1471"/>
      <c r="BQ3189" s="1471"/>
      <c r="BR3189" s="1690">
        <v>234649982.21000001</v>
      </c>
      <c r="BS3189" s="1471">
        <v>234649982</v>
      </c>
      <c r="BT3189" s="1471"/>
      <c r="BU3189" s="1471"/>
      <c r="BV3189" s="1471"/>
      <c r="BW3189" s="1471"/>
      <c r="BX3189" s="1471"/>
      <c r="BY3189" s="1471"/>
      <c r="BZ3189" s="1471"/>
      <c r="CA3189" s="1471"/>
      <c r="CB3189" s="1471"/>
      <c r="CC3189" s="1471"/>
      <c r="CD3189" s="1390" t="s">
        <v>4788</v>
      </c>
    </row>
    <row r="3190" spans="1:82" s="1414" customFormat="1" ht="46.5" customHeight="1" x14ac:dyDescent="0.25">
      <c r="A3190" s="1570" t="s">
        <v>163</v>
      </c>
      <c r="B3190" s="1571" t="s">
        <v>5017</v>
      </c>
      <c r="C3190" s="1600" t="s">
        <v>5018</v>
      </c>
      <c r="D3190" s="1380">
        <v>425</v>
      </c>
      <c r="E3190" s="1459" t="s">
        <v>5206</v>
      </c>
      <c r="F3190" s="1691" t="s">
        <v>5207</v>
      </c>
      <c r="G3190" s="1382">
        <v>0</v>
      </c>
      <c r="H3190" s="1381" t="s">
        <v>0</v>
      </c>
      <c r="I3190" s="1382" t="s">
        <v>5208</v>
      </c>
      <c r="J3190" s="1456">
        <v>3</v>
      </c>
      <c r="K3190" s="1381"/>
      <c r="L3190" s="1422">
        <f>+M3190+N3190+O3190+P3190+Q3190+R3190+S3190+T3190</f>
        <v>0</v>
      </c>
      <c r="M3190" s="1459"/>
      <c r="N3190" s="1459"/>
      <c r="O3190" s="1459"/>
      <c r="P3190" s="1459"/>
      <c r="Q3190" s="1459"/>
      <c r="R3190" s="1459"/>
      <c r="S3190" s="1459"/>
      <c r="T3190" s="1459"/>
      <c r="U3190" s="1460">
        <f t="shared" si="351"/>
        <v>0</v>
      </c>
      <c r="V3190" s="1459"/>
      <c r="W3190" s="1459"/>
      <c r="X3190" s="1459"/>
      <c r="Y3190" s="1459"/>
      <c r="Z3190" s="1459"/>
      <c r="AA3190" s="1459"/>
      <c r="AB3190" s="1459"/>
      <c r="AC3190" s="1459"/>
      <c r="AD3190" s="1459"/>
      <c r="AE3190" s="1459"/>
      <c r="AF3190" s="1459"/>
      <c r="AG3190" s="1462"/>
      <c r="AH3190" s="1462"/>
      <c r="AI3190" s="1657"/>
      <c r="AJ3190" s="1462"/>
      <c r="AK3190" s="1462"/>
      <c r="AL3190" s="1462"/>
      <c r="AM3190" s="1464"/>
      <c r="AN3190" s="1464"/>
      <c r="AO3190" s="1462"/>
      <c r="AP3190" s="1462"/>
      <c r="AQ3190" s="1462"/>
      <c r="AR3190" s="1462"/>
      <c r="AS3190" s="1640"/>
      <c r="AT3190" s="1662"/>
      <c r="AU3190" s="1641"/>
      <c r="AV3190" s="1641"/>
      <c r="AW3190" s="1692"/>
      <c r="AX3190" s="1692"/>
      <c r="AY3190" s="1643"/>
      <c r="AZ3190" s="1459"/>
      <c r="BA3190" s="1459"/>
      <c r="BB3190" s="1459"/>
      <c r="BC3190" s="1459"/>
      <c r="BD3190" s="1459"/>
      <c r="BE3190" s="1381"/>
      <c r="BF3190" s="1381"/>
      <c r="BG3190" s="1381"/>
      <c r="BH3190" s="1381"/>
      <c r="BI3190" s="1469"/>
      <c r="BJ3190" s="1381"/>
      <c r="BK3190" s="1381"/>
      <c r="BL3190" s="1470">
        <f t="shared" si="349"/>
        <v>0</v>
      </c>
      <c r="BM3190" s="1470">
        <f>L3190-(BI3190:BI3195)</f>
        <v>0</v>
      </c>
      <c r="BN3190" s="1471"/>
      <c r="BO3190" s="1471"/>
      <c r="BP3190" s="1471"/>
      <c r="BQ3190" s="1471"/>
      <c r="BR3190" s="1471"/>
      <c r="BS3190" s="1471"/>
      <c r="BT3190" s="1471"/>
      <c r="BU3190" s="1471"/>
      <c r="BV3190" s="1471"/>
      <c r="BW3190" s="1471"/>
      <c r="BX3190" s="1471"/>
      <c r="BY3190" s="1471"/>
      <c r="BZ3190" s="1471"/>
      <c r="CA3190" s="1471"/>
      <c r="CB3190" s="1471"/>
      <c r="CC3190" s="1471"/>
      <c r="CD3190" s="1390" t="s">
        <v>4788</v>
      </c>
    </row>
    <row r="3191" spans="1:82" s="1414" customFormat="1" ht="20.25" customHeight="1" x14ac:dyDescent="0.25">
      <c r="A3191" s="1580" t="s">
        <v>163</v>
      </c>
      <c r="B3191" s="1581" t="s">
        <v>5017</v>
      </c>
      <c r="C3191" s="1602" t="s">
        <v>5018</v>
      </c>
      <c r="D3191" s="1418">
        <v>425</v>
      </c>
      <c r="E3191" s="1423" t="s">
        <v>5206</v>
      </c>
      <c r="F3191" s="1693" t="s">
        <v>5207</v>
      </c>
      <c r="G3191" s="1420">
        <v>0</v>
      </c>
      <c r="H3191" s="1419" t="s">
        <v>0</v>
      </c>
      <c r="I3191" s="1420" t="s">
        <v>5208</v>
      </c>
      <c r="J3191" s="1421">
        <v>3</v>
      </c>
      <c r="K3191" s="1419"/>
      <c r="L3191" s="1422"/>
      <c r="M3191" s="1423"/>
      <c r="N3191" s="1423"/>
      <c r="O3191" s="1423"/>
      <c r="P3191" s="1423"/>
      <c r="Q3191" s="1423"/>
      <c r="R3191" s="1423"/>
      <c r="S3191" s="1423"/>
      <c r="T3191" s="1423"/>
      <c r="U3191" s="1424">
        <f>V3191+W3191+X3191+Y3191+Z3191+AA3191+AB3191+AC3191</f>
        <v>0</v>
      </c>
      <c r="V3191" s="1423"/>
      <c r="W3191" s="1423"/>
      <c r="X3191" s="1423"/>
      <c r="Y3191" s="1423"/>
      <c r="Z3191" s="1423"/>
      <c r="AA3191" s="1423"/>
      <c r="AB3191" s="1423"/>
      <c r="AC3191" s="1423"/>
      <c r="AD3191" s="1423"/>
      <c r="AE3191" s="1423"/>
      <c r="AF3191" s="1423"/>
      <c r="AG3191" s="1133"/>
      <c r="AH3191" s="1133"/>
      <c r="AI3191" s="1644"/>
      <c r="AJ3191" s="1133"/>
      <c r="AK3191" s="1133"/>
      <c r="AL3191" s="1133"/>
      <c r="AM3191" s="1489"/>
      <c r="AN3191" s="1489"/>
      <c r="AO3191" s="1133"/>
      <c r="AP3191" s="1133"/>
      <c r="AQ3191" s="1133"/>
      <c r="AR3191" s="1133"/>
      <c r="AS3191" s="1645"/>
      <c r="AT3191" s="1646"/>
      <c r="AU3191" s="1647"/>
      <c r="AV3191" s="1647"/>
      <c r="AW3191" s="1645"/>
      <c r="AX3191" s="1645"/>
      <c r="AY3191" s="1648"/>
      <c r="AZ3191" s="1423"/>
      <c r="BA3191" s="1423"/>
      <c r="BB3191" s="1423"/>
      <c r="BC3191" s="1423"/>
      <c r="BD3191" s="1423"/>
      <c r="BE3191" s="1419"/>
      <c r="BF3191" s="1419"/>
      <c r="BG3191" s="1419"/>
      <c r="BH3191" s="1419"/>
      <c r="BI3191" s="1437"/>
      <c r="BJ3191" s="1419"/>
      <c r="BK3191" s="1419"/>
      <c r="BL3191" s="1412">
        <f t="shared" si="349"/>
        <v>0</v>
      </c>
      <c r="BM3191" s="1419"/>
      <c r="BN3191" s="1439"/>
      <c r="BO3191" s="1439"/>
      <c r="BP3191" s="1439"/>
      <c r="BQ3191" s="1439"/>
      <c r="BR3191" s="1439"/>
      <c r="BS3191" s="1439"/>
      <c r="BT3191" s="1439"/>
      <c r="BU3191" s="1439"/>
      <c r="BV3191" s="1439"/>
      <c r="BW3191" s="1439"/>
      <c r="BX3191" s="1439"/>
      <c r="BY3191" s="1439"/>
      <c r="BZ3191" s="1439"/>
      <c r="CA3191" s="1439"/>
      <c r="CB3191" s="1439"/>
      <c r="CC3191" s="1439"/>
      <c r="CD3191" s="1440" t="s">
        <v>4788</v>
      </c>
    </row>
    <row r="3192" spans="1:82" s="1414" customFormat="1" ht="20.25" customHeight="1" x14ac:dyDescent="0.25">
      <c r="A3192" s="1580" t="s">
        <v>163</v>
      </c>
      <c r="B3192" s="1581" t="s">
        <v>5017</v>
      </c>
      <c r="C3192" s="1602" t="s">
        <v>5018</v>
      </c>
      <c r="D3192" s="1418">
        <v>425</v>
      </c>
      <c r="E3192" s="1423" t="s">
        <v>5206</v>
      </c>
      <c r="F3192" s="1693" t="s">
        <v>5207</v>
      </c>
      <c r="G3192" s="1420">
        <v>0</v>
      </c>
      <c r="H3192" s="1419" t="s">
        <v>0</v>
      </c>
      <c r="I3192" s="1420" t="s">
        <v>5208</v>
      </c>
      <c r="J3192" s="1421">
        <v>3</v>
      </c>
      <c r="K3192" s="1419"/>
      <c r="L3192" s="1422"/>
      <c r="M3192" s="1423"/>
      <c r="N3192" s="1423"/>
      <c r="O3192" s="1423"/>
      <c r="P3192" s="1423"/>
      <c r="Q3192" s="1423"/>
      <c r="R3192" s="1423"/>
      <c r="S3192" s="1423"/>
      <c r="T3192" s="1423"/>
      <c r="U3192" s="1424">
        <f>V3192+W3192+X3192+Y3192+Z3192+AA3192+AB3192+AC3192</f>
        <v>0</v>
      </c>
      <c r="V3192" s="1423"/>
      <c r="W3192" s="1423"/>
      <c r="X3192" s="1423"/>
      <c r="Y3192" s="1423"/>
      <c r="Z3192" s="1423"/>
      <c r="AA3192" s="1423"/>
      <c r="AB3192" s="1423"/>
      <c r="AC3192" s="1423"/>
      <c r="AD3192" s="1423"/>
      <c r="AE3192" s="1423"/>
      <c r="AF3192" s="1423"/>
      <c r="AG3192" s="1133"/>
      <c r="AH3192" s="1133"/>
      <c r="AI3192" s="1644"/>
      <c r="AJ3192" s="1133"/>
      <c r="AK3192" s="1133"/>
      <c r="AL3192" s="1133"/>
      <c r="AM3192" s="1489"/>
      <c r="AN3192" s="1489"/>
      <c r="AO3192" s="1133"/>
      <c r="AP3192" s="1133"/>
      <c r="AQ3192" s="1133"/>
      <c r="AR3192" s="1133"/>
      <c r="AS3192" s="1645"/>
      <c r="AT3192" s="1646"/>
      <c r="AU3192" s="1647"/>
      <c r="AV3192" s="1647"/>
      <c r="AW3192" s="1645"/>
      <c r="AX3192" s="1645"/>
      <c r="AY3192" s="1648"/>
      <c r="AZ3192" s="1423"/>
      <c r="BA3192" s="1423"/>
      <c r="BB3192" s="1423"/>
      <c r="BC3192" s="1423"/>
      <c r="BD3192" s="1423"/>
      <c r="BE3192" s="1419"/>
      <c r="BF3192" s="1419"/>
      <c r="BG3192" s="1419"/>
      <c r="BH3192" s="1419"/>
      <c r="BI3192" s="1437"/>
      <c r="BJ3192" s="1419"/>
      <c r="BK3192" s="1419"/>
      <c r="BL3192" s="1412">
        <f t="shared" ref="BL3192:BL3195" si="352">BF3192-BI3192</f>
        <v>0</v>
      </c>
      <c r="BM3192" s="1419"/>
      <c r="BN3192" s="1439"/>
      <c r="BO3192" s="1439"/>
      <c r="BP3192" s="1439"/>
      <c r="BQ3192" s="1439"/>
      <c r="BR3192" s="1439"/>
      <c r="BS3192" s="1439"/>
      <c r="BT3192" s="1439"/>
      <c r="BU3192" s="1439"/>
      <c r="BV3192" s="1439"/>
      <c r="BW3192" s="1439"/>
      <c r="BX3192" s="1439"/>
      <c r="BY3192" s="1439"/>
      <c r="BZ3192" s="1439"/>
      <c r="CA3192" s="1439"/>
      <c r="CB3192" s="1439"/>
      <c r="CC3192" s="1439"/>
      <c r="CD3192" s="1440" t="s">
        <v>4788</v>
      </c>
    </row>
    <row r="3193" spans="1:82" s="1414" customFormat="1" ht="20.25" customHeight="1" x14ac:dyDescent="0.25">
      <c r="A3193" s="1580" t="s">
        <v>163</v>
      </c>
      <c r="B3193" s="1581" t="s">
        <v>5017</v>
      </c>
      <c r="C3193" s="1602" t="s">
        <v>5018</v>
      </c>
      <c r="D3193" s="1418">
        <v>425</v>
      </c>
      <c r="E3193" s="1423" t="s">
        <v>5206</v>
      </c>
      <c r="F3193" s="1693" t="s">
        <v>5207</v>
      </c>
      <c r="G3193" s="1420">
        <v>0</v>
      </c>
      <c r="H3193" s="1419" t="s">
        <v>0</v>
      </c>
      <c r="I3193" s="1420" t="s">
        <v>5208</v>
      </c>
      <c r="J3193" s="1421">
        <v>3</v>
      </c>
      <c r="K3193" s="1419"/>
      <c r="L3193" s="1422"/>
      <c r="M3193" s="1423"/>
      <c r="N3193" s="1423"/>
      <c r="O3193" s="1423"/>
      <c r="P3193" s="1423"/>
      <c r="Q3193" s="1423"/>
      <c r="R3193" s="1423"/>
      <c r="S3193" s="1423"/>
      <c r="T3193" s="1423"/>
      <c r="U3193" s="1424">
        <f>V3193+W3193+X3193+Y3193+Z3193+AA3193+AB3193+AC3193</f>
        <v>0</v>
      </c>
      <c r="V3193" s="1423"/>
      <c r="W3193" s="1423"/>
      <c r="X3193" s="1423"/>
      <c r="Y3193" s="1423"/>
      <c r="Z3193" s="1423"/>
      <c r="AA3193" s="1423"/>
      <c r="AB3193" s="1423"/>
      <c r="AC3193" s="1423"/>
      <c r="AD3193" s="1423"/>
      <c r="AE3193" s="1423"/>
      <c r="AF3193" s="1423"/>
      <c r="AG3193" s="1133"/>
      <c r="AH3193" s="1133"/>
      <c r="AI3193" s="1644"/>
      <c r="AJ3193" s="1133"/>
      <c r="AK3193" s="1133"/>
      <c r="AL3193" s="1133"/>
      <c r="AM3193" s="1489"/>
      <c r="AN3193" s="1489"/>
      <c r="AO3193" s="1133"/>
      <c r="AP3193" s="1133"/>
      <c r="AQ3193" s="1133"/>
      <c r="AR3193" s="1133"/>
      <c r="AS3193" s="1645"/>
      <c r="AT3193" s="1646"/>
      <c r="AU3193" s="1647"/>
      <c r="AV3193" s="1647"/>
      <c r="AW3193" s="1645"/>
      <c r="AX3193" s="1645"/>
      <c r="AY3193" s="1648"/>
      <c r="AZ3193" s="1423"/>
      <c r="BA3193" s="1423"/>
      <c r="BB3193" s="1423"/>
      <c r="BC3193" s="1423"/>
      <c r="BD3193" s="1423"/>
      <c r="BE3193" s="1419"/>
      <c r="BF3193" s="1419"/>
      <c r="BG3193" s="1419"/>
      <c r="BH3193" s="1419"/>
      <c r="BI3193" s="1437"/>
      <c r="BJ3193" s="1419"/>
      <c r="BK3193" s="1419"/>
      <c r="BL3193" s="1412">
        <f t="shared" si="352"/>
        <v>0</v>
      </c>
      <c r="BM3193" s="1419"/>
      <c r="BN3193" s="1439"/>
      <c r="BO3193" s="1439"/>
      <c r="BP3193" s="1439"/>
      <c r="BQ3193" s="1439"/>
      <c r="BR3193" s="1439"/>
      <c r="BS3193" s="1439"/>
      <c r="BT3193" s="1439"/>
      <c r="BU3193" s="1439"/>
      <c r="BV3193" s="1439"/>
      <c r="BW3193" s="1439"/>
      <c r="BX3193" s="1439"/>
      <c r="BY3193" s="1439"/>
      <c r="BZ3193" s="1439"/>
      <c r="CA3193" s="1439"/>
      <c r="CB3193" s="1439"/>
      <c r="CC3193" s="1439"/>
      <c r="CD3193" s="1440" t="s">
        <v>4788</v>
      </c>
    </row>
    <row r="3194" spans="1:82" s="1414" customFormat="1" ht="20.25" customHeight="1" x14ac:dyDescent="0.25">
      <c r="A3194" s="1580" t="s">
        <v>163</v>
      </c>
      <c r="B3194" s="1581" t="s">
        <v>5017</v>
      </c>
      <c r="C3194" s="1602" t="s">
        <v>5018</v>
      </c>
      <c r="D3194" s="1418">
        <v>425</v>
      </c>
      <c r="E3194" s="1423" t="s">
        <v>5206</v>
      </c>
      <c r="F3194" s="1693" t="s">
        <v>5207</v>
      </c>
      <c r="G3194" s="1420">
        <v>0</v>
      </c>
      <c r="H3194" s="1419" t="s">
        <v>0</v>
      </c>
      <c r="I3194" s="1420" t="s">
        <v>5208</v>
      </c>
      <c r="J3194" s="1421">
        <v>3</v>
      </c>
      <c r="K3194" s="1419"/>
      <c r="L3194" s="1422"/>
      <c r="M3194" s="1423"/>
      <c r="N3194" s="1423"/>
      <c r="O3194" s="1423"/>
      <c r="P3194" s="1423"/>
      <c r="Q3194" s="1423"/>
      <c r="R3194" s="1423"/>
      <c r="S3194" s="1423"/>
      <c r="T3194" s="1423"/>
      <c r="U3194" s="1424">
        <f>V3194+W3194+X3194+Y3194+Z3194+AA3194+AB3194+AC3194</f>
        <v>0</v>
      </c>
      <c r="V3194" s="1423"/>
      <c r="W3194" s="1423"/>
      <c r="X3194" s="1423"/>
      <c r="Y3194" s="1423"/>
      <c r="Z3194" s="1423"/>
      <c r="AA3194" s="1423"/>
      <c r="AB3194" s="1423"/>
      <c r="AC3194" s="1423"/>
      <c r="AD3194" s="1423"/>
      <c r="AE3194" s="1423"/>
      <c r="AF3194" s="1423"/>
      <c r="AG3194" s="1133"/>
      <c r="AH3194" s="1133"/>
      <c r="AI3194" s="1644"/>
      <c r="AJ3194" s="1133"/>
      <c r="AK3194" s="1133"/>
      <c r="AL3194" s="1133"/>
      <c r="AM3194" s="1489"/>
      <c r="AN3194" s="1489"/>
      <c r="AO3194" s="1133"/>
      <c r="AP3194" s="1133"/>
      <c r="AQ3194" s="1133"/>
      <c r="AR3194" s="1133"/>
      <c r="AS3194" s="1645"/>
      <c r="AT3194" s="1646"/>
      <c r="AU3194" s="1647"/>
      <c r="AV3194" s="1647"/>
      <c r="AW3194" s="1645"/>
      <c r="AX3194" s="1645"/>
      <c r="AY3194" s="1648"/>
      <c r="AZ3194" s="1423"/>
      <c r="BA3194" s="1423"/>
      <c r="BB3194" s="1423"/>
      <c r="BC3194" s="1423"/>
      <c r="BD3194" s="1423"/>
      <c r="BE3194" s="1419"/>
      <c r="BF3194" s="1419"/>
      <c r="BG3194" s="1419"/>
      <c r="BH3194" s="1419"/>
      <c r="BI3194" s="1437"/>
      <c r="BJ3194" s="1419"/>
      <c r="BK3194" s="1419"/>
      <c r="BL3194" s="1412">
        <f t="shared" si="352"/>
        <v>0</v>
      </c>
      <c r="BM3194" s="1419"/>
      <c r="BN3194" s="1439"/>
      <c r="BO3194" s="1439"/>
      <c r="BP3194" s="1439"/>
      <c r="BQ3194" s="1439"/>
      <c r="BR3194" s="1439"/>
      <c r="BS3194" s="1439"/>
      <c r="BT3194" s="1439"/>
      <c r="BU3194" s="1439"/>
      <c r="BV3194" s="1439"/>
      <c r="BW3194" s="1439"/>
      <c r="BX3194" s="1439"/>
      <c r="BY3194" s="1439"/>
      <c r="BZ3194" s="1439"/>
      <c r="CA3194" s="1439"/>
      <c r="CB3194" s="1439"/>
      <c r="CC3194" s="1439"/>
      <c r="CD3194" s="1440" t="s">
        <v>4788</v>
      </c>
    </row>
    <row r="3195" spans="1:82" s="1414" customFormat="1" ht="20.25" customHeight="1" thickBot="1" x14ac:dyDescent="0.3">
      <c r="A3195" s="1589" t="s">
        <v>163</v>
      </c>
      <c r="B3195" s="1590" t="s">
        <v>5017</v>
      </c>
      <c r="C3195" s="1603" t="s">
        <v>5018</v>
      </c>
      <c r="D3195" s="1497">
        <v>425</v>
      </c>
      <c r="E3195" s="1502" t="s">
        <v>5206</v>
      </c>
      <c r="F3195" s="1694" t="s">
        <v>5207</v>
      </c>
      <c r="G3195" s="1499">
        <v>0</v>
      </c>
      <c r="H3195" s="1498" t="s">
        <v>0</v>
      </c>
      <c r="I3195" s="1499" t="s">
        <v>5208</v>
      </c>
      <c r="J3195" s="1500">
        <v>3</v>
      </c>
      <c r="K3195" s="1498"/>
      <c r="L3195" s="1501"/>
      <c r="M3195" s="1502"/>
      <c r="N3195" s="1502"/>
      <c r="O3195" s="1502"/>
      <c r="P3195" s="1502"/>
      <c r="Q3195" s="1502"/>
      <c r="R3195" s="1502"/>
      <c r="S3195" s="1502"/>
      <c r="T3195" s="1502"/>
      <c r="U3195" s="1503">
        <f>V3195+W3195+X3195+Y3195+Z3195+AA3195+AB3195+AC3195</f>
        <v>0</v>
      </c>
      <c r="V3195" s="1502"/>
      <c r="W3195" s="1502"/>
      <c r="X3195" s="1502"/>
      <c r="Y3195" s="1502"/>
      <c r="Z3195" s="1502"/>
      <c r="AA3195" s="1502"/>
      <c r="AB3195" s="1502"/>
      <c r="AC3195" s="1502"/>
      <c r="AD3195" s="1502"/>
      <c r="AE3195" s="1502"/>
      <c r="AF3195" s="1502"/>
      <c r="AG3195" s="1505"/>
      <c r="AH3195" s="1505"/>
      <c r="AI3195" s="1649"/>
      <c r="AJ3195" s="1505"/>
      <c r="AK3195" s="1505"/>
      <c r="AL3195" s="1505"/>
      <c r="AM3195" s="1507"/>
      <c r="AN3195" s="1507"/>
      <c r="AO3195" s="1505"/>
      <c r="AP3195" s="1505"/>
      <c r="AQ3195" s="1505"/>
      <c r="AR3195" s="1505"/>
      <c r="AS3195" s="1650"/>
      <c r="AT3195" s="1651"/>
      <c r="AU3195" s="1652"/>
      <c r="AV3195" s="1652"/>
      <c r="AW3195" s="1650"/>
      <c r="AX3195" s="1650"/>
      <c r="AY3195" s="1653"/>
      <c r="AZ3195" s="1502"/>
      <c r="BA3195" s="1502"/>
      <c r="BB3195" s="1502"/>
      <c r="BC3195" s="1502"/>
      <c r="BD3195" s="1502"/>
      <c r="BE3195" s="1498"/>
      <c r="BF3195" s="1498"/>
      <c r="BG3195" s="1498"/>
      <c r="BH3195" s="1498"/>
      <c r="BI3195" s="1512"/>
      <c r="BJ3195" s="1498"/>
      <c r="BK3195" s="1498"/>
      <c r="BL3195" s="1654">
        <f t="shared" si="352"/>
        <v>0</v>
      </c>
      <c r="BM3195" s="1498"/>
      <c r="BN3195" s="1514"/>
      <c r="BO3195" s="1514"/>
      <c r="BP3195" s="1514"/>
      <c r="BQ3195" s="1514"/>
      <c r="BR3195" s="1514"/>
      <c r="BS3195" s="1514"/>
      <c r="BT3195" s="1514"/>
      <c r="BU3195" s="1514"/>
      <c r="BV3195" s="1514"/>
      <c r="BW3195" s="1514"/>
      <c r="BX3195" s="1514"/>
      <c r="BY3195" s="1514"/>
      <c r="BZ3195" s="1514"/>
      <c r="CA3195" s="1514"/>
      <c r="CB3195" s="1514"/>
      <c r="CC3195" s="1514"/>
      <c r="CD3195" s="1515" t="s">
        <v>4788</v>
      </c>
    </row>
    <row r="3196" spans="1:82" ht="63.75" customHeight="1" thickBot="1" x14ac:dyDescent="0.25">
      <c r="A3196" s="142"/>
      <c r="B3196" s="143"/>
      <c r="C3196" s="143"/>
      <c r="D3196" s="142"/>
      <c r="E3196" s="144"/>
      <c r="F3196" s="145"/>
      <c r="G3196" s="16"/>
      <c r="H3196" s="142"/>
      <c r="I3196" s="146"/>
      <c r="J3196" s="394"/>
      <c r="K3196" s="147"/>
      <c r="L3196" s="148">
        <f>SUBTOTAL(9,L134:L2823)</f>
        <v>67961012199.089996</v>
      </c>
      <c r="M3196" s="149"/>
      <c r="N3196" s="149"/>
      <c r="O3196" s="149"/>
      <c r="P3196" s="149"/>
      <c r="Q3196" s="149"/>
      <c r="R3196" s="149"/>
      <c r="S3196" s="149"/>
      <c r="T3196" s="149"/>
      <c r="U3196" s="148">
        <f>SUM(U3:U3195)</f>
        <v>48659578155.690002</v>
      </c>
      <c r="V3196" s="149"/>
      <c r="W3196" s="149"/>
      <c r="X3196" s="149"/>
      <c r="Y3196" s="149"/>
      <c r="Z3196" s="149"/>
      <c r="AA3196" s="149"/>
      <c r="AB3196" s="149"/>
      <c r="AC3196" s="149"/>
      <c r="AD3196" s="149"/>
      <c r="AE3196" s="149"/>
      <c r="AF3196" s="149"/>
      <c r="AG3196" s="3654"/>
      <c r="AH3196" s="2721"/>
      <c r="AI3196" s="2721"/>
      <c r="AJ3196" s="2721"/>
      <c r="AK3196" s="2721"/>
      <c r="AL3196" s="2721"/>
      <c r="AM3196" s="3658">
        <f>SUM(AM3:AM3195)</f>
        <v>80433287094.570007</v>
      </c>
      <c r="AN3196" s="3658">
        <f>SUM(AN3:AN3195)</f>
        <v>98839556715.570007</v>
      </c>
      <c r="AO3196" s="2721"/>
      <c r="AP3196" s="2721"/>
      <c r="AQ3196" s="2721"/>
      <c r="AR3196" s="3655"/>
      <c r="AS3196" s="3656"/>
      <c r="AT3196" s="3656"/>
      <c r="AU3196" s="3656"/>
      <c r="AV3196" s="3656"/>
      <c r="AW3196" s="3657"/>
      <c r="AX3196" s="3657"/>
      <c r="AY3196" s="3658">
        <f>SUM(AY3:AY3195)</f>
        <v>80859132591.910004</v>
      </c>
      <c r="AZ3196" s="3659"/>
      <c r="BA3196" s="3659"/>
      <c r="BB3196" s="3659"/>
      <c r="BC3196" s="3660"/>
      <c r="BD3196" s="3661"/>
      <c r="BE3196" s="3662"/>
      <c r="BF3196" s="3663"/>
      <c r="BG3196" s="2721"/>
      <c r="BH3196" s="3662"/>
      <c r="BI3196" s="3658">
        <f>SUM(BI3:BI3195)</f>
        <v>50254239227.57</v>
      </c>
      <c r="BJ3196" s="3664"/>
      <c r="BK3196" s="3664"/>
      <c r="BL3196" s="3665"/>
      <c r="BM3196" s="3666"/>
      <c r="BN3196" s="2310"/>
      <c r="BO3196" s="2310"/>
      <c r="BP3196" s="2310"/>
      <c r="BQ3196" s="2310"/>
      <c r="BR3196" s="3667"/>
      <c r="BS3196" s="3667"/>
      <c r="BT3196" s="3667"/>
      <c r="BU3196" s="3667"/>
      <c r="BV3196" s="3667"/>
      <c r="BW3196" s="3667"/>
      <c r="BX3196" s="3667"/>
      <c r="BY3196" s="3667"/>
      <c r="BZ3196" s="3667"/>
      <c r="CA3196" s="3667"/>
      <c r="CB3196" s="3667"/>
      <c r="CC3196" s="3667"/>
      <c r="CD3196" s="2693" t="s">
        <v>134</v>
      </c>
    </row>
    <row r="3197" spans="1:82" ht="42.75" customHeight="1" thickBot="1" x14ac:dyDescent="0.3">
      <c r="A3197" s="134" t="s">
        <v>163</v>
      </c>
      <c r="B3197" s="135" t="s">
        <v>146</v>
      </c>
      <c r="C3197" s="138" t="s">
        <v>240</v>
      </c>
      <c r="D3197" s="139"/>
      <c r="E3197" s="140" t="s">
        <v>241</v>
      </c>
      <c r="F3197" s="137" t="s">
        <v>117</v>
      </c>
      <c r="G3197" s="16">
        <v>0</v>
      </c>
      <c r="H3197" s="133" t="s">
        <v>0</v>
      </c>
      <c r="I3197" s="133">
        <v>1</v>
      </c>
      <c r="J3197" s="395"/>
      <c r="K3197" s="141"/>
      <c r="L3197" s="120">
        <f t="shared" ref="L3197" si="353">+M3197+N3197+O3197+P3197+Q3197+R3197+S3197+T3197</f>
        <v>74722659</v>
      </c>
      <c r="M3197" s="121">
        <v>74722659</v>
      </c>
      <c r="N3197" s="121"/>
      <c r="O3197" s="121"/>
      <c r="P3197" s="121"/>
      <c r="Q3197" s="121"/>
      <c r="R3197" s="121"/>
      <c r="S3197" s="121"/>
      <c r="T3197" s="121"/>
      <c r="U3197" s="120">
        <f t="shared" ref="U3197" si="354">SUBTOTAL(9,V3197:AC3197)</f>
        <v>74722659</v>
      </c>
      <c r="V3197" s="121">
        <v>74722659</v>
      </c>
      <c r="W3197" s="121"/>
      <c r="X3197" s="121"/>
      <c r="Y3197" s="121"/>
      <c r="Z3197" s="121"/>
      <c r="AA3197" s="121"/>
      <c r="AB3197" s="121"/>
      <c r="AC3197" s="121"/>
      <c r="AD3197" s="121"/>
      <c r="AE3197" s="121"/>
      <c r="AF3197" s="121"/>
      <c r="AG3197" s="3450">
        <v>81131500</v>
      </c>
      <c r="AH3197" s="2047" t="s">
        <v>319</v>
      </c>
      <c r="AI3197" s="3451">
        <v>42793</v>
      </c>
      <c r="AJ3197" s="2047" t="s">
        <v>249</v>
      </c>
      <c r="AK3197" s="2185" t="s">
        <v>246</v>
      </c>
      <c r="AL3197" s="2185" t="s">
        <v>248</v>
      </c>
      <c r="AM3197" s="4064">
        <v>71500000</v>
      </c>
      <c r="AN3197" s="4064">
        <v>71500000</v>
      </c>
      <c r="AO3197" s="2047" t="s">
        <v>250</v>
      </c>
      <c r="AP3197" s="2047" t="s">
        <v>250</v>
      </c>
      <c r="AQ3197" s="2047" t="s">
        <v>251</v>
      </c>
      <c r="AR3197" s="2047">
        <v>2204020101</v>
      </c>
      <c r="AS3197" s="2846" t="s">
        <v>333</v>
      </c>
      <c r="AT3197" s="2846" t="s">
        <v>382</v>
      </c>
      <c r="AU3197" s="2846">
        <v>1</v>
      </c>
      <c r="AV3197" s="2846">
        <v>1</v>
      </c>
      <c r="AW3197" s="2847">
        <v>42795</v>
      </c>
      <c r="AX3197" s="2847">
        <v>43099</v>
      </c>
      <c r="AY3197" s="2848">
        <v>71500000</v>
      </c>
      <c r="AZ3197" s="2048" t="s">
        <v>245</v>
      </c>
      <c r="BA3197" s="2048" t="s">
        <v>303</v>
      </c>
      <c r="BB3197" s="2048" t="s">
        <v>304</v>
      </c>
      <c r="BC3197" s="2049" t="s">
        <v>305</v>
      </c>
      <c r="BD3197" s="2050">
        <v>2017000432</v>
      </c>
      <c r="BE3197" s="2051">
        <v>42789</v>
      </c>
      <c r="BF3197" s="2052">
        <v>71500000</v>
      </c>
      <c r="BG3197" s="3466">
        <v>2017000358</v>
      </c>
      <c r="BH3197" s="2051">
        <v>42795</v>
      </c>
      <c r="BI3197" s="3668">
        <v>71500000</v>
      </c>
      <c r="BJ3197" s="2051">
        <v>42795</v>
      </c>
      <c r="BK3197" s="2051">
        <v>43099</v>
      </c>
      <c r="BL3197" s="3001">
        <f t="shared" ref="BL3197" si="355">BF3197-BI3197</f>
        <v>0</v>
      </c>
      <c r="BM3197" s="3001"/>
      <c r="BN3197" s="2177"/>
      <c r="BO3197" s="2177"/>
      <c r="BP3197" s="2177"/>
      <c r="BQ3197" s="2177"/>
      <c r="BR3197" s="3425"/>
      <c r="BS3197" s="3425"/>
      <c r="BT3197" s="3425"/>
      <c r="BU3197" s="3425"/>
      <c r="BV3197" s="3425"/>
      <c r="BW3197" s="3425"/>
      <c r="BX3197" s="3425"/>
      <c r="BY3197" s="3425"/>
      <c r="BZ3197" s="3425"/>
      <c r="CA3197" s="3425"/>
      <c r="CB3197" s="3425"/>
      <c r="CC3197" s="3425"/>
      <c r="CD3197" s="1978" t="s">
        <v>134</v>
      </c>
    </row>
    <row r="3198" spans="1:82" ht="42.75" customHeight="1" thickBot="1" x14ac:dyDescent="0.3">
      <c r="A3198" s="691"/>
      <c r="B3198" s="692"/>
      <c r="C3198" s="692"/>
      <c r="D3198" s="693"/>
      <c r="E3198" s="694" t="s">
        <v>1418</v>
      </c>
      <c r="F3198" s="25"/>
      <c r="G3198" s="695"/>
      <c r="H3198" s="603"/>
      <c r="I3198" s="603"/>
      <c r="J3198" s="357"/>
      <c r="L3198" s="354">
        <f>+M3198+N3198+O3198+P3198+Q3198+R3198+S3198+T3198</f>
        <v>0</v>
      </c>
      <c r="M3198" s="7"/>
      <c r="N3198" s="7"/>
      <c r="O3198" s="7"/>
      <c r="P3198" s="7"/>
      <c r="Q3198" s="7"/>
      <c r="R3198" s="7"/>
      <c r="S3198" s="7"/>
      <c r="T3198" s="7"/>
      <c r="U3198" s="267">
        <f>SUBTOTAL(9,V3198:AC3198)</f>
        <v>0</v>
      </c>
      <c r="V3198" s="7"/>
      <c r="W3198" s="7"/>
      <c r="X3198" s="7"/>
      <c r="Y3198" s="7"/>
      <c r="Z3198" s="7"/>
      <c r="AA3198" s="7"/>
      <c r="AB3198" s="7"/>
      <c r="AC3198" s="7"/>
      <c r="AD3198" s="696"/>
      <c r="AE3198" s="356"/>
      <c r="AF3198" s="356"/>
      <c r="AG3198" s="1956"/>
      <c r="AH3198" s="1956"/>
      <c r="AI3198" s="1956"/>
      <c r="AJ3198" s="1956"/>
      <c r="AK3198" s="1956"/>
      <c r="AL3198" s="1956"/>
      <c r="AM3198" s="1864"/>
      <c r="AN3198" s="1864"/>
      <c r="AO3198" s="1956"/>
      <c r="AP3198" s="1956"/>
      <c r="AQ3198" s="1956"/>
      <c r="AR3198" s="1954"/>
      <c r="AS3198" s="1867"/>
      <c r="AT3198" s="2432"/>
      <c r="AU3198" s="2452"/>
      <c r="AV3198" s="2452"/>
      <c r="AW3198" s="2142"/>
      <c r="AX3198" s="2142"/>
      <c r="AY3198" s="2143"/>
      <c r="AZ3198" s="2897"/>
      <c r="BA3198" s="2897"/>
      <c r="BB3198" s="2897"/>
      <c r="BC3198" s="2897"/>
      <c r="BD3198" s="2897"/>
      <c r="BE3198" s="2897"/>
      <c r="BF3198" s="2897"/>
      <c r="BG3198" s="2897"/>
      <c r="BH3198" s="2897"/>
      <c r="BI3198" s="3669"/>
      <c r="BJ3198" s="2897"/>
      <c r="BK3198" s="2897"/>
      <c r="BL3198" s="2901"/>
      <c r="BM3198" s="2902"/>
      <c r="BN3198" s="3670"/>
      <c r="BO3198" s="3670"/>
      <c r="BP3198" s="3670"/>
      <c r="BQ3198" s="3670"/>
      <c r="BR3198" s="2901"/>
      <c r="BS3198" s="2901"/>
      <c r="BT3198" s="2901"/>
      <c r="BU3198" s="2901"/>
      <c r="BV3198" s="2901"/>
      <c r="BW3198" s="2901"/>
      <c r="BX3198" s="2901"/>
      <c r="BY3198" s="2901"/>
      <c r="BZ3198" s="2901"/>
      <c r="CA3198" s="2901"/>
      <c r="CB3198" s="2901"/>
      <c r="CC3198" s="2901"/>
      <c r="CD3198" s="1978" t="s">
        <v>911</v>
      </c>
    </row>
    <row r="3199" spans="1:82" ht="42.75" customHeight="1" thickBot="1" x14ac:dyDescent="0.3">
      <c r="A3199" s="698"/>
      <c r="B3199" s="699"/>
      <c r="C3199" s="699"/>
      <c r="D3199" s="700"/>
      <c r="E3199" s="701" t="s">
        <v>1419</v>
      </c>
      <c r="F3199" s="513"/>
      <c r="G3199" s="702"/>
      <c r="H3199" s="594"/>
      <c r="I3199" s="594"/>
      <c r="J3199" s="351"/>
      <c r="L3199" s="296">
        <f t="shared" ref="L3199:L3226" si="356">+M3199+N3199+O3199+P3199+Q3199+R3199+S3199+T3199</f>
        <v>200000000</v>
      </c>
      <c r="M3199" s="703">
        <v>200000000</v>
      </c>
      <c r="N3199" s="703"/>
      <c r="O3199" s="703"/>
      <c r="P3199" s="703"/>
      <c r="Q3199" s="703"/>
      <c r="R3199" s="703"/>
      <c r="S3199" s="703"/>
      <c r="T3199" s="703"/>
      <c r="U3199" s="267">
        <f>SUBTOTAL(9,V3199:AC3199)</f>
        <v>200000000</v>
      </c>
      <c r="V3199" s="495">
        <v>200000000</v>
      </c>
      <c r="W3199" s="495"/>
      <c r="X3199" s="495"/>
      <c r="Y3199" s="495"/>
      <c r="Z3199" s="495"/>
      <c r="AA3199" s="495"/>
      <c r="AB3199" s="495"/>
      <c r="AC3199" s="466"/>
      <c r="AD3199" s="350"/>
      <c r="AE3199" s="350"/>
      <c r="AF3199" s="350"/>
      <c r="AG3199" s="1155"/>
      <c r="AH3199" s="1155"/>
      <c r="AI3199" s="1155"/>
      <c r="AJ3199" s="1155"/>
      <c r="AK3199" s="1155"/>
      <c r="AL3199" s="1155"/>
      <c r="AM3199" s="2144"/>
      <c r="AN3199" s="2144"/>
      <c r="AO3199" s="1155"/>
      <c r="AP3199" s="1155"/>
      <c r="AQ3199" s="1155"/>
      <c r="AR3199" s="1926"/>
      <c r="AS3199" s="3671" t="s">
        <v>977</v>
      </c>
      <c r="AT3199" s="1828" t="s">
        <v>330</v>
      </c>
      <c r="AU3199" s="3569">
        <v>100</v>
      </c>
      <c r="AV3199" s="3569">
        <v>100</v>
      </c>
      <c r="AW3199" s="3672">
        <v>42737</v>
      </c>
      <c r="AX3199" s="3672">
        <v>43099</v>
      </c>
      <c r="AY3199" s="3673">
        <v>200000000</v>
      </c>
      <c r="AZ3199" s="3674" t="s">
        <v>1420</v>
      </c>
      <c r="BA3199" s="1436" t="s">
        <v>296</v>
      </c>
      <c r="BB3199" s="3675" t="s">
        <v>1421</v>
      </c>
      <c r="BC3199" s="3676" t="s">
        <v>1422</v>
      </c>
      <c r="BD3199" s="3677">
        <v>1</v>
      </c>
      <c r="BE3199" s="3319">
        <v>42737</v>
      </c>
      <c r="BF3199" s="3678">
        <v>14400000</v>
      </c>
      <c r="BG3199" s="3677">
        <v>1</v>
      </c>
      <c r="BH3199" s="3319">
        <v>42737</v>
      </c>
      <c r="BI3199" s="3679">
        <f>+BF3199</f>
        <v>14400000</v>
      </c>
      <c r="BJ3199" s="3680">
        <v>42737</v>
      </c>
      <c r="BK3199" s="3680">
        <v>43099</v>
      </c>
      <c r="BL3199" s="3171"/>
      <c r="BM3199" s="3681">
        <f>L3199-(BI3199:BI3204)</f>
        <v>185600000</v>
      </c>
      <c r="BN3199" s="3682"/>
      <c r="BO3199" s="3682"/>
      <c r="BP3199" s="3682"/>
      <c r="BQ3199" s="3682"/>
      <c r="BR3199" s="3683"/>
      <c r="BS3199" s="3171"/>
      <c r="BT3199" s="3171"/>
      <c r="BU3199" s="3171"/>
      <c r="BV3199" s="3171"/>
      <c r="BW3199" s="3171"/>
      <c r="BX3199" s="3171"/>
      <c r="BY3199" s="3171"/>
      <c r="BZ3199" s="3171"/>
      <c r="CA3199" s="3171"/>
      <c r="CB3199" s="3171"/>
      <c r="CC3199" s="3684"/>
      <c r="CD3199" s="1978" t="s">
        <v>911</v>
      </c>
    </row>
    <row r="3200" spans="1:82" ht="25.5" customHeight="1" thickBot="1" x14ac:dyDescent="0.3">
      <c r="A3200" s="705"/>
      <c r="B3200" s="705"/>
      <c r="C3200" s="705"/>
      <c r="D3200" s="706"/>
      <c r="E3200" s="707"/>
      <c r="F3200" s="538"/>
      <c r="G3200" s="708"/>
      <c r="H3200" s="576"/>
      <c r="I3200" s="576"/>
      <c r="J3200" s="704"/>
      <c r="K3200" s="704"/>
      <c r="L3200" s="465"/>
      <c r="M3200" s="466"/>
      <c r="N3200" s="466"/>
      <c r="O3200" s="466"/>
      <c r="P3200" s="466"/>
      <c r="Q3200" s="466"/>
      <c r="R3200" s="466"/>
      <c r="S3200" s="466"/>
      <c r="T3200" s="466"/>
      <c r="U3200" s="467"/>
      <c r="V3200" s="466"/>
      <c r="W3200" s="466"/>
      <c r="X3200" s="466"/>
      <c r="Y3200" s="466"/>
      <c r="Z3200" s="466"/>
      <c r="AA3200" s="466"/>
      <c r="AB3200" s="466"/>
      <c r="AC3200" s="466"/>
      <c r="AD3200" s="704"/>
      <c r="AE3200" s="704"/>
      <c r="AF3200" s="704"/>
      <c r="AG3200" s="1133"/>
      <c r="AH3200" s="1133"/>
      <c r="AI3200" s="1133"/>
      <c r="AJ3200" s="1133"/>
      <c r="AK3200" s="1133"/>
      <c r="AL3200" s="1133"/>
      <c r="AM3200" s="1147"/>
      <c r="AN3200" s="1147"/>
      <c r="AO3200" s="1133"/>
      <c r="AP3200" s="1133"/>
      <c r="AQ3200" s="1133"/>
      <c r="AR3200" s="1133"/>
      <c r="AS3200" s="1980"/>
      <c r="AT3200" s="1143"/>
      <c r="AU3200" s="2453"/>
      <c r="AV3200" s="2453"/>
      <c r="AW3200" s="1993"/>
      <c r="AX3200" s="1993"/>
      <c r="AY3200" s="1994"/>
      <c r="AZ3200" s="3685" t="s">
        <v>1423</v>
      </c>
      <c r="BA3200" s="1436" t="s">
        <v>296</v>
      </c>
      <c r="BB3200" s="3686" t="s">
        <v>1424</v>
      </c>
      <c r="BC3200" s="3687" t="s">
        <v>1422</v>
      </c>
      <c r="BD3200" s="3688">
        <v>2</v>
      </c>
      <c r="BE3200" s="3319">
        <v>42737</v>
      </c>
      <c r="BF3200" s="3689">
        <v>14400000</v>
      </c>
      <c r="BG3200" s="3688">
        <v>2</v>
      </c>
      <c r="BH3200" s="3319">
        <v>42737</v>
      </c>
      <c r="BI3200" s="3679">
        <f t="shared" ref="BI3200:BI3216" si="357">+BF3200</f>
        <v>14400000</v>
      </c>
      <c r="BJ3200" s="3690">
        <v>42737</v>
      </c>
      <c r="BK3200" s="3690">
        <v>43099</v>
      </c>
      <c r="BL3200" s="3171"/>
      <c r="BM3200" s="2872"/>
      <c r="BN3200" s="3691"/>
      <c r="BO3200" s="3691"/>
      <c r="BP3200" s="3691"/>
      <c r="BQ3200" s="3691"/>
      <c r="BR3200" s="3692"/>
      <c r="BS3200" s="3691"/>
      <c r="BT3200" s="3691"/>
      <c r="BU3200" s="3691"/>
      <c r="BV3200" s="3691"/>
      <c r="BW3200" s="3691"/>
      <c r="BX3200" s="3691"/>
      <c r="BY3200" s="3691"/>
      <c r="BZ3200" s="3691"/>
      <c r="CA3200" s="3691"/>
      <c r="CB3200" s="3691"/>
      <c r="CC3200" s="3691"/>
      <c r="CD3200" s="1978" t="s">
        <v>911</v>
      </c>
    </row>
    <row r="3201" spans="1:82 16368:16377" ht="25.5" customHeight="1" thickBot="1" x14ac:dyDescent="0.3">
      <c r="A3201" s="705"/>
      <c r="B3201" s="705"/>
      <c r="C3201" s="705"/>
      <c r="D3201" s="706"/>
      <c r="E3201" s="707"/>
      <c r="F3201" s="538"/>
      <c r="G3201" s="708"/>
      <c r="H3201" s="576"/>
      <c r="I3201" s="576"/>
      <c r="J3201" s="704"/>
      <c r="K3201" s="704"/>
      <c r="L3201" s="465"/>
      <c r="M3201" s="466"/>
      <c r="N3201" s="466"/>
      <c r="O3201" s="466"/>
      <c r="P3201" s="466"/>
      <c r="Q3201" s="466"/>
      <c r="R3201" s="466"/>
      <c r="S3201" s="466"/>
      <c r="T3201" s="466"/>
      <c r="U3201" s="467"/>
      <c r="V3201" s="466"/>
      <c r="W3201" s="466"/>
      <c r="X3201" s="466"/>
      <c r="Y3201" s="466"/>
      <c r="Z3201" s="466"/>
      <c r="AA3201" s="466"/>
      <c r="AB3201" s="466"/>
      <c r="AC3201" s="466"/>
      <c r="AD3201" s="704"/>
      <c r="AE3201" s="704"/>
      <c r="AF3201" s="704"/>
      <c r="AG3201" s="1133"/>
      <c r="AH3201" s="1133"/>
      <c r="AI3201" s="1133"/>
      <c r="AJ3201" s="1133"/>
      <c r="AK3201" s="1133"/>
      <c r="AL3201" s="1133"/>
      <c r="AM3201" s="1147"/>
      <c r="AN3201" s="1147"/>
      <c r="AO3201" s="1133"/>
      <c r="AP3201" s="1133"/>
      <c r="AQ3201" s="1133"/>
      <c r="AR3201" s="1133"/>
      <c r="AS3201" s="1980"/>
      <c r="AT3201" s="1143"/>
      <c r="AU3201" s="2453"/>
      <c r="AV3201" s="2453"/>
      <c r="AW3201" s="1993"/>
      <c r="AX3201" s="1993"/>
      <c r="AY3201" s="1994"/>
      <c r="AZ3201" s="3685" t="s">
        <v>1425</v>
      </c>
      <c r="BA3201" s="1436" t="s">
        <v>296</v>
      </c>
      <c r="BB3201" s="3686" t="s">
        <v>1426</v>
      </c>
      <c r="BC3201" s="3687" t="s">
        <v>1427</v>
      </c>
      <c r="BD3201" s="3688">
        <v>3</v>
      </c>
      <c r="BE3201" s="3319">
        <v>42737</v>
      </c>
      <c r="BF3201" s="3689">
        <v>18600000</v>
      </c>
      <c r="BG3201" s="3688">
        <v>3</v>
      </c>
      <c r="BH3201" s="3319">
        <v>42737</v>
      </c>
      <c r="BI3201" s="3679">
        <f t="shared" si="357"/>
        <v>18600000</v>
      </c>
      <c r="BJ3201" s="3690">
        <v>42737</v>
      </c>
      <c r="BK3201" s="3690">
        <v>43099</v>
      </c>
      <c r="BL3201" s="3171"/>
      <c r="BM3201" s="2872"/>
      <c r="BN3201" s="3691"/>
      <c r="BO3201" s="3691"/>
      <c r="BP3201" s="3691"/>
      <c r="BQ3201" s="3691"/>
      <c r="BR3201" s="3692"/>
      <c r="BS3201" s="3691"/>
      <c r="BT3201" s="3691"/>
      <c r="BU3201" s="3691"/>
      <c r="BV3201" s="3691"/>
      <c r="BW3201" s="3691"/>
      <c r="BX3201" s="3691"/>
      <c r="BY3201" s="3691"/>
      <c r="BZ3201" s="3691"/>
      <c r="CA3201" s="3691"/>
      <c r="CB3201" s="3691"/>
      <c r="CC3201" s="3691"/>
      <c r="CD3201" s="1978" t="s">
        <v>911</v>
      </c>
    </row>
    <row r="3202" spans="1:82 16368:16377" ht="25.5" customHeight="1" thickBot="1" x14ac:dyDescent="0.3">
      <c r="A3202" s="705"/>
      <c r="B3202" s="705"/>
      <c r="C3202" s="705"/>
      <c r="D3202" s="706"/>
      <c r="E3202" s="707"/>
      <c r="F3202" s="538"/>
      <c r="G3202" s="708"/>
      <c r="H3202" s="576"/>
      <c r="I3202" s="576"/>
      <c r="J3202" s="704"/>
      <c r="K3202" s="704"/>
      <c r="L3202" s="465"/>
      <c r="M3202" s="466"/>
      <c r="N3202" s="466"/>
      <c r="O3202" s="466"/>
      <c r="P3202" s="466"/>
      <c r="Q3202" s="466"/>
      <c r="R3202" s="466"/>
      <c r="S3202" s="466"/>
      <c r="T3202" s="466"/>
      <c r="U3202" s="467"/>
      <c r="V3202" s="466"/>
      <c r="W3202" s="466"/>
      <c r="X3202" s="466"/>
      <c r="Y3202" s="466"/>
      <c r="Z3202" s="466"/>
      <c r="AA3202" s="466"/>
      <c r="AB3202" s="466"/>
      <c r="AC3202" s="466"/>
      <c r="AD3202" s="704"/>
      <c r="AE3202" s="704"/>
      <c r="AF3202" s="704"/>
      <c r="AG3202" s="1133"/>
      <c r="AH3202" s="1133"/>
      <c r="AI3202" s="1133"/>
      <c r="AJ3202" s="1133"/>
      <c r="AK3202" s="1133"/>
      <c r="AL3202" s="1133"/>
      <c r="AM3202" s="1147"/>
      <c r="AN3202" s="1147"/>
      <c r="AO3202" s="1133"/>
      <c r="AP3202" s="1133"/>
      <c r="AQ3202" s="1133"/>
      <c r="AR3202" s="1133"/>
      <c r="AS3202" s="1980"/>
      <c r="AT3202" s="1143"/>
      <c r="AU3202" s="2453"/>
      <c r="AV3202" s="2453"/>
      <c r="AW3202" s="1993"/>
      <c r="AX3202" s="1993"/>
      <c r="AY3202" s="1994"/>
      <c r="AZ3202" s="3685" t="s">
        <v>1428</v>
      </c>
      <c r="BA3202" s="1436" t="s">
        <v>296</v>
      </c>
      <c r="BB3202" s="3686" t="s">
        <v>1429</v>
      </c>
      <c r="BC3202" s="3687" t="s">
        <v>1430</v>
      </c>
      <c r="BD3202" s="3688">
        <v>8</v>
      </c>
      <c r="BE3202" s="3319">
        <v>42737</v>
      </c>
      <c r="BF3202" s="3689">
        <v>24500000</v>
      </c>
      <c r="BG3202" s="3688">
        <v>7</v>
      </c>
      <c r="BH3202" s="3319">
        <v>42737</v>
      </c>
      <c r="BI3202" s="3679">
        <f t="shared" si="357"/>
        <v>24500000</v>
      </c>
      <c r="BJ3202" s="3690">
        <v>42745</v>
      </c>
      <c r="BK3202" s="3690">
        <v>43099</v>
      </c>
      <c r="BL3202" s="3171"/>
      <c r="BM3202" s="2872"/>
      <c r="BN3202" s="3691"/>
      <c r="BO3202" s="3691"/>
      <c r="BP3202" s="3691"/>
      <c r="BQ3202" s="3691"/>
      <c r="BR3202" s="3692"/>
      <c r="BS3202" s="3691"/>
      <c r="BT3202" s="3691"/>
      <c r="BU3202" s="3691"/>
      <c r="BV3202" s="3691"/>
      <c r="BW3202" s="3691"/>
      <c r="BX3202" s="3691"/>
      <c r="BY3202" s="3691"/>
      <c r="BZ3202" s="3691"/>
      <c r="CA3202" s="3691"/>
      <c r="CB3202" s="3691"/>
      <c r="CC3202" s="3691"/>
      <c r="CD3202" s="1978" t="s">
        <v>911</v>
      </c>
    </row>
    <row r="3203" spans="1:82 16368:16377" ht="25.5" customHeight="1" thickBot="1" x14ac:dyDescent="0.3">
      <c r="A3203" s="705"/>
      <c r="B3203" s="705"/>
      <c r="C3203" s="705"/>
      <c r="D3203" s="706"/>
      <c r="E3203" s="707"/>
      <c r="F3203" s="538"/>
      <c r="G3203" s="708"/>
      <c r="H3203" s="576"/>
      <c r="I3203" s="576"/>
      <c r="J3203" s="704"/>
      <c r="K3203" s="704"/>
      <c r="L3203" s="465"/>
      <c r="M3203" s="466"/>
      <c r="N3203" s="466"/>
      <c r="O3203" s="466"/>
      <c r="P3203" s="466"/>
      <c r="Q3203" s="466"/>
      <c r="R3203" s="466"/>
      <c r="S3203" s="466"/>
      <c r="T3203" s="466"/>
      <c r="U3203" s="467"/>
      <c r="V3203" s="466"/>
      <c r="W3203" s="466"/>
      <c r="X3203" s="466"/>
      <c r="Y3203" s="466"/>
      <c r="Z3203" s="466"/>
      <c r="AA3203" s="466"/>
      <c r="AB3203" s="466"/>
      <c r="AC3203" s="466"/>
      <c r="AD3203" s="704"/>
      <c r="AE3203" s="704"/>
      <c r="AF3203" s="704"/>
      <c r="AG3203" s="1133"/>
      <c r="AH3203" s="1133"/>
      <c r="AI3203" s="1133"/>
      <c r="AJ3203" s="1133"/>
      <c r="AK3203" s="1133"/>
      <c r="AL3203" s="1133"/>
      <c r="AM3203" s="1147"/>
      <c r="AN3203" s="1147"/>
      <c r="AO3203" s="1133"/>
      <c r="AP3203" s="1133"/>
      <c r="AQ3203" s="1133"/>
      <c r="AR3203" s="1133"/>
      <c r="AS3203" s="1980"/>
      <c r="AT3203" s="1143"/>
      <c r="AU3203" s="2453"/>
      <c r="AV3203" s="2453"/>
      <c r="AW3203" s="1993"/>
      <c r="AX3203" s="1993"/>
      <c r="AY3203" s="1994"/>
      <c r="AZ3203" s="3685" t="s">
        <v>1431</v>
      </c>
      <c r="BA3203" s="1436" t="s">
        <v>296</v>
      </c>
      <c r="BB3203" s="3686" t="s">
        <v>1432</v>
      </c>
      <c r="BC3203" s="3687" t="s">
        <v>1433</v>
      </c>
      <c r="BD3203" s="3688">
        <v>13</v>
      </c>
      <c r="BE3203" s="3319">
        <v>42737</v>
      </c>
      <c r="BF3203" s="3689">
        <v>13920000</v>
      </c>
      <c r="BG3203" s="3688">
        <v>12</v>
      </c>
      <c r="BH3203" s="3319">
        <v>42737</v>
      </c>
      <c r="BI3203" s="3679">
        <f t="shared" si="357"/>
        <v>13920000</v>
      </c>
      <c r="BJ3203" s="3690">
        <v>42747</v>
      </c>
      <c r="BK3203" s="3690">
        <v>43099</v>
      </c>
      <c r="BL3203" s="3171"/>
      <c r="BM3203" s="2872"/>
      <c r="BN3203" s="3691"/>
      <c r="BO3203" s="3691"/>
      <c r="BP3203" s="3691"/>
      <c r="BQ3203" s="3691"/>
      <c r="BR3203" s="3692"/>
      <c r="BS3203" s="3691"/>
      <c r="BT3203" s="3691"/>
      <c r="BU3203" s="3691"/>
      <c r="BV3203" s="3691"/>
      <c r="BW3203" s="3691"/>
      <c r="BX3203" s="3691"/>
      <c r="BY3203" s="3691"/>
      <c r="BZ3203" s="3691"/>
      <c r="CA3203" s="3691"/>
      <c r="CB3203" s="3691"/>
      <c r="CC3203" s="3691"/>
      <c r="CD3203" s="1978" t="s">
        <v>911</v>
      </c>
    </row>
    <row r="3204" spans="1:82 16368:16377" ht="25.5" customHeight="1" thickBot="1" x14ac:dyDescent="0.3">
      <c r="A3204" s="705"/>
      <c r="B3204" s="705"/>
      <c r="C3204" s="705"/>
      <c r="D3204" s="706"/>
      <c r="E3204" s="707"/>
      <c r="F3204" s="538"/>
      <c r="G3204" s="708"/>
      <c r="H3204" s="576"/>
      <c r="I3204" s="576"/>
      <c r="J3204" s="704"/>
      <c r="K3204" s="704"/>
      <c r="L3204" s="465"/>
      <c r="M3204" s="466"/>
      <c r="N3204" s="466"/>
      <c r="O3204" s="466"/>
      <c r="P3204" s="466"/>
      <c r="Q3204" s="466"/>
      <c r="R3204" s="466"/>
      <c r="S3204" s="466"/>
      <c r="T3204" s="466"/>
      <c r="U3204" s="467"/>
      <c r="V3204" s="466"/>
      <c r="W3204" s="466"/>
      <c r="X3204" s="466"/>
      <c r="Y3204" s="466"/>
      <c r="Z3204" s="466"/>
      <c r="AA3204" s="466"/>
      <c r="AB3204" s="466"/>
      <c r="AC3204" s="466"/>
      <c r="AD3204" s="704"/>
      <c r="AE3204" s="704"/>
      <c r="AF3204" s="704"/>
      <c r="AG3204" s="1133"/>
      <c r="AH3204" s="1133"/>
      <c r="AI3204" s="1133"/>
      <c r="AJ3204" s="1133"/>
      <c r="AK3204" s="1133"/>
      <c r="AL3204" s="1133"/>
      <c r="AM3204" s="1147"/>
      <c r="AN3204" s="1147"/>
      <c r="AO3204" s="1133"/>
      <c r="AP3204" s="1133"/>
      <c r="AQ3204" s="1133"/>
      <c r="AR3204" s="1133"/>
      <c r="AS3204" s="1980"/>
      <c r="AT3204" s="1143"/>
      <c r="AU3204" s="2453"/>
      <c r="AV3204" s="2453"/>
      <c r="AW3204" s="1993"/>
      <c r="AX3204" s="1993"/>
      <c r="AY3204" s="1994"/>
      <c r="AZ3204" s="3685" t="s">
        <v>1434</v>
      </c>
      <c r="BA3204" s="1436" t="s">
        <v>296</v>
      </c>
      <c r="BB3204" s="3686" t="s">
        <v>1435</v>
      </c>
      <c r="BC3204" s="3687" t="s">
        <v>1436</v>
      </c>
      <c r="BD3204" s="3688">
        <v>18</v>
      </c>
      <c r="BE3204" s="3319">
        <v>42737</v>
      </c>
      <c r="BF3204" s="3689">
        <v>9775000</v>
      </c>
      <c r="BG3204" s="3688">
        <v>17</v>
      </c>
      <c r="BH3204" s="3319">
        <v>42737</v>
      </c>
      <c r="BI3204" s="3679">
        <f t="shared" si="357"/>
        <v>9775000</v>
      </c>
      <c r="BJ3204" s="3690">
        <v>42751</v>
      </c>
      <c r="BK3204" s="3690">
        <v>43099</v>
      </c>
      <c r="BL3204" s="3171"/>
      <c r="BM3204" s="2872"/>
      <c r="BN3204" s="3691"/>
      <c r="BO3204" s="3691"/>
      <c r="BP3204" s="3691"/>
      <c r="BQ3204" s="3691"/>
      <c r="BR3204" s="3692"/>
      <c r="BS3204" s="3691"/>
      <c r="BT3204" s="3691"/>
      <c r="BU3204" s="3691"/>
      <c r="BV3204" s="3691"/>
      <c r="BW3204" s="3691"/>
      <c r="BX3204" s="3691"/>
      <c r="BY3204" s="3691"/>
      <c r="BZ3204" s="3691"/>
      <c r="CA3204" s="3691"/>
      <c r="CB3204" s="3691"/>
      <c r="CC3204" s="3691"/>
      <c r="CD3204" s="1978" t="s">
        <v>911</v>
      </c>
    </row>
    <row r="3205" spans="1:82 16368:16377" ht="25.5" customHeight="1" thickBot="1" x14ac:dyDescent="0.3">
      <c r="A3205" s="705"/>
      <c r="B3205" s="705"/>
      <c r="C3205" s="705"/>
      <c r="D3205" s="706"/>
      <c r="E3205" s="707"/>
      <c r="F3205" s="538"/>
      <c r="G3205" s="708"/>
      <c r="H3205" s="576"/>
      <c r="I3205" s="576"/>
      <c r="J3205" s="704"/>
      <c r="K3205" s="704"/>
      <c r="L3205" s="465"/>
      <c r="M3205" s="466"/>
      <c r="N3205" s="466"/>
      <c r="O3205" s="466"/>
      <c r="P3205" s="466"/>
      <c r="Q3205" s="466"/>
      <c r="R3205" s="466"/>
      <c r="S3205" s="466"/>
      <c r="T3205" s="466"/>
      <c r="U3205" s="467"/>
      <c r="V3205" s="466"/>
      <c r="W3205" s="466"/>
      <c r="X3205" s="466"/>
      <c r="Y3205" s="466"/>
      <c r="Z3205" s="466"/>
      <c r="AA3205" s="466"/>
      <c r="AB3205" s="466"/>
      <c r="AC3205" s="466"/>
      <c r="AD3205" s="704"/>
      <c r="AE3205" s="704"/>
      <c r="AF3205" s="704"/>
      <c r="AG3205" s="1133"/>
      <c r="AH3205" s="1133"/>
      <c r="AI3205" s="1133"/>
      <c r="AJ3205" s="1133"/>
      <c r="AK3205" s="1133"/>
      <c r="AL3205" s="1133"/>
      <c r="AM3205" s="1147"/>
      <c r="AN3205" s="1147"/>
      <c r="AO3205" s="1133"/>
      <c r="AP3205" s="1133"/>
      <c r="AQ3205" s="1133"/>
      <c r="AR3205" s="1133"/>
      <c r="AS3205" s="1980"/>
      <c r="AT3205" s="1143"/>
      <c r="AU3205" s="2453"/>
      <c r="AV3205" s="2453"/>
      <c r="AW3205" s="1993"/>
      <c r="AX3205" s="1993"/>
      <c r="AY3205" s="1994"/>
      <c r="AZ3205" s="3685" t="s">
        <v>1437</v>
      </c>
      <c r="BA3205" s="1436" t="s">
        <v>296</v>
      </c>
      <c r="BB3205" s="3686" t="s">
        <v>1438</v>
      </c>
      <c r="BC3205" s="3687" t="s">
        <v>1439</v>
      </c>
      <c r="BD3205" s="3688">
        <v>25</v>
      </c>
      <c r="BE3205" s="3319">
        <v>42737</v>
      </c>
      <c r="BF3205" s="3689">
        <v>21568000</v>
      </c>
      <c r="BG3205" s="3688">
        <v>24</v>
      </c>
      <c r="BH3205" s="3319">
        <v>42737</v>
      </c>
      <c r="BI3205" s="3679">
        <f t="shared" si="357"/>
        <v>21568000</v>
      </c>
      <c r="BJ3205" s="3690">
        <v>42758</v>
      </c>
      <c r="BK3205" s="3690">
        <v>43099</v>
      </c>
      <c r="BL3205" s="3171"/>
      <c r="BM3205" s="2872"/>
      <c r="BN3205" s="3691"/>
      <c r="BO3205" s="3691"/>
      <c r="BP3205" s="3691"/>
      <c r="BQ3205" s="3691"/>
      <c r="BR3205" s="3692"/>
      <c r="BS3205" s="3691"/>
      <c r="BT3205" s="3691"/>
      <c r="BU3205" s="3691"/>
      <c r="BV3205" s="3691"/>
      <c r="BW3205" s="3691"/>
      <c r="BX3205" s="3691"/>
      <c r="BY3205" s="3691"/>
      <c r="BZ3205" s="3691"/>
      <c r="CA3205" s="3691"/>
      <c r="CB3205" s="3691"/>
      <c r="CC3205" s="3691"/>
      <c r="CD3205" s="1978" t="s">
        <v>911</v>
      </c>
    </row>
    <row r="3206" spans="1:82 16368:16377" ht="25.5" customHeight="1" thickBot="1" x14ac:dyDescent="0.3">
      <c r="A3206" s="705"/>
      <c r="B3206" s="705"/>
      <c r="C3206" s="705"/>
      <c r="D3206" s="706"/>
      <c r="E3206" s="707"/>
      <c r="F3206" s="538"/>
      <c r="G3206" s="708"/>
      <c r="H3206" s="576"/>
      <c r="I3206" s="576"/>
      <c r="J3206" s="704"/>
      <c r="K3206" s="704"/>
      <c r="L3206" s="465"/>
      <c r="M3206" s="466"/>
      <c r="N3206" s="466"/>
      <c r="O3206" s="466"/>
      <c r="P3206" s="466"/>
      <c r="Q3206" s="466"/>
      <c r="R3206" s="466"/>
      <c r="S3206" s="466"/>
      <c r="T3206" s="466"/>
      <c r="U3206" s="467"/>
      <c r="V3206" s="466"/>
      <c r="W3206" s="466"/>
      <c r="X3206" s="466"/>
      <c r="Y3206" s="466"/>
      <c r="Z3206" s="466"/>
      <c r="AA3206" s="466"/>
      <c r="AB3206" s="466"/>
      <c r="AC3206" s="466"/>
      <c r="AD3206" s="704"/>
      <c r="AE3206" s="704"/>
      <c r="AF3206" s="704"/>
      <c r="AG3206" s="1133"/>
      <c r="AH3206" s="1133"/>
      <c r="AI3206" s="1133"/>
      <c r="AJ3206" s="1133"/>
      <c r="AK3206" s="1133"/>
      <c r="AL3206" s="1133"/>
      <c r="AM3206" s="1147"/>
      <c r="AN3206" s="1147"/>
      <c r="AO3206" s="1133"/>
      <c r="AP3206" s="1133"/>
      <c r="AQ3206" s="1133"/>
      <c r="AR3206" s="1133"/>
      <c r="AS3206" s="1980"/>
      <c r="AT3206" s="1143"/>
      <c r="AU3206" s="2453"/>
      <c r="AV3206" s="2453"/>
      <c r="AW3206" s="1993"/>
      <c r="AX3206" s="1993"/>
      <c r="AY3206" s="1994"/>
      <c r="AZ3206" s="3685" t="s">
        <v>1440</v>
      </c>
      <c r="BA3206" s="1436" t="s">
        <v>296</v>
      </c>
      <c r="BB3206" s="3686" t="s">
        <v>1441</v>
      </c>
      <c r="BC3206" s="3687" t="s">
        <v>1442</v>
      </c>
      <c r="BD3206" s="3688">
        <v>26</v>
      </c>
      <c r="BE3206" s="3319">
        <v>42737</v>
      </c>
      <c r="BF3206" s="3689">
        <v>20220000</v>
      </c>
      <c r="BG3206" s="3688">
        <v>25</v>
      </c>
      <c r="BH3206" s="3319">
        <v>42737</v>
      </c>
      <c r="BI3206" s="3679">
        <f t="shared" si="357"/>
        <v>20220000</v>
      </c>
      <c r="BJ3206" s="3690">
        <v>42758</v>
      </c>
      <c r="BK3206" s="3690">
        <v>43099</v>
      </c>
      <c r="BL3206" s="3171"/>
      <c r="BM3206" s="2872"/>
      <c r="BN3206" s="3691"/>
      <c r="BO3206" s="3691"/>
      <c r="BP3206" s="3691"/>
      <c r="BQ3206" s="3691"/>
      <c r="BR3206" s="3692"/>
      <c r="BS3206" s="3691"/>
      <c r="BT3206" s="3691"/>
      <c r="BU3206" s="3691"/>
      <c r="BV3206" s="3691"/>
      <c r="BW3206" s="3691"/>
      <c r="BX3206" s="3691"/>
      <c r="BY3206" s="3691"/>
      <c r="BZ3206" s="3691"/>
      <c r="CA3206" s="3691"/>
      <c r="CB3206" s="3691"/>
      <c r="CC3206" s="3691"/>
      <c r="CD3206" s="1978" t="s">
        <v>911</v>
      </c>
    </row>
    <row r="3207" spans="1:82 16368:16377" ht="25.5" customHeight="1" thickBot="1" x14ac:dyDescent="0.3">
      <c r="A3207" s="705"/>
      <c r="B3207" s="705"/>
      <c r="C3207" s="705"/>
      <c r="D3207" s="706"/>
      <c r="E3207" s="707"/>
      <c r="F3207" s="538"/>
      <c r="G3207" s="708"/>
      <c r="H3207" s="576"/>
      <c r="I3207" s="576"/>
      <c r="J3207" s="704"/>
      <c r="K3207" s="704"/>
      <c r="L3207" s="465"/>
      <c r="M3207" s="466"/>
      <c r="N3207" s="466"/>
      <c r="O3207" s="466"/>
      <c r="P3207" s="466"/>
      <c r="Q3207" s="466"/>
      <c r="R3207" s="466"/>
      <c r="S3207" s="466"/>
      <c r="T3207" s="466"/>
      <c r="U3207" s="467"/>
      <c r="V3207" s="466"/>
      <c r="W3207" s="466"/>
      <c r="X3207" s="466"/>
      <c r="Y3207" s="466"/>
      <c r="Z3207" s="466"/>
      <c r="AA3207" s="466"/>
      <c r="AB3207" s="466"/>
      <c r="AC3207" s="466"/>
      <c r="AD3207" s="704"/>
      <c r="AE3207" s="704"/>
      <c r="AF3207" s="704"/>
      <c r="AG3207" s="1133"/>
      <c r="AH3207" s="1133"/>
      <c r="AI3207" s="1133"/>
      <c r="AJ3207" s="1133"/>
      <c r="AK3207" s="1133"/>
      <c r="AL3207" s="1133"/>
      <c r="AM3207" s="1147"/>
      <c r="AN3207" s="1147"/>
      <c r="AO3207" s="1133"/>
      <c r="AP3207" s="1133"/>
      <c r="AQ3207" s="1133"/>
      <c r="AR3207" s="1133"/>
      <c r="AS3207" s="1980"/>
      <c r="AT3207" s="1143"/>
      <c r="AU3207" s="2453"/>
      <c r="AV3207" s="2453"/>
      <c r="AW3207" s="1993"/>
      <c r="AX3207" s="1993"/>
      <c r="AY3207" s="1994"/>
      <c r="AZ3207" s="3685" t="s">
        <v>1443</v>
      </c>
      <c r="BA3207" s="1436" t="s">
        <v>296</v>
      </c>
      <c r="BB3207" s="3686" t="s">
        <v>1444</v>
      </c>
      <c r="BC3207" s="3687" t="s">
        <v>1445</v>
      </c>
      <c r="BD3207" s="3688">
        <v>31</v>
      </c>
      <c r="BE3207" s="3319">
        <v>42737</v>
      </c>
      <c r="BF3207" s="3693">
        <v>19800000</v>
      </c>
      <c r="BG3207" s="3688">
        <v>30</v>
      </c>
      <c r="BH3207" s="3319">
        <v>42737</v>
      </c>
      <c r="BI3207" s="3679">
        <f t="shared" si="357"/>
        <v>19800000</v>
      </c>
      <c r="BJ3207" s="3690">
        <v>42758</v>
      </c>
      <c r="BK3207" s="3690">
        <v>43091</v>
      </c>
      <c r="BL3207" s="3171"/>
      <c r="BM3207" s="2872"/>
      <c r="BN3207" s="3691"/>
      <c r="BO3207" s="3691"/>
      <c r="BP3207" s="3691"/>
      <c r="BQ3207" s="3691"/>
      <c r="BR3207" s="3692"/>
      <c r="BS3207" s="3691"/>
      <c r="BT3207" s="3691"/>
      <c r="BU3207" s="3691"/>
      <c r="BV3207" s="3691"/>
      <c r="BW3207" s="3691"/>
      <c r="BX3207" s="3691"/>
      <c r="BY3207" s="3691"/>
      <c r="BZ3207" s="3691"/>
      <c r="CA3207" s="3691"/>
      <c r="CB3207" s="3691"/>
      <c r="CC3207" s="3691"/>
      <c r="CD3207" s="1978" t="s">
        <v>911</v>
      </c>
    </row>
    <row r="3208" spans="1:82 16368:16377" ht="25.5" customHeight="1" thickBot="1" x14ac:dyDescent="0.3">
      <c r="A3208" s="705"/>
      <c r="B3208" s="705"/>
      <c r="C3208" s="705"/>
      <c r="D3208" s="706"/>
      <c r="E3208" s="707"/>
      <c r="F3208" s="538"/>
      <c r="G3208" s="708"/>
      <c r="H3208" s="576"/>
      <c r="I3208" s="576"/>
      <c r="J3208" s="704"/>
      <c r="K3208" s="704"/>
      <c r="L3208" s="465"/>
      <c r="M3208" s="466"/>
      <c r="N3208" s="466"/>
      <c r="O3208" s="466"/>
      <c r="P3208" s="466"/>
      <c r="Q3208" s="466"/>
      <c r="R3208" s="466"/>
      <c r="S3208" s="466"/>
      <c r="T3208" s="466"/>
      <c r="U3208" s="467"/>
      <c r="V3208" s="466"/>
      <c r="W3208" s="466"/>
      <c r="X3208" s="466"/>
      <c r="Y3208" s="466"/>
      <c r="Z3208" s="466"/>
      <c r="AA3208" s="466"/>
      <c r="AB3208" s="466"/>
      <c r="AC3208" s="466"/>
      <c r="AD3208" s="704"/>
      <c r="AE3208" s="704"/>
      <c r="AF3208" s="704"/>
      <c r="AG3208" s="1133"/>
      <c r="AH3208" s="1133"/>
      <c r="AI3208" s="1133"/>
      <c r="AJ3208" s="1133"/>
      <c r="AK3208" s="1133"/>
      <c r="AL3208" s="1133"/>
      <c r="AM3208" s="1147"/>
      <c r="AN3208" s="1147"/>
      <c r="AO3208" s="1133"/>
      <c r="AP3208" s="1133"/>
      <c r="AQ3208" s="1133"/>
      <c r="AR3208" s="1133"/>
      <c r="AS3208" s="1980"/>
      <c r="AT3208" s="1143"/>
      <c r="AU3208" s="2453"/>
      <c r="AV3208" s="2453"/>
      <c r="AW3208" s="1993"/>
      <c r="AX3208" s="1993"/>
      <c r="AY3208" s="1994"/>
      <c r="AZ3208" s="3685" t="s">
        <v>1446</v>
      </c>
      <c r="BA3208" s="1436" t="s">
        <v>296</v>
      </c>
      <c r="BB3208" s="3686" t="s">
        <v>1447</v>
      </c>
      <c r="BC3208" s="3687" t="s">
        <v>1436</v>
      </c>
      <c r="BD3208" s="3688">
        <v>32</v>
      </c>
      <c r="BE3208" s="3319">
        <v>42737</v>
      </c>
      <c r="BF3208" s="3693">
        <v>13520000</v>
      </c>
      <c r="BG3208" s="3688">
        <v>31</v>
      </c>
      <c r="BH3208" s="3319">
        <v>42737</v>
      </c>
      <c r="BI3208" s="3679">
        <f t="shared" si="357"/>
        <v>13520000</v>
      </c>
      <c r="BJ3208" s="3690">
        <v>42758</v>
      </c>
      <c r="BK3208" s="3690">
        <v>43099</v>
      </c>
      <c r="BL3208" s="3171"/>
      <c r="BM3208" s="2872"/>
      <c r="BN3208" s="3691"/>
      <c r="BO3208" s="3691"/>
      <c r="BP3208" s="3691"/>
      <c r="BQ3208" s="3691"/>
      <c r="BR3208" s="3692"/>
      <c r="BS3208" s="3691"/>
      <c r="BT3208" s="3691"/>
      <c r="BU3208" s="3691"/>
      <c r="BV3208" s="3691"/>
      <c r="BW3208" s="3691"/>
      <c r="BX3208" s="3691"/>
      <c r="BY3208" s="3691"/>
      <c r="BZ3208" s="3691"/>
      <c r="CA3208" s="3691"/>
      <c r="CB3208" s="3691"/>
      <c r="CC3208" s="3691"/>
      <c r="CD3208" s="1978" t="s">
        <v>911</v>
      </c>
    </row>
    <row r="3209" spans="1:82 16368:16377" ht="25.5" customHeight="1" thickBot="1" x14ac:dyDescent="0.3">
      <c r="A3209" s="705"/>
      <c r="B3209" s="705"/>
      <c r="C3209" s="705"/>
      <c r="D3209" s="706"/>
      <c r="E3209" s="707"/>
      <c r="F3209" s="538"/>
      <c r="G3209" s="708"/>
      <c r="H3209" s="576"/>
      <c r="I3209" s="576"/>
      <c r="J3209" s="704"/>
      <c r="K3209" s="704"/>
      <c r="L3209" s="465"/>
      <c r="M3209" s="466"/>
      <c r="N3209" s="466"/>
      <c r="O3209" s="466"/>
      <c r="P3209" s="466"/>
      <c r="Q3209" s="466"/>
      <c r="R3209" s="466"/>
      <c r="S3209" s="466"/>
      <c r="T3209" s="466"/>
      <c r="U3209" s="467"/>
      <c r="V3209" s="466"/>
      <c r="W3209" s="466"/>
      <c r="X3209" s="466"/>
      <c r="Y3209" s="466"/>
      <c r="Z3209" s="466"/>
      <c r="AA3209" s="466"/>
      <c r="AB3209" s="466"/>
      <c r="AC3209" s="466"/>
      <c r="AD3209" s="704"/>
      <c r="AE3209" s="704"/>
      <c r="AF3209" s="704"/>
      <c r="AG3209" s="1133"/>
      <c r="AH3209" s="1133"/>
      <c r="AI3209" s="1133"/>
      <c r="AJ3209" s="1133"/>
      <c r="AK3209" s="1133"/>
      <c r="AL3209" s="1133"/>
      <c r="AM3209" s="1147"/>
      <c r="AN3209" s="1147"/>
      <c r="AO3209" s="1133"/>
      <c r="AP3209" s="1133"/>
      <c r="AQ3209" s="1133"/>
      <c r="AR3209" s="1133"/>
      <c r="AS3209" s="1980"/>
      <c r="AT3209" s="1143"/>
      <c r="AU3209" s="2453"/>
      <c r="AV3209" s="2453"/>
      <c r="AW3209" s="1993"/>
      <c r="AX3209" s="1993"/>
      <c r="AY3209" s="1994"/>
      <c r="AZ3209" s="3685" t="s">
        <v>1448</v>
      </c>
      <c r="BA3209" s="1436" t="s">
        <v>296</v>
      </c>
      <c r="BB3209" s="3694" t="s">
        <v>1449</v>
      </c>
      <c r="BC3209" s="3687" t="s">
        <v>1450</v>
      </c>
      <c r="BD3209" s="3688">
        <v>33</v>
      </c>
      <c r="BE3209" s="3319">
        <v>42737</v>
      </c>
      <c r="BF3209" s="3693">
        <v>16500000</v>
      </c>
      <c r="BG3209" s="3688">
        <v>32</v>
      </c>
      <c r="BH3209" s="3319">
        <v>42737</v>
      </c>
      <c r="BI3209" s="3679">
        <f t="shared" si="357"/>
        <v>16500000</v>
      </c>
      <c r="BJ3209" s="3690">
        <v>42758</v>
      </c>
      <c r="BK3209" s="3690">
        <v>43091</v>
      </c>
      <c r="BL3209" s="3171"/>
      <c r="BM3209" s="2872"/>
      <c r="BN3209" s="3691"/>
      <c r="BO3209" s="3691"/>
      <c r="BP3209" s="3691"/>
      <c r="BQ3209" s="3691"/>
      <c r="BR3209" s="3692"/>
      <c r="BS3209" s="3691"/>
      <c r="BT3209" s="3691"/>
      <c r="BU3209" s="3691"/>
      <c r="BV3209" s="3691"/>
      <c r="BW3209" s="3691"/>
      <c r="BX3209" s="3691"/>
      <c r="BY3209" s="3691"/>
      <c r="BZ3209" s="3691"/>
      <c r="CA3209" s="3691"/>
      <c r="CB3209" s="3691"/>
      <c r="CC3209" s="3691"/>
      <c r="CD3209" s="1978" t="s">
        <v>911</v>
      </c>
    </row>
    <row r="3210" spans="1:82 16368:16377" ht="25.5" customHeight="1" thickBot="1" x14ac:dyDescent="0.3">
      <c r="A3210" s="705"/>
      <c r="B3210" s="705"/>
      <c r="C3210" s="705"/>
      <c r="D3210" s="706"/>
      <c r="E3210" s="707"/>
      <c r="F3210" s="538"/>
      <c r="G3210" s="708"/>
      <c r="H3210" s="576"/>
      <c r="I3210" s="576"/>
      <c r="J3210" s="704"/>
      <c r="K3210" s="704"/>
      <c r="L3210" s="465"/>
      <c r="M3210" s="466"/>
      <c r="N3210" s="466"/>
      <c r="O3210" s="466"/>
      <c r="P3210" s="466"/>
      <c r="Q3210" s="466"/>
      <c r="R3210" s="466"/>
      <c r="S3210" s="466"/>
      <c r="T3210" s="466"/>
      <c r="U3210" s="467"/>
      <c r="V3210" s="466"/>
      <c r="W3210" s="466"/>
      <c r="X3210" s="466"/>
      <c r="Y3210" s="466"/>
      <c r="Z3210" s="466"/>
      <c r="AA3210" s="466"/>
      <c r="AB3210" s="466"/>
      <c r="AC3210" s="466"/>
      <c r="AD3210" s="704"/>
      <c r="AE3210" s="704"/>
      <c r="AF3210" s="704"/>
      <c r="AG3210" s="1133"/>
      <c r="AH3210" s="1133"/>
      <c r="AI3210" s="1133"/>
      <c r="AJ3210" s="1133"/>
      <c r="AK3210" s="1133"/>
      <c r="AL3210" s="1133"/>
      <c r="AM3210" s="1147"/>
      <c r="AN3210" s="1147"/>
      <c r="AO3210" s="1133"/>
      <c r="AP3210" s="1133"/>
      <c r="AQ3210" s="1133"/>
      <c r="AR3210" s="1133"/>
      <c r="AS3210" s="1980"/>
      <c r="AT3210" s="1143"/>
      <c r="AU3210" s="2453"/>
      <c r="AV3210" s="2453"/>
      <c r="AW3210" s="1993"/>
      <c r="AX3210" s="1993"/>
      <c r="AY3210" s="1994"/>
      <c r="AZ3210" s="3685" t="s">
        <v>1451</v>
      </c>
      <c r="BA3210" s="1436" t="s">
        <v>296</v>
      </c>
      <c r="BB3210" s="3686" t="s">
        <v>1452</v>
      </c>
      <c r="BC3210" s="3687" t="s">
        <v>1453</v>
      </c>
      <c r="BD3210" s="3688">
        <v>85</v>
      </c>
      <c r="BE3210" s="3319">
        <v>42737</v>
      </c>
      <c r="BF3210" s="3693">
        <v>23613333</v>
      </c>
      <c r="BG3210" s="3688">
        <v>84</v>
      </c>
      <c r="BH3210" s="3319">
        <v>42737</v>
      </c>
      <c r="BI3210" s="3679">
        <f t="shared" si="357"/>
        <v>23613333</v>
      </c>
      <c r="BJ3210" s="3690">
        <v>42767</v>
      </c>
      <c r="BK3210" s="3690">
        <v>43091</v>
      </c>
      <c r="BL3210" s="3171"/>
      <c r="BM3210" s="2872"/>
      <c r="BN3210" s="3691"/>
      <c r="BO3210" s="3691"/>
      <c r="BP3210" s="3691"/>
      <c r="BQ3210" s="3691"/>
      <c r="BR3210" s="3692"/>
      <c r="BS3210" s="3691"/>
      <c r="BT3210" s="3691"/>
      <c r="BU3210" s="3691"/>
      <c r="BV3210" s="3691"/>
      <c r="BW3210" s="3691"/>
      <c r="BX3210" s="3691"/>
      <c r="BY3210" s="3691"/>
      <c r="BZ3210" s="3691"/>
      <c r="CA3210" s="3691"/>
      <c r="CB3210" s="3691"/>
      <c r="CC3210" s="3691"/>
      <c r="CD3210" s="1978" t="s">
        <v>911</v>
      </c>
    </row>
    <row r="3211" spans="1:82 16368:16377" ht="25.5" customHeight="1" thickBot="1" x14ac:dyDescent="0.3">
      <c r="A3211" s="705"/>
      <c r="B3211" s="705"/>
      <c r="C3211" s="705"/>
      <c r="D3211" s="706"/>
      <c r="E3211" s="707"/>
      <c r="F3211" s="538"/>
      <c r="G3211" s="708"/>
      <c r="H3211" s="576"/>
      <c r="I3211" s="576"/>
      <c r="J3211" s="704"/>
      <c r="K3211" s="704"/>
      <c r="L3211" s="465"/>
      <c r="M3211" s="466"/>
      <c r="N3211" s="466"/>
      <c r="O3211" s="466"/>
      <c r="P3211" s="466"/>
      <c r="Q3211" s="466"/>
      <c r="R3211" s="466"/>
      <c r="S3211" s="466"/>
      <c r="T3211" s="466"/>
      <c r="U3211" s="467"/>
      <c r="V3211" s="466"/>
      <c r="W3211" s="466"/>
      <c r="X3211" s="466"/>
      <c r="Y3211" s="466"/>
      <c r="Z3211" s="466"/>
      <c r="AA3211" s="466"/>
      <c r="AB3211" s="466"/>
      <c r="AC3211" s="466"/>
      <c r="AD3211" s="704"/>
      <c r="AE3211" s="704"/>
      <c r="AF3211" s="704"/>
      <c r="AG3211" s="1133"/>
      <c r="AH3211" s="1133"/>
      <c r="AI3211" s="1133"/>
      <c r="AJ3211" s="1133"/>
      <c r="AK3211" s="1133"/>
      <c r="AL3211" s="1133"/>
      <c r="AM3211" s="1147"/>
      <c r="AN3211" s="1147"/>
      <c r="AO3211" s="1133"/>
      <c r="AP3211" s="1133"/>
      <c r="AQ3211" s="1133"/>
      <c r="AR3211" s="1133"/>
      <c r="AS3211" s="1980"/>
      <c r="AT3211" s="1143"/>
      <c r="AU3211" s="2453"/>
      <c r="AV3211" s="2453"/>
      <c r="AW3211" s="1993"/>
      <c r="AX3211" s="1993"/>
      <c r="AY3211" s="1994"/>
      <c r="AZ3211" s="3685" t="s">
        <v>1454</v>
      </c>
      <c r="BA3211" s="1436" t="s">
        <v>296</v>
      </c>
      <c r="BB3211" s="3686" t="s">
        <v>1455</v>
      </c>
      <c r="BC3211" s="3687" t="s">
        <v>1456</v>
      </c>
      <c r="BD3211" s="3688">
        <v>86</v>
      </c>
      <c r="BE3211" s="3319">
        <v>42737</v>
      </c>
      <c r="BF3211" s="3693">
        <v>13309333</v>
      </c>
      <c r="BG3211" s="3688">
        <v>85</v>
      </c>
      <c r="BH3211" s="3319">
        <v>42737</v>
      </c>
      <c r="BI3211" s="3679">
        <f t="shared" si="357"/>
        <v>13309333</v>
      </c>
      <c r="BJ3211" s="3690">
        <v>42767</v>
      </c>
      <c r="BK3211" s="3690">
        <v>43091</v>
      </c>
      <c r="BL3211" s="3171"/>
      <c r="BM3211" s="2872"/>
      <c r="BN3211" s="3691"/>
      <c r="BO3211" s="3691"/>
      <c r="BP3211" s="3691"/>
      <c r="BQ3211" s="3691"/>
      <c r="BR3211" s="3692"/>
      <c r="BS3211" s="3691"/>
      <c r="BT3211" s="3691"/>
      <c r="BU3211" s="3691"/>
      <c r="BV3211" s="3691"/>
      <c r="BW3211" s="3691"/>
      <c r="BX3211" s="3691"/>
      <c r="BY3211" s="3691"/>
      <c r="BZ3211" s="3691"/>
      <c r="CA3211" s="3691"/>
      <c r="CB3211" s="3691"/>
      <c r="CC3211" s="3691"/>
      <c r="CD3211" s="1978" t="s">
        <v>911</v>
      </c>
    </row>
    <row r="3212" spans="1:82 16368:16377" ht="25.5" customHeight="1" thickBot="1" x14ac:dyDescent="0.3">
      <c r="A3212" s="705"/>
      <c r="B3212" s="705"/>
      <c r="C3212" s="705"/>
      <c r="D3212" s="706"/>
      <c r="E3212" s="707"/>
      <c r="F3212" s="538"/>
      <c r="G3212" s="708"/>
      <c r="H3212" s="576"/>
      <c r="I3212" s="576"/>
      <c r="J3212" s="704"/>
      <c r="K3212" s="704"/>
      <c r="L3212" s="465"/>
      <c r="M3212" s="466"/>
      <c r="N3212" s="466"/>
      <c r="O3212" s="466"/>
      <c r="P3212" s="466"/>
      <c r="Q3212" s="466"/>
      <c r="R3212" s="466"/>
      <c r="S3212" s="466"/>
      <c r="T3212" s="466"/>
      <c r="U3212" s="467"/>
      <c r="V3212" s="466"/>
      <c r="W3212" s="466"/>
      <c r="X3212" s="466"/>
      <c r="Y3212" s="466"/>
      <c r="Z3212" s="466"/>
      <c r="AA3212" s="466"/>
      <c r="AB3212" s="466"/>
      <c r="AC3212" s="466"/>
      <c r="AD3212" s="704"/>
      <c r="AE3212" s="704"/>
      <c r="AF3212" s="704"/>
      <c r="AG3212" s="1133"/>
      <c r="AH3212" s="1133"/>
      <c r="AI3212" s="1133"/>
      <c r="AJ3212" s="1133"/>
      <c r="AK3212" s="1133"/>
      <c r="AL3212" s="1133"/>
      <c r="AM3212" s="1147"/>
      <c r="AN3212" s="1147"/>
      <c r="AO3212" s="1133"/>
      <c r="AP3212" s="1133"/>
      <c r="AQ3212" s="1133"/>
      <c r="AR3212" s="1133"/>
      <c r="AS3212" s="1980"/>
      <c r="AT3212" s="1143"/>
      <c r="AU3212" s="2453"/>
      <c r="AV3212" s="2453"/>
      <c r="AW3212" s="1993"/>
      <c r="AX3212" s="1993"/>
      <c r="AY3212" s="1994"/>
      <c r="AZ3212" s="3685" t="s">
        <v>1457</v>
      </c>
      <c r="BA3212" s="1436" t="s">
        <v>296</v>
      </c>
      <c r="BB3212" s="3686" t="s">
        <v>1458</v>
      </c>
      <c r="BC3212" s="3687" t="s">
        <v>1459</v>
      </c>
      <c r="BD3212" s="3688">
        <v>87</v>
      </c>
      <c r="BE3212" s="3319">
        <v>42737</v>
      </c>
      <c r="BF3212" s="3693">
        <v>21000000</v>
      </c>
      <c r="BG3212" s="3688">
        <v>86</v>
      </c>
      <c r="BH3212" s="3319">
        <v>42737</v>
      </c>
      <c r="BI3212" s="3679">
        <f t="shared" si="357"/>
        <v>21000000</v>
      </c>
      <c r="BJ3212" s="3690">
        <v>42767</v>
      </c>
      <c r="BK3212" s="3690">
        <v>43084</v>
      </c>
      <c r="BL3212" s="3171"/>
      <c r="BM3212" s="2872"/>
      <c r="BN3212" s="3691"/>
      <c r="BO3212" s="3691"/>
      <c r="BP3212" s="3691"/>
      <c r="BQ3212" s="3691"/>
      <c r="BR3212" s="3692"/>
      <c r="BS3212" s="3691"/>
      <c r="BT3212" s="3691"/>
      <c r="BU3212" s="3691"/>
      <c r="BV3212" s="3691"/>
      <c r="BW3212" s="3691"/>
      <c r="BX3212" s="3691"/>
      <c r="BY3212" s="3691"/>
      <c r="BZ3212" s="3691"/>
      <c r="CA3212" s="3691"/>
      <c r="CB3212" s="3691"/>
      <c r="CC3212" s="3691"/>
      <c r="CD3212" s="1978" t="s">
        <v>911</v>
      </c>
    </row>
    <row r="3213" spans="1:82 16368:16377" ht="25.5" customHeight="1" thickBot="1" x14ac:dyDescent="0.3">
      <c r="A3213" s="705"/>
      <c r="B3213" s="705"/>
      <c r="C3213" s="705"/>
      <c r="D3213" s="706"/>
      <c r="E3213" s="707"/>
      <c r="F3213" s="538"/>
      <c r="G3213" s="708"/>
      <c r="H3213" s="576"/>
      <c r="I3213" s="576"/>
      <c r="J3213" s="704"/>
      <c r="K3213" s="704"/>
      <c r="L3213" s="465"/>
      <c r="M3213" s="466"/>
      <c r="N3213" s="466"/>
      <c r="O3213" s="466"/>
      <c r="P3213" s="466"/>
      <c r="Q3213" s="466"/>
      <c r="R3213" s="466"/>
      <c r="S3213" s="466"/>
      <c r="T3213" s="466"/>
      <c r="U3213" s="467"/>
      <c r="V3213" s="466"/>
      <c r="W3213" s="466"/>
      <c r="X3213" s="466"/>
      <c r="Y3213" s="466"/>
      <c r="Z3213" s="466"/>
      <c r="AA3213" s="466"/>
      <c r="AB3213" s="466"/>
      <c r="AC3213" s="466"/>
      <c r="AD3213" s="704"/>
      <c r="AE3213" s="704"/>
      <c r="AF3213" s="704"/>
      <c r="AG3213" s="1133"/>
      <c r="AH3213" s="1133"/>
      <c r="AI3213" s="1133"/>
      <c r="AJ3213" s="1133"/>
      <c r="AK3213" s="1133"/>
      <c r="AL3213" s="1133"/>
      <c r="AM3213" s="1147"/>
      <c r="AN3213" s="1147"/>
      <c r="AO3213" s="1133"/>
      <c r="AP3213" s="1133"/>
      <c r="AQ3213" s="1133"/>
      <c r="AR3213" s="1133"/>
      <c r="AS3213" s="1980"/>
      <c r="AT3213" s="1143"/>
      <c r="AU3213" s="2453"/>
      <c r="AV3213" s="2453"/>
      <c r="AW3213" s="1993"/>
      <c r="AX3213" s="1993"/>
      <c r="AY3213" s="1994"/>
      <c r="AZ3213" s="3685" t="s">
        <v>1460</v>
      </c>
      <c r="BA3213" s="1436" t="s">
        <v>296</v>
      </c>
      <c r="BB3213" s="3686" t="s">
        <v>1461</v>
      </c>
      <c r="BC3213" s="3687" t="s">
        <v>1436</v>
      </c>
      <c r="BD3213" s="3688">
        <v>103</v>
      </c>
      <c r="BE3213" s="3319">
        <v>42737</v>
      </c>
      <c r="BF3213" s="3693">
        <v>12320000</v>
      </c>
      <c r="BG3213" s="3688">
        <v>103</v>
      </c>
      <c r="BH3213" s="3319">
        <v>42737</v>
      </c>
      <c r="BI3213" s="3679">
        <f t="shared" si="357"/>
        <v>12320000</v>
      </c>
      <c r="BJ3213" s="3690">
        <v>42779</v>
      </c>
      <c r="BK3213" s="3690">
        <v>43091</v>
      </c>
      <c r="BL3213" s="3171"/>
      <c r="BM3213" s="2872"/>
      <c r="BN3213" s="3691"/>
      <c r="BO3213" s="3691"/>
      <c r="BP3213" s="3691"/>
      <c r="BQ3213" s="3691"/>
      <c r="BR3213" s="3692"/>
      <c r="BS3213" s="3691"/>
      <c r="BT3213" s="3691"/>
      <c r="BU3213" s="3691"/>
      <c r="BV3213" s="3691"/>
      <c r="BW3213" s="3691"/>
      <c r="BX3213" s="3691"/>
      <c r="BY3213" s="3691"/>
      <c r="BZ3213" s="3691"/>
      <c r="CA3213" s="3691"/>
      <c r="CB3213" s="3691"/>
      <c r="CC3213" s="3691"/>
      <c r="CD3213" s="1978" t="s">
        <v>911</v>
      </c>
      <c r="XEN3213" s="709"/>
      <c r="XEO3213" s="710"/>
      <c r="XEP3213" s="710"/>
      <c r="XEQ3213" s="711"/>
      <c r="XER3213" s="690"/>
      <c r="XES3213" s="569"/>
      <c r="XET3213" s="712"/>
      <c r="XEU3213" s="713"/>
      <c r="XEV3213" s="713"/>
      <c r="XEW3213" s="714"/>
    </row>
    <row r="3214" spans="1:82 16368:16377" ht="25.5" customHeight="1" thickBot="1" x14ac:dyDescent="0.3">
      <c r="A3214" s="705"/>
      <c r="B3214" s="705"/>
      <c r="C3214" s="705"/>
      <c r="D3214" s="706"/>
      <c r="E3214" s="707"/>
      <c r="F3214" s="538"/>
      <c r="G3214" s="708"/>
      <c r="H3214" s="576"/>
      <c r="I3214" s="576"/>
      <c r="J3214" s="704"/>
      <c r="K3214" s="704"/>
      <c r="L3214" s="465"/>
      <c r="M3214" s="466"/>
      <c r="N3214" s="466"/>
      <c r="O3214" s="466"/>
      <c r="P3214" s="466"/>
      <c r="Q3214" s="466"/>
      <c r="R3214" s="466"/>
      <c r="S3214" s="466"/>
      <c r="T3214" s="466"/>
      <c r="U3214" s="467"/>
      <c r="V3214" s="466"/>
      <c r="W3214" s="466"/>
      <c r="X3214" s="466"/>
      <c r="Y3214" s="466"/>
      <c r="Z3214" s="466"/>
      <c r="AA3214" s="466"/>
      <c r="AB3214" s="466"/>
      <c r="AC3214" s="466"/>
      <c r="AD3214" s="704"/>
      <c r="AE3214" s="704"/>
      <c r="AF3214" s="704"/>
      <c r="AG3214" s="1133"/>
      <c r="AH3214" s="1133"/>
      <c r="AI3214" s="1133"/>
      <c r="AJ3214" s="1133"/>
      <c r="AK3214" s="1133"/>
      <c r="AL3214" s="1133"/>
      <c r="AM3214" s="1147"/>
      <c r="AN3214" s="1147"/>
      <c r="AO3214" s="1133"/>
      <c r="AP3214" s="1133"/>
      <c r="AQ3214" s="1133"/>
      <c r="AR3214" s="1133"/>
      <c r="AS3214" s="1980"/>
      <c r="AT3214" s="1143"/>
      <c r="AU3214" s="2453"/>
      <c r="AV3214" s="2453"/>
      <c r="AW3214" s="1993"/>
      <c r="AX3214" s="1993"/>
      <c r="AY3214" s="1994"/>
      <c r="AZ3214" s="3685" t="s">
        <v>1462</v>
      </c>
      <c r="BA3214" s="1436" t="s">
        <v>296</v>
      </c>
      <c r="BB3214" s="3686" t="s">
        <v>1463</v>
      </c>
      <c r="BC3214" s="3687" t="s">
        <v>1464</v>
      </c>
      <c r="BD3214" s="3688">
        <v>104</v>
      </c>
      <c r="BE3214" s="3319">
        <v>42737</v>
      </c>
      <c r="BF3214" s="3693">
        <v>18120000</v>
      </c>
      <c r="BG3214" s="3688">
        <v>104</v>
      </c>
      <c r="BH3214" s="3319">
        <v>42737</v>
      </c>
      <c r="BI3214" s="3679">
        <f t="shared" si="357"/>
        <v>18120000</v>
      </c>
      <c r="BJ3214" s="3690">
        <v>42779</v>
      </c>
      <c r="BK3214" s="3690">
        <v>43084</v>
      </c>
      <c r="BL3214" s="3171"/>
      <c r="BM3214" s="2872"/>
      <c r="BN3214" s="3691"/>
      <c r="BO3214" s="3691"/>
      <c r="BP3214" s="3691"/>
      <c r="BQ3214" s="3691"/>
      <c r="BR3214" s="3692"/>
      <c r="BS3214" s="3691"/>
      <c r="BT3214" s="3691"/>
      <c r="BU3214" s="3691"/>
      <c r="BV3214" s="3691"/>
      <c r="BW3214" s="3691"/>
      <c r="BX3214" s="3691"/>
      <c r="BY3214" s="3691"/>
      <c r="BZ3214" s="3691"/>
      <c r="CA3214" s="3691"/>
      <c r="CB3214" s="3691"/>
      <c r="CC3214" s="3691"/>
      <c r="CD3214" s="1978" t="s">
        <v>911</v>
      </c>
    </row>
    <row r="3215" spans="1:82 16368:16377" ht="25.5" customHeight="1" thickBot="1" x14ac:dyDescent="0.3">
      <c r="A3215" s="705"/>
      <c r="B3215" s="705"/>
      <c r="C3215" s="705"/>
      <c r="D3215" s="706"/>
      <c r="E3215" s="707"/>
      <c r="F3215" s="538"/>
      <c r="G3215" s="708"/>
      <c r="H3215" s="576"/>
      <c r="I3215" s="576"/>
      <c r="J3215" s="704"/>
      <c r="K3215" s="704"/>
      <c r="L3215" s="465"/>
      <c r="M3215" s="466"/>
      <c r="N3215" s="466"/>
      <c r="O3215" s="466"/>
      <c r="P3215" s="466"/>
      <c r="Q3215" s="466"/>
      <c r="R3215" s="466"/>
      <c r="S3215" s="466"/>
      <c r="T3215" s="466"/>
      <c r="U3215" s="467"/>
      <c r="V3215" s="466"/>
      <c r="W3215" s="466"/>
      <c r="X3215" s="466"/>
      <c r="Y3215" s="466"/>
      <c r="Z3215" s="466"/>
      <c r="AA3215" s="466"/>
      <c r="AB3215" s="466"/>
      <c r="AC3215" s="466"/>
      <c r="AD3215" s="704"/>
      <c r="AE3215" s="704"/>
      <c r="AF3215" s="704"/>
      <c r="AG3215" s="1133"/>
      <c r="AH3215" s="1133"/>
      <c r="AI3215" s="1133"/>
      <c r="AJ3215" s="1133"/>
      <c r="AK3215" s="1133"/>
      <c r="AL3215" s="1133"/>
      <c r="AM3215" s="1147"/>
      <c r="AN3215" s="1147"/>
      <c r="AO3215" s="1133"/>
      <c r="AP3215" s="1133"/>
      <c r="AQ3215" s="1133"/>
      <c r="AR3215" s="1133"/>
      <c r="AS3215" s="1980"/>
      <c r="AT3215" s="1143"/>
      <c r="AU3215" s="2453"/>
      <c r="AV3215" s="2453"/>
      <c r="AW3215" s="1993"/>
      <c r="AX3215" s="1993"/>
      <c r="AY3215" s="1994"/>
      <c r="AZ3215" s="3695" t="s">
        <v>1465</v>
      </c>
      <c r="BA3215" s="1436" t="s">
        <v>296</v>
      </c>
      <c r="BB3215" s="3696" t="s">
        <v>1466</v>
      </c>
      <c r="BC3215" s="3697" t="s">
        <v>1467</v>
      </c>
      <c r="BD3215" s="3696">
        <v>121</v>
      </c>
      <c r="BE3215" s="3319">
        <v>42737</v>
      </c>
      <c r="BF3215" s="3698">
        <v>12900000</v>
      </c>
      <c r="BG3215" s="3696">
        <v>123</v>
      </c>
      <c r="BH3215" s="3319">
        <v>42737</v>
      </c>
      <c r="BI3215" s="3679">
        <f t="shared" si="357"/>
        <v>12900000</v>
      </c>
      <c r="BJ3215" s="3699">
        <v>42807</v>
      </c>
      <c r="BK3215" s="3700">
        <v>43069</v>
      </c>
      <c r="BL3215" s="3171"/>
      <c r="BM3215" s="2872"/>
      <c r="BN3215" s="3691"/>
      <c r="BO3215" s="3691"/>
      <c r="BP3215" s="3691"/>
      <c r="BQ3215" s="3691"/>
      <c r="BR3215" s="3692"/>
      <c r="BS3215" s="3691"/>
      <c r="BT3215" s="3691"/>
      <c r="BU3215" s="3691"/>
      <c r="BV3215" s="3691"/>
      <c r="BW3215" s="3691"/>
      <c r="BX3215" s="3691"/>
      <c r="BY3215" s="3691"/>
      <c r="BZ3215" s="3691"/>
      <c r="CA3215" s="3691"/>
      <c r="CB3215" s="3691"/>
      <c r="CC3215" s="3691"/>
      <c r="CD3215" s="1978" t="s">
        <v>911</v>
      </c>
    </row>
    <row r="3216" spans="1:82 16368:16377" ht="25.5" customHeight="1" thickBot="1" x14ac:dyDescent="0.3">
      <c r="A3216" s="705"/>
      <c r="B3216" s="705"/>
      <c r="C3216" s="705"/>
      <c r="D3216" s="706"/>
      <c r="E3216" s="707" t="s">
        <v>1468</v>
      </c>
      <c r="F3216" s="538"/>
      <c r="G3216" s="708"/>
      <c r="H3216" s="576"/>
      <c r="I3216" s="576"/>
      <c r="J3216" s="704"/>
      <c r="K3216" s="465"/>
      <c r="L3216" s="296">
        <f t="shared" si="356"/>
        <v>320000000</v>
      </c>
      <c r="M3216" s="704">
        <v>320000000</v>
      </c>
      <c r="N3216" s="704"/>
      <c r="O3216" s="704"/>
      <c r="P3216" s="704"/>
      <c r="Q3216" s="704"/>
      <c r="R3216" s="704"/>
      <c r="S3216" s="704"/>
      <c r="T3216" s="704"/>
      <c r="U3216" s="207">
        <f>SUBTOTAL(9,V3216:AC3216)</f>
        <v>320000000</v>
      </c>
      <c r="V3216" s="704">
        <v>320000000</v>
      </c>
      <c r="W3216" s="704"/>
      <c r="X3216" s="704"/>
      <c r="Y3216" s="704"/>
      <c r="Z3216" s="704"/>
      <c r="AA3216" s="704"/>
      <c r="AB3216" s="704"/>
      <c r="AC3216" s="704"/>
      <c r="AD3216" s="704"/>
      <c r="AE3216" s="704"/>
      <c r="AF3216" s="552"/>
      <c r="AG3216" s="1133"/>
      <c r="AH3216" s="3701"/>
      <c r="AI3216" s="3702"/>
      <c r="AJ3216" s="3702"/>
      <c r="AK3216" s="1979"/>
      <c r="AL3216" s="3703"/>
      <c r="AM3216" s="4117"/>
      <c r="AN3216" s="4118"/>
      <c r="AO3216" s="640"/>
      <c r="AP3216" s="1022"/>
      <c r="AQ3216" s="3319"/>
      <c r="AR3216" s="3704"/>
      <c r="AS3216" s="1132" t="s">
        <v>1469</v>
      </c>
      <c r="AT3216" s="3399" t="s">
        <v>419</v>
      </c>
      <c r="AU3216" s="3182">
        <v>1</v>
      </c>
      <c r="AV3216" s="3182">
        <v>1</v>
      </c>
      <c r="AW3216" s="3705">
        <v>42811</v>
      </c>
      <c r="AX3216" s="3705">
        <v>42842</v>
      </c>
      <c r="AY3216" s="1143">
        <v>320000000</v>
      </c>
      <c r="AZ3216" s="3706" t="s">
        <v>1470</v>
      </c>
      <c r="BA3216" s="3692" t="s">
        <v>1284</v>
      </c>
      <c r="BB3216" s="3691" t="s">
        <v>1471</v>
      </c>
      <c r="BC3216" s="3691" t="s">
        <v>1472</v>
      </c>
      <c r="BD3216" s="3691">
        <v>122</v>
      </c>
      <c r="BE3216" s="3691">
        <v>42804</v>
      </c>
      <c r="BF3216" s="3691">
        <v>320000000</v>
      </c>
      <c r="BG3216" s="3691">
        <v>124</v>
      </c>
      <c r="BH3216" s="3691">
        <v>42807</v>
      </c>
      <c r="BI3216" s="3691">
        <f t="shared" si="357"/>
        <v>320000000</v>
      </c>
      <c r="BJ3216" s="3691">
        <v>42811</v>
      </c>
      <c r="BK3216" s="3691">
        <v>42842</v>
      </c>
      <c r="BL3216" s="3691"/>
      <c r="BM3216" s="3707">
        <f>L3216-(BI3216:BI3246)</f>
        <v>0</v>
      </c>
      <c r="BN3216" s="3708"/>
      <c r="BO3216" s="3708"/>
      <c r="BP3216" s="3708"/>
      <c r="BQ3216" s="3708"/>
      <c r="BR3216" s="2177"/>
      <c r="BS3216" s="2177"/>
      <c r="BT3216" s="2177"/>
      <c r="BU3216" s="2177"/>
      <c r="BV3216" s="2177"/>
      <c r="BW3216" s="2177"/>
      <c r="BX3216" s="2177"/>
      <c r="BY3216" s="2177"/>
      <c r="BZ3216" s="2177"/>
      <c r="CA3216" s="2177"/>
      <c r="CB3216" s="2177"/>
      <c r="CC3216" s="2177"/>
      <c r="CD3216" s="1978" t="s">
        <v>911</v>
      </c>
    </row>
    <row r="3217" spans="1:82" s="19" customFormat="1" ht="53.25" customHeight="1" x14ac:dyDescent="0.2">
      <c r="A3217" s="1337" t="s">
        <v>4120</v>
      </c>
      <c r="B3217" s="723" t="s">
        <v>4319</v>
      </c>
      <c r="C3217" s="1338" t="s">
        <v>4423</v>
      </c>
      <c r="D3217" s="1339"/>
      <c r="E3217" s="1340" t="s">
        <v>4424</v>
      </c>
      <c r="F3217" s="100" t="s">
        <v>4419</v>
      </c>
      <c r="G3217" s="17">
        <v>0</v>
      </c>
      <c r="H3217" s="17" t="s">
        <v>0</v>
      </c>
      <c r="I3217" s="524">
        <v>4</v>
      </c>
      <c r="J3217" s="1302">
        <v>1</v>
      </c>
      <c r="K3217" s="304"/>
      <c r="L3217" s="1332">
        <f t="shared" si="356"/>
        <v>25608480</v>
      </c>
      <c r="M3217" s="704">
        <v>25608480</v>
      </c>
      <c r="N3217" s="1334"/>
      <c r="O3217" s="1334"/>
      <c r="P3217" s="1334"/>
      <c r="Q3217" s="1334"/>
      <c r="R3217" s="1334"/>
      <c r="S3217" s="1334"/>
      <c r="T3217" s="1334"/>
      <c r="U3217" s="1341">
        <f t="shared" ref="U3217:U3218" si="358">V3217+W3217+X3217+Y3217+Z3217+AA3217+AB3217+AC3217</f>
        <v>25000000</v>
      </c>
      <c r="V3217" s="704">
        <v>25000000</v>
      </c>
      <c r="W3217" s="1334"/>
      <c r="X3217" s="1334"/>
      <c r="Y3217" s="1334"/>
      <c r="Z3217" s="1334"/>
      <c r="AA3217" s="1334"/>
      <c r="AB3217" s="1334"/>
      <c r="AC3217" s="1334"/>
      <c r="AD3217" s="1334"/>
      <c r="AE3217" s="1334"/>
      <c r="AF3217" s="1334"/>
      <c r="AG3217" s="3709">
        <v>77121700</v>
      </c>
      <c r="AH3217" s="3709" t="s">
        <v>4310</v>
      </c>
      <c r="AI3217" s="3709" t="s">
        <v>3988</v>
      </c>
      <c r="AJ3217" s="3709" t="s">
        <v>4156</v>
      </c>
      <c r="AK3217" s="3709" t="s">
        <v>537</v>
      </c>
      <c r="AL3217" s="3709" t="s">
        <v>3932</v>
      </c>
      <c r="AM3217" s="4119">
        <v>11000000</v>
      </c>
      <c r="AN3217" s="4119">
        <v>11000000</v>
      </c>
      <c r="AO3217" s="3709" t="s">
        <v>3953</v>
      </c>
      <c r="AP3217" s="3709" t="s">
        <v>3934</v>
      </c>
      <c r="AQ3217" s="3709" t="s">
        <v>3954</v>
      </c>
      <c r="AR3217" s="3711">
        <v>2203040101</v>
      </c>
      <c r="AS3217" s="2795" t="s">
        <v>4425</v>
      </c>
      <c r="AT3217" s="2795" t="s">
        <v>4426</v>
      </c>
      <c r="AU3217" s="2790">
        <v>16</v>
      </c>
      <c r="AV3217" s="2790">
        <v>16</v>
      </c>
      <c r="AW3217" s="2797">
        <v>42784</v>
      </c>
      <c r="AX3217" s="2797">
        <v>43087</v>
      </c>
      <c r="AY3217" s="2796">
        <v>11000000</v>
      </c>
      <c r="AZ3217" s="2581" t="s">
        <v>4217</v>
      </c>
      <c r="BA3217" s="3712" t="s">
        <v>4218</v>
      </c>
      <c r="BB3217" s="3712" t="s">
        <v>4301</v>
      </c>
      <c r="BC3217" s="3712" t="s">
        <v>4220</v>
      </c>
      <c r="BD3217" s="3713">
        <v>2017000271</v>
      </c>
      <c r="BE3217" s="3709" t="s">
        <v>4003</v>
      </c>
      <c r="BF3217" s="3630" t="s">
        <v>4221</v>
      </c>
      <c r="BG3217" s="3714">
        <v>2017000311</v>
      </c>
      <c r="BH3217" s="3709" t="s">
        <v>3997</v>
      </c>
      <c r="BI3217" s="3630">
        <v>11000000</v>
      </c>
      <c r="BJ3217" s="3709" t="s">
        <v>3988</v>
      </c>
      <c r="BK3217" s="3709" t="s">
        <v>3943</v>
      </c>
      <c r="BL3217" s="2733">
        <f t="shared" ref="BL3217:BL3226" si="359">BF3217-BI3217</f>
        <v>0</v>
      </c>
      <c r="BM3217" s="2229"/>
      <c r="BN3217" s="1414"/>
      <c r="BO3217" s="1414"/>
      <c r="BP3217" s="1414"/>
      <c r="BQ3217" s="1414"/>
      <c r="BR3217" s="1608"/>
      <c r="BS3217" s="1608"/>
      <c r="BT3217" s="1608"/>
      <c r="BU3217" s="1608"/>
      <c r="BV3217" s="1608"/>
      <c r="BW3217" s="1608"/>
      <c r="BX3217" s="1608"/>
      <c r="BY3217" s="1608"/>
      <c r="BZ3217" s="1608"/>
      <c r="CA3217" s="1608"/>
      <c r="CB3217" s="1608"/>
      <c r="CC3217" s="2232"/>
      <c r="CD3217" s="3015" t="s">
        <v>3944</v>
      </c>
    </row>
    <row r="3218" spans="1:82" s="19" customFormat="1" ht="48.75" customHeight="1" x14ac:dyDescent="0.25">
      <c r="A3218" s="1337" t="s">
        <v>4120</v>
      </c>
      <c r="B3218" s="723" t="s">
        <v>4319</v>
      </c>
      <c r="C3218" s="1338" t="s">
        <v>4423</v>
      </c>
      <c r="D3218" s="1339"/>
      <c r="E3218" s="1340"/>
      <c r="F3218" s="103"/>
      <c r="G3218" s="702"/>
      <c r="H3218" s="594"/>
      <c r="I3218" s="594"/>
      <c r="J3218" s="400"/>
      <c r="K3218" s="400"/>
      <c r="L3218" s="1299">
        <f t="shared" si="356"/>
        <v>0</v>
      </c>
      <c r="M3218" s="400"/>
      <c r="N3218" s="400"/>
      <c r="O3218" s="400"/>
      <c r="P3218" s="400"/>
      <c r="Q3218" s="400"/>
      <c r="R3218" s="400"/>
      <c r="S3218" s="400"/>
      <c r="T3218" s="400"/>
      <c r="U3218" s="1300">
        <f t="shared" si="358"/>
        <v>0</v>
      </c>
      <c r="V3218" s="400"/>
      <c r="W3218" s="400"/>
      <c r="X3218" s="400"/>
      <c r="Y3218" s="400"/>
      <c r="Z3218" s="400"/>
      <c r="AA3218" s="400"/>
      <c r="AB3218" s="400"/>
      <c r="AC3218" s="400"/>
      <c r="AD3218" s="400"/>
      <c r="AE3218" s="400"/>
      <c r="AF3218" s="400"/>
      <c r="AG3218" s="3709">
        <v>77121500</v>
      </c>
      <c r="AH3218" s="3709" t="s">
        <v>4427</v>
      </c>
      <c r="AI3218" s="3709" t="s">
        <v>3988</v>
      </c>
      <c r="AJ3218" s="3709" t="s">
        <v>4156</v>
      </c>
      <c r="AK3218" s="3709" t="s">
        <v>537</v>
      </c>
      <c r="AL3218" s="3709" t="s">
        <v>3932</v>
      </c>
      <c r="AM3218" s="4119">
        <v>9000000</v>
      </c>
      <c r="AN3218" s="4119">
        <v>9000000</v>
      </c>
      <c r="AO3218" s="3709" t="s">
        <v>3953</v>
      </c>
      <c r="AP3218" s="3709" t="s">
        <v>3934</v>
      </c>
      <c r="AQ3218" s="3709" t="s">
        <v>3954</v>
      </c>
      <c r="AR3218" s="3711">
        <v>2203040101</v>
      </c>
      <c r="AS3218" s="2581" t="s">
        <v>4428</v>
      </c>
      <c r="AT3218" s="2795" t="s">
        <v>4429</v>
      </c>
      <c r="AU3218" s="2790">
        <v>30</v>
      </c>
      <c r="AV3218" s="2790">
        <v>0</v>
      </c>
      <c r="AW3218" s="2797">
        <v>42794</v>
      </c>
      <c r="AX3218" s="2797">
        <v>43087</v>
      </c>
      <c r="AY3218" s="2796">
        <v>9000000</v>
      </c>
      <c r="AZ3218" s="3715" t="s">
        <v>4430</v>
      </c>
      <c r="BA3218" s="3709" t="s">
        <v>537</v>
      </c>
      <c r="BB3218" s="3709" t="s">
        <v>4431</v>
      </c>
      <c r="BC3218" s="3709" t="s">
        <v>4432</v>
      </c>
      <c r="BD3218" s="3709">
        <v>2017000269</v>
      </c>
      <c r="BE3218" s="3709" t="s">
        <v>4003</v>
      </c>
      <c r="BF3218" s="3630" t="s">
        <v>4433</v>
      </c>
      <c r="BG3218" s="3709">
        <v>2017000316</v>
      </c>
      <c r="BH3218" s="3709" t="s">
        <v>3997</v>
      </c>
      <c r="BI3218" s="3630">
        <v>9000000</v>
      </c>
      <c r="BJ3218" s="3709" t="s">
        <v>3988</v>
      </c>
      <c r="BK3218" s="3709" t="s">
        <v>3943</v>
      </c>
      <c r="BL3218" s="2733">
        <f t="shared" si="359"/>
        <v>5000000</v>
      </c>
      <c r="BM3218" s="2579"/>
      <c r="BN3218" s="1414"/>
      <c r="BO3218" s="1414"/>
      <c r="BP3218" s="1414"/>
      <c r="BQ3218" s="1414"/>
      <c r="BR3218" s="2579"/>
      <c r="BS3218" s="2579"/>
      <c r="BT3218" s="2579"/>
      <c r="BU3218" s="2579"/>
      <c r="BV3218" s="2579"/>
      <c r="BW3218" s="2579"/>
      <c r="BX3218" s="2579"/>
      <c r="BY3218" s="2579"/>
      <c r="BZ3218" s="2579"/>
      <c r="CA3218" s="2579"/>
      <c r="CB3218" s="2579"/>
      <c r="CC3218" s="2579"/>
      <c r="CD3218" s="3015" t="s">
        <v>3944</v>
      </c>
    </row>
    <row r="3219" spans="1:82" s="19" customFormat="1" ht="48.75" customHeight="1" x14ac:dyDescent="0.25">
      <c r="A3219" s="1337"/>
      <c r="B3219" s="723"/>
      <c r="C3219" s="1338"/>
      <c r="D3219" s="1339"/>
      <c r="E3219" s="1340"/>
      <c r="F3219" s="103"/>
      <c r="G3219" s="702"/>
      <c r="H3219" s="594"/>
      <c r="I3219" s="594"/>
      <c r="J3219" s="400"/>
      <c r="K3219" s="400"/>
      <c r="L3219" s="1293"/>
      <c r="M3219" s="400"/>
      <c r="N3219" s="400"/>
      <c r="O3219" s="400"/>
      <c r="P3219" s="400"/>
      <c r="Q3219" s="400"/>
      <c r="R3219" s="400"/>
      <c r="S3219" s="400"/>
      <c r="T3219" s="400"/>
      <c r="U3219" s="1300"/>
      <c r="V3219" s="400"/>
      <c r="W3219" s="400"/>
      <c r="X3219" s="400"/>
      <c r="Y3219" s="400"/>
      <c r="Z3219" s="400"/>
      <c r="AA3219" s="400"/>
      <c r="AB3219" s="400"/>
      <c r="AC3219" s="400"/>
      <c r="AD3219" s="400"/>
      <c r="AE3219" s="400"/>
      <c r="AF3219" s="400"/>
      <c r="AG3219" s="3716">
        <v>90101801</v>
      </c>
      <c r="AH3219" s="3716" t="s">
        <v>4018</v>
      </c>
      <c r="AI3219" s="3716" t="s">
        <v>4434</v>
      </c>
      <c r="AJ3219" s="3716" t="s">
        <v>2066</v>
      </c>
      <c r="AK3219" s="3716" t="s">
        <v>3982</v>
      </c>
      <c r="AL3219" s="3716" t="s">
        <v>3932</v>
      </c>
      <c r="AM3219" s="4120">
        <v>5000000</v>
      </c>
      <c r="AN3219" s="4120">
        <v>5000000</v>
      </c>
      <c r="AO3219" s="3716" t="s">
        <v>3953</v>
      </c>
      <c r="AP3219" s="3716" t="s">
        <v>3934</v>
      </c>
      <c r="AQ3219" s="3716" t="s">
        <v>4371</v>
      </c>
      <c r="AR3219" s="3717">
        <v>2203040101</v>
      </c>
      <c r="AS3219" s="3718" t="s">
        <v>4435</v>
      </c>
      <c r="AT3219" s="2794" t="s">
        <v>2390</v>
      </c>
      <c r="AU3219" s="3719">
        <v>100</v>
      </c>
      <c r="AV3219" s="3719">
        <v>50</v>
      </c>
      <c r="AW3219" s="3247" t="s">
        <v>4436</v>
      </c>
      <c r="AX3219" s="3247">
        <v>43096</v>
      </c>
      <c r="AY3219" s="3253">
        <v>5000000</v>
      </c>
      <c r="AZ3219" s="3720" t="s">
        <v>4437</v>
      </c>
      <c r="BA3219" s="2579" t="s">
        <v>4022</v>
      </c>
      <c r="BB3219" s="2579" t="s">
        <v>886</v>
      </c>
      <c r="BC3219" s="3716" t="s">
        <v>4023</v>
      </c>
      <c r="BD3219" s="3716">
        <v>2017000425</v>
      </c>
      <c r="BE3219" s="3716" t="s">
        <v>4374</v>
      </c>
      <c r="BF3219" s="3721">
        <v>5000000</v>
      </c>
      <c r="BG3219" s="3716"/>
      <c r="BH3219" s="3716"/>
      <c r="BI3219" s="3721">
        <v>5000000</v>
      </c>
      <c r="BJ3219" s="2579"/>
      <c r="BK3219" s="2579"/>
      <c r="BL3219" s="2733"/>
      <c r="BM3219" s="2579"/>
      <c r="BN3219" s="1414"/>
      <c r="BO3219" s="1414"/>
      <c r="BP3219" s="1414"/>
      <c r="BQ3219" s="1414"/>
      <c r="BR3219" s="2579"/>
      <c r="BS3219" s="2579"/>
      <c r="BT3219" s="2579"/>
      <c r="BU3219" s="2579"/>
      <c r="BV3219" s="2579"/>
      <c r="BW3219" s="2579"/>
      <c r="BX3219" s="2579"/>
      <c r="BY3219" s="2579"/>
      <c r="BZ3219" s="2579"/>
      <c r="CA3219" s="2579"/>
      <c r="CB3219" s="2579"/>
      <c r="CC3219" s="2579"/>
      <c r="CD3219" s="3015"/>
    </row>
    <row r="3220" spans="1:82" s="19" customFormat="1" ht="48.75" customHeight="1" x14ac:dyDescent="0.25">
      <c r="A3220" s="1337"/>
      <c r="B3220" s="723"/>
      <c r="C3220" s="1338"/>
      <c r="D3220" s="1339"/>
      <c r="E3220" s="1340"/>
      <c r="F3220" s="103"/>
      <c r="G3220" s="702"/>
      <c r="H3220" s="594"/>
      <c r="I3220" s="594"/>
      <c r="J3220" s="400"/>
      <c r="K3220" s="400"/>
      <c r="L3220" s="1293"/>
      <c r="M3220" s="400"/>
      <c r="N3220" s="400"/>
      <c r="O3220" s="400"/>
      <c r="P3220" s="400"/>
      <c r="Q3220" s="400"/>
      <c r="R3220" s="400"/>
      <c r="S3220" s="400"/>
      <c r="T3220" s="400"/>
      <c r="U3220" s="1300"/>
      <c r="V3220" s="400"/>
      <c r="W3220" s="400"/>
      <c r="X3220" s="400"/>
      <c r="Y3220" s="400"/>
      <c r="Z3220" s="400"/>
      <c r="AA3220" s="400"/>
      <c r="AB3220" s="400"/>
      <c r="AC3220" s="400"/>
      <c r="AD3220" s="400"/>
      <c r="AE3220" s="400"/>
      <c r="AF3220" s="400"/>
      <c r="AG3220" s="3722"/>
      <c r="AH3220" s="3722"/>
      <c r="AI3220" s="3722"/>
      <c r="AJ3220" s="3722"/>
      <c r="AK3220" s="3722"/>
      <c r="AL3220" s="3722"/>
      <c r="AM3220" s="4121">
        <v>1500000</v>
      </c>
      <c r="AN3220" s="4121">
        <v>1500000</v>
      </c>
      <c r="AO3220" s="3722"/>
      <c r="AP3220" s="3722"/>
      <c r="AQ3220" s="3722"/>
      <c r="AR3220" s="3723"/>
      <c r="AS3220" s="1450"/>
      <c r="AT3220" s="1450"/>
      <c r="AU3220" s="3232"/>
      <c r="AV3220" s="3232"/>
      <c r="AW3220" s="1452"/>
      <c r="AX3220" s="1452"/>
      <c r="AY3220" s="3229">
        <v>1500000</v>
      </c>
      <c r="AZ3220" s="3720"/>
      <c r="BA3220" s="2579"/>
      <c r="BB3220" s="2579"/>
      <c r="BC3220" s="2579"/>
      <c r="BD3220" s="2579"/>
      <c r="BE3220" s="2579"/>
      <c r="BF3220" s="3724"/>
      <c r="BG3220" s="2579"/>
      <c r="BH3220" s="2579"/>
      <c r="BI3220" s="3724"/>
      <c r="BJ3220" s="2579"/>
      <c r="BK3220" s="2579"/>
      <c r="BL3220" s="2733"/>
      <c r="BM3220" s="2579"/>
      <c r="BN3220" s="1414"/>
      <c r="BO3220" s="1414"/>
      <c r="BP3220" s="1414"/>
      <c r="BQ3220" s="1414"/>
      <c r="BR3220" s="2579"/>
      <c r="BS3220" s="2579"/>
      <c r="BT3220" s="2579"/>
      <c r="BU3220" s="2579"/>
      <c r="BV3220" s="2579"/>
      <c r="BW3220" s="2579"/>
      <c r="BX3220" s="2579"/>
      <c r="BY3220" s="2579"/>
      <c r="BZ3220" s="2579"/>
      <c r="CA3220" s="2579"/>
      <c r="CB3220" s="2579"/>
      <c r="CC3220" s="2579"/>
      <c r="CD3220" s="3015"/>
    </row>
    <row r="3221" spans="1:82" s="19" customFormat="1" ht="48.75" customHeight="1" x14ac:dyDescent="0.25">
      <c r="A3221" s="1337"/>
      <c r="B3221" s="723"/>
      <c r="C3221" s="1338"/>
      <c r="D3221" s="1339"/>
      <c r="E3221" s="1340"/>
      <c r="F3221" s="103"/>
      <c r="G3221" s="702"/>
      <c r="H3221" s="594"/>
      <c r="I3221" s="594"/>
      <c r="J3221" s="400"/>
      <c r="K3221" s="400"/>
      <c r="L3221" s="1293"/>
      <c r="M3221" s="400"/>
      <c r="N3221" s="400"/>
      <c r="O3221" s="400"/>
      <c r="P3221" s="400"/>
      <c r="Q3221" s="400"/>
      <c r="R3221" s="400"/>
      <c r="S3221" s="400"/>
      <c r="T3221" s="400"/>
      <c r="U3221" s="1300"/>
      <c r="V3221" s="400"/>
      <c r="W3221" s="400"/>
      <c r="X3221" s="400"/>
      <c r="Y3221" s="400"/>
      <c r="Z3221" s="400"/>
      <c r="AA3221" s="400"/>
      <c r="AB3221" s="400"/>
      <c r="AC3221" s="400"/>
      <c r="AD3221" s="400"/>
      <c r="AE3221" s="400"/>
      <c r="AF3221" s="400"/>
      <c r="AG3221" s="2579"/>
      <c r="AH3221" s="2579"/>
      <c r="AI3221" s="2579"/>
      <c r="AJ3221" s="2579"/>
      <c r="AK3221" s="2579"/>
      <c r="AL3221" s="2579"/>
      <c r="AM3221" s="4097"/>
      <c r="AN3221" s="4097"/>
      <c r="AO3221" s="2579"/>
      <c r="AP3221" s="2579"/>
      <c r="AQ3221" s="2579"/>
      <c r="AR3221" s="1436"/>
      <c r="AS3221" s="1414"/>
      <c r="AT3221" s="1436"/>
      <c r="AU3221" s="3318"/>
      <c r="AV3221" s="3318"/>
      <c r="AW3221" s="3319"/>
      <c r="AX3221" s="3319"/>
      <c r="AY3221" s="3320"/>
      <c r="AZ3221" s="3720"/>
      <c r="BA3221" s="2579"/>
      <c r="BB3221" s="2579"/>
      <c r="BC3221" s="2579"/>
      <c r="BD3221" s="2579"/>
      <c r="BE3221" s="2579"/>
      <c r="BF3221" s="3724"/>
      <c r="BG3221" s="2579"/>
      <c r="BH3221" s="2579"/>
      <c r="BI3221" s="3724"/>
      <c r="BJ3221" s="2579"/>
      <c r="BK3221" s="2579"/>
      <c r="BL3221" s="2733"/>
      <c r="BM3221" s="2579"/>
      <c r="BN3221" s="1414"/>
      <c r="BO3221" s="1414"/>
      <c r="BP3221" s="1414"/>
      <c r="BQ3221" s="1414"/>
      <c r="BR3221" s="2579"/>
      <c r="BS3221" s="2579"/>
      <c r="BT3221" s="2579"/>
      <c r="BU3221" s="2579"/>
      <c r="BV3221" s="2579"/>
      <c r="BW3221" s="2579"/>
      <c r="BX3221" s="2579"/>
      <c r="BY3221" s="2579"/>
      <c r="BZ3221" s="2579"/>
      <c r="CA3221" s="2579"/>
      <c r="CB3221" s="2579"/>
      <c r="CC3221" s="2579"/>
      <c r="CD3221" s="3015"/>
    </row>
    <row r="3222" spans="1:82" s="19" customFormat="1" ht="48.75" customHeight="1" x14ac:dyDescent="0.2">
      <c r="A3222" s="1337"/>
      <c r="B3222" s="723"/>
      <c r="C3222" s="1338"/>
      <c r="D3222" s="1339"/>
      <c r="E3222" s="1342" t="s">
        <v>4438</v>
      </c>
      <c r="F3222" s="103"/>
      <c r="G3222" s="702"/>
      <c r="H3222" s="594"/>
      <c r="I3222" s="594"/>
      <c r="J3222" s="400"/>
      <c r="K3222" s="400"/>
      <c r="L3222" s="1293">
        <f t="shared" si="356"/>
        <v>2471224704</v>
      </c>
      <c r="M3222" s="704">
        <f>1700000000+771224704</f>
        <v>2471224704</v>
      </c>
      <c r="N3222" s="516"/>
      <c r="O3222" s="516"/>
      <c r="P3222" s="516"/>
      <c r="Q3222" s="516"/>
      <c r="R3222" s="516"/>
      <c r="S3222" s="516"/>
      <c r="T3222" s="516"/>
      <c r="U3222" s="1343">
        <f t="shared" ref="U3222:U3226" si="360">+V3222+W3222+X3222+Y3222+Z3222+AA3222+AB3222+AC3222</f>
        <v>0</v>
      </c>
      <c r="V3222" s="516"/>
      <c r="W3222" s="516"/>
      <c r="X3222" s="516"/>
      <c r="Y3222" s="516"/>
      <c r="Z3222" s="516"/>
      <c r="AA3222" s="516"/>
      <c r="AB3222" s="516"/>
      <c r="AC3222" s="516"/>
      <c r="AD3222" s="400"/>
      <c r="AE3222" s="400"/>
      <c r="AF3222" s="400"/>
      <c r="AG3222" s="2721">
        <v>95101900</v>
      </c>
      <c r="AH3222" s="2721" t="s">
        <v>4439</v>
      </c>
      <c r="AI3222" s="2721" t="s">
        <v>4440</v>
      </c>
      <c r="AJ3222" s="2721" t="s">
        <v>4441</v>
      </c>
      <c r="AK3222" s="2721" t="s">
        <v>4187</v>
      </c>
      <c r="AL3222" s="2721" t="s">
        <v>3932</v>
      </c>
      <c r="AM3222" s="4122">
        <v>2471224704</v>
      </c>
      <c r="AN3222" s="4122">
        <v>2471224704</v>
      </c>
      <c r="AO3222" s="2721" t="s">
        <v>3953</v>
      </c>
      <c r="AP3222" s="2721" t="s">
        <v>3934</v>
      </c>
      <c r="AQ3222" s="2721" t="s">
        <v>3954</v>
      </c>
      <c r="AR3222" s="3655">
        <v>2203010206</v>
      </c>
      <c r="AS3222" s="1442" t="s">
        <v>4442</v>
      </c>
      <c r="AT3222" s="1442" t="s">
        <v>4443</v>
      </c>
      <c r="AU3222" s="2816">
        <v>80</v>
      </c>
      <c r="AV3222" s="2816">
        <v>0</v>
      </c>
      <c r="AW3222" s="1443">
        <v>42947</v>
      </c>
      <c r="AX3222" s="1443">
        <v>43039</v>
      </c>
      <c r="AY3222" s="3291">
        <v>2471224704</v>
      </c>
      <c r="AZ3222" s="3720"/>
      <c r="BA3222" s="2579"/>
      <c r="BB3222" s="2579"/>
      <c r="BC3222" s="2579"/>
      <c r="BD3222" s="2579"/>
      <c r="BE3222" s="2579"/>
      <c r="BF3222" s="3724"/>
      <c r="BG3222" s="2579"/>
      <c r="BH3222" s="2579"/>
      <c r="BI3222" s="3724"/>
      <c r="BJ3222" s="2579"/>
      <c r="BK3222" s="2579"/>
      <c r="BL3222" s="2733">
        <f t="shared" si="359"/>
        <v>0</v>
      </c>
      <c r="BM3222" s="2579"/>
      <c r="BN3222" s="1414"/>
      <c r="BO3222" s="1414"/>
      <c r="BP3222" s="1414"/>
      <c r="BQ3222" s="1414"/>
      <c r="BR3222" s="2579"/>
      <c r="BS3222" s="2579"/>
      <c r="BT3222" s="2579"/>
      <c r="BU3222" s="2579"/>
      <c r="BV3222" s="2579"/>
      <c r="BW3222" s="2579"/>
      <c r="BX3222" s="2579"/>
      <c r="BY3222" s="2579"/>
      <c r="BZ3222" s="2579"/>
      <c r="CA3222" s="2579"/>
      <c r="CB3222" s="2579"/>
      <c r="CC3222" s="2579"/>
      <c r="CD3222" s="3015" t="s">
        <v>3944</v>
      </c>
    </row>
    <row r="3223" spans="1:82" s="19" customFormat="1" ht="48.75" customHeight="1" x14ac:dyDescent="0.25">
      <c r="A3223" s="1337"/>
      <c r="B3223" s="723"/>
      <c r="C3223" s="1338"/>
      <c r="D3223" s="1339"/>
      <c r="E3223" s="1342"/>
      <c r="F3223" s="103"/>
      <c r="G3223" s="702"/>
      <c r="H3223" s="594"/>
      <c r="I3223" s="594"/>
      <c r="J3223" s="400"/>
      <c r="K3223" s="400"/>
      <c r="L3223" s="1293"/>
      <c r="M3223" s="516"/>
      <c r="N3223" s="516"/>
      <c r="O3223" s="516"/>
      <c r="P3223" s="516"/>
      <c r="Q3223" s="516"/>
      <c r="R3223" s="516"/>
      <c r="S3223" s="516"/>
      <c r="T3223" s="516"/>
      <c r="U3223" s="1343"/>
      <c r="V3223" s="516"/>
      <c r="W3223" s="516"/>
      <c r="X3223" s="516"/>
      <c r="Y3223" s="516"/>
      <c r="Z3223" s="516"/>
      <c r="AA3223" s="516"/>
      <c r="AB3223" s="516"/>
      <c r="AC3223" s="516"/>
      <c r="AD3223" s="400"/>
      <c r="AE3223" s="400"/>
      <c r="AF3223" s="400"/>
      <c r="AG3223" s="2579"/>
      <c r="AH3223" s="2579"/>
      <c r="AI3223" s="2579"/>
      <c r="AJ3223" s="2579"/>
      <c r="AK3223" s="2579"/>
      <c r="AL3223" s="2579"/>
      <c r="AM3223" s="4097"/>
      <c r="AN3223" s="4097"/>
      <c r="AO3223" s="2579"/>
      <c r="AP3223" s="2579"/>
      <c r="AQ3223" s="2579"/>
      <c r="AR3223" s="3725"/>
      <c r="AS3223" s="1436"/>
      <c r="AT3223" s="1436"/>
      <c r="AU3223" s="3318"/>
      <c r="AV3223" s="3318"/>
      <c r="AW3223" s="1436"/>
      <c r="AX3223" s="1436"/>
      <c r="AY3223" s="3320"/>
      <c r="AZ3223" s="3720"/>
      <c r="BA3223" s="2579"/>
      <c r="BB3223" s="2579"/>
      <c r="BC3223" s="2579"/>
      <c r="BD3223" s="2579"/>
      <c r="BE3223" s="2579"/>
      <c r="BF3223" s="3724"/>
      <c r="BG3223" s="2579"/>
      <c r="BH3223" s="2579"/>
      <c r="BI3223" s="3724"/>
      <c r="BJ3223" s="2579"/>
      <c r="BK3223" s="2579"/>
      <c r="BL3223" s="2733"/>
      <c r="BM3223" s="2579"/>
      <c r="BN3223" s="1414"/>
      <c r="BO3223" s="1414"/>
      <c r="BP3223" s="1414"/>
      <c r="BQ3223" s="1414"/>
      <c r="BR3223" s="2579"/>
      <c r="BS3223" s="2579"/>
      <c r="BT3223" s="2579"/>
      <c r="BU3223" s="2579"/>
      <c r="BV3223" s="2579"/>
      <c r="BW3223" s="2579"/>
      <c r="BX3223" s="2579"/>
      <c r="BY3223" s="2579"/>
      <c r="BZ3223" s="2579"/>
      <c r="CA3223" s="2579"/>
      <c r="CB3223" s="2579"/>
      <c r="CC3223" s="2579"/>
      <c r="CD3223" s="3015"/>
    </row>
    <row r="3224" spans="1:82" s="19" customFormat="1" ht="48.75" customHeight="1" x14ac:dyDescent="0.25">
      <c r="A3224" s="1337"/>
      <c r="B3224" s="723"/>
      <c r="C3224" s="1338"/>
      <c r="D3224" s="1339"/>
      <c r="E3224" s="1342"/>
      <c r="F3224" s="103"/>
      <c r="G3224" s="702"/>
      <c r="H3224" s="594"/>
      <c r="I3224" s="594"/>
      <c r="J3224" s="400"/>
      <c r="K3224" s="400"/>
      <c r="L3224" s="1293"/>
      <c r="M3224" s="516"/>
      <c r="N3224" s="516"/>
      <c r="O3224" s="516"/>
      <c r="P3224" s="516"/>
      <c r="Q3224" s="516"/>
      <c r="R3224" s="516"/>
      <c r="S3224" s="516"/>
      <c r="T3224" s="516"/>
      <c r="U3224" s="1343"/>
      <c r="V3224" s="516"/>
      <c r="W3224" s="516"/>
      <c r="X3224" s="516"/>
      <c r="Y3224" s="516"/>
      <c r="Z3224" s="516"/>
      <c r="AA3224" s="516"/>
      <c r="AB3224" s="516"/>
      <c r="AC3224" s="516"/>
      <c r="AD3224" s="400"/>
      <c r="AE3224" s="400"/>
      <c r="AF3224" s="400"/>
      <c r="AG3224" s="2579"/>
      <c r="AH3224" s="2579"/>
      <c r="AI3224" s="2579"/>
      <c r="AJ3224" s="2579"/>
      <c r="AK3224" s="2579"/>
      <c r="AL3224" s="2579"/>
      <c r="AM3224" s="4097"/>
      <c r="AN3224" s="4097"/>
      <c r="AO3224" s="2579"/>
      <c r="AP3224" s="2579"/>
      <c r="AQ3224" s="2579"/>
      <c r="AR3224" s="3725"/>
      <c r="AS3224" s="1436"/>
      <c r="AT3224" s="1436"/>
      <c r="AU3224" s="3318"/>
      <c r="AV3224" s="3318"/>
      <c r="AW3224" s="1436"/>
      <c r="AX3224" s="1436"/>
      <c r="AY3224" s="3320"/>
      <c r="AZ3224" s="3720"/>
      <c r="BA3224" s="2579"/>
      <c r="BB3224" s="2579"/>
      <c r="BC3224" s="2579"/>
      <c r="BD3224" s="2579"/>
      <c r="BE3224" s="2579"/>
      <c r="BF3224" s="3724"/>
      <c r="BG3224" s="2579"/>
      <c r="BH3224" s="2579"/>
      <c r="BI3224" s="3724"/>
      <c r="BJ3224" s="2579"/>
      <c r="BK3224" s="2579"/>
      <c r="BL3224" s="2733"/>
      <c r="BM3224" s="2579"/>
      <c r="BN3224" s="1414"/>
      <c r="BO3224" s="1414"/>
      <c r="BP3224" s="1414"/>
      <c r="BQ3224" s="1414"/>
      <c r="BR3224" s="2579"/>
      <c r="BS3224" s="2579"/>
      <c r="BT3224" s="2579"/>
      <c r="BU3224" s="2579"/>
      <c r="BV3224" s="2579"/>
      <c r="BW3224" s="2579"/>
      <c r="BX3224" s="2579"/>
      <c r="BY3224" s="2579"/>
      <c r="BZ3224" s="2579"/>
      <c r="CA3224" s="2579"/>
      <c r="CB3224" s="2579"/>
      <c r="CC3224" s="2579"/>
      <c r="CD3224" s="3015"/>
    </row>
    <row r="3225" spans="1:82" s="19" customFormat="1" ht="48.75" customHeight="1" x14ac:dyDescent="0.25">
      <c r="A3225" s="1337"/>
      <c r="B3225" s="723"/>
      <c r="C3225" s="1338"/>
      <c r="D3225" s="1339"/>
      <c r="E3225" s="1342"/>
      <c r="F3225" s="103"/>
      <c r="G3225" s="702"/>
      <c r="H3225" s="594"/>
      <c r="I3225" s="594"/>
      <c r="J3225" s="400"/>
      <c r="K3225" s="400"/>
      <c r="L3225" s="1293"/>
      <c r="M3225" s="516"/>
      <c r="N3225" s="516"/>
      <c r="O3225" s="516"/>
      <c r="P3225" s="516"/>
      <c r="Q3225" s="516"/>
      <c r="R3225" s="516"/>
      <c r="S3225" s="516"/>
      <c r="T3225" s="516"/>
      <c r="U3225" s="1343"/>
      <c r="V3225" s="516"/>
      <c r="W3225" s="516"/>
      <c r="X3225" s="516"/>
      <c r="Y3225" s="516"/>
      <c r="Z3225" s="516"/>
      <c r="AA3225" s="516"/>
      <c r="AB3225" s="516"/>
      <c r="AC3225" s="516"/>
      <c r="AD3225" s="400"/>
      <c r="AE3225" s="400"/>
      <c r="AF3225" s="400"/>
      <c r="AG3225" s="2579"/>
      <c r="AH3225" s="2579"/>
      <c r="AI3225" s="2579"/>
      <c r="AJ3225" s="2579"/>
      <c r="AK3225" s="2579"/>
      <c r="AL3225" s="2579"/>
      <c r="AM3225" s="4097"/>
      <c r="AN3225" s="4097"/>
      <c r="AO3225" s="2579"/>
      <c r="AP3225" s="2579"/>
      <c r="AQ3225" s="2579"/>
      <c r="AR3225" s="3725"/>
      <c r="AS3225" s="1436"/>
      <c r="AT3225" s="1436"/>
      <c r="AU3225" s="3318"/>
      <c r="AV3225" s="3318"/>
      <c r="AW3225" s="1436"/>
      <c r="AX3225" s="1436"/>
      <c r="AY3225" s="3320"/>
      <c r="AZ3225" s="3720"/>
      <c r="BA3225" s="2579"/>
      <c r="BB3225" s="2579"/>
      <c r="BC3225" s="2579"/>
      <c r="BD3225" s="2579"/>
      <c r="BE3225" s="2579"/>
      <c r="BF3225" s="3724"/>
      <c r="BG3225" s="2579"/>
      <c r="BH3225" s="2579"/>
      <c r="BI3225" s="3724"/>
      <c r="BJ3225" s="2579"/>
      <c r="BK3225" s="2579"/>
      <c r="BL3225" s="2733"/>
      <c r="BM3225" s="2579"/>
      <c r="BN3225" s="1414"/>
      <c r="BO3225" s="1414"/>
      <c r="BP3225" s="1414"/>
      <c r="BQ3225" s="1414"/>
      <c r="BR3225" s="2579"/>
      <c r="BS3225" s="2579"/>
      <c r="BT3225" s="2579"/>
      <c r="BU3225" s="2579"/>
      <c r="BV3225" s="2579"/>
      <c r="BW3225" s="2579"/>
      <c r="BX3225" s="2579"/>
      <c r="BY3225" s="2579"/>
      <c r="BZ3225" s="2579"/>
      <c r="CA3225" s="2579"/>
      <c r="CB3225" s="2579"/>
      <c r="CC3225" s="2579"/>
      <c r="CD3225" s="3015"/>
    </row>
    <row r="3226" spans="1:82" s="19" customFormat="1" ht="48.75" customHeight="1" x14ac:dyDescent="0.2">
      <c r="A3226" s="1337"/>
      <c r="B3226" s="723"/>
      <c r="C3226" s="1338"/>
      <c r="D3226" s="1339"/>
      <c r="E3226" s="1342" t="s">
        <v>4444</v>
      </c>
      <c r="F3226" s="103"/>
      <c r="G3226" s="702"/>
      <c r="H3226" s="594"/>
      <c r="I3226" s="594"/>
      <c r="J3226" s="400"/>
      <c r="K3226" s="400"/>
      <c r="L3226" s="1293">
        <f t="shared" si="356"/>
        <v>740000000</v>
      </c>
      <c r="M3226" s="704">
        <f>675000000+65000000</f>
        <v>740000000</v>
      </c>
      <c r="N3226" s="516"/>
      <c r="O3226" s="516"/>
      <c r="P3226" s="516"/>
      <c r="Q3226" s="516"/>
      <c r="R3226" s="516"/>
      <c r="S3226" s="516"/>
      <c r="T3226" s="516"/>
      <c r="U3226" s="1343">
        <f t="shared" si="360"/>
        <v>739983324</v>
      </c>
      <c r="V3226" s="704">
        <f>675000000+64983324</f>
        <v>739983324</v>
      </c>
      <c r="W3226" s="516"/>
      <c r="X3226" s="516"/>
      <c r="Y3226" s="516"/>
      <c r="Z3226" s="516"/>
      <c r="AA3226" s="516"/>
      <c r="AB3226" s="516"/>
      <c r="AC3226" s="516"/>
      <c r="AD3226" s="400"/>
      <c r="AE3226" s="400"/>
      <c r="AF3226" s="400"/>
      <c r="AG3226" s="2721">
        <v>251019000</v>
      </c>
      <c r="AH3226" s="2721" t="s">
        <v>4445</v>
      </c>
      <c r="AI3226" s="2721" t="s">
        <v>4446</v>
      </c>
      <c r="AJ3226" s="2721" t="s">
        <v>465</v>
      </c>
      <c r="AK3226" s="2721" t="s">
        <v>4187</v>
      </c>
      <c r="AL3226" s="2721" t="s">
        <v>3932</v>
      </c>
      <c r="AM3226" s="4122">
        <v>740000000</v>
      </c>
      <c r="AN3226" s="4122">
        <v>740000000</v>
      </c>
      <c r="AO3226" s="2721" t="s">
        <v>3953</v>
      </c>
      <c r="AP3226" s="2721" t="s">
        <v>3934</v>
      </c>
      <c r="AQ3226" s="2721" t="s">
        <v>3954</v>
      </c>
      <c r="AR3226" s="3655">
        <v>2203040206</v>
      </c>
      <c r="AS3226" s="1442" t="s">
        <v>4447</v>
      </c>
      <c r="AT3226" s="1442" t="s">
        <v>4448</v>
      </c>
      <c r="AU3226" s="2816">
        <v>1</v>
      </c>
      <c r="AV3226" s="2816">
        <v>0.1</v>
      </c>
      <c r="AW3226" s="1443">
        <v>42842</v>
      </c>
      <c r="AX3226" s="1443">
        <v>42872</v>
      </c>
      <c r="AY3226" s="3291">
        <v>740000000</v>
      </c>
      <c r="AZ3226" s="3726"/>
      <c r="BA3226" s="3722"/>
      <c r="BB3226" s="3722"/>
      <c r="BC3226" s="3722"/>
      <c r="BD3226" s="3722"/>
      <c r="BE3226" s="3722"/>
      <c r="BF3226" s="3727"/>
      <c r="BG3226" s="3722"/>
      <c r="BH3226" s="3722"/>
      <c r="BI3226" s="3727">
        <v>739983324</v>
      </c>
      <c r="BJ3226" s="2579"/>
      <c r="BK3226" s="2579"/>
      <c r="BL3226" s="2733">
        <f t="shared" si="359"/>
        <v>-739983324</v>
      </c>
      <c r="BM3226" s="2579"/>
      <c r="BN3226" s="1414"/>
      <c r="BO3226" s="1414"/>
      <c r="BP3226" s="1414"/>
      <c r="BQ3226" s="1414"/>
      <c r="BR3226" s="2579"/>
      <c r="BS3226" s="2579"/>
      <c r="BT3226" s="2579"/>
      <c r="BU3226" s="2579"/>
      <c r="BV3226" s="2579"/>
      <c r="BW3226" s="2579"/>
      <c r="BX3226" s="2579"/>
      <c r="BY3226" s="2579"/>
      <c r="BZ3226" s="2579"/>
      <c r="CA3226" s="2579"/>
      <c r="CB3226" s="2579"/>
      <c r="CC3226" s="2579"/>
      <c r="CD3226" s="3015" t="s">
        <v>3944</v>
      </c>
    </row>
    <row r="3227" spans="1:82" s="19" customFormat="1" ht="48.75" customHeight="1" thickBot="1" x14ac:dyDescent="0.25">
      <c r="A3227" s="1337"/>
      <c r="B3227" s="723"/>
      <c r="C3227" s="1338"/>
      <c r="D3227" s="1339"/>
      <c r="E3227" s="1340" t="s">
        <v>4449</v>
      </c>
      <c r="F3227" s="103"/>
      <c r="G3227" s="702"/>
      <c r="H3227" s="594"/>
      <c r="I3227" s="594"/>
      <c r="J3227" s="400"/>
      <c r="K3227" s="400"/>
      <c r="L3227" s="1332">
        <f>M3227+N3227+O3227+P3227+Q3227+R3227+S3227+T3227</f>
        <v>2672275881</v>
      </c>
      <c r="M3227" s="400">
        <v>2672275881</v>
      </c>
      <c r="N3227" s="400"/>
      <c r="O3227" s="400"/>
      <c r="P3227" s="400"/>
      <c r="Q3227" s="400"/>
      <c r="R3227" s="400"/>
      <c r="S3227" s="400"/>
      <c r="T3227" s="400"/>
      <c r="U3227" s="1344">
        <f>V3227+W3227+X3227+Y3227+Z3227+AA3227+AB3227+AC3227</f>
        <v>2335549176</v>
      </c>
      <c r="V3227" s="704">
        <v>2335549176</v>
      </c>
      <c r="W3227" s="400"/>
      <c r="X3227" s="400"/>
      <c r="Y3227" s="400"/>
      <c r="Z3227" s="400"/>
      <c r="AA3227" s="400"/>
      <c r="AB3227" s="400"/>
      <c r="AC3227" s="400"/>
      <c r="AD3227" s="400"/>
      <c r="AE3227" s="400"/>
      <c r="AF3227" s="400"/>
      <c r="AG3227" s="3709"/>
      <c r="AH3227" s="3709"/>
      <c r="AI3227" s="3709"/>
      <c r="AJ3227" s="3709"/>
      <c r="AK3227" s="3709"/>
      <c r="AL3227" s="3709"/>
      <c r="AM3227" s="4119">
        <v>2672275881</v>
      </c>
      <c r="AN3227" s="4119">
        <v>2672275881</v>
      </c>
      <c r="AO3227" s="3709"/>
      <c r="AP3227" s="3709"/>
      <c r="AQ3227" s="3709"/>
      <c r="AR3227" s="3711"/>
      <c r="AS3227" s="3709" t="s">
        <v>4450</v>
      </c>
      <c r="AT3227" s="3709" t="s">
        <v>4451</v>
      </c>
      <c r="AU3227" s="3728">
        <v>1</v>
      </c>
      <c r="AV3227" s="3728">
        <v>0.25</v>
      </c>
      <c r="AW3227" s="3729"/>
      <c r="AX3227" s="3729"/>
      <c r="AY3227" s="3710">
        <v>2672275881</v>
      </c>
      <c r="AZ3227" s="3715"/>
      <c r="BA3227" s="3709"/>
      <c r="BB3227" s="3709"/>
      <c r="BC3227" s="3709" t="s">
        <v>4452</v>
      </c>
      <c r="BD3227" s="3709"/>
      <c r="BE3227" s="3709"/>
      <c r="BF3227" s="3630"/>
      <c r="BG3227" s="3709"/>
      <c r="BH3227" s="3709"/>
      <c r="BI3227" s="3630">
        <v>525418812</v>
      </c>
      <c r="BJ3227" s="2579"/>
      <c r="BK3227" s="2579"/>
      <c r="BL3227" s="2739"/>
      <c r="BM3227" s="2579"/>
      <c r="BN3227" s="1414"/>
      <c r="BO3227" s="1414"/>
      <c r="BP3227" s="1414"/>
      <c r="BQ3227" s="1414"/>
      <c r="BR3227" s="2579"/>
      <c r="BS3227" s="2579"/>
      <c r="BT3227" s="2579"/>
      <c r="BU3227" s="2579"/>
      <c r="BV3227" s="2579"/>
      <c r="BW3227" s="2579"/>
      <c r="BX3227" s="2579"/>
      <c r="BY3227" s="2579"/>
      <c r="BZ3227" s="2579"/>
      <c r="CA3227" s="2579"/>
      <c r="CB3227" s="2579"/>
      <c r="CC3227" s="2579"/>
      <c r="CD3227" s="3015"/>
    </row>
    <row r="3228" spans="1:82" s="28" customFormat="1" ht="82.5" customHeight="1" x14ac:dyDescent="0.2">
      <c r="A3228" s="706"/>
      <c r="B3228" s="706"/>
      <c r="C3228" s="706"/>
      <c r="D3228" s="706"/>
      <c r="E3228" s="1376" t="s">
        <v>4769</v>
      </c>
      <c r="F3228" s="464"/>
      <c r="G3228" s="708"/>
      <c r="H3228" s="576"/>
      <c r="I3228" s="576"/>
      <c r="J3228" s="706"/>
      <c r="K3228" s="706"/>
      <c r="L3228" s="1299">
        <f t="shared" ref="L3228:L3236" si="361">+M3228+N3228+O3228+P3228+Q3228+R3228+S3228+T3228</f>
        <v>1656956399</v>
      </c>
      <c r="M3228" s="704">
        <f>266083134+638156928</f>
        <v>904240062</v>
      </c>
      <c r="N3228" s="704">
        <f>11798956+28833180+4734583+127001830+5129256+575218532</f>
        <v>752716337</v>
      </c>
      <c r="O3228" s="704"/>
      <c r="P3228" s="704"/>
      <c r="Q3228" s="704"/>
      <c r="R3228" s="704"/>
      <c r="S3228" s="704"/>
      <c r="T3228" s="704"/>
      <c r="U3228" s="1300">
        <f>SUM(V3228:AC3228)</f>
        <v>424491673</v>
      </c>
      <c r="V3228" s="1316"/>
      <c r="W3228" s="704">
        <f>123318909+1469969+28833179+270869616</f>
        <v>424491673</v>
      </c>
      <c r="X3228" s="1316"/>
      <c r="Y3228" s="1316"/>
      <c r="Z3228" s="1316"/>
      <c r="AA3228" s="1316"/>
      <c r="AB3228" s="1316"/>
      <c r="AC3228" s="1316"/>
      <c r="AD3228" s="706"/>
      <c r="AE3228" s="706"/>
      <c r="AF3228" s="706"/>
      <c r="AG3228" s="4051">
        <v>93151611</v>
      </c>
      <c r="AH3228" s="2425" t="s">
        <v>4770</v>
      </c>
      <c r="AI3228" s="3730">
        <v>42795</v>
      </c>
      <c r="AJ3228" s="3730">
        <v>43100</v>
      </c>
      <c r="AK3228" s="2425" t="s">
        <v>4771</v>
      </c>
      <c r="AL3228" s="1382" t="s">
        <v>4704</v>
      </c>
      <c r="AM3228" s="1489" t="s">
        <v>4772</v>
      </c>
      <c r="AN3228" s="1489" t="s">
        <v>4772</v>
      </c>
      <c r="AO3228" s="2425" t="s">
        <v>275</v>
      </c>
      <c r="AP3228" s="2425" t="s">
        <v>275</v>
      </c>
      <c r="AQ3228" s="2425" t="s">
        <v>4773</v>
      </c>
      <c r="AR3228" s="2425"/>
      <c r="AS3228" s="2425" t="s">
        <v>4774</v>
      </c>
      <c r="AT3228" s="3214" t="s">
        <v>4775</v>
      </c>
      <c r="AU3228" s="3731">
        <f>761+4186+9488</f>
        <v>14435</v>
      </c>
      <c r="AV3228" s="3731"/>
      <c r="AW3228" s="3215">
        <v>42795</v>
      </c>
      <c r="AX3228" s="3215">
        <v>43100</v>
      </c>
      <c r="AY3228" s="2338">
        <v>154000000</v>
      </c>
      <c r="AZ3228" s="3216"/>
      <c r="BA3228" s="3216"/>
      <c r="BB3228" s="3216"/>
      <c r="BC3228" s="3216"/>
      <c r="BD3228" s="3254"/>
      <c r="BE3228" s="2238"/>
      <c r="BF3228" s="2342"/>
      <c r="BG3228" s="2238"/>
      <c r="BH3228" s="2238"/>
      <c r="BI3228" s="2342"/>
      <c r="BJ3228" s="2238"/>
      <c r="BK3228" s="2238"/>
      <c r="BL3228" s="2733">
        <f t="shared" ref="BL3228:BL3235" si="362">BF3228-BI3228</f>
        <v>0</v>
      </c>
      <c r="BM3228" s="2238"/>
      <c r="BN3228" s="3732"/>
      <c r="BO3228" s="3732"/>
      <c r="BP3228" s="3732"/>
      <c r="BQ3228" s="3732"/>
      <c r="BR3228" s="3732"/>
      <c r="BS3228" s="3732"/>
      <c r="BT3228" s="3732"/>
      <c r="BU3228" s="3732"/>
      <c r="BV3228" s="3732"/>
      <c r="BW3228" s="3732"/>
      <c r="BX3228" s="3732"/>
      <c r="BY3228" s="3732"/>
      <c r="BZ3228" s="3732"/>
      <c r="CA3228" s="3732"/>
      <c r="CB3228" s="3732"/>
      <c r="CC3228" s="3732"/>
      <c r="CD3228" s="2242" t="s">
        <v>4457</v>
      </c>
    </row>
    <row r="3229" spans="1:82" s="19" customFormat="1" ht="32.25" customHeight="1" x14ac:dyDescent="0.2">
      <c r="A3229" s="1748"/>
      <c r="B3229" s="1748"/>
      <c r="C3229" s="1748"/>
      <c r="D3229" s="1757"/>
      <c r="E3229" s="1758" t="s">
        <v>5444</v>
      </c>
      <c r="F3229" s="1746"/>
      <c r="G3229" s="1759"/>
      <c r="H3229" s="1760"/>
      <c r="I3229" s="1760"/>
      <c r="J3229" s="1748"/>
      <c r="K3229" s="1748"/>
      <c r="L3229" s="6">
        <f t="shared" si="361"/>
        <v>500000000</v>
      </c>
      <c r="M3229" s="1748">
        <v>500000000</v>
      </c>
      <c r="N3229" s="1748"/>
      <c r="O3229" s="1748"/>
      <c r="P3229" s="1748"/>
      <c r="Q3229" s="1748"/>
      <c r="R3229" s="1748"/>
      <c r="S3229" s="1748"/>
      <c r="T3229" s="1748"/>
      <c r="U3229" s="1737">
        <f t="shared" ref="U3229:U3236" si="363">V3229+W3229+X3229+Y3229+Z3229+AA3229+AB3229+AC3229</f>
        <v>420017680</v>
      </c>
      <c r="V3229" s="1761">
        <v>420017680</v>
      </c>
      <c r="W3229" s="1748"/>
      <c r="X3229" s="1748"/>
      <c r="Y3229" s="1748"/>
      <c r="Z3229" s="1748"/>
      <c r="AA3229" s="1748"/>
      <c r="AB3229" s="1748"/>
      <c r="AC3229" s="1748"/>
      <c r="AD3229" s="1748"/>
      <c r="AE3229" s="1748"/>
      <c r="AF3229" s="1748"/>
      <c r="AG3229" s="2474"/>
      <c r="AH3229" s="2474"/>
      <c r="AI3229" s="2474"/>
      <c r="AJ3229" s="2474"/>
      <c r="AK3229" s="2474"/>
      <c r="AL3229" s="2474"/>
      <c r="AM3229" s="4078"/>
      <c r="AN3229" s="4078"/>
      <c r="AO3229" s="2474"/>
      <c r="AP3229" s="2474"/>
      <c r="AQ3229" s="2474"/>
      <c r="AR3229" s="3390"/>
      <c r="AS3229" s="3390"/>
      <c r="AT3229" s="3390"/>
      <c r="AU3229" s="3580"/>
      <c r="AV3229" s="3580"/>
      <c r="AW3229" s="3390"/>
      <c r="AX3229" s="3390"/>
      <c r="AY3229" s="3582"/>
      <c r="AZ3229" s="3109"/>
      <c r="BA3229" s="3109" t="s">
        <v>1284</v>
      </c>
      <c r="BB3229" s="4052" t="s">
        <v>2601</v>
      </c>
      <c r="BC3229" s="3109" t="s">
        <v>5445</v>
      </c>
      <c r="BD3229" s="4052">
        <v>2017000135</v>
      </c>
      <c r="BE3229" s="4053">
        <v>42755</v>
      </c>
      <c r="BF3229" s="3106"/>
      <c r="BG3229" s="4052">
        <v>2017000091</v>
      </c>
      <c r="BH3229" s="4053">
        <v>42755</v>
      </c>
      <c r="BI3229" s="4054">
        <v>221643100</v>
      </c>
      <c r="BJ3229" s="3058"/>
      <c r="BK3229" s="3058"/>
      <c r="BL3229" s="1412">
        <f t="shared" si="362"/>
        <v>-221643100</v>
      </c>
      <c r="BM3229" s="3058"/>
      <c r="BN3229" s="1413"/>
      <c r="BO3229" s="1413"/>
      <c r="BP3229" s="1413"/>
      <c r="BQ3229" s="1413"/>
      <c r="BR3229" s="2498"/>
      <c r="BS3229" s="2498"/>
      <c r="BT3229" s="2498"/>
      <c r="BU3229" s="2498"/>
      <c r="BV3229" s="2498"/>
      <c r="BW3229" s="2498"/>
      <c r="BX3229" s="2498"/>
      <c r="BY3229" s="2498"/>
      <c r="BZ3229" s="2498"/>
      <c r="CA3229" s="2498"/>
      <c r="CB3229" s="2498"/>
      <c r="CC3229" s="2498"/>
      <c r="CD3229" s="2516" t="s">
        <v>5218</v>
      </c>
    </row>
    <row r="3230" spans="1:82" s="19" customFormat="1" ht="32.25" customHeight="1" x14ac:dyDescent="0.25">
      <c r="A3230" s="1748"/>
      <c r="B3230" s="1748"/>
      <c r="C3230" s="1748"/>
      <c r="D3230" s="1757"/>
      <c r="E3230" s="1758" t="s">
        <v>5444</v>
      </c>
      <c r="F3230" s="1746"/>
      <c r="G3230" s="1759"/>
      <c r="H3230" s="1760"/>
      <c r="I3230" s="1760"/>
      <c r="J3230" s="1748"/>
      <c r="K3230" s="1748"/>
      <c r="L3230" s="6"/>
      <c r="M3230" s="1748"/>
      <c r="N3230" s="1748"/>
      <c r="O3230" s="1748"/>
      <c r="P3230" s="1748"/>
      <c r="Q3230" s="1748"/>
      <c r="R3230" s="1748"/>
      <c r="S3230" s="1748"/>
      <c r="T3230" s="1748"/>
      <c r="U3230" s="1737"/>
      <c r="V3230" s="1748"/>
      <c r="W3230" s="1748"/>
      <c r="X3230" s="1748"/>
      <c r="Y3230" s="1748"/>
      <c r="Z3230" s="1748"/>
      <c r="AA3230" s="1748"/>
      <c r="AB3230" s="1748"/>
      <c r="AC3230" s="1748"/>
      <c r="AD3230" s="1748"/>
      <c r="AE3230" s="1748"/>
      <c r="AF3230" s="1748"/>
      <c r="AG3230" s="2474"/>
      <c r="AH3230" s="2474"/>
      <c r="AI3230" s="2474"/>
      <c r="AJ3230" s="2474"/>
      <c r="AK3230" s="2474"/>
      <c r="AL3230" s="2474"/>
      <c r="AM3230" s="4078"/>
      <c r="AN3230" s="4078"/>
      <c r="AO3230" s="2474"/>
      <c r="AP3230" s="2474"/>
      <c r="AQ3230" s="2474"/>
      <c r="AR3230" s="3390"/>
      <c r="AS3230" s="3390"/>
      <c r="AT3230" s="3390"/>
      <c r="AU3230" s="3580"/>
      <c r="AV3230" s="3580"/>
      <c r="AW3230" s="3390"/>
      <c r="AX3230" s="3390"/>
      <c r="AY3230" s="3582"/>
      <c r="AZ3230" s="3109"/>
      <c r="BA3230" s="3109" t="s">
        <v>1284</v>
      </c>
      <c r="BB3230" s="4052" t="s">
        <v>2601</v>
      </c>
      <c r="BC3230" s="3109" t="s">
        <v>5445</v>
      </c>
      <c r="BD3230" s="4052">
        <v>2017000135</v>
      </c>
      <c r="BE3230" s="4053">
        <v>42825</v>
      </c>
      <c r="BF3230" s="3106"/>
      <c r="BG3230" s="4052">
        <v>2017000552</v>
      </c>
      <c r="BH3230" s="4053">
        <f>+BE3230</f>
        <v>42825</v>
      </c>
      <c r="BI3230" s="4054">
        <v>198374580</v>
      </c>
      <c r="BJ3230" s="3058"/>
      <c r="BK3230" s="3058"/>
      <c r="BL3230" s="1412"/>
      <c r="BM3230" s="3058"/>
      <c r="BN3230" s="1413"/>
      <c r="BO3230" s="1413"/>
      <c r="BP3230" s="1413"/>
      <c r="BQ3230" s="1413"/>
      <c r="BR3230" s="2498"/>
      <c r="BS3230" s="2498"/>
      <c r="BT3230" s="2498"/>
      <c r="BU3230" s="2498"/>
      <c r="BV3230" s="2498"/>
      <c r="BW3230" s="2498"/>
      <c r="BX3230" s="2498"/>
      <c r="BY3230" s="2498"/>
      <c r="BZ3230" s="2498"/>
      <c r="CA3230" s="2498"/>
      <c r="CB3230" s="2498"/>
      <c r="CC3230" s="2498"/>
      <c r="CD3230" s="2516"/>
    </row>
    <row r="3231" spans="1:82" s="19" customFormat="1" ht="32.25" customHeight="1" x14ac:dyDescent="0.2">
      <c r="A3231" s="1748"/>
      <c r="B3231" s="1748"/>
      <c r="C3231" s="1748"/>
      <c r="D3231" s="1757"/>
      <c r="E3231" s="1762" t="s">
        <v>5446</v>
      </c>
      <c r="F3231" s="1746"/>
      <c r="G3231" s="1759"/>
      <c r="H3231" s="1760"/>
      <c r="I3231" s="1760"/>
      <c r="J3231" s="1748"/>
      <c r="K3231" s="1748"/>
      <c r="L3231" s="6">
        <f t="shared" si="361"/>
        <v>1542363688</v>
      </c>
      <c r="M3231" s="1748">
        <v>1542363688</v>
      </c>
      <c r="N3231" s="1748"/>
      <c r="O3231" s="1748"/>
      <c r="P3231" s="1748"/>
      <c r="Q3231" s="1748"/>
      <c r="R3231" s="1748"/>
      <c r="S3231" s="1748"/>
      <c r="T3231" s="1748"/>
      <c r="U3231" s="1737">
        <f t="shared" si="363"/>
        <v>1319032663</v>
      </c>
      <c r="V3231" s="1761">
        <v>1319032663</v>
      </c>
      <c r="W3231" s="1748"/>
      <c r="X3231" s="1748"/>
      <c r="Y3231" s="1748"/>
      <c r="Z3231" s="1748"/>
      <c r="AA3231" s="1748"/>
      <c r="AB3231" s="1748"/>
      <c r="AC3231" s="1748"/>
      <c r="AD3231" s="1748"/>
      <c r="AE3231" s="1748"/>
      <c r="AF3231" s="1748"/>
      <c r="AG3231" s="2474"/>
      <c r="AH3231" s="2474"/>
      <c r="AI3231" s="2474"/>
      <c r="AJ3231" s="2474"/>
      <c r="AK3231" s="2474"/>
      <c r="AL3231" s="2474"/>
      <c r="AM3231" s="4078"/>
      <c r="AN3231" s="4078"/>
      <c r="AO3231" s="2474"/>
      <c r="AP3231" s="2474"/>
      <c r="AQ3231" s="2474"/>
      <c r="AR3231" s="3390"/>
      <c r="AS3231" s="3390"/>
      <c r="AT3231" s="3390"/>
      <c r="AU3231" s="3580"/>
      <c r="AV3231" s="3580"/>
      <c r="AW3231" s="3390"/>
      <c r="AX3231" s="3390"/>
      <c r="AY3231" s="3582"/>
      <c r="AZ3231" s="3056"/>
      <c r="BA3231" s="3056"/>
      <c r="BB3231" s="3056"/>
      <c r="BC3231" s="3056"/>
      <c r="BD3231" s="3056"/>
      <c r="BE3231" s="3058"/>
      <c r="BF3231" s="3058"/>
      <c r="BG3231" s="3058"/>
      <c r="BH3231" s="3058"/>
      <c r="BI3231" s="2495"/>
      <c r="BJ3231" s="3058"/>
      <c r="BK3231" s="3058"/>
      <c r="BL3231" s="1412">
        <f t="shared" si="362"/>
        <v>0</v>
      </c>
      <c r="BM3231" s="3058"/>
      <c r="BN3231" s="1413"/>
      <c r="BO3231" s="1413"/>
      <c r="BP3231" s="1413"/>
      <c r="BQ3231" s="1413"/>
      <c r="BR3231" s="2498"/>
      <c r="BS3231" s="2498"/>
      <c r="BT3231" s="2498"/>
      <c r="BU3231" s="2498"/>
      <c r="BV3231" s="2498"/>
      <c r="BW3231" s="2498"/>
      <c r="BX3231" s="2498"/>
      <c r="BY3231" s="2498"/>
      <c r="BZ3231" s="2498"/>
      <c r="CA3231" s="2498"/>
      <c r="CB3231" s="2498"/>
      <c r="CC3231" s="2498"/>
      <c r="CD3231" s="2516" t="s">
        <v>5218</v>
      </c>
    </row>
    <row r="3232" spans="1:82" s="19" customFormat="1" ht="32.25" customHeight="1" x14ac:dyDescent="0.25">
      <c r="A3232" s="1748"/>
      <c r="B3232" s="1748"/>
      <c r="C3232" s="1748"/>
      <c r="D3232" s="1757"/>
      <c r="E3232" s="1758" t="s">
        <v>5447</v>
      </c>
      <c r="F3232" s="1746"/>
      <c r="G3232" s="1759"/>
      <c r="H3232" s="1760"/>
      <c r="I3232" s="1760"/>
      <c r="J3232" s="1748"/>
      <c r="K3232" s="1748"/>
      <c r="L3232" s="6">
        <f t="shared" si="361"/>
        <v>20656076</v>
      </c>
      <c r="M3232" s="1748">
        <v>20656076</v>
      </c>
      <c r="N3232" s="1748"/>
      <c r="O3232" s="1748"/>
      <c r="P3232" s="1748"/>
      <c r="Q3232" s="1748"/>
      <c r="R3232" s="1748"/>
      <c r="S3232" s="1748"/>
      <c r="T3232" s="1748"/>
      <c r="U3232" s="1737">
        <f t="shared" si="363"/>
        <v>19999949</v>
      </c>
      <c r="V3232" s="1748">
        <v>19999949</v>
      </c>
      <c r="W3232" s="1748"/>
      <c r="X3232" s="1748"/>
      <c r="Y3232" s="1748"/>
      <c r="Z3232" s="1748"/>
      <c r="AA3232" s="1748"/>
      <c r="AB3232" s="1748"/>
      <c r="AC3232" s="1748"/>
      <c r="AD3232" s="1748"/>
      <c r="AE3232" s="1748"/>
      <c r="AF3232" s="1748"/>
      <c r="AG3232" s="2474"/>
      <c r="AH3232" s="2474"/>
      <c r="AI3232" s="2474"/>
      <c r="AJ3232" s="2474"/>
      <c r="AK3232" s="2474"/>
      <c r="AL3232" s="2474"/>
      <c r="AM3232" s="4078"/>
      <c r="AN3232" s="4078"/>
      <c r="AO3232" s="2474"/>
      <c r="AP3232" s="2474"/>
      <c r="AQ3232" s="2474"/>
      <c r="AR3232" s="3390"/>
      <c r="AS3232" s="3390"/>
      <c r="AT3232" s="3390"/>
      <c r="AU3232" s="3580"/>
      <c r="AV3232" s="3580"/>
      <c r="AW3232" s="3390"/>
      <c r="AX3232" s="3390"/>
      <c r="AY3232" s="3582"/>
      <c r="AZ3232" s="3109"/>
      <c r="BA3232" s="3109" t="s">
        <v>5448</v>
      </c>
      <c r="BB3232" s="4052" t="s">
        <v>5449</v>
      </c>
      <c r="BC3232" s="4052" t="s">
        <v>5450</v>
      </c>
      <c r="BD3232" s="4052">
        <v>2017000318</v>
      </c>
      <c r="BE3232" s="4053">
        <v>42793</v>
      </c>
      <c r="BF3232" s="3597">
        <v>20000000</v>
      </c>
      <c r="BG3232" s="4052">
        <v>2017000330</v>
      </c>
      <c r="BH3232" s="3106"/>
      <c r="BI3232" s="3590">
        <v>19999949</v>
      </c>
      <c r="BJ3232" s="3058"/>
      <c r="BK3232" s="3058"/>
      <c r="BL3232" s="1412">
        <f t="shared" si="362"/>
        <v>51</v>
      </c>
      <c r="BM3232" s="3058"/>
      <c r="BN3232" s="1413"/>
      <c r="BO3232" s="1413"/>
      <c r="BP3232" s="1413"/>
      <c r="BQ3232" s="1413"/>
      <c r="BR3232" s="2498"/>
      <c r="BS3232" s="2498"/>
      <c r="BT3232" s="2498"/>
      <c r="BU3232" s="2498"/>
      <c r="BV3232" s="2498"/>
      <c r="BW3232" s="2498"/>
      <c r="BX3232" s="2498"/>
      <c r="BY3232" s="2498"/>
      <c r="BZ3232" s="2498"/>
      <c r="CA3232" s="2498"/>
      <c r="CB3232" s="2498"/>
      <c r="CC3232" s="2498"/>
      <c r="CD3232" s="2516" t="s">
        <v>5218</v>
      </c>
    </row>
    <row r="3233" spans="1:82" s="19" customFormat="1" ht="32.25" customHeight="1" x14ac:dyDescent="0.2">
      <c r="A3233" s="1748"/>
      <c r="B3233" s="1748"/>
      <c r="C3233" s="1748"/>
      <c r="D3233" s="1757"/>
      <c r="E3233" s="1758" t="s">
        <v>5451</v>
      </c>
      <c r="F3233" s="1746"/>
      <c r="G3233" s="1759"/>
      <c r="H3233" s="1760"/>
      <c r="I3233" s="1760"/>
      <c r="J3233" s="1748"/>
      <c r="K3233" s="1748"/>
      <c r="L3233" s="6">
        <f t="shared" si="361"/>
        <v>1993632277</v>
      </c>
      <c r="M3233" s="1761">
        <v>1993632277</v>
      </c>
      <c r="N3233" s="1761"/>
      <c r="O3233" s="1761"/>
      <c r="P3233" s="1761"/>
      <c r="Q3233" s="1761"/>
      <c r="R3233" s="1761"/>
      <c r="S3233" s="1761"/>
      <c r="T3233" s="1761"/>
      <c r="U3233" s="1737">
        <f t="shared" si="363"/>
        <v>153632277</v>
      </c>
      <c r="V3233" s="1761">
        <v>153632277</v>
      </c>
      <c r="W3233" s="1748"/>
      <c r="X3233" s="1748"/>
      <c r="Y3233" s="1748"/>
      <c r="Z3233" s="1748"/>
      <c r="AA3233" s="1748"/>
      <c r="AB3233" s="1748"/>
      <c r="AC3233" s="1748"/>
      <c r="AD3233" s="1748"/>
      <c r="AE3233" s="1748"/>
      <c r="AF3233" s="1748"/>
      <c r="AG3233" s="2474"/>
      <c r="AH3233" s="2474"/>
      <c r="AI3233" s="2474"/>
      <c r="AJ3233" s="2474"/>
      <c r="AK3233" s="2474"/>
      <c r="AL3233" s="2474"/>
      <c r="AM3233" s="4078"/>
      <c r="AN3233" s="4078"/>
      <c r="AO3233" s="2474"/>
      <c r="AP3233" s="2474"/>
      <c r="AQ3233" s="2474"/>
      <c r="AR3233" s="3390"/>
      <c r="AS3233" s="3390"/>
      <c r="AT3233" s="3390"/>
      <c r="AU3233" s="3580"/>
      <c r="AV3233" s="3580"/>
      <c r="AW3233" s="3581"/>
      <c r="AX3233" s="3581"/>
      <c r="AY3233" s="3582"/>
      <c r="AZ3233" s="3056"/>
      <c r="BA3233" s="3056"/>
      <c r="BB3233" s="3056"/>
      <c r="BC3233" s="3056"/>
      <c r="BD3233" s="3056"/>
      <c r="BE3233" s="3058"/>
      <c r="BF3233" s="3058"/>
      <c r="BG3233" s="3058"/>
      <c r="BH3233" s="3058"/>
      <c r="BI3233" s="2495"/>
      <c r="BJ3233" s="3058"/>
      <c r="BK3233" s="3058"/>
      <c r="BL3233" s="1412">
        <f t="shared" si="362"/>
        <v>0</v>
      </c>
      <c r="BM3233" s="3058"/>
      <c r="BN3233" s="1413"/>
      <c r="BO3233" s="1413"/>
      <c r="BP3233" s="1413"/>
      <c r="BQ3233" s="1413"/>
      <c r="BR3233" s="2498"/>
      <c r="BS3233" s="2498"/>
      <c r="BT3233" s="2498"/>
      <c r="BU3233" s="2498"/>
      <c r="BV3233" s="2498"/>
      <c r="BW3233" s="2498"/>
      <c r="BX3233" s="2498"/>
      <c r="BY3233" s="2498"/>
      <c r="BZ3233" s="2498"/>
      <c r="CA3233" s="2498"/>
      <c r="CB3233" s="2498"/>
      <c r="CC3233" s="2498"/>
      <c r="CD3233" s="2516" t="s">
        <v>5218</v>
      </c>
    </row>
    <row r="3234" spans="1:82" s="19" customFormat="1" ht="32.25" customHeight="1" x14ac:dyDescent="0.2">
      <c r="A3234" s="1748"/>
      <c r="B3234" s="1748"/>
      <c r="C3234" s="1748"/>
      <c r="D3234" s="1757"/>
      <c r="E3234" s="1758" t="s">
        <v>5452</v>
      </c>
      <c r="F3234" s="1746"/>
      <c r="G3234" s="1759"/>
      <c r="H3234" s="1760"/>
      <c r="I3234" s="1760"/>
      <c r="J3234" s="1748"/>
      <c r="K3234" s="1748"/>
      <c r="L3234" s="6">
        <f t="shared" si="361"/>
        <v>5000000</v>
      </c>
      <c r="M3234" s="1761">
        <v>5000000</v>
      </c>
      <c r="N3234" s="1761"/>
      <c r="O3234" s="1761"/>
      <c r="P3234" s="1761"/>
      <c r="Q3234" s="1761"/>
      <c r="R3234" s="1761"/>
      <c r="S3234" s="1761"/>
      <c r="T3234" s="1761"/>
      <c r="U3234" s="1737">
        <f t="shared" si="363"/>
        <v>5000000</v>
      </c>
      <c r="V3234" s="1761">
        <v>5000000</v>
      </c>
      <c r="W3234" s="1761"/>
      <c r="X3234" s="1761"/>
      <c r="Y3234" s="1761"/>
      <c r="Z3234" s="1761"/>
      <c r="AA3234" s="1761"/>
      <c r="AB3234" s="1761"/>
      <c r="AC3234" s="1761"/>
      <c r="AD3234" s="1748"/>
      <c r="AE3234" s="1748"/>
      <c r="AF3234" s="1748"/>
      <c r="AG3234" s="2474"/>
      <c r="AH3234" s="2474"/>
      <c r="AI3234" s="2474"/>
      <c r="AJ3234" s="2474"/>
      <c r="AK3234" s="2474"/>
      <c r="AL3234" s="2474"/>
      <c r="AM3234" s="4078"/>
      <c r="AN3234" s="4078"/>
      <c r="AO3234" s="2474"/>
      <c r="AP3234" s="2474"/>
      <c r="AQ3234" s="2474"/>
      <c r="AR3234" s="3390"/>
      <c r="AS3234" s="3390"/>
      <c r="AT3234" s="3390"/>
      <c r="AU3234" s="3580"/>
      <c r="AV3234" s="3580"/>
      <c r="AW3234" s="3581"/>
      <c r="AX3234" s="3581"/>
      <c r="AY3234" s="3582"/>
      <c r="AZ3234" s="3056"/>
      <c r="BA3234" s="3056"/>
      <c r="BB3234" s="3056"/>
      <c r="BC3234" s="3056"/>
      <c r="BD3234" s="3056"/>
      <c r="BE3234" s="3058"/>
      <c r="BF3234" s="3058"/>
      <c r="BG3234" s="3058"/>
      <c r="BH3234" s="3058"/>
      <c r="BI3234" s="2495"/>
      <c r="BJ3234" s="3058"/>
      <c r="BK3234" s="3058"/>
      <c r="BL3234" s="1412">
        <f t="shared" si="362"/>
        <v>0</v>
      </c>
      <c r="BM3234" s="3058"/>
      <c r="BN3234" s="1413"/>
      <c r="BO3234" s="1413"/>
      <c r="BP3234" s="1413"/>
      <c r="BQ3234" s="1413"/>
      <c r="BR3234" s="2498"/>
      <c r="BS3234" s="2498"/>
      <c r="BT3234" s="2498"/>
      <c r="BU3234" s="2498"/>
      <c r="BV3234" s="2498"/>
      <c r="BW3234" s="2498"/>
      <c r="BX3234" s="2498"/>
      <c r="BY3234" s="2498"/>
      <c r="BZ3234" s="2498"/>
      <c r="CA3234" s="2498"/>
      <c r="CB3234" s="2498"/>
      <c r="CC3234" s="2498"/>
      <c r="CD3234" s="2516" t="s">
        <v>5218</v>
      </c>
    </row>
    <row r="3235" spans="1:82" s="19" customFormat="1" ht="32.25" customHeight="1" x14ac:dyDescent="0.2">
      <c r="A3235" s="1748"/>
      <c r="B3235" s="1748"/>
      <c r="C3235" s="1748"/>
      <c r="D3235" s="1757"/>
      <c r="E3235" s="1758" t="s">
        <v>5453</v>
      </c>
      <c r="F3235" s="1746"/>
      <c r="G3235" s="1759"/>
      <c r="H3235" s="1760"/>
      <c r="I3235" s="1760"/>
      <c r="J3235" s="1748"/>
      <c r="K3235" s="1748"/>
      <c r="L3235" s="6">
        <f t="shared" si="361"/>
        <v>458535570</v>
      </c>
      <c r="M3235" s="1761">
        <v>458535570</v>
      </c>
      <c r="N3235" s="1748"/>
      <c r="O3235" s="1748"/>
      <c r="P3235" s="1748"/>
      <c r="Q3235" s="1748"/>
      <c r="R3235" s="1748"/>
      <c r="S3235" s="1748"/>
      <c r="T3235" s="1748"/>
      <c r="U3235" s="1737">
        <f t="shared" si="363"/>
        <v>305493235</v>
      </c>
      <c r="V3235" s="1761">
        <v>305493235</v>
      </c>
      <c r="W3235" s="1748"/>
      <c r="X3235" s="1748"/>
      <c r="Y3235" s="1748"/>
      <c r="Z3235" s="1748"/>
      <c r="AA3235" s="1748"/>
      <c r="AB3235" s="1748"/>
      <c r="AC3235" s="1748"/>
      <c r="AD3235" s="1748"/>
      <c r="AE3235" s="1748"/>
      <c r="AF3235" s="1748"/>
      <c r="AG3235" s="2474">
        <v>70111503</v>
      </c>
      <c r="AH3235" s="2767" t="s">
        <v>5333</v>
      </c>
      <c r="AI3235" s="2474" t="s">
        <v>5263</v>
      </c>
      <c r="AJ3235" s="2767" t="s">
        <v>5334</v>
      </c>
      <c r="AK3235" s="2767" t="s">
        <v>1793</v>
      </c>
      <c r="AL3235" s="2767" t="s">
        <v>274</v>
      </c>
      <c r="AM3235" s="4078">
        <v>205804070</v>
      </c>
      <c r="AN3235" s="4078">
        <v>205804070</v>
      </c>
      <c r="AO3235" s="2767" t="s">
        <v>275</v>
      </c>
      <c r="AP3235" s="2767"/>
      <c r="AQ3235" s="3084" t="s">
        <v>5251</v>
      </c>
      <c r="AR3235" s="3084"/>
      <c r="AS3235" s="2767" t="s">
        <v>5335</v>
      </c>
      <c r="AT3235" s="3084" t="s">
        <v>5336</v>
      </c>
      <c r="AU3235" s="3084">
        <v>100</v>
      </c>
      <c r="AV3235" s="3084">
        <v>50</v>
      </c>
      <c r="AW3235" s="3085">
        <v>42887</v>
      </c>
      <c r="AX3235" s="3085">
        <v>43100</v>
      </c>
      <c r="AY3235" s="3601">
        <v>205804070</v>
      </c>
      <c r="AZ3235" s="3928">
        <v>6</v>
      </c>
      <c r="BA3235" s="3099" t="s">
        <v>311</v>
      </c>
      <c r="BB3235" s="3099" t="s">
        <v>2594</v>
      </c>
      <c r="BC3235" s="3928" t="s">
        <v>5337</v>
      </c>
      <c r="BD3235" s="3928">
        <v>2017000825</v>
      </c>
      <c r="BE3235" s="1414"/>
      <c r="BF3235" s="3099">
        <v>205805070</v>
      </c>
      <c r="BG3235" s="3928">
        <v>2017000856</v>
      </c>
      <c r="BH3235" s="3592">
        <v>42895</v>
      </c>
      <c r="BI3235" s="2768">
        <v>205805070</v>
      </c>
      <c r="BJ3235" s="3592">
        <v>42907</v>
      </c>
      <c r="BK3235" s="3592">
        <v>43104</v>
      </c>
      <c r="BL3235" s="1412">
        <f t="shared" si="362"/>
        <v>0</v>
      </c>
      <c r="BM3235" s="3058"/>
      <c r="BN3235" s="1413"/>
      <c r="BO3235" s="1413"/>
      <c r="BP3235" s="1413"/>
      <c r="BQ3235" s="1413"/>
      <c r="BR3235" s="2498"/>
      <c r="BS3235" s="2498"/>
      <c r="BT3235" s="2498"/>
      <c r="BU3235" s="2498"/>
      <c r="BV3235" s="2498"/>
      <c r="BW3235" s="2498"/>
      <c r="BX3235" s="2498"/>
      <c r="BY3235" s="2498"/>
      <c r="BZ3235" s="2498"/>
      <c r="CA3235" s="2498"/>
      <c r="CB3235" s="2498"/>
      <c r="CC3235" s="2498"/>
      <c r="CD3235" s="2516" t="s">
        <v>5218</v>
      </c>
    </row>
    <row r="3236" spans="1:82" s="19" customFormat="1" ht="32.25" customHeight="1" x14ac:dyDescent="0.2">
      <c r="A3236" s="1748"/>
      <c r="B3236" s="1748"/>
      <c r="C3236" s="1748"/>
      <c r="D3236" s="1757"/>
      <c r="E3236" s="1758" t="s">
        <v>5454</v>
      </c>
      <c r="F3236" s="1746"/>
      <c r="G3236" s="1759"/>
      <c r="H3236" s="1760"/>
      <c r="I3236" s="1760"/>
      <c r="J3236" s="1748"/>
      <c r="K3236" s="1748"/>
      <c r="L3236" s="6">
        <f t="shared" si="361"/>
        <v>2011156049</v>
      </c>
      <c r="M3236" s="1761">
        <v>2011156049</v>
      </c>
      <c r="N3236" s="1748"/>
      <c r="O3236" s="1748"/>
      <c r="P3236" s="1748"/>
      <c r="Q3236" s="1748"/>
      <c r="R3236" s="1748"/>
      <c r="S3236" s="1748"/>
      <c r="T3236" s="1748"/>
      <c r="U3236" s="1737">
        <f t="shared" si="363"/>
        <v>1458576359</v>
      </c>
      <c r="V3236" s="1748">
        <v>1458576359</v>
      </c>
      <c r="W3236" s="1748"/>
      <c r="X3236" s="1748"/>
      <c r="Y3236" s="1748"/>
      <c r="Z3236" s="1748"/>
      <c r="AA3236" s="1748"/>
      <c r="AB3236" s="1748"/>
      <c r="AC3236" s="1748"/>
      <c r="AD3236" s="1748"/>
      <c r="AE3236" s="1748"/>
      <c r="AF3236" s="1748"/>
      <c r="AG3236" s="2474">
        <v>72141105</v>
      </c>
      <c r="AH3236" s="2474" t="s">
        <v>5455</v>
      </c>
      <c r="AI3236" s="2474" t="s">
        <v>5456</v>
      </c>
      <c r="AJ3236" s="2474" t="s">
        <v>390</v>
      </c>
      <c r="AK3236" s="2474" t="s">
        <v>1753</v>
      </c>
      <c r="AL3236" s="2474" t="s">
        <v>1754</v>
      </c>
      <c r="AM3236" s="4078">
        <v>1068576359</v>
      </c>
      <c r="AN3236" s="4078">
        <v>1068576359</v>
      </c>
      <c r="AO3236" s="2474" t="s">
        <v>275</v>
      </c>
      <c r="AP3236" s="2474"/>
      <c r="AQ3236" s="3084" t="s">
        <v>5251</v>
      </c>
      <c r="AR3236" s="3390"/>
      <c r="AS3236" s="3390" t="s">
        <v>5457</v>
      </c>
      <c r="AT3236" s="3390" t="s">
        <v>5458</v>
      </c>
      <c r="AU3236" s="3580">
        <v>1.25</v>
      </c>
      <c r="AV3236" s="3580">
        <v>0.1</v>
      </c>
      <c r="AW3236" s="3581">
        <v>42887</v>
      </c>
      <c r="AX3236" s="3581">
        <v>43100</v>
      </c>
      <c r="AY3236" s="3582">
        <v>1068576359</v>
      </c>
      <c r="AZ3236" s="3928">
        <v>1</v>
      </c>
      <c r="BA3236" s="3456" t="s">
        <v>5403</v>
      </c>
      <c r="BB3236" s="4052" t="s">
        <v>5459</v>
      </c>
      <c r="BC3236" s="4052" t="s">
        <v>5460</v>
      </c>
      <c r="BD3236" s="4052" t="s">
        <v>5461</v>
      </c>
      <c r="BE3236" s="3088">
        <v>42737</v>
      </c>
      <c r="BF3236" s="3597">
        <v>1082650820</v>
      </c>
      <c r="BG3236" s="4052">
        <v>2017000009</v>
      </c>
      <c r="BH3236" s="3592">
        <v>42738</v>
      </c>
      <c r="BI3236" s="4054">
        <v>1068576359</v>
      </c>
      <c r="BJ3236" s="3734">
        <v>42920</v>
      </c>
      <c r="BK3236" s="3088">
        <v>43072</v>
      </c>
      <c r="BL3236" s="1412"/>
      <c r="BM3236" s="3058"/>
      <c r="BN3236" s="1413"/>
      <c r="BO3236" s="1413"/>
      <c r="BP3236" s="1413"/>
      <c r="BQ3236" s="1413"/>
      <c r="BR3236" s="2498"/>
      <c r="BS3236" s="2498"/>
      <c r="BT3236" s="2498"/>
      <c r="BU3236" s="2498"/>
      <c r="BV3236" s="2498"/>
      <c r="BW3236" s="2498"/>
      <c r="BX3236" s="2498"/>
      <c r="BY3236" s="2498"/>
      <c r="BZ3236" s="2498"/>
      <c r="CA3236" s="2498"/>
      <c r="CB3236" s="2498"/>
      <c r="CC3236" s="2498"/>
      <c r="CD3236" s="2516" t="s">
        <v>5218</v>
      </c>
    </row>
    <row r="3237" spans="1:82" s="19" customFormat="1" ht="32.25" customHeight="1" x14ac:dyDescent="0.25">
      <c r="A3237" s="1748"/>
      <c r="B3237" s="1748"/>
      <c r="C3237" s="1748"/>
      <c r="D3237" s="1757"/>
      <c r="E3237" s="1758" t="s">
        <v>5454</v>
      </c>
      <c r="F3237" s="1746"/>
      <c r="G3237" s="1759"/>
      <c r="H3237" s="1760"/>
      <c r="I3237" s="1760"/>
      <c r="J3237" s="1748"/>
      <c r="K3237" s="1748"/>
      <c r="L3237" s="1763"/>
      <c r="M3237" s="1748"/>
      <c r="N3237" s="1748"/>
      <c r="O3237" s="1748"/>
      <c r="P3237" s="1748"/>
      <c r="Q3237" s="1748"/>
      <c r="R3237" s="1748"/>
      <c r="S3237" s="1748"/>
      <c r="T3237" s="1748"/>
      <c r="U3237" s="1737"/>
      <c r="V3237" s="1748"/>
      <c r="W3237" s="1748"/>
      <c r="X3237" s="1748"/>
      <c r="Y3237" s="1748"/>
      <c r="Z3237" s="1748"/>
      <c r="AA3237" s="1748"/>
      <c r="AB3237" s="1748"/>
      <c r="AC3237" s="1748"/>
      <c r="AD3237" s="1748"/>
      <c r="AE3237" s="1748"/>
      <c r="AF3237" s="1748"/>
      <c r="AG3237" s="2474">
        <v>81101508</v>
      </c>
      <c r="AH3237" s="2474" t="s">
        <v>6403</v>
      </c>
      <c r="AI3237" s="2474" t="s">
        <v>5349</v>
      </c>
      <c r="AJ3237" s="2474" t="s">
        <v>5295</v>
      </c>
      <c r="AK3237" s="2474" t="s">
        <v>5224</v>
      </c>
      <c r="AL3237" s="2474" t="s">
        <v>1754</v>
      </c>
      <c r="AM3237" s="4123"/>
      <c r="AN3237" s="4123"/>
      <c r="AO3237" s="2474" t="s">
        <v>275</v>
      </c>
      <c r="AP3237" s="2474"/>
      <c r="AQ3237" s="3084" t="s">
        <v>5251</v>
      </c>
      <c r="AR3237" s="2474"/>
      <c r="AS3237" s="3390" t="s">
        <v>5462</v>
      </c>
      <c r="AT3237" s="3390" t="s">
        <v>5463</v>
      </c>
      <c r="AU3237" s="3086">
        <v>1</v>
      </c>
      <c r="AV3237" s="3580">
        <v>0.1</v>
      </c>
      <c r="AW3237" s="3581">
        <v>42917</v>
      </c>
      <c r="AX3237" s="3581">
        <v>43084</v>
      </c>
      <c r="AY3237" s="3601">
        <v>85472996</v>
      </c>
      <c r="AZ3237" s="2516">
        <v>11</v>
      </c>
      <c r="BA3237" s="3456" t="s">
        <v>3900</v>
      </c>
      <c r="BB3237" s="4052" t="s">
        <v>5464</v>
      </c>
      <c r="BC3237" s="4052" t="s">
        <v>5465</v>
      </c>
      <c r="BD3237" s="4052">
        <v>2017000101</v>
      </c>
      <c r="BE3237" s="3595"/>
      <c r="BF3237" s="3597">
        <v>8612065</v>
      </c>
      <c r="BG3237" s="4052">
        <v>2017000841</v>
      </c>
      <c r="BH3237" s="3592">
        <v>42891</v>
      </c>
      <c r="BI3237" s="4054">
        <v>85472996</v>
      </c>
      <c r="BJ3237" s="3735">
        <v>42920</v>
      </c>
      <c r="BK3237" s="3735">
        <v>43087</v>
      </c>
      <c r="BL3237" s="2516"/>
      <c r="BM3237" s="2516"/>
      <c r="BN3237" s="2516"/>
      <c r="BO3237" s="2516"/>
      <c r="BP3237" s="2516"/>
      <c r="BQ3237" s="2516"/>
      <c r="BR3237" s="2516"/>
      <c r="BS3237" s="2516"/>
      <c r="BT3237" s="2516"/>
      <c r="BU3237" s="2516"/>
      <c r="BV3237" s="2516"/>
      <c r="BW3237" s="2516"/>
      <c r="BX3237" s="2516"/>
      <c r="BY3237" s="2516"/>
      <c r="BZ3237" s="2516"/>
      <c r="CA3237" s="2516"/>
      <c r="CB3237" s="2516"/>
      <c r="CC3237" s="2516"/>
      <c r="CD3237" s="2516" t="s">
        <v>5218</v>
      </c>
    </row>
    <row r="3238" spans="1:82" s="19" customFormat="1" ht="32.25" customHeight="1" x14ac:dyDescent="0.25">
      <c r="A3238" s="1748"/>
      <c r="B3238" s="1748"/>
      <c r="C3238" s="1748"/>
      <c r="D3238" s="1757"/>
      <c r="E3238" s="1758" t="s">
        <v>5454</v>
      </c>
      <c r="F3238" s="1746"/>
      <c r="G3238" s="1759"/>
      <c r="H3238" s="1760"/>
      <c r="I3238" s="1760"/>
      <c r="J3238" s="1748"/>
      <c r="K3238" s="1748"/>
      <c r="L3238" s="1763"/>
      <c r="M3238" s="1748"/>
      <c r="N3238" s="1748"/>
      <c r="O3238" s="1748"/>
      <c r="P3238" s="1748"/>
      <c r="Q3238" s="1748"/>
      <c r="R3238" s="1748"/>
      <c r="S3238" s="1748"/>
      <c r="T3238" s="1748"/>
      <c r="U3238" s="1737"/>
      <c r="V3238" s="1748"/>
      <c r="W3238" s="1748"/>
      <c r="X3238" s="1748"/>
      <c r="Y3238" s="1748"/>
      <c r="Z3238" s="1748"/>
      <c r="AA3238" s="1748"/>
      <c r="AB3238" s="1748"/>
      <c r="AC3238" s="1748"/>
      <c r="AD3238" s="1748"/>
      <c r="AE3238" s="1748"/>
      <c r="AF3238" s="1748"/>
      <c r="AG3238" s="2474">
        <v>80101602</v>
      </c>
      <c r="AH3238" s="2474" t="s">
        <v>5466</v>
      </c>
      <c r="AI3238" s="2474" t="s">
        <v>5250</v>
      </c>
      <c r="AJ3238" s="2474" t="s">
        <v>4945</v>
      </c>
      <c r="AK3238" s="2474" t="s">
        <v>5467</v>
      </c>
      <c r="AL3238" s="2474" t="s">
        <v>1754</v>
      </c>
      <c r="AM3238" s="4078">
        <v>390000000</v>
      </c>
      <c r="AN3238" s="4078">
        <v>390000000</v>
      </c>
      <c r="AO3238" s="2474" t="s">
        <v>275</v>
      </c>
      <c r="AP3238" s="2474"/>
      <c r="AQ3238" s="3084" t="s">
        <v>5251</v>
      </c>
      <c r="AR3238" s="2474"/>
      <c r="AS3238" s="2474" t="s">
        <v>5468</v>
      </c>
      <c r="AT3238" s="2474" t="s">
        <v>5469</v>
      </c>
      <c r="AU3238" s="3086">
        <v>6</v>
      </c>
      <c r="AV3238" s="3086">
        <v>0.1</v>
      </c>
      <c r="AW3238" s="3624">
        <v>42887</v>
      </c>
      <c r="AX3238" s="3624">
        <v>42979</v>
      </c>
      <c r="AY3238" s="3601">
        <v>390000000</v>
      </c>
      <c r="AZ3238" s="2516">
        <v>1</v>
      </c>
      <c r="BA3238" s="3456" t="s">
        <v>5403</v>
      </c>
      <c r="BB3238" s="4052" t="s">
        <v>5459</v>
      </c>
      <c r="BC3238" s="4052" t="s">
        <v>5460</v>
      </c>
      <c r="BD3238" s="4052">
        <v>2017000004</v>
      </c>
      <c r="BE3238" s="3088">
        <v>42737</v>
      </c>
      <c r="BF3238" s="3736">
        <v>390000000</v>
      </c>
      <c r="BG3238" s="4052">
        <v>2017000285</v>
      </c>
      <c r="BH3238" s="3592">
        <v>42738</v>
      </c>
      <c r="BI3238" s="4054">
        <v>390000000</v>
      </c>
      <c r="BJ3238" s="3735">
        <v>42894</v>
      </c>
      <c r="BK3238" s="3735">
        <v>41951</v>
      </c>
      <c r="BL3238" s="2516"/>
      <c r="BM3238" s="2516"/>
      <c r="BN3238" s="2516"/>
      <c r="BO3238" s="2516"/>
      <c r="BP3238" s="2516"/>
      <c r="BQ3238" s="2516"/>
      <c r="BR3238" s="2516"/>
      <c r="BS3238" s="2516"/>
      <c r="BT3238" s="2516"/>
      <c r="BU3238" s="2516"/>
      <c r="BV3238" s="2516"/>
      <c r="BW3238" s="2516"/>
      <c r="BX3238" s="2516"/>
      <c r="BY3238" s="2516"/>
      <c r="BZ3238" s="2516"/>
      <c r="CA3238" s="2516"/>
      <c r="CB3238" s="2516"/>
      <c r="CC3238" s="2516"/>
      <c r="CD3238" s="2516" t="s">
        <v>5218</v>
      </c>
    </row>
    <row r="3239" spans="1:82" s="19" customFormat="1" ht="32.25" customHeight="1" x14ac:dyDescent="0.25">
      <c r="A3239" s="1748"/>
      <c r="B3239" s="1748"/>
      <c r="C3239" s="1748"/>
      <c r="D3239" s="1757"/>
      <c r="E3239" s="1758"/>
      <c r="F3239" s="1746"/>
      <c r="G3239" s="1759"/>
      <c r="H3239" s="1760"/>
      <c r="I3239" s="1760"/>
      <c r="J3239" s="1748"/>
      <c r="K3239" s="1748"/>
      <c r="L3239" s="1763"/>
      <c r="M3239" s="1748"/>
      <c r="N3239" s="1748"/>
      <c r="O3239" s="1748"/>
      <c r="P3239" s="1748"/>
      <c r="Q3239" s="1748"/>
      <c r="R3239" s="1748"/>
      <c r="S3239" s="1748"/>
      <c r="T3239" s="1748"/>
      <c r="U3239" s="1737"/>
      <c r="V3239" s="1748"/>
      <c r="W3239" s="1748"/>
      <c r="X3239" s="1748"/>
      <c r="Y3239" s="1748"/>
      <c r="Z3239" s="1748"/>
      <c r="AA3239" s="1748"/>
      <c r="AB3239" s="1748"/>
      <c r="AC3239" s="1748"/>
      <c r="AD3239" s="1748"/>
      <c r="AE3239" s="1748"/>
      <c r="AF3239" s="1748"/>
      <c r="AG3239" s="2474">
        <v>81101508</v>
      </c>
      <c r="AH3239" s="2474" t="s">
        <v>6404</v>
      </c>
      <c r="AI3239" s="2474" t="s">
        <v>5250</v>
      </c>
      <c r="AJ3239" s="2474" t="s">
        <v>5470</v>
      </c>
      <c r="AK3239" s="2474" t="s">
        <v>5467</v>
      </c>
      <c r="AL3239" s="2474" t="s">
        <v>1754</v>
      </c>
      <c r="AM3239" s="4078">
        <v>31174819</v>
      </c>
      <c r="AN3239" s="4078">
        <v>31174819</v>
      </c>
      <c r="AO3239" s="2474" t="s">
        <v>275</v>
      </c>
      <c r="AP3239" s="2474"/>
      <c r="AQ3239" s="3084" t="s">
        <v>5251</v>
      </c>
      <c r="AR3239" s="2474"/>
      <c r="AS3239" s="2474" t="s">
        <v>5468</v>
      </c>
      <c r="AT3239" s="3390" t="s">
        <v>5463</v>
      </c>
      <c r="AU3239" s="3086">
        <v>1</v>
      </c>
      <c r="AV3239" s="3086">
        <v>0.1</v>
      </c>
      <c r="AW3239" s="3624">
        <v>42887</v>
      </c>
      <c r="AX3239" s="3624">
        <v>43040</v>
      </c>
      <c r="AY3239" s="3733">
        <v>31174819</v>
      </c>
      <c r="AZ3239" s="2516">
        <v>7</v>
      </c>
      <c r="BA3239" s="3456" t="s">
        <v>5448</v>
      </c>
      <c r="BB3239" s="4052" t="s">
        <v>5471</v>
      </c>
      <c r="BC3239" s="4052" t="s">
        <v>5472</v>
      </c>
      <c r="BD3239" s="4052">
        <v>2017000102</v>
      </c>
      <c r="BE3239" s="3088">
        <v>42748</v>
      </c>
      <c r="BF3239" s="3736">
        <v>31200000</v>
      </c>
      <c r="BG3239" s="4052">
        <v>2017000727</v>
      </c>
      <c r="BH3239" s="3592">
        <v>42865</v>
      </c>
      <c r="BI3239" s="4054">
        <v>20020239</v>
      </c>
      <c r="BJ3239" s="3735">
        <v>42894</v>
      </c>
      <c r="BK3239" s="3735">
        <v>43047</v>
      </c>
      <c r="BL3239" s="2516"/>
      <c r="BM3239" s="2516"/>
      <c r="BN3239" s="2516"/>
      <c r="BO3239" s="2516"/>
      <c r="BP3239" s="2516"/>
      <c r="BQ3239" s="2516"/>
      <c r="BR3239" s="2516"/>
      <c r="BS3239" s="2516"/>
      <c r="BT3239" s="2516"/>
      <c r="BU3239" s="2516"/>
      <c r="BV3239" s="2516"/>
      <c r="BW3239" s="2516"/>
      <c r="BX3239" s="2516"/>
      <c r="BY3239" s="2516"/>
      <c r="BZ3239" s="2516"/>
      <c r="CA3239" s="2516"/>
      <c r="CB3239" s="2516"/>
      <c r="CC3239" s="2516"/>
      <c r="CD3239" s="2516" t="s">
        <v>5218</v>
      </c>
    </row>
    <row r="3240" spans="1:82" s="19" customFormat="1" ht="32.25" customHeight="1" x14ac:dyDescent="0.25">
      <c r="A3240" s="1748"/>
      <c r="B3240" s="1748"/>
      <c r="C3240" s="1748"/>
      <c r="D3240" s="1757"/>
      <c r="E3240" s="1758"/>
      <c r="F3240" s="1746"/>
      <c r="G3240" s="1759"/>
      <c r="H3240" s="1760"/>
      <c r="I3240" s="1760"/>
      <c r="J3240" s="1748"/>
      <c r="K3240" s="1748"/>
      <c r="L3240" s="1763"/>
      <c r="M3240" s="1748"/>
      <c r="N3240" s="1748"/>
      <c r="O3240" s="1748"/>
      <c r="P3240" s="1748"/>
      <c r="Q3240" s="1748"/>
      <c r="R3240" s="1748"/>
      <c r="S3240" s="1748"/>
      <c r="T3240" s="1748"/>
      <c r="U3240" s="1737"/>
      <c r="V3240" s="1748"/>
      <c r="W3240" s="1748"/>
      <c r="X3240" s="1748"/>
      <c r="Y3240" s="1748"/>
      <c r="Z3240" s="1748"/>
      <c r="AA3240" s="1748"/>
      <c r="AB3240" s="1748"/>
      <c r="AC3240" s="1748"/>
      <c r="AD3240" s="1748"/>
      <c r="AE3240" s="1748"/>
      <c r="AF3240" s="1748"/>
      <c r="AG3240" s="2474"/>
      <c r="AH3240" s="2474"/>
      <c r="AI3240" s="2474"/>
      <c r="AJ3240" s="2474"/>
      <c r="AK3240" s="2474"/>
      <c r="AL3240" s="2474"/>
      <c r="AM3240" s="4078"/>
      <c r="AN3240" s="4078"/>
      <c r="AO3240" s="2474"/>
      <c r="AP3240" s="2474"/>
      <c r="AQ3240" s="2474"/>
      <c r="AR3240" s="2474"/>
      <c r="AS3240" s="2474"/>
      <c r="AT3240" s="2474"/>
      <c r="AU3240" s="3086"/>
      <c r="AV3240" s="3086"/>
      <c r="AW3240" s="3624"/>
      <c r="AX3240" s="3624"/>
      <c r="AY3240" s="3601"/>
      <c r="AZ3240" s="2516"/>
      <c r="BA3240" s="3456"/>
      <c r="BB3240" s="4052"/>
      <c r="BC3240" s="4052"/>
      <c r="BD3240" s="4052"/>
      <c r="BE3240" s="3088"/>
      <c r="BF3240" s="3736"/>
      <c r="BG3240" s="4052"/>
      <c r="BH3240" s="3592"/>
      <c r="BI3240" s="4054"/>
      <c r="BJ3240" s="2516"/>
      <c r="BK3240" s="2516"/>
      <c r="BL3240" s="2516"/>
      <c r="BM3240" s="2516"/>
      <c r="BN3240" s="2516"/>
      <c r="BO3240" s="2516"/>
      <c r="BP3240" s="2516"/>
      <c r="BQ3240" s="2516"/>
      <c r="BR3240" s="2516"/>
      <c r="BS3240" s="2516"/>
      <c r="BT3240" s="2516"/>
      <c r="BU3240" s="2516"/>
      <c r="BV3240" s="2516"/>
      <c r="BW3240" s="2516"/>
      <c r="BX3240" s="2516"/>
      <c r="BY3240" s="2516"/>
      <c r="BZ3240" s="2516"/>
      <c r="CA3240" s="2516"/>
      <c r="CB3240" s="2516"/>
      <c r="CC3240" s="2516"/>
      <c r="CD3240" s="2516"/>
    </row>
    <row r="3241" spans="1:82" s="19" customFormat="1" ht="32.25" customHeight="1" thickBot="1" x14ac:dyDescent="0.3">
      <c r="A3241" s="1748"/>
      <c r="B3241" s="1748"/>
      <c r="C3241" s="1748"/>
      <c r="D3241" s="1757"/>
      <c r="E3241" s="1758"/>
      <c r="F3241" s="1746"/>
      <c r="G3241" s="1759"/>
      <c r="H3241" s="1760"/>
      <c r="I3241" s="1760"/>
      <c r="J3241" s="1748"/>
      <c r="K3241" s="1748"/>
      <c r="L3241" s="1763"/>
      <c r="M3241" s="1748"/>
      <c r="N3241" s="1748"/>
      <c r="O3241" s="1748"/>
      <c r="P3241" s="1748"/>
      <c r="Q3241" s="1748"/>
      <c r="R3241" s="1748"/>
      <c r="S3241" s="1748"/>
      <c r="T3241" s="1748"/>
      <c r="U3241" s="1737"/>
      <c r="V3241" s="1748"/>
      <c r="W3241" s="1748"/>
      <c r="X3241" s="1748"/>
      <c r="Y3241" s="1748"/>
      <c r="Z3241" s="1748"/>
      <c r="AA3241" s="1748"/>
      <c r="AB3241" s="1748"/>
      <c r="AC3241" s="1748"/>
      <c r="AD3241" s="1748"/>
      <c r="AE3241" s="1748"/>
      <c r="AF3241" s="1748"/>
      <c r="AG3241" s="2474"/>
      <c r="AH3241" s="2474"/>
      <c r="AI3241" s="2474"/>
      <c r="AJ3241" s="2474"/>
      <c r="AK3241" s="2474"/>
      <c r="AL3241" s="2474"/>
      <c r="AM3241" s="4078"/>
      <c r="AN3241" s="4078"/>
      <c r="AO3241" s="2474"/>
      <c r="AP3241" s="2474"/>
      <c r="AQ3241" s="2474"/>
      <c r="AR3241" s="2474"/>
      <c r="AS3241" s="2474"/>
      <c r="AT3241" s="2474"/>
      <c r="AU3241" s="3086"/>
      <c r="AV3241" s="3086"/>
      <c r="AW3241" s="3624"/>
      <c r="AX3241" s="3624"/>
      <c r="AY3241" s="3601"/>
      <c r="AZ3241" s="2516"/>
      <c r="BA3241" s="3456"/>
      <c r="BB3241" s="4052"/>
      <c r="BC3241" s="4052"/>
      <c r="BD3241" s="4052"/>
      <c r="BE3241" s="3088"/>
      <c r="BF3241" s="3736"/>
      <c r="BG3241" s="4052"/>
      <c r="BH3241" s="4053"/>
      <c r="BI3241" s="4054"/>
      <c r="BJ3241" s="2516"/>
      <c r="BK3241" s="2516"/>
      <c r="BL3241" s="2516"/>
      <c r="BM3241" s="2516"/>
      <c r="BN3241" s="2516"/>
      <c r="BO3241" s="2516"/>
      <c r="BP3241" s="2516"/>
      <c r="BQ3241" s="2516"/>
      <c r="BR3241" s="2516"/>
      <c r="BS3241" s="2516"/>
      <c r="BT3241" s="2516"/>
      <c r="BU3241" s="2516"/>
      <c r="BV3241" s="2516"/>
      <c r="BW3241" s="2516"/>
      <c r="BX3241" s="2516"/>
      <c r="BY3241" s="2516"/>
      <c r="BZ3241" s="2516"/>
      <c r="CA3241" s="2516"/>
      <c r="CB3241" s="2516"/>
      <c r="CC3241" s="2516"/>
      <c r="CD3241" s="2516"/>
    </row>
    <row r="3242" spans="1:82" ht="25.5" customHeight="1" x14ac:dyDescent="0.2">
      <c r="A3242" s="151"/>
      <c r="B3242" s="151"/>
      <c r="C3242" s="151"/>
      <c r="D3242" s="152"/>
      <c r="E3242" s="153"/>
      <c r="F3242" s="153"/>
      <c r="H3242" s="154"/>
      <c r="I3242" s="154"/>
      <c r="J3242" s="396"/>
      <c r="K3242" s="153"/>
      <c r="L3242" s="1843">
        <f>SUM(L3197:L3241)</f>
        <v>14692131783</v>
      </c>
      <c r="M3242" s="148">
        <f t="shared" ref="M3242:T3242" si="364">+M3197+M3196</f>
        <v>74722659</v>
      </c>
      <c r="N3242" s="148">
        <f t="shared" si="364"/>
        <v>0</v>
      </c>
      <c r="O3242" s="148">
        <f t="shared" si="364"/>
        <v>0</v>
      </c>
      <c r="P3242" s="148">
        <f t="shared" si="364"/>
        <v>0</v>
      </c>
      <c r="Q3242" s="148">
        <f t="shared" si="364"/>
        <v>0</v>
      </c>
      <c r="R3242" s="148">
        <f t="shared" si="364"/>
        <v>0</v>
      </c>
      <c r="S3242" s="148">
        <f t="shared" si="364"/>
        <v>0</v>
      </c>
      <c r="T3242" s="148">
        <f t="shared" si="364"/>
        <v>0</v>
      </c>
      <c r="U3242" s="1843">
        <f>SUM(U3197:U3241)</f>
        <v>7801498995</v>
      </c>
      <c r="V3242" s="153"/>
      <c r="W3242" s="153"/>
      <c r="X3242" s="153"/>
      <c r="Y3242" s="153"/>
      <c r="Z3242" s="153"/>
      <c r="AA3242" s="153"/>
      <c r="AB3242" s="153"/>
      <c r="AC3242" s="153"/>
      <c r="AD3242" s="153"/>
      <c r="AE3242" s="153"/>
      <c r="AF3242" s="153"/>
      <c r="AG3242" s="3737"/>
      <c r="AH3242" s="3738"/>
      <c r="AI3242" s="3738"/>
      <c r="AJ3242" s="3738"/>
      <c r="AK3242" s="3738"/>
      <c r="AL3242" s="3738"/>
      <c r="AM3242" s="4124">
        <f>SUM(AM3197:AM3241)</f>
        <v>7677055833</v>
      </c>
      <c r="AN3242" s="4124">
        <f>SUM(AN3197:AN3241)</f>
        <v>7677055833</v>
      </c>
      <c r="AO3242" s="3738"/>
      <c r="AP3242" s="3738"/>
      <c r="AQ3242" s="3738"/>
      <c r="AR3242" s="3738"/>
      <c r="AS3242" s="3738"/>
      <c r="AT3242" s="3738"/>
      <c r="AU3242" s="3740"/>
      <c r="AV3242" s="3740"/>
      <c r="AW3242" s="3741"/>
      <c r="AX3242" s="3741"/>
      <c r="AY3242" s="3739">
        <f>SUM(AY3197:AY3241)</f>
        <v>8436528829</v>
      </c>
      <c r="AZ3242" s="3718"/>
      <c r="BA3242" s="3718"/>
      <c r="BB3242" s="3718"/>
      <c r="BC3242" s="3742"/>
      <c r="BD3242" s="3743"/>
      <c r="BE3242" s="3744"/>
      <c r="BF3242" s="3745"/>
      <c r="BG3242" s="3718"/>
      <c r="BH3242" s="3744"/>
      <c r="BI3242" s="3739">
        <f>SUM(BI3197:BI3241)</f>
        <v>4180260095</v>
      </c>
      <c r="BJ3242" s="3744"/>
      <c r="BK3242" s="3744"/>
      <c r="BL3242" s="3738"/>
      <c r="BM3242" s="3738"/>
      <c r="BN3242" s="2177"/>
      <c r="BO3242" s="2177"/>
      <c r="BP3242" s="2177"/>
      <c r="BQ3242" s="2177"/>
      <c r="BR3242" s="3738"/>
      <c r="BS3242" s="3738"/>
      <c r="BT3242" s="3738"/>
      <c r="BU3242" s="3738"/>
      <c r="BV3242" s="3738"/>
      <c r="BW3242" s="3738"/>
      <c r="BX3242" s="3738"/>
      <c r="BY3242" s="3738"/>
      <c r="BZ3242" s="3738"/>
      <c r="CA3242" s="3738"/>
      <c r="CB3242" s="3738"/>
      <c r="CC3242" s="3738"/>
      <c r="CD3242" s="1978" t="s">
        <v>134</v>
      </c>
    </row>
    <row r="3243" spans="1:82" ht="25.5" customHeight="1" x14ac:dyDescent="0.2">
      <c r="A3243" s="155"/>
      <c r="B3243" s="155"/>
      <c r="C3243" s="155"/>
      <c r="D3243" s="26"/>
      <c r="E3243" s="156"/>
      <c r="F3243" s="156"/>
      <c r="H3243" s="157"/>
      <c r="I3243" s="157"/>
      <c r="J3243" s="156"/>
      <c r="K3243" s="156"/>
      <c r="L3243" s="162">
        <f>+L3242+L3196</f>
        <v>82653143982.089996</v>
      </c>
      <c r="M3243" s="156"/>
      <c r="N3243" s="156"/>
      <c r="O3243" s="156"/>
      <c r="P3243" s="156"/>
      <c r="Q3243" s="156"/>
      <c r="R3243" s="156"/>
      <c r="S3243" s="156"/>
      <c r="T3243" s="156"/>
      <c r="U3243" s="162">
        <f>+U3242+U3196</f>
        <v>56461077150.690002</v>
      </c>
      <c r="V3243" s="156"/>
      <c r="W3243" s="156"/>
      <c r="X3243" s="156"/>
      <c r="Y3243" s="156"/>
      <c r="Z3243" s="156"/>
      <c r="AA3243" s="156"/>
      <c r="AB3243" s="156"/>
      <c r="AC3243" s="156"/>
      <c r="AD3243" s="156"/>
      <c r="AE3243" s="156"/>
      <c r="AF3243" s="156"/>
      <c r="AG3243" s="158"/>
      <c r="AH3243" s="156"/>
      <c r="AI3243" s="156"/>
      <c r="AJ3243" s="156"/>
      <c r="AK3243" s="156"/>
      <c r="AL3243" s="156"/>
      <c r="AM3243" s="4125"/>
      <c r="AN3243" s="4125"/>
      <c r="AO3243" s="156"/>
      <c r="AP3243" s="156"/>
      <c r="AQ3243" s="156"/>
      <c r="AR3243" s="156"/>
      <c r="AS3243" s="156"/>
      <c r="AT3243" s="156"/>
      <c r="AU3243" s="245"/>
      <c r="AV3243" s="245"/>
      <c r="AW3243" s="160"/>
      <c r="AX3243" s="160"/>
      <c r="AY3243" s="156"/>
      <c r="AZ3243" s="156"/>
      <c r="BA3243" s="156"/>
      <c r="BB3243" s="156"/>
      <c r="BC3243" s="161"/>
      <c r="BD3243" s="158"/>
      <c r="BE3243" s="156"/>
      <c r="BF3243" s="159"/>
      <c r="BG3243" s="156"/>
      <c r="BH3243" s="156"/>
      <c r="BI3243" s="156"/>
      <c r="BJ3243" s="160"/>
      <c r="BK3243" s="160"/>
      <c r="BL3243" s="156"/>
      <c r="BM3243" s="156"/>
      <c r="BR3243" s="156"/>
      <c r="BS3243" s="156"/>
      <c r="BT3243" s="156"/>
      <c r="BU3243" s="156"/>
      <c r="BV3243" s="156"/>
      <c r="BW3243" s="156"/>
      <c r="BX3243" s="156"/>
      <c r="BY3243" s="156"/>
      <c r="BZ3243" s="156"/>
      <c r="CA3243" s="156"/>
      <c r="CB3243" s="156"/>
      <c r="CC3243" s="156"/>
      <c r="CD3243" s="156"/>
    </row>
    <row r="3244" spans="1:82" ht="25.5" customHeight="1" x14ac:dyDescent="0.2">
      <c r="H3244" s="31"/>
      <c r="I3244" s="31"/>
    </row>
    <row r="3245" spans="1:82" ht="25.5" customHeight="1" x14ac:dyDescent="0.2">
      <c r="H3245" s="31"/>
      <c r="I3245" s="31"/>
    </row>
    <row r="3246" spans="1:82" ht="62.25" customHeight="1" x14ac:dyDescent="0.2">
      <c r="H3246" s="31"/>
      <c r="I3246" s="31"/>
    </row>
    <row r="3247" spans="1:82" ht="62.25" customHeight="1" x14ac:dyDescent="0.2">
      <c r="H3247" s="31"/>
      <c r="I3247" s="31"/>
    </row>
    <row r="3248" spans="1:82" ht="62.25" customHeight="1" x14ac:dyDescent="0.2">
      <c r="A3248" s="24"/>
      <c r="B3248" s="24"/>
      <c r="C3248" s="24"/>
      <c r="D3248" s="24"/>
      <c r="E3248" s="24"/>
      <c r="F3248" s="24"/>
      <c r="G3248" s="24"/>
      <c r="H3248" s="31"/>
      <c r="I3248" s="31"/>
      <c r="L3248" s="24"/>
      <c r="U3248" s="24"/>
      <c r="AG3248" s="24"/>
      <c r="AU3248" s="93"/>
      <c r="AV3248" s="93"/>
      <c r="BC3248" s="19"/>
      <c r="BD3248" s="19"/>
    </row>
    <row r="3249" spans="1:56" ht="62.25" customHeight="1" x14ac:dyDescent="0.2">
      <c r="A3249" s="24"/>
      <c r="B3249" s="24"/>
      <c r="C3249" s="24"/>
      <c r="D3249" s="24"/>
      <c r="E3249" s="24"/>
      <c r="F3249" s="24"/>
      <c r="G3249" s="24"/>
      <c r="H3249" s="31"/>
      <c r="I3249" s="31"/>
      <c r="L3249" s="24"/>
      <c r="U3249" s="24"/>
      <c r="AG3249" s="24"/>
      <c r="AU3249" s="93"/>
      <c r="AV3249" s="93"/>
      <c r="BC3249" s="19"/>
      <c r="BD3249" s="19"/>
    </row>
    <row r="3250" spans="1:56" ht="62.25" customHeight="1" x14ac:dyDescent="0.2">
      <c r="A3250" s="24"/>
      <c r="B3250" s="24"/>
      <c r="C3250" s="24"/>
      <c r="D3250" s="24"/>
      <c r="E3250" s="24"/>
      <c r="F3250" s="24"/>
      <c r="G3250" s="24"/>
      <c r="H3250" s="31"/>
      <c r="I3250" s="31"/>
      <c r="L3250" s="24"/>
      <c r="U3250" s="24"/>
      <c r="AG3250" s="24"/>
      <c r="AU3250" s="93"/>
      <c r="AV3250" s="93"/>
      <c r="BC3250" s="19"/>
      <c r="BD3250" s="19"/>
    </row>
    <row r="3251" spans="1:56" ht="62.25" customHeight="1" x14ac:dyDescent="0.2">
      <c r="A3251" s="24"/>
      <c r="B3251" s="24"/>
      <c r="C3251" s="24"/>
      <c r="D3251" s="24"/>
      <c r="E3251" s="24"/>
      <c r="F3251" s="24"/>
      <c r="G3251" s="24"/>
      <c r="H3251" s="31"/>
      <c r="I3251" s="31"/>
      <c r="L3251" s="24"/>
      <c r="U3251" s="24"/>
      <c r="AG3251" s="24"/>
      <c r="AU3251" s="93"/>
      <c r="AV3251" s="93"/>
      <c r="BC3251" s="19"/>
      <c r="BD3251" s="19"/>
    </row>
    <row r="3252" spans="1:56" ht="62.25" customHeight="1" x14ac:dyDescent="0.2">
      <c r="A3252" s="24"/>
      <c r="B3252" s="24"/>
      <c r="C3252" s="24"/>
      <c r="D3252" s="24"/>
      <c r="E3252" s="24"/>
      <c r="F3252" s="24"/>
      <c r="G3252" s="24"/>
      <c r="H3252" s="31"/>
      <c r="I3252" s="31"/>
      <c r="L3252" s="24"/>
      <c r="U3252" s="24"/>
      <c r="AG3252" s="24"/>
      <c r="AU3252" s="93"/>
      <c r="AV3252" s="93"/>
      <c r="BC3252" s="19"/>
      <c r="BD3252" s="19"/>
    </row>
    <row r="3253" spans="1:56" ht="62.25" customHeight="1" x14ac:dyDescent="0.2">
      <c r="A3253" s="24"/>
      <c r="B3253" s="24"/>
      <c r="C3253" s="24"/>
      <c r="D3253" s="24"/>
      <c r="E3253" s="24"/>
      <c r="F3253" s="24"/>
      <c r="G3253" s="24"/>
      <c r="H3253" s="31"/>
      <c r="I3253" s="31"/>
      <c r="L3253" s="24"/>
      <c r="U3253" s="24"/>
      <c r="AG3253" s="24"/>
      <c r="AU3253" s="93"/>
      <c r="AV3253" s="93"/>
      <c r="BC3253" s="19"/>
      <c r="BD3253" s="19"/>
    </row>
    <row r="3254" spans="1:56" ht="62.25" customHeight="1" x14ac:dyDescent="0.2">
      <c r="A3254" s="24"/>
      <c r="B3254" s="24"/>
      <c r="C3254" s="24"/>
      <c r="D3254" s="24"/>
      <c r="E3254" s="24"/>
      <c r="F3254" s="24"/>
      <c r="G3254" s="24"/>
      <c r="H3254" s="31"/>
      <c r="I3254" s="31"/>
      <c r="L3254" s="24"/>
      <c r="U3254" s="24"/>
      <c r="AG3254" s="24"/>
      <c r="AU3254" s="93"/>
      <c r="AV3254" s="93"/>
      <c r="BC3254" s="19"/>
      <c r="BD3254" s="19"/>
    </row>
  </sheetData>
  <autoFilter ref="A2:XFC3220"/>
  <mergeCells count="104">
    <mergeCell ref="AY2456:AY2457"/>
    <mergeCell ref="BR1:CB1"/>
    <mergeCell ref="BN1:BQ1"/>
    <mergeCell ref="J1:T1"/>
    <mergeCell ref="AG1:AR1"/>
    <mergeCell ref="AS1:AY1"/>
    <mergeCell ref="AZ1:BK1"/>
    <mergeCell ref="BL1:BM1"/>
    <mergeCell ref="AQ906:AQ912"/>
    <mergeCell ref="AR906:AR912"/>
    <mergeCell ref="AL906:AL912"/>
    <mergeCell ref="AM906:AM912"/>
    <mergeCell ref="AN906:AN912"/>
    <mergeCell ref="AO906:AO912"/>
    <mergeCell ref="AP906:AP912"/>
    <mergeCell ref="AG906:AG912"/>
    <mergeCell ref="AH906:AH912"/>
    <mergeCell ref="AI906:AI912"/>
    <mergeCell ref="AJ906:AJ912"/>
    <mergeCell ref="AK906:AK912"/>
    <mergeCell ref="AP2532:AP2541"/>
    <mergeCell ref="AQ2532:AQ2541"/>
    <mergeCell ref="AR2532:AR2541"/>
    <mergeCell ref="AP2456:AP2457"/>
    <mergeCell ref="AQ2456:AQ2457"/>
    <mergeCell ref="AR2456:AR2457"/>
    <mergeCell ref="AG2456:AG2457"/>
    <mergeCell ref="AH2456:AH2457"/>
    <mergeCell ref="AI2456:AI2457"/>
    <mergeCell ref="AJ2456:AJ2457"/>
    <mergeCell ref="AK2456:AK2457"/>
    <mergeCell ref="AL2456:AL2457"/>
    <mergeCell ref="AM2456:AM2457"/>
    <mergeCell ref="AN2456:AN2457"/>
    <mergeCell ref="AG2532:AG2541"/>
    <mergeCell ref="AH2532:AH2541"/>
    <mergeCell ref="AI2532:AI2541"/>
    <mergeCell ref="AJ2532:AJ2541"/>
    <mergeCell ref="AK2532:AK2541"/>
    <mergeCell ref="AL2532:AL2541"/>
    <mergeCell ref="AM2532:AM2541"/>
    <mergeCell ref="AN2532:AN2541"/>
    <mergeCell ref="AO2532:AO2541"/>
    <mergeCell ref="AO2456:AO2457"/>
    <mergeCell ref="BJ2532:BJ2533"/>
    <mergeCell ref="BK2532:BK2533"/>
    <mergeCell ref="AZ2534:AZ2535"/>
    <mergeCell ref="BA2534:BA2535"/>
    <mergeCell ref="BB2534:BB2535"/>
    <mergeCell ref="BC2534:BC2535"/>
    <mergeCell ref="BD2534:BD2535"/>
    <mergeCell ref="BE2534:BE2535"/>
    <mergeCell ref="BF2534:BF2535"/>
    <mergeCell ref="BG2534:BG2535"/>
    <mergeCell ref="BH2534:BH2535"/>
    <mergeCell ref="BI2534:BI2535"/>
    <mergeCell ref="BJ2534:BJ2535"/>
    <mergeCell ref="BK2534:BK2535"/>
    <mergeCell ref="BE2532:BE2533"/>
    <mergeCell ref="BF2532:BF2533"/>
    <mergeCell ref="BG2532:BG2533"/>
    <mergeCell ref="BH2532:BH2533"/>
    <mergeCell ref="BI2532:BI2533"/>
    <mergeCell ref="AZ2532:AZ2533"/>
    <mergeCell ref="BA2532:BA2533"/>
    <mergeCell ref="BB2532:BB2533"/>
    <mergeCell ref="BC2532:BC2533"/>
    <mergeCell ref="BD2532:BD2533"/>
    <mergeCell ref="BJ2536:BJ2537"/>
    <mergeCell ref="BK2536:BK2537"/>
    <mergeCell ref="AZ2538:AZ2539"/>
    <mergeCell ref="BA2538:BA2539"/>
    <mergeCell ref="BB2538:BB2539"/>
    <mergeCell ref="BC2538:BC2539"/>
    <mergeCell ref="BD2538:BD2539"/>
    <mergeCell ref="BE2538:BE2539"/>
    <mergeCell ref="BF2538:BF2539"/>
    <mergeCell ref="BG2538:BG2539"/>
    <mergeCell ref="BH2538:BH2539"/>
    <mergeCell ref="BI2538:BI2539"/>
    <mergeCell ref="BJ2538:BJ2539"/>
    <mergeCell ref="BK2538:BK2539"/>
    <mergeCell ref="BE2536:BE2537"/>
    <mergeCell ref="BF2536:BF2537"/>
    <mergeCell ref="BG2536:BG2537"/>
    <mergeCell ref="BH2536:BH2537"/>
    <mergeCell ref="BI2536:BI2537"/>
    <mergeCell ref="AZ2536:AZ2537"/>
    <mergeCell ref="BA2536:BA2537"/>
    <mergeCell ref="BB2536:BB2537"/>
    <mergeCell ref="BC2536:BC2537"/>
    <mergeCell ref="BD2536:BD2537"/>
    <mergeCell ref="BJ2540:BJ2541"/>
    <mergeCell ref="BK2540:BK2541"/>
    <mergeCell ref="BE2540:BE2541"/>
    <mergeCell ref="BF2540:BF2541"/>
    <mergeCell ref="BG2540:BG2541"/>
    <mergeCell ref="BH2540:BH2541"/>
    <mergeCell ref="BI2540:BI2541"/>
    <mergeCell ref="AZ2540:AZ2541"/>
    <mergeCell ref="BA2540:BA2541"/>
    <mergeCell ref="BB2540:BB2541"/>
    <mergeCell ref="BC2540:BC2541"/>
    <mergeCell ref="BD2540:BD2541"/>
  </mergeCells>
  <phoneticPr fontId="21" type="noConversion"/>
  <pageMargins left="0.7" right="0.7" top="0.75" bottom="0.75" header="0.3" footer="0.3"/>
  <pageSetup orientation="portrait" horizontalDpi="4294967293" verticalDpi="4294967293" r:id="rId1"/>
  <rowBreaks count="4" manualBreakCount="4">
    <brk id="2218" max="16383" man="1"/>
    <brk id="2266" max="16383" man="1"/>
    <brk id="2287" max="16383" man="1"/>
    <brk id="2739" max="16383" man="1"/>
  </rowBreaks>
  <colBreaks count="1" manualBreakCount="1">
    <brk id="53" max="1048575" man="1"/>
  </colBreaks>
  <legacy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ZX840"/>
  <sheetViews>
    <sheetView showGridLines="0" tabSelected="1" zoomScale="80" zoomScaleNormal="80" zoomScaleSheetLayoutView="80" zoomScalePageLayoutView="125" workbookViewId="0">
      <selection activeCell="A6" sqref="A6"/>
    </sheetView>
  </sheetViews>
  <sheetFormatPr baseColWidth="10" defaultColWidth="11.42578125" defaultRowHeight="30" customHeight="1" x14ac:dyDescent="0.2"/>
  <cols>
    <col min="1" max="1" width="11.7109375" style="27" customWidth="1"/>
    <col min="2" max="3" width="4" style="27" customWidth="1"/>
    <col min="4" max="4" width="7.85546875" style="28" customWidth="1"/>
    <col min="5" max="5" width="20.28515625" style="5760" customWidth="1"/>
    <col min="6" max="6" width="4.7109375" style="29" customWidth="1"/>
    <col min="7" max="9" width="3.42578125" style="30" customWidth="1"/>
    <col min="10" max="10" width="4.7109375" style="397" customWidth="1"/>
    <col min="11" max="11" width="4.7109375" style="24" hidden="1" customWidth="1"/>
    <col min="12" max="12" width="24.42578125" style="5552" customWidth="1"/>
    <col min="13" max="13" width="1.28515625" style="24" customWidth="1"/>
    <col min="14" max="20" width="1.42578125" style="24" customWidth="1"/>
    <col min="21" max="21" width="21.85546875" style="5554" customWidth="1"/>
    <col min="22" max="29" width="1.85546875" style="24" customWidth="1"/>
    <col min="30" max="32" width="0.5703125" style="24" customWidth="1"/>
    <col min="33" max="33" width="32.42578125" style="19" customWidth="1"/>
    <col min="34" max="34" width="19.7109375" style="19" customWidth="1"/>
    <col min="35" max="35" width="7.140625" style="249" customWidth="1"/>
    <col min="36" max="36" width="9.140625" style="249" customWidth="1"/>
    <col min="37" max="37" width="16.42578125" style="5794" customWidth="1"/>
    <col min="38" max="38" width="14.28515625" style="5794" customWidth="1"/>
    <col min="39" max="39" width="19.7109375" style="5782" customWidth="1"/>
    <col min="40" max="40" width="21.28515625" style="5783" customWidth="1"/>
    <col min="41" max="41" width="23.42578125" style="86" customWidth="1"/>
    <col min="42" max="16384" width="11.42578125" style="24"/>
  </cols>
  <sheetData>
    <row r="1" spans="1:42" ht="30" customHeight="1" thickBot="1" x14ac:dyDescent="0.25">
      <c r="A1" s="20"/>
      <c r="B1" s="20"/>
      <c r="C1" s="20"/>
      <c r="D1" s="5549"/>
      <c r="E1" s="5757"/>
      <c r="F1" s="21"/>
      <c r="G1" s="22"/>
      <c r="H1" s="23"/>
      <c r="I1" s="21"/>
      <c r="J1" s="5826" t="s">
        <v>179</v>
      </c>
      <c r="K1" s="5827"/>
      <c r="L1" s="5827"/>
      <c r="M1" s="5827"/>
      <c r="N1" s="5827"/>
      <c r="O1" s="5827"/>
      <c r="P1" s="5827"/>
      <c r="Q1" s="5827"/>
      <c r="R1" s="5827"/>
      <c r="S1" s="5827"/>
      <c r="T1" s="5827"/>
      <c r="U1" s="5556"/>
      <c r="V1" s="75"/>
      <c r="W1" s="75"/>
      <c r="X1" s="75"/>
      <c r="Y1" s="75"/>
      <c r="Z1" s="75"/>
      <c r="AA1" s="75"/>
      <c r="AB1" s="75"/>
      <c r="AC1" s="75"/>
      <c r="AD1" s="75"/>
      <c r="AE1" s="75"/>
      <c r="AF1" s="75"/>
      <c r="AG1" s="5857" t="s">
        <v>187</v>
      </c>
      <c r="AH1" s="5858"/>
      <c r="AI1" s="5858"/>
      <c r="AJ1" s="5858"/>
      <c r="AK1" s="5858"/>
      <c r="AL1" s="5858"/>
      <c r="AM1" s="5858"/>
      <c r="AN1" s="5858"/>
    </row>
    <row r="2" spans="1:42" ht="30" customHeight="1" x14ac:dyDescent="0.2">
      <c r="A2" s="5562" t="s">
        <v>28</v>
      </c>
      <c r="B2" s="5563" t="s">
        <v>32</v>
      </c>
      <c r="C2" s="88" t="s">
        <v>2</v>
      </c>
      <c r="D2" s="88" t="s">
        <v>6661</v>
      </c>
      <c r="E2" s="5758" t="s">
        <v>29</v>
      </c>
      <c r="F2" s="88" t="s">
        <v>30</v>
      </c>
      <c r="G2" s="88" t="s">
        <v>7</v>
      </c>
      <c r="H2" s="89" t="s">
        <v>145</v>
      </c>
      <c r="I2" s="88" t="s">
        <v>8</v>
      </c>
      <c r="J2" s="398" t="s">
        <v>19</v>
      </c>
      <c r="K2" s="33" t="s">
        <v>20</v>
      </c>
      <c r="L2" s="5551" t="s">
        <v>21</v>
      </c>
      <c r="M2" s="35" t="s">
        <v>9</v>
      </c>
      <c r="N2" s="35" t="s">
        <v>26</v>
      </c>
      <c r="O2" s="35" t="s">
        <v>27</v>
      </c>
      <c r="P2" s="35" t="s">
        <v>12</v>
      </c>
      <c r="Q2" s="35" t="s">
        <v>13</v>
      </c>
      <c r="R2" s="35" t="s">
        <v>14</v>
      </c>
      <c r="S2" s="35" t="s">
        <v>15</v>
      </c>
      <c r="T2" s="36" t="s">
        <v>16</v>
      </c>
      <c r="U2" s="5564" t="s">
        <v>22</v>
      </c>
      <c r="V2" s="5565" t="s">
        <v>9</v>
      </c>
      <c r="W2" s="5565" t="s">
        <v>10</v>
      </c>
      <c r="X2" s="5565" t="s">
        <v>11</v>
      </c>
      <c r="Y2" s="5565" t="s">
        <v>12</v>
      </c>
      <c r="Z2" s="5565" t="s">
        <v>13</v>
      </c>
      <c r="AA2" s="5565" t="s">
        <v>14</v>
      </c>
      <c r="AB2" s="5565" t="s">
        <v>15</v>
      </c>
      <c r="AC2" s="5565" t="s">
        <v>16</v>
      </c>
      <c r="AD2" s="5566" t="s">
        <v>17</v>
      </c>
      <c r="AE2" s="5566" t="s">
        <v>18</v>
      </c>
      <c r="AF2" s="5567" t="s">
        <v>4</v>
      </c>
      <c r="AG2" s="37" t="s">
        <v>181</v>
      </c>
      <c r="AH2" s="38" t="s">
        <v>182</v>
      </c>
      <c r="AI2" s="39" t="s">
        <v>183</v>
      </c>
      <c r="AJ2" s="39" t="s">
        <v>414</v>
      </c>
      <c r="AK2" s="5784" t="s">
        <v>184</v>
      </c>
      <c r="AL2" s="5784" t="s">
        <v>185</v>
      </c>
      <c r="AM2" s="5739" t="s">
        <v>186</v>
      </c>
      <c r="AN2" s="5740" t="s">
        <v>6406</v>
      </c>
      <c r="AO2" s="81" t="s">
        <v>5</v>
      </c>
    </row>
    <row r="3" spans="1:42" ht="30" customHeight="1" x14ac:dyDescent="0.2">
      <c r="A3" s="5583" t="s">
        <v>161</v>
      </c>
      <c r="B3" s="5588" t="s">
        <v>119</v>
      </c>
      <c r="C3" s="5586" t="s">
        <v>118</v>
      </c>
      <c r="D3" s="5569">
        <v>1</v>
      </c>
      <c r="E3" s="5589" t="s">
        <v>33</v>
      </c>
      <c r="F3" s="5570" t="s">
        <v>31</v>
      </c>
      <c r="G3" s="5657">
        <v>0</v>
      </c>
      <c r="H3" s="5657" t="s">
        <v>0</v>
      </c>
      <c r="I3" s="5657">
        <v>1</v>
      </c>
      <c r="J3" s="5644">
        <v>0.33</v>
      </c>
      <c r="K3" s="5568"/>
      <c r="L3" s="5645">
        <f>+M3+N3+O3+P3+Q3+R3+S3+T3</f>
        <v>270000000</v>
      </c>
      <c r="M3" s="5646">
        <v>270000000</v>
      </c>
      <c r="N3" s="5646"/>
      <c r="O3" s="5646"/>
      <c r="P3" s="5646"/>
      <c r="Q3" s="5646"/>
      <c r="R3" s="5646"/>
      <c r="S3" s="5646"/>
      <c r="T3" s="5646"/>
      <c r="U3" s="5730">
        <f>SUBTOTAL(9,V3:AC3)</f>
        <v>270000000</v>
      </c>
      <c r="V3" s="5701">
        <v>270000000</v>
      </c>
      <c r="W3" s="5701"/>
      <c r="X3" s="5701"/>
      <c r="Y3" s="5701"/>
      <c r="Z3" s="5701"/>
      <c r="AA3" s="5701"/>
      <c r="AB3" s="5701"/>
      <c r="AC3" s="5701"/>
      <c r="AD3" s="5647"/>
      <c r="AE3" s="5647"/>
      <c r="AF3" s="5647"/>
      <c r="AG3" s="5571" t="s">
        <v>5808</v>
      </c>
      <c r="AH3" s="5570" t="s">
        <v>5809</v>
      </c>
      <c r="AI3" s="5609">
        <v>1</v>
      </c>
      <c r="AJ3" s="5609">
        <v>0.5</v>
      </c>
      <c r="AK3" s="5785">
        <v>43009</v>
      </c>
      <c r="AL3" s="5785">
        <v>43100</v>
      </c>
      <c r="AM3" s="5741">
        <v>270000000</v>
      </c>
      <c r="AN3" s="5741">
        <v>270000000</v>
      </c>
      <c r="AO3" s="5574" t="s">
        <v>134</v>
      </c>
    </row>
    <row r="4" spans="1:42" s="836" customFormat="1" ht="30" customHeight="1" x14ac:dyDescent="0.2">
      <c r="A4" s="5583" t="s">
        <v>161</v>
      </c>
      <c r="B4" s="5588" t="s">
        <v>119</v>
      </c>
      <c r="C4" s="5586" t="s">
        <v>118</v>
      </c>
      <c r="D4" s="5569">
        <v>2</v>
      </c>
      <c r="E4" s="5589" t="s">
        <v>1707</v>
      </c>
      <c r="F4" s="5575" t="s">
        <v>1708</v>
      </c>
      <c r="G4" s="5657">
        <v>2</v>
      </c>
      <c r="H4" s="5657" t="s">
        <v>1</v>
      </c>
      <c r="I4" s="5657">
        <v>2</v>
      </c>
      <c r="J4" s="5650">
        <v>2</v>
      </c>
      <c r="K4" s="5568"/>
      <c r="L4" s="5645">
        <f t="shared" ref="L4:L7" si="0">+M4+N4+O4+P4+Q4+R4+S4+T4</f>
        <v>406652202</v>
      </c>
      <c r="M4" s="5646">
        <v>406652202</v>
      </c>
      <c r="N4" s="5646"/>
      <c r="O4" s="5646"/>
      <c r="P4" s="5646"/>
      <c r="Q4" s="5646"/>
      <c r="R4" s="5646"/>
      <c r="S4" s="5646"/>
      <c r="T4" s="5646"/>
      <c r="U4" s="5731">
        <f>V4+W4+X4+Y4+Z4+AA4+AB4+AC4</f>
        <v>400109874</v>
      </c>
      <c r="V4" s="5647">
        <v>400109874</v>
      </c>
      <c r="W4" s="5701"/>
      <c r="X4" s="5701"/>
      <c r="Y4" s="5701"/>
      <c r="Z4" s="5701"/>
      <c r="AA4" s="5701"/>
      <c r="AB4" s="5701"/>
      <c r="AC4" s="5701"/>
      <c r="AD4" s="5647"/>
      <c r="AE4" s="5647"/>
      <c r="AF4" s="5647"/>
      <c r="AG4" s="5571" t="s">
        <v>1710</v>
      </c>
      <c r="AH4" s="5570" t="s">
        <v>1711</v>
      </c>
      <c r="AI4" s="5609">
        <v>100</v>
      </c>
      <c r="AJ4" s="5609">
        <v>90</v>
      </c>
      <c r="AK4" s="5785">
        <v>42768</v>
      </c>
      <c r="AL4" s="5785">
        <v>43099</v>
      </c>
      <c r="AM4" s="5742">
        <v>282386898</v>
      </c>
      <c r="AN4" s="5741">
        <v>282386898</v>
      </c>
      <c r="AO4" s="5574" t="s">
        <v>1713</v>
      </c>
      <c r="AP4" s="5557"/>
    </row>
    <row r="5" spans="1:42" s="839" customFormat="1" ht="30" customHeight="1" x14ac:dyDescent="0.2">
      <c r="A5" s="5583" t="s">
        <v>161</v>
      </c>
      <c r="B5" s="5588" t="s">
        <v>216</v>
      </c>
      <c r="C5" s="5586" t="s">
        <v>118</v>
      </c>
      <c r="D5" s="5569">
        <v>2</v>
      </c>
      <c r="E5" s="5589" t="s">
        <v>1707</v>
      </c>
      <c r="F5" s="5575" t="s">
        <v>1708</v>
      </c>
      <c r="G5" s="5657">
        <v>2</v>
      </c>
      <c r="H5" s="5657" t="s">
        <v>1</v>
      </c>
      <c r="I5" s="5657">
        <v>2</v>
      </c>
      <c r="J5" s="5650">
        <v>2</v>
      </c>
      <c r="K5" s="5568"/>
      <c r="L5" s="5645"/>
      <c r="M5" s="5652"/>
      <c r="N5" s="5652"/>
      <c r="O5" s="5652"/>
      <c r="P5" s="5652"/>
      <c r="Q5" s="5652"/>
      <c r="R5" s="5652"/>
      <c r="S5" s="5652"/>
      <c r="T5" s="5652"/>
      <c r="U5" s="5731">
        <f t="shared" ref="U5:U16" si="1">V5+W5+X5+Y5+Z5+AA5+AB5+AC5</f>
        <v>0</v>
      </c>
      <c r="V5" s="5647"/>
      <c r="W5" s="5647"/>
      <c r="X5" s="5647"/>
      <c r="Y5" s="5647"/>
      <c r="Z5" s="5647"/>
      <c r="AA5" s="5647"/>
      <c r="AB5" s="5647"/>
      <c r="AC5" s="5647"/>
      <c r="AD5" s="5647"/>
      <c r="AE5" s="5647"/>
      <c r="AF5" s="5647"/>
      <c r="AG5" s="5571" t="s">
        <v>6720</v>
      </c>
      <c r="AH5" s="5570" t="s">
        <v>330</v>
      </c>
      <c r="AI5" s="5609">
        <v>100</v>
      </c>
      <c r="AJ5" s="5609">
        <v>100</v>
      </c>
      <c r="AK5" s="5785">
        <v>42736</v>
      </c>
      <c r="AL5" s="5785">
        <v>43099</v>
      </c>
      <c r="AM5" s="5742">
        <v>124265304</v>
      </c>
      <c r="AN5" s="5741">
        <v>117722976</v>
      </c>
      <c r="AO5" s="5574" t="s">
        <v>1713</v>
      </c>
    </row>
    <row r="6" spans="1:42" s="839" customFormat="1" ht="30" customHeight="1" x14ac:dyDescent="0.2">
      <c r="A6" s="5583" t="s">
        <v>161</v>
      </c>
      <c r="B6" s="5588" t="s">
        <v>119</v>
      </c>
      <c r="C6" s="5586" t="s">
        <v>118</v>
      </c>
      <c r="D6" s="5569">
        <v>3</v>
      </c>
      <c r="E6" s="5589" t="s">
        <v>1724</v>
      </c>
      <c r="F6" s="5575" t="s">
        <v>1725</v>
      </c>
      <c r="G6" s="5657">
        <v>0</v>
      </c>
      <c r="H6" s="5657" t="s">
        <v>0</v>
      </c>
      <c r="I6" s="5657">
        <v>4</v>
      </c>
      <c r="J6" s="5650">
        <v>1</v>
      </c>
      <c r="K6" s="5568"/>
      <c r="L6" s="5645">
        <f t="shared" si="0"/>
        <v>53000000</v>
      </c>
      <c r="M6" s="5646">
        <v>53000000</v>
      </c>
      <c r="N6" s="5652"/>
      <c r="O6" s="5652"/>
      <c r="P6" s="5652"/>
      <c r="Q6" s="5652"/>
      <c r="R6" s="5652"/>
      <c r="S6" s="5652"/>
      <c r="T6" s="5652"/>
      <c r="U6" s="5731">
        <f t="shared" si="1"/>
        <v>0</v>
      </c>
      <c r="V6" s="5647"/>
      <c r="W6" s="5647"/>
      <c r="X6" s="5647"/>
      <c r="Y6" s="5647"/>
      <c r="Z6" s="5647"/>
      <c r="AA6" s="5647"/>
      <c r="AB6" s="5647"/>
      <c r="AC6" s="5647"/>
      <c r="AD6" s="5647"/>
      <c r="AE6" s="5647"/>
      <c r="AF6" s="5647"/>
      <c r="AG6" s="5571" t="s">
        <v>6637</v>
      </c>
      <c r="AH6" s="5570" t="s">
        <v>1698</v>
      </c>
      <c r="AI6" s="5609">
        <v>1</v>
      </c>
      <c r="AJ6" s="5609">
        <v>0</v>
      </c>
      <c r="AK6" s="5785">
        <v>42736</v>
      </c>
      <c r="AL6" s="5785">
        <v>43100</v>
      </c>
      <c r="AM6" s="5742">
        <v>53000000</v>
      </c>
      <c r="AN6" s="5742">
        <v>0</v>
      </c>
      <c r="AO6" s="5574" t="s">
        <v>1713</v>
      </c>
    </row>
    <row r="7" spans="1:42" s="839" customFormat="1" ht="30" customHeight="1" x14ac:dyDescent="0.2">
      <c r="A7" s="5583" t="s">
        <v>161</v>
      </c>
      <c r="B7" s="5588" t="s">
        <v>119</v>
      </c>
      <c r="C7" s="5586" t="s">
        <v>118</v>
      </c>
      <c r="D7" s="5569">
        <v>4</v>
      </c>
      <c r="E7" s="5589" t="s">
        <v>1726</v>
      </c>
      <c r="F7" s="5570" t="s">
        <v>1727</v>
      </c>
      <c r="G7" s="5657">
        <v>8</v>
      </c>
      <c r="H7" s="5657" t="s">
        <v>0</v>
      </c>
      <c r="I7" s="5657">
        <v>4</v>
      </c>
      <c r="J7" s="5650">
        <v>1</v>
      </c>
      <c r="K7" s="5659"/>
      <c r="L7" s="5645">
        <f t="shared" si="0"/>
        <v>44276000</v>
      </c>
      <c r="M7" s="5653">
        <v>44276000</v>
      </c>
      <c r="N7" s="5653"/>
      <c r="O7" s="5653"/>
      <c r="P7" s="5653"/>
      <c r="Q7" s="5653"/>
      <c r="R7" s="5653"/>
      <c r="S7" s="5654"/>
      <c r="T7" s="5654"/>
      <c r="U7" s="5731">
        <f>V7+W7+X7+Y7+Z7+AA7+AB7+AC7</f>
        <v>43898170</v>
      </c>
      <c r="V7" s="5611">
        <v>43898170</v>
      </c>
      <c r="W7" s="5611"/>
      <c r="X7" s="5611"/>
      <c r="Y7" s="5611"/>
      <c r="Z7" s="5611"/>
      <c r="AA7" s="5611"/>
      <c r="AB7" s="5611"/>
      <c r="AC7" s="5611"/>
      <c r="AD7" s="5660"/>
      <c r="AE7" s="5660"/>
      <c r="AF7" s="5660"/>
      <c r="AG7" s="5576" t="s">
        <v>5810</v>
      </c>
      <c r="AH7" s="5570" t="s">
        <v>1730</v>
      </c>
      <c r="AI7" s="5609">
        <v>100</v>
      </c>
      <c r="AJ7" s="5609">
        <v>90</v>
      </c>
      <c r="AK7" s="5785">
        <v>42917</v>
      </c>
      <c r="AL7" s="5785">
        <v>43098</v>
      </c>
      <c r="AM7" s="5742">
        <v>1908170</v>
      </c>
      <c r="AN7" s="5742">
        <v>1908170</v>
      </c>
      <c r="AO7" s="5574" t="s">
        <v>1713</v>
      </c>
    </row>
    <row r="8" spans="1:42" s="839" customFormat="1" ht="30" customHeight="1" x14ac:dyDescent="0.2">
      <c r="A8" s="5583" t="s">
        <v>161</v>
      </c>
      <c r="B8" s="5588" t="s">
        <v>119</v>
      </c>
      <c r="C8" s="5586" t="s">
        <v>118</v>
      </c>
      <c r="D8" s="5569">
        <v>4</v>
      </c>
      <c r="E8" s="5589" t="s">
        <v>1726</v>
      </c>
      <c r="F8" s="5570" t="s">
        <v>1727</v>
      </c>
      <c r="G8" s="5657">
        <v>8</v>
      </c>
      <c r="H8" s="5657" t="s">
        <v>0</v>
      </c>
      <c r="I8" s="5657">
        <v>4</v>
      </c>
      <c r="J8" s="5650">
        <v>1</v>
      </c>
      <c r="K8" s="5568"/>
      <c r="L8" s="5645"/>
      <c r="M8" s="5652"/>
      <c r="N8" s="5652"/>
      <c r="O8" s="5652"/>
      <c r="P8" s="5652"/>
      <c r="Q8" s="5652"/>
      <c r="R8" s="5652"/>
      <c r="S8" s="5652"/>
      <c r="T8" s="5652"/>
      <c r="U8" s="5731">
        <f t="shared" si="1"/>
        <v>0</v>
      </c>
      <c r="V8" s="5647"/>
      <c r="W8" s="5647"/>
      <c r="X8" s="5647"/>
      <c r="Y8" s="5647"/>
      <c r="Z8" s="5647"/>
      <c r="AA8" s="5647"/>
      <c r="AB8" s="5647"/>
      <c r="AC8" s="5647"/>
      <c r="AD8" s="5647"/>
      <c r="AE8" s="5647"/>
      <c r="AF8" s="5647"/>
      <c r="AG8" s="5577" t="s">
        <v>5811</v>
      </c>
      <c r="AH8" s="5577" t="s">
        <v>1524</v>
      </c>
      <c r="AI8" s="5656">
        <v>12</v>
      </c>
      <c r="AJ8" s="5656">
        <v>12</v>
      </c>
      <c r="AK8" s="5786">
        <v>43061</v>
      </c>
      <c r="AL8" s="5785">
        <v>43091</v>
      </c>
      <c r="AM8" s="5741">
        <v>28177830</v>
      </c>
      <c r="AN8" s="5741">
        <v>27800000</v>
      </c>
      <c r="AO8" s="5574" t="s">
        <v>1713</v>
      </c>
    </row>
    <row r="9" spans="1:42" s="839" customFormat="1" ht="30" customHeight="1" thickBot="1" x14ac:dyDescent="0.25">
      <c r="A9" s="5583" t="s">
        <v>161</v>
      </c>
      <c r="B9" s="5588" t="s">
        <v>119</v>
      </c>
      <c r="C9" s="5586" t="s">
        <v>118</v>
      </c>
      <c r="D9" s="5569">
        <v>4</v>
      </c>
      <c r="E9" s="5589" t="s">
        <v>1726</v>
      </c>
      <c r="F9" s="5570" t="s">
        <v>1727</v>
      </c>
      <c r="G9" s="5657">
        <v>8</v>
      </c>
      <c r="H9" s="5657" t="s">
        <v>0</v>
      </c>
      <c r="I9" s="5657">
        <v>4</v>
      </c>
      <c r="J9" s="5650">
        <v>1</v>
      </c>
      <c r="K9" s="5568"/>
      <c r="L9" s="5645"/>
      <c r="M9" s="5652"/>
      <c r="N9" s="5652"/>
      <c r="O9" s="5652"/>
      <c r="P9" s="5652"/>
      <c r="Q9" s="5652"/>
      <c r="R9" s="5652"/>
      <c r="S9" s="5652"/>
      <c r="T9" s="5652"/>
      <c r="U9" s="5731">
        <f t="shared" si="1"/>
        <v>0</v>
      </c>
      <c r="V9" s="5647"/>
      <c r="W9" s="5647"/>
      <c r="X9" s="5647"/>
      <c r="Y9" s="5647"/>
      <c r="Z9" s="5647"/>
      <c r="AA9" s="5647"/>
      <c r="AB9" s="5647"/>
      <c r="AC9" s="5647"/>
      <c r="AD9" s="5647"/>
      <c r="AE9" s="5647"/>
      <c r="AF9" s="5647"/>
      <c r="AG9" s="5577" t="s">
        <v>5811</v>
      </c>
      <c r="AH9" s="5577" t="s">
        <v>1524</v>
      </c>
      <c r="AI9" s="5656">
        <v>12</v>
      </c>
      <c r="AJ9" s="5656">
        <v>12</v>
      </c>
      <c r="AK9" s="5786">
        <v>43061</v>
      </c>
      <c r="AL9" s="5785">
        <v>43091</v>
      </c>
      <c r="AM9" s="5742">
        <v>14190000</v>
      </c>
      <c r="AN9" s="5742">
        <v>14190000</v>
      </c>
      <c r="AO9" s="5574" t="s">
        <v>1713</v>
      </c>
    </row>
    <row r="10" spans="1:42" s="344" customFormat="1" ht="30" customHeight="1" x14ac:dyDescent="0.2">
      <c r="A10" s="5583" t="s">
        <v>161</v>
      </c>
      <c r="B10" s="5588" t="s">
        <v>119</v>
      </c>
      <c r="C10" s="5586" t="s">
        <v>118</v>
      </c>
      <c r="D10" s="5569">
        <v>5</v>
      </c>
      <c r="E10" s="5589" t="s">
        <v>5801</v>
      </c>
      <c r="F10" s="5575" t="s">
        <v>5802</v>
      </c>
      <c r="G10" s="5657" t="s">
        <v>165</v>
      </c>
      <c r="H10" s="5657" t="s">
        <v>0</v>
      </c>
      <c r="I10" s="5657">
        <v>100</v>
      </c>
      <c r="J10" s="5650"/>
      <c r="K10" s="5568"/>
      <c r="L10" s="5645">
        <f t="shared" ref="L10" si="2">+M10+N10+O10+P10+Q10+R10+S10+T10</f>
        <v>20656076</v>
      </c>
      <c r="M10" s="5646">
        <v>20656076</v>
      </c>
      <c r="N10" s="5646"/>
      <c r="O10" s="5646"/>
      <c r="P10" s="5646"/>
      <c r="Q10" s="5646"/>
      <c r="R10" s="5646"/>
      <c r="S10" s="5646"/>
      <c r="T10" s="5646"/>
      <c r="U10" s="5731">
        <f t="shared" si="1"/>
        <v>19999949</v>
      </c>
      <c r="V10" s="5701">
        <v>19999949</v>
      </c>
      <c r="W10" s="5701"/>
      <c r="X10" s="5701"/>
      <c r="Y10" s="5701"/>
      <c r="Z10" s="5701"/>
      <c r="AA10" s="5701"/>
      <c r="AB10" s="5701"/>
      <c r="AC10" s="5701"/>
      <c r="AD10" s="5647"/>
      <c r="AE10" s="5647"/>
      <c r="AF10" s="5647"/>
      <c r="AG10" s="5571" t="s">
        <v>5812</v>
      </c>
      <c r="AH10" s="5570" t="s">
        <v>6408</v>
      </c>
      <c r="AI10" s="5609">
        <v>30</v>
      </c>
      <c r="AJ10" s="5609">
        <v>0</v>
      </c>
      <c r="AK10" s="5785">
        <v>42917</v>
      </c>
      <c r="AL10" s="5785">
        <v>43069</v>
      </c>
      <c r="AM10" s="5741">
        <v>20656076</v>
      </c>
      <c r="AN10" s="5741">
        <v>19999949</v>
      </c>
      <c r="AO10" s="5574" t="s">
        <v>3819</v>
      </c>
      <c r="AP10" s="5558"/>
    </row>
    <row r="11" spans="1:42" s="839" customFormat="1" ht="30" customHeight="1" x14ac:dyDescent="0.2">
      <c r="A11" s="5583" t="s">
        <v>161</v>
      </c>
      <c r="B11" s="5581" t="s">
        <v>6596</v>
      </c>
      <c r="C11" s="5582" t="s">
        <v>121</v>
      </c>
      <c r="D11" s="5569">
        <v>6</v>
      </c>
      <c r="E11" s="5589" t="s">
        <v>1746</v>
      </c>
      <c r="F11" s="5575" t="s">
        <v>1747</v>
      </c>
      <c r="G11" s="5611">
        <v>5</v>
      </c>
      <c r="H11" s="5611"/>
      <c r="I11" s="5611">
        <v>7</v>
      </c>
      <c r="J11" s="5650"/>
      <c r="K11" s="5568"/>
      <c r="L11" s="5658">
        <f t="shared" ref="L11:L12" si="3">+M11+N11+O11+P11+Q11+R11+S11+T11</f>
        <v>0</v>
      </c>
      <c r="M11" s="5646"/>
      <c r="N11" s="5646"/>
      <c r="O11" s="5646"/>
      <c r="P11" s="5646"/>
      <c r="Q11" s="5646"/>
      <c r="R11" s="5646"/>
      <c r="S11" s="5646"/>
      <c r="T11" s="5646"/>
      <c r="U11" s="5732">
        <f t="shared" si="1"/>
        <v>0</v>
      </c>
      <c r="V11" s="5647"/>
      <c r="W11" s="5647"/>
      <c r="X11" s="5647"/>
      <c r="Y11" s="5647"/>
      <c r="Z11" s="5647"/>
      <c r="AA11" s="5647"/>
      <c r="AB11" s="5647"/>
      <c r="AC11" s="5647"/>
      <c r="AD11" s="5647"/>
      <c r="AE11" s="5647"/>
      <c r="AF11" s="5647"/>
      <c r="AG11" s="5570"/>
      <c r="AH11" s="5570"/>
      <c r="AI11" s="5611"/>
      <c r="AJ11" s="5611"/>
      <c r="AK11" s="5786"/>
      <c r="AL11" s="5786"/>
      <c r="AM11" s="5743">
        <v>0</v>
      </c>
      <c r="AN11" s="5743">
        <v>0</v>
      </c>
      <c r="AO11" s="5574" t="s">
        <v>1713</v>
      </c>
    </row>
    <row r="12" spans="1:42" s="839" customFormat="1" ht="30" customHeight="1" x14ac:dyDescent="0.2">
      <c r="A12" s="5583" t="s">
        <v>161</v>
      </c>
      <c r="B12" s="5581" t="s">
        <v>6596</v>
      </c>
      <c r="C12" s="5582" t="s">
        <v>121</v>
      </c>
      <c r="D12" s="5569" t="s">
        <v>1748</v>
      </c>
      <c r="E12" s="5589" t="s">
        <v>1749</v>
      </c>
      <c r="F12" s="5575" t="s">
        <v>1747</v>
      </c>
      <c r="G12" s="5611">
        <v>5</v>
      </c>
      <c r="H12" s="5611" t="s">
        <v>1</v>
      </c>
      <c r="I12" s="5611">
        <v>5</v>
      </c>
      <c r="J12" s="5650">
        <v>5</v>
      </c>
      <c r="K12" s="5568"/>
      <c r="L12" s="5645">
        <f t="shared" si="3"/>
        <v>1419125903</v>
      </c>
      <c r="M12" s="5646">
        <v>1350750963</v>
      </c>
      <c r="N12" s="5646">
        <v>68374940</v>
      </c>
      <c r="O12" s="5646"/>
      <c r="P12" s="5646"/>
      <c r="Q12" s="5646"/>
      <c r="R12" s="5646"/>
      <c r="S12" s="5646"/>
      <c r="T12" s="5646"/>
      <c r="U12" s="5732">
        <f t="shared" si="1"/>
        <v>1335286896</v>
      </c>
      <c r="V12" s="5701">
        <v>1266911956</v>
      </c>
      <c r="W12" s="5701">
        <v>68374940</v>
      </c>
      <c r="X12" s="5701"/>
      <c r="Y12" s="5701"/>
      <c r="Z12" s="5701"/>
      <c r="AA12" s="5701"/>
      <c r="AB12" s="5701"/>
      <c r="AC12" s="5701"/>
      <c r="AD12" s="5647"/>
      <c r="AE12" s="5647"/>
      <c r="AF12" s="5647"/>
      <c r="AG12" s="5571" t="s">
        <v>1755</v>
      </c>
      <c r="AH12" s="5570" t="s">
        <v>1756</v>
      </c>
      <c r="AI12" s="5609">
        <v>1</v>
      </c>
      <c r="AJ12" s="5609">
        <v>1</v>
      </c>
      <c r="AK12" s="5785">
        <v>42755</v>
      </c>
      <c r="AL12" s="5785">
        <v>43089</v>
      </c>
      <c r="AM12" s="5741">
        <v>169154494</v>
      </c>
      <c r="AN12" s="5741">
        <v>169154494</v>
      </c>
      <c r="AO12" s="5574" t="s">
        <v>1713</v>
      </c>
    </row>
    <row r="13" spans="1:42" s="839" customFormat="1" ht="30" customHeight="1" x14ac:dyDescent="0.2">
      <c r="A13" s="5583" t="s">
        <v>161</v>
      </c>
      <c r="B13" s="5581" t="s">
        <v>6596</v>
      </c>
      <c r="C13" s="5582" t="s">
        <v>121</v>
      </c>
      <c r="D13" s="5569" t="s">
        <v>1748</v>
      </c>
      <c r="E13" s="5589" t="s">
        <v>1749</v>
      </c>
      <c r="F13" s="5575" t="s">
        <v>1747</v>
      </c>
      <c r="G13" s="5611">
        <v>5</v>
      </c>
      <c r="H13" s="5611" t="s">
        <v>1</v>
      </c>
      <c r="I13" s="5611">
        <v>5</v>
      </c>
      <c r="J13" s="5650">
        <v>5</v>
      </c>
      <c r="K13" s="5568"/>
      <c r="L13" s="5658"/>
      <c r="M13" s="5646"/>
      <c r="N13" s="5646"/>
      <c r="O13" s="5646"/>
      <c r="P13" s="5646"/>
      <c r="Q13" s="5646"/>
      <c r="R13" s="5646"/>
      <c r="S13" s="5646"/>
      <c r="T13" s="5646"/>
      <c r="U13" s="5732">
        <f t="shared" si="1"/>
        <v>0</v>
      </c>
      <c r="V13" s="5647"/>
      <c r="W13" s="5647"/>
      <c r="X13" s="5647"/>
      <c r="Y13" s="5647"/>
      <c r="Z13" s="5647"/>
      <c r="AA13" s="5647"/>
      <c r="AB13" s="5647"/>
      <c r="AC13" s="5647"/>
      <c r="AD13" s="5647"/>
      <c r="AE13" s="5647"/>
      <c r="AF13" s="5647"/>
      <c r="AG13" s="5571" t="s">
        <v>5813</v>
      </c>
      <c r="AH13" s="5570" t="s">
        <v>6409</v>
      </c>
      <c r="AI13" s="5609">
        <v>1</v>
      </c>
      <c r="AJ13" s="5609">
        <v>1</v>
      </c>
      <c r="AK13" s="5785">
        <v>42787</v>
      </c>
      <c r="AL13" s="5785">
        <v>42786</v>
      </c>
      <c r="AM13" s="5741">
        <v>500000000</v>
      </c>
      <c r="AN13" s="5741">
        <v>500000000</v>
      </c>
      <c r="AO13" s="5574" t="s">
        <v>1713</v>
      </c>
    </row>
    <row r="14" spans="1:42" s="839" customFormat="1" ht="30" customHeight="1" x14ac:dyDescent="0.2">
      <c r="A14" s="5583" t="s">
        <v>161</v>
      </c>
      <c r="B14" s="5581" t="s">
        <v>6596</v>
      </c>
      <c r="C14" s="5582" t="s">
        <v>121</v>
      </c>
      <c r="D14" s="5569" t="s">
        <v>1748</v>
      </c>
      <c r="E14" s="5589" t="s">
        <v>1777</v>
      </c>
      <c r="F14" s="5575" t="s">
        <v>1747</v>
      </c>
      <c r="G14" s="5611">
        <v>5</v>
      </c>
      <c r="H14" s="5611" t="s">
        <v>1</v>
      </c>
      <c r="I14" s="5611">
        <v>5</v>
      </c>
      <c r="J14" s="5650">
        <v>5</v>
      </c>
      <c r="K14" s="5568"/>
      <c r="L14" s="5658"/>
      <c r="M14" s="5646"/>
      <c r="N14" s="5646"/>
      <c r="O14" s="5646"/>
      <c r="P14" s="5646"/>
      <c r="Q14" s="5646"/>
      <c r="R14" s="5646"/>
      <c r="S14" s="5646"/>
      <c r="T14" s="5646"/>
      <c r="U14" s="5732">
        <f t="shared" si="1"/>
        <v>0</v>
      </c>
      <c r="V14" s="5647"/>
      <c r="W14" s="5647"/>
      <c r="X14" s="5647"/>
      <c r="Y14" s="5647"/>
      <c r="Z14" s="5647"/>
      <c r="AA14" s="5647"/>
      <c r="AB14" s="5647"/>
      <c r="AC14" s="5647"/>
      <c r="AD14" s="5647"/>
      <c r="AE14" s="5647"/>
      <c r="AF14" s="5647"/>
      <c r="AG14" s="5580" t="s">
        <v>5814</v>
      </c>
      <c r="AH14" s="5570" t="s">
        <v>6410</v>
      </c>
      <c r="AI14" s="5609">
        <v>1</v>
      </c>
      <c r="AJ14" s="5609">
        <v>1</v>
      </c>
      <c r="AK14" s="5785">
        <v>42807</v>
      </c>
      <c r="AL14" s="5785">
        <v>43070</v>
      </c>
      <c r="AM14" s="5741">
        <v>9400000</v>
      </c>
      <c r="AN14" s="5741">
        <v>9400000</v>
      </c>
      <c r="AO14" s="5574" t="s">
        <v>1713</v>
      </c>
    </row>
    <row r="15" spans="1:42" s="839" customFormat="1" ht="30" customHeight="1" x14ac:dyDescent="0.2">
      <c r="A15" s="5583" t="s">
        <v>161</v>
      </c>
      <c r="B15" s="5581" t="s">
        <v>6596</v>
      </c>
      <c r="C15" s="5582" t="s">
        <v>121</v>
      </c>
      <c r="D15" s="5569" t="s">
        <v>1748</v>
      </c>
      <c r="E15" s="5589" t="s">
        <v>1777</v>
      </c>
      <c r="F15" s="5575" t="s">
        <v>1747</v>
      </c>
      <c r="G15" s="5611">
        <v>5</v>
      </c>
      <c r="H15" s="5611" t="s">
        <v>1</v>
      </c>
      <c r="I15" s="5611">
        <v>5</v>
      </c>
      <c r="J15" s="5650">
        <v>5</v>
      </c>
      <c r="K15" s="5568"/>
      <c r="L15" s="5658"/>
      <c r="M15" s="5646"/>
      <c r="N15" s="5646"/>
      <c r="O15" s="5646"/>
      <c r="P15" s="5646"/>
      <c r="Q15" s="5646"/>
      <c r="R15" s="5646"/>
      <c r="S15" s="5646"/>
      <c r="T15" s="5646"/>
      <c r="U15" s="5732">
        <f t="shared" si="1"/>
        <v>0</v>
      </c>
      <c r="V15" s="5647"/>
      <c r="W15" s="5647"/>
      <c r="X15" s="5647"/>
      <c r="Y15" s="5647"/>
      <c r="Z15" s="5647"/>
      <c r="AA15" s="5647"/>
      <c r="AB15" s="5647"/>
      <c r="AC15" s="5647"/>
      <c r="AD15" s="5647"/>
      <c r="AE15" s="5647"/>
      <c r="AF15" s="5647"/>
      <c r="AG15" s="5571" t="s">
        <v>1786</v>
      </c>
      <c r="AH15" s="5570" t="s">
        <v>1787</v>
      </c>
      <c r="AI15" s="5609">
        <v>100</v>
      </c>
      <c r="AJ15" s="5609">
        <v>100</v>
      </c>
      <c r="AK15" s="5785">
        <v>42852</v>
      </c>
      <c r="AL15" s="5785">
        <v>43100</v>
      </c>
      <c r="AM15" s="5741">
        <v>105000000</v>
      </c>
      <c r="AN15" s="5741">
        <v>105000000</v>
      </c>
      <c r="AO15" s="5574" t="s">
        <v>1713</v>
      </c>
    </row>
    <row r="16" spans="1:42" s="839" customFormat="1" ht="30" customHeight="1" x14ac:dyDescent="0.2">
      <c r="A16" s="5583" t="s">
        <v>161</v>
      </c>
      <c r="B16" s="5581" t="s">
        <v>6596</v>
      </c>
      <c r="C16" s="5582" t="s">
        <v>121</v>
      </c>
      <c r="D16" s="5569" t="s">
        <v>1748</v>
      </c>
      <c r="E16" s="5589" t="s">
        <v>1777</v>
      </c>
      <c r="F16" s="5575" t="s">
        <v>1747</v>
      </c>
      <c r="G16" s="5611">
        <v>5</v>
      </c>
      <c r="H16" s="5611" t="s">
        <v>1</v>
      </c>
      <c r="I16" s="5611">
        <v>5</v>
      </c>
      <c r="J16" s="5650">
        <v>5</v>
      </c>
      <c r="K16" s="5568"/>
      <c r="L16" s="5658"/>
      <c r="M16" s="5646"/>
      <c r="N16" s="5646"/>
      <c r="O16" s="5646"/>
      <c r="P16" s="5646"/>
      <c r="Q16" s="5646"/>
      <c r="R16" s="5646"/>
      <c r="S16" s="5646"/>
      <c r="T16" s="5646"/>
      <c r="U16" s="5732">
        <f t="shared" si="1"/>
        <v>0</v>
      </c>
      <c r="V16" s="5647"/>
      <c r="W16" s="5647"/>
      <c r="X16" s="5647"/>
      <c r="Y16" s="5647"/>
      <c r="Z16" s="5647"/>
      <c r="AA16" s="5647"/>
      <c r="AB16" s="5647"/>
      <c r="AC16" s="5647"/>
      <c r="AD16" s="5647"/>
      <c r="AE16" s="5647"/>
      <c r="AF16" s="5647"/>
      <c r="AG16" s="5571" t="s">
        <v>5815</v>
      </c>
      <c r="AH16" s="5570" t="s">
        <v>6411</v>
      </c>
      <c r="AI16" s="5609">
        <v>1</v>
      </c>
      <c r="AJ16" s="5609">
        <v>1</v>
      </c>
      <c r="AK16" s="5785">
        <v>42852</v>
      </c>
      <c r="AL16" s="5785">
        <v>43100</v>
      </c>
      <c r="AM16" s="5744">
        <v>5000000</v>
      </c>
      <c r="AN16" s="5744">
        <v>5000000</v>
      </c>
      <c r="AO16" s="5574" t="s">
        <v>1713</v>
      </c>
    </row>
    <row r="17" spans="1:41" s="19" customFormat="1" ht="30" customHeight="1" x14ac:dyDescent="0.25">
      <c r="A17" s="5583" t="s">
        <v>161</v>
      </c>
      <c r="B17" s="5581" t="s">
        <v>6596</v>
      </c>
      <c r="C17" s="5582" t="s">
        <v>121</v>
      </c>
      <c r="D17" s="5569" t="s">
        <v>5209</v>
      </c>
      <c r="E17" s="5589" t="s">
        <v>5210</v>
      </c>
      <c r="F17" s="5575" t="s">
        <v>1747</v>
      </c>
      <c r="G17" s="5611">
        <v>5</v>
      </c>
      <c r="H17" s="5611" t="s">
        <v>1</v>
      </c>
      <c r="I17" s="5611">
        <v>5</v>
      </c>
      <c r="J17" s="5650">
        <v>5</v>
      </c>
      <c r="K17" s="5661"/>
      <c r="L17" s="5645">
        <f t="shared" ref="L17" si="4">+M17+N17+O17+P17+Q17+R17+S17+T17</f>
        <v>0</v>
      </c>
      <c r="M17" s="5646"/>
      <c r="N17" s="5646"/>
      <c r="O17" s="5646"/>
      <c r="P17" s="5646"/>
      <c r="Q17" s="5646"/>
      <c r="R17" s="5646"/>
      <c r="S17" s="5646"/>
      <c r="T17" s="5646"/>
      <c r="U17" s="5730">
        <f>V17+W17+X17+Y17+Z17+AA17+AB17+AC17</f>
        <v>0</v>
      </c>
      <c r="V17" s="5647"/>
      <c r="W17" s="5647"/>
      <c r="X17" s="5647"/>
      <c r="Y17" s="5647"/>
      <c r="Z17" s="5647"/>
      <c r="AA17" s="5647"/>
      <c r="AB17" s="5647"/>
      <c r="AC17" s="5647"/>
      <c r="AD17" s="5647"/>
      <c r="AE17" s="5647"/>
      <c r="AF17" s="5647"/>
      <c r="AG17" s="5570" t="s">
        <v>5211</v>
      </c>
      <c r="AH17" s="5570" t="s">
        <v>6412</v>
      </c>
      <c r="AI17" s="5611">
        <v>5</v>
      </c>
      <c r="AJ17" s="5611">
        <v>4</v>
      </c>
      <c r="AK17" s="5786">
        <v>42740</v>
      </c>
      <c r="AL17" s="5786">
        <v>42860</v>
      </c>
      <c r="AM17" s="5744">
        <v>630571409</v>
      </c>
      <c r="AN17" s="5744">
        <v>546732402</v>
      </c>
      <c r="AO17" s="5574" t="s">
        <v>5218</v>
      </c>
    </row>
    <row r="18" spans="1:41" s="19" customFormat="1" ht="30" customHeight="1" x14ac:dyDescent="0.25">
      <c r="A18" s="5583" t="s">
        <v>161</v>
      </c>
      <c r="B18" s="5581" t="s">
        <v>6596</v>
      </c>
      <c r="C18" s="5582" t="s">
        <v>121</v>
      </c>
      <c r="D18" s="5569" t="s">
        <v>5209</v>
      </c>
      <c r="E18" s="5589" t="s">
        <v>5210</v>
      </c>
      <c r="F18" s="5575" t="s">
        <v>1747</v>
      </c>
      <c r="G18" s="5611">
        <v>5</v>
      </c>
      <c r="H18" s="5611" t="s">
        <v>1</v>
      </c>
      <c r="I18" s="5611">
        <v>5</v>
      </c>
      <c r="J18" s="5650">
        <v>5</v>
      </c>
      <c r="K18" s="5661"/>
      <c r="L18" s="5645"/>
      <c r="M18" s="5646"/>
      <c r="N18" s="5646"/>
      <c r="O18" s="5646"/>
      <c r="P18" s="5646"/>
      <c r="Q18" s="5646"/>
      <c r="R18" s="5646"/>
      <c r="S18" s="5646"/>
      <c r="T18" s="5646"/>
      <c r="U18" s="5730">
        <f t="shared" ref="U18:U31" si="5">V18+W18+X18+Y18+Z18+AA18+AB18+AC18</f>
        <v>0</v>
      </c>
      <c r="V18" s="5647"/>
      <c r="W18" s="5647"/>
      <c r="X18" s="5647"/>
      <c r="Y18" s="5647"/>
      <c r="Z18" s="5647"/>
      <c r="AA18" s="5647"/>
      <c r="AB18" s="5647"/>
      <c r="AC18" s="5647"/>
      <c r="AD18" s="5647"/>
      <c r="AE18" s="5647"/>
      <c r="AF18" s="5647"/>
      <c r="AG18" s="5570"/>
      <c r="AH18" s="5570"/>
      <c r="AI18" s="5611"/>
      <c r="AJ18" s="5611"/>
      <c r="AK18" s="5786"/>
      <c r="AL18" s="5786"/>
      <c r="AM18" s="5744">
        <v>0</v>
      </c>
      <c r="AN18" s="5744"/>
      <c r="AO18" s="5574" t="s">
        <v>5218</v>
      </c>
    </row>
    <row r="19" spans="1:41" s="19" customFormat="1" ht="30" customHeight="1" x14ac:dyDescent="0.25">
      <c r="A19" s="5583" t="s">
        <v>161</v>
      </c>
      <c r="B19" s="5581" t="s">
        <v>6596</v>
      </c>
      <c r="C19" s="5582" t="s">
        <v>121</v>
      </c>
      <c r="D19" s="5569" t="s">
        <v>5220</v>
      </c>
      <c r="E19" s="5589" t="s">
        <v>5221</v>
      </c>
      <c r="F19" s="5575" t="s">
        <v>5222</v>
      </c>
      <c r="G19" s="5611">
        <v>5</v>
      </c>
      <c r="H19" s="5611" t="s">
        <v>0</v>
      </c>
      <c r="I19" s="5611">
        <v>2</v>
      </c>
      <c r="J19" s="5650"/>
      <c r="K19" s="5661"/>
      <c r="L19" s="5645">
        <f>M19+N19+O19+P19+Q19+R19+S19+T19</f>
        <v>0</v>
      </c>
      <c r="M19" s="5646"/>
      <c r="N19" s="5646"/>
      <c r="O19" s="5646"/>
      <c r="P19" s="5646"/>
      <c r="Q19" s="5646"/>
      <c r="R19" s="5646"/>
      <c r="S19" s="5646"/>
      <c r="T19" s="5646"/>
      <c r="U19" s="5730">
        <f t="shared" si="5"/>
        <v>0</v>
      </c>
      <c r="V19" s="5647"/>
      <c r="W19" s="5647"/>
      <c r="X19" s="5647"/>
      <c r="Y19" s="5647"/>
      <c r="Z19" s="5647"/>
      <c r="AA19" s="5647"/>
      <c r="AB19" s="5647"/>
      <c r="AC19" s="5647"/>
      <c r="AD19" s="5647"/>
      <c r="AE19" s="5647"/>
      <c r="AF19" s="5647"/>
      <c r="AG19" s="5570"/>
      <c r="AH19" s="5577" t="s">
        <v>5226</v>
      </c>
      <c r="AI19" s="5611">
        <v>1</v>
      </c>
      <c r="AJ19" s="5611">
        <v>1</v>
      </c>
      <c r="AK19" s="5786">
        <v>42917</v>
      </c>
      <c r="AL19" s="5786">
        <v>43100</v>
      </c>
      <c r="AM19" s="5744">
        <v>0</v>
      </c>
      <c r="AN19" s="5744">
        <v>0</v>
      </c>
      <c r="AO19" s="5574" t="s">
        <v>5218</v>
      </c>
    </row>
    <row r="20" spans="1:41" s="839" customFormat="1" ht="30" customHeight="1" x14ac:dyDescent="0.2">
      <c r="A20" s="5583" t="s">
        <v>161</v>
      </c>
      <c r="B20" s="5581" t="s">
        <v>6596</v>
      </c>
      <c r="C20" s="5582" t="s">
        <v>121</v>
      </c>
      <c r="D20" s="5569">
        <v>7</v>
      </c>
      <c r="E20" s="5589" t="s">
        <v>1811</v>
      </c>
      <c r="F20" s="5575" t="s">
        <v>1812</v>
      </c>
      <c r="G20" s="5657">
        <v>720</v>
      </c>
      <c r="H20" s="5657" t="s">
        <v>1</v>
      </c>
      <c r="I20" s="5657">
        <v>800</v>
      </c>
      <c r="J20" s="5650">
        <v>720</v>
      </c>
      <c r="K20" s="5568"/>
      <c r="L20" s="5645">
        <f t="shared" ref="L20:L22" si="6">+M20+N20+O20+P20+Q20+R20+S20+T20</f>
        <v>0</v>
      </c>
      <c r="M20" s="5652"/>
      <c r="N20" s="5652"/>
      <c r="O20" s="5652"/>
      <c r="P20" s="5652"/>
      <c r="Q20" s="5652"/>
      <c r="R20" s="5652"/>
      <c r="S20" s="5652"/>
      <c r="T20" s="5652"/>
      <c r="U20" s="5731">
        <f t="shared" si="5"/>
        <v>0</v>
      </c>
      <c r="V20" s="5647"/>
      <c r="W20" s="5647"/>
      <c r="X20" s="5647"/>
      <c r="Y20" s="5647"/>
      <c r="Z20" s="5647"/>
      <c r="AA20" s="5647"/>
      <c r="AB20" s="5647"/>
      <c r="AC20" s="5647"/>
      <c r="AD20" s="5647"/>
      <c r="AE20" s="5647"/>
      <c r="AF20" s="5647"/>
      <c r="AG20" s="5571"/>
      <c r="AH20" s="5570"/>
      <c r="AI20" s="5609"/>
      <c r="AJ20" s="5609"/>
      <c r="AK20" s="5785"/>
      <c r="AL20" s="5785"/>
      <c r="AM20" s="5741">
        <v>0</v>
      </c>
      <c r="AN20" s="5741">
        <v>0</v>
      </c>
      <c r="AO20" s="5574" t="s">
        <v>1713</v>
      </c>
    </row>
    <row r="21" spans="1:41" s="839" customFormat="1" ht="30" customHeight="1" x14ac:dyDescent="0.2">
      <c r="A21" s="5583" t="s">
        <v>161</v>
      </c>
      <c r="B21" s="5581" t="s">
        <v>6596</v>
      </c>
      <c r="C21" s="5582" t="s">
        <v>121</v>
      </c>
      <c r="D21" s="5569" t="s">
        <v>1813</v>
      </c>
      <c r="E21" s="5589" t="s">
        <v>1811</v>
      </c>
      <c r="F21" s="5575" t="s">
        <v>1812</v>
      </c>
      <c r="G21" s="5657">
        <v>720</v>
      </c>
      <c r="H21" s="5657" t="s">
        <v>1</v>
      </c>
      <c r="I21" s="5657">
        <v>720</v>
      </c>
      <c r="J21" s="5650">
        <v>720</v>
      </c>
      <c r="K21" s="5568"/>
      <c r="L21" s="5645">
        <f t="shared" si="6"/>
        <v>0</v>
      </c>
      <c r="M21" s="5652"/>
      <c r="N21" s="5652"/>
      <c r="O21" s="5652"/>
      <c r="P21" s="5652"/>
      <c r="Q21" s="5652"/>
      <c r="R21" s="5652"/>
      <c r="S21" s="5652"/>
      <c r="T21" s="5652"/>
      <c r="U21" s="5731">
        <f t="shared" si="5"/>
        <v>0</v>
      </c>
      <c r="V21" s="5647"/>
      <c r="W21" s="5647"/>
      <c r="X21" s="5647"/>
      <c r="Y21" s="5647"/>
      <c r="Z21" s="5647"/>
      <c r="AA21" s="5647"/>
      <c r="AB21" s="5647"/>
      <c r="AC21" s="5647"/>
      <c r="AD21" s="5647"/>
      <c r="AE21" s="5647"/>
      <c r="AF21" s="5647"/>
      <c r="AG21" s="5571"/>
      <c r="AH21" s="5570"/>
      <c r="AI21" s="5609"/>
      <c r="AJ21" s="5609"/>
      <c r="AK21" s="5785"/>
      <c r="AL21" s="5785"/>
      <c r="AM21" s="5741">
        <v>0</v>
      </c>
      <c r="AN21" s="5741">
        <v>0</v>
      </c>
      <c r="AO21" s="5574" t="s">
        <v>1713</v>
      </c>
    </row>
    <row r="22" spans="1:41" s="839" customFormat="1" ht="30" customHeight="1" x14ac:dyDescent="0.2">
      <c r="A22" s="5583" t="s">
        <v>161</v>
      </c>
      <c r="B22" s="5581" t="s">
        <v>6596</v>
      </c>
      <c r="C22" s="5582" t="s">
        <v>121</v>
      </c>
      <c r="D22" s="5569" t="s">
        <v>1814</v>
      </c>
      <c r="E22" s="5589" t="s">
        <v>1811</v>
      </c>
      <c r="F22" s="5575" t="s">
        <v>1812</v>
      </c>
      <c r="G22" s="5657">
        <v>720</v>
      </c>
      <c r="H22" s="5657" t="s">
        <v>0</v>
      </c>
      <c r="I22" s="5657">
        <v>80</v>
      </c>
      <c r="J22" s="5650"/>
      <c r="K22" s="5568"/>
      <c r="L22" s="5645">
        <f t="shared" si="6"/>
        <v>0</v>
      </c>
      <c r="M22" s="5652"/>
      <c r="N22" s="5652"/>
      <c r="O22" s="5652"/>
      <c r="P22" s="5652"/>
      <c r="Q22" s="5652"/>
      <c r="R22" s="5652"/>
      <c r="S22" s="5652"/>
      <c r="T22" s="5652"/>
      <c r="U22" s="5731">
        <f t="shared" si="5"/>
        <v>0</v>
      </c>
      <c r="V22" s="5647"/>
      <c r="W22" s="5647"/>
      <c r="X22" s="5647"/>
      <c r="Y22" s="5647"/>
      <c r="Z22" s="5647"/>
      <c r="AA22" s="5647"/>
      <c r="AB22" s="5647"/>
      <c r="AC22" s="5647"/>
      <c r="AD22" s="5647"/>
      <c r="AE22" s="5647"/>
      <c r="AF22" s="5647"/>
      <c r="AG22" s="5571"/>
      <c r="AH22" s="5570"/>
      <c r="AI22" s="5609"/>
      <c r="AJ22" s="5609"/>
      <c r="AK22" s="5785"/>
      <c r="AL22" s="5785"/>
      <c r="AM22" s="5742">
        <v>0</v>
      </c>
      <c r="AN22" s="5742">
        <v>0</v>
      </c>
      <c r="AO22" s="5574" t="s">
        <v>1713</v>
      </c>
    </row>
    <row r="23" spans="1:41" s="839" customFormat="1" ht="30" customHeight="1" x14ac:dyDescent="0.2">
      <c r="A23" s="5583" t="s">
        <v>161</v>
      </c>
      <c r="B23" s="5581" t="s">
        <v>6596</v>
      </c>
      <c r="C23" s="5582" t="s">
        <v>121</v>
      </c>
      <c r="D23" s="5569">
        <v>8</v>
      </c>
      <c r="E23" s="5589" t="s">
        <v>1815</v>
      </c>
      <c r="F23" s="5575" t="s">
        <v>1816</v>
      </c>
      <c r="G23" s="5657">
        <v>809</v>
      </c>
      <c r="H23" s="5657"/>
      <c r="I23" s="5657">
        <v>1009</v>
      </c>
      <c r="J23" s="5650"/>
      <c r="K23" s="5568"/>
      <c r="L23" s="5645">
        <f t="shared" ref="L23:L25" si="7">+M23+N23+O23+P23+Q23+R23+S23+T23</f>
        <v>0</v>
      </c>
      <c r="M23" s="5652"/>
      <c r="N23" s="5652"/>
      <c r="O23" s="5652"/>
      <c r="P23" s="5652"/>
      <c r="Q23" s="5652"/>
      <c r="R23" s="5652"/>
      <c r="S23" s="5652"/>
      <c r="T23" s="5652"/>
      <c r="U23" s="5731">
        <f t="shared" si="5"/>
        <v>0</v>
      </c>
      <c r="V23" s="5647"/>
      <c r="W23" s="5647"/>
      <c r="X23" s="5647"/>
      <c r="Y23" s="5647"/>
      <c r="Z23" s="5647"/>
      <c r="AA23" s="5647"/>
      <c r="AB23" s="5647"/>
      <c r="AC23" s="5647"/>
      <c r="AD23" s="5647"/>
      <c r="AE23" s="5647"/>
      <c r="AF23" s="5647"/>
      <c r="AG23" s="5571"/>
      <c r="AH23" s="5570"/>
      <c r="AI23" s="5609"/>
      <c r="AJ23" s="5609"/>
      <c r="AK23" s="5785"/>
      <c r="AL23" s="5785"/>
      <c r="AM23" s="5742">
        <v>0</v>
      </c>
      <c r="AN23" s="5742">
        <v>0</v>
      </c>
      <c r="AO23" s="5574" t="s">
        <v>1713</v>
      </c>
    </row>
    <row r="24" spans="1:41" s="839" customFormat="1" ht="30" customHeight="1" x14ac:dyDescent="0.2">
      <c r="A24" s="5583" t="s">
        <v>161</v>
      </c>
      <c r="B24" s="5581" t="s">
        <v>6596</v>
      </c>
      <c r="C24" s="5582" t="s">
        <v>121</v>
      </c>
      <c r="D24" s="5569" t="s">
        <v>1817</v>
      </c>
      <c r="E24" s="5589" t="s">
        <v>1815</v>
      </c>
      <c r="F24" s="5575" t="s">
        <v>1816</v>
      </c>
      <c r="G24" s="5657">
        <v>809</v>
      </c>
      <c r="H24" s="5657" t="s">
        <v>1</v>
      </c>
      <c r="I24" s="5657">
        <v>809</v>
      </c>
      <c r="J24" s="5650">
        <v>809</v>
      </c>
      <c r="K24" s="5568"/>
      <c r="L24" s="5645">
        <f t="shared" si="7"/>
        <v>0</v>
      </c>
      <c r="M24" s="5652"/>
      <c r="N24" s="5652"/>
      <c r="O24" s="5652"/>
      <c r="P24" s="5652"/>
      <c r="Q24" s="5652"/>
      <c r="R24" s="5652"/>
      <c r="S24" s="5652"/>
      <c r="T24" s="5652"/>
      <c r="U24" s="5731">
        <f t="shared" si="5"/>
        <v>0</v>
      </c>
      <c r="V24" s="5647"/>
      <c r="W24" s="5647"/>
      <c r="X24" s="5647"/>
      <c r="Y24" s="5647"/>
      <c r="Z24" s="5647"/>
      <c r="AA24" s="5647"/>
      <c r="AB24" s="5647"/>
      <c r="AC24" s="5647"/>
      <c r="AD24" s="5647"/>
      <c r="AE24" s="5647"/>
      <c r="AF24" s="5647"/>
      <c r="AG24" s="5571"/>
      <c r="AH24" s="5570"/>
      <c r="AI24" s="5609"/>
      <c r="AJ24" s="5609"/>
      <c r="AK24" s="5785"/>
      <c r="AL24" s="5785"/>
      <c r="AM24" s="5742">
        <v>0</v>
      </c>
      <c r="AN24" s="5742">
        <v>0</v>
      </c>
      <c r="AO24" s="5574" t="s">
        <v>1713</v>
      </c>
    </row>
    <row r="25" spans="1:41" s="839" customFormat="1" ht="30" customHeight="1" x14ac:dyDescent="0.2">
      <c r="A25" s="5583" t="s">
        <v>161</v>
      </c>
      <c r="B25" s="5581" t="s">
        <v>6596</v>
      </c>
      <c r="C25" s="5582" t="s">
        <v>121</v>
      </c>
      <c r="D25" s="5569" t="s">
        <v>1818</v>
      </c>
      <c r="E25" s="5589" t="s">
        <v>1819</v>
      </c>
      <c r="F25" s="5575" t="s">
        <v>1816</v>
      </c>
      <c r="G25" s="5657">
        <v>809</v>
      </c>
      <c r="H25" s="5657" t="s">
        <v>0</v>
      </c>
      <c r="I25" s="5657">
        <v>200</v>
      </c>
      <c r="J25" s="5650"/>
      <c r="K25" s="5568"/>
      <c r="L25" s="5645">
        <f t="shared" si="7"/>
        <v>0</v>
      </c>
      <c r="M25" s="5652"/>
      <c r="N25" s="5652"/>
      <c r="O25" s="5652"/>
      <c r="P25" s="5652"/>
      <c r="Q25" s="5652"/>
      <c r="R25" s="5652"/>
      <c r="S25" s="5652"/>
      <c r="T25" s="5652"/>
      <c r="U25" s="5731">
        <f t="shared" si="5"/>
        <v>0</v>
      </c>
      <c r="V25" s="5647"/>
      <c r="W25" s="5647"/>
      <c r="X25" s="5647"/>
      <c r="Y25" s="5647"/>
      <c r="Z25" s="5647"/>
      <c r="AA25" s="5647"/>
      <c r="AB25" s="5647"/>
      <c r="AC25" s="5647"/>
      <c r="AD25" s="5647"/>
      <c r="AE25" s="5647"/>
      <c r="AF25" s="5647"/>
      <c r="AG25" s="5571"/>
      <c r="AH25" s="5570"/>
      <c r="AI25" s="5609"/>
      <c r="AJ25" s="5609"/>
      <c r="AK25" s="5785"/>
      <c r="AL25" s="5785"/>
      <c r="AM25" s="5742">
        <v>0</v>
      </c>
      <c r="AN25" s="5742">
        <v>0</v>
      </c>
      <c r="AO25" s="5574" t="s">
        <v>1713</v>
      </c>
    </row>
    <row r="26" spans="1:41" s="839" customFormat="1" ht="30" customHeight="1" x14ac:dyDescent="0.2">
      <c r="A26" s="5583" t="s">
        <v>161</v>
      </c>
      <c r="B26" s="5581" t="s">
        <v>6596</v>
      </c>
      <c r="C26" s="5582" t="s">
        <v>121</v>
      </c>
      <c r="D26" s="5569">
        <v>9</v>
      </c>
      <c r="E26" s="5589" t="s">
        <v>1820</v>
      </c>
      <c r="F26" s="5570" t="s">
        <v>1821</v>
      </c>
      <c r="G26" s="5657">
        <v>0</v>
      </c>
      <c r="H26" s="5657" t="s">
        <v>1</v>
      </c>
      <c r="I26" s="5657">
        <v>1</v>
      </c>
      <c r="J26" s="5650">
        <v>1</v>
      </c>
      <c r="K26" s="5568"/>
      <c r="L26" s="5645">
        <f t="shared" ref="L26:L31" si="8">+M26+N26+O26+P26+Q26+R26+S26+T26</f>
        <v>117000000</v>
      </c>
      <c r="M26" s="5646">
        <v>117000000</v>
      </c>
      <c r="N26" s="5652"/>
      <c r="O26" s="5652"/>
      <c r="P26" s="5652"/>
      <c r="Q26" s="5652"/>
      <c r="R26" s="5652"/>
      <c r="S26" s="5652"/>
      <c r="T26" s="5652"/>
      <c r="U26" s="5731">
        <f t="shared" si="5"/>
        <v>117000000</v>
      </c>
      <c r="V26" s="5701">
        <v>117000000</v>
      </c>
      <c r="W26" s="5701"/>
      <c r="X26" s="5701"/>
      <c r="Y26" s="5701"/>
      <c r="Z26" s="5701"/>
      <c r="AA26" s="5701"/>
      <c r="AB26" s="5647"/>
      <c r="AC26" s="5647"/>
      <c r="AD26" s="5647"/>
      <c r="AE26" s="5647"/>
      <c r="AF26" s="5647"/>
      <c r="AG26" s="5571" t="s">
        <v>5817</v>
      </c>
      <c r="AH26" s="5570" t="s">
        <v>1676</v>
      </c>
      <c r="AI26" s="5609">
        <v>100</v>
      </c>
      <c r="AJ26" s="5609">
        <v>100</v>
      </c>
      <c r="AK26" s="5785">
        <v>42755</v>
      </c>
      <c r="AL26" s="5785">
        <v>43089</v>
      </c>
      <c r="AM26" s="5742">
        <v>78000000</v>
      </c>
      <c r="AN26" s="5742">
        <v>78000000</v>
      </c>
      <c r="AO26" s="5574" t="s">
        <v>1713</v>
      </c>
    </row>
    <row r="27" spans="1:41" s="839" customFormat="1" ht="30" customHeight="1" x14ac:dyDescent="0.2">
      <c r="A27" s="5583" t="s">
        <v>161</v>
      </c>
      <c r="B27" s="5581" t="s">
        <v>6596</v>
      </c>
      <c r="C27" s="5582" t="s">
        <v>121</v>
      </c>
      <c r="D27" s="5569">
        <v>9</v>
      </c>
      <c r="E27" s="5589" t="s">
        <v>1820</v>
      </c>
      <c r="F27" s="5570" t="s">
        <v>1821</v>
      </c>
      <c r="G27" s="5657">
        <v>0</v>
      </c>
      <c r="H27" s="5657" t="s">
        <v>1</v>
      </c>
      <c r="I27" s="5657">
        <v>1</v>
      </c>
      <c r="J27" s="5650">
        <v>1</v>
      </c>
      <c r="K27" s="5568"/>
      <c r="L27" s="5645"/>
      <c r="M27" s="5652"/>
      <c r="N27" s="5652"/>
      <c r="O27" s="5652"/>
      <c r="P27" s="5652"/>
      <c r="Q27" s="5652"/>
      <c r="R27" s="5652"/>
      <c r="S27" s="5652"/>
      <c r="T27" s="5652"/>
      <c r="U27" s="5731">
        <f t="shared" si="5"/>
        <v>0</v>
      </c>
      <c r="V27" s="5647"/>
      <c r="W27" s="5647"/>
      <c r="X27" s="5647"/>
      <c r="Y27" s="5647"/>
      <c r="Z27" s="5647"/>
      <c r="AA27" s="5647"/>
      <c r="AB27" s="5647"/>
      <c r="AC27" s="5647"/>
      <c r="AD27" s="5647"/>
      <c r="AE27" s="5647"/>
      <c r="AF27" s="5647"/>
      <c r="AG27" s="5571" t="s">
        <v>5818</v>
      </c>
      <c r="AH27" s="5570" t="s">
        <v>329</v>
      </c>
      <c r="AI27" s="5609">
        <v>100</v>
      </c>
      <c r="AJ27" s="5609">
        <v>100</v>
      </c>
      <c r="AK27" s="5785">
        <v>42852</v>
      </c>
      <c r="AL27" s="5785">
        <v>43070</v>
      </c>
      <c r="AM27" s="5742">
        <v>39000000</v>
      </c>
      <c r="AN27" s="5742">
        <v>39000000</v>
      </c>
      <c r="AO27" s="5574" t="s">
        <v>1713</v>
      </c>
    </row>
    <row r="28" spans="1:41" s="839" customFormat="1" ht="30" customHeight="1" x14ac:dyDescent="0.2">
      <c r="A28" s="5583" t="s">
        <v>161</v>
      </c>
      <c r="B28" s="5581" t="s">
        <v>6596</v>
      </c>
      <c r="C28" s="5582" t="s">
        <v>121</v>
      </c>
      <c r="D28" s="5569">
        <v>10</v>
      </c>
      <c r="E28" s="5589" t="s">
        <v>1844</v>
      </c>
      <c r="F28" s="5570" t="s">
        <v>1845</v>
      </c>
      <c r="G28" s="5657">
        <v>222</v>
      </c>
      <c r="H28" s="5657" t="s">
        <v>1</v>
      </c>
      <c r="I28" s="5657">
        <v>222</v>
      </c>
      <c r="J28" s="5650">
        <v>222</v>
      </c>
      <c r="K28" s="5568"/>
      <c r="L28" s="5645">
        <f t="shared" si="8"/>
        <v>114530500</v>
      </c>
      <c r="M28" s="5646">
        <v>114530500</v>
      </c>
      <c r="N28" s="5652"/>
      <c r="O28" s="5652"/>
      <c r="P28" s="5652"/>
      <c r="Q28" s="5652"/>
      <c r="R28" s="5652"/>
      <c r="S28" s="5652"/>
      <c r="T28" s="5652"/>
      <c r="U28" s="5731">
        <f t="shared" si="5"/>
        <v>114530500</v>
      </c>
      <c r="V28" s="5701">
        <v>114530500</v>
      </c>
      <c r="W28" s="5647"/>
      <c r="X28" s="5647"/>
      <c r="Y28" s="5647"/>
      <c r="Z28" s="5647"/>
      <c r="AA28" s="5647"/>
      <c r="AB28" s="5647"/>
      <c r="AC28" s="5647"/>
      <c r="AD28" s="5647"/>
      <c r="AE28" s="5647"/>
      <c r="AF28" s="5647"/>
      <c r="AG28" s="5570" t="s">
        <v>5819</v>
      </c>
      <c r="AH28" s="5570" t="s">
        <v>329</v>
      </c>
      <c r="AI28" s="5609">
        <v>100</v>
      </c>
      <c r="AJ28" s="5609">
        <v>100</v>
      </c>
      <c r="AK28" s="5785">
        <v>42887</v>
      </c>
      <c r="AL28" s="5785">
        <v>43098</v>
      </c>
      <c r="AM28" s="5742">
        <v>114530500</v>
      </c>
      <c r="AN28" s="5742">
        <v>114530500</v>
      </c>
      <c r="AO28" s="5574" t="s">
        <v>1713</v>
      </c>
    </row>
    <row r="29" spans="1:41" s="839" customFormat="1" ht="30" customHeight="1" x14ac:dyDescent="0.2">
      <c r="A29" s="5583" t="s">
        <v>161</v>
      </c>
      <c r="B29" s="5581" t="s">
        <v>6596</v>
      </c>
      <c r="C29" s="5582" t="s">
        <v>121</v>
      </c>
      <c r="D29" s="5569">
        <v>11</v>
      </c>
      <c r="E29" s="5589" t="s">
        <v>1851</v>
      </c>
      <c r="F29" s="5575" t="s">
        <v>1852</v>
      </c>
      <c r="G29" s="5657">
        <v>1</v>
      </c>
      <c r="H29" s="5657"/>
      <c r="I29" s="5657">
        <v>2</v>
      </c>
      <c r="J29" s="5650"/>
      <c r="K29" s="5568"/>
      <c r="L29" s="5645">
        <f t="shared" si="8"/>
        <v>0</v>
      </c>
      <c r="M29" s="5652"/>
      <c r="N29" s="5652"/>
      <c r="O29" s="5652"/>
      <c r="P29" s="5652"/>
      <c r="Q29" s="5652"/>
      <c r="R29" s="5652"/>
      <c r="S29" s="5652"/>
      <c r="T29" s="5652"/>
      <c r="U29" s="5731">
        <f t="shared" si="5"/>
        <v>0</v>
      </c>
      <c r="V29" s="5647"/>
      <c r="W29" s="5647"/>
      <c r="X29" s="5647"/>
      <c r="Y29" s="5647"/>
      <c r="Z29" s="5647"/>
      <c r="AA29" s="5647"/>
      <c r="AB29" s="5647"/>
      <c r="AC29" s="5647"/>
      <c r="AD29" s="5647"/>
      <c r="AE29" s="5647"/>
      <c r="AF29" s="5647"/>
      <c r="AG29" s="5571"/>
      <c r="AH29" s="5570"/>
      <c r="AI29" s="5609"/>
      <c r="AJ29" s="5609"/>
      <c r="AK29" s="5785"/>
      <c r="AL29" s="5785"/>
      <c r="AM29" s="5742">
        <v>0</v>
      </c>
      <c r="AN29" s="5742">
        <v>0</v>
      </c>
      <c r="AO29" s="5574" t="s">
        <v>1713</v>
      </c>
    </row>
    <row r="30" spans="1:41" s="839" customFormat="1" ht="30" customHeight="1" x14ac:dyDescent="0.2">
      <c r="A30" s="5583" t="s">
        <v>161</v>
      </c>
      <c r="B30" s="5581" t="s">
        <v>6596</v>
      </c>
      <c r="C30" s="5582" t="s">
        <v>121</v>
      </c>
      <c r="D30" s="5569" t="s">
        <v>1853</v>
      </c>
      <c r="E30" s="5589" t="s">
        <v>1854</v>
      </c>
      <c r="F30" s="5575" t="s">
        <v>1852</v>
      </c>
      <c r="G30" s="5657">
        <v>1</v>
      </c>
      <c r="H30" s="5657" t="s">
        <v>1</v>
      </c>
      <c r="I30" s="5657">
        <v>1</v>
      </c>
      <c r="J30" s="5650">
        <v>1</v>
      </c>
      <c r="K30" s="5568"/>
      <c r="L30" s="5645"/>
      <c r="M30" s="5652">
        <v>40000000</v>
      </c>
      <c r="N30" s="5652"/>
      <c r="O30" s="5652"/>
      <c r="P30" s="5652"/>
      <c r="Q30" s="5652"/>
      <c r="R30" s="5652"/>
      <c r="S30" s="5652"/>
      <c r="T30" s="5652"/>
      <c r="U30" s="5731">
        <f t="shared" si="5"/>
        <v>0</v>
      </c>
      <c r="V30" s="5647"/>
      <c r="W30" s="5647"/>
      <c r="X30" s="5647"/>
      <c r="Y30" s="5647"/>
      <c r="Z30" s="5647"/>
      <c r="AA30" s="5647"/>
      <c r="AB30" s="5647"/>
      <c r="AC30" s="5647"/>
      <c r="AD30" s="5647"/>
      <c r="AE30" s="5647"/>
      <c r="AF30" s="5647"/>
      <c r="AG30" s="5571"/>
      <c r="AH30" s="5570"/>
      <c r="AI30" s="5609"/>
      <c r="AJ30" s="5609"/>
      <c r="AK30" s="5785"/>
      <c r="AL30" s="5785"/>
      <c r="AM30" s="5742">
        <v>0</v>
      </c>
      <c r="AN30" s="5742">
        <v>0</v>
      </c>
      <c r="AO30" s="5574" t="s">
        <v>1713</v>
      </c>
    </row>
    <row r="31" spans="1:41" s="839" customFormat="1" ht="30" customHeight="1" x14ac:dyDescent="0.2">
      <c r="A31" s="5583" t="s">
        <v>161</v>
      </c>
      <c r="B31" s="5581" t="s">
        <v>6596</v>
      </c>
      <c r="C31" s="5582" t="s">
        <v>121</v>
      </c>
      <c r="D31" s="5569" t="s">
        <v>1855</v>
      </c>
      <c r="E31" s="5589" t="s">
        <v>1856</v>
      </c>
      <c r="F31" s="5575" t="s">
        <v>1857</v>
      </c>
      <c r="G31" s="5657">
        <v>1</v>
      </c>
      <c r="H31" s="5657" t="s">
        <v>0</v>
      </c>
      <c r="I31" s="5657">
        <v>1</v>
      </c>
      <c r="J31" s="5650">
        <v>1</v>
      </c>
      <c r="K31" s="5568"/>
      <c r="L31" s="5645">
        <f t="shared" si="8"/>
        <v>0</v>
      </c>
      <c r="M31" s="5652"/>
      <c r="N31" s="5652"/>
      <c r="O31" s="5652"/>
      <c r="P31" s="5652"/>
      <c r="Q31" s="5652"/>
      <c r="R31" s="5652"/>
      <c r="S31" s="5652"/>
      <c r="T31" s="5652"/>
      <c r="U31" s="5731">
        <f t="shared" si="5"/>
        <v>0</v>
      </c>
      <c r="V31" s="5647"/>
      <c r="W31" s="5647"/>
      <c r="X31" s="5647"/>
      <c r="Y31" s="5647"/>
      <c r="Z31" s="5647"/>
      <c r="AA31" s="5647"/>
      <c r="AB31" s="5647"/>
      <c r="AC31" s="5647"/>
      <c r="AD31" s="5647"/>
      <c r="AE31" s="5647"/>
      <c r="AF31" s="5647"/>
      <c r="AG31" s="5571"/>
      <c r="AH31" s="5570"/>
      <c r="AI31" s="5609"/>
      <c r="AJ31" s="5609"/>
      <c r="AK31" s="5785"/>
      <c r="AL31" s="5785"/>
      <c r="AM31" s="5742">
        <v>0</v>
      </c>
      <c r="AN31" s="5742">
        <v>0</v>
      </c>
      <c r="AO31" s="5574" t="s">
        <v>1713</v>
      </c>
    </row>
    <row r="32" spans="1:41" ht="30" customHeight="1" x14ac:dyDescent="0.2">
      <c r="A32" s="5583" t="s">
        <v>161</v>
      </c>
      <c r="B32" s="5581" t="s">
        <v>6596</v>
      </c>
      <c r="C32" s="5582" t="s">
        <v>121</v>
      </c>
      <c r="D32" s="5569">
        <v>12</v>
      </c>
      <c r="E32" s="5589" t="s">
        <v>909</v>
      </c>
      <c r="F32" s="5570" t="s">
        <v>910</v>
      </c>
      <c r="G32" s="5657">
        <v>1606</v>
      </c>
      <c r="H32" s="5657" t="s">
        <v>0</v>
      </c>
      <c r="I32" s="5657">
        <v>1927</v>
      </c>
      <c r="J32" s="5650"/>
      <c r="K32" s="5568"/>
      <c r="L32" s="5645">
        <f t="shared" ref="L32:L34" si="9">+M32+N32+O32+P32+Q32+R32+S32+T32</f>
        <v>0</v>
      </c>
      <c r="M32" s="5646"/>
      <c r="N32" s="5646"/>
      <c r="O32" s="5646"/>
      <c r="P32" s="5646"/>
      <c r="Q32" s="5646"/>
      <c r="R32" s="5646"/>
      <c r="S32" s="5646"/>
      <c r="T32" s="5646"/>
      <c r="U32" s="5731">
        <f>SUBTOTAL(9,V32:AC32)</f>
        <v>0</v>
      </c>
      <c r="V32" s="5647"/>
      <c r="W32" s="5647"/>
      <c r="X32" s="5647"/>
      <c r="Y32" s="5647"/>
      <c r="Z32" s="5647"/>
      <c r="AA32" s="5647"/>
      <c r="AB32" s="5647"/>
      <c r="AC32" s="5647"/>
      <c r="AD32" s="5647"/>
      <c r="AE32" s="5647"/>
      <c r="AF32" s="5647"/>
      <c r="AG32" s="5571"/>
      <c r="AH32" s="5570"/>
      <c r="AI32" s="5609"/>
      <c r="AJ32" s="5609"/>
      <c r="AK32" s="5785"/>
      <c r="AL32" s="5785"/>
      <c r="AM32" s="5744">
        <v>0</v>
      </c>
      <c r="AN32" s="5744">
        <v>0</v>
      </c>
      <c r="AO32" s="5574" t="s">
        <v>911</v>
      </c>
    </row>
    <row r="33" spans="1:41" ht="30" customHeight="1" x14ac:dyDescent="0.2">
      <c r="A33" s="5583" t="s">
        <v>161</v>
      </c>
      <c r="B33" s="5581" t="s">
        <v>6596</v>
      </c>
      <c r="C33" s="5582" t="s">
        <v>121</v>
      </c>
      <c r="D33" s="5569" t="s">
        <v>912</v>
      </c>
      <c r="E33" s="5589" t="s">
        <v>6597</v>
      </c>
      <c r="F33" s="5570" t="s">
        <v>910</v>
      </c>
      <c r="G33" s="5657">
        <v>1606</v>
      </c>
      <c r="H33" s="5657" t="s">
        <v>1</v>
      </c>
      <c r="I33" s="5657">
        <v>1606</v>
      </c>
      <c r="J33" s="5650">
        <v>1606</v>
      </c>
      <c r="K33" s="5568"/>
      <c r="L33" s="5645"/>
      <c r="M33" s="5646"/>
      <c r="N33" s="5646"/>
      <c r="O33" s="5646"/>
      <c r="P33" s="5646"/>
      <c r="Q33" s="5646"/>
      <c r="R33" s="5646"/>
      <c r="S33" s="5646"/>
      <c r="T33" s="5646"/>
      <c r="U33" s="5731">
        <f t="shared" ref="U33:U34" si="10">SUBTOTAL(9,V33:AC33)</f>
        <v>0</v>
      </c>
      <c r="V33" s="5647"/>
      <c r="W33" s="5647"/>
      <c r="X33" s="5647"/>
      <c r="Y33" s="5647"/>
      <c r="Z33" s="5647"/>
      <c r="AA33" s="5647"/>
      <c r="AB33" s="5647"/>
      <c r="AC33" s="5647"/>
      <c r="AD33" s="5647"/>
      <c r="AE33" s="5647"/>
      <c r="AF33" s="5647"/>
      <c r="AG33" s="5571" t="s">
        <v>5820</v>
      </c>
      <c r="AH33" s="5570" t="s">
        <v>383</v>
      </c>
      <c r="AI33" s="5609">
        <v>1606</v>
      </c>
      <c r="AJ33" s="5609">
        <v>1606</v>
      </c>
      <c r="AK33" s="5785">
        <v>42736</v>
      </c>
      <c r="AL33" s="5785">
        <v>43100</v>
      </c>
      <c r="AM33" s="5744">
        <v>0</v>
      </c>
      <c r="AN33" s="5744">
        <v>0</v>
      </c>
      <c r="AO33" s="5574" t="s">
        <v>911</v>
      </c>
    </row>
    <row r="34" spans="1:41" ht="30" customHeight="1" x14ac:dyDescent="0.2">
      <c r="A34" s="5583" t="s">
        <v>161</v>
      </c>
      <c r="B34" s="5581" t="s">
        <v>6596</v>
      </c>
      <c r="C34" s="5582" t="s">
        <v>121</v>
      </c>
      <c r="D34" s="5569" t="s">
        <v>914</v>
      </c>
      <c r="E34" s="5589" t="s">
        <v>915</v>
      </c>
      <c r="F34" s="5570" t="s">
        <v>910</v>
      </c>
      <c r="G34" s="5657">
        <v>0</v>
      </c>
      <c r="H34" s="5657" t="s">
        <v>0</v>
      </c>
      <c r="I34" s="5657">
        <v>321</v>
      </c>
      <c r="J34" s="5650">
        <v>321</v>
      </c>
      <c r="K34" s="5568"/>
      <c r="L34" s="5645">
        <f t="shared" si="9"/>
        <v>0</v>
      </c>
      <c r="M34" s="5646"/>
      <c r="N34" s="5646"/>
      <c r="O34" s="5646"/>
      <c r="P34" s="5646"/>
      <c r="Q34" s="5646"/>
      <c r="R34" s="5646"/>
      <c r="S34" s="5646"/>
      <c r="T34" s="5646"/>
      <c r="U34" s="5731">
        <f t="shared" si="10"/>
        <v>0</v>
      </c>
      <c r="V34" s="5647"/>
      <c r="W34" s="5647"/>
      <c r="X34" s="5647"/>
      <c r="Y34" s="5647"/>
      <c r="Z34" s="5647"/>
      <c r="AA34" s="5647"/>
      <c r="AB34" s="5647"/>
      <c r="AC34" s="5647"/>
      <c r="AD34" s="5647"/>
      <c r="AE34" s="5647"/>
      <c r="AF34" s="5647"/>
      <c r="AG34" s="5571" t="s">
        <v>5821</v>
      </c>
      <c r="AH34" s="5570" t="s">
        <v>383</v>
      </c>
      <c r="AI34" s="5609">
        <v>394</v>
      </c>
      <c r="AJ34" s="5609">
        <v>394</v>
      </c>
      <c r="AK34" s="5785">
        <v>42736</v>
      </c>
      <c r="AL34" s="5785">
        <v>43100</v>
      </c>
      <c r="AM34" s="5744">
        <v>0</v>
      </c>
      <c r="AN34" s="5744">
        <v>0</v>
      </c>
      <c r="AO34" s="5574" t="s">
        <v>911</v>
      </c>
    </row>
    <row r="35" spans="1:41" ht="30" customHeight="1" x14ac:dyDescent="0.2">
      <c r="A35" s="5583" t="s">
        <v>161</v>
      </c>
      <c r="B35" s="5581" t="s">
        <v>6596</v>
      </c>
      <c r="C35" s="5582" t="s">
        <v>121</v>
      </c>
      <c r="D35" s="5569">
        <v>13</v>
      </c>
      <c r="E35" s="5589" t="s">
        <v>3088</v>
      </c>
      <c r="F35" s="5570" t="s">
        <v>3089</v>
      </c>
      <c r="G35" s="5657">
        <v>241</v>
      </c>
      <c r="H35" s="5657" t="s">
        <v>1</v>
      </c>
      <c r="I35" s="5657">
        <v>301</v>
      </c>
      <c r="J35" s="5650">
        <v>301</v>
      </c>
      <c r="K35" s="5568"/>
      <c r="L35" s="5645">
        <f t="shared" ref="L35" si="11">+M35+N35+O35+P35+Q35+R35+S35+T35</f>
        <v>0</v>
      </c>
      <c r="M35" s="5646"/>
      <c r="N35" s="5646"/>
      <c r="O35" s="5646"/>
      <c r="P35" s="5646"/>
      <c r="Q35" s="5646"/>
      <c r="R35" s="5646"/>
      <c r="S35" s="5646"/>
      <c r="T35" s="5646"/>
      <c r="U35" s="5731">
        <f>V35+W35+X35+Y35+Z35+AA35+AB35+AC35+AD35+AE35+AF35</f>
        <v>0</v>
      </c>
      <c r="V35" s="5647"/>
      <c r="W35" s="5647"/>
      <c r="X35" s="5647"/>
      <c r="Y35" s="5647"/>
      <c r="Z35" s="5647"/>
      <c r="AA35" s="5647"/>
      <c r="AB35" s="5647"/>
      <c r="AC35" s="5647"/>
      <c r="AD35" s="5647"/>
      <c r="AE35" s="5647"/>
      <c r="AF35" s="5647"/>
      <c r="AG35" s="5571"/>
      <c r="AH35" s="5570"/>
      <c r="AI35" s="5609"/>
      <c r="AJ35" s="5609"/>
      <c r="AK35" s="5785"/>
      <c r="AL35" s="5785"/>
      <c r="AM35" s="5741">
        <v>0</v>
      </c>
      <c r="AN35" s="5741">
        <v>0</v>
      </c>
      <c r="AO35" s="5574" t="s">
        <v>3091</v>
      </c>
    </row>
    <row r="36" spans="1:41" ht="30" customHeight="1" x14ac:dyDescent="0.2">
      <c r="A36" s="5583" t="s">
        <v>161</v>
      </c>
      <c r="B36" s="5581" t="s">
        <v>6596</v>
      </c>
      <c r="C36" s="5582" t="s">
        <v>121</v>
      </c>
      <c r="D36" s="5569">
        <v>14</v>
      </c>
      <c r="E36" s="5589" t="s">
        <v>143</v>
      </c>
      <c r="F36" s="5575" t="s">
        <v>34</v>
      </c>
      <c r="G36" s="5657">
        <v>0</v>
      </c>
      <c r="H36" s="5657" t="s">
        <v>0</v>
      </c>
      <c r="I36" s="5657">
        <v>1500</v>
      </c>
      <c r="J36" s="5644">
        <v>200</v>
      </c>
      <c r="K36" s="5568"/>
      <c r="L36" s="5645">
        <f t="shared" ref="L36:L98" si="12">+M36+N36+O36+P36+Q36+R36+S36+T36</f>
        <v>2000000</v>
      </c>
      <c r="M36" s="5646">
        <v>2000000</v>
      </c>
      <c r="N36" s="5646"/>
      <c r="O36" s="5646"/>
      <c r="P36" s="5646"/>
      <c r="Q36" s="5646"/>
      <c r="R36" s="5646"/>
      <c r="S36" s="5646"/>
      <c r="T36" s="5646"/>
      <c r="U36" s="5730">
        <f>SUBTOTAL(9,V36:AC36)</f>
        <v>2000000</v>
      </c>
      <c r="V36" s="5701">
        <v>2000000</v>
      </c>
      <c r="W36" s="5701"/>
      <c r="X36" s="5701"/>
      <c r="Y36" s="5701"/>
      <c r="Z36" s="5701"/>
      <c r="AA36" s="5701"/>
      <c r="AB36" s="5701"/>
      <c r="AC36" s="5701"/>
      <c r="AD36" s="5701"/>
      <c r="AE36" s="5647"/>
      <c r="AF36" s="5647"/>
      <c r="AG36" s="5571" t="s">
        <v>415</v>
      </c>
      <c r="AH36" s="5570" t="s">
        <v>382</v>
      </c>
      <c r="AI36" s="5609">
        <v>1</v>
      </c>
      <c r="AJ36" s="5609">
        <v>0</v>
      </c>
      <c r="AK36" s="5785">
        <v>42917</v>
      </c>
      <c r="AL36" s="5785">
        <v>43100</v>
      </c>
      <c r="AM36" s="5741">
        <v>0</v>
      </c>
      <c r="AN36" s="5741">
        <v>0</v>
      </c>
      <c r="AO36" s="5574" t="s">
        <v>134</v>
      </c>
    </row>
    <row r="37" spans="1:41" ht="30" customHeight="1" x14ac:dyDescent="0.2">
      <c r="A37" s="5583" t="s">
        <v>161</v>
      </c>
      <c r="B37" s="5581" t="s">
        <v>6596</v>
      </c>
      <c r="C37" s="5582" t="s">
        <v>121</v>
      </c>
      <c r="D37" s="5569">
        <v>14</v>
      </c>
      <c r="E37" s="5589" t="s">
        <v>143</v>
      </c>
      <c r="F37" s="5575" t="s">
        <v>34</v>
      </c>
      <c r="G37" s="5657">
        <v>0</v>
      </c>
      <c r="H37" s="5657" t="s">
        <v>0</v>
      </c>
      <c r="I37" s="5657">
        <v>1500</v>
      </c>
      <c r="J37" s="5644">
        <v>200</v>
      </c>
      <c r="K37" s="5568"/>
      <c r="L37" s="5645"/>
      <c r="M37" s="5646"/>
      <c r="N37" s="5646"/>
      <c r="O37" s="5646"/>
      <c r="P37" s="5646"/>
      <c r="Q37" s="5646"/>
      <c r="R37" s="5646"/>
      <c r="S37" s="5646"/>
      <c r="T37" s="5646"/>
      <c r="U37" s="5731">
        <f t="shared" ref="U37:U69" si="13">SUBTOTAL(9,V37:AC37)</f>
        <v>0</v>
      </c>
      <c r="V37" s="5647"/>
      <c r="W37" s="5647"/>
      <c r="X37" s="5647"/>
      <c r="Y37" s="5647"/>
      <c r="Z37" s="5647"/>
      <c r="AA37" s="5647"/>
      <c r="AB37" s="5647"/>
      <c r="AC37" s="5647"/>
      <c r="AD37" s="5647"/>
      <c r="AE37" s="5647"/>
      <c r="AF37" s="5647"/>
      <c r="AG37" s="5571" t="s">
        <v>6721</v>
      </c>
      <c r="AH37" s="5570" t="s">
        <v>6699</v>
      </c>
      <c r="AI37" s="5609">
        <v>1</v>
      </c>
      <c r="AJ37" s="5609">
        <v>0</v>
      </c>
      <c r="AK37" s="5785">
        <v>42736</v>
      </c>
      <c r="AL37" s="5785" t="s">
        <v>6646</v>
      </c>
      <c r="AM37" s="5741">
        <v>2000000</v>
      </c>
      <c r="AN37" s="5741">
        <v>2000000</v>
      </c>
      <c r="AO37" s="5574" t="s">
        <v>134</v>
      </c>
    </row>
    <row r="38" spans="1:41" s="839" customFormat="1" ht="30" customHeight="1" x14ac:dyDescent="0.2">
      <c r="A38" s="5583" t="s">
        <v>161</v>
      </c>
      <c r="B38" s="5581" t="s">
        <v>6596</v>
      </c>
      <c r="C38" s="5582" t="s">
        <v>121</v>
      </c>
      <c r="D38" s="5569">
        <v>15</v>
      </c>
      <c r="E38" s="5589" t="s">
        <v>1858</v>
      </c>
      <c r="F38" s="5575" t="s">
        <v>1859</v>
      </c>
      <c r="G38" s="5657">
        <v>0</v>
      </c>
      <c r="H38" s="5657" t="s">
        <v>0</v>
      </c>
      <c r="I38" s="5657">
        <v>8</v>
      </c>
      <c r="J38" s="5650">
        <v>2</v>
      </c>
      <c r="K38" s="5568"/>
      <c r="L38" s="5645">
        <f t="shared" ref="L38:L51" si="14">+M38+N38+O38+P38+Q38+R38+S38+T38</f>
        <v>0</v>
      </c>
      <c r="M38" s="5652"/>
      <c r="N38" s="5652"/>
      <c r="O38" s="5652"/>
      <c r="P38" s="5652"/>
      <c r="Q38" s="5652"/>
      <c r="R38" s="5652"/>
      <c r="S38" s="5652"/>
      <c r="T38" s="5652"/>
      <c r="U38" s="5731">
        <f t="shared" ref="U38:U65" si="15">V38+W38+X38+Y38+Z38+AA38+AB38+AC38</f>
        <v>0</v>
      </c>
      <c r="V38" s="5647"/>
      <c r="W38" s="5647"/>
      <c r="X38" s="5647"/>
      <c r="Y38" s="5647"/>
      <c r="Z38" s="5647"/>
      <c r="AA38" s="5647"/>
      <c r="AB38" s="5647"/>
      <c r="AC38" s="5647"/>
      <c r="AD38" s="5647"/>
      <c r="AE38" s="5647"/>
      <c r="AF38" s="5647"/>
      <c r="AG38" s="5571"/>
      <c r="AH38" s="5570"/>
      <c r="AI38" s="5609"/>
      <c r="AJ38" s="5609"/>
      <c r="AK38" s="5785"/>
      <c r="AL38" s="5785"/>
      <c r="AM38" s="5742">
        <v>0</v>
      </c>
      <c r="AN38" s="5742">
        <v>0</v>
      </c>
      <c r="AO38" s="5574" t="s">
        <v>1713</v>
      </c>
    </row>
    <row r="39" spans="1:41" s="839" customFormat="1" ht="30" customHeight="1" x14ac:dyDescent="0.2">
      <c r="A39" s="5583" t="s">
        <v>161</v>
      </c>
      <c r="B39" s="5581" t="s">
        <v>6596</v>
      </c>
      <c r="C39" s="5582" t="s">
        <v>121</v>
      </c>
      <c r="D39" s="5569">
        <v>16</v>
      </c>
      <c r="E39" s="5589" t="s">
        <v>1860</v>
      </c>
      <c r="F39" s="5575" t="s">
        <v>1861</v>
      </c>
      <c r="G39" s="5657">
        <v>132</v>
      </c>
      <c r="H39" s="5657" t="s">
        <v>0</v>
      </c>
      <c r="I39" s="5657">
        <v>500</v>
      </c>
      <c r="J39" s="5650"/>
      <c r="K39" s="5568"/>
      <c r="L39" s="5645">
        <f t="shared" si="14"/>
        <v>0</v>
      </c>
      <c r="M39" s="5652"/>
      <c r="N39" s="5652"/>
      <c r="O39" s="5652"/>
      <c r="P39" s="5652"/>
      <c r="Q39" s="5652"/>
      <c r="R39" s="5652"/>
      <c r="S39" s="5652"/>
      <c r="T39" s="5652"/>
      <c r="U39" s="5731">
        <f t="shared" si="15"/>
        <v>0</v>
      </c>
      <c r="V39" s="5647"/>
      <c r="W39" s="5647"/>
      <c r="X39" s="5647"/>
      <c r="Y39" s="5647"/>
      <c r="Z39" s="5647"/>
      <c r="AA39" s="5647"/>
      <c r="AB39" s="5647"/>
      <c r="AC39" s="5647"/>
      <c r="AD39" s="5647"/>
      <c r="AE39" s="5647"/>
      <c r="AF39" s="5647"/>
      <c r="AG39" s="5571"/>
      <c r="AH39" s="5570"/>
      <c r="AI39" s="5609"/>
      <c r="AJ39" s="5609"/>
      <c r="AK39" s="5785"/>
      <c r="AL39" s="5785"/>
      <c r="AM39" s="5742">
        <v>0</v>
      </c>
      <c r="AN39" s="5742">
        <v>0</v>
      </c>
      <c r="AO39" s="5574" t="s">
        <v>1713</v>
      </c>
    </row>
    <row r="40" spans="1:41" s="839" customFormat="1" ht="30" customHeight="1" x14ac:dyDescent="0.2">
      <c r="A40" s="5583" t="s">
        <v>161</v>
      </c>
      <c r="B40" s="5581" t="s">
        <v>6596</v>
      </c>
      <c r="C40" s="5586" t="s">
        <v>122</v>
      </c>
      <c r="D40" s="5569">
        <v>17</v>
      </c>
      <c r="E40" s="5589" t="s">
        <v>1862</v>
      </c>
      <c r="F40" s="5575" t="s">
        <v>1863</v>
      </c>
      <c r="G40" s="5657">
        <v>3</v>
      </c>
      <c r="H40" s="5657"/>
      <c r="I40" s="5657">
        <v>5</v>
      </c>
      <c r="J40" s="5650"/>
      <c r="K40" s="5568"/>
      <c r="L40" s="5645">
        <f t="shared" si="14"/>
        <v>0</v>
      </c>
      <c r="M40" s="5652"/>
      <c r="N40" s="5652"/>
      <c r="O40" s="5652"/>
      <c r="P40" s="5652"/>
      <c r="Q40" s="5652"/>
      <c r="R40" s="5652"/>
      <c r="S40" s="5652"/>
      <c r="T40" s="5652"/>
      <c r="U40" s="5731">
        <f t="shared" si="15"/>
        <v>0</v>
      </c>
      <c r="V40" s="5647"/>
      <c r="W40" s="5647"/>
      <c r="X40" s="5647"/>
      <c r="Y40" s="5647"/>
      <c r="Z40" s="5647"/>
      <c r="AA40" s="5647"/>
      <c r="AB40" s="5647"/>
      <c r="AC40" s="5647"/>
      <c r="AD40" s="5647"/>
      <c r="AE40" s="5647"/>
      <c r="AF40" s="5647"/>
      <c r="AG40" s="5571"/>
      <c r="AH40" s="5570"/>
      <c r="AI40" s="5609"/>
      <c r="AJ40" s="5609"/>
      <c r="AK40" s="5785"/>
      <c r="AL40" s="5785"/>
      <c r="AM40" s="5742">
        <v>0</v>
      </c>
      <c r="AN40" s="5742">
        <v>0</v>
      </c>
      <c r="AO40" s="5574" t="s">
        <v>1713</v>
      </c>
    </row>
    <row r="41" spans="1:41" s="839" customFormat="1" ht="30" customHeight="1" x14ac:dyDescent="0.2">
      <c r="A41" s="5583" t="s">
        <v>161</v>
      </c>
      <c r="B41" s="5581" t="s">
        <v>6596</v>
      </c>
      <c r="C41" s="5586" t="s">
        <v>122</v>
      </c>
      <c r="D41" s="5569" t="s">
        <v>5800</v>
      </c>
      <c r="E41" s="5589" t="s">
        <v>1865</v>
      </c>
      <c r="F41" s="5575" t="s">
        <v>1863</v>
      </c>
      <c r="G41" s="5657">
        <v>3</v>
      </c>
      <c r="H41" s="5657" t="s">
        <v>1</v>
      </c>
      <c r="I41" s="5657">
        <v>3</v>
      </c>
      <c r="J41" s="5650">
        <v>3</v>
      </c>
      <c r="K41" s="5568"/>
      <c r="L41" s="5645">
        <f t="shared" si="14"/>
        <v>2048440760</v>
      </c>
      <c r="M41" s="5646">
        <v>2048440760</v>
      </c>
      <c r="N41" s="5646"/>
      <c r="O41" s="5646"/>
      <c r="P41" s="5646"/>
      <c r="Q41" s="5646"/>
      <c r="R41" s="5646"/>
      <c r="S41" s="5646"/>
      <c r="T41" s="5646"/>
      <c r="U41" s="5731">
        <f t="shared" si="15"/>
        <v>1774154960</v>
      </c>
      <c r="V41" s="5701">
        <v>1774154960</v>
      </c>
      <c r="W41" s="5701"/>
      <c r="X41" s="5701"/>
      <c r="Y41" s="5701"/>
      <c r="Z41" s="5701"/>
      <c r="AA41" s="5701"/>
      <c r="AB41" s="5701"/>
      <c r="AC41" s="5701"/>
      <c r="AD41" s="5647"/>
      <c r="AE41" s="5647"/>
      <c r="AF41" s="5647"/>
      <c r="AG41" s="5571" t="s">
        <v>5822</v>
      </c>
      <c r="AH41" s="5570" t="s">
        <v>1676</v>
      </c>
      <c r="AI41" s="5609">
        <v>100</v>
      </c>
      <c r="AJ41" s="5609">
        <v>100</v>
      </c>
      <c r="AK41" s="5785">
        <v>42795</v>
      </c>
      <c r="AL41" s="5785">
        <v>43098</v>
      </c>
      <c r="AM41" s="5741">
        <v>66669671</v>
      </c>
      <c r="AN41" s="5741">
        <v>66669671</v>
      </c>
      <c r="AO41" s="5574" t="s">
        <v>1713</v>
      </c>
    </row>
    <row r="42" spans="1:41" s="839" customFormat="1" ht="30" customHeight="1" x14ac:dyDescent="0.2">
      <c r="A42" s="5583" t="s">
        <v>161</v>
      </c>
      <c r="B42" s="5581" t="s">
        <v>6596</v>
      </c>
      <c r="C42" s="5586" t="s">
        <v>122</v>
      </c>
      <c r="D42" s="5569" t="s">
        <v>1864</v>
      </c>
      <c r="E42" s="5589" t="s">
        <v>1865</v>
      </c>
      <c r="F42" s="5575" t="s">
        <v>1863</v>
      </c>
      <c r="G42" s="5657">
        <v>3</v>
      </c>
      <c r="H42" s="5657" t="s">
        <v>1</v>
      </c>
      <c r="I42" s="5657">
        <v>3</v>
      </c>
      <c r="J42" s="5650"/>
      <c r="K42" s="5568"/>
      <c r="L42" s="5645"/>
      <c r="M42" s="5652"/>
      <c r="N42" s="5652"/>
      <c r="O42" s="5652"/>
      <c r="P42" s="5652"/>
      <c r="Q42" s="5652"/>
      <c r="R42" s="5652"/>
      <c r="S42" s="5652"/>
      <c r="T42" s="5652"/>
      <c r="U42" s="5731"/>
      <c r="V42" s="5647"/>
      <c r="W42" s="5647"/>
      <c r="X42" s="5647"/>
      <c r="Y42" s="5647"/>
      <c r="Z42" s="5647"/>
      <c r="AA42" s="5647"/>
      <c r="AB42" s="5647"/>
      <c r="AC42" s="5647"/>
      <c r="AD42" s="5647"/>
      <c r="AE42" s="5647"/>
      <c r="AF42" s="5647"/>
      <c r="AG42" s="5571" t="s">
        <v>5815</v>
      </c>
      <c r="AH42" s="5570" t="s">
        <v>6413</v>
      </c>
      <c r="AI42" s="5611">
        <v>1</v>
      </c>
      <c r="AJ42" s="5611">
        <v>1</v>
      </c>
      <c r="AK42" s="5785">
        <v>42736</v>
      </c>
      <c r="AL42" s="5785">
        <v>43098</v>
      </c>
      <c r="AM42" s="5744">
        <v>39000000</v>
      </c>
      <c r="AN42" s="5744">
        <v>39000000</v>
      </c>
      <c r="AO42" s="5574" t="s">
        <v>1713</v>
      </c>
    </row>
    <row r="43" spans="1:41" s="839" customFormat="1" ht="30" customHeight="1" x14ac:dyDescent="0.2">
      <c r="A43" s="5583" t="s">
        <v>161</v>
      </c>
      <c r="B43" s="5581" t="s">
        <v>6596</v>
      </c>
      <c r="C43" s="5586" t="s">
        <v>122</v>
      </c>
      <c r="D43" s="5569" t="s">
        <v>1864</v>
      </c>
      <c r="E43" s="5589" t="s">
        <v>1865</v>
      </c>
      <c r="F43" s="5575" t="s">
        <v>1863</v>
      </c>
      <c r="G43" s="5657">
        <v>3</v>
      </c>
      <c r="H43" s="5657" t="s">
        <v>1</v>
      </c>
      <c r="I43" s="5657">
        <v>3</v>
      </c>
      <c r="J43" s="5650">
        <v>3</v>
      </c>
      <c r="K43" s="5568"/>
      <c r="L43" s="5645"/>
      <c r="M43" s="5652"/>
      <c r="N43" s="5652"/>
      <c r="O43" s="5652"/>
      <c r="P43" s="5652"/>
      <c r="Q43" s="5652"/>
      <c r="R43" s="5652"/>
      <c r="S43" s="5652"/>
      <c r="T43" s="5652"/>
      <c r="U43" s="5731"/>
      <c r="V43" s="5647"/>
      <c r="W43" s="5647"/>
      <c r="X43" s="5647"/>
      <c r="Y43" s="5647"/>
      <c r="Z43" s="5647"/>
      <c r="AA43" s="5647"/>
      <c r="AB43" s="5647"/>
      <c r="AC43" s="5647"/>
      <c r="AD43" s="5647"/>
      <c r="AE43" s="5647"/>
      <c r="AF43" s="5647"/>
      <c r="AG43" s="5571" t="s">
        <v>6524</v>
      </c>
      <c r="AH43" s="5570" t="s">
        <v>383</v>
      </c>
      <c r="AI43" s="5611">
        <v>1</v>
      </c>
      <c r="AJ43" s="5611">
        <v>1</v>
      </c>
      <c r="AK43" s="5785">
        <v>42736</v>
      </c>
      <c r="AL43" s="5785">
        <v>43098</v>
      </c>
      <c r="AM43" s="5741">
        <v>120000000</v>
      </c>
      <c r="AN43" s="5741">
        <v>120000000</v>
      </c>
      <c r="AO43" s="5574" t="s">
        <v>1713</v>
      </c>
    </row>
    <row r="44" spans="1:41" s="839" customFormat="1" ht="30" customHeight="1" x14ac:dyDescent="0.2">
      <c r="A44" s="5583" t="s">
        <v>161</v>
      </c>
      <c r="B44" s="5581" t="s">
        <v>6596</v>
      </c>
      <c r="C44" s="5586" t="s">
        <v>122</v>
      </c>
      <c r="D44" s="5569" t="s">
        <v>1864</v>
      </c>
      <c r="E44" s="5589" t="s">
        <v>1865</v>
      </c>
      <c r="F44" s="5575" t="s">
        <v>1863</v>
      </c>
      <c r="G44" s="5657">
        <v>3</v>
      </c>
      <c r="H44" s="5657" t="s">
        <v>1</v>
      </c>
      <c r="I44" s="5657">
        <v>3</v>
      </c>
      <c r="J44" s="5650">
        <v>3</v>
      </c>
      <c r="K44" s="5568"/>
      <c r="L44" s="5645"/>
      <c r="M44" s="5652"/>
      <c r="N44" s="5652"/>
      <c r="O44" s="5652"/>
      <c r="P44" s="5652"/>
      <c r="Q44" s="5652"/>
      <c r="R44" s="5652"/>
      <c r="S44" s="5652"/>
      <c r="T44" s="5652"/>
      <c r="U44" s="5731"/>
      <c r="V44" s="5647"/>
      <c r="W44" s="5647"/>
      <c r="X44" s="5647"/>
      <c r="Y44" s="5647"/>
      <c r="Z44" s="5647"/>
      <c r="AA44" s="5647"/>
      <c r="AB44" s="5647"/>
      <c r="AC44" s="5647"/>
      <c r="AD44" s="5647"/>
      <c r="AE44" s="5647"/>
      <c r="AF44" s="5647"/>
      <c r="AG44" s="5571" t="s">
        <v>5824</v>
      </c>
      <c r="AH44" s="5570" t="s">
        <v>6413</v>
      </c>
      <c r="AI44" s="5609">
        <v>1</v>
      </c>
      <c r="AJ44" s="5609">
        <v>1</v>
      </c>
      <c r="AK44" s="5785">
        <v>42736</v>
      </c>
      <c r="AL44" s="5785">
        <v>43098</v>
      </c>
      <c r="AM44" s="5742">
        <v>28237120</v>
      </c>
      <c r="AN44" s="5742">
        <v>28237120</v>
      </c>
      <c r="AO44" s="5574" t="s">
        <v>1713</v>
      </c>
    </row>
    <row r="45" spans="1:41" s="839" customFormat="1" ht="30" customHeight="1" x14ac:dyDescent="0.2">
      <c r="A45" s="5583" t="s">
        <v>161</v>
      </c>
      <c r="B45" s="5581" t="s">
        <v>6596</v>
      </c>
      <c r="C45" s="5586" t="s">
        <v>122</v>
      </c>
      <c r="D45" s="5569" t="s">
        <v>1864</v>
      </c>
      <c r="E45" s="5589" t="s">
        <v>1865</v>
      </c>
      <c r="F45" s="5575" t="s">
        <v>1863</v>
      </c>
      <c r="G45" s="5657">
        <v>3</v>
      </c>
      <c r="H45" s="5657" t="s">
        <v>1</v>
      </c>
      <c r="I45" s="5657">
        <v>3</v>
      </c>
      <c r="J45" s="5650">
        <v>3</v>
      </c>
      <c r="K45" s="5568"/>
      <c r="L45" s="5645"/>
      <c r="M45" s="5652"/>
      <c r="N45" s="5652"/>
      <c r="O45" s="5652"/>
      <c r="P45" s="5652"/>
      <c r="Q45" s="5652"/>
      <c r="R45" s="5652"/>
      <c r="S45" s="5652"/>
      <c r="T45" s="5652"/>
      <c r="U45" s="5731"/>
      <c r="V45" s="5647"/>
      <c r="W45" s="5647"/>
      <c r="X45" s="5647"/>
      <c r="Y45" s="5647"/>
      <c r="Z45" s="5647"/>
      <c r="AA45" s="5647"/>
      <c r="AB45" s="5647"/>
      <c r="AC45" s="5647"/>
      <c r="AD45" s="5647"/>
      <c r="AE45" s="5647"/>
      <c r="AF45" s="5647"/>
      <c r="AG45" s="5571" t="s">
        <v>5825</v>
      </c>
      <c r="AH45" s="5570" t="s">
        <v>1910</v>
      </c>
      <c r="AI45" s="5609">
        <v>100</v>
      </c>
      <c r="AJ45" s="5609">
        <v>100</v>
      </c>
      <c r="AK45" s="5785">
        <v>42736</v>
      </c>
      <c r="AL45" s="5785">
        <v>43098</v>
      </c>
      <c r="AM45" s="5741">
        <v>4759040</v>
      </c>
      <c r="AN45" s="5741">
        <v>4759040</v>
      </c>
      <c r="AO45" s="5574" t="s">
        <v>1713</v>
      </c>
    </row>
    <row r="46" spans="1:41" s="839" customFormat="1" ht="30" customHeight="1" x14ac:dyDescent="0.2">
      <c r="A46" s="5583" t="s">
        <v>161</v>
      </c>
      <c r="B46" s="5581" t="s">
        <v>6596</v>
      </c>
      <c r="C46" s="5586" t="s">
        <v>122</v>
      </c>
      <c r="D46" s="5569" t="s">
        <v>1864</v>
      </c>
      <c r="E46" s="5589" t="s">
        <v>1865</v>
      </c>
      <c r="F46" s="5575" t="s">
        <v>1863</v>
      </c>
      <c r="G46" s="5657">
        <v>3</v>
      </c>
      <c r="H46" s="5657" t="s">
        <v>1</v>
      </c>
      <c r="I46" s="5657">
        <v>3</v>
      </c>
      <c r="J46" s="5650">
        <v>3</v>
      </c>
      <c r="K46" s="5568"/>
      <c r="L46" s="5645"/>
      <c r="M46" s="5652"/>
      <c r="N46" s="5652"/>
      <c r="O46" s="5652"/>
      <c r="P46" s="5652"/>
      <c r="Q46" s="5652"/>
      <c r="R46" s="5652"/>
      <c r="S46" s="5652"/>
      <c r="T46" s="5652"/>
      <c r="U46" s="5731"/>
      <c r="V46" s="5647"/>
      <c r="W46" s="5647"/>
      <c r="X46" s="5647"/>
      <c r="Y46" s="5647"/>
      <c r="Z46" s="5647"/>
      <c r="AA46" s="5647"/>
      <c r="AB46" s="5647"/>
      <c r="AC46" s="5647"/>
      <c r="AD46" s="5647"/>
      <c r="AE46" s="5647"/>
      <c r="AF46" s="5647"/>
      <c r="AG46" s="5571" t="s">
        <v>5825</v>
      </c>
      <c r="AH46" s="5570" t="s">
        <v>1910</v>
      </c>
      <c r="AI46" s="5609">
        <v>100</v>
      </c>
      <c r="AJ46" s="5609">
        <v>100</v>
      </c>
      <c r="AK46" s="5785">
        <v>42736</v>
      </c>
      <c r="AL46" s="5785">
        <v>43098</v>
      </c>
      <c r="AM46" s="5741">
        <v>5240960</v>
      </c>
      <c r="AN46" s="5741">
        <v>5240960</v>
      </c>
      <c r="AO46" s="5574" t="s">
        <v>1713</v>
      </c>
    </row>
    <row r="47" spans="1:41" s="839" customFormat="1" ht="30" customHeight="1" x14ac:dyDescent="0.2">
      <c r="A47" s="5583" t="s">
        <v>161</v>
      </c>
      <c r="B47" s="5581" t="s">
        <v>6596</v>
      </c>
      <c r="C47" s="5586" t="s">
        <v>122</v>
      </c>
      <c r="D47" s="5569" t="s">
        <v>1864</v>
      </c>
      <c r="E47" s="5589" t="s">
        <v>1865</v>
      </c>
      <c r="F47" s="5575" t="s">
        <v>1863</v>
      </c>
      <c r="G47" s="5657">
        <v>3</v>
      </c>
      <c r="H47" s="5657" t="s">
        <v>1</v>
      </c>
      <c r="I47" s="5657">
        <v>3</v>
      </c>
      <c r="J47" s="5650">
        <v>3</v>
      </c>
      <c r="K47" s="5568"/>
      <c r="L47" s="5645"/>
      <c r="M47" s="5652"/>
      <c r="N47" s="5652"/>
      <c r="O47" s="5652"/>
      <c r="P47" s="5652"/>
      <c r="Q47" s="5652"/>
      <c r="R47" s="5652"/>
      <c r="S47" s="5652"/>
      <c r="T47" s="5652"/>
      <c r="U47" s="5731"/>
      <c r="V47" s="5647"/>
      <c r="W47" s="5647"/>
      <c r="X47" s="5647"/>
      <c r="Y47" s="5647"/>
      <c r="Z47" s="5647"/>
      <c r="AA47" s="5647"/>
      <c r="AB47" s="5647"/>
      <c r="AC47" s="5647"/>
      <c r="AD47" s="5647"/>
      <c r="AE47" s="5647"/>
      <c r="AF47" s="5647"/>
      <c r="AG47" s="5571" t="s">
        <v>5822</v>
      </c>
      <c r="AH47" s="5570" t="s">
        <v>1676</v>
      </c>
      <c r="AI47" s="5609">
        <v>100</v>
      </c>
      <c r="AJ47" s="5609">
        <v>100</v>
      </c>
      <c r="AK47" s="5785">
        <v>42736</v>
      </c>
      <c r="AL47" s="5785">
        <v>43098</v>
      </c>
      <c r="AM47" s="5741">
        <v>3400000</v>
      </c>
      <c r="AN47" s="5741">
        <v>3400000</v>
      </c>
      <c r="AO47" s="5574" t="s">
        <v>1713</v>
      </c>
    </row>
    <row r="48" spans="1:41" s="839" customFormat="1" ht="30" customHeight="1" x14ac:dyDescent="0.2">
      <c r="A48" s="5583" t="s">
        <v>161</v>
      </c>
      <c r="B48" s="5581" t="s">
        <v>6596</v>
      </c>
      <c r="C48" s="5586" t="s">
        <v>122</v>
      </c>
      <c r="D48" s="5569" t="s">
        <v>1864</v>
      </c>
      <c r="E48" s="5589" t="s">
        <v>1865</v>
      </c>
      <c r="F48" s="5575" t="s">
        <v>1863</v>
      </c>
      <c r="G48" s="5657">
        <v>3</v>
      </c>
      <c r="H48" s="5657" t="s">
        <v>1</v>
      </c>
      <c r="I48" s="5657">
        <v>3</v>
      </c>
      <c r="J48" s="5650">
        <v>3</v>
      </c>
      <c r="K48" s="5568"/>
      <c r="L48" s="5645"/>
      <c r="M48" s="5652"/>
      <c r="N48" s="5652"/>
      <c r="O48" s="5652"/>
      <c r="P48" s="5652"/>
      <c r="Q48" s="5652"/>
      <c r="R48" s="5652"/>
      <c r="S48" s="5652"/>
      <c r="T48" s="5652"/>
      <c r="U48" s="5731"/>
      <c r="V48" s="5647"/>
      <c r="W48" s="5647"/>
      <c r="X48" s="5647"/>
      <c r="Y48" s="5647"/>
      <c r="Z48" s="5647"/>
      <c r="AA48" s="5647"/>
      <c r="AB48" s="5647"/>
      <c r="AC48" s="5647"/>
      <c r="AD48" s="5647"/>
      <c r="AE48" s="5647"/>
      <c r="AF48" s="5647"/>
      <c r="AG48" s="5571" t="s">
        <v>5822</v>
      </c>
      <c r="AH48" s="5570" t="s">
        <v>1676</v>
      </c>
      <c r="AI48" s="5609">
        <v>100</v>
      </c>
      <c r="AJ48" s="5609">
        <v>100</v>
      </c>
      <c r="AK48" s="5785">
        <v>42736</v>
      </c>
      <c r="AL48" s="5785">
        <v>43098</v>
      </c>
      <c r="AM48" s="5741">
        <v>6480000</v>
      </c>
      <c r="AN48" s="5741">
        <v>6480000</v>
      </c>
      <c r="AO48" s="5574" t="s">
        <v>1713</v>
      </c>
    </row>
    <row r="49" spans="1:41" s="839" customFormat="1" ht="30" customHeight="1" x14ac:dyDescent="0.2">
      <c r="A49" s="5583" t="s">
        <v>161</v>
      </c>
      <c r="B49" s="5581" t="s">
        <v>6596</v>
      </c>
      <c r="C49" s="5586" t="s">
        <v>122</v>
      </c>
      <c r="D49" s="5569" t="s">
        <v>1864</v>
      </c>
      <c r="E49" s="5589" t="s">
        <v>1865</v>
      </c>
      <c r="F49" s="5575" t="s">
        <v>1863</v>
      </c>
      <c r="G49" s="5657">
        <v>3</v>
      </c>
      <c r="H49" s="5657" t="s">
        <v>1</v>
      </c>
      <c r="I49" s="5657">
        <v>3</v>
      </c>
      <c r="J49" s="5650">
        <v>3</v>
      </c>
      <c r="K49" s="5568"/>
      <c r="L49" s="5645"/>
      <c r="M49" s="5652"/>
      <c r="N49" s="5652"/>
      <c r="O49" s="5652"/>
      <c r="P49" s="5652"/>
      <c r="Q49" s="5652"/>
      <c r="R49" s="5652"/>
      <c r="S49" s="5652"/>
      <c r="T49" s="5652"/>
      <c r="U49" s="5731"/>
      <c r="V49" s="5647"/>
      <c r="W49" s="5647"/>
      <c r="X49" s="5647"/>
      <c r="Y49" s="5647"/>
      <c r="Z49" s="5647"/>
      <c r="AA49" s="5647"/>
      <c r="AB49" s="5647"/>
      <c r="AC49" s="5647"/>
      <c r="AD49" s="5647"/>
      <c r="AE49" s="5647"/>
      <c r="AF49" s="5647"/>
      <c r="AG49" s="5571" t="s">
        <v>6722</v>
      </c>
      <c r="AH49" s="5570" t="s">
        <v>5368</v>
      </c>
      <c r="AI49" s="5609">
        <v>1</v>
      </c>
      <c r="AJ49" s="5609">
        <v>0</v>
      </c>
      <c r="AK49" s="5785">
        <v>42736</v>
      </c>
      <c r="AL49" s="5785">
        <v>43081</v>
      </c>
      <c r="AM49" s="5741">
        <v>1773213969</v>
      </c>
      <c r="AN49" s="5741">
        <v>1498928169</v>
      </c>
      <c r="AO49" s="5574" t="s">
        <v>1713</v>
      </c>
    </row>
    <row r="50" spans="1:41" s="839" customFormat="1" ht="30" customHeight="1" x14ac:dyDescent="0.2">
      <c r="A50" s="5583" t="s">
        <v>161</v>
      </c>
      <c r="B50" s="5581" t="s">
        <v>6596</v>
      </c>
      <c r="C50" s="5586" t="s">
        <v>122</v>
      </c>
      <c r="D50" s="5569" t="s">
        <v>1864</v>
      </c>
      <c r="E50" s="5589" t="s">
        <v>1865</v>
      </c>
      <c r="F50" s="5575" t="s">
        <v>1863</v>
      </c>
      <c r="G50" s="5657">
        <v>3</v>
      </c>
      <c r="H50" s="5657" t="s">
        <v>1</v>
      </c>
      <c r="I50" s="5657">
        <v>3</v>
      </c>
      <c r="J50" s="5650">
        <v>3</v>
      </c>
      <c r="K50" s="5568"/>
      <c r="L50" s="5645"/>
      <c r="M50" s="5652"/>
      <c r="N50" s="5652"/>
      <c r="O50" s="5652"/>
      <c r="P50" s="5652"/>
      <c r="Q50" s="5652"/>
      <c r="R50" s="5652"/>
      <c r="S50" s="5652"/>
      <c r="T50" s="5652"/>
      <c r="U50" s="5731"/>
      <c r="V50" s="5647"/>
      <c r="W50" s="5647"/>
      <c r="X50" s="5647"/>
      <c r="Y50" s="5647"/>
      <c r="Z50" s="5647"/>
      <c r="AA50" s="5647"/>
      <c r="AB50" s="5647"/>
      <c r="AC50" s="5647"/>
      <c r="AD50" s="5647"/>
      <c r="AE50" s="5647"/>
      <c r="AF50" s="5647"/>
      <c r="AG50" s="5571" t="s">
        <v>5822</v>
      </c>
      <c r="AH50" s="5570" t="s">
        <v>1676</v>
      </c>
      <c r="AI50" s="5609">
        <v>100</v>
      </c>
      <c r="AJ50" s="5609">
        <v>100</v>
      </c>
      <c r="AK50" s="5785">
        <v>42736</v>
      </c>
      <c r="AL50" s="5785">
        <v>43098</v>
      </c>
      <c r="AM50" s="5741">
        <v>1440000</v>
      </c>
      <c r="AN50" s="5741">
        <v>1440000</v>
      </c>
      <c r="AO50" s="5574" t="s">
        <v>1713</v>
      </c>
    </row>
    <row r="51" spans="1:41" s="839" customFormat="1" ht="30" customHeight="1" x14ac:dyDescent="0.2">
      <c r="A51" s="5583" t="s">
        <v>161</v>
      </c>
      <c r="B51" s="5581" t="s">
        <v>6596</v>
      </c>
      <c r="C51" s="5586" t="s">
        <v>122</v>
      </c>
      <c r="D51" s="5569" t="s">
        <v>1913</v>
      </c>
      <c r="E51" s="5589" t="s">
        <v>1914</v>
      </c>
      <c r="F51" s="5575" t="s">
        <v>1915</v>
      </c>
      <c r="G51" s="5657">
        <v>0</v>
      </c>
      <c r="H51" s="5657" t="s">
        <v>0</v>
      </c>
      <c r="I51" s="5657">
        <v>2</v>
      </c>
      <c r="J51" s="5650"/>
      <c r="K51" s="5568"/>
      <c r="L51" s="5645">
        <f t="shared" si="14"/>
        <v>0</v>
      </c>
      <c r="M51" s="5652"/>
      <c r="N51" s="5652"/>
      <c r="O51" s="5652"/>
      <c r="P51" s="5652"/>
      <c r="Q51" s="5652"/>
      <c r="R51" s="5652"/>
      <c r="S51" s="5652"/>
      <c r="T51" s="5652"/>
      <c r="U51" s="5731">
        <f t="shared" si="15"/>
        <v>0</v>
      </c>
      <c r="V51" s="5647"/>
      <c r="W51" s="5647"/>
      <c r="X51" s="5647"/>
      <c r="Y51" s="5647"/>
      <c r="Z51" s="5647"/>
      <c r="AA51" s="5647"/>
      <c r="AB51" s="5647"/>
      <c r="AC51" s="5647"/>
      <c r="AD51" s="5647"/>
      <c r="AE51" s="5647"/>
      <c r="AF51" s="5647"/>
      <c r="AG51" s="5570"/>
      <c r="AH51" s="5570"/>
      <c r="AI51" s="5611"/>
      <c r="AJ51" s="5611"/>
      <c r="AK51" s="5786"/>
      <c r="AL51" s="5786"/>
      <c r="AM51" s="5743">
        <v>0</v>
      </c>
      <c r="AN51" s="5743">
        <v>0</v>
      </c>
      <c r="AO51" s="5574" t="s">
        <v>1713</v>
      </c>
    </row>
    <row r="52" spans="1:41" ht="30" customHeight="1" x14ac:dyDescent="0.2">
      <c r="A52" s="5583" t="s">
        <v>161</v>
      </c>
      <c r="B52" s="5581" t="s">
        <v>6596</v>
      </c>
      <c r="C52" s="5586" t="s">
        <v>122</v>
      </c>
      <c r="D52" s="5569">
        <v>18</v>
      </c>
      <c r="E52" s="5589" t="s">
        <v>2508</v>
      </c>
      <c r="F52" s="5570" t="s">
        <v>2509</v>
      </c>
      <c r="G52" s="5657">
        <v>175</v>
      </c>
      <c r="H52" s="5657" t="s">
        <v>1</v>
      </c>
      <c r="I52" s="5657">
        <v>175</v>
      </c>
      <c r="J52" s="5650">
        <v>175</v>
      </c>
      <c r="K52" s="5568"/>
      <c r="L52" s="5645">
        <f t="shared" ref="L52:L58" si="16">+M52+N52+O52+P52+Q52+R52+S52+T52</f>
        <v>0</v>
      </c>
      <c r="M52" s="5646"/>
      <c r="N52" s="5646"/>
      <c r="O52" s="5646"/>
      <c r="P52" s="5646"/>
      <c r="Q52" s="5646"/>
      <c r="R52" s="5646"/>
      <c r="S52" s="5646"/>
      <c r="T52" s="5646"/>
      <c r="U52" s="5731">
        <f>V52+W52+X52+Y52+Z52+AA52+AB52+AC52+AD52+AE52+AF52</f>
        <v>0</v>
      </c>
      <c r="V52" s="5647"/>
      <c r="W52" s="5647"/>
      <c r="X52" s="5647"/>
      <c r="Y52" s="5647"/>
      <c r="Z52" s="5647"/>
      <c r="AA52" s="5647"/>
      <c r="AB52" s="5647"/>
      <c r="AC52" s="5647"/>
      <c r="AD52" s="5647"/>
      <c r="AE52" s="5647"/>
      <c r="AF52" s="5647"/>
      <c r="AG52" s="5580"/>
      <c r="AH52" s="5570"/>
      <c r="AI52" s="5609"/>
      <c r="AJ52" s="5609"/>
      <c r="AK52" s="5785"/>
      <c r="AL52" s="5785"/>
      <c r="AM52" s="5741">
        <v>0</v>
      </c>
      <c r="AN52" s="5741">
        <v>0</v>
      </c>
      <c r="AO52" s="5574" t="s">
        <v>2511</v>
      </c>
    </row>
    <row r="53" spans="1:41" ht="30" customHeight="1" x14ac:dyDescent="0.2">
      <c r="A53" s="5583" t="s">
        <v>161</v>
      </c>
      <c r="B53" s="5581" t="s">
        <v>6596</v>
      </c>
      <c r="C53" s="5586" t="s">
        <v>122</v>
      </c>
      <c r="D53" s="5569">
        <v>19</v>
      </c>
      <c r="E53" s="5589" t="s">
        <v>2512</v>
      </c>
      <c r="F53" s="5575" t="s">
        <v>2513</v>
      </c>
      <c r="G53" s="5657">
        <v>269</v>
      </c>
      <c r="H53" s="5657" t="s">
        <v>1</v>
      </c>
      <c r="I53" s="5657">
        <v>231</v>
      </c>
      <c r="J53" s="5650">
        <v>231</v>
      </c>
      <c r="K53" s="5568"/>
      <c r="L53" s="5645">
        <f t="shared" si="16"/>
        <v>0</v>
      </c>
      <c r="M53" s="5646"/>
      <c r="N53" s="5646"/>
      <c r="O53" s="5646"/>
      <c r="P53" s="5646"/>
      <c r="Q53" s="5646"/>
      <c r="R53" s="5646"/>
      <c r="S53" s="5646"/>
      <c r="T53" s="5646"/>
      <c r="U53" s="5731">
        <f>V53+W53+X53+Y53+Z53+AA53+AB53+AC53+AD53+AE53+AF53</f>
        <v>0</v>
      </c>
      <c r="V53" s="5647"/>
      <c r="W53" s="5647"/>
      <c r="X53" s="5647"/>
      <c r="Y53" s="5647"/>
      <c r="Z53" s="5647"/>
      <c r="AA53" s="5647"/>
      <c r="AB53" s="5647"/>
      <c r="AC53" s="5647"/>
      <c r="AD53" s="5647"/>
      <c r="AE53" s="5647"/>
      <c r="AF53" s="5647"/>
      <c r="AG53" s="5580"/>
      <c r="AH53" s="5570"/>
      <c r="AI53" s="5609"/>
      <c r="AJ53" s="5609"/>
      <c r="AK53" s="5785"/>
      <c r="AL53" s="5785"/>
      <c r="AM53" s="5741">
        <v>0</v>
      </c>
      <c r="AN53" s="5741">
        <v>0</v>
      </c>
      <c r="AO53" s="5574" t="s">
        <v>2511</v>
      </c>
    </row>
    <row r="54" spans="1:41" ht="30" customHeight="1" x14ac:dyDescent="0.2">
      <c r="A54" s="5583" t="s">
        <v>161</v>
      </c>
      <c r="B54" s="5581" t="s">
        <v>6596</v>
      </c>
      <c r="C54" s="5586" t="s">
        <v>122</v>
      </c>
      <c r="D54" s="5569">
        <v>20</v>
      </c>
      <c r="E54" s="5589" t="s">
        <v>6598</v>
      </c>
      <c r="F54" s="5575" t="s">
        <v>2515</v>
      </c>
      <c r="G54" s="5657">
        <v>1140</v>
      </c>
      <c r="H54" s="5657" t="s">
        <v>1</v>
      </c>
      <c r="I54" s="5657">
        <v>1200</v>
      </c>
      <c r="J54" s="5650">
        <v>1200</v>
      </c>
      <c r="K54" s="5568"/>
      <c r="L54" s="5645">
        <f t="shared" si="16"/>
        <v>0</v>
      </c>
      <c r="M54" s="5646"/>
      <c r="N54" s="5646"/>
      <c r="O54" s="5646"/>
      <c r="P54" s="5646"/>
      <c r="Q54" s="5646"/>
      <c r="R54" s="5646"/>
      <c r="S54" s="5646"/>
      <c r="T54" s="5646"/>
      <c r="U54" s="5731">
        <f>V54+W54+X54+Y54+Z54+AA54+AB54+AC54+AD54+AE54+AF54</f>
        <v>0</v>
      </c>
      <c r="V54" s="5647"/>
      <c r="W54" s="5647"/>
      <c r="X54" s="5647"/>
      <c r="Y54" s="5647"/>
      <c r="Z54" s="5647"/>
      <c r="AA54" s="5647"/>
      <c r="AB54" s="5647"/>
      <c r="AC54" s="5647"/>
      <c r="AD54" s="5647"/>
      <c r="AE54" s="5647"/>
      <c r="AF54" s="5647"/>
      <c r="AG54" s="5580"/>
      <c r="AH54" s="5570"/>
      <c r="AI54" s="5609"/>
      <c r="AJ54" s="5609"/>
      <c r="AK54" s="5785"/>
      <c r="AL54" s="5785"/>
      <c r="AM54" s="5741">
        <v>0</v>
      </c>
      <c r="AN54" s="5741">
        <v>0</v>
      </c>
      <c r="AO54" s="5574" t="s">
        <v>2511</v>
      </c>
    </row>
    <row r="55" spans="1:41" ht="30" customHeight="1" x14ac:dyDescent="0.2">
      <c r="A55" s="5583" t="s">
        <v>161</v>
      </c>
      <c r="B55" s="5581" t="s">
        <v>6596</v>
      </c>
      <c r="C55" s="5586" t="s">
        <v>122</v>
      </c>
      <c r="D55" s="5569">
        <v>21</v>
      </c>
      <c r="E55" s="5589" t="s">
        <v>6599</v>
      </c>
      <c r="F55" s="5575" t="s">
        <v>2517</v>
      </c>
      <c r="G55" s="5657">
        <v>2227</v>
      </c>
      <c r="H55" s="5657" t="s">
        <v>1</v>
      </c>
      <c r="I55" s="5657">
        <v>2300</v>
      </c>
      <c r="J55" s="5650">
        <v>2300</v>
      </c>
      <c r="K55" s="5568"/>
      <c r="L55" s="5645">
        <f t="shared" si="16"/>
        <v>0</v>
      </c>
      <c r="M55" s="5646"/>
      <c r="N55" s="5646"/>
      <c r="O55" s="5646"/>
      <c r="P55" s="5646"/>
      <c r="Q55" s="5646"/>
      <c r="R55" s="5646"/>
      <c r="S55" s="5646"/>
      <c r="T55" s="5646"/>
      <c r="U55" s="5731">
        <f>V55+W55+X55+Y55+Z55+AA55+AB55+AC55+AD55+AE55+AF55</f>
        <v>0</v>
      </c>
      <c r="V55" s="5647"/>
      <c r="W55" s="5647"/>
      <c r="X55" s="5647"/>
      <c r="Y55" s="5647"/>
      <c r="Z55" s="5647"/>
      <c r="AA55" s="5647"/>
      <c r="AB55" s="5647"/>
      <c r="AC55" s="5647"/>
      <c r="AD55" s="5647"/>
      <c r="AE55" s="5647"/>
      <c r="AF55" s="5647"/>
      <c r="AG55" s="5580"/>
      <c r="AH55" s="5570"/>
      <c r="AI55" s="5609"/>
      <c r="AJ55" s="5609"/>
      <c r="AK55" s="5785"/>
      <c r="AL55" s="5785"/>
      <c r="AM55" s="5741">
        <v>0</v>
      </c>
      <c r="AN55" s="5741">
        <v>0</v>
      </c>
      <c r="AO55" s="5574" t="s">
        <v>2511</v>
      </c>
    </row>
    <row r="56" spans="1:41" ht="30" customHeight="1" x14ac:dyDescent="0.2">
      <c r="A56" s="5583" t="s">
        <v>161</v>
      </c>
      <c r="B56" s="5581" t="s">
        <v>6596</v>
      </c>
      <c r="C56" s="5586" t="s">
        <v>122</v>
      </c>
      <c r="D56" s="5569">
        <v>22</v>
      </c>
      <c r="E56" s="5589" t="s">
        <v>6600</v>
      </c>
      <c r="F56" s="5575" t="s">
        <v>2519</v>
      </c>
      <c r="G56" s="5657">
        <v>554</v>
      </c>
      <c r="H56" s="5657" t="s">
        <v>1</v>
      </c>
      <c r="I56" s="5657">
        <v>600</v>
      </c>
      <c r="J56" s="5650">
        <v>600</v>
      </c>
      <c r="K56" s="5568"/>
      <c r="L56" s="5645">
        <f t="shared" si="16"/>
        <v>0</v>
      </c>
      <c r="M56" s="5646"/>
      <c r="N56" s="5646"/>
      <c r="O56" s="5646"/>
      <c r="P56" s="5646"/>
      <c r="Q56" s="5646"/>
      <c r="R56" s="5646"/>
      <c r="S56" s="5646"/>
      <c r="T56" s="5646"/>
      <c r="U56" s="5731">
        <f>V56+W56+X56+Y56+Z56+AA56+AB56+AC56+AD56+AE56+AF56</f>
        <v>0</v>
      </c>
      <c r="V56" s="5647"/>
      <c r="W56" s="5647"/>
      <c r="X56" s="5647"/>
      <c r="Y56" s="5647"/>
      <c r="Z56" s="5647"/>
      <c r="AA56" s="5647"/>
      <c r="AB56" s="5647"/>
      <c r="AC56" s="5647"/>
      <c r="AD56" s="5647"/>
      <c r="AE56" s="5647"/>
      <c r="AF56" s="5647"/>
      <c r="AG56" s="5580"/>
      <c r="AH56" s="5570"/>
      <c r="AI56" s="5609"/>
      <c r="AJ56" s="5609"/>
      <c r="AK56" s="5785"/>
      <c r="AL56" s="5785"/>
      <c r="AM56" s="5741">
        <v>0</v>
      </c>
      <c r="AN56" s="5741">
        <v>0</v>
      </c>
      <c r="AO56" s="5574" t="s">
        <v>2511</v>
      </c>
    </row>
    <row r="57" spans="1:41" ht="30" customHeight="1" x14ac:dyDescent="0.2">
      <c r="A57" s="5583" t="s">
        <v>161</v>
      </c>
      <c r="B57" s="5581" t="s">
        <v>6596</v>
      </c>
      <c r="C57" s="5586" t="s">
        <v>122</v>
      </c>
      <c r="D57" s="5569">
        <v>23</v>
      </c>
      <c r="E57" s="5589" t="s">
        <v>6601</v>
      </c>
      <c r="F57" s="5570" t="s">
        <v>2521</v>
      </c>
      <c r="G57" s="5657">
        <v>4191</v>
      </c>
      <c r="H57" s="5657" t="s">
        <v>1</v>
      </c>
      <c r="I57" s="5657">
        <v>4300</v>
      </c>
      <c r="J57" s="5650">
        <v>4300</v>
      </c>
      <c r="K57" s="5568"/>
      <c r="L57" s="5645">
        <f t="shared" si="16"/>
        <v>0</v>
      </c>
      <c r="M57" s="5646"/>
      <c r="N57" s="5646"/>
      <c r="O57" s="5646"/>
      <c r="P57" s="5646"/>
      <c r="Q57" s="5646"/>
      <c r="R57" s="5646"/>
      <c r="S57" s="5646"/>
      <c r="T57" s="5646"/>
      <c r="U57" s="5731">
        <f>V57+W57+X57+Y57+Z57+AA57+AB57+AC57+AD57+AE57+AF57</f>
        <v>0</v>
      </c>
      <c r="V57" s="5647"/>
      <c r="W57" s="5647"/>
      <c r="X57" s="5647"/>
      <c r="Y57" s="5647"/>
      <c r="Z57" s="5647"/>
      <c r="AA57" s="5647"/>
      <c r="AB57" s="5647"/>
      <c r="AC57" s="5647"/>
      <c r="AD57" s="5647"/>
      <c r="AE57" s="5647"/>
      <c r="AF57" s="5647"/>
      <c r="AG57" s="5580"/>
      <c r="AH57" s="5570"/>
      <c r="AI57" s="5609"/>
      <c r="AJ57" s="5609"/>
      <c r="AK57" s="5785"/>
      <c r="AL57" s="5785"/>
      <c r="AM57" s="5741">
        <v>0</v>
      </c>
      <c r="AN57" s="5741">
        <v>0</v>
      </c>
      <c r="AO57" s="5574" t="s">
        <v>2511</v>
      </c>
    </row>
    <row r="58" spans="1:41" ht="30" customHeight="1" x14ac:dyDescent="0.2">
      <c r="A58" s="5583" t="s">
        <v>161</v>
      </c>
      <c r="B58" s="5581" t="s">
        <v>6596</v>
      </c>
      <c r="C58" s="5586" t="s">
        <v>122</v>
      </c>
      <c r="D58" s="5569">
        <v>24</v>
      </c>
      <c r="E58" s="5589" t="s">
        <v>2522</v>
      </c>
      <c r="F58" s="5570" t="s">
        <v>2523</v>
      </c>
      <c r="G58" s="5657">
        <v>23</v>
      </c>
      <c r="H58" s="5657" t="s">
        <v>1</v>
      </c>
      <c r="I58" s="5657">
        <v>25</v>
      </c>
      <c r="J58" s="5650">
        <v>25</v>
      </c>
      <c r="K58" s="5568"/>
      <c r="L58" s="5645">
        <f t="shared" si="16"/>
        <v>0</v>
      </c>
      <c r="M58" s="5646"/>
      <c r="N58" s="5646"/>
      <c r="O58" s="5646"/>
      <c r="P58" s="5646"/>
      <c r="Q58" s="5646"/>
      <c r="R58" s="5646"/>
      <c r="S58" s="5646"/>
      <c r="T58" s="5646"/>
      <c r="U58" s="5731">
        <f>V58+W58+X58+Y58+Z58+AA58+AB58+AC58+AD58+AE58+AF58</f>
        <v>0</v>
      </c>
      <c r="V58" s="5647"/>
      <c r="W58" s="5647"/>
      <c r="X58" s="5647"/>
      <c r="Y58" s="5647"/>
      <c r="Z58" s="5647"/>
      <c r="AA58" s="5647"/>
      <c r="AB58" s="5647"/>
      <c r="AC58" s="5647"/>
      <c r="AD58" s="5647"/>
      <c r="AE58" s="5647"/>
      <c r="AF58" s="5647"/>
      <c r="AG58" s="5580"/>
      <c r="AH58" s="5570"/>
      <c r="AI58" s="5609"/>
      <c r="AJ58" s="5609"/>
      <c r="AK58" s="5785"/>
      <c r="AL58" s="5785"/>
      <c r="AM58" s="5741">
        <v>0</v>
      </c>
      <c r="AN58" s="5741">
        <v>0</v>
      </c>
      <c r="AO58" s="5574" t="s">
        <v>2511</v>
      </c>
    </row>
    <row r="59" spans="1:41" s="839" customFormat="1" ht="30" customHeight="1" x14ac:dyDescent="0.2">
      <c r="A59" s="5583" t="s">
        <v>161</v>
      </c>
      <c r="B59" s="5581" t="s">
        <v>6596</v>
      </c>
      <c r="C59" s="5586" t="s">
        <v>122</v>
      </c>
      <c r="D59" s="5569">
        <v>25</v>
      </c>
      <c r="E59" s="5589" t="s">
        <v>1916</v>
      </c>
      <c r="F59" s="5570" t="s">
        <v>1917</v>
      </c>
      <c r="G59" s="5657">
        <v>30</v>
      </c>
      <c r="H59" s="5657" t="s">
        <v>0</v>
      </c>
      <c r="I59" s="5657">
        <v>20</v>
      </c>
      <c r="J59" s="5650">
        <v>6</v>
      </c>
      <c r="K59" s="5568"/>
      <c r="L59" s="5645">
        <f t="shared" ref="L59:L65" si="17">+M59+N59+O59+P59+Q59+R59+S59+T59</f>
        <v>34080000</v>
      </c>
      <c r="M59" s="5652">
        <v>34080000</v>
      </c>
      <c r="N59" s="5652"/>
      <c r="O59" s="5652"/>
      <c r="P59" s="5652"/>
      <c r="Q59" s="5652"/>
      <c r="R59" s="5652"/>
      <c r="S59" s="5652"/>
      <c r="T59" s="5652"/>
      <c r="U59" s="5731">
        <f t="shared" si="15"/>
        <v>34079880</v>
      </c>
      <c r="V59" s="5701">
        <v>34079880</v>
      </c>
      <c r="W59" s="5701"/>
      <c r="X59" s="5701"/>
      <c r="Y59" s="5701"/>
      <c r="Z59" s="5701"/>
      <c r="AA59" s="5701"/>
      <c r="AB59" s="5701"/>
      <c r="AC59" s="5701"/>
      <c r="AD59" s="5647"/>
      <c r="AE59" s="5647"/>
      <c r="AF59" s="5647"/>
      <c r="AG59" s="5570" t="s">
        <v>5826</v>
      </c>
      <c r="AH59" s="5570" t="s">
        <v>330</v>
      </c>
      <c r="AI59" s="5609">
        <v>100</v>
      </c>
      <c r="AJ59" s="5609">
        <v>100</v>
      </c>
      <c r="AK59" s="5785">
        <v>42843</v>
      </c>
      <c r="AL59" s="5785">
        <v>43097</v>
      </c>
      <c r="AM59" s="5741">
        <v>28000000</v>
      </c>
      <c r="AN59" s="5741">
        <v>28000000</v>
      </c>
      <c r="AO59" s="5574" t="s">
        <v>1713</v>
      </c>
    </row>
    <row r="60" spans="1:41" s="839" customFormat="1" ht="30" customHeight="1" x14ac:dyDescent="0.2">
      <c r="A60" s="5583" t="s">
        <v>161</v>
      </c>
      <c r="B60" s="5581" t="s">
        <v>6596</v>
      </c>
      <c r="C60" s="5586" t="s">
        <v>122</v>
      </c>
      <c r="D60" s="5569">
        <v>25</v>
      </c>
      <c r="E60" s="5589" t="s">
        <v>1916</v>
      </c>
      <c r="F60" s="5570" t="s">
        <v>1917</v>
      </c>
      <c r="G60" s="5657">
        <v>30</v>
      </c>
      <c r="H60" s="5657" t="s">
        <v>0</v>
      </c>
      <c r="I60" s="5657">
        <v>20</v>
      </c>
      <c r="J60" s="5650">
        <v>6</v>
      </c>
      <c r="K60" s="5568"/>
      <c r="L60" s="5645"/>
      <c r="M60" s="5652"/>
      <c r="N60" s="5652"/>
      <c r="O60" s="5652"/>
      <c r="P60" s="5652"/>
      <c r="Q60" s="5652"/>
      <c r="R60" s="5652"/>
      <c r="S60" s="5652"/>
      <c r="T60" s="5652"/>
      <c r="U60" s="5731">
        <f t="shared" si="15"/>
        <v>0</v>
      </c>
      <c r="V60" s="5647"/>
      <c r="W60" s="5647"/>
      <c r="X60" s="5647"/>
      <c r="Y60" s="5647"/>
      <c r="Z60" s="5647"/>
      <c r="AA60" s="5647"/>
      <c r="AB60" s="5647"/>
      <c r="AC60" s="5647"/>
      <c r="AD60" s="5647"/>
      <c r="AE60" s="5647"/>
      <c r="AF60" s="5647"/>
      <c r="AG60" s="5570" t="s">
        <v>5827</v>
      </c>
      <c r="AH60" s="5570" t="s">
        <v>330</v>
      </c>
      <c r="AI60" s="5609">
        <v>100</v>
      </c>
      <c r="AJ60" s="5609">
        <v>100</v>
      </c>
      <c r="AK60" s="5785">
        <v>42857</v>
      </c>
      <c r="AL60" s="5785">
        <v>43098</v>
      </c>
      <c r="AM60" s="5741">
        <v>6080000</v>
      </c>
      <c r="AN60" s="5741">
        <v>6079880</v>
      </c>
      <c r="AO60" s="5574" t="s">
        <v>1713</v>
      </c>
    </row>
    <row r="61" spans="1:41" s="839" customFormat="1" ht="30" customHeight="1" x14ac:dyDescent="0.2">
      <c r="A61" s="5583" t="s">
        <v>161</v>
      </c>
      <c r="B61" s="5718" t="s">
        <v>6596</v>
      </c>
      <c r="C61" s="5719" t="s">
        <v>122</v>
      </c>
      <c r="D61" s="5585">
        <v>26</v>
      </c>
      <c r="E61" s="5589" t="s">
        <v>1928</v>
      </c>
      <c r="F61" s="5575" t="s">
        <v>1929</v>
      </c>
      <c r="G61" s="5681">
        <v>0</v>
      </c>
      <c r="H61" s="5681" t="s">
        <v>0</v>
      </c>
      <c r="I61" s="5681">
        <v>1</v>
      </c>
      <c r="J61" s="5663">
        <v>0.1</v>
      </c>
      <c r="K61" s="5709"/>
      <c r="L61" s="5645">
        <f t="shared" si="17"/>
        <v>10000000</v>
      </c>
      <c r="M61" s="5646">
        <v>10000000</v>
      </c>
      <c r="N61" s="5664"/>
      <c r="O61" s="5665"/>
      <c r="P61" s="5665"/>
      <c r="Q61" s="5665"/>
      <c r="R61" s="5665"/>
      <c r="S61" s="5665"/>
      <c r="T61" s="5665"/>
      <c r="U61" s="5731">
        <f t="shared" si="15"/>
        <v>0</v>
      </c>
      <c r="V61" s="5772"/>
      <c r="W61" s="5772"/>
      <c r="X61" s="5772"/>
      <c r="Y61" s="5772"/>
      <c r="Z61" s="5772"/>
      <c r="AA61" s="5772"/>
      <c r="AB61" s="5772"/>
      <c r="AC61" s="5772"/>
      <c r="AD61" s="5772"/>
      <c r="AE61" s="5772"/>
      <c r="AF61" s="5772"/>
      <c r="AG61" s="5571" t="s">
        <v>6638</v>
      </c>
      <c r="AH61" s="5570" t="s">
        <v>1929</v>
      </c>
      <c r="AI61" s="5609">
        <v>1</v>
      </c>
      <c r="AJ61" s="5609">
        <v>0</v>
      </c>
      <c r="AK61" s="5785">
        <v>42736</v>
      </c>
      <c r="AL61" s="5785">
        <v>43100</v>
      </c>
      <c r="AM61" s="5741">
        <v>10000000</v>
      </c>
      <c r="AN61" s="5742">
        <v>0</v>
      </c>
      <c r="AO61" s="5574" t="s">
        <v>1713</v>
      </c>
    </row>
    <row r="62" spans="1:41" s="839" customFormat="1" ht="30" customHeight="1" x14ac:dyDescent="0.2">
      <c r="A62" s="5583" t="s">
        <v>161</v>
      </c>
      <c r="B62" s="5581" t="s">
        <v>6596</v>
      </c>
      <c r="C62" s="5586" t="s">
        <v>122</v>
      </c>
      <c r="D62" s="5569">
        <v>27</v>
      </c>
      <c r="E62" s="5589" t="s">
        <v>1930</v>
      </c>
      <c r="F62" s="5570" t="s">
        <v>1931</v>
      </c>
      <c r="G62" s="5657">
        <v>1</v>
      </c>
      <c r="H62" s="5657"/>
      <c r="I62" s="5657">
        <v>2</v>
      </c>
      <c r="J62" s="5650"/>
      <c r="K62" s="5568"/>
      <c r="L62" s="5645">
        <f t="shared" si="17"/>
        <v>0</v>
      </c>
      <c r="M62" s="5652"/>
      <c r="N62" s="5667"/>
      <c r="O62" s="5652"/>
      <c r="P62" s="5652"/>
      <c r="Q62" s="5652"/>
      <c r="R62" s="5652"/>
      <c r="S62" s="5652"/>
      <c r="T62" s="5652"/>
      <c r="U62" s="5731">
        <f t="shared" si="15"/>
        <v>0</v>
      </c>
      <c r="V62" s="5647"/>
      <c r="W62" s="5647"/>
      <c r="X62" s="5647"/>
      <c r="Y62" s="5647"/>
      <c r="Z62" s="5647"/>
      <c r="AA62" s="5647"/>
      <c r="AB62" s="5647"/>
      <c r="AC62" s="5647"/>
      <c r="AD62" s="5647"/>
      <c r="AE62" s="5647"/>
      <c r="AF62" s="5647"/>
      <c r="AG62" s="5571"/>
      <c r="AH62" s="5570"/>
      <c r="AI62" s="5609"/>
      <c r="AJ62" s="5609"/>
      <c r="AK62" s="5785"/>
      <c r="AL62" s="5787"/>
      <c r="AM62" s="5742">
        <v>0</v>
      </c>
      <c r="AN62" s="5742">
        <v>0</v>
      </c>
      <c r="AO62" s="5574" t="s">
        <v>1713</v>
      </c>
    </row>
    <row r="63" spans="1:41" s="839" customFormat="1" ht="30" customHeight="1" x14ac:dyDescent="0.2">
      <c r="A63" s="5583" t="s">
        <v>161</v>
      </c>
      <c r="B63" s="5581" t="s">
        <v>6596</v>
      </c>
      <c r="C63" s="5586" t="s">
        <v>122</v>
      </c>
      <c r="D63" s="5569" t="s">
        <v>1932</v>
      </c>
      <c r="E63" s="5589" t="s">
        <v>6602</v>
      </c>
      <c r="F63" s="5570" t="s">
        <v>1931</v>
      </c>
      <c r="G63" s="5657">
        <v>1</v>
      </c>
      <c r="H63" s="5657" t="s">
        <v>1</v>
      </c>
      <c r="I63" s="5657">
        <v>1</v>
      </c>
      <c r="J63" s="5650">
        <v>1</v>
      </c>
      <c r="K63" s="5568"/>
      <c r="L63" s="5645"/>
      <c r="M63" s="5652">
        <v>40000000</v>
      </c>
      <c r="N63" s="5667"/>
      <c r="O63" s="5652"/>
      <c r="P63" s="5652"/>
      <c r="Q63" s="5652"/>
      <c r="R63" s="5652"/>
      <c r="S63" s="5652"/>
      <c r="T63" s="5652"/>
      <c r="U63" s="5731">
        <f t="shared" si="15"/>
        <v>0</v>
      </c>
      <c r="V63" s="5647"/>
      <c r="W63" s="5647"/>
      <c r="X63" s="5647"/>
      <c r="Y63" s="5647"/>
      <c r="Z63" s="5647"/>
      <c r="AA63" s="5647"/>
      <c r="AB63" s="5647"/>
      <c r="AC63" s="5647"/>
      <c r="AD63" s="5647"/>
      <c r="AE63" s="5647"/>
      <c r="AF63" s="5647"/>
      <c r="AG63" s="5571"/>
      <c r="AH63" s="5570"/>
      <c r="AI63" s="5609"/>
      <c r="AJ63" s="5609"/>
      <c r="AK63" s="5785"/>
      <c r="AL63" s="5787"/>
      <c r="AM63" s="5742">
        <v>0</v>
      </c>
      <c r="AN63" s="5742">
        <v>0</v>
      </c>
      <c r="AO63" s="5574" t="s">
        <v>1713</v>
      </c>
    </row>
    <row r="64" spans="1:41" s="839" customFormat="1" ht="30" customHeight="1" x14ac:dyDescent="0.2">
      <c r="A64" s="5583" t="s">
        <v>161</v>
      </c>
      <c r="B64" s="5581" t="s">
        <v>6596</v>
      </c>
      <c r="C64" s="5586" t="s">
        <v>122</v>
      </c>
      <c r="D64" s="5569" t="s">
        <v>1934</v>
      </c>
      <c r="E64" s="5589" t="s">
        <v>1935</v>
      </c>
      <c r="F64" s="5570" t="s">
        <v>1857</v>
      </c>
      <c r="G64" s="5657">
        <v>1</v>
      </c>
      <c r="H64" s="5657" t="s">
        <v>0</v>
      </c>
      <c r="I64" s="5657">
        <v>1</v>
      </c>
      <c r="J64" s="5650"/>
      <c r="K64" s="5710"/>
      <c r="L64" s="5645">
        <f t="shared" si="17"/>
        <v>0</v>
      </c>
      <c r="M64" s="5652"/>
      <c r="N64" s="5667"/>
      <c r="O64" s="5652"/>
      <c r="P64" s="5652"/>
      <c r="Q64" s="5652"/>
      <c r="R64" s="5652"/>
      <c r="S64" s="5652"/>
      <c r="T64" s="5652"/>
      <c r="U64" s="5731">
        <f t="shared" si="15"/>
        <v>0</v>
      </c>
      <c r="V64" s="5647"/>
      <c r="W64" s="5647"/>
      <c r="X64" s="5647"/>
      <c r="Y64" s="5647"/>
      <c r="Z64" s="5647"/>
      <c r="AA64" s="5647"/>
      <c r="AB64" s="5647"/>
      <c r="AC64" s="5647"/>
      <c r="AD64" s="5647"/>
      <c r="AE64" s="5647"/>
      <c r="AF64" s="5647"/>
      <c r="AG64" s="5571"/>
      <c r="AH64" s="5570"/>
      <c r="AI64" s="5609"/>
      <c r="AJ64" s="5609"/>
      <c r="AK64" s="5785"/>
      <c r="AL64" s="5787"/>
      <c r="AM64" s="5742">
        <v>0</v>
      </c>
      <c r="AN64" s="5742">
        <v>0</v>
      </c>
      <c r="AO64" s="5574" t="s">
        <v>1713</v>
      </c>
    </row>
    <row r="65" spans="1:41" s="839" customFormat="1" ht="30" customHeight="1" x14ac:dyDescent="0.2">
      <c r="A65" s="5583" t="s">
        <v>161</v>
      </c>
      <c r="B65" s="5581" t="s">
        <v>6596</v>
      </c>
      <c r="C65" s="5586" t="s">
        <v>122</v>
      </c>
      <c r="D65" s="5569">
        <v>28</v>
      </c>
      <c r="E65" s="5589" t="s">
        <v>1936</v>
      </c>
      <c r="F65" s="5570" t="s">
        <v>1937</v>
      </c>
      <c r="G65" s="5657">
        <v>0</v>
      </c>
      <c r="H65" s="5657" t="s">
        <v>0</v>
      </c>
      <c r="I65" s="5657">
        <v>1</v>
      </c>
      <c r="J65" s="5650">
        <v>0.25</v>
      </c>
      <c r="K65" s="5710"/>
      <c r="L65" s="5645">
        <f t="shared" si="17"/>
        <v>349069760</v>
      </c>
      <c r="M65" s="5646">
        <v>349069760</v>
      </c>
      <c r="N65" s="5668"/>
      <c r="O65" s="5646"/>
      <c r="P65" s="5646"/>
      <c r="Q65" s="5646"/>
      <c r="R65" s="5646"/>
      <c r="S65" s="5646"/>
      <c r="T65" s="5646"/>
      <c r="U65" s="5731">
        <f t="shared" si="15"/>
        <v>312938092</v>
      </c>
      <c r="V65" s="5701">
        <v>312938092</v>
      </c>
      <c r="W65" s="5701"/>
      <c r="X65" s="5701"/>
      <c r="Y65" s="5701"/>
      <c r="Z65" s="5701"/>
      <c r="AA65" s="5701"/>
      <c r="AB65" s="5701"/>
      <c r="AC65" s="5701"/>
      <c r="AD65" s="5647"/>
      <c r="AE65" s="5647"/>
      <c r="AF65" s="5647"/>
      <c r="AG65" s="5580" t="s">
        <v>5828</v>
      </c>
      <c r="AH65" s="5570" t="s">
        <v>6414</v>
      </c>
      <c r="AI65" s="5609">
        <v>1</v>
      </c>
      <c r="AJ65" s="5609">
        <v>1</v>
      </c>
      <c r="AK65" s="5785">
        <v>42796</v>
      </c>
      <c r="AL65" s="5785">
        <v>43010</v>
      </c>
      <c r="AM65" s="5741">
        <v>349069760</v>
      </c>
      <c r="AN65" s="5741">
        <v>312938092</v>
      </c>
      <c r="AO65" s="5574" t="s">
        <v>1713</v>
      </c>
    </row>
    <row r="66" spans="1:41" ht="30" customHeight="1" x14ac:dyDescent="0.2">
      <c r="A66" s="5583" t="s">
        <v>161</v>
      </c>
      <c r="B66" s="5581" t="s">
        <v>6596</v>
      </c>
      <c r="C66" s="5586" t="s">
        <v>122</v>
      </c>
      <c r="D66" s="5569" t="s">
        <v>918</v>
      </c>
      <c r="E66" s="5589" t="s">
        <v>919</v>
      </c>
      <c r="F66" s="5570" t="s">
        <v>917</v>
      </c>
      <c r="G66" s="5657">
        <v>4849</v>
      </c>
      <c r="H66" s="5657" t="s">
        <v>1</v>
      </c>
      <c r="I66" s="5657">
        <v>4849</v>
      </c>
      <c r="J66" s="5650">
        <v>4849</v>
      </c>
      <c r="K66" s="5568"/>
      <c r="L66" s="5645">
        <f t="shared" ref="L66:L69" si="18">+M66+N66+O66+P66+Q66+R66+S66+T66</f>
        <v>0</v>
      </c>
      <c r="M66" s="5646"/>
      <c r="N66" s="5646"/>
      <c r="O66" s="5646"/>
      <c r="P66" s="5646"/>
      <c r="Q66" s="5646"/>
      <c r="R66" s="5646"/>
      <c r="S66" s="5646"/>
      <c r="T66" s="5646"/>
      <c r="U66" s="5731">
        <f t="shared" si="13"/>
        <v>0</v>
      </c>
      <c r="V66" s="5647"/>
      <c r="W66" s="5647"/>
      <c r="X66" s="5647"/>
      <c r="Y66" s="5647"/>
      <c r="Z66" s="5647"/>
      <c r="AA66" s="5647"/>
      <c r="AB66" s="5647"/>
      <c r="AC66" s="5647"/>
      <c r="AD66" s="5647"/>
      <c r="AE66" s="5647"/>
      <c r="AF66" s="5647"/>
      <c r="AG66" s="5571" t="s">
        <v>5829</v>
      </c>
      <c r="AH66" s="5570" t="s">
        <v>383</v>
      </c>
      <c r="AI66" s="5609">
        <v>4849</v>
      </c>
      <c r="AJ66" s="5609">
        <v>4603</v>
      </c>
      <c r="AK66" s="5785">
        <v>42736</v>
      </c>
      <c r="AL66" s="5785">
        <v>43100</v>
      </c>
      <c r="AM66" s="5744">
        <v>0</v>
      </c>
      <c r="AN66" s="5744">
        <v>0</v>
      </c>
      <c r="AO66" s="5574" t="s">
        <v>911</v>
      </c>
    </row>
    <row r="67" spans="1:41" ht="30" customHeight="1" x14ac:dyDescent="0.2">
      <c r="A67" s="5583" t="s">
        <v>161</v>
      </c>
      <c r="B67" s="5581" t="s">
        <v>6596</v>
      </c>
      <c r="C67" s="5586" t="s">
        <v>122</v>
      </c>
      <c r="D67" s="5569" t="s">
        <v>920</v>
      </c>
      <c r="E67" s="5589" t="s">
        <v>921</v>
      </c>
      <c r="F67" s="5570" t="s">
        <v>922</v>
      </c>
      <c r="G67" s="5657">
        <v>0</v>
      </c>
      <c r="H67" s="5657" t="s">
        <v>0</v>
      </c>
      <c r="I67" s="5657">
        <v>970</v>
      </c>
      <c r="J67" s="5650">
        <v>970</v>
      </c>
      <c r="K67" s="5568"/>
      <c r="L67" s="5645">
        <f>+M2382+N2382+O2382+P2382+Q2382+R2382+S2382+T2382</f>
        <v>0</v>
      </c>
      <c r="M67" s="5646"/>
      <c r="N67" s="5646"/>
      <c r="O67" s="5646"/>
      <c r="P67" s="5646"/>
      <c r="Q67" s="5646"/>
      <c r="R67" s="5646"/>
      <c r="S67" s="5646"/>
      <c r="T67" s="5646"/>
      <c r="U67" s="5731">
        <f t="shared" si="13"/>
        <v>0</v>
      </c>
      <c r="V67" s="5647"/>
      <c r="W67" s="5647"/>
      <c r="X67" s="5647"/>
      <c r="Y67" s="5647"/>
      <c r="Z67" s="5647"/>
      <c r="AA67" s="5647"/>
      <c r="AB67" s="5647"/>
      <c r="AC67" s="5647"/>
      <c r="AD67" s="5647"/>
      <c r="AE67" s="5647"/>
      <c r="AF67" s="5647"/>
      <c r="AG67" s="5571" t="s">
        <v>5830</v>
      </c>
      <c r="AH67" s="5570" t="s">
        <v>383</v>
      </c>
      <c r="AI67" s="5609">
        <v>970</v>
      </c>
      <c r="AJ67" s="5609">
        <v>0</v>
      </c>
      <c r="AK67" s="5785">
        <v>42736</v>
      </c>
      <c r="AL67" s="5785">
        <v>43100</v>
      </c>
      <c r="AM67" s="5744">
        <v>0</v>
      </c>
      <c r="AN67" s="5744">
        <v>0</v>
      </c>
      <c r="AO67" s="5574" t="s">
        <v>911</v>
      </c>
    </row>
    <row r="68" spans="1:41" ht="30" customHeight="1" x14ac:dyDescent="0.2">
      <c r="A68" s="5583" t="s">
        <v>161</v>
      </c>
      <c r="B68" s="5581" t="s">
        <v>6596</v>
      </c>
      <c r="C68" s="5586" t="s">
        <v>122</v>
      </c>
      <c r="D68" s="5569" t="s">
        <v>925</v>
      </c>
      <c r="E68" s="5589" t="s">
        <v>926</v>
      </c>
      <c r="F68" s="5570" t="s">
        <v>924</v>
      </c>
      <c r="G68" s="5657">
        <v>1755</v>
      </c>
      <c r="H68" s="5657" t="s">
        <v>1</v>
      </c>
      <c r="I68" s="5657">
        <v>1755</v>
      </c>
      <c r="J68" s="5650">
        <v>1755</v>
      </c>
      <c r="K68" s="5568"/>
      <c r="L68" s="5645">
        <f t="shared" si="18"/>
        <v>0</v>
      </c>
      <c r="M68" s="5646"/>
      <c r="N68" s="5646"/>
      <c r="O68" s="5646"/>
      <c r="P68" s="5646"/>
      <c r="Q68" s="5646"/>
      <c r="R68" s="5646"/>
      <c r="S68" s="5646"/>
      <c r="T68" s="5646"/>
      <c r="U68" s="5731">
        <f t="shared" si="13"/>
        <v>0</v>
      </c>
      <c r="V68" s="5647"/>
      <c r="W68" s="5647"/>
      <c r="X68" s="5647"/>
      <c r="Y68" s="5647"/>
      <c r="Z68" s="5647"/>
      <c r="AA68" s="5647"/>
      <c r="AB68" s="5647"/>
      <c r="AC68" s="5647"/>
      <c r="AD68" s="5647"/>
      <c r="AE68" s="5647"/>
      <c r="AF68" s="5647"/>
      <c r="AG68" s="5571" t="s">
        <v>927</v>
      </c>
      <c r="AH68" s="5570" t="s">
        <v>383</v>
      </c>
      <c r="AI68" s="5609">
        <v>1755</v>
      </c>
      <c r="AJ68" s="5609">
        <v>1067</v>
      </c>
      <c r="AK68" s="5785">
        <v>42736</v>
      </c>
      <c r="AL68" s="5785">
        <v>43100</v>
      </c>
      <c r="AM68" s="5744">
        <v>0</v>
      </c>
      <c r="AN68" s="5744">
        <v>0</v>
      </c>
      <c r="AO68" s="5574" t="s">
        <v>911</v>
      </c>
    </row>
    <row r="69" spans="1:41" ht="30" customHeight="1" x14ac:dyDescent="0.2">
      <c r="A69" s="5583" t="s">
        <v>161</v>
      </c>
      <c r="B69" s="5581" t="s">
        <v>6596</v>
      </c>
      <c r="C69" s="5586" t="s">
        <v>122</v>
      </c>
      <c r="D69" s="5569" t="s">
        <v>928</v>
      </c>
      <c r="E69" s="5589" t="s">
        <v>929</v>
      </c>
      <c r="F69" s="5570" t="s">
        <v>930</v>
      </c>
      <c r="G69" s="5657">
        <v>0</v>
      </c>
      <c r="H69" s="5657" t="s">
        <v>0</v>
      </c>
      <c r="I69" s="5657">
        <v>351</v>
      </c>
      <c r="J69" s="5650" t="s">
        <v>931</v>
      </c>
      <c r="K69" s="5568"/>
      <c r="L69" s="5645">
        <f t="shared" si="18"/>
        <v>0</v>
      </c>
      <c r="M69" s="5646"/>
      <c r="N69" s="5646"/>
      <c r="O69" s="5646"/>
      <c r="P69" s="5646"/>
      <c r="Q69" s="5646"/>
      <c r="R69" s="5646"/>
      <c r="S69" s="5646"/>
      <c r="T69" s="5646"/>
      <c r="U69" s="5731">
        <f t="shared" si="13"/>
        <v>0</v>
      </c>
      <c r="V69" s="5647"/>
      <c r="W69" s="5647"/>
      <c r="X69" s="5647"/>
      <c r="Y69" s="5647"/>
      <c r="Z69" s="5647"/>
      <c r="AA69" s="5647"/>
      <c r="AB69" s="5647"/>
      <c r="AC69" s="5647"/>
      <c r="AD69" s="5647"/>
      <c r="AE69" s="5647"/>
      <c r="AF69" s="5647"/>
      <c r="AG69" s="5571" t="s">
        <v>932</v>
      </c>
      <c r="AH69" s="5570" t="s">
        <v>383</v>
      </c>
      <c r="AI69" s="5609">
        <v>351</v>
      </c>
      <c r="AJ69" s="5609">
        <v>0</v>
      </c>
      <c r="AK69" s="5785">
        <v>42736</v>
      </c>
      <c r="AL69" s="5785">
        <v>43100</v>
      </c>
      <c r="AM69" s="5744">
        <v>0</v>
      </c>
      <c r="AN69" s="5744">
        <v>0</v>
      </c>
      <c r="AO69" s="5574" t="s">
        <v>911</v>
      </c>
    </row>
    <row r="70" spans="1:41" ht="30" customHeight="1" x14ac:dyDescent="0.2">
      <c r="A70" s="5583" t="s">
        <v>161</v>
      </c>
      <c r="B70" s="5581" t="s">
        <v>6596</v>
      </c>
      <c r="C70" s="5586" t="s">
        <v>122</v>
      </c>
      <c r="D70" s="5569">
        <v>31</v>
      </c>
      <c r="E70" s="5589" t="s">
        <v>3092</v>
      </c>
      <c r="F70" s="5570" t="s">
        <v>3093</v>
      </c>
      <c r="G70" s="5657">
        <v>834</v>
      </c>
      <c r="H70" s="5657" t="s">
        <v>0</v>
      </c>
      <c r="I70" s="5657">
        <v>1043</v>
      </c>
      <c r="J70" s="5650">
        <v>1043</v>
      </c>
      <c r="K70" s="5568"/>
      <c r="L70" s="5645">
        <f t="shared" ref="L70:L71" si="19">+M70+N70+O70+P70+Q70+R70+S70+T70</f>
        <v>0</v>
      </c>
      <c r="M70" s="5646"/>
      <c r="N70" s="5668"/>
      <c r="O70" s="5646"/>
      <c r="P70" s="5646"/>
      <c r="Q70" s="5646"/>
      <c r="R70" s="5646"/>
      <c r="S70" s="5646"/>
      <c r="T70" s="5646"/>
      <c r="U70" s="5731">
        <f>V70+W70+X70+Y70+Z70+AA70+AB70+AC70+AD70+AE70+AF70</f>
        <v>0</v>
      </c>
      <c r="V70" s="5647"/>
      <c r="W70" s="5647"/>
      <c r="X70" s="5647"/>
      <c r="Y70" s="5647"/>
      <c r="Z70" s="5647"/>
      <c r="AA70" s="5647"/>
      <c r="AB70" s="5647"/>
      <c r="AC70" s="5647"/>
      <c r="AD70" s="5647"/>
      <c r="AE70" s="5647"/>
      <c r="AF70" s="5647"/>
      <c r="AG70" s="5571"/>
      <c r="AH70" s="5570"/>
      <c r="AI70" s="5609"/>
      <c r="AJ70" s="5609"/>
      <c r="AK70" s="5785"/>
      <c r="AL70" s="5787"/>
      <c r="AM70" s="5741">
        <v>0</v>
      </c>
      <c r="AN70" s="5741">
        <v>0</v>
      </c>
      <c r="AO70" s="5574" t="s">
        <v>3091</v>
      </c>
    </row>
    <row r="71" spans="1:41" ht="30" customHeight="1" x14ac:dyDescent="0.2">
      <c r="A71" s="5583" t="s">
        <v>161</v>
      </c>
      <c r="B71" s="5581" t="s">
        <v>6596</v>
      </c>
      <c r="C71" s="5586" t="s">
        <v>122</v>
      </c>
      <c r="D71" s="5569">
        <v>32</v>
      </c>
      <c r="E71" s="5589" t="s">
        <v>6603</v>
      </c>
      <c r="F71" s="5575" t="s">
        <v>3095</v>
      </c>
      <c r="G71" s="5657">
        <v>601</v>
      </c>
      <c r="H71" s="5657" t="s">
        <v>0</v>
      </c>
      <c r="I71" s="5657">
        <v>751</v>
      </c>
      <c r="J71" s="5650">
        <v>751</v>
      </c>
      <c r="K71" s="5568"/>
      <c r="L71" s="5645">
        <f t="shared" si="19"/>
        <v>0</v>
      </c>
      <c r="M71" s="5646"/>
      <c r="N71" s="5668"/>
      <c r="O71" s="5646"/>
      <c r="P71" s="5646"/>
      <c r="Q71" s="5646"/>
      <c r="R71" s="5646"/>
      <c r="S71" s="5646"/>
      <c r="T71" s="5646"/>
      <c r="U71" s="5731">
        <f>V71+W71+X71+Y71+Z71+AA71+AB71+AC71+AD71+AE71+AF71</f>
        <v>0</v>
      </c>
      <c r="V71" s="5647"/>
      <c r="W71" s="5647"/>
      <c r="X71" s="5647"/>
      <c r="Y71" s="5647"/>
      <c r="Z71" s="5647"/>
      <c r="AA71" s="5647"/>
      <c r="AB71" s="5647"/>
      <c r="AC71" s="5647"/>
      <c r="AD71" s="5647"/>
      <c r="AE71" s="5647"/>
      <c r="AF71" s="5647"/>
      <c r="AG71" s="5571"/>
      <c r="AH71" s="5570"/>
      <c r="AI71" s="5609"/>
      <c r="AJ71" s="5609"/>
      <c r="AK71" s="5785"/>
      <c r="AL71" s="5787"/>
      <c r="AM71" s="5741">
        <v>0</v>
      </c>
      <c r="AN71" s="5741">
        <v>0</v>
      </c>
      <c r="AO71" s="5574" t="s">
        <v>3091</v>
      </c>
    </row>
    <row r="72" spans="1:41" s="839" customFormat="1" ht="30" customHeight="1" x14ac:dyDescent="0.2">
      <c r="A72" s="5583" t="s">
        <v>161</v>
      </c>
      <c r="B72" s="5581" t="s">
        <v>6596</v>
      </c>
      <c r="C72" s="5586" t="s">
        <v>122</v>
      </c>
      <c r="D72" s="5569">
        <v>33</v>
      </c>
      <c r="E72" s="5589" t="s">
        <v>2032</v>
      </c>
      <c r="F72" s="5570" t="s">
        <v>2033</v>
      </c>
      <c r="G72" s="5657">
        <v>0</v>
      </c>
      <c r="H72" s="5657" t="s">
        <v>0</v>
      </c>
      <c r="I72" s="5657">
        <v>50</v>
      </c>
      <c r="J72" s="5650">
        <v>10</v>
      </c>
      <c r="K72" s="5710"/>
      <c r="L72" s="5645">
        <f t="shared" ref="L72" si="20">+M72+N72+O72+P72+Q72+R72+S72+T72</f>
        <v>16000000</v>
      </c>
      <c r="M72" s="5646">
        <v>16000000</v>
      </c>
      <c r="N72" s="5668"/>
      <c r="O72" s="5646"/>
      <c r="P72" s="5646"/>
      <c r="Q72" s="5646"/>
      <c r="R72" s="5646"/>
      <c r="S72" s="5646"/>
      <c r="T72" s="5646"/>
      <c r="U72" s="5731">
        <f t="shared" ref="U72" si="21">V72+W72+X72+Y72+Z72+AA72+AB72+AC72</f>
        <v>16000000</v>
      </c>
      <c r="V72" s="5647">
        <v>16000000</v>
      </c>
      <c r="W72" s="5662"/>
      <c r="X72" s="5647"/>
      <c r="Y72" s="5647"/>
      <c r="Z72" s="5647"/>
      <c r="AA72" s="5647"/>
      <c r="AB72" s="5647"/>
      <c r="AC72" s="5647"/>
      <c r="AD72" s="5647"/>
      <c r="AE72" s="5647"/>
      <c r="AF72" s="5647"/>
      <c r="AG72" s="5571" t="s">
        <v>2034</v>
      </c>
      <c r="AH72" s="5570" t="s">
        <v>6415</v>
      </c>
      <c r="AI72" s="5609">
        <v>1</v>
      </c>
      <c r="AJ72" s="5609">
        <v>10</v>
      </c>
      <c r="AK72" s="5785">
        <v>42901</v>
      </c>
      <c r="AL72" s="5785">
        <v>43098</v>
      </c>
      <c r="AM72" s="5742">
        <v>16000000</v>
      </c>
      <c r="AN72" s="5742">
        <v>16000000</v>
      </c>
      <c r="AO72" s="5574" t="s">
        <v>1713</v>
      </c>
    </row>
    <row r="73" spans="1:41" ht="30" customHeight="1" x14ac:dyDescent="0.2">
      <c r="A73" s="5583" t="s">
        <v>161</v>
      </c>
      <c r="B73" s="5581" t="s">
        <v>6596</v>
      </c>
      <c r="C73" s="5586" t="s">
        <v>122</v>
      </c>
      <c r="D73" s="5569">
        <v>34</v>
      </c>
      <c r="E73" s="5589" t="s">
        <v>1553</v>
      </c>
      <c r="F73" s="5570" t="s">
        <v>1554</v>
      </c>
      <c r="G73" s="5657">
        <v>10</v>
      </c>
      <c r="H73" s="5657" t="s">
        <v>0</v>
      </c>
      <c r="I73" s="5657">
        <v>10</v>
      </c>
      <c r="J73" s="5650">
        <v>3</v>
      </c>
      <c r="K73" s="5568"/>
      <c r="L73" s="5645">
        <f t="shared" ref="L73" si="22">+M73+N73+O73+P73+Q73+R73+S73+T73</f>
        <v>5000000</v>
      </c>
      <c r="M73" s="5568">
        <v>5000000</v>
      </c>
      <c r="N73" s="5668"/>
      <c r="O73" s="5646"/>
      <c r="P73" s="5646"/>
      <c r="Q73" s="5646"/>
      <c r="R73" s="5646"/>
      <c r="S73" s="5646"/>
      <c r="T73" s="5646"/>
      <c r="U73" s="5731">
        <f>V73+W73+X73+Y73+Z73+AA73+AB73+AC73+AD73+AE73+AF73</f>
        <v>4000000</v>
      </c>
      <c r="V73" s="5701">
        <v>4000000</v>
      </c>
      <c r="W73" s="5701"/>
      <c r="X73" s="5701"/>
      <c r="Y73" s="5701"/>
      <c r="Z73" s="5701"/>
      <c r="AA73" s="5701"/>
      <c r="AB73" s="5701"/>
      <c r="AC73" s="5701"/>
      <c r="AD73" s="5647"/>
      <c r="AE73" s="5647"/>
      <c r="AF73" s="5647"/>
      <c r="AG73" s="5571" t="s">
        <v>1560</v>
      </c>
      <c r="AH73" s="5570" t="s">
        <v>6416</v>
      </c>
      <c r="AI73" s="5609">
        <v>1</v>
      </c>
      <c r="AJ73" s="5609">
        <v>1</v>
      </c>
      <c r="AK73" s="5785">
        <v>42913</v>
      </c>
      <c r="AL73" s="5787">
        <v>43098</v>
      </c>
      <c r="AM73" s="5741">
        <v>5000000</v>
      </c>
      <c r="AN73" s="5741">
        <v>4000000</v>
      </c>
      <c r="AO73" s="5574" t="s">
        <v>1567</v>
      </c>
    </row>
    <row r="74" spans="1:41" ht="30" customHeight="1" x14ac:dyDescent="0.2">
      <c r="A74" s="5583" t="s">
        <v>161</v>
      </c>
      <c r="B74" s="5581" t="s">
        <v>6596</v>
      </c>
      <c r="C74" s="5586" t="s">
        <v>122</v>
      </c>
      <c r="D74" s="5569">
        <v>34</v>
      </c>
      <c r="E74" s="5589" t="s">
        <v>1553</v>
      </c>
      <c r="F74" s="5570" t="s">
        <v>1554</v>
      </c>
      <c r="G74" s="5657">
        <v>10</v>
      </c>
      <c r="H74" s="5657" t="s">
        <v>0</v>
      </c>
      <c r="I74" s="5657">
        <v>10</v>
      </c>
      <c r="J74" s="5650">
        <v>3</v>
      </c>
      <c r="K74" s="5568"/>
      <c r="L74" s="5645"/>
      <c r="M74" s="5646"/>
      <c r="N74" s="5646"/>
      <c r="O74" s="5646"/>
      <c r="P74" s="5646"/>
      <c r="Q74" s="5646"/>
      <c r="R74" s="5646"/>
      <c r="S74" s="5646"/>
      <c r="T74" s="5646"/>
      <c r="U74" s="5731">
        <f>V74+W74+X74+Y74+Z74+AA74+AB74+AC74+AD74+AE74+AF74</f>
        <v>0</v>
      </c>
      <c r="V74" s="5647"/>
      <c r="W74" s="5647"/>
      <c r="X74" s="5647"/>
      <c r="Y74" s="5647"/>
      <c r="Z74" s="5647"/>
      <c r="AA74" s="5647"/>
      <c r="AB74" s="5647"/>
      <c r="AC74" s="5647"/>
      <c r="AD74" s="5647"/>
      <c r="AE74" s="5647"/>
      <c r="AF74" s="5647"/>
      <c r="AG74" s="5571" t="s">
        <v>5831</v>
      </c>
      <c r="AH74" s="5570" t="s">
        <v>6417</v>
      </c>
      <c r="AI74" s="5609">
        <v>1</v>
      </c>
      <c r="AJ74" s="5609">
        <v>1</v>
      </c>
      <c r="AK74" s="5785">
        <v>42857</v>
      </c>
      <c r="AL74" s="5787">
        <v>43098</v>
      </c>
      <c r="AM74" s="5741">
        <v>0</v>
      </c>
      <c r="AN74" s="5741">
        <v>0</v>
      </c>
      <c r="AO74" s="5574" t="s">
        <v>1567</v>
      </c>
    </row>
    <row r="75" spans="1:41" s="839" customFormat="1" ht="30" customHeight="1" x14ac:dyDescent="0.2">
      <c r="A75" s="5583" t="s">
        <v>161</v>
      </c>
      <c r="B75" s="5581" t="s">
        <v>6596</v>
      </c>
      <c r="C75" s="5586" t="s">
        <v>122</v>
      </c>
      <c r="D75" s="5569">
        <v>35</v>
      </c>
      <c r="E75" s="5589" t="s">
        <v>2040</v>
      </c>
      <c r="F75" s="5570" t="s">
        <v>2041</v>
      </c>
      <c r="G75" s="5657">
        <v>1</v>
      </c>
      <c r="H75" s="5657" t="s">
        <v>0</v>
      </c>
      <c r="I75" s="5657">
        <v>1</v>
      </c>
      <c r="J75" s="5650">
        <v>0.25</v>
      </c>
      <c r="K75" s="5710"/>
      <c r="L75" s="5645">
        <f t="shared" ref="L75" si="23">+M75+N75+O75+P75+Q75+R75+S75+T75</f>
        <v>13000000</v>
      </c>
      <c r="M75" s="5652">
        <v>13000000</v>
      </c>
      <c r="N75" s="5667"/>
      <c r="O75" s="5652"/>
      <c r="P75" s="5652"/>
      <c r="Q75" s="5652"/>
      <c r="R75" s="5652"/>
      <c r="S75" s="5652"/>
      <c r="T75" s="5652"/>
      <c r="U75" s="5731">
        <f t="shared" ref="U75:U76" si="24">V75+W75+X75+Y75+Z75+AA75+AB75+AC75</f>
        <v>12100000</v>
      </c>
      <c r="V75" s="5701">
        <v>12100000</v>
      </c>
      <c r="W75" s="5701"/>
      <c r="X75" s="5701"/>
      <c r="Y75" s="5701"/>
      <c r="Z75" s="5701"/>
      <c r="AA75" s="5701"/>
      <c r="AB75" s="5701"/>
      <c r="AC75" s="5701"/>
      <c r="AD75" s="5647"/>
      <c r="AE75" s="5647"/>
      <c r="AF75" s="5647"/>
      <c r="AG75" s="5571" t="s">
        <v>5832</v>
      </c>
      <c r="AH75" s="5570" t="s">
        <v>6708</v>
      </c>
      <c r="AI75" s="5609">
        <v>100</v>
      </c>
      <c r="AJ75" s="5609">
        <v>100</v>
      </c>
      <c r="AK75" s="5785">
        <v>42865</v>
      </c>
      <c r="AL75" s="5785">
        <v>43101</v>
      </c>
      <c r="AM75" s="5745">
        <v>12491830</v>
      </c>
      <c r="AN75" s="5745">
        <v>12100000</v>
      </c>
      <c r="AO75" s="5574" t="s">
        <v>1713</v>
      </c>
    </row>
    <row r="76" spans="1:41" s="839" customFormat="1" ht="30" customHeight="1" x14ac:dyDescent="0.2">
      <c r="A76" s="5583" t="s">
        <v>161</v>
      </c>
      <c r="B76" s="5581" t="s">
        <v>6596</v>
      </c>
      <c r="C76" s="5586" t="s">
        <v>122</v>
      </c>
      <c r="D76" s="5569">
        <v>35</v>
      </c>
      <c r="E76" s="5589" t="s">
        <v>2040</v>
      </c>
      <c r="F76" s="5570" t="s">
        <v>2041</v>
      </c>
      <c r="G76" s="5657">
        <v>1</v>
      </c>
      <c r="H76" s="5657" t="s">
        <v>0</v>
      </c>
      <c r="I76" s="5657">
        <v>1</v>
      </c>
      <c r="J76" s="5650">
        <v>0.25</v>
      </c>
      <c r="K76" s="5568"/>
      <c r="L76" s="5645"/>
      <c r="M76" s="5652"/>
      <c r="N76" s="5652"/>
      <c r="O76" s="5652"/>
      <c r="P76" s="5652"/>
      <c r="Q76" s="5652"/>
      <c r="R76" s="5652"/>
      <c r="S76" s="5652"/>
      <c r="T76" s="5652"/>
      <c r="U76" s="5731">
        <f t="shared" si="24"/>
        <v>0</v>
      </c>
      <c r="V76" s="5647"/>
      <c r="W76" s="5647"/>
      <c r="X76" s="5647"/>
      <c r="Y76" s="5647"/>
      <c r="Z76" s="5647"/>
      <c r="AA76" s="5647"/>
      <c r="AB76" s="5647"/>
      <c r="AC76" s="5647"/>
      <c r="AD76" s="5647"/>
      <c r="AE76" s="5647"/>
      <c r="AF76" s="5647"/>
      <c r="AG76" s="5571" t="s">
        <v>2034</v>
      </c>
      <c r="AH76" s="5570" t="s">
        <v>6415</v>
      </c>
      <c r="AI76" s="5609">
        <v>1</v>
      </c>
      <c r="AJ76" s="5609">
        <v>1</v>
      </c>
      <c r="AK76" s="5785"/>
      <c r="AL76" s="5785" t="s">
        <v>2048</v>
      </c>
      <c r="AM76" s="5742">
        <v>508170</v>
      </c>
      <c r="AN76" s="5742">
        <v>0</v>
      </c>
      <c r="AO76" s="5574" t="s">
        <v>1713</v>
      </c>
    </row>
    <row r="77" spans="1:41" ht="30" customHeight="1" x14ac:dyDescent="0.2">
      <c r="A77" s="5583" t="s">
        <v>161</v>
      </c>
      <c r="B77" s="5581" t="s">
        <v>6596</v>
      </c>
      <c r="C77" s="5586" t="s">
        <v>122</v>
      </c>
      <c r="D77" s="5569">
        <v>36</v>
      </c>
      <c r="E77" s="5589" t="s">
        <v>44</v>
      </c>
      <c r="F77" s="5570" t="s">
        <v>45</v>
      </c>
      <c r="G77" s="5657">
        <v>0</v>
      </c>
      <c r="H77" s="5657" t="s">
        <v>0</v>
      </c>
      <c r="I77" s="5657">
        <v>2500</v>
      </c>
      <c r="J77" s="5644">
        <v>300</v>
      </c>
      <c r="K77" s="5568"/>
      <c r="L77" s="5645">
        <f t="shared" si="12"/>
        <v>22000000</v>
      </c>
      <c r="M77" s="5646">
        <v>22000000</v>
      </c>
      <c r="N77" s="5646"/>
      <c r="O77" s="5646"/>
      <c r="P77" s="5646"/>
      <c r="Q77" s="5646"/>
      <c r="R77" s="5646"/>
      <c r="S77" s="5646"/>
      <c r="T77" s="5646"/>
      <c r="U77" s="5730">
        <f t="shared" ref="U77" si="25">SUBTOTAL(9,V77:AC77)</f>
        <v>2000000</v>
      </c>
      <c r="V77" s="5701">
        <v>2000000</v>
      </c>
      <c r="W77" s="5701"/>
      <c r="X77" s="5701"/>
      <c r="Y77" s="5701"/>
      <c r="Z77" s="5701"/>
      <c r="AA77" s="5701"/>
      <c r="AB77" s="5701"/>
      <c r="AC77" s="5701"/>
      <c r="AD77" s="5647"/>
      <c r="AE77" s="5647"/>
      <c r="AF77" s="5647"/>
      <c r="AG77" s="5571" t="s">
        <v>5833</v>
      </c>
      <c r="AH77" s="5570" t="s">
        <v>383</v>
      </c>
      <c r="AI77" s="5609">
        <v>1</v>
      </c>
      <c r="AJ77" s="5609">
        <v>1</v>
      </c>
      <c r="AK77" s="5785">
        <v>43009</v>
      </c>
      <c r="AL77" s="5785">
        <v>43039</v>
      </c>
      <c r="AM77" s="5741">
        <v>22000000</v>
      </c>
      <c r="AN77" s="5741">
        <v>2000000</v>
      </c>
      <c r="AO77" s="5574" t="s">
        <v>134</v>
      </c>
    </row>
    <row r="78" spans="1:41" s="839" customFormat="1" ht="30" customHeight="1" x14ac:dyDescent="0.2">
      <c r="A78" s="5583" t="s">
        <v>161</v>
      </c>
      <c r="B78" s="5581" t="s">
        <v>6596</v>
      </c>
      <c r="C78" s="5586" t="s">
        <v>122</v>
      </c>
      <c r="D78" s="5569">
        <v>37</v>
      </c>
      <c r="E78" s="5589" t="s">
        <v>2049</v>
      </c>
      <c r="F78" s="5570" t="s">
        <v>2050</v>
      </c>
      <c r="G78" s="5657">
        <v>0</v>
      </c>
      <c r="H78" s="5657" t="s">
        <v>0</v>
      </c>
      <c r="I78" s="5657">
        <v>8</v>
      </c>
      <c r="J78" s="5650">
        <v>2</v>
      </c>
      <c r="K78" s="5710"/>
      <c r="L78" s="5645">
        <f t="shared" ref="L78" si="26">+M78+N78+O78+P78+Q78+R78+S78+T78</f>
        <v>0</v>
      </c>
      <c r="M78" s="5652"/>
      <c r="N78" s="5652"/>
      <c r="O78" s="5652"/>
      <c r="P78" s="5652"/>
      <c r="Q78" s="5652"/>
      <c r="R78" s="5652"/>
      <c r="S78" s="5652"/>
      <c r="T78" s="5652"/>
      <c r="U78" s="5731">
        <f t="shared" ref="U78" si="27">V78+W78+X78+Y78+Z78+AA78+AB78+AC78</f>
        <v>0</v>
      </c>
      <c r="V78" s="5647"/>
      <c r="W78" s="5647"/>
      <c r="X78" s="5647"/>
      <c r="Y78" s="5647"/>
      <c r="Z78" s="5647"/>
      <c r="AA78" s="5647"/>
      <c r="AB78" s="5647"/>
      <c r="AC78" s="5647"/>
      <c r="AD78" s="5647"/>
      <c r="AE78" s="5647"/>
      <c r="AF78" s="5647"/>
      <c r="AG78" s="5571"/>
      <c r="AH78" s="5570"/>
      <c r="AI78" s="5609"/>
      <c r="AJ78" s="5609"/>
      <c r="AK78" s="5785"/>
      <c r="AL78" s="5785"/>
      <c r="AM78" s="5742">
        <v>0</v>
      </c>
      <c r="AN78" s="5742">
        <v>0</v>
      </c>
      <c r="AO78" s="5574" t="s">
        <v>1713</v>
      </c>
    </row>
    <row r="79" spans="1:41" ht="30" customHeight="1" x14ac:dyDescent="0.2">
      <c r="A79" s="5583" t="s">
        <v>161</v>
      </c>
      <c r="B79" s="5581" t="s">
        <v>6596</v>
      </c>
      <c r="C79" s="5586" t="s">
        <v>122</v>
      </c>
      <c r="D79" s="5569">
        <v>38</v>
      </c>
      <c r="E79" s="5589" t="s">
        <v>2051</v>
      </c>
      <c r="F79" s="5575" t="s">
        <v>2052</v>
      </c>
      <c r="G79" s="5657">
        <v>5349</v>
      </c>
      <c r="H79" s="5657" t="s">
        <v>1</v>
      </c>
      <c r="I79" s="5657">
        <v>5349</v>
      </c>
      <c r="J79" s="5650">
        <v>5349</v>
      </c>
      <c r="K79" s="5711" t="s">
        <v>2524</v>
      </c>
      <c r="L79" s="5645">
        <f>+M79+N79+O79+P79+Q79+R79+S79+T79</f>
        <v>91068132</v>
      </c>
      <c r="M79" s="5669"/>
      <c r="N79" s="5669">
        <f>90939000+105372+23760</f>
        <v>91068132</v>
      </c>
      <c r="O79" s="5646"/>
      <c r="P79" s="5646"/>
      <c r="Q79" s="5646"/>
      <c r="R79" s="5646"/>
      <c r="S79" s="5646"/>
      <c r="T79" s="5646"/>
      <c r="U79" s="5731">
        <f>V79+W79+X79+Y79+Z79+AA79+AB79+AC79+AD79+AE79+AF79</f>
        <v>51045800</v>
      </c>
      <c r="V79" s="5701"/>
      <c r="W79" s="5701">
        <v>51045800</v>
      </c>
      <c r="X79" s="5701"/>
      <c r="Y79" s="5701"/>
      <c r="Z79" s="5701"/>
      <c r="AA79" s="5701"/>
      <c r="AB79" s="5701"/>
      <c r="AC79" s="5701"/>
      <c r="AD79" s="5647"/>
      <c r="AE79" s="5647"/>
      <c r="AF79" s="5647"/>
      <c r="AG79" s="5580" t="s">
        <v>5834</v>
      </c>
      <c r="AH79" s="5570" t="s">
        <v>2052</v>
      </c>
      <c r="AI79" s="5609">
        <v>480</v>
      </c>
      <c r="AJ79" s="5656">
        <v>480</v>
      </c>
      <c r="AK79" s="5785">
        <v>42889</v>
      </c>
      <c r="AL79" s="5785">
        <v>43054</v>
      </c>
      <c r="AM79" s="5741">
        <v>91068132</v>
      </c>
      <c r="AN79" s="5741">
        <v>51045800</v>
      </c>
      <c r="AO79" s="5574" t="s">
        <v>2511</v>
      </c>
    </row>
    <row r="80" spans="1:41" s="839" customFormat="1" ht="30" customHeight="1" x14ac:dyDescent="0.2">
      <c r="A80" s="5583" t="s">
        <v>161</v>
      </c>
      <c r="B80" s="5588" t="s">
        <v>123</v>
      </c>
      <c r="C80" s="5582" t="s">
        <v>6604</v>
      </c>
      <c r="D80" s="5569">
        <v>39</v>
      </c>
      <c r="E80" s="5589" t="s">
        <v>2053</v>
      </c>
      <c r="F80" s="5575" t="s">
        <v>2054</v>
      </c>
      <c r="G80" s="5657">
        <v>0</v>
      </c>
      <c r="H80" s="5657" t="s">
        <v>0</v>
      </c>
      <c r="I80" s="5657">
        <v>1</v>
      </c>
      <c r="J80" s="5650">
        <v>0.33</v>
      </c>
      <c r="K80" s="5710"/>
      <c r="L80" s="5645">
        <f t="shared" ref="L80:L81" si="28">+M80+N80+O80+P80+Q80+R80+S80+T80</f>
        <v>0</v>
      </c>
      <c r="M80" s="5652"/>
      <c r="N80" s="5652"/>
      <c r="O80" s="5652"/>
      <c r="P80" s="5652"/>
      <c r="Q80" s="5652"/>
      <c r="R80" s="5652"/>
      <c r="S80" s="5652"/>
      <c r="T80" s="5652"/>
      <c r="U80" s="5731">
        <f t="shared" ref="U80:U85" si="29">V80+W80+X80+Y80+Z80+AA80+AB80+AC80</f>
        <v>0</v>
      </c>
      <c r="V80" s="5647"/>
      <c r="W80" s="5647"/>
      <c r="X80" s="5647"/>
      <c r="Y80" s="5647"/>
      <c r="Z80" s="5647"/>
      <c r="AA80" s="5647"/>
      <c r="AB80" s="5647"/>
      <c r="AC80" s="5647"/>
      <c r="AD80" s="5647"/>
      <c r="AE80" s="5647"/>
      <c r="AF80" s="5647"/>
      <c r="AG80" s="5587"/>
      <c r="AH80" s="5570"/>
      <c r="AI80" s="5609"/>
      <c r="AJ80" s="5609"/>
      <c r="AK80" s="5785"/>
      <c r="AL80" s="5785"/>
      <c r="AM80" s="5741">
        <v>0</v>
      </c>
      <c r="AN80" s="5741">
        <v>0</v>
      </c>
      <c r="AO80" s="5574" t="s">
        <v>1713</v>
      </c>
    </row>
    <row r="81" spans="1:15572" s="839" customFormat="1" ht="30" customHeight="1" x14ac:dyDescent="0.2">
      <c r="A81" s="5583" t="s">
        <v>161</v>
      </c>
      <c r="B81" s="5588" t="s">
        <v>123</v>
      </c>
      <c r="C81" s="5582" t="s">
        <v>6604</v>
      </c>
      <c r="D81" s="5569">
        <v>40</v>
      </c>
      <c r="E81" s="5589" t="s">
        <v>2055</v>
      </c>
      <c r="F81" s="5575" t="s">
        <v>2056</v>
      </c>
      <c r="G81" s="5657" t="s">
        <v>165</v>
      </c>
      <c r="H81" s="5657" t="s">
        <v>0</v>
      </c>
      <c r="I81" s="5657">
        <v>50</v>
      </c>
      <c r="J81" s="5650">
        <v>15</v>
      </c>
      <c r="K81" s="5710"/>
      <c r="L81" s="5645">
        <f t="shared" si="28"/>
        <v>265097155</v>
      </c>
      <c r="M81" s="5646">
        <v>245097155</v>
      </c>
      <c r="N81" s="5646"/>
      <c r="O81" s="5646"/>
      <c r="P81" s="5646"/>
      <c r="Q81" s="5646">
        <v>20000000</v>
      </c>
      <c r="R81" s="5646"/>
      <c r="S81" s="5652"/>
      <c r="T81" s="5652"/>
      <c r="U81" s="5731">
        <f t="shared" si="29"/>
        <v>223587847</v>
      </c>
      <c r="V81" s="5701">
        <v>203587847</v>
      </c>
      <c r="W81" s="5701"/>
      <c r="X81" s="5701"/>
      <c r="Y81" s="5701"/>
      <c r="Z81" s="5701">
        <v>20000000</v>
      </c>
      <c r="AA81" s="5701"/>
      <c r="AB81" s="5701"/>
      <c r="AC81" s="5701"/>
      <c r="AD81" s="5647"/>
      <c r="AE81" s="5647"/>
      <c r="AF81" s="5647"/>
      <c r="AG81" s="5571" t="s">
        <v>2058</v>
      </c>
      <c r="AH81" s="5570" t="s">
        <v>6418</v>
      </c>
      <c r="AI81" s="5609">
        <v>1</v>
      </c>
      <c r="AJ81" s="5609">
        <v>1</v>
      </c>
      <c r="AK81" s="5785">
        <v>42853</v>
      </c>
      <c r="AL81" s="5785">
        <v>43098</v>
      </c>
      <c r="AM81" s="5741">
        <v>11700000</v>
      </c>
      <c r="AN81" s="5741">
        <v>11700000</v>
      </c>
      <c r="AO81" s="5574" t="s">
        <v>1713</v>
      </c>
    </row>
    <row r="82" spans="1:15572" s="839" customFormat="1" ht="30" customHeight="1" x14ac:dyDescent="0.2">
      <c r="A82" s="5583" t="s">
        <v>161</v>
      </c>
      <c r="B82" s="5588" t="s">
        <v>123</v>
      </c>
      <c r="C82" s="5582" t="s">
        <v>6604</v>
      </c>
      <c r="D82" s="5569">
        <v>40</v>
      </c>
      <c r="E82" s="5589" t="s">
        <v>2055</v>
      </c>
      <c r="F82" s="5575" t="s">
        <v>2056</v>
      </c>
      <c r="G82" s="5657" t="s">
        <v>165</v>
      </c>
      <c r="H82" s="5657" t="s">
        <v>0</v>
      </c>
      <c r="I82" s="5657">
        <v>50</v>
      </c>
      <c r="J82" s="5650">
        <v>15</v>
      </c>
      <c r="K82" s="5568"/>
      <c r="L82" s="5645"/>
      <c r="M82" s="5652"/>
      <c r="N82" s="5652"/>
      <c r="O82" s="5652"/>
      <c r="P82" s="5652"/>
      <c r="Q82" s="5652"/>
      <c r="R82" s="5652"/>
      <c r="S82" s="5652"/>
      <c r="T82" s="5652"/>
      <c r="U82" s="5731">
        <f t="shared" si="29"/>
        <v>0</v>
      </c>
      <c r="V82" s="5647"/>
      <c r="W82" s="5647"/>
      <c r="X82" s="5647"/>
      <c r="Y82" s="5647"/>
      <c r="Z82" s="5647"/>
      <c r="AA82" s="5647"/>
      <c r="AB82" s="5647"/>
      <c r="AC82" s="5647"/>
      <c r="AD82" s="5647"/>
      <c r="AE82" s="5647"/>
      <c r="AF82" s="5647"/>
      <c r="AG82" s="5571" t="s">
        <v>5836</v>
      </c>
      <c r="AH82" s="5570" t="s">
        <v>6419</v>
      </c>
      <c r="AI82" s="5609">
        <v>3</v>
      </c>
      <c r="AJ82" s="5609">
        <v>3</v>
      </c>
      <c r="AK82" s="5785">
        <v>42856</v>
      </c>
      <c r="AL82" s="5785">
        <v>43098</v>
      </c>
      <c r="AM82" s="5741">
        <v>18000000</v>
      </c>
      <c r="AN82" s="5741">
        <v>18000000</v>
      </c>
      <c r="AO82" s="5574" t="s">
        <v>1713</v>
      </c>
    </row>
    <row r="83" spans="1:15572" s="839" customFormat="1" ht="30" customHeight="1" x14ac:dyDescent="0.2">
      <c r="A83" s="5583" t="s">
        <v>161</v>
      </c>
      <c r="B83" s="5588" t="s">
        <v>123</v>
      </c>
      <c r="C83" s="5582" t="s">
        <v>6604</v>
      </c>
      <c r="D83" s="5569">
        <v>40</v>
      </c>
      <c r="E83" s="5589" t="s">
        <v>2055</v>
      </c>
      <c r="F83" s="5575" t="s">
        <v>2056</v>
      </c>
      <c r="G83" s="5657" t="s">
        <v>165</v>
      </c>
      <c r="H83" s="5657" t="s">
        <v>0</v>
      </c>
      <c r="I83" s="5657">
        <v>50</v>
      </c>
      <c r="J83" s="5650">
        <v>15</v>
      </c>
      <c r="K83" s="5568"/>
      <c r="L83" s="5645"/>
      <c r="M83" s="5652"/>
      <c r="N83" s="5652"/>
      <c r="O83" s="5652"/>
      <c r="P83" s="5652"/>
      <c r="Q83" s="5652"/>
      <c r="R83" s="5652"/>
      <c r="S83" s="5652"/>
      <c r="T83" s="5652"/>
      <c r="U83" s="5731">
        <f t="shared" si="29"/>
        <v>0</v>
      </c>
      <c r="V83" s="5647"/>
      <c r="W83" s="5647"/>
      <c r="X83" s="5647"/>
      <c r="Y83" s="5647"/>
      <c r="Z83" s="5647"/>
      <c r="AA83" s="5647"/>
      <c r="AB83" s="5647"/>
      <c r="AC83" s="5647"/>
      <c r="AD83" s="5647"/>
      <c r="AE83" s="5647"/>
      <c r="AF83" s="5647"/>
      <c r="AG83" s="5570" t="s">
        <v>5838</v>
      </c>
      <c r="AH83" s="5570" t="s">
        <v>2072</v>
      </c>
      <c r="AI83" s="5609">
        <v>100</v>
      </c>
      <c r="AJ83" s="5609">
        <v>100</v>
      </c>
      <c r="AK83" s="5785">
        <v>42857</v>
      </c>
      <c r="AL83" s="5785">
        <v>43098</v>
      </c>
      <c r="AM83" s="5741">
        <v>20800000</v>
      </c>
      <c r="AN83" s="5741">
        <v>20800000</v>
      </c>
      <c r="AO83" s="5574" t="s">
        <v>1713</v>
      </c>
    </row>
    <row r="84" spans="1:15572" s="839" customFormat="1" ht="30" customHeight="1" x14ac:dyDescent="0.2">
      <c r="A84" s="5583" t="s">
        <v>161</v>
      </c>
      <c r="B84" s="5588" t="s">
        <v>123</v>
      </c>
      <c r="C84" s="5582" t="s">
        <v>6604</v>
      </c>
      <c r="D84" s="5569">
        <v>40</v>
      </c>
      <c r="E84" s="5589" t="s">
        <v>2055</v>
      </c>
      <c r="F84" s="5575" t="s">
        <v>2056</v>
      </c>
      <c r="G84" s="5657" t="s">
        <v>165</v>
      </c>
      <c r="H84" s="5657" t="s">
        <v>0</v>
      </c>
      <c r="I84" s="5657">
        <v>50</v>
      </c>
      <c r="J84" s="5650">
        <v>15</v>
      </c>
      <c r="K84" s="5568"/>
      <c r="L84" s="5645"/>
      <c r="M84" s="5652"/>
      <c r="N84" s="5652"/>
      <c r="O84" s="5652"/>
      <c r="P84" s="5652"/>
      <c r="Q84" s="5652"/>
      <c r="R84" s="5652"/>
      <c r="S84" s="5652"/>
      <c r="T84" s="5652"/>
      <c r="U84" s="5731"/>
      <c r="V84" s="5647"/>
      <c r="W84" s="5647"/>
      <c r="X84" s="5647"/>
      <c r="Y84" s="5647"/>
      <c r="Z84" s="5647"/>
      <c r="AA84" s="5647"/>
      <c r="AB84" s="5647"/>
      <c r="AC84" s="5647"/>
      <c r="AD84" s="5647"/>
      <c r="AE84" s="5647"/>
      <c r="AF84" s="5647"/>
      <c r="AG84" s="5571" t="s">
        <v>2058</v>
      </c>
      <c r="AH84" s="5570" t="s">
        <v>2072</v>
      </c>
      <c r="AI84" s="5609">
        <v>100</v>
      </c>
      <c r="AJ84" s="5609">
        <v>100</v>
      </c>
      <c r="AK84" s="5785">
        <v>43027</v>
      </c>
      <c r="AL84" s="5785">
        <v>43091</v>
      </c>
      <c r="AM84" s="5741">
        <v>3600000</v>
      </c>
      <c r="AN84" s="5741">
        <v>3600000</v>
      </c>
      <c r="AO84" s="5574" t="s">
        <v>1713</v>
      </c>
    </row>
    <row r="85" spans="1:15572" s="839" customFormat="1" ht="30" customHeight="1" x14ac:dyDescent="0.2">
      <c r="A85" s="5583" t="s">
        <v>161</v>
      </c>
      <c r="B85" s="5588" t="s">
        <v>123</v>
      </c>
      <c r="C85" s="5582" t="s">
        <v>6604</v>
      </c>
      <c r="D85" s="5569">
        <v>40</v>
      </c>
      <c r="E85" s="5589" t="s">
        <v>2055</v>
      </c>
      <c r="F85" s="5575" t="s">
        <v>2056</v>
      </c>
      <c r="G85" s="5657" t="s">
        <v>165</v>
      </c>
      <c r="H85" s="5657" t="s">
        <v>0</v>
      </c>
      <c r="I85" s="5657">
        <v>50</v>
      </c>
      <c r="J85" s="5650">
        <v>15</v>
      </c>
      <c r="K85" s="5568"/>
      <c r="L85" s="5645"/>
      <c r="M85" s="5652"/>
      <c r="N85" s="5652"/>
      <c r="O85" s="5652"/>
      <c r="P85" s="5652"/>
      <c r="Q85" s="5652"/>
      <c r="R85" s="5652"/>
      <c r="S85" s="5652"/>
      <c r="T85" s="5652"/>
      <c r="U85" s="5731">
        <f t="shared" si="29"/>
        <v>0</v>
      </c>
      <c r="V85" s="5647"/>
      <c r="W85" s="5647"/>
      <c r="X85" s="5647"/>
      <c r="Y85" s="5647"/>
      <c r="Z85" s="5647"/>
      <c r="AA85" s="5647"/>
      <c r="AB85" s="5647"/>
      <c r="AC85" s="5647"/>
      <c r="AD85" s="5647"/>
      <c r="AE85" s="5647"/>
      <c r="AF85" s="5647"/>
      <c r="AG85" s="5570" t="s">
        <v>5826</v>
      </c>
      <c r="AH85" s="5570" t="s">
        <v>2080</v>
      </c>
      <c r="AI85" s="5609">
        <v>100</v>
      </c>
      <c r="AJ85" s="5609">
        <v>100</v>
      </c>
      <c r="AK85" s="5785">
        <v>42843</v>
      </c>
      <c r="AL85" s="5785">
        <v>43097</v>
      </c>
      <c r="AM85" s="5741">
        <v>28000000</v>
      </c>
      <c r="AN85" s="5741">
        <v>28000000</v>
      </c>
      <c r="AO85" s="5780" t="s">
        <v>1713</v>
      </c>
      <c r="AP85" s="1009"/>
      <c r="AQ85" s="1009"/>
      <c r="AR85" s="1009"/>
      <c r="AS85" s="1009"/>
      <c r="AT85" s="1009"/>
      <c r="AU85" s="1009"/>
      <c r="AV85" s="1009"/>
      <c r="AW85" s="1009"/>
      <c r="AX85" s="1009"/>
      <c r="AY85" s="1009"/>
      <c r="AZ85" s="1009"/>
      <c r="BA85" s="1009"/>
      <c r="BB85" s="1009"/>
      <c r="BC85" s="1009"/>
    </row>
    <row r="86" spans="1:15572" s="836" customFormat="1" ht="30" customHeight="1" x14ac:dyDescent="0.2">
      <c r="A86" s="5583" t="s">
        <v>161</v>
      </c>
      <c r="B86" s="5588" t="s">
        <v>123</v>
      </c>
      <c r="C86" s="5582" t="s">
        <v>6604</v>
      </c>
      <c r="D86" s="5569">
        <v>40</v>
      </c>
      <c r="E86" s="5589" t="s">
        <v>2055</v>
      </c>
      <c r="F86" s="5575" t="s">
        <v>2056</v>
      </c>
      <c r="G86" s="5657" t="s">
        <v>165</v>
      </c>
      <c r="H86" s="5657" t="s">
        <v>0</v>
      </c>
      <c r="I86" s="5657">
        <v>50</v>
      </c>
      <c r="J86" s="5650">
        <v>15</v>
      </c>
      <c r="K86" s="5568"/>
      <c r="L86" s="5645"/>
      <c r="M86" s="5652"/>
      <c r="N86" s="5652"/>
      <c r="O86" s="5652"/>
      <c r="P86" s="5652"/>
      <c r="Q86" s="5652"/>
      <c r="R86" s="5652"/>
      <c r="S86" s="5652"/>
      <c r="T86" s="5652"/>
      <c r="U86" s="5731"/>
      <c r="V86" s="5647"/>
      <c r="W86" s="5647"/>
      <c r="X86" s="5647"/>
      <c r="Y86" s="5647"/>
      <c r="Z86" s="5647"/>
      <c r="AA86" s="5647"/>
      <c r="AB86" s="5647"/>
      <c r="AC86" s="5647"/>
      <c r="AD86" s="5647"/>
      <c r="AE86" s="5647"/>
      <c r="AF86" s="5647"/>
      <c r="AG86" s="5571" t="s">
        <v>5839</v>
      </c>
      <c r="AH86" s="5570" t="s">
        <v>5840</v>
      </c>
      <c r="AI86" s="5609">
        <v>1</v>
      </c>
      <c r="AJ86" s="5609">
        <v>1</v>
      </c>
      <c r="AK86" s="5785">
        <v>42965</v>
      </c>
      <c r="AL86" s="5785">
        <v>42977</v>
      </c>
      <c r="AM86" s="5741">
        <v>107993356</v>
      </c>
      <c r="AN86" s="5741">
        <v>107568316</v>
      </c>
      <c r="AO86" s="5780" t="s">
        <v>1713</v>
      </c>
      <c r="AP86" s="1009"/>
      <c r="AQ86" s="1009"/>
      <c r="AR86" s="1009"/>
      <c r="AS86" s="1009"/>
      <c r="AT86" s="1009"/>
      <c r="AU86" s="1009"/>
      <c r="AV86" s="1009"/>
      <c r="AW86" s="1009"/>
      <c r="AX86" s="1009"/>
      <c r="AY86" s="1009"/>
      <c r="AZ86" s="1009"/>
      <c r="BA86" s="1009"/>
      <c r="BB86" s="1009"/>
      <c r="BC86" s="1009"/>
      <c r="BD86" s="5559"/>
      <c r="BE86" s="1017"/>
      <c r="BF86" s="1017"/>
      <c r="BG86" s="1017"/>
      <c r="BH86" s="1017"/>
      <c r="BI86" s="1017"/>
      <c r="BJ86" s="1017"/>
      <c r="BK86" s="1017"/>
      <c r="BL86" s="1017"/>
      <c r="BM86" s="1017"/>
      <c r="BN86" s="1017"/>
      <c r="BO86" s="1017"/>
      <c r="BP86" s="1017"/>
      <c r="BQ86" s="1017"/>
      <c r="BR86" s="1017"/>
      <c r="BS86" s="1017"/>
      <c r="BT86" s="1017"/>
      <c r="BU86" s="1017"/>
      <c r="BV86" s="1017"/>
      <c r="BW86" s="1017"/>
      <c r="BX86" s="1017"/>
      <c r="BY86" s="1017"/>
      <c r="BZ86" s="1017"/>
      <c r="CA86" s="1017"/>
      <c r="CB86" s="1017"/>
      <c r="CC86" s="1017"/>
      <c r="CD86" s="1017"/>
      <c r="CE86" s="1017"/>
      <c r="CF86" s="1017"/>
      <c r="CG86" s="1017"/>
      <c r="CH86" s="1017"/>
      <c r="CI86" s="1017"/>
      <c r="CJ86" s="1017"/>
      <c r="CK86" s="1017"/>
      <c r="CL86" s="1017"/>
      <c r="CM86" s="1017"/>
      <c r="CN86" s="1017"/>
      <c r="CO86" s="1017"/>
      <c r="CP86" s="1017"/>
      <c r="CQ86" s="1017"/>
      <c r="CR86" s="1017"/>
      <c r="CS86" s="1017"/>
      <c r="CT86" s="1017"/>
      <c r="CU86" s="1017"/>
      <c r="CV86" s="1017"/>
      <c r="CW86" s="1017"/>
      <c r="CX86" s="1017"/>
      <c r="CY86" s="1017"/>
      <c r="CZ86" s="1017"/>
      <c r="DA86" s="1017"/>
      <c r="DB86" s="1017"/>
      <c r="DC86" s="1017"/>
      <c r="DD86" s="1017"/>
      <c r="DE86" s="1017"/>
      <c r="DF86" s="1017"/>
      <c r="DG86" s="1017"/>
      <c r="DH86" s="1017"/>
      <c r="DI86" s="1017"/>
      <c r="DJ86" s="1017"/>
      <c r="DK86" s="1017"/>
      <c r="DL86" s="1017"/>
      <c r="DM86" s="1017"/>
      <c r="DN86" s="1017"/>
      <c r="DO86" s="1017"/>
      <c r="DP86" s="1017"/>
      <c r="DQ86" s="1017"/>
      <c r="DR86" s="1017"/>
      <c r="DS86" s="1017"/>
      <c r="DT86" s="1017"/>
      <c r="DU86" s="1017"/>
      <c r="DV86" s="1017"/>
      <c r="DW86" s="1017"/>
      <c r="DX86" s="1017"/>
      <c r="DY86" s="1017"/>
      <c r="DZ86" s="1017"/>
      <c r="EA86" s="1017"/>
      <c r="EB86" s="1017"/>
      <c r="EC86" s="1017"/>
      <c r="ED86" s="1017"/>
      <c r="EE86" s="1017"/>
      <c r="EF86" s="1017"/>
      <c r="EG86" s="1017"/>
      <c r="EH86" s="1017"/>
      <c r="EI86" s="1017"/>
      <c r="EJ86" s="1017"/>
      <c r="EK86" s="1017"/>
      <c r="EL86" s="1017"/>
      <c r="EM86" s="1017"/>
      <c r="EN86" s="1017"/>
      <c r="EO86" s="1017"/>
      <c r="EP86" s="1017"/>
      <c r="EQ86" s="1017"/>
      <c r="ER86" s="1017"/>
      <c r="ES86" s="1017"/>
      <c r="ET86" s="1017"/>
      <c r="EU86" s="1017"/>
      <c r="EV86" s="1017"/>
      <c r="EW86" s="1017"/>
      <c r="EX86" s="1017"/>
      <c r="EY86" s="1017"/>
      <c r="EZ86" s="1017"/>
      <c r="FA86" s="1017"/>
      <c r="FB86" s="1017"/>
      <c r="FC86" s="1017"/>
      <c r="FD86" s="1017"/>
      <c r="FE86" s="1017"/>
      <c r="FF86" s="1017"/>
      <c r="FG86" s="1017"/>
      <c r="FH86" s="1017"/>
      <c r="FI86" s="1017"/>
      <c r="FJ86" s="1017"/>
      <c r="FK86" s="1017"/>
      <c r="FL86" s="1017"/>
      <c r="FM86" s="1017"/>
      <c r="FN86" s="1017"/>
      <c r="FO86" s="1017"/>
      <c r="FP86" s="1017"/>
      <c r="FQ86" s="1017"/>
      <c r="FR86" s="1017"/>
      <c r="FS86" s="1017"/>
      <c r="FT86" s="1017"/>
      <c r="FU86" s="1017"/>
      <c r="FV86" s="1017"/>
      <c r="FW86" s="1017"/>
      <c r="FX86" s="1017"/>
      <c r="FY86" s="1017"/>
      <c r="FZ86" s="1017"/>
      <c r="GA86" s="1017"/>
      <c r="GB86" s="1017"/>
      <c r="GC86" s="1017"/>
      <c r="GD86" s="1017"/>
      <c r="GE86" s="1017"/>
      <c r="GF86" s="1017"/>
      <c r="GG86" s="1017"/>
      <c r="GH86" s="1017"/>
      <c r="GI86" s="1017"/>
      <c r="GJ86" s="1017"/>
      <c r="GK86" s="1017"/>
      <c r="GL86" s="1017"/>
      <c r="GM86" s="1017"/>
      <c r="GN86" s="1017"/>
      <c r="GO86" s="1017"/>
      <c r="GP86" s="1017"/>
      <c r="GQ86" s="1017"/>
      <c r="GR86" s="1017"/>
      <c r="GS86" s="1017"/>
      <c r="GT86" s="1017"/>
      <c r="GU86" s="1017"/>
      <c r="GV86" s="1017"/>
      <c r="GW86" s="1017"/>
      <c r="GX86" s="1017"/>
      <c r="GY86" s="1017"/>
      <c r="GZ86" s="1017"/>
      <c r="HA86" s="1017"/>
      <c r="HB86" s="1017"/>
      <c r="HC86" s="1017"/>
      <c r="HD86" s="1017"/>
      <c r="HE86" s="1017"/>
      <c r="HF86" s="1017"/>
      <c r="HG86" s="1017"/>
      <c r="HH86" s="1017"/>
      <c r="HI86" s="1017"/>
      <c r="HJ86" s="1017"/>
      <c r="HK86" s="1017"/>
      <c r="HL86" s="1017"/>
      <c r="HM86" s="1017"/>
      <c r="HN86" s="1017"/>
      <c r="HO86" s="1017"/>
      <c r="HP86" s="1017"/>
      <c r="HQ86" s="1017"/>
      <c r="HR86" s="1017"/>
      <c r="HS86" s="1017"/>
      <c r="HT86" s="1017"/>
      <c r="HU86" s="1017"/>
      <c r="HV86" s="1017"/>
      <c r="HW86" s="1017"/>
      <c r="HX86" s="1017"/>
      <c r="HY86" s="1017"/>
      <c r="HZ86" s="1017"/>
      <c r="IA86" s="1017"/>
      <c r="IB86" s="1017"/>
      <c r="IC86" s="1017"/>
      <c r="ID86" s="1017"/>
      <c r="IE86" s="1017"/>
      <c r="IF86" s="1017"/>
      <c r="IG86" s="1017"/>
      <c r="IH86" s="1017"/>
      <c r="II86" s="1017"/>
      <c r="IJ86" s="1017"/>
      <c r="IK86" s="1017"/>
      <c r="IL86" s="1017"/>
      <c r="IM86" s="1017"/>
      <c r="IN86" s="1017"/>
      <c r="IO86" s="1017"/>
      <c r="IP86" s="1017"/>
      <c r="IQ86" s="1017"/>
      <c r="IR86" s="1017"/>
      <c r="IS86" s="1017"/>
      <c r="IT86" s="1017"/>
      <c r="IU86" s="1017"/>
      <c r="IV86" s="1017"/>
      <c r="IW86" s="1017"/>
      <c r="IX86" s="1017"/>
      <c r="IY86" s="1017"/>
      <c r="IZ86" s="1017"/>
      <c r="JA86" s="1017"/>
      <c r="JB86" s="1017"/>
      <c r="JC86" s="1017"/>
      <c r="JD86" s="1017"/>
      <c r="JE86" s="1017"/>
      <c r="JF86" s="1017"/>
      <c r="JG86" s="1017"/>
      <c r="JH86" s="1017"/>
      <c r="JI86" s="1017"/>
      <c r="JJ86" s="1017"/>
      <c r="JK86" s="1017"/>
      <c r="JL86" s="1017"/>
      <c r="JM86" s="1017"/>
      <c r="JN86" s="1017"/>
      <c r="JO86" s="1017"/>
      <c r="JP86" s="1017"/>
      <c r="JQ86" s="1017"/>
      <c r="JR86" s="1017"/>
      <c r="JS86" s="1017"/>
      <c r="JT86" s="1017"/>
      <c r="JU86" s="1017"/>
      <c r="JV86" s="1017"/>
      <c r="JW86" s="1017"/>
      <c r="JX86" s="1017"/>
      <c r="JY86" s="1017"/>
      <c r="JZ86" s="1017"/>
      <c r="KA86" s="1017"/>
      <c r="KB86" s="1017"/>
      <c r="KC86" s="1017"/>
      <c r="KD86" s="1017"/>
      <c r="KE86" s="1017"/>
      <c r="KF86" s="1017"/>
      <c r="KG86" s="1017"/>
      <c r="KH86" s="1017"/>
      <c r="KI86" s="1017"/>
      <c r="KJ86" s="1017"/>
      <c r="KK86" s="1017"/>
      <c r="KL86" s="1017"/>
      <c r="KM86" s="1017"/>
      <c r="KN86" s="1017"/>
      <c r="KO86" s="1017"/>
      <c r="KP86" s="1017"/>
      <c r="KQ86" s="1017"/>
      <c r="KR86" s="1017"/>
      <c r="KS86" s="1017"/>
      <c r="KT86" s="1017"/>
      <c r="KU86" s="1017"/>
      <c r="KV86" s="1017"/>
      <c r="KW86" s="1017"/>
      <c r="KX86" s="1017"/>
      <c r="KY86" s="1017"/>
      <c r="KZ86" s="1017"/>
      <c r="LA86" s="1017"/>
      <c r="LB86" s="1017"/>
      <c r="LC86" s="1017"/>
      <c r="LD86" s="1017"/>
      <c r="LE86" s="1017"/>
      <c r="LF86" s="1017"/>
      <c r="LG86" s="1017"/>
      <c r="LH86" s="1017"/>
      <c r="LI86" s="1017"/>
      <c r="LJ86" s="1017"/>
      <c r="LK86" s="1017"/>
      <c r="LL86" s="1017"/>
      <c r="LM86" s="1017"/>
      <c r="LN86" s="1017"/>
      <c r="LO86" s="1017"/>
      <c r="LP86" s="1017"/>
      <c r="LQ86" s="1017"/>
      <c r="LR86" s="1017"/>
      <c r="LS86" s="1017"/>
      <c r="LT86" s="1017"/>
      <c r="LU86" s="1017"/>
      <c r="LV86" s="1017"/>
      <c r="LW86" s="1017"/>
      <c r="LX86" s="1017"/>
      <c r="LY86" s="1017"/>
      <c r="LZ86" s="1017"/>
      <c r="MA86" s="1017"/>
      <c r="MB86" s="1017"/>
      <c r="MC86" s="1017"/>
      <c r="MD86" s="1017"/>
      <c r="ME86" s="1017"/>
      <c r="MF86" s="1017"/>
      <c r="MG86" s="1017"/>
      <c r="MH86" s="1017"/>
      <c r="MI86" s="1017"/>
      <c r="MJ86" s="1017"/>
      <c r="MK86" s="1017"/>
      <c r="ML86" s="1017"/>
      <c r="MM86" s="1017"/>
      <c r="MN86" s="1017"/>
      <c r="MO86" s="1017"/>
      <c r="MP86" s="1017"/>
      <c r="MQ86" s="1017"/>
      <c r="MR86" s="1017"/>
      <c r="MS86" s="1017"/>
      <c r="MT86" s="1017"/>
      <c r="MU86" s="1017"/>
      <c r="MV86" s="1017"/>
      <c r="MW86" s="1017"/>
      <c r="MX86" s="1017"/>
      <c r="MY86" s="1017"/>
      <c r="MZ86" s="1017"/>
      <c r="NA86" s="1017"/>
      <c r="NB86" s="1017"/>
      <c r="NC86" s="1017"/>
      <c r="ND86" s="1017"/>
      <c r="NE86" s="1017"/>
      <c r="NF86" s="1017"/>
      <c r="NG86" s="1017"/>
      <c r="NH86" s="1017"/>
      <c r="NI86" s="1017"/>
      <c r="NJ86" s="1017"/>
      <c r="NK86" s="1017"/>
      <c r="NL86" s="1017"/>
      <c r="NM86" s="1017"/>
      <c r="NN86" s="1017"/>
      <c r="NO86" s="1017"/>
      <c r="NP86" s="1017"/>
      <c r="NQ86" s="1017"/>
      <c r="NR86" s="1017"/>
      <c r="NS86" s="1017"/>
      <c r="NT86" s="1017"/>
      <c r="NU86" s="1017"/>
      <c r="NV86" s="1017"/>
      <c r="NW86" s="1017"/>
      <c r="NX86" s="1017"/>
      <c r="NY86" s="1017"/>
      <c r="NZ86" s="1017"/>
      <c r="OA86" s="1017"/>
      <c r="OB86" s="1017"/>
      <c r="OC86" s="1017"/>
      <c r="OD86" s="1017"/>
      <c r="OE86" s="1017"/>
      <c r="OF86" s="1017"/>
      <c r="OG86" s="1017"/>
      <c r="OH86" s="1017"/>
      <c r="OI86" s="1017"/>
      <c r="OJ86" s="1017"/>
      <c r="OK86" s="1017"/>
      <c r="OL86" s="1017"/>
      <c r="OM86" s="1017"/>
      <c r="ON86" s="1017"/>
      <c r="OO86" s="1017"/>
      <c r="OP86" s="1017"/>
      <c r="OQ86" s="1017"/>
      <c r="OR86" s="1017"/>
      <c r="OS86" s="1017"/>
      <c r="OT86" s="1017"/>
      <c r="OU86" s="1017"/>
      <c r="OV86" s="1017"/>
      <c r="OW86" s="1017"/>
      <c r="OX86" s="1017"/>
      <c r="OY86" s="1017"/>
      <c r="OZ86" s="1017"/>
      <c r="PA86" s="1017"/>
      <c r="PB86" s="1017"/>
      <c r="PC86" s="1017"/>
      <c r="PD86" s="1017"/>
      <c r="PE86" s="1017"/>
      <c r="PF86" s="1017"/>
      <c r="PG86" s="1017"/>
      <c r="PH86" s="1017"/>
      <c r="PI86" s="1017"/>
      <c r="PJ86" s="1017"/>
      <c r="PK86" s="1017"/>
      <c r="PL86" s="1017"/>
      <c r="PM86" s="1017"/>
      <c r="PN86" s="1017"/>
      <c r="PO86" s="1017"/>
      <c r="PP86" s="1017"/>
      <c r="PQ86" s="1017"/>
      <c r="PR86" s="1017"/>
      <c r="PS86" s="1017"/>
      <c r="PT86" s="1017"/>
      <c r="PU86" s="1017"/>
      <c r="PV86" s="1017"/>
      <c r="PW86" s="1017"/>
      <c r="PX86" s="1017"/>
      <c r="PY86" s="1017"/>
      <c r="PZ86" s="1017"/>
      <c r="QA86" s="1017"/>
      <c r="QB86" s="1017"/>
      <c r="QC86" s="1017"/>
      <c r="QD86" s="1017"/>
      <c r="QE86" s="1017"/>
      <c r="QF86" s="1017"/>
      <c r="QG86" s="1017"/>
      <c r="QH86" s="1017"/>
      <c r="QI86" s="1017"/>
      <c r="QJ86" s="1017"/>
      <c r="QK86" s="1017"/>
      <c r="QL86" s="1017"/>
      <c r="QM86" s="1017"/>
      <c r="QN86" s="1017"/>
      <c r="QO86" s="1017"/>
      <c r="QP86" s="1017"/>
      <c r="QQ86" s="1017"/>
      <c r="QR86" s="1017"/>
      <c r="QS86" s="1017"/>
      <c r="QT86" s="1017"/>
      <c r="QU86" s="1017"/>
      <c r="QV86" s="1017"/>
      <c r="QW86" s="1017"/>
      <c r="QX86" s="1017"/>
      <c r="QY86" s="1017"/>
      <c r="QZ86" s="1017"/>
      <c r="RA86" s="1017"/>
      <c r="RB86" s="1017"/>
      <c r="RC86" s="1017"/>
      <c r="RD86" s="1017"/>
      <c r="RE86" s="1017"/>
      <c r="RF86" s="1017"/>
      <c r="RG86" s="1017"/>
      <c r="RH86" s="1017"/>
      <c r="RI86" s="1017"/>
      <c r="RJ86" s="1017"/>
      <c r="RK86" s="1017"/>
      <c r="RL86" s="1017"/>
      <c r="RM86" s="1017"/>
      <c r="RN86" s="1017"/>
      <c r="RO86" s="1017"/>
      <c r="RP86" s="1017"/>
      <c r="RQ86" s="1017"/>
      <c r="RR86" s="1017"/>
      <c r="RS86" s="1017"/>
      <c r="RT86" s="1017"/>
      <c r="RU86" s="1017"/>
      <c r="RV86" s="1017"/>
      <c r="RW86" s="1017"/>
      <c r="RX86" s="1017"/>
      <c r="RY86" s="1017"/>
      <c r="RZ86" s="1017"/>
      <c r="SA86" s="1017"/>
      <c r="SB86" s="1017"/>
      <c r="SC86" s="1017"/>
      <c r="SD86" s="1017"/>
      <c r="SE86" s="1017"/>
      <c r="SF86" s="1017"/>
      <c r="SG86" s="1017"/>
      <c r="SH86" s="1017"/>
      <c r="SI86" s="1017"/>
      <c r="SJ86" s="1017"/>
      <c r="SK86" s="1017"/>
      <c r="SL86" s="1017"/>
      <c r="SM86" s="1017"/>
      <c r="SN86" s="1017"/>
      <c r="SO86" s="1017"/>
      <c r="SP86" s="1017"/>
      <c r="SQ86" s="1017"/>
      <c r="SR86" s="1017"/>
      <c r="SS86" s="1017"/>
      <c r="ST86" s="1017"/>
      <c r="SU86" s="1017"/>
      <c r="SV86" s="1017"/>
      <c r="SW86" s="1017"/>
      <c r="SX86" s="1017"/>
      <c r="SY86" s="1017"/>
      <c r="SZ86" s="1017"/>
      <c r="TA86" s="1017"/>
      <c r="TB86" s="1017"/>
      <c r="TC86" s="1017"/>
      <c r="TD86" s="1017"/>
      <c r="TE86" s="1017"/>
      <c r="TF86" s="1017"/>
      <c r="TG86" s="1017"/>
      <c r="TH86" s="1017"/>
      <c r="TI86" s="1017"/>
      <c r="TJ86" s="1017"/>
      <c r="TK86" s="1017"/>
      <c r="TL86" s="1017"/>
      <c r="TM86" s="1017"/>
      <c r="TN86" s="1017"/>
      <c r="TO86" s="1017"/>
      <c r="TP86" s="1017"/>
      <c r="TQ86" s="1017"/>
      <c r="TR86" s="1017"/>
      <c r="TS86" s="1017"/>
      <c r="TT86" s="1017"/>
      <c r="TU86" s="1017"/>
      <c r="TV86" s="1017"/>
      <c r="TW86" s="1017"/>
      <c r="TX86" s="1017"/>
      <c r="TY86" s="1017"/>
      <c r="TZ86" s="1017"/>
      <c r="UA86" s="1017"/>
      <c r="UB86" s="1017"/>
      <c r="UC86" s="1017"/>
      <c r="UD86" s="1017"/>
      <c r="UE86" s="1017"/>
      <c r="UF86" s="1017"/>
      <c r="UG86" s="1017"/>
      <c r="UH86" s="1017"/>
      <c r="UI86" s="1017"/>
      <c r="UJ86" s="1017"/>
      <c r="UK86" s="1017"/>
      <c r="UL86" s="1017"/>
      <c r="UM86" s="1017"/>
      <c r="UN86" s="1017"/>
      <c r="UO86" s="1017"/>
      <c r="UP86" s="1017"/>
      <c r="UQ86" s="1017"/>
      <c r="UR86" s="1017"/>
      <c r="US86" s="1017"/>
      <c r="UT86" s="1017"/>
      <c r="UU86" s="1017"/>
      <c r="UV86" s="1017"/>
      <c r="UW86" s="1017"/>
      <c r="UX86" s="1017"/>
      <c r="UY86" s="1017"/>
      <c r="UZ86" s="1017"/>
      <c r="VA86" s="1017"/>
      <c r="VB86" s="1017"/>
      <c r="VC86" s="1017"/>
      <c r="VD86" s="1017"/>
      <c r="VE86" s="1017"/>
      <c r="VF86" s="1017"/>
      <c r="VG86" s="1017"/>
      <c r="VH86" s="1017"/>
      <c r="VI86" s="1017"/>
      <c r="VJ86" s="1017"/>
      <c r="VK86" s="1017"/>
      <c r="VL86" s="1017"/>
      <c r="VM86" s="1017"/>
      <c r="VN86" s="1017"/>
      <c r="VO86" s="1017"/>
      <c r="VP86" s="1017"/>
      <c r="VQ86" s="1017"/>
      <c r="VR86" s="1017"/>
      <c r="VS86" s="1017"/>
      <c r="VT86" s="1017"/>
      <c r="VU86" s="1017"/>
      <c r="VV86" s="1017"/>
      <c r="VW86" s="1017"/>
      <c r="VX86" s="1017"/>
      <c r="VY86" s="1017"/>
      <c r="VZ86" s="1017"/>
      <c r="WA86" s="1017"/>
      <c r="WB86" s="1017"/>
      <c r="WC86" s="1017"/>
      <c r="WD86" s="1017"/>
      <c r="WE86" s="1017"/>
      <c r="WF86" s="1017"/>
      <c r="WG86" s="1017"/>
      <c r="WH86" s="1017"/>
      <c r="WI86" s="1017"/>
      <c r="WJ86" s="1017"/>
      <c r="WK86" s="1017"/>
      <c r="WL86" s="1017"/>
      <c r="WM86" s="1017"/>
      <c r="WN86" s="1017"/>
      <c r="WO86" s="1017"/>
      <c r="WP86" s="1017"/>
      <c r="WQ86" s="1017"/>
      <c r="WR86" s="1017"/>
      <c r="WS86" s="1017"/>
      <c r="WT86" s="1017"/>
      <c r="WU86" s="1017"/>
      <c r="WV86" s="1017"/>
      <c r="WW86" s="1017"/>
      <c r="WX86" s="1017"/>
      <c r="WY86" s="1017"/>
      <c r="WZ86" s="1017"/>
      <c r="XA86" s="1017"/>
      <c r="XB86" s="1017"/>
      <c r="XC86" s="1017"/>
      <c r="XD86" s="1017"/>
      <c r="XE86" s="1017"/>
      <c r="XF86" s="1017"/>
      <c r="XG86" s="1017"/>
      <c r="XH86" s="1017"/>
      <c r="XI86" s="1017"/>
      <c r="XJ86" s="1017"/>
      <c r="XK86" s="1017"/>
      <c r="XL86" s="1017"/>
      <c r="XM86" s="1017"/>
      <c r="XN86" s="1017"/>
      <c r="XO86" s="1017"/>
      <c r="XP86" s="1017"/>
      <c r="XQ86" s="1017"/>
      <c r="XR86" s="1017"/>
      <c r="XS86" s="1017"/>
      <c r="XT86" s="1017"/>
      <c r="XU86" s="1017"/>
      <c r="XV86" s="1017"/>
      <c r="XW86" s="1017"/>
      <c r="XX86" s="1017"/>
      <c r="XY86" s="1017"/>
      <c r="XZ86" s="1017"/>
      <c r="YA86" s="1017"/>
      <c r="YB86" s="1017"/>
      <c r="YC86" s="1017"/>
      <c r="YD86" s="1017"/>
      <c r="YE86" s="1017"/>
      <c r="YF86" s="1017"/>
      <c r="YG86" s="1017"/>
      <c r="YH86" s="1017"/>
      <c r="YI86" s="1017"/>
      <c r="YJ86" s="1017"/>
      <c r="YK86" s="1017"/>
      <c r="YL86" s="1017"/>
      <c r="YM86" s="1017"/>
      <c r="YN86" s="1017"/>
      <c r="YO86" s="1017"/>
      <c r="YP86" s="1017"/>
      <c r="YQ86" s="1017"/>
      <c r="YR86" s="1017"/>
      <c r="YS86" s="1017"/>
      <c r="YT86" s="1017"/>
      <c r="YU86" s="1017"/>
      <c r="YV86" s="1017"/>
      <c r="YW86" s="1017"/>
      <c r="YX86" s="1017"/>
      <c r="YY86" s="1017"/>
      <c r="YZ86" s="1017"/>
      <c r="ZA86" s="1017"/>
      <c r="ZB86" s="1017"/>
      <c r="ZC86" s="1017"/>
      <c r="ZD86" s="1017"/>
      <c r="ZE86" s="1017"/>
      <c r="ZF86" s="1017"/>
      <c r="ZG86" s="1017"/>
      <c r="ZH86" s="1017"/>
      <c r="ZI86" s="1017"/>
      <c r="ZJ86" s="1017"/>
      <c r="ZK86" s="1017"/>
      <c r="ZL86" s="1017"/>
      <c r="ZM86" s="1017"/>
      <c r="ZN86" s="1017"/>
      <c r="ZO86" s="1017"/>
      <c r="ZP86" s="1017"/>
      <c r="ZQ86" s="1017"/>
      <c r="ZR86" s="1017"/>
      <c r="ZS86" s="1017"/>
      <c r="ZT86" s="1017"/>
      <c r="ZU86" s="1017"/>
      <c r="ZV86" s="1017"/>
      <c r="ZW86" s="1017"/>
      <c r="ZX86" s="1017"/>
      <c r="ZY86" s="1017"/>
      <c r="ZZ86" s="1017"/>
      <c r="AAA86" s="1017"/>
      <c r="AAB86" s="1017"/>
      <c r="AAC86" s="1017"/>
      <c r="AAD86" s="1017"/>
      <c r="AAE86" s="1017"/>
      <c r="AAF86" s="1017"/>
      <c r="AAG86" s="1017"/>
      <c r="AAH86" s="1017"/>
      <c r="AAI86" s="1017"/>
      <c r="AAJ86" s="1017"/>
      <c r="AAK86" s="1017"/>
      <c r="AAL86" s="1017"/>
      <c r="AAM86" s="1017"/>
      <c r="AAN86" s="1017"/>
      <c r="AAO86" s="1017"/>
      <c r="AAP86" s="1017"/>
      <c r="AAQ86" s="1017"/>
      <c r="AAR86" s="1017"/>
      <c r="AAS86" s="1017"/>
      <c r="AAT86" s="1017"/>
      <c r="AAU86" s="1017"/>
      <c r="AAV86" s="1017"/>
      <c r="AAW86" s="1017"/>
      <c r="AAX86" s="1017"/>
      <c r="AAY86" s="1017"/>
      <c r="AAZ86" s="1017"/>
      <c r="ABA86" s="1017"/>
      <c r="ABB86" s="1017"/>
      <c r="ABC86" s="1017"/>
      <c r="ABD86" s="1017"/>
      <c r="ABE86" s="1017"/>
      <c r="ABF86" s="1017"/>
      <c r="ABG86" s="1017"/>
      <c r="ABH86" s="1017"/>
      <c r="ABI86" s="1017"/>
      <c r="ABJ86" s="1017"/>
      <c r="ABK86" s="1017"/>
      <c r="ABL86" s="1017"/>
      <c r="ABM86" s="1017"/>
      <c r="ABN86" s="1017"/>
      <c r="ABO86" s="1017"/>
      <c r="ABP86" s="1017"/>
      <c r="ABQ86" s="1017"/>
      <c r="ABR86" s="1017"/>
      <c r="ABS86" s="1017"/>
      <c r="ABT86" s="1017"/>
      <c r="ABU86" s="1017"/>
      <c r="ABV86" s="1017"/>
      <c r="ABW86" s="1017"/>
      <c r="ABX86" s="1017"/>
      <c r="ABY86" s="1017"/>
      <c r="ABZ86" s="1017"/>
      <c r="ACA86" s="1017"/>
      <c r="ACB86" s="1017"/>
      <c r="ACC86" s="1017"/>
      <c r="ACD86" s="1017"/>
      <c r="ACE86" s="1017"/>
      <c r="ACF86" s="1017"/>
      <c r="ACG86" s="1017"/>
      <c r="ACH86" s="1017"/>
      <c r="ACI86" s="1017"/>
      <c r="ACJ86" s="1017"/>
      <c r="ACK86" s="1017"/>
      <c r="ACL86" s="1017"/>
      <c r="ACM86" s="1017"/>
      <c r="ACN86" s="1017"/>
      <c r="ACO86" s="1017"/>
      <c r="ACP86" s="1017"/>
      <c r="ACQ86" s="1017"/>
      <c r="ACR86" s="1017"/>
      <c r="ACS86" s="1017"/>
      <c r="ACT86" s="1017"/>
      <c r="ACU86" s="1017"/>
      <c r="ACV86" s="1017"/>
      <c r="ACW86" s="1017"/>
      <c r="ACX86" s="1017"/>
      <c r="ACY86" s="1017"/>
      <c r="ACZ86" s="1017"/>
      <c r="ADA86" s="1017"/>
      <c r="ADB86" s="1017"/>
      <c r="ADC86" s="1017"/>
      <c r="ADD86" s="1017"/>
      <c r="ADE86" s="1017"/>
      <c r="ADF86" s="1017"/>
      <c r="ADG86" s="1017"/>
      <c r="ADH86" s="1017"/>
      <c r="ADI86" s="1017"/>
      <c r="ADJ86" s="1017"/>
      <c r="ADK86" s="1017"/>
      <c r="ADL86" s="1017"/>
      <c r="ADM86" s="1017"/>
      <c r="ADN86" s="1017"/>
      <c r="ADO86" s="1017"/>
      <c r="ADP86" s="1017"/>
      <c r="ADQ86" s="1017"/>
      <c r="ADR86" s="1017"/>
      <c r="ADS86" s="1017"/>
      <c r="ADT86" s="1017"/>
      <c r="ADU86" s="1017"/>
      <c r="ADV86" s="1017"/>
      <c r="ADW86" s="1017"/>
      <c r="ADX86" s="1017"/>
      <c r="ADY86" s="1017"/>
      <c r="ADZ86" s="1017"/>
      <c r="AEA86" s="1017"/>
      <c r="AEB86" s="1017"/>
      <c r="AEC86" s="1017"/>
      <c r="AED86" s="1017"/>
      <c r="AEE86" s="1017"/>
      <c r="AEF86" s="1017"/>
      <c r="AEG86" s="1017"/>
      <c r="AEH86" s="1017"/>
      <c r="AEI86" s="1017"/>
      <c r="AEJ86" s="1017"/>
      <c r="AEK86" s="1017"/>
      <c r="AEL86" s="1017"/>
      <c r="AEM86" s="1017"/>
      <c r="AEN86" s="1017"/>
      <c r="AEO86" s="1017"/>
      <c r="AEP86" s="1017"/>
      <c r="AEQ86" s="1017"/>
      <c r="AER86" s="1017"/>
      <c r="AES86" s="1017"/>
      <c r="AET86" s="1017"/>
      <c r="AEU86" s="1017"/>
      <c r="AEV86" s="1017"/>
      <c r="AEW86" s="1017"/>
      <c r="AEX86" s="1017"/>
      <c r="AEY86" s="1017"/>
      <c r="AEZ86" s="1017"/>
      <c r="AFA86" s="1017"/>
      <c r="AFB86" s="1017"/>
      <c r="AFC86" s="1017"/>
      <c r="AFD86" s="1017"/>
      <c r="AFE86" s="1017"/>
      <c r="AFF86" s="1017"/>
      <c r="AFG86" s="1017"/>
      <c r="AFH86" s="1017"/>
      <c r="AFI86" s="1017"/>
      <c r="AFJ86" s="1017"/>
      <c r="AFK86" s="1017"/>
      <c r="AFL86" s="1017"/>
      <c r="AFM86" s="1017"/>
      <c r="AFN86" s="1017"/>
      <c r="AFO86" s="1017"/>
      <c r="AFP86" s="1017"/>
      <c r="AFQ86" s="1017"/>
      <c r="AFR86" s="1017"/>
      <c r="AFS86" s="1017"/>
      <c r="AFT86" s="1017"/>
      <c r="AFU86" s="1017"/>
      <c r="AFV86" s="1017"/>
      <c r="AFW86" s="1017"/>
      <c r="AFX86" s="1017"/>
      <c r="AFY86" s="1017"/>
      <c r="AFZ86" s="1017"/>
      <c r="AGA86" s="1017"/>
      <c r="AGB86" s="1017"/>
      <c r="AGC86" s="1017"/>
      <c r="AGD86" s="1017"/>
      <c r="AGE86" s="1017"/>
      <c r="AGF86" s="1017"/>
      <c r="AGG86" s="1017"/>
      <c r="AGH86" s="1017"/>
      <c r="AGI86" s="1017"/>
      <c r="AGJ86" s="1017"/>
      <c r="AGK86" s="1017"/>
      <c r="AGL86" s="1017"/>
      <c r="AGM86" s="1017"/>
      <c r="AGN86" s="1017"/>
      <c r="AGO86" s="1017"/>
      <c r="AGP86" s="1017"/>
      <c r="AGQ86" s="1017"/>
      <c r="AGR86" s="1017"/>
      <c r="AGS86" s="1017"/>
      <c r="AGT86" s="1017"/>
      <c r="AGU86" s="1017"/>
      <c r="AGV86" s="1017"/>
      <c r="AGW86" s="1017"/>
      <c r="AGX86" s="1017"/>
      <c r="AGY86" s="1017"/>
      <c r="AGZ86" s="1017"/>
      <c r="AHA86" s="1017"/>
      <c r="AHB86" s="1017"/>
      <c r="AHC86" s="1017"/>
      <c r="AHD86" s="1017"/>
      <c r="AHE86" s="1017"/>
      <c r="AHF86" s="1017"/>
      <c r="AHG86" s="1017"/>
      <c r="AHH86" s="1017"/>
      <c r="AHI86" s="1017"/>
      <c r="AHJ86" s="1017"/>
      <c r="AHK86" s="1017"/>
      <c r="AHL86" s="1017"/>
      <c r="AHM86" s="1017"/>
      <c r="AHN86" s="1017"/>
      <c r="AHO86" s="1017"/>
      <c r="AHP86" s="1017"/>
      <c r="AHQ86" s="1017"/>
      <c r="AHR86" s="1017"/>
      <c r="AHS86" s="1017"/>
      <c r="AHT86" s="1017"/>
      <c r="AHU86" s="1017"/>
      <c r="AHV86" s="1017"/>
      <c r="AHW86" s="1017"/>
      <c r="AHX86" s="1017"/>
      <c r="AHY86" s="1017"/>
      <c r="AHZ86" s="1017"/>
      <c r="AIA86" s="1017"/>
      <c r="AIB86" s="1017"/>
      <c r="AIC86" s="1017"/>
      <c r="AID86" s="1017"/>
      <c r="AIE86" s="1017"/>
      <c r="AIF86" s="1017"/>
      <c r="AIG86" s="1017"/>
      <c r="AIH86" s="1017"/>
      <c r="AII86" s="1017"/>
      <c r="AIJ86" s="1017"/>
      <c r="AIK86" s="1017"/>
      <c r="AIL86" s="1017"/>
      <c r="AIM86" s="1017"/>
      <c r="AIN86" s="1017"/>
      <c r="AIO86" s="1017"/>
      <c r="AIP86" s="1017"/>
      <c r="AIQ86" s="1017"/>
      <c r="AIR86" s="1017"/>
      <c r="AIS86" s="1017"/>
      <c r="AIT86" s="1017"/>
      <c r="AIU86" s="1017"/>
      <c r="AIV86" s="1017"/>
      <c r="AIW86" s="1017"/>
      <c r="AIX86" s="1017"/>
      <c r="AIY86" s="1017"/>
      <c r="AIZ86" s="1017"/>
      <c r="AJA86" s="1017"/>
      <c r="AJB86" s="1017"/>
      <c r="AJC86" s="1017"/>
      <c r="AJD86" s="1017"/>
      <c r="AJE86" s="1017"/>
      <c r="AJF86" s="1017"/>
      <c r="AJG86" s="1017"/>
      <c r="AJH86" s="1017"/>
      <c r="AJI86" s="1017"/>
      <c r="AJJ86" s="1017"/>
      <c r="AJK86" s="1017"/>
      <c r="AJL86" s="1017"/>
      <c r="AJM86" s="1017"/>
      <c r="AJN86" s="1017"/>
      <c r="AJO86" s="1017"/>
      <c r="AJP86" s="1017"/>
      <c r="AJQ86" s="1017"/>
      <c r="AJR86" s="1017"/>
      <c r="AJS86" s="1017"/>
      <c r="AJT86" s="1017"/>
      <c r="AJU86" s="1017"/>
      <c r="AJV86" s="1017"/>
      <c r="AJW86" s="1017"/>
      <c r="AJX86" s="1017"/>
      <c r="AJY86" s="1017"/>
      <c r="AJZ86" s="1017"/>
      <c r="AKA86" s="1017"/>
      <c r="AKB86" s="1017"/>
      <c r="AKC86" s="1017"/>
      <c r="AKD86" s="1017"/>
      <c r="AKE86" s="1017"/>
      <c r="AKF86" s="1017"/>
      <c r="AKG86" s="1017"/>
      <c r="AKH86" s="1017"/>
      <c r="AKI86" s="1017"/>
      <c r="AKJ86" s="1017"/>
      <c r="AKK86" s="1017"/>
      <c r="AKL86" s="1017"/>
      <c r="AKM86" s="1017"/>
      <c r="AKN86" s="1017"/>
      <c r="AKO86" s="1017"/>
      <c r="AKP86" s="1017"/>
      <c r="AKQ86" s="1017"/>
      <c r="AKR86" s="1017"/>
      <c r="AKS86" s="1017"/>
      <c r="AKT86" s="1017"/>
      <c r="AKU86" s="1017"/>
      <c r="AKV86" s="1017"/>
      <c r="AKW86" s="1017"/>
      <c r="AKX86" s="1017"/>
      <c r="AKY86" s="1017"/>
      <c r="AKZ86" s="1017"/>
      <c r="ALA86" s="1017"/>
      <c r="ALB86" s="1017"/>
      <c r="ALC86" s="1017"/>
      <c r="ALD86" s="1017"/>
      <c r="ALE86" s="1017"/>
      <c r="ALF86" s="1017"/>
      <c r="ALG86" s="1017"/>
      <c r="ALH86" s="1017"/>
      <c r="ALI86" s="1017"/>
      <c r="ALJ86" s="1017"/>
      <c r="ALK86" s="1017"/>
      <c r="ALL86" s="1017"/>
      <c r="ALM86" s="1017"/>
      <c r="ALN86" s="1017"/>
      <c r="ALO86" s="1017"/>
      <c r="ALP86" s="1017"/>
      <c r="ALQ86" s="1017"/>
      <c r="ALR86" s="1017"/>
      <c r="ALS86" s="1017"/>
      <c r="ALT86" s="1017"/>
      <c r="ALU86" s="1017"/>
      <c r="ALV86" s="1017"/>
      <c r="ALW86" s="1017"/>
      <c r="ALX86" s="1017"/>
      <c r="ALY86" s="1017"/>
      <c r="ALZ86" s="1017"/>
      <c r="AMA86" s="1017"/>
      <c r="AMB86" s="1017"/>
      <c r="AMC86" s="1017"/>
      <c r="AMD86" s="1017"/>
      <c r="AME86" s="1017"/>
      <c r="AMF86" s="1017"/>
      <c r="AMG86" s="1017"/>
      <c r="AMH86" s="1017"/>
      <c r="AMI86" s="1017"/>
      <c r="AMJ86" s="1017"/>
      <c r="AMK86" s="1017"/>
      <c r="AML86" s="1017"/>
      <c r="AMM86" s="1017"/>
      <c r="AMN86" s="1017"/>
      <c r="AMO86" s="1017"/>
      <c r="AMP86" s="1017"/>
      <c r="AMQ86" s="1017"/>
      <c r="AMR86" s="1017"/>
      <c r="AMS86" s="1017"/>
      <c r="AMT86" s="1017"/>
      <c r="AMU86" s="1017"/>
      <c r="AMV86" s="1017"/>
      <c r="AMW86" s="1017"/>
      <c r="AMX86" s="1017"/>
      <c r="AMY86" s="1017"/>
      <c r="AMZ86" s="1017"/>
      <c r="ANA86" s="1017"/>
      <c r="ANB86" s="1017"/>
      <c r="ANC86" s="1017"/>
      <c r="AND86" s="1017"/>
      <c r="ANE86" s="1017"/>
      <c r="ANF86" s="1017"/>
      <c r="ANG86" s="1017"/>
      <c r="ANH86" s="1017"/>
      <c r="ANI86" s="1017"/>
      <c r="ANJ86" s="1017"/>
      <c r="ANK86" s="1017"/>
      <c r="ANL86" s="1017"/>
      <c r="ANM86" s="1017"/>
      <c r="ANN86" s="1017"/>
      <c r="ANO86" s="1017"/>
      <c r="ANP86" s="1017"/>
      <c r="ANQ86" s="1017"/>
      <c r="ANR86" s="1017"/>
      <c r="ANS86" s="1017"/>
      <c r="ANT86" s="1017"/>
      <c r="ANU86" s="1017"/>
      <c r="ANV86" s="1017"/>
      <c r="ANW86" s="1017"/>
      <c r="ANX86" s="1017"/>
      <c r="ANY86" s="1017"/>
      <c r="ANZ86" s="1017"/>
      <c r="AOA86" s="1017"/>
      <c r="AOB86" s="1017"/>
      <c r="AOC86" s="1017"/>
      <c r="AOD86" s="1017"/>
      <c r="AOE86" s="1017"/>
      <c r="AOF86" s="1017"/>
      <c r="AOG86" s="1017"/>
      <c r="AOH86" s="1017"/>
      <c r="AOI86" s="1017"/>
      <c r="AOJ86" s="1017"/>
      <c r="AOK86" s="1017"/>
      <c r="AOL86" s="1017"/>
      <c r="AOM86" s="1017"/>
      <c r="AON86" s="1017"/>
      <c r="AOO86" s="1017"/>
      <c r="AOP86" s="1017"/>
      <c r="AOQ86" s="1017"/>
      <c r="AOR86" s="1017"/>
      <c r="AOS86" s="1017"/>
      <c r="AOT86" s="1017"/>
      <c r="AOU86" s="1017"/>
      <c r="AOV86" s="1017"/>
      <c r="AOW86" s="1017"/>
      <c r="AOX86" s="1017"/>
      <c r="AOY86" s="1017"/>
      <c r="AOZ86" s="1017"/>
      <c r="APA86" s="1017"/>
      <c r="APB86" s="1017"/>
      <c r="APC86" s="1017"/>
      <c r="APD86" s="1017"/>
      <c r="APE86" s="1017"/>
      <c r="APF86" s="1017"/>
      <c r="APG86" s="1017"/>
      <c r="APH86" s="1017"/>
      <c r="API86" s="1017"/>
      <c r="APJ86" s="1017"/>
      <c r="APK86" s="1017"/>
      <c r="APL86" s="1017"/>
      <c r="APM86" s="1017"/>
      <c r="APN86" s="1017"/>
      <c r="APO86" s="1017"/>
      <c r="APP86" s="1017"/>
      <c r="APQ86" s="1017"/>
      <c r="APR86" s="1017"/>
      <c r="APS86" s="1017"/>
      <c r="APT86" s="1017"/>
      <c r="APU86" s="1017"/>
      <c r="APV86" s="1017"/>
      <c r="APW86" s="1017"/>
      <c r="APX86" s="1017"/>
      <c r="APY86" s="1017"/>
      <c r="APZ86" s="1017"/>
      <c r="AQA86" s="1017"/>
      <c r="AQB86" s="1017"/>
      <c r="AQC86" s="1017"/>
      <c r="AQD86" s="1017"/>
      <c r="AQE86" s="1017"/>
      <c r="AQF86" s="1017"/>
      <c r="AQG86" s="1017"/>
      <c r="AQH86" s="1017"/>
      <c r="AQI86" s="1017"/>
      <c r="AQJ86" s="1017"/>
      <c r="AQK86" s="1017"/>
      <c r="AQL86" s="1017"/>
      <c r="AQM86" s="1017"/>
      <c r="AQN86" s="1017"/>
      <c r="AQO86" s="1017"/>
      <c r="AQP86" s="1017"/>
      <c r="AQQ86" s="1017"/>
      <c r="AQR86" s="1017"/>
      <c r="AQS86" s="1017"/>
      <c r="AQT86" s="1017"/>
      <c r="AQU86" s="1017"/>
      <c r="AQV86" s="1017"/>
      <c r="AQW86" s="1017"/>
      <c r="AQX86" s="1017"/>
      <c r="AQY86" s="1017"/>
      <c r="AQZ86" s="1017"/>
      <c r="ARA86" s="1017"/>
      <c r="ARB86" s="1017"/>
      <c r="ARC86" s="1017"/>
      <c r="ARD86" s="1017"/>
      <c r="ARE86" s="1017"/>
      <c r="ARF86" s="1017"/>
      <c r="ARG86" s="1017"/>
      <c r="ARH86" s="1017"/>
      <c r="ARI86" s="1017"/>
      <c r="ARJ86" s="1017"/>
      <c r="ARK86" s="1017"/>
      <c r="ARL86" s="1017"/>
      <c r="ARM86" s="1017"/>
      <c r="ARN86" s="1017"/>
      <c r="ARO86" s="1017"/>
      <c r="ARP86" s="1017"/>
      <c r="ARQ86" s="1017"/>
      <c r="ARR86" s="1017"/>
      <c r="ARS86" s="1017"/>
      <c r="ART86" s="1017"/>
      <c r="ARU86" s="1017"/>
      <c r="ARV86" s="1017"/>
      <c r="ARW86" s="1017"/>
      <c r="ARX86" s="1017"/>
      <c r="ARY86" s="1017"/>
      <c r="ARZ86" s="1017"/>
      <c r="ASA86" s="1017"/>
      <c r="ASB86" s="1017"/>
      <c r="ASC86" s="1017"/>
      <c r="ASD86" s="1017"/>
      <c r="ASE86" s="1017"/>
      <c r="ASF86" s="1017"/>
      <c r="ASG86" s="1017"/>
      <c r="ASH86" s="1017"/>
      <c r="ASI86" s="1017"/>
      <c r="ASJ86" s="1017"/>
      <c r="ASK86" s="1017"/>
      <c r="ASL86" s="1017"/>
      <c r="ASM86" s="1017"/>
      <c r="ASN86" s="1017"/>
      <c r="ASO86" s="1017"/>
      <c r="ASP86" s="1017"/>
      <c r="ASQ86" s="1017"/>
      <c r="ASR86" s="1017"/>
      <c r="ASS86" s="1017"/>
      <c r="AST86" s="1017"/>
      <c r="ASU86" s="1017"/>
      <c r="ASV86" s="1017"/>
      <c r="ASW86" s="1017"/>
      <c r="ASX86" s="1017"/>
      <c r="ASY86" s="1017"/>
      <c r="ASZ86" s="1017"/>
      <c r="ATA86" s="1017"/>
      <c r="ATB86" s="1017"/>
      <c r="ATC86" s="1017"/>
      <c r="ATD86" s="1017"/>
      <c r="ATE86" s="1017"/>
      <c r="ATF86" s="1017"/>
      <c r="ATG86" s="1017"/>
      <c r="ATH86" s="1017"/>
      <c r="ATI86" s="1017"/>
      <c r="ATJ86" s="1017"/>
      <c r="ATK86" s="1017"/>
      <c r="ATL86" s="1017"/>
      <c r="ATM86" s="1017"/>
      <c r="ATN86" s="1017"/>
      <c r="ATO86" s="1017"/>
      <c r="ATP86" s="1017"/>
      <c r="ATQ86" s="1017"/>
      <c r="ATR86" s="1017"/>
      <c r="ATS86" s="1017"/>
      <c r="ATT86" s="1017"/>
      <c r="ATU86" s="1017"/>
      <c r="ATV86" s="1017"/>
      <c r="ATW86" s="1017"/>
      <c r="ATX86" s="1017"/>
      <c r="ATY86" s="1017"/>
      <c r="ATZ86" s="1017"/>
      <c r="AUA86" s="1017"/>
      <c r="AUB86" s="1017"/>
      <c r="AUC86" s="1017"/>
      <c r="AUD86" s="1017"/>
      <c r="AUE86" s="1017"/>
      <c r="AUF86" s="1017"/>
      <c r="AUG86" s="1017"/>
      <c r="AUH86" s="1017"/>
      <c r="AUI86" s="1017"/>
      <c r="AUJ86" s="1017"/>
      <c r="AUK86" s="1017"/>
      <c r="AUL86" s="1017"/>
      <c r="AUM86" s="1017"/>
      <c r="AUN86" s="1017"/>
      <c r="AUO86" s="1017"/>
      <c r="AUP86" s="1017"/>
      <c r="AUQ86" s="1017"/>
      <c r="AUR86" s="1017"/>
      <c r="AUS86" s="1017"/>
      <c r="AUT86" s="1017"/>
      <c r="AUU86" s="1017"/>
      <c r="AUV86" s="1017"/>
      <c r="AUW86" s="1017"/>
      <c r="AUX86" s="1017"/>
      <c r="AUY86" s="1017"/>
      <c r="AUZ86" s="1017"/>
      <c r="AVA86" s="1017"/>
      <c r="AVB86" s="1017"/>
      <c r="AVC86" s="1017"/>
      <c r="AVD86" s="1017"/>
      <c r="AVE86" s="1017"/>
      <c r="AVF86" s="1017"/>
      <c r="AVG86" s="1017"/>
      <c r="AVH86" s="1017"/>
      <c r="AVI86" s="1017"/>
      <c r="AVJ86" s="1017"/>
      <c r="AVK86" s="1017"/>
      <c r="AVL86" s="1017"/>
      <c r="AVM86" s="1017"/>
      <c r="AVN86" s="1017"/>
      <c r="AVO86" s="1017"/>
      <c r="AVP86" s="1017"/>
      <c r="AVQ86" s="1017"/>
      <c r="AVR86" s="1017"/>
      <c r="AVS86" s="1017"/>
      <c r="AVT86" s="1017"/>
      <c r="AVU86" s="1017"/>
      <c r="AVV86" s="1017"/>
      <c r="AVW86" s="1017"/>
      <c r="AVX86" s="1017"/>
      <c r="AVY86" s="1017"/>
      <c r="AVZ86" s="1017"/>
      <c r="AWA86" s="1017"/>
      <c r="AWB86" s="1017"/>
      <c r="AWC86" s="1017"/>
      <c r="AWD86" s="1017"/>
      <c r="AWE86" s="1017"/>
      <c r="AWF86" s="1017"/>
      <c r="AWG86" s="1017"/>
      <c r="AWH86" s="1017"/>
      <c r="AWI86" s="1017"/>
      <c r="AWJ86" s="1017"/>
      <c r="AWK86" s="1017"/>
      <c r="AWL86" s="1017"/>
      <c r="AWM86" s="1017"/>
      <c r="AWN86" s="1017"/>
      <c r="AWO86" s="1017"/>
      <c r="AWP86" s="1017"/>
      <c r="AWQ86" s="1017"/>
      <c r="AWR86" s="1017"/>
      <c r="AWS86" s="1017"/>
      <c r="AWT86" s="1017"/>
      <c r="AWU86" s="1017"/>
      <c r="AWV86" s="1017"/>
      <c r="AWW86" s="1017"/>
      <c r="AWX86" s="1017"/>
      <c r="AWY86" s="1017"/>
      <c r="AWZ86" s="1017"/>
      <c r="AXA86" s="1017"/>
      <c r="AXB86" s="1017"/>
      <c r="AXC86" s="1017"/>
      <c r="AXD86" s="1017"/>
      <c r="AXE86" s="1017"/>
      <c r="AXF86" s="1017"/>
      <c r="AXG86" s="1017"/>
      <c r="AXH86" s="1017"/>
      <c r="AXI86" s="1017"/>
      <c r="AXJ86" s="1017"/>
      <c r="AXK86" s="1017"/>
      <c r="AXL86" s="1017"/>
      <c r="AXM86" s="1017"/>
      <c r="AXN86" s="1017"/>
      <c r="AXO86" s="1017"/>
      <c r="AXP86" s="1017"/>
      <c r="AXQ86" s="1017"/>
      <c r="AXR86" s="1017"/>
      <c r="AXS86" s="1017"/>
      <c r="AXT86" s="1017"/>
      <c r="AXU86" s="1017"/>
      <c r="AXV86" s="1017"/>
      <c r="AXW86" s="1017"/>
      <c r="AXX86" s="1017"/>
      <c r="AXY86" s="1017"/>
      <c r="AXZ86" s="1017"/>
      <c r="AYA86" s="1017"/>
      <c r="AYB86" s="1017"/>
      <c r="AYC86" s="1017"/>
      <c r="AYD86" s="1017"/>
      <c r="AYE86" s="1017"/>
      <c r="AYF86" s="1017"/>
      <c r="AYG86" s="1017"/>
      <c r="AYH86" s="1017"/>
      <c r="AYI86" s="1017"/>
      <c r="AYJ86" s="1017"/>
      <c r="AYK86" s="1017"/>
      <c r="AYL86" s="1017"/>
      <c r="AYM86" s="1017"/>
      <c r="AYN86" s="1017"/>
      <c r="AYO86" s="1017"/>
      <c r="AYP86" s="1017"/>
      <c r="AYQ86" s="1017"/>
      <c r="AYR86" s="1017"/>
      <c r="AYS86" s="1017"/>
      <c r="AYT86" s="1017"/>
      <c r="AYU86" s="1017"/>
      <c r="AYV86" s="1017"/>
      <c r="AYW86" s="1017"/>
      <c r="AYX86" s="1017"/>
      <c r="AYY86" s="1017"/>
      <c r="AYZ86" s="1017"/>
      <c r="AZA86" s="1017"/>
      <c r="AZB86" s="1017"/>
      <c r="AZC86" s="1017"/>
      <c r="AZD86" s="1017"/>
      <c r="AZE86" s="1017"/>
      <c r="AZF86" s="1017"/>
      <c r="AZG86" s="1017"/>
      <c r="AZH86" s="1017"/>
      <c r="AZI86" s="1017"/>
      <c r="AZJ86" s="1017"/>
      <c r="AZK86" s="1017"/>
      <c r="AZL86" s="1017"/>
      <c r="AZM86" s="1017"/>
      <c r="AZN86" s="1017"/>
      <c r="AZO86" s="1017"/>
      <c r="AZP86" s="1017"/>
      <c r="AZQ86" s="1017"/>
      <c r="AZR86" s="1017"/>
      <c r="AZS86" s="1017"/>
      <c r="AZT86" s="1017"/>
      <c r="AZU86" s="1017"/>
      <c r="AZV86" s="1017"/>
      <c r="AZW86" s="1017"/>
      <c r="AZX86" s="1017"/>
      <c r="AZY86" s="1017"/>
      <c r="AZZ86" s="1017"/>
      <c r="BAA86" s="1017"/>
      <c r="BAB86" s="1017"/>
      <c r="BAC86" s="1017"/>
      <c r="BAD86" s="1017"/>
      <c r="BAE86" s="1017"/>
      <c r="BAF86" s="1017"/>
      <c r="BAG86" s="1017"/>
      <c r="BAH86" s="1017"/>
      <c r="BAI86" s="1017"/>
      <c r="BAJ86" s="1017"/>
      <c r="BAK86" s="1017"/>
      <c r="BAL86" s="1017"/>
      <c r="BAM86" s="1017"/>
      <c r="BAN86" s="1017"/>
      <c r="BAO86" s="1017"/>
      <c r="BAP86" s="1017"/>
      <c r="BAQ86" s="1017"/>
      <c r="BAR86" s="1017"/>
      <c r="BAS86" s="1017"/>
      <c r="BAT86" s="1017"/>
      <c r="BAU86" s="1017"/>
      <c r="BAV86" s="1017"/>
      <c r="BAW86" s="1017"/>
      <c r="BAX86" s="1017"/>
      <c r="BAY86" s="1017"/>
      <c r="BAZ86" s="1017"/>
      <c r="BBA86" s="1017"/>
      <c r="BBB86" s="1017"/>
      <c r="BBC86" s="1017"/>
      <c r="BBD86" s="1017"/>
      <c r="BBE86" s="1017"/>
      <c r="BBF86" s="1017"/>
      <c r="BBG86" s="1017"/>
      <c r="BBH86" s="1017"/>
      <c r="BBI86" s="1017"/>
      <c r="BBJ86" s="1017"/>
      <c r="BBK86" s="1017"/>
      <c r="BBL86" s="1017"/>
      <c r="BBM86" s="1017"/>
      <c r="BBN86" s="1017"/>
      <c r="BBO86" s="1017"/>
      <c r="BBP86" s="1017"/>
      <c r="BBQ86" s="1017"/>
      <c r="BBR86" s="1017"/>
      <c r="BBS86" s="1017"/>
      <c r="BBT86" s="1017"/>
      <c r="BBU86" s="1017"/>
      <c r="BBV86" s="1017"/>
      <c r="BBW86" s="1017"/>
      <c r="BBX86" s="1017"/>
      <c r="BBY86" s="1017"/>
      <c r="BBZ86" s="1017"/>
      <c r="BCA86" s="1017"/>
      <c r="BCB86" s="1017"/>
      <c r="BCC86" s="1017"/>
      <c r="BCD86" s="1017"/>
      <c r="BCE86" s="1017"/>
      <c r="BCF86" s="1017"/>
      <c r="BCG86" s="1017"/>
      <c r="BCH86" s="1017"/>
      <c r="BCI86" s="1017"/>
      <c r="BCJ86" s="1017"/>
      <c r="BCK86" s="1017"/>
      <c r="BCL86" s="1017"/>
      <c r="BCM86" s="1017"/>
      <c r="BCN86" s="1017"/>
      <c r="BCO86" s="1017"/>
      <c r="BCP86" s="1017"/>
      <c r="BCQ86" s="1017"/>
      <c r="BCR86" s="1017"/>
      <c r="BCS86" s="1017"/>
      <c r="BCT86" s="1017"/>
      <c r="BCU86" s="1017"/>
      <c r="BCV86" s="1017"/>
      <c r="BCW86" s="1017"/>
      <c r="BCX86" s="1017"/>
      <c r="BCY86" s="1017"/>
      <c r="BCZ86" s="1017"/>
      <c r="BDA86" s="1017"/>
      <c r="BDB86" s="1017"/>
      <c r="BDC86" s="1017"/>
      <c r="BDD86" s="1017"/>
      <c r="BDE86" s="1017"/>
      <c r="BDF86" s="1017"/>
      <c r="BDG86" s="1017"/>
      <c r="BDH86" s="1017"/>
      <c r="BDI86" s="1017"/>
      <c r="BDJ86" s="1017"/>
      <c r="BDK86" s="1017"/>
      <c r="BDL86" s="1017"/>
      <c r="BDM86" s="1017"/>
      <c r="BDN86" s="1017"/>
      <c r="BDO86" s="1017"/>
      <c r="BDP86" s="1017"/>
      <c r="BDQ86" s="1017"/>
      <c r="BDR86" s="1017"/>
      <c r="BDS86" s="1017"/>
      <c r="BDT86" s="1017"/>
      <c r="BDU86" s="1017"/>
      <c r="BDV86" s="1017"/>
      <c r="BDW86" s="1017"/>
      <c r="BDX86" s="1017"/>
      <c r="BDY86" s="1017"/>
      <c r="BDZ86" s="1017"/>
      <c r="BEA86" s="1017"/>
      <c r="BEB86" s="1017"/>
      <c r="BEC86" s="1017"/>
      <c r="BED86" s="1017"/>
      <c r="BEE86" s="1017"/>
      <c r="BEF86" s="1017"/>
      <c r="BEG86" s="1017"/>
      <c r="BEH86" s="1017"/>
      <c r="BEI86" s="1017"/>
      <c r="BEJ86" s="1017"/>
      <c r="BEK86" s="1017"/>
      <c r="BEL86" s="1017"/>
      <c r="BEM86" s="1017"/>
      <c r="BEN86" s="1017"/>
      <c r="BEO86" s="1017"/>
      <c r="BEP86" s="1017"/>
      <c r="BEQ86" s="1017"/>
      <c r="BER86" s="1017"/>
      <c r="BES86" s="1017"/>
      <c r="BET86" s="1017"/>
      <c r="BEU86" s="1017"/>
      <c r="BEV86" s="1017"/>
      <c r="BEW86" s="1017"/>
      <c r="BEX86" s="1017"/>
      <c r="BEY86" s="1017"/>
      <c r="BEZ86" s="1017"/>
      <c r="BFA86" s="1017"/>
      <c r="BFB86" s="1017"/>
      <c r="BFC86" s="1017"/>
      <c r="BFD86" s="1017"/>
      <c r="BFE86" s="1017"/>
      <c r="BFF86" s="1017"/>
      <c r="BFG86" s="1017"/>
      <c r="BFH86" s="1017"/>
      <c r="BFI86" s="1017"/>
      <c r="BFJ86" s="1017"/>
      <c r="BFK86" s="1017"/>
      <c r="BFL86" s="1017"/>
      <c r="BFM86" s="1017"/>
      <c r="BFN86" s="1017"/>
      <c r="BFO86" s="1017"/>
      <c r="BFP86" s="1017"/>
      <c r="BFQ86" s="1017"/>
      <c r="BFR86" s="1017"/>
      <c r="BFS86" s="1017"/>
      <c r="BFT86" s="1017"/>
      <c r="BFU86" s="1017"/>
      <c r="BFV86" s="1017"/>
      <c r="BFW86" s="1017"/>
      <c r="BFX86" s="1017"/>
      <c r="BFY86" s="1017"/>
      <c r="BFZ86" s="1017"/>
      <c r="BGA86" s="1017"/>
      <c r="BGB86" s="1017"/>
      <c r="BGC86" s="1017"/>
      <c r="BGD86" s="1017"/>
      <c r="BGE86" s="1017"/>
      <c r="BGF86" s="1017"/>
      <c r="BGG86" s="1017"/>
      <c r="BGH86" s="1017"/>
      <c r="BGI86" s="1017"/>
      <c r="BGJ86" s="1017"/>
      <c r="BGK86" s="1017"/>
      <c r="BGL86" s="1017"/>
      <c r="BGM86" s="1017"/>
      <c r="BGN86" s="1017"/>
      <c r="BGO86" s="1017"/>
      <c r="BGP86" s="1017"/>
      <c r="BGQ86" s="1017"/>
      <c r="BGR86" s="1017"/>
      <c r="BGS86" s="1017"/>
      <c r="BGT86" s="1017"/>
      <c r="BGU86" s="1017"/>
      <c r="BGV86" s="1017"/>
      <c r="BGW86" s="1017"/>
      <c r="BGX86" s="1017"/>
      <c r="BGY86" s="1017"/>
      <c r="BGZ86" s="1017"/>
      <c r="BHA86" s="1017"/>
      <c r="BHB86" s="1017"/>
      <c r="BHC86" s="1017"/>
      <c r="BHD86" s="1017"/>
      <c r="BHE86" s="1017"/>
      <c r="BHF86" s="1017"/>
      <c r="BHG86" s="1017"/>
      <c r="BHH86" s="1017"/>
      <c r="BHI86" s="1017"/>
      <c r="BHJ86" s="1017"/>
      <c r="BHK86" s="1017"/>
      <c r="BHL86" s="1017"/>
      <c r="BHM86" s="1017"/>
      <c r="BHN86" s="1017"/>
      <c r="BHO86" s="1017"/>
      <c r="BHP86" s="1017"/>
      <c r="BHQ86" s="1017"/>
      <c r="BHR86" s="1017"/>
      <c r="BHS86" s="1017"/>
      <c r="BHT86" s="1017"/>
      <c r="BHU86" s="1017"/>
      <c r="BHV86" s="1017"/>
      <c r="BHW86" s="1017"/>
      <c r="BHX86" s="1017"/>
      <c r="BHY86" s="1017"/>
      <c r="BHZ86" s="1017"/>
      <c r="BIA86" s="1017"/>
      <c r="BIB86" s="1017"/>
      <c r="BIC86" s="1017"/>
      <c r="BID86" s="1017"/>
      <c r="BIE86" s="1017"/>
      <c r="BIF86" s="1017"/>
      <c r="BIG86" s="1017"/>
      <c r="BIH86" s="1017"/>
      <c r="BII86" s="1017"/>
      <c r="BIJ86" s="1017"/>
      <c r="BIK86" s="1017"/>
      <c r="BIL86" s="1017"/>
      <c r="BIM86" s="1017"/>
      <c r="BIN86" s="1017"/>
      <c r="BIO86" s="1017"/>
      <c r="BIP86" s="1017"/>
      <c r="BIQ86" s="1017"/>
      <c r="BIR86" s="1017"/>
      <c r="BIS86" s="1017"/>
      <c r="BIT86" s="1017"/>
      <c r="BIU86" s="1017"/>
      <c r="BIV86" s="1017"/>
      <c r="BIW86" s="1017"/>
      <c r="BIX86" s="1017"/>
      <c r="BIY86" s="1017"/>
      <c r="BIZ86" s="1017"/>
      <c r="BJA86" s="1017"/>
      <c r="BJB86" s="1017"/>
      <c r="BJC86" s="1017"/>
      <c r="BJD86" s="1017"/>
      <c r="BJE86" s="1017"/>
      <c r="BJF86" s="1017"/>
      <c r="BJG86" s="1017"/>
      <c r="BJH86" s="1017"/>
      <c r="BJI86" s="1017"/>
      <c r="BJJ86" s="1017"/>
      <c r="BJK86" s="1017"/>
      <c r="BJL86" s="1017"/>
      <c r="BJM86" s="1017"/>
      <c r="BJN86" s="1017"/>
      <c r="BJO86" s="1017"/>
      <c r="BJP86" s="1017"/>
      <c r="BJQ86" s="1017"/>
      <c r="BJR86" s="1017"/>
      <c r="BJS86" s="1017"/>
      <c r="BJT86" s="1017"/>
      <c r="BJU86" s="1017"/>
      <c r="BJV86" s="1017"/>
      <c r="BJW86" s="1017"/>
      <c r="BJX86" s="1017"/>
      <c r="BJY86" s="1017"/>
      <c r="BJZ86" s="1017"/>
      <c r="BKA86" s="1017"/>
      <c r="BKB86" s="1017"/>
      <c r="BKC86" s="1017"/>
      <c r="BKD86" s="1017"/>
      <c r="BKE86" s="1017"/>
      <c r="BKF86" s="1017"/>
      <c r="BKG86" s="1017"/>
      <c r="BKH86" s="1017"/>
      <c r="BKI86" s="1017"/>
      <c r="BKJ86" s="1017"/>
      <c r="BKK86" s="1017"/>
      <c r="BKL86" s="1017"/>
      <c r="BKM86" s="1017"/>
      <c r="BKN86" s="1017"/>
      <c r="BKO86" s="1017"/>
      <c r="BKP86" s="1017"/>
      <c r="BKQ86" s="1017"/>
      <c r="BKR86" s="1017"/>
      <c r="BKS86" s="1017"/>
      <c r="BKT86" s="1017"/>
      <c r="BKU86" s="1017"/>
      <c r="BKV86" s="1017"/>
      <c r="BKW86" s="1017"/>
      <c r="BKX86" s="1017"/>
      <c r="BKY86" s="1017"/>
      <c r="BKZ86" s="1017"/>
      <c r="BLA86" s="1017"/>
      <c r="BLB86" s="1017"/>
      <c r="BLC86" s="1017"/>
      <c r="BLD86" s="1017"/>
      <c r="BLE86" s="1017"/>
      <c r="BLF86" s="1017"/>
      <c r="BLG86" s="1017"/>
      <c r="BLH86" s="1017"/>
      <c r="BLI86" s="1017"/>
      <c r="BLJ86" s="1017"/>
      <c r="BLK86" s="1017"/>
      <c r="BLL86" s="1017"/>
      <c r="BLM86" s="1017"/>
      <c r="BLN86" s="1017"/>
      <c r="BLO86" s="1017"/>
      <c r="BLP86" s="1017"/>
      <c r="BLQ86" s="1017"/>
      <c r="BLR86" s="1017"/>
      <c r="BLS86" s="1017"/>
      <c r="BLT86" s="1017"/>
      <c r="BLU86" s="1017"/>
      <c r="BLV86" s="1017"/>
      <c r="BLW86" s="1017"/>
      <c r="BLX86" s="1017"/>
      <c r="BLY86" s="1017"/>
      <c r="BLZ86" s="1017"/>
      <c r="BMA86" s="1017"/>
      <c r="BMB86" s="1017"/>
      <c r="BMC86" s="1017"/>
      <c r="BMD86" s="1017"/>
      <c r="BME86" s="1017"/>
      <c r="BMF86" s="1017"/>
      <c r="BMG86" s="1017"/>
      <c r="BMH86" s="1017"/>
      <c r="BMI86" s="1017"/>
      <c r="BMJ86" s="1017"/>
      <c r="BMK86" s="1017"/>
      <c r="BML86" s="1017"/>
      <c r="BMM86" s="1017"/>
      <c r="BMN86" s="1017"/>
      <c r="BMO86" s="1017"/>
      <c r="BMP86" s="1017"/>
      <c r="BMQ86" s="1017"/>
      <c r="BMR86" s="1017"/>
      <c r="BMS86" s="1017"/>
      <c r="BMT86" s="1017"/>
      <c r="BMU86" s="1017"/>
      <c r="BMV86" s="1017"/>
      <c r="BMW86" s="1017"/>
      <c r="BMX86" s="1017"/>
      <c r="BMY86" s="1017"/>
      <c r="BMZ86" s="1017"/>
      <c r="BNA86" s="1017"/>
      <c r="BNB86" s="1017"/>
      <c r="BNC86" s="1017"/>
      <c r="BND86" s="1017"/>
      <c r="BNE86" s="1017"/>
      <c r="BNF86" s="1017"/>
      <c r="BNG86" s="1017"/>
      <c r="BNH86" s="1017"/>
      <c r="BNI86" s="1017"/>
      <c r="BNJ86" s="1017"/>
      <c r="BNK86" s="1017"/>
      <c r="BNL86" s="1017"/>
      <c r="BNM86" s="1017"/>
      <c r="BNN86" s="1017"/>
      <c r="BNO86" s="1017"/>
      <c r="BNP86" s="1017"/>
      <c r="BNQ86" s="1017"/>
      <c r="BNR86" s="1017"/>
      <c r="BNS86" s="1017"/>
      <c r="BNT86" s="1017"/>
      <c r="BNU86" s="1017"/>
      <c r="BNV86" s="1017"/>
      <c r="BNW86" s="1017"/>
      <c r="BNX86" s="1017"/>
      <c r="BNY86" s="1017"/>
      <c r="BNZ86" s="1017"/>
      <c r="BOA86" s="1017"/>
      <c r="BOB86" s="1017"/>
      <c r="BOC86" s="1017"/>
      <c r="BOD86" s="1017"/>
      <c r="BOE86" s="1017"/>
      <c r="BOF86" s="1017"/>
      <c r="BOG86" s="1017"/>
      <c r="BOH86" s="1017"/>
      <c r="BOI86" s="1017"/>
      <c r="BOJ86" s="1017"/>
      <c r="BOK86" s="1017"/>
      <c r="BOL86" s="1017"/>
      <c r="BOM86" s="1017"/>
      <c r="BON86" s="1017"/>
      <c r="BOO86" s="1017"/>
      <c r="BOP86" s="1017"/>
      <c r="BOQ86" s="1017"/>
      <c r="BOR86" s="1017"/>
      <c r="BOS86" s="1017"/>
      <c r="BOT86" s="1017"/>
      <c r="BOU86" s="1017"/>
      <c r="BOV86" s="1017"/>
      <c r="BOW86" s="1017"/>
      <c r="BOX86" s="1017"/>
      <c r="BOY86" s="1017"/>
      <c r="BOZ86" s="1017"/>
      <c r="BPA86" s="1017"/>
      <c r="BPB86" s="1017"/>
      <c r="BPC86" s="1017"/>
      <c r="BPD86" s="1017"/>
      <c r="BPE86" s="1017"/>
      <c r="BPF86" s="1017"/>
      <c r="BPG86" s="1017"/>
      <c r="BPH86" s="1017"/>
      <c r="BPI86" s="1017"/>
      <c r="BPJ86" s="1017"/>
      <c r="BPK86" s="1017"/>
      <c r="BPL86" s="1017"/>
      <c r="BPM86" s="1017"/>
      <c r="BPN86" s="1017"/>
      <c r="BPO86" s="1017"/>
      <c r="BPP86" s="1017"/>
      <c r="BPQ86" s="1017"/>
      <c r="BPR86" s="1017"/>
      <c r="BPS86" s="1017"/>
      <c r="BPT86" s="1017"/>
      <c r="BPU86" s="1017"/>
      <c r="BPV86" s="1017"/>
      <c r="BPW86" s="1017"/>
      <c r="BPX86" s="1017"/>
      <c r="BPY86" s="1017"/>
      <c r="BPZ86" s="1017"/>
      <c r="BQA86" s="1017"/>
      <c r="BQB86" s="1017"/>
      <c r="BQC86" s="1017"/>
      <c r="BQD86" s="1017"/>
      <c r="BQE86" s="1017"/>
      <c r="BQF86" s="1017"/>
      <c r="BQG86" s="1017"/>
      <c r="BQH86" s="1017"/>
      <c r="BQI86" s="1017"/>
      <c r="BQJ86" s="1017"/>
      <c r="BQK86" s="1017"/>
      <c r="BQL86" s="1017"/>
      <c r="BQM86" s="1017"/>
      <c r="BQN86" s="1017"/>
      <c r="BQO86" s="1017"/>
      <c r="BQP86" s="1017"/>
      <c r="BQQ86" s="1017"/>
      <c r="BQR86" s="1017"/>
      <c r="BQS86" s="1017"/>
      <c r="BQT86" s="1017"/>
      <c r="BQU86" s="1017"/>
      <c r="BQV86" s="1017"/>
      <c r="BQW86" s="1017"/>
      <c r="BQX86" s="1017"/>
      <c r="BQY86" s="1017"/>
      <c r="BQZ86" s="1017"/>
      <c r="BRA86" s="1017"/>
      <c r="BRB86" s="1017"/>
      <c r="BRC86" s="1017"/>
      <c r="BRD86" s="1017"/>
      <c r="BRE86" s="1017"/>
      <c r="BRF86" s="1017"/>
      <c r="BRG86" s="1017"/>
      <c r="BRH86" s="1017"/>
      <c r="BRI86" s="1017"/>
      <c r="BRJ86" s="1017"/>
      <c r="BRK86" s="1017"/>
      <c r="BRL86" s="1017"/>
      <c r="BRM86" s="1017"/>
      <c r="BRN86" s="1017"/>
      <c r="BRO86" s="1017"/>
      <c r="BRP86" s="1017"/>
      <c r="BRQ86" s="1017"/>
      <c r="BRR86" s="1017"/>
      <c r="BRS86" s="1017"/>
      <c r="BRT86" s="1017"/>
      <c r="BRU86" s="1017"/>
      <c r="BRV86" s="1017"/>
      <c r="BRW86" s="1017"/>
      <c r="BRX86" s="1017"/>
      <c r="BRY86" s="1017"/>
      <c r="BRZ86" s="1017"/>
      <c r="BSA86" s="1017"/>
      <c r="BSB86" s="1017"/>
      <c r="BSC86" s="1017"/>
      <c r="BSD86" s="1017"/>
      <c r="BSE86" s="1017"/>
      <c r="BSF86" s="1017"/>
      <c r="BSG86" s="1017"/>
      <c r="BSH86" s="1017"/>
      <c r="BSI86" s="1017"/>
      <c r="BSJ86" s="1017"/>
      <c r="BSK86" s="1017"/>
      <c r="BSL86" s="1017"/>
      <c r="BSM86" s="1017"/>
      <c r="BSN86" s="1017"/>
      <c r="BSO86" s="1017"/>
      <c r="BSP86" s="1017"/>
      <c r="BSQ86" s="1017"/>
      <c r="BSR86" s="1017"/>
      <c r="BSS86" s="1017"/>
      <c r="BST86" s="1017"/>
      <c r="BSU86" s="1017"/>
      <c r="BSV86" s="1017"/>
      <c r="BSW86" s="1017"/>
      <c r="BSX86" s="1017"/>
      <c r="BSY86" s="1017"/>
      <c r="BSZ86" s="1017"/>
      <c r="BTA86" s="1017"/>
      <c r="BTB86" s="1017"/>
      <c r="BTC86" s="1017"/>
      <c r="BTD86" s="1017"/>
      <c r="BTE86" s="1017"/>
      <c r="BTF86" s="1017"/>
      <c r="BTG86" s="1017"/>
      <c r="BTH86" s="1017"/>
      <c r="BTI86" s="1017"/>
      <c r="BTJ86" s="1017"/>
      <c r="BTK86" s="1017"/>
      <c r="BTL86" s="1017"/>
      <c r="BTM86" s="1017"/>
      <c r="BTN86" s="1017"/>
      <c r="BTO86" s="1017"/>
      <c r="BTP86" s="1017"/>
      <c r="BTQ86" s="1017"/>
      <c r="BTR86" s="1017"/>
      <c r="BTS86" s="1017"/>
      <c r="BTT86" s="1017"/>
      <c r="BTU86" s="1017"/>
      <c r="BTV86" s="1017"/>
      <c r="BTW86" s="1017"/>
      <c r="BTX86" s="1017"/>
      <c r="BTY86" s="1017"/>
      <c r="BTZ86" s="1017"/>
      <c r="BUA86" s="1017"/>
      <c r="BUB86" s="1017"/>
      <c r="BUC86" s="1017"/>
      <c r="BUD86" s="1017"/>
      <c r="BUE86" s="1017"/>
      <c r="BUF86" s="1017"/>
      <c r="BUG86" s="1017"/>
      <c r="BUH86" s="1017"/>
      <c r="BUI86" s="1017"/>
      <c r="BUJ86" s="1017"/>
      <c r="BUK86" s="1017"/>
      <c r="BUL86" s="1017"/>
      <c r="BUM86" s="1017"/>
      <c r="BUN86" s="1017"/>
      <c r="BUO86" s="1017"/>
      <c r="BUP86" s="1017"/>
      <c r="BUQ86" s="1017"/>
      <c r="BUR86" s="1017"/>
      <c r="BUS86" s="1017"/>
      <c r="BUT86" s="1017"/>
      <c r="BUU86" s="1017"/>
      <c r="BUV86" s="1017"/>
      <c r="BUW86" s="1017"/>
      <c r="BUX86" s="1017"/>
      <c r="BUY86" s="1017"/>
      <c r="BUZ86" s="1017"/>
      <c r="BVA86" s="1017"/>
      <c r="BVB86" s="1017"/>
      <c r="BVC86" s="1017"/>
      <c r="BVD86" s="1017"/>
      <c r="BVE86" s="1017"/>
      <c r="BVF86" s="1017"/>
      <c r="BVG86" s="1017"/>
      <c r="BVH86" s="1017"/>
      <c r="BVI86" s="1017"/>
      <c r="BVJ86" s="1017"/>
      <c r="BVK86" s="1017"/>
      <c r="BVL86" s="1017"/>
      <c r="BVM86" s="1017"/>
      <c r="BVN86" s="1017"/>
      <c r="BVO86" s="1017"/>
      <c r="BVP86" s="1017"/>
      <c r="BVQ86" s="1017"/>
      <c r="BVR86" s="1017"/>
      <c r="BVS86" s="1017"/>
      <c r="BVT86" s="1017"/>
      <c r="BVU86" s="1017"/>
      <c r="BVV86" s="1017"/>
      <c r="BVW86" s="1017"/>
      <c r="BVX86" s="1017"/>
      <c r="BVY86" s="1017"/>
      <c r="BVZ86" s="1017"/>
      <c r="BWA86" s="1017"/>
      <c r="BWB86" s="1017"/>
      <c r="BWC86" s="1017"/>
      <c r="BWD86" s="1017"/>
      <c r="BWE86" s="1017"/>
      <c r="BWF86" s="1017"/>
      <c r="BWG86" s="1017"/>
      <c r="BWH86" s="1017"/>
      <c r="BWI86" s="1017"/>
      <c r="BWJ86" s="1017"/>
      <c r="BWK86" s="1017"/>
      <c r="BWL86" s="1017"/>
      <c r="BWM86" s="1017"/>
      <c r="BWN86" s="1017"/>
      <c r="BWO86" s="1017"/>
      <c r="BWP86" s="1017"/>
      <c r="BWQ86" s="1017"/>
      <c r="BWR86" s="1017"/>
      <c r="BWS86" s="1017"/>
      <c r="BWT86" s="1017"/>
      <c r="BWU86" s="1017"/>
      <c r="BWV86" s="1017"/>
      <c r="BWW86" s="1017"/>
      <c r="BWX86" s="1017"/>
      <c r="BWY86" s="1017"/>
      <c r="BWZ86" s="1017"/>
      <c r="BXA86" s="1017"/>
      <c r="BXB86" s="1017"/>
      <c r="BXC86" s="1017"/>
      <c r="BXD86" s="1017"/>
      <c r="BXE86" s="1017"/>
      <c r="BXF86" s="1017"/>
      <c r="BXG86" s="1017"/>
      <c r="BXH86" s="1017"/>
      <c r="BXI86" s="1017"/>
      <c r="BXJ86" s="1017"/>
      <c r="BXK86" s="1017"/>
      <c r="BXL86" s="1017"/>
      <c r="BXM86" s="1017"/>
      <c r="BXN86" s="1017"/>
      <c r="BXO86" s="1017"/>
      <c r="BXP86" s="1017"/>
      <c r="BXQ86" s="1017"/>
      <c r="BXR86" s="1017"/>
      <c r="BXS86" s="1017"/>
      <c r="BXT86" s="1017"/>
      <c r="BXU86" s="1017"/>
      <c r="BXV86" s="1017"/>
      <c r="BXW86" s="1017"/>
      <c r="BXX86" s="1017"/>
      <c r="BXY86" s="1017"/>
      <c r="BXZ86" s="1017"/>
      <c r="BYA86" s="1017"/>
      <c r="BYB86" s="1017"/>
      <c r="BYC86" s="1017"/>
      <c r="BYD86" s="1017"/>
      <c r="BYE86" s="1017"/>
      <c r="BYF86" s="1017"/>
      <c r="BYG86" s="1017"/>
      <c r="BYH86" s="1017"/>
      <c r="BYI86" s="1017"/>
      <c r="BYJ86" s="1017"/>
      <c r="BYK86" s="1017"/>
      <c r="BYL86" s="1017"/>
      <c r="BYM86" s="1017"/>
      <c r="BYN86" s="1017"/>
      <c r="BYO86" s="1017"/>
      <c r="BYP86" s="1017"/>
      <c r="BYQ86" s="1017"/>
      <c r="BYR86" s="1017"/>
      <c r="BYS86" s="1017"/>
      <c r="BYT86" s="1017"/>
      <c r="BYU86" s="1017"/>
      <c r="BYV86" s="1017"/>
      <c r="BYW86" s="1017"/>
      <c r="BYX86" s="1017"/>
      <c r="BYY86" s="1017"/>
      <c r="BYZ86" s="1017"/>
      <c r="BZA86" s="1017"/>
      <c r="BZB86" s="1017"/>
      <c r="BZC86" s="1017"/>
      <c r="BZD86" s="1017"/>
      <c r="BZE86" s="1017"/>
      <c r="BZF86" s="1017"/>
      <c r="BZG86" s="1017"/>
      <c r="BZH86" s="1017"/>
      <c r="BZI86" s="1017"/>
      <c r="BZJ86" s="1017"/>
      <c r="BZK86" s="1017"/>
      <c r="BZL86" s="1017"/>
      <c r="BZM86" s="1017"/>
      <c r="BZN86" s="1017"/>
      <c r="BZO86" s="1017"/>
      <c r="BZP86" s="1017"/>
      <c r="BZQ86" s="1017"/>
      <c r="BZR86" s="1017"/>
      <c r="BZS86" s="1017"/>
      <c r="BZT86" s="1017"/>
      <c r="BZU86" s="1017"/>
      <c r="BZV86" s="1017"/>
      <c r="BZW86" s="1017"/>
      <c r="BZX86" s="1017"/>
      <c r="BZY86" s="1017"/>
      <c r="BZZ86" s="1017"/>
      <c r="CAA86" s="1017"/>
      <c r="CAB86" s="1017"/>
      <c r="CAC86" s="1017"/>
      <c r="CAD86" s="1017"/>
      <c r="CAE86" s="1017"/>
      <c r="CAF86" s="1017"/>
      <c r="CAG86" s="1017"/>
      <c r="CAH86" s="1017"/>
      <c r="CAI86" s="1017"/>
      <c r="CAJ86" s="1017"/>
      <c r="CAK86" s="1017"/>
      <c r="CAL86" s="1017"/>
      <c r="CAM86" s="1017"/>
      <c r="CAN86" s="1017"/>
      <c r="CAO86" s="1017"/>
      <c r="CAP86" s="1017"/>
      <c r="CAQ86" s="1017"/>
      <c r="CAR86" s="1017"/>
      <c r="CAS86" s="1017"/>
      <c r="CAT86" s="1017"/>
      <c r="CAU86" s="1017"/>
      <c r="CAV86" s="1017"/>
      <c r="CAW86" s="1017"/>
      <c r="CAX86" s="1017"/>
      <c r="CAY86" s="1017"/>
      <c r="CAZ86" s="1017"/>
      <c r="CBA86" s="1017"/>
      <c r="CBB86" s="1017"/>
      <c r="CBC86" s="1017"/>
      <c r="CBD86" s="1017"/>
      <c r="CBE86" s="1017"/>
      <c r="CBF86" s="1017"/>
      <c r="CBG86" s="1017"/>
      <c r="CBH86" s="1017"/>
      <c r="CBI86" s="1017"/>
      <c r="CBJ86" s="1017"/>
      <c r="CBK86" s="1017"/>
      <c r="CBL86" s="1017"/>
      <c r="CBM86" s="1017"/>
      <c r="CBN86" s="1017"/>
      <c r="CBO86" s="1017"/>
      <c r="CBP86" s="1017"/>
      <c r="CBQ86" s="1017"/>
      <c r="CBR86" s="1017"/>
      <c r="CBS86" s="1017"/>
      <c r="CBT86" s="1017"/>
      <c r="CBU86" s="1017"/>
      <c r="CBV86" s="1017"/>
      <c r="CBW86" s="1017"/>
      <c r="CBX86" s="1017"/>
      <c r="CBY86" s="1017"/>
      <c r="CBZ86" s="1017"/>
      <c r="CCA86" s="1017"/>
      <c r="CCB86" s="1017"/>
      <c r="CCC86" s="1017"/>
      <c r="CCD86" s="1017"/>
      <c r="CCE86" s="1017"/>
      <c r="CCF86" s="1017"/>
      <c r="CCG86" s="1017"/>
      <c r="CCH86" s="1017"/>
      <c r="CCI86" s="1017"/>
      <c r="CCJ86" s="1017"/>
      <c r="CCK86" s="1017"/>
      <c r="CCL86" s="1017"/>
      <c r="CCM86" s="1017"/>
      <c r="CCN86" s="1017"/>
      <c r="CCO86" s="1017"/>
      <c r="CCP86" s="1017"/>
      <c r="CCQ86" s="1017"/>
      <c r="CCR86" s="1017"/>
      <c r="CCS86" s="1017"/>
      <c r="CCT86" s="1017"/>
      <c r="CCU86" s="1017"/>
      <c r="CCV86" s="1017"/>
      <c r="CCW86" s="1017"/>
      <c r="CCX86" s="1017"/>
      <c r="CCY86" s="1017"/>
      <c r="CCZ86" s="1017"/>
      <c r="CDA86" s="1017"/>
      <c r="CDB86" s="1017"/>
      <c r="CDC86" s="1017"/>
      <c r="CDD86" s="1017"/>
      <c r="CDE86" s="1017"/>
      <c r="CDF86" s="1017"/>
      <c r="CDG86" s="1017"/>
      <c r="CDH86" s="1017"/>
      <c r="CDI86" s="1017"/>
      <c r="CDJ86" s="1017"/>
      <c r="CDK86" s="1017"/>
      <c r="CDL86" s="1017"/>
      <c r="CDM86" s="1017"/>
      <c r="CDN86" s="1017"/>
      <c r="CDO86" s="1017"/>
      <c r="CDP86" s="1017"/>
      <c r="CDQ86" s="1017"/>
      <c r="CDR86" s="1017"/>
      <c r="CDS86" s="1017"/>
      <c r="CDT86" s="1017"/>
      <c r="CDU86" s="1017"/>
      <c r="CDV86" s="1017"/>
      <c r="CDW86" s="1017"/>
      <c r="CDX86" s="1017"/>
      <c r="CDY86" s="1017"/>
      <c r="CDZ86" s="1017"/>
      <c r="CEA86" s="1017"/>
      <c r="CEB86" s="1017"/>
      <c r="CEC86" s="1017"/>
      <c r="CED86" s="1017"/>
      <c r="CEE86" s="1017"/>
      <c r="CEF86" s="1017"/>
      <c r="CEG86" s="1017"/>
      <c r="CEH86" s="1017"/>
      <c r="CEI86" s="1017"/>
      <c r="CEJ86" s="1017"/>
      <c r="CEK86" s="1017"/>
      <c r="CEL86" s="1017"/>
      <c r="CEM86" s="1017"/>
      <c r="CEN86" s="1017"/>
      <c r="CEO86" s="1017"/>
      <c r="CEP86" s="1017"/>
      <c r="CEQ86" s="1017"/>
      <c r="CER86" s="1017"/>
      <c r="CES86" s="1017"/>
      <c r="CET86" s="1017"/>
      <c r="CEU86" s="1017"/>
      <c r="CEV86" s="1017"/>
      <c r="CEW86" s="1017"/>
      <c r="CEX86" s="1017"/>
      <c r="CEY86" s="1017"/>
      <c r="CEZ86" s="1017"/>
      <c r="CFA86" s="1017"/>
      <c r="CFB86" s="1017"/>
      <c r="CFC86" s="1017"/>
      <c r="CFD86" s="1017"/>
      <c r="CFE86" s="1017"/>
      <c r="CFF86" s="1017"/>
      <c r="CFG86" s="1017"/>
      <c r="CFH86" s="1017"/>
      <c r="CFI86" s="1017"/>
      <c r="CFJ86" s="1017"/>
      <c r="CFK86" s="1017"/>
      <c r="CFL86" s="1017"/>
      <c r="CFM86" s="1017"/>
      <c r="CFN86" s="1017"/>
      <c r="CFO86" s="1017"/>
      <c r="CFP86" s="1017"/>
      <c r="CFQ86" s="1017"/>
      <c r="CFR86" s="1017"/>
      <c r="CFS86" s="1017"/>
      <c r="CFT86" s="1017"/>
      <c r="CFU86" s="1017"/>
      <c r="CFV86" s="1017"/>
      <c r="CFW86" s="1017"/>
      <c r="CFX86" s="1017"/>
      <c r="CFY86" s="1017"/>
      <c r="CFZ86" s="1017"/>
      <c r="CGA86" s="1017"/>
      <c r="CGB86" s="1017"/>
      <c r="CGC86" s="1017"/>
      <c r="CGD86" s="1017"/>
      <c r="CGE86" s="1017"/>
      <c r="CGF86" s="1017"/>
      <c r="CGG86" s="1017"/>
      <c r="CGH86" s="1017"/>
      <c r="CGI86" s="1017"/>
      <c r="CGJ86" s="1017"/>
      <c r="CGK86" s="1017"/>
      <c r="CGL86" s="1017"/>
      <c r="CGM86" s="1017"/>
      <c r="CGN86" s="1017"/>
      <c r="CGO86" s="1017"/>
      <c r="CGP86" s="1017"/>
      <c r="CGQ86" s="1017"/>
      <c r="CGR86" s="1017"/>
      <c r="CGS86" s="1017"/>
      <c r="CGT86" s="1017"/>
      <c r="CGU86" s="1017"/>
      <c r="CGV86" s="1017"/>
      <c r="CGW86" s="1017"/>
      <c r="CGX86" s="1017"/>
      <c r="CGY86" s="1017"/>
      <c r="CGZ86" s="1017"/>
      <c r="CHA86" s="1017"/>
      <c r="CHB86" s="1017"/>
      <c r="CHC86" s="1017"/>
      <c r="CHD86" s="1017"/>
      <c r="CHE86" s="1017"/>
      <c r="CHF86" s="1017"/>
      <c r="CHG86" s="1017"/>
      <c r="CHH86" s="1017"/>
      <c r="CHI86" s="1017"/>
      <c r="CHJ86" s="1017"/>
      <c r="CHK86" s="1017"/>
      <c r="CHL86" s="1017"/>
      <c r="CHM86" s="1017"/>
      <c r="CHN86" s="1017"/>
      <c r="CHO86" s="1017"/>
      <c r="CHP86" s="1017"/>
      <c r="CHQ86" s="1017"/>
      <c r="CHR86" s="1017"/>
      <c r="CHS86" s="1017"/>
      <c r="CHT86" s="1017"/>
      <c r="CHU86" s="1017"/>
      <c r="CHV86" s="1017"/>
      <c r="CHW86" s="1017"/>
      <c r="CHX86" s="1017"/>
      <c r="CHY86" s="1017"/>
      <c r="CHZ86" s="1017"/>
      <c r="CIA86" s="1017"/>
      <c r="CIB86" s="1017"/>
      <c r="CIC86" s="1017"/>
      <c r="CID86" s="1017"/>
      <c r="CIE86" s="1017"/>
      <c r="CIF86" s="1017"/>
      <c r="CIG86" s="1017"/>
      <c r="CIH86" s="1017"/>
      <c r="CII86" s="1017"/>
      <c r="CIJ86" s="1017"/>
      <c r="CIK86" s="1017"/>
      <c r="CIL86" s="1017"/>
      <c r="CIM86" s="1017"/>
      <c r="CIN86" s="1017"/>
      <c r="CIO86" s="1017"/>
      <c r="CIP86" s="1017"/>
      <c r="CIQ86" s="1017"/>
      <c r="CIR86" s="1017"/>
      <c r="CIS86" s="1017"/>
      <c r="CIT86" s="1017"/>
      <c r="CIU86" s="1017"/>
      <c r="CIV86" s="1017"/>
      <c r="CIW86" s="1017"/>
      <c r="CIX86" s="1017"/>
      <c r="CIY86" s="1017"/>
      <c r="CIZ86" s="1017"/>
      <c r="CJA86" s="1017"/>
      <c r="CJB86" s="1017"/>
      <c r="CJC86" s="1017"/>
      <c r="CJD86" s="1017"/>
      <c r="CJE86" s="1017"/>
      <c r="CJF86" s="1017"/>
      <c r="CJG86" s="1017"/>
      <c r="CJH86" s="1017"/>
      <c r="CJI86" s="1017"/>
      <c r="CJJ86" s="1017"/>
      <c r="CJK86" s="1017"/>
      <c r="CJL86" s="1017"/>
      <c r="CJM86" s="1017"/>
      <c r="CJN86" s="1017"/>
      <c r="CJO86" s="1017"/>
      <c r="CJP86" s="1017"/>
      <c r="CJQ86" s="1017"/>
      <c r="CJR86" s="1017"/>
      <c r="CJS86" s="1017"/>
      <c r="CJT86" s="1017"/>
      <c r="CJU86" s="1017"/>
      <c r="CJV86" s="1017"/>
      <c r="CJW86" s="1017"/>
      <c r="CJX86" s="1017"/>
      <c r="CJY86" s="1017"/>
      <c r="CJZ86" s="1017"/>
      <c r="CKA86" s="1017"/>
      <c r="CKB86" s="1017"/>
      <c r="CKC86" s="1017"/>
      <c r="CKD86" s="1017"/>
      <c r="CKE86" s="1017"/>
      <c r="CKF86" s="1017"/>
      <c r="CKG86" s="1017"/>
      <c r="CKH86" s="1017"/>
      <c r="CKI86" s="1017"/>
      <c r="CKJ86" s="1017"/>
      <c r="CKK86" s="1017"/>
      <c r="CKL86" s="1017"/>
      <c r="CKM86" s="1017"/>
      <c r="CKN86" s="1017"/>
      <c r="CKO86" s="1017"/>
      <c r="CKP86" s="1017"/>
      <c r="CKQ86" s="1017"/>
      <c r="CKR86" s="1017"/>
      <c r="CKS86" s="1017"/>
      <c r="CKT86" s="1017"/>
      <c r="CKU86" s="1017"/>
      <c r="CKV86" s="1017"/>
      <c r="CKW86" s="1017"/>
      <c r="CKX86" s="1017"/>
      <c r="CKY86" s="1017"/>
      <c r="CKZ86" s="1017"/>
      <c r="CLA86" s="1017"/>
      <c r="CLB86" s="1017"/>
      <c r="CLC86" s="1017"/>
      <c r="CLD86" s="1017"/>
      <c r="CLE86" s="1017"/>
      <c r="CLF86" s="1017"/>
      <c r="CLG86" s="1017"/>
      <c r="CLH86" s="1017"/>
      <c r="CLI86" s="1017"/>
      <c r="CLJ86" s="1017"/>
      <c r="CLK86" s="1017"/>
      <c r="CLL86" s="1017"/>
      <c r="CLM86" s="1017"/>
      <c r="CLN86" s="1017"/>
      <c r="CLO86" s="1017"/>
      <c r="CLP86" s="1017"/>
      <c r="CLQ86" s="1017"/>
      <c r="CLR86" s="1017"/>
      <c r="CLS86" s="1017"/>
      <c r="CLT86" s="1017"/>
      <c r="CLU86" s="1017"/>
      <c r="CLV86" s="1017"/>
      <c r="CLW86" s="1017"/>
      <c r="CLX86" s="1017"/>
      <c r="CLY86" s="1017"/>
      <c r="CLZ86" s="1017"/>
      <c r="CMA86" s="1017"/>
      <c r="CMB86" s="1017"/>
      <c r="CMC86" s="1017"/>
      <c r="CMD86" s="1017"/>
      <c r="CME86" s="1017"/>
      <c r="CMF86" s="1017"/>
      <c r="CMG86" s="1017"/>
      <c r="CMH86" s="1017"/>
      <c r="CMI86" s="1017"/>
      <c r="CMJ86" s="1017"/>
      <c r="CMK86" s="1017"/>
      <c r="CML86" s="1017"/>
      <c r="CMM86" s="1017"/>
      <c r="CMN86" s="1017"/>
      <c r="CMO86" s="1017"/>
      <c r="CMP86" s="1017"/>
      <c r="CMQ86" s="1017"/>
      <c r="CMR86" s="1017"/>
      <c r="CMS86" s="1017"/>
      <c r="CMT86" s="1017"/>
      <c r="CMU86" s="1017"/>
      <c r="CMV86" s="1017"/>
      <c r="CMW86" s="1017"/>
      <c r="CMX86" s="1017"/>
      <c r="CMY86" s="1017"/>
      <c r="CMZ86" s="1017"/>
      <c r="CNA86" s="1017"/>
      <c r="CNB86" s="1017"/>
      <c r="CNC86" s="1017"/>
      <c r="CND86" s="1017"/>
      <c r="CNE86" s="1017"/>
      <c r="CNF86" s="1017"/>
      <c r="CNG86" s="1017"/>
      <c r="CNH86" s="1017"/>
      <c r="CNI86" s="1017"/>
      <c r="CNJ86" s="1017"/>
      <c r="CNK86" s="1017"/>
      <c r="CNL86" s="1017"/>
      <c r="CNM86" s="1017"/>
      <c r="CNN86" s="1017"/>
      <c r="CNO86" s="1017"/>
      <c r="CNP86" s="1017"/>
      <c r="CNQ86" s="1017"/>
      <c r="CNR86" s="1017"/>
      <c r="CNS86" s="1017"/>
      <c r="CNT86" s="1017"/>
      <c r="CNU86" s="1017"/>
      <c r="CNV86" s="1017"/>
      <c r="CNW86" s="1017"/>
      <c r="CNX86" s="1017"/>
      <c r="CNY86" s="1017"/>
      <c r="CNZ86" s="1017"/>
      <c r="COA86" s="1017"/>
      <c r="COB86" s="1017"/>
      <c r="COC86" s="1017"/>
      <c r="COD86" s="1017"/>
      <c r="COE86" s="1017"/>
      <c r="COF86" s="1017"/>
      <c r="COG86" s="1017"/>
      <c r="COH86" s="1017"/>
      <c r="COI86" s="1017"/>
      <c r="COJ86" s="1017"/>
      <c r="COK86" s="1017"/>
      <c r="COL86" s="1017"/>
      <c r="COM86" s="1017"/>
      <c r="CON86" s="1017"/>
      <c r="COO86" s="1017"/>
      <c r="COP86" s="1017"/>
      <c r="COQ86" s="1017"/>
      <c r="COR86" s="1017"/>
      <c r="COS86" s="1017"/>
      <c r="COT86" s="1017"/>
      <c r="COU86" s="1017"/>
      <c r="COV86" s="1017"/>
      <c r="COW86" s="1017"/>
      <c r="COX86" s="1017"/>
      <c r="COY86" s="1017"/>
      <c r="COZ86" s="1017"/>
      <c r="CPA86" s="1017"/>
      <c r="CPB86" s="1017"/>
      <c r="CPC86" s="1017"/>
      <c r="CPD86" s="1017"/>
      <c r="CPE86" s="1017"/>
      <c r="CPF86" s="1017"/>
      <c r="CPG86" s="1017"/>
      <c r="CPH86" s="1017"/>
      <c r="CPI86" s="1017"/>
      <c r="CPJ86" s="1017"/>
      <c r="CPK86" s="1017"/>
      <c r="CPL86" s="1017"/>
      <c r="CPM86" s="1017"/>
      <c r="CPN86" s="1017"/>
      <c r="CPO86" s="1017"/>
      <c r="CPP86" s="1017"/>
      <c r="CPQ86" s="1017"/>
      <c r="CPR86" s="1017"/>
      <c r="CPS86" s="1017"/>
      <c r="CPT86" s="1017"/>
      <c r="CPU86" s="1017"/>
      <c r="CPV86" s="1017"/>
      <c r="CPW86" s="1017"/>
      <c r="CPX86" s="1017"/>
      <c r="CPY86" s="1017"/>
      <c r="CPZ86" s="1017"/>
      <c r="CQA86" s="1017"/>
      <c r="CQB86" s="1017"/>
      <c r="CQC86" s="1017"/>
      <c r="CQD86" s="1017"/>
      <c r="CQE86" s="1017"/>
      <c r="CQF86" s="1017"/>
      <c r="CQG86" s="1017"/>
      <c r="CQH86" s="1017"/>
      <c r="CQI86" s="1017"/>
      <c r="CQJ86" s="1017"/>
      <c r="CQK86" s="1017"/>
      <c r="CQL86" s="1017"/>
      <c r="CQM86" s="1017"/>
      <c r="CQN86" s="1017"/>
      <c r="CQO86" s="1017"/>
      <c r="CQP86" s="1017"/>
      <c r="CQQ86" s="1017"/>
      <c r="CQR86" s="1017"/>
      <c r="CQS86" s="1017"/>
      <c r="CQT86" s="1017"/>
      <c r="CQU86" s="1017"/>
      <c r="CQV86" s="1017"/>
      <c r="CQW86" s="1017"/>
      <c r="CQX86" s="1017"/>
      <c r="CQY86" s="1017"/>
      <c r="CQZ86" s="1017"/>
      <c r="CRA86" s="1017"/>
      <c r="CRB86" s="1017"/>
      <c r="CRC86" s="1017"/>
      <c r="CRD86" s="1017"/>
      <c r="CRE86" s="1017"/>
      <c r="CRF86" s="1017"/>
      <c r="CRG86" s="1017"/>
      <c r="CRH86" s="1017"/>
      <c r="CRI86" s="1017"/>
      <c r="CRJ86" s="1017"/>
      <c r="CRK86" s="1017"/>
      <c r="CRL86" s="1017"/>
      <c r="CRM86" s="1017"/>
      <c r="CRN86" s="1017"/>
      <c r="CRO86" s="1017"/>
      <c r="CRP86" s="1017"/>
      <c r="CRQ86" s="1017"/>
      <c r="CRR86" s="1017"/>
      <c r="CRS86" s="1017"/>
      <c r="CRT86" s="1017"/>
      <c r="CRU86" s="1017"/>
      <c r="CRV86" s="1017"/>
      <c r="CRW86" s="1017"/>
      <c r="CRX86" s="1017"/>
      <c r="CRY86" s="1017"/>
      <c r="CRZ86" s="1017"/>
      <c r="CSA86" s="1017"/>
      <c r="CSB86" s="1017"/>
      <c r="CSC86" s="1017"/>
      <c r="CSD86" s="1017"/>
      <c r="CSE86" s="1017"/>
      <c r="CSF86" s="1017"/>
      <c r="CSG86" s="1017"/>
      <c r="CSH86" s="1017"/>
      <c r="CSI86" s="1017"/>
      <c r="CSJ86" s="1017"/>
      <c r="CSK86" s="1017"/>
      <c r="CSL86" s="1017"/>
      <c r="CSM86" s="1017"/>
      <c r="CSN86" s="1017"/>
      <c r="CSO86" s="1017"/>
      <c r="CSP86" s="1017"/>
      <c r="CSQ86" s="1017"/>
      <c r="CSR86" s="1017"/>
      <c r="CSS86" s="1017"/>
      <c r="CST86" s="1017"/>
      <c r="CSU86" s="1017"/>
      <c r="CSV86" s="1017"/>
      <c r="CSW86" s="1017"/>
      <c r="CSX86" s="1017"/>
      <c r="CSY86" s="1017"/>
      <c r="CSZ86" s="1017"/>
      <c r="CTA86" s="1017"/>
      <c r="CTB86" s="1017"/>
      <c r="CTC86" s="1017"/>
      <c r="CTD86" s="1017"/>
      <c r="CTE86" s="1017"/>
      <c r="CTF86" s="1017"/>
      <c r="CTG86" s="1017"/>
      <c r="CTH86" s="1017"/>
      <c r="CTI86" s="1017"/>
      <c r="CTJ86" s="1017"/>
      <c r="CTK86" s="1017"/>
      <c r="CTL86" s="1017"/>
      <c r="CTM86" s="1017"/>
      <c r="CTN86" s="1017"/>
      <c r="CTO86" s="1017"/>
      <c r="CTP86" s="1017"/>
      <c r="CTQ86" s="1017"/>
      <c r="CTR86" s="1017"/>
      <c r="CTS86" s="1017"/>
      <c r="CTT86" s="1017"/>
      <c r="CTU86" s="1017"/>
      <c r="CTV86" s="1017"/>
      <c r="CTW86" s="1017"/>
      <c r="CTX86" s="1017"/>
      <c r="CTY86" s="1017"/>
      <c r="CTZ86" s="1017"/>
      <c r="CUA86" s="1017"/>
      <c r="CUB86" s="1017"/>
      <c r="CUC86" s="1017"/>
      <c r="CUD86" s="1017"/>
      <c r="CUE86" s="1017"/>
      <c r="CUF86" s="1017"/>
      <c r="CUG86" s="1017"/>
      <c r="CUH86" s="1017"/>
      <c r="CUI86" s="1017"/>
      <c r="CUJ86" s="1017"/>
      <c r="CUK86" s="1017"/>
      <c r="CUL86" s="1017"/>
      <c r="CUM86" s="1017"/>
      <c r="CUN86" s="1017"/>
      <c r="CUO86" s="1017"/>
      <c r="CUP86" s="1017"/>
      <c r="CUQ86" s="1017"/>
      <c r="CUR86" s="1017"/>
      <c r="CUS86" s="1017"/>
      <c r="CUT86" s="1017"/>
      <c r="CUU86" s="1017"/>
      <c r="CUV86" s="1017"/>
      <c r="CUW86" s="1017"/>
      <c r="CUX86" s="1017"/>
      <c r="CUY86" s="1017"/>
      <c r="CUZ86" s="1017"/>
      <c r="CVA86" s="1017"/>
      <c r="CVB86" s="1017"/>
      <c r="CVC86" s="1017"/>
      <c r="CVD86" s="1017"/>
      <c r="CVE86" s="1017"/>
      <c r="CVF86" s="1017"/>
      <c r="CVG86" s="1017"/>
      <c r="CVH86" s="1017"/>
      <c r="CVI86" s="1017"/>
      <c r="CVJ86" s="1017"/>
      <c r="CVK86" s="1017"/>
      <c r="CVL86" s="1017"/>
      <c r="CVM86" s="1017"/>
      <c r="CVN86" s="1017"/>
      <c r="CVO86" s="1017"/>
      <c r="CVP86" s="1017"/>
      <c r="CVQ86" s="1017"/>
      <c r="CVR86" s="1017"/>
      <c r="CVS86" s="1017"/>
      <c r="CVT86" s="1017"/>
      <c r="CVU86" s="1017"/>
      <c r="CVV86" s="1017"/>
      <c r="CVW86" s="1017"/>
      <c r="CVX86" s="1017"/>
      <c r="CVY86" s="1017"/>
      <c r="CVZ86" s="1017"/>
      <c r="CWA86" s="1017"/>
      <c r="CWB86" s="1017"/>
      <c r="CWC86" s="1017"/>
      <c r="CWD86" s="1017"/>
      <c r="CWE86" s="1017"/>
      <c r="CWF86" s="1017"/>
      <c r="CWG86" s="1017"/>
      <c r="CWH86" s="1017"/>
      <c r="CWI86" s="1017"/>
      <c r="CWJ86" s="1017"/>
      <c r="CWK86" s="1017"/>
      <c r="CWL86" s="1017"/>
      <c r="CWM86" s="1017"/>
      <c r="CWN86" s="1017"/>
      <c r="CWO86" s="1017"/>
      <c r="CWP86" s="1017"/>
      <c r="CWQ86" s="1017"/>
      <c r="CWR86" s="1017"/>
      <c r="CWS86" s="1017"/>
      <c r="CWT86" s="1017"/>
      <c r="CWU86" s="1017"/>
      <c r="CWV86" s="1017"/>
      <c r="CWW86" s="1017"/>
      <c r="CWX86" s="1017"/>
      <c r="CWY86" s="1017"/>
      <c r="CWZ86" s="1017"/>
      <c r="CXA86" s="1017"/>
      <c r="CXB86" s="1017"/>
      <c r="CXC86" s="1017"/>
      <c r="CXD86" s="1017"/>
      <c r="CXE86" s="1017"/>
      <c r="CXF86" s="1017"/>
      <c r="CXG86" s="1017"/>
      <c r="CXH86" s="1017"/>
      <c r="CXI86" s="1017"/>
      <c r="CXJ86" s="1017"/>
      <c r="CXK86" s="1017"/>
      <c r="CXL86" s="1017"/>
      <c r="CXM86" s="1017"/>
      <c r="CXN86" s="1017"/>
      <c r="CXO86" s="1017"/>
      <c r="CXP86" s="1017"/>
      <c r="CXQ86" s="1017"/>
      <c r="CXR86" s="1017"/>
      <c r="CXS86" s="1017"/>
      <c r="CXT86" s="1017"/>
      <c r="CXU86" s="1017"/>
      <c r="CXV86" s="1017"/>
      <c r="CXW86" s="1017"/>
      <c r="CXX86" s="1017"/>
      <c r="CXY86" s="1017"/>
      <c r="CXZ86" s="1017"/>
      <c r="CYA86" s="1017"/>
      <c r="CYB86" s="1017"/>
      <c r="CYC86" s="1017"/>
      <c r="CYD86" s="1017"/>
      <c r="CYE86" s="1017"/>
      <c r="CYF86" s="1017"/>
      <c r="CYG86" s="1017"/>
      <c r="CYH86" s="1017"/>
      <c r="CYI86" s="1017"/>
      <c r="CYJ86" s="1017"/>
      <c r="CYK86" s="1017"/>
      <c r="CYL86" s="1017"/>
      <c r="CYM86" s="1017"/>
      <c r="CYN86" s="1017"/>
      <c r="CYO86" s="1017"/>
      <c r="CYP86" s="1017"/>
      <c r="CYQ86" s="1017"/>
      <c r="CYR86" s="1017"/>
      <c r="CYS86" s="1017"/>
      <c r="CYT86" s="1017"/>
      <c r="CYU86" s="1017"/>
      <c r="CYV86" s="1017"/>
      <c r="CYW86" s="1017"/>
      <c r="CYX86" s="1017"/>
      <c r="CYY86" s="1017"/>
      <c r="CYZ86" s="1017"/>
      <c r="CZA86" s="1017"/>
      <c r="CZB86" s="1017"/>
      <c r="CZC86" s="1017"/>
      <c r="CZD86" s="1017"/>
      <c r="CZE86" s="1017"/>
      <c r="CZF86" s="1017"/>
      <c r="CZG86" s="1017"/>
      <c r="CZH86" s="1017"/>
      <c r="CZI86" s="1017"/>
      <c r="CZJ86" s="1017"/>
      <c r="CZK86" s="1017"/>
      <c r="CZL86" s="1017"/>
      <c r="CZM86" s="1017"/>
      <c r="CZN86" s="1017"/>
      <c r="CZO86" s="1017"/>
      <c r="CZP86" s="1017"/>
      <c r="CZQ86" s="1017"/>
      <c r="CZR86" s="1017"/>
      <c r="CZS86" s="1017"/>
      <c r="CZT86" s="1017"/>
      <c r="CZU86" s="1017"/>
      <c r="CZV86" s="1017"/>
      <c r="CZW86" s="1017"/>
      <c r="CZX86" s="1017"/>
      <c r="CZY86" s="1017"/>
      <c r="CZZ86" s="1017"/>
      <c r="DAA86" s="1017"/>
      <c r="DAB86" s="1017"/>
      <c r="DAC86" s="1017"/>
      <c r="DAD86" s="1017"/>
      <c r="DAE86" s="1017"/>
      <c r="DAF86" s="1017"/>
      <c r="DAG86" s="1017"/>
      <c r="DAH86" s="1017"/>
      <c r="DAI86" s="1017"/>
      <c r="DAJ86" s="1017"/>
      <c r="DAK86" s="1017"/>
      <c r="DAL86" s="1017"/>
      <c r="DAM86" s="1017"/>
      <c r="DAN86" s="1017"/>
      <c r="DAO86" s="1017"/>
      <c r="DAP86" s="1017"/>
      <c r="DAQ86" s="1017"/>
      <c r="DAR86" s="1017"/>
      <c r="DAS86" s="1017"/>
      <c r="DAT86" s="1017"/>
      <c r="DAU86" s="1017"/>
      <c r="DAV86" s="1017"/>
      <c r="DAW86" s="1017"/>
      <c r="DAX86" s="1017"/>
      <c r="DAY86" s="1017"/>
      <c r="DAZ86" s="1017"/>
      <c r="DBA86" s="1017"/>
      <c r="DBB86" s="1017"/>
      <c r="DBC86" s="1017"/>
      <c r="DBD86" s="1017"/>
      <c r="DBE86" s="1017"/>
      <c r="DBF86" s="1017"/>
      <c r="DBG86" s="1017"/>
      <c r="DBH86" s="1017"/>
      <c r="DBI86" s="1017"/>
      <c r="DBJ86" s="1017"/>
      <c r="DBK86" s="1017"/>
      <c r="DBL86" s="1017"/>
      <c r="DBM86" s="1017"/>
      <c r="DBN86" s="1017"/>
      <c r="DBO86" s="1017"/>
      <c r="DBP86" s="1017"/>
      <c r="DBQ86" s="1017"/>
      <c r="DBR86" s="1017"/>
      <c r="DBS86" s="1017"/>
      <c r="DBT86" s="1017"/>
      <c r="DBU86" s="1017"/>
      <c r="DBV86" s="1017"/>
      <c r="DBW86" s="1017"/>
      <c r="DBX86" s="1017"/>
      <c r="DBY86" s="1017"/>
      <c r="DBZ86" s="1017"/>
      <c r="DCA86" s="1017"/>
      <c r="DCB86" s="1017"/>
      <c r="DCC86" s="1017"/>
      <c r="DCD86" s="1017"/>
      <c r="DCE86" s="1017"/>
      <c r="DCF86" s="1017"/>
      <c r="DCG86" s="1017"/>
      <c r="DCH86" s="1017"/>
      <c r="DCI86" s="1017"/>
      <c r="DCJ86" s="1017"/>
      <c r="DCK86" s="1017"/>
      <c r="DCL86" s="1017"/>
      <c r="DCM86" s="1017"/>
      <c r="DCN86" s="1017"/>
      <c r="DCO86" s="1017"/>
      <c r="DCP86" s="1017"/>
      <c r="DCQ86" s="1017"/>
      <c r="DCR86" s="1017"/>
      <c r="DCS86" s="1017"/>
      <c r="DCT86" s="1017"/>
      <c r="DCU86" s="1017"/>
      <c r="DCV86" s="1017"/>
      <c r="DCW86" s="1017"/>
      <c r="DCX86" s="1017"/>
      <c r="DCY86" s="1017"/>
      <c r="DCZ86" s="1017"/>
      <c r="DDA86" s="1017"/>
      <c r="DDB86" s="1017"/>
      <c r="DDC86" s="1017"/>
      <c r="DDD86" s="1017"/>
      <c r="DDE86" s="1017"/>
      <c r="DDF86" s="1017"/>
      <c r="DDG86" s="1017"/>
      <c r="DDH86" s="1017"/>
      <c r="DDI86" s="1017"/>
      <c r="DDJ86" s="1017"/>
      <c r="DDK86" s="1017"/>
      <c r="DDL86" s="1017"/>
      <c r="DDM86" s="1017"/>
      <c r="DDN86" s="1017"/>
      <c r="DDO86" s="1017"/>
      <c r="DDP86" s="1017"/>
      <c r="DDQ86" s="1017"/>
      <c r="DDR86" s="1017"/>
      <c r="DDS86" s="1017"/>
      <c r="DDT86" s="1017"/>
      <c r="DDU86" s="1017"/>
      <c r="DDV86" s="1017"/>
      <c r="DDW86" s="1017"/>
      <c r="DDX86" s="1017"/>
      <c r="DDY86" s="1017"/>
      <c r="DDZ86" s="1017"/>
      <c r="DEA86" s="1017"/>
      <c r="DEB86" s="1017"/>
      <c r="DEC86" s="1017"/>
      <c r="DED86" s="1017"/>
      <c r="DEE86" s="1017"/>
      <c r="DEF86" s="1017"/>
      <c r="DEG86" s="1017"/>
      <c r="DEH86" s="1017"/>
      <c r="DEI86" s="1017"/>
      <c r="DEJ86" s="1017"/>
      <c r="DEK86" s="1017"/>
      <c r="DEL86" s="1017"/>
      <c r="DEM86" s="1017"/>
      <c r="DEN86" s="1017"/>
      <c r="DEO86" s="1017"/>
      <c r="DEP86" s="1017"/>
      <c r="DEQ86" s="1017"/>
      <c r="DER86" s="1017"/>
      <c r="DES86" s="1017"/>
      <c r="DET86" s="1017"/>
      <c r="DEU86" s="1017"/>
      <c r="DEV86" s="1017"/>
      <c r="DEW86" s="1017"/>
      <c r="DEX86" s="1017"/>
      <c r="DEY86" s="1017"/>
      <c r="DEZ86" s="1017"/>
      <c r="DFA86" s="1017"/>
      <c r="DFB86" s="1017"/>
      <c r="DFC86" s="1017"/>
      <c r="DFD86" s="1017"/>
      <c r="DFE86" s="1017"/>
      <c r="DFF86" s="1017"/>
      <c r="DFG86" s="1017"/>
      <c r="DFH86" s="1017"/>
      <c r="DFI86" s="1017"/>
      <c r="DFJ86" s="1017"/>
      <c r="DFK86" s="1017"/>
      <c r="DFL86" s="1017"/>
      <c r="DFM86" s="1017"/>
      <c r="DFN86" s="1017"/>
      <c r="DFO86" s="1017"/>
      <c r="DFP86" s="1017"/>
      <c r="DFQ86" s="1017"/>
      <c r="DFR86" s="1017"/>
      <c r="DFS86" s="1017"/>
      <c r="DFT86" s="1017"/>
      <c r="DFU86" s="1017"/>
      <c r="DFV86" s="1017"/>
      <c r="DFW86" s="1017"/>
      <c r="DFX86" s="1017"/>
      <c r="DFY86" s="1017"/>
      <c r="DFZ86" s="1017"/>
      <c r="DGA86" s="1017"/>
      <c r="DGB86" s="1017"/>
      <c r="DGC86" s="1017"/>
      <c r="DGD86" s="1017"/>
      <c r="DGE86" s="1017"/>
      <c r="DGF86" s="1017"/>
      <c r="DGG86" s="1017"/>
      <c r="DGH86" s="1017"/>
      <c r="DGI86" s="1017"/>
      <c r="DGJ86" s="1017"/>
      <c r="DGK86" s="1017"/>
      <c r="DGL86" s="1017"/>
      <c r="DGM86" s="1017"/>
      <c r="DGN86" s="1017"/>
      <c r="DGO86" s="1017"/>
      <c r="DGP86" s="1017"/>
      <c r="DGQ86" s="1017"/>
      <c r="DGR86" s="1017"/>
      <c r="DGS86" s="1017"/>
      <c r="DGT86" s="1017"/>
      <c r="DGU86" s="1017"/>
      <c r="DGV86" s="1017"/>
      <c r="DGW86" s="1017"/>
      <c r="DGX86" s="1017"/>
      <c r="DGY86" s="1017"/>
      <c r="DGZ86" s="1017"/>
      <c r="DHA86" s="1017"/>
      <c r="DHB86" s="1017"/>
      <c r="DHC86" s="1017"/>
      <c r="DHD86" s="1017"/>
      <c r="DHE86" s="1017"/>
      <c r="DHF86" s="1017"/>
      <c r="DHG86" s="1017"/>
      <c r="DHH86" s="1017"/>
      <c r="DHI86" s="1017"/>
      <c r="DHJ86" s="1017"/>
      <c r="DHK86" s="1017"/>
      <c r="DHL86" s="1017"/>
      <c r="DHM86" s="1017"/>
      <c r="DHN86" s="1017"/>
      <c r="DHO86" s="1017"/>
      <c r="DHP86" s="1017"/>
      <c r="DHQ86" s="1017"/>
      <c r="DHR86" s="1017"/>
      <c r="DHS86" s="1017"/>
      <c r="DHT86" s="1017"/>
      <c r="DHU86" s="1017"/>
      <c r="DHV86" s="1017"/>
      <c r="DHW86" s="1017"/>
      <c r="DHX86" s="1017"/>
      <c r="DHY86" s="1017"/>
      <c r="DHZ86" s="1017"/>
      <c r="DIA86" s="1017"/>
      <c r="DIB86" s="1017"/>
      <c r="DIC86" s="1017"/>
      <c r="DID86" s="1017"/>
      <c r="DIE86" s="1017"/>
      <c r="DIF86" s="1017"/>
      <c r="DIG86" s="1017"/>
      <c r="DIH86" s="1017"/>
      <c r="DII86" s="1017"/>
      <c r="DIJ86" s="1017"/>
      <c r="DIK86" s="1017"/>
      <c r="DIL86" s="1017"/>
      <c r="DIM86" s="1017"/>
      <c r="DIN86" s="1017"/>
      <c r="DIO86" s="1017"/>
      <c r="DIP86" s="1017"/>
      <c r="DIQ86" s="1017"/>
      <c r="DIR86" s="1017"/>
      <c r="DIS86" s="1017"/>
      <c r="DIT86" s="1017"/>
      <c r="DIU86" s="1017"/>
      <c r="DIV86" s="1017"/>
      <c r="DIW86" s="1017"/>
      <c r="DIX86" s="1017"/>
      <c r="DIY86" s="1017"/>
      <c r="DIZ86" s="1017"/>
      <c r="DJA86" s="1017"/>
      <c r="DJB86" s="1017"/>
      <c r="DJC86" s="1017"/>
      <c r="DJD86" s="1017"/>
      <c r="DJE86" s="1017"/>
      <c r="DJF86" s="1017"/>
      <c r="DJG86" s="1017"/>
      <c r="DJH86" s="1017"/>
      <c r="DJI86" s="1017"/>
      <c r="DJJ86" s="1017"/>
      <c r="DJK86" s="1017"/>
      <c r="DJL86" s="1017"/>
      <c r="DJM86" s="1017"/>
      <c r="DJN86" s="1017"/>
      <c r="DJO86" s="1017"/>
      <c r="DJP86" s="1017"/>
      <c r="DJQ86" s="1017"/>
      <c r="DJR86" s="1017"/>
      <c r="DJS86" s="1017"/>
      <c r="DJT86" s="1017"/>
      <c r="DJU86" s="1017"/>
      <c r="DJV86" s="1017"/>
      <c r="DJW86" s="1017"/>
      <c r="DJX86" s="1017"/>
      <c r="DJY86" s="1017"/>
      <c r="DJZ86" s="1017"/>
      <c r="DKA86" s="1017"/>
      <c r="DKB86" s="1017"/>
      <c r="DKC86" s="1017"/>
      <c r="DKD86" s="1017"/>
      <c r="DKE86" s="1017"/>
      <c r="DKF86" s="1017"/>
      <c r="DKG86" s="1017"/>
      <c r="DKH86" s="1017"/>
      <c r="DKI86" s="1017"/>
      <c r="DKJ86" s="1017"/>
      <c r="DKK86" s="1017"/>
      <c r="DKL86" s="1017"/>
      <c r="DKM86" s="1017"/>
      <c r="DKN86" s="1017"/>
      <c r="DKO86" s="1017"/>
      <c r="DKP86" s="1017"/>
      <c r="DKQ86" s="1017"/>
      <c r="DKR86" s="1017"/>
      <c r="DKS86" s="1017"/>
      <c r="DKT86" s="1017"/>
      <c r="DKU86" s="1017"/>
      <c r="DKV86" s="1017"/>
      <c r="DKW86" s="1017"/>
      <c r="DKX86" s="1017"/>
      <c r="DKY86" s="1017"/>
      <c r="DKZ86" s="1017"/>
      <c r="DLA86" s="1017"/>
      <c r="DLB86" s="1017"/>
      <c r="DLC86" s="1017"/>
      <c r="DLD86" s="1017"/>
      <c r="DLE86" s="1017"/>
      <c r="DLF86" s="1017"/>
      <c r="DLG86" s="1017"/>
      <c r="DLH86" s="1017"/>
      <c r="DLI86" s="1017"/>
      <c r="DLJ86" s="1017"/>
      <c r="DLK86" s="1017"/>
      <c r="DLL86" s="1017"/>
      <c r="DLM86" s="1017"/>
      <c r="DLN86" s="1017"/>
      <c r="DLO86" s="1017"/>
      <c r="DLP86" s="1017"/>
      <c r="DLQ86" s="1017"/>
      <c r="DLR86" s="1017"/>
      <c r="DLS86" s="1017"/>
      <c r="DLT86" s="1017"/>
      <c r="DLU86" s="1017"/>
      <c r="DLV86" s="1017"/>
      <c r="DLW86" s="1017"/>
      <c r="DLX86" s="1017"/>
      <c r="DLY86" s="1017"/>
      <c r="DLZ86" s="1017"/>
      <c r="DMA86" s="1017"/>
      <c r="DMB86" s="1017"/>
      <c r="DMC86" s="1017"/>
      <c r="DMD86" s="1017"/>
      <c r="DME86" s="1017"/>
      <c r="DMF86" s="1017"/>
      <c r="DMG86" s="1017"/>
      <c r="DMH86" s="1017"/>
      <c r="DMI86" s="1017"/>
      <c r="DMJ86" s="1017"/>
      <c r="DMK86" s="1017"/>
      <c r="DML86" s="1017"/>
      <c r="DMM86" s="1017"/>
      <c r="DMN86" s="1017"/>
      <c r="DMO86" s="1017"/>
      <c r="DMP86" s="1017"/>
      <c r="DMQ86" s="1017"/>
      <c r="DMR86" s="1017"/>
      <c r="DMS86" s="1017"/>
      <c r="DMT86" s="1017"/>
      <c r="DMU86" s="1017"/>
      <c r="DMV86" s="1017"/>
      <c r="DMW86" s="1017"/>
      <c r="DMX86" s="1017"/>
      <c r="DMY86" s="1017"/>
      <c r="DMZ86" s="1017"/>
      <c r="DNA86" s="1017"/>
      <c r="DNB86" s="1017"/>
      <c r="DNC86" s="1017"/>
      <c r="DND86" s="1017"/>
      <c r="DNE86" s="1017"/>
      <c r="DNF86" s="1017"/>
      <c r="DNG86" s="1017"/>
      <c r="DNH86" s="1017"/>
      <c r="DNI86" s="1017"/>
      <c r="DNJ86" s="1017"/>
      <c r="DNK86" s="1017"/>
      <c r="DNL86" s="1017"/>
      <c r="DNM86" s="1017"/>
      <c r="DNN86" s="1017"/>
      <c r="DNO86" s="1017"/>
      <c r="DNP86" s="1017"/>
      <c r="DNQ86" s="1017"/>
      <c r="DNR86" s="1017"/>
      <c r="DNS86" s="1017"/>
      <c r="DNT86" s="1017"/>
      <c r="DNU86" s="1017"/>
      <c r="DNV86" s="1017"/>
      <c r="DNW86" s="1017"/>
      <c r="DNX86" s="1017"/>
      <c r="DNY86" s="1017"/>
      <c r="DNZ86" s="1017"/>
      <c r="DOA86" s="1017"/>
      <c r="DOB86" s="1017"/>
      <c r="DOC86" s="1017"/>
      <c r="DOD86" s="1017"/>
      <c r="DOE86" s="1017"/>
      <c r="DOF86" s="1017"/>
      <c r="DOG86" s="1017"/>
      <c r="DOH86" s="1017"/>
      <c r="DOI86" s="1017"/>
      <c r="DOJ86" s="1017"/>
      <c r="DOK86" s="1017"/>
      <c r="DOL86" s="1017"/>
      <c r="DOM86" s="1017"/>
      <c r="DON86" s="1017"/>
      <c r="DOO86" s="1017"/>
      <c r="DOP86" s="1017"/>
      <c r="DOQ86" s="1017"/>
      <c r="DOR86" s="1017"/>
      <c r="DOS86" s="1017"/>
      <c r="DOT86" s="1017"/>
      <c r="DOU86" s="1017"/>
      <c r="DOV86" s="1017"/>
      <c r="DOW86" s="1017"/>
      <c r="DOX86" s="1017"/>
      <c r="DOY86" s="1017"/>
      <c r="DOZ86" s="1017"/>
      <c r="DPA86" s="1017"/>
      <c r="DPB86" s="1017"/>
      <c r="DPC86" s="1017"/>
      <c r="DPD86" s="1017"/>
      <c r="DPE86" s="1017"/>
      <c r="DPF86" s="1017"/>
      <c r="DPG86" s="1017"/>
      <c r="DPH86" s="1017"/>
      <c r="DPI86" s="1017"/>
      <c r="DPJ86" s="1017"/>
      <c r="DPK86" s="1017"/>
      <c r="DPL86" s="1017"/>
      <c r="DPM86" s="1017"/>
      <c r="DPN86" s="1017"/>
      <c r="DPO86" s="1017"/>
      <c r="DPP86" s="1017"/>
      <c r="DPQ86" s="1017"/>
      <c r="DPR86" s="1017"/>
      <c r="DPS86" s="1017"/>
      <c r="DPT86" s="1017"/>
      <c r="DPU86" s="1017"/>
      <c r="DPV86" s="1017"/>
      <c r="DPW86" s="1017"/>
      <c r="DPX86" s="1017"/>
      <c r="DPY86" s="1017"/>
      <c r="DPZ86" s="1017"/>
      <c r="DQA86" s="1017"/>
      <c r="DQB86" s="1017"/>
      <c r="DQC86" s="1017"/>
      <c r="DQD86" s="1017"/>
      <c r="DQE86" s="1017"/>
      <c r="DQF86" s="1017"/>
      <c r="DQG86" s="1017"/>
      <c r="DQH86" s="1017"/>
      <c r="DQI86" s="1017"/>
      <c r="DQJ86" s="1017"/>
      <c r="DQK86" s="1017"/>
      <c r="DQL86" s="1017"/>
      <c r="DQM86" s="1017"/>
      <c r="DQN86" s="1017"/>
      <c r="DQO86" s="1017"/>
      <c r="DQP86" s="1017"/>
      <c r="DQQ86" s="1017"/>
      <c r="DQR86" s="1017"/>
      <c r="DQS86" s="1017"/>
      <c r="DQT86" s="1017"/>
      <c r="DQU86" s="1017"/>
      <c r="DQV86" s="1017"/>
      <c r="DQW86" s="1017"/>
      <c r="DQX86" s="1017"/>
      <c r="DQY86" s="1017"/>
      <c r="DQZ86" s="1017"/>
      <c r="DRA86" s="1017"/>
      <c r="DRB86" s="1017"/>
      <c r="DRC86" s="1017"/>
      <c r="DRD86" s="1017"/>
      <c r="DRE86" s="1017"/>
      <c r="DRF86" s="1017"/>
      <c r="DRG86" s="1017"/>
      <c r="DRH86" s="1017"/>
      <c r="DRI86" s="1017"/>
      <c r="DRJ86" s="1017"/>
      <c r="DRK86" s="1017"/>
      <c r="DRL86" s="1017"/>
      <c r="DRM86" s="1017"/>
      <c r="DRN86" s="1017"/>
      <c r="DRO86" s="1017"/>
      <c r="DRP86" s="1017"/>
      <c r="DRQ86" s="1017"/>
      <c r="DRR86" s="1017"/>
      <c r="DRS86" s="1017"/>
      <c r="DRT86" s="1017"/>
      <c r="DRU86" s="1017"/>
      <c r="DRV86" s="1017"/>
      <c r="DRW86" s="1017"/>
      <c r="DRX86" s="1017"/>
      <c r="DRY86" s="1017"/>
      <c r="DRZ86" s="1017"/>
      <c r="DSA86" s="1017"/>
      <c r="DSB86" s="1017"/>
      <c r="DSC86" s="1017"/>
      <c r="DSD86" s="1017"/>
      <c r="DSE86" s="1017"/>
      <c r="DSF86" s="1017"/>
      <c r="DSG86" s="1017"/>
      <c r="DSH86" s="1017"/>
      <c r="DSI86" s="1017"/>
      <c r="DSJ86" s="1017"/>
      <c r="DSK86" s="1017"/>
      <c r="DSL86" s="1017"/>
      <c r="DSM86" s="1017"/>
      <c r="DSN86" s="1017"/>
      <c r="DSO86" s="1017"/>
      <c r="DSP86" s="1017"/>
      <c r="DSQ86" s="1017"/>
      <c r="DSR86" s="1017"/>
      <c r="DSS86" s="1017"/>
      <c r="DST86" s="1017"/>
      <c r="DSU86" s="1017"/>
      <c r="DSV86" s="1017"/>
      <c r="DSW86" s="1017"/>
      <c r="DSX86" s="1017"/>
      <c r="DSY86" s="1017"/>
      <c r="DSZ86" s="1017"/>
      <c r="DTA86" s="1017"/>
      <c r="DTB86" s="1017"/>
      <c r="DTC86" s="1017"/>
      <c r="DTD86" s="1017"/>
      <c r="DTE86" s="1017"/>
      <c r="DTF86" s="1017"/>
      <c r="DTG86" s="1017"/>
      <c r="DTH86" s="1017"/>
      <c r="DTI86" s="1017"/>
      <c r="DTJ86" s="1017"/>
      <c r="DTK86" s="1017"/>
      <c r="DTL86" s="1017"/>
      <c r="DTM86" s="1017"/>
      <c r="DTN86" s="1017"/>
      <c r="DTO86" s="1017"/>
      <c r="DTP86" s="1017"/>
      <c r="DTQ86" s="1017"/>
      <c r="DTR86" s="1017"/>
      <c r="DTS86" s="1017"/>
      <c r="DTT86" s="1017"/>
      <c r="DTU86" s="1017"/>
      <c r="DTV86" s="1017"/>
      <c r="DTW86" s="1017"/>
      <c r="DTX86" s="1017"/>
      <c r="DTY86" s="1017"/>
      <c r="DTZ86" s="1017"/>
      <c r="DUA86" s="1017"/>
      <c r="DUB86" s="1017"/>
      <c r="DUC86" s="1017"/>
      <c r="DUD86" s="1017"/>
      <c r="DUE86" s="1017"/>
      <c r="DUF86" s="1017"/>
      <c r="DUG86" s="1017"/>
      <c r="DUH86" s="1017"/>
      <c r="DUI86" s="1017"/>
      <c r="DUJ86" s="1017"/>
      <c r="DUK86" s="1017"/>
      <c r="DUL86" s="1017"/>
      <c r="DUM86" s="1017"/>
      <c r="DUN86" s="1017"/>
      <c r="DUO86" s="1017"/>
      <c r="DUP86" s="1017"/>
      <c r="DUQ86" s="1017"/>
      <c r="DUR86" s="1017"/>
      <c r="DUS86" s="1017"/>
      <c r="DUT86" s="1017"/>
      <c r="DUU86" s="1017"/>
      <c r="DUV86" s="1017"/>
      <c r="DUW86" s="1017"/>
      <c r="DUX86" s="1017"/>
      <c r="DUY86" s="1017"/>
      <c r="DUZ86" s="1017"/>
      <c r="DVA86" s="1017"/>
      <c r="DVB86" s="1017"/>
      <c r="DVC86" s="1017"/>
      <c r="DVD86" s="1017"/>
      <c r="DVE86" s="1017"/>
      <c r="DVF86" s="1017"/>
      <c r="DVG86" s="1017"/>
      <c r="DVH86" s="1017"/>
      <c r="DVI86" s="1017"/>
      <c r="DVJ86" s="1017"/>
      <c r="DVK86" s="1017"/>
      <c r="DVL86" s="1017"/>
      <c r="DVM86" s="1017"/>
      <c r="DVN86" s="1017"/>
      <c r="DVO86" s="1017"/>
      <c r="DVP86" s="1017"/>
      <c r="DVQ86" s="1017"/>
      <c r="DVR86" s="1017"/>
      <c r="DVS86" s="1017"/>
      <c r="DVT86" s="1017"/>
      <c r="DVU86" s="1017"/>
      <c r="DVV86" s="1017"/>
      <c r="DVW86" s="1017"/>
      <c r="DVX86" s="1017"/>
      <c r="DVY86" s="1017"/>
      <c r="DVZ86" s="1017"/>
      <c r="DWA86" s="1017"/>
      <c r="DWB86" s="1017"/>
      <c r="DWC86" s="1017"/>
      <c r="DWD86" s="1017"/>
      <c r="DWE86" s="1017"/>
      <c r="DWF86" s="1017"/>
      <c r="DWG86" s="1017"/>
      <c r="DWH86" s="1017"/>
      <c r="DWI86" s="1017"/>
      <c r="DWJ86" s="1017"/>
      <c r="DWK86" s="1017"/>
      <c r="DWL86" s="1017"/>
      <c r="DWM86" s="1017"/>
      <c r="DWN86" s="1017"/>
      <c r="DWO86" s="1017"/>
      <c r="DWP86" s="1017"/>
      <c r="DWQ86" s="1017"/>
      <c r="DWR86" s="1017"/>
      <c r="DWS86" s="1017"/>
      <c r="DWT86" s="1017"/>
      <c r="DWU86" s="1017"/>
      <c r="DWV86" s="1017"/>
      <c r="DWW86" s="1017"/>
      <c r="DWX86" s="1017"/>
      <c r="DWY86" s="1017"/>
      <c r="DWZ86" s="1017"/>
      <c r="DXA86" s="1017"/>
      <c r="DXB86" s="1017"/>
      <c r="DXC86" s="1017"/>
      <c r="DXD86" s="1017"/>
      <c r="DXE86" s="1017"/>
      <c r="DXF86" s="1017"/>
      <c r="DXG86" s="1017"/>
      <c r="DXH86" s="1017"/>
      <c r="DXI86" s="1017"/>
      <c r="DXJ86" s="1017"/>
      <c r="DXK86" s="1017"/>
      <c r="DXL86" s="1017"/>
      <c r="DXM86" s="1017"/>
      <c r="DXN86" s="1017"/>
      <c r="DXO86" s="1017"/>
      <c r="DXP86" s="1017"/>
      <c r="DXQ86" s="1017"/>
      <c r="DXR86" s="1017"/>
      <c r="DXS86" s="1017"/>
      <c r="DXT86" s="1017"/>
      <c r="DXU86" s="1017"/>
      <c r="DXV86" s="1017"/>
      <c r="DXW86" s="1017"/>
      <c r="DXX86" s="1017"/>
      <c r="DXY86" s="1017"/>
      <c r="DXZ86" s="1017"/>
      <c r="DYA86" s="1017"/>
      <c r="DYB86" s="1017"/>
      <c r="DYC86" s="1017"/>
      <c r="DYD86" s="1017"/>
      <c r="DYE86" s="1017"/>
      <c r="DYF86" s="1017"/>
      <c r="DYG86" s="1017"/>
      <c r="DYH86" s="1017"/>
      <c r="DYI86" s="1017"/>
      <c r="DYJ86" s="1017"/>
      <c r="DYK86" s="1017"/>
      <c r="DYL86" s="1017"/>
      <c r="DYM86" s="1017"/>
      <c r="DYN86" s="1017"/>
      <c r="DYO86" s="1017"/>
      <c r="DYP86" s="1017"/>
      <c r="DYQ86" s="1017"/>
      <c r="DYR86" s="1017"/>
      <c r="DYS86" s="1017"/>
      <c r="DYT86" s="1017"/>
      <c r="DYU86" s="1017"/>
      <c r="DYV86" s="1017"/>
      <c r="DYW86" s="1017"/>
      <c r="DYX86" s="1017"/>
      <c r="DYY86" s="1017"/>
      <c r="DYZ86" s="1017"/>
      <c r="DZA86" s="1017"/>
      <c r="DZB86" s="1017"/>
      <c r="DZC86" s="1017"/>
      <c r="DZD86" s="1017"/>
      <c r="DZE86" s="1017"/>
      <c r="DZF86" s="1017"/>
      <c r="DZG86" s="1017"/>
      <c r="DZH86" s="1017"/>
      <c r="DZI86" s="1017"/>
      <c r="DZJ86" s="1017"/>
      <c r="DZK86" s="1017"/>
      <c r="DZL86" s="1017"/>
      <c r="DZM86" s="1017"/>
      <c r="DZN86" s="1017"/>
      <c r="DZO86" s="1017"/>
      <c r="DZP86" s="1017"/>
      <c r="DZQ86" s="1017"/>
      <c r="DZR86" s="1017"/>
      <c r="DZS86" s="1017"/>
      <c r="DZT86" s="1017"/>
      <c r="DZU86" s="1017"/>
      <c r="DZV86" s="1017"/>
      <c r="DZW86" s="1017"/>
      <c r="DZX86" s="1017"/>
      <c r="DZY86" s="1017"/>
      <c r="DZZ86" s="1017"/>
      <c r="EAA86" s="1017"/>
      <c r="EAB86" s="1017"/>
      <c r="EAC86" s="1017"/>
      <c r="EAD86" s="1017"/>
      <c r="EAE86" s="1017"/>
      <c r="EAF86" s="1017"/>
      <c r="EAG86" s="1017"/>
      <c r="EAH86" s="1017"/>
      <c r="EAI86" s="1017"/>
      <c r="EAJ86" s="1017"/>
      <c r="EAK86" s="1017"/>
      <c r="EAL86" s="1017"/>
      <c r="EAM86" s="1017"/>
      <c r="EAN86" s="1017"/>
      <c r="EAO86" s="1017"/>
      <c r="EAP86" s="1017"/>
      <c r="EAQ86" s="1017"/>
      <c r="EAR86" s="1017"/>
      <c r="EAS86" s="1017"/>
      <c r="EAT86" s="1017"/>
      <c r="EAU86" s="1017"/>
      <c r="EAV86" s="1017"/>
      <c r="EAW86" s="1017"/>
      <c r="EAX86" s="1017"/>
      <c r="EAY86" s="1017"/>
      <c r="EAZ86" s="1017"/>
      <c r="EBA86" s="1017"/>
      <c r="EBB86" s="1017"/>
      <c r="EBC86" s="1017"/>
      <c r="EBD86" s="1017"/>
      <c r="EBE86" s="1017"/>
      <c r="EBF86" s="1017"/>
      <c r="EBG86" s="1017"/>
      <c r="EBH86" s="1017"/>
      <c r="EBI86" s="1017"/>
      <c r="EBJ86" s="1017"/>
      <c r="EBK86" s="1017"/>
      <c r="EBL86" s="1017"/>
      <c r="EBM86" s="1017"/>
      <c r="EBN86" s="1017"/>
      <c r="EBO86" s="1017"/>
      <c r="EBP86" s="1017"/>
      <c r="EBQ86" s="1017"/>
      <c r="EBR86" s="1017"/>
      <c r="EBS86" s="1017"/>
      <c r="EBT86" s="1017"/>
      <c r="EBU86" s="1017"/>
      <c r="EBV86" s="1017"/>
      <c r="EBW86" s="1017"/>
      <c r="EBX86" s="1017"/>
      <c r="EBY86" s="1017"/>
      <c r="EBZ86" s="1017"/>
      <c r="ECA86" s="1017"/>
      <c r="ECB86" s="1017"/>
      <c r="ECC86" s="1017"/>
      <c r="ECD86" s="1017"/>
      <c r="ECE86" s="1017"/>
      <c r="ECF86" s="1017"/>
      <c r="ECG86" s="1017"/>
      <c r="ECH86" s="1017"/>
      <c r="ECI86" s="1017"/>
      <c r="ECJ86" s="1017"/>
      <c r="ECK86" s="1017"/>
      <c r="ECL86" s="1017"/>
      <c r="ECM86" s="1017"/>
      <c r="ECN86" s="1017"/>
      <c r="ECO86" s="1017"/>
      <c r="ECP86" s="1017"/>
      <c r="ECQ86" s="1017"/>
      <c r="ECR86" s="1017"/>
      <c r="ECS86" s="1017"/>
      <c r="ECT86" s="1017"/>
      <c r="ECU86" s="1017"/>
      <c r="ECV86" s="1017"/>
      <c r="ECW86" s="1017"/>
      <c r="ECX86" s="1017"/>
      <c r="ECY86" s="1017"/>
      <c r="ECZ86" s="1017"/>
      <c r="EDA86" s="1017"/>
      <c r="EDB86" s="1017"/>
      <c r="EDC86" s="1017"/>
      <c r="EDD86" s="1017"/>
      <c r="EDE86" s="1017"/>
      <c r="EDF86" s="1017"/>
      <c r="EDG86" s="1017"/>
      <c r="EDH86" s="1017"/>
      <c r="EDI86" s="1017"/>
      <c r="EDJ86" s="1017"/>
      <c r="EDK86" s="1017"/>
      <c r="EDL86" s="1017"/>
      <c r="EDM86" s="1017"/>
      <c r="EDN86" s="1017"/>
      <c r="EDO86" s="1017"/>
      <c r="EDP86" s="1017"/>
      <c r="EDQ86" s="1017"/>
      <c r="EDR86" s="1017"/>
      <c r="EDS86" s="1017"/>
      <c r="EDT86" s="1017"/>
      <c r="EDU86" s="1017"/>
      <c r="EDV86" s="1017"/>
      <c r="EDW86" s="1017"/>
      <c r="EDX86" s="1017"/>
      <c r="EDY86" s="1017"/>
      <c r="EDZ86" s="1017"/>
      <c r="EEA86" s="1017"/>
      <c r="EEB86" s="1017"/>
      <c r="EEC86" s="1017"/>
      <c r="EED86" s="1017"/>
      <c r="EEE86" s="1017"/>
      <c r="EEF86" s="1017"/>
      <c r="EEG86" s="1017"/>
      <c r="EEH86" s="1017"/>
      <c r="EEI86" s="1017"/>
      <c r="EEJ86" s="1017"/>
      <c r="EEK86" s="1017"/>
      <c r="EEL86" s="1017"/>
      <c r="EEM86" s="1017"/>
      <c r="EEN86" s="1017"/>
      <c r="EEO86" s="1017"/>
      <c r="EEP86" s="1017"/>
      <c r="EEQ86" s="1017"/>
      <c r="EER86" s="1017"/>
      <c r="EES86" s="1017"/>
      <c r="EET86" s="1017"/>
      <c r="EEU86" s="1017"/>
      <c r="EEV86" s="1017"/>
      <c r="EEW86" s="1017"/>
      <c r="EEX86" s="1017"/>
      <c r="EEY86" s="1017"/>
      <c r="EEZ86" s="1017"/>
      <c r="EFA86" s="1017"/>
      <c r="EFB86" s="1017"/>
      <c r="EFC86" s="1017"/>
      <c r="EFD86" s="1017"/>
      <c r="EFE86" s="1017"/>
      <c r="EFF86" s="1017"/>
      <c r="EFG86" s="1017"/>
      <c r="EFH86" s="1017"/>
      <c r="EFI86" s="1017"/>
      <c r="EFJ86" s="1017"/>
      <c r="EFK86" s="1017"/>
      <c r="EFL86" s="1017"/>
      <c r="EFM86" s="1017"/>
      <c r="EFN86" s="1017"/>
      <c r="EFO86" s="1017"/>
      <c r="EFP86" s="1017"/>
      <c r="EFQ86" s="1017"/>
      <c r="EFR86" s="1017"/>
      <c r="EFS86" s="1017"/>
      <c r="EFT86" s="1017"/>
      <c r="EFU86" s="1017"/>
      <c r="EFV86" s="1017"/>
      <c r="EFW86" s="1017"/>
      <c r="EFX86" s="1017"/>
      <c r="EFY86" s="1017"/>
      <c r="EFZ86" s="1017"/>
      <c r="EGA86" s="1017"/>
      <c r="EGB86" s="1017"/>
      <c r="EGC86" s="1017"/>
      <c r="EGD86" s="1017"/>
      <c r="EGE86" s="1017"/>
      <c r="EGF86" s="1017"/>
      <c r="EGG86" s="1017"/>
      <c r="EGH86" s="1017"/>
      <c r="EGI86" s="1017"/>
      <c r="EGJ86" s="1017"/>
      <c r="EGK86" s="1017"/>
      <c r="EGL86" s="1017"/>
      <c r="EGM86" s="1017"/>
      <c r="EGN86" s="1017"/>
      <c r="EGO86" s="1017"/>
      <c r="EGP86" s="1017"/>
      <c r="EGQ86" s="1017"/>
      <c r="EGR86" s="1017"/>
      <c r="EGS86" s="1017"/>
      <c r="EGT86" s="1017"/>
      <c r="EGU86" s="1017"/>
      <c r="EGV86" s="1017"/>
      <c r="EGW86" s="1017"/>
      <c r="EGX86" s="1017"/>
      <c r="EGY86" s="1017"/>
      <c r="EGZ86" s="1017"/>
      <c r="EHA86" s="1017"/>
      <c r="EHB86" s="1017"/>
      <c r="EHC86" s="1017"/>
      <c r="EHD86" s="1017"/>
      <c r="EHE86" s="1017"/>
      <c r="EHF86" s="1017"/>
      <c r="EHG86" s="1017"/>
      <c r="EHH86" s="1017"/>
      <c r="EHI86" s="1017"/>
      <c r="EHJ86" s="1017"/>
      <c r="EHK86" s="1017"/>
      <c r="EHL86" s="1017"/>
      <c r="EHM86" s="1017"/>
      <c r="EHN86" s="1017"/>
      <c r="EHO86" s="1017"/>
      <c r="EHP86" s="1017"/>
      <c r="EHQ86" s="1017"/>
      <c r="EHR86" s="1017"/>
      <c r="EHS86" s="1017"/>
      <c r="EHT86" s="1017"/>
      <c r="EHU86" s="1017"/>
      <c r="EHV86" s="1017"/>
      <c r="EHW86" s="1017"/>
      <c r="EHX86" s="1017"/>
      <c r="EHY86" s="1017"/>
      <c r="EHZ86" s="1017"/>
      <c r="EIA86" s="1017"/>
      <c r="EIB86" s="1017"/>
      <c r="EIC86" s="1017"/>
      <c r="EID86" s="1017"/>
      <c r="EIE86" s="1017"/>
      <c r="EIF86" s="1017"/>
      <c r="EIG86" s="1017"/>
      <c r="EIH86" s="1017"/>
      <c r="EII86" s="1017"/>
      <c r="EIJ86" s="1017"/>
      <c r="EIK86" s="1017"/>
      <c r="EIL86" s="1017"/>
      <c r="EIM86" s="1017"/>
      <c r="EIN86" s="1017"/>
      <c r="EIO86" s="1017"/>
      <c r="EIP86" s="1017"/>
      <c r="EIQ86" s="1017"/>
      <c r="EIR86" s="1017"/>
      <c r="EIS86" s="1017"/>
      <c r="EIT86" s="1017"/>
      <c r="EIU86" s="1017"/>
      <c r="EIV86" s="1017"/>
      <c r="EIW86" s="1017"/>
      <c r="EIX86" s="1017"/>
      <c r="EIY86" s="1017"/>
      <c r="EIZ86" s="1017"/>
      <c r="EJA86" s="1017"/>
      <c r="EJB86" s="1017"/>
      <c r="EJC86" s="1017"/>
      <c r="EJD86" s="1017"/>
      <c r="EJE86" s="1017"/>
      <c r="EJF86" s="1017"/>
      <c r="EJG86" s="1017"/>
      <c r="EJH86" s="1017"/>
      <c r="EJI86" s="1017"/>
      <c r="EJJ86" s="1017"/>
      <c r="EJK86" s="1017"/>
      <c r="EJL86" s="1017"/>
      <c r="EJM86" s="1017"/>
      <c r="EJN86" s="1017"/>
      <c r="EJO86" s="1017"/>
      <c r="EJP86" s="1017"/>
      <c r="EJQ86" s="1017"/>
      <c r="EJR86" s="1017"/>
      <c r="EJS86" s="1017"/>
      <c r="EJT86" s="1017"/>
      <c r="EJU86" s="1017"/>
      <c r="EJV86" s="1017"/>
      <c r="EJW86" s="1017"/>
      <c r="EJX86" s="1017"/>
      <c r="EJY86" s="1017"/>
      <c r="EJZ86" s="1017"/>
      <c r="EKA86" s="1017"/>
      <c r="EKB86" s="1017"/>
      <c r="EKC86" s="1017"/>
      <c r="EKD86" s="1017"/>
      <c r="EKE86" s="1017"/>
      <c r="EKF86" s="1017"/>
      <c r="EKG86" s="1017"/>
      <c r="EKH86" s="1017"/>
      <c r="EKI86" s="1017"/>
      <c r="EKJ86" s="1017"/>
      <c r="EKK86" s="1017"/>
      <c r="EKL86" s="1017"/>
      <c r="EKM86" s="1017"/>
      <c r="EKN86" s="1017"/>
      <c r="EKO86" s="1017"/>
      <c r="EKP86" s="1017"/>
      <c r="EKQ86" s="1017"/>
      <c r="EKR86" s="1017"/>
      <c r="EKS86" s="1017"/>
      <c r="EKT86" s="1017"/>
      <c r="EKU86" s="1017"/>
      <c r="EKV86" s="1017"/>
      <c r="EKW86" s="1017"/>
      <c r="EKX86" s="1017"/>
      <c r="EKY86" s="1017"/>
      <c r="EKZ86" s="1017"/>
      <c r="ELA86" s="1017"/>
      <c r="ELB86" s="1017"/>
      <c r="ELC86" s="1017"/>
      <c r="ELD86" s="1017"/>
      <c r="ELE86" s="1017"/>
      <c r="ELF86" s="1017"/>
      <c r="ELG86" s="1017"/>
      <c r="ELH86" s="1017"/>
      <c r="ELI86" s="1017"/>
      <c r="ELJ86" s="1017"/>
      <c r="ELK86" s="1017"/>
      <c r="ELL86" s="1017"/>
      <c r="ELM86" s="1017"/>
      <c r="ELN86" s="1017"/>
      <c r="ELO86" s="1017"/>
      <c r="ELP86" s="1017"/>
      <c r="ELQ86" s="1017"/>
      <c r="ELR86" s="1017"/>
      <c r="ELS86" s="1017"/>
      <c r="ELT86" s="1017"/>
      <c r="ELU86" s="1017"/>
      <c r="ELV86" s="1017"/>
      <c r="ELW86" s="1017"/>
      <c r="ELX86" s="1017"/>
      <c r="ELY86" s="1017"/>
      <c r="ELZ86" s="1017"/>
      <c r="EMA86" s="1017"/>
      <c r="EMB86" s="1017"/>
      <c r="EMC86" s="1017"/>
      <c r="EMD86" s="1017"/>
      <c r="EME86" s="1017"/>
      <c r="EMF86" s="1017"/>
      <c r="EMG86" s="1017"/>
      <c r="EMH86" s="1017"/>
      <c r="EMI86" s="1017"/>
      <c r="EMJ86" s="1017"/>
      <c r="EMK86" s="1017"/>
      <c r="EML86" s="1017"/>
      <c r="EMM86" s="1017"/>
      <c r="EMN86" s="1017"/>
      <c r="EMO86" s="1017"/>
      <c r="EMP86" s="1017"/>
      <c r="EMQ86" s="1017"/>
      <c r="EMR86" s="1017"/>
      <c r="EMS86" s="1017"/>
      <c r="EMT86" s="1017"/>
      <c r="EMU86" s="1017"/>
      <c r="EMV86" s="1017"/>
      <c r="EMW86" s="1017"/>
      <c r="EMX86" s="1017"/>
      <c r="EMY86" s="1017"/>
      <c r="EMZ86" s="1017"/>
      <c r="ENA86" s="1017"/>
      <c r="ENB86" s="1017"/>
      <c r="ENC86" s="1017"/>
      <c r="END86" s="1017"/>
      <c r="ENE86" s="1017"/>
      <c r="ENF86" s="1017"/>
      <c r="ENG86" s="1017"/>
      <c r="ENH86" s="1017"/>
      <c r="ENI86" s="1017"/>
      <c r="ENJ86" s="1017"/>
      <c r="ENK86" s="1017"/>
      <c r="ENL86" s="1017"/>
      <c r="ENM86" s="1017"/>
      <c r="ENN86" s="1017"/>
      <c r="ENO86" s="1017"/>
      <c r="ENP86" s="1017"/>
      <c r="ENQ86" s="1017"/>
      <c r="ENR86" s="1017"/>
      <c r="ENS86" s="1017"/>
      <c r="ENT86" s="1017"/>
      <c r="ENU86" s="1017"/>
      <c r="ENV86" s="1017"/>
      <c r="ENW86" s="1017"/>
      <c r="ENX86" s="1017"/>
      <c r="ENY86" s="1017"/>
      <c r="ENZ86" s="1017"/>
      <c r="EOA86" s="1017"/>
      <c r="EOB86" s="1017"/>
      <c r="EOC86" s="1017"/>
      <c r="EOD86" s="1017"/>
      <c r="EOE86" s="1017"/>
      <c r="EOF86" s="1017"/>
      <c r="EOG86" s="1017"/>
      <c r="EOH86" s="1017"/>
      <c r="EOI86" s="1017"/>
      <c r="EOJ86" s="1017"/>
      <c r="EOK86" s="1017"/>
      <c r="EOL86" s="1017"/>
      <c r="EOM86" s="1017"/>
      <c r="EON86" s="1017"/>
      <c r="EOO86" s="1017"/>
      <c r="EOP86" s="1017"/>
      <c r="EOQ86" s="1017"/>
      <c r="EOR86" s="1017"/>
      <c r="EOS86" s="1017"/>
      <c r="EOT86" s="1017"/>
      <c r="EOU86" s="1017"/>
      <c r="EOV86" s="1017"/>
      <c r="EOW86" s="1017"/>
      <c r="EOX86" s="1017"/>
      <c r="EOY86" s="1017"/>
      <c r="EOZ86" s="1017"/>
      <c r="EPA86" s="1017"/>
      <c r="EPB86" s="1017"/>
      <c r="EPC86" s="1017"/>
      <c r="EPD86" s="1017"/>
      <c r="EPE86" s="1017"/>
      <c r="EPF86" s="1017"/>
      <c r="EPG86" s="1017"/>
      <c r="EPH86" s="1017"/>
      <c r="EPI86" s="1017"/>
      <c r="EPJ86" s="1017"/>
      <c r="EPK86" s="1017"/>
      <c r="EPL86" s="1017"/>
      <c r="EPM86" s="1017"/>
      <c r="EPN86" s="1017"/>
      <c r="EPO86" s="1017"/>
      <c r="EPP86" s="1017"/>
      <c r="EPQ86" s="1017"/>
      <c r="EPR86" s="1017"/>
      <c r="EPS86" s="1017"/>
      <c r="EPT86" s="1017"/>
      <c r="EPU86" s="1017"/>
      <c r="EPV86" s="1017"/>
      <c r="EPW86" s="1017"/>
      <c r="EPX86" s="1017"/>
      <c r="EPY86" s="1017"/>
      <c r="EPZ86" s="1017"/>
      <c r="EQA86" s="1017"/>
      <c r="EQB86" s="1017"/>
      <c r="EQC86" s="1017"/>
      <c r="EQD86" s="1017"/>
      <c r="EQE86" s="1017"/>
      <c r="EQF86" s="1017"/>
      <c r="EQG86" s="1017"/>
      <c r="EQH86" s="1017"/>
      <c r="EQI86" s="1017"/>
      <c r="EQJ86" s="1017"/>
      <c r="EQK86" s="1017"/>
      <c r="EQL86" s="1017"/>
      <c r="EQM86" s="1017"/>
      <c r="EQN86" s="1017"/>
      <c r="EQO86" s="1017"/>
      <c r="EQP86" s="1017"/>
      <c r="EQQ86" s="1017"/>
      <c r="EQR86" s="1017"/>
      <c r="EQS86" s="1017"/>
      <c r="EQT86" s="1017"/>
      <c r="EQU86" s="1017"/>
      <c r="EQV86" s="1017"/>
      <c r="EQW86" s="1017"/>
      <c r="EQX86" s="1017"/>
      <c r="EQY86" s="1017"/>
      <c r="EQZ86" s="1017"/>
      <c r="ERA86" s="1017"/>
      <c r="ERB86" s="1017"/>
      <c r="ERC86" s="1017"/>
      <c r="ERD86" s="1017"/>
      <c r="ERE86" s="1017"/>
      <c r="ERF86" s="1017"/>
      <c r="ERG86" s="1017"/>
      <c r="ERH86" s="1017"/>
      <c r="ERI86" s="1017"/>
      <c r="ERJ86" s="1017"/>
      <c r="ERK86" s="1017"/>
      <c r="ERL86" s="1017"/>
      <c r="ERM86" s="1017"/>
      <c r="ERN86" s="1017"/>
      <c r="ERO86" s="1017"/>
      <c r="ERP86" s="1017"/>
      <c r="ERQ86" s="1017"/>
      <c r="ERR86" s="1017"/>
      <c r="ERS86" s="1017"/>
      <c r="ERT86" s="1017"/>
      <c r="ERU86" s="1017"/>
      <c r="ERV86" s="1017"/>
      <c r="ERW86" s="1017"/>
      <c r="ERX86" s="1017"/>
      <c r="ERY86" s="1017"/>
      <c r="ERZ86" s="1017"/>
      <c r="ESA86" s="1017"/>
      <c r="ESB86" s="1017"/>
      <c r="ESC86" s="1017"/>
      <c r="ESD86" s="1017"/>
      <c r="ESE86" s="1017"/>
      <c r="ESF86" s="1017"/>
      <c r="ESG86" s="1017"/>
      <c r="ESH86" s="1017"/>
      <c r="ESI86" s="1017"/>
      <c r="ESJ86" s="1017"/>
      <c r="ESK86" s="1017"/>
      <c r="ESL86" s="1017"/>
      <c r="ESM86" s="1017"/>
      <c r="ESN86" s="1017"/>
      <c r="ESO86" s="1017"/>
      <c r="ESP86" s="1017"/>
      <c r="ESQ86" s="1017"/>
      <c r="ESR86" s="1017"/>
      <c r="ESS86" s="1017"/>
      <c r="EST86" s="1017"/>
      <c r="ESU86" s="1017"/>
      <c r="ESV86" s="1017"/>
      <c r="ESW86" s="1017"/>
      <c r="ESX86" s="1017"/>
      <c r="ESY86" s="1017"/>
      <c r="ESZ86" s="1017"/>
      <c r="ETA86" s="1017"/>
      <c r="ETB86" s="1017"/>
      <c r="ETC86" s="1017"/>
      <c r="ETD86" s="1017"/>
      <c r="ETE86" s="1017"/>
      <c r="ETF86" s="1017"/>
      <c r="ETG86" s="1017"/>
      <c r="ETH86" s="1017"/>
      <c r="ETI86" s="1017"/>
      <c r="ETJ86" s="1017"/>
      <c r="ETK86" s="1017"/>
      <c r="ETL86" s="1017"/>
      <c r="ETM86" s="1017"/>
      <c r="ETN86" s="1017"/>
      <c r="ETO86" s="1017"/>
      <c r="ETP86" s="1017"/>
      <c r="ETQ86" s="1017"/>
      <c r="ETR86" s="1017"/>
      <c r="ETS86" s="1017"/>
      <c r="ETT86" s="1017"/>
      <c r="ETU86" s="1017"/>
      <c r="ETV86" s="1017"/>
      <c r="ETW86" s="1017"/>
      <c r="ETX86" s="1017"/>
      <c r="ETY86" s="1017"/>
      <c r="ETZ86" s="1017"/>
      <c r="EUA86" s="1017"/>
      <c r="EUB86" s="1017"/>
      <c r="EUC86" s="1017"/>
      <c r="EUD86" s="1017"/>
      <c r="EUE86" s="1017"/>
      <c r="EUF86" s="1017"/>
      <c r="EUG86" s="1017"/>
      <c r="EUH86" s="1017"/>
      <c r="EUI86" s="1017"/>
      <c r="EUJ86" s="1017"/>
      <c r="EUK86" s="1017"/>
      <c r="EUL86" s="1017"/>
      <c r="EUM86" s="1017"/>
      <c r="EUN86" s="1017"/>
      <c r="EUO86" s="1017"/>
      <c r="EUP86" s="1017"/>
      <c r="EUQ86" s="1017"/>
      <c r="EUR86" s="1017"/>
      <c r="EUS86" s="1017"/>
      <c r="EUT86" s="1017"/>
      <c r="EUU86" s="1017"/>
      <c r="EUV86" s="1017"/>
      <c r="EUW86" s="1017"/>
      <c r="EUX86" s="1017"/>
      <c r="EUY86" s="1017"/>
      <c r="EUZ86" s="1017"/>
      <c r="EVA86" s="1017"/>
      <c r="EVB86" s="1017"/>
      <c r="EVC86" s="1017"/>
      <c r="EVD86" s="1017"/>
      <c r="EVE86" s="1017"/>
      <c r="EVF86" s="1017"/>
      <c r="EVG86" s="1017"/>
      <c r="EVH86" s="1017"/>
      <c r="EVI86" s="1017"/>
      <c r="EVJ86" s="1017"/>
      <c r="EVK86" s="1017"/>
      <c r="EVL86" s="1017"/>
      <c r="EVM86" s="1017"/>
      <c r="EVN86" s="1017"/>
      <c r="EVO86" s="1017"/>
      <c r="EVP86" s="1017"/>
      <c r="EVQ86" s="1017"/>
      <c r="EVR86" s="1017"/>
      <c r="EVS86" s="1017"/>
      <c r="EVT86" s="1017"/>
      <c r="EVU86" s="1017"/>
      <c r="EVV86" s="1017"/>
      <c r="EVW86" s="1017"/>
      <c r="EVX86" s="1017"/>
      <c r="EVY86" s="1017"/>
      <c r="EVZ86" s="1017"/>
      <c r="EWA86" s="1017"/>
      <c r="EWB86" s="1017"/>
      <c r="EWC86" s="1017"/>
      <c r="EWD86" s="1017"/>
      <c r="EWE86" s="1017"/>
      <c r="EWF86" s="1017"/>
      <c r="EWG86" s="1017"/>
      <c r="EWH86" s="1017"/>
      <c r="EWI86" s="1017"/>
      <c r="EWJ86" s="1017"/>
      <c r="EWK86" s="1017"/>
      <c r="EWL86" s="1017"/>
      <c r="EWM86" s="1017"/>
      <c r="EWN86" s="1017"/>
      <c r="EWO86" s="1017"/>
      <c r="EWP86" s="1017"/>
      <c r="EWQ86" s="1017"/>
      <c r="EWR86" s="1017"/>
      <c r="EWS86" s="1017"/>
      <c r="EWT86" s="1017"/>
      <c r="EWU86" s="1017"/>
      <c r="EWV86" s="1017"/>
      <c r="EWW86" s="1017"/>
      <c r="EWX86" s="1017"/>
      <c r="EWY86" s="1017"/>
      <c r="EWZ86" s="1017"/>
      <c r="EXA86" s="1017"/>
      <c r="EXB86" s="1017"/>
      <c r="EXC86" s="1017"/>
      <c r="EXD86" s="1017"/>
      <c r="EXE86" s="1017"/>
      <c r="EXF86" s="1017"/>
      <c r="EXG86" s="1017"/>
      <c r="EXH86" s="1017"/>
      <c r="EXI86" s="1017"/>
      <c r="EXJ86" s="1017"/>
      <c r="EXK86" s="1017"/>
      <c r="EXL86" s="1017"/>
      <c r="EXM86" s="1017"/>
      <c r="EXN86" s="1017"/>
      <c r="EXO86" s="1017"/>
      <c r="EXP86" s="1017"/>
      <c r="EXQ86" s="1017"/>
      <c r="EXR86" s="1017"/>
      <c r="EXS86" s="1017"/>
      <c r="EXT86" s="1017"/>
      <c r="EXU86" s="1017"/>
      <c r="EXV86" s="1017"/>
      <c r="EXW86" s="1017"/>
      <c r="EXX86" s="1017"/>
      <c r="EXY86" s="1017"/>
      <c r="EXZ86" s="1017"/>
      <c r="EYA86" s="1017"/>
      <c r="EYB86" s="1017"/>
      <c r="EYC86" s="1017"/>
      <c r="EYD86" s="1017"/>
      <c r="EYE86" s="1017"/>
      <c r="EYF86" s="1017"/>
      <c r="EYG86" s="1017"/>
      <c r="EYH86" s="1017"/>
      <c r="EYI86" s="1017"/>
      <c r="EYJ86" s="1017"/>
      <c r="EYK86" s="1017"/>
      <c r="EYL86" s="1017"/>
      <c r="EYM86" s="1017"/>
      <c r="EYN86" s="1017"/>
      <c r="EYO86" s="1017"/>
      <c r="EYP86" s="1017"/>
      <c r="EYQ86" s="1017"/>
      <c r="EYR86" s="1017"/>
      <c r="EYS86" s="1017"/>
      <c r="EYT86" s="1017"/>
      <c r="EYU86" s="1017"/>
      <c r="EYV86" s="1017"/>
      <c r="EYW86" s="1017"/>
      <c r="EYX86" s="1017"/>
      <c r="EYY86" s="1017"/>
      <c r="EYZ86" s="1017"/>
      <c r="EZA86" s="1017"/>
      <c r="EZB86" s="1017"/>
      <c r="EZC86" s="1017"/>
      <c r="EZD86" s="1017"/>
      <c r="EZE86" s="1017"/>
      <c r="EZF86" s="1017"/>
      <c r="EZG86" s="1017"/>
      <c r="EZH86" s="1017"/>
      <c r="EZI86" s="1017"/>
      <c r="EZJ86" s="1017"/>
      <c r="EZK86" s="1017"/>
      <c r="EZL86" s="1017"/>
      <c r="EZM86" s="1017"/>
      <c r="EZN86" s="1017"/>
      <c r="EZO86" s="1017"/>
      <c r="EZP86" s="1017"/>
      <c r="EZQ86" s="1017"/>
      <c r="EZR86" s="1017"/>
      <c r="EZS86" s="1017"/>
      <c r="EZT86" s="1017"/>
      <c r="EZU86" s="1017"/>
      <c r="EZV86" s="1017"/>
      <c r="EZW86" s="1017"/>
      <c r="EZX86" s="1017"/>
      <c r="EZY86" s="1017"/>
      <c r="EZZ86" s="1017"/>
      <c r="FAA86" s="1017"/>
      <c r="FAB86" s="1017"/>
      <c r="FAC86" s="1017"/>
      <c r="FAD86" s="1017"/>
      <c r="FAE86" s="1017"/>
      <c r="FAF86" s="1017"/>
      <c r="FAG86" s="1017"/>
      <c r="FAH86" s="1017"/>
      <c r="FAI86" s="1017"/>
      <c r="FAJ86" s="1017"/>
      <c r="FAK86" s="1017"/>
      <c r="FAL86" s="1017"/>
      <c r="FAM86" s="1017"/>
      <c r="FAN86" s="1017"/>
      <c r="FAO86" s="1017"/>
      <c r="FAP86" s="1017"/>
      <c r="FAQ86" s="1017"/>
      <c r="FAR86" s="1017"/>
      <c r="FAS86" s="1017"/>
      <c r="FAT86" s="1017"/>
      <c r="FAU86" s="1017"/>
      <c r="FAV86" s="1017"/>
      <c r="FAW86" s="1017"/>
      <c r="FAX86" s="1017"/>
      <c r="FAY86" s="1017"/>
      <c r="FAZ86" s="1017"/>
      <c r="FBA86" s="1017"/>
      <c r="FBB86" s="1017"/>
      <c r="FBC86" s="1017"/>
      <c r="FBD86" s="1017"/>
      <c r="FBE86" s="1017"/>
      <c r="FBF86" s="1017"/>
      <c r="FBG86" s="1017"/>
      <c r="FBH86" s="1017"/>
      <c r="FBI86" s="1017"/>
      <c r="FBJ86" s="1017"/>
      <c r="FBK86" s="1017"/>
      <c r="FBL86" s="1017"/>
      <c r="FBM86" s="1017"/>
      <c r="FBN86" s="1017"/>
      <c r="FBO86" s="1017"/>
      <c r="FBP86" s="1017"/>
      <c r="FBQ86" s="1017"/>
      <c r="FBR86" s="1017"/>
      <c r="FBS86" s="1017"/>
      <c r="FBT86" s="1017"/>
      <c r="FBU86" s="1017"/>
      <c r="FBV86" s="1017"/>
      <c r="FBW86" s="1017"/>
      <c r="FBX86" s="1017"/>
      <c r="FBY86" s="1017"/>
      <c r="FBZ86" s="1017"/>
      <c r="FCA86" s="1017"/>
      <c r="FCB86" s="1017"/>
      <c r="FCC86" s="1017"/>
      <c r="FCD86" s="1017"/>
      <c r="FCE86" s="1017"/>
      <c r="FCF86" s="1017"/>
      <c r="FCG86" s="1017"/>
      <c r="FCH86" s="1017"/>
      <c r="FCI86" s="1017"/>
      <c r="FCJ86" s="1017"/>
      <c r="FCK86" s="1017"/>
      <c r="FCL86" s="1017"/>
      <c r="FCM86" s="1017"/>
      <c r="FCN86" s="1017"/>
      <c r="FCO86" s="1017"/>
      <c r="FCP86" s="1017"/>
      <c r="FCQ86" s="1017"/>
      <c r="FCR86" s="1017"/>
      <c r="FCS86" s="1017"/>
      <c r="FCT86" s="1017"/>
      <c r="FCU86" s="1017"/>
      <c r="FCV86" s="1017"/>
      <c r="FCW86" s="1017"/>
      <c r="FCX86" s="1017"/>
      <c r="FCY86" s="1017"/>
      <c r="FCZ86" s="1017"/>
      <c r="FDA86" s="1017"/>
      <c r="FDB86" s="1017"/>
      <c r="FDC86" s="1017"/>
      <c r="FDD86" s="1017"/>
      <c r="FDE86" s="1017"/>
      <c r="FDF86" s="1017"/>
      <c r="FDG86" s="1017"/>
      <c r="FDH86" s="1017"/>
      <c r="FDI86" s="1017"/>
      <c r="FDJ86" s="1017"/>
      <c r="FDK86" s="1017"/>
      <c r="FDL86" s="1017"/>
      <c r="FDM86" s="1017"/>
      <c r="FDN86" s="1017"/>
      <c r="FDO86" s="1017"/>
      <c r="FDP86" s="1017"/>
      <c r="FDQ86" s="1017"/>
      <c r="FDR86" s="1017"/>
      <c r="FDS86" s="1017"/>
      <c r="FDT86" s="1017"/>
      <c r="FDU86" s="1017"/>
      <c r="FDV86" s="1017"/>
      <c r="FDW86" s="1017"/>
      <c r="FDX86" s="1017"/>
      <c r="FDY86" s="1017"/>
      <c r="FDZ86" s="1017"/>
      <c r="FEA86" s="1017"/>
      <c r="FEB86" s="1017"/>
      <c r="FEC86" s="1017"/>
      <c r="FED86" s="1017"/>
      <c r="FEE86" s="1017"/>
      <c r="FEF86" s="1017"/>
      <c r="FEG86" s="1017"/>
      <c r="FEH86" s="1017"/>
      <c r="FEI86" s="1017"/>
      <c r="FEJ86" s="1017"/>
      <c r="FEK86" s="1017"/>
      <c r="FEL86" s="1017"/>
      <c r="FEM86" s="1017"/>
      <c r="FEN86" s="1017"/>
      <c r="FEO86" s="1017"/>
      <c r="FEP86" s="1017"/>
      <c r="FEQ86" s="1017"/>
      <c r="FER86" s="1017"/>
      <c r="FES86" s="1017"/>
      <c r="FET86" s="1017"/>
      <c r="FEU86" s="1017"/>
      <c r="FEV86" s="1017"/>
      <c r="FEW86" s="1017"/>
      <c r="FEX86" s="1017"/>
      <c r="FEY86" s="1017"/>
      <c r="FEZ86" s="1017"/>
      <c r="FFA86" s="1017"/>
      <c r="FFB86" s="1017"/>
      <c r="FFC86" s="1017"/>
      <c r="FFD86" s="1017"/>
      <c r="FFE86" s="1017"/>
      <c r="FFF86" s="1017"/>
      <c r="FFG86" s="1017"/>
      <c r="FFH86" s="1017"/>
      <c r="FFI86" s="1017"/>
      <c r="FFJ86" s="1017"/>
      <c r="FFK86" s="1017"/>
      <c r="FFL86" s="1017"/>
      <c r="FFM86" s="1017"/>
      <c r="FFN86" s="1017"/>
      <c r="FFO86" s="1017"/>
      <c r="FFP86" s="1017"/>
      <c r="FFQ86" s="1017"/>
      <c r="FFR86" s="1017"/>
      <c r="FFS86" s="1017"/>
      <c r="FFT86" s="1017"/>
      <c r="FFU86" s="1017"/>
      <c r="FFV86" s="1017"/>
      <c r="FFW86" s="1017"/>
      <c r="FFX86" s="1017"/>
      <c r="FFY86" s="1017"/>
      <c r="FFZ86" s="1017"/>
      <c r="FGA86" s="1017"/>
      <c r="FGB86" s="1017"/>
      <c r="FGC86" s="1017"/>
      <c r="FGD86" s="1017"/>
      <c r="FGE86" s="1017"/>
      <c r="FGF86" s="1017"/>
      <c r="FGG86" s="1017"/>
      <c r="FGH86" s="1017"/>
      <c r="FGI86" s="1017"/>
      <c r="FGJ86" s="1017"/>
      <c r="FGK86" s="1017"/>
      <c r="FGL86" s="1017"/>
      <c r="FGM86" s="1017"/>
      <c r="FGN86" s="1017"/>
      <c r="FGO86" s="1017"/>
      <c r="FGP86" s="1017"/>
      <c r="FGQ86" s="1017"/>
      <c r="FGR86" s="1017"/>
      <c r="FGS86" s="1017"/>
      <c r="FGT86" s="1017"/>
      <c r="FGU86" s="1017"/>
      <c r="FGV86" s="1017"/>
      <c r="FGW86" s="1017"/>
      <c r="FGX86" s="1017"/>
      <c r="FGY86" s="1017"/>
      <c r="FGZ86" s="1017"/>
      <c r="FHA86" s="1017"/>
      <c r="FHB86" s="1017"/>
      <c r="FHC86" s="1017"/>
      <c r="FHD86" s="1017"/>
      <c r="FHE86" s="1017"/>
      <c r="FHF86" s="1017"/>
      <c r="FHG86" s="1017"/>
      <c r="FHH86" s="1017"/>
      <c r="FHI86" s="1017"/>
      <c r="FHJ86" s="1017"/>
      <c r="FHK86" s="1017"/>
      <c r="FHL86" s="1017"/>
      <c r="FHM86" s="1017"/>
      <c r="FHN86" s="1017"/>
      <c r="FHO86" s="1017"/>
      <c r="FHP86" s="1017"/>
      <c r="FHQ86" s="1017"/>
      <c r="FHR86" s="1017"/>
      <c r="FHS86" s="1017"/>
      <c r="FHT86" s="1017"/>
      <c r="FHU86" s="1017"/>
      <c r="FHV86" s="1017"/>
      <c r="FHW86" s="1017"/>
      <c r="FHX86" s="1017"/>
      <c r="FHY86" s="1017"/>
      <c r="FHZ86" s="1017"/>
      <c r="FIA86" s="1017"/>
      <c r="FIB86" s="1017"/>
      <c r="FIC86" s="1017"/>
      <c r="FID86" s="1017"/>
      <c r="FIE86" s="1017"/>
      <c r="FIF86" s="1017"/>
      <c r="FIG86" s="1017"/>
      <c r="FIH86" s="1017"/>
      <c r="FII86" s="1017"/>
      <c r="FIJ86" s="1017"/>
      <c r="FIK86" s="1017"/>
      <c r="FIL86" s="1017"/>
      <c r="FIM86" s="1017"/>
      <c r="FIN86" s="1017"/>
      <c r="FIO86" s="1017"/>
      <c r="FIP86" s="1017"/>
      <c r="FIQ86" s="1017"/>
      <c r="FIR86" s="1017"/>
      <c r="FIS86" s="1017"/>
      <c r="FIT86" s="1017"/>
      <c r="FIU86" s="1017"/>
      <c r="FIV86" s="1017"/>
      <c r="FIW86" s="1017"/>
      <c r="FIX86" s="1017"/>
      <c r="FIY86" s="1017"/>
      <c r="FIZ86" s="1017"/>
      <c r="FJA86" s="1017"/>
      <c r="FJB86" s="1017"/>
      <c r="FJC86" s="1017"/>
      <c r="FJD86" s="1017"/>
      <c r="FJE86" s="1017"/>
      <c r="FJF86" s="1017"/>
      <c r="FJG86" s="1017"/>
      <c r="FJH86" s="1017"/>
      <c r="FJI86" s="1017"/>
      <c r="FJJ86" s="1017"/>
      <c r="FJK86" s="1017"/>
      <c r="FJL86" s="1017"/>
      <c r="FJM86" s="1017"/>
      <c r="FJN86" s="1017"/>
      <c r="FJO86" s="1017"/>
      <c r="FJP86" s="1017"/>
      <c r="FJQ86" s="1017"/>
      <c r="FJR86" s="1017"/>
      <c r="FJS86" s="1017"/>
      <c r="FJT86" s="1017"/>
      <c r="FJU86" s="1017"/>
      <c r="FJV86" s="1017"/>
      <c r="FJW86" s="1017"/>
      <c r="FJX86" s="1017"/>
      <c r="FJY86" s="1017"/>
      <c r="FJZ86" s="1017"/>
      <c r="FKA86" s="1017"/>
      <c r="FKB86" s="1017"/>
      <c r="FKC86" s="1017"/>
      <c r="FKD86" s="1017"/>
      <c r="FKE86" s="1017"/>
      <c r="FKF86" s="1017"/>
      <c r="FKG86" s="1017"/>
      <c r="FKH86" s="1017"/>
      <c r="FKI86" s="1017"/>
      <c r="FKJ86" s="1017"/>
      <c r="FKK86" s="1017"/>
      <c r="FKL86" s="1017"/>
      <c r="FKM86" s="1017"/>
      <c r="FKN86" s="1017"/>
      <c r="FKO86" s="1017"/>
      <c r="FKP86" s="1017"/>
      <c r="FKQ86" s="1017"/>
      <c r="FKR86" s="1017"/>
      <c r="FKS86" s="1017"/>
      <c r="FKT86" s="1017"/>
      <c r="FKU86" s="1017"/>
      <c r="FKV86" s="1017"/>
      <c r="FKW86" s="1017"/>
      <c r="FKX86" s="1017"/>
      <c r="FKY86" s="1017"/>
      <c r="FKZ86" s="1017"/>
      <c r="FLA86" s="1017"/>
      <c r="FLB86" s="1017"/>
      <c r="FLC86" s="1017"/>
      <c r="FLD86" s="1017"/>
      <c r="FLE86" s="1017"/>
      <c r="FLF86" s="1017"/>
      <c r="FLG86" s="1017"/>
      <c r="FLH86" s="1017"/>
      <c r="FLI86" s="1017"/>
      <c r="FLJ86" s="1017"/>
      <c r="FLK86" s="1017"/>
      <c r="FLL86" s="1017"/>
      <c r="FLM86" s="1017"/>
      <c r="FLN86" s="1017"/>
      <c r="FLO86" s="1017"/>
      <c r="FLP86" s="1017"/>
      <c r="FLQ86" s="1017"/>
      <c r="FLR86" s="1017"/>
      <c r="FLS86" s="1017"/>
      <c r="FLT86" s="1017"/>
      <c r="FLU86" s="1017"/>
      <c r="FLV86" s="1017"/>
      <c r="FLW86" s="1017"/>
      <c r="FLX86" s="1017"/>
      <c r="FLY86" s="1017"/>
      <c r="FLZ86" s="1017"/>
      <c r="FMA86" s="1017"/>
      <c r="FMB86" s="1017"/>
      <c r="FMC86" s="1017"/>
      <c r="FMD86" s="1017"/>
      <c r="FME86" s="1017"/>
      <c r="FMF86" s="1017"/>
      <c r="FMG86" s="1017"/>
      <c r="FMH86" s="1017"/>
      <c r="FMI86" s="1017"/>
      <c r="FMJ86" s="1017"/>
      <c r="FMK86" s="1017"/>
      <c r="FML86" s="1017"/>
      <c r="FMM86" s="1017"/>
      <c r="FMN86" s="1017"/>
      <c r="FMO86" s="1017"/>
      <c r="FMP86" s="1017"/>
      <c r="FMQ86" s="1017"/>
      <c r="FMR86" s="1017"/>
      <c r="FMS86" s="1017"/>
      <c r="FMT86" s="1017"/>
      <c r="FMU86" s="1017"/>
      <c r="FMV86" s="1017"/>
      <c r="FMW86" s="1017"/>
      <c r="FMX86" s="1017"/>
      <c r="FMY86" s="1017"/>
      <c r="FMZ86" s="1017"/>
      <c r="FNA86" s="1017"/>
      <c r="FNB86" s="1017"/>
      <c r="FNC86" s="1017"/>
      <c r="FND86" s="1017"/>
      <c r="FNE86" s="1017"/>
      <c r="FNF86" s="1017"/>
      <c r="FNG86" s="1017"/>
      <c r="FNH86" s="1017"/>
      <c r="FNI86" s="1017"/>
      <c r="FNJ86" s="1017"/>
      <c r="FNK86" s="1017"/>
      <c r="FNL86" s="1017"/>
      <c r="FNM86" s="1017"/>
      <c r="FNN86" s="1017"/>
      <c r="FNO86" s="1017"/>
      <c r="FNP86" s="1017"/>
      <c r="FNQ86" s="1017"/>
      <c r="FNR86" s="1017"/>
      <c r="FNS86" s="1017"/>
      <c r="FNT86" s="1017"/>
      <c r="FNU86" s="1017"/>
      <c r="FNV86" s="1017"/>
      <c r="FNW86" s="1017"/>
      <c r="FNX86" s="1017"/>
      <c r="FNY86" s="1017"/>
      <c r="FNZ86" s="1017"/>
      <c r="FOA86" s="1017"/>
      <c r="FOB86" s="1017"/>
      <c r="FOC86" s="1017"/>
      <c r="FOD86" s="1017"/>
      <c r="FOE86" s="1017"/>
      <c r="FOF86" s="1017"/>
      <c r="FOG86" s="1017"/>
      <c r="FOH86" s="1017"/>
      <c r="FOI86" s="1017"/>
      <c r="FOJ86" s="1017"/>
      <c r="FOK86" s="1017"/>
      <c r="FOL86" s="1017"/>
      <c r="FOM86" s="1017"/>
      <c r="FON86" s="1017"/>
      <c r="FOO86" s="1017"/>
      <c r="FOP86" s="1017"/>
      <c r="FOQ86" s="1017"/>
      <c r="FOR86" s="1017"/>
      <c r="FOS86" s="1017"/>
      <c r="FOT86" s="1017"/>
      <c r="FOU86" s="1017"/>
      <c r="FOV86" s="1017"/>
      <c r="FOW86" s="1017"/>
      <c r="FOX86" s="1017"/>
      <c r="FOY86" s="1017"/>
      <c r="FOZ86" s="1017"/>
      <c r="FPA86" s="1017"/>
      <c r="FPB86" s="1017"/>
      <c r="FPC86" s="1017"/>
      <c r="FPD86" s="1017"/>
      <c r="FPE86" s="1017"/>
      <c r="FPF86" s="1017"/>
      <c r="FPG86" s="1017"/>
      <c r="FPH86" s="1017"/>
      <c r="FPI86" s="1017"/>
      <c r="FPJ86" s="1017"/>
      <c r="FPK86" s="1017"/>
      <c r="FPL86" s="1017"/>
      <c r="FPM86" s="1017"/>
      <c r="FPN86" s="1017"/>
      <c r="FPO86" s="1017"/>
      <c r="FPP86" s="1017"/>
      <c r="FPQ86" s="1017"/>
      <c r="FPR86" s="1017"/>
      <c r="FPS86" s="1017"/>
      <c r="FPT86" s="1017"/>
      <c r="FPU86" s="1017"/>
      <c r="FPV86" s="1017"/>
      <c r="FPW86" s="1017"/>
      <c r="FPX86" s="1017"/>
      <c r="FPY86" s="1017"/>
      <c r="FPZ86" s="1017"/>
      <c r="FQA86" s="1017"/>
      <c r="FQB86" s="1017"/>
      <c r="FQC86" s="1017"/>
      <c r="FQD86" s="1017"/>
      <c r="FQE86" s="1017"/>
      <c r="FQF86" s="1017"/>
      <c r="FQG86" s="1017"/>
      <c r="FQH86" s="1017"/>
      <c r="FQI86" s="1017"/>
      <c r="FQJ86" s="1017"/>
      <c r="FQK86" s="1017"/>
      <c r="FQL86" s="1017"/>
      <c r="FQM86" s="1017"/>
      <c r="FQN86" s="1017"/>
      <c r="FQO86" s="1017"/>
      <c r="FQP86" s="1017"/>
      <c r="FQQ86" s="1017"/>
      <c r="FQR86" s="1017"/>
      <c r="FQS86" s="1017"/>
      <c r="FQT86" s="1017"/>
      <c r="FQU86" s="1017"/>
      <c r="FQV86" s="1017"/>
      <c r="FQW86" s="1017"/>
      <c r="FQX86" s="1017"/>
      <c r="FQY86" s="1017"/>
      <c r="FQZ86" s="1017"/>
      <c r="FRA86" s="1017"/>
      <c r="FRB86" s="1017"/>
      <c r="FRC86" s="1017"/>
      <c r="FRD86" s="1017"/>
      <c r="FRE86" s="1017"/>
      <c r="FRF86" s="1017"/>
      <c r="FRG86" s="1017"/>
      <c r="FRH86" s="1017"/>
      <c r="FRI86" s="1017"/>
      <c r="FRJ86" s="1017"/>
      <c r="FRK86" s="1017"/>
      <c r="FRL86" s="1017"/>
      <c r="FRM86" s="1017"/>
      <c r="FRN86" s="1017"/>
      <c r="FRO86" s="1017"/>
      <c r="FRP86" s="1017"/>
      <c r="FRQ86" s="1017"/>
      <c r="FRR86" s="1017"/>
      <c r="FRS86" s="1017"/>
      <c r="FRT86" s="1017"/>
      <c r="FRU86" s="1017"/>
      <c r="FRV86" s="1017"/>
      <c r="FRW86" s="1017"/>
      <c r="FRX86" s="1017"/>
      <c r="FRY86" s="1017"/>
      <c r="FRZ86" s="1017"/>
      <c r="FSA86" s="1017"/>
      <c r="FSB86" s="1017"/>
      <c r="FSC86" s="1017"/>
      <c r="FSD86" s="1017"/>
      <c r="FSE86" s="1017"/>
      <c r="FSF86" s="1017"/>
      <c r="FSG86" s="1017"/>
      <c r="FSH86" s="1017"/>
      <c r="FSI86" s="1017"/>
      <c r="FSJ86" s="1017"/>
      <c r="FSK86" s="1017"/>
      <c r="FSL86" s="1017"/>
      <c r="FSM86" s="1017"/>
      <c r="FSN86" s="1017"/>
      <c r="FSO86" s="1017"/>
      <c r="FSP86" s="1017"/>
      <c r="FSQ86" s="1017"/>
      <c r="FSR86" s="1017"/>
      <c r="FSS86" s="1017"/>
      <c r="FST86" s="1017"/>
      <c r="FSU86" s="1017"/>
      <c r="FSV86" s="1017"/>
      <c r="FSW86" s="1017"/>
      <c r="FSX86" s="1017"/>
      <c r="FSY86" s="1017"/>
      <c r="FSZ86" s="1017"/>
      <c r="FTA86" s="1017"/>
      <c r="FTB86" s="1017"/>
      <c r="FTC86" s="1017"/>
      <c r="FTD86" s="1017"/>
      <c r="FTE86" s="1017"/>
      <c r="FTF86" s="1017"/>
      <c r="FTG86" s="1017"/>
      <c r="FTH86" s="1017"/>
      <c r="FTI86" s="1017"/>
      <c r="FTJ86" s="1017"/>
      <c r="FTK86" s="1017"/>
      <c r="FTL86" s="1017"/>
      <c r="FTM86" s="1017"/>
      <c r="FTN86" s="1017"/>
      <c r="FTO86" s="1017"/>
      <c r="FTP86" s="1017"/>
      <c r="FTQ86" s="1017"/>
      <c r="FTR86" s="1017"/>
      <c r="FTS86" s="1017"/>
      <c r="FTT86" s="1017"/>
      <c r="FTU86" s="1017"/>
      <c r="FTV86" s="1017"/>
      <c r="FTW86" s="1017"/>
      <c r="FTX86" s="1017"/>
      <c r="FTY86" s="1017"/>
      <c r="FTZ86" s="1017"/>
      <c r="FUA86" s="1017"/>
      <c r="FUB86" s="1017"/>
      <c r="FUC86" s="1017"/>
      <c r="FUD86" s="1017"/>
      <c r="FUE86" s="1017"/>
      <c r="FUF86" s="1017"/>
      <c r="FUG86" s="1017"/>
      <c r="FUH86" s="1017"/>
      <c r="FUI86" s="1017"/>
      <c r="FUJ86" s="1017"/>
      <c r="FUK86" s="1017"/>
      <c r="FUL86" s="1017"/>
      <c r="FUM86" s="1017"/>
      <c r="FUN86" s="1017"/>
      <c r="FUO86" s="1017"/>
      <c r="FUP86" s="1017"/>
      <c r="FUQ86" s="1017"/>
      <c r="FUR86" s="1017"/>
      <c r="FUS86" s="1017"/>
      <c r="FUT86" s="1017"/>
      <c r="FUU86" s="1017"/>
      <c r="FUV86" s="1017"/>
      <c r="FUW86" s="1017"/>
      <c r="FUX86" s="1017"/>
      <c r="FUY86" s="1017"/>
      <c r="FUZ86" s="1017"/>
      <c r="FVA86" s="1017"/>
      <c r="FVB86" s="1017"/>
      <c r="FVC86" s="1017"/>
      <c r="FVD86" s="1017"/>
      <c r="FVE86" s="1017"/>
      <c r="FVF86" s="1017"/>
      <c r="FVG86" s="1017"/>
      <c r="FVH86" s="1017"/>
      <c r="FVI86" s="1017"/>
      <c r="FVJ86" s="1017"/>
      <c r="FVK86" s="1017"/>
      <c r="FVL86" s="1017"/>
      <c r="FVM86" s="1017"/>
      <c r="FVN86" s="1017"/>
      <c r="FVO86" s="1017"/>
      <c r="FVP86" s="1017"/>
      <c r="FVQ86" s="1017"/>
      <c r="FVR86" s="1017"/>
      <c r="FVS86" s="1017"/>
      <c r="FVT86" s="1017"/>
      <c r="FVU86" s="1017"/>
      <c r="FVV86" s="1017"/>
      <c r="FVW86" s="1017"/>
      <c r="FVX86" s="1017"/>
      <c r="FVY86" s="1017"/>
      <c r="FVZ86" s="1017"/>
      <c r="FWA86" s="1017"/>
      <c r="FWB86" s="1017"/>
      <c r="FWC86" s="1017"/>
      <c r="FWD86" s="1017"/>
      <c r="FWE86" s="1017"/>
      <c r="FWF86" s="1017"/>
      <c r="FWG86" s="1017"/>
      <c r="FWH86" s="1017"/>
      <c r="FWI86" s="1017"/>
      <c r="FWJ86" s="1017"/>
      <c r="FWK86" s="1017"/>
      <c r="FWL86" s="1017"/>
      <c r="FWM86" s="1017"/>
      <c r="FWN86" s="1017"/>
      <c r="FWO86" s="1017"/>
      <c r="FWP86" s="1017"/>
      <c r="FWQ86" s="1017"/>
      <c r="FWR86" s="1017"/>
      <c r="FWS86" s="1017"/>
      <c r="FWT86" s="1017"/>
      <c r="FWU86" s="1017"/>
      <c r="FWV86" s="1017"/>
      <c r="FWW86" s="1017"/>
      <c r="FWX86" s="1017"/>
      <c r="FWY86" s="1017"/>
      <c r="FWZ86" s="1017"/>
      <c r="FXA86" s="1017"/>
      <c r="FXB86" s="1017"/>
      <c r="FXC86" s="1017"/>
      <c r="FXD86" s="1017"/>
      <c r="FXE86" s="1017"/>
      <c r="FXF86" s="1017"/>
      <c r="FXG86" s="1017"/>
      <c r="FXH86" s="1017"/>
      <c r="FXI86" s="1017"/>
      <c r="FXJ86" s="1017"/>
      <c r="FXK86" s="1017"/>
      <c r="FXL86" s="1017"/>
      <c r="FXM86" s="1017"/>
      <c r="FXN86" s="1017"/>
      <c r="FXO86" s="1017"/>
      <c r="FXP86" s="1017"/>
      <c r="FXQ86" s="1017"/>
      <c r="FXR86" s="1017"/>
      <c r="FXS86" s="1017"/>
      <c r="FXT86" s="1017"/>
      <c r="FXU86" s="1017"/>
      <c r="FXV86" s="1017"/>
      <c r="FXW86" s="1017"/>
      <c r="FXX86" s="1017"/>
      <c r="FXY86" s="1017"/>
      <c r="FXZ86" s="1017"/>
      <c r="FYA86" s="1017"/>
      <c r="FYB86" s="1017"/>
      <c r="FYC86" s="1017"/>
      <c r="FYD86" s="1017"/>
      <c r="FYE86" s="1017"/>
      <c r="FYF86" s="1017"/>
      <c r="FYG86" s="1017"/>
      <c r="FYH86" s="1017"/>
      <c r="FYI86" s="1017"/>
      <c r="FYJ86" s="1017"/>
      <c r="FYK86" s="1017"/>
      <c r="FYL86" s="1017"/>
      <c r="FYM86" s="1017"/>
      <c r="FYN86" s="1017"/>
      <c r="FYO86" s="1017"/>
      <c r="FYP86" s="1017"/>
      <c r="FYQ86" s="1017"/>
      <c r="FYR86" s="1017"/>
      <c r="FYS86" s="1017"/>
      <c r="FYT86" s="1017"/>
      <c r="FYU86" s="1017"/>
      <c r="FYV86" s="1017"/>
      <c r="FYW86" s="1017"/>
      <c r="FYX86" s="1017"/>
      <c r="FYY86" s="1017"/>
      <c r="FYZ86" s="1017"/>
      <c r="FZA86" s="1017"/>
      <c r="FZB86" s="1017"/>
      <c r="FZC86" s="1017"/>
      <c r="FZD86" s="1017"/>
      <c r="FZE86" s="1017"/>
      <c r="FZF86" s="1017"/>
      <c r="FZG86" s="1017"/>
      <c r="FZH86" s="1017"/>
      <c r="FZI86" s="1017"/>
      <c r="FZJ86" s="1017"/>
      <c r="FZK86" s="1017"/>
      <c r="FZL86" s="1017"/>
      <c r="FZM86" s="1017"/>
      <c r="FZN86" s="1017"/>
      <c r="FZO86" s="1017"/>
      <c r="FZP86" s="1017"/>
      <c r="FZQ86" s="1017"/>
      <c r="FZR86" s="1017"/>
      <c r="FZS86" s="1017"/>
      <c r="FZT86" s="1017"/>
      <c r="FZU86" s="1017"/>
      <c r="FZV86" s="1017"/>
      <c r="FZW86" s="1017"/>
      <c r="FZX86" s="1017"/>
      <c r="FZY86" s="1017"/>
      <c r="FZZ86" s="1017"/>
      <c r="GAA86" s="1017"/>
      <c r="GAB86" s="1017"/>
      <c r="GAC86" s="1017"/>
      <c r="GAD86" s="1017"/>
      <c r="GAE86" s="1017"/>
      <c r="GAF86" s="1017"/>
      <c r="GAG86" s="1017"/>
      <c r="GAH86" s="1017"/>
      <c r="GAI86" s="1017"/>
      <c r="GAJ86" s="1017"/>
      <c r="GAK86" s="1017"/>
      <c r="GAL86" s="1017"/>
      <c r="GAM86" s="1017"/>
      <c r="GAN86" s="1017"/>
      <c r="GAO86" s="1017"/>
      <c r="GAP86" s="1017"/>
      <c r="GAQ86" s="1017"/>
      <c r="GAR86" s="1017"/>
      <c r="GAS86" s="1017"/>
      <c r="GAT86" s="1017"/>
      <c r="GAU86" s="1017"/>
      <c r="GAV86" s="1017"/>
      <c r="GAW86" s="1017"/>
      <c r="GAX86" s="1017"/>
      <c r="GAY86" s="1017"/>
      <c r="GAZ86" s="1017"/>
      <c r="GBA86" s="1017"/>
      <c r="GBB86" s="1017"/>
      <c r="GBC86" s="1017"/>
      <c r="GBD86" s="1017"/>
      <c r="GBE86" s="1017"/>
      <c r="GBF86" s="1017"/>
      <c r="GBG86" s="1017"/>
      <c r="GBH86" s="1017"/>
      <c r="GBI86" s="1017"/>
      <c r="GBJ86" s="1017"/>
      <c r="GBK86" s="1017"/>
      <c r="GBL86" s="1017"/>
      <c r="GBM86" s="1017"/>
      <c r="GBN86" s="1017"/>
      <c r="GBO86" s="1017"/>
      <c r="GBP86" s="1017"/>
      <c r="GBQ86" s="1017"/>
      <c r="GBR86" s="1017"/>
      <c r="GBS86" s="1017"/>
      <c r="GBT86" s="1017"/>
      <c r="GBU86" s="1017"/>
      <c r="GBV86" s="1017"/>
      <c r="GBW86" s="1017"/>
      <c r="GBX86" s="1017"/>
      <c r="GBY86" s="1017"/>
      <c r="GBZ86" s="1017"/>
      <c r="GCA86" s="1017"/>
      <c r="GCB86" s="1017"/>
      <c r="GCC86" s="1017"/>
      <c r="GCD86" s="1017"/>
      <c r="GCE86" s="1017"/>
      <c r="GCF86" s="1017"/>
      <c r="GCG86" s="1017"/>
      <c r="GCH86" s="1017"/>
      <c r="GCI86" s="1017"/>
      <c r="GCJ86" s="1017"/>
      <c r="GCK86" s="1017"/>
      <c r="GCL86" s="1017"/>
      <c r="GCM86" s="1017"/>
      <c r="GCN86" s="1017"/>
      <c r="GCO86" s="1017"/>
      <c r="GCP86" s="1017"/>
      <c r="GCQ86" s="1017"/>
      <c r="GCR86" s="1017"/>
      <c r="GCS86" s="1017"/>
      <c r="GCT86" s="1017"/>
      <c r="GCU86" s="1017"/>
      <c r="GCV86" s="1017"/>
      <c r="GCW86" s="1017"/>
      <c r="GCX86" s="1017"/>
      <c r="GCY86" s="1017"/>
      <c r="GCZ86" s="1017"/>
      <c r="GDA86" s="1017"/>
      <c r="GDB86" s="1017"/>
      <c r="GDC86" s="1017"/>
      <c r="GDD86" s="1017"/>
      <c r="GDE86" s="1017"/>
      <c r="GDF86" s="1017"/>
      <c r="GDG86" s="1017"/>
      <c r="GDH86" s="1017"/>
      <c r="GDI86" s="1017"/>
      <c r="GDJ86" s="1017"/>
      <c r="GDK86" s="1017"/>
      <c r="GDL86" s="1017"/>
      <c r="GDM86" s="1017"/>
      <c r="GDN86" s="1017"/>
      <c r="GDO86" s="1017"/>
      <c r="GDP86" s="1017"/>
      <c r="GDQ86" s="1017"/>
      <c r="GDR86" s="1017"/>
      <c r="GDS86" s="1017"/>
      <c r="GDT86" s="1017"/>
      <c r="GDU86" s="1017"/>
      <c r="GDV86" s="1017"/>
      <c r="GDW86" s="1017"/>
      <c r="GDX86" s="1017"/>
      <c r="GDY86" s="1017"/>
      <c r="GDZ86" s="1017"/>
      <c r="GEA86" s="1017"/>
      <c r="GEB86" s="1017"/>
      <c r="GEC86" s="1017"/>
      <c r="GED86" s="1017"/>
      <c r="GEE86" s="1017"/>
      <c r="GEF86" s="1017"/>
      <c r="GEG86" s="1017"/>
      <c r="GEH86" s="1017"/>
      <c r="GEI86" s="1017"/>
      <c r="GEJ86" s="1017"/>
      <c r="GEK86" s="1017"/>
      <c r="GEL86" s="1017"/>
      <c r="GEM86" s="1017"/>
      <c r="GEN86" s="1017"/>
      <c r="GEO86" s="1017"/>
      <c r="GEP86" s="1017"/>
      <c r="GEQ86" s="1017"/>
      <c r="GER86" s="1017"/>
      <c r="GES86" s="1017"/>
      <c r="GET86" s="1017"/>
      <c r="GEU86" s="1017"/>
      <c r="GEV86" s="1017"/>
      <c r="GEW86" s="1017"/>
      <c r="GEX86" s="1017"/>
      <c r="GEY86" s="1017"/>
      <c r="GEZ86" s="1017"/>
      <c r="GFA86" s="1017"/>
      <c r="GFB86" s="1017"/>
      <c r="GFC86" s="1017"/>
      <c r="GFD86" s="1017"/>
      <c r="GFE86" s="1017"/>
      <c r="GFF86" s="1017"/>
      <c r="GFG86" s="1017"/>
      <c r="GFH86" s="1017"/>
      <c r="GFI86" s="1017"/>
      <c r="GFJ86" s="1017"/>
      <c r="GFK86" s="1017"/>
      <c r="GFL86" s="1017"/>
      <c r="GFM86" s="1017"/>
      <c r="GFN86" s="1017"/>
      <c r="GFO86" s="1017"/>
      <c r="GFP86" s="1017"/>
      <c r="GFQ86" s="1017"/>
      <c r="GFR86" s="1017"/>
      <c r="GFS86" s="1017"/>
      <c r="GFT86" s="1017"/>
      <c r="GFU86" s="1017"/>
      <c r="GFV86" s="1017"/>
      <c r="GFW86" s="1017"/>
      <c r="GFX86" s="1017"/>
      <c r="GFY86" s="1017"/>
      <c r="GFZ86" s="1017"/>
      <c r="GGA86" s="1017"/>
      <c r="GGB86" s="1017"/>
      <c r="GGC86" s="1017"/>
      <c r="GGD86" s="1017"/>
      <c r="GGE86" s="1017"/>
      <c r="GGF86" s="1017"/>
      <c r="GGG86" s="1017"/>
      <c r="GGH86" s="1017"/>
      <c r="GGI86" s="1017"/>
      <c r="GGJ86" s="1017"/>
      <c r="GGK86" s="1017"/>
      <c r="GGL86" s="1017"/>
      <c r="GGM86" s="1017"/>
      <c r="GGN86" s="1017"/>
      <c r="GGO86" s="1017"/>
      <c r="GGP86" s="1017"/>
      <c r="GGQ86" s="1017"/>
      <c r="GGR86" s="1017"/>
      <c r="GGS86" s="1017"/>
      <c r="GGT86" s="1017"/>
      <c r="GGU86" s="1017"/>
      <c r="GGV86" s="1017"/>
      <c r="GGW86" s="1017"/>
      <c r="GGX86" s="1017"/>
      <c r="GGY86" s="1017"/>
      <c r="GGZ86" s="1017"/>
      <c r="GHA86" s="1017"/>
      <c r="GHB86" s="1017"/>
      <c r="GHC86" s="1017"/>
      <c r="GHD86" s="1017"/>
      <c r="GHE86" s="1017"/>
      <c r="GHF86" s="1017"/>
      <c r="GHG86" s="1017"/>
      <c r="GHH86" s="1017"/>
      <c r="GHI86" s="1017"/>
      <c r="GHJ86" s="1017"/>
      <c r="GHK86" s="1017"/>
      <c r="GHL86" s="1017"/>
      <c r="GHM86" s="1017"/>
      <c r="GHN86" s="1017"/>
      <c r="GHO86" s="1017"/>
      <c r="GHP86" s="1017"/>
      <c r="GHQ86" s="1017"/>
      <c r="GHR86" s="1017"/>
      <c r="GHS86" s="1017"/>
      <c r="GHT86" s="1017"/>
      <c r="GHU86" s="1017"/>
      <c r="GHV86" s="1017"/>
      <c r="GHW86" s="1017"/>
      <c r="GHX86" s="1017"/>
      <c r="GHY86" s="1017"/>
      <c r="GHZ86" s="1017"/>
      <c r="GIA86" s="1017"/>
      <c r="GIB86" s="1017"/>
      <c r="GIC86" s="1017"/>
      <c r="GID86" s="1017"/>
      <c r="GIE86" s="1017"/>
      <c r="GIF86" s="1017"/>
      <c r="GIG86" s="1017"/>
      <c r="GIH86" s="1017"/>
      <c r="GII86" s="1017"/>
      <c r="GIJ86" s="1017"/>
      <c r="GIK86" s="1017"/>
      <c r="GIL86" s="1017"/>
      <c r="GIM86" s="1017"/>
      <c r="GIN86" s="1017"/>
      <c r="GIO86" s="1017"/>
      <c r="GIP86" s="1017"/>
      <c r="GIQ86" s="1017"/>
      <c r="GIR86" s="1017"/>
      <c r="GIS86" s="1017"/>
      <c r="GIT86" s="1017"/>
      <c r="GIU86" s="1017"/>
      <c r="GIV86" s="1017"/>
      <c r="GIW86" s="1017"/>
      <c r="GIX86" s="1017"/>
      <c r="GIY86" s="1017"/>
      <c r="GIZ86" s="1017"/>
      <c r="GJA86" s="1017"/>
      <c r="GJB86" s="1017"/>
      <c r="GJC86" s="1017"/>
      <c r="GJD86" s="1017"/>
      <c r="GJE86" s="1017"/>
      <c r="GJF86" s="1017"/>
      <c r="GJG86" s="1017"/>
      <c r="GJH86" s="1017"/>
      <c r="GJI86" s="1017"/>
      <c r="GJJ86" s="1017"/>
      <c r="GJK86" s="1017"/>
      <c r="GJL86" s="1017"/>
      <c r="GJM86" s="1017"/>
      <c r="GJN86" s="1017"/>
      <c r="GJO86" s="1017"/>
      <c r="GJP86" s="1017"/>
      <c r="GJQ86" s="1017"/>
      <c r="GJR86" s="1017"/>
      <c r="GJS86" s="1017"/>
      <c r="GJT86" s="1017"/>
      <c r="GJU86" s="1017"/>
      <c r="GJV86" s="1017"/>
      <c r="GJW86" s="1017"/>
      <c r="GJX86" s="1017"/>
      <c r="GJY86" s="1017"/>
      <c r="GJZ86" s="1017"/>
      <c r="GKA86" s="1017"/>
      <c r="GKB86" s="1017"/>
      <c r="GKC86" s="1017"/>
      <c r="GKD86" s="1017"/>
      <c r="GKE86" s="1017"/>
      <c r="GKF86" s="1017"/>
      <c r="GKG86" s="1017"/>
      <c r="GKH86" s="1017"/>
      <c r="GKI86" s="1017"/>
      <c r="GKJ86" s="1017"/>
      <c r="GKK86" s="1017"/>
      <c r="GKL86" s="1017"/>
      <c r="GKM86" s="1017"/>
      <c r="GKN86" s="1017"/>
      <c r="GKO86" s="1017"/>
      <c r="GKP86" s="1017"/>
      <c r="GKQ86" s="1017"/>
      <c r="GKR86" s="1017"/>
      <c r="GKS86" s="1017"/>
      <c r="GKT86" s="1017"/>
      <c r="GKU86" s="1017"/>
      <c r="GKV86" s="1017"/>
      <c r="GKW86" s="1017"/>
      <c r="GKX86" s="1017"/>
      <c r="GKY86" s="1017"/>
      <c r="GKZ86" s="1017"/>
      <c r="GLA86" s="1017"/>
      <c r="GLB86" s="1017"/>
      <c r="GLC86" s="1017"/>
      <c r="GLD86" s="1017"/>
      <c r="GLE86" s="1017"/>
      <c r="GLF86" s="1017"/>
      <c r="GLG86" s="1017"/>
      <c r="GLH86" s="1017"/>
      <c r="GLI86" s="1017"/>
      <c r="GLJ86" s="1017"/>
      <c r="GLK86" s="1017"/>
      <c r="GLL86" s="1017"/>
      <c r="GLM86" s="1017"/>
      <c r="GLN86" s="1017"/>
      <c r="GLO86" s="1017"/>
      <c r="GLP86" s="1017"/>
      <c r="GLQ86" s="1017"/>
      <c r="GLR86" s="1017"/>
      <c r="GLS86" s="1017"/>
      <c r="GLT86" s="1017"/>
      <c r="GLU86" s="1017"/>
      <c r="GLV86" s="1017"/>
      <c r="GLW86" s="1017"/>
      <c r="GLX86" s="1017"/>
      <c r="GLY86" s="1017"/>
      <c r="GLZ86" s="1017"/>
      <c r="GMA86" s="1017"/>
      <c r="GMB86" s="1017"/>
      <c r="GMC86" s="1017"/>
      <c r="GMD86" s="1017"/>
      <c r="GME86" s="1017"/>
      <c r="GMF86" s="1017"/>
      <c r="GMG86" s="1017"/>
      <c r="GMH86" s="1017"/>
      <c r="GMI86" s="1017"/>
      <c r="GMJ86" s="1017"/>
      <c r="GMK86" s="1017"/>
      <c r="GML86" s="1017"/>
      <c r="GMM86" s="1017"/>
      <c r="GMN86" s="1017"/>
      <c r="GMO86" s="1017"/>
      <c r="GMP86" s="1017"/>
      <c r="GMQ86" s="1017"/>
      <c r="GMR86" s="1017"/>
      <c r="GMS86" s="1017"/>
      <c r="GMT86" s="1017"/>
      <c r="GMU86" s="1017"/>
      <c r="GMV86" s="1017"/>
      <c r="GMW86" s="1017"/>
      <c r="GMX86" s="1017"/>
      <c r="GMY86" s="1017"/>
      <c r="GMZ86" s="1017"/>
      <c r="GNA86" s="1017"/>
      <c r="GNB86" s="1017"/>
      <c r="GNC86" s="1017"/>
      <c r="GND86" s="1017"/>
      <c r="GNE86" s="1017"/>
      <c r="GNF86" s="1017"/>
      <c r="GNG86" s="1017"/>
      <c r="GNH86" s="1017"/>
      <c r="GNI86" s="1017"/>
      <c r="GNJ86" s="1017"/>
      <c r="GNK86" s="1017"/>
      <c r="GNL86" s="1017"/>
      <c r="GNM86" s="1017"/>
      <c r="GNN86" s="1017"/>
      <c r="GNO86" s="1017"/>
      <c r="GNP86" s="1017"/>
      <c r="GNQ86" s="1017"/>
      <c r="GNR86" s="1017"/>
      <c r="GNS86" s="1017"/>
      <c r="GNT86" s="1017"/>
      <c r="GNU86" s="1017"/>
      <c r="GNV86" s="1017"/>
      <c r="GNW86" s="1017"/>
      <c r="GNX86" s="1017"/>
      <c r="GNY86" s="1017"/>
      <c r="GNZ86" s="1017"/>
      <c r="GOA86" s="1017"/>
      <c r="GOB86" s="1017"/>
      <c r="GOC86" s="1017"/>
      <c r="GOD86" s="1017"/>
      <c r="GOE86" s="1017"/>
      <c r="GOF86" s="1017"/>
      <c r="GOG86" s="1017"/>
      <c r="GOH86" s="1017"/>
      <c r="GOI86" s="1017"/>
      <c r="GOJ86" s="1017"/>
      <c r="GOK86" s="1017"/>
      <c r="GOL86" s="1017"/>
      <c r="GOM86" s="1017"/>
      <c r="GON86" s="1017"/>
      <c r="GOO86" s="1017"/>
      <c r="GOP86" s="1017"/>
      <c r="GOQ86" s="1017"/>
      <c r="GOR86" s="1017"/>
      <c r="GOS86" s="1017"/>
      <c r="GOT86" s="1017"/>
      <c r="GOU86" s="1017"/>
      <c r="GOV86" s="1017"/>
      <c r="GOW86" s="1017"/>
      <c r="GOX86" s="1017"/>
      <c r="GOY86" s="1017"/>
      <c r="GOZ86" s="1017"/>
      <c r="GPA86" s="1017"/>
      <c r="GPB86" s="1017"/>
      <c r="GPC86" s="1017"/>
      <c r="GPD86" s="1017"/>
      <c r="GPE86" s="1017"/>
      <c r="GPF86" s="1017"/>
      <c r="GPG86" s="1017"/>
      <c r="GPH86" s="1017"/>
      <c r="GPI86" s="1017"/>
      <c r="GPJ86" s="1017"/>
      <c r="GPK86" s="1017"/>
      <c r="GPL86" s="1017"/>
      <c r="GPM86" s="1017"/>
      <c r="GPN86" s="1017"/>
      <c r="GPO86" s="1017"/>
      <c r="GPP86" s="1017"/>
      <c r="GPQ86" s="1017"/>
      <c r="GPR86" s="1017"/>
      <c r="GPS86" s="1017"/>
      <c r="GPT86" s="1017"/>
      <c r="GPU86" s="1017"/>
      <c r="GPV86" s="1017"/>
      <c r="GPW86" s="1017"/>
      <c r="GPX86" s="1017"/>
      <c r="GPY86" s="1017"/>
      <c r="GPZ86" s="1017"/>
      <c r="GQA86" s="1017"/>
      <c r="GQB86" s="1017"/>
      <c r="GQC86" s="1017"/>
      <c r="GQD86" s="1017"/>
      <c r="GQE86" s="1017"/>
      <c r="GQF86" s="1017"/>
      <c r="GQG86" s="1017"/>
      <c r="GQH86" s="1017"/>
      <c r="GQI86" s="1017"/>
      <c r="GQJ86" s="1017"/>
      <c r="GQK86" s="1017"/>
      <c r="GQL86" s="1017"/>
      <c r="GQM86" s="1017"/>
      <c r="GQN86" s="1017"/>
      <c r="GQO86" s="1017"/>
      <c r="GQP86" s="1017"/>
      <c r="GQQ86" s="1017"/>
      <c r="GQR86" s="1017"/>
      <c r="GQS86" s="1017"/>
      <c r="GQT86" s="1017"/>
      <c r="GQU86" s="1017"/>
      <c r="GQV86" s="1017"/>
      <c r="GQW86" s="1017"/>
      <c r="GQX86" s="1017"/>
      <c r="GQY86" s="1017"/>
      <c r="GQZ86" s="1017"/>
      <c r="GRA86" s="1017"/>
      <c r="GRB86" s="1017"/>
      <c r="GRC86" s="1017"/>
      <c r="GRD86" s="1017"/>
      <c r="GRE86" s="1017"/>
      <c r="GRF86" s="1017"/>
      <c r="GRG86" s="1017"/>
      <c r="GRH86" s="1017"/>
      <c r="GRI86" s="1017"/>
      <c r="GRJ86" s="1017"/>
      <c r="GRK86" s="1017"/>
      <c r="GRL86" s="1017"/>
      <c r="GRM86" s="1017"/>
      <c r="GRN86" s="1017"/>
      <c r="GRO86" s="1017"/>
      <c r="GRP86" s="1017"/>
      <c r="GRQ86" s="1017"/>
      <c r="GRR86" s="1017"/>
      <c r="GRS86" s="1017"/>
      <c r="GRT86" s="1017"/>
      <c r="GRU86" s="1017"/>
      <c r="GRV86" s="1017"/>
      <c r="GRW86" s="1017"/>
      <c r="GRX86" s="1017"/>
      <c r="GRY86" s="1017"/>
      <c r="GRZ86" s="1017"/>
      <c r="GSA86" s="1017"/>
      <c r="GSB86" s="1017"/>
      <c r="GSC86" s="1017"/>
      <c r="GSD86" s="1017"/>
      <c r="GSE86" s="1017"/>
      <c r="GSF86" s="1017"/>
      <c r="GSG86" s="1017"/>
      <c r="GSH86" s="1017"/>
      <c r="GSI86" s="1017"/>
      <c r="GSJ86" s="1017"/>
      <c r="GSK86" s="1017"/>
      <c r="GSL86" s="1017"/>
      <c r="GSM86" s="1017"/>
      <c r="GSN86" s="1017"/>
      <c r="GSO86" s="1017"/>
      <c r="GSP86" s="1017"/>
      <c r="GSQ86" s="1017"/>
      <c r="GSR86" s="1017"/>
      <c r="GSS86" s="1017"/>
      <c r="GST86" s="1017"/>
      <c r="GSU86" s="1017"/>
      <c r="GSV86" s="1017"/>
      <c r="GSW86" s="1017"/>
      <c r="GSX86" s="1017"/>
      <c r="GSY86" s="1017"/>
      <c r="GSZ86" s="1017"/>
      <c r="GTA86" s="1017"/>
      <c r="GTB86" s="1017"/>
      <c r="GTC86" s="1017"/>
      <c r="GTD86" s="1017"/>
      <c r="GTE86" s="1017"/>
      <c r="GTF86" s="1017"/>
      <c r="GTG86" s="1017"/>
      <c r="GTH86" s="1017"/>
      <c r="GTI86" s="1017"/>
      <c r="GTJ86" s="1017"/>
      <c r="GTK86" s="1017"/>
      <c r="GTL86" s="1017"/>
      <c r="GTM86" s="1017"/>
      <c r="GTN86" s="1017"/>
      <c r="GTO86" s="1017"/>
      <c r="GTP86" s="1017"/>
      <c r="GTQ86" s="1017"/>
      <c r="GTR86" s="1017"/>
      <c r="GTS86" s="1017"/>
      <c r="GTT86" s="1017"/>
      <c r="GTU86" s="1017"/>
      <c r="GTV86" s="1017"/>
      <c r="GTW86" s="1017"/>
      <c r="GTX86" s="1017"/>
      <c r="GTY86" s="1017"/>
      <c r="GTZ86" s="1017"/>
      <c r="GUA86" s="1017"/>
      <c r="GUB86" s="1017"/>
      <c r="GUC86" s="1017"/>
      <c r="GUD86" s="1017"/>
      <c r="GUE86" s="1017"/>
      <c r="GUF86" s="1017"/>
      <c r="GUG86" s="1017"/>
      <c r="GUH86" s="1017"/>
      <c r="GUI86" s="1017"/>
      <c r="GUJ86" s="1017"/>
      <c r="GUK86" s="1017"/>
      <c r="GUL86" s="1017"/>
      <c r="GUM86" s="1017"/>
      <c r="GUN86" s="1017"/>
      <c r="GUO86" s="1017"/>
      <c r="GUP86" s="1017"/>
      <c r="GUQ86" s="1017"/>
      <c r="GUR86" s="1017"/>
      <c r="GUS86" s="1017"/>
      <c r="GUT86" s="1017"/>
      <c r="GUU86" s="1017"/>
      <c r="GUV86" s="1017"/>
      <c r="GUW86" s="1017"/>
      <c r="GUX86" s="1017"/>
      <c r="GUY86" s="1017"/>
      <c r="GUZ86" s="1017"/>
      <c r="GVA86" s="1017"/>
      <c r="GVB86" s="1017"/>
      <c r="GVC86" s="1017"/>
      <c r="GVD86" s="1017"/>
      <c r="GVE86" s="1017"/>
      <c r="GVF86" s="1017"/>
      <c r="GVG86" s="1017"/>
      <c r="GVH86" s="1017"/>
      <c r="GVI86" s="1017"/>
      <c r="GVJ86" s="1017"/>
      <c r="GVK86" s="1017"/>
      <c r="GVL86" s="1017"/>
      <c r="GVM86" s="1017"/>
      <c r="GVN86" s="1017"/>
      <c r="GVO86" s="1017"/>
      <c r="GVP86" s="1017"/>
      <c r="GVQ86" s="1017"/>
      <c r="GVR86" s="1017"/>
      <c r="GVS86" s="1017"/>
      <c r="GVT86" s="1017"/>
      <c r="GVU86" s="1017"/>
      <c r="GVV86" s="1017"/>
      <c r="GVW86" s="1017"/>
      <c r="GVX86" s="1017"/>
      <c r="GVY86" s="1017"/>
      <c r="GVZ86" s="1017"/>
      <c r="GWA86" s="1017"/>
      <c r="GWB86" s="1017"/>
      <c r="GWC86" s="1017"/>
      <c r="GWD86" s="1017"/>
      <c r="GWE86" s="1017"/>
      <c r="GWF86" s="1017"/>
      <c r="GWG86" s="1017"/>
      <c r="GWH86" s="1017"/>
      <c r="GWI86" s="1017"/>
      <c r="GWJ86" s="1017"/>
      <c r="GWK86" s="1017"/>
      <c r="GWL86" s="1017"/>
      <c r="GWM86" s="1017"/>
      <c r="GWN86" s="1017"/>
      <c r="GWO86" s="1017"/>
      <c r="GWP86" s="1017"/>
      <c r="GWQ86" s="1017"/>
      <c r="GWR86" s="1017"/>
      <c r="GWS86" s="1017"/>
      <c r="GWT86" s="1017"/>
      <c r="GWU86" s="1017"/>
      <c r="GWV86" s="1017"/>
      <c r="GWW86" s="1017"/>
      <c r="GWX86" s="1017"/>
      <c r="GWY86" s="1017"/>
      <c r="GWZ86" s="1017"/>
      <c r="GXA86" s="1017"/>
      <c r="GXB86" s="1017"/>
      <c r="GXC86" s="1017"/>
      <c r="GXD86" s="1017"/>
      <c r="GXE86" s="1017"/>
      <c r="GXF86" s="1017"/>
      <c r="GXG86" s="1017"/>
      <c r="GXH86" s="1017"/>
      <c r="GXI86" s="1017"/>
      <c r="GXJ86" s="1017"/>
      <c r="GXK86" s="1017"/>
      <c r="GXL86" s="1017"/>
      <c r="GXM86" s="1017"/>
      <c r="GXN86" s="1017"/>
      <c r="GXO86" s="1017"/>
      <c r="GXP86" s="1017"/>
      <c r="GXQ86" s="1017"/>
      <c r="GXR86" s="1017"/>
      <c r="GXS86" s="1017"/>
      <c r="GXT86" s="1017"/>
      <c r="GXU86" s="1017"/>
      <c r="GXV86" s="1017"/>
      <c r="GXW86" s="1017"/>
      <c r="GXX86" s="1017"/>
      <c r="GXY86" s="1017"/>
      <c r="GXZ86" s="1017"/>
      <c r="GYA86" s="1017"/>
      <c r="GYB86" s="1017"/>
      <c r="GYC86" s="1017"/>
      <c r="GYD86" s="1017"/>
      <c r="GYE86" s="1017"/>
      <c r="GYF86" s="1017"/>
      <c r="GYG86" s="1017"/>
      <c r="GYH86" s="1017"/>
      <c r="GYI86" s="1017"/>
      <c r="GYJ86" s="1017"/>
      <c r="GYK86" s="1017"/>
      <c r="GYL86" s="1017"/>
      <c r="GYM86" s="1017"/>
      <c r="GYN86" s="1017"/>
      <c r="GYO86" s="1017"/>
      <c r="GYP86" s="1017"/>
      <c r="GYQ86" s="1017"/>
      <c r="GYR86" s="1017"/>
      <c r="GYS86" s="1017"/>
      <c r="GYT86" s="1017"/>
      <c r="GYU86" s="1017"/>
      <c r="GYV86" s="1017"/>
      <c r="GYW86" s="1017"/>
      <c r="GYX86" s="1017"/>
      <c r="GYY86" s="1017"/>
      <c r="GYZ86" s="1017"/>
      <c r="GZA86" s="1017"/>
      <c r="GZB86" s="1017"/>
      <c r="GZC86" s="1017"/>
      <c r="GZD86" s="1017"/>
      <c r="GZE86" s="1017"/>
      <c r="GZF86" s="1017"/>
      <c r="GZG86" s="1017"/>
      <c r="GZH86" s="1017"/>
      <c r="GZI86" s="1017"/>
      <c r="GZJ86" s="1017"/>
      <c r="GZK86" s="1017"/>
      <c r="GZL86" s="1017"/>
      <c r="GZM86" s="1017"/>
      <c r="GZN86" s="1017"/>
      <c r="GZO86" s="1017"/>
      <c r="GZP86" s="1017"/>
      <c r="GZQ86" s="1017"/>
      <c r="GZR86" s="1017"/>
      <c r="GZS86" s="1017"/>
      <c r="GZT86" s="1017"/>
      <c r="GZU86" s="1017"/>
      <c r="GZV86" s="1017"/>
      <c r="GZW86" s="1017"/>
      <c r="GZX86" s="1017"/>
      <c r="GZY86" s="1017"/>
      <c r="GZZ86" s="1017"/>
      <c r="HAA86" s="1017"/>
      <c r="HAB86" s="1017"/>
      <c r="HAC86" s="1017"/>
      <c r="HAD86" s="1017"/>
      <c r="HAE86" s="1017"/>
      <c r="HAF86" s="1017"/>
      <c r="HAG86" s="1017"/>
      <c r="HAH86" s="1017"/>
      <c r="HAI86" s="1017"/>
      <c r="HAJ86" s="1017"/>
      <c r="HAK86" s="1017"/>
      <c r="HAL86" s="1017"/>
      <c r="HAM86" s="1017"/>
      <c r="HAN86" s="1017"/>
      <c r="HAO86" s="1017"/>
      <c r="HAP86" s="1017"/>
      <c r="HAQ86" s="1017"/>
      <c r="HAR86" s="1017"/>
      <c r="HAS86" s="1017"/>
      <c r="HAT86" s="1017"/>
      <c r="HAU86" s="1017"/>
      <c r="HAV86" s="1017"/>
      <c r="HAW86" s="1017"/>
      <c r="HAX86" s="1017"/>
      <c r="HAY86" s="1017"/>
      <c r="HAZ86" s="1017"/>
      <c r="HBA86" s="1017"/>
      <c r="HBB86" s="1017"/>
      <c r="HBC86" s="1017"/>
      <c r="HBD86" s="1017"/>
      <c r="HBE86" s="1017"/>
      <c r="HBF86" s="1017"/>
      <c r="HBG86" s="1017"/>
      <c r="HBH86" s="1017"/>
      <c r="HBI86" s="1017"/>
      <c r="HBJ86" s="1017"/>
      <c r="HBK86" s="1017"/>
      <c r="HBL86" s="1017"/>
      <c r="HBM86" s="1017"/>
      <c r="HBN86" s="1017"/>
      <c r="HBO86" s="1017"/>
      <c r="HBP86" s="1017"/>
      <c r="HBQ86" s="1017"/>
      <c r="HBR86" s="1017"/>
      <c r="HBS86" s="1017"/>
      <c r="HBT86" s="1017"/>
      <c r="HBU86" s="1017"/>
      <c r="HBV86" s="1017"/>
      <c r="HBW86" s="1017"/>
      <c r="HBX86" s="1017"/>
      <c r="HBY86" s="1017"/>
      <c r="HBZ86" s="1017"/>
      <c r="HCA86" s="1017"/>
      <c r="HCB86" s="1017"/>
      <c r="HCC86" s="1017"/>
      <c r="HCD86" s="1017"/>
      <c r="HCE86" s="1017"/>
      <c r="HCF86" s="1017"/>
      <c r="HCG86" s="1017"/>
      <c r="HCH86" s="1017"/>
      <c r="HCI86" s="1017"/>
      <c r="HCJ86" s="1017"/>
      <c r="HCK86" s="1017"/>
      <c r="HCL86" s="1017"/>
      <c r="HCM86" s="1017"/>
      <c r="HCN86" s="1017"/>
      <c r="HCO86" s="1017"/>
      <c r="HCP86" s="1017"/>
      <c r="HCQ86" s="1017"/>
      <c r="HCR86" s="1017"/>
      <c r="HCS86" s="1017"/>
      <c r="HCT86" s="1017"/>
      <c r="HCU86" s="1017"/>
      <c r="HCV86" s="1017"/>
      <c r="HCW86" s="1017"/>
      <c r="HCX86" s="1017"/>
      <c r="HCY86" s="1017"/>
      <c r="HCZ86" s="1017"/>
      <c r="HDA86" s="1017"/>
      <c r="HDB86" s="1017"/>
      <c r="HDC86" s="1017"/>
      <c r="HDD86" s="1017"/>
      <c r="HDE86" s="1017"/>
      <c r="HDF86" s="1017"/>
      <c r="HDG86" s="1017"/>
      <c r="HDH86" s="1017"/>
      <c r="HDI86" s="1017"/>
      <c r="HDJ86" s="1017"/>
      <c r="HDK86" s="1017"/>
      <c r="HDL86" s="1017"/>
      <c r="HDM86" s="1017"/>
      <c r="HDN86" s="1017"/>
      <c r="HDO86" s="1017"/>
      <c r="HDP86" s="1017"/>
      <c r="HDQ86" s="1017"/>
      <c r="HDR86" s="1017"/>
      <c r="HDS86" s="1017"/>
      <c r="HDT86" s="1017"/>
      <c r="HDU86" s="1017"/>
      <c r="HDV86" s="1017"/>
      <c r="HDW86" s="1017"/>
      <c r="HDX86" s="1017"/>
      <c r="HDY86" s="1017"/>
      <c r="HDZ86" s="1017"/>
      <c r="HEA86" s="1017"/>
      <c r="HEB86" s="1017"/>
      <c r="HEC86" s="1017"/>
      <c r="HED86" s="1017"/>
      <c r="HEE86" s="1017"/>
      <c r="HEF86" s="1017"/>
      <c r="HEG86" s="1017"/>
      <c r="HEH86" s="1017"/>
      <c r="HEI86" s="1017"/>
      <c r="HEJ86" s="1017"/>
      <c r="HEK86" s="1017"/>
      <c r="HEL86" s="1017"/>
      <c r="HEM86" s="1017"/>
      <c r="HEN86" s="1017"/>
      <c r="HEO86" s="1017"/>
      <c r="HEP86" s="1017"/>
      <c r="HEQ86" s="1017"/>
      <c r="HER86" s="1017"/>
      <c r="HES86" s="1017"/>
      <c r="HET86" s="1017"/>
      <c r="HEU86" s="1017"/>
      <c r="HEV86" s="1017"/>
      <c r="HEW86" s="1017"/>
      <c r="HEX86" s="1017"/>
      <c r="HEY86" s="1017"/>
      <c r="HEZ86" s="1017"/>
      <c r="HFA86" s="1017"/>
      <c r="HFB86" s="1017"/>
      <c r="HFC86" s="1017"/>
      <c r="HFD86" s="1017"/>
      <c r="HFE86" s="1017"/>
      <c r="HFF86" s="1017"/>
      <c r="HFG86" s="1017"/>
      <c r="HFH86" s="1017"/>
      <c r="HFI86" s="1017"/>
      <c r="HFJ86" s="1017"/>
      <c r="HFK86" s="1017"/>
      <c r="HFL86" s="1017"/>
      <c r="HFM86" s="1017"/>
      <c r="HFN86" s="1017"/>
      <c r="HFO86" s="1017"/>
      <c r="HFP86" s="1017"/>
      <c r="HFQ86" s="1017"/>
      <c r="HFR86" s="1017"/>
      <c r="HFS86" s="1017"/>
      <c r="HFT86" s="1017"/>
      <c r="HFU86" s="1017"/>
      <c r="HFV86" s="1017"/>
      <c r="HFW86" s="1017"/>
      <c r="HFX86" s="1017"/>
      <c r="HFY86" s="1017"/>
      <c r="HFZ86" s="1017"/>
      <c r="HGA86" s="1017"/>
      <c r="HGB86" s="1017"/>
      <c r="HGC86" s="1017"/>
      <c r="HGD86" s="1017"/>
      <c r="HGE86" s="1017"/>
      <c r="HGF86" s="1017"/>
      <c r="HGG86" s="1017"/>
      <c r="HGH86" s="1017"/>
      <c r="HGI86" s="1017"/>
      <c r="HGJ86" s="1017"/>
      <c r="HGK86" s="1017"/>
      <c r="HGL86" s="1017"/>
      <c r="HGM86" s="1017"/>
      <c r="HGN86" s="1017"/>
      <c r="HGO86" s="1017"/>
      <c r="HGP86" s="1017"/>
      <c r="HGQ86" s="1017"/>
      <c r="HGR86" s="1017"/>
      <c r="HGS86" s="1017"/>
      <c r="HGT86" s="1017"/>
      <c r="HGU86" s="1017"/>
      <c r="HGV86" s="1017"/>
      <c r="HGW86" s="1017"/>
      <c r="HGX86" s="1017"/>
      <c r="HGY86" s="1017"/>
      <c r="HGZ86" s="1017"/>
      <c r="HHA86" s="1017"/>
      <c r="HHB86" s="1017"/>
      <c r="HHC86" s="1017"/>
      <c r="HHD86" s="1017"/>
      <c r="HHE86" s="1017"/>
      <c r="HHF86" s="1017"/>
      <c r="HHG86" s="1017"/>
      <c r="HHH86" s="1017"/>
      <c r="HHI86" s="1017"/>
      <c r="HHJ86" s="1017"/>
      <c r="HHK86" s="1017"/>
      <c r="HHL86" s="1017"/>
      <c r="HHM86" s="1017"/>
      <c r="HHN86" s="1017"/>
      <c r="HHO86" s="1017"/>
      <c r="HHP86" s="1017"/>
      <c r="HHQ86" s="1017"/>
      <c r="HHR86" s="1017"/>
      <c r="HHS86" s="1017"/>
      <c r="HHT86" s="1017"/>
      <c r="HHU86" s="1017"/>
      <c r="HHV86" s="1017"/>
      <c r="HHW86" s="1017"/>
      <c r="HHX86" s="1017"/>
      <c r="HHY86" s="1017"/>
      <c r="HHZ86" s="1017"/>
      <c r="HIA86" s="1017"/>
      <c r="HIB86" s="1017"/>
      <c r="HIC86" s="1017"/>
      <c r="HID86" s="1017"/>
      <c r="HIE86" s="1017"/>
      <c r="HIF86" s="1017"/>
      <c r="HIG86" s="1017"/>
      <c r="HIH86" s="1017"/>
      <c r="HII86" s="1017"/>
      <c r="HIJ86" s="1017"/>
      <c r="HIK86" s="1017"/>
      <c r="HIL86" s="1017"/>
      <c r="HIM86" s="1017"/>
      <c r="HIN86" s="1017"/>
      <c r="HIO86" s="1017"/>
      <c r="HIP86" s="1017"/>
      <c r="HIQ86" s="1017"/>
      <c r="HIR86" s="1017"/>
      <c r="HIS86" s="1017"/>
      <c r="HIT86" s="1017"/>
      <c r="HIU86" s="1017"/>
      <c r="HIV86" s="1017"/>
      <c r="HIW86" s="1017"/>
      <c r="HIX86" s="1017"/>
      <c r="HIY86" s="1017"/>
      <c r="HIZ86" s="1017"/>
      <c r="HJA86" s="1017"/>
      <c r="HJB86" s="1017"/>
      <c r="HJC86" s="1017"/>
      <c r="HJD86" s="1017"/>
      <c r="HJE86" s="1017"/>
      <c r="HJF86" s="1017"/>
      <c r="HJG86" s="1017"/>
      <c r="HJH86" s="1017"/>
      <c r="HJI86" s="1017"/>
      <c r="HJJ86" s="1017"/>
      <c r="HJK86" s="1017"/>
      <c r="HJL86" s="1017"/>
      <c r="HJM86" s="1017"/>
      <c r="HJN86" s="1017"/>
      <c r="HJO86" s="1017"/>
      <c r="HJP86" s="1017"/>
      <c r="HJQ86" s="1017"/>
      <c r="HJR86" s="1017"/>
      <c r="HJS86" s="1017"/>
      <c r="HJT86" s="1017"/>
      <c r="HJU86" s="1017"/>
      <c r="HJV86" s="1017"/>
      <c r="HJW86" s="1017"/>
      <c r="HJX86" s="1017"/>
      <c r="HJY86" s="1017"/>
      <c r="HJZ86" s="1017"/>
      <c r="HKA86" s="1017"/>
      <c r="HKB86" s="1017"/>
      <c r="HKC86" s="1017"/>
      <c r="HKD86" s="1017"/>
      <c r="HKE86" s="1017"/>
      <c r="HKF86" s="1017"/>
      <c r="HKG86" s="1017"/>
      <c r="HKH86" s="1017"/>
      <c r="HKI86" s="1017"/>
      <c r="HKJ86" s="1017"/>
      <c r="HKK86" s="1017"/>
      <c r="HKL86" s="1017"/>
      <c r="HKM86" s="1017"/>
      <c r="HKN86" s="1017"/>
      <c r="HKO86" s="1017"/>
      <c r="HKP86" s="1017"/>
      <c r="HKQ86" s="1017"/>
      <c r="HKR86" s="1017"/>
      <c r="HKS86" s="1017"/>
      <c r="HKT86" s="1017"/>
      <c r="HKU86" s="1017"/>
      <c r="HKV86" s="1017"/>
      <c r="HKW86" s="1017"/>
      <c r="HKX86" s="1017"/>
      <c r="HKY86" s="1017"/>
      <c r="HKZ86" s="1017"/>
      <c r="HLA86" s="1017"/>
      <c r="HLB86" s="1017"/>
      <c r="HLC86" s="1017"/>
      <c r="HLD86" s="1017"/>
      <c r="HLE86" s="1017"/>
      <c r="HLF86" s="1017"/>
      <c r="HLG86" s="1017"/>
      <c r="HLH86" s="1017"/>
      <c r="HLI86" s="1017"/>
      <c r="HLJ86" s="1017"/>
      <c r="HLK86" s="1017"/>
      <c r="HLL86" s="1017"/>
      <c r="HLM86" s="1017"/>
      <c r="HLN86" s="1017"/>
      <c r="HLO86" s="1017"/>
      <c r="HLP86" s="1017"/>
      <c r="HLQ86" s="1017"/>
      <c r="HLR86" s="1017"/>
      <c r="HLS86" s="1017"/>
      <c r="HLT86" s="1017"/>
      <c r="HLU86" s="1017"/>
      <c r="HLV86" s="1017"/>
      <c r="HLW86" s="1017"/>
      <c r="HLX86" s="1017"/>
      <c r="HLY86" s="1017"/>
      <c r="HLZ86" s="1017"/>
      <c r="HMA86" s="1017"/>
      <c r="HMB86" s="1017"/>
      <c r="HMC86" s="1017"/>
      <c r="HMD86" s="1017"/>
      <c r="HME86" s="1017"/>
      <c r="HMF86" s="1017"/>
      <c r="HMG86" s="1017"/>
      <c r="HMH86" s="1017"/>
      <c r="HMI86" s="1017"/>
      <c r="HMJ86" s="1017"/>
      <c r="HMK86" s="1017"/>
      <c r="HML86" s="1017"/>
      <c r="HMM86" s="1017"/>
      <c r="HMN86" s="1017"/>
      <c r="HMO86" s="1017"/>
      <c r="HMP86" s="1017"/>
      <c r="HMQ86" s="1017"/>
      <c r="HMR86" s="1017"/>
      <c r="HMS86" s="1017"/>
      <c r="HMT86" s="1017"/>
      <c r="HMU86" s="1017"/>
      <c r="HMV86" s="1017"/>
      <c r="HMW86" s="1017"/>
      <c r="HMX86" s="1017"/>
      <c r="HMY86" s="1017"/>
      <c r="HMZ86" s="1017"/>
      <c r="HNA86" s="1017"/>
      <c r="HNB86" s="1017"/>
      <c r="HNC86" s="1017"/>
      <c r="HND86" s="1017"/>
      <c r="HNE86" s="1017"/>
      <c r="HNF86" s="1017"/>
      <c r="HNG86" s="1017"/>
      <c r="HNH86" s="1017"/>
      <c r="HNI86" s="1017"/>
      <c r="HNJ86" s="1017"/>
      <c r="HNK86" s="1017"/>
      <c r="HNL86" s="1017"/>
      <c r="HNM86" s="1017"/>
      <c r="HNN86" s="1017"/>
      <c r="HNO86" s="1017"/>
      <c r="HNP86" s="1017"/>
      <c r="HNQ86" s="1017"/>
      <c r="HNR86" s="1017"/>
      <c r="HNS86" s="1017"/>
      <c r="HNT86" s="1017"/>
      <c r="HNU86" s="1017"/>
      <c r="HNV86" s="1017"/>
      <c r="HNW86" s="1017"/>
      <c r="HNX86" s="1017"/>
      <c r="HNY86" s="1017"/>
      <c r="HNZ86" s="1017"/>
      <c r="HOA86" s="1017"/>
      <c r="HOB86" s="1017"/>
      <c r="HOC86" s="1017"/>
      <c r="HOD86" s="1017"/>
      <c r="HOE86" s="1017"/>
      <c r="HOF86" s="1017"/>
      <c r="HOG86" s="1017"/>
      <c r="HOH86" s="1017"/>
      <c r="HOI86" s="1017"/>
      <c r="HOJ86" s="1017"/>
      <c r="HOK86" s="1017"/>
      <c r="HOL86" s="1017"/>
      <c r="HOM86" s="1017"/>
      <c r="HON86" s="1017"/>
      <c r="HOO86" s="1017"/>
      <c r="HOP86" s="1017"/>
      <c r="HOQ86" s="1017"/>
      <c r="HOR86" s="1017"/>
      <c r="HOS86" s="1017"/>
      <c r="HOT86" s="1017"/>
      <c r="HOU86" s="1017"/>
      <c r="HOV86" s="1017"/>
      <c r="HOW86" s="1017"/>
      <c r="HOX86" s="1017"/>
      <c r="HOY86" s="1017"/>
      <c r="HOZ86" s="1017"/>
      <c r="HPA86" s="1017"/>
      <c r="HPB86" s="1017"/>
      <c r="HPC86" s="1017"/>
      <c r="HPD86" s="1017"/>
      <c r="HPE86" s="1017"/>
      <c r="HPF86" s="1017"/>
      <c r="HPG86" s="1017"/>
      <c r="HPH86" s="1017"/>
      <c r="HPI86" s="1017"/>
      <c r="HPJ86" s="1017"/>
      <c r="HPK86" s="1017"/>
      <c r="HPL86" s="1017"/>
      <c r="HPM86" s="1017"/>
      <c r="HPN86" s="1017"/>
      <c r="HPO86" s="1017"/>
      <c r="HPP86" s="1017"/>
      <c r="HPQ86" s="1017"/>
      <c r="HPR86" s="1017"/>
      <c r="HPS86" s="1017"/>
      <c r="HPT86" s="1017"/>
      <c r="HPU86" s="1017"/>
      <c r="HPV86" s="1017"/>
      <c r="HPW86" s="1017"/>
      <c r="HPX86" s="1017"/>
      <c r="HPY86" s="1017"/>
      <c r="HPZ86" s="1017"/>
      <c r="HQA86" s="1017"/>
      <c r="HQB86" s="1017"/>
      <c r="HQC86" s="1017"/>
      <c r="HQD86" s="1017"/>
      <c r="HQE86" s="1017"/>
      <c r="HQF86" s="1017"/>
      <c r="HQG86" s="1017"/>
      <c r="HQH86" s="1017"/>
      <c r="HQI86" s="1017"/>
      <c r="HQJ86" s="1017"/>
      <c r="HQK86" s="1017"/>
      <c r="HQL86" s="1017"/>
      <c r="HQM86" s="1017"/>
      <c r="HQN86" s="1017"/>
      <c r="HQO86" s="1017"/>
      <c r="HQP86" s="1017"/>
      <c r="HQQ86" s="1017"/>
      <c r="HQR86" s="1017"/>
      <c r="HQS86" s="1017"/>
      <c r="HQT86" s="1017"/>
      <c r="HQU86" s="1017"/>
      <c r="HQV86" s="1017"/>
      <c r="HQW86" s="1017"/>
      <c r="HQX86" s="1017"/>
      <c r="HQY86" s="1017"/>
      <c r="HQZ86" s="1017"/>
      <c r="HRA86" s="1017"/>
      <c r="HRB86" s="1017"/>
      <c r="HRC86" s="1017"/>
      <c r="HRD86" s="1017"/>
      <c r="HRE86" s="1017"/>
      <c r="HRF86" s="1017"/>
      <c r="HRG86" s="1017"/>
      <c r="HRH86" s="1017"/>
      <c r="HRI86" s="1017"/>
      <c r="HRJ86" s="1017"/>
      <c r="HRK86" s="1017"/>
      <c r="HRL86" s="1017"/>
      <c r="HRM86" s="1017"/>
      <c r="HRN86" s="1017"/>
      <c r="HRO86" s="1017"/>
      <c r="HRP86" s="1017"/>
      <c r="HRQ86" s="1017"/>
      <c r="HRR86" s="1017"/>
      <c r="HRS86" s="1017"/>
      <c r="HRT86" s="1017"/>
      <c r="HRU86" s="1017"/>
      <c r="HRV86" s="1017"/>
      <c r="HRW86" s="1017"/>
      <c r="HRX86" s="1017"/>
      <c r="HRY86" s="1017"/>
      <c r="HRZ86" s="1017"/>
      <c r="HSA86" s="1017"/>
      <c r="HSB86" s="1017"/>
      <c r="HSC86" s="1017"/>
      <c r="HSD86" s="1017"/>
      <c r="HSE86" s="1017"/>
      <c r="HSF86" s="1017"/>
      <c r="HSG86" s="1017"/>
      <c r="HSH86" s="1017"/>
      <c r="HSI86" s="1017"/>
      <c r="HSJ86" s="1017"/>
      <c r="HSK86" s="1017"/>
      <c r="HSL86" s="1017"/>
      <c r="HSM86" s="1017"/>
      <c r="HSN86" s="1017"/>
      <c r="HSO86" s="1017"/>
      <c r="HSP86" s="1017"/>
      <c r="HSQ86" s="1017"/>
      <c r="HSR86" s="1017"/>
      <c r="HSS86" s="1017"/>
      <c r="HST86" s="1017"/>
      <c r="HSU86" s="1017"/>
      <c r="HSV86" s="1017"/>
      <c r="HSW86" s="1017"/>
      <c r="HSX86" s="1017"/>
      <c r="HSY86" s="1017"/>
      <c r="HSZ86" s="1017"/>
      <c r="HTA86" s="1017"/>
      <c r="HTB86" s="1017"/>
      <c r="HTC86" s="1017"/>
      <c r="HTD86" s="1017"/>
      <c r="HTE86" s="1017"/>
      <c r="HTF86" s="1017"/>
      <c r="HTG86" s="1017"/>
      <c r="HTH86" s="1017"/>
      <c r="HTI86" s="1017"/>
      <c r="HTJ86" s="1017"/>
      <c r="HTK86" s="1017"/>
      <c r="HTL86" s="1017"/>
      <c r="HTM86" s="1017"/>
      <c r="HTN86" s="1017"/>
      <c r="HTO86" s="1017"/>
      <c r="HTP86" s="1017"/>
      <c r="HTQ86" s="1017"/>
      <c r="HTR86" s="1017"/>
      <c r="HTS86" s="1017"/>
      <c r="HTT86" s="1017"/>
      <c r="HTU86" s="1017"/>
      <c r="HTV86" s="1017"/>
      <c r="HTW86" s="1017"/>
      <c r="HTX86" s="1017"/>
      <c r="HTY86" s="1017"/>
      <c r="HTZ86" s="1017"/>
      <c r="HUA86" s="1017"/>
      <c r="HUB86" s="1017"/>
      <c r="HUC86" s="1017"/>
      <c r="HUD86" s="1017"/>
      <c r="HUE86" s="1017"/>
      <c r="HUF86" s="1017"/>
      <c r="HUG86" s="1017"/>
      <c r="HUH86" s="1017"/>
      <c r="HUI86" s="1017"/>
      <c r="HUJ86" s="1017"/>
      <c r="HUK86" s="1017"/>
      <c r="HUL86" s="1017"/>
      <c r="HUM86" s="1017"/>
      <c r="HUN86" s="1017"/>
      <c r="HUO86" s="1017"/>
      <c r="HUP86" s="1017"/>
      <c r="HUQ86" s="1017"/>
      <c r="HUR86" s="1017"/>
      <c r="HUS86" s="1017"/>
      <c r="HUT86" s="1017"/>
      <c r="HUU86" s="1017"/>
      <c r="HUV86" s="1017"/>
      <c r="HUW86" s="1017"/>
      <c r="HUX86" s="1017"/>
      <c r="HUY86" s="1017"/>
      <c r="HUZ86" s="1017"/>
      <c r="HVA86" s="1017"/>
      <c r="HVB86" s="1017"/>
      <c r="HVC86" s="1017"/>
      <c r="HVD86" s="1017"/>
      <c r="HVE86" s="1017"/>
      <c r="HVF86" s="1017"/>
      <c r="HVG86" s="1017"/>
      <c r="HVH86" s="1017"/>
      <c r="HVI86" s="1017"/>
      <c r="HVJ86" s="1017"/>
      <c r="HVK86" s="1017"/>
      <c r="HVL86" s="1017"/>
      <c r="HVM86" s="1017"/>
      <c r="HVN86" s="1017"/>
      <c r="HVO86" s="1017"/>
      <c r="HVP86" s="1017"/>
      <c r="HVQ86" s="1017"/>
      <c r="HVR86" s="1017"/>
      <c r="HVS86" s="1017"/>
      <c r="HVT86" s="1017"/>
      <c r="HVU86" s="1017"/>
      <c r="HVV86" s="1017"/>
      <c r="HVW86" s="1017"/>
      <c r="HVX86" s="1017"/>
      <c r="HVY86" s="1017"/>
      <c r="HVZ86" s="1017"/>
      <c r="HWA86" s="1017"/>
      <c r="HWB86" s="1017"/>
      <c r="HWC86" s="1017"/>
      <c r="HWD86" s="1017"/>
      <c r="HWE86" s="1017"/>
      <c r="HWF86" s="1017"/>
      <c r="HWG86" s="1017"/>
      <c r="HWH86" s="1017"/>
      <c r="HWI86" s="1017"/>
      <c r="HWJ86" s="1017"/>
      <c r="HWK86" s="1017"/>
      <c r="HWL86" s="1017"/>
      <c r="HWM86" s="1017"/>
      <c r="HWN86" s="1017"/>
      <c r="HWO86" s="1017"/>
      <c r="HWP86" s="1017"/>
      <c r="HWQ86" s="1017"/>
      <c r="HWR86" s="1017"/>
      <c r="HWS86" s="1017"/>
      <c r="HWT86" s="1017"/>
      <c r="HWU86" s="1017"/>
      <c r="HWV86" s="1017"/>
      <c r="HWW86" s="1017"/>
      <c r="HWX86" s="1017"/>
      <c r="HWY86" s="1017"/>
      <c r="HWZ86" s="1017"/>
      <c r="HXA86" s="1017"/>
      <c r="HXB86" s="1017"/>
      <c r="HXC86" s="1017"/>
      <c r="HXD86" s="1017"/>
      <c r="HXE86" s="1017"/>
      <c r="HXF86" s="1017"/>
      <c r="HXG86" s="1017"/>
      <c r="HXH86" s="1017"/>
      <c r="HXI86" s="1017"/>
      <c r="HXJ86" s="1017"/>
      <c r="HXK86" s="1017"/>
      <c r="HXL86" s="1017"/>
      <c r="HXM86" s="1017"/>
      <c r="HXN86" s="1017"/>
      <c r="HXO86" s="1017"/>
      <c r="HXP86" s="1017"/>
      <c r="HXQ86" s="1017"/>
      <c r="HXR86" s="1017"/>
      <c r="HXS86" s="1017"/>
      <c r="HXT86" s="1017"/>
      <c r="HXU86" s="1017"/>
      <c r="HXV86" s="1017"/>
      <c r="HXW86" s="1017"/>
      <c r="HXX86" s="1017"/>
      <c r="HXY86" s="1017"/>
      <c r="HXZ86" s="1017"/>
      <c r="HYA86" s="1017"/>
      <c r="HYB86" s="1017"/>
      <c r="HYC86" s="1017"/>
      <c r="HYD86" s="1017"/>
      <c r="HYE86" s="1017"/>
      <c r="HYF86" s="1017"/>
      <c r="HYG86" s="1017"/>
      <c r="HYH86" s="1017"/>
      <c r="HYI86" s="1017"/>
      <c r="HYJ86" s="1017"/>
      <c r="HYK86" s="1017"/>
      <c r="HYL86" s="1017"/>
      <c r="HYM86" s="1017"/>
      <c r="HYN86" s="1017"/>
      <c r="HYO86" s="1017"/>
      <c r="HYP86" s="1017"/>
      <c r="HYQ86" s="1017"/>
      <c r="HYR86" s="1017"/>
      <c r="HYS86" s="1017"/>
      <c r="HYT86" s="1017"/>
      <c r="HYU86" s="1017"/>
      <c r="HYV86" s="1017"/>
      <c r="HYW86" s="1017"/>
      <c r="HYX86" s="1017"/>
      <c r="HYY86" s="1017"/>
      <c r="HYZ86" s="1017"/>
      <c r="HZA86" s="1017"/>
      <c r="HZB86" s="1017"/>
      <c r="HZC86" s="1017"/>
      <c r="HZD86" s="1017"/>
      <c r="HZE86" s="1017"/>
      <c r="HZF86" s="1017"/>
      <c r="HZG86" s="1017"/>
      <c r="HZH86" s="1017"/>
      <c r="HZI86" s="1017"/>
      <c r="HZJ86" s="1017"/>
      <c r="HZK86" s="1017"/>
      <c r="HZL86" s="1017"/>
      <c r="HZM86" s="1017"/>
      <c r="HZN86" s="1017"/>
      <c r="HZO86" s="1017"/>
      <c r="HZP86" s="1017"/>
      <c r="HZQ86" s="1017"/>
      <c r="HZR86" s="1017"/>
      <c r="HZS86" s="1017"/>
      <c r="HZT86" s="1017"/>
      <c r="HZU86" s="1017"/>
      <c r="HZV86" s="1017"/>
      <c r="HZW86" s="1017"/>
      <c r="HZX86" s="1017"/>
      <c r="HZY86" s="1017"/>
      <c r="HZZ86" s="1017"/>
      <c r="IAA86" s="1017"/>
      <c r="IAB86" s="1017"/>
      <c r="IAC86" s="1017"/>
      <c r="IAD86" s="1017"/>
      <c r="IAE86" s="1017"/>
      <c r="IAF86" s="1017"/>
      <c r="IAG86" s="1017"/>
      <c r="IAH86" s="1017"/>
      <c r="IAI86" s="1017"/>
      <c r="IAJ86" s="1017"/>
      <c r="IAK86" s="1017"/>
      <c r="IAL86" s="1017"/>
      <c r="IAM86" s="1017"/>
      <c r="IAN86" s="1017"/>
      <c r="IAO86" s="1017"/>
      <c r="IAP86" s="1017"/>
      <c r="IAQ86" s="1017"/>
      <c r="IAR86" s="1017"/>
      <c r="IAS86" s="1017"/>
      <c r="IAT86" s="1017"/>
      <c r="IAU86" s="1017"/>
      <c r="IAV86" s="1017"/>
      <c r="IAW86" s="1017"/>
      <c r="IAX86" s="1017"/>
      <c r="IAY86" s="1017"/>
      <c r="IAZ86" s="1017"/>
      <c r="IBA86" s="1017"/>
      <c r="IBB86" s="1017"/>
      <c r="IBC86" s="1017"/>
      <c r="IBD86" s="1017"/>
      <c r="IBE86" s="1017"/>
      <c r="IBF86" s="1017"/>
      <c r="IBG86" s="1017"/>
      <c r="IBH86" s="1017"/>
      <c r="IBI86" s="1017"/>
      <c r="IBJ86" s="1017"/>
      <c r="IBK86" s="1017"/>
      <c r="IBL86" s="1017"/>
      <c r="IBM86" s="1017"/>
      <c r="IBN86" s="1017"/>
      <c r="IBO86" s="1017"/>
      <c r="IBP86" s="1017"/>
      <c r="IBQ86" s="1017"/>
      <c r="IBR86" s="1017"/>
      <c r="IBS86" s="1017"/>
      <c r="IBT86" s="1017"/>
      <c r="IBU86" s="1017"/>
      <c r="IBV86" s="1017"/>
      <c r="IBW86" s="1017"/>
      <c r="IBX86" s="1017"/>
      <c r="IBY86" s="1017"/>
      <c r="IBZ86" s="1017"/>
      <c r="ICA86" s="1017"/>
      <c r="ICB86" s="1017"/>
      <c r="ICC86" s="1017"/>
      <c r="ICD86" s="1017"/>
      <c r="ICE86" s="1017"/>
      <c r="ICF86" s="1017"/>
      <c r="ICG86" s="1017"/>
      <c r="ICH86" s="1017"/>
      <c r="ICI86" s="1017"/>
      <c r="ICJ86" s="1017"/>
      <c r="ICK86" s="1017"/>
      <c r="ICL86" s="1017"/>
      <c r="ICM86" s="1017"/>
      <c r="ICN86" s="1017"/>
      <c r="ICO86" s="1017"/>
      <c r="ICP86" s="1017"/>
      <c r="ICQ86" s="1017"/>
      <c r="ICR86" s="1017"/>
      <c r="ICS86" s="1017"/>
      <c r="ICT86" s="1017"/>
      <c r="ICU86" s="1017"/>
      <c r="ICV86" s="1017"/>
      <c r="ICW86" s="1017"/>
      <c r="ICX86" s="1017"/>
      <c r="ICY86" s="1017"/>
      <c r="ICZ86" s="1017"/>
      <c r="IDA86" s="1017"/>
      <c r="IDB86" s="1017"/>
      <c r="IDC86" s="1017"/>
      <c r="IDD86" s="1017"/>
      <c r="IDE86" s="1017"/>
      <c r="IDF86" s="1017"/>
      <c r="IDG86" s="1017"/>
      <c r="IDH86" s="1017"/>
      <c r="IDI86" s="1017"/>
      <c r="IDJ86" s="1017"/>
      <c r="IDK86" s="1017"/>
      <c r="IDL86" s="1017"/>
      <c r="IDM86" s="1017"/>
      <c r="IDN86" s="1017"/>
      <c r="IDO86" s="1017"/>
      <c r="IDP86" s="1017"/>
      <c r="IDQ86" s="1017"/>
      <c r="IDR86" s="1017"/>
      <c r="IDS86" s="1017"/>
      <c r="IDT86" s="1017"/>
      <c r="IDU86" s="1017"/>
      <c r="IDV86" s="1017"/>
      <c r="IDW86" s="1017"/>
      <c r="IDX86" s="1017"/>
      <c r="IDY86" s="1017"/>
      <c r="IDZ86" s="1017"/>
      <c r="IEA86" s="1017"/>
      <c r="IEB86" s="1017"/>
      <c r="IEC86" s="1017"/>
      <c r="IED86" s="1017"/>
      <c r="IEE86" s="1017"/>
      <c r="IEF86" s="1017"/>
      <c r="IEG86" s="1017"/>
      <c r="IEH86" s="1017"/>
      <c r="IEI86" s="1017"/>
      <c r="IEJ86" s="1017"/>
      <c r="IEK86" s="1017"/>
      <c r="IEL86" s="1017"/>
      <c r="IEM86" s="1017"/>
      <c r="IEN86" s="1017"/>
      <c r="IEO86" s="1017"/>
      <c r="IEP86" s="1017"/>
      <c r="IEQ86" s="1017"/>
      <c r="IER86" s="1017"/>
      <c r="IES86" s="1017"/>
      <c r="IET86" s="1017"/>
      <c r="IEU86" s="1017"/>
      <c r="IEV86" s="1017"/>
      <c r="IEW86" s="1017"/>
      <c r="IEX86" s="1017"/>
      <c r="IEY86" s="1017"/>
      <c r="IEZ86" s="1017"/>
      <c r="IFA86" s="1017"/>
      <c r="IFB86" s="1017"/>
      <c r="IFC86" s="1017"/>
      <c r="IFD86" s="1017"/>
      <c r="IFE86" s="1017"/>
      <c r="IFF86" s="1017"/>
      <c r="IFG86" s="1017"/>
      <c r="IFH86" s="1017"/>
      <c r="IFI86" s="1017"/>
      <c r="IFJ86" s="1017"/>
      <c r="IFK86" s="1017"/>
      <c r="IFL86" s="1017"/>
      <c r="IFM86" s="1017"/>
      <c r="IFN86" s="1017"/>
      <c r="IFO86" s="1017"/>
      <c r="IFP86" s="1017"/>
      <c r="IFQ86" s="1017"/>
      <c r="IFR86" s="1017"/>
      <c r="IFS86" s="1017"/>
      <c r="IFT86" s="1017"/>
      <c r="IFU86" s="1017"/>
      <c r="IFV86" s="1017"/>
      <c r="IFW86" s="1017"/>
      <c r="IFX86" s="1017"/>
      <c r="IFY86" s="1017"/>
      <c r="IFZ86" s="1017"/>
      <c r="IGA86" s="1017"/>
      <c r="IGB86" s="1017"/>
      <c r="IGC86" s="1017"/>
      <c r="IGD86" s="1017"/>
      <c r="IGE86" s="1017"/>
      <c r="IGF86" s="1017"/>
      <c r="IGG86" s="1017"/>
      <c r="IGH86" s="1017"/>
      <c r="IGI86" s="1017"/>
      <c r="IGJ86" s="1017"/>
      <c r="IGK86" s="1017"/>
      <c r="IGL86" s="1017"/>
      <c r="IGM86" s="1017"/>
      <c r="IGN86" s="1017"/>
      <c r="IGO86" s="1017"/>
      <c r="IGP86" s="1017"/>
      <c r="IGQ86" s="1017"/>
      <c r="IGR86" s="1017"/>
      <c r="IGS86" s="1017"/>
      <c r="IGT86" s="1017"/>
      <c r="IGU86" s="1017"/>
      <c r="IGV86" s="1017"/>
      <c r="IGW86" s="1017"/>
      <c r="IGX86" s="1017"/>
      <c r="IGY86" s="1017"/>
      <c r="IGZ86" s="1017"/>
      <c r="IHA86" s="1017"/>
      <c r="IHB86" s="1017"/>
      <c r="IHC86" s="1017"/>
      <c r="IHD86" s="1017"/>
      <c r="IHE86" s="1017"/>
      <c r="IHF86" s="1017"/>
      <c r="IHG86" s="1017"/>
      <c r="IHH86" s="1017"/>
      <c r="IHI86" s="1017"/>
      <c r="IHJ86" s="1017"/>
      <c r="IHK86" s="1017"/>
      <c r="IHL86" s="1017"/>
      <c r="IHM86" s="1017"/>
      <c r="IHN86" s="1017"/>
      <c r="IHO86" s="1017"/>
      <c r="IHP86" s="1017"/>
      <c r="IHQ86" s="1017"/>
      <c r="IHR86" s="1017"/>
      <c r="IHS86" s="1017"/>
      <c r="IHT86" s="1017"/>
      <c r="IHU86" s="1017"/>
      <c r="IHV86" s="1017"/>
      <c r="IHW86" s="1017"/>
      <c r="IHX86" s="1017"/>
      <c r="IHY86" s="1017"/>
      <c r="IHZ86" s="1017"/>
      <c r="IIA86" s="1017"/>
      <c r="IIB86" s="1017"/>
      <c r="IIC86" s="1017"/>
      <c r="IID86" s="1017"/>
      <c r="IIE86" s="1017"/>
      <c r="IIF86" s="1017"/>
      <c r="IIG86" s="1017"/>
      <c r="IIH86" s="1017"/>
      <c r="III86" s="1017"/>
      <c r="IIJ86" s="1017"/>
      <c r="IIK86" s="1017"/>
      <c r="IIL86" s="1017"/>
      <c r="IIM86" s="1017"/>
      <c r="IIN86" s="1017"/>
      <c r="IIO86" s="1017"/>
      <c r="IIP86" s="1017"/>
      <c r="IIQ86" s="1017"/>
      <c r="IIR86" s="1017"/>
      <c r="IIS86" s="1017"/>
      <c r="IIT86" s="1017"/>
      <c r="IIU86" s="1017"/>
      <c r="IIV86" s="1017"/>
      <c r="IIW86" s="1017"/>
      <c r="IIX86" s="1017"/>
      <c r="IIY86" s="1017"/>
      <c r="IIZ86" s="1017"/>
      <c r="IJA86" s="1017"/>
      <c r="IJB86" s="1017"/>
      <c r="IJC86" s="1017"/>
      <c r="IJD86" s="1017"/>
      <c r="IJE86" s="1017"/>
      <c r="IJF86" s="1017"/>
      <c r="IJG86" s="1017"/>
      <c r="IJH86" s="1017"/>
      <c r="IJI86" s="1017"/>
      <c r="IJJ86" s="1017"/>
      <c r="IJK86" s="1017"/>
      <c r="IJL86" s="1017"/>
      <c r="IJM86" s="1017"/>
      <c r="IJN86" s="1017"/>
      <c r="IJO86" s="1017"/>
      <c r="IJP86" s="1017"/>
      <c r="IJQ86" s="1017"/>
      <c r="IJR86" s="1017"/>
      <c r="IJS86" s="1017"/>
      <c r="IJT86" s="1017"/>
      <c r="IJU86" s="1017"/>
      <c r="IJV86" s="1017"/>
      <c r="IJW86" s="1017"/>
      <c r="IJX86" s="1017"/>
      <c r="IJY86" s="1017"/>
      <c r="IJZ86" s="1017"/>
      <c r="IKA86" s="1017"/>
      <c r="IKB86" s="1017"/>
      <c r="IKC86" s="1017"/>
      <c r="IKD86" s="1017"/>
      <c r="IKE86" s="1017"/>
      <c r="IKF86" s="1017"/>
      <c r="IKG86" s="1017"/>
      <c r="IKH86" s="1017"/>
      <c r="IKI86" s="1017"/>
      <c r="IKJ86" s="1017"/>
      <c r="IKK86" s="1017"/>
      <c r="IKL86" s="1017"/>
      <c r="IKM86" s="1017"/>
      <c r="IKN86" s="1017"/>
      <c r="IKO86" s="1017"/>
      <c r="IKP86" s="1017"/>
      <c r="IKQ86" s="1017"/>
      <c r="IKR86" s="1017"/>
      <c r="IKS86" s="1017"/>
      <c r="IKT86" s="1017"/>
      <c r="IKU86" s="1017"/>
      <c r="IKV86" s="1017"/>
      <c r="IKW86" s="1017"/>
      <c r="IKX86" s="1017"/>
      <c r="IKY86" s="1017"/>
      <c r="IKZ86" s="1017"/>
      <c r="ILA86" s="1017"/>
      <c r="ILB86" s="1017"/>
      <c r="ILC86" s="1017"/>
      <c r="ILD86" s="1017"/>
      <c r="ILE86" s="1017"/>
      <c r="ILF86" s="1017"/>
      <c r="ILG86" s="1017"/>
      <c r="ILH86" s="1017"/>
      <c r="ILI86" s="1017"/>
      <c r="ILJ86" s="1017"/>
      <c r="ILK86" s="1017"/>
      <c r="ILL86" s="1017"/>
      <c r="ILM86" s="1017"/>
      <c r="ILN86" s="1017"/>
      <c r="ILO86" s="1017"/>
      <c r="ILP86" s="1017"/>
      <c r="ILQ86" s="1017"/>
      <c r="ILR86" s="1017"/>
      <c r="ILS86" s="1017"/>
      <c r="ILT86" s="1017"/>
      <c r="ILU86" s="1017"/>
      <c r="ILV86" s="1017"/>
      <c r="ILW86" s="1017"/>
      <c r="ILX86" s="1017"/>
      <c r="ILY86" s="1017"/>
      <c r="ILZ86" s="1017"/>
      <c r="IMA86" s="1017"/>
      <c r="IMB86" s="1017"/>
      <c r="IMC86" s="1017"/>
      <c r="IMD86" s="1017"/>
      <c r="IME86" s="1017"/>
      <c r="IMF86" s="1017"/>
      <c r="IMG86" s="1017"/>
      <c r="IMH86" s="1017"/>
      <c r="IMI86" s="1017"/>
      <c r="IMJ86" s="1017"/>
      <c r="IMK86" s="1017"/>
      <c r="IML86" s="1017"/>
      <c r="IMM86" s="1017"/>
      <c r="IMN86" s="1017"/>
      <c r="IMO86" s="1017"/>
      <c r="IMP86" s="1017"/>
      <c r="IMQ86" s="1017"/>
      <c r="IMR86" s="1017"/>
      <c r="IMS86" s="1017"/>
      <c r="IMT86" s="1017"/>
      <c r="IMU86" s="1017"/>
      <c r="IMV86" s="1017"/>
      <c r="IMW86" s="1017"/>
      <c r="IMX86" s="1017"/>
      <c r="IMY86" s="1017"/>
      <c r="IMZ86" s="1017"/>
      <c r="INA86" s="1017"/>
      <c r="INB86" s="1017"/>
      <c r="INC86" s="1017"/>
      <c r="IND86" s="1017"/>
      <c r="INE86" s="1017"/>
      <c r="INF86" s="1017"/>
      <c r="ING86" s="1017"/>
      <c r="INH86" s="1017"/>
      <c r="INI86" s="1017"/>
      <c r="INJ86" s="1017"/>
      <c r="INK86" s="1017"/>
      <c r="INL86" s="1017"/>
      <c r="INM86" s="1017"/>
      <c r="INN86" s="1017"/>
      <c r="INO86" s="1017"/>
      <c r="INP86" s="1017"/>
      <c r="INQ86" s="1017"/>
      <c r="INR86" s="1017"/>
      <c r="INS86" s="1017"/>
      <c r="INT86" s="1017"/>
      <c r="INU86" s="1017"/>
      <c r="INV86" s="1017"/>
      <c r="INW86" s="1017"/>
      <c r="INX86" s="1017"/>
      <c r="INY86" s="1017"/>
      <c r="INZ86" s="1017"/>
      <c r="IOA86" s="1017"/>
      <c r="IOB86" s="1017"/>
      <c r="IOC86" s="1017"/>
      <c r="IOD86" s="1017"/>
      <c r="IOE86" s="1017"/>
      <c r="IOF86" s="1017"/>
      <c r="IOG86" s="1017"/>
      <c r="IOH86" s="1017"/>
      <c r="IOI86" s="1017"/>
      <c r="IOJ86" s="1017"/>
      <c r="IOK86" s="1017"/>
      <c r="IOL86" s="1017"/>
      <c r="IOM86" s="1017"/>
      <c r="ION86" s="1017"/>
      <c r="IOO86" s="1017"/>
      <c r="IOP86" s="1017"/>
      <c r="IOQ86" s="1017"/>
      <c r="IOR86" s="1017"/>
      <c r="IOS86" s="1017"/>
      <c r="IOT86" s="1017"/>
      <c r="IOU86" s="1017"/>
      <c r="IOV86" s="1017"/>
      <c r="IOW86" s="1017"/>
      <c r="IOX86" s="1017"/>
      <c r="IOY86" s="1017"/>
      <c r="IOZ86" s="1017"/>
      <c r="IPA86" s="1017"/>
      <c r="IPB86" s="1017"/>
      <c r="IPC86" s="1017"/>
      <c r="IPD86" s="1017"/>
      <c r="IPE86" s="1017"/>
      <c r="IPF86" s="1017"/>
      <c r="IPG86" s="1017"/>
      <c r="IPH86" s="1017"/>
      <c r="IPI86" s="1017"/>
      <c r="IPJ86" s="1017"/>
      <c r="IPK86" s="1017"/>
      <c r="IPL86" s="1017"/>
      <c r="IPM86" s="1017"/>
      <c r="IPN86" s="1017"/>
      <c r="IPO86" s="1017"/>
      <c r="IPP86" s="1017"/>
      <c r="IPQ86" s="1017"/>
      <c r="IPR86" s="1017"/>
      <c r="IPS86" s="1017"/>
      <c r="IPT86" s="1017"/>
      <c r="IPU86" s="1017"/>
      <c r="IPV86" s="1017"/>
      <c r="IPW86" s="1017"/>
      <c r="IPX86" s="1017"/>
      <c r="IPY86" s="1017"/>
      <c r="IPZ86" s="1017"/>
      <c r="IQA86" s="1017"/>
      <c r="IQB86" s="1017"/>
      <c r="IQC86" s="1017"/>
      <c r="IQD86" s="1017"/>
      <c r="IQE86" s="1017"/>
      <c r="IQF86" s="1017"/>
      <c r="IQG86" s="1017"/>
      <c r="IQH86" s="1017"/>
      <c r="IQI86" s="1017"/>
      <c r="IQJ86" s="1017"/>
      <c r="IQK86" s="1017"/>
      <c r="IQL86" s="1017"/>
      <c r="IQM86" s="1017"/>
      <c r="IQN86" s="1017"/>
      <c r="IQO86" s="1017"/>
      <c r="IQP86" s="1017"/>
      <c r="IQQ86" s="1017"/>
      <c r="IQR86" s="1017"/>
      <c r="IQS86" s="1017"/>
      <c r="IQT86" s="1017"/>
      <c r="IQU86" s="1017"/>
      <c r="IQV86" s="1017"/>
      <c r="IQW86" s="1017"/>
      <c r="IQX86" s="1017"/>
      <c r="IQY86" s="1017"/>
      <c r="IQZ86" s="1017"/>
      <c r="IRA86" s="1017"/>
      <c r="IRB86" s="1017"/>
      <c r="IRC86" s="1017"/>
      <c r="IRD86" s="1017"/>
      <c r="IRE86" s="1017"/>
      <c r="IRF86" s="1017"/>
      <c r="IRG86" s="1017"/>
      <c r="IRH86" s="1017"/>
      <c r="IRI86" s="1017"/>
      <c r="IRJ86" s="1017"/>
      <c r="IRK86" s="1017"/>
      <c r="IRL86" s="1017"/>
      <c r="IRM86" s="1017"/>
      <c r="IRN86" s="1017"/>
      <c r="IRO86" s="1017"/>
      <c r="IRP86" s="1017"/>
      <c r="IRQ86" s="1017"/>
      <c r="IRR86" s="1017"/>
      <c r="IRS86" s="1017"/>
      <c r="IRT86" s="1017"/>
      <c r="IRU86" s="1017"/>
      <c r="IRV86" s="1017"/>
      <c r="IRW86" s="1017"/>
      <c r="IRX86" s="1017"/>
      <c r="IRY86" s="1017"/>
      <c r="IRZ86" s="1017"/>
      <c r="ISA86" s="1017"/>
      <c r="ISB86" s="1017"/>
      <c r="ISC86" s="1017"/>
      <c r="ISD86" s="1017"/>
      <c r="ISE86" s="1017"/>
      <c r="ISF86" s="1017"/>
      <c r="ISG86" s="1017"/>
      <c r="ISH86" s="1017"/>
      <c r="ISI86" s="1017"/>
      <c r="ISJ86" s="1017"/>
      <c r="ISK86" s="1017"/>
      <c r="ISL86" s="1017"/>
      <c r="ISM86" s="1017"/>
      <c r="ISN86" s="1017"/>
      <c r="ISO86" s="1017"/>
      <c r="ISP86" s="1017"/>
      <c r="ISQ86" s="1017"/>
      <c r="ISR86" s="1017"/>
      <c r="ISS86" s="1017"/>
      <c r="IST86" s="1017"/>
      <c r="ISU86" s="1017"/>
      <c r="ISV86" s="1017"/>
      <c r="ISW86" s="1017"/>
      <c r="ISX86" s="1017"/>
      <c r="ISY86" s="1017"/>
      <c r="ISZ86" s="1017"/>
      <c r="ITA86" s="1017"/>
      <c r="ITB86" s="1017"/>
      <c r="ITC86" s="1017"/>
      <c r="ITD86" s="1017"/>
      <c r="ITE86" s="1017"/>
      <c r="ITF86" s="1017"/>
      <c r="ITG86" s="1017"/>
      <c r="ITH86" s="1017"/>
      <c r="ITI86" s="1017"/>
      <c r="ITJ86" s="1017"/>
      <c r="ITK86" s="1017"/>
      <c r="ITL86" s="1017"/>
      <c r="ITM86" s="1017"/>
      <c r="ITN86" s="1017"/>
      <c r="ITO86" s="1017"/>
      <c r="ITP86" s="1017"/>
      <c r="ITQ86" s="1017"/>
      <c r="ITR86" s="1017"/>
      <c r="ITS86" s="1017"/>
      <c r="ITT86" s="1017"/>
      <c r="ITU86" s="1017"/>
      <c r="ITV86" s="1017"/>
      <c r="ITW86" s="1017"/>
      <c r="ITX86" s="1017"/>
      <c r="ITY86" s="1017"/>
      <c r="ITZ86" s="1017"/>
      <c r="IUA86" s="1017"/>
      <c r="IUB86" s="1017"/>
      <c r="IUC86" s="1017"/>
      <c r="IUD86" s="1017"/>
      <c r="IUE86" s="1017"/>
      <c r="IUF86" s="1017"/>
      <c r="IUG86" s="1017"/>
      <c r="IUH86" s="1017"/>
      <c r="IUI86" s="1017"/>
      <c r="IUJ86" s="1017"/>
      <c r="IUK86" s="1017"/>
      <c r="IUL86" s="1017"/>
      <c r="IUM86" s="1017"/>
      <c r="IUN86" s="1017"/>
      <c r="IUO86" s="1017"/>
      <c r="IUP86" s="1017"/>
      <c r="IUQ86" s="1017"/>
      <c r="IUR86" s="1017"/>
      <c r="IUS86" s="1017"/>
      <c r="IUT86" s="1017"/>
      <c r="IUU86" s="1017"/>
      <c r="IUV86" s="1017"/>
      <c r="IUW86" s="1017"/>
      <c r="IUX86" s="1017"/>
      <c r="IUY86" s="1017"/>
      <c r="IUZ86" s="1017"/>
      <c r="IVA86" s="1017"/>
      <c r="IVB86" s="1017"/>
      <c r="IVC86" s="1017"/>
      <c r="IVD86" s="1017"/>
      <c r="IVE86" s="1017"/>
      <c r="IVF86" s="1017"/>
      <c r="IVG86" s="1017"/>
      <c r="IVH86" s="1017"/>
      <c r="IVI86" s="1017"/>
      <c r="IVJ86" s="1017"/>
      <c r="IVK86" s="1017"/>
      <c r="IVL86" s="1017"/>
      <c r="IVM86" s="1017"/>
      <c r="IVN86" s="1017"/>
      <c r="IVO86" s="1017"/>
      <c r="IVP86" s="1017"/>
      <c r="IVQ86" s="1017"/>
      <c r="IVR86" s="1017"/>
      <c r="IVS86" s="1017"/>
      <c r="IVT86" s="1017"/>
      <c r="IVU86" s="1017"/>
      <c r="IVV86" s="1017"/>
      <c r="IVW86" s="1017"/>
      <c r="IVX86" s="1017"/>
      <c r="IVY86" s="1017"/>
      <c r="IVZ86" s="1017"/>
      <c r="IWA86" s="1017"/>
      <c r="IWB86" s="1017"/>
      <c r="IWC86" s="1017"/>
      <c r="IWD86" s="1017"/>
      <c r="IWE86" s="1017"/>
      <c r="IWF86" s="1017"/>
      <c r="IWG86" s="1017"/>
      <c r="IWH86" s="1017"/>
      <c r="IWI86" s="1017"/>
      <c r="IWJ86" s="1017"/>
      <c r="IWK86" s="1017"/>
      <c r="IWL86" s="1017"/>
      <c r="IWM86" s="1017"/>
      <c r="IWN86" s="1017"/>
      <c r="IWO86" s="1017"/>
      <c r="IWP86" s="1017"/>
      <c r="IWQ86" s="1017"/>
      <c r="IWR86" s="1017"/>
      <c r="IWS86" s="1017"/>
      <c r="IWT86" s="1017"/>
      <c r="IWU86" s="1017"/>
      <c r="IWV86" s="1017"/>
      <c r="IWW86" s="1017"/>
      <c r="IWX86" s="1017"/>
      <c r="IWY86" s="1017"/>
      <c r="IWZ86" s="1017"/>
      <c r="IXA86" s="1017"/>
      <c r="IXB86" s="1017"/>
      <c r="IXC86" s="1017"/>
      <c r="IXD86" s="1017"/>
      <c r="IXE86" s="1017"/>
      <c r="IXF86" s="1017"/>
      <c r="IXG86" s="1017"/>
      <c r="IXH86" s="1017"/>
      <c r="IXI86" s="1017"/>
      <c r="IXJ86" s="1017"/>
      <c r="IXK86" s="1017"/>
      <c r="IXL86" s="1017"/>
      <c r="IXM86" s="1017"/>
      <c r="IXN86" s="1017"/>
      <c r="IXO86" s="1017"/>
      <c r="IXP86" s="1017"/>
      <c r="IXQ86" s="1017"/>
      <c r="IXR86" s="1017"/>
      <c r="IXS86" s="1017"/>
      <c r="IXT86" s="1017"/>
      <c r="IXU86" s="1017"/>
      <c r="IXV86" s="1017"/>
      <c r="IXW86" s="1017"/>
      <c r="IXX86" s="1017"/>
      <c r="IXY86" s="1017"/>
      <c r="IXZ86" s="1017"/>
      <c r="IYA86" s="1017"/>
      <c r="IYB86" s="1017"/>
      <c r="IYC86" s="1017"/>
      <c r="IYD86" s="1017"/>
      <c r="IYE86" s="1017"/>
      <c r="IYF86" s="1017"/>
      <c r="IYG86" s="1017"/>
      <c r="IYH86" s="1017"/>
      <c r="IYI86" s="1017"/>
      <c r="IYJ86" s="1017"/>
      <c r="IYK86" s="1017"/>
      <c r="IYL86" s="1017"/>
      <c r="IYM86" s="1017"/>
      <c r="IYN86" s="1017"/>
      <c r="IYO86" s="1017"/>
      <c r="IYP86" s="1017"/>
      <c r="IYQ86" s="1017"/>
      <c r="IYR86" s="1017"/>
      <c r="IYS86" s="1017"/>
      <c r="IYT86" s="1017"/>
      <c r="IYU86" s="1017"/>
      <c r="IYV86" s="1017"/>
      <c r="IYW86" s="1017"/>
      <c r="IYX86" s="1017"/>
      <c r="IYY86" s="1017"/>
      <c r="IYZ86" s="1017"/>
      <c r="IZA86" s="1017"/>
      <c r="IZB86" s="1017"/>
      <c r="IZC86" s="1017"/>
      <c r="IZD86" s="1017"/>
      <c r="IZE86" s="1017"/>
      <c r="IZF86" s="1017"/>
      <c r="IZG86" s="1017"/>
      <c r="IZH86" s="1017"/>
      <c r="IZI86" s="1017"/>
      <c r="IZJ86" s="1017"/>
      <c r="IZK86" s="1017"/>
      <c r="IZL86" s="1017"/>
      <c r="IZM86" s="1017"/>
      <c r="IZN86" s="1017"/>
      <c r="IZO86" s="1017"/>
      <c r="IZP86" s="1017"/>
      <c r="IZQ86" s="1017"/>
      <c r="IZR86" s="1017"/>
      <c r="IZS86" s="1017"/>
      <c r="IZT86" s="1017"/>
      <c r="IZU86" s="1017"/>
      <c r="IZV86" s="1017"/>
      <c r="IZW86" s="1017"/>
      <c r="IZX86" s="1017"/>
      <c r="IZY86" s="1017"/>
      <c r="IZZ86" s="1017"/>
      <c r="JAA86" s="1017"/>
      <c r="JAB86" s="1017"/>
      <c r="JAC86" s="1017"/>
      <c r="JAD86" s="1017"/>
      <c r="JAE86" s="1017"/>
      <c r="JAF86" s="1017"/>
      <c r="JAG86" s="1017"/>
      <c r="JAH86" s="1017"/>
      <c r="JAI86" s="1017"/>
      <c r="JAJ86" s="1017"/>
      <c r="JAK86" s="1017"/>
      <c r="JAL86" s="1017"/>
      <c r="JAM86" s="1017"/>
      <c r="JAN86" s="1017"/>
      <c r="JAO86" s="1017"/>
      <c r="JAP86" s="1017"/>
      <c r="JAQ86" s="1017"/>
      <c r="JAR86" s="1017"/>
      <c r="JAS86" s="1017"/>
      <c r="JAT86" s="1017"/>
      <c r="JAU86" s="1017"/>
      <c r="JAV86" s="1017"/>
      <c r="JAW86" s="1017"/>
      <c r="JAX86" s="1017"/>
      <c r="JAY86" s="1017"/>
      <c r="JAZ86" s="1017"/>
      <c r="JBA86" s="1017"/>
      <c r="JBB86" s="1017"/>
      <c r="JBC86" s="1017"/>
      <c r="JBD86" s="1017"/>
      <c r="JBE86" s="1017"/>
      <c r="JBF86" s="1017"/>
      <c r="JBG86" s="1017"/>
      <c r="JBH86" s="1017"/>
      <c r="JBI86" s="1017"/>
      <c r="JBJ86" s="1017"/>
      <c r="JBK86" s="1017"/>
      <c r="JBL86" s="1017"/>
      <c r="JBM86" s="1017"/>
      <c r="JBN86" s="1017"/>
      <c r="JBO86" s="1017"/>
      <c r="JBP86" s="1017"/>
      <c r="JBQ86" s="1017"/>
      <c r="JBR86" s="1017"/>
      <c r="JBS86" s="1017"/>
      <c r="JBT86" s="1017"/>
      <c r="JBU86" s="1017"/>
      <c r="JBV86" s="1017"/>
      <c r="JBW86" s="1017"/>
      <c r="JBX86" s="1017"/>
      <c r="JBY86" s="1017"/>
      <c r="JBZ86" s="1017"/>
      <c r="JCA86" s="1017"/>
      <c r="JCB86" s="1017"/>
      <c r="JCC86" s="1017"/>
      <c r="JCD86" s="1017"/>
      <c r="JCE86" s="1017"/>
      <c r="JCF86" s="1017"/>
      <c r="JCG86" s="1017"/>
      <c r="JCH86" s="1017"/>
      <c r="JCI86" s="1017"/>
      <c r="JCJ86" s="1017"/>
      <c r="JCK86" s="1017"/>
      <c r="JCL86" s="1017"/>
      <c r="JCM86" s="1017"/>
      <c r="JCN86" s="1017"/>
      <c r="JCO86" s="1017"/>
      <c r="JCP86" s="1017"/>
      <c r="JCQ86" s="1017"/>
      <c r="JCR86" s="1017"/>
      <c r="JCS86" s="1017"/>
      <c r="JCT86" s="1017"/>
      <c r="JCU86" s="1017"/>
      <c r="JCV86" s="1017"/>
      <c r="JCW86" s="1017"/>
      <c r="JCX86" s="1017"/>
      <c r="JCY86" s="1017"/>
      <c r="JCZ86" s="1017"/>
      <c r="JDA86" s="1017"/>
      <c r="JDB86" s="1017"/>
      <c r="JDC86" s="1017"/>
      <c r="JDD86" s="1017"/>
      <c r="JDE86" s="1017"/>
      <c r="JDF86" s="1017"/>
      <c r="JDG86" s="1017"/>
      <c r="JDH86" s="1017"/>
      <c r="JDI86" s="1017"/>
      <c r="JDJ86" s="1017"/>
      <c r="JDK86" s="1017"/>
      <c r="JDL86" s="1017"/>
      <c r="JDM86" s="1017"/>
      <c r="JDN86" s="1017"/>
      <c r="JDO86" s="1017"/>
      <c r="JDP86" s="1017"/>
      <c r="JDQ86" s="1017"/>
      <c r="JDR86" s="1017"/>
      <c r="JDS86" s="1017"/>
      <c r="JDT86" s="1017"/>
      <c r="JDU86" s="1017"/>
      <c r="JDV86" s="1017"/>
      <c r="JDW86" s="1017"/>
      <c r="JDX86" s="1017"/>
      <c r="JDY86" s="1017"/>
      <c r="JDZ86" s="1017"/>
      <c r="JEA86" s="1017"/>
      <c r="JEB86" s="1017"/>
      <c r="JEC86" s="1017"/>
      <c r="JED86" s="1017"/>
      <c r="JEE86" s="1017"/>
      <c r="JEF86" s="1017"/>
      <c r="JEG86" s="1017"/>
      <c r="JEH86" s="1017"/>
      <c r="JEI86" s="1017"/>
      <c r="JEJ86" s="1017"/>
      <c r="JEK86" s="1017"/>
      <c r="JEL86" s="1017"/>
      <c r="JEM86" s="1017"/>
      <c r="JEN86" s="1017"/>
      <c r="JEO86" s="1017"/>
      <c r="JEP86" s="1017"/>
      <c r="JEQ86" s="1017"/>
      <c r="JER86" s="1017"/>
      <c r="JES86" s="1017"/>
      <c r="JET86" s="1017"/>
      <c r="JEU86" s="1017"/>
      <c r="JEV86" s="1017"/>
      <c r="JEW86" s="1017"/>
      <c r="JEX86" s="1017"/>
      <c r="JEY86" s="1017"/>
      <c r="JEZ86" s="1017"/>
      <c r="JFA86" s="1017"/>
      <c r="JFB86" s="1017"/>
      <c r="JFC86" s="1017"/>
      <c r="JFD86" s="1017"/>
      <c r="JFE86" s="1017"/>
      <c r="JFF86" s="1017"/>
      <c r="JFG86" s="1017"/>
      <c r="JFH86" s="1017"/>
      <c r="JFI86" s="1017"/>
      <c r="JFJ86" s="1017"/>
      <c r="JFK86" s="1017"/>
      <c r="JFL86" s="1017"/>
      <c r="JFM86" s="1017"/>
      <c r="JFN86" s="1017"/>
      <c r="JFO86" s="1017"/>
      <c r="JFP86" s="1017"/>
      <c r="JFQ86" s="1017"/>
      <c r="JFR86" s="1017"/>
      <c r="JFS86" s="1017"/>
      <c r="JFT86" s="1017"/>
      <c r="JFU86" s="1017"/>
      <c r="JFV86" s="1017"/>
      <c r="JFW86" s="1017"/>
      <c r="JFX86" s="1017"/>
      <c r="JFY86" s="1017"/>
      <c r="JFZ86" s="1017"/>
      <c r="JGA86" s="1017"/>
      <c r="JGB86" s="1017"/>
      <c r="JGC86" s="1017"/>
      <c r="JGD86" s="1017"/>
      <c r="JGE86" s="1017"/>
      <c r="JGF86" s="1017"/>
      <c r="JGG86" s="1017"/>
      <c r="JGH86" s="1017"/>
      <c r="JGI86" s="1017"/>
      <c r="JGJ86" s="1017"/>
      <c r="JGK86" s="1017"/>
      <c r="JGL86" s="1017"/>
      <c r="JGM86" s="1017"/>
      <c r="JGN86" s="1017"/>
      <c r="JGO86" s="1017"/>
      <c r="JGP86" s="1017"/>
      <c r="JGQ86" s="1017"/>
      <c r="JGR86" s="1017"/>
      <c r="JGS86" s="1017"/>
      <c r="JGT86" s="1017"/>
      <c r="JGU86" s="1017"/>
      <c r="JGV86" s="1017"/>
      <c r="JGW86" s="1017"/>
      <c r="JGX86" s="1017"/>
      <c r="JGY86" s="1017"/>
      <c r="JGZ86" s="1017"/>
      <c r="JHA86" s="1017"/>
      <c r="JHB86" s="1017"/>
      <c r="JHC86" s="1017"/>
      <c r="JHD86" s="1017"/>
      <c r="JHE86" s="1017"/>
      <c r="JHF86" s="1017"/>
      <c r="JHG86" s="1017"/>
      <c r="JHH86" s="1017"/>
      <c r="JHI86" s="1017"/>
      <c r="JHJ86" s="1017"/>
      <c r="JHK86" s="1017"/>
      <c r="JHL86" s="1017"/>
      <c r="JHM86" s="1017"/>
      <c r="JHN86" s="1017"/>
      <c r="JHO86" s="1017"/>
      <c r="JHP86" s="1017"/>
      <c r="JHQ86" s="1017"/>
      <c r="JHR86" s="1017"/>
      <c r="JHS86" s="1017"/>
      <c r="JHT86" s="1017"/>
      <c r="JHU86" s="1017"/>
      <c r="JHV86" s="1017"/>
      <c r="JHW86" s="1017"/>
      <c r="JHX86" s="1017"/>
      <c r="JHY86" s="1017"/>
      <c r="JHZ86" s="1017"/>
      <c r="JIA86" s="1017"/>
      <c r="JIB86" s="1017"/>
      <c r="JIC86" s="1017"/>
      <c r="JID86" s="1017"/>
      <c r="JIE86" s="1017"/>
      <c r="JIF86" s="1017"/>
      <c r="JIG86" s="1017"/>
      <c r="JIH86" s="1017"/>
      <c r="JII86" s="1017"/>
      <c r="JIJ86" s="1017"/>
      <c r="JIK86" s="1017"/>
      <c r="JIL86" s="1017"/>
      <c r="JIM86" s="1017"/>
      <c r="JIN86" s="1017"/>
      <c r="JIO86" s="1017"/>
      <c r="JIP86" s="1017"/>
      <c r="JIQ86" s="1017"/>
      <c r="JIR86" s="1017"/>
      <c r="JIS86" s="1017"/>
      <c r="JIT86" s="1017"/>
      <c r="JIU86" s="1017"/>
      <c r="JIV86" s="1017"/>
      <c r="JIW86" s="1017"/>
      <c r="JIX86" s="1017"/>
      <c r="JIY86" s="1017"/>
      <c r="JIZ86" s="1017"/>
      <c r="JJA86" s="1017"/>
      <c r="JJB86" s="1017"/>
      <c r="JJC86" s="1017"/>
      <c r="JJD86" s="1017"/>
      <c r="JJE86" s="1017"/>
      <c r="JJF86" s="1017"/>
      <c r="JJG86" s="1017"/>
      <c r="JJH86" s="1017"/>
      <c r="JJI86" s="1017"/>
      <c r="JJJ86" s="1017"/>
      <c r="JJK86" s="1017"/>
      <c r="JJL86" s="1017"/>
      <c r="JJM86" s="1017"/>
      <c r="JJN86" s="1017"/>
      <c r="JJO86" s="1017"/>
      <c r="JJP86" s="1017"/>
      <c r="JJQ86" s="1017"/>
      <c r="JJR86" s="1017"/>
      <c r="JJS86" s="1017"/>
      <c r="JJT86" s="1017"/>
      <c r="JJU86" s="1017"/>
      <c r="JJV86" s="1017"/>
      <c r="JJW86" s="1017"/>
      <c r="JJX86" s="1017"/>
      <c r="JJY86" s="1017"/>
      <c r="JJZ86" s="1017"/>
      <c r="JKA86" s="1017"/>
      <c r="JKB86" s="1017"/>
      <c r="JKC86" s="1017"/>
      <c r="JKD86" s="1017"/>
      <c r="JKE86" s="1017"/>
      <c r="JKF86" s="1017"/>
      <c r="JKG86" s="1017"/>
      <c r="JKH86" s="1017"/>
      <c r="JKI86" s="1017"/>
      <c r="JKJ86" s="1017"/>
      <c r="JKK86" s="1017"/>
      <c r="JKL86" s="1017"/>
      <c r="JKM86" s="1017"/>
      <c r="JKN86" s="1017"/>
      <c r="JKO86" s="1017"/>
      <c r="JKP86" s="1017"/>
      <c r="JKQ86" s="1017"/>
      <c r="JKR86" s="1017"/>
      <c r="JKS86" s="1017"/>
      <c r="JKT86" s="1017"/>
      <c r="JKU86" s="1017"/>
      <c r="JKV86" s="1017"/>
      <c r="JKW86" s="1017"/>
      <c r="JKX86" s="1017"/>
      <c r="JKY86" s="1017"/>
      <c r="JKZ86" s="1017"/>
      <c r="JLA86" s="1017"/>
      <c r="JLB86" s="1017"/>
      <c r="JLC86" s="1017"/>
      <c r="JLD86" s="1017"/>
      <c r="JLE86" s="1017"/>
      <c r="JLF86" s="1017"/>
      <c r="JLG86" s="1017"/>
      <c r="JLH86" s="1017"/>
      <c r="JLI86" s="1017"/>
      <c r="JLJ86" s="1017"/>
      <c r="JLK86" s="1017"/>
      <c r="JLL86" s="1017"/>
      <c r="JLM86" s="1017"/>
      <c r="JLN86" s="1017"/>
      <c r="JLO86" s="1017"/>
      <c r="JLP86" s="1017"/>
      <c r="JLQ86" s="1017"/>
      <c r="JLR86" s="1017"/>
      <c r="JLS86" s="1017"/>
      <c r="JLT86" s="1017"/>
      <c r="JLU86" s="1017"/>
      <c r="JLV86" s="1017"/>
      <c r="JLW86" s="1017"/>
      <c r="JLX86" s="1017"/>
      <c r="JLY86" s="1017"/>
      <c r="JLZ86" s="1017"/>
      <c r="JMA86" s="1017"/>
      <c r="JMB86" s="1017"/>
      <c r="JMC86" s="1017"/>
      <c r="JMD86" s="1017"/>
      <c r="JME86" s="1017"/>
      <c r="JMF86" s="1017"/>
      <c r="JMG86" s="1017"/>
      <c r="JMH86" s="1017"/>
      <c r="JMI86" s="1017"/>
      <c r="JMJ86" s="1017"/>
      <c r="JMK86" s="1017"/>
      <c r="JML86" s="1017"/>
      <c r="JMM86" s="1017"/>
      <c r="JMN86" s="1017"/>
      <c r="JMO86" s="1017"/>
      <c r="JMP86" s="1017"/>
      <c r="JMQ86" s="1017"/>
      <c r="JMR86" s="1017"/>
      <c r="JMS86" s="1017"/>
      <c r="JMT86" s="1017"/>
      <c r="JMU86" s="1017"/>
      <c r="JMV86" s="1017"/>
      <c r="JMW86" s="1017"/>
      <c r="JMX86" s="1017"/>
      <c r="JMY86" s="1017"/>
      <c r="JMZ86" s="1017"/>
      <c r="JNA86" s="1017"/>
      <c r="JNB86" s="1017"/>
      <c r="JNC86" s="1017"/>
      <c r="JND86" s="1017"/>
      <c r="JNE86" s="1017"/>
      <c r="JNF86" s="1017"/>
      <c r="JNG86" s="1017"/>
      <c r="JNH86" s="1017"/>
      <c r="JNI86" s="1017"/>
      <c r="JNJ86" s="1017"/>
      <c r="JNK86" s="1017"/>
      <c r="JNL86" s="1017"/>
      <c r="JNM86" s="1017"/>
      <c r="JNN86" s="1017"/>
      <c r="JNO86" s="1017"/>
      <c r="JNP86" s="1017"/>
      <c r="JNQ86" s="1017"/>
      <c r="JNR86" s="1017"/>
      <c r="JNS86" s="1017"/>
      <c r="JNT86" s="1017"/>
      <c r="JNU86" s="1017"/>
      <c r="JNV86" s="1017"/>
      <c r="JNW86" s="1017"/>
      <c r="JNX86" s="1017"/>
      <c r="JNY86" s="1017"/>
      <c r="JNZ86" s="1017"/>
      <c r="JOA86" s="1017"/>
      <c r="JOB86" s="1017"/>
      <c r="JOC86" s="1017"/>
      <c r="JOD86" s="1017"/>
      <c r="JOE86" s="1017"/>
      <c r="JOF86" s="1017"/>
      <c r="JOG86" s="1017"/>
      <c r="JOH86" s="1017"/>
      <c r="JOI86" s="1017"/>
      <c r="JOJ86" s="1017"/>
      <c r="JOK86" s="1017"/>
      <c r="JOL86" s="1017"/>
      <c r="JOM86" s="1017"/>
      <c r="JON86" s="1017"/>
      <c r="JOO86" s="1017"/>
      <c r="JOP86" s="1017"/>
      <c r="JOQ86" s="1017"/>
      <c r="JOR86" s="1017"/>
      <c r="JOS86" s="1017"/>
      <c r="JOT86" s="1017"/>
      <c r="JOU86" s="1017"/>
      <c r="JOV86" s="1017"/>
      <c r="JOW86" s="1017"/>
      <c r="JOX86" s="1017"/>
      <c r="JOY86" s="1017"/>
      <c r="JOZ86" s="1017"/>
      <c r="JPA86" s="1017"/>
      <c r="JPB86" s="1017"/>
      <c r="JPC86" s="1017"/>
      <c r="JPD86" s="1017"/>
      <c r="JPE86" s="1017"/>
      <c r="JPF86" s="1017"/>
      <c r="JPG86" s="1017"/>
      <c r="JPH86" s="1017"/>
      <c r="JPI86" s="1017"/>
      <c r="JPJ86" s="1017"/>
      <c r="JPK86" s="1017"/>
      <c r="JPL86" s="1017"/>
      <c r="JPM86" s="1017"/>
      <c r="JPN86" s="1017"/>
      <c r="JPO86" s="1017"/>
      <c r="JPP86" s="1017"/>
      <c r="JPQ86" s="1017"/>
      <c r="JPR86" s="1017"/>
      <c r="JPS86" s="1017"/>
      <c r="JPT86" s="1017"/>
      <c r="JPU86" s="1017"/>
      <c r="JPV86" s="1017"/>
      <c r="JPW86" s="1017"/>
      <c r="JPX86" s="1017"/>
      <c r="JPY86" s="1017"/>
      <c r="JPZ86" s="1017"/>
      <c r="JQA86" s="1017"/>
      <c r="JQB86" s="1017"/>
      <c r="JQC86" s="1017"/>
      <c r="JQD86" s="1017"/>
      <c r="JQE86" s="1017"/>
      <c r="JQF86" s="1017"/>
      <c r="JQG86" s="1017"/>
      <c r="JQH86" s="1017"/>
      <c r="JQI86" s="1017"/>
      <c r="JQJ86" s="1017"/>
      <c r="JQK86" s="1017"/>
      <c r="JQL86" s="1017"/>
      <c r="JQM86" s="1017"/>
      <c r="JQN86" s="1017"/>
      <c r="JQO86" s="1017"/>
      <c r="JQP86" s="1017"/>
      <c r="JQQ86" s="1017"/>
      <c r="JQR86" s="1017"/>
      <c r="JQS86" s="1017"/>
      <c r="JQT86" s="1017"/>
      <c r="JQU86" s="1017"/>
      <c r="JQV86" s="1017"/>
      <c r="JQW86" s="1017"/>
      <c r="JQX86" s="1017"/>
      <c r="JQY86" s="1017"/>
      <c r="JQZ86" s="1017"/>
      <c r="JRA86" s="1017"/>
      <c r="JRB86" s="1017"/>
      <c r="JRC86" s="1017"/>
      <c r="JRD86" s="1017"/>
      <c r="JRE86" s="1017"/>
      <c r="JRF86" s="1017"/>
      <c r="JRG86" s="1017"/>
      <c r="JRH86" s="1017"/>
      <c r="JRI86" s="1017"/>
      <c r="JRJ86" s="1017"/>
      <c r="JRK86" s="1017"/>
      <c r="JRL86" s="1017"/>
      <c r="JRM86" s="1017"/>
      <c r="JRN86" s="1017"/>
      <c r="JRO86" s="1017"/>
      <c r="JRP86" s="1017"/>
      <c r="JRQ86" s="1017"/>
      <c r="JRR86" s="1017"/>
      <c r="JRS86" s="1017"/>
      <c r="JRT86" s="1017"/>
      <c r="JRU86" s="1017"/>
      <c r="JRV86" s="1017"/>
      <c r="JRW86" s="1017"/>
      <c r="JRX86" s="1017"/>
      <c r="JRY86" s="1017"/>
      <c r="JRZ86" s="1017"/>
      <c r="JSA86" s="1017"/>
      <c r="JSB86" s="1017"/>
      <c r="JSC86" s="1017"/>
      <c r="JSD86" s="1017"/>
      <c r="JSE86" s="1017"/>
      <c r="JSF86" s="1017"/>
      <c r="JSG86" s="1017"/>
      <c r="JSH86" s="1017"/>
      <c r="JSI86" s="1017"/>
      <c r="JSJ86" s="1017"/>
      <c r="JSK86" s="1017"/>
      <c r="JSL86" s="1017"/>
      <c r="JSM86" s="1017"/>
      <c r="JSN86" s="1017"/>
      <c r="JSO86" s="1017"/>
      <c r="JSP86" s="1017"/>
      <c r="JSQ86" s="1017"/>
      <c r="JSR86" s="1017"/>
      <c r="JSS86" s="1017"/>
      <c r="JST86" s="1017"/>
      <c r="JSU86" s="1017"/>
      <c r="JSV86" s="1017"/>
      <c r="JSW86" s="1017"/>
      <c r="JSX86" s="1017"/>
      <c r="JSY86" s="1017"/>
      <c r="JSZ86" s="1017"/>
      <c r="JTA86" s="1017"/>
      <c r="JTB86" s="1017"/>
      <c r="JTC86" s="1017"/>
      <c r="JTD86" s="1017"/>
      <c r="JTE86" s="1017"/>
      <c r="JTF86" s="1017"/>
      <c r="JTG86" s="1017"/>
      <c r="JTH86" s="1017"/>
      <c r="JTI86" s="1017"/>
      <c r="JTJ86" s="1017"/>
      <c r="JTK86" s="1017"/>
      <c r="JTL86" s="1017"/>
      <c r="JTM86" s="1017"/>
      <c r="JTN86" s="1017"/>
      <c r="JTO86" s="1017"/>
      <c r="JTP86" s="1017"/>
      <c r="JTQ86" s="1017"/>
      <c r="JTR86" s="1017"/>
      <c r="JTS86" s="1017"/>
      <c r="JTT86" s="1017"/>
      <c r="JTU86" s="1017"/>
      <c r="JTV86" s="1017"/>
      <c r="JTW86" s="1017"/>
      <c r="JTX86" s="1017"/>
      <c r="JTY86" s="1017"/>
      <c r="JTZ86" s="1017"/>
      <c r="JUA86" s="1017"/>
      <c r="JUB86" s="1017"/>
      <c r="JUC86" s="1017"/>
      <c r="JUD86" s="1017"/>
      <c r="JUE86" s="1017"/>
      <c r="JUF86" s="1017"/>
      <c r="JUG86" s="1017"/>
      <c r="JUH86" s="1017"/>
      <c r="JUI86" s="1017"/>
      <c r="JUJ86" s="1017"/>
      <c r="JUK86" s="1017"/>
      <c r="JUL86" s="1017"/>
      <c r="JUM86" s="1017"/>
      <c r="JUN86" s="1017"/>
      <c r="JUO86" s="1017"/>
      <c r="JUP86" s="1017"/>
      <c r="JUQ86" s="1017"/>
      <c r="JUR86" s="1017"/>
      <c r="JUS86" s="1017"/>
      <c r="JUT86" s="1017"/>
      <c r="JUU86" s="1017"/>
      <c r="JUV86" s="1017"/>
      <c r="JUW86" s="1017"/>
      <c r="JUX86" s="1017"/>
      <c r="JUY86" s="1017"/>
      <c r="JUZ86" s="1017"/>
      <c r="JVA86" s="1017"/>
      <c r="JVB86" s="1017"/>
      <c r="JVC86" s="1017"/>
      <c r="JVD86" s="1017"/>
      <c r="JVE86" s="1017"/>
      <c r="JVF86" s="1017"/>
      <c r="JVG86" s="1017"/>
      <c r="JVH86" s="1017"/>
      <c r="JVI86" s="1017"/>
      <c r="JVJ86" s="1017"/>
      <c r="JVK86" s="1017"/>
      <c r="JVL86" s="1017"/>
      <c r="JVM86" s="1017"/>
      <c r="JVN86" s="1017"/>
      <c r="JVO86" s="1017"/>
      <c r="JVP86" s="1017"/>
      <c r="JVQ86" s="1017"/>
      <c r="JVR86" s="1017"/>
      <c r="JVS86" s="1017"/>
      <c r="JVT86" s="1017"/>
      <c r="JVU86" s="1017"/>
      <c r="JVV86" s="1017"/>
      <c r="JVW86" s="1017"/>
      <c r="JVX86" s="1017"/>
      <c r="JVY86" s="1017"/>
      <c r="JVZ86" s="1017"/>
      <c r="JWA86" s="1017"/>
      <c r="JWB86" s="1017"/>
      <c r="JWC86" s="1017"/>
      <c r="JWD86" s="1017"/>
      <c r="JWE86" s="1017"/>
      <c r="JWF86" s="1017"/>
      <c r="JWG86" s="1017"/>
      <c r="JWH86" s="1017"/>
      <c r="JWI86" s="1017"/>
      <c r="JWJ86" s="1017"/>
      <c r="JWK86" s="1017"/>
      <c r="JWL86" s="1017"/>
      <c r="JWM86" s="1017"/>
      <c r="JWN86" s="1017"/>
      <c r="JWO86" s="1017"/>
      <c r="JWP86" s="1017"/>
      <c r="JWQ86" s="1017"/>
      <c r="JWR86" s="1017"/>
      <c r="JWS86" s="1017"/>
      <c r="JWT86" s="1017"/>
      <c r="JWU86" s="1017"/>
      <c r="JWV86" s="1017"/>
      <c r="JWW86" s="1017"/>
      <c r="JWX86" s="1017"/>
      <c r="JWY86" s="1017"/>
      <c r="JWZ86" s="1017"/>
      <c r="JXA86" s="1017"/>
      <c r="JXB86" s="1017"/>
      <c r="JXC86" s="1017"/>
      <c r="JXD86" s="1017"/>
      <c r="JXE86" s="1017"/>
      <c r="JXF86" s="1017"/>
      <c r="JXG86" s="1017"/>
      <c r="JXH86" s="1017"/>
      <c r="JXI86" s="1017"/>
      <c r="JXJ86" s="1017"/>
      <c r="JXK86" s="1017"/>
      <c r="JXL86" s="1017"/>
      <c r="JXM86" s="1017"/>
      <c r="JXN86" s="1017"/>
      <c r="JXO86" s="1017"/>
      <c r="JXP86" s="1017"/>
      <c r="JXQ86" s="1017"/>
      <c r="JXR86" s="1017"/>
      <c r="JXS86" s="1017"/>
      <c r="JXT86" s="1017"/>
      <c r="JXU86" s="1017"/>
      <c r="JXV86" s="1017"/>
      <c r="JXW86" s="1017"/>
      <c r="JXX86" s="1017"/>
      <c r="JXY86" s="1017"/>
      <c r="JXZ86" s="1017"/>
      <c r="JYA86" s="1017"/>
      <c r="JYB86" s="1017"/>
      <c r="JYC86" s="1017"/>
      <c r="JYD86" s="1017"/>
      <c r="JYE86" s="1017"/>
      <c r="JYF86" s="1017"/>
      <c r="JYG86" s="1017"/>
      <c r="JYH86" s="1017"/>
      <c r="JYI86" s="1017"/>
      <c r="JYJ86" s="1017"/>
      <c r="JYK86" s="1017"/>
      <c r="JYL86" s="1017"/>
      <c r="JYM86" s="1017"/>
      <c r="JYN86" s="1017"/>
      <c r="JYO86" s="1017"/>
      <c r="JYP86" s="1017"/>
      <c r="JYQ86" s="1017"/>
      <c r="JYR86" s="1017"/>
      <c r="JYS86" s="1017"/>
      <c r="JYT86" s="1017"/>
      <c r="JYU86" s="1017"/>
      <c r="JYV86" s="1017"/>
      <c r="JYW86" s="1017"/>
      <c r="JYX86" s="1017"/>
      <c r="JYY86" s="1017"/>
      <c r="JYZ86" s="1017"/>
      <c r="JZA86" s="1017"/>
      <c r="JZB86" s="1017"/>
      <c r="JZC86" s="1017"/>
      <c r="JZD86" s="1017"/>
      <c r="JZE86" s="1017"/>
      <c r="JZF86" s="1017"/>
      <c r="JZG86" s="1017"/>
      <c r="JZH86" s="1017"/>
      <c r="JZI86" s="1017"/>
      <c r="JZJ86" s="1017"/>
      <c r="JZK86" s="1017"/>
      <c r="JZL86" s="1017"/>
      <c r="JZM86" s="1017"/>
      <c r="JZN86" s="1017"/>
      <c r="JZO86" s="1017"/>
      <c r="JZP86" s="1017"/>
      <c r="JZQ86" s="1017"/>
      <c r="JZR86" s="1017"/>
      <c r="JZS86" s="1017"/>
      <c r="JZT86" s="1017"/>
      <c r="JZU86" s="1017"/>
      <c r="JZV86" s="1017"/>
      <c r="JZW86" s="1017"/>
      <c r="JZX86" s="1017"/>
      <c r="JZY86" s="1017"/>
      <c r="JZZ86" s="1017"/>
      <c r="KAA86" s="1017"/>
      <c r="KAB86" s="1017"/>
      <c r="KAC86" s="1017"/>
      <c r="KAD86" s="1017"/>
      <c r="KAE86" s="1017"/>
      <c r="KAF86" s="1017"/>
      <c r="KAG86" s="1017"/>
      <c r="KAH86" s="1017"/>
      <c r="KAI86" s="1017"/>
      <c r="KAJ86" s="1017"/>
      <c r="KAK86" s="1017"/>
      <c r="KAL86" s="1017"/>
      <c r="KAM86" s="1017"/>
      <c r="KAN86" s="1017"/>
      <c r="KAO86" s="1017"/>
      <c r="KAP86" s="1017"/>
      <c r="KAQ86" s="1017"/>
      <c r="KAR86" s="1017"/>
      <c r="KAS86" s="1017"/>
      <c r="KAT86" s="1017"/>
      <c r="KAU86" s="1017"/>
      <c r="KAV86" s="1017"/>
      <c r="KAW86" s="1017"/>
      <c r="KAX86" s="1017"/>
      <c r="KAY86" s="1017"/>
      <c r="KAZ86" s="1017"/>
      <c r="KBA86" s="1017"/>
      <c r="KBB86" s="1017"/>
      <c r="KBC86" s="1017"/>
      <c r="KBD86" s="1017"/>
      <c r="KBE86" s="1017"/>
      <c r="KBF86" s="1017"/>
      <c r="KBG86" s="1017"/>
      <c r="KBH86" s="1017"/>
      <c r="KBI86" s="1017"/>
      <c r="KBJ86" s="1017"/>
      <c r="KBK86" s="1017"/>
      <c r="KBL86" s="1017"/>
      <c r="KBM86" s="1017"/>
      <c r="KBN86" s="1017"/>
      <c r="KBO86" s="1017"/>
      <c r="KBP86" s="1017"/>
      <c r="KBQ86" s="1017"/>
      <c r="KBR86" s="1017"/>
      <c r="KBS86" s="1017"/>
      <c r="KBT86" s="1017"/>
      <c r="KBU86" s="1017"/>
      <c r="KBV86" s="1017"/>
      <c r="KBW86" s="1017"/>
      <c r="KBX86" s="1017"/>
      <c r="KBY86" s="1017"/>
      <c r="KBZ86" s="1017"/>
      <c r="KCA86" s="1017"/>
      <c r="KCB86" s="1017"/>
      <c r="KCC86" s="1017"/>
      <c r="KCD86" s="1017"/>
      <c r="KCE86" s="1017"/>
      <c r="KCF86" s="1017"/>
      <c r="KCG86" s="1017"/>
      <c r="KCH86" s="1017"/>
      <c r="KCI86" s="1017"/>
      <c r="KCJ86" s="1017"/>
      <c r="KCK86" s="1017"/>
      <c r="KCL86" s="1017"/>
      <c r="KCM86" s="1017"/>
      <c r="KCN86" s="1017"/>
      <c r="KCO86" s="1017"/>
      <c r="KCP86" s="1017"/>
      <c r="KCQ86" s="1017"/>
      <c r="KCR86" s="1017"/>
      <c r="KCS86" s="1017"/>
      <c r="KCT86" s="1017"/>
      <c r="KCU86" s="1017"/>
      <c r="KCV86" s="1017"/>
      <c r="KCW86" s="1017"/>
      <c r="KCX86" s="1017"/>
      <c r="KCY86" s="1017"/>
      <c r="KCZ86" s="1017"/>
      <c r="KDA86" s="1017"/>
      <c r="KDB86" s="1017"/>
      <c r="KDC86" s="1017"/>
      <c r="KDD86" s="1017"/>
      <c r="KDE86" s="1017"/>
      <c r="KDF86" s="1017"/>
      <c r="KDG86" s="1017"/>
      <c r="KDH86" s="1017"/>
      <c r="KDI86" s="1017"/>
      <c r="KDJ86" s="1017"/>
      <c r="KDK86" s="1017"/>
      <c r="KDL86" s="1017"/>
      <c r="KDM86" s="1017"/>
      <c r="KDN86" s="1017"/>
      <c r="KDO86" s="1017"/>
      <c r="KDP86" s="1017"/>
      <c r="KDQ86" s="1017"/>
      <c r="KDR86" s="1017"/>
      <c r="KDS86" s="1017"/>
      <c r="KDT86" s="1017"/>
      <c r="KDU86" s="1017"/>
      <c r="KDV86" s="1017"/>
      <c r="KDW86" s="1017"/>
      <c r="KDX86" s="1017"/>
      <c r="KDY86" s="1017"/>
      <c r="KDZ86" s="1017"/>
      <c r="KEA86" s="1017"/>
      <c r="KEB86" s="1017"/>
      <c r="KEC86" s="1017"/>
      <c r="KED86" s="1017"/>
      <c r="KEE86" s="1017"/>
      <c r="KEF86" s="1017"/>
      <c r="KEG86" s="1017"/>
      <c r="KEH86" s="1017"/>
      <c r="KEI86" s="1017"/>
      <c r="KEJ86" s="1017"/>
      <c r="KEK86" s="1017"/>
      <c r="KEL86" s="1017"/>
      <c r="KEM86" s="1017"/>
      <c r="KEN86" s="1017"/>
      <c r="KEO86" s="1017"/>
      <c r="KEP86" s="1017"/>
      <c r="KEQ86" s="1017"/>
      <c r="KER86" s="1017"/>
      <c r="KES86" s="1017"/>
      <c r="KET86" s="1017"/>
      <c r="KEU86" s="1017"/>
      <c r="KEV86" s="1017"/>
      <c r="KEW86" s="1017"/>
      <c r="KEX86" s="1017"/>
      <c r="KEY86" s="1017"/>
      <c r="KEZ86" s="1017"/>
      <c r="KFA86" s="1017"/>
      <c r="KFB86" s="1017"/>
      <c r="KFC86" s="1017"/>
      <c r="KFD86" s="1017"/>
      <c r="KFE86" s="1017"/>
      <c r="KFF86" s="1017"/>
      <c r="KFG86" s="1017"/>
      <c r="KFH86" s="1017"/>
      <c r="KFI86" s="1017"/>
      <c r="KFJ86" s="1017"/>
      <c r="KFK86" s="1017"/>
      <c r="KFL86" s="1017"/>
      <c r="KFM86" s="1017"/>
      <c r="KFN86" s="1017"/>
      <c r="KFO86" s="1017"/>
      <c r="KFP86" s="1017"/>
      <c r="KFQ86" s="1017"/>
      <c r="KFR86" s="1017"/>
      <c r="KFS86" s="1017"/>
      <c r="KFT86" s="1017"/>
      <c r="KFU86" s="1017"/>
      <c r="KFV86" s="1017"/>
      <c r="KFW86" s="1017"/>
      <c r="KFX86" s="1017"/>
      <c r="KFY86" s="1017"/>
      <c r="KFZ86" s="1017"/>
      <c r="KGA86" s="1017"/>
      <c r="KGB86" s="1017"/>
      <c r="KGC86" s="1017"/>
      <c r="KGD86" s="1017"/>
      <c r="KGE86" s="1017"/>
      <c r="KGF86" s="1017"/>
      <c r="KGG86" s="1017"/>
      <c r="KGH86" s="1017"/>
      <c r="KGI86" s="1017"/>
      <c r="KGJ86" s="1017"/>
      <c r="KGK86" s="1017"/>
      <c r="KGL86" s="1017"/>
      <c r="KGM86" s="1017"/>
      <c r="KGN86" s="1017"/>
      <c r="KGO86" s="1017"/>
      <c r="KGP86" s="1017"/>
      <c r="KGQ86" s="1017"/>
      <c r="KGR86" s="1017"/>
      <c r="KGS86" s="1017"/>
      <c r="KGT86" s="1017"/>
      <c r="KGU86" s="1017"/>
      <c r="KGV86" s="1017"/>
      <c r="KGW86" s="1017"/>
      <c r="KGX86" s="1017"/>
      <c r="KGY86" s="1017"/>
      <c r="KGZ86" s="1017"/>
      <c r="KHA86" s="1017"/>
      <c r="KHB86" s="1017"/>
      <c r="KHC86" s="1017"/>
      <c r="KHD86" s="1017"/>
      <c r="KHE86" s="1017"/>
      <c r="KHF86" s="1017"/>
      <c r="KHG86" s="1017"/>
      <c r="KHH86" s="1017"/>
      <c r="KHI86" s="1017"/>
      <c r="KHJ86" s="1017"/>
      <c r="KHK86" s="1017"/>
      <c r="KHL86" s="1017"/>
      <c r="KHM86" s="1017"/>
      <c r="KHN86" s="1017"/>
      <c r="KHO86" s="1017"/>
      <c r="KHP86" s="1017"/>
      <c r="KHQ86" s="1017"/>
      <c r="KHR86" s="1017"/>
      <c r="KHS86" s="1017"/>
      <c r="KHT86" s="1017"/>
      <c r="KHU86" s="1017"/>
      <c r="KHV86" s="1017"/>
      <c r="KHW86" s="1017"/>
      <c r="KHX86" s="1017"/>
      <c r="KHY86" s="1017"/>
      <c r="KHZ86" s="1017"/>
      <c r="KIA86" s="1017"/>
      <c r="KIB86" s="1017"/>
      <c r="KIC86" s="1017"/>
      <c r="KID86" s="1017"/>
      <c r="KIE86" s="1017"/>
      <c r="KIF86" s="1017"/>
      <c r="KIG86" s="1017"/>
      <c r="KIH86" s="1017"/>
      <c r="KII86" s="1017"/>
      <c r="KIJ86" s="1017"/>
      <c r="KIK86" s="1017"/>
      <c r="KIL86" s="1017"/>
      <c r="KIM86" s="1017"/>
      <c r="KIN86" s="1017"/>
      <c r="KIO86" s="1017"/>
      <c r="KIP86" s="1017"/>
      <c r="KIQ86" s="1017"/>
      <c r="KIR86" s="1017"/>
      <c r="KIS86" s="1017"/>
      <c r="KIT86" s="1017"/>
      <c r="KIU86" s="1017"/>
      <c r="KIV86" s="1017"/>
      <c r="KIW86" s="1017"/>
      <c r="KIX86" s="1017"/>
      <c r="KIY86" s="1017"/>
      <c r="KIZ86" s="1017"/>
      <c r="KJA86" s="1017"/>
      <c r="KJB86" s="1017"/>
      <c r="KJC86" s="1017"/>
      <c r="KJD86" s="1017"/>
      <c r="KJE86" s="1017"/>
      <c r="KJF86" s="1017"/>
      <c r="KJG86" s="1017"/>
      <c r="KJH86" s="1017"/>
      <c r="KJI86" s="1017"/>
      <c r="KJJ86" s="1017"/>
      <c r="KJK86" s="1017"/>
      <c r="KJL86" s="1017"/>
      <c r="KJM86" s="1017"/>
      <c r="KJN86" s="1017"/>
      <c r="KJO86" s="1017"/>
      <c r="KJP86" s="1017"/>
      <c r="KJQ86" s="1017"/>
      <c r="KJR86" s="1017"/>
      <c r="KJS86" s="1017"/>
      <c r="KJT86" s="1017"/>
      <c r="KJU86" s="1017"/>
      <c r="KJV86" s="1017"/>
      <c r="KJW86" s="1017"/>
      <c r="KJX86" s="1017"/>
      <c r="KJY86" s="1017"/>
      <c r="KJZ86" s="1017"/>
      <c r="KKA86" s="1017"/>
      <c r="KKB86" s="1017"/>
      <c r="KKC86" s="1017"/>
      <c r="KKD86" s="1017"/>
      <c r="KKE86" s="1017"/>
      <c r="KKF86" s="1017"/>
      <c r="KKG86" s="1017"/>
      <c r="KKH86" s="1017"/>
      <c r="KKI86" s="1017"/>
      <c r="KKJ86" s="1017"/>
      <c r="KKK86" s="1017"/>
      <c r="KKL86" s="1017"/>
      <c r="KKM86" s="1017"/>
      <c r="KKN86" s="1017"/>
      <c r="KKO86" s="1017"/>
      <c r="KKP86" s="1017"/>
      <c r="KKQ86" s="1017"/>
      <c r="KKR86" s="1017"/>
      <c r="KKS86" s="1017"/>
      <c r="KKT86" s="1017"/>
      <c r="KKU86" s="1017"/>
      <c r="KKV86" s="1017"/>
      <c r="KKW86" s="1017"/>
      <c r="KKX86" s="1017"/>
      <c r="KKY86" s="1017"/>
      <c r="KKZ86" s="1017"/>
      <c r="KLA86" s="1017"/>
      <c r="KLB86" s="1017"/>
      <c r="KLC86" s="1017"/>
      <c r="KLD86" s="1017"/>
      <c r="KLE86" s="1017"/>
      <c r="KLF86" s="1017"/>
      <c r="KLG86" s="1017"/>
      <c r="KLH86" s="1017"/>
      <c r="KLI86" s="1017"/>
      <c r="KLJ86" s="1017"/>
      <c r="KLK86" s="1017"/>
      <c r="KLL86" s="1017"/>
      <c r="KLM86" s="1017"/>
      <c r="KLN86" s="1017"/>
      <c r="KLO86" s="1017"/>
      <c r="KLP86" s="1017"/>
      <c r="KLQ86" s="1017"/>
      <c r="KLR86" s="1017"/>
      <c r="KLS86" s="1017"/>
      <c r="KLT86" s="1017"/>
      <c r="KLU86" s="1017"/>
      <c r="KLV86" s="1017"/>
      <c r="KLW86" s="1017"/>
      <c r="KLX86" s="1017"/>
      <c r="KLY86" s="1017"/>
      <c r="KLZ86" s="1017"/>
      <c r="KMA86" s="1017"/>
      <c r="KMB86" s="1017"/>
      <c r="KMC86" s="1017"/>
      <c r="KMD86" s="1017"/>
      <c r="KME86" s="1017"/>
      <c r="KMF86" s="1017"/>
      <c r="KMG86" s="1017"/>
      <c r="KMH86" s="1017"/>
      <c r="KMI86" s="1017"/>
      <c r="KMJ86" s="1017"/>
      <c r="KMK86" s="1017"/>
      <c r="KML86" s="1017"/>
      <c r="KMM86" s="1017"/>
      <c r="KMN86" s="1017"/>
      <c r="KMO86" s="1017"/>
      <c r="KMP86" s="1017"/>
      <c r="KMQ86" s="1017"/>
      <c r="KMR86" s="1017"/>
      <c r="KMS86" s="1017"/>
      <c r="KMT86" s="1017"/>
      <c r="KMU86" s="1017"/>
      <c r="KMV86" s="1017"/>
      <c r="KMW86" s="1017"/>
      <c r="KMX86" s="1017"/>
      <c r="KMY86" s="1017"/>
      <c r="KMZ86" s="1017"/>
      <c r="KNA86" s="1017"/>
      <c r="KNB86" s="1017"/>
      <c r="KNC86" s="1017"/>
      <c r="KND86" s="1017"/>
      <c r="KNE86" s="1017"/>
      <c r="KNF86" s="1017"/>
      <c r="KNG86" s="1017"/>
      <c r="KNH86" s="1017"/>
      <c r="KNI86" s="1017"/>
      <c r="KNJ86" s="1017"/>
      <c r="KNK86" s="1017"/>
      <c r="KNL86" s="1017"/>
      <c r="KNM86" s="1017"/>
      <c r="KNN86" s="1017"/>
      <c r="KNO86" s="1017"/>
      <c r="KNP86" s="1017"/>
      <c r="KNQ86" s="1017"/>
      <c r="KNR86" s="1017"/>
      <c r="KNS86" s="1017"/>
      <c r="KNT86" s="1017"/>
      <c r="KNU86" s="1017"/>
      <c r="KNV86" s="1017"/>
      <c r="KNW86" s="1017"/>
      <c r="KNX86" s="1017"/>
      <c r="KNY86" s="1017"/>
      <c r="KNZ86" s="1017"/>
      <c r="KOA86" s="1017"/>
      <c r="KOB86" s="1017"/>
      <c r="KOC86" s="1017"/>
      <c r="KOD86" s="1017"/>
      <c r="KOE86" s="1017"/>
      <c r="KOF86" s="1017"/>
      <c r="KOG86" s="1017"/>
      <c r="KOH86" s="1017"/>
      <c r="KOI86" s="1017"/>
      <c r="KOJ86" s="1017"/>
      <c r="KOK86" s="1017"/>
      <c r="KOL86" s="1017"/>
      <c r="KOM86" s="1017"/>
      <c r="KON86" s="1017"/>
      <c r="KOO86" s="1017"/>
      <c r="KOP86" s="1017"/>
      <c r="KOQ86" s="1017"/>
      <c r="KOR86" s="1017"/>
      <c r="KOS86" s="1017"/>
      <c r="KOT86" s="1017"/>
      <c r="KOU86" s="1017"/>
      <c r="KOV86" s="1017"/>
      <c r="KOW86" s="1017"/>
      <c r="KOX86" s="1017"/>
      <c r="KOY86" s="1017"/>
      <c r="KOZ86" s="1017"/>
      <c r="KPA86" s="1017"/>
      <c r="KPB86" s="1017"/>
      <c r="KPC86" s="1017"/>
      <c r="KPD86" s="1017"/>
      <c r="KPE86" s="1017"/>
      <c r="KPF86" s="1017"/>
      <c r="KPG86" s="1017"/>
      <c r="KPH86" s="1017"/>
      <c r="KPI86" s="1017"/>
      <c r="KPJ86" s="1017"/>
      <c r="KPK86" s="1017"/>
      <c r="KPL86" s="1017"/>
      <c r="KPM86" s="1017"/>
      <c r="KPN86" s="1017"/>
      <c r="KPO86" s="1017"/>
      <c r="KPP86" s="1017"/>
      <c r="KPQ86" s="1017"/>
      <c r="KPR86" s="1017"/>
      <c r="KPS86" s="1017"/>
      <c r="KPT86" s="1017"/>
      <c r="KPU86" s="1017"/>
      <c r="KPV86" s="1017"/>
      <c r="KPW86" s="1017"/>
      <c r="KPX86" s="1017"/>
      <c r="KPY86" s="1017"/>
      <c r="KPZ86" s="1017"/>
      <c r="KQA86" s="1017"/>
      <c r="KQB86" s="1017"/>
      <c r="KQC86" s="1017"/>
      <c r="KQD86" s="1017"/>
      <c r="KQE86" s="1017"/>
      <c r="KQF86" s="1017"/>
      <c r="KQG86" s="1017"/>
      <c r="KQH86" s="1017"/>
      <c r="KQI86" s="1017"/>
      <c r="KQJ86" s="1017"/>
      <c r="KQK86" s="1017"/>
      <c r="KQL86" s="1017"/>
      <c r="KQM86" s="1017"/>
      <c r="KQN86" s="1017"/>
      <c r="KQO86" s="1017"/>
      <c r="KQP86" s="1017"/>
      <c r="KQQ86" s="1017"/>
      <c r="KQR86" s="1017"/>
      <c r="KQS86" s="1017"/>
      <c r="KQT86" s="1017"/>
      <c r="KQU86" s="1017"/>
      <c r="KQV86" s="1017"/>
      <c r="KQW86" s="1017"/>
      <c r="KQX86" s="1017"/>
      <c r="KQY86" s="1017"/>
      <c r="KQZ86" s="1017"/>
      <c r="KRA86" s="1017"/>
      <c r="KRB86" s="1017"/>
      <c r="KRC86" s="1017"/>
      <c r="KRD86" s="1017"/>
      <c r="KRE86" s="1017"/>
      <c r="KRF86" s="1017"/>
      <c r="KRG86" s="1017"/>
      <c r="KRH86" s="1017"/>
      <c r="KRI86" s="1017"/>
      <c r="KRJ86" s="1017"/>
      <c r="KRK86" s="1017"/>
      <c r="KRL86" s="1017"/>
      <c r="KRM86" s="1017"/>
      <c r="KRN86" s="1017"/>
      <c r="KRO86" s="1017"/>
      <c r="KRP86" s="1017"/>
      <c r="KRQ86" s="1017"/>
      <c r="KRR86" s="1017"/>
      <c r="KRS86" s="1017"/>
      <c r="KRT86" s="1017"/>
      <c r="KRU86" s="1017"/>
      <c r="KRV86" s="1017"/>
      <c r="KRW86" s="1017"/>
      <c r="KRX86" s="1017"/>
      <c r="KRY86" s="1017"/>
      <c r="KRZ86" s="1017"/>
      <c r="KSA86" s="1017"/>
      <c r="KSB86" s="1017"/>
      <c r="KSC86" s="1017"/>
      <c r="KSD86" s="1017"/>
      <c r="KSE86" s="1017"/>
      <c r="KSF86" s="1017"/>
      <c r="KSG86" s="1017"/>
      <c r="KSH86" s="1017"/>
      <c r="KSI86" s="1017"/>
      <c r="KSJ86" s="1017"/>
      <c r="KSK86" s="1017"/>
      <c r="KSL86" s="1017"/>
      <c r="KSM86" s="1017"/>
      <c r="KSN86" s="1017"/>
      <c r="KSO86" s="1017"/>
      <c r="KSP86" s="1017"/>
      <c r="KSQ86" s="1017"/>
      <c r="KSR86" s="1017"/>
      <c r="KSS86" s="1017"/>
      <c r="KST86" s="1017"/>
      <c r="KSU86" s="1017"/>
      <c r="KSV86" s="1017"/>
      <c r="KSW86" s="1017"/>
      <c r="KSX86" s="1017"/>
      <c r="KSY86" s="1017"/>
      <c r="KSZ86" s="1017"/>
      <c r="KTA86" s="1017"/>
      <c r="KTB86" s="1017"/>
      <c r="KTC86" s="1017"/>
      <c r="KTD86" s="1017"/>
      <c r="KTE86" s="1017"/>
      <c r="KTF86" s="1017"/>
      <c r="KTG86" s="1017"/>
      <c r="KTH86" s="1017"/>
      <c r="KTI86" s="1017"/>
      <c r="KTJ86" s="1017"/>
      <c r="KTK86" s="1017"/>
      <c r="KTL86" s="1017"/>
      <c r="KTM86" s="1017"/>
      <c r="KTN86" s="1017"/>
      <c r="KTO86" s="1017"/>
      <c r="KTP86" s="1017"/>
      <c r="KTQ86" s="1017"/>
      <c r="KTR86" s="1017"/>
      <c r="KTS86" s="1017"/>
      <c r="KTT86" s="1017"/>
      <c r="KTU86" s="1017"/>
      <c r="KTV86" s="1017"/>
      <c r="KTW86" s="1017"/>
      <c r="KTX86" s="1017"/>
      <c r="KTY86" s="1017"/>
      <c r="KTZ86" s="1017"/>
      <c r="KUA86" s="1017"/>
      <c r="KUB86" s="1017"/>
      <c r="KUC86" s="1017"/>
      <c r="KUD86" s="1017"/>
      <c r="KUE86" s="1017"/>
      <c r="KUF86" s="1017"/>
      <c r="KUG86" s="1017"/>
      <c r="KUH86" s="1017"/>
      <c r="KUI86" s="1017"/>
      <c r="KUJ86" s="1017"/>
      <c r="KUK86" s="1017"/>
      <c r="KUL86" s="1017"/>
      <c r="KUM86" s="1017"/>
      <c r="KUN86" s="1017"/>
      <c r="KUO86" s="1017"/>
      <c r="KUP86" s="1017"/>
      <c r="KUQ86" s="1017"/>
      <c r="KUR86" s="1017"/>
      <c r="KUS86" s="1017"/>
      <c r="KUT86" s="1017"/>
      <c r="KUU86" s="1017"/>
      <c r="KUV86" s="1017"/>
      <c r="KUW86" s="1017"/>
      <c r="KUX86" s="1017"/>
      <c r="KUY86" s="1017"/>
      <c r="KUZ86" s="1017"/>
      <c r="KVA86" s="1017"/>
      <c r="KVB86" s="1017"/>
      <c r="KVC86" s="1017"/>
      <c r="KVD86" s="1017"/>
      <c r="KVE86" s="1017"/>
      <c r="KVF86" s="1017"/>
      <c r="KVG86" s="1017"/>
      <c r="KVH86" s="1017"/>
      <c r="KVI86" s="1017"/>
      <c r="KVJ86" s="1017"/>
      <c r="KVK86" s="1017"/>
      <c r="KVL86" s="1017"/>
      <c r="KVM86" s="1017"/>
      <c r="KVN86" s="1017"/>
      <c r="KVO86" s="1017"/>
      <c r="KVP86" s="1017"/>
      <c r="KVQ86" s="1017"/>
      <c r="KVR86" s="1017"/>
      <c r="KVS86" s="1017"/>
      <c r="KVT86" s="1017"/>
      <c r="KVU86" s="1017"/>
      <c r="KVV86" s="1017"/>
      <c r="KVW86" s="1017"/>
      <c r="KVX86" s="1017"/>
      <c r="KVY86" s="1017"/>
      <c r="KVZ86" s="1017"/>
      <c r="KWA86" s="1017"/>
      <c r="KWB86" s="1017"/>
      <c r="KWC86" s="1017"/>
      <c r="KWD86" s="1017"/>
      <c r="KWE86" s="1017"/>
      <c r="KWF86" s="1017"/>
      <c r="KWG86" s="1017"/>
      <c r="KWH86" s="1017"/>
      <c r="KWI86" s="1017"/>
      <c r="KWJ86" s="1017"/>
      <c r="KWK86" s="1017"/>
      <c r="KWL86" s="1017"/>
      <c r="KWM86" s="1017"/>
      <c r="KWN86" s="1017"/>
      <c r="KWO86" s="1017"/>
      <c r="KWP86" s="1017"/>
      <c r="KWQ86" s="1017"/>
      <c r="KWR86" s="1017"/>
      <c r="KWS86" s="1017"/>
      <c r="KWT86" s="1017"/>
      <c r="KWU86" s="1017"/>
      <c r="KWV86" s="1017"/>
      <c r="KWW86" s="1017"/>
      <c r="KWX86" s="1017"/>
      <c r="KWY86" s="1017"/>
      <c r="KWZ86" s="1017"/>
      <c r="KXA86" s="1017"/>
      <c r="KXB86" s="1017"/>
      <c r="KXC86" s="1017"/>
      <c r="KXD86" s="1017"/>
      <c r="KXE86" s="1017"/>
      <c r="KXF86" s="1017"/>
      <c r="KXG86" s="1017"/>
      <c r="KXH86" s="1017"/>
      <c r="KXI86" s="1017"/>
      <c r="KXJ86" s="1017"/>
      <c r="KXK86" s="1017"/>
      <c r="KXL86" s="1017"/>
      <c r="KXM86" s="1017"/>
      <c r="KXN86" s="1017"/>
      <c r="KXO86" s="1017"/>
      <c r="KXP86" s="1017"/>
      <c r="KXQ86" s="1017"/>
      <c r="KXR86" s="1017"/>
      <c r="KXS86" s="1017"/>
      <c r="KXT86" s="1017"/>
      <c r="KXU86" s="1017"/>
      <c r="KXV86" s="1017"/>
      <c r="KXW86" s="1017"/>
      <c r="KXX86" s="1017"/>
      <c r="KXY86" s="1017"/>
      <c r="KXZ86" s="1017"/>
      <c r="KYA86" s="1017"/>
      <c r="KYB86" s="1017"/>
      <c r="KYC86" s="1017"/>
      <c r="KYD86" s="1017"/>
      <c r="KYE86" s="1017"/>
      <c r="KYF86" s="1017"/>
      <c r="KYG86" s="1017"/>
      <c r="KYH86" s="1017"/>
      <c r="KYI86" s="1017"/>
      <c r="KYJ86" s="1017"/>
      <c r="KYK86" s="1017"/>
      <c r="KYL86" s="1017"/>
      <c r="KYM86" s="1017"/>
      <c r="KYN86" s="1017"/>
      <c r="KYO86" s="1017"/>
      <c r="KYP86" s="1017"/>
      <c r="KYQ86" s="1017"/>
      <c r="KYR86" s="1017"/>
      <c r="KYS86" s="1017"/>
      <c r="KYT86" s="1017"/>
      <c r="KYU86" s="1017"/>
      <c r="KYV86" s="1017"/>
      <c r="KYW86" s="1017"/>
      <c r="KYX86" s="1017"/>
      <c r="KYY86" s="1017"/>
      <c r="KYZ86" s="1017"/>
      <c r="KZA86" s="1017"/>
      <c r="KZB86" s="1017"/>
      <c r="KZC86" s="1017"/>
      <c r="KZD86" s="1017"/>
      <c r="KZE86" s="1017"/>
      <c r="KZF86" s="1017"/>
      <c r="KZG86" s="1017"/>
      <c r="KZH86" s="1017"/>
      <c r="KZI86" s="1017"/>
      <c r="KZJ86" s="1017"/>
      <c r="KZK86" s="1017"/>
      <c r="KZL86" s="1017"/>
      <c r="KZM86" s="1017"/>
      <c r="KZN86" s="1017"/>
      <c r="KZO86" s="1017"/>
      <c r="KZP86" s="1017"/>
      <c r="KZQ86" s="1017"/>
      <c r="KZR86" s="1017"/>
      <c r="KZS86" s="1017"/>
      <c r="KZT86" s="1017"/>
      <c r="KZU86" s="1017"/>
      <c r="KZV86" s="1017"/>
      <c r="KZW86" s="1017"/>
      <c r="KZX86" s="1017"/>
      <c r="KZY86" s="1017"/>
      <c r="KZZ86" s="1017"/>
      <c r="LAA86" s="1017"/>
      <c r="LAB86" s="1017"/>
      <c r="LAC86" s="1017"/>
      <c r="LAD86" s="1017"/>
      <c r="LAE86" s="1017"/>
      <c r="LAF86" s="1017"/>
      <c r="LAG86" s="1017"/>
      <c r="LAH86" s="1017"/>
      <c r="LAI86" s="1017"/>
      <c r="LAJ86" s="1017"/>
      <c r="LAK86" s="1017"/>
      <c r="LAL86" s="1017"/>
      <c r="LAM86" s="1017"/>
      <c r="LAN86" s="1017"/>
      <c r="LAO86" s="1017"/>
      <c r="LAP86" s="1017"/>
      <c r="LAQ86" s="1017"/>
      <c r="LAR86" s="1017"/>
      <c r="LAS86" s="1017"/>
      <c r="LAT86" s="1017"/>
      <c r="LAU86" s="1017"/>
      <c r="LAV86" s="1017"/>
      <c r="LAW86" s="1017"/>
      <c r="LAX86" s="1017"/>
      <c r="LAY86" s="1017"/>
      <c r="LAZ86" s="1017"/>
      <c r="LBA86" s="1017"/>
      <c r="LBB86" s="1017"/>
      <c r="LBC86" s="1017"/>
      <c r="LBD86" s="1017"/>
      <c r="LBE86" s="1017"/>
      <c r="LBF86" s="1017"/>
      <c r="LBG86" s="1017"/>
      <c r="LBH86" s="1017"/>
      <c r="LBI86" s="1017"/>
      <c r="LBJ86" s="1017"/>
      <c r="LBK86" s="1017"/>
      <c r="LBL86" s="1017"/>
      <c r="LBM86" s="1017"/>
      <c r="LBN86" s="1017"/>
      <c r="LBO86" s="1017"/>
      <c r="LBP86" s="1017"/>
      <c r="LBQ86" s="1017"/>
      <c r="LBR86" s="1017"/>
      <c r="LBS86" s="1017"/>
      <c r="LBT86" s="1017"/>
      <c r="LBU86" s="1017"/>
      <c r="LBV86" s="1017"/>
      <c r="LBW86" s="1017"/>
      <c r="LBX86" s="1017"/>
      <c r="LBY86" s="1017"/>
      <c r="LBZ86" s="1017"/>
      <c r="LCA86" s="1017"/>
      <c r="LCB86" s="1017"/>
      <c r="LCC86" s="1017"/>
      <c r="LCD86" s="1017"/>
      <c r="LCE86" s="1017"/>
      <c r="LCF86" s="1017"/>
      <c r="LCG86" s="1017"/>
      <c r="LCH86" s="1017"/>
      <c r="LCI86" s="1017"/>
      <c r="LCJ86" s="1017"/>
      <c r="LCK86" s="1017"/>
      <c r="LCL86" s="1017"/>
      <c r="LCM86" s="1017"/>
      <c r="LCN86" s="1017"/>
      <c r="LCO86" s="1017"/>
      <c r="LCP86" s="1017"/>
      <c r="LCQ86" s="1017"/>
      <c r="LCR86" s="1017"/>
      <c r="LCS86" s="1017"/>
      <c r="LCT86" s="1017"/>
      <c r="LCU86" s="1017"/>
      <c r="LCV86" s="1017"/>
      <c r="LCW86" s="1017"/>
      <c r="LCX86" s="1017"/>
      <c r="LCY86" s="1017"/>
      <c r="LCZ86" s="1017"/>
      <c r="LDA86" s="1017"/>
      <c r="LDB86" s="1017"/>
      <c r="LDC86" s="1017"/>
      <c r="LDD86" s="1017"/>
      <c r="LDE86" s="1017"/>
      <c r="LDF86" s="1017"/>
      <c r="LDG86" s="1017"/>
      <c r="LDH86" s="1017"/>
      <c r="LDI86" s="1017"/>
      <c r="LDJ86" s="1017"/>
      <c r="LDK86" s="1017"/>
      <c r="LDL86" s="1017"/>
      <c r="LDM86" s="1017"/>
      <c r="LDN86" s="1017"/>
      <c r="LDO86" s="1017"/>
      <c r="LDP86" s="1017"/>
      <c r="LDQ86" s="1017"/>
      <c r="LDR86" s="1017"/>
      <c r="LDS86" s="1017"/>
      <c r="LDT86" s="1017"/>
      <c r="LDU86" s="1017"/>
      <c r="LDV86" s="1017"/>
      <c r="LDW86" s="1017"/>
      <c r="LDX86" s="1017"/>
      <c r="LDY86" s="1017"/>
      <c r="LDZ86" s="1017"/>
      <c r="LEA86" s="1017"/>
      <c r="LEB86" s="1017"/>
      <c r="LEC86" s="1017"/>
      <c r="LED86" s="1017"/>
      <c r="LEE86" s="1017"/>
      <c r="LEF86" s="1017"/>
      <c r="LEG86" s="1017"/>
      <c r="LEH86" s="1017"/>
      <c r="LEI86" s="1017"/>
      <c r="LEJ86" s="1017"/>
      <c r="LEK86" s="1017"/>
      <c r="LEL86" s="1017"/>
      <c r="LEM86" s="1017"/>
      <c r="LEN86" s="1017"/>
      <c r="LEO86" s="1017"/>
      <c r="LEP86" s="1017"/>
      <c r="LEQ86" s="1017"/>
      <c r="LER86" s="1017"/>
      <c r="LES86" s="1017"/>
      <c r="LET86" s="1017"/>
      <c r="LEU86" s="1017"/>
      <c r="LEV86" s="1017"/>
      <c r="LEW86" s="1017"/>
      <c r="LEX86" s="1017"/>
      <c r="LEY86" s="1017"/>
      <c r="LEZ86" s="1017"/>
      <c r="LFA86" s="1017"/>
      <c r="LFB86" s="1017"/>
      <c r="LFC86" s="1017"/>
      <c r="LFD86" s="1017"/>
      <c r="LFE86" s="1017"/>
      <c r="LFF86" s="1017"/>
      <c r="LFG86" s="1017"/>
      <c r="LFH86" s="1017"/>
      <c r="LFI86" s="1017"/>
      <c r="LFJ86" s="1017"/>
      <c r="LFK86" s="1017"/>
      <c r="LFL86" s="1017"/>
      <c r="LFM86" s="1017"/>
      <c r="LFN86" s="1017"/>
      <c r="LFO86" s="1017"/>
      <c r="LFP86" s="1017"/>
      <c r="LFQ86" s="1017"/>
      <c r="LFR86" s="1017"/>
      <c r="LFS86" s="1017"/>
      <c r="LFT86" s="1017"/>
      <c r="LFU86" s="1017"/>
      <c r="LFV86" s="1017"/>
      <c r="LFW86" s="1017"/>
      <c r="LFX86" s="1017"/>
      <c r="LFY86" s="1017"/>
      <c r="LFZ86" s="1017"/>
      <c r="LGA86" s="1017"/>
      <c r="LGB86" s="1017"/>
      <c r="LGC86" s="1017"/>
      <c r="LGD86" s="1017"/>
      <c r="LGE86" s="1017"/>
      <c r="LGF86" s="1017"/>
      <c r="LGG86" s="1017"/>
      <c r="LGH86" s="1017"/>
      <c r="LGI86" s="1017"/>
      <c r="LGJ86" s="1017"/>
      <c r="LGK86" s="1017"/>
      <c r="LGL86" s="1017"/>
      <c r="LGM86" s="1017"/>
      <c r="LGN86" s="1017"/>
      <c r="LGO86" s="1017"/>
      <c r="LGP86" s="1017"/>
      <c r="LGQ86" s="1017"/>
      <c r="LGR86" s="1017"/>
      <c r="LGS86" s="1017"/>
      <c r="LGT86" s="1017"/>
      <c r="LGU86" s="1017"/>
      <c r="LGV86" s="1017"/>
      <c r="LGW86" s="1017"/>
      <c r="LGX86" s="1017"/>
      <c r="LGY86" s="1017"/>
      <c r="LGZ86" s="1017"/>
      <c r="LHA86" s="1017"/>
      <c r="LHB86" s="1017"/>
      <c r="LHC86" s="1017"/>
      <c r="LHD86" s="1017"/>
      <c r="LHE86" s="1017"/>
      <c r="LHF86" s="1017"/>
      <c r="LHG86" s="1017"/>
      <c r="LHH86" s="1017"/>
      <c r="LHI86" s="1017"/>
      <c r="LHJ86" s="1017"/>
      <c r="LHK86" s="1017"/>
      <c r="LHL86" s="1017"/>
      <c r="LHM86" s="1017"/>
      <c r="LHN86" s="1017"/>
      <c r="LHO86" s="1017"/>
      <c r="LHP86" s="1017"/>
      <c r="LHQ86" s="1017"/>
      <c r="LHR86" s="1017"/>
      <c r="LHS86" s="1017"/>
      <c r="LHT86" s="1017"/>
      <c r="LHU86" s="1017"/>
      <c r="LHV86" s="1017"/>
      <c r="LHW86" s="1017"/>
      <c r="LHX86" s="1017"/>
      <c r="LHY86" s="1017"/>
      <c r="LHZ86" s="1017"/>
      <c r="LIA86" s="1017"/>
      <c r="LIB86" s="1017"/>
      <c r="LIC86" s="1017"/>
      <c r="LID86" s="1017"/>
      <c r="LIE86" s="1017"/>
      <c r="LIF86" s="1017"/>
      <c r="LIG86" s="1017"/>
      <c r="LIH86" s="1017"/>
      <c r="LII86" s="1017"/>
      <c r="LIJ86" s="1017"/>
      <c r="LIK86" s="1017"/>
      <c r="LIL86" s="1017"/>
      <c r="LIM86" s="1017"/>
      <c r="LIN86" s="1017"/>
      <c r="LIO86" s="1017"/>
      <c r="LIP86" s="1017"/>
      <c r="LIQ86" s="1017"/>
      <c r="LIR86" s="1017"/>
      <c r="LIS86" s="1017"/>
      <c r="LIT86" s="1017"/>
      <c r="LIU86" s="1017"/>
      <c r="LIV86" s="1017"/>
      <c r="LIW86" s="1017"/>
      <c r="LIX86" s="1017"/>
      <c r="LIY86" s="1017"/>
      <c r="LIZ86" s="1017"/>
      <c r="LJA86" s="1017"/>
      <c r="LJB86" s="1017"/>
      <c r="LJC86" s="1017"/>
      <c r="LJD86" s="1017"/>
      <c r="LJE86" s="1017"/>
      <c r="LJF86" s="1017"/>
      <c r="LJG86" s="1017"/>
      <c r="LJH86" s="1017"/>
      <c r="LJI86" s="1017"/>
      <c r="LJJ86" s="1017"/>
      <c r="LJK86" s="1017"/>
      <c r="LJL86" s="1017"/>
      <c r="LJM86" s="1017"/>
      <c r="LJN86" s="1017"/>
      <c r="LJO86" s="1017"/>
      <c r="LJP86" s="1017"/>
      <c r="LJQ86" s="1017"/>
      <c r="LJR86" s="1017"/>
      <c r="LJS86" s="1017"/>
      <c r="LJT86" s="1017"/>
      <c r="LJU86" s="1017"/>
      <c r="LJV86" s="1017"/>
      <c r="LJW86" s="1017"/>
      <c r="LJX86" s="1017"/>
      <c r="LJY86" s="1017"/>
      <c r="LJZ86" s="1017"/>
      <c r="LKA86" s="1017"/>
      <c r="LKB86" s="1017"/>
      <c r="LKC86" s="1017"/>
      <c r="LKD86" s="1017"/>
      <c r="LKE86" s="1017"/>
      <c r="LKF86" s="1017"/>
      <c r="LKG86" s="1017"/>
      <c r="LKH86" s="1017"/>
      <c r="LKI86" s="1017"/>
      <c r="LKJ86" s="1017"/>
      <c r="LKK86" s="1017"/>
      <c r="LKL86" s="1017"/>
      <c r="LKM86" s="1017"/>
      <c r="LKN86" s="1017"/>
      <c r="LKO86" s="1017"/>
      <c r="LKP86" s="1017"/>
      <c r="LKQ86" s="1017"/>
      <c r="LKR86" s="1017"/>
      <c r="LKS86" s="1017"/>
      <c r="LKT86" s="1017"/>
      <c r="LKU86" s="1017"/>
      <c r="LKV86" s="1017"/>
      <c r="LKW86" s="1017"/>
      <c r="LKX86" s="1017"/>
      <c r="LKY86" s="1017"/>
      <c r="LKZ86" s="1017"/>
      <c r="LLA86" s="1017"/>
      <c r="LLB86" s="1017"/>
      <c r="LLC86" s="1017"/>
      <c r="LLD86" s="1017"/>
      <c r="LLE86" s="1017"/>
      <c r="LLF86" s="1017"/>
      <c r="LLG86" s="1017"/>
      <c r="LLH86" s="1017"/>
      <c r="LLI86" s="1017"/>
      <c r="LLJ86" s="1017"/>
      <c r="LLK86" s="1017"/>
      <c r="LLL86" s="1017"/>
      <c r="LLM86" s="1017"/>
      <c r="LLN86" s="1017"/>
      <c r="LLO86" s="1017"/>
      <c r="LLP86" s="1017"/>
      <c r="LLQ86" s="1017"/>
      <c r="LLR86" s="1017"/>
      <c r="LLS86" s="1017"/>
      <c r="LLT86" s="1017"/>
      <c r="LLU86" s="1017"/>
      <c r="LLV86" s="1017"/>
      <c r="LLW86" s="1017"/>
      <c r="LLX86" s="1017"/>
      <c r="LLY86" s="1017"/>
      <c r="LLZ86" s="1017"/>
      <c r="LMA86" s="1017"/>
      <c r="LMB86" s="1017"/>
      <c r="LMC86" s="1017"/>
      <c r="LMD86" s="1017"/>
      <c r="LME86" s="1017"/>
      <c r="LMF86" s="1017"/>
      <c r="LMG86" s="1017"/>
      <c r="LMH86" s="1017"/>
      <c r="LMI86" s="1017"/>
      <c r="LMJ86" s="1017"/>
      <c r="LMK86" s="1017"/>
      <c r="LML86" s="1017"/>
      <c r="LMM86" s="1017"/>
      <c r="LMN86" s="1017"/>
      <c r="LMO86" s="1017"/>
      <c r="LMP86" s="1017"/>
      <c r="LMQ86" s="1017"/>
      <c r="LMR86" s="1017"/>
      <c r="LMS86" s="1017"/>
      <c r="LMT86" s="1017"/>
      <c r="LMU86" s="1017"/>
      <c r="LMV86" s="1017"/>
      <c r="LMW86" s="1017"/>
      <c r="LMX86" s="1017"/>
      <c r="LMY86" s="1017"/>
      <c r="LMZ86" s="1017"/>
      <c r="LNA86" s="1017"/>
      <c r="LNB86" s="1017"/>
      <c r="LNC86" s="1017"/>
      <c r="LND86" s="1017"/>
      <c r="LNE86" s="1017"/>
      <c r="LNF86" s="1017"/>
      <c r="LNG86" s="1017"/>
      <c r="LNH86" s="1017"/>
      <c r="LNI86" s="1017"/>
      <c r="LNJ86" s="1017"/>
      <c r="LNK86" s="1017"/>
      <c r="LNL86" s="1017"/>
      <c r="LNM86" s="1017"/>
      <c r="LNN86" s="1017"/>
      <c r="LNO86" s="1017"/>
      <c r="LNP86" s="1017"/>
      <c r="LNQ86" s="1017"/>
      <c r="LNR86" s="1017"/>
      <c r="LNS86" s="1017"/>
      <c r="LNT86" s="1017"/>
      <c r="LNU86" s="1017"/>
      <c r="LNV86" s="1017"/>
      <c r="LNW86" s="1017"/>
      <c r="LNX86" s="1017"/>
      <c r="LNY86" s="1017"/>
      <c r="LNZ86" s="1017"/>
      <c r="LOA86" s="1017"/>
      <c r="LOB86" s="1017"/>
      <c r="LOC86" s="1017"/>
      <c r="LOD86" s="1017"/>
      <c r="LOE86" s="1017"/>
      <c r="LOF86" s="1017"/>
      <c r="LOG86" s="1017"/>
      <c r="LOH86" s="1017"/>
      <c r="LOI86" s="1017"/>
      <c r="LOJ86" s="1017"/>
      <c r="LOK86" s="1017"/>
      <c r="LOL86" s="1017"/>
      <c r="LOM86" s="1017"/>
      <c r="LON86" s="1017"/>
      <c r="LOO86" s="1017"/>
      <c r="LOP86" s="1017"/>
      <c r="LOQ86" s="1017"/>
      <c r="LOR86" s="1017"/>
      <c r="LOS86" s="1017"/>
      <c r="LOT86" s="1017"/>
      <c r="LOU86" s="1017"/>
      <c r="LOV86" s="1017"/>
      <c r="LOW86" s="1017"/>
      <c r="LOX86" s="1017"/>
      <c r="LOY86" s="1017"/>
      <c r="LOZ86" s="1017"/>
      <c r="LPA86" s="1017"/>
      <c r="LPB86" s="1017"/>
      <c r="LPC86" s="1017"/>
      <c r="LPD86" s="1017"/>
      <c r="LPE86" s="1017"/>
      <c r="LPF86" s="1017"/>
      <c r="LPG86" s="1017"/>
      <c r="LPH86" s="1017"/>
      <c r="LPI86" s="1017"/>
      <c r="LPJ86" s="1017"/>
      <c r="LPK86" s="1017"/>
      <c r="LPL86" s="1017"/>
      <c r="LPM86" s="1017"/>
      <c r="LPN86" s="1017"/>
      <c r="LPO86" s="1017"/>
      <c r="LPP86" s="1017"/>
      <c r="LPQ86" s="1017"/>
      <c r="LPR86" s="1017"/>
      <c r="LPS86" s="1017"/>
      <c r="LPT86" s="1017"/>
      <c r="LPU86" s="1017"/>
      <c r="LPV86" s="1017"/>
      <c r="LPW86" s="1017"/>
      <c r="LPX86" s="1017"/>
      <c r="LPY86" s="1017"/>
      <c r="LPZ86" s="1017"/>
      <c r="LQA86" s="1017"/>
      <c r="LQB86" s="1017"/>
      <c r="LQC86" s="1017"/>
      <c r="LQD86" s="1017"/>
      <c r="LQE86" s="1017"/>
      <c r="LQF86" s="1017"/>
      <c r="LQG86" s="1017"/>
      <c r="LQH86" s="1017"/>
      <c r="LQI86" s="1017"/>
      <c r="LQJ86" s="1017"/>
      <c r="LQK86" s="1017"/>
      <c r="LQL86" s="1017"/>
      <c r="LQM86" s="1017"/>
      <c r="LQN86" s="1017"/>
      <c r="LQO86" s="1017"/>
      <c r="LQP86" s="1017"/>
      <c r="LQQ86" s="1017"/>
      <c r="LQR86" s="1017"/>
      <c r="LQS86" s="1017"/>
      <c r="LQT86" s="1017"/>
      <c r="LQU86" s="1017"/>
      <c r="LQV86" s="1017"/>
      <c r="LQW86" s="1017"/>
      <c r="LQX86" s="1017"/>
      <c r="LQY86" s="1017"/>
      <c r="LQZ86" s="1017"/>
      <c r="LRA86" s="1017"/>
      <c r="LRB86" s="1017"/>
      <c r="LRC86" s="1017"/>
      <c r="LRD86" s="1017"/>
      <c r="LRE86" s="1017"/>
      <c r="LRF86" s="1017"/>
      <c r="LRG86" s="1017"/>
      <c r="LRH86" s="1017"/>
      <c r="LRI86" s="1017"/>
      <c r="LRJ86" s="1017"/>
      <c r="LRK86" s="1017"/>
      <c r="LRL86" s="1017"/>
      <c r="LRM86" s="1017"/>
      <c r="LRN86" s="1017"/>
      <c r="LRO86" s="1017"/>
      <c r="LRP86" s="1017"/>
      <c r="LRQ86" s="1017"/>
      <c r="LRR86" s="1017"/>
      <c r="LRS86" s="1017"/>
      <c r="LRT86" s="1017"/>
      <c r="LRU86" s="1017"/>
      <c r="LRV86" s="1017"/>
      <c r="LRW86" s="1017"/>
      <c r="LRX86" s="1017"/>
      <c r="LRY86" s="1017"/>
      <c r="LRZ86" s="1017"/>
      <c r="LSA86" s="1017"/>
      <c r="LSB86" s="1017"/>
      <c r="LSC86" s="1017"/>
      <c r="LSD86" s="1017"/>
      <c r="LSE86" s="1017"/>
      <c r="LSF86" s="1017"/>
      <c r="LSG86" s="1017"/>
      <c r="LSH86" s="1017"/>
      <c r="LSI86" s="1017"/>
      <c r="LSJ86" s="1017"/>
      <c r="LSK86" s="1017"/>
      <c r="LSL86" s="1017"/>
      <c r="LSM86" s="1017"/>
      <c r="LSN86" s="1017"/>
      <c r="LSO86" s="1017"/>
      <c r="LSP86" s="1017"/>
      <c r="LSQ86" s="1017"/>
      <c r="LSR86" s="1017"/>
      <c r="LSS86" s="1017"/>
      <c r="LST86" s="1017"/>
      <c r="LSU86" s="1017"/>
      <c r="LSV86" s="1017"/>
      <c r="LSW86" s="1017"/>
      <c r="LSX86" s="1017"/>
      <c r="LSY86" s="1017"/>
      <c r="LSZ86" s="1017"/>
      <c r="LTA86" s="1017"/>
      <c r="LTB86" s="1017"/>
      <c r="LTC86" s="1017"/>
      <c r="LTD86" s="1017"/>
      <c r="LTE86" s="1017"/>
      <c r="LTF86" s="1017"/>
      <c r="LTG86" s="1017"/>
      <c r="LTH86" s="1017"/>
      <c r="LTI86" s="1017"/>
      <c r="LTJ86" s="1017"/>
      <c r="LTK86" s="1017"/>
      <c r="LTL86" s="1017"/>
      <c r="LTM86" s="1017"/>
      <c r="LTN86" s="1017"/>
      <c r="LTO86" s="1017"/>
      <c r="LTP86" s="1017"/>
      <c r="LTQ86" s="1017"/>
      <c r="LTR86" s="1017"/>
      <c r="LTS86" s="1017"/>
      <c r="LTT86" s="1017"/>
      <c r="LTU86" s="1017"/>
      <c r="LTV86" s="1017"/>
      <c r="LTW86" s="1017"/>
      <c r="LTX86" s="1017"/>
      <c r="LTY86" s="1017"/>
      <c r="LTZ86" s="1017"/>
      <c r="LUA86" s="1017"/>
      <c r="LUB86" s="1017"/>
      <c r="LUC86" s="1017"/>
      <c r="LUD86" s="1017"/>
      <c r="LUE86" s="1017"/>
      <c r="LUF86" s="1017"/>
      <c r="LUG86" s="1017"/>
      <c r="LUH86" s="1017"/>
      <c r="LUI86" s="1017"/>
      <c r="LUJ86" s="1017"/>
      <c r="LUK86" s="1017"/>
      <c r="LUL86" s="1017"/>
      <c r="LUM86" s="1017"/>
      <c r="LUN86" s="1017"/>
      <c r="LUO86" s="1017"/>
      <c r="LUP86" s="1017"/>
      <c r="LUQ86" s="1017"/>
      <c r="LUR86" s="1017"/>
      <c r="LUS86" s="1017"/>
      <c r="LUT86" s="1017"/>
      <c r="LUU86" s="1017"/>
      <c r="LUV86" s="1017"/>
      <c r="LUW86" s="1017"/>
      <c r="LUX86" s="1017"/>
      <c r="LUY86" s="1017"/>
      <c r="LUZ86" s="1017"/>
      <c r="LVA86" s="1017"/>
      <c r="LVB86" s="1017"/>
      <c r="LVC86" s="1017"/>
      <c r="LVD86" s="1017"/>
      <c r="LVE86" s="1017"/>
      <c r="LVF86" s="1017"/>
      <c r="LVG86" s="1017"/>
      <c r="LVH86" s="1017"/>
      <c r="LVI86" s="1017"/>
      <c r="LVJ86" s="1017"/>
      <c r="LVK86" s="1017"/>
      <c r="LVL86" s="1017"/>
      <c r="LVM86" s="1017"/>
      <c r="LVN86" s="1017"/>
      <c r="LVO86" s="1017"/>
      <c r="LVP86" s="1017"/>
      <c r="LVQ86" s="1017"/>
      <c r="LVR86" s="1017"/>
      <c r="LVS86" s="1017"/>
      <c r="LVT86" s="1017"/>
      <c r="LVU86" s="1017"/>
      <c r="LVV86" s="1017"/>
      <c r="LVW86" s="1017"/>
      <c r="LVX86" s="1017"/>
      <c r="LVY86" s="1017"/>
      <c r="LVZ86" s="1017"/>
      <c r="LWA86" s="1017"/>
      <c r="LWB86" s="1017"/>
      <c r="LWC86" s="1017"/>
      <c r="LWD86" s="1017"/>
      <c r="LWE86" s="1017"/>
      <c r="LWF86" s="1017"/>
      <c r="LWG86" s="1017"/>
      <c r="LWH86" s="1017"/>
      <c r="LWI86" s="1017"/>
      <c r="LWJ86" s="1017"/>
      <c r="LWK86" s="1017"/>
      <c r="LWL86" s="1017"/>
      <c r="LWM86" s="1017"/>
      <c r="LWN86" s="1017"/>
      <c r="LWO86" s="1017"/>
      <c r="LWP86" s="1017"/>
      <c r="LWQ86" s="1017"/>
      <c r="LWR86" s="1017"/>
      <c r="LWS86" s="1017"/>
      <c r="LWT86" s="1017"/>
      <c r="LWU86" s="1017"/>
      <c r="LWV86" s="1017"/>
      <c r="LWW86" s="1017"/>
      <c r="LWX86" s="1017"/>
      <c r="LWY86" s="1017"/>
      <c r="LWZ86" s="1017"/>
      <c r="LXA86" s="1017"/>
      <c r="LXB86" s="1017"/>
      <c r="LXC86" s="1017"/>
      <c r="LXD86" s="1017"/>
      <c r="LXE86" s="1017"/>
      <c r="LXF86" s="1017"/>
      <c r="LXG86" s="1017"/>
      <c r="LXH86" s="1017"/>
      <c r="LXI86" s="1017"/>
      <c r="LXJ86" s="1017"/>
      <c r="LXK86" s="1017"/>
      <c r="LXL86" s="1017"/>
      <c r="LXM86" s="1017"/>
      <c r="LXN86" s="1017"/>
      <c r="LXO86" s="1017"/>
      <c r="LXP86" s="1017"/>
      <c r="LXQ86" s="1017"/>
      <c r="LXR86" s="1017"/>
      <c r="LXS86" s="1017"/>
      <c r="LXT86" s="1017"/>
      <c r="LXU86" s="1017"/>
      <c r="LXV86" s="1017"/>
      <c r="LXW86" s="1017"/>
      <c r="LXX86" s="1017"/>
      <c r="LXY86" s="1017"/>
      <c r="LXZ86" s="1017"/>
      <c r="LYA86" s="1017"/>
      <c r="LYB86" s="1017"/>
      <c r="LYC86" s="1017"/>
      <c r="LYD86" s="1017"/>
      <c r="LYE86" s="1017"/>
      <c r="LYF86" s="1017"/>
      <c r="LYG86" s="1017"/>
      <c r="LYH86" s="1017"/>
      <c r="LYI86" s="1017"/>
      <c r="LYJ86" s="1017"/>
      <c r="LYK86" s="1017"/>
      <c r="LYL86" s="1017"/>
      <c r="LYM86" s="1017"/>
      <c r="LYN86" s="1017"/>
      <c r="LYO86" s="1017"/>
      <c r="LYP86" s="1017"/>
      <c r="LYQ86" s="1017"/>
      <c r="LYR86" s="1017"/>
      <c r="LYS86" s="1017"/>
      <c r="LYT86" s="1017"/>
      <c r="LYU86" s="1017"/>
      <c r="LYV86" s="1017"/>
      <c r="LYW86" s="1017"/>
      <c r="LYX86" s="1017"/>
      <c r="LYY86" s="1017"/>
      <c r="LYZ86" s="1017"/>
      <c r="LZA86" s="1017"/>
      <c r="LZB86" s="1017"/>
      <c r="LZC86" s="1017"/>
      <c r="LZD86" s="1017"/>
      <c r="LZE86" s="1017"/>
      <c r="LZF86" s="1017"/>
      <c r="LZG86" s="1017"/>
      <c r="LZH86" s="1017"/>
      <c r="LZI86" s="1017"/>
      <c r="LZJ86" s="1017"/>
      <c r="LZK86" s="1017"/>
      <c r="LZL86" s="1017"/>
      <c r="LZM86" s="1017"/>
      <c r="LZN86" s="1017"/>
      <c r="LZO86" s="1017"/>
      <c r="LZP86" s="1017"/>
      <c r="LZQ86" s="1017"/>
      <c r="LZR86" s="1017"/>
      <c r="LZS86" s="1017"/>
      <c r="LZT86" s="1017"/>
      <c r="LZU86" s="1017"/>
      <c r="LZV86" s="1017"/>
      <c r="LZW86" s="1017"/>
      <c r="LZX86" s="1017"/>
      <c r="LZY86" s="1017"/>
      <c r="LZZ86" s="1017"/>
      <c r="MAA86" s="1017"/>
      <c r="MAB86" s="1017"/>
      <c r="MAC86" s="1017"/>
      <c r="MAD86" s="1017"/>
      <c r="MAE86" s="1017"/>
      <c r="MAF86" s="1017"/>
      <c r="MAG86" s="1017"/>
      <c r="MAH86" s="1017"/>
      <c r="MAI86" s="1017"/>
      <c r="MAJ86" s="1017"/>
      <c r="MAK86" s="1017"/>
      <c r="MAL86" s="1017"/>
      <c r="MAM86" s="1017"/>
      <c r="MAN86" s="1017"/>
      <c r="MAO86" s="1017"/>
      <c r="MAP86" s="1017"/>
      <c r="MAQ86" s="1017"/>
      <c r="MAR86" s="1017"/>
      <c r="MAS86" s="1017"/>
      <c r="MAT86" s="1017"/>
      <c r="MAU86" s="1017"/>
      <c r="MAV86" s="1017"/>
      <c r="MAW86" s="1017"/>
      <c r="MAX86" s="1017"/>
      <c r="MAY86" s="1017"/>
      <c r="MAZ86" s="1017"/>
      <c r="MBA86" s="1017"/>
      <c r="MBB86" s="1017"/>
      <c r="MBC86" s="1017"/>
      <c r="MBD86" s="1017"/>
      <c r="MBE86" s="1017"/>
      <c r="MBF86" s="1017"/>
      <c r="MBG86" s="1017"/>
      <c r="MBH86" s="1017"/>
      <c r="MBI86" s="1017"/>
      <c r="MBJ86" s="1017"/>
      <c r="MBK86" s="1017"/>
      <c r="MBL86" s="1017"/>
      <c r="MBM86" s="1017"/>
      <c r="MBN86" s="1017"/>
      <c r="MBO86" s="1017"/>
      <c r="MBP86" s="1017"/>
      <c r="MBQ86" s="1017"/>
      <c r="MBR86" s="1017"/>
      <c r="MBS86" s="1017"/>
      <c r="MBT86" s="1017"/>
      <c r="MBU86" s="1017"/>
      <c r="MBV86" s="1017"/>
      <c r="MBW86" s="1017"/>
      <c r="MBX86" s="1017"/>
      <c r="MBY86" s="1017"/>
      <c r="MBZ86" s="1017"/>
      <c r="MCA86" s="1017"/>
      <c r="MCB86" s="1017"/>
      <c r="MCC86" s="1017"/>
      <c r="MCD86" s="1017"/>
      <c r="MCE86" s="1017"/>
      <c r="MCF86" s="1017"/>
      <c r="MCG86" s="1017"/>
      <c r="MCH86" s="1017"/>
      <c r="MCI86" s="1017"/>
      <c r="MCJ86" s="1017"/>
      <c r="MCK86" s="1017"/>
      <c r="MCL86" s="1017"/>
      <c r="MCM86" s="1017"/>
      <c r="MCN86" s="1017"/>
      <c r="MCO86" s="1017"/>
      <c r="MCP86" s="1017"/>
      <c r="MCQ86" s="1017"/>
      <c r="MCR86" s="1017"/>
      <c r="MCS86" s="1017"/>
      <c r="MCT86" s="1017"/>
      <c r="MCU86" s="1017"/>
      <c r="MCV86" s="1017"/>
      <c r="MCW86" s="1017"/>
      <c r="MCX86" s="1017"/>
      <c r="MCY86" s="1017"/>
      <c r="MCZ86" s="1017"/>
      <c r="MDA86" s="1017"/>
      <c r="MDB86" s="1017"/>
      <c r="MDC86" s="1017"/>
      <c r="MDD86" s="1017"/>
      <c r="MDE86" s="1017"/>
      <c r="MDF86" s="1017"/>
      <c r="MDG86" s="1017"/>
      <c r="MDH86" s="1017"/>
      <c r="MDI86" s="1017"/>
      <c r="MDJ86" s="1017"/>
      <c r="MDK86" s="1017"/>
      <c r="MDL86" s="1017"/>
      <c r="MDM86" s="1017"/>
      <c r="MDN86" s="1017"/>
      <c r="MDO86" s="1017"/>
      <c r="MDP86" s="1017"/>
      <c r="MDQ86" s="1017"/>
      <c r="MDR86" s="1017"/>
      <c r="MDS86" s="1017"/>
      <c r="MDT86" s="1017"/>
      <c r="MDU86" s="1017"/>
      <c r="MDV86" s="1017"/>
      <c r="MDW86" s="1017"/>
      <c r="MDX86" s="1017"/>
      <c r="MDY86" s="1017"/>
      <c r="MDZ86" s="1017"/>
      <c r="MEA86" s="1017"/>
      <c r="MEB86" s="1017"/>
      <c r="MEC86" s="1017"/>
      <c r="MED86" s="1017"/>
      <c r="MEE86" s="1017"/>
      <c r="MEF86" s="1017"/>
      <c r="MEG86" s="1017"/>
      <c r="MEH86" s="1017"/>
      <c r="MEI86" s="1017"/>
      <c r="MEJ86" s="1017"/>
      <c r="MEK86" s="1017"/>
      <c r="MEL86" s="1017"/>
      <c r="MEM86" s="1017"/>
      <c r="MEN86" s="1017"/>
      <c r="MEO86" s="1017"/>
      <c r="MEP86" s="1017"/>
      <c r="MEQ86" s="1017"/>
      <c r="MER86" s="1017"/>
      <c r="MES86" s="1017"/>
      <c r="MET86" s="1017"/>
      <c r="MEU86" s="1017"/>
      <c r="MEV86" s="1017"/>
      <c r="MEW86" s="1017"/>
      <c r="MEX86" s="1017"/>
      <c r="MEY86" s="1017"/>
      <c r="MEZ86" s="1017"/>
      <c r="MFA86" s="1017"/>
      <c r="MFB86" s="1017"/>
      <c r="MFC86" s="1017"/>
      <c r="MFD86" s="1017"/>
      <c r="MFE86" s="1017"/>
      <c r="MFF86" s="1017"/>
      <c r="MFG86" s="1017"/>
      <c r="MFH86" s="1017"/>
      <c r="MFI86" s="1017"/>
      <c r="MFJ86" s="1017"/>
      <c r="MFK86" s="1017"/>
      <c r="MFL86" s="1017"/>
      <c r="MFM86" s="1017"/>
      <c r="MFN86" s="1017"/>
      <c r="MFO86" s="1017"/>
      <c r="MFP86" s="1017"/>
      <c r="MFQ86" s="1017"/>
      <c r="MFR86" s="1017"/>
      <c r="MFS86" s="1017"/>
      <c r="MFT86" s="1017"/>
      <c r="MFU86" s="1017"/>
      <c r="MFV86" s="1017"/>
      <c r="MFW86" s="1017"/>
      <c r="MFX86" s="1017"/>
      <c r="MFY86" s="1017"/>
      <c r="MFZ86" s="1017"/>
      <c r="MGA86" s="1017"/>
      <c r="MGB86" s="1017"/>
      <c r="MGC86" s="1017"/>
      <c r="MGD86" s="1017"/>
      <c r="MGE86" s="1017"/>
      <c r="MGF86" s="1017"/>
      <c r="MGG86" s="1017"/>
      <c r="MGH86" s="1017"/>
      <c r="MGI86" s="1017"/>
      <c r="MGJ86" s="1017"/>
      <c r="MGK86" s="1017"/>
      <c r="MGL86" s="1017"/>
      <c r="MGM86" s="1017"/>
      <c r="MGN86" s="1017"/>
      <c r="MGO86" s="1017"/>
      <c r="MGP86" s="1017"/>
      <c r="MGQ86" s="1017"/>
      <c r="MGR86" s="1017"/>
      <c r="MGS86" s="1017"/>
      <c r="MGT86" s="1017"/>
      <c r="MGU86" s="1017"/>
      <c r="MGV86" s="1017"/>
      <c r="MGW86" s="1017"/>
      <c r="MGX86" s="1017"/>
      <c r="MGY86" s="1017"/>
      <c r="MGZ86" s="1017"/>
      <c r="MHA86" s="1017"/>
      <c r="MHB86" s="1017"/>
      <c r="MHC86" s="1017"/>
      <c r="MHD86" s="1017"/>
      <c r="MHE86" s="1017"/>
      <c r="MHF86" s="1017"/>
      <c r="MHG86" s="1017"/>
      <c r="MHH86" s="1017"/>
      <c r="MHI86" s="1017"/>
      <c r="MHJ86" s="1017"/>
      <c r="MHK86" s="1017"/>
      <c r="MHL86" s="1017"/>
      <c r="MHM86" s="1017"/>
      <c r="MHN86" s="1017"/>
      <c r="MHO86" s="1017"/>
      <c r="MHP86" s="1017"/>
      <c r="MHQ86" s="1017"/>
      <c r="MHR86" s="1017"/>
      <c r="MHS86" s="1017"/>
      <c r="MHT86" s="1017"/>
      <c r="MHU86" s="1017"/>
      <c r="MHV86" s="1017"/>
      <c r="MHW86" s="1017"/>
      <c r="MHX86" s="1017"/>
      <c r="MHY86" s="1017"/>
      <c r="MHZ86" s="1017"/>
      <c r="MIA86" s="1017"/>
      <c r="MIB86" s="1017"/>
      <c r="MIC86" s="1017"/>
      <c r="MID86" s="1017"/>
      <c r="MIE86" s="1017"/>
      <c r="MIF86" s="1017"/>
      <c r="MIG86" s="1017"/>
      <c r="MIH86" s="1017"/>
      <c r="MII86" s="1017"/>
      <c r="MIJ86" s="1017"/>
      <c r="MIK86" s="1017"/>
      <c r="MIL86" s="1017"/>
      <c r="MIM86" s="1017"/>
      <c r="MIN86" s="1017"/>
      <c r="MIO86" s="1017"/>
      <c r="MIP86" s="1017"/>
      <c r="MIQ86" s="1017"/>
      <c r="MIR86" s="1017"/>
      <c r="MIS86" s="1017"/>
      <c r="MIT86" s="1017"/>
      <c r="MIU86" s="1017"/>
      <c r="MIV86" s="1017"/>
      <c r="MIW86" s="1017"/>
      <c r="MIX86" s="1017"/>
      <c r="MIY86" s="1017"/>
      <c r="MIZ86" s="1017"/>
      <c r="MJA86" s="1017"/>
      <c r="MJB86" s="1017"/>
      <c r="MJC86" s="1017"/>
      <c r="MJD86" s="1017"/>
      <c r="MJE86" s="1017"/>
      <c r="MJF86" s="1017"/>
      <c r="MJG86" s="1017"/>
      <c r="MJH86" s="1017"/>
      <c r="MJI86" s="1017"/>
      <c r="MJJ86" s="1017"/>
      <c r="MJK86" s="1017"/>
      <c r="MJL86" s="1017"/>
      <c r="MJM86" s="1017"/>
      <c r="MJN86" s="1017"/>
      <c r="MJO86" s="1017"/>
      <c r="MJP86" s="1017"/>
      <c r="MJQ86" s="1017"/>
      <c r="MJR86" s="1017"/>
      <c r="MJS86" s="1017"/>
      <c r="MJT86" s="1017"/>
      <c r="MJU86" s="1017"/>
      <c r="MJV86" s="1017"/>
      <c r="MJW86" s="1017"/>
      <c r="MJX86" s="1017"/>
      <c r="MJY86" s="1017"/>
      <c r="MJZ86" s="1017"/>
      <c r="MKA86" s="1017"/>
      <c r="MKB86" s="1017"/>
      <c r="MKC86" s="1017"/>
      <c r="MKD86" s="1017"/>
      <c r="MKE86" s="1017"/>
      <c r="MKF86" s="1017"/>
      <c r="MKG86" s="1017"/>
      <c r="MKH86" s="1017"/>
      <c r="MKI86" s="1017"/>
      <c r="MKJ86" s="1017"/>
      <c r="MKK86" s="1017"/>
      <c r="MKL86" s="1017"/>
      <c r="MKM86" s="1017"/>
      <c r="MKN86" s="1017"/>
      <c r="MKO86" s="1017"/>
      <c r="MKP86" s="1017"/>
      <c r="MKQ86" s="1017"/>
      <c r="MKR86" s="1017"/>
      <c r="MKS86" s="1017"/>
      <c r="MKT86" s="1017"/>
      <c r="MKU86" s="1017"/>
      <c r="MKV86" s="1017"/>
      <c r="MKW86" s="1017"/>
      <c r="MKX86" s="1017"/>
      <c r="MKY86" s="1017"/>
      <c r="MKZ86" s="1017"/>
      <c r="MLA86" s="1017"/>
      <c r="MLB86" s="1017"/>
      <c r="MLC86" s="1017"/>
      <c r="MLD86" s="1017"/>
      <c r="MLE86" s="1017"/>
      <c r="MLF86" s="1017"/>
      <c r="MLG86" s="1017"/>
      <c r="MLH86" s="1017"/>
      <c r="MLI86" s="1017"/>
      <c r="MLJ86" s="1017"/>
      <c r="MLK86" s="1017"/>
      <c r="MLL86" s="1017"/>
      <c r="MLM86" s="1017"/>
      <c r="MLN86" s="1017"/>
      <c r="MLO86" s="1017"/>
      <c r="MLP86" s="1017"/>
      <c r="MLQ86" s="1017"/>
      <c r="MLR86" s="1017"/>
      <c r="MLS86" s="1017"/>
      <c r="MLT86" s="1017"/>
      <c r="MLU86" s="1017"/>
      <c r="MLV86" s="1017"/>
      <c r="MLW86" s="1017"/>
      <c r="MLX86" s="1017"/>
      <c r="MLY86" s="1017"/>
      <c r="MLZ86" s="1017"/>
      <c r="MMA86" s="1017"/>
      <c r="MMB86" s="1017"/>
      <c r="MMC86" s="1017"/>
      <c r="MMD86" s="1017"/>
      <c r="MME86" s="1017"/>
      <c r="MMF86" s="1017"/>
      <c r="MMG86" s="1017"/>
      <c r="MMH86" s="1017"/>
      <c r="MMI86" s="1017"/>
      <c r="MMJ86" s="1017"/>
      <c r="MMK86" s="1017"/>
      <c r="MML86" s="1017"/>
      <c r="MMM86" s="1017"/>
      <c r="MMN86" s="1017"/>
      <c r="MMO86" s="1017"/>
      <c r="MMP86" s="1017"/>
      <c r="MMQ86" s="1017"/>
      <c r="MMR86" s="1017"/>
      <c r="MMS86" s="1017"/>
      <c r="MMT86" s="1017"/>
      <c r="MMU86" s="1017"/>
      <c r="MMV86" s="1017"/>
      <c r="MMW86" s="1017"/>
      <c r="MMX86" s="1017"/>
      <c r="MMY86" s="1017"/>
      <c r="MMZ86" s="1017"/>
      <c r="MNA86" s="1017"/>
      <c r="MNB86" s="1017"/>
      <c r="MNC86" s="1017"/>
      <c r="MND86" s="1017"/>
      <c r="MNE86" s="1017"/>
      <c r="MNF86" s="1017"/>
      <c r="MNG86" s="1017"/>
      <c r="MNH86" s="1017"/>
      <c r="MNI86" s="1017"/>
      <c r="MNJ86" s="1017"/>
      <c r="MNK86" s="1017"/>
      <c r="MNL86" s="1017"/>
      <c r="MNM86" s="1017"/>
      <c r="MNN86" s="1017"/>
      <c r="MNO86" s="1017"/>
      <c r="MNP86" s="1017"/>
      <c r="MNQ86" s="1017"/>
      <c r="MNR86" s="1017"/>
      <c r="MNS86" s="1017"/>
      <c r="MNT86" s="1017"/>
      <c r="MNU86" s="1017"/>
      <c r="MNV86" s="1017"/>
      <c r="MNW86" s="1017"/>
      <c r="MNX86" s="1017"/>
      <c r="MNY86" s="1017"/>
      <c r="MNZ86" s="1017"/>
      <c r="MOA86" s="1017"/>
      <c r="MOB86" s="1017"/>
      <c r="MOC86" s="1017"/>
      <c r="MOD86" s="1017"/>
      <c r="MOE86" s="1017"/>
      <c r="MOF86" s="1017"/>
      <c r="MOG86" s="1017"/>
      <c r="MOH86" s="1017"/>
      <c r="MOI86" s="1017"/>
      <c r="MOJ86" s="1017"/>
      <c r="MOK86" s="1017"/>
      <c r="MOL86" s="1017"/>
      <c r="MOM86" s="1017"/>
      <c r="MON86" s="1017"/>
      <c r="MOO86" s="1017"/>
      <c r="MOP86" s="1017"/>
      <c r="MOQ86" s="1017"/>
      <c r="MOR86" s="1017"/>
      <c r="MOS86" s="1017"/>
      <c r="MOT86" s="1017"/>
      <c r="MOU86" s="1017"/>
      <c r="MOV86" s="1017"/>
      <c r="MOW86" s="1017"/>
      <c r="MOX86" s="1017"/>
      <c r="MOY86" s="1017"/>
      <c r="MOZ86" s="1017"/>
      <c r="MPA86" s="1017"/>
      <c r="MPB86" s="1017"/>
      <c r="MPC86" s="1017"/>
      <c r="MPD86" s="1017"/>
      <c r="MPE86" s="1017"/>
      <c r="MPF86" s="1017"/>
      <c r="MPG86" s="1017"/>
      <c r="MPH86" s="1017"/>
      <c r="MPI86" s="1017"/>
      <c r="MPJ86" s="1017"/>
      <c r="MPK86" s="1017"/>
      <c r="MPL86" s="1017"/>
      <c r="MPM86" s="1017"/>
      <c r="MPN86" s="1017"/>
      <c r="MPO86" s="1017"/>
      <c r="MPP86" s="1017"/>
      <c r="MPQ86" s="1017"/>
      <c r="MPR86" s="1017"/>
      <c r="MPS86" s="1017"/>
      <c r="MPT86" s="1017"/>
      <c r="MPU86" s="1017"/>
      <c r="MPV86" s="1017"/>
      <c r="MPW86" s="1017"/>
      <c r="MPX86" s="1017"/>
      <c r="MPY86" s="1017"/>
      <c r="MPZ86" s="1017"/>
      <c r="MQA86" s="1017"/>
      <c r="MQB86" s="1017"/>
      <c r="MQC86" s="1017"/>
      <c r="MQD86" s="1017"/>
      <c r="MQE86" s="1017"/>
      <c r="MQF86" s="1017"/>
      <c r="MQG86" s="1017"/>
      <c r="MQH86" s="1017"/>
      <c r="MQI86" s="1017"/>
      <c r="MQJ86" s="1017"/>
      <c r="MQK86" s="1017"/>
      <c r="MQL86" s="1017"/>
      <c r="MQM86" s="1017"/>
      <c r="MQN86" s="1017"/>
      <c r="MQO86" s="1017"/>
      <c r="MQP86" s="1017"/>
      <c r="MQQ86" s="1017"/>
      <c r="MQR86" s="1017"/>
      <c r="MQS86" s="1017"/>
      <c r="MQT86" s="1017"/>
      <c r="MQU86" s="1017"/>
      <c r="MQV86" s="1017"/>
      <c r="MQW86" s="1017"/>
      <c r="MQX86" s="1017"/>
      <c r="MQY86" s="1017"/>
      <c r="MQZ86" s="1017"/>
      <c r="MRA86" s="1017"/>
      <c r="MRB86" s="1017"/>
      <c r="MRC86" s="1017"/>
      <c r="MRD86" s="1017"/>
      <c r="MRE86" s="1017"/>
      <c r="MRF86" s="1017"/>
      <c r="MRG86" s="1017"/>
      <c r="MRH86" s="1017"/>
      <c r="MRI86" s="1017"/>
      <c r="MRJ86" s="1017"/>
      <c r="MRK86" s="1017"/>
      <c r="MRL86" s="1017"/>
      <c r="MRM86" s="1017"/>
      <c r="MRN86" s="1017"/>
      <c r="MRO86" s="1017"/>
      <c r="MRP86" s="1017"/>
      <c r="MRQ86" s="1017"/>
      <c r="MRR86" s="1017"/>
      <c r="MRS86" s="1017"/>
      <c r="MRT86" s="1017"/>
      <c r="MRU86" s="1017"/>
      <c r="MRV86" s="1017"/>
      <c r="MRW86" s="1017"/>
      <c r="MRX86" s="1017"/>
      <c r="MRY86" s="1017"/>
      <c r="MRZ86" s="1017"/>
      <c r="MSA86" s="1017"/>
      <c r="MSB86" s="1017"/>
      <c r="MSC86" s="1017"/>
      <c r="MSD86" s="1017"/>
      <c r="MSE86" s="1017"/>
      <c r="MSF86" s="1017"/>
      <c r="MSG86" s="1017"/>
      <c r="MSH86" s="1017"/>
      <c r="MSI86" s="1017"/>
      <c r="MSJ86" s="1017"/>
      <c r="MSK86" s="1017"/>
      <c r="MSL86" s="1017"/>
      <c r="MSM86" s="1017"/>
      <c r="MSN86" s="1017"/>
      <c r="MSO86" s="1017"/>
      <c r="MSP86" s="1017"/>
      <c r="MSQ86" s="1017"/>
      <c r="MSR86" s="1017"/>
      <c r="MSS86" s="1017"/>
      <c r="MST86" s="1017"/>
      <c r="MSU86" s="1017"/>
      <c r="MSV86" s="1017"/>
      <c r="MSW86" s="1017"/>
      <c r="MSX86" s="1017"/>
      <c r="MSY86" s="1017"/>
      <c r="MSZ86" s="1017"/>
      <c r="MTA86" s="1017"/>
      <c r="MTB86" s="1017"/>
      <c r="MTC86" s="1017"/>
      <c r="MTD86" s="1017"/>
      <c r="MTE86" s="1017"/>
      <c r="MTF86" s="1017"/>
      <c r="MTG86" s="1017"/>
      <c r="MTH86" s="1017"/>
      <c r="MTI86" s="1017"/>
      <c r="MTJ86" s="1017"/>
      <c r="MTK86" s="1017"/>
      <c r="MTL86" s="1017"/>
      <c r="MTM86" s="1017"/>
      <c r="MTN86" s="1017"/>
      <c r="MTO86" s="1017"/>
      <c r="MTP86" s="1017"/>
      <c r="MTQ86" s="1017"/>
      <c r="MTR86" s="1017"/>
      <c r="MTS86" s="1017"/>
      <c r="MTT86" s="1017"/>
      <c r="MTU86" s="1017"/>
      <c r="MTV86" s="1017"/>
      <c r="MTW86" s="1017"/>
      <c r="MTX86" s="1017"/>
      <c r="MTY86" s="1017"/>
      <c r="MTZ86" s="1017"/>
      <c r="MUA86" s="1017"/>
      <c r="MUB86" s="1017"/>
      <c r="MUC86" s="1017"/>
      <c r="MUD86" s="1017"/>
      <c r="MUE86" s="1017"/>
      <c r="MUF86" s="1017"/>
      <c r="MUG86" s="1017"/>
      <c r="MUH86" s="1017"/>
      <c r="MUI86" s="1017"/>
      <c r="MUJ86" s="1017"/>
      <c r="MUK86" s="1017"/>
      <c r="MUL86" s="1017"/>
      <c r="MUM86" s="1017"/>
      <c r="MUN86" s="1017"/>
      <c r="MUO86" s="1017"/>
      <c r="MUP86" s="1017"/>
      <c r="MUQ86" s="1017"/>
      <c r="MUR86" s="1017"/>
      <c r="MUS86" s="1017"/>
      <c r="MUT86" s="1017"/>
      <c r="MUU86" s="1017"/>
      <c r="MUV86" s="1017"/>
      <c r="MUW86" s="1017"/>
      <c r="MUX86" s="1017"/>
      <c r="MUY86" s="1017"/>
      <c r="MUZ86" s="1017"/>
      <c r="MVA86" s="1017"/>
      <c r="MVB86" s="1017"/>
      <c r="MVC86" s="1017"/>
      <c r="MVD86" s="1017"/>
      <c r="MVE86" s="1017"/>
      <c r="MVF86" s="1017"/>
      <c r="MVG86" s="1017"/>
      <c r="MVH86" s="1017"/>
      <c r="MVI86" s="1017"/>
      <c r="MVJ86" s="1017"/>
      <c r="MVK86" s="1017"/>
      <c r="MVL86" s="1017"/>
      <c r="MVM86" s="1017"/>
      <c r="MVN86" s="1017"/>
      <c r="MVO86" s="1017"/>
      <c r="MVP86" s="1017"/>
      <c r="MVQ86" s="1017"/>
      <c r="MVR86" s="1017"/>
      <c r="MVS86" s="1017"/>
      <c r="MVT86" s="1017"/>
      <c r="MVU86" s="1017"/>
      <c r="MVV86" s="1017"/>
      <c r="MVW86" s="1017"/>
      <c r="MVX86" s="1017"/>
      <c r="MVY86" s="1017"/>
      <c r="MVZ86" s="1017"/>
      <c r="MWA86" s="1017"/>
      <c r="MWB86" s="1017"/>
      <c r="MWC86" s="1017"/>
      <c r="MWD86" s="1017"/>
      <c r="MWE86" s="1017"/>
      <c r="MWF86" s="1017"/>
      <c r="MWG86" s="1017"/>
      <c r="MWH86" s="1017"/>
      <c r="MWI86" s="1017"/>
      <c r="MWJ86" s="1017"/>
      <c r="MWK86" s="1017"/>
      <c r="MWL86" s="1017"/>
      <c r="MWM86" s="1017"/>
      <c r="MWN86" s="1017"/>
      <c r="MWO86" s="1017"/>
      <c r="MWP86" s="1017"/>
      <c r="MWQ86" s="1017"/>
      <c r="MWR86" s="1017"/>
      <c r="MWS86" s="1017"/>
      <c r="MWT86" s="1017"/>
      <c r="MWU86" s="1017"/>
      <c r="MWV86" s="1017"/>
      <c r="MWW86" s="1017"/>
      <c r="MWX86" s="1017"/>
      <c r="MWY86" s="1017"/>
      <c r="MWZ86" s="1017"/>
      <c r="MXA86" s="1017"/>
      <c r="MXB86" s="1017"/>
      <c r="MXC86" s="1017"/>
      <c r="MXD86" s="1017"/>
      <c r="MXE86" s="1017"/>
      <c r="MXF86" s="1017"/>
      <c r="MXG86" s="1017"/>
      <c r="MXH86" s="1017"/>
      <c r="MXI86" s="1017"/>
      <c r="MXJ86" s="1017"/>
      <c r="MXK86" s="1017"/>
      <c r="MXL86" s="1017"/>
      <c r="MXM86" s="1017"/>
      <c r="MXN86" s="1017"/>
      <c r="MXO86" s="1017"/>
      <c r="MXP86" s="1017"/>
      <c r="MXQ86" s="1017"/>
      <c r="MXR86" s="1017"/>
      <c r="MXS86" s="1017"/>
      <c r="MXT86" s="1017"/>
      <c r="MXU86" s="1017"/>
      <c r="MXV86" s="1017"/>
      <c r="MXW86" s="1017"/>
      <c r="MXX86" s="1017"/>
      <c r="MXY86" s="1017"/>
      <c r="MXZ86" s="1017"/>
      <c r="MYA86" s="1017"/>
      <c r="MYB86" s="1017"/>
      <c r="MYC86" s="1017"/>
      <c r="MYD86" s="1017"/>
      <c r="MYE86" s="1017"/>
      <c r="MYF86" s="1017"/>
      <c r="MYG86" s="1017"/>
      <c r="MYH86" s="1017"/>
      <c r="MYI86" s="1017"/>
      <c r="MYJ86" s="1017"/>
      <c r="MYK86" s="1017"/>
      <c r="MYL86" s="1017"/>
      <c r="MYM86" s="1017"/>
      <c r="MYN86" s="1017"/>
      <c r="MYO86" s="1017"/>
      <c r="MYP86" s="1017"/>
      <c r="MYQ86" s="1017"/>
      <c r="MYR86" s="1017"/>
      <c r="MYS86" s="1017"/>
      <c r="MYT86" s="1017"/>
      <c r="MYU86" s="1017"/>
      <c r="MYV86" s="1017"/>
      <c r="MYW86" s="1017"/>
      <c r="MYX86" s="1017"/>
      <c r="MYY86" s="1017"/>
      <c r="MYZ86" s="1017"/>
      <c r="MZA86" s="1017"/>
      <c r="MZB86" s="1017"/>
      <c r="MZC86" s="1017"/>
      <c r="MZD86" s="1017"/>
      <c r="MZE86" s="1017"/>
      <c r="MZF86" s="1017"/>
      <c r="MZG86" s="1017"/>
      <c r="MZH86" s="1017"/>
      <c r="MZI86" s="1017"/>
      <c r="MZJ86" s="1017"/>
      <c r="MZK86" s="1017"/>
      <c r="MZL86" s="1017"/>
      <c r="MZM86" s="1017"/>
      <c r="MZN86" s="1017"/>
      <c r="MZO86" s="1017"/>
      <c r="MZP86" s="1017"/>
      <c r="MZQ86" s="1017"/>
      <c r="MZR86" s="1017"/>
      <c r="MZS86" s="1017"/>
      <c r="MZT86" s="1017"/>
      <c r="MZU86" s="1017"/>
      <c r="MZV86" s="1017"/>
      <c r="MZW86" s="1017"/>
      <c r="MZX86" s="1017"/>
      <c r="MZY86" s="1017"/>
      <c r="MZZ86" s="1017"/>
      <c r="NAA86" s="1017"/>
      <c r="NAB86" s="1017"/>
      <c r="NAC86" s="1017"/>
      <c r="NAD86" s="1017"/>
      <c r="NAE86" s="1017"/>
      <c r="NAF86" s="1017"/>
      <c r="NAG86" s="1017"/>
      <c r="NAH86" s="1017"/>
      <c r="NAI86" s="1017"/>
      <c r="NAJ86" s="1017"/>
      <c r="NAK86" s="1017"/>
      <c r="NAL86" s="1017"/>
      <c r="NAM86" s="1017"/>
      <c r="NAN86" s="1017"/>
      <c r="NAO86" s="1017"/>
      <c r="NAP86" s="1017"/>
      <c r="NAQ86" s="1017"/>
      <c r="NAR86" s="1017"/>
      <c r="NAS86" s="1017"/>
      <c r="NAT86" s="1017"/>
      <c r="NAU86" s="1017"/>
      <c r="NAV86" s="1017"/>
      <c r="NAW86" s="1017"/>
      <c r="NAX86" s="1017"/>
      <c r="NAY86" s="1017"/>
      <c r="NAZ86" s="1017"/>
      <c r="NBA86" s="1017"/>
      <c r="NBB86" s="1017"/>
      <c r="NBC86" s="1017"/>
      <c r="NBD86" s="1017"/>
      <c r="NBE86" s="1017"/>
      <c r="NBF86" s="1017"/>
      <c r="NBG86" s="1017"/>
      <c r="NBH86" s="1017"/>
      <c r="NBI86" s="1017"/>
      <c r="NBJ86" s="1017"/>
      <c r="NBK86" s="1017"/>
      <c r="NBL86" s="1017"/>
      <c r="NBM86" s="1017"/>
      <c r="NBN86" s="1017"/>
      <c r="NBO86" s="1017"/>
      <c r="NBP86" s="1017"/>
      <c r="NBQ86" s="1017"/>
      <c r="NBR86" s="1017"/>
      <c r="NBS86" s="1017"/>
      <c r="NBT86" s="1017"/>
      <c r="NBU86" s="1017"/>
      <c r="NBV86" s="1017"/>
      <c r="NBW86" s="1017"/>
      <c r="NBX86" s="1017"/>
      <c r="NBY86" s="1017"/>
      <c r="NBZ86" s="1017"/>
      <c r="NCA86" s="1017"/>
      <c r="NCB86" s="1017"/>
      <c r="NCC86" s="1017"/>
      <c r="NCD86" s="1017"/>
      <c r="NCE86" s="1017"/>
      <c r="NCF86" s="1017"/>
      <c r="NCG86" s="1017"/>
      <c r="NCH86" s="1017"/>
      <c r="NCI86" s="1017"/>
      <c r="NCJ86" s="1017"/>
      <c r="NCK86" s="1017"/>
      <c r="NCL86" s="1017"/>
      <c r="NCM86" s="1017"/>
      <c r="NCN86" s="1017"/>
      <c r="NCO86" s="1017"/>
      <c r="NCP86" s="1017"/>
      <c r="NCQ86" s="1017"/>
      <c r="NCR86" s="1017"/>
      <c r="NCS86" s="1017"/>
      <c r="NCT86" s="1017"/>
      <c r="NCU86" s="1017"/>
      <c r="NCV86" s="1017"/>
      <c r="NCW86" s="1017"/>
      <c r="NCX86" s="1017"/>
      <c r="NCY86" s="1017"/>
      <c r="NCZ86" s="1017"/>
      <c r="NDA86" s="1017"/>
      <c r="NDB86" s="1017"/>
      <c r="NDC86" s="1017"/>
      <c r="NDD86" s="1017"/>
      <c r="NDE86" s="1017"/>
      <c r="NDF86" s="1017"/>
      <c r="NDG86" s="1017"/>
      <c r="NDH86" s="1017"/>
      <c r="NDI86" s="1017"/>
      <c r="NDJ86" s="1017"/>
      <c r="NDK86" s="1017"/>
      <c r="NDL86" s="1017"/>
      <c r="NDM86" s="1017"/>
      <c r="NDN86" s="1017"/>
      <c r="NDO86" s="1017"/>
      <c r="NDP86" s="1017"/>
      <c r="NDQ86" s="1017"/>
      <c r="NDR86" s="1017"/>
      <c r="NDS86" s="1017"/>
      <c r="NDT86" s="1017"/>
      <c r="NDU86" s="1017"/>
      <c r="NDV86" s="1017"/>
      <c r="NDW86" s="1017"/>
      <c r="NDX86" s="1017"/>
      <c r="NDY86" s="1017"/>
      <c r="NDZ86" s="1017"/>
      <c r="NEA86" s="1017"/>
      <c r="NEB86" s="1017"/>
      <c r="NEC86" s="1017"/>
      <c r="NED86" s="1017"/>
      <c r="NEE86" s="1017"/>
      <c r="NEF86" s="1017"/>
      <c r="NEG86" s="1017"/>
      <c r="NEH86" s="1017"/>
      <c r="NEI86" s="1017"/>
      <c r="NEJ86" s="1017"/>
      <c r="NEK86" s="1017"/>
      <c r="NEL86" s="1017"/>
      <c r="NEM86" s="1017"/>
      <c r="NEN86" s="1017"/>
      <c r="NEO86" s="1017"/>
      <c r="NEP86" s="1017"/>
      <c r="NEQ86" s="1017"/>
      <c r="NER86" s="1017"/>
      <c r="NES86" s="1017"/>
      <c r="NET86" s="1017"/>
      <c r="NEU86" s="1017"/>
      <c r="NEV86" s="1017"/>
      <c r="NEW86" s="1017"/>
      <c r="NEX86" s="1017"/>
      <c r="NEY86" s="1017"/>
      <c r="NEZ86" s="1017"/>
      <c r="NFA86" s="1017"/>
      <c r="NFB86" s="1017"/>
      <c r="NFC86" s="1017"/>
      <c r="NFD86" s="1017"/>
      <c r="NFE86" s="1017"/>
      <c r="NFF86" s="1017"/>
      <c r="NFG86" s="1017"/>
      <c r="NFH86" s="1017"/>
      <c r="NFI86" s="1017"/>
      <c r="NFJ86" s="1017"/>
      <c r="NFK86" s="1017"/>
      <c r="NFL86" s="1017"/>
      <c r="NFM86" s="1017"/>
      <c r="NFN86" s="1017"/>
      <c r="NFO86" s="1017"/>
      <c r="NFP86" s="1017"/>
      <c r="NFQ86" s="1017"/>
      <c r="NFR86" s="1017"/>
      <c r="NFS86" s="1017"/>
      <c r="NFT86" s="1017"/>
      <c r="NFU86" s="1017"/>
      <c r="NFV86" s="1017"/>
      <c r="NFW86" s="1017"/>
      <c r="NFX86" s="1017"/>
      <c r="NFY86" s="1017"/>
      <c r="NFZ86" s="1017"/>
      <c r="NGA86" s="1017"/>
      <c r="NGB86" s="1017"/>
      <c r="NGC86" s="1017"/>
      <c r="NGD86" s="1017"/>
      <c r="NGE86" s="1017"/>
      <c r="NGF86" s="1017"/>
      <c r="NGG86" s="1017"/>
      <c r="NGH86" s="1017"/>
      <c r="NGI86" s="1017"/>
      <c r="NGJ86" s="1017"/>
      <c r="NGK86" s="1017"/>
      <c r="NGL86" s="1017"/>
      <c r="NGM86" s="1017"/>
      <c r="NGN86" s="1017"/>
      <c r="NGO86" s="1017"/>
      <c r="NGP86" s="1017"/>
      <c r="NGQ86" s="1017"/>
      <c r="NGR86" s="1017"/>
      <c r="NGS86" s="1017"/>
      <c r="NGT86" s="1017"/>
      <c r="NGU86" s="1017"/>
      <c r="NGV86" s="1017"/>
      <c r="NGW86" s="1017"/>
      <c r="NGX86" s="1017"/>
      <c r="NGY86" s="1017"/>
      <c r="NGZ86" s="1017"/>
      <c r="NHA86" s="1017"/>
      <c r="NHB86" s="1017"/>
      <c r="NHC86" s="1017"/>
      <c r="NHD86" s="1017"/>
      <c r="NHE86" s="1017"/>
      <c r="NHF86" s="1017"/>
      <c r="NHG86" s="1017"/>
      <c r="NHH86" s="1017"/>
      <c r="NHI86" s="1017"/>
      <c r="NHJ86" s="1017"/>
      <c r="NHK86" s="1017"/>
      <c r="NHL86" s="1017"/>
      <c r="NHM86" s="1017"/>
      <c r="NHN86" s="1017"/>
      <c r="NHO86" s="1017"/>
      <c r="NHP86" s="1017"/>
      <c r="NHQ86" s="1017"/>
      <c r="NHR86" s="1017"/>
      <c r="NHS86" s="1017"/>
      <c r="NHT86" s="1017"/>
      <c r="NHU86" s="1017"/>
      <c r="NHV86" s="1017"/>
      <c r="NHW86" s="1017"/>
      <c r="NHX86" s="1017"/>
      <c r="NHY86" s="1017"/>
      <c r="NHZ86" s="1017"/>
      <c r="NIA86" s="1017"/>
      <c r="NIB86" s="1017"/>
      <c r="NIC86" s="1017"/>
      <c r="NID86" s="1017"/>
      <c r="NIE86" s="1017"/>
      <c r="NIF86" s="1017"/>
      <c r="NIG86" s="1017"/>
      <c r="NIH86" s="1017"/>
      <c r="NII86" s="1017"/>
      <c r="NIJ86" s="1017"/>
      <c r="NIK86" s="1017"/>
      <c r="NIL86" s="1017"/>
      <c r="NIM86" s="1017"/>
      <c r="NIN86" s="1017"/>
      <c r="NIO86" s="1017"/>
      <c r="NIP86" s="1017"/>
      <c r="NIQ86" s="1017"/>
      <c r="NIR86" s="1017"/>
      <c r="NIS86" s="1017"/>
      <c r="NIT86" s="1017"/>
      <c r="NIU86" s="1017"/>
      <c r="NIV86" s="1017"/>
      <c r="NIW86" s="1017"/>
      <c r="NIX86" s="1017"/>
      <c r="NIY86" s="1017"/>
      <c r="NIZ86" s="1017"/>
      <c r="NJA86" s="1017"/>
      <c r="NJB86" s="1017"/>
      <c r="NJC86" s="1017"/>
      <c r="NJD86" s="1017"/>
      <c r="NJE86" s="1017"/>
      <c r="NJF86" s="1017"/>
      <c r="NJG86" s="1017"/>
      <c r="NJH86" s="1017"/>
      <c r="NJI86" s="1017"/>
      <c r="NJJ86" s="1017"/>
      <c r="NJK86" s="1017"/>
      <c r="NJL86" s="1017"/>
      <c r="NJM86" s="1017"/>
      <c r="NJN86" s="1017"/>
      <c r="NJO86" s="1017"/>
      <c r="NJP86" s="1017"/>
      <c r="NJQ86" s="1017"/>
      <c r="NJR86" s="1017"/>
      <c r="NJS86" s="1017"/>
      <c r="NJT86" s="1017"/>
      <c r="NJU86" s="1017"/>
      <c r="NJV86" s="1017"/>
      <c r="NJW86" s="1017"/>
      <c r="NJX86" s="1017"/>
      <c r="NJY86" s="1017"/>
      <c r="NJZ86" s="1017"/>
      <c r="NKA86" s="1017"/>
      <c r="NKB86" s="1017"/>
      <c r="NKC86" s="1017"/>
      <c r="NKD86" s="1017"/>
      <c r="NKE86" s="1017"/>
      <c r="NKF86" s="1017"/>
      <c r="NKG86" s="1017"/>
      <c r="NKH86" s="1017"/>
      <c r="NKI86" s="1017"/>
      <c r="NKJ86" s="1017"/>
      <c r="NKK86" s="1017"/>
      <c r="NKL86" s="1017"/>
      <c r="NKM86" s="1017"/>
      <c r="NKN86" s="1017"/>
      <c r="NKO86" s="1017"/>
      <c r="NKP86" s="1017"/>
      <c r="NKQ86" s="1017"/>
      <c r="NKR86" s="1017"/>
      <c r="NKS86" s="1017"/>
      <c r="NKT86" s="1017"/>
      <c r="NKU86" s="1017"/>
      <c r="NKV86" s="1017"/>
      <c r="NKW86" s="1017"/>
      <c r="NKX86" s="1017"/>
      <c r="NKY86" s="1017"/>
      <c r="NKZ86" s="1017"/>
      <c r="NLA86" s="1017"/>
      <c r="NLB86" s="1017"/>
      <c r="NLC86" s="1017"/>
      <c r="NLD86" s="1017"/>
      <c r="NLE86" s="1017"/>
      <c r="NLF86" s="1017"/>
      <c r="NLG86" s="1017"/>
      <c r="NLH86" s="1017"/>
      <c r="NLI86" s="1017"/>
      <c r="NLJ86" s="1017"/>
      <c r="NLK86" s="1017"/>
      <c r="NLL86" s="1017"/>
      <c r="NLM86" s="1017"/>
      <c r="NLN86" s="1017"/>
      <c r="NLO86" s="1017"/>
      <c r="NLP86" s="1017"/>
      <c r="NLQ86" s="1017"/>
      <c r="NLR86" s="1017"/>
      <c r="NLS86" s="1017"/>
      <c r="NLT86" s="1017"/>
      <c r="NLU86" s="1017"/>
      <c r="NLV86" s="1017"/>
      <c r="NLW86" s="1017"/>
      <c r="NLX86" s="1017"/>
      <c r="NLY86" s="1017"/>
      <c r="NLZ86" s="1017"/>
      <c r="NMA86" s="1017"/>
      <c r="NMB86" s="1017"/>
      <c r="NMC86" s="1017"/>
      <c r="NMD86" s="1017"/>
      <c r="NME86" s="1017"/>
      <c r="NMF86" s="1017"/>
      <c r="NMG86" s="1017"/>
      <c r="NMH86" s="1017"/>
      <c r="NMI86" s="1017"/>
      <c r="NMJ86" s="1017"/>
      <c r="NMK86" s="1017"/>
      <c r="NML86" s="1017"/>
      <c r="NMM86" s="1017"/>
      <c r="NMN86" s="1017"/>
      <c r="NMO86" s="1017"/>
      <c r="NMP86" s="1017"/>
      <c r="NMQ86" s="1017"/>
      <c r="NMR86" s="1017"/>
      <c r="NMS86" s="1017"/>
      <c r="NMT86" s="1017"/>
      <c r="NMU86" s="1017"/>
      <c r="NMV86" s="1017"/>
      <c r="NMW86" s="1017"/>
      <c r="NMX86" s="1017"/>
      <c r="NMY86" s="1017"/>
      <c r="NMZ86" s="1017"/>
      <c r="NNA86" s="1017"/>
      <c r="NNB86" s="1017"/>
      <c r="NNC86" s="1017"/>
      <c r="NND86" s="1017"/>
      <c r="NNE86" s="1017"/>
      <c r="NNF86" s="1017"/>
      <c r="NNG86" s="1017"/>
      <c r="NNH86" s="1017"/>
      <c r="NNI86" s="1017"/>
      <c r="NNJ86" s="1017"/>
      <c r="NNK86" s="1017"/>
      <c r="NNL86" s="1017"/>
      <c r="NNM86" s="1017"/>
      <c r="NNN86" s="1017"/>
      <c r="NNO86" s="1017"/>
      <c r="NNP86" s="1017"/>
      <c r="NNQ86" s="1017"/>
      <c r="NNR86" s="1017"/>
      <c r="NNS86" s="1017"/>
      <c r="NNT86" s="1017"/>
      <c r="NNU86" s="1017"/>
      <c r="NNV86" s="1017"/>
      <c r="NNW86" s="1017"/>
      <c r="NNX86" s="1017"/>
      <c r="NNY86" s="1017"/>
      <c r="NNZ86" s="1017"/>
      <c r="NOA86" s="1017"/>
      <c r="NOB86" s="1017"/>
      <c r="NOC86" s="1017"/>
      <c r="NOD86" s="1017"/>
      <c r="NOE86" s="1017"/>
      <c r="NOF86" s="1017"/>
      <c r="NOG86" s="1017"/>
      <c r="NOH86" s="1017"/>
      <c r="NOI86" s="1017"/>
      <c r="NOJ86" s="1017"/>
      <c r="NOK86" s="1017"/>
      <c r="NOL86" s="1017"/>
      <c r="NOM86" s="1017"/>
      <c r="NON86" s="1017"/>
      <c r="NOO86" s="1017"/>
      <c r="NOP86" s="1017"/>
      <c r="NOQ86" s="1017"/>
      <c r="NOR86" s="1017"/>
      <c r="NOS86" s="1017"/>
      <c r="NOT86" s="1017"/>
      <c r="NOU86" s="1017"/>
      <c r="NOV86" s="1017"/>
      <c r="NOW86" s="1017"/>
      <c r="NOX86" s="1017"/>
      <c r="NOY86" s="1017"/>
      <c r="NOZ86" s="1017"/>
      <c r="NPA86" s="1017"/>
      <c r="NPB86" s="1017"/>
      <c r="NPC86" s="1017"/>
      <c r="NPD86" s="1017"/>
      <c r="NPE86" s="1017"/>
      <c r="NPF86" s="1017"/>
      <c r="NPG86" s="1017"/>
      <c r="NPH86" s="1017"/>
      <c r="NPI86" s="1017"/>
      <c r="NPJ86" s="1017"/>
      <c r="NPK86" s="1017"/>
      <c r="NPL86" s="1017"/>
      <c r="NPM86" s="1017"/>
      <c r="NPN86" s="1017"/>
      <c r="NPO86" s="1017"/>
      <c r="NPP86" s="1017"/>
      <c r="NPQ86" s="1017"/>
      <c r="NPR86" s="1017"/>
      <c r="NPS86" s="1017"/>
      <c r="NPT86" s="1017"/>
      <c r="NPU86" s="1017"/>
      <c r="NPV86" s="1017"/>
      <c r="NPW86" s="1017"/>
      <c r="NPX86" s="1017"/>
      <c r="NPY86" s="1017"/>
      <c r="NPZ86" s="1017"/>
      <c r="NQA86" s="1017"/>
      <c r="NQB86" s="1017"/>
      <c r="NQC86" s="1017"/>
      <c r="NQD86" s="1017"/>
      <c r="NQE86" s="1017"/>
      <c r="NQF86" s="1017"/>
      <c r="NQG86" s="1017"/>
      <c r="NQH86" s="1017"/>
      <c r="NQI86" s="1017"/>
      <c r="NQJ86" s="1017"/>
      <c r="NQK86" s="1017"/>
      <c r="NQL86" s="1017"/>
      <c r="NQM86" s="1017"/>
      <c r="NQN86" s="1017"/>
      <c r="NQO86" s="1017"/>
      <c r="NQP86" s="1017"/>
      <c r="NQQ86" s="1017"/>
      <c r="NQR86" s="1017"/>
      <c r="NQS86" s="1017"/>
      <c r="NQT86" s="1017"/>
      <c r="NQU86" s="1017"/>
      <c r="NQV86" s="1017"/>
      <c r="NQW86" s="1017"/>
      <c r="NQX86" s="1017"/>
      <c r="NQY86" s="1017"/>
      <c r="NQZ86" s="1017"/>
      <c r="NRA86" s="1017"/>
      <c r="NRB86" s="1017"/>
      <c r="NRC86" s="1017"/>
      <c r="NRD86" s="1017"/>
      <c r="NRE86" s="1017"/>
      <c r="NRF86" s="1017"/>
      <c r="NRG86" s="1017"/>
      <c r="NRH86" s="1017"/>
      <c r="NRI86" s="1017"/>
      <c r="NRJ86" s="1017"/>
      <c r="NRK86" s="1017"/>
      <c r="NRL86" s="1017"/>
      <c r="NRM86" s="1017"/>
      <c r="NRN86" s="1017"/>
      <c r="NRO86" s="1017"/>
      <c r="NRP86" s="1017"/>
      <c r="NRQ86" s="1017"/>
      <c r="NRR86" s="1017"/>
      <c r="NRS86" s="1017"/>
      <c r="NRT86" s="1017"/>
      <c r="NRU86" s="1017"/>
      <c r="NRV86" s="1017"/>
      <c r="NRW86" s="1017"/>
      <c r="NRX86" s="1017"/>
      <c r="NRY86" s="1017"/>
      <c r="NRZ86" s="1017"/>
      <c r="NSA86" s="1017"/>
      <c r="NSB86" s="1017"/>
      <c r="NSC86" s="1017"/>
      <c r="NSD86" s="1017"/>
      <c r="NSE86" s="1017"/>
      <c r="NSF86" s="1017"/>
      <c r="NSG86" s="1017"/>
      <c r="NSH86" s="1017"/>
      <c r="NSI86" s="1017"/>
      <c r="NSJ86" s="1017"/>
      <c r="NSK86" s="1017"/>
      <c r="NSL86" s="1017"/>
      <c r="NSM86" s="1017"/>
      <c r="NSN86" s="1017"/>
      <c r="NSO86" s="1017"/>
      <c r="NSP86" s="1017"/>
      <c r="NSQ86" s="1017"/>
      <c r="NSR86" s="1017"/>
      <c r="NSS86" s="1017"/>
      <c r="NST86" s="1017"/>
      <c r="NSU86" s="1017"/>
      <c r="NSV86" s="1017"/>
      <c r="NSW86" s="1017"/>
      <c r="NSX86" s="1017"/>
      <c r="NSY86" s="1017"/>
      <c r="NSZ86" s="1017"/>
      <c r="NTA86" s="1017"/>
      <c r="NTB86" s="1017"/>
      <c r="NTC86" s="1017"/>
      <c r="NTD86" s="1017"/>
      <c r="NTE86" s="1017"/>
      <c r="NTF86" s="1017"/>
      <c r="NTG86" s="1017"/>
      <c r="NTH86" s="1017"/>
      <c r="NTI86" s="1017"/>
      <c r="NTJ86" s="1017"/>
      <c r="NTK86" s="1017"/>
      <c r="NTL86" s="1017"/>
      <c r="NTM86" s="1017"/>
      <c r="NTN86" s="1017"/>
      <c r="NTO86" s="1017"/>
      <c r="NTP86" s="1017"/>
      <c r="NTQ86" s="1017"/>
      <c r="NTR86" s="1017"/>
      <c r="NTS86" s="1017"/>
      <c r="NTT86" s="1017"/>
      <c r="NTU86" s="1017"/>
      <c r="NTV86" s="1017"/>
      <c r="NTW86" s="1017"/>
      <c r="NTX86" s="1017"/>
      <c r="NTY86" s="1017"/>
      <c r="NTZ86" s="1017"/>
      <c r="NUA86" s="1017"/>
      <c r="NUB86" s="1017"/>
      <c r="NUC86" s="1017"/>
      <c r="NUD86" s="1017"/>
      <c r="NUE86" s="1017"/>
      <c r="NUF86" s="1017"/>
      <c r="NUG86" s="1017"/>
      <c r="NUH86" s="1017"/>
      <c r="NUI86" s="1017"/>
      <c r="NUJ86" s="1017"/>
      <c r="NUK86" s="1017"/>
      <c r="NUL86" s="1017"/>
      <c r="NUM86" s="1017"/>
      <c r="NUN86" s="1017"/>
      <c r="NUO86" s="1017"/>
      <c r="NUP86" s="1017"/>
      <c r="NUQ86" s="1017"/>
      <c r="NUR86" s="1017"/>
      <c r="NUS86" s="1017"/>
      <c r="NUT86" s="1017"/>
      <c r="NUU86" s="1017"/>
      <c r="NUV86" s="1017"/>
      <c r="NUW86" s="1017"/>
      <c r="NUX86" s="1017"/>
      <c r="NUY86" s="1017"/>
      <c r="NUZ86" s="1017"/>
      <c r="NVA86" s="1017"/>
      <c r="NVB86" s="1017"/>
      <c r="NVC86" s="1017"/>
      <c r="NVD86" s="1017"/>
      <c r="NVE86" s="1017"/>
      <c r="NVF86" s="1017"/>
      <c r="NVG86" s="1017"/>
      <c r="NVH86" s="1017"/>
      <c r="NVI86" s="1017"/>
      <c r="NVJ86" s="1017"/>
      <c r="NVK86" s="1017"/>
      <c r="NVL86" s="1017"/>
      <c r="NVM86" s="1017"/>
      <c r="NVN86" s="1017"/>
      <c r="NVO86" s="1017"/>
      <c r="NVP86" s="1017"/>
      <c r="NVQ86" s="1017"/>
      <c r="NVR86" s="1017"/>
      <c r="NVS86" s="1017"/>
      <c r="NVT86" s="1017"/>
      <c r="NVU86" s="1017"/>
      <c r="NVV86" s="1017"/>
      <c r="NVW86" s="1017"/>
      <c r="NVX86" s="1017"/>
      <c r="NVY86" s="1017"/>
      <c r="NVZ86" s="1017"/>
      <c r="NWA86" s="1017"/>
      <c r="NWB86" s="1017"/>
      <c r="NWC86" s="1017"/>
      <c r="NWD86" s="1017"/>
      <c r="NWE86" s="1017"/>
      <c r="NWF86" s="1017"/>
      <c r="NWG86" s="1017"/>
      <c r="NWH86" s="1017"/>
      <c r="NWI86" s="1017"/>
      <c r="NWJ86" s="1017"/>
      <c r="NWK86" s="1017"/>
      <c r="NWL86" s="1017"/>
      <c r="NWM86" s="1017"/>
      <c r="NWN86" s="1017"/>
      <c r="NWO86" s="1017"/>
      <c r="NWP86" s="1017"/>
      <c r="NWQ86" s="1017"/>
      <c r="NWR86" s="1017"/>
      <c r="NWS86" s="1017"/>
      <c r="NWT86" s="1017"/>
      <c r="NWU86" s="1017"/>
      <c r="NWV86" s="1017"/>
      <c r="NWW86" s="1017"/>
      <c r="NWX86" s="1017"/>
      <c r="NWY86" s="1017"/>
      <c r="NWZ86" s="1017"/>
      <c r="NXA86" s="1017"/>
      <c r="NXB86" s="1017"/>
      <c r="NXC86" s="1017"/>
      <c r="NXD86" s="1017"/>
      <c r="NXE86" s="1017"/>
      <c r="NXF86" s="1017"/>
      <c r="NXG86" s="1017"/>
      <c r="NXH86" s="1017"/>
      <c r="NXI86" s="1017"/>
      <c r="NXJ86" s="1017"/>
      <c r="NXK86" s="1017"/>
      <c r="NXL86" s="1017"/>
      <c r="NXM86" s="1017"/>
      <c r="NXN86" s="1017"/>
      <c r="NXO86" s="1017"/>
      <c r="NXP86" s="1017"/>
      <c r="NXQ86" s="1017"/>
      <c r="NXR86" s="1017"/>
      <c r="NXS86" s="1017"/>
      <c r="NXT86" s="1017"/>
      <c r="NXU86" s="1017"/>
      <c r="NXV86" s="1017"/>
      <c r="NXW86" s="1017"/>
      <c r="NXX86" s="1017"/>
      <c r="NXY86" s="1017"/>
      <c r="NXZ86" s="1017"/>
      <c r="NYA86" s="1017"/>
      <c r="NYB86" s="1017"/>
      <c r="NYC86" s="1017"/>
      <c r="NYD86" s="1017"/>
      <c r="NYE86" s="1017"/>
      <c r="NYF86" s="1017"/>
      <c r="NYG86" s="1017"/>
      <c r="NYH86" s="1017"/>
      <c r="NYI86" s="1017"/>
      <c r="NYJ86" s="1017"/>
      <c r="NYK86" s="1017"/>
      <c r="NYL86" s="1017"/>
      <c r="NYM86" s="1017"/>
      <c r="NYN86" s="1017"/>
      <c r="NYO86" s="1017"/>
      <c r="NYP86" s="1017"/>
      <c r="NYQ86" s="1017"/>
      <c r="NYR86" s="1017"/>
      <c r="NYS86" s="1017"/>
      <c r="NYT86" s="1017"/>
      <c r="NYU86" s="1017"/>
      <c r="NYV86" s="1017"/>
      <c r="NYW86" s="1017"/>
      <c r="NYX86" s="1017"/>
      <c r="NYY86" s="1017"/>
      <c r="NYZ86" s="1017"/>
      <c r="NZA86" s="1017"/>
      <c r="NZB86" s="1017"/>
      <c r="NZC86" s="1017"/>
      <c r="NZD86" s="1017"/>
      <c r="NZE86" s="1017"/>
      <c r="NZF86" s="1017"/>
      <c r="NZG86" s="1017"/>
      <c r="NZH86" s="1017"/>
      <c r="NZI86" s="1017"/>
      <c r="NZJ86" s="1017"/>
      <c r="NZK86" s="1017"/>
      <c r="NZL86" s="1017"/>
      <c r="NZM86" s="1017"/>
      <c r="NZN86" s="1017"/>
      <c r="NZO86" s="1017"/>
      <c r="NZP86" s="1017"/>
      <c r="NZQ86" s="1017"/>
      <c r="NZR86" s="1017"/>
      <c r="NZS86" s="1017"/>
      <c r="NZT86" s="1017"/>
      <c r="NZU86" s="1017"/>
      <c r="NZV86" s="1017"/>
      <c r="NZW86" s="1017"/>
      <c r="NZX86" s="1017"/>
      <c r="NZY86" s="1017"/>
      <c r="NZZ86" s="1017"/>
      <c r="OAA86" s="1017"/>
      <c r="OAB86" s="1017"/>
      <c r="OAC86" s="1017"/>
      <c r="OAD86" s="1017"/>
      <c r="OAE86" s="1017"/>
      <c r="OAF86" s="1017"/>
      <c r="OAG86" s="1017"/>
      <c r="OAH86" s="1017"/>
      <c r="OAI86" s="1017"/>
      <c r="OAJ86" s="1017"/>
      <c r="OAK86" s="1017"/>
      <c r="OAL86" s="1017"/>
      <c r="OAM86" s="1017"/>
      <c r="OAN86" s="1017"/>
      <c r="OAO86" s="1017"/>
      <c r="OAP86" s="1017"/>
      <c r="OAQ86" s="1017"/>
      <c r="OAR86" s="1017"/>
      <c r="OAS86" s="1017"/>
      <c r="OAT86" s="1017"/>
      <c r="OAU86" s="1017"/>
      <c r="OAV86" s="1017"/>
      <c r="OAW86" s="1017"/>
      <c r="OAX86" s="1017"/>
      <c r="OAY86" s="1017"/>
      <c r="OAZ86" s="1017"/>
      <c r="OBA86" s="1017"/>
      <c r="OBB86" s="1017"/>
      <c r="OBC86" s="1017"/>
      <c r="OBD86" s="1017"/>
      <c r="OBE86" s="1017"/>
      <c r="OBF86" s="1017"/>
      <c r="OBG86" s="1017"/>
      <c r="OBH86" s="1017"/>
      <c r="OBI86" s="1017"/>
      <c r="OBJ86" s="1017"/>
      <c r="OBK86" s="1017"/>
      <c r="OBL86" s="1017"/>
      <c r="OBM86" s="1017"/>
      <c r="OBN86" s="1017"/>
      <c r="OBO86" s="1017"/>
      <c r="OBP86" s="1017"/>
      <c r="OBQ86" s="1017"/>
      <c r="OBR86" s="1017"/>
      <c r="OBS86" s="1017"/>
      <c r="OBT86" s="1017"/>
      <c r="OBU86" s="1017"/>
      <c r="OBV86" s="1017"/>
      <c r="OBW86" s="1017"/>
      <c r="OBX86" s="1017"/>
      <c r="OBY86" s="1017"/>
      <c r="OBZ86" s="1017"/>
      <c r="OCA86" s="1017"/>
      <c r="OCB86" s="1017"/>
      <c r="OCC86" s="1017"/>
      <c r="OCD86" s="1017"/>
      <c r="OCE86" s="1017"/>
      <c r="OCF86" s="1017"/>
      <c r="OCG86" s="1017"/>
      <c r="OCH86" s="1017"/>
      <c r="OCI86" s="1017"/>
      <c r="OCJ86" s="1017"/>
      <c r="OCK86" s="1017"/>
      <c r="OCL86" s="1017"/>
      <c r="OCM86" s="1017"/>
      <c r="OCN86" s="1017"/>
      <c r="OCO86" s="1017"/>
      <c r="OCP86" s="1017"/>
      <c r="OCQ86" s="1017"/>
      <c r="OCR86" s="1017"/>
      <c r="OCS86" s="1017"/>
      <c r="OCT86" s="1017"/>
      <c r="OCU86" s="1017"/>
      <c r="OCV86" s="1017"/>
      <c r="OCW86" s="1017"/>
      <c r="OCX86" s="1017"/>
      <c r="OCY86" s="1017"/>
      <c r="OCZ86" s="1017"/>
      <c r="ODA86" s="1017"/>
      <c r="ODB86" s="1017"/>
      <c r="ODC86" s="1017"/>
      <c r="ODD86" s="1017"/>
      <c r="ODE86" s="1017"/>
      <c r="ODF86" s="1017"/>
      <c r="ODG86" s="1017"/>
      <c r="ODH86" s="1017"/>
      <c r="ODI86" s="1017"/>
      <c r="ODJ86" s="1017"/>
      <c r="ODK86" s="1017"/>
      <c r="ODL86" s="1017"/>
      <c r="ODM86" s="1017"/>
      <c r="ODN86" s="1017"/>
      <c r="ODO86" s="1017"/>
      <c r="ODP86" s="1017"/>
      <c r="ODQ86" s="1017"/>
      <c r="ODR86" s="1017"/>
      <c r="ODS86" s="1017"/>
      <c r="ODT86" s="1017"/>
      <c r="ODU86" s="1017"/>
      <c r="ODV86" s="1017"/>
      <c r="ODW86" s="1017"/>
      <c r="ODX86" s="1017"/>
      <c r="ODY86" s="1017"/>
      <c r="ODZ86" s="1017"/>
      <c r="OEA86" s="1017"/>
      <c r="OEB86" s="1017"/>
      <c r="OEC86" s="1017"/>
      <c r="OED86" s="1017"/>
      <c r="OEE86" s="1017"/>
      <c r="OEF86" s="1017"/>
      <c r="OEG86" s="1017"/>
      <c r="OEH86" s="1017"/>
      <c r="OEI86" s="1017"/>
      <c r="OEJ86" s="1017"/>
      <c r="OEK86" s="1017"/>
      <c r="OEL86" s="1017"/>
      <c r="OEM86" s="1017"/>
      <c r="OEN86" s="1017"/>
      <c r="OEO86" s="1017"/>
      <c r="OEP86" s="1017"/>
      <c r="OEQ86" s="1017"/>
      <c r="OER86" s="1017"/>
      <c r="OES86" s="1017"/>
      <c r="OET86" s="1017"/>
      <c r="OEU86" s="1017"/>
      <c r="OEV86" s="1017"/>
      <c r="OEW86" s="1017"/>
      <c r="OEX86" s="1017"/>
      <c r="OEY86" s="1017"/>
      <c r="OEZ86" s="1017"/>
      <c r="OFA86" s="1017"/>
      <c r="OFB86" s="1017"/>
      <c r="OFC86" s="1017"/>
      <c r="OFD86" s="1017"/>
      <c r="OFE86" s="1017"/>
      <c r="OFF86" s="1017"/>
      <c r="OFG86" s="1017"/>
      <c r="OFH86" s="1017"/>
      <c r="OFI86" s="1017"/>
      <c r="OFJ86" s="1017"/>
      <c r="OFK86" s="1017"/>
      <c r="OFL86" s="1017"/>
      <c r="OFM86" s="1017"/>
      <c r="OFN86" s="1017"/>
      <c r="OFO86" s="1017"/>
      <c r="OFP86" s="1017"/>
      <c r="OFQ86" s="1017"/>
      <c r="OFR86" s="1017"/>
      <c r="OFS86" s="1017"/>
      <c r="OFT86" s="1017"/>
      <c r="OFU86" s="1017"/>
      <c r="OFV86" s="1017"/>
      <c r="OFW86" s="1017"/>
      <c r="OFX86" s="1017"/>
      <c r="OFY86" s="1017"/>
      <c r="OFZ86" s="1017"/>
      <c r="OGA86" s="1017"/>
      <c r="OGB86" s="1017"/>
      <c r="OGC86" s="1017"/>
      <c r="OGD86" s="1017"/>
      <c r="OGE86" s="1017"/>
      <c r="OGF86" s="1017"/>
      <c r="OGG86" s="1017"/>
      <c r="OGH86" s="1017"/>
      <c r="OGI86" s="1017"/>
      <c r="OGJ86" s="1017"/>
      <c r="OGK86" s="1017"/>
      <c r="OGL86" s="1017"/>
      <c r="OGM86" s="1017"/>
      <c r="OGN86" s="1017"/>
      <c r="OGO86" s="1017"/>
      <c r="OGP86" s="1017"/>
      <c r="OGQ86" s="1017"/>
      <c r="OGR86" s="1017"/>
      <c r="OGS86" s="1017"/>
      <c r="OGT86" s="1017"/>
      <c r="OGU86" s="1017"/>
      <c r="OGV86" s="1017"/>
      <c r="OGW86" s="1017"/>
      <c r="OGX86" s="1017"/>
      <c r="OGY86" s="1017"/>
      <c r="OGZ86" s="1017"/>
      <c r="OHA86" s="1017"/>
      <c r="OHB86" s="1017"/>
      <c r="OHC86" s="1017"/>
      <c r="OHD86" s="1017"/>
      <c r="OHE86" s="1017"/>
      <c r="OHF86" s="1017"/>
      <c r="OHG86" s="1017"/>
      <c r="OHH86" s="1017"/>
      <c r="OHI86" s="1017"/>
      <c r="OHJ86" s="1017"/>
      <c r="OHK86" s="1017"/>
      <c r="OHL86" s="1017"/>
      <c r="OHM86" s="1017"/>
      <c r="OHN86" s="1017"/>
      <c r="OHO86" s="1017"/>
      <c r="OHP86" s="1017"/>
      <c r="OHQ86" s="1017"/>
      <c r="OHR86" s="1017"/>
      <c r="OHS86" s="1017"/>
      <c r="OHT86" s="1017"/>
      <c r="OHU86" s="1017"/>
      <c r="OHV86" s="1017"/>
      <c r="OHW86" s="1017"/>
      <c r="OHX86" s="1017"/>
      <c r="OHY86" s="1017"/>
      <c r="OHZ86" s="1017"/>
      <c r="OIA86" s="1017"/>
      <c r="OIB86" s="1017"/>
      <c r="OIC86" s="1017"/>
      <c r="OID86" s="1017"/>
      <c r="OIE86" s="1017"/>
      <c r="OIF86" s="1017"/>
      <c r="OIG86" s="1017"/>
      <c r="OIH86" s="1017"/>
      <c r="OII86" s="1017"/>
      <c r="OIJ86" s="1017"/>
      <c r="OIK86" s="1017"/>
      <c r="OIL86" s="1017"/>
      <c r="OIM86" s="1017"/>
      <c r="OIN86" s="1017"/>
      <c r="OIO86" s="1017"/>
      <c r="OIP86" s="1017"/>
      <c r="OIQ86" s="1017"/>
      <c r="OIR86" s="1017"/>
      <c r="OIS86" s="1017"/>
      <c r="OIT86" s="1017"/>
      <c r="OIU86" s="1017"/>
      <c r="OIV86" s="1017"/>
      <c r="OIW86" s="1017"/>
      <c r="OIX86" s="1017"/>
      <c r="OIY86" s="1017"/>
      <c r="OIZ86" s="1017"/>
      <c r="OJA86" s="1017"/>
      <c r="OJB86" s="1017"/>
      <c r="OJC86" s="1017"/>
      <c r="OJD86" s="1017"/>
      <c r="OJE86" s="1017"/>
      <c r="OJF86" s="1017"/>
      <c r="OJG86" s="1017"/>
      <c r="OJH86" s="1017"/>
      <c r="OJI86" s="1017"/>
      <c r="OJJ86" s="1017"/>
      <c r="OJK86" s="1017"/>
      <c r="OJL86" s="1017"/>
      <c r="OJM86" s="1017"/>
      <c r="OJN86" s="1017"/>
      <c r="OJO86" s="1017"/>
      <c r="OJP86" s="1017"/>
      <c r="OJQ86" s="1017"/>
      <c r="OJR86" s="1017"/>
      <c r="OJS86" s="1017"/>
      <c r="OJT86" s="1017"/>
      <c r="OJU86" s="1017"/>
      <c r="OJV86" s="1017"/>
      <c r="OJW86" s="1017"/>
      <c r="OJX86" s="1017"/>
      <c r="OJY86" s="1017"/>
      <c r="OJZ86" s="1017"/>
      <c r="OKA86" s="1017"/>
      <c r="OKB86" s="1017"/>
      <c r="OKC86" s="1017"/>
      <c r="OKD86" s="1017"/>
      <c r="OKE86" s="1017"/>
      <c r="OKF86" s="1017"/>
      <c r="OKG86" s="1017"/>
      <c r="OKH86" s="1017"/>
      <c r="OKI86" s="1017"/>
      <c r="OKJ86" s="1017"/>
      <c r="OKK86" s="1017"/>
      <c r="OKL86" s="1017"/>
      <c r="OKM86" s="1017"/>
      <c r="OKN86" s="1017"/>
      <c r="OKO86" s="1017"/>
      <c r="OKP86" s="1017"/>
      <c r="OKQ86" s="1017"/>
      <c r="OKR86" s="1017"/>
      <c r="OKS86" s="1017"/>
      <c r="OKT86" s="1017"/>
      <c r="OKU86" s="1017"/>
      <c r="OKV86" s="1017"/>
      <c r="OKW86" s="1017"/>
      <c r="OKX86" s="1017"/>
      <c r="OKY86" s="1017"/>
      <c r="OKZ86" s="1017"/>
      <c r="OLA86" s="1017"/>
      <c r="OLB86" s="1017"/>
      <c r="OLC86" s="1017"/>
      <c r="OLD86" s="1017"/>
      <c r="OLE86" s="1017"/>
      <c r="OLF86" s="1017"/>
      <c r="OLG86" s="1017"/>
      <c r="OLH86" s="1017"/>
      <c r="OLI86" s="1017"/>
      <c r="OLJ86" s="1017"/>
      <c r="OLK86" s="1017"/>
      <c r="OLL86" s="1017"/>
      <c r="OLM86" s="1017"/>
      <c r="OLN86" s="1017"/>
      <c r="OLO86" s="1017"/>
      <c r="OLP86" s="1017"/>
      <c r="OLQ86" s="1017"/>
      <c r="OLR86" s="1017"/>
      <c r="OLS86" s="1017"/>
      <c r="OLT86" s="1017"/>
      <c r="OLU86" s="1017"/>
      <c r="OLV86" s="1017"/>
      <c r="OLW86" s="1017"/>
      <c r="OLX86" s="1017"/>
      <c r="OLY86" s="1017"/>
      <c r="OLZ86" s="1017"/>
      <c r="OMA86" s="1017"/>
      <c r="OMB86" s="1017"/>
      <c r="OMC86" s="1017"/>
      <c r="OMD86" s="1017"/>
      <c r="OME86" s="1017"/>
      <c r="OMF86" s="1017"/>
      <c r="OMG86" s="1017"/>
      <c r="OMH86" s="1017"/>
      <c r="OMI86" s="1017"/>
      <c r="OMJ86" s="1017"/>
      <c r="OMK86" s="1017"/>
      <c r="OML86" s="1017"/>
      <c r="OMM86" s="1017"/>
      <c r="OMN86" s="1017"/>
      <c r="OMO86" s="1017"/>
      <c r="OMP86" s="1017"/>
      <c r="OMQ86" s="1017"/>
      <c r="OMR86" s="1017"/>
      <c r="OMS86" s="1017"/>
      <c r="OMT86" s="1017"/>
      <c r="OMU86" s="1017"/>
      <c r="OMV86" s="1017"/>
      <c r="OMW86" s="1017"/>
      <c r="OMX86" s="1017"/>
      <c r="OMY86" s="1017"/>
      <c r="OMZ86" s="1017"/>
      <c r="ONA86" s="1017"/>
      <c r="ONB86" s="1017"/>
      <c r="ONC86" s="1017"/>
      <c r="OND86" s="1017"/>
      <c r="ONE86" s="1017"/>
      <c r="ONF86" s="1017"/>
      <c r="ONG86" s="1017"/>
      <c r="ONH86" s="1017"/>
      <c r="ONI86" s="1017"/>
      <c r="ONJ86" s="1017"/>
      <c r="ONK86" s="1017"/>
      <c r="ONL86" s="1017"/>
      <c r="ONM86" s="1017"/>
      <c r="ONN86" s="1017"/>
      <c r="ONO86" s="1017"/>
      <c r="ONP86" s="1017"/>
      <c r="ONQ86" s="1017"/>
      <c r="ONR86" s="1017"/>
      <c r="ONS86" s="1017"/>
      <c r="ONT86" s="1017"/>
      <c r="ONU86" s="1017"/>
      <c r="ONV86" s="1017"/>
      <c r="ONW86" s="1017"/>
      <c r="ONX86" s="1017"/>
      <c r="ONY86" s="1017"/>
      <c r="ONZ86" s="1017"/>
      <c r="OOA86" s="1017"/>
      <c r="OOB86" s="1017"/>
      <c r="OOC86" s="1017"/>
      <c r="OOD86" s="1017"/>
      <c r="OOE86" s="1017"/>
      <c r="OOF86" s="1017"/>
      <c r="OOG86" s="1017"/>
      <c r="OOH86" s="1017"/>
      <c r="OOI86" s="1017"/>
      <c r="OOJ86" s="1017"/>
      <c r="OOK86" s="1017"/>
      <c r="OOL86" s="1017"/>
      <c r="OOM86" s="1017"/>
      <c r="OON86" s="1017"/>
      <c r="OOO86" s="1017"/>
      <c r="OOP86" s="1017"/>
      <c r="OOQ86" s="1017"/>
      <c r="OOR86" s="1017"/>
      <c r="OOS86" s="1017"/>
      <c r="OOT86" s="1017"/>
      <c r="OOU86" s="1017"/>
      <c r="OOV86" s="1017"/>
      <c r="OOW86" s="1017"/>
      <c r="OOX86" s="1017"/>
      <c r="OOY86" s="1017"/>
      <c r="OOZ86" s="1017"/>
      <c r="OPA86" s="1017"/>
      <c r="OPB86" s="1017"/>
      <c r="OPC86" s="1017"/>
      <c r="OPD86" s="1017"/>
      <c r="OPE86" s="1017"/>
      <c r="OPF86" s="1017"/>
      <c r="OPG86" s="1017"/>
      <c r="OPH86" s="1017"/>
      <c r="OPI86" s="1017"/>
      <c r="OPJ86" s="1017"/>
      <c r="OPK86" s="1017"/>
      <c r="OPL86" s="1017"/>
      <c r="OPM86" s="1017"/>
      <c r="OPN86" s="1017"/>
      <c r="OPO86" s="1017"/>
      <c r="OPP86" s="1017"/>
      <c r="OPQ86" s="1017"/>
      <c r="OPR86" s="1017"/>
      <c r="OPS86" s="1017"/>
      <c r="OPT86" s="1017"/>
      <c r="OPU86" s="1017"/>
      <c r="OPV86" s="1017"/>
      <c r="OPW86" s="1017"/>
      <c r="OPX86" s="1017"/>
      <c r="OPY86" s="1017"/>
      <c r="OPZ86" s="1017"/>
      <c r="OQA86" s="1017"/>
      <c r="OQB86" s="1017"/>
      <c r="OQC86" s="1017"/>
      <c r="OQD86" s="1017"/>
      <c r="OQE86" s="1017"/>
      <c r="OQF86" s="1017"/>
      <c r="OQG86" s="1017"/>
      <c r="OQH86" s="1017"/>
      <c r="OQI86" s="1017"/>
      <c r="OQJ86" s="1017"/>
      <c r="OQK86" s="1017"/>
      <c r="OQL86" s="1017"/>
      <c r="OQM86" s="1017"/>
      <c r="OQN86" s="1017"/>
      <c r="OQO86" s="1017"/>
      <c r="OQP86" s="1017"/>
      <c r="OQQ86" s="1017"/>
      <c r="OQR86" s="1017"/>
      <c r="OQS86" s="1017"/>
      <c r="OQT86" s="1017"/>
      <c r="OQU86" s="1017"/>
      <c r="OQV86" s="1017"/>
      <c r="OQW86" s="1017"/>
      <c r="OQX86" s="1017"/>
      <c r="OQY86" s="1017"/>
      <c r="OQZ86" s="1017"/>
      <c r="ORA86" s="1017"/>
      <c r="ORB86" s="1017"/>
      <c r="ORC86" s="1017"/>
      <c r="ORD86" s="1017"/>
      <c r="ORE86" s="1017"/>
      <c r="ORF86" s="1017"/>
      <c r="ORG86" s="1017"/>
      <c r="ORH86" s="1017"/>
      <c r="ORI86" s="1017"/>
      <c r="ORJ86" s="1017"/>
      <c r="ORK86" s="1017"/>
      <c r="ORL86" s="1017"/>
      <c r="ORM86" s="1017"/>
      <c r="ORN86" s="1017"/>
      <c r="ORO86" s="1017"/>
      <c r="ORP86" s="1017"/>
      <c r="ORQ86" s="1017"/>
      <c r="ORR86" s="1017"/>
      <c r="ORS86" s="1017"/>
      <c r="ORT86" s="1017"/>
      <c r="ORU86" s="1017"/>
      <c r="ORV86" s="1017"/>
      <c r="ORW86" s="1017"/>
      <c r="ORX86" s="1017"/>
      <c r="ORY86" s="1017"/>
      <c r="ORZ86" s="1017"/>
      <c r="OSA86" s="1017"/>
      <c r="OSB86" s="1017"/>
      <c r="OSC86" s="1017"/>
      <c r="OSD86" s="1017"/>
      <c r="OSE86" s="1017"/>
      <c r="OSF86" s="1017"/>
      <c r="OSG86" s="1017"/>
      <c r="OSH86" s="1017"/>
      <c r="OSI86" s="1017"/>
      <c r="OSJ86" s="1017"/>
      <c r="OSK86" s="1017"/>
      <c r="OSL86" s="1017"/>
      <c r="OSM86" s="1017"/>
      <c r="OSN86" s="1017"/>
      <c r="OSO86" s="1017"/>
      <c r="OSP86" s="1017"/>
      <c r="OSQ86" s="1017"/>
      <c r="OSR86" s="1017"/>
      <c r="OSS86" s="1017"/>
      <c r="OST86" s="1017"/>
      <c r="OSU86" s="1017"/>
      <c r="OSV86" s="1017"/>
      <c r="OSW86" s="1017"/>
      <c r="OSX86" s="1017"/>
      <c r="OSY86" s="1017"/>
      <c r="OSZ86" s="1017"/>
      <c r="OTA86" s="1017"/>
      <c r="OTB86" s="1017"/>
      <c r="OTC86" s="1017"/>
      <c r="OTD86" s="1017"/>
      <c r="OTE86" s="1017"/>
      <c r="OTF86" s="1017"/>
      <c r="OTG86" s="1017"/>
      <c r="OTH86" s="1017"/>
      <c r="OTI86" s="1017"/>
      <c r="OTJ86" s="1017"/>
      <c r="OTK86" s="1017"/>
      <c r="OTL86" s="1017"/>
      <c r="OTM86" s="1017"/>
      <c r="OTN86" s="1017"/>
      <c r="OTO86" s="1017"/>
      <c r="OTP86" s="1017"/>
      <c r="OTQ86" s="1017"/>
      <c r="OTR86" s="1017"/>
      <c r="OTS86" s="1017"/>
      <c r="OTT86" s="1017"/>
      <c r="OTU86" s="1017"/>
      <c r="OTV86" s="1017"/>
      <c r="OTW86" s="1017"/>
      <c r="OTX86" s="1017"/>
      <c r="OTY86" s="1017"/>
      <c r="OTZ86" s="1017"/>
      <c r="OUA86" s="1017"/>
      <c r="OUB86" s="1017"/>
      <c r="OUC86" s="1017"/>
      <c r="OUD86" s="1017"/>
      <c r="OUE86" s="1017"/>
      <c r="OUF86" s="1017"/>
      <c r="OUG86" s="1017"/>
      <c r="OUH86" s="1017"/>
      <c r="OUI86" s="1017"/>
      <c r="OUJ86" s="1017"/>
      <c r="OUK86" s="1017"/>
      <c r="OUL86" s="1017"/>
      <c r="OUM86" s="1017"/>
      <c r="OUN86" s="1017"/>
      <c r="OUO86" s="1017"/>
      <c r="OUP86" s="1017"/>
      <c r="OUQ86" s="1017"/>
      <c r="OUR86" s="1017"/>
      <c r="OUS86" s="1017"/>
      <c r="OUT86" s="1017"/>
      <c r="OUU86" s="1017"/>
      <c r="OUV86" s="1017"/>
      <c r="OUW86" s="1017"/>
      <c r="OUX86" s="1017"/>
      <c r="OUY86" s="1017"/>
      <c r="OUZ86" s="1017"/>
      <c r="OVA86" s="1017"/>
      <c r="OVB86" s="1017"/>
      <c r="OVC86" s="1017"/>
      <c r="OVD86" s="1017"/>
      <c r="OVE86" s="1017"/>
      <c r="OVF86" s="1017"/>
      <c r="OVG86" s="1017"/>
      <c r="OVH86" s="1017"/>
      <c r="OVI86" s="1017"/>
      <c r="OVJ86" s="1017"/>
      <c r="OVK86" s="1017"/>
      <c r="OVL86" s="1017"/>
      <c r="OVM86" s="1017"/>
      <c r="OVN86" s="1017"/>
      <c r="OVO86" s="1017"/>
      <c r="OVP86" s="1017"/>
      <c r="OVQ86" s="1017"/>
      <c r="OVR86" s="1017"/>
      <c r="OVS86" s="1017"/>
      <c r="OVT86" s="1017"/>
      <c r="OVU86" s="1017"/>
      <c r="OVV86" s="1017"/>
      <c r="OVW86" s="1017"/>
      <c r="OVX86" s="1017"/>
      <c r="OVY86" s="1017"/>
      <c r="OVZ86" s="1017"/>
      <c r="OWA86" s="1017"/>
      <c r="OWB86" s="1017"/>
      <c r="OWC86" s="1017"/>
      <c r="OWD86" s="1017"/>
      <c r="OWE86" s="1017"/>
      <c r="OWF86" s="1017"/>
      <c r="OWG86" s="1017"/>
      <c r="OWH86" s="1017"/>
      <c r="OWI86" s="1017"/>
      <c r="OWJ86" s="1017"/>
      <c r="OWK86" s="1017"/>
      <c r="OWL86" s="1017"/>
      <c r="OWM86" s="1017"/>
      <c r="OWN86" s="1017"/>
      <c r="OWO86" s="1017"/>
      <c r="OWP86" s="1017"/>
      <c r="OWQ86" s="1017"/>
      <c r="OWR86" s="1017"/>
      <c r="OWS86" s="1017"/>
      <c r="OWT86" s="1017"/>
      <c r="OWU86" s="1017"/>
      <c r="OWV86" s="1017"/>
      <c r="OWW86" s="1017"/>
      <c r="OWX86" s="1017"/>
      <c r="OWY86" s="1017"/>
      <c r="OWZ86" s="1017"/>
      <c r="OXA86" s="1017"/>
      <c r="OXB86" s="1017"/>
      <c r="OXC86" s="1017"/>
      <c r="OXD86" s="1017"/>
      <c r="OXE86" s="1017"/>
      <c r="OXF86" s="1017"/>
      <c r="OXG86" s="1017"/>
      <c r="OXH86" s="1017"/>
      <c r="OXI86" s="1017"/>
      <c r="OXJ86" s="1017"/>
      <c r="OXK86" s="1017"/>
      <c r="OXL86" s="1017"/>
      <c r="OXM86" s="1017"/>
      <c r="OXN86" s="1017"/>
      <c r="OXO86" s="1017"/>
      <c r="OXP86" s="1017"/>
      <c r="OXQ86" s="1017"/>
      <c r="OXR86" s="1017"/>
      <c r="OXS86" s="1017"/>
      <c r="OXT86" s="1017"/>
      <c r="OXU86" s="1017"/>
      <c r="OXV86" s="1017"/>
      <c r="OXW86" s="1017"/>
      <c r="OXX86" s="1017"/>
      <c r="OXY86" s="1017"/>
      <c r="OXZ86" s="1017"/>
      <c r="OYA86" s="1017"/>
      <c r="OYB86" s="1017"/>
      <c r="OYC86" s="1017"/>
      <c r="OYD86" s="1017"/>
      <c r="OYE86" s="1017"/>
      <c r="OYF86" s="1017"/>
      <c r="OYG86" s="1017"/>
      <c r="OYH86" s="1017"/>
      <c r="OYI86" s="1017"/>
      <c r="OYJ86" s="1017"/>
      <c r="OYK86" s="1017"/>
      <c r="OYL86" s="1017"/>
      <c r="OYM86" s="1017"/>
      <c r="OYN86" s="1017"/>
      <c r="OYO86" s="1017"/>
      <c r="OYP86" s="1017"/>
      <c r="OYQ86" s="1017"/>
      <c r="OYR86" s="1017"/>
      <c r="OYS86" s="1017"/>
      <c r="OYT86" s="1017"/>
      <c r="OYU86" s="1017"/>
      <c r="OYV86" s="1017"/>
      <c r="OYW86" s="1017"/>
      <c r="OYX86" s="1017"/>
      <c r="OYY86" s="1017"/>
      <c r="OYZ86" s="1017"/>
      <c r="OZA86" s="1017"/>
      <c r="OZB86" s="1017"/>
      <c r="OZC86" s="1017"/>
      <c r="OZD86" s="1017"/>
      <c r="OZE86" s="1017"/>
      <c r="OZF86" s="1017"/>
      <c r="OZG86" s="1017"/>
      <c r="OZH86" s="1017"/>
      <c r="OZI86" s="1017"/>
      <c r="OZJ86" s="1017"/>
      <c r="OZK86" s="1017"/>
      <c r="OZL86" s="1017"/>
      <c r="OZM86" s="1017"/>
      <c r="OZN86" s="1017"/>
      <c r="OZO86" s="1017"/>
      <c r="OZP86" s="1017"/>
      <c r="OZQ86" s="1017"/>
      <c r="OZR86" s="1017"/>
      <c r="OZS86" s="1017"/>
      <c r="OZT86" s="1017"/>
      <c r="OZU86" s="1017"/>
      <c r="OZV86" s="1017"/>
      <c r="OZW86" s="1017"/>
      <c r="OZX86" s="1017"/>
      <c r="OZY86" s="1017"/>
      <c r="OZZ86" s="1017"/>
      <c r="PAA86" s="1017"/>
      <c r="PAB86" s="1017"/>
      <c r="PAC86" s="1017"/>
      <c r="PAD86" s="1017"/>
      <c r="PAE86" s="1017"/>
      <c r="PAF86" s="1017"/>
      <c r="PAG86" s="1017"/>
      <c r="PAH86" s="1017"/>
      <c r="PAI86" s="1017"/>
      <c r="PAJ86" s="1017"/>
      <c r="PAK86" s="1017"/>
      <c r="PAL86" s="1017"/>
      <c r="PAM86" s="1017"/>
      <c r="PAN86" s="1017"/>
      <c r="PAO86" s="1017"/>
      <c r="PAP86" s="1017"/>
      <c r="PAQ86" s="1017"/>
      <c r="PAR86" s="1017"/>
      <c r="PAS86" s="1017"/>
      <c r="PAT86" s="1017"/>
      <c r="PAU86" s="1017"/>
      <c r="PAV86" s="1017"/>
      <c r="PAW86" s="1017"/>
      <c r="PAX86" s="1017"/>
      <c r="PAY86" s="1017"/>
      <c r="PAZ86" s="1017"/>
      <c r="PBA86" s="1017"/>
      <c r="PBB86" s="1017"/>
      <c r="PBC86" s="1017"/>
      <c r="PBD86" s="1017"/>
      <c r="PBE86" s="1017"/>
      <c r="PBF86" s="1017"/>
      <c r="PBG86" s="1017"/>
      <c r="PBH86" s="1017"/>
      <c r="PBI86" s="1017"/>
      <c r="PBJ86" s="1017"/>
      <c r="PBK86" s="1017"/>
      <c r="PBL86" s="1017"/>
      <c r="PBM86" s="1017"/>
      <c r="PBN86" s="1017"/>
      <c r="PBO86" s="1017"/>
      <c r="PBP86" s="1017"/>
      <c r="PBQ86" s="1017"/>
      <c r="PBR86" s="1017"/>
      <c r="PBS86" s="1017"/>
      <c r="PBT86" s="1017"/>
      <c r="PBU86" s="1017"/>
      <c r="PBV86" s="1017"/>
      <c r="PBW86" s="1017"/>
      <c r="PBX86" s="1017"/>
      <c r="PBY86" s="1017"/>
      <c r="PBZ86" s="1017"/>
      <c r="PCA86" s="1017"/>
      <c r="PCB86" s="1017"/>
      <c r="PCC86" s="1017"/>
      <c r="PCD86" s="1017"/>
      <c r="PCE86" s="1017"/>
      <c r="PCF86" s="1017"/>
      <c r="PCG86" s="1017"/>
      <c r="PCH86" s="1017"/>
      <c r="PCI86" s="1017"/>
      <c r="PCJ86" s="1017"/>
      <c r="PCK86" s="1017"/>
      <c r="PCL86" s="1017"/>
      <c r="PCM86" s="1017"/>
      <c r="PCN86" s="1017"/>
      <c r="PCO86" s="1017"/>
      <c r="PCP86" s="1017"/>
      <c r="PCQ86" s="1017"/>
      <c r="PCR86" s="1017"/>
      <c r="PCS86" s="1017"/>
      <c r="PCT86" s="1017"/>
      <c r="PCU86" s="1017"/>
      <c r="PCV86" s="1017"/>
      <c r="PCW86" s="1017"/>
      <c r="PCX86" s="1017"/>
      <c r="PCY86" s="1017"/>
      <c r="PCZ86" s="1017"/>
      <c r="PDA86" s="1017"/>
      <c r="PDB86" s="1017"/>
      <c r="PDC86" s="1017"/>
      <c r="PDD86" s="1017"/>
      <c r="PDE86" s="1017"/>
      <c r="PDF86" s="1017"/>
      <c r="PDG86" s="1017"/>
      <c r="PDH86" s="1017"/>
      <c r="PDI86" s="1017"/>
      <c r="PDJ86" s="1017"/>
      <c r="PDK86" s="1017"/>
      <c r="PDL86" s="1017"/>
      <c r="PDM86" s="1017"/>
      <c r="PDN86" s="1017"/>
      <c r="PDO86" s="1017"/>
      <c r="PDP86" s="1017"/>
      <c r="PDQ86" s="1017"/>
      <c r="PDR86" s="1017"/>
      <c r="PDS86" s="1017"/>
      <c r="PDT86" s="1017"/>
      <c r="PDU86" s="1017"/>
      <c r="PDV86" s="1017"/>
      <c r="PDW86" s="1017"/>
      <c r="PDX86" s="1017"/>
      <c r="PDY86" s="1017"/>
      <c r="PDZ86" s="1017"/>
      <c r="PEA86" s="1017"/>
      <c r="PEB86" s="1017"/>
      <c r="PEC86" s="1017"/>
      <c r="PED86" s="1017"/>
      <c r="PEE86" s="1017"/>
      <c r="PEF86" s="1017"/>
      <c r="PEG86" s="1017"/>
      <c r="PEH86" s="1017"/>
      <c r="PEI86" s="1017"/>
      <c r="PEJ86" s="1017"/>
      <c r="PEK86" s="1017"/>
      <c r="PEL86" s="1017"/>
      <c r="PEM86" s="1017"/>
      <c r="PEN86" s="1017"/>
      <c r="PEO86" s="1017"/>
      <c r="PEP86" s="1017"/>
      <c r="PEQ86" s="1017"/>
      <c r="PER86" s="1017"/>
      <c r="PES86" s="1017"/>
      <c r="PET86" s="1017"/>
      <c r="PEU86" s="1017"/>
      <c r="PEV86" s="1017"/>
      <c r="PEW86" s="1017"/>
      <c r="PEX86" s="1017"/>
      <c r="PEY86" s="1017"/>
      <c r="PEZ86" s="1017"/>
      <c r="PFA86" s="1017"/>
      <c r="PFB86" s="1017"/>
      <c r="PFC86" s="1017"/>
      <c r="PFD86" s="1017"/>
      <c r="PFE86" s="1017"/>
      <c r="PFF86" s="1017"/>
      <c r="PFG86" s="1017"/>
      <c r="PFH86" s="1017"/>
      <c r="PFI86" s="1017"/>
      <c r="PFJ86" s="1017"/>
      <c r="PFK86" s="1017"/>
      <c r="PFL86" s="1017"/>
      <c r="PFM86" s="1017"/>
      <c r="PFN86" s="1017"/>
      <c r="PFO86" s="1017"/>
      <c r="PFP86" s="1017"/>
      <c r="PFQ86" s="1017"/>
      <c r="PFR86" s="1017"/>
      <c r="PFS86" s="1017"/>
      <c r="PFT86" s="1017"/>
      <c r="PFU86" s="1017"/>
      <c r="PFV86" s="1017"/>
      <c r="PFW86" s="1017"/>
      <c r="PFX86" s="1017"/>
      <c r="PFY86" s="1017"/>
      <c r="PFZ86" s="1017"/>
      <c r="PGA86" s="1017"/>
      <c r="PGB86" s="1017"/>
      <c r="PGC86" s="1017"/>
      <c r="PGD86" s="1017"/>
      <c r="PGE86" s="1017"/>
      <c r="PGF86" s="1017"/>
      <c r="PGG86" s="1017"/>
      <c r="PGH86" s="1017"/>
      <c r="PGI86" s="1017"/>
      <c r="PGJ86" s="1017"/>
      <c r="PGK86" s="1017"/>
      <c r="PGL86" s="1017"/>
      <c r="PGM86" s="1017"/>
      <c r="PGN86" s="1017"/>
      <c r="PGO86" s="1017"/>
      <c r="PGP86" s="1017"/>
      <c r="PGQ86" s="1017"/>
      <c r="PGR86" s="1017"/>
      <c r="PGS86" s="1017"/>
      <c r="PGT86" s="1017"/>
      <c r="PGU86" s="1017"/>
      <c r="PGV86" s="1017"/>
      <c r="PGW86" s="1017"/>
      <c r="PGX86" s="1017"/>
      <c r="PGY86" s="1017"/>
      <c r="PGZ86" s="1017"/>
      <c r="PHA86" s="1017"/>
      <c r="PHB86" s="1017"/>
      <c r="PHC86" s="1017"/>
      <c r="PHD86" s="1017"/>
      <c r="PHE86" s="1017"/>
      <c r="PHF86" s="1017"/>
      <c r="PHG86" s="1017"/>
      <c r="PHH86" s="1017"/>
      <c r="PHI86" s="1017"/>
      <c r="PHJ86" s="1017"/>
      <c r="PHK86" s="1017"/>
      <c r="PHL86" s="1017"/>
      <c r="PHM86" s="1017"/>
      <c r="PHN86" s="1017"/>
      <c r="PHO86" s="1017"/>
      <c r="PHP86" s="1017"/>
      <c r="PHQ86" s="1017"/>
      <c r="PHR86" s="1017"/>
      <c r="PHS86" s="1017"/>
      <c r="PHT86" s="1017"/>
      <c r="PHU86" s="1017"/>
      <c r="PHV86" s="1017"/>
      <c r="PHW86" s="1017"/>
      <c r="PHX86" s="1017"/>
      <c r="PHY86" s="1017"/>
      <c r="PHZ86" s="1017"/>
      <c r="PIA86" s="1017"/>
      <c r="PIB86" s="1017"/>
      <c r="PIC86" s="1017"/>
      <c r="PID86" s="1017"/>
      <c r="PIE86" s="1017"/>
      <c r="PIF86" s="1017"/>
      <c r="PIG86" s="1017"/>
      <c r="PIH86" s="1017"/>
      <c r="PII86" s="1017"/>
      <c r="PIJ86" s="1017"/>
      <c r="PIK86" s="1017"/>
      <c r="PIL86" s="1017"/>
      <c r="PIM86" s="1017"/>
      <c r="PIN86" s="1017"/>
      <c r="PIO86" s="1017"/>
      <c r="PIP86" s="1017"/>
      <c r="PIQ86" s="1017"/>
      <c r="PIR86" s="1017"/>
      <c r="PIS86" s="1017"/>
      <c r="PIT86" s="1017"/>
      <c r="PIU86" s="1017"/>
      <c r="PIV86" s="1017"/>
      <c r="PIW86" s="1017"/>
      <c r="PIX86" s="1017"/>
      <c r="PIY86" s="1017"/>
      <c r="PIZ86" s="1017"/>
      <c r="PJA86" s="1017"/>
      <c r="PJB86" s="1017"/>
      <c r="PJC86" s="1017"/>
      <c r="PJD86" s="1017"/>
      <c r="PJE86" s="1017"/>
      <c r="PJF86" s="1017"/>
      <c r="PJG86" s="1017"/>
      <c r="PJH86" s="1017"/>
      <c r="PJI86" s="1017"/>
      <c r="PJJ86" s="1017"/>
      <c r="PJK86" s="1017"/>
      <c r="PJL86" s="1017"/>
      <c r="PJM86" s="1017"/>
      <c r="PJN86" s="1017"/>
      <c r="PJO86" s="1017"/>
      <c r="PJP86" s="1017"/>
      <c r="PJQ86" s="1017"/>
      <c r="PJR86" s="1017"/>
      <c r="PJS86" s="1017"/>
      <c r="PJT86" s="1017"/>
      <c r="PJU86" s="1017"/>
      <c r="PJV86" s="1017"/>
      <c r="PJW86" s="1017"/>
      <c r="PJX86" s="1017"/>
      <c r="PJY86" s="1017"/>
      <c r="PJZ86" s="1017"/>
      <c r="PKA86" s="1017"/>
      <c r="PKB86" s="1017"/>
      <c r="PKC86" s="1017"/>
      <c r="PKD86" s="1017"/>
      <c r="PKE86" s="1017"/>
      <c r="PKF86" s="1017"/>
      <c r="PKG86" s="1017"/>
      <c r="PKH86" s="1017"/>
      <c r="PKI86" s="1017"/>
      <c r="PKJ86" s="1017"/>
      <c r="PKK86" s="1017"/>
      <c r="PKL86" s="1017"/>
      <c r="PKM86" s="1017"/>
      <c r="PKN86" s="1017"/>
      <c r="PKO86" s="1017"/>
      <c r="PKP86" s="1017"/>
      <c r="PKQ86" s="1017"/>
      <c r="PKR86" s="1017"/>
      <c r="PKS86" s="1017"/>
      <c r="PKT86" s="1017"/>
      <c r="PKU86" s="1017"/>
      <c r="PKV86" s="1017"/>
      <c r="PKW86" s="1017"/>
      <c r="PKX86" s="1017"/>
      <c r="PKY86" s="1017"/>
      <c r="PKZ86" s="1017"/>
      <c r="PLA86" s="1017"/>
      <c r="PLB86" s="1017"/>
      <c r="PLC86" s="1017"/>
      <c r="PLD86" s="1017"/>
      <c r="PLE86" s="1017"/>
      <c r="PLF86" s="1017"/>
      <c r="PLG86" s="1017"/>
      <c r="PLH86" s="1017"/>
      <c r="PLI86" s="1017"/>
      <c r="PLJ86" s="1017"/>
      <c r="PLK86" s="1017"/>
      <c r="PLL86" s="1017"/>
      <c r="PLM86" s="1017"/>
      <c r="PLN86" s="1017"/>
      <c r="PLO86" s="1017"/>
      <c r="PLP86" s="1017"/>
      <c r="PLQ86" s="1017"/>
      <c r="PLR86" s="1017"/>
      <c r="PLS86" s="1017"/>
      <c r="PLT86" s="1017"/>
      <c r="PLU86" s="1017"/>
      <c r="PLV86" s="1017"/>
      <c r="PLW86" s="1017"/>
      <c r="PLX86" s="1017"/>
      <c r="PLY86" s="1017"/>
      <c r="PLZ86" s="1017"/>
      <c r="PMA86" s="1017"/>
      <c r="PMB86" s="1017"/>
      <c r="PMC86" s="1017"/>
      <c r="PMD86" s="1017"/>
      <c r="PME86" s="1017"/>
      <c r="PMF86" s="1017"/>
      <c r="PMG86" s="1017"/>
      <c r="PMH86" s="1017"/>
      <c r="PMI86" s="1017"/>
      <c r="PMJ86" s="1017"/>
      <c r="PMK86" s="1017"/>
      <c r="PML86" s="1017"/>
      <c r="PMM86" s="1017"/>
      <c r="PMN86" s="1017"/>
      <c r="PMO86" s="1017"/>
      <c r="PMP86" s="1017"/>
      <c r="PMQ86" s="1017"/>
      <c r="PMR86" s="1017"/>
      <c r="PMS86" s="1017"/>
      <c r="PMT86" s="1017"/>
      <c r="PMU86" s="1017"/>
      <c r="PMV86" s="1017"/>
      <c r="PMW86" s="1017"/>
      <c r="PMX86" s="1017"/>
      <c r="PMY86" s="1017"/>
      <c r="PMZ86" s="1017"/>
      <c r="PNA86" s="1017"/>
      <c r="PNB86" s="1017"/>
      <c r="PNC86" s="1017"/>
      <c r="PND86" s="1017"/>
      <c r="PNE86" s="1017"/>
      <c r="PNF86" s="1017"/>
      <c r="PNG86" s="1017"/>
      <c r="PNH86" s="1017"/>
      <c r="PNI86" s="1017"/>
      <c r="PNJ86" s="1017"/>
      <c r="PNK86" s="1017"/>
      <c r="PNL86" s="1017"/>
      <c r="PNM86" s="1017"/>
      <c r="PNN86" s="1017"/>
      <c r="PNO86" s="1017"/>
      <c r="PNP86" s="1017"/>
      <c r="PNQ86" s="1017"/>
      <c r="PNR86" s="1017"/>
      <c r="PNS86" s="1017"/>
      <c r="PNT86" s="1017"/>
      <c r="PNU86" s="1017"/>
      <c r="PNV86" s="1017"/>
      <c r="PNW86" s="1017"/>
      <c r="PNX86" s="1017"/>
      <c r="PNY86" s="1017"/>
      <c r="PNZ86" s="1017"/>
      <c r="POA86" s="1017"/>
      <c r="POB86" s="1017"/>
      <c r="POC86" s="1017"/>
      <c r="POD86" s="1017"/>
      <c r="POE86" s="1017"/>
      <c r="POF86" s="1017"/>
      <c r="POG86" s="1017"/>
      <c r="POH86" s="1017"/>
      <c r="POI86" s="1017"/>
      <c r="POJ86" s="1017"/>
      <c r="POK86" s="1017"/>
      <c r="POL86" s="1017"/>
      <c r="POM86" s="1017"/>
      <c r="PON86" s="1017"/>
      <c r="POO86" s="1017"/>
      <c r="POP86" s="1017"/>
      <c r="POQ86" s="1017"/>
      <c r="POR86" s="1017"/>
      <c r="POS86" s="1017"/>
      <c r="POT86" s="1017"/>
      <c r="POU86" s="1017"/>
      <c r="POV86" s="1017"/>
      <c r="POW86" s="1017"/>
      <c r="POX86" s="1017"/>
      <c r="POY86" s="1017"/>
      <c r="POZ86" s="1017"/>
      <c r="PPA86" s="1017"/>
      <c r="PPB86" s="1017"/>
      <c r="PPC86" s="1017"/>
      <c r="PPD86" s="1017"/>
      <c r="PPE86" s="1017"/>
      <c r="PPF86" s="1017"/>
      <c r="PPG86" s="1017"/>
      <c r="PPH86" s="1017"/>
      <c r="PPI86" s="1017"/>
      <c r="PPJ86" s="1017"/>
      <c r="PPK86" s="1017"/>
      <c r="PPL86" s="1017"/>
      <c r="PPM86" s="1017"/>
      <c r="PPN86" s="1017"/>
      <c r="PPO86" s="1017"/>
      <c r="PPP86" s="1017"/>
      <c r="PPQ86" s="1017"/>
      <c r="PPR86" s="1017"/>
      <c r="PPS86" s="1017"/>
      <c r="PPT86" s="1017"/>
      <c r="PPU86" s="1017"/>
      <c r="PPV86" s="1017"/>
      <c r="PPW86" s="1017"/>
      <c r="PPX86" s="1017"/>
      <c r="PPY86" s="1017"/>
      <c r="PPZ86" s="1017"/>
      <c r="PQA86" s="1017"/>
      <c r="PQB86" s="1017"/>
      <c r="PQC86" s="1017"/>
      <c r="PQD86" s="1017"/>
      <c r="PQE86" s="1017"/>
      <c r="PQF86" s="1017"/>
      <c r="PQG86" s="1017"/>
      <c r="PQH86" s="1017"/>
      <c r="PQI86" s="1017"/>
      <c r="PQJ86" s="1017"/>
      <c r="PQK86" s="1017"/>
      <c r="PQL86" s="1017"/>
      <c r="PQM86" s="1017"/>
      <c r="PQN86" s="1017"/>
      <c r="PQO86" s="1017"/>
      <c r="PQP86" s="1017"/>
      <c r="PQQ86" s="1017"/>
      <c r="PQR86" s="1017"/>
      <c r="PQS86" s="1017"/>
      <c r="PQT86" s="1017"/>
      <c r="PQU86" s="1017"/>
      <c r="PQV86" s="1017"/>
      <c r="PQW86" s="1017"/>
      <c r="PQX86" s="1017"/>
      <c r="PQY86" s="1017"/>
      <c r="PQZ86" s="1017"/>
      <c r="PRA86" s="1017"/>
      <c r="PRB86" s="1017"/>
      <c r="PRC86" s="1017"/>
      <c r="PRD86" s="1017"/>
      <c r="PRE86" s="1017"/>
      <c r="PRF86" s="1017"/>
      <c r="PRG86" s="1017"/>
      <c r="PRH86" s="1017"/>
      <c r="PRI86" s="1017"/>
      <c r="PRJ86" s="1017"/>
      <c r="PRK86" s="1017"/>
      <c r="PRL86" s="1017"/>
      <c r="PRM86" s="1017"/>
      <c r="PRN86" s="1017"/>
      <c r="PRO86" s="1017"/>
      <c r="PRP86" s="1017"/>
      <c r="PRQ86" s="1017"/>
      <c r="PRR86" s="1017"/>
      <c r="PRS86" s="1017"/>
      <c r="PRT86" s="1017"/>
      <c r="PRU86" s="1017"/>
      <c r="PRV86" s="1017"/>
      <c r="PRW86" s="1017"/>
      <c r="PRX86" s="1017"/>
      <c r="PRY86" s="1017"/>
      <c r="PRZ86" s="1017"/>
      <c r="PSA86" s="1017"/>
      <c r="PSB86" s="1017"/>
      <c r="PSC86" s="1017"/>
      <c r="PSD86" s="1017"/>
      <c r="PSE86" s="1017"/>
      <c r="PSF86" s="1017"/>
      <c r="PSG86" s="1017"/>
      <c r="PSH86" s="1017"/>
      <c r="PSI86" s="1017"/>
      <c r="PSJ86" s="1017"/>
      <c r="PSK86" s="1017"/>
      <c r="PSL86" s="1017"/>
      <c r="PSM86" s="1017"/>
      <c r="PSN86" s="1017"/>
      <c r="PSO86" s="1017"/>
      <c r="PSP86" s="1017"/>
      <c r="PSQ86" s="1017"/>
      <c r="PSR86" s="1017"/>
      <c r="PSS86" s="1017"/>
      <c r="PST86" s="1017"/>
      <c r="PSU86" s="1017"/>
      <c r="PSV86" s="1017"/>
      <c r="PSW86" s="1017"/>
      <c r="PSX86" s="1017"/>
      <c r="PSY86" s="1017"/>
      <c r="PSZ86" s="1017"/>
      <c r="PTA86" s="1017"/>
      <c r="PTB86" s="1017"/>
      <c r="PTC86" s="1017"/>
      <c r="PTD86" s="1017"/>
      <c r="PTE86" s="1017"/>
      <c r="PTF86" s="1017"/>
      <c r="PTG86" s="1017"/>
      <c r="PTH86" s="1017"/>
      <c r="PTI86" s="1017"/>
      <c r="PTJ86" s="1017"/>
      <c r="PTK86" s="1017"/>
      <c r="PTL86" s="1017"/>
      <c r="PTM86" s="1017"/>
      <c r="PTN86" s="1017"/>
      <c r="PTO86" s="1017"/>
      <c r="PTP86" s="1017"/>
      <c r="PTQ86" s="1017"/>
      <c r="PTR86" s="1017"/>
      <c r="PTS86" s="1017"/>
      <c r="PTT86" s="1017"/>
      <c r="PTU86" s="1017"/>
      <c r="PTV86" s="1017"/>
      <c r="PTW86" s="1017"/>
      <c r="PTX86" s="1017"/>
      <c r="PTY86" s="1017"/>
      <c r="PTZ86" s="1017"/>
      <c r="PUA86" s="1017"/>
      <c r="PUB86" s="1017"/>
      <c r="PUC86" s="1017"/>
      <c r="PUD86" s="1017"/>
      <c r="PUE86" s="1017"/>
      <c r="PUF86" s="1017"/>
      <c r="PUG86" s="1017"/>
      <c r="PUH86" s="1017"/>
      <c r="PUI86" s="1017"/>
      <c r="PUJ86" s="1017"/>
      <c r="PUK86" s="1017"/>
      <c r="PUL86" s="1017"/>
      <c r="PUM86" s="1017"/>
      <c r="PUN86" s="1017"/>
      <c r="PUO86" s="1017"/>
      <c r="PUP86" s="1017"/>
      <c r="PUQ86" s="1017"/>
      <c r="PUR86" s="1017"/>
      <c r="PUS86" s="1017"/>
      <c r="PUT86" s="1017"/>
      <c r="PUU86" s="1017"/>
      <c r="PUV86" s="1017"/>
      <c r="PUW86" s="1017"/>
      <c r="PUX86" s="1017"/>
      <c r="PUY86" s="1017"/>
      <c r="PUZ86" s="1017"/>
      <c r="PVA86" s="1017"/>
      <c r="PVB86" s="1017"/>
      <c r="PVC86" s="1017"/>
      <c r="PVD86" s="1017"/>
      <c r="PVE86" s="1017"/>
      <c r="PVF86" s="1017"/>
      <c r="PVG86" s="1017"/>
      <c r="PVH86" s="1017"/>
      <c r="PVI86" s="1017"/>
      <c r="PVJ86" s="1017"/>
      <c r="PVK86" s="1017"/>
      <c r="PVL86" s="1017"/>
      <c r="PVM86" s="1017"/>
      <c r="PVN86" s="1017"/>
      <c r="PVO86" s="1017"/>
      <c r="PVP86" s="1017"/>
      <c r="PVQ86" s="1017"/>
      <c r="PVR86" s="1017"/>
      <c r="PVS86" s="1017"/>
      <c r="PVT86" s="1017"/>
      <c r="PVU86" s="1017"/>
      <c r="PVV86" s="1017"/>
      <c r="PVW86" s="1017"/>
      <c r="PVX86" s="1017"/>
      <c r="PVY86" s="1017"/>
      <c r="PVZ86" s="1017"/>
      <c r="PWA86" s="1017"/>
      <c r="PWB86" s="1017"/>
      <c r="PWC86" s="1017"/>
      <c r="PWD86" s="1017"/>
      <c r="PWE86" s="1017"/>
      <c r="PWF86" s="1017"/>
      <c r="PWG86" s="1017"/>
      <c r="PWH86" s="1017"/>
      <c r="PWI86" s="1017"/>
      <c r="PWJ86" s="1017"/>
      <c r="PWK86" s="1017"/>
      <c r="PWL86" s="1017"/>
      <c r="PWM86" s="1017"/>
      <c r="PWN86" s="1017"/>
      <c r="PWO86" s="1017"/>
      <c r="PWP86" s="1017"/>
      <c r="PWQ86" s="1017"/>
      <c r="PWR86" s="1017"/>
      <c r="PWS86" s="1017"/>
      <c r="PWT86" s="1017"/>
      <c r="PWU86" s="1017"/>
      <c r="PWV86" s="1017"/>
      <c r="PWW86" s="1017"/>
      <c r="PWX86" s="1017"/>
      <c r="PWY86" s="1017"/>
      <c r="PWZ86" s="1017"/>
      <c r="PXA86" s="1017"/>
      <c r="PXB86" s="1017"/>
      <c r="PXC86" s="1017"/>
      <c r="PXD86" s="1017"/>
      <c r="PXE86" s="1017"/>
      <c r="PXF86" s="1017"/>
      <c r="PXG86" s="1017"/>
      <c r="PXH86" s="1017"/>
      <c r="PXI86" s="1017"/>
      <c r="PXJ86" s="1017"/>
      <c r="PXK86" s="1017"/>
      <c r="PXL86" s="1017"/>
      <c r="PXM86" s="1017"/>
      <c r="PXN86" s="1017"/>
      <c r="PXO86" s="1017"/>
      <c r="PXP86" s="1017"/>
      <c r="PXQ86" s="1017"/>
      <c r="PXR86" s="1017"/>
      <c r="PXS86" s="1017"/>
      <c r="PXT86" s="1017"/>
      <c r="PXU86" s="1017"/>
      <c r="PXV86" s="1017"/>
      <c r="PXW86" s="1017"/>
      <c r="PXX86" s="1017"/>
      <c r="PXY86" s="1017"/>
      <c r="PXZ86" s="1017"/>
      <c r="PYA86" s="1017"/>
      <c r="PYB86" s="1017"/>
      <c r="PYC86" s="1017"/>
      <c r="PYD86" s="1017"/>
      <c r="PYE86" s="1017"/>
      <c r="PYF86" s="1017"/>
      <c r="PYG86" s="1017"/>
      <c r="PYH86" s="1017"/>
      <c r="PYI86" s="1017"/>
      <c r="PYJ86" s="1017"/>
      <c r="PYK86" s="1017"/>
      <c r="PYL86" s="1017"/>
      <c r="PYM86" s="1017"/>
      <c r="PYN86" s="1017"/>
      <c r="PYO86" s="1017"/>
      <c r="PYP86" s="1017"/>
      <c r="PYQ86" s="1017"/>
      <c r="PYR86" s="1017"/>
      <c r="PYS86" s="1017"/>
      <c r="PYT86" s="1017"/>
      <c r="PYU86" s="1017"/>
      <c r="PYV86" s="1017"/>
      <c r="PYW86" s="1017"/>
      <c r="PYX86" s="1017"/>
      <c r="PYY86" s="1017"/>
      <c r="PYZ86" s="1017"/>
      <c r="PZA86" s="1017"/>
      <c r="PZB86" s="1017"/>
      <c r="PZC86" s="1017"/>
      <c r="PZD86" s="1017"/>
      <c r="PZE86" s="1017"/>
      <c r="PZF86" s="1017"/>
      <c r="PZG86" s="1017"/>
      <c r="PZH86" s="1017"/>
      <c r="PZI86" s="1017"/>
      <c r="PZJ86" s="1017"/>
      <c r="PZK86" s="1017"/>
      <c r="PZL86" s="1017"/>
      <c r="PZM86" s="1017"/>
      <c r="PZN86" s="1017"/>
      <c r="PZO86" s="1017"/>
      <c r="PZP86" s="1017"/>
      <c r="PZQ86" s="1017"/>
      <c r="PZR86" s="1017"/>
      <c r="PZS86" s="1017"/>
      <c r="PZT86" s="1017"/>
      <c r="PZU86" s="1017"/>
      <c r="PZV86" s="1017"/>
      <c r="PZW86" s="1017"/>
      <c r="PZX86" s="1017"/>
      <c r="PZY86" s="1017"/>
      <c r="PZZ86" s="1017"/>
      <c r="QAA86" s="1017"/>
      <c r="QAB86" s="1017"/>
      <c r="QAC86" s="1017"/>
      <c r="QAD86" s="1017"/>
      <c r="QAE86" s="1017"/>
      <c r="QAF86" s="1017"/>
      <c r="QAG86" s="1017"/>
      <c r="QAH86" s="1017"/>
      <c r="QAI86" s="1017"/>
      <c r="QAJ86" s="1017"/>
      <c r="QAK86" s="1017"/>
      <c r="QAL86" s="1017"/>
      <c r="QAM86" s="1017"/>
      <c r="QAN86" s="1017"/>
      <c r="QAO86" s="1017"/>
      <c r="QAP86" s="1017"/>
      <c r="QAQ86" s="1017"/>
      <c r="QAR86" s="1017"/>
      <c r="QAS86" s="1017"/>
      <c r="QAT86" s="1017"/>
      <c r="QAU86" s="1017"/>
      <c r="QAV86" s="1017"/>
      <c r="QAW86" s="1017"/>
      <c r="QAX86" s="1017"/>
      <c r="QAY86" s="1017"/>
      <c r="QAZ86" s="1017"/>
      <c r="QBA86" s="1017"/>
      <c r="QBB86" s="1017"/>
      <c r="QBC86" s="1017"/>
      <c r="QBD86" s="1017"/>
      <c r="QBE86" s="1017"/>
      <c r="QBF86" s="1017"/>
      <c r="QBG86" s="1017"/>
      <c r="QBH86" s="1017"/>
      <c r="QBI86" s="1017"/>
      <c r="QBJ86" s="1017"/>
      <c r="QBK86" s="1017"/>
      <c r="QBL86" s="1017"/>
      <c r="QBM86" s="1017"/>
      <c r="QBN86" s="1017"/>
      <c r="QBO86" s="1017"/>
      <c r="QBP86" s="1017"/>
      <c r="QBQ86" s="1017"/>
      <c r="QBR86" s="1017"/>
      <c r="QBS86" s="1017"/>
      <c r="QBT86" s="1017"/>
      <c r="QBU86" s="1017"/>
      <c r="QBV86" s="1017"/>
      <c r="QBW86" s="1017"/>
      <c r="QBX86" s="1017"/>
      <c r="QBY86" s="1017"/>
      <c r="QBZ86" s="1017"/>
      <c r="QCA86" s="1017"/>
      <c r="QCB86" s="1017"/>
      <c r="QCC86" s="1017"/>
      <c r="QCD86" s="1017"/>
      <c r="QCE86" s="1017"/>
      <c r="QCF86" s="1017"/>
      <c r="QCG86" s="1017"/>
      <c r="QCH86" s="1017"/>
      <c r="QCI86" s="1017"/>
      <c r="QCJ86" s="1017"/>
      <c r="QCK86" s="1017"/>
      <c r="QCL86" s="1017"/>
      <c r="QCM86" s="1017"/>
      <c r="QCN86" s="1017"/>
      <c r="QCO86" s="1017"/>
      <c r="QCP86" s="1017"/>
      <c r="QCQ86" s="1017"/>
      <c r="QCR86" s="1017"/>
      <c r="QCS86" s="1017"/>
      <c r="QCT86" s="1017"/>
      <c r="QCU86" s="1017"/>
      <c r="QCV86" s="1017"/>
      <c r="QCW86" s="1017"/>
      <c r="QCX86" s="1017"/>
      <c r="QCY86" s="1017"/>
      <c r="QCZ86" s="1017"/>
      <c r="QDA86" s="1017"/>
      <c r="QDB86" s="1017"/>
      <c r="QDC86" s="1017"/>
      <c r="QDD86" s="1017"/>
      <c r="QDE86" s="1017"/>
      <c r="QDF86" s="1017"/>
      <c r="QDG86" s="1017"/>
      <c r="QDH86" s="1017"/>
      <c r="QDI86" s="1017"/>
      <c r="QDJ86" s="1017"/>
      <c r="QDK86" s="1017"/>
      <c r="QDL86" s="1017"/>
      <c r="QDM86" s="1017"/>
      <c r="QDN86" s="1017"/>
      <c r="QDO86" s="1017"/>
      <c r="QDP86" s="1017"/>
      <c r="QDQ86" s="1017"/>
      <c r="QDR86" s="1017"/>
      <c r="QDS86" s="1017"/>
      <c r="QDT86" s="1017"/>
      <c r="QDU86" s="1017"/>
      <c r="QDV86" s="1017"/>
      <c r="QDW86" s="1017"/>
      <c r="QDX86" s="1017"/>
      <c r="QDY86" s="1017"/>
      <c r="QDZ86" s="1017"/>
      <c r="QEA86" s="1017"/>
      <c r="QEB86" s="1017"/>
      <c r="QEC86" s="1017"/>
      <c r="QED86" s="1017"/>
      <c r="QEE86" s="1017"/>
      <c r="QEF86" s="1017"/>
      <c r="QEG86" s="1017"/>
      <c r="QEH86" s="1017"/>
      <c r="QEI86" s="1017"/>
      <c r="QEJ86" s="1017"/>
      <c r="QEK86" s="1017"/>
      <c r="QEL86" s="1017"/>
      <c r="QEM86" s="1017"/>
      <c r="QEN86" s="1017"/>
      <c r="QEO86" s="1017"/>
      <c r="QEP86" s="1017"/>
      <c r="QEQ86" s="1017"/>
      <c r="QER86" s="1017"/>
      <c r="QES86" s="1017"/>
      <c r="QET86" s="1017"/>
      <c r="QEU86" s="1017"/>
      <c r="QEV86" s="1017"/>
      <c r="QEW86" s="1017"/>
      <c r="QEX86" s="1017"/>
      <c r="QEY86" s="1017"/>
      <c r="QEZ86" s="1017"/>
      <c r="QFA86" s="1017"/>
      <c r="QFB86" s="1017"/>
      <c r="QFC86" s="1017"/>
      <c r="QFD86" s="1017"/>
      <c r="QFE86" s="1017"/>
      <c r="QFF86" s="1017"/>
      <c r="QFG86" s="1017"/>
      <c r="QFH86" s="1017"/>
      <c r="QFI86" s="1017"/>
      <c r="QFJ86" s="1017"/>
      <c r="QFK86" s="1017"/>
      <c r="QFL86" s="1017"/>
      <c r="QFM86" s="1017"/>
      <c r="QFN86" s="1017"/>
      <c r="QFO86" s="1017"/>
      <c r="QFP86" s="1017"/>
      <c r="QFQ86" s="1017"/>
      <c r="QFR86" s="1017"/>
      <c r="QFS86" s="1017"/>
      <c r="QFT86" s="1017"/>
      <c r="QFU86" s="1017"/>
      <c r="QFV86" s="1017"/>
      <c r="QFW86" s="1017"/>
      <c r="QFX86" s="1017"/>
      <c r="QFY86" s="1017"/>
      <c r="QFZ86" s="1017"/>
      <c r="QGA86" s="1017"/>
      <c r="QGB86" s="1017"/>
      <c r="QGC86" s="1017"/>
      <c r="QGD86" s="1017"/>
      <c r="QGE86" s="1017"/>
      <c r="QGF86" s="1017"/>
      <c r="QGG86" s="1017"/>
      <c r="QGH86" s="1017"/>
      <c r="QGI86" s="1017"/>
      <c r="QGJ86" s="1017"/>
      <c r="QGK86" s="1017"/>
      <c r="QGL86" s="1017"/>
      <c r="QGM86" s="1017"/>
      <c r="QGN86" s="1017"/>
      <c r="QGO86" s="1017"/>
      <c r="QGP86" s="1017"/>
      <c r="QGQ86" s="1017"/>
      <c r="QGR86" s="1017"/>
      <c r="QGS86" s="1017"/>
      <c r="QGT86" s="1017"/>
      <c r="QGU86" s="1017"/>
      <c r="QGV86" s="1017"/>
      <c r="QGW86" s="1017"/>
      <c r="QGX86" s="1017"/>
      <c r="QGY86" s="1017"/>
      <c r="QGZ86" s="1017"/>
      <c r="QHA86" s="1017"/>
      <c r="QHB86" s="1017"/>
      <c r="QHC86" s="1017"/>
      <c r="QHD86" s="1017"/>
      <c r="QHE86" s="1017"/>
      <c r="QHF86" s="1017"/>
      <c r="QHG86" s="1017"/>
      <c r="QHH86" s="1017"/>
      <c r="QHI86" s="1017"/>
      <c r="QHJ86" s="1017"/>
      <c r="QHK86" s="1017"/>
      <c r="QHL86" s="1017"/>
      <c r="QHM86" s="1017"/>
      <c r="QHN86" s="1017"/>
      <c r="QHO86" s="1017"/>
      <c r="QHP86" s="1017"/>
      <c r="QHQ86" s="1017"/>
      <c r="QHR86" s="1017"/>
      <c r="QHS86" s="1017"/>
      <c r="QHT86" s="1017"/>
      <c r="QHU86" s="1017"/>
      <c r="QHV86" s="1017"/>
      <c r="QHW86" s="1017"/>
      <c r="QHX86" s="1017"/>
      <c r="QHY86" s="1017"/>
      <c r="QHZ86" s="1017"/>
      <c r="QIA86" s="1017"/>
      <c r="QIB86" s="1017"/>
      <c r="QIC86" s="1017"/>
      <c r="QID86" s="1017"/>
      <c r="QIE86" s="1017"/>
      <c r="QIF86" s="1017"/>
      <c r="QIG86" s="1017"/>
      <c r="QIH86" s="1017"/>
      <c r="QII86" s="1017"/>
      <c r="QIJ86" s="1017"/>
      <c r="QIK86" s="1017"/>
      <c r="QIL86" s="1017"/>
      <c r="QIM86" s="1017"/>
      <c r="QIN86" s="1017"/>
      <c r="QIO86" s="1017"/>
      <c r="QIP86" s="1017"/>
      <c r="QIQ86" s="1017"/>
      <c r="QIR86" s="1017"/>
      <c r="QIS86" s="1017"/>
      <c r="QIT86" s="1017"/>
      <c r="QIU86" s="1017"/>
      <c r="QIV86" s="1017"/>
      <c r="QIW86" s="1017"/>
      <c r="QIX86" s="1017"/>
      <c r="QIY86" s="1017"/>
      <c r="QIZ86" s="1017"/>
      <c r="QJA86" s="1017"/>
      <c r="QJB86" s="1017"/>
      <c r="QJC86" s="1017"/>
      <c r="QJD86" s="1017"/>
      <c r="QJE86" s="1017"/>
      <c r="QJF86" s="1017"/>
      <c r="QJG86" s="1017"/>
      <c r="QJH86" s="1017"/>
      <c r="QJI86" s="1017"/>
      <c r="QJJ86" s="1017"/>
      <c r="QJK86" s="1017"/>
      <c r="QJL86" s="1017"/>
      <c r="QJM86" s="1017"/>
      <c r="QJN86" s="1017"/>
      <c r="QJO86" s="1017"/>
      <c r="QJP86" s="1017"/>
      <c r="QJQ86" s="1017"/>
      <c r="QJR86" s="1017"/>
      <c r="QJS86" s="1017"/>
      <c r="QJT86" s="1017"/>
      <c r="QJU86" s="1017"/>
      <c r="QJV86" s="1017"/>
      <c r="QJW86" s="1017"/>
      <c r="QJX86" s="1017"/>
      <c r="QJY86" s="1017"/>
      <c r="QJZ86" s="1017"/>
      <c r="QKA86" s="1017"/>
      <c r="QKB86" s="1017"/>
      <c r="QKC86" s="1017"/>
      <c r="QKD86" s="1017"/>
      <c r="QKE86" s="1017"/>
      <c r="QKF86" s="1017"/>
      <c r="QKG86" s="1017"/>
      <c r="QKH86" s="1017"/>
      <c r="QKI86" s="1017"/>
      <c r="QKJ86" s="1017"/>
      <c r="QKK86" s="1017"/>
      <c r="QKL86" s="1017"/>
      <c r="QKM86" s="1017"/>
      <c r="QKN86" s="1017"/>
      <c r="QKO86" s="1017"/>
      <c r="QKP86" s="1017"/>
      <c r="QKQ86" s="1017"/>
      <c r="QKR86" s="1017"/>
      <c r="QKS86" s="1017"/>
      <c r="QKT86" s="1017"/>
      <c r="QKU86" s="1017"/>
      <c r="QKV86" s="1017"/>
      <c r="QKW86" s="1017"/>
      <c r="QKX86" s="1017"/>
      <c r="QKY86" s="1017"/>
      <c r="QKZ86" s="1017"/>
      <c r="QLA86" s="1017"/>
      <c r="QLB86" s="1017"/>
      <c r="QLC86" s="1017"/>
      <c r="QLD86" s="1017"/>
      <c r="QLE86" s="1017"/>
      <c r="QLF86" s="1017"/>
      <c r="QLG86" s="1017"/>
      <c r="QLH86" s="1017"/>
      <c r="QLI86" s="1017"/>
      <c r="QLJ86" s="1017"/>
      <c r="QLK86" s="1017"/>
      <c r="QLL86" s="1017"/>
      <c r="QLM86" s="1017"/>
      <c r="QLN86" s="1017"/>
      <c r="QLO86" s="1017"/>
      <c r="QLP86" s="1017"/>
      <c r="QLQ86" s="1017"/>
      <c r="QLR86" s="1017"/>
      <c r="QLS86" s="1017"/>
      <c r="QLT86" s="1017"/>
      <c r="QLU86" s="1017"/>
      <c r="QLV86" s="1017"/>
      <c r="QLW86" s="1017"/>
      <c r="QLX86" s="1017"/>
      <c r="QLY86" s="1017"/>
      <c r="QLZ86" s="1017"/>
      <c r="QMA86" s="1017"/>
      <c r="QMB86" s="1017"/>
      <c r="QMC86" s="1017"/>
      <c r="QMD86" s="1017"/>
      <c r="QME86" s="1017"/>
      <c r="QMF86" s="1017"/>
      <c r="QMG86" s="1017"/>
      <c r="QMH86" s="1017"/>
      <c r="QMI86" s="1017"/>
      <c r="QMJ86" s="1017"/>
      <c r="QMK86" s="1017"/>
      <c r="QML86" s="1017"/>
      <c r="QMM86" s="1017"/>
      <c r="QMN86" s="1017"/>
      <c r="QMO86" s="1017"/>
      <c r="QMP86" s="1017"/>
      <c r="QMQ86" s="1017"/>
      <c r="QMR86" s="1017"/>
      <c r="QMS86" s="1017"/>
      <c r="QMT86" s="1017"/>
      <c r="QMU86" s="1017"/>
      <c r="QMV86" s="1017"/>
      <c r="QMW86" s="1017"/>
      <c r="QMX86" s="1017"/>
      <c r="QMY86" s="1017"/>
      <c r="QMZ86" s="1017"/>
      <c r="QNA86" s="1017"/>
      <c r="QNB86" s="1017"/>
      <c r="QNC86" s="1017"/>
      <c r="QND86" s="1017"/>
      <c r="QNE86" s="1017"/>
      <c r="QNF86" s="1017"/>
      <c r="QNG86" s="1017"/>
      <c r="QNH86" s="1017"/>
      <c r="QNI86" s="1017"/>
      <c r="QNJ86" s="1017"/>
      <c r="QNK86" s="1017"/>
      <c r="QNL86" s="1017"/>
      <c r="QNM86" s="1017"/>
      <c r="QNN86" s="1017"/>
      <c r="QNO86" s="1017"/>
      <c r="QNP86" s="1017"/>
      <c r="QNQ86" s="1017"/>
      <c r="QNR86" s="1017"/>
      <c r="QNS86" s="1017"/>
      <c r="QNT86" s="1017"/>
      <c r="QNU86" s="1017"/>
      <c r="QNV86" s="1017"/>
      <c r="QNW86" s="1017"/>
      <c r="QNX86" s="1017"/>
      <c r="QNY86" s="1017"/>
      <c r="QNZ86" s="1017"/>
      <c r="QOA86" s="1017"/>
      <c r="QOB86" s="1017"/>
      <c r="QOC86" s="1017"/>
      <c r="QOD86" s="1017"/>
      <c r="QOE86" s="1017"/>
      <c r="QOF86" s="1017"/>
      <c r="QOG86" s="1017"/>
      <c r="QOH86" s="1017"/>
      <c r="QOI86" s="1017"/>
      <c r="QOJ86" s="1017"/>
      <c r="QOK86" s="1017"/>
      <c r="QOL86" s="1017"/>
      <c r="QOM86" s="1017"/>
      <c r="QON86" s="1017"/>
      <c r="QOO86" s="1017"/>
      <c r="QOP86" s="1017"/>
      <c r="QOQ86" s="1017"/>
      <c r="QOR86" s="1017"/>
      <c r="QOS86" s="1017"/>
      <c r="QOT86" s="1017"/>
      <c r="QOU86" s="1017"/>
      <c r="QOV86" s="1017"/>
      <c r="QOW86" s="1017"/>
      <c r="QOX86" s="1017"/>
      <c r="QOY86" s="1017"/>
      <c r="QOZ86" s="1017"/>
      <c r="QPA86" s="1017"/>
      <c r="QPB86" s="1017"/>
      <c r="QPC86" s="1017"/>
      <c r="QPD86" s="1017"/>
      <c r="QPE86" s="1017"/>
      <c r="QPF86" s="1017"/>
      <c r="QPG86" s="1017"/>
      <c r="QPH86" s="1017"/>
      <c r="QPI86" s="1017"/>
      <c r="QPJ86" s="1017"/>
      <c r="QPK86" s="1017"/>
      <c r="QPL86" s="1017"/>
      <c r="QPM86" s="1017"/>
      <c r="QPN86" s="1017"/>
      <c r="QPO86" s="1017"/>
      <c r="QPP86" s="1017"/>
      <c r="QPQ86" s="1017"/>
      <c r="QPR86" s="1017"/>
      <c r="QPS86" s="1017"/>
      <c r="QPT86" s="1017"/>
      <c r="QPU86" s="1017"/>
      <c r="QPV86" s="1017"/>
      <c r="QPW86" s="1017"/>
      <c r="QPX86" s="1017"/>
      <c r="QPY86" s="1017"/>
      <c r="QPZ86" s="1017"/>
      <c r="QQA86" s="1017"/>
      <c r="QQB86" s="1017"/>
      <c r="QQC86" s="1017"/>
      <c r="QQD86" s="1017"/>
      <c r="QQE86" s="1017"/>
      <c r="QQF86" s="1017"/>
      <c r="QQG86" s="1017"/>
      <c r="QQH86" s="1017"/>
      <c r="QQI86" s="1017"/>
      <c r="QQJ86" s="1017"/>
      <c r="QQK86" s="1017"/>
      <c r="QQL86" s="1017"/>
      <c r="QQM86" s="1017"/>
      <c r="QQN86" s="1017"/>
      <c r="QQO86" s="1017"/>
      <c r="QQP86" s="1017"/>
      <c r="QQQ86" s="1017"/>
      <c r="QQR86" s="1017"/>
      <c r="QQS86" s="1017"/>
      <c r="QQT86" s="1017"/>
      <c r="QQU86" s="1017"/>
      <c r="QQV86" s="1017"/>
      <c r="QQW86" s="1017"/>
      <c r="QQX86" s="1017"/>
      <c r="QQY86" s="1017"/>
      <c r="QQZ86" s="1017"/>
      <c r="QRA86" s="1017"/>
      <c r="QRB86" s="1017"/>
      <c r="QRC86" s="1017"/>
      <c r="QRD86" s="1017"/>
      <c r="QRE86" s="1017"/>
      <c r="QRF86" s="1017"/>
      <c r="QRG86" s="1017"/>
      <c r="QRH86" s="1017"/>
      <c r="QRI86" s="1017"/>
      <c r="QRJ86" s="1017"/>
      <c r="QRK86" s="1017"/>
      <c r="QRL86" s="1017"/>
      <c r="QRM86" s="1017"/>
      <c r="QRN86" s="1017"/>
      <c r="QRO86" s="1017"/>
      <c r="QRP86" s="1017"/>
      <c r="QRQ86" s="1017"/>
      <c r="QRR86" s="1017"/>
      <c r="QRS86" s="1017"/>
      <c r="QRT86" s="1017"/>
      <c r="QRU86" s="1017"/>
      <c r="QRV86" s="1017"/>
      <c r="QRW86" s="1017"/>
      <c r="QRX86" s="1017"/>
      <c r="QRY86" s="1017"/>
      <c r="QRZ86" s="1017"/>
      <c r="QSA86" s="1017"/>
      <c r="QSB86" s="1017"/>
      <c r="QSC86" s="1017"/>
      <c r="QSD86" s="1017"/>
      <c r="QSE86" s="1017"/>
      <c r="QSF86" s="1017"/>
      <c r="QSG86" s="1017"/>
      <c r="QSH86" s="1017"/>
      <c r="QSI86" s="1017"/>
      <c r="QSJ86" s="1017"/>
      <c r="QSK86" s="1017"/>
      <c r="QSL86" s="1017"/>
      <c r="QSM86" s="1017"/>
      <c r="QSN86" s="1017"/>
      <c r="QSO86" s="1017"/>
      <c r="QSP86" s="1017"/>
      <c r="QSQ86" s="1017"/>
      <c r="QSR86" s="1017"/>
      <c r="QSS86" s="1017"/>
      <c r="QST86" s="1017"/>
      <c r="QSU86" s="1017"/>
      <c r="QSV86" s="1017"/>
      <c r="QSW86" s="1017"/>
      <c r="QSX86" s="1017"/>
      <c r="QSY86" s="1017"/>
      <c r="QSZ86" s="1017"/>
      <c r="QTA86" s="1017"/>
      <c r="QTB86" s="1017"/>
      <c r="QTC86" s="1017"/>
      <c r="QTD86" s="1017"/>
      <c r="QTE86" s="1017"/>
      <c r="QTF86" s="1017"/>
      <c r="QTG86" s="1017"/>
      <c r="QTH86" s="1017"/>
      <c r="QTI86" s="1017"/>
      <c r="QTJ86" s="1017"/>
      <c r="QTK86" s="1017"/>
      <c r="QTL86" s="1017"/>
      <c r="QTM86" s="1017"/>
      <c r="QTN86" s="1017"/>
      <c r="QTO86" s="1017"/>
      <c r="QTP86" s="1017"/>
      <c r="QTQ86" s="1017"/>
      <c r="QTR86" s="1017"/>
      <c r="QTS86" s="1017"/>
      <c r="QTT86" s="1017"/>
      <c r="QTU86" s="1017"/>
      <c r="QTV86" s="1017"/>
      <c r="QTW86" s="1017"/>
      <c r="QTX86" s="1017"/>
      <c r="QTY86" s="1017"/>
      <c r="QTZ86" s="1017"/>
      <c r="QUA86" s="1017"/>
      <c r="QUB86" s="1017"/>
      <c r="QUC86" s="1017"/>
      <c r="QUD86" s="1017"/>
      <c r="QUE86" s="1017"/>
      <c r="QUF86" s="1017"/>
      <c r="QUG86" s="1017"/>
      <c r="QUH86" s="1017"/>
      <c r="QUI86" s="1017"/>
      <c r="QUJ86" s="1017"/>
      <c r="QUK86" s="1017"/>
      <c r="QUL86" s="1017"/>
      <c r="QUM86" s="1017"/>
      <c r="QUN86" s="1017"/>
      <c r="QUO86" s="1017"/>
      <c r="QUP86" s="1017"/>
      <c r="QUQ86" s="1017"/>
      <c r="QUR86" s="1017"/>
      <c r="QUS86" s="1017"/>
      <c r="QUT86" s="1017"/>
      <c r="QUU86" s="1017"/>
      <c r="QUV86" s="1017"/>
      <c r="QUW86" s="1017"/>
      <c r="QUX86" s="1017"/>
      <c r="QUY86" s="1017"/>
      <c r="QUZ86" s="1017"/>
      <c r="QVA86" s="1017"/>
      <c r="QVB86" s="1017"/>
      <c r="QVC86" s="1017"/>
      <c r="QVD86" s="1017"/>
      <c r="QVE86" s="1017"/>
      <c r="QVF86" s="1017"/>
      <c r="QVG86" s="1017"/>
      <c r="QVH86" s="1017"/>
      <c r="QVI86" s="1017"/>
      <c r="QVJ86" s="1017"/>
      <c r="QVK86" s="1017"/>
      <c r="QVL86" s="1017"/>
      <c r="QVM86" s="1017"/>
      <c r="QVN86" s="1017"/>
      <c r="QVO86" s="1017"/>
      <c r="QVP86" s="1017"/>
      <c r="QVQ86" s="1017"/>
      <c r="QVR86" s="1017"/>
      <c r="QVS86" s="1017"/>
      <c r="QVT86" s="1017"/>
      <c r="QVU86" s="1017"/>
      <c r="QVV86" s="1017"/>
      <c r="QVW86" s="1017"/>
      <c r="QVX86" s="1017"/>
      <c r="QVY86" s="1017"/>
      <c r="QVZ86" s="1017"/>
      <c r="QWA86" s="1017"/>
      <c r="QWB86" s="1017"/>
      <c r="QWC86" s="1017"/>
      <c r="QWD86" s="1017"/>
      <c r="QWE86" s="1017"/>
      <c r="QWF86" s="1017"/>
      <c r="QWG86" s="1017"/>
      <c r="QWH86" s="1017"/>
      <c r="QWI86" s="1017"/>
      <c r="QWJ86" s="1017"/>
      <c r="QWK86" s="1017"/>
      <c r="QWL86" s="1017"/>
      <c r="QWM86" s="1017"/>
      <c r="QWN86" s="1017"/>
      <c r="QWO86" s="1017"/>
      <c r="QWP86" s="1017"/>
      <c r="QWQ86" s="1017"/>
      <c r="QWR86" s="1017"/>
      <c r="QWS86" s="1017"/>
      <c r="QWT86" s="1017"/>
      <c r="QWU86" s="1017"/>
      <c r="QWV86" s="1017"/>
      <c r="QWW86" s="1017"/>
      <c r="QWX86" s="1017"/>
      <c r="QWY86" s="1017"/>
      <c r="QWZ86" s="1017"/>
      <c r="QXA86" s="1017"/>
      <c r="QXB86" s="1017"/>
      <c r="QXC86" s="1017"/>
      <c r="QXD86" s="1017"/>
      <c r="QXE86" s="1017"/>
      <c r="QXF86" s="1017"/>
      <c r="QXG86" s="1017"/>
      <c r="QXH86" s="1017"/>
      <c r="QXI86" s="1017"/>
      <c r="QXJ86" s="1017"/>
      <c r="QXK86" s="1017"/>
      <c r="QXL86" s="1017"/>
      <c r="QXM86" s="1017"/>
      <c r="QXN86" s="1017"/>
      <c r="QXO86" s="1017"/>
      <c r="QXP86" s="1017"/>
      <c r="QXQ86" s="1017"/>
      <c r="QXR86" s="1017"/>
      <c r="QXS86" s="1017"/>
      <c r="QXT86" s="1017"/>
      <c r="QXU86" s="1017"/>
      <c r="QXV86" s="1017"/>
      <c r="QXW86" s="1017"/>
      <c r="QXX86" s="1017"/>
      <c r="QXY86" s="1017"/>
      <c r="QXZ86" s="1017"/>
      <c r="QYA86" s="1017"/>
      <c r="QYB86" s="1017"/>
      <c r="QYC86" s="1017"/>
      <c r="QYD86" s="1017"/>
      <c r="QYE86" s="1017"/>
      <c r="QYF86" s="1017"/>
      <c r="QYG86" s="1017"/>
      <c r="QYH86" s="1017"/>
      <c r="QYI86" s="1017"/>
      <c r="QYJ86" s="1017"/>
      <c r="QYK86" s="1017"/>
      <c r="QYL86" s="1017"/>
      <c r="QYM86" s="1017"/>
      <c r="QYN86" s="1017"/>
      <c r="QYO86" s="1017"/>
      <c r="QYP86" s="1017"/>
      <c r="QYQ86" s="1017"/>
      <c r="QYR86" s="1017"/>
      <c r="QYS86" s="1017"/>
      <c r="QYT86" s="1017"/>
      <c r="QYU86" s="1017"/>
      <c r="QYV86" s="1017"/>
      <c r="QYW86" s="1017"/>
      <c r="QYX86" s="1017"/>
      <c r="QYY86" s="1017"/>
      <c r="QYZ86" s="1017"/>
      <c r="QZA86" s="1017"/>
      <c r="QZB86" s="1017"/>
      <c r="QZC86" s="1017"/>
      <c r="QZD86" s="1017"/>
      <c r="QZE86" s="1017"/>
      <c r="QZF86" s="1017"/>
      <c r="QZG86" s="1017"/>
      <c r="QZH86" s="1017"/>
      <c r="QZI86" s="1017"/>
      <c r="QZJ86" s="1017"/>
      <c r="QZK86" s="1017"/>
      <c r="QZL86" s="1017"/>
      <c r="QZM86" s="1017"/>
      <c r="QZN86" s="1017"/>
      <c r="QZO86" s="1017"/>
      <c r="QZP86" s="1017"/>
      <c r="QZQ86" s="1017"/>
      <c r="QZR86" s="1017"/>
      <c r="QZS86" s="1017"/>
      <c r="QZT86" s="1017"/>
      <c r="QZU86" s="1017"/>
      <c r="QZV86" s="1017"/>
      <c r="QZW86" s="1017"/>
      <c r="QZX86" s="1017"/>
      <c r="QZY86" s="1017"/>
      <c r="QZZ86" s="1017"/>
      <c r="RAA86" s="1017"/>
      <c r="RAB86" s="1017"/>
      <c r="RAC86" s="1017"/>
      <c r="RAD86" s="1017"/>
      <c r="RAE86" s="1017"/>
      <c r="RAF86" s="1017"/>
      <c r="RAG86" s="1017"/>
      <c r="RAH86" s="1017"/>
      <c r="RAI86" s="1017"/>
      <c r="RAJ86" s="1017"/>
      <c r="RAK86" s="1017"/>
      <c r="RAL86" s="1017"/>
      <c r="RAM86" s="1017"/>
      <c r="RAN86" s="1017"/>
      <c r="RAO86" s="1017"/>
      <c r="RAP86" s="1017"/>
      <c r="RAQ86" s="1017"/>
      <c r="RAR86" s="1017"/>
      <c r="RAS86" s="1017"/>
      <c r="RAT86" s="1017"/>
      <c r="RAU86" s="1017"/>
      <c r="RAV86" s="1017"/>
      <c r="RAW86" s="1017"/>
      <c r="RAX86" s="1017"/>
      <c r="RAY86" s="1017"/>
      <c r="RAZ86" s="1017"/>
      <c r="RBA86" s="1017"/>
      <c r="RBB86" s="1017"/>
      <c r="RBC86" s="1017"/>
      <c r="RBD86" s="1017"/>
      <c r="RBE86" s="1017"/>
      <c r="RBF86" s="1017"/>
      <c r="RBG86" s="1017"/>
      <c r="RBH86" s="1017"/>
      <c r="RBI86" s="1017"/>
      <c r="RBJ86" s="1017"/>
      <c r="RBK86" s="1017"/>
      <c r="RBL86" s="1017"/>
      <c r="RBM86" s="1017"/>
      <c r="RBN86" s="1017"/>
      <c r="RBO86" s="1017"/>
      <c r="RBP86" s="1017"/>
      <c r="RBQ86" s="1017"/>
      <c r="RBR86" s="1017"/>
      <c r="RBS86" s="1017"/>
      <c r="RBT86" s="1017"/>
      <c r="RBU86" s="1017"/>
      <c r="RBV86" s="1017"/>
      <c r="RBW86" s="1017"/>
      <c r="RBX86" s="1017"/>
      <c r="RBY86" s="1017"/>
      <c r="RBZ86" s="1017"/>
      <c r="RCA86" s="1017"/>
      <c r="RCB86" s="1017"/>
      <c r="RCC86" s="1017"/>
      <c r="RCD86" s="1017"/>
      <c r="RCE86" s="1017"/>
      <c r="RCF86" s="1017"/>
      <c r="RCG86" s="1017"/>
      <c r="RCH86" s="1017"/>
      <c r="RCI86" s="1017"/>
      <c r="RCJ86" s="1017"/>
      <c r="RCK86" s="1017"/>
      <c r="RCL86" s="1017"/>
      <c r="RCM86" s="1017"/>
      <c r="RCN86" s="1017"/>
      <c r="RCO86" s="1017"/>
      <c r="RCP86" s="1017"/>
      <c r="RCQ86" s="1017"/>
      <c r="RCR86" s="1017"/>
      <c r="RCS86" s="1017"/>
      <c r="RCT86" s="1017"/>
      <c r="RCU86" s="1017"/>
      <c r="RCV86" s="1017"/>
      <c r="RCW86" s="1017"/>
      <c r="RCX86" s="1017"/>
      <c r="RCY86" s="1017"/>
      <c r="RCZ86" s="1017"/>
      <c r="RDA86" s="1017"/>
      <c r="RDB86" s="1017"/>
      <c r="RDC86" s="1017"/>
      <c r="RDD86" s="1017"/>
      <c r="RDE86" s="1017"/>
      <c r="RDF86" s="1017"/>
      <c r="RDG86" s="1017"/>
      <c r="RDH86" s="1017"/>
      <c r="RDI86" s="1017"/>
      <c r="RDJ86" s="1017"/>
      <c r="RDK86" s="1017"/>
      <c r="RDL86" s="1017"/>
      <c r="RDM86" s="1017"/>
      <c r="RDN86" s="1017"/>
      <c r="RDO86" s="1017"/>
      <c r="RDP86" s="1017"/>
      <c r="RDQ86" s="1017"/>
      <c r="RDR86" s="1017"/>
      <c r="RDS86" s="1017"/>
      <c r="RDT86" s="1017"/>
      <c r="RDU86" s="1017"/>
      <c r="RDV86" s="1017"/>
      <c r="RDW86" s="1017"/>
      <c r="RDX86" s="1017"/>
      <c r="RDY86" s="1017"/>
      <c r="RDZ86" s="1017"/>
      <c r="REA86" s="1017"/>
      <c r="REB86" s="1017"/>
      <c r="REC86" s="1017"/>
      <c r="RED86" s="1017"/>
      <c r="REE86" s="1017"/>
      <c r="REF86" s="1017"/>
      <c r="REG86" s="1017"/>
      <c r="REH86" s="1017"/>
      <c r="REI86" s="1017"/>
      <c r="REJ86" s="1017"/>
      <c r="REK86" s="1017"/>
      <c r="REL86" s="1017"/>
      <c r="REM86" s="1017"/>
      <c r="REN86" s="1017"/>
      <c r="REO86" s="1017"/>
      <c r="REP86" s="1017"/>
      <c r="REQ86" s="1017"/>
      <c r="RER86" s="1017"/>
      <c r="RES86" s="1017"/>
      <c r="RET86" s="1017"/>
      <c r="REU86" s="1017"/>
      <c r="REV86" s="1017"/>
      <c r="REW86" s="1017"/>
      <c r="REX86" s="1017"/>
      <c r="REY86" s="1017"/>
      <c r="REZ86" s="1017"/>
      <c r="RFA86" s="1017"/>
      <c r="RFB86" s="1017"/>
      <c r="RFC86" s="1017"/>
      <c r="RFD86" s="1017"/>
      <c r="RFE86" s="1017"/>
      <c r="RFF86" s="1017"/>
      <c r="RFG86" s="1017"/>
      <c r="RFH86" s="1017"/>
      <c r="RFI86" s="1017"/>
      <c r="RFJ86" s="1017"/>
      <c r="RFK86" s="1017"/>
      <c r="RFL86" s="1017"/>
      <c r="RFM86" s="1017"/>
      <c r="RFN86" s="1017"/>
      <c r="RFO86" s="1017"/>
      <c r="RFP86" s="1017"/>
      <c r="RFQ86" s="1017"/>
      <c r="RFR86" s="1017"/>
      <c r="RFS86" s="1017"/>
      <c r="RFT86" s="1017"/>
      <c r="RFU86" s="1017"/>
      <c r="RFV86" s="1017"/>
      <c r="RFW86" s="1017"/>
      <c r="RFX86" s="1017"/>
      <c r="RFY86" s="1017"/>
      <c r="RFZ86" s="1017"/>
      <c r="RGA86" s="1017"/>
      <c r="RGB86" s="1017"/>
      <c r="RGC86" s="1017"/>
      <c r="RGD86" s="1017"/>
      <c r="RGE86" s="1017"/>
      <c r="RGF86" s="1017"/>
      <c r="RGG86" s="1017"/>
      <c r="RGH86" s="1017"/>
      <c r="RGI86" s="1017"/>
      <c r="RGJ86" s="1017"/>
      <c r="RGK86" s="1017"/>
      <c r="RGL86" s="1017"/>
      <c r="RGM86" s="1017"/>
      <c r="RGN86" s="1017"/>
      <c r="RGO86" s="1017"/>
      <c r="RGP86" s="1017"/>
      <c r="RGQ86" s="1017"/>
      <c r="RGR86" s="1017"/>
      <c r="RGS86" s="1017"/>
      <c r="RGT86" s="1017"/>
      <c r="RGU86" s="1017"/>
      <c r="RGV86" s="1017"/>
      <c r="RGW86" s="1017"/>
      <c r="RGX86" s="1017"/>
      <c r="RGY86" s="1017"/>
      <c r="RGZ86" s="1017"/>
      <c r="RHA86" s="1017"/>
      <c r="RHB86" s="1017"/>
      <c r="RHC86" s="1017"/>
      <c r="RHD86" s="1017"/>
      <c r="RHE86" s="1017"/>
      <c r="RHF86" s="1017"/>
      <c r="RHG86" s="1017"/>
      <c r="RHH86" s="1017"/>
      <c r="RHI86" s="1017"/>
      <c r="RHJ86" s="1017"/>
      <c r="RHK86" s="1017"/>
      <c r="RHL86" s="1017"/>
      <c r="RHM86" s="1017"/>
      <c r="RHN86" s="1017"/>
      <c r="RHO86" s="1017"/>
      <c r="RHP86" s="1017"/>
      <c r="RHQ86" s="1017"/>
      <c r="RHR86" s="1017"/>
      <c r="RHS86" s="1017"/>
      <c r="RHT86" s="1017"/>
      <c r="RHU86" s="1017"/>
      <c r="RHV86" s="1017"/>
      <c r="RHW86" s="1017"/>
      <c r="RHX86" s="1017"/>
      <c r="RHY86" s="1017"/>
      <c r="RHZ86" s="1017"/>
      <c r="RIA86" s="1017"/>
      <c r="RIB86" s="1017"/>
      <c r="RIC86" s="1017"/>
      <c r="RID86" s="1017"/>
      <c r="RIE86" s="1017"/>
      <c r="RIF86" s="1017"/>
      <c r="RIG86" s="1017"/>
      <c r="RIH86" s="1017"/>
      <c r="RII86" s="1017"/>
      <c r="RIJ86" s="1017"/>
      <c r="RIK86" s="1017"/>
      <c r="RIL86" s="1017"/>
      <c r="RIM86" s="1017"/>
      <c r="RIN86" s="1017"/>
      <c r="RIO86" s="1017"/>
      <c r="RIP86" s="1017"/>
      <c r="RIQ86" s="1017"/>
      <c r="RIR86" s="1017"/>
      <c r="RIS86" s="1017"/>
      <c r="RIT86" s="1017"/>
      <c r="RIU86" s="1017"/>
      <c r="RIV86" s="1017"/>
      <c r="RIW86" s="1017"/>
      <c r="RIX86" s="1017"/>
      <c r="RIY86" s="1017"/>
      <c r="RIZ86" s="1017"/>
      <c r="RJA86" s="1017"/>
      <c r="RJB86" s="1017"/>
      <c r="RJC86" s="1017"/>
      <c r="RJD86" s="1017"/>
      <c r="RJE86" s="1017"/>
      <c r="RJF86" s="1017"/>
      <c r="RJG86" s="1017"/>
      <c r="RJH86" s="1017"/>
      <c r="RJI86" s="1017"/>
      <c r="RJJ86" s="1017"/>
      <c r="RJK86" s="1017"/>
      <c r="RJL86" s="1017"/>
      <c r="RJM86" s="1017"/>
      <c r="RJN86" s="1017"/>
      <c r="RJO86" s="1017"/>
      <c r="RJP86" s="1017"/>
      <c r="RJQ86" s="1017"/>
      <c r="RJR86" s="1017"/>
      <c r="RJS86" s="1017"/>
      <c r="RJT86" s="1017"/>
      <c r="RJU86" s="1017"/>
      <c r="RJV86" s="1017"/>
      <c r="RJW86" s="1017"/>
      <c r="RJX86" s="1017"/>
      <c r="RJY86" s="1017"/>
      <c r="RJZ86" s="1017"/>
      <c r="RKA86" s="1017"/>
      <c r="RKB86" s="1017"/>
      <c r="RKC86" s="1017"/>
      <c r="RKD86" s="1017"/>
      <c r="RKE86" s="1017"/>
      <c r="RKF86" s="1017"/>
      <c r="RKG86" s="1017"/>
      <c r="RKH86" s="1017"/>
      <c r="RKI86" s="1017"/>
      <c r="RKJ86" s="1017"/>
      <c r="RKK86" s="1017"/>
      <c r="RKL86" s="1017"/>
      <c r="RKM86" s="1017"/>
      <c r="RKN86" s="1017"/>
      <c r="RKO86" s="1017"/>
      <c r="RKP86" s="1017"/>
      <c r="RKQ86" s="1017"/>
      <c r="RKR86" s="1017"/>
      <c r="RKS86" s="1017"/>
      <c r="RKT86" s="1017"/>
      <c r="RKU86" s="1017"/>
      <c r="RKV86" s="1017"/>
      <c r="RKW86" s="1017"/>
      <c r="RKX86" s="1017"/>
      <c r="RKY86" s="1017"/>
      <c r="RKZ86" s="1017"/>
      <c r="RLA86" s="1017"/>
      <c r="RLB86" s="1017"/>
      <c r="RLC86" s="1017"/>
      <c r="RLD86" s="1017"/>
      <c r="RLE86" s="1017"/>
      <c r="RLF86" s="1017"/>
      <c r="RLG86" s="1017"/>
      <c r="RLH86" s="1017"/>
      <c r="RLI86" s="1017"/>
      <c r="RLJ86" s="1017"/>
      <c r="RLK86" s="1017"/>
      <c r="RLL86" s="1017"/>
      <c r="RLM86" s="1017"/>
      <c r="RLN86" s="1017"/>
      <c r="RLO86" s="1017"/>
      <c r="RLP86" s="1017"/>
      <c r="RLQ86" s="1017"/>
      <c r="RLR86" s="1017"/>
      <c r="RLS86" s="1017"/>
      <c r="RLT86" s="1017"/>
      <c r="RLU86" s="1017"/>
      <c r="RLV86" s="1017"/>
      <c r="RLW86" s="1017"/>
      <c r="RLX86" s="1017"/>
      <c r="RLY86" s="1017"/>
      <c r="RLZ86" s="1017"/>
      <c r="RMA86" s="1017"/>
      <c r="RMB86" s="1017"/>
      <c r="RMC86" s="1017"/>
      <c r="RMD86" s="1017"/>
      <c r="RME86" s="1017"/>
      <c r="RMF86" s="1017"/>
      <c r="RMG86" s="1017"/>
      <c r="RMH86" s="1017"/>
      <c r="RMI86" s="1017"/>
      <c r="RMJ86" s="1017"/>
      <c r="RMK86" s="1017"/>
      <c r="RML86" s="1017"/>
      <c r="RMM86" s="1017"/>
      <c r="RMN86" s="1017"/>
      <c r="RMO86" s="1017"/>
      <c r="RMP86" s="1017"/>
      <c r="RMQ86" s="1017"/>
      <c r="RMR86" s="1017"/>
      <c r="RMS86" s="1017"/>
      <c r="RMT86" s="1017"/>
      <c r="RMU86" s="1017"/>
      <c r="RMV86" s="1017"/>
      <c r="RMW86" s="1017"/>
      <c r="RMX86" s="1017"/>
      <c r="RMY86" s="1017"/>
      <c r="RMZ86" s="1017"/>
      <c r="RNA86" s="1017"/>
      <c r="RNB86" s="1017"/>
      <c r="RNC86" s="1017"/>
      <c r="RND86" s="1017"/>
      <c r="RNE86" s="1017"/>
      <c r="RNF86" s="1017"/>
      <c r="RNG86" s="1017"/>
      <c r="RNH86" s="1017"/>
      <c r="RNI86" s="1017"/>
      <c r="RNJ86" s="1017"/>
      <c r="RNK86" s="1017"/>
      <c r="RNL86" s="1017"/>
      <c r="RNM86" s="1017"/>
      <c r="RNN86" s="1017"/>
      <c r="RNO86" s="1017"/>
      <c r="RNP86" s="1017"/>
      <c r="RNQ86" s="1017"/>
      <c r="RNR86" s="1017"/>
      <c r="RNS86" s="1017"/>
      <c r="RNT86" s="1017"/>
      <c r="RNU86" s="1017"/>
      <c r="RNV86" s="1017"/>
      <c r="RNW86" s="1017"/>
      <c r="RNX86" s="1017"/>
      <c r="RNY86" s="1017"/>
      <c r="RNZ86" s="1017"/>
      <c r="ROA86" s="1017"/>
      <c r="ROB86" s="1017"/>
      <c r="ROC86" s="1017"/>
      <c r="ROD86" s="1017"/>
      <c r="ROE86" s="1017"/>
      <c r="ROF86" s="1017"/>
      <c r="ROG86" s="1017"/>
      <c r="ROH86" s="1017"/>
      <c r="ROI86" s="1017"/>
      <c r="ROJ86" s="1017"/>
      <c r="ROK86" s="1017"/>
      <c r="ROL86" s="1017"/>
      <c r="ROM86" s="1017"/>
      <c r="RON86" s="1017"/>
      <c r="ROO86" s="1017"/>
      <c r="ROP86" s="1017"/>
      <c r="ROQ86" s="1017"/>
      <c r="ROR86" s="1017"/>
      <c r="ROS86" s="1017"/>
      <c r="ROT86" s="1017"/>
      <c r="ROU86" s="1017"/>
      <c r="ROV86" s="1017"/>
      <c r="ROW86" s="1017"/>
      <c r="ROX86" s="1017"/>
      <c r="ROY86" s="1017"/>
      <c r="ROZ86" s="1017"/>
      <c r="RPA86" s="1017"/>
      <c r="RPB86" s="1017"/>
      <c r="RPC86" s="1017"/>
      <c r="RPD86" s="1017"/>
      <c r="RPE86" s="1017"/>
      <c r="RPF86" s="1017"/>
      <c r="RPG86" s="1017"/>
      <c r="RPH86" s="1017"/>
      <c r="RPI86" s="1017"/>
      <c r="RPJ86" s="1017"/>
      <c r="RPK86" s="1017"/>
      <c r="RPL86" s="1017"/>
      <c r="RPM86" s="1017"/>
      <c r="RPN86" s="1017"/>
      <c r="RPO86" s="1017"/>
      <c r="RPP86" s="1017"/>
      <c r="RPQ86" s="1017"/>
      <c r="RPR86" s="1017"/>
      <c r="RPS86" s="1017"/>
      <c r="RPT86" s="1017"/>
      <c r="RPU86" s="1017"/>
      <c r="RPV86" s="1017"/>
      <c r="RPW86" s="1017"/>
      <c r="RPX86" s="1017"/>
      <c r="RPY86" s="1017"/>
      <c r="RPZ86" s="1017"/>
      <c r="RQA86" s="1017"/>
      <c r="RQB86" s="1017"/>
      <c r="RQC86" s="1017"/>
      <c r="RQD86" s="1017"/>
      <c r="RQE86" s="1017"/>
      <c r="RQF86" s="1017"/>
      <c r="RQG86" s="1017"/>
      <c r="RQH86" s="1017"/>
      <c r="RQI86" s="1017"/>
      <c r="RQJ86" s="1017"/>
      <c r="RQK86" s="1017"/>
      <c r="RQL86" s="1017"/>
      <c r="RQM86" s="1017"/>
      <c r="RQN86" s="1017"/>
      <c r="RQO86" s="1017"/>
      <c r="RQP86" s="1017"/>
      <c r="RQQ86" s="1017"/>
      <c r="RQR86" s="1017"/>
      <c r="RQS86" s="1017"/>
      <c r="RQT86" s="1017"/>
      <c r="RQU86" s="1017"/>
      <c r="RQV86" s="1017"/>
      <c r="RQW86" s="1017"/>
      <c r="RQX86" s="1017"/>
      <c r="RQY86" s="1017"/>
      <c r="RQZ86" s="1017"/>
      <c r="RRA86" s="1017"/>
      <c r="RRB86" s="1017"/>
      <c r="RRC86" s="1017"/>
      <c r="RRD86" s="1017"/>
      <c r="RRE86" s="1017"/>
      <c r="RRF86" s="1017"/>
      <c r="RRG86" s="1017"/>
      <c r="RRH86" s="1017"/>
      <c r="RRI86" s="1017"/>
      <c r="RRJ86" s="1017"/>
      <c r="RRK86" s="1017"/>
      <c r="RRL86" s="1017"/>
      <c r="RRM86" s="1017"/>
      <c r="RRN86" s="1017"/>
      <c r="RRO86" s="1017"/>
      <c r="RRP86" s="1017"/>
      <c r="RRQ86" s="1017"/>
      <c r="RRR86" s="1017"/>
      <c r="RRS86" s="1017"/>
      <c r="RRT86" s="1017"/>
      <c r="RRU86" s="1017"/>
      <c r="RRV86" s="1017"/>
      <c r="RRW86" s="1017"/>
      <c r="RRX86" s="1017"/>
      <c r="RRY86" s="1017"/>
      <c r="RRZ86" s="1017"/>
      <c r="RSA86" s="1017"/>
      <c r="RSB86" s="1017"/>
      <c r="RSC86" s="1017"/>
      <c r="RSD86" s="1017"/>
      <c r="RSE86" s="1017"/>
      <c r="RSF86" s="1017"/>
      <c r="RSG86" s="1017"/>
      <c r="RSH86" s="1017"/>
      <c r="RSI86" s="1017"/>
      <c r="RSJ86" s="1017"/>
      <c r="RSK86" s="1017"/>
      <c r="RSL86" s="1017"/>
      <c r="RSM86" s="1017"/>
      <c r="RSN86" s="1017"/>
      <c r="RSO86" s="1017"/>
      <c r="RSP86" s="1017"/>
      <c r="RSQ86" s="1017"/>
      <c r="RSR86" s="1017"/>
      <c r="RSS86" s="1017"/>
      <c r="RST86" s="1017"/>
      <c r="RSU86" s="1017"/>
      <c r="RSV86" s="1017"/>
      <c r="RSW86" s="1017"/>
      <c r="RSX86" s="1017"/>
      <c r="RSY86" s="1017"/>
      <c r="RSZ86" s="1017"/>
      <c r="RTA86" s="1017"/>
      <c r="RTB86" s="1017"/>
      <c r="RTC86" s="1017"/>
      <c r="RTD86" s="1017"/>
      <c r="RTE86" s="1017"/>
      <c r="RTF86" s="1017"/>
      <c r="RTG86" s="1017"/>
      <c r="RTH86" s="1017"/>
      <c r="RTI86" s="1017"/>
      <c r="RTJ86" s="1017"/>
      <c r="RTK86" s="1017"/>
      <c r="RTL86" s="1017"/>
      <c r="RTM86" s="1017"/>
      <c r="RTN86" s="1017"/>
      <c r="RTO86" s="1017"/>
      <c r="RTP86" s="1017"/>
      <c r="RTQ86" s="1017"/>
      <c r="RTR86" s="1017"/>
      <c r="RTS86" s="1017"/>
      <c r="RTT86" s="1017"/>
      <c r="RTU86" s="1017"/>
      <c r="RTV86" s="1017"/>
      <c r="RTW86" s="1017"/>
      <c r="RTX86" s="1017"/>
      <c r="RTY86" s="1017"/>
      <c r="RTZ86" s="1017"/>
      <c r="RUA86" s="1017"/>
      <c r="RUB86" s="1017"/>
      <c r="RUC86" s="1017"/>
      <c r="RUD86" s="1017"/>
      <c r="RUE86" s="1017"/>
      <c r="RUF86" s="1017"/>
      <c r="RUG86" s="1017"/>
      <c r="RUH86" s="1017"/>
      <c r="RUI86" s="1017"/>
      <c r="RUJ86" s="1017"/>
      <c r="RUK86" s="1017"/>
      <c r="RUL86" s="1017"/>
      <c r="RUM86" s="1017"/>
      <c r="RUN86" s="1017"/>
      <c r="RUO86" s="1017"/>
      <c r="RUP86" s="1017"/>
      <c r="RUQ86" s="1017"/>
      <c r="RUR86" s="1017"/>
      <c r="RUS86" s="1017"/>
      <c r="RUT86" s="1017"/>
      <c r="RUU86" s="1017"/>
      <c r="RUV86" s="1017"/>
      <c r="RUW86" s="1017"/>
      <c r="RUX86" s="1017"/>
      <c r="RUY86" s="1017"/>
      <c r="RUZ86" s="1017"/>
      <c r="RVA86" s="1017"/>
      <c r="RVB86" s="1017"/>
      <c r="RVC86" s="1017"/>
      <c r="RVD86" s="1017"/>
      <c r="RVE86" s="1017"/>
      <c r="RVF86" s="1017"/>
      <c r="RVG86" s="1017"/>
      <c r="RVH86" s="1017"/>
      <c r="RVI86" s="1017"/>
      <c r="RVJ86" s="1017"/>
      <c r="RVK86" s="1017"/>
      <c r="RVL86" s="1017"/>
      <c r="RVM86" s="1017"/>
      <c r="RVN86" s="1017"/>
      <c r="RVO86" s="1017"/>
      <c r="RVP86" s="1017"/>
      <c r="RVQ86" s="1017"/>
      <c r="RVR86" s="1017"/>
      <c r="RVS86" s="1017"/>
      <c r="RVT86" s="1017"/>
      <c r="RVU86" s="1017"/>
      <c r="RVV86" s="1017"/>
      <c r="RVW86" s="1017"/>
      <c r="RVX86" s="1017"/>
      <c r="RVY86" s="1017"/>
      <c r="RVZ86" s="1017"/>
      <c r="RWA86" s="1017"/>
      <c r="RWB86" s="1017"/>
      <c r="RWC86" s="1017"/>
      <c r="RWD86" s="1017"/>
      <c r="RWE86" s="1017"/>
      <c r="RWF86" s="1017"/>
      <c r="RWG86" s="1017"/>
      <c r="RWH86" s="1017"/>
      <c r="RWI86" s="1017"/>
      <c r="RWJ86" s="1017"/>
      <c r="RWK86" s="1017"/>
      <c r="RWL86" s="1017"/>
      <c r="RWM86" s="1017"/>
      <c r="RWN86" s="1017"/>
      <c r="RWO86" s="1017"/>
      <c r="RWP86" s="1017"/>
      <c r="RWQ86" s="1017"/>
      <c r="RWR86" s="1017"/>
      <c r="RWS86" s="1017"/>
      <c r="RWT86" s="1017"/>
      <c r="RWU86" s="1017"/>
      <c r="RWV86" s="1017"/>
      <c r="RWW86" s="1017"/>
      <c r="RWX86" s="1017"/>
      <c r="RWY86" s="1017"/>
      <c r="RWZ86" s="1017"/>
      <c r="RXA86" s="1017"/>
      <c r="RXB86" s="1017"/>
      <c r="RXC86" s="1017"/>
      <c r="RXD86" s="1017"/>
      <c r="RXE86" s="1017"/>
      <c r="RXF86" s="1017"/>
      <c r="RXG86" s="1017"/>
      <c r="RXH86" s="1017"/>
      <c r="RXI86" s="1017"/>
      <c r="RXJ86" s="1017"/>
      <c r="RXK86" s="1017"/>
      <c r="RXL86" s="1017"/>
      <c r="RXM86" s="1017"/>
      <c r="RXN86" s="1017"/>
      <c r="RXO86" s="1017"/>
      <c r="RXP86" s="1017"/>
      <c r="RXQ86" s="1017"/>
      <c r="RXR86" s="1017"/>
      <c r="RXS86" s="1017"/>
      <c r="RXT86" s="1017"/>
      <c r="RXU86" s="1017"/>
      <c r="RXV86" s="1017"/>
      <c r="RXW86" s="1017"/>
      <c r="RXX86" s="1017"/>
      <c r="RXY86" s="1017"/>
      <c r="RXZ86" s="1017"/>
      <c r="RYA86" s="1017"/>
      <c r="RYB86" s="1017"/>
      <c r="RYC86" s="1017"/>
      <c r="RYD86" s="1017"/>
      <c r="RYE86" s="1017"/>
      <c r="RYF86" s="1017"/>
      <c r="RYG86" s="1017"/>
      <c r="RYH86" s="1017"/>
      <c r="RYI86" s="1017"/>
      <c r="RYJ86" s="1017"/>
      <c r="RYK86" s="1017"/>
      <c r="RYL86" s="1017"/>
      <c r="RYM86" s="1017"/>
      <c r="RYN86" s="1017"/>
      <c r="RYO86" s="1017"/>
      <c r="RYP86" s="1017"/>
      <c r="RYQ86" s="1017"/>
      <c r="RYR86" s="1017"/>
      <c r="RYS86" s="1017"/>
      <c r="RYT86" s="1017"/>
      <c r="RYU86" s="1017"/>
      <c r="RYV86" s="1017"/>
      <c r="RYW86" s="1017"/>
      <c r="RYX86" s="1017"/>
      <c r="RYY86" s="1017"/>
      <c r="RYZ86" s="1017"/>
      <c r="RZA86" s="1017"/>
      <c r="RZB86" s="1017"/>
      <c r="RZC86" s="1017"/>
      <c r="RZD86" s="1017"/>
      <c r="RZE86" s="1017"/>
      <c r="RZF86" s="1017"/>
      <c r="RZG86" s="1017"/>
      <c r="RZH86" s="1017"/>
      <c r="RZI86" s="1017"/>
      <c r="RZJ86" s="1017"/>
      <c r="RZK86" s="1017"/>
      <c r="RZL86" s="1017"/>
      <c r="RZM86" s="1017"/>
      <c r="RZN86" s="1017"/>
      <c r="RZO86" s="1017"/>
      <c r="RZP86" s="1017"/>
      <c r="RZQ86" s="1017"/>
      <c r="RZR86" s="1017"/>
      <c r="RZS86" s="1017"/>
      <c r="RZT86" s="1017"/>
      <c r="RZU86" s="1017"/>
      <c r="RZV86" s="1017"/>
      <c r="RZW86" s="1017"/>
      <c r="RZX86" s="1017"/>
      <c r="RZY86" s="1017"/>
      <c r="RZZ86" s="1017"/>
      <c r="SAA86" s="1017"/>
      <c r="SAB86" s="1017"/>
      <c r="SAC86" s="1017"/>
      <c r="SAD86" s="1017"/>
      <c r="SAE86" s="1017"/>
      <c r="SAF86" s="1017"/>
      <c r="SAG86" s="1017"/>
      <c r="SAH86" s="1017"/>
      <c r="SAI86" s="1017"/>
      <c r="SAJ86" s="1017"/>
      <c r="SAK86" s="1017"/>
      <c r="SAL86" s="1017"/>
      <c r="SAM86" s="1017"/>
      <c r="SAN86" s="1017"/>
      <c r="SAO86" s="1017"/>
      <c r="SAP86" s="1017"/>
      <c r="SAQ86" s="1017"/>
      <c r="SAR86" s="1017"/>
      <c r="SAS86" s="1017"/>
      <c r="SAT86" s="1017"/>
      <c r="SAU86" s="1017"/>
      <c r="SAV86" s="1017"/>
      <c r="SAW86" s="1017"/>
      <c r="SAX86" s="1017"/>
      <c r="SAY86" s="1017"/>
      <c r="SAZ86" s="1017"/>
      <c r="SBA86" s="1017"/>
      <c r="SBB86" s="1017"/>
      <c r="SBC86" s="1017"/>
      <c r="SBD86" s="1017"/>
      <c r="SBE86" s="1017"/>
      <c r="SBF86" s="1017"/>
      <c r="SBG86" s="1017"/>
      <c r="SBH86" s="1017"/>
      <c r="SBI86" s="1017"/>
      <c r="SBJ86" s="1017"/>
      <c r="SBK86" s="1017"/>
      <c r="SBL86" s="1017"/>
      <c r="SBM86" s="1017"/>
      <c r="SBN86" s="1017"/>
      <c r="SBO86" s="1017"/>
      <c r="SBP86" s="1017"/>
      <c r="SBQ86" s="1017"/>
      <c r="SBR86" s="1017"/>
      <c r="SBS86" s="1017"/>
      <c r="SBT86" s="1017"/>
      <c r="SBU86" s="1017"/>
      <c r="SBV86" s="1017"/>
      <c r="SBW86" s="1017"/>
      <c r="SBX86" s="1017"/>
      <c r="SBY86" s="1017"/>
      <c r="SBZ86" s="1017"/>
      <c r="SCA86" s="1017"/>
      <c r="SCB86" s="1017"/>
      <c r="SCC86" s="1017"/>
      <c r="SCD86" s="1017"/>
      <c r="SCE86" s="1017"/>
      <c r="SCF86" s="1017"/>
      <c r="SCG86" s="1017"/>
      <c r="SCH86" s="1017"/>
      <c r="SCI86" s="1017"/>
      <c r="SCJ86" s="1017"/>
      <c r="SCK86" s="1017"/>
      <c r="SCL86" s="1017"/>
      <c r="SCM86" s="1017"/>
      <c r="SCN86" s="1017"/>
      <c r="SCO86" s="1017"/>
      <c r="SCP86" s="1017"/>
      <c r="SCQ86" s="1017"/>
      <c r="SCR86" s="1017"/>
      <c r="SCS86" s="1017"/>
      <c r="SCT86" s="1017"/>
      <c r="SCU86" s="1017"/>
      <c r="SCV86" s="1017"/>
      <c r="SCW86" s="1017"/>
      <c r="SCX86" s="1017"/>
      <c r="SCY86" s="1017"/>
      <c r="SCZ86" s="1017"/>
      <c r="SDA86" s="1017"/>
      <c r="SDB86" s="1017"/>
      <c r="SDC86" s="1017"/>
      <c r="SDD86" s="1017"/>
      <c r="SDE86" s="1017"/>
      <c r="SDF86" s="1017"/>
      <c r="SDG86" s="1017"/>
      <c r="SDH86" s="1017"/>
      <c r="SDI86" s="1017"/>
      <c r="SDJ86" s="1017"/>
      <c r="SDK86" s="1017"/>
      <c r="SDL86" s="1017"/>
      <c r="SDM86" s="1017"/>
      <c r="SDN86" s="1017"/>
      <c r="SDO86" s="1017"/>
      <c r="SDP86" s="1017"/>
      <c r="SDQ86" s="1017"/>
      <c r="SDR86" s="1017"/>
      <c r="SDS86" s="1017"/>
      <c r="SDT86" s="1017"/>
      <c r="SDU86" s="1017"/>
      <c r="SDV86" s="1017"/>
      <c r="SDW86" s="1017"/>
      <c r="SDX86" s="1017"/>
      <c r="SDY86" s="1017"/>
      <c r="SDZ86" s="1017"/>
      <c r="SEA86" s="1017"/>
      <c r="SEB86" s="1017"/>
      <c r="SEC86" s="1017"/>
      <c r="SED86" s="1017"/>
      <c r="SEE86" s="1017"/>
      <c r="SEF86" s="1017"/>
      <c r="SEG86" s="1017"/>
      <c r="SEH86" s="1017"/>
      <c r="SEI86" s="1017"/>
      <c r="SEJ86" s="1017"/>
      <c r="SEK86" s="1017"/>
      <c r="SEL86" s="1017"/>
      <c r="SEM86" s="1017"/>
      <c r="SEN86" s="1017"/>
      <c r="SEO86" s="1017"/>
      <c r="SEP86" s="1017"/>
      <c r="SEQ86" s="1017"/>
      <c r="SER86" s="1017"/>
      <c r="SES86" s="1017"/>
      <c r="SET86" s="1017"/>
      <c r="SEU86" s="1017"/>
      <c r="SEV86" s="1017"/>
      <c r="SEW86" s="1017"/>
      <c r="SEX86" s="1017"/>
      <c r="SEY86" s="1017"/>
      <c r="SEZ86" s="1017"/>
      <c r="SFA86" s="1017"/>
      <c r="SFB86" s="1017"/>
      <c r="SFC86" s="1017"/>
      <c r="SFD86" s="1017"/>
      <c r="SFE86" s="1017"/>
      <c r="SFF86" s="1017"/>
      <c r="SFG86" s="1017"/>
      <c r="SFH86" s="1017"/>
      <c r="SFI86" s="1017"/>
      <c r="SFJ86" s="1017"/>
      <c r="SFK86" s="1017"/>
      <c r="SFL86" s="1017"/>
      <c r="SFM86" s="1017"/>
      <c r="SFN86" s="1017"/>
      <c r="SFO86" s="1017"/>
      <c r="SFP86" s="1017"/>
      <c r="SFQ86" s="1017"/>
      <c r="SFR86" s="1017"/>
      <c r="SFS86" s="1017"/>
      <c r="SFT86" s="1017"/>
      <c r="SFU86" s="1017"/>
      <c r="SFV86" s="1017"/>
      <c r="SFW86" s="1017"/>
      <c r="SFX86" s="1017"/>
      <c r="SFY86" s="1017"/>
      <c r="SFZ86" s="1017"/>
      <c r="SGA86" s="1017"/>
      <c r="SGB86" s="1017"/>
      <c r="SGC86" s="1017"/>
      <c r="SGD86" s="1017"/>
      <c r="SGE86" s="1017"/>
      <c r="SGF86" s="1017"/>
      <c r="SGG86" s="1017"/>
      <c r="SGH86" s="1017"/>
      <c r="SGI86" s="1017"/>
      <c r="SGJ86" s="1017"/>
      <c r="SGK86" s="1017"/>
      <c r="SGL86" s="1017"/>
      <c r="SGM86" s="1017"/>
      <c r="SGN86" s="1017"/>
      <c r="SGO86" s="1017"/>
      <c r="SGP86" s="1017"/>
      <c r="SGQ86" s="1017"/>
      <c r="SGR86" s="1017"/>
      <c r="SGS86" s="1017"/>
      <c r="SGT86" s="1017"/>
      <c r="SGU86" s="1017"/>
      <c r="SGV86" s="1017"/>
      <c r="SGW86" s="1017"/>
      <c r="SGX86" s="1017"/>
      <c r="SGY86" s="1017"/>
      <c r="SGZ86" s="1017"/>
      <c r="SHA86" s="1017"/>
      <c r="SHB86" s="1017"/>
      <c r="SHC86" s="1017"/>
      <c r="SHD86" s="1017"/>
      <c r="SHE86" s="1017"/>
      <c r="SHF86" s="1017"/>
      <c r="SHG86" s="1017"/>
      <c r="SHH86" s="1017"/>
      <c r="SHI86" s="1017"/>
      <c r="SHJ86" s="1017"/>
      <c r="SHK86" s="1017"/>
      <c r="SHL86" s="1017"/>
      <c r="SHM86" s="1017"/>
      <c r="SHN86" s="1017"/>
      <c r="SHO86" s="1017"/>
      <c r="SHP86" s="1017"/>
      <c r="SHQ86" s="1017"/>
      <c r="SHR86" s="1017"/>
      <c r="SHS86" s="1017"/>
      <c r="SHT86" s="1017"/>
      <c r="SHU86" s="1017"/>
      <c r="SHV86" s="1017"/>
      <c r="SHW86" s="1017"/>
      <c r="SHX86" s="1017"/>
      <c r="SHY86" s="1017"/>
      <c r="SHZ86" s="1017"/>
      <c r="SIA86" s="1017"/>
      <c r="SIB86" s="1017"/>
      <c r="SIC86" s="1017"/>
      <c r="SID86" s="1017"/>
      <c r="SIE86" s="1017"/>
      <c r="SIF86" s="1017"/>
      <c r="SIG86" s="1017"/>
      <c r="SIH86" s="1017"/>
      <c r="SII86" s="1017"/>
      <c r="SIJ86" s="1017"/>
      <c r="SIK86" s="1017"/>
      <c r="SIL86" s="1017"/>
      <c r="SIM86" s="1017"/>
      <c r="SIN86" s="1017"/>
      <c r="SIO86" s="1017"/>
      <c r="SIP86" s="1017"/>
      <c r="SIQ86" s="1017"/>
      <c r="SIR86" s="1017"/>
      <c r="SIS86" s="1017"/>
      <c r="SIT86" s="1017"/>
      <c r="SIU86" s="1017"/>
      <c r="SIV86" s="1017"/>
      <c r="SIW86" s="1017"/>
      <c r="SIX86" s="1017"/>
      <c r="SIY86" s="1017"/>
      <c r="SIZ86" s="1017"/>
      <c r="SJA86" s="1017"/>
      <c r="SJB86" s="1017"/>
      <c r="SJC86" s="1017"/>
      <c r="SJD86" s="1017"/>
      <c r="SJE86" s="1017"/>
      <c r="SJF86" s="1017"/>
      <c r="SJG86" s="1017"/>
      <c r="SJH86" s="1017"/>
      <c r="SJI86" s="1017"/>
      <c r="SJJ86" s="1017"/>
      <c r="SJK86" s="1017"/>
      <c r="SJL86" s="1017"/>
      <c r="SJM86" s="1017"/>
      <c r="SJN86" s="1017"/>
      <c r="SJO86" s="1017"/>
      <c r="SJP86" s="1017"/>
      <c r="SJQ86" s="1017"/>
      <c r="SJR86" s="1017"/>
      <c r="SJS86" s="1017"/>
      <c r="SJT86" s="1017"/>
      <c r="SJU86" s="1017"/>
      <c r="SJV86" s="1017"/>
      <c r="SJW86" s="1017"/>
      <c r="SJX86" s="1017"/>
      <c r="SJY86" s="1017"/>
      <c r="SJZ86" s="1017"/>
      <c r="SKA86" s="1017"/>
      <c r="SKB86" s="1017"/>
      <c r="SKC86" s="1017"/>
      <c r="SKD86" s="1017"/>
      <c r="SKE86" s="1017"/>
      <c r="SKF86" s="1017"/>
      <c r="SKG86" s="1017"/>
      <c r="SKH86" s="1017"/>
      <c r="SKI86" s="1017"/>
      <c r="SKJ86" s="1017"/>
      <c r="SKK86" s="1017"/>
      <c r="SKL86" s="1017"/>
      <c r="SKM86" s="1017"/>
      <c r="SKN86" s="1017"/>
      <c r="SKO86" s="1017"/>
      <c r="SKP86" s="1017"/>
      <c r="SKQ86" s="1017"/>
      <c r="SKR86" s="1017"/>
      <c r="SKS86" s="1017"/>
      <c r="SKT86" s="1017"/>
      <c r="SKU86" s="1017"/>
      <c r="SKV86" s="1017"/>
      <c r="SKW86" s="1017"/>
      <c r="SKX86" s="1017"/>
      <c r="SKY86" s="1017"/>
      <c r="SKZ86" s="1017"/>
      <c r="SLA86" s="1017"/>
      <c r="SLB86" s="1017"/>
      <c r="SLC86" s="1017"/>
      <c r="SLD86" s="1017"/>
      <c r="SLE86" s="1017"/>
      <c r="SLF86" s="1017"/>
      <c r="SLG86" s="1017"/>
      <c r="SLH86" s="1017"/>
      <c r="SLI86" s="1017"/>
      <c r="SLJ86" s="1017"/>
      <c r="SLK86" s="1017"/>
      <c r="SLL86" s="1017"/>
      <c r="SLM86" s="1017"/>
      <c r="SLN86" s="1017"/>
      <c r="SLO86" s="1017"/>
      <c r="SLP86" s="1017"/>
      <c r="SLQ86" s="1017"/>
      <c r="SLR86" s="1017"/>
      <c r="SLS86" s="1017"/>
      <c r="SLT86" s="1017"/>
      <c r="SLU86" s="1017"/>
      <c r="SLV86" s="1017"/>
      <c r="SLW86" s="1017"/>
      <c r="SLX86" s="1017"/>
      <c r="SLY86" s="1017"/>
      <c r="SLZ86" s="1017"/>
      <c r="SMA86" s="1017"/>
      <c r="SMB86" s="1017"/>
      <c r="SMC86" s="1017"/>
      <c r="SMD86" s="1017"/>
      <c r="SME86" s="1017"/>
      <c r="SMF86" s="1017"/>
      <c r="SMG86" s="1017"/>
      <c r="SMH86" s="1017"/>
      <c r="SMI86" s="1017"/>
      <c r="SMJ86" s="1017"/>
      <c r="SMK86" s="1017"/>
      <c r="SML86" s="1017"/>
      <c r="SMM86" s="1017"/>
      <c r="SMN86" s="1017"/>
      <c r="SMO86" s="1017"/>
      <c r="SMP86" s="1017"/>
      <c r="SMQ86" s="1017"/>
      <c r="SMR86" s="1017"/>
      <c r="SMS86" s="1017"/>
      <c r="SMT86" s="1017"/>
      <c r="SMU86" s="1017"/>
      <c r="SMV86" s="1017"/>
      <c r="SMW86" s="1017"/>
      <c r="SMX86" s="1017"/>
      <c r="SMY86" s="1017"/>
      <c r="SMZ86" s="1017"/>
      <c r="SNA86" s="1017"/>
      <c r="SNB86" s="1017"/>
      <c r="SNC86" s="1017"/>
      <c r="SND86" s="1017"/>
      <c r="SNE86" s="1017"/>
      <c r="SNF86" s="1017"/>
      <c r="SNG86" s="1017"/>
      <c r="SNH86" s="1017"/>
      <c r="SNI86" s="1017"/>
      <c r="SNJ86" s="1017"/>
      <c r="SNK86" s="1017"/>
      <c r="SNL86" s="1017"/>
      <c r="SNM86" s="1017"/>
      <c r="SNN86" s="1017"/>
      <c r="SNO86" s="1017"/>
      <c r="SNP86" s="1017"/>
      <c r="SNQ86" s="1017"/>
      <c r="SNR86" s="1017"/>
      <c r="SNS86" s="1017"/>
      <c r="SNT86" s="1017"/>
      <c r="SNU86" s="1017"/>
      <c r="SNV86" s="1017"/>
      <c r="SNW86" s="1017"/>
      <c r="SNX86" s="1017"/>
      <c r="SNY86" s="1017"/>
      <c r="SNZ86" s="1017"/>
      <c r="SOA86" s="1017"/>
      <c r="SOB86" s="1017"/>
      <c r="SOC86" s="1017"/>
      <c r="SOD86" s="1017"/>
      <c r="SOE86" s="1017"/>
      <c r="SOF86" s="1017"/>
      <c r="SOG86" s="1017"/>
      <c r="SOH86" s="1017"/>
      <c r="SOI86" s="1017"/>
      <c r="SOJ86" s="1017"/>
      <c r="SOK86" s="1017"/>
      <c r="SOL86" s="1017"/>
      <c r="SOM86" s="1017"/>
      <c r="SON86" s="1017"/>
      <c r="SOO86" s="1017"/>
      <c r="SOP86" s="1017"/>
      <c r="SOQ86" s="1017"/>
      <c r="SOR86" s="1017"/>
      <c r="SOS86" s="1017"/>
      <c r="SOT86" s="1017"/>
      <c r="SOU86" s="1017"/>
      <c r="SOV86" s="1017"/>
      <c r="SOW86" s="1017"/>
      <c r="SOX86" s="1017"/>
      <c r="SOY86" s="1017"/>
      <c r="SOZ86" s="1017"/>
      <c r="SPA86" s="1017"/>
      <c r="SPB86" s="1017"/>
      <c r="SPC86" s="1017"/>
      <c r="SPD86" s="1017"/>
      <c r="SPE86" s="1017"/>
      <c r="SPF86" s="1017"/>
      <c r="SPG86" s="1017"/>
      <c r="SPH86" s="1017"/>
      <c r="SPI86" s="1017"/>
      <c r="SPJ86" s="1017"/>
      <c r="SPK86" s="1017"/>
      <c r="SPL86" s="1017"/>
      <c r="SPM86" s="1017"/>
      <c r="SPN86" s="1017"/>
      <c r="SPO86" s="1017"/>
      <c r="SPP86" s="1017"/>
      <c r="SPQ86" s="1017"/>
      <c r="SPR86" s="1017"/>
      <c r="SPS86" s="1017"/>
      <c r="SPT86" s="1017"/>
      <c r="SPU86" s="1017"/>
      <c r="SPV86" s="1017"/>
      <c r="SPW86" s="1017"/>
      <c r="SPX86" s="1017"/>
      <c r="SPY86" s="1017"/>
      <c r="SPZ86" s="1017"/>
      <c r="SQA86" s="1017"/>
      <c r="SQB86" s="1017"/>
      <c r="SQC86" s="1017"/>
      <c r="SQD86" s="1017"/>
      <c r="SQE86" s="1017"/>
      <c r="SQF86" s="1017"/>
      <c r="SQG86" s="1017"/>
      <c r="SQH86" s="1017"/>
      <c r="SQI86" s="1017"/>
      <c r="SQJ86" s="1017"/>
      <c r="SQK86" s="1017"/>
      <c r="SQL86" s="1017"/>
      <c r="SQM86" s="1017"/>
      <c r="SQN86" s="1017"/>
      <c r="SQO86" s="1017"/>
      <c r="SQP86" s="1017"/>
      <c r="SQQ86" s="1017"/>
      <c r="SQR86" s="1017"/>
      <c r="SQS86" s="1017"/>
      <c r="SQT86" s="1017"/>
      <c r="SQU86" s="1017"/>
      <c r="SQV86" s="1017"/>
      <c r="SQW86" s="1017"/>
      <c r="SQX86" s="1017"/>
      <c r="SQY86" s="1017"/>
      <c r="SQZ86" s="1017"/>
      <c r="SRA86" s="1017"/>
      <c r="SRB86" s="1017"/>
      <c r="SRC86" s="1017"/>
      <c r="SRD86" s="1017"/>
      <c r="SRE86" s="1017"/>
      <c r="SRF86" s="1017"/>
      <c r="SRG86" s="1017"/>
      <c r="SRH86" s="1017"/>
      <c r="SRI86" s="1017"/>
      <c r="SRJ86" s="1017"/>
      <c r="SRK86" s="1017"/>
      <c r="SRL86" s="1017"/>
      <c r="SRM86" s="1017"/>
      <c r="SRN86" s="1017"/>
      <c r="SRO86" s="1017"/>
      <c r="SRP86" s="1017"/>
      <c r="SRQ86" s="1017"/>
      <c r="SRR86" s="1017"/>
      <c r="SRS86" s="1017"/>
      <c r="SRT86" s="1017"/>
      <c r="SRU86" s="1017"/>
      <c r="SRV86" s="1017"/>
      <c r="SRW86" s="1017"/>
      <c r="SRX86" s="1017"/>
      <c r="SRY86" s="1017"/>
      <c r="SRZ86" s="1017"/>
      <c r="SSA86" s="1017"/>
      <c r="SSB86" s="1017"/>
      <c r="SSC86" s="1017"/>
      <c r="SSD86" s="1017"/>
      <c r="SSE86" s="1017"/>
      <c r="SSF86" s="1017"/>
      <c r="SSG86" s="1017"/>
      <c r="SSH86" s="1017"/>
      <c r="SSI86" s="1017"/>
      <c r="SSJ86" s="1017"/>
      <c r="SSK86" s="1017"/>
      <c r="SSL86" s="1017"/>
      <c r="SSM86" s="1017"/>
      <c r="SSN86" s="1017"/>
      <c r="SSO86" s="1017"/>
      <c r="SSP86" s="1017"/>
      <c r="SSQ86" s="1017"/>
      <c r="SSR86" s="1017"/>
      <c r="SSS86" s="1017"/>
      <c r="SST86" s="1017"/>
      <c r="SSU86" s="1017"/>
      <c r="SSV86" s="1017"/>
      <c r="SSW86" s="1017"/>
      <c r="SSX86" s="1017"/>
      <c r="SSY86" s="1017"/>
      <c r="SSZ86" s="1017"/>
      <c r="STA86" s="1017"/>
      <c r="STB86" s="1017"/>
      <c r="STC86" s="1017"/>
      <c r="STD86" s="1017"/>
      <c r="STE86" s="1017"/>
      <c r="STF86" s="1017"/>
      <c r="STG86" s="1017"/>
      <c r="STH86" s="1017"/>
      <c r="STI86" s="1017"/>
      <c r="STJ86" s="1017"/>
      <c r="STK86" s="1017"/>
      <c r="STL86" s="1017"/>
      <c r="STM86" s="1017"/>
      <c r="STN86" s="1017"/>
      <c r="STO86" s="1017"/>
      <c r="STP86" s="1017"/>
      <c r="STQ86" s="1017"/>
      <c r="STR86" s="1017"/>
      <c r="STS86" s="1017"/>
      <c r="STT86" s="1017"/>
      <c r="STU86" s="1017"/>
      <c r="STV86" s="1017"/>
      <c r="STW86" s="1017"/>
      <c r="STX86" s="1017"/>
      <c r="STY86" s="1017"/>
      <c r="STZ86" s="1017"/>
      <c r="SUA86" s="1017"/>
      <c r="SUB86" s="1017"/>
      <c r="SUC86" s="1017"/>
      <c r="SUD86" s="1017"/>
      <c r="SUE86" s="1017"/>
      <c r="SUF86" s="1017"/>
      <c r="SUG86" s="1017"/>
      <c r="SUH86" s="1017"/>
      <c r="SUI86" s="1017"/>
      <c r="SUJ86" s="1017"/>
      <c r="SUK86" s="1017"/>
      <c r="SUL86" s="1017"/>
      <c r="SUM86" s="1017"/>
      <c r="SUN86" s="1017"/>
      <c r="SUO86" s="1017"/>
      <c r="SUP86" s="1017"/>
      <c r="SUQ86" s="1017"/>
      <c r="SUR86" s="1017"/>
      <c r="SUS86" s="1017"/>
      <c r="SUT86" s="1017"/>
      <c r="SUU86" s="1017"/>
      <c r="SUV86" s="1017"/>
      <c r="SUW86" s="1017"/>
      <c r="SUX86" s="1017"/>
      <c r="SUY86" s="1017"/>
      <c r="SUZ86" s="1017"/>
      <c r="SVA86" s="1017"/>
      <c r="SVB86" s="1017"/>
      <c r="SVC86" s="1017"/>
      <c r="SVD86" s="1017"/>
      <c r="SVE86" s="1017"/>
      <c r="SVF86" s="1017"/>
      <c r="SVG86" s="1017"/>
      <c r="SVH86" s="1017"/>
      <c r="SVI86" s="1017"/>
      <c r="SVJ86" s="1017"/>
      <c r="SVK86" s="1017"/>
      <c r="SVL86" s="1017"/>
      <c r="SVM86" s="1017"/>
      <c r="SVN86" s="1017"/>
      <c r="SVO86" s="1017"/>
      <c r="SVP86" s="1017"/>
      <c r="SVQ86" s="1017"/>
      <c r="SVR86" s="1017"/>
      <c r="SVS86" s="1017"/>
      <c r="SVT86" s="1017"/>
      <c r="SVU86" s="1017"/>
      <c r="SVV86" s="1017"/>
      <c r="SVW86" s="1017"/>
      <c r="SVX86" s="1017"/>
      <c r="SVY86" s="1017"/>
      <c r="SVZ86" s="1017"/>
      <c r="SWA86" s="1017"/>
      <c r="SWB86" s="1017"/>
      <c r="SWC86" s="1017"/>
      <c r="SWD86" s="1017"/>
      <c r="SWE86" s="1017"/>
      <c r="SWF86" s="1017"/>
      <c r="SWG86" s="1017"/>
      <c r="SWH86" s="1017"/>
      <c r="SWI86" s="1017"/>
      <c r="SWJ86" s="1017"/>
      <c r="SWK86" s="1017"/>
      <c r="SWL86" s="1017"/>
      <c r="SWM86" s="1017"/>
      <c r="SWN86" s="1017"/>
      <c r="SWO86" s="1017"/>
      <c r="SWP86" s="1017"/>
      <c r="SWQ86" s="1017"/>
      <c r="SWR86" s="1017"/>
      <c r="SWS86" s="1017"/>
      <c r="SWT86" s="1017"/>
      <c r="SWU86" s="1017"/>
      <c r="SWV86" s="1017"/>
      <c r="SWW86" s="1017"/>
      <c r="SWX86" s="1017"/>
      <c r="SWY86" s="1017"/>
      <c r="SWZ86" s="1017"/>
      <c r="SXA86" s="1017"/>
      <c r="SXB86" s="1017"/>
      <c r="SXC86" s="1017"/>
      <c r="SXD86" s="1017"/>
      <c r="SXE86" s="1017"/>
      <c r="SXF86" s="1017"/>
      <c r="SXG86" s="1017"/>
      <c r="SXH86" s="1017"/>
      <c r="SXI86" s="1017"/>
      <c r="SXJ86" s="1017"/>
      <c r="SXK86" s="1017"/>
      <c r="SXL86" s="1017"/>
      <c r="SXM86" s="1017"/>
      <c r="SXN86" s="1017"/>
      <c r="SXO86" s="1017"/>
      <c r="SXP86" s="1017"/>
      <c r="SXQ86" s="1017"/>
      <c r="SXR86" s="1017"/>
      <c r="SXS86" s="1017"/>
      <c r="SXT86" s="1017"/>
      <c r="SXU86" s="1017"/>
      <c r="SXV86" s="1017"/>
      <c r="SXW86" s="1017"/>
      <c r="SXX86" s="1017"/>
      <c r="SXY86" s="1017"/>
      <c r="SXZ86" s="1017"/>
      <c r="SYA86" s="1017"/>
      <c r="SYB86" s="1017"/>
      <c r="SYC86" s="1017"/>
      <c r="SYD86" s="1017"/>
      <c r="SYE86" s="1017"/>
      <c r="SYF86" s="1017"/>
      <c r="SYG86" s="1017"/>
      <c r="SYH86" s="1017"/>
      <c r="SYI86" s="1017"/>
      <c r="SYJ86" s="1017"/>
      <c r="SYK86" s="1017"/>
      <c r="SYL86" s="1017"/>
      <c r="SYM86" s="1017"/>
      <c r="SYN86" s="1017"/>
      <c r="SYO86" s="1017"/>
      <c r="SYP86" s="1017"/>
      <c r="SYQ86" s="1017"/>
      <c r="SYR86" s="1017"/>
      <c r="SYS86" s="1017"/>
      <c r="SYT86" s="1017"/>
      <c r="SYU86" s="1017"/>
      <c r="SYV86" s="1017"/>
      <c r="SYW86" s="1017"/>
      <c r="SYX86" s="1017"/>
      <c r="SYY86" s="1017"/>
      <c r="SYZ86" s="1017"/>
      <c r="SZA86" s="1017"/>
      <c r="SZB86" s="1017"/>
      <c r="SZC86" s="1017"/>
      <c r="SZD86" s="1017"/>
      <c r="SZE86" s="1017"/>
      <c r="SZF86" s="1017"/>
      <c r="SZG86" s="1017"/>
      <c r="SZH86" s="1017"/>
      <c r="SZI86" s="1017"/>
      <c r="SZJ86" s="1017"/>
      <c r="SZK86" s="1017"/>
      <c r="SZL86" s="1017"/>
      <c r="SZM86" s="1017"/>
      <c r="SZN86" s="1017"/>
      <c r="SZO86" s="1017"/>
      <c r="SZP86" s="1017"/>
      <c r="SZQ86" s="1017"/>
      <c r="SZR86" s="1017"/>
      <c r="SZS86" s="1017"/>
      <c r="SZT86" s="1017"/>
      <c r="SZU86" s="1017"/>
      <c r="SZV86" s="1017"/>
      <c r="SZW86" s="1017"/>
      <c r="SZX86" s="1017"/>
      <c r="SZY86" s="1017"/>
      <c r="SZZ86" s="1017"/>
      <c r="TAA86" s="1017"/>
      <c r="TAB86" s="1017"/>
      <c r="TAC86" s="1017"/>
      <c r="TAD86" s="1017"/>
      <c r="TAE86" s="1017"/>
      <c r="TAF86" s="1017"/>
      <c r="TAG86" s="1017"/>
      <c r="TAH86" s="1017"/>
      <c r="TAI86" s="1017"/>
      <c r="TAJ86" s="1017"/>
      <c r="TAK86" s="1017"/>
      <c r="TAL86" s="1017"/>
      <c r="TAM86" s="1017"/>
      <c r="TAN86" s="1017"/>
      <c r="TAO86" s="1017"/>
      <c r="TAP86" s="1017"/>
      <c r="TAQ86" s="1017"/>
      <c r="TAR86" s="1017"/>
      <c r="TAS86" s="1017"/>
      <c r="TAT86" s="1017"/>
      <c r="TAU86" s="1017"/>
      <c r="TAV86" s="1017"/>
      <c r="TAW86" s="1017"/>
      <c r="TAX86" s="1017"/>
      <c r="TAY86" s="1017"/>
      <c r="TAZ86" s="1017"/>
      <c r="TBA86" s="1017"/>
      <c r="TBB86" s="1017"/>
      <c r="TBC86" s="1017"/>
      <c r="TBD86" s="1017"/>
      <c r="TBE86" s="1017"/>
      <c r="TBF86" s="1017"/>
      <c r="TBG86" s="1017"/>
      <c r="TBH86" s="1017"/>
      <c r="TBI86" s="1017"/>
      <c r="TBJ86" s="1017"/>
      <c r="TBK86" s="1017"/>
      <c r="TBL86" s="1017"/>
      <c r="TBM86" s="1017"/>
      <c r="TBN86" s="1017"/>
      <c r="TBO86" s="1017"/>
      <c r="TBP86" s="1017"/>
      <c r="TBQ86" s="1017"/>
      <c r="TBR86" s="1017"/>
      <c r="TBS86" s="1017"/>
      <c r="TBT86" s="1017"/>
      <c r="TBU86" s="1017"/>
      <c r="TBV86" s="1017"/>
      <c r="TBW86" s="1017"/>
      <c r="TBX86" s="1017"/>
      <c r="TBY86" s="1017"/>
      <c r="TBZ86" s="1017"/>
      <c r="TCA86" s="1017"/>
      <c r="TCB86" s="1017"/>
      <c r="TCC86" s="1017"/>
      <c r="TCD86" s="1017"/>
      <c r="TCE86" s="1017"/>
      <c r="TCF86" s="1017"/>
      <c r="TCG86" s="1017"/>
      <c r="TCH86" s="1017"/>
      <c r="TCI86" s="1017"/>
      <c r="TCJ86" s="1017"/>
      <c r="TCK86" s="1017"/>
      <c r="TCL86" s="1017"/>
      <c r="TCM86" s="1017"/>
      <c r="TCN86" s="1017"/>
      <c r="TCO86" s="1017"/>
      <c r="TCP86" s="1017"/>
      <c r="TCQ86" s="1017"/>
      <c r="TCR86" s="1017"/>
      <c r="TCS86" s="1017"/>
      <c r="TCT86" s="1017"/>
      <c r="TCU86" s="1017"/>
      <c r="TCV86" s="1017"/>
      <c r="TCW86" s="1017"/>
      <c r="TCX86" s="1017"/>
      <c r="TCY86" s="1017"/>
      <c r="TCZ86" s="1017"/>
      <c r="TDA86" s="1017"/>
      <c r="TDB86" s="1017"/>
      <c r="TDC86" s="1017"/>
      <c r="TDD86" s="1017"/>
      <c r="TDE86" s="1017"/>
      <c r="TDF86" s="1017"/>
      <c r="TDG86" s="1017"/>
      <c r="TDH86" s="1017"/>
      <c r="TDI86" s="1017"/>
      <c r="TDJ86" s="1017"/>
      <c r="TDK86" s="1017"/>
      <c r="TDL86" s="1017"/>
      <c r="TDM86" s="1017"/>
      <c r="TDN86" s="1017"/>
      <c r="TDO86" s="1017"/>
      <c r="TDP86" s="1017"/>
      <c r="TDQ86" s="1017"/>
      <c r="TDR86" s="1017"/>
      <c r="TDS86" s="1017"/>
      <c r="TDT86" s="1017"/>
      <c r="TDU86" s="1017"/>
      <c r="TDV86" s="1017"/>
      <c r="TDW86" s="1017"/>
      <c r="TDX86" s="1017"/>
      <c r="TDY86" s="1017"/>
      <c r="TDZ86" s="1017"/>
      <c r="TEA86" s="1017"/>
      <c r="TEB86" s="1017"/>
      <c r="TEC86" s="1017"/>
      <c r="TED86" s="1017"/>
      <c r="TEE86" s="1017"/>
      <c r="TEF86" s="1017"/>
      <c r="TEG86" s="1017"/>
      <c r="TEH86" s="1017"/>
      <c r="TEI86" s="1017"/>
      <c r="TEJ86" s="1017"/>
      <c r="TEK86" s="1017"/>
      <c r="TEL86" s="1017"/>
      <c r="TEM86" s="1017"/>
      <c r="TEN86" s="1017"/>
      <c r="TEO86" s="1017"/>
      <c r="TEP86" s="1017"/>
      <c r="TEQ86" s="1017"/>
      <c r="TER86" s="1017"/>
      <c r="TES86" s="1017"/>
      <c r="TET86" s="1017"/>
      <c r="TEU86" s="1017"/>
      <c r="TEV86" s="1017"/>
      <c r="TEW86" s="1017"/>
      <c r="TEX86" s="1017"/>
      <c r="TEY86" s="1017"/>
      <c r="TEZ86" s="1017"/>
      <c r="TFA86" s="1017"/>
      <c r="TFB86" s="1017"/>
      <c r="TFC86" s="1017"/>
      <c r="TFD86" s="1017"/>
      <c r="TFE86" s="1017"/>
      <c r="TFF86" s="1017"/>
      <c r="TFG86" s="1017"/>
      <c r="TFH86" s="1017"/>
      <c r="TFI86" s="1017"/>
      <c r="TFJ86" s="1017"/>
      <c r="TFK86" s="1017"/>
      <c r="TFL86" s="1017"/>
      <c r="TFM86" s="1017"/>
      <c r="TFN86" s="1017"/>
      <c r="TFO86" s="1017"/>
      <c r="TFP86" s="1017"/>
      <c r="TFQ86" s="1017"/>
      <c r="TFR86" s="1017"/>
      <c r="TFS86" s="1017"/>
      <c r="TFT86" s="1017"/>
      <c r="TFU86" s="1017"/>
      <c r="TFV86" s="1017"/>
      <c r="TFW86" s="1017"/>
      <c r="TFX86" s="1017"/>
      <c r="TFY86" s="1017"/>
      <c r="TFZ86" s="1017"/>
      <c r="TGA86" s="1017"/>
      <c r="TGB86" s="1017"/>
      <c r="TGC86" s="1017"/>
      <c r="TGD86" s="1017"/>
      <c r="TGE86" s="1017"/>
      <c r="TGF86" s="1017"/>
      <c r="TGG86" s="1017"/>
      <c r="TGH86" s="1017"/>
      <c r="TGI86" s="1017"/>
      <c r="TGJ86" s="1017"/>
      <c r="TGK86" s="1017"/>
      <c r="TGL86" s="1017"/>
      <c r="TGM86" s="1017"/>
      <c r="TGN86" s="1017"/>
      <c r="TGO86" s="1017"/>
      <c r="TGP86" s="1017"/>
      <c r="TGQ86" s="1017"/>
      <c r="TGR86" s="1017"/>
      <c r="TGS86" s="1017"/>
      <c r="TGT86" s="1017"/>
      <c r="TGU86" s="1017"/>
      <c r="TGV86" s="1017"/>
      <c r="TGW86" s="1017"/>
      <c r="TGX86" s="1017"/>
      <c r="TGY86" s="1017"/>
      <c r="TGZ86" s="1017"/>
      <c r="THA86" s="1017"/>
      <c r="THB86" s="1017"/>
      <c r="THC86" s="1017"/>
      <c r="THD86" s="1017"/>
      <c r="THE86" s="1017"/>
      <c r="THF86" s="1017"/>
      <c r="THG86" s="1017"/>
      <c r="THH86" s="1017"/>
      <c r="THI86" s="1017"/>
      <c r="THJ86" s="1017"/>
      <c r="THK86" s="1017"/>
      <c r="THL86" s="1017"/>
      <c r="THM86" s="1017"/>
      <c r="THN86" s="1017"/>
      <c r="THO86" s="1017"/>
      <c r="THP86" s="1017"/>
      <c r="THQ86" s="1017"/>
      <c r="THR86" s="1017"/>
      <c r="THS86" s="1017"/>
      <c r="THT86" s="1017"/>
      <c r="THU86" s="1017"/>
      <c r="THV86" s="1017"/>
      <c r="THW86" s="1017"/>
      <c r="THX86" s="1017"/>
      <c r="THY86" s="1017"/>
      <c r="THZ86" s="1017"/>
      <c r="TIA86" s="1017"/>
      <c r="TIB86" s="1017"/>
      <c r="TIC86" s="1017"/>
      <c r="TID86" s="1017"/>
      <c r="TIE86" s="1017"/>
      <c r="TIF86" s="1017"/>
      <c r="TIG86" s="1017"/>
      <c r="TIH86" s="1017"/>
      <c r="TII86" s="1017"/>
      <c r="TIJ86" s="1017"/>
      <c r="TIK86" s="1017"/>
      <c r="TIL86" s="1017"/>
      <c r="TIM86" s="1017"/>
      <c r="TIN86" s="1017"/>
      <c r="TIO86" s="1017"/>
      <c r="TIP86" s="1017"/>
      <c r="TIQ86" s="1017"/>
      <c r="TIR86" s="1017"/>
      <c r="TIS86" s="1017"/>
      <c r="TIT86" s="1017"/>
      <c r="TIU86" s="1017"/>
      <c r="TIV86" s="1017"/>
      <c r="TIW86" s="1017"/>
      <c r="TIX86" s="1017"/>
      <c r="TIY86" s="1017"/>
      <c r="TIZ86" s="1017"/>
      <c r="TJA86" s="1017"/>
      <c r="TJB86" s="1017"/>
      <c r="TJC86" s="1017"/>
      <c r="TJD86" s="1017"/>
      <c r="TJE86" s="1017"/>
      <c r="TJF86" s="1017"/>
      <c r="TJG86" s="1017"/>
      <c r="TJH86" s="1017"/>
      <c r="TJI86" s="1017"/>
      <c r="TJJ86" s="1017"/>
      <c r="TJK86" s="1017"/>
      <c r="TJL86" s="1017"/>
      <c r="TJM86" s="1017"/>
      <c r="TJN86" s="1017"/>
      <c r="TJO86" s="1017"/>
      <c r="TJP86" s="1017"/>
      <c r="TJQ86" s="1017"/>
      <c r="TJR86" s="1017"/>
      <c r="TJS86" s="1017"/>
      <c r="TJT86" s="1017"/>
      <c r="TJU86" s="1017"/>
      <c r="TJV86" s="1017"/>
      <c r="TJW86" s="1017"/>
      <c r="TJX86" s="1017"/>
      <c r="TJY86" s="1017"/>
      <c r="TJZ86" s="1017"/>
      <c r="TKA86" s="1017"/>
      <c r="TKB86" s="1017"/>
      <c r="TKC86" s="1017"/>
      <c r="TKD86" s="1017"/>
      <c r="TKE86" s="1017"/>
      <c r="TKF86" s="1017"/>
      <c r="TKG86" s="1017"/>
      <c r="TKH86" s="1017"/>
      <c r="TKI86" s="1017"/>
      <c r="TKJ86" s="1017"/>
      <c r="TKK86" s="1017"/>
      <c r="TKL86" s="1017"/>
      <c r="TKM86" s="1017"/>
      <c r="TKN86" s="1017"/>
      <c r="TKO86" s="1017"/>
      <c r="TKP86" s="1017"/>
      <c r="TKQ86" s="1017"/>
      <c r="TKR86" s="1017"/>
      <c r="TKS86" s="1017"/>
      <c r="TKT86" s="1017"/>
      <c r="TKU86" s="1017"/>
      <c r="TKV86" s="1017"/>
      <c r="TKW86" s="1017"/>
      <c r="TKX86" s="1017"/>
      <c r="TKY86" s="1017"/>
      <c r="TKZ86" s="1017"/>
      <c r="TLA86" s="1017"/>
      <c r="TLB86" s="1017"/>
      <c r="TLC86" s="1017"/>
      <c r="TLD86" s="1017"/>
      <c r="TLE86" s="1017"/>
      <c r="TLF86" s="1017"/>
      <c r="TLG86" s="1017"/>
      <c r="TLH86" s="1017"/>
      <c r="TLI86" s="1017"/>
      <c r="TLJ86" s="1017"/>
      <c r="TLK86" s="1017"/>
      <c r="TLL86" s="1017"/>
      <c r="TLM86" s="1017"/>
      <c r="TLN86" s="1017"/>
      <c r="TLO86" s="1017"/>
      <c r="TLP86" s="1017"/>
      <c r="TLQ86" s="1017"/>
      <c r="TLR86" s="1017"/>
      <c r="TLS86" s="1017"/>
      <c r="TLT86" s="1017"/>
      <c r="TLU86" s="1017"/>
      <c r="TLV86" s="1017"/>
      <c r="TLW86" s="1017"/>
      <c r="TLX86" s="1017"/>
      <c r="TLY86" s="1017"/>
      <c r="TLZ86" s="1017"/>
      <c r="TMA86" s="1017"/>
      <c r="TMB86" s="1017"/>
      <c r="TMC86" s="1017"/>
      <c r="TMD86" s="1017"/>
      <c r="TME86" s="1017"/>
      <c r="TMF86" s="1017"/>
      <c r="TMG86" s="1017"/>
      <c r="TMH86" s="1017"/>
      <c r="TMI86" s="1017"/>
      <c r="TMJ86" s="1017"/>
      <c r="TMK86" s="1017"/>
      <c r="TML86" s="1017"/>
      <c r="TMM86" s="1017"/>
      <c r="TMN86" s="1017"/>
      <c r="TMO86" s="1017"/>
      <c r="TMP86" s="1017"/>
      <c r="TMQ86" s="1017"/>
      <c r="TMR86" s="1017"/>
      <c r="TMS86" s="1017"/>
      <c r="TMT86" s="1017"/>
      <c r="TMU86" s="1017"/>
      <c r="TMV86" s="1017"/>
      <c r="TMW86" s="1017"/>
      <c r="TMX86" s="1017"/>
      <c r="TMY86" s="1017"/>
      <c r="TMZ86" s="1017"/>
      <c r="TNA86" s="1017"/>
      <c r="TNB86" s="1017"/>
      <c r="TNC86" s="1017"/>
      <c r="TND86" s="1017"/>
      <c r="TNE86" s="1017"/>
      <c r="TNF86" s="1017"/>
      <c r="TNG86" s="1017"/>
      <c r="TNH86" s="1017"/>
      <c r="TNI86" s="1017"/>
      <c r="TNJ86" s="1017"/>
      <c r="TNK86" s="1017"/>
      <c r="TNL86" s="1017"/>
      <c r="TNM86" s="1017"/>
      <c r="TNN86" s="1017"/>
      <c r="TNO86" s="1017"/>
      <c r="TNP86" s="1017"/>
      <c r="TNQ86" s="1017"/>
      <c r="TNR86" s="1017"/>
      <c r="TNS86" s="1017"/>
      <c r="TNT86" s="1017"/>
      <c r="TNU86" s="1017"/>
      <c r="TNV86" s="1017"/>
      <c r="TNW86" s="1017"/>
      <c r="TNX86" s="1017"/>
      <c r="TNY86" s="1017"/>
      <c r="TNZ86" s="1017"/>
      <c r="TOA86" s="1017"/>
      <c r="TOB86" s="1017"/>
      <c r="TOC86" s="1017"/>
      <c r="TOD86" s="1017"/>
      <c r="TOE86" s="1017"/>
      <c r="TOF86" s="1017"/>
      <c r="TOG86" s="1017"/>
      <c r="TOH86" s="1017"/>
      <c r="TOI86" s="1017"/>
      <c r="TOJ86" s="1017"/>
      <c r="TOK86" s="1017"/>
      <c r="TOL86" s="1017"/>
      <c r="TOM86" s="1017"/>
      <c r="TON86" s="1017"/>
      <c r="TOO86" s="1017"/>
      <c r="TOP86" s="1017"/>
      <c r="TOQ86" s="1017"/>
      <c r="TOR86" s="1017"/>
      <c r="TOS86" s="1017"/>
      <c r="TOT86" s="1017"/>
      <c r="TOU86" s="1017"/>
      <c r="TOV86" s="1017"/>
      <c r="TOW86" s="1017"/>
      <c r="TOX86" s="1017"/>
      <c r="TOY86" s="1017"/>
      <c r="TOZ86" s="1017"/>
      <c r="TPA86" s="1017"/>
      <c r="TPB86" s="1017"/>
      <c r="TPC86" s="1017"/>
      <c r="TPD86" s="1017"/>
      <c r="TPE86" s="1017"/>
      <c r="TPF86" s="1017"/>
      <c r="TPG86" s="1017"/>
      <c r="TPH86" s="1017"/>
      <c r="TPI86" s="1017"/>
      <c r="TPJ86" s="1017"/>
      <c r="TPK86" s="1017"/>
      <c r="TPL86" s="1017"/>
      <c r="TPM86" s="1017"/>
      <c r="TPN86" s="1017"/>
      <c r="TPO86" s="1017"/>
      <c r="TPP86" s="1017"/>
      <c r="TPQ86" s="1017"/>
      <c r="TPR86" s="1017"/>
      <c r="TPS86" s="1017"/>
      <c r="TPT86" s="1017"/>
      <c r="TPU86" s="1017"/>
      <c r="TPV86" s="1017"/>
      <c r="TPW86" s="1017"/>
      <c r="TPX86" s="1017"/>
      <c r="TPY86" s="1017"/>
      <c r="TPZ86" s="1017"/>
      <c r="TQA86" s="1017"/>
      <c r="TQB86" s="1017"/>
      <c r="TQC86" s="1017"/>
      <c r="TQD86" s="1017"/>
      <c r="TQE86" s="1017"/>
      <c r="TQF86" s="1017"/>
      <c r="TQG86" s="1017"/>
      <c r="TQH86" s="1017"/>
      <c r="TQI86" s="1017"/>
      <c r="TQJ86" s="1017"/>
      <c r="TQK86" s="1017"/>
      <c r="TQL86" s="1017"/>
      <c r="TQM86" s="1017"/>
      <c r="TQN86" s="1017"/>
      <c r="TQO86" s="1017"/>
      <c r="TQP86" s="1017"/>
      <c r="TQQ86" s="1017"/>
      <c r="TQR86" s="1017"/>
      <c r="TQS86" s="1017"/>
      <c r="TQT86" s="1017"/>
      <c r="TQU86" s="1017"/>
      <c r="TQV86" s="1017"/>
      <c r="TQW86" s="1017"/>
      <c r="TQX86" s="1017"/>
      <c r="TQY86" s="1017"/>
      <c r="TQZ86" s="1017"/>
      <c r="TRA86" s="1017"/>
      <c r="TRB86" s="1017"/>
      <c r="TRC86" s="1017"/>
      <c r="TRD86" s="1017"/>
      <c r="TRE86" s="1017"/>
      <c r="TRF86" s="1017"/>
      <c r="TRG86" s="1017"/>
      <c r="TRH86" s="1017"/>
      <c r="TRI86" s="1017"/>
      <c r="TRJ86" s="1017"/>
      <c r="TRK86" s="1017"/>
      <c r="TRL86" s="1017"/>
      <c r="TRM86" s="1017"/>
      <c r="TRN86" s="1017"/>
      <c r="TRO86" s="1017"/>
      <c r="TRP86" s="1017"/>
      <c r="TRQ86" s="1017"/>
      <c r="TRR86" s="1017"/>
      <c r="TRS86" s="1017"/>
      <c r="TRT86" s="1017"/>
      <c r="TRU86" s="1017"/>
      <c r="TRV86" s="1017"/>
      <c r="TRW86" s="1017"/>
      <c r="TRX86" s="1017"/>
      <c r="TRY86" s="1017"/>
      <c r="TRZ86" s="1017"/>
      <c r="TSA86" s="1017"/>
      <c r="TSB86" s="1017"/>
      <c r="TSC86" s="1017"/>
      <c r="TSD86" s="1017"/>
      <c r="TSE86" s="1017"/>
      <c r="TSF86" s="1017"/>
      <c r="TSG86" s="1017"/>
      <c r="TSH86" s="1017"/>
      <c r="TSI86" s="1017"/>
      <c r="TSJ86" s="1017"/>
      <c r="TSK86" s="1017"/>
      <c r="TSL86" s="1017"/>
      <c r="TSM86" s="1017"/>
      <c r="TSN86" s="1017"/>
      <c r="TSO86" s="1017"/>
      <c r="TSP86" s="1017"/>
      <c r="TSQ86" s="1017"/>
      <c r="TSR86" s="1017"/>
      <c r="TSS86" s="1017"/>
      <c r="TST86" s="1017"/>
      <c r="TSU86" s="1017"/>
      <c r="TSV86" s="1017"/>
      <c r="TSW86" s="1017"/>
      <c r="TSX86" s="1017"/>
      <c r="TSY86" s="1017"/>
      <c r="TSZ86" s="1017"/>
      <c r="TTA86" s="1017"/>
      <c r="TTB86" s="1017"/>
      <c r="TTC86" s="1017"/>
      <c r="TTD86" s="1017"/>
      <c r="TTE86" s="1017"/>
      <c r="TTF86" s="1017"/>
      <c r="TTG86" s="1017"/>
      <c r="TTH86" s="1017"/>
      <c r="TTI86" s="1017"/>
      <c r="TTJ86" s="1017"/>
      <c r="TTK86" s="1017"/>
      <c r="TTL86" s="1017"/>
      <c r="TTM86" s="1017"/>
      <c r="TTN86" s="1017"/>
      <c r="TTO86" s="1017"/>
      <c r="TTP86" s="1017"/>
      <c r="TTQ86" s="1017"/>
      <c r="TTR86" s="1017"/>
      <c r="TTS86" s="1017"/>
      <c r="TTT86" s="1017"/>
      <c r="TTU86" s="1017"/>
      <c r="TTV86" s="1017"/>
      <c r="TTW86" s="1017"/>
      <c r="TTX86" s="1017"/>
      <c r="TTY86" s="1017"/>
      <c r="TTZ86" s="1017"/>
      <c r="TUA86" s="1017"/>
      <c r="TUB86" s="1017"/>
      <c r="TUC86" s="1017"/>
      <c r="TUD86" s="1017"/>
      <c r="TUE86" s="1017"/>
      <c r="TUF86" s="1017"/>
      <c r="TUG86" s="1017"/>
      <c r="TUH86" s="1017"/>
      <c r="TUI86" s="1017"/>
      <c r="TUJ86" s="1017"/>
      <c r="TUK86" s="1017"/>
      <c r="TUL86" s="1017"/>
      <c r="TUM86" s="1017"/>
      <c r="TUN86" s="1017"/>
      <c r="TUO86" s="1017"/>
      <c r="TUP86" s="1017"/>
      <c r="TUQ86" s="1017"/>
      <c r="TUR86" s="1017"/>
      <c r="TUS86" s="1017"/>
      <c r="TUT86" s="1017"/>
      <c r="TUU86" s="1017"/>
      <c r="TUV86" s="1017"/>
      <c r="TUW86" s="1017"/>
      <c r="TUX86" s="1017"/>
      <c r="TUY86" s="1017"/>
      <c r="TUZ86" s="1017"/>
      <c r="TVA86" s="1017"/>
      <c r="TVB86" s="1017"/>
      <c r="TVC86" s="1017"/>
      <c r="TVD86" s="1017"/>
      <c r="TVE86" s="1017"/>
      <c r="TVF86" s="1017"/>
      <c r="TVG86" s="1017"/>
      <c r="TVH86" s="1017"/>
      <c r="TVI86" s="1017"/>
      <c r="TVJ86" s="1017"/>
      <c r="TVK86" s="1017"/>
      <c r="TVL86" s="1017"/>
      <c r="TVM86" s="1017"/>
      <c r="TVN86" s="1017"/>
      <c r="TVO86" s="1017"/>
      <c r="TVP86" s="1017"/>
      <c r="TVQ86" s="1017"/>
      <c r="TVR86" s="1017"/>
      <c r="TVS86" s="1017"/>
      <c r="TVT86" s="1017"/>
      <c r="TVU86" s="1017"/>
      <c r="TVV86" s="1017"/>
      <c r="TVW86" s="1017"/>
      <c r="TVX86" s="1017"/>
      <c r="TVY86" s="1017"/>
      <c r="TVZ86" s="1017"/>
      <c r="TWA86" s="1017"/>
      <c r="TWB86" s="1017"/>
      <c r="TWC86" s="1017"/>
      <c r="TWD86" s="1017"/>
      <c r="TWE86" s="1017"/>
      <c r="TWF86" s="1017"/>
      <c r="TWG86" s="1017"/>
      <c r="TWH86" s="1017"/>
      <c r="TWI86" s="1017"/>
      <c r="TWJ86" s="1017"/>
      <c r="TWK86" s="1017"/>
      <c r="TWL86" s="1017"/>
      <c r="TWM86" s="1017"/>
      <c r="TWN86" s="1017"/>
      <c r="TWO86" s="1017"/>
      <c r="TWP86" s="1017"/>
      <c r="TWQ86" s="1017"/>
      <c r="TWR86" s="1017"/>
      <c r="TWS86" s="1017"/>
      <c r="TWT86" s="1017"/>
      <c r="TWU86" s="1017"/>
      <c r="TWV86" s="1017"/>
      <c r="TWW86" s="1017"/>
      <c r="TWX86" s="1017"/>
      <c r="TWY86" s="1017"/>
      <c r="TWZ86" s="1017"/>
      <c r="TXA86" s="1017"/>
      <c r="TXB86" s="1017"/>
      <c r="TXC86" s="1017"/>
      <c r="TXD86" s="1017"/>
      <c r="TXE86" s="1017"/>
      <c r="TXF86" s="1017"/>
      <c r="TXG86" s="1017"/>
      <c r="TXH86" s="1017"/>
      <c r="TXI86" s="1017"/>
      <c r="TXJ86" s="1017"/>
      <c r="TXK86" s="1017"/>
      <c r="TXL86" s="1017"/>
      <c r="TXM86" s="1017"/>
      <c r="TXN86" s="1017"/>
      <c r="TXO86" s="1017"/>
      <c r="TXP86" s="1017"/>
      <c r="TXQ86" s="1017"/>
      <c r="TXR86" s="1017"/>
      <c r="TXS86" s="1017"/>
      <c r="TXT86" s="1017"/>
      <c r="TXU86" s="1017"/>
      <c r="TXV86" s="1017"/>
      <c r="TXW86" s="1017"/>
      <c r="TXX86" s="1017"/>
      <c r="TXY86" s="1017"/>
      <c r="TXZ86" s="1017"/>
      <c r="TYA86" s="1017"/>
      <c r="TYB86" s="1017"/>
      <c r="TYC86" s="1017"/>
      <c r="TYD86" s="1017"/>
      <c r="TYE86" s="1017"/>
      <c r="TYF86" s="1017"/>
      <c r="TYG86" s="1017"/>
      <c r="TYH86" s="1017"/>
      <c r="TYI86" s="1017"/>
      <c r="TYJ86" s="1017"/>
      <c r="TYK86" s="1017"/>
      <c r="TYL86" s="1017"/>
      <c r="TYM86" s="1017"/>
      <c r="TYN86" s="1017"/>
      <c r="TYO86" s="1017"/>
      <c r="TYP86" s="1017"/>
      <c r="TYQ86" s="1017"/>
      <c r="TYR86" s="1017"/>
      <c r="TYS86" s="1017"/>
      <c r="TYT86" s="1017"/>
      <c r="TYU86" s="1017"/>
      <c r="TYV86" s="1017"/>
      <c r="TYW86" s="1017"/>
      <c r="TYX86" s="1017"/>
      <c r="TYY86" s="1017"/>
      <c r="TYZ86" s="1017"/>
      <c r="TZA86" s="1017"/>
      <c r="TZB86" s="1017"/>
      <c r="TZC86" s="1017"/>
      <c r="TZD86" s="1017"/>
      <c r="TZE86" s="1017"/>
      <c r="TZF86" s="1017"/>
      <c r="TZG86" s="1017"/>
      <c r="TZH86" s="1017"/>
      <c r="TZI86" s="1017"/>
      <c r="TZJ86" s="1017"/>
      <c r="TZK86" s="1017"/>
      <c r="TZL86" s="1017"/>
      <c r="TZM86" s="1017"/>
      <c r="TZN86" s="1017"/>
      <c r="TZO86" s="1017"/>
      <c r="TZP86" s="1017"/>
      <c r="TZQ86" s="1017"/>
      <c r="TZR86" s="1017"/>
      <c r="TZS86" s="1017"/>
      <c r="TZT86" s="1017"/>
      <c r="TZU86" s="1017"/>
      <c r="TZV86" s="1017"/>
      <c r="TZW86" s="1017"/>
      <c r="TZX86" s="1017"/>
      <c r="TZY86" s="1017"/>
      <c r="TZZ86" s="1017"/>
      <c r="UAA86" s="1017"/>
      <c r="UAB86" s="1017"/>
      <c r="UAC86" s="1017"/>
      <c r="UAD86" s="1017"/>
      <c r="UAE86" s="1017"/>
      <c r="UAF86" s="1017"/>
      <c r="UAG86" s="1017"/>
      <c r="UAH86" s="1017"/>
      <c r="UAI86" s="1017"/>
      <c r="UAJ86" s="1017"/>
      <c r="UAK86" s="1017"/>
      <c r="UAL86" s="1017"/>
      <c r="UAM86" s="1017"/>
      <c r="UAN86" s="1017"/>
      <c r="UAO86" s="1017"/>
      <c r="UAP86" s="1017"/>
      <c r="UAQ86" s="1017"/>
      <c r="UAR86" s="1017"/>
      <c r="UAS86" s="1017"/>
      <c r="UAT86" s="1017"/>
      <c r="UAU86" s="1017"/>
      <c r="UAV86" s="1017"/>
      <c r="UAW86" s="1017"/>
      <c r="UAX86" s="1017"/>
      <c r="UAY86" s="1017"/>
      <c r="UAZ86" s="1017"/>
      <c r="UBA86" s="1017"/>
      <c r="UBB86" s="1017"/>
      <c r="UBC86" s="1017"/>
      <c r="UBD86" s="1017"/>
      <c r="UBE86" s="1017"/>
      <c r="UBF86" s="1017"/>
      <c r="UBG86" s="1017"/>
      <c r="UBH86" s="1017"/>
      <c r="UBI86" s="1017"/>
      <c r="UBJ86" s="1017"/>
      <c r="UBK86" s="1017"/>
      <c r="UBL86" s="1017"/>
      <c r="UBM86" s="1017"/>
      <c r="UBN86" s="1017"/>
      <c r="UBO86" s="1017"/>
      <c r="UBP86" s="1017"/>
      <c r="UBQ86" s="1017"/>
      <c r="UBR86" s="1017"/>
      <c r="UBS86" s="1017"/>
      <c r="UBT86" s="1017"/>
      <c r="UBU86" s="1017"/>
      <c r="UBV86" s="1017"/>
      <c r="UBW86" s="1017"/>
      <c r="UBX86" s="1017"/>
      <c r="UBY86" s="1017"/>
      <c r="UBZ86" s="1017"/>
      <c r="UCA86" s="1017"/>
      <c r="UCB86" s="1017"/>
      <c r="UCC86" s="1017"/>
      <c r="UCD86" s="1017"/>
      <c r="UCE86" s="1017"/>
      <c r="UCF86" s="1017"/>
      <c r="UCG86" s="1017"/>
      <c r="UCH86" s="1017"/>
      <c r="UCI86" s="1017"/>
      <c r="UCJ86" s="1017"/>
      <c r="UCK86" s="1017"/>
      <c r="UCL86" s="1017"/>
      <c r="UCM86" s="1017"/>
      <c r="UCN86" s="1017"/>
      <c r="UCO86" s="1017"/>
      <c r="UCP86" s="1017"/>
      <c r="UCQ86" s="1017"/>
      <c r="UCR86" s="1017"/>
      <c r="UCS86" s="1017"/>
      <c r="UCT86" s="1017"/>
      <c r="UCU86" s="1017"/>
      <c r="UCV86" s="1017"/>
      <c r="UCW86" s="1017"/>
      <c r="UCX86" s="1017"/>
      <c r="UCY86" s="1017"/>
      <c r="UCZ86" s="1017"/>
      <c r="UDA86" s="1017"/>
      <c r="UDB86" s="1017"/>
      <c r="UDC86" s="1017"/>
      <c r="UDD86" s="1017"/>
      <c r="UDE86" s="1017"/>
      <c r="UDF86" s="1017"/>
      <c r="UDG86" s="1017"/>
      <c r="UDH86" s="1017"/>
      <c r="UDI86" s="1017"/>
      <c r="UDJ86" s="1017"/>
      <c r="UDK86" s="1017"/>
      <c r="UDL86" s="1017"/>
      <c r="UDM86" s="1017"/>
      <c r="UDN86" s="1017"/>
      <c r="UDO86" s="1017"/>
      <c r="UDP86" s="1017"/>
      <c r="UDQ86" s="1017"/>
      <c r="UDR86" s="1017"/>
      <c r="UDS86" s="1017"/>
      <c r="UDT86" s="1017"/>
      <c r="UDU86" s="1017"/>
      <c r="UDV86" s="1017"/>
      <c r="UDW86" s="1017"/>
      <c r="UDX86" s="1017"/>
      <c r="UDY86" s="1017"/>
      <c r="UDZ86" s="1017"/>
      <c r="UEA86" s="1017"/>
      <c r="UEB86" s="1017"/>
      <c r="UEC86" s="1017"/>
      <c r="UED86" s="1017"/>
      <c r="UEE86" s="1017"/>
      <c r="UEF86" s="1017"/>
      <c r="UEG86" s="1017"/>
      <c r="UEH86" s="1017"/>
      <c r="UEI86" s="1017"/>
      <c r="UEJ86" s="1017"/>
      <c r="UEK86" s="1017"/>
      <c r="UEL86" s="1017"/>
      <c r="UEM86" s="1017"/>
      <c r="UEN86" s="1017"/>
      <c r="UEO86" s="1017"/>
      <c r="UEP86" s="1017"/>
      <c r="UEQ86" s="1017"/>
      <c r="UER86" s="1017"/>
      <c r="UES86" s="1017"/>
      <c r="UET86" s="1017"/>
      <c r="UEU86" s="1017"/>
      <c r="UEV86" s="1017"/>
      <c r="UEW86" s="1017"/>
      <c r="UEX86" s="1017"/>
      <c r="UEY86" s="1017"/>
      <c r="UEZ86" s="1017"/>
      <c r="UFA86" s="1017"/>
      <c r="UFB86" s="1017"/>
      <c r="UFC86" s="1017"/>
      <c r="UFD86" s="1017"/>
      <c r="UFE86" s="1017"/>
      <c r="UFF86" s="1017"/>
      <c r="UFG86" s="1017"/>
      <c r="UFH86" s="1017"/>
      <c r="UFI86" s="1017"/>
      <c r="UFJ86" s="1017"/>
      <c r="UFK86" s="1017"/>
      <c r="UFL86" s="1017"/>
      <c r="UFM86" s="1017"/>
      <c r="UFN86" s="1017"/>
      <c r="UFO86" s="1017"/>
      <c r="UFP86" s="1017"/>
      <c r="UFQ86" s="1017"/>
      <c r="UFR86" s="1017"/>
      <c r="UFS86" s="1017"/>
      <c r="UFT86" s="1017"/>
      <c r="UFU86" s="1017"/>
      <c r="UFV86" s="1017"/>
      <c r="UFW86" s="1017"/>
      <c r="UFX86" s="1017"/>
      <c r="UFY86" s="1017"/>
      <c r="UFZ86" s="1017"/>
      <c r="UGA86" s="1017"/>
      <c r="UGB86" s="1017"/>
      <c r="UGC86" s="1017"/>
      <c r="UGD86" s="1017"/>
      <c r="UGE86" s="1017"/>
      <c r="UGF86" s="1017"/>
      <c r="UGG86" s="1017"/>
      <c r="UGH86" s="1017"/>
      <c r="UGI86" s="1017"/>
      <c r="UGJ86" s="1017"/>
      <c r="UGK86" s="1017"/>
      <c r="UGL86" s="1017"/>
      <c r="UGM86" s="1017"/>
      <c r="UGN86" s="1017"/>
      <c r="UGO86" s="1017"/>
      <c r="UGP86" s="1017"/>
      <c r="UGQ86" s="1017"/>
      <c r="UGR86" s="1017"/>
      <c r="UGS86" s="1017"/>
      <c r="UGT86" s="1017"/>
      <c r="UGU86" s="1017"/>
      <c r="UGV86" s="1017"/>
      <c r="UGW86" s="1017"/>
      <c r="UGX86" s="1017"/>
      <c r="UGY86" s="1017"/>
      <c r="UGZ86" s="1017"/>
      <c r="UHA86" s="1017"/>
      <c r="UHB86" s="1017"/>
      <c r="UHC86" s="1017"/>
      <c r="UHD86" s="1017"/>
      <c r="UHE86" s="1017"/>
      <c r="UHF86" s="1017"/>
      <c r="UHG86" s="1017"/>
      <c r="UHH86" s="1017"/>
      <c r="UHI86" s="1017"/>
      <c r="UHJ86" s="1017"/>
      <c r="UHK86" s="1017"/>
      <c r="UHL86" s="1017"/>
      <c r="UHM86" s="1017"/>
      <c r="UHN86" s="1017"/>
      <c r="UHO86" s="1017"/>
      <c r="UHP86" s="1017"/>
      <c r="UHQ86" s="1017"/>
      <c r="UHR86" s="1017"/>
      <c r="UHS86" s="1017"/>
      <c r="UHT86" s="1017"/>
      <c r="UHU86" s="1017"/>
      <c r="UHV86" s="1017"/>
      <c r="UHW86" s="1017"/>
      <c r="UHX86" s="1017"/>
      <c r="UHY86" s="1017"/>
      <c r="UHZ86" s="1017"/>
      <c r="UIA86" s="1017"/>
      <c r="UIB86" s="1017"/>
      <c r="UIC86" s="1017"/>
      <c r="UID86" s="1017"/>
      <c r="UIE86" s="1017"/>
      <c r="UIF86" s="1017"/>
      <c r="UIG86" s="1017"/>
      <c r="UIH86" s="1017"/>
      <c r="UII86" s="1017"/>
      <c r="UIJ86" s="1017"/>
      <c r="UIK86" s="1017"/>
      <c r="UIL86" s="1017"/>
      <c r="UIM86" s="1017"/>
      <c r="UIN86" s="1017"/>
      <c r="UIO86" s="1017"/>
      <c r="UIP86" s="1017"/>
      <c r="UIQ86" s="1017"/>
      <c r="UIR86" s="1017"/>
      <c r="UIS86" s="1017"/>
      <c r="UIT86" s="1017"/>
      <c r="UIU86" s="1017"/>
      <c r="UIV86" s="1017"/>
      <c r="UIW86" s="1017"/>
      <c r="UIX86" s="1017"/>
      <c r="UIY86" s="1017"/>
      <c r="UIZ86" s="1017"/>
      <c r="UJA86" s="1017"/>
      <c r="UJB86" s="1017"/>
      <c r="UJC86" s="1017"/>
      <c r="UJD86" s="1017"/>
      <c r="UJE86" s="1017"/>
      <c r="UJF86" s="1017"/>
      <c r="UJG86" s="1017"/>
      <c r="UJH86" s="1017"/>
      <c r="UJI86" s="1017"/>
      <c r="UJJ86" s="1017"/>
      <c r="UJK86" s="1017"/>
      <c r="UJL86" s="1017"/>
      <c r="UJM86" s="1017"/>
      <c r="UJN86" s="1017"/>
      <c r="UJO86" s="1017"/>
      <c r="UJP86" s="1017"/>
      <c r="UJQ86" s="1017"/>
      <c r="UJR86" s="1017"/>
      <c r="UJS86" s="1017"/>
      <c r="UJT86" s="1017"/>
      <c r="UJU86" s="1017"/>
      <c r="UJV86" s="1017"/>
      <c r="UJW86" s="1017"/>
      <c r="UJX86" s="1017"/>
      <c r="UJY86" s="1017"/>
      <c r="UJZ86" s="1017"/>
      <c r="UKA86" s="1017"/>
      <c r="UKB86" s="1017"/>
      <c r="UKC86" s="1017"/>
      <c r="UKD86" s="1017"/>
      <c r="UKE86" s="1017"/>
      <c r="UKF86" s="1017"/>
      <c r="UKG86" s="1017"/>
      <c r="UKH86" s="1017"/>
      <c r="UKI86" s="1017"/>
      <c r="UKJ86" s="1017"/>
      <c r="UKK86" s="1017"/>
      <c r="UKL86" s="1017"/>
      <c r="UKM86" s="1017"/>
      <c r="UKN86" s="1017"/>
      <c r="UKO86" s="1017"/>
      <c r="UKP86" s="1017"/>
      <c r="UKQ86" s="1017"/>
      <c r="UKR86" s="1017"/>
      <c r="UKS86" s="1017"/>
      <c r="UKT86" s="1017"/>
      <c r="UKU86" s="1017"/>
      <c r="UKV86" s="1017"/>
      <c r="UKW86" s="1017"/>
      <c r="UKX86" s="1017"/>
      <c r="UKY86" s="1017"/>
      <c r="UKZ86" s="1017"/>
      <c r="ULA86" s="1017"/>
      <c r="ULB86" s="1017"/>
      <c r="ULC86" s="1017"/>
      <c r="ULD86" s="1017"/>
      <c r="ULE86" s="1017"/>
      <c r="ULF86" s="1017"/>
      <c r="ULG86" s="1017"/>
      <c r="ULH86" s="1017"/>
      <c r="ULI86" s="1017"/>
      <c r="ULJ86" s="1017"/>
      <c r="ULK86" s="1017"/>
      <c r="ULL86" s="1017"/>
      <c r="ULM86" s="1017"/>
      <c r="ULN86" s="1017"/>
      <c r="ULO86" s="1017"/>
      <c r="ULP86" s="1017"/>
      <c r="ULQ86" s="1017"/>
      <c r="ULR86" s="1017"/>
      <c r="ULS86" s="1017"/>
      <c r="ULT86" s="1017"/>
      <c r="ULU86" s="1017"/>
      <c r="ULV86" s="1017"/>
      <c r="ULW86" s="1017"/>
      <c r="ULX86" s="1017"/>
      <c r="ULY86" s="1017"/>
      <c r="ULZ86" s="1017"/>
      <c r="UMA86" s="1017"/>
      <c r="UMB86" s="1017"/>
      <c r="UMC86" s="1017"/>
      <c r="UMD86" s="1017"/>
      <c r="UME86" s="1017"/>
      <c r="UMF86" s="1017"/>
      <c r="UMG86" s="1017"/>
      <c r="UMH86" s="1017"/>
      <c r="UMI86" s="1017"/>
      <c r="UMJ86" s="1017"/>
      <c r="UMK86" s="1017"/>
      <c r="UML86" s="1017"/>
      <c r="UMM86" s="1017"/>
      <c r="UMN86" s="1017"/>
      <c r="UMO86" s="1017"/>
      <c r="UMP86" s="1017"/>
      <c r="UMQ86" s="1017"/>
      <c r="UMR86" s="1017"/>
      <c r="UMS86" s="1017"/>
      <c r="UMT86" s="1017"/>
      <c r="UMU86" s="1017"/>
      <c r="UMV86" s="1017"/>
      <c r="UMW86" s="1017"/>
      <c r="UMX86" s="1017"/>
      <c r="UMY86" s="1017"/>
      <c r="UMZ86" s="1017"/>
      <c r="UNA86" s="1017"/>
      <c r="UNB86" s="1017"/>
      <c r="UNC86" s="1017"/>
      <c r="UND86" s="1017"/>
      <c r="UNE86" s="1017"/>
      <c r="UNF86" s="1017"/>
      <c r="UNG86" s="1017"/>
      <c r="UNH86" s="1017"/>
      <c r="UNI86" s="1017"/>
      <c r="UNJ86" s="1017"/>
      <c r="UNK86" s="1017"/>
      <c r="UNL86" s="1017"/>
      <c r="UNM86" s="1017"/>
      <c r="UNN86" s="1017"/>
      <c r="UNO86" s="1017"/>
      <c r="UNP86" s="1017"/>
      <c r="UNQ86" s="1017"/>
      <c r="UNR86" s="1017"/>
      <c r="UNS86" s="1017"/>
      <c r="UNT86" s="1017"/>
      <c r="UNU86" s="1017"/>
      <c r="UNV86" s="1017"/>
      <c r="UNW86" s="1017"/>
      <c r="UNX86" s="1017"/>
      <c r="UNY86" s="1017"/>
      <c r="UNZ86" s="1017"/>
      <c r="UOA86" s="1017"/>
      <c r="UOB86" s="1017"/>
      <c r="UOC86" s="1017"/>
      <c r="UOD86" s="1017"/>
      <c r="UOE86" s="1017"/>
      <c r="UOF86" s="1017"/>
      <c r="UOG86" s="1017"/>
      <c r="UOH86" s="1017"/>
      <c r="UOI86" s="1017"/>
      <c r="UOJ86" s="1017"/>
      <c r="UOK86" s="1017"/>
      <c r="UOL86" s="1017"/>
      <c r="UOM86" s="1017"/>
      <c r="UON86" s="1017"/>
      <c r="UOO86" s="1017"/>
      <c r="UOP86" s="1017"/>
      <c r="UOQ86" s="1017"/>
      <c r="UOR86" s="1017"/>
      <c r="UOS86" s="1017"/>
      <c r="UOT86" s="1017"/>
      <c r="UOU86" s="1017"/>
      <c r="UOV86" s="1017"/>
      <c r="UOW86" s="1017"/>
      <c r="UOX86" s="1017"/>
      <c r="UOY86" s="1017"/>
      <c r="UOZ86" s="1017"/>
      <c r="UPA86" s="1017"/>
      <c r="UPB86" s="1017"/>
      <c r="UPC86" s="1017"/>
      <c r="UPD86" s="1017"/>
      <c r="UPE86" s="1017"/>
      <c r="UPF86" s="1017"/>
      <c r="UPG86" s="1017"/>
      <c r="UPH86" s="1017"/>
      <c r="UPI86" s="1017"/>
      <c r="UPJ86" s="1017"/>
      <c r="UPK86" s="1017"/>
      <c r="UPL86" s="1017"/>
      <c r="UPM86" s="1017"/>
      <c r="UPN86" s="1017"/>
      <c r="UPO86" s="1017"/>
      <c r="UPP86" s="1017"/>
      <c r="UPQ86" s="1017"/>
      <c r="UPR86" s="1017"/>
      <c r="UPS86" s="1017"/>
      <c r="UPT86" s="1017"/>
      <c r="UPU86" s="1017"/>
      <c r="UPV86" s="1017"/>
      <c r="UPW86" s="1017"/>
      <c r="UPX86" s="1017"/>
      <c r="UPY86" s="1017"/>
      <c r="UPZ86" s="1017"/>
      <c r="UQA86" s="1017"/>
      <c r="UQB86" s="1017"/>
      <c r="UQC86" s="1017"/>
      <c r="UQD86" s="1017"/>
      <c r="UQE86" s="1017"/>
      <c r="UQF86" s="1017"/>
      <c r="UQG86" s="1017"/>
      <c r="UQH86" s="1017"/>
      <c r="UQI86" s="1017"/>
      <c r="UQJ86" s="1017"/>
      <c r="UQK86" s="1017"/>
      <c r="UQL86" s="1017"/>
      <c r="UQM86" s="1017"/>
      <c r="UQN86" s="1017"/>
      <c r="UQO86" s="1017"/>
      <c r="UQP86" s="1017"/>
      <c r="UQQ86" s="1017"/>
      <c r="UQR86" s="1017"/>
      <c r="UQS86" s="1017"/>
      <c r="UQT86" s="1017"/>
      <c r="UQU86" s="1017"/>
      <c r="UQV86" s="1017"/>
      <c r="UQW86" s="1017"/>
      <c r="UQX86" s="1017"/>
      <c r="UQY86" s="1017"/>
      <c r="UQZ86" s="1017"/>
      <c r="URA86" s="1017"/>
      <c r="URB86" s="1017"/>
      <c r="URC86" s="1017"/>
      <c r="URD86" s="1017"/>
      <c r="URE86" s="1017"/>
      <c r="URF86" s="1017"/>
      <c r="URG86" s="1017"/>
      <c r="URH86" s="1017"/>
      <c r="URI86" s="1017"/>
      <c r="URJ86" s="1017"/>
      <c r="URK86" s="1017"/>
      <c r="URL86" s="1017"/>
      <c r="URM86" s="1017"/>
      <c r="URN86" s="1017"/>
      <c r="URO86" s="1017"/>
      <c r="URP86" s="1017"/>
      <c r="URQ86" s="1017"/>
      <c r="URR86" s="1017"/>
      <c r="URS86" s="1017"/>
      <c r="URT86" s="1017"/>
      <c r="URU86" s="1017"/>
      <c r="URV86" s="1017"/>
      <c r="URW86" s="1017"/>
      <c r="URX86" s="1017"/>
      <c r="URY86" s="1017"/>
      <c r="URZ86" s="1017"/>
      <c r="USA86" s="1017"/>
      <c r="USB86" s="1017"/>
      <c r="USC86" s="1017"/>
      <c r="USD86" s="1017"/>
      <c r="USE86" s="1017"/>
      <c r="USF86" s="1017"/>
      <c r="USG86" s="1017"/>
      <c r="USH86" s="1017"/>
      <c r="USI86" s="1017"/>
      <c r="USJ86" s="1017"/>
      <c r="USK86" s="1017"/>
      <c r="USL86" s="1017"/>
      <c r="USM86" s="1017"/>
      <c r="USN86" s="1017"/>
      <c r="USO86" s="1017"/>
      <c r="USP86" s="1017"/>
      <c r="USQ86" s="1017"/>
      <c r="USR86" s="1017"/>
      <c r="USS86" s="1017"/>
      <c r="UST86" s="1017"/>
      <c r="USU86" s="1017"/>
      <c r="USV86" s="1017"/>
      <c r="USW86" s="1017"/>
      <c r="USX86" s="1017"/>
      <c r="USY86" s="1017"/>
      <c r="USZ86" s="1017"/>
      <c r="UTA86" s="1017"/>
      <c r="UTB86" s="1017"/>
      <c r="UTC86" s="1017"/>
      <c r="UTD86" s="1017"/>
      <c r="UTE86" s="1017"/>
      <c r="UTF86" s="1017"/>
      <c r="UTG86" s="1017"/>
      <c r="UTH86" s="1017"/>
      <c r="UTI86" s="1017"/>
      <c r="UTJ86" s="1017"/>
      <c r="UTK86" s="1017"/>
      <c r="UTL86" s="1017"/>
      <c r="UTM86" s="1017"/>
      <c r="UTN86" s="1017"/>
      <c r="UTO86" s="1017"/>
      <c r="UTP86" s="1017"/>
      <c r="UTQ86" s="1017"/>
      <c r="UTR86" s="1017"/>
      <c r="UTS86" s="1017"/>
      <c r="UTT86" s="1017"/>
      <c r="UTU86" s="1017"/>
      <c r="UTV86" s="1017"/>
      <c r="UTW86" s="1017"/>
      <c r="UTX86" s="1017"/>
      <c r="UTY86" s="1017"/>
      <c r="UTZ86" s="1017"/>
      <c r="UUA86" s="1017"/>
      <c r="UUB86" s="1017"/>
      <c r="UUC86" s="1017"/>
      <c r="UUD86" s="1017"/>
      <c r="UUE86" s="1017"/>
      <c r="UUF86" s="1017"/>
      <c r="UUG86" s="1017"/>
      <c r="UUH86" s="1017"/>
      <c r="UUI86" s="1017"/>
      <c r="UUJ86" s="1017"/>
      <c r="UUK86" s="1017"/>
      <c r="UUL86" s="1017"/>
      <c r="UUM86" s="1017"/>
      <c r="UUN86" s="1017"/>
      <c r="UUO86" s="1017"/>
      <c r="UUP86" s="1017"/>
      <c r="UUQ86" s="1017"/>
      <c r="UUR86" s="1017"/>
      <c r="UUS86" s="1017"/>
      <c r="UUT86" s="1017"/>
      <c r="UUU86" s="1017"/>
      <c r="UUV86" s="1017"/>
      <c r="UUW86" s="1017"/>
      <c r="UUX86" s="1017"/>
      <c r="UUY86" s="1017"/>
      <c r="UUZ86" s="1017"/>
      <c r="UVA86" s="1017"/>
      <c r="UVB86" s="1017"/>
      <c r="UVC86" s="1017"/>
      <c r="UVD86" s="1017"/>
      <c r="UVE86" s="1017"/>
      <c r="UVF86" s="1017"/>
      <c r="UVG86" s="1017"/>
      <c r="UVH86" s="1017"/>
      <c r="UVI86" s="1017"/>
      <c r="UVJ86" s="1017"/>
      <c r="UVK86" s="1017"/>
      <c r="UVL86" s="1017"/>
      <c r="UVM86" s="1017"/>
      <c r="UVN86" s="1017"/>
      <c r="UVO86" s="1017"/>
      <c r="UVP86" s="1017"/>
      <c r="UVQ86" s="1017"/>
      <c r="UVR86" s="1017"/>
      <c r="UVS86" s="1017"/>
      <c r="UVT86" s="1017"/>
      <c r="UVU86" s="1017"/>
      <c r="UVV86" s="1017"/>
      <c r="UVW86" s="1017"/>
      <c r="UVX86" s="1017"/>
      <c r="UVY86" s="1017"/>
      <c r="UVZ86" s="1017"/>
      <c r="UWA86" s="1017"/>
      <c r="UWB86" s="1017"/>
      <c r="UWC86" s="1017"/>
      <c r="UWD86" s="1017"/>
      <c r="UWE86" s="1017"/>
      <c r="UWF86" s="1017"/>
      <c r="UWG86" s="1017"/>
      <c r="UWH86" s="1017"/>
      <c r="UWI86" s="1017"/>
      <c r="UWJ86" s="1017"/>
      <c r="UWK86" s="1017"/>
      <c r="UWL86" s="1017"/>
      <c r="UWM86" s="1017"/>
      <c r="UWN86" s="1017"/>
      <c r="UWO86" s="1017"/>
      <c r="UWP86" s="1017"/>
      <c r="UWQ86" s="1017"/>
      <c r="UWR86" s="1017"/>
      <c r="UWS86" s="1017"/>
      <c r="UWT86" s="1017"/>
      <c r="UWU86" s="1017"/>
      <c r="UWV86" s="1017"/>
      <c r="UWW86" s="1017"/>
      <c r="UWX86" s="1017"/>
      <c r="UWY86" s="1017"/>
      <c r="UWZ86" s="1017"/>
      <c r="UXA86" s="1017"/>
      <c r="UXB86" s="1017"/>
      <c r="UXC86" s="1017"/>
      <c r="UXD86" s="1017"/>
      <c r="UXE86" s="1017"/>
      <c r="UXF86" s="1017"/>
      <c r="UXG86" s="1017"/>
      <c r="UXH86" s="1017"/>
      <c r="UXI86" s="1017"/>
      <c r="UXJ86" s="1017"/>
      <c r="UXK86" s="1017"/>
      <c r="UXL86" s="1017"/>
      <c r="UXM86" s="1017"/>
      <c r="UXN86" s="1017"/>
      <c r="UXO86" s="1017"/>
      <c r="UXP86" s="1017"/>
      <c r="UXQ86" s="1017"/>
      <c r="UXR86" s="1017"/>
      <c r="UXS86" s="1017"/>
      <c r="UXT86" s="1017"/>
      <c r="UXU86" s="1017"/>
      <c r="UXV86" s="1017"/>
      <c r="UXW86" s="1017"/>
      <c r="UXX86" s="1017"/>
      <c r="UXY86" s="1017"/>
      <c r="UXZ86" s="1017"/>
      <c r="UYA86" s="1017"/>
      <c r="UYB86" s="1017"/>
      <c r="UYC86" s="1017"/>
      <c r="UYD86" s="1017"/>
      <c r="UYE86" s="1017"/>
      <c r="UYF86" s="1017"/>
      <c r="UYG86" s="1017"/>
      <c r="UYH86" s="1017"/>
      <c r="UYI86" s="1017"/>
      <c r="UYJ86" s="1017"/>
      <c r="UYK86" s="1017"/>
      <c r="UYL86" s="1017"/>
      <c r="UYM86" s="1017"/>
      <c r="UYN86" s="1017"/>
      <c r="UYO86" s="1017"/>
      <c r="UYP86" s="1017"/>
      <c r="UYQ86" s="1017"/>
      <c r="UYR86" s="1017"/>
      <c r="UYS86" s="1017"/>
      <c r="UYT86" s="1017"/>
      <c r="UYU86" s="1017"/>
      <c r="UYV86" s="1017"/>
      <c r="UYW86" s="1017"/>
      <c r="UYX86" s="1017"/>
      <c r="UYY86" s="1017"/>
      <c r="UYZ86" s="1017"/>
      <c r="UZA86" s="1017"/>
      <c r="UZB86" s="1017"/>
      <c r="UZC86" s="1017"/>
      <c r="UZD86" s="1017"/>
      <c r="UZE86" s="1017"/>
      <c r="UZF86" s="1017"/>
      <c r="UZG86" s="1017"/>
      <c r="UZH86" s="1017"/>
      <c r="UZI86" s="1017"/>
      <c r="UZJ86" s="1017"/>
      <c r="UZK86" s="1017"/>
      <c r="UZL86" s="1017"/>
      <c r="UZM86" s="1017"/>
      <c r="UZN86" s="1017"/>
      <c r="UZO86" s="1017"/>
      <c r="UZP86" s="1017"/>
      <c r="UZQ86" s="1017"/>
      <c r="UZR86" s="1017"/>
      <c r="UZS86" s="1017"/>
      <c r="UZT86" s="1017"/>
      <c r="UZU86" s="1017"/>
      <c r="UZV86" s="1017"/>
      <c r="UZW86" s="1017"/>
      <c r="UZX86" s="1017"/>
      <c r="UZY86" s="1017"/>
      <c r="UZZ86" s="1017"/>
      <c r="VAA86" s="1017"/>
      <c r="VAB86" s="1017"/>
      <c r="VAC86" s="1017"/>
      <c r="VAD86" s="1017"/>
      <c r="VAE86" s="1017"/>
      <c r="VAF86" s="1017"/>
      <c r="VAG86" s="1017"/>
      <c r="VAH86" s="1017"/>
      <c r="VAI86" s="1017"/>
      <c r="VAJ86" s="1017"/>
      <c r="VAK86" s="1017"/>
      <c r="VAL86" s="1017"/>
      <c r="VAM86" s="1017"/>
      <c r="VAN86" s="1017"/>
      <c r="VAO86" s="1017"/>
      <c r="VAP86" s="1017"/>
      <c r="VAQ86" s="1017"/>
      <c r="VAR86" s="1017"/>
      <c r="VAS86" s="1017"/>
      <c r="VAT86" s="1017"/>
      <c r="VAU86" s="1017"/>
      <c r="VAV86" s="1017"/>
      <c r="VAW86" s="1017"/>
      <c r="VAX86" s="1017"/>
      <c r="VAY86" s="1017"/>
      <c r="VAZ86" s="1017"/>
      <c r="VBA86" s="1017"/>
      <c r="VBB86" s="1017"/>
      <c r="VBC86" s="1017"/>
      <c r="VBD86" s="1017"/>
      <c r="VBE86" s="1017"/>
      <c r="VBF86" s="1017"/>
      <c r="VBG86" s="1017"/>
      <c r="VBH86" s="1017"/>
      <c r="VBI86" s="1017"/>
      <c r="VBJ86" s="1017"/>
      <c r="VBK86" s="1017"/>
      <c r="VBL86" s="1017"/>
      <c r="VBM86" s="1017"/>
      <c r="VBN86" s="1017"/>
      <c r="VBO86" s="1017"/>
      <c r="VBP86" s="1017"/>
      <c r="VBQ86" s="1017"/>
      <c r="VBR86" s="1017"/>
      <c r="VBS86" s="1017"/>
      <c r="VBT86" s="1017"/>
      <c r="VBU86" s="1017"/>
      <c r="VBV86" s="1017"/>
      <c r="VBW86" s="1017"/>
      <c r="VBX86" s="1017"/>
      <c r="VBY86" s="1017"/>
      <c r="VBZ86" s="1017"/>
      <c r="VCA86" s="1017"/>
      <c r="VCB86" s="1017"/>
      <c r="VCC86" s="1017"/>
      <c r="VCD86" s="1017"/>
      <c r="VCE86" s="1017"/>
      <c r="VCF86" s="1017"/>
      <c r="VCG86" s="1017"/>
      <c r="VCH86" s="1017"/>
      <c r="VCI86" s="1017"/>
      <c r="VCJ86" s="1017"/>
      <c r="VCK86" s="1017"/>
      <c r="VCL86" s="1017"/>
      <c r="VCM86" s="1017"/>
      <c r="VCN86" s="1017"/>
      <c r="VCO86" s="1017"/>
      <c r="VCP86" s="1017"/>
      <c r="VCQ86" s="1017"/>
      <c r="VCR86" s="1017"/>
      <c r="VCS86" s="1017"/>
      <c r="VCT86" s="1017"/>
      <c r="VCU86" s="1017"/>
      <c r="VCV86" s="1017"/>
      <c r="VCW86" s="1017"/>
      <c r="VCX86" s="1017"/>
      <c r="VCY86" s="1017"/>
      <c r="VCZ86" s="1017"/>
      <c r="VDA86" s="1017"/>
      <c r="VDB86" s="1017"/>
      <c r="VDC86" s="1017"/>
      <c r="VDD86" s="1017"/>
      <c r="VDE86" s="1017"/>
      <c r="VDF86" s="1017"/>
      <c r="VDG86" s="1017"/>
      <c r="VDH86" s="1017"/>
      <c r="VDI86" s="1017"/>
      <c r="VDJ86" s="1017"/>
      <c r="VDK86" s="1017"/>
      <c r="VDL86" s="1017"/>
      <c r="VDM86" s="1017"/>
      <c r="VDN86" s="1017"/>
      <c r="VDO86" s="1017"/>
      <c r="VDP86" s="1017"/>
      <c r="VDQ86" s="1017"/>
      <c r="VDR86" s="1017"/>
      <c r="VDS86" s="1017"/>
      <c r="VDT86" s="1017"/>
      <c r="VDU86" s="1017"/>
      <c r="VDV86" s="1017"/>
      <c r="VDW86" s="1017"/>
      <c r="VDX86" s="1017"/>
      <c r="VDY86" s="1017"/>
      <c r="VDZ86" s="1017"/>
      <c r="VEA86" s="1017"/>
      <c r="VEB86" s="1017"/>
      <c r="VEC86" s="1017"/>
      <c r="VED86" s="1017"/>
      <c r="VEE86" s="1017"/>
      <c r="VEF86" s="1017"/>
      <c r="VEG86" s="1017"/>
      <c r="VEH86" s="1017"/>
      <c r="VEI86" s="1017"/>
      <c r="VEJ86" s="1017"/>
      <c r="VEK86" s="1017"/>
      <c r="VEL86" s="1017"/>
      <c r="VEM86" s="1017"/>
      <c r="VEN86" s="1017"/>
      <c r="VEO86" s="1017"/>
      <c r="VEP86" s="1017"/>
      <c r="VEQ86" s="1017"/>
      <c r="VER86" s="1017"/>
      <c r="VES86" s="1017"/>
      <c r="VET86" s="1017"/>
      <c r="VEU86" s="1017"/>
      <c r="VEV86" s="1017"/>
      <c r="VEW86" s="1017"/>
      <c r="VEX86" s="1017"/>
      <c r="VEY86" s="1017"/>
      <c r="VEZ86" s="1017"/>
      <c r="VFA86" s="1017"/>
      <c r="VFB86" s="1017"/>
      <c r="VFC86" s="1017"/>
      <c r="VFD86" s="1017"/>
      <c r="VFE86" s="1017"/>
      <c r="VFF86" s="1017"/>
      <c r="VFG86" s="1017"/>
      <c r="VFH86" s="1017"/>
      <c r="VFI86" s="1017"/>
      <c r="VFJ86" s="1017"/>
      <c r="VFK86" s="1017"/>
      <c r="VFL86" s="1017"/>
      <c r="VFM86" s="1017"/>
      <c r="VFN86" s="1017"/>
      <c r="VFO86" s="1017"/>
      <c r="VFP86" s="1017"/>
      <c r="VFQ86" s="1017"/>
      <c r="VFR86" s="1017"/>
      <c r="VFS86" s="1017"/>
      <c r="VFT86" s="1017"/>
      <c r="VFU86" s="1017"/>
      <c r="VFV86" s="1017"/>
      <c r="VFW86" s="1017"/>
      <c r="VFX86" s="1017"/>
      <c r="VFY86" s="1017"/>
      <c r="VFZ86" s="1017"/>
      <c r="VGA86" s="1017"/>
      <c r="VGB86" s="1017"/>
      <c r="VGC86" s="1017"/>
      <c r="VGD86" s="1017"/>
      <c r="VGE86" s="1017"/>
      <c r="VGF86" s="1017"/>
      <c r="VGG86" s="1017"/>
      <c r="VGH86" s="1017"/>
      <c r="VGI86" s="1017"/>
      <c r="VGJ86" s="1017"/>
      <c r="VGK86" s="1017"/>
      <c r="VGL86" s="1017"/>
      <c r="VGM86" s="1017"/>
      <c r="VGN86" s="1017"/>
      <c r="VGO86" s="1017"/>
      <c r="VGP86" s="1017"/>
      <c r="VGQ86" s="1017"/>
      <c r="VGR86" s="1017"/>
      <c r="VGS86" s="1017"/>
      <c r="VGT86" s="1017"/>
      <c r="VGU86" s="1017"/>
      <c r="VGV86" s="1017"/>
      <c r="VGW86" s="1017"/>
      <c r="VGX86" s="1017"/>
      <c r="VGY86" s="1017"/>
      <c r="VGZ86" s="1017"/>
      <c r="VHA86" s="1017"/>
      <c r="VHB86" s="1017"/>
      <c r="VHC86" s="1017"/>
      <c r="VHD86" s="1017"/>
      <c r="VHE86" s="1017"/>
      <c r="VHF86" s="1017"/>
      <c r="VHG86" s="1017"/>
      <c r="VHH86" s="1017"/>
      <c r="VHI86" s="1017"/>
      <c r="VHJ86" s="1017"/>
      <c r="VHK86" s="1017"/>
      <c r="VHL86" s="1017"/>
      <c r="VHM86" s="1017"/>
      <c r="VHN86" s="1017"/>
      <c r="VHO86" s="1017"/>
      <c r="VHP86" s="1017"/>
      <c r="VHQ86" s="1017"/>
      <c r="VHR86" s="1017"/>
      <c r="VHS86" s="1017"/>
      <c r="VHT86" s="1017"/>
      <c r="VHU86" s="1017"/>
      <c r="VHV86" s="1017"/>
      <c r="VHW86" s="1017"/>
      <c r="VHX86" s="1017"/>
      <c r="VHY86" s="1017"/>
      <c r="VHZ86" s="1017"/>
      <c r="VIA86" s="1017"/>
      <c r="VIB86" s="1017"/>
      <c r="VIC86" s="1017"/>
      <c r="VID86" s="1017"/>
      <c r="VIE86" s="1017"/>
      <c r="VIF86" s="1017"/>
      <c r="VIG86" s="1017"/>
      <c r="VIH86" s="1017"/>
      <c r="VII86" s="1017"/>
      <c r="VIJ86" s="1017"/>
      <c r="VIK86" s="1017"/>
      <c r="VIL86" s="1017"/>
      <c r="VIM86" s="1017"/>
      <c r="VIN86" s="1017"/>
      <c r="VIO86" s="1017"/>
      <c r="VIP86" s="1017"/>
      <c r="VIQ86" s="1017"/>
      <c r="VIR86" s="1017"/>
      <c r="VIS86" s="1017"/>
      <c r="VIT86" s="1017"/>
      <c r="VIU86" s="1017"/>
      <c r="VIV86" s="1017"/>
      <c r="VIW86" s="1017"/>
      <c r="VIX86" s="1017"/>
      <c r="VIY86" s="1017"/>
      <c r="VIZ86" s="1017"/>
      <c r="VJA86" s="1017"/>
      <c r="VJB86" s="1017"/>
      <c r="VJC86" s="1017"/>
      <c r="VJD86" s="1017"/>
      <c r="VJE86" s="1017"/>
      <c r="VJF86" s="1017"/>
      <c r="VJG86" s="1017"/>
      <c r="VJH86" s="1017"/>
      <c r="VJI86" s="1017"/>
      <c r="VJJ86" s="1017"/>
      <c r="VJK86" s="1017"/>
      <c r="VJL86" s="1017"/>
      <c r="VJM86" s="1017"/>
      <c r="VJN86" s="1017"/>
      <c r="VJO86" s="1017"/>
      <c r="VJP86" s="1017"/>
      <c r="VJQ86" s="1017"/>
      <c r="VJR86" s="1017"/>
      <c r="VJS86" s="1017"/>
      <c r="VJT86" s="1017"/>
      <c r="VJU86" s="1017"/>
      <c r="VJV86" s="1017"/>
      <c r="VJW86" s="1017"/>
      <c r="VJX86" s="1017"/>
      <c r="VJY86" s="1017"/>
      <c r="VJZ86" s="1017"/>
      <c r="VKA86" s="1017"/>
      <c r="VKB86" s="1017"/>
      <c r="VKC86" s="1017"/>
      <c r="VKD86" s="1017"/>
      <c r="VKE86" s="1017"/>
      <c r="VKF86" s="1017"/>
      <c r="VKG86" s="1017"/>
      <c r="VKH86" s="1017"/>
      <c r="VKI86" s="1017"/>
      <c r="VKJ86" s="1017"/>
      <c r="VKK86" s="1017"/>
      <c r="VKL86" s="1017"/>
      <c r="VKM86" s="1017"/>
      <c r="VKN86" s="1017"/>
      <c r="VKO86" s="1017"/>
      <c r="VKP86" s="1017"/>
      <c r="VKQ86" s="1017"/>
      <c r="VKR86" s="1017"/>
      <c r="VKS86" s="1017"/>
      <c r="VKT86" s="1017"/>
      <c r="VKU86" s="1017"/>
      <c r="VKV86" s="1017"/>
      <c r="VKW86" s="1017"/>
      <c r="VKX86" s="1017"/>
      <c r="VKY86" s="1017"/>
      <c r="VKZ86" s="1017"/>
      <c r="VLA86" s="1017"/>
      <c r="VLB86" s="1017"/>
      <c r="VLC86" s="1017"/>
      <c r="VLD86" s="1017"/>
      <c r="VLE86" s="1017"/>
      <c r="VLF86" s="1017"/>
      <c r="VLG86" s="1017"/>
      <c r="VLH86" s="1017"/>
      <c r="VLI86" s="1017"/>
      <c r="VLJ86" s="1017"/>
      <c r="VLK86" s="1017"/>
      <c r="VLL86" s="1017"/>
      <c r="VLM86" s="1017"/>
      <c r="VLN86" s="1017"/>
      <c r="VLO86" s="1017"/>
      <c r="VLP86" s="1017"/>
      <c r="VLQ86" s="1017"/>
      <c r="VLR86" s="1017"/>
      <c r="VLS86" s="1017"/>
      <c r="VLT86" s="1017"/>
      <c r="VLU86" s="1017"/>
      <c r="VLV86" s="1017"/>
      <c r="VLW86" s="1017"/>
      <c r="VLX86" s="1017"/>
      <c r="VLY86" s="1017"/>
      <c r="VLZ86" s="1017"/>
      <c r="VMA86" s="1017"/>
      <c r="VMB86" s="1017"/>
      <c r="VMC86" s="1017"/>
      <c r="VMD86" s="1017"/>
      <c r="VME86" s="1017"/>
      <c r="VMF86" s="1017"/>
      <c r="VMG86" s="1017"/>
      <c r="VMH86" s="1017"/>
      <c r="VMI86" s="1017"/>
      <c r="VMJ86" s="1017"/>
      <c r="VMK86" s="1017"/>
      <c r="VML86" s="1017"/>
      <c r="VMM86" s="1017"/>
      <c r="VMN86" s="1017"/>
      <c r="VMO86" s="1017"/>
      <c r="VMP86" s="1017"/>
      <c r="VMQ86" s="1017"/>
      <c r="VMR86" s="1017"/>
      <c r="VMS86" s="1017"/>
      <c r="VMT86" s="1017"/>
      <c r="VMU86" s="1017"/>
      <c r="VMV86" s="1017"/>
      <c r="VMW86" s="1017"/>
      <c r="VMX86" s="1017"/>
      <c r="VMY86" s="1017"/>
      <c r="VMZ86" s="1017"/>
      <c r="VNA86" s="1017"/>
      <c r="VNB86" s="1017"/>
      <c r="VNC86" s="1017"/>
      <c r="VND86" s="1017"/>
      <c r="VNE86" s="1017"/>
      <c r="VNF86" s="1017"/>
      <c r="VNG86" s="1017"/>
      <c r="VNH86" s="1017"/>
      <c r="VNI86" s="1017"/>
      <c r="VNJ86" s="1017"/>
      <c r="VNK86" s="1017"/>
      <c r="VNL86" s="1017"/>
      <c r="VNM86" s="1017"/>
      <c r="VNN86" s="1017"/>
      <c r="VNO86" s="1017"/>
      <c r="VNP86" s="1017"/>
      <c r="VNQ86" s="1017"/>
      <c r="VNR86" s="1017"/>
      <c r="VNS86" s="1017"/>
      <c r="VNT86" s="1017"/>
      <c r="VNU86" s="1017"/>
      <c r="VNV86" s="1017"/>
      <c r="VNW86" s="1017"/>
      <c r="VNX86" s="1017"/>
      <c r="VNY86" s="1017"/>
      <c r="VNZ86" s="1017"/>
      <c r="VOA86" s="1017"/>
      <c r="VOB86" s="1017"/>
      <c r="VOC86" s="1017"/>
      <c r="VOD86" s="1017"/>
      <c r="VOE86" s="1017"/>
      <c r="VOF86" s="1017"/>
      <c r="VOG86" s="1017"/>
      <c r="VOH86" s="1017"/>
      <c r="VOI86" s="1017"/>
      <c r="VOJ86" s="1017"/>
      <c r="VOK86" s="1017"/>
      <c r="VOL86" s="1017"/>
      <c r="VOM86" s="1017"/>
      <c r="VON86" s="1017"/>
      <c r="VOO86" s="1017"/>
      <c r="VOP86" s="1017"/>
      <c r="VOQ86" s="1017"/>
      <c r="VOR86" s="1017"/>
      <c r="VOS86" s="1017"/>
      <c r="VOT86" s="1017"/>
      <c r="VOU86" s="1017"/>
      <c r="VOV86" s="1017"/>
      <c r="VOW86" s="1017"/>
      <c r="VOX86" s="1017"/>
      <c r="VOY86" s="1017"/>
      <c r="VOZ86" s="1017"/>
      <c r="VPA86" s="1017"/>
      <c r="VPB86" s="1017"/>
      <c r="VPC86" s="1017"/>
      <c r="VPD86" s="1017"/>
      <c r="VPE86" s="1017"/>
      <c r="VPF86" s="1017"/>
      <c r="VPG86" s="1017"/>
      <c r="VPH86" s="1017"/>
      <c r="VPI86" s="1017"/>
      <c r="VPJ86" s="1017"/>
      <c r="VPK86" s="1017"/>
      <c r="VPL86" s="1017"/>
      <c r="VPM86" s="1017"/>
      <c r="VPN86" s="1017"/>
      <c r="VPO86" s="1017"/>
      <c r="VPP86" s="1017"/>
      <c r="VPQ86" s="1017"/>
      <c r="VPR86" s="1017"/>
      <c r="VPS86" s="1017"/>
      <c r="VPT86" s="1017"/>
      <c r="VPU86" s="1017"/>
      <c r="VPV86" s="1017"/>
      <c r="VPW86" s="1017"/>
      <c r="VPX86" s="1017"/>
      <c r="VPY86" s="1017"/>
      <c r="VPZ86" s="1017"/>
      <c r="VQA86" s="1017"/>
      <c r="VQB86" s="1017"/>
      <c r="VQC86" s="1017"/>
      <c r="VQD86" s="1017"/>
      <c r="VQE86" s="1017"/>
      <c r="VQF86" s="1017"/>
      <c r="VQG86" s="1017"/>
      <c r="VQH86" s="1017"/>
      <c r="VQI86" s="1017"/>
      <c r="VQJ86" s="1017"/>
      <c r="VQK86" s="1017"/>
      <c r="VQL86" s="1017"/>
      <c r="VQM86" s="1017"/>
      <c r="VQN86" s="1017"/>
      <c r="VQO86" s="1017"/>
      <c r="VQP86" s="1017"/>
      <c r="VQQ86" s="1017"/>
      <c r="VQR86" s="1017"/>
      <c r="VQS86" s="1017"/>
      <c r="VQT86" s="1017"/>
      <c r="VQU86" s="1017"/>
      <c r="VQV86" s="1017"/>
      <c r="VQW86" s="1017"/>
      <c r="VQX86" s="1017"/>
      <c r="VQY86" s="1017"/>
      <c r="VQZ86" s="1017"/>
      <c r="VRA86" s="1017"/>
      <c r="VRB86" s="1017"/>
      <c r="VRC86" s="1017"/>
      <c r="VRD86" s="1017"/>
      <c r="VRE86" s="1017"/>
      <c r="VRF86" s="1017"/>
      <c r="VRG86" s="1017"/>
      <c r="VRH86" s="1017"/>
      <c r="VRI86" s="1017"/>
      <c r="VRJ86" s="1017"/>
      <c r="VRK86" s="1017"/>
      <c r="VRL86" s="1017"/>
      <c r="VRM86" s="1017"/>
      <c r="VRN86" s="1017"/>
      <c r="VRO86" s="1017"/>
      <c r="VRP86" s="1017"/>
      <c r="VRQ86" s="1017"/>
      <c r="VRR86" s="1017"/>
      <c r="VRS86" s="1017"/>
      <c r="VRT86" s="1017"/>
      <c r="VRU86" s="1017"/>
      <c r="VRV86" s="1017"/>
      <c r="VRW86" s="1017"/>
      <c r="VRX86" s="1017"/>
      <c r="VRY86" s="1017"/>
      <c r="VRZ86" s="1017"/>
      <c r="VSA86" s="1017"/>
      <c r="VSB86" s="1017"/>
      <c r="VSC86" s="1017"/>
      <c r="VSD86" s="1017"/>
      <c r="VSE86" s="1017"/>
      <c r="VSF86" s="1017"/>
      <c r="VSG86" s="1017"/>
      <c r="VSH86" s="1017"/>
      <c r="VSI86" s="1017"/>
      <c r="VSJ86" s="1017"/>
      <c r="VSK86" s="1017"/>
      <c r="VSL86" s="1017"/>
      <c r="VSM86" s="1017"/>
      <c r="VSN86" s="1017"/>
      <c r="VSO86" s="1017"/>
      <c r="VSP86" s="1017"/>
      <c r="VSQ86" s="1017"/>
      <c r="VSR86" s="1017"/>
      <c r="VSS86" s="1017"/>
      <c r="VST86" s="1017"/>
      <c r="VSU86" s="1017"/>
      <c r="VSV86" s="1017"/>
      <c r="VSW86" s="1017"/>
      <c r="VSX86" s="1017"/>
      <c r="VSY86" s="1017"/>
      <c r="VSZ86" s="1017"/>
      <c r="VTA86" s="1017"/>
      <c r="VTB86" s="1017"/>
      <c r="VTC86" s="1017"/>
      <c r="VTD86" s="1017"/>
      <c r="VTE86" s="1017"/>
      <c r="VTF86" s="1017"/>
      <c r="VTG86" s="1017"/>
      <c r="VTH86" s="1017"/>
      <c r="VTI86" s="1017"/>
      <c r="VTJ86" s="1017"/>
      <c r="VTK86" s="1017"/>
      <c r="VTL86" s="1017"/>
      <c r="VTM86" s="1017"/>
      <c r="VTN86" s="1017"/>
      <c r="VTO86" s="1017"/>
      <c r="VTP86" s="1017"/>
      <c r="VTQ86" s="1017"/>
      <c r="VTR86" s="1017"/>
      <c r="VTS86" s="1017"/>
      <c r="VTT86" s="1017"/>
      <c r="VTU86" s="1017"/>
      <c r="VTV86" s="1017"/>
      <c r="VTW86" s="1017"/>
      <c r="VTX86" s="1017"/>
      <c r="VTY86" s="1017"/>
      <c r="VTZ86" s="1017"/>
      <c r="VUA86" s="1017"/>
      <c r="VUB86" s="1017"/>
      <c r="VUC86" s="1017"/>
      <c r="VUD86" s="1017"/>
      <c r="VUE86" s="1017"/>
      <c r="VUF86" s="1017"/>
      <c r="VUG86" s="1017"/>
      <c r="VUH86" s="1017"/>
      <c r="VUI86" s="1017"/>
      <c r="VUJ86" s="1017"/>
      <c r="VUK86" s="1017"/>
      <c r="VUL86" s="1017"/>
      <c r="VUM86" s="1017"/>
      <c r="VUN86" s="1017"/>
      <c r="VUO86" s="1017"/>
      <c r="VUP86" s="1017"/>
      <c r="VUQ86" s="1017"/>
      <c r="VUR86" s="1017"/>
      <c r="VUS86" s="1017"/>
      <c r="VUT86" s="1017"/>
      <c r="VUU86" s="1017"/>
      <c r="VUV86" s="1017"/>
      <c r="VUW86" s="1017"/>
      <c r="VUX86" s="1017"/>
      <c r="VUY86" s="1017"/>
      <c r="VUZ86" s="1017"/>
      <c r="VVA86" s="1017"/>
      <c r="VVB86" s="1017"/>
      <c r="VVC86" s="1017"/>
      <c r="VVD86" s="1017"/>
      <c r="VVE86" s="1017"/>
      <c r="VVF86" s="1017"/>
      <c r="VVG86" s="1017"/>
      <c r="VVH86" s="1017"/>
      <c r="VVI86" s="1017"/>
      <c r="VVJ86" s="1017"/>
      <c r="VVK86" s="1017"/>
      <c r="VVL86" s="1017"/>
      <c r="VVM86" s="1017"/>
      <c r="VVN86" s="1017"/>
      <c r="VVO86" s="1017"/>
      <c r="VVP86" s="1017"/>
      <c r="VVQ86" s="1017"/>
      <c r="VVR86" s="1017"/>
      <c r="VVS86" s="1017"/>
      <c r="VVT86" s="1017"/>
      <c r="VVU86" s="1017"/>
      <c r="VVV86" s="1017"/>
      <c r="VVW86" s="1017"/>
      <c r="VVX86" s="1017"/>
      <c r="VVY86" s="1017"/>
      <c r="VVZ86" s="1017"/>
      <c r="VWA86" s="1017"/>
      <c r="VWB86" s="1017"/>
      <c r="VWC86" s="1017"/>
      <c r="VWD86" s="1017"/>
      <c r="VWE86" s="1017"/>
      <c r="VWF86" s="1017"/>
      <c r="VWG86" s="1017"/>
      <c r="VWH86" s="1017"/>
      <c r="VWI86" s="1017"/>
      <c r="VWJ86" s="1017"/>
      <c r="VWK86" s="1017"/>
      <c r="VWL86" s="1017"/>
      <c r="VWM86" s="1017"/>
      <c r="VWN86" s="1017"/>
      <c r="VWO86" s="1017"/>
      <c r="VWP86" s="1017"/>
      <c r="VWQ86" s="1017"/>
      <c r="VWR86" s="1017"/>
      <c r="VWS86" s="1017"/>
      <c r="VWT86" s="1017"/>
      <c r="VWU86" s="1017"/>
      <c r="VWV86" s="1017"/>
      <c r="VWW86" s="1017"/>
      <c r="VWX86" s="1017"/>
      <c r="VWY86" s="1017"/>
      <c r="VWZ86" s="1017"/>
      <c r="VXA86" s="1017"/>
      <c r="VXB86" s="1017"/>
      <c r="VXC86" s="1017"/>
      <c r="VXD86" s="1017"/>
      <c r="VXE86" s="1017"/>
      <c r="VXF86" s="1017"/>
      <c r="VXG86" s="1017"/>
      <c r="VXH86" s="1017"/>
      <c r="VXI86" s="1017"/>
      <c r="VXJ86" s="1017"/>
      <c r="VXK86" s="1017"/>
      <c r="VXL86" s="1017"/>
      <c r="VXM86" s="1017"/>
      <c r="VXN86" s="1017"/>
      <c r="VXO86" s="1017"/>
      <c r="VXP86" s="1017"/>
      <c r="VXQ86" s="1017"/>
      <c r="VXR86" s="1017"/>
      <c r="VXS86" s="1017"/>
      <c r="VXT86" s="1017"/>
      <c r="VXU86" s="1017"/>
      <c r="VXV86" s="1017"/>
      <c r="VXW86" s="1017"/>
      <c r="VXX86" s="1017"/>
      <c r="VXY86" s="1017"/>
      <c r="VXZ86" s="1017"/>
      <c r="VYA86" s="1017"/>
      <c r="VYB86" s="1017"/>
      <c r="VYC86" s="1017"/>
      <c r="VYD86" s="1017"/>
      <c r="VYE86" s="1017"/>
      <c r="VYF86" s="1017"/>
      <c r="VYG86" s="1017"/>
      <c r="VYH86" s="1017"/>
      <c r="VYI86" s="1017"/>
      <c r="VYJ86" s="1017"/>
      <c r="VYK86" s="1017"/>
      <c r="VYL86" s="1017"/>
      <c r="VYM86" s="1017"/>
      <c r="VYN86" s="1017"/>
      <c r="VYO86" s="1017"/>
      <c r="VYP86" s="1017"/>
      <c r="VYQ86" s="1017"/>
      <c r="VYR86" s="1017"/>
      <c r="VYS86" s="1017"/>
      <c r="VYT86" s="1017"/>
      <c r="VYU86" s="1017"/>
      <c r="VYV86" s="1017"/>
      <c r="VYW86" s="1017"/>
      <c r="VYX86" s="1017"/>
      <c r="VYY86" s="1017"/>
      <c r="VYZ86" s="1017"/>
      <c r="VZA86" s="1017"/>
      <c r="VZB86" s="1017"/>
      <c r="VZC86" s="1017"/>
      <c r="VZD86" s="1017"/>
      <c r="VZE86" s="1017"/>
      <c r="VZF86" s="1017"/>
      <c r="VZG86" s="1017"/>
      <c r="VZH86" s="1017"/>
      <c r="VZI86" s="1017"/>
      <c r="VZJ86" s="1017"/>
      <c r="VZK86" s="1017"/>
      <c r="VZL86" s="1017"/>
      <c r="VZM86" s="1017"/>
      <c r="VZN86" s="1017"/>
      <c r="VZO86" s="1017"/>
      <c r="VZP86" s="1017"/>
      <c r="VZQ86" s="1017"/>
      <c r="VZR86" s="1017"/>
      <c r="VZS86" s="1017"/>
      <c r="VZT86" s="1017"/>
      <c r="VZU86" s="1017"/>
      <c r="VZV86" s="1017"/>
      <c r="VZW86" s="1017"/>
      <c r="VZX86" s="1017"/>
    </row>
    <row r="87" spans="1:15572" s="836" customFormat="1" ht="30" customHeight="1" x14ac:dyDescent="0.2">
      <c r="A87" s="5583" t="s">
        <v>161</v>
      </c>
      <c r="B87" s="5588" t="s">
        <v>123</v>
      </c>
      <c r="C87" s="5582" t="s">
        <v>6604</v>
      </c>
      <c r="D87" s="5569">
        <v>40</v>
      </c>
      <c r="E87" s="5589" t="s">
        <v>2055</v>
      </c>
      <c r="F87" s="5575" t="s">
        <v>2056</v>
      </c>
      <c r="G87" s="5657" t="s">
        <v>165</v>
      </c>
      <c r="H87" s="5657" t="s">
        <v>0</v>
      </c>
      <c r="I87" s="5657">
        <v>50</v>
      </c>
      <c r="J87" s="5650">
        <v>15</v>
      </c>
      <c r="K87" s="5568"/>
      <c r="L87" s="5645"/>
      <c r="M87" s="5652"/>
      <c r="N87" s="5652"/>
      <c r="O87" s="5652"/>
      <c r="P87" s="5652"/>
      <c r="Q87" s="5652"/>
      <c r="R87" s="5652"/>
      <c r="S87" s="5652"/>
      <c r="T87" s="5652"/>
      <c r="U87" s="5731"/>
      <c r="V87" s="5647"/>
      <c r="W87" s="5647"/>
      <c r="X87" s="5647"/>
      <c r="Y87" s="5647"/>
      <c r="Z87" s="5647"/>
      <c r="AA87" s="5647"/>
      <c r="AB87" s="5647"/>
      <c r="AC87" s="5647"/>
      <c r="AD87" s="5647"/>
      <c r="AE87" s="5647"/>
      <c r="AF87" s="5647"/>
      <c r="AG87" s="5570" t="s">
        <v>5841</v>
      </c>
      <c r="AH87" s="5570" t="s">
        <v>1910</v>
      </c>
      <c r="AI87" s="5609">
        <v>100</v>
      </c>
      <c r="AJ87" s="5609">
        <v>100</v>
      </c>
      <c r="AK87" s="5785">
        <v>42943</v>
      </c>
      <c r="AL87" s="5785">
        <v>43097</v>
      </c>
      <c r="AM87" s="5741">
        <v>4603799</v>
      </c>
      <c r="AN87" s="5741">
        <v>4603799</v>
      </c>
      <c r="AO87" s="5780" t="s">
        <v>1713</v>
      </c>
      <c r="AP87" s="1009"/>
      <c r="AQ87" s="1009"/>
      <c r="AR87" s="1009"/>
      <c r="AS87" s="1009"/>
      <c r="AT87" s="1009"/>
      <c r="AU87" s="1009"/>
      <c r="AV87" s="1009"/>
      <c r="AW87" s="1009"/>
      <c r="AX87" s="1009"/>
      <c r="AY87" s="1009"/>
      <c r="AZ87" s="1009"/>
      <c r="BA87" s="1009"/>
      <c r="BB87" s="1009"/>
      <c r="BC87" s="1009"/>
      <c r="BD87" s="5557"/>
    </row>
    <row r="88" spans="1:15572" s="836" customFormat="1" ht="30" customHeight="1" x14ac:dyDescent="0.2">
      <c r="A88" s="5583" t="s">
        <v>161</v>
      </c>
      <c r="B88" s="5588" t="s">
        <v>123</v>
      </c>
      <c r="C88" s="5582" t="s">
        <v>6604</v>
      </c>
      <c r="D88" s="5569">
        <v>40</v>
      </c>
      <c r="E88" s="5589" t="s">
        <v>2055</v>
      </c>
      <c r="F88" s="5575" t="s">
        <v>2056</v>
      </c>
      <c r="G88" s="5657" t="s">
        <v>165</v>
      </c>
      <c r="H88" s="5657" t="s">
        <v>0</v>
      </c>
      <c r="I88" s="5657">
        <v>50</v>
      </c>
      <c r="J88" s="5650">
        <v>15</v>
      </c>
      <c r="K88" s="5568"/>
      <c r="L88" s="5645"/>
      <c r="M88" s="5652"/>
      <c r="N88" s="5652"/>
      <c r="O88" s="5652"/>
      <c r="P88" s="5652"/>
      <c r="Q88" s="5652"/>
      <c r="R88" s="5652"/>
      <c r="S88" s="5652"/>
      <c r="T88" s="5652"/>
      <c r="U88" s="5731"/>
      <c r="V88" s="5647"/>
      <c r="W88" s="5647"/>
      <c r="X88" s="5647"/>
      <c r="Y88" s="5647"/>
      <c r="Z88" s="5647"/>
      <c r="AA88" s="5647"/>
      <c r="AB88" s="5647"/>
      <c r="AC88" s="5647"/>
      <c r="AD88" s="5647"/>
      <c r="AE88" s="5647"/>
      <c r="AF88" s="5647"/>
      <c r="AG88" s="5570" t="s">
        <v>5841</v>
      </c>
      <c r="AH88" s="5570" t="s">
        <v>1910</v>
      </c>
      <c r="AI88" s="5609">
        <v>100</v>
      </c>
      <c r="AJ88" s="5609">
        <v>100</v>
      </c>
      <c r="AK88" s="5785">
        <v>42943</v>
      </c>
      <c r="AL88" s="5785">
        <v>43097</v>
      </c>
      <c r="AM88" s="5741">
        <v>9995520</v>
      </c>
      <c r="AN88" s="5741">
        <v>9995520</v>
      </c>
      <c r="AO88" s="5780" t="s">
        <v>1713</v>
      </c>
      <c r="AP88" s="1009"/>
      <c r="AQ88" s="1009"/>
      <c r="AR88" s="1009"/>
      <c r="AS88" s="1009"/>
      <c r="AT88" s="1009"/>
      <c r="AU88" s="1009"/>
      <c r="AV88" s="1009"/>
      <c r="AW88" s="1009"/>
      <c r="AX88" s="1009"/>
      <c r="AY88" s="1009"/>
      <c r="AZ88" s="1009"/>
      <c r="BA88" s="1009"/>
      <c r="BB88" s="1009"/>
      <c r="BC88" s="1009"/>
      <c r="BD88" s="5557"/>
    </row>
    <row r="89" spans="1:15572" s="839" customFormat="1" ht="30" customHeight="1" x14ac:dyDescent="0.2">
      <c r="A89" s="5583" t="s">
        <v>161</v>
      </c>
      <c r="B89" s="5588" t="s">
        <v>123</v>
      </c>
      <c r="C89" s="5582" t="s">
        <v>6604</v>
      </c>
      <c r="D89" s="5569">
        <v>40</v>
      </c>
      <c r="E89" s="5589" t="s">
        <v>2055</v>
      </c>
      <c r="F89" s="5575" t="s">
        <v>2056</v>
      </c>
      <c r="G89" s="5657" t="s">
        <v>165</v>
      </c>
      <c r="H89" s="5657" t="s">
        <v>0</v>
      </c>
      <c r="I89" s="5657">
        <v>50</v>
      </c>
      <c r="J89" s="5650">
        <v>15</v>
      </c>
      <c r="K89" s="5568"/>
      <c r="L89" s="5645"/>
      <c r="M89" s="5652"/>
      <c r="N89" s="5652"/>
      <c r="O89" s="5652"/>
      <c r="P89" s="5652"/>
      <c r="Q89" s="5652"/>
      <c r="R89" s="5652"/>
      <c r="S89" s="5652"/>
      <c r="T89" s="5652"/>
      <c r="U89" s="5731">
        <f>V89+W89+X89+Y89+Z89+AA89+AB89+AC89</f>
        <v>0</v>
      </c>
      <c r="V89" s="5647"/>
      <c r="W89" s="5647"/>
      <c r="X89" s="5647"/>
      <c r="Y89" s="5647"/>
      <c r="Z89" s="5647"/>
      <c r="AA89" s="5647"/>
      <c r="AB89" s="5647"/>
      <c r="AC89" s="5647"/>
      <c r="AD89" s="5647"/>
      <c r="AE89" s="5647"/>
      <c r="AF89" s="5647"/>
      <c r="AG89" s="5571"/>
      <c r="AH89" s="5570"/>
      <c r="AI89" s="5609"/>
      <c r="AJ89" s="5609"/>
      <c r="AK89" s="5785"/>
      <c r="AL89" s="5785"/>
      <c r="AM89" s="5741">
        <v>60404480</v>
      </c>
      <c r="AN89" s="5741">
        <v>19320212</v>
      </c>
      <c r="AO89" s="5780" t="s">
        <v>1713</v>
      </c>
      <c r="AP89" s="1009"/>
      <c r="AQ89" s="1009"/>
      <c r="AR89" s="1009"/>
      <c r="AS89" s="1009"/>
      <c r="AT89" s="1009"/>
      <c r="AU89" s="1009"/>
      <c r="AV89" s="1009"/>
      <c r="AW89" s="1009"/>
      <c r="AX89" s="1009"/>
      <c r="AY89" s="1009"/>
      <c r="AZ89" s="1009"/>
      <c r="BA89" s="1009"/>
      <c r="BB89" s="1009"/>
      <c r="BC89" s="1009"/>
    </row>
    <row r="90" spans="1:15572" ht="30" customHeight="1" x14ac:dyDescent="0.2">
      <c r="A90" s="5583" t="s">
        <v>161</v>
      </c>
      <c r="B90" s="5588" t="s">
        <v>123</v>
      </c>
      <c r="C90" s="5582" t="s">
        <v>6604</v>
      </c>
      <c r="D90" s="5569">
        <v>41</v>
      </c>
      <c r="E90" s="5589" t="s">
        <v>6605</v>
      </c>
      <c r="F90" s="5575" t="s">
        <v>6606</v>
      </c>
      <c r="G90" s="5657">
        <v>1</v>
      </c>
      <c r="H90" s="5657" t="s">
        <v>0</v>
      </c>
      <c r="I90" s="5657">
        <v>4</v>
      </c>
      <c r="J90" s="5650">
        <v>1</v>
      </c>
      <c r="K90" s="5711" t="s">
        <v>2524</v>
      </c>
      <c r="L90" s="5645">
        <f>+M90+N90+O90+P90+Q90+R90+S90+T90</f>
        <v>269500000</v>
      </c>
      <c r="M90" s="5646">
        <v>269500000</v>
      </c>
      <c r="N90" s="5646"/>
      <c r="O90" s="5646"/>
      <c r="P90" s="5646"/>
      <c r="Q90" s="5646"/>
      <c r="R90" s="5646"/>
      <c r="S90" s="5646"/>
      <c r="T90" s="5646"/>
      <c r="U90" s="5731">
        <f>V90+W90+X90+Y90+Z90+AA90+AB90+AC90+AD90+AE90+AF90</f>
        <v>269500000</v>
      </c>
      <c r="V90" s="5701">
        <v>269500000</v>
      </c>
      <c r="W90" s="5647"/>
      <c r="X90" s="5647"/>
      <c r="Y90" s="5647"/>
      <c r="Z90" s="5647"/>
      <c r="AA90" s="5647"/>
      <c r="AB90" s="5647"/>
      <c r="AC90" s="5647"/>
      <c r="AD90" s="5647"/>
      <c r="AE90" s="5647"/>
      <c r="AF90" s="5647"/>
      <c r="AG90" s="5580" t="s">
        <v>5842</v>
      </c>
      <c r="AH90" s="5570" t="s">
        <v>6420</v>
      </c>
      <c r="AI90" s="5609">
        <v>1</v>
      </c>
      <c r="AJ90" s="5609">
        <v>1</v>
      </c>
      <c r="AK90" s="5785">
        <v>42815</v>
      </c>
      <c r="AL90" s="5785">
        <v>43060</v>
      </c>
      <c r="AM90" s="5741">
        <v>113000000</v>
      </c>
      <c r="AN90" s="5741">
        <v>113000000</v>
      </c>
      <c r="AO90" s="5574" t="s">
        <v>2511</v>
      </c>
    </row>
    <row r="91" spans="1:15572" ht="30" customHeight="1" x14ac:dyDescent="0.2">
      <c r="A91" s="5583" t="s">
        <v>161</v>
      </c>
      <c r="B91" s="5588" t="s">
        <v>123</v>
      </c>
      <c r="C91" s="5582" t="s">
        <v>6604</v>
      </c>
      <c r="D91" s="5569">
        <v>41</v>
      </c>
      <c r="E91" s="5589" t="s">
        <v>6605</v>
      </c>
      <c r="F91" s="5575" t="s">
        <v>6606</v>
      </c>
      <c r="G91" s="5657">
        <v>1</v>
      </c>
      <c r="H91" s="5657" t="s">
        <v>0</v>
      </c>
      <c r="I91" s="5657">
        <v>4</v>
      </c>
      <c r="J91" s="5650">
        <v>1</v>
      </c>
      <c r="K91" s="5568"/>
      <c r="L91" s="5645"/>
      <c r="M91" s="5646"/>
      <c r="N91" s="5646"/>
      <c r="O91" s="5646"/>
      <c r="P91" s="5646"/>
      <c r="Q91" s="5646"/>
      <c r="R91" s="5646"/>
      <c r="S91" s="5646"/>
      <c r="T91" s="5646"/>
      <c r="U91" s="5731">
        <f>V91+W91+X91+Y91+Z91+AA91+AB91+AC91+AD91+AE91+AF91</f>
        <v>0</v>
      </c>
      <c r="V91" s="5647"/>
      <c r="W91" s="5647"/>
      <c r="X91" s="5647"/>
      <c r="Y91" s="5647"/>
      <c r="Z91" s="5647"/>
      <c r="AA91" s="5647"/>
      <c r="AB91" s="5647"/>
      <c r="AC91" s="5647"/>
      <c r="AD91" s="5647"/>
      <c r="AE91" s="5647"/>
      <c r="AF91" s="5647"/>
      <c r="AG91" s="5580" t="s">
        <v>5844</v>
      </c>
      <c r="AH91" s="5570" t="s">
        <v>6421</v>
      </c>
      <c r="AI91" s="5609">
        <v>1</v>
      </c>
      <c r="AJ91" s="5609">
        <v>1</v>
      </c>
      <c r="AK91" s="5785">
        <v>42815</v>
      </c>
      <c r="AL91" s="5785">
        <v>43060</v>
      </c>
      <c r="AM91" s="5741">
        <v>134000000</v>
      </c>
      <c r="AN91" s="5741">
        <v>134000000</v>
      </c>
      <c r="AO91" s="5574" t="s">
        <v>2511</v>
      </c>
    </row>
    <row r="92" spans="1:15572" ht="30" customHeight="1" x14ac:dyDescent="0.2">
      <c r="A92" s="5583" t="s">
        <v>161</v>
      </c>
      <c r="B92" s="5588" t="s">
        <v>123</v>
      </c>
      <c r="C92" s="5582" t="s">
        <v>6604</v>
      </c>
      <c r="D92" s="5569">
        <v>41</v>
      </c>
      <c r="E92" s="5589" t="s">
        <v>6605</v>
      </c>
      <c r="F92" s="5575" t="s">
        <v>6606</v>
      </c>
      <c r="G92" s="5657">
        <v>1</v>
      </c>
      <c r="H92" s="5657" t="s">
        <v>0</v>
      </c>
      <c r="I92" s="5657">
        <v>4</v>
      </c>
      <c r="J92" s="5650">
        <v>1</v>
      </c>
      <c r="K92" s="5568"/>
      <c r="L92" s="5645"/>
      <c r="M92" s="5646"/>
      <c r="N92" s="5646"/>
      <c r="O92" s="5646"/>
      <c r="P92" s="5646"/>
      <c r="Q92" s="5646"/>
      <c r="R92" s="5646"/>
      <c r="S92" s="5646"/>
      <c r="T92" s="5646"/>
      <c r="U92" s="5731">
        <f>V92+W92+X92+Y92+Z92+AA92+AB92+AC92+AD92+AE92+AF92</f>
        <v>0</v>
      </c>
      <c r="V92" s="5647"/>
      <c r="W92" s="5647"/>
      <c r="X92" s="5647"/>
      <c r="Y92" s="5647"/>
      <c r="Z92" s="5647"/>
      <c r="AA92" s="5647"/>
      <c r="AB92" s="5647"/>
      <c r="AC92" s="5647"/>
      <c r="AD92" s="5647"/>
      <c r="AE92" s="5647"/>
      <c r="AF92" s="5647"/>
      <c r="AG92" s="5580" t="s">
        <v>2932</v>
      </c>
      <c r="AH92" s="5570" t="s">
        <v>6422</v>
      </c>
      <c r="AI92" s="5609">
        <v>1</v>
      </c>
      <c r="AJ92" s="5609">
        <v>1</v>
      </c>
      <c r="AK92" s="5785">
        <v>42912</v>
      </c>
      <c r="AL92" s="5785">
        <v>43084</v>
      </c>
      <c r="AM92" s="5741">
        <v>22500000</v>
      </c>
      <c r="AN92" s="5741">
        <v>22500000</v>
      </c>
      <c r="AO92" s="5574" t="s">
        <v>2511</v>
      </c>
    </row>
    <row r="93" spans="1:15572" ht="30" customHeight="1" x14ac:dyDescent="0.2">
      <c r="A93" s="5583" t="s">
        <v>161</v>
      </c>
      <c r="B93" s="5581" t="s">
        <v>123</v>
      </c>
      <c r="C93" s="5586" t="s">
        <v>6604</v>
      </c>
      <c r="D93" s="5569">
        <v>42</v>
      </c>
      <c r="E93" s="5589" t="s">
        <v>6607</v>
      </c>
      <c r="F93" s="5570" t="s">
        <v>934</v>
      </c>
      <c r="G93" s="5657">
        <v>434</v>
      </c>
      <c r="H93" s="5657" t="s">
        <v>1</v>
      </c>
      <c r="I93" s="5657">
        <v>521</v>
      </c>
      <c r="J93" s="5650">
        <v>521</v>
      </c>
      <c r="K93" s="5568"/>
      <c r="L93" s="5645">
        <f>+M93+N93+O93+P93+Q93+R93+S93+T93</f>
        <v>30000000</v>
      </c>
      <c r="M93" s="5646">
        <v>30000000</v>
      </c>
      <c r="N93" s="5646"/>
      <c r="O93" s="5646"/>
      <c r="P93" s="5646"/>
      <c r="Q93" s="5646"/>
      <c r="R93" s="5646"/>
      <c r="S93" s="5646"/>
      <c r="T93" s="5646"/>
      <c r="U93" s="5731">
        <f t="shared" ref="U93:U96" si="30">SUBTOTAL(9,V93:AC93)</f>
        <v>16035000</v>
      </c>
      <c r="V93" s="5701">
        <v>16035000</v>
      </c>
      <c r="W93" s="5701"/>
      <c r="X93" s="5701"/>
      <c r="Y93" s="5701"/>
      <c r="Z93" s="5701"/>
      <c r="AA93" s="5701"/>
      <c r="AB93" s="5701"/>
      <c r="AC93" s="5701"/>
      <c r="AD93" s="5647"/>
      <c r="AE93" s="5647"/>
      <c r="AF93" s="5647"/>
      <c r="AG93" s="5571" t="s">
        <v>5845</v>
      </c>
      <c r="AH93" s="5570" t="s">
        <v>383</v>
      </c>
      <c r="AI93" s="5609">
        <v>521</v>
      </c>
      <c r="AJ93" s="5609">
        <v>52</v>
      </c>
      <c r="AK93" s="5785">
        <v>42736</v>
      </c>
      <c r="AL93" s="5785">
        <v>43100</v>
      </c>
      <c r="AM93" s="5742">
        <v>16035000</v>
      </c>
      <c r="AN93" s="5742">
        <v>16035000</v>
      </c>
      <c r="AO93" s="5574" t="s">
        <v>911</v>
      </c>
    </row>
    <row r="94" spans="1:15572" ht="30" customHeight="1" x14ac:dyDescent="0.2">
      <c r="A94" s="5583" t="s">
        <v>161</v>
      </c>
      <c r="B94" s="5581" t="s">
        <v>123</v>
      </c>
      <c r="C94" s="5586" t="s">
        <v>6604</v>
      </c>
      <c r="D94" s="5569">
        <v>42</v>
      </c>
      <c r="E94" s="5589" t="s">
        <v>6607</v>
      </c>
      <c r="F94" s="5570" t="s">
        <v>934</v>
      </c>
      <c r="G94" s="5657">
        <v>434</v>
      </c>
      <c r="H94" s="5657" t="s">
        <v>1</v>
      </c>
      <c r="I94" s="5657">
        <v>521</v>
      </c>
      <c r="J94" s="5650">
        <v>521</v>
      </c>
      <c r="K94" s="5568"/>
      <c r="L94" s="5645"/>
      <c r="M94" s="5646"/>
      <c r="N94" s="5646"/>
      <c r="O94" s="5646"/>
      <c r="P94" s="5646"/>
      <c r="Q94" s="5646"/>
      <c r="R94" s="5646"/>
      <c r="S94" s="5646"/>
      <c r="T94" s="5646"/>
      <c r="U94" s="5731">
        <f t="shared" si="30"/>
        <v>0</v>
      </c>
      <c r="V94" s="5647"/>
      <c r="W94" s="5647"/>
      <c r="X94" s="5647"/>
      <c r="Y94" s="5647"/>
      <c r="Z94" s="5647"/>
      <c r="AA94" s="5647"/>
      <c r="AB94" s="5647"/>
      <c r="AC94" s="5647"/>
      <c r="AD94" s="5647"/>
      <c r="AE94" s="5647"/>
      <c r="AF94" s="5647"/>
      <c r="AG94" s="5571" t="s">
        <v>5846</v>
      </c>
      <c r="AH94" s="5570" t="s">
        <v>383</v>
      </c>
      <c r="AI94" s="5609">
        <v>1</v>
      </c>
      <c r="AJ94" s="5609">
        <v>1</v>
      </c>
      <c r="AK94" s="5785">
        <v>43042</v>
      </c>
      <c r="AL94" s="5785">
        <v>43053</v>
      </c>
      <c r="AM94" s="5742">
        <v>5965000</v>
      </c>
      <c r="AN94" s="5742">
        <v>0</v>
      </c>
      <c r="AO94" s="5574" t="s">
        <v>911</v>
      </c>
    </row>
    <row r="95" spans="1:15572" ht="30" customHeight="1" x14ac:dyDescent="0.2">
      <c r="A95" s="5583" t="s">
        <v>161</v>
      </c>
      <c r="B95" s="5581" t="s">
        <v>123</v>
      </c>
      <c r="C95" s="5586" t="s">
        <v>6604</v>
      </c>
      <c r="D95" s="5569">
        <v>42</v>
      </c>
      <c r="E95" s="5589" t="s">
        <v>6607</v>
      </c>
      <c r="F95" s="5570" t="s">
        <v>934</v>
      </c>
      <c r="G95" s="5657">
        <v>434</v>
      </c>
      <c r="H95" s="5657" t="s">
        <v>1</v>
      </c>
      <c r="I95" s="5657">
        <v>521</v>
      </c>
      <c r="J95" s="5650">
        <v>521</v>
      </c>
      <c r="K95" s="5568"/>
      <c r="L95" s="5645"/>
      <c r="M95" s="5646"/>
      <c r="N95" s="5646"/>
      <c r="O95" s="5646"/>
      <c r="P95" s="5646"/>
      <c r="Q95" s="5646"/>
      <c r="R95" s="5646"/>
      <c r="S95" s="5646"/>
      <c r="T95" s="5646"/>
      <c r="U95" s="5731">
        <f t="shared" si="30"/>
        <v>0</v>
      </c>
      <c r="V95" s="5647"/>
      <c r="W95" s="5647"/>
      <c r="X95" s="5647"/>
      <c r="Y95" s="5647"/>
      <c r="Z95" s="5647"/>
      <c r="AA95" s="5647"/>
      <c r="AB95" s="5647"/>
      <c r="AC95" s="5647"/>
      <c r="AD95" s="5647"/>
      <c r="AE95" s="5647"/>
      <c r="AF95" s="5647"/>
      <c r="AG95" s="5571" t="s">
        <v>5847</v>
      </c>
      <c r="AH95" s="5570" t="s">
        <v>6723</v>
      </c>
      <c r="AI95" s="5609">
        <v>1</v>
      </c>
      <c r="AJ95" s="5609">
        <v>0</v>
      </c>
      <c r="AK95" s="5785">
        <v>43057</v>
      </c>
      <c r="AL95" s="5785">
        <v>43058</v>
      </c>
      <c r="AM95" s="5744">
        <v>8000000</v>
      </c>
      <c r="AN95" s="5744">
        <v>0</v>
      </c>
      <c r="AO95" s="5574" t="s">
        <v>911</v>
      </c>
    </row>
    <row r="96" spans="1:15572" ht="30" customHeight="1" x14ac:dyDescent="0.2">
      <c r="A96" s="5583" t="s">
        <v>161</v>
      </c>
      <c r="B96" s="5588" t="s">
        <v>123</v>
      </c>
      <c r="C96" s="5582" t="s">
        <v>6604</v>
      </c>
      <c r="D96" s="5569">
        <v>42</v>
      </c>
      <c r="E96" s="5589" t="s">
        <v>6607</v>
      </c>
      <c r="F96" s="5575" t="s">
        <v>934</v>
      </c>
      <c r="G96" s="5657">
        <v>434</v>
      </c>
      <c r="H96" s="5657" t="s">
        <v>1</v>
      </c>
      <c r="I96" s="5657">
        <v>521</v>
      </c>
      <c r="J96" s="5650">
        <v>521</v>
      </c>
      <c r="K96" s="5568"/>
      <c r="L96" s="5645"/>
      <c r="M96" s="5646"/>
      <c r="N96" s="5646"/>
      <c r="O96" s="5646"/>
      <c r="P96" s="5646"/>
      <c r="Q96" s="5646"/>
      <c r="R96" s="5646"/>
      <c r="S96" s="5646"/>
      <c r="T96" s="5646"/>
      <c r="U96" s="5731">
        <f t="shared" si="30"/>
        <v>0</v>
      </c>
      <c r="V96" s="5647"/>
      <c r="W96" s="5647"/>
      <c r="X96" s="5647"/>
      <c r="Y96" s="5647"/>
      <c r="Z96" s="5647"/>
      <c r="AA96" s="5647"/>
      <c r="AB96" s="5647"/>
      <c r="AC96" s="5647"/>
      <c r="AD96" s="5647"/>
      <c r="AE96" s="5647"/>
      <c r="AF96" s="5647"/>
      <c r="AG96" s="5571" t="s">
        <v>945</v>
      </c>
      <c r="AH96" s="5570" t="s">
        <v>383</v>
      </c>
      <c r="AI96" s="5609">
        <v>521</v>
      </c>
      <c r="AJ96" s="5609">
        <v>382</v>
      </c>
      <c r="AK96" s="5785">
        <v>42736</v>
      </c>
      <c r="AL96" s="5785">
        <v>43100</v>
      </c>
      <c r="AM96" s="5744">
        <v>0</v>
      </c>
      <c r="AN96" s="5744">
        <v>0</v>
      </c>
      <c r="AO96" s="5574" t="s">
        <v>911</v>
      </c>
    </row>
    <row r="97" spans="1:41" ht="30" customHeight="1" x14ac:dyDescent="0.2">
      <c r="A97" s="5583" t="s">
        <v>161</v>
      </c>
      <c r="B97" s="5607" t="s">
        <v>123</v>
      </c>
      <c r="C97" s="5608" t="s">
        <v>6604</v>
      </c>
      <c r="D97" s="5569">
        <v>43</v>
      </c>
      <c r="E97" s="5589" t="s">
        <v>3096</v>
      </c>
      <c r="F97" s="5575" t="s">
        <v>3097</v>
      </c>
      <c r="G97" s="5657">
        <v>0</v>
      </c>
      <c r="H97" s="5657" t="s">
        <v>0</v>
      </c>
      <c r="I97" s="5657">
        <v>500</v>
      </c>
      <c r="J97" s="5650">
        <v>125</v>
      </c>
      <c r="K97" s="5568"/>
      <c r="L97" s="5645">
        <f t="shared" ref="L97" si="31">+M97+N97+O97+P97+Q97+R97+S97+T97</f>
        <v>0</v>
      </c>
      <c r="M97" s="5646"/>
      <c r="N97" s="5646"/>
      <c r="O97" s="5646"/>
      <c r="P97" s="5646"/>
      <c r="Q97" s="5646"/>
      <c r="R97" s="5646"/>
      <c r="S97" s="5646"/>
      <c r="T97" s="5646"/>
      <c r="U97" s="5731">
        <f>V97+W97+X97+Y97+Z97+AA97+AB97+AC97+AD97+AE97+AF97</f>
        <v>0</v>
      </c>
      <c r="V97" s="5647"/>
      <c r="W97" s="5647"/>
      <c r="X97" s="5647"/>
      <c r="Y97" s="5647"/>
      <c r="Z97" s="5647"/>
      <c r="AA97" s="5647"/>
      <c r="AB97" s="5647"/>
      <c r="AC97" s="5647"/>
      <c r="AD97" s="5647"/>
      <c r="AE97" s="5647"/>
      <c r="AF97" s="5647"/>
      <c r="AG97" s="5571"/>
      <c r="AH97" s="5570"/>
      <c r="AI97" s="5609"/>
      <c r="AJ97" s="5609"/>
      <c r="AK97" s="5785"/>
      <c r="AL97" s="5785"/>
      <c r="AM97" s="5741">
        <v>0</v>
      </c>
      <c r="AN97" s="5741">
        <v>0</v>
      </c>
      <c r="AO97" s="5574" t="s">
        <v>3091</v>
      </c>
    </row>
    <row r="98" spans="1:41" ht="30" customHeight="1" x14ac:dyDescent="0.2">
      <c r="A98" s="5583" t="s">
        <v>161</v>
      </c>
      <c r="B98" s="5588" t="s">
        <v>123</v>
      </c>
      <c r="C98" s="5582" t="s">
        <v>6604</v>
      </c>
      <c r="D98" s="5569">
        <v>44</v>
      </c>
      <c r="E98" s="5589" t="s">
        <v>35</v>
      </c>
      <c r="F98" s="5575" t="s">
        <v>36</v>
      </c>
      <c r="G98" s="5657">
        <v>0</v>
      </c>
      <c r="H98" s="5657" t="s">
        <v>0</v>
      </c>
      <c r="I98" s="5657">
        <v>1500</v>
      </c>
      <c r="J98" s="5644">
        <v>200</v>
      </c>
      <c r="K98" s="5568"/>
      <c r="L98" s="5645">
        <f t="shared" si="12"/>
        <v>3000000</v>
      </c>
      <c r="M98" s="5646">
        <v>3000000</v>
      </c>
      <c r="N98" s="5646"/>
      <c r="O98" s="5646"/>
      <c r="P98" s="5646"/>
      <c r="Q98" s="5646"/>
      <c r="R98" s="5646"/>
      <c r="S98" s="5646"/>
      <c r="T98" s="5646"/>
      <c r="U98" s="5730">
        <f t="shared" ref="U98" si="32">SUBTOTAL(9,V98:AC98)</f>
        <v>3000000</v>
      </c>
      <c r="V98" s="5701">
        <v>3000000</v>
      </c>
      <c r="W98" s="5701"/>
      <c r="X98" s="5701"/>
      <c r="Y98" s="5701"/>
      <c r="Z98" s="5701"/>
      <c r="AA98" s="5701"/>
      <c r="AB98" s="5701"/>
      <c r="AC98" s="5701"/>
      <c r="AD98" s="5647"/>
      <c r="AE98" s="5647"/>
      <c r="AF98" s="5647"/>
      <c r="AG98" s="5571" t="s">
        <v>5848</v>
      </c>
      <c r="AH98" s="5570" t="s">
        <v>383</v>
      </c>
      <c r="AI98" s="5609">
        <v>1</v>
      </c>
      <c r="AJ98" s="5609">
        <v>1</v>
      </c>
      <c r="AK98" s="5785">
        <v>42917</v>
      </c>
      <c r="AL98" s="5785">
        <v>43100</v>
      </c>
      <c r="AM98" s="5741">
        <v>3000000</v>
      </c>
      <c r="AN98" s="5741">
        <v>3000000</v>
      </c>
      <c r="AO98" s="5574" t="s">
        <v>134</v>
      </c>
    </row>
    <row r="99" spans="1:41" s="839" customFormat="1" ht="30" customHeight="1" x14ac:dyDescent="0.2">
      <c r="A99" s="5583" t="s">
        <v>161</v>
      </c>
      <c r="B99" s="5588" t="s">
        <v>123</v>
      </c>
      <c r="C99" s="5582" t="s">
        <v>6604</v>
      </c>
      <c r="D99" s="5569">
        <v>45</v>
      </c>
      <c r="E99" s="5589" t="s">
        <v>2105</v>
      </c>
      <c r="F99" s="5575" t="s">
        <v>2106</v>
      </c>
      <c r="G99" s="5657">
        <v>13</v>
      </c>
      <c r="H99" s="5657" t="s">
        <v>0</v>
      </c>
      <c r="I99" s="5657">
        <v>20</v>
      </c>
      <c r="J99" s="5650">
        <v>5</v>
      </c>
      <c r="K99" s="5568"/>
      <c r="L99" s="5645">
        <f t="shared" ref="L99:L100" si="33">+M99+N99+O99+P99+Q99+R99+S99+T99</f>
        <v>0</v>
      </c>
      <c r="M99" s="5652"/>
      <c r="N99" s="5652"/>
      <c r="O99" s="5652"/>
      <c r="P99" s="5652"/>
      <c r="Q99" s="5652"/>
      <c r="R99" s="5652"/>
      <c r="S99" s="5652"/>
      <c r="T99" s="5652"/>
      <c r="U99" s="5731">
        <f t="shared" ref="U99:U100" si="34">V99+W99+X99+Y99+Z99+AA99+AB99+AC99</f>
        <v>0</v>
      </c>
      <c r="V99" s="5647"/>
      <c r="W99" s="5647"/>
      <c r="X99" s="5647"/>
      <c r="Y99" s="5647"/>
      <c r="Z99" s="5647"/>
      <c r="AA99" s="5647"/>
      <c r="AB99" s="5647"/>
      <c r="AC99" s="5647"/>
      <c r="AD99" s="5647"/>
      <c r="AE99" s="5647"/>
      <c r="AF99" s="5647"/>
      <c r="AG99" s="5571"/>
      <c r="AH99" s="5570"/>
      <c r="AI99" s="5609"/>
      <c r="AJ99" s="5609"/>
      <c r="AK99" s="5785"/>
      <c r="AL99" s="5785"/>
      <c r="AM99" s="5742">
        <v>0</v>
      </c>
      <c r="AN99" s="5742">
        <v>0</v>
      </c>
      <c r="AO99" s="5574" t="s">
        <v>1713</v>
      </c>
    </row>
    <row r="100" spans="1:41" s="839" customFormat="1" ht="30" customHeight="1" x14ac:dyDescent="0.2">
      <c r="A100" s="5583" t="s">
        <v>161</v>
      </c>
      <c r="B100" s="5588" t="s">
        <v>123</v>
      </c>
      <c r="C100" s="5582" t="s">
        <v>6604</v>
      </c>
      <c r="D100" s="5569">
        <v>46</v>
      </c>
      <c r="E100" s="5589" t="s">
        <v>2107</v>
      </c>
      <c r="F100" s="5575" t="s">
        <v>2108</v>
      </c>
      <c r="G100" s="5657">
        <v>1</v>
      </c>
      <c r="H100" s="5657" t="s">
        <v>0</v>
      </c>
      <c r="I100" s="5657">
        <v>1</v>
      </c>
      <c r="J100" s="5650">
        <v>0.33</v>
      </c>
      <c r="K100" s="5568"/>
      <c r="L100" s="5645">
        <f t="shared" si="33"/>
        <v>32000000</v>
      </c>
      <c r="M100" s="5646">
        <v>32000000</v>
      </c>
      <c r="N100" s="5646"/>
      <c r="O100" s="5646"/>
      <c r="P100" s="5646"/>
      <c r="Q100" s="5646"/>
      <c r="R100" s="5646"/>
      <c r="S100" s="5652"/>
      <c r="T100" s="5652"/>
      <c r="U100" s="5731">
        <f t="shared" si="34"/>
        <v>31980195</v>
      </c>
      <c r="V100" s="5701">
        <v>31980195</v>
      </c>
      <c r="W100" s="5701"/>
      <c r="X100" s="5701"/>
      <c r="Y100" s="5701"/>
      <c r="Z100" s="5701"/>
      <c r="AA100" s="5701"/>
      <c r="AB100" s="5701"/>
      <c r="AC100" s="5701"/>
      <c r="AD100" s="5647"/>
      <c r="AE100" s="5647"/>
      <c r="AF100" s="5647"/>
      <c r="AG100" s="5571" t="s">
        <v>6640</v>
      </c>
      <c r="AH100" s="5570" t="s">
        <v>6700</v>
      </c>
      <c r="AI100" s="5609">
        <v>1</v>
      </c>
      <c r="AJ100" s="5609">
        <v>0</v>
      </c>
      <c r="AK100" s="5785">
        <v>42736</v>
      </c>
      <c r="AL100" s="5785">
        <v>43100</v>
      </c>
      <c r="AM100" s="5742">
        <v>32000000</v>
      </c>
      <c r="AN100" s="5742">
        <v>31980195</v>
      </c>
      <c r="AO100" s="5574" t="s">
        <v>1713</v>
      </c>
    </row>
    <row r="101" spans="1:41" ht="30" customHeight="1" x14ac:dyDescent="0.2">
      <c r="A101" s="5583" t="s">
        <v>161</v>
      </c>
      <c r="B101" s="5588" t="s">
        <v>123</v>
      </c>
      <c r="C101" s="5582" t="s">
        <v>6604</v>
      </c>
      <c r="D101" s="5569">
        <v>47</v>
      </c>
      <c r="E101" s="5589" t="s">
        <v>1569</v>
      </c>
      <c r="F101" s="5575" t="s">
        <v>1570</v>
      </c>
      <c r="G101" s="5657">
        <v>0</v>
      </c>
      <c r="H101" s="5657" t="s">
        <v>0</v>
      </c>
      <c r="I101" s="5657">
        <v>8</v>
      </c>
      <c r="J101" s="5650">
        <v>2</v>
      </c>
      <c r="K101" s="5568"/>
      <c r="L101" s="5645">
        <f t="shared" ref="L101" si="35">+M101+N101+O101+P101+Q101+R101+S101+T101</f>
        <v>5000000</v>
      </c>
      <c r="M101" s="5646">
        <v>5000000</v>
      </c>
      <c r="N101" s="5646"/>
      <c r="O101" s="5646"/>
      <c r="P101" s="5646"/>
      <c r="Q101" s="5646"/>
      <c r="R101" s="5646"/>
      <c r="S101" s="5646"/>
      <c r="T101" s="5646"/>
      <c r="U101" s="5731">
        <f>V101+W101+X101+Y101+Z101+AA101+AB101+AC101+AD101+AE101+AF101</f>
        <v>4000000</v>
      </c>
      <c r="V101" s="5701">
        <v>4000000</v>
      </c>
      <c r="W101" s="5647"/>
      <c r="X101" s="5647"/>
      <c r="Y101" s="5647"/>
      <c r="Z101" s="5647"/>
      <c r="AA101" s="5647"/>
      <c r="AB101" s="5647"/>
      <c r="AC101" s="5647"/>
      <c r="AD101" s="5647"/>
      <c r="AE101" s="5647"/>
      <c r="AF101" s="5647"/>
      <c r="AG101" s="5571" t="s">
        <v>1560</v>
      </c>
      <c r="AH101" s="5570" t="s">
        <v>6416</v>
      </c>
      <c r="AI101" s="5609">
        <v>1</v>
      </c>
      <c r="AJ101" s="5609">
        <v>1</v>
      </c>
      <c r="AK101" s="5785">
        <v>42913</v>
      </c>
      <c r="AL101" s="5787">
        <v>43098</v>
      </c>
      <c r="AM101" s="5741">
        <v>5000000</v>
      </c>
      <c r="AN101" s="5741">
        <v>4000000</v>
      </c>
      <c r="AO101" s="5574" t="s">
        <v>1567</v>
      </c>
    </row>
    <row r="102" spans="1:41" ht="30" customHeight="1" x14ac:dyDescent="0.2">
      <c r="A102" s="5583" t="s">
        <v>161</v>
      </c>
      <c r="B102" s="5588" t="s">
        <v>123</v>
      </c>
      <c r="C102" s="5582" t="s">
        <v>6604</v>
      </c>
      <c r="D102" s="5569">
        <v>47</v>
      </c>
      <c r="E102" s="5589" t="s">
        <v>1569</v>
      </c>
      <c r="F102" s="5575" t="s">
        <v>1570</v>
      </c>
      <c r="G102" s="5657">
        <v>0</v>
      </c>
      <c r="H102" s="5657" t="s">
        <v>0</v>
      </c>
      <c r="I102" s="5657">
        <v>8</v>
      </c>
      <c r="J102" s="5650">
        <v>2</v>
      </c>
      <c r="K102" s="5568"/>
      <c r="L102" s="5645"/>
      <c r="M102" s="5646"/>
      <c r="N102" s="5646"/>
      <c r="O102" s="5646"/>
      <c r="P102" s="5646"/>
      <c r="Q102" s="5646"/>
      <c r="R102" s="5646"/>
      <c r="S102" s="5646"/>
      <c r="T102" s="5646"/>
      <c r="U102" s="5731">
        <f>V102+W102+X102+Y102+Z102+AA102+AB102+AC102+AD102+AE102+AF102</f>
        <v>0</v>
      </c>
      <c r="V102" s="5647"/>
      <c r="W102" s="5647"/>
      <c r="X102" s="5647"/>
      <c r="Y102" s="5647"/>
      <c r="Z102" s="5647"/>
      <c r="AA102" s="5647"/>
      <c r="AB102" s="5647"/>
      <c r="AC102" s="5647"/>
      <c r="AD102" s="5647"/>
      <c r="AE102" s="5647"/>
      <c r="AF102" s="5647"/>
      <c r="AG102" s="5571" t="s">
        <v>5831</v>
      </c>
      <c r="AH102" s="5570" t="s">
        <v>6417</v>
      </c>
      <c r="AI102" s="5609">
        <v>1</v>
      </c>
      <c r="AJ102" s="5609">
        <v>1</v>
      </c>
      <c r="AK102" s="5785">
        <v>42857</v>
      </c>
      <c r="AL102" s="5787">
        <v>43098</v>
      </c>
      <c r="AM102" s="5741">
        <v>0</v>
      </c>
      <c r="AN102" s="5741">
        <v>0</v>
      </c>
      <c r="AO102" s="5574" t="s">
        <v>1567</v>
      </c>
    </row>
    <row r="103" spans="1:41" s="839" customFormat="1" ht="30" customHeight="1" x14ac:dyDescent="0.2">
      <c r="A103" s="5583" t="s">
        <v>161</v>
      </c>
      <c r="B103" s="5588" t="s">
        <v>123</v>
      </c>
      <c r="C103" s="5582" t="s">
        <v>6604</v>
      </c>
      <c r="D103" s="5569">
        <v>48</v>
      </c>
      <c r="E103" s="5589" t="s">
        <v>2109</v>
      </c>
      <c r="F103" s="5575" t="s">
        <v>6608</v>
      </c>
      <c r="G103" s="5657">
        <v>0</v>
      </c>
      <c r="H103" s="5657" t="s">
        <v>0</v>
      </c>
      <c r="I103" s="5657">
        <v>1</v>
      </c>
      <c r="J103" s="5650">
        <v>0.33</v>
      </c>
      <c r="K103" s="5710"/>
      <c r="L103" s="5645">
        <f t="shared" ref="L103" si="36">+M103+N103+O103+P103+Q103+R103+S103+T103</f>
        <v>0</v>
      </c>
      <c r="M103" s="5652"/>
      <c r="N103" s="5652"/>
      <c r="O103" s="5652"/>
      <c r="P103" s="5652"/>
      <c r="Q103" s="5652"/>
      <c r="R103" s="5652"/>
      <c r="S103" s="5652"/>
      <c r="T103" s="5652"/>
      <c r="U103" s="5731">
        <f t="shared" ref="U103:U104" si="37">V103+W103+X103+Y103+Z103+AA103+AB103+AC103</f>
        <v>0</v>
      </c>
      <c r="V103" s="5647"/>
      <c r="W103" s="5647"/>
      <c r="X103" s="5647"/>
      <c r="Y103" s="5647"/>
      <c r="Z103" s="5647"/>
      <c r="AA103" s="5647"/>
      <c r="AB103" s="5647"/>
      <c r="AC103" s="5647"/>
      <c r="AD103" s="5647"/>
      <c r="AE103" s="5647"/>
      <c r="AF103" s="5647"/>
      <c r="AG103" s="5571"/>
      <c r="AH103" s="5570"/>
      <c r="AI103" s="5609"/>
      <c r="AJ103" s="5609"/>
      <c r="AK103" s="5785"/>
      <c r="AL103" s="5785"/>
      <c r="AM103" s="5741">
        <v>0</v>
      </c>
      <c r="AN103" s="5741">
        <v>0</v>
      </c>
      <c r="AO103" s="5574" t="s">
        <v>1713</v>
      </c>
    </row>
    <row r="104" spans="1:41" s="839" customFormat="1" ht="30" customHeight="1" x14ac:dyDescent="0.2">
      <c r="A104" s="5583" t="s">
        <v>161</v>
      </c>
      <c r="B104" s="5588" t="s">
        <v>123</v>
      </c>
      <c r="C104" s="5582" t="s">
        <v>6604</v>
      </c>
      <c r="D104" s="5569">
        <v>49</v>
      </c>
      <c r="E104" s="5589" t="s">
        <v>2112</v>
      </c>
      <c r="F104" s="5575" t="s">
        <v>2113</v>
      </c>
      <c r="G104" s="5657">
        <v>6</v>
      </c>
      <c r="H104" s="5657" t="s">
        <v>0</v>
      </c>
      <c r="I104" s="5657">
        <v>14</v>
      </c>
      <c r="J104" s="5650">
        <v>5</v>
      </c>
      <c r="K104" s="5710"/>
      <c r="L104" s="5645">
        <f t="shared" ref="L104" si="38">+M104+N104+O104+P104+Q104+R104+S104+T104</f>
        <v>33000000</v>
      </c>
      <c r="M104" s="5646">
        <v>33000000</v>
      </c>
      <c r="N104" s="5646"/>
      <c r="O104" s="5646"/>
      <c r="P104" s="5646"/>
      <c r="Q104" s="5646"/>
      <c r="R104" s="5646"/>
      <c r="S104" s="5652"/>
      <c r="T104" s="5652"/>
      <c r="U104" s="5731">
        <f t="shared" si="37"/>
        <v>33000000</v>
      </c>
      <c r="V104" s="5701">
        <v>33000000</v>
      </c>
      <c r="W104" s="5701"/>
      <c r="X104" s="5701"/>
      <c r="Y104" s="5701"/>
      <c r="Z104" s="5701"/>
      <c r="AA104" s="5701"/>
      <c r="AB104" s="5701"/>
      <c r="AC104" s="5701"/>
      <c r="AD104" s="5647"/>
      <c r="AE104" s="5647"/>
      <c r="AF104" s="5647"/>
      <c r="AG104" s="5571" t="s">
        <v>6724</v>
      </c>
      <c r="AH104" s="5570" t="s">
        <v>6647</v>
      </c>
      <c r="AI104" s="5609">
        <v>100</v>
      </c>
      <c r="AJ104" s="5609">
        <v>0</v>
      </c>
      <c r="AK104" s="5785">
        <v>42736</v>
      </c>
      <c r="AL104" s="5785">
        <v>43100</v>
      </c>
      <c r="AM104" s="5741">
        <v>33000000</v>
      </c>
      <c r="AN104" s="5741">
        <v>33000000</v>
      </c>
      <c r="AO104" s="5574" t="s">
        <v>1713</v>
      </c>
    </row>
    <row r="105" spans="1:41" ht="30" customHeight="1" x14ac:dyDescent="0.2">
      <c r="A105" s="5583" t="s">
        <v>161</v>
      </c>
      <c r="B105" s="5588" t="s">
        <v>123</v>
      </c>
      <c r="C105" s="5582" t="s">
        <v>6604</v>
      </c>
      <c r="D105" s="5569">
        <v>50</v>
      </c>
      <c r="E105" s="5589" t="s">
        <v>1571</v>
      </c>
      <c r="F105" s="5575" t="s">
        <v>1572</v>
      </c>
      <c r="G105" s="5657">
        <v>0</v>
      </c>
      <c r="H105" s="5657" t="s">
        <v>0</v>
      </c>
      <c r="I105" s="5657">
        <v>20</v>
      </c>
      <c r="J105" s="5650">
        <v>5</v>
      </c>
      <c r="K105" s="5568"/>
      <c r="L105" s="5645">
        <f t="shared" ref="L105" si="39">+M105+N105+O105+P105+Q105+R105+S105+T105</f>
        <v>0</v>
      </c>
      <c r="M105" s="5646"/>
      <c r="N105" s="5646"/>
      <c r="O105" s="5646"/>
      <c r="P105" s="5646"/>
      <c r="Q105" s="5646"/>
      <c r="R105" s="5646"/>
      <c r="S105" s="5646"/>
      <c r="T105" s="5646"/>
      <c r="U105" s="5731">
        <f>V105+W105+X105+Y105+Z105+AA105+AB105+AC105+AD105+AE105+AF105</f>
        <v>0</v>
      </c>
      <c r="V105" s="5647"/>
      <c r="W105" s="5647"/>
      <c r="X105" s="5647"/>
      <c r="Y105" s="5647"/>
      <c r="Z105" s="5647"/>
      <c r="AA105" s="5647"/>
      <c r="AB105" s="5647"/>
      <c r="AC105" s="5647"/>
      <c r="AD105" s="5647"/>
      <c r="AE105" s="5647"/>
      <c r="AF105" s="5647"/>
      <c r="AG105" s="5571" t="s">
        <v>5849</v>
      </c>
      <c r="AH105" s="5570" t="s">
        <v>6417</v>
      </c>
      <c r="AI105" s="5609">
        <f ca="1">AG105:AL105+AI105</f>
        <v>0</v>
      </c>
      <c r="AJ105" s="5609">
        <v>0</v>
      </c>
      <c r="AK105" s="5785">
        <v>42736</v>
      </c>
      <c r="AL105" s="5787">
        <v>43070</v>
      </c>
      <c r="AM105" s="5741">
        <v>0</v>
      </c>
      <c r="AN105" s="5741">
        <v>0</v>
      </c>
      <c r="AO105" s="5574" t="s">
        <v>1567</v>
      </c>
    </row>
    <row r="106" spans="1:41" ht="30" customHeight="1" x14ac:dyDescent="0.2">
      <c r="A106" s="5583" t="s">
        <v>161</v>
      </c>
      <c r="B106" s="5588" t="s">
        <v>123</v>
      </c>
      <c r="C106" s="5582" t="s">
        <v>6604</v>
      </c>
      <c r="D106" s="5569">
        <v>50</v>
      </c>
      <c r="E106" s="5589" t="s">
        <v>1571</v>
      </c>
      <c r="F106" s="5575" t="s">
        <v>1572</v>
      </c>
      <c r="G106" s="5657">
        <v>0</v>
      </c>
      <c r="H106" s="5657" t="s">
        <v>0</v>
      </c>
      <c r="I106" s="5657">
        <v>20</v>
      </c>
      <c r="J106" s="5650">
        <v>5</v>
      </c>
      <c r="K106" s="5568"/>
      <c r="L106" s="5645"/>
      <c r="M106" s="5646"/>
      <c r="N106" s="5646"/>
      <c r="O106" s="5646"/>
      <c r="P106" s="5646"/>
      <c r="Q106" s="5646"/>
      <c r="R106" s="5646"/>
      <c r="S106" s="5646"/>
      <c r="T106" s="5646"/>
      <c r="U106" s="5731">
        <f>V106+W106+X106+Y106+Z106+AA106+AB106+AC106+AD106+AE106+AF106</f>
        <v>0</v>
      </c>
      <c r="V106" s="5647"/>
      <c r="W106" s="5647"/>
      <c r="X106" s="5647"/>
      <c r="Y106" s="5647"/>
      <c r="Z106" s="5647"/>
      <c r="AA106" s="5647"/>
      <c r="AB106" s="5647"/>
      <c r="AC106" s="5647"/>
      <c r="AD106" s="5647"/>
      <c r="AE106" s="5647"/>
      <c r="AF106" s="5647"/>
      <c r="AG106" s="5571" t="s">
        <v>5850</v>
      </c>
      <c r="AH106" s="5570" t="s">
        <v>6423</v>
      </c>
      <c r="AI106" s="5609">
        <v>1</v>
      </c>
      <c r="AJ106" s="5609">
        <v>1</v>
      </c>
      <c r="AK106" s="5785">
        <v>42857</v>
      </c>
      <c r="AL106" s="5787">
        <v>43098</v>
      </c>
      <c r="AM106" s="5741">
        <v>0</v>
      </c>
      <c r="AN106" s="5741">
        <v>0</v>
      </c>
      <c r="AO106" s="5574" t="s">
        <v>1567</v>
      </c>
    </row>
    <row r="107" spans="1:41" s="19" customFormat="1" ht="30" customHeight="1" x14ac:dyDescent="0.25">
      <c r="A107" s="5583" t="s">
        <v>161</v>
      </c>
      <c r="B107" s="5581" t="s">
        <v>125</v>
      </c>
      <c r="C107" s="5586" t="s">
        <v>126</v>
      </c>
      <c r="D107" s="5569">
        <v>51</v>
      </c>
      <c r="E107" s="5589" t="s">
        <v>5230</v>
      </c>
      <c r="F107" s="5575" t="s">
        <v>5231</v>
      </c>
      <c r="G107" s="5611">
        <v>0</v>
      </c>
      <c r="H107" s="5611" t="s">
        <v>0</v>
      </c>
      <c r="I107" s="5611">
        <v>1</v>
      </c>
      <c r="J107" s="5650">
        <v>0.1</v>
      </c>
      <c r="K107" s="5661"/>
      <c r="L107" s="5645">
        <f t="shared" ref="L107" si="40">+M107+N107+O107+P107+Q107+R107+S107+T107</f>
        <v>703850000</v>
      </c>
      <c r="M107" s="5646">
        <v>703850000</v>
      </c>
      <c r="N107" s="5646"/>
      <c r="O107" s="5646"/>
      <c r="P107" s="5646"/>
      <c r="Q107" s="5646"/>
      <c r="R107" s="5646"/>
      <c r="S107" s="5646"/>
      <c r="T107" s="5646"/>
      <c r="U107" s="5730">
        <f t="shared" ref="U107:U108" si="41">V107+W107+X107+Y107+Z107+AA107+AB107+AC107</f>
        <v>599000000</v>
      </c>
      <c r="V107" s="5701">
        <v>599000000</v>
      </c>
      <c r="W107" s="5701"/>
      <c r="X107" s="5701"/>
      <c r="Y107" s="5701"/>
      <c r="Z107" s="5701"/>
      <c r="AA107" s="5701"/>
      <c r="AB107" s="5701"/>
      <c r="AC107" s="5701"/>
      <c r="AD107" s="5647"/>
      <c r="AE107" s="5647"/>
      <c r="AF107" s="5647"/>
      <c r="AG107" s="5577" t="s">
        <v>5851</v>
      </c>
      <c r="AH107" s="5577" t="s">
        <v>5234</v>
      </c>
      <c r="AI107" s="5611">
        <v>1</v>
      </c>
      <c r="AJ107" s="5611">
        <v>1</v>
      </c>
      <c r="AK107" s="5786">
        <v>43009</v>
      </c>
      <c r="AL107" s="5786">
        <v>42825</v>
      </c>
      <c r="AM107" s="5744">
        <v>703850000</v>
      </c>
      <c r="AN107" s="5744">
        <v>599000000</v>
      </c>
      <c r="AO107" s="5574" t="s">
        <v>5218</v>
      </c>
    </row>
    <row r="108" spans="1:41" s="19" customFormat="1" ht="30" customHeight="1" x14ac:dyDescent="0.25">
      <c r="A108" s="5583" t="s">
        <v>161</v>
      </c>
      <c r="B108" s="5581" t="s">
        <v>125</v>
      </c>
      <c r="C108" s="5586" t="s">
        <v>126</v>
      </c>
      <c r="D108" s="5569">
        <v>51</v>
      </c>
      <c r="E108" s="5589" t="s">
        <v>5230</v>
      </c>
      <c r="F108" s="5575" t="s">
        <v>5231</v>
      </c>
      <c r="G108" s="5611">
        <v>0</v>
      </c>
      <c r="H108" s="5611" t="s">
        <v>0</v>
      </c>
      <c r="I108" s="5611">
        <v>1</v>
      </c>
      <c r="J108" s="5650">
        <v>0.1</v>
      </c>
      <c r="K108" s="5661"/>
      <c r="L108" s="5645"/>
      <c r="M108" s="5646"/>
      <c r="N108" s="5646"/>
      <c r="O108" s="5646"/>
      <c r="P108" s="5646"/>
      <c r="Q108" s="5646"/>
      <c r="R108" s="5646"/>
      <c r="S108" s="5646"/>
      <c r="T108" s="5646"/>
      <c r="U108" s="5730">
        <f t="shared" si="41"/>
        <v>0</v>
      </c>
      <c r="V108" s="5647"/>
      <c r="W108" s="5647"/>
      <c r="X108" s="5647"/>
      <c r="Y108" s="5647"/>
      <c r="Z108" s="5647"/>
      <c r="AA108" s="5647"/>
      <c r="AB108" s="5647"/>
      <c r="AC108" s="5647"/>
      <c r="AD108" s="5647"/>
      <c r="AE108" s="5647"/>
      <c r="AF108" s="5647"/>
      <c r="AG108" s="5577" t="s">
        <v>5852</v>
      </c>
      <c r="AH108" s="5577" t="s">
        <v>6424</v>
      </c>
      <c r="AI108" s="5611">
        <v>1</v>
      </c>
      <c r="AJ108" s="5611">
        <v>1</v>
      </c>
      <c r="AK108" s="5786">
        <v>43009</v>
      </c>
      <c r="AL108" s="5786">
        <v>42825</v>
      </c>
      <c r="AM108" s="5744">
        <v>0</v>
      </c>
      <c r="AN108" s="5744">
        <v>0</v>
      </c>
      <c r="AO108" s="5574" t="s">
        <v>5218</v>
      </c>
    </row>
    <row r="109" spans="1:41" s="19" customFormat="1" ht="30" customHeight="1" x14ac:dyDescent="0.25">
      <c r="A109" s="5583" t="s">
        <v>161</v>
      </c>
      <c r="B109" s="5581" t="s">
        <v>125</v>
      </c>
      <c r="C109" s="5586" t="s">
        <v>126</v>
      </c>
      <c r="D109" s="5569">
        <v>52</v>
      </c>
      <c r="E109" s="5589" t="s">
        <v>5235</v>
      </c>
      <c r="F109" s="5570" t="s">
        <v>5236</v>
      </c>
      <c r="G109" s="5611">
        <v>0</v>
      </c>
      <c r="H109" s="5611" t="s">
        <v>0</v>
      </c>
      <c r="I109" s="5611">
        <v>1</v>
      </c>
      <c r="J109" s="5650">
        <v>0.33</v>
      </c>
      <c r="K109" s="5661"/>
      <c r="L109" s="5645">
        <f>M109+N109+O109+P109+Q109+R109+S109+T109</f>
        <v>100000000</v>
      </c>
      <c r="M109" s="5646">
        <v>100000000</v>
      </c>
      <c r="N109" s="5646"/>
      <c r="O109" s="5646"/>
      <c r="P109" s="5646"/>
      <c r="Q109" s="5646"/>
      <c r="R109" s="5646"/>
      <c r="S109" s="5646"/>
      <c r="T109" s="5646"/>
      <c r="U109" s="5730">
        <f>V109+W109+X109+Y109+Z109+AA109+AB109+AC109</f>
        <v>100000000</v>
      </c>
      <c r="V109" s="5647">
        <v>100000000</v>
      </c>
      <c r="W109" s="5647"/>
      <c r="X109" s="5647"/>
      <c r="Y109" s="5647"/>
      <c r="Z109" s="5647"/>
      <c r="AA109" s="5647"/>
      <c r="AB109" s="5647"/>
      <c r="AC109" s="5647"/>
      <c r="AD109" s="5647"/>
      <c r="AE109" s="5647"/>
      <c r="AF109" s="5647"/>
      <c r="AG109" s="5577" t="s">
        <v>5851</v>
      </c>
      <c r="AH109" s="5577" t="s">
        <v>5234</v>
      </c>
      <c r="AI109" s="5611">
        <v>1</v>
      </c>
      <c r="AJ109" s="5611">
        <v>1</v>
      </c>
      <c r="AK109" s="5786">
        <v>43009</v>
      </c>
      <c r="AL109" s="5786">
        <v>42825</v>
      </c>
      <c r="AM109" s="5744">
        <v>100000000</v>
      </c>
      <c r="AN109" s="5744">
        <v>100000000</v>
      </c>
      <c r="AO109" s="5574" t="s">
        <v>5218</v>
      </c>
    </row>
    <row r="110" spans="1:41" s="839" customFormat="1" ht="30" customHeight="1" x14ac:dyDescent="0.2">
      <c r="A110" s="5583" t="s">
        <v>161</v>
      </c>
      <c r="B110" s="5581" t="s">
        <v>125</v>
      </c>
      <c r="C110" s="5586" t="s">
        <v>126</v>
      </c>
      <c r="D110" s="5569">
        <v>53</v>
      </c>
      <c r="E110" s="5589" t="s">
        <v>2114</v>
      </c>
      <c r="F110" s="5575" t="s">
        <v>2115</v>
      </c>
      <c r="G110" s="5657">
        <v>0</v>
      </c>
      <c r="H110" s="5657" t="s">
        <v>0</v>
      </c>
      <c r="I110" s="5657">
        <v>1</v>
      </c>
      <c r="J110" s="5650">
        <v>0.25</v>
      </c>
      <c r="K110" s="5710"/>
      <c r="L110" s="5645">
        <f t="shared" ref="L110:L123" si="42">+M110+N110+O110+P110+Q110+R110+S110+T110</f>
        <v>0</v>
      </c>
      <c r="M110" s="5652"/>
      <c r="N110" s="5652"/>
      <c r="O110" s="5652"/>
      <c r="P110" s="5652"/>
      <c r="Q110" s="5652"/>
      <c r="R110" s="5652"/>
      <c r="S110" s="5652"/>
      <c r="T110" s="5652"/>
      <c r="U110" s="5731">
        <f t="shared" ref="U110:U111" si="43">V110+W110+X110+Y110+Z110+AA110+AB110+AC110</f>
        <v>0</v>
      </c>
      <c r="V110" s="5647"/>
      <c r="W110" s="5647"/>
      <c r="X110" s="5647"/>
      <c r="Y110" s="5647"/>
      <c r="Z110" s="5647"/>
      <c r="AA110" s="5647"/>
      <c r="AB110" s="5647"/>
      <c r="AC110" s="5647"/>
      <c r="AD110" s="5647"/>
      <c r="AE110" s="5647"/>
      <c r="AF110" s="5647"/>
      <c r="AG110" s="5570"/>
      <c r="AH110" s="5570"/>
      <c r="AI110" s="5609"/>
      <c r="AJ110" s="5609"/>
      <c r="AK110" s="5785"/>
      <c r="AL110" s="5785"/>
      <c r="AM110" s="5742">
        <v>0</v>
      </c>
      <c r="AN110" s="5742">
        <v>0</v>
      </c>
      <c r="AO110" s="5574" t="s">
        <v>1713</v>
      </c>
    </row>
    <row r="111" spans="1:41" s="839" customFormat="1" ht="30" customHeight="1" x14ac:dyDescent="0.2">
      <c r="A111" s="5583" t="s">
        <v>161</v>
      </c>
      <c r="B111" s="5581" t="s">
        <v>125</v>
      </c>
      <c r="C111" s="5586" t="s">
        <v>126</v>
      </c>
      <c r="D111" s="5569">
        <v>54</v>
      </c>
      <c r="E111" s="5589" t="s">
        <v>2116</v>
      </c>
      <c r="F111" s="5575" t="s">
        <v>2117</v>
      </c>
      <c r="G111" s="5657">
        <v>12</v>
      </c>
      <c r="H111" s="5657" t="s">
        <v>0</v>
      </c>
      <c r="I111" s="5657">
        <v>15</v>
      </c>
      <c r="J111" s="5650"/>
      <c r="K111" s="5710"/>
      <c r="L111" s="5645"/>
      <c r="M111" s="5670"/>
      <c r="N111" s="5652"/>
      <c r="O111" s="5652"/>
      <c r="P111" s="5652"/>
      <c r="Q111" s="5652"/>
      <c r="R111" s="5652"/>
      <c r="S111" s="5652"/>
      <c r="T111" s="5652"/>
      <c r="U111" s="5731">
        <f t="shared" si="43"/>
        <v>0</v>
      </c>
      <c r="V111" s="5647"/>
      <c r="W111" s="5647"/>
      <c r="X111" s="5647"/>
      <c r="Y111" s="5647"/>
      <c r="Z111" s="5647"/>
      <c r="AA111" s="5647"/>
      <c r="AB111" s="5647"/>
      <c r="AC111" s="5647"/>
      <c r="AD111" s="5647"/>
      <c r="AE111" s="5647"/>
      <c r="AF111" s="5647"/>
      <c r="AG111" s="5571"/>
      <c r="AH111" s="5570"/>
      <c r="AI111" s="5609"/>
      <c r="AJ111" s="5609"/>
      <c r="AK111" s="5785"/>
      <c r="AL111" s="5785"/>
      <c r="AM111" s="5742">
        <v>0</v>
      </c>
      <c r="AN111" s="5742">
        <v>0</v>
      </c>
      <c r="AO111" s="5574" t="s">
        <v>1713</v>
      </c>
    </row>
    <row r="112" spans="1:41" s="839" customFormat="1" ht="30" customHeight="1" x14ac:dyDescent="0.2">
      <c r="A112" s="5583" t="s">
        <v>161</v>
      </c>
      <c r="B112" s="5581" t="s">
        <v>125</v>
      </c>
      <c r="C112" s="5586" t="s">
        <v>126</v>
      </c>
      <c r="D112" s="5569" t="s">
        <v>2118</v>
      </c>
      <c r="E112" s="5589" t="s">
        <v>2119</v>
      </c>
      <c r="F112" s="5575" t="s">
        <v>2117</v>
      </c>
      <c r="G112" s="5657">
        <v>12</v>
      </c>
      <c r="H112" s="5657" t="s">
        <v>1</v>
      </c>
      <c r="I112" s="5657">
        <v>12</v>
      </c>
      <c r="J112" s="5650">
        <v>12</v>
      </c>
      <c r="K112" s="5568"/>
      <c r="L112" s="5645">
        <f t="shared" ref="L112" si="44">+M112+N112+O112+P112+Q112+R112+S112+T112</f>
        <v>1097595752</v>
      </c>
      <c r="M112" s="5646">
        <v>1097595752</v>
      </c>
      <c r="N112" s="5652"/>
      <c r="O112" s="5652"/>
      <c r="P112" s="5652"/>
      <c r="Q112" s="5652"/>
      <c r="R112" s="5652">
        <v>0</v>
      </c>
      <c r="S112" s="5652"/>
      <c r="T112" s="5652"/>
      <c r="U112" s="5731">
        <f>V112+W112+X112+Y112+Z112+AA112+AB112+AC112</f>
        <v>1066271977</v>
      </c>
      <c r="V112" s="5701">
        <v>1066271977</v>
      </c>
      <c r="W112" s="5701"/>
      <c r="X112" s="5701"/>
      <c r="Y112" s="5701"/>
      <c r="Z112" s="5701"/>
      <c r="AA112" s="5701"/>
      <c r="AB112" s="5701"/>
      <c r="AC112" s="5701"/>
      <c r="AD112" s="5647"/>
      <c r="AE112" s="5647"/>
      <c r="AF112" s="5647"/>
      <c r="AG112" s="5571" t="s">
        <v>5854</v>
      </c>
      <c r="AH112" s="5570" t="s">
        <v>330</v>
      </c>
      <c r="AI112" s="5609">
        <v>100</v>
      </c>
      <c r="AJ112" s="5609">
        <v>100</v>
      </c>
      <c r="AK112" s="5785">
        <v>42741</v>
      </c>
      <c r="AL112" s="5785">
        <v>43099</v>
      </c>
      <c r="AM112" s="5744">
        <v>734666494</v>
      </c>
      <c r="AN112" s="5744">
        <v>703342719</v>
      </c>
      <c r="AO112" s="5574" t="s">
        <v>1713</v>
      </c>
    </row>
    <row r="113" spans="1:41" ht="30" customHeight="1" thickBot="1" x14ac:dyDescent="0.25">
      <c r="A113" s="5583" t="s">
        <v>161</v>
      </c>
      <c r="B113" s="5581" t="s">
        <v>125</v>
      </c>
      <c r="C113" s="5586" t="s">
        <v>126</v>
      </c>
      <c r="D113" s="5569" t="s">
        <v>2118</v>
      </c>
      <c r="E113" s="5589" t="s">
        <v>2119</v>
      </c>
      <c r="F113" s="5575" t="s">
        <v>2117</v>
      </c>
      <c r="G113" s="5657">
        <v>12</v>
      </c>
      <c r="H113" s="5657" t="s">
        <v>1</v>
      </c>
      <c r="I113" s="5657">
        <v>12</v>
      </c>
      <c r="J113" s="5650">
        <v>12</v>
      </c>
      <c r="K113" s="5568"/>
      <c r="L113" s="5645"/>
      <c r="M113" s="5646"/>
      <c r="N113" s="5646"/>
      <c r="O113" s="5646"/>
      <c r="P113" s="5646"/>
      <c r="Q113" s="5646"/>
      <c r="R113" s="5646"/>
      <c r="S113" s="5646"/>
      <c r="T113" s="5646"/>
      <c r="U113" s="5731">
        <f t="shared" ref="U113:U123" si="45">V113+W113+X113+Y113+Z113+AA113+AB113+AC113</f>
        <v>0</v>
      </c>
      <c r="V113" s="5647"/>
      <c r="W113" s="5647"/>
      <c r="X113" s="5647"/>
      <c r="Y113" s="5647"/>
      <c r="Z113" s="5647"/>
      <c r="AA113" s="5647"/>
      <c r="AB113" s="5647"/>
      <c r="AC113" s="5647"/>
      <c r="AD113" s="5647"/>
      <c r="AE113" s="5647"/>
      <c r="AF113" s="5647"/>
      <c r="AG113" s="5580" t="s">
        <v>2231</v>
      </c>
      <c r="AH113" s="5570" t="s">
        <v>6425</v>
      </c>
      <c r="AI113" s="5609">
        <v>12</v>
      </c>
      <c r="AJ113" s="5609">
        <v>12</v>
      </c>
      <c r="AK113" s="5785">
        <v>42843</v>
      </c>
      <c r="AL113" s="5785">
        <v>43094</v>
      </c>
      <c r="AM113" s="5744">
        <v>362929258</v>
      </c>
      <c r="AN113" s="5744">
        <v>362929258</v>
      </c>
      <c r="AO113" s="5574" t="s">
        <v>1713</v>
      </c>
    </row>
    <row r="114" spans="1:41" s="1033" customFormat="1" ht="30" customHeight="1" thickBot="1" x14ac:dyDescent="0.25">
      <c r="A114" s="5583" t="s">
        <v>161</v>
      </c>
      <c r="B114" s="5581" t="s">
        <v>125</v>
      </c>
      <c r="C114" s="5586" t="s">
        <v>126</v>
      </c>
      <c r="D114" s="5569" t="s">
        <v>2244</v>
      </c>
      <c r="E114" s="5589" t="s">
        <v>2245</v>
      </c>
      <c r="F114" s="5575" t="s">
        <v>2117</v>
      </c>
      <c r="G114" s="5657">
        <v>12</v>
      </c>
      <c r="H114" s="5657" t="s">
        <v>1</v>
      </c>
      <c r="I114" s="5657">
        <v>3</v>
      </c>
      <c r="J114" s="5650">
        <v>3</v>
      </c>
      <c r="K114" s="5568"/>
      <c r="L114" s="5645">
        <f t="shared" ref="L114" si="46">+M114+N114+O114+P114+Q114+R114+S114+T114</f>
        <v>146040000</v>
      </c>
      <c r="M114" s="5646">
        <v>146040000</v>
      </c>
      <c r="N114" s="5652"/>
      <c r="O114" s="5652"/>
      <c r="P114" s="5652"/>
      <c r="Q114" s="5652"/>
      <c r="R114" s="5652"/>
      <c r="S114" s="5652"/>
      <c r="T114" s="5652"/>
      <c r="U114" s="5731">
        <f t="shared" si="45"/>
        <v>146040000</v>
      </c>
      <c r="V114" s="5701">
        <v>146040000</v>
      </c>
      <c r="W114" s="5701"/>
      <c r="X114" s="5701"/>
      <c r="Y114" s="5701"/>
      <c r="Z114" s="5701"/>
      <c r="AA114" s="5701"/>
      <c r="AB114" s="5647"/>
      <c r="AC114" s="5647"/>
      <c r="AD114" s="5647"/>
      <c r="AE114" s="5647"/>
      <c r="AF114" s="5647"/>
      <c r="AG114" s="5580" t="s">
        <v>5855</v>
      </c>
      <c r="AH114" s="5570" t="s">
        <v>2248</v>
      </c>
      <c r="AI114" s="5609">
        <v>100</v>
      </c>
      <c r="AJ114" s="5609">
        <v>100</v>
      </c>
      <c r="AK114" s="5785">
        <v>42737</v>
      </c>
      <c r="AL114" s="5785">
        <v>42796</v>
      </c>
      <c r="AM114" s="5744">
        <v>146040000</v>
      </c>
      <c r="AN114" s="5744">
        <v>146040000</v>
      </c>
      <c r="AO114" s="5574" t="s">
        <v>1713</v>
      </c>
    </row>
    <row r="115" spans="1:41" s="839" customFormat="1" ht="30" customHeight="1" x14ac:dyDescent="0.2">
      <c r="A115" s="5583" t="s">
        <v>161</v>
      </c>
      <c r="B115" s="5581" t="s">
        <v>125</v>
      </c>
      <c r="C115" s="5586" t="s">
        <v>126</v>
      </c>
      <c r="D115" s="5569">
        <v>55</v>
      </c>
      <c r="E115" s="5589" t="s">
        <v>2254</v>
      </c>
      <c r="F115" s="5575" t="s">
        <v>2255</v>
      </c>
      <c r="G115" s="5657">
        <v>0</v>
      </c>
      <c r="H115" s="5657" t="s">
        <v>0</v>
      </c>
      <c r="I115" s="5657">
        <v>1</v>
      </c>
      <c r="J115" s="5650">
        <v>0.25</v>
      </c>
      <c r="K115" s="5568"/>
      <c r="L115" s="5645">
        <f t="shared" ref="L115" si="47">+M115+N115+O115+P115+Q115+R115+S115+T115</f>
        <v>1863512813</v>
      </c>
      <c r="M115" s="5646">
        <v>1644294974</v>
      </c>
      <c r="N115" s="5646"/>
      <c r="O115" s="5646"/>
      <c r="P115" s="5646"/>
      <c r="Q115" s="5646">
        <v>219217839</v>
      </c>
      <c r="R115" s="5646"/>
      <c r="S115" s="5646"/>
      <c r="T115" s="5646"/>
      <c r="U115" s="5731">
        <f t="shared" si="45"/>
        <v>1603243923</v>
      </c>
      <c r="V115" s="5701">
        <v>1399377066</v>
      </c>
      <c r="W115" s="5701"/>
      <c r="X115" s="5701"/>
      <c r="Y115" s="5701"/>
      <c r="Z115" s="5701">
        <v>203866857</v>
      </c>
      <c r="AA115" s="5701"/>
      <c r="AB115" s="5701"/>
      <c r="AC115" s="5701"/>
      <c r="AD115" s="5647"/>
      <c r="AE115" s="5647"/>
      <c r="AF115" s="5647"/>
      <c r="AG115" s="5580" t="s">
        <v>5856</v>
      </c>
      <c r="AH115" s="5570" t="s">
        <v>2248</v>
      </c>
      <c r="AI115" s="5609">
        <v>100</v>
      </c>
      <c r="AJ115" s="5609">
        <v>100</v>
      </c>
      <c r="AK115" s="5785">
        <v>42737</v>
      </c>
      <c r="AL115" s="5785">
        <v>42796</v>
      </c>
      <c r="AM115" s="5742">
        <v>90952746</v>
      </c>
      <c r="AN115" s="5742">
        <v>90952746</v>
      </c>
      <c r="AO115" s="5574" t="s">
        <v>1713</v>
      </c>
    </row>
    <row r="116" spans="1:41" ht="30" customHeight="1" x14ac:dyDescent="0.2">
      <c r="A116" s="5583" t="s">
        <v>161</v>
      </c>
      <c r="B116" s="5581" t="s">
        <v>125</v>
      </c>
      <c r="C116" s="5586" t="s">
        <v>126</v>
      </c>
      <c r="D116" s="5569">
        <v>55</v>
      </c>
      <c r="E116" s="5589" t="s">
        <v>2254</v>
      </c>
      <c r="F116" s="5575" t="s">
        <v>2255</v>
      </c>
      <c r="G116" s="5657">
        <v>0</v>
      </c>
      <c r="H116" s="5657" t="s">
        <v>0</v>
      </c>
      <c r="I116" s="5657">
        <v>1</v>
      </c>
      <c r="J116" s="5650">
        <v>0.25</v>
      </c>
      <c r="K116" s="5568"/>
      <c r="L116" s="5645"/>
      <c r="M116" s="5652"/>
      <c r="N116" s="5652"/>
      <c r="O116" s="5652"/>
      <c r="P116" s="5652"/>
      <c r="Q116" s="5652"/>
      <c r="R116" s="5652"/>
      <c r="S116" s="5652"/>
      <c r="T116" s="5652"/>
      <c r="U116" s="5731"/>
      <c r="V116" s="5647"/>
      <c r="W116" s="5647"/>
      <c r="X116" s="5647"/>
      <c r="Y116" s="5647"/>
      <c r="Z116" s="5647"/>
      <c r="AA116" s="5647"/>
      <c r="AB116" s="5647"/>
      <c r="AC116" s="5647"/>
      <c r="AD116" s="5647"/>
      <c r="AE116" s="5647"/>
      <c r="AF116" s="5647"/>
      <c r="AG116" s="5571" t="s">
        <v>5857</v>
      </c>
      <c r="AH116" s="5570" t="s">
        <v>6708</v>
      </c>
      <c r="AI116" s="5609">
        <v>1</v>
      </c>
      <c r="AJ116" s="5609">
        <v>1</v>
      </c>
      <c r="AK116" s="5785">
        <v>42866</v>
      </c>
      <c r="AL116" s="5785">
        <v>42870</v>
      </c>
      <c r="AM116" s="5742">
        <v>31011807</v>
      </c>
      <c r="AN116" s="5742">
        <v>31011807</v>
      </c>
      <c r="AO116" s="5574" t="s">
        <v>1713</v>
      </c>
    </row>
    <row r="117" spans="1:41" ht="30" customHeight="1" x14ac:dyDescent="0.2">
      <c r="A117" s="5583" t="s">
        <v>161</v>
      </c>
      <c r="B117" s="5581" t="s">
        <v>125</v>
      </c>
      <c r="C117" s="5586" t="s">
        <v>126</v>
      </c>
      <c r="D117" s="5569">
        <v>55</v>
      </c>
      <c r="E117" s="5589" t="s">
        <v>2254</v>
      </c>
      <c r="F117" s="5575" t="s">
        <v>2255</v>
      </c>
      <c r="G117" s="5657">
        <v>0</v>
      </c>
      <c r="H117" s="5657" t="s">
        <v>0</v>
      </c>
      <c r="I117" s="5657">
        <v>1</v>
      </c>
      <c r="J117" s="5650">
        <v>0.25</v>
      </c>
      <c r="K117" s="5568"/>
      <c r="L117" s="5645"/>
      <c r="M117" s="5652"/>
      <c r="N117" s="5652"/>
      <c r="O117" s="5652"/>
      <c r="P117" s="5652"/>
      <c r="Q117" s="5652"/>
      <c r="R117" s="5652"/>
      <c r="S117" s="5652"/>
      <c r="T117" s="5652"/>
      <c r="U117" s="5731"/>
      <c r="V117" s="5647"/>
      <c r="W117" s="5647"/>
      <c r="X117" s="5647"/>
      <c r="Y117" s="5647"/>
      <c r="Z117" s="5647"/>
      <c r="AA117" s="5647"/>
      <c r="AB117" s="5647"/>
      <c r="AC117" s="5647"/>
      <c r="AD117" s="5647"/>
      <c r="AE117" s="5647"/>
      <c r="AF117" s="5647"/>
      <c r="AG117" s="5580" t="s">
        <v>2271</v>
      </c>
      <c r="AH117" s="5570" t="s">
        <v>6425</v>
      </c>
      <c r="AI117" s="5609">
        <v>1</v>
      </c>
      <c r="AJ117" s="5609">
        <v>1</v>
      </c>
      <c r="AK117" s="5785">
        <v>42870</v>
      </c>
      <c r="AL117" s="5785">
        <v>42862</v>
      </c>
      <c r="AM117" s="5741">
        <v>38129617</v>
      </c>
      <c r="AN117" s="5741">
        <v>38129617</v>
      </c>
      <c r="AO117" s="5574" t="s">
        <v>1713</v>
      </c>
    </row>
    <row r="118" spans="1:41" ht="30" customHeight="1" x14ac:dyDescent="0.2">
      <c r="A118" s="5583" t="s">
        <v>161</v>
      </c>
      <c r="B118" s="5581" t="s">
        <v>125</v>
      </c>
      <c r="C118" s="5586" t="s">
        <v>126</v>
      </c>
      <c r="D118" s="5569">
        <v>55</v>
      </c>
      <c r="E118" s="5589" t="s">
        <v>2254</v>
      </c>
      <c r="F118" s="5575" t="s">
        <v>2255</v>
      </c>
      <c r="G118" s="5657">
        <v>0</v>
      </c>
      <c r="H118" s="5657" t="s">
        <v>0</v>
      </c>
      <c r="I118" s="5657">
        <v>1</v>
      </c>
      <c r="J118" s="5650">
        <v>0.25</v>
      </c>
      <c r="K118" s="5568"/>
      <c r="L118" s="5645"/>
      <c r="M118" s="5652"/>
      <c r="N118" s="5652"/>
      <c r="O118" s="5652"/>
      <c r="P118" s="5652"/>
      <c r="Q118" s="5652"/>
      <c r="R118" s="5652"/>
      <c r="S118" s="5652"/>
      <c r="T118" s="5652"/>
      <c r="U118" s="5731"/>
      <c r="V118" s="5647"/>
      <c r="W118" s="5647"/>
      <c r="X118" s="5647"/>
      <c r="Y118" s="5647"/>
      <c r="Z118" s="5647"/>
      <c r="AA118" s="5647"/>
      <c r="AB118" s="5647"/>
      <c r="AC118" s="5647"/>
      <c r="AD118" s="5647"/>
      <c r="AE118" s="5647"/>
      <c r="AF118" s="5647"/>
      <c r="AG118" s="5571" t="s">
        <v>2275</v>
      </c>
      <c r="AH118" s="5570" t="s">
        <v>6426</v>
      </c>
      <c r="AI118" s="5609">
        <v>100</v>
      </c>
      <c r="AJ118" s="5609">
        <v>100</v>
      </c>
      <c r="AK118" s="5785">
        <v>42906</v>
      </c>
      <c r="AL118" s="5785">
        <v>42916</v>
      </c>
      <c r="AM118" s="5742">
        <v>32920000</v>
      </c>
      <c r="AN118" s="5742">
        <v>32920000</v>
      </c>
      <c r="AO118" s="5574" t="s">
        <v>1713</v>
      </c>
    </row>
    <row r="119" spans="1:41" ht="30" customHeight="1" x14ac:dyDescent="0.2">
      <c r="A119" s="5583" t="s">
        <v>161</v>
      </c>
      <c r="B119" s="5581" t="s">
        <v>125</v>
      </c>
      <c r="C119" s="5586" t="s">
        <v>126</v>
      </c>
      <c r="D119" s="5569">
        <v>55</v>
      </c>
      <c r="E119" s="5589" t="s">
        <v>2254</v>
      </c>
      <c r="F119" s="5575" t="s">
        <v>2255</v>
      </c>
      <c r="G119" s="5657">
        <v>0</v>
      </c>
      <c r="H119" s="5657" t="s">
        <v>0</v>
      </c>
      <c r="I119" s="5657">
        <v>1</v>
      </c>
      <c r="J119" s="5650">
        <v>0.25</v>
      </c>
      <c r="K119" s="5568"/>
      <c r="L119" s="5645"/>
      <c r="M119" s="5652"/>
      <c r="N119" s="5652"/>
      <c r="O119" s="5652"/>
      <c r="P119" s="5652"/>
      <c r="Q119" s="5652"/>
      <c r="R119" s="5652"/>
      <c r="S119" s="5652"/>
      <c r="T119" s="5652"/>
      <c r="U119" s="5731"/>
      <c r="V119" s="5647"/>
      <c r="W119" s="5647"/>
      <c r="X119" s="5647"/>
      <c r="Y119" s="5647"/>
      <c r="Z119" s="5647"/>
      <c r="AA119" s="5647"/>
      <c r="AB119" s="5647"/>
      <c r="AC119" s="5647"/>
      <c r="AD119" s="5647"/>
      <c r="AE119" s="5647"/>
      <c r="AF119" s="5647"/>
      <c r="AG119" s="5571" t="s">
        <v>2281</v>
      </c>
      <c r="AH119" s="5570" t="s">
        <v>6426</v>
      </c>
      <c r="AI119" s="5609">
        <v>100</v>
      </c>
      <c r="AJ119" s="5609">
        <v>100</v>
      </c>
      <c r="AK119" s="5785">
        <v>42894</v>
      </c>
      <c r="AL119" s="5785">
        <v>43099</v>
      </c>
      <c r="AM119" s="5742">
        <v>177210500</v>
      </c>
      <c r="AN119" s="5742">
        <v>177210500</v>
      </c>
      <c r="AO119" s="5574" t="s">
        <v>1713</v>
      </c>
    </row>
    <row r="120" spans="1:41" s="839" customFormat="1" ht="30" customHeight="1" x14ac:dyDescent="0.2">
      <c r="A120" s="5583" t="s">
        <v>161</v>
      </c>
      <c r="B120" s="5581" t="s">
        <v>125</v>
      </c>
      <c r="C120" s="5586" t="s">
        <v>126</v>
      </c>
      <c r="D120" s="5569">
        <v>55</v>
      </c>
      <c r="E120" s="5589" t="s">
        <v>2254</v>
      </c>
      <c r="F120" s="5575" t="s">
        <v>2255</v>
      </c>
      <c r="G120" s="5657">
        <v>0</v>
      </c>
      <c r="H120" s="5657" t="s">
        <v>0</v>
      </c>
      <c r="I120" s="5657">
        <v>1</v>
      </c>
      <c r="J120" s="5650">
        <v>0.25</v>
      </c>
      <c r="K120" s="5568"/>
      <c r="L120" s="5645"/>
      <c r="M120" s="5652"/>
      <c r="N120" s="5652"/>
      <c r="O120" s="5652"/>
      <c r="P120" s="5652"/>
      <c r="Q120" s="5652"/>
      <c r="R120" s="5652"/>
      <c r="S120" s="5652"/>
      <c r="T120" s="5652"/>
      <c r="U120" s="5731">
        <f t="shared" si="45"/>
        <v>0</v>
      </c>
      <c r="V120" s="5647"/>
      <c r="W120" s="5647"/>
      <c r="X120" s="5647"/>
      <c r="Y120" s="5647"/>
      <c r="Z120" s="5647"/>
      <c r="AA120" s="5647"/>
      <c r="AB120" s="5647"/>
      <c r="AC120" s="5647"/>
      <c r="AD120" s="5647"/>
      <c r="AE120" s="5647"/>
      <c r="AF120" s="5647"/>
      <c r="AG120" s="5571" t="s">
        <v>5859</v>
      </c>
      <c r="AH120" s="5570" t="s">
        <v>6427</v>
      </c>
      <c r="AI120" s="5609">
        <v>100</v>
      </c>
      <c r="AJ120" s="5609">
        <v>100</v>
      </c>
      <c r="AK120" s="5785">
        <v>42894</v>
      </c>
      <c r="AL120" s="5785">
        <v>43099</v>
      </c>
      <c r="AM120" s="5741">
        <v>1493288143</v>
      </c>
      <c r="AN120" s="5741">
        <v>1233019253</v>
      </c>
      <c r="AO120" s="5574" t="s">
        <v>1713</v>
      </c>
    </row>
    <row r="121" spans="1:41" s="839" customFormat="1" ht="30" customHeight="1" x14ac:dyDescent="0.2">
      <c r="A121" s="5583" t="s">
        <v>161</v>
      </c>
      <c r="B121" s="5581" t="s">
        <v>125</v>
      </c>
      <c r="C121" s="5586" t="s">
        <v>126</v>
      </c>
      <c r="D121" s="5590">
        <v>56</v>
      </c>
      <c r="E121" s="5589" t="s">
        <v>2331</v>
      </c>
      <c r="F121" s="5575" t="s">
        <v>2332</v>
      </c>
      <c r="G121" s="5657">
        <v>250</v>
      </c>
      <c r="H121" s="5657" t="s">
        <v>0</v>
      </c>
      <c r="I121" s="5657">
        <v>400</v>
      </c>
      <c r="J121" s="5650"/>
      <c r="K121" s="5568"/>
      <c r="L121" s="5645">
        <f t="shared" si="42"/>
        <v>0</v>
      </c>
      <c r="M121" s="5652"/>
      <c r="N121" s="5652"/>
      <c r="O121" s="5652"/>
      <c r="P121" s="5652"/>
      <c r="Q121" s="5652"/>
      <c r="R121" s="5652"/>
      <c r="S121" s="5652"/>
      <c r="T121" s="5652"/>
      <c r="U121" s="5731">
        <f t="shared" si="45"/>
        <v>0</v>
      </c>
      <c r="V121" s="5647"/>
      <c r="W121" s="5647"/>
      <c r="X121" s="5647"/>
      <c r="Y121" s="5647"/>
      <c r="Z121" s="5647"/>
      <c r="AA121" s="5647"/>
      <c r="AB121" s="5647"/>
      <c r="AC121" s="5647"/>
      <c r="AD121" s="5647"/>
      <c r="AE121" s="5647"/>
      <c r="AF121" s="5647"/>
      <c r="AG121" s="5633"/>
      <c r="AH121" s="5633"/>
      <c r="AI121" s="5611"/>
      <c r="AJ121" s="5611"/>
      <c r="AK121" s="5786"/>
      <c r="AL121" s="5786"/>
      <c r="AM121" s="5746">
        <v>0</v>
      </c>
      <c r="AN121" s="5746">
        <v>0</v>
      </c>
      <c r="AO121" s="5574" t="s">
        <v>1713</v>
      </c>
    </row>
    <row r="122" spans="1:41" s="839" customFormat="1" ht="30" customHeight="1" x14ac:dyDescent="0.2">
      <c r="A122" s="5583" t="s">
        <v>161</v>
      </c>
      <c r="B122" s="5581" t="s">
        <v>125</v>
      </c>
      <c r="C122" s="5586" t="s">
        <v>126</v>
      </c>
      <c r="D122" s="5590" t="s">
        <v>2334</v>
      </c>
      <c r="E122" s="5589" t="s">
        <v>2335</v>
      </c>
      <c r="F122" s="5575" t="s">
        <v>2332</v>
      </c>
      <c r="G122" s="5657">
        <v>250</v>
      </c>
      <c r="H122" s="5657" t="s">
        <v>0</v>
      </c>
      <c r="I122" s="5657">
        <v>250</v>
      </c>
      <c r="J122" s="5650">
        <v>250</v>
      </c>
      <c r="K122" s="5710"/>
      <c r="L122" s="5645">
        <f t="shared" si="42"/>
        <v>303000000</v>
      </c>
      <c r="M122" s="5646">
        <v>303000000</v>
      </c>
      <c r="N122" s="5652"/>
      <c r="O122" s="5652"/>
      <c r="P122" s="5652"/>
      <c r="Q122" s="5652"/>
      <c r="R122" s="5652"/>
      <c r="S122" s="5652"/>
      <c r="T122" s="5652"/>
      <c r="U122" s="5731">
        <f t="shared" si="45"/>
        <v>263485200</v>
      </c>
      <c r="V122" s="5701">
        <v>263485200</v>
      </c>
      <c r="W122" s="5701"/>
      <c r="X122" s="5701"/>
      <c r="Y122" s="5701"/>
      <c r="Z122" s="5701"/>
      <c r="AA122" s="5701"/>
      <c r="AB122" s="5701"/>
      <c r="AC122" s="5701"/>
      <c r="AD122" s="5647"/>
      <c r="AE122" s="5647"/>
      <c r="AF122" s="5647"/>
      <c r="AG122" s="5571" t="s">
        <v>2337</v>
      </c>
      <c r="AH122" s="5570" t="s">
        <v>335</v>
      </c>
      <c r="AI122" s="5609">
        <v>100</v>
      </c>
      <c r="AJ122" s="5609">
        <v>100</v>
      </c>
      <c r="AK122" s="5785">
        <v>42811</v>
      </c>
      <c r="AL122" s="5785">
        <v>43099</v>
      </c>
      <c r="AM122" s="5742">
        <v>303000000</v>
      </c>
      <c r="AN122" s="5742">
        <v>263485200</v>
      </c>
      <c r="AO122" s="5574" t="s">
        <v>1713</v>
      </c>
    </row>
    <row r="123" spans="1:41" s="839" customFormat="1" ht="30" customHeight="1" x14ac:dyDescent="0.2">
      <c r="A123" s="5583" t="s">
        <v>161</v>
      </c>
      <c r="B123" s="5581" t="s">
        <v>125</v>
      </c>
      <c r="C123" s="5586" t="s">
        <v>126</v>
      </c>
      <c r="D123" s="5590" t="s">
        <v>2341</v>
      </c>
      <c r="E123" s="5589" t="s">
        <v>2342</v>
      </c>
      <c r="F123" s="5575" t="s">
        <v>2332</v>
      </c>
      <c r="G123" s="5657">
        <v>252</v>
      </c>
      <c r="H123" s="5657" t="s">
        <v>0</v>
      </c>
      <c r="I123" s="5657">
        <v>150</v>
      </c>
      <c r="J123" s="5650"/>
      <c r="K123" s="5568"/>
      <c r="L123" s="5645">
        <f t="shared" si="42"/>
        <v>0</v>
      </c>
      <c r="M123" s="5652"/>
      <c r="N123" s="5652"/>
      <c r="O123" s="5652"/>
      <c r="P123" s="5652"/>
      <c r="Q123" s="5652"/>
      <c r="R123" s="5652"/>
      <c r="S123" s="5652"/>
      <c r="T123" s="5652"/>
      <c r="U123" s="5731">
        <f t="shared" si="45"/>
        <v>0</v>
      </c>
      <c r="V123" s="5647"/>
      <c r="W123" s="5647"/>
      <c r="X123" s="5647"/>
      <c r="Y123" s="5647"/>
      <c r="Z123" s="5647"/>
      <c r="AA123" s="5647"/>
      <c r="AB123" s="5647"/>
      <c r="AC123" s="5647"/>
      <c r="AD123" s="5647"/>
      <c r="AE123" s="5647"/>
      <c r="AF123" s="5647"/>
      <c r="AG123" s="5571"/>
      <c r="AH123" s="5570"/>
      <c r="AI123" s="5609"/>
      <c r="AJ123" s="5609"/>
      <c r="AK123" s="5785"/>
      <c r="AL123" s="5785"/>
      <c r="AM123" s="5742">
        <v>0</v>
      </c>
      <c r="AN123" s="5742">
        <v>0</v>
      </c>
      <c r="AO123" s="5574" t="s">
        <v>1713</v>
      </c>
    </row>
    <row r="124" spans="1:41" ht="30" customHeight="1" x14ac:dyDescent="0.2">
      <c r="A124" s="5583" t="s">
        <v>161</v>
      </c>
      <c r="B124" s="5581" t="s">
        <v>125</v>
      </c>
      <c r="C124" s="5586" t="s">
        <v>126</v>
      </c>
      <c r="D124" s="5569">
        <v>57</v>
      </c>
      <c r="E124" s="5589" t="s">
        <v>1574</v>
      </c>
      <c r="F124" s="5575" t="s">
        <v>1575</v>
      </c>
      <c r="G124" s="5611">
        <v>0</v>
      </c>
      <c r="H124" s="5611" t="s">
        <v>0</v>
      </c>
      <c r="I124" s="5611">
        <v>3</v>
      </c>
      <c r="J124" s="5650">
        <v>1</v>
      </c>
      <c r="K124" s="5568"/>
      <c r="L124" s="5658">
        <f t="shared" ref="L124" si="48">+M124+N124+O124+P124+Q124+R124+S124+T124</f>
        <v>26999000</v>
      </c>
      <c r="M124" s="5646"/>
      <c r="N124" s="5646"/>
      <c r="O124" s="5646"/>
      <c r="P124" s="5646"/>
      <c r="Q124" s="5646">
        <v>26999000</v>
      </c>
      <c r="R124" s="5646"/>
      <c r="S124" s="5646"/>
      <c r="T124" s="5646"/>
      <c r="U124" s="5732">
        <f>V124+W124+X124+Y124+Z124+AA124+AB124+AC124+AD124+AE124+AF124</f>
        <v>26999000</v>
      </c>
      <c r="V124" s="5701"/>
      <c r="W124" s="5701"/>
      <c r="X124" s="5701"/>
      <c r="Y124" s="5701"/>
      <c r="Z124" s="5701">
        <v>26999000</v>
      </c>
      <c r="AA124" s="5701"/>
      <c r="AB124" s="5647"/>
      <c r="AC124" s="5647"/>
      <c r="AD124" s="5647"/>
      <c r="AE124" s="5647"/>
      <c r="AF124" s="5647"/>
      <c r="AG124" s="5570" t="s">
        <v>1576</v>
      </c>
      <c r="AH124" s="5570" t="s">
        <v>6428</v>
      </c>
      <c r="AI124" s="5609">
        <v>3</v>
      </c>
      <c r="AJ124" s="5609">
        <v>3</v>
      </c>
      <c r="AK124" s="5785">
        <v>42857</v>
      </c>
      <c r="AL124" s="5787">
        <v>43098</v>
      </c>
      <c r="AM124" s="5741">
        <v>26999000</v>
      </c>
      <c r="AN124" s="5741">
        <v>26999000</v>
      </c>
      <c r="AO124" s="5574" t="s">
        <v>1567</v>
      </c>
    </row>
    <row r="125" spans="1:41" ht="30" customHeight="1" x14ac:dyDescent="0.2">
      <c r="A125" s="5583" t="s">
        <v>161</v>
      </c>
      <c r="B125" s="5581" t="s">
        <v>125</v>
      </c>
      <c r="C125" s="5586" t="s">
        <v>126</v>
      </c>
      <c r="D125" s="5569">
        <v>57</v>
      </c>
      <c r="E125" s="5589" t="s">
        <v>1574</v>
      </c>
      <c r="F125" s="5575" t="s">
        <v>1575</v>
      </c>
      <c r="G125" s="5611">
        <v>0</v>
      </c>
      <c r="H125" s="5611" t="s">
        <v>0</v>
      </c>
      <c r="I125" s="5611">
        <v>3</v>
      </c>
      <c r="J125" s="5650">
        <v>1</v>
      </c>
      <c r="K125" s="5568"/>
      <c r="L125" s="5658"/>
      <c r="M125" s="5646"/>
      <c r="N125" s="5646"/>
      <c r="O125" s="5646"/>
      <c r="P125" s="5646"/>
      <c r="Q125" s="5646"/>
      <c r="R125" s="5646"/>
      <c r="S125" s="5646"/>
      <c r="T125" s="5646"/>
      <c r="U125" s="5732">
        <f>V125+W125+X125+Y125+Z125+AA125+AB125+AC125+AD125+AE125+AF125</f>
        <v>0</v>
      </c>
      <c r="V125" s="5647"/>
      <c r="W125" s="5647"/>
      <c r="X125" s="5647"/>
      <c r="Y125" s="5647"/>
      <c r="Z125" s="5647"/>
      <c r="AA125" s="5647"/>
      <c r="AB125" s="5647"/>
      <c r="AC125" s="5647"/>
      <c r="AD125" s="5647"/>
      <c r="AE125" s="5647"/>
      <c r="AF125" s="5647"/>
      <c r="AG125" s="5571" t="s">
        <v>1581</v>
      </c>
      <c r="AH125" s="5570" t="s">
        <v>6417</v>
      </c>
      <c r="AI125" s="5609">
        <v>1</v>
      </c>
      <c r="AJ125" s="5609">
        <v>1</v>
      </c>
      <c r="AK125" s="5785">
        <v>42926</v>
      </c>
      <c r="AL125" s="5787">
        <v>43098</v>
      </c>
      <c r="AM125" s="5741">
        <v>0</v>
      </c>
      <c r="AN125" s="5741"/>
      <c r="AO125" s="5574" t="s">
        <v>1567</v>
      </c>
    </row>
    <row r="126" spans="1:41" ht="30" customHeight="1" x14ac:dyDescent="0.2">
      <c r="A126" s="5583" t="s">
        <v>161</v>
      </c>
      <c r="B126" s="5581" t="s">
        <v>125</v>
      </c>
      <c r="C126" s="5586" t="s">
        <v>126</v>
      </c>
      <c r="D126" s="5569">
        <v>58</v>
      </c>
      <c r="E126" s="5589" t="s">
        <v>37</v>
      </c>
      <c r="F126" s="5575" t="s">
        <v>38</v>
      </c>
      <c r="G126" s="5657">
        <v>0</v>
      </c>
      <c r="H126" s="5657" t="s">
        <v>0</v>
      </c>
      <c r="I126" s="5657">
        <v>2</v>
      </c>
      <c r="J126" s="5644">
        <v>1</v>
      </c>
      <c r="K126" s="5568"/>
      <c r="L126" s="5645">
        <f t="shared" ref="L126:L159" si="49">+M126+N126+O126+P126+Q126+R126+S126+T126</f>
        <v>6000000</v>
      </c>
      <c r="M126" s="5646">
        <v>6000000</v>
      </c>
      <c r="N126" s="5646"/>
      <c r="O126" s="5646"/>
      <c r="P126" s="5646"/>
      <c r="Q126" s="5646"/>
      <c r="R126" s="5646"/>
      <c r="S126" s="5646"/>
      <c r="T126" s="5646"/>
      <c r="U126" s="5730">
        <f t="shared" ref="U126" si="50">SUBTOTAL(9,V126:AC126)</f>
        <v>6000000</v>
      </c>
      <c r="V126" s="5701">
        <v>6000000</v>
      </c>
      <c r="W126" s="5701"/>
      <c r="X126" s="5701"/>
      <c r="Y126" s="5701"/>
      <c r="Z126" s="5701"/>
      <c r="AA126" s="5701"/>
      <c r="AB126" s="5701"/>
      <c r="AC126" s="5701"/>
      <c r="AD126" s="5647"/>
      <c r="AE126" s="5647"/>
      <c r="AF126" s="5647"/>
      <c r="AG126" s="5571" t="s">
        <v>5860</v>
      </c>
      <c r="AH126" s="5570" t="s">
        <v>382</v>
      </c>
      <c r="AI126" s="5609">
        <v>1</v>
      </c>
      <c r="AJ126" s="5609">
        <v>1</v>
      </c>
      <c r="AK126" s="5785">
        <v>42887</v>
      </c>
      <c r="AL126" s="5785">
        <v>42977</v>
      </c>
      <c r="AM126" s="5741">
        <v>6000000</v>
      </c>
      <c r="AN126" s="5741">
        <v>6000000</v>
      </c>
      <c r="AO126" s="5574" t="s">
        <v>134</v>
      </c>
    </row>
    <row r="127" spans="1:41" s="839" customFormat="1" ht="30" customHeight="1" x14ac:dyDescent="0.2">
      <c r="A127" s="5583" t="s">
        <v>161</v>
      </c>
      <c r="B127" s="5588" t="s">
        <v>127</v>
      </c>
      <c r="C127" s="5582" t="s">
        <v>6609</v>
      </c>
      <c r="D127" s="5569">
        <v>59</v>
      </c>
      <c r="E127" s="5589" t="s">
        <v>2344</v>
      </c>
      <c r="F127" s="5575" t="s">
        <v>2345</v>
      </c>
      <c r="G127" s="5657">
        <v>0</v>
      </c>
      <c r="H127" s="5657" t="s">
        <v>0</v>
      </c>
      <c r="I127" s="5657">
        <v>1</v>
      </c>
      <c r="J127" s="5650">
        <v>0.25</v>
      </c>
      <c r="K127" s="5710"/>
      <c r="L127" s="5645">
        <f t="shared" ref="L127" si="51">+M127+N127+O127+P127+Q127+R127+S127+T127</f>
        <v>30000000</v>
      </c>
      <c r="M127" s="5652">
        <v>30000000</v>
      </c>
      <c r="N127" s="5652"/>
      <c r="O127" s="5652"/>
      <c r="P127" s="5652"/>
      <c r="Q127" s="5652"/>
      <c r="R127" s="5652"/>
      <c r="S127" s="5652"/>
      <c r="T127" s="5652"/>
      <c r="U127" s="5731">
        <f t="shared" ref="U127:U132" si="52">V127+W127+X127+Y127+Z127+AA127+AB127+AC127</f>
        <v>30000000</v>
      </c>
      <c r="V127" s="5773">
        <v>30000000</v>
      </c>
      <c r="W127" s="5647"/>
      <c r="X127" s="5647"/>
      <c r="Y127" s="5647"/>
      <c r="Z127" s="5647"/>
      <c r="AA127" s="5647"/>
      <c r="AB127" s="5647"/>
      <c r="AC127" s="5647"/>
      <c r="AD127" s="5647"/>
      <c r="AE127" s="5647"/>
      <c r="AF127" s="5647"/>
      <c r="AG127" s="5571" t="s">
        <v>5826</v>
      </c>
      <c r="AH127" s="5570" t="s">
        <v>5861</v>
      </c>
      <c r="AI127" s="5609">
        <v>100</v>
      </c>
      <c r="AJ127" s="5609">
        <v>100</v>
      </c>
      <c r="AK127" s="5785">
        <v>42842</v>
      </c>
      <c r="AL127" s="5785">
        <v>43098</v>
      </c>
      <c r="AM127" s="5742">
        <v>30000000</v>
      </c>
      <c r="AN127" s="5742">
        <v>30000000</v>
      </c>
      <c r="AO127" s="5574" t="s">
        <v>1713</v>
      </c>
    </row>
    <row r="128" spans="1:41" s="839" customFormat="1" ht="30" customHeight="1" x14ac:dyDescent="0.2">
      <c r="A128" s="5583" t="s">
        <v>161</v>
      </c>
      <c r="B128" s="5588" t="s">
        <v>127</v>
      </c>
      <c r="C128" s="5582" t="s">
        <v>6609</v>
      </c>
      <c r="D128" s="5569">
        <v>60</v>
      </c>
      <c r="E128" s="5589" t="s">
        <v>6610</v>
      </c>
      <c r="F128" s="5575" t="s">
        <v>2352</v>
      </c>
      <c r="G128" s="5657">
        <v>0</v>
      </c>
      <c r="H128" s="5657" t="s">
        <v>0</v>
      </c>
      <c r="I128" s="5657">
        <v>1</v>
      </c>
      <c r="J128" s="5650">
        <v>0.25</v>
      </c>
      <c r="K128" s="5710"/>
      <c r="L128" s="5645">
        <f t="shared" ref="L128:L132" si="53">+M128+N128+O128+P128+Q128+R128+S128+T128</f>
        <v>0</v>
      </c>
      <c r="M128" s="5652"/>
      <c r="N128" s="5652"/>
      <c r="O128" s="5652"/>
      <c r="P128" s="5652"/>
      <c r="Q128" s="5652"/>
      <c r="R128" s="5652"/>
      <c r="S128" s="5652"/>
      <c r="T128" s="5652"/>
      <c r="U128" s="5731">
        <f t="shared" si="52"/>
        <v>0</v>
      </c>
      <c r="V128" s="5647"/>
      <c r="W128" s="5647"/>
      <c r="X128" s="5647"/>
      <c r="Y128" s="5647"/>
      <c r="Z128" s="5647"/>
      <c r="AA128" s="5647"/>
      <c r="AB128" s="5647"/>
      <c r="AC128" s="5647"/>
      <c r="AD128" s="5647"/>
      <c r="AE128" s="5647"/>
      <c r="AF128" s="5647"/>
      <c r="AG128" s="5571"/>
      <c r="AH128" s="5570"/>
      <c r="AI128" s="5609"/>
      <c r="AJ128" s="5609"/>
      <c r="AK128" s="5785"/>
      <c r="AL128" s="5785"/>
      <c r="AM128" s="5742">
        <v>0</v>
      </c>
      <c r="AN128" s="5742">
        <v>0</v>
      </c>
      <c r="AO128" s="5574" t="s">
        <v>1713</v>
      </c>
    </row>
    <row r="129" spans="1:41" s="839" customFormat="1" ht="39.75" customHeight="1" x14ac:dyDescent="0.2">
      <c r="A129" s="5583" t="s">
        <v>161</v>
      </c>
      <c r="B129" s="5588" t="s">
        <v>127</v>
      </c>
      <c r="C129" s="5582" t="s">
        <v>6609</v>
      </c>
      <c r="D129" s="5569">
        <v>61</v>
      </c>
      <c r="E129" s="5589" t="s">
        <v>2353</v>
      </c>
      <c r="F129" s="5575" t="s">
        <v>2354</v>
      </c>
      <c r="G129" s="5657">
        <v>0</v>
      </c>
      <c r="H129" s="5657" t="s">
        <v>0</v>
      </c>
      <c r="I129" s="5657">
        <v>50</v>
      </c>
      <c r="J129" s="5650">
        <v>12.5</v>
      </c>
      <c r="K129" s="5710"/>
      <c r="L129" s="5645">
        <f t="shared" ref="L129" si="54">+M129+N129+O129+P129+Q129+R129+S129+T129</f>
        <v>159000000</v>
      </c>
      <c r="M129" s="5646">
        <v>159000000</v>
      </c>
      <c r="N129" s="5652"/>
      <c r="O129" s="5652"/>
      <c r="P129" s="5652"/>
      <c r="Q129" s="5652"/>
      <c r="R129" s="5652"/>
      <c r="S129" s="5652"/>
      <c r="T129" s="5652"/>
      <c r="U129" s="5731">
        <f t="shared" si="52"/>
        <v>158999600</v>
      </c>
      <c r="V129" s="5701">
        <v>158999600</v>
      </c>
      <c r="W129" s="5701"/>
      <c r="X129" s="5701"/>
      <c r="Y129" s="5701"/>
      <c r="Z129" s="5701"/>
      <c r="AA129" s="5701"/>
      <c r="AB129" s="5701"/>
      <c r="AC129" s="5701"/>
      <c r="AD129" s="5647"/>
      <c r="AE129" s="5647"/>
      <c r="AF129" s="5647"/>
      <c r="AG129" s="5571" t="s">
        <v>5862</v>
      </c>
      <c r="AH129" s="5570" t="s">
        <v>2355</v>
      </c>
      <c r="AI129" s="5609">
        <v>100</v>
      </c>
      <c r="AJ129" s="5609">
        <v>100</v>
      </c>
      <c r="AK129" s="5785" t="s">
        <v>6635</v>
      </c>
      <c r="AL129" s="5785">
        <v>43089</v>
      </c>
      <c r="AM129" s="5742">
        <v>79000000</v>
      </c>
      <c r="AN129" s="5742">
        <v>78999600</v>
      </c>
      <c r="AO129" s="5574" t="s">
        <v>1713</v>
      </c>
    </row>
    <row r="130" spans="1:41" s="839" customFormat="1" ht="39.75" customHeight="1" x14ac:dyDescent="0.2">
      <c r="A130" s="5583" t="s">
        <v>161</v>
      </c>
      <c r="B130" s="5588" t="s">
        <v>127</v>
      </c>
      <c r="C130" s="5582" t="s">
        <v>6609</v>
      </c>
      <c r="D130" s="5569">
        <v>61</v>
      </c>
      <c r="E130" s="5589" t="s">
        <v>2353</v>
      </c>
      <c r="F130" s="5575" t="s">
        <v>2354</v>
      </c>
      <c r="G130" s="5657">
        <v>0</v>
      </c>
      <c r="H130" s="5657" t="s">
        <v>0</v>
      </c>
      <c r="I130" s="5657">
        <v>50</v>
      </c>
      <c r="J130" s="5650"/>
      <c r="K130" s="5710"/>
      <c r="L130" s="5645"/>
      <c r="M130" s="5646"/>
      <c r="N130" s="5652"/>
      <c r="O130" s="5652"/>
      <c r="P130" s="5652"/>
      <c r="Q130" s="5652"/>
      <c r="R130" s="5652"/>
      <c r="S130" s="5652"/>
      <c r="T130" s="5652"/>
      <c r="U130" s="5731"/>
      <c r="V130" s="5701"/>
      <c r="W130" s="5701"/>
      <c r="X130" s="5701"/>
      <c r="Y130" s="5701"/>
      <c r="Z130" s="5701"/>
      <c r="AA130" s="5701"/>
      <c r="AB130" s="5701"/>
      <c r="AC130" s="5701"/>
      <c r="AD130" s="5647"/>
      <c r="AE130" s="5647"/>
      <c r="AF130" s="5647"/>
      <c r="AG130" s="5571" t="s">
        <v>6725</v>
      </c>
      <c r="AH130" s="5570" t="s">
        <v>382</v>
      </c>
      <c r="AI130" s="5609">
        <v>1</v>
      </c>
      <c r="AJ130" s="5609">
        <v>0.2</v>
      </c>
      <c r="AK130" s="5785">
        <v>42736</v>
      </c>
      <c r="AL130" s="5785">
        <v>43099</v>
      </c>
      <c r="AM130" s="5742">
        <v>80000000</v>
      </c>
      <c r="AN130" s="5742">
        <v>80000000</v>
      </c>
      <c r="AO130" s="5574" t="s">
        <v>1713</v>
      </c>
    </row>
    <row r="131" spans="1:41" s="839" customFormat="1" ht="30" customHeight="1" x14ac:dyDescent="0.2">
      <c r="A131" s="5583" t="s">
        <v>161</v>
      </c>
      <c r="B131" s="5588" t="s">
        <v>127</v>
      </c>
      <c r="C131" s="5582" t="s">
        <v>6609</v>
      </c>
      <c r="D131" s="5569">
        <v>62</v>
      </c>
      <c r="E131" s="5589" t="s">
        <v>2375</v>
      </c>
      <c r="F131" s="5575" t="s">
        <v>2376</v>
      </c>
      <c r="G131" s="5657">
        <v>0</v>
      </c>
      <c r="H131" s="5657" t="s">
        <v>0</v>
      </c>
      <c r="I131" s="5657">
        <v>4</v>
      </c>
      <c r="J131" s="5650">
        <v>1</v>
      </c>
      <c r="K131" s="5568"/>
      <c r="L131" s="5645">
        <f t="shared" ref="L131" si="55">+M131+N131+O131+P131+Q131+R131+S131+T131</f>
        <v>15000000</v>
      </c>
      <c r="M131" s="5652">
        <v>15000000</v>
      </c>
      <c r="N131" s="5652"/>
      <c r="O131" s="5652"/>
      <c r="P131" s="5652"/>
      <c r="Q131" s="5652"/>
      <c r="R131" s="5652"/>
      <c r="S131" s="5652"/>
      <c r="T131" s="5652"/>
      <c r="U131" s="5731">
        <f t="shared" si="52"/>
        <v>15000000</v>
      </c>
      <c r="V131" s="5701">
        <v>15000000</v>
      </c>
      <c r="W131" s="5701"/>
      <c r="X131" s="5701"/>
      <c r="Y131" s="5701"/>
      <c r="Z131" s="5701"/>
      <c r="AA131" s="5701"/>
      <c r="AB131" s="5701"/>
      <c r="AC131" s="5701"/>
      <c r="AD131" s="5647"/>
      <c r="AE131" s="5647"/>
      <c r="AF131" s="5647"/>
      <c r="AG131" s="5571" t="s">
        <v>6639</v>
      </c>
      <c r="AH131" s="5570" t="s">
        <v>6701</v>
      </c>
      <c r="AI131" s="5609">
        <v>1</v>
      </c>
      <c r="AJ131" s="5609">
        <v>1</v>
      </c>
      <c r="AK131" s="5785">
        <v>42736</v>
      </c>
      <c r="AL131" s="5785">
        <v>43100</v>
      </c>
      <c r="AM131" s="5742">
        <v>15000000</v>
      </c>
      <c r="AN131" s="5742">
        <v>15000000</v>
      </c>
      <c r="AO131" s="5574" t="s">
        <v>1713</v>
      </c>
    </row>
    <row r="132" spans="1:41" s="839" customFormat="1" ht="30" customHeight="1" x14ac:dyDescent="0.2">
      <c r="A132" s="5583" t="s">
        <v>161</v>
      </c>
      <c r="B132" s="5588" t="s">
        <v>127</v>
      </c>
      <c r="C132" s="5582" t="s">
        <v>6609</v>
      </c>
      <c r="D132" s="5569">
        <v>63</v>
      </c>
      <c r="E132" s="5589" t="s">
        <v>2377</v>
      </c>
      <c r="F132" s="5575" t="s">
        <v>2378</v>
      </c>
      <c r="G132" s="5657">
        <v>0</v>
      </c>
      <c r="H132" s="5657" t="s">
        <v>0</v>
      </c>
      <c r="I132" s="5657">
        <v>1</v>
      </c>
      <c r="J132" s="5650">
        <v>0.33</v>
      </c>
      <c r="K132" s="5568"/>
      <c r="L132" s="5645">
        <f t="shared" si="53"/>
        <v>0</v>
      </c>
      <c r="M132" s="5652"/>
      <c r="N132" s="5652"/>
      <c r="O132" s="5652"/>
      <c r="P132" s="5652"/>
      <c r="Q132" s="5652"/>
      <c r="R132" s="5652"/>
      <c r="S132" s="5652"/>
      <c r="T132" s="5652"/>
      <c r="U132" s="5731">
        <f t="shared" si="52"/>
        <v>0</v>
      </c>
      <c r="V132" s="5647"/>
      <c r="W132" s="5647"/>
      <c r="X132" s="5647"/>
      <c r="Y132" s="5647"/>
      <c r="Z132" s="5647"/>
      <c r="AA132" s="5647"/>
      <c r="AB132" s="5647"/>
      <c r="AC132" s="5647"/>
      <c r="AD132" s="5647"/>
      <c r="AE132" s="5647"/>
      <c r="AF132" s="5647"/>
      <c r="AG132" s="5571"/>
      <c r="AH132" s="5570"/>
      <c r="AI132" s="5609"/>
      <c r="AJ132" s="5609"/>
      <c r="AK132" s="5785"/>
      <c r="AL132" s="5785"/>
      <c r="AM132" s="5742">
        <v>0</v>
      </c>
      <c r="AN132" s="5742">
        <v>0</v>
      </c>
      <c r="AO132" s="5574" t="s">
        <v>1713</v>
      </c>
    </row>
    <row r="133" spans="1:41" ht="30" customHeight="1" x14ac:dyDescent="0.2">
      <c r="A133" s="5583" t="s">
        <v>161</v>
      </c>
      <c r="B133" s="5588" t="s">
        <v>127</v>
      </c>
      <c r="C133" s="5582" t="s">
        <v>6609</v>
      </c>
      <c r="D133" s="5569">
        <v>64</v>
      </c>
      <c r="E133" s="5589" t="s">
        <v>6611</v>
      </c>
      <c r="F133" s="5575" t="s">
        <v>6612</v>
      </c>
      <c r="G133" s="5657">
        <v>0</v>
      </c>
      <c r="H133" s="5657" t="s">
        <v>0</v>
      </c>
      <c r="I133" s="5657">
        <v>300</v>
      </c>
      <c r="J133" s="5650">
        <v>93</v>
      </c>
      <c r="K133" s="5568"/>
      <c r="L133" s="5645">
        <f t="shared" ref="L133" si="56">+M133+N133+O133+P133+Q133+R133+S133+T133</f>
        <v>0</v>
      </c>
      <c r="M133" s="5646"/>
      <c r="N133" s="5646"/>
      <c r="O133" s="5646"/>
      <c r="P133" s="5646"/>
      <c r="Q133" s="5646"/>
      <c r="R133" s="5646"/>
      <c r="S133" s="5646"/>
      <c r="T133" s="5646"/>
      <c r="U133" s="5731">
        <f>V133+W133+X133+Y133+Z133+AA133+AB133+AC133+AD133+AE133+AF133</f>
        <v>0</v>
      </c>
      <c r="V133" s="5647"/>
      <c r="W133" s="5647"/>
      <c r="X133" s="5647"/>
      <c r="Y133" s="5647"/>
      <c r="Z133" s="5647"/>
      <c r="AA133" s="5647"/>
      <c r="AB133" s="5647"/>
      <c r="AC133" s="5647"/>
      <c r="AD133" s="5647"/>
      <c r="AE133" s="5647"/>
      <c r="AF133" s="5647"/>
      <c r="AG133" s="5571" t="s">
        <v>5863</v>
      </c>
      <c r="AH133" s="5570" t="s">
        <v>6702</v>
      </c>
      <c r="AI133" s="5609">
        <v>20</v>
      </c>
      <c r="AJ133" s="5609">
        <v>0</v>
      </c>
      <c r="AK133" s="5785">
        <v>42736</v>
      </c>
      <c r="AL133" s="5785">
        <v>43100</v>
      </c>
      <c r="AM133" s="5741">
        <v>0</v>
      </c>
      <c r="AN133" s="5741">
        <v>0</v>
      </c>
      <c r="AO133" s="5574" t="s">
        <v>1567</v>
      </c>
    </row>
    <row r="134" spans="1:41" ht="30" customHeight="1" x14ac:dyDescent="0.2">
      <c r="A134" s="5583" t="s">
        <v>161</v>
      </c>
      <c r="B134" s="5588" t="s">
        <v>127</v>
      </c>
      <c r="C134" s="5582" t="s">
        <v>6609</v>
      </c>
      <c r="D134" s="5569">
        <v>64</v>
      </c>
      <c r="E134" s="5589" t="s">
        <v>6611</v>
      </c>
      <c r="F134" s="5575" t="s">
        <v>6612</v>
      </c>
      <c r="G134" s="5657"/>
      <c r="H134" s="5657"/>
      <c r="I134" s="5657"/>
      <c r="J134" s="5650"/>
      <c r="K134" s="5568"/>
      <c r="L134" s="5645"/>
      <c r="M134" s="5646"/>
      <c r="N134" s="5646"/>
      <c r="O134" s="5646"/>
      <c r="P134" s="5646"/>
      <c r="Q134" s="5646"/>
      <c r="R134" s="5646"/>
      <c r="S134" s="5646"/>
      <c r="T134" s="5646"/>
      <c r="U134" s="5731"/>
      <c r="V134" s="5647"/>
      <c r="W134" s="5647"/>
      <c r="X134" s="5647"/>
      <c r="Y134" s="5647"/>
      <c r="Z134" s="5647"/>
      <c r="AA134" s="5647"/>
      <c r="AB134" s="5647"/>
      <c r="AC134" s="5647"/>
      <c r="AD134" s="5647"/>
      <c r="AE134" s="5647"/>
      <c r="AF134" s="5647"/>
      <c r="AG134" s="5571" t="s">
        <v>5864</v>
      </c>
      <c r="AH134" s="5570" t="s">
        <v>330</v>
      </c>
      <c r="AI134" s="5609">
        <v>100</v>
      </c>
      <c r="AJ134" s="5609">
        <v>0</v>
      </c>
      <c r="AK134" s="5785">
        <v>42736</v>
      </c>
      <c r="AL134" s="5785">
        <v>43100</v>
      </c>
      <c r="AM134" s="5741">
        <v>0</v>
      </c>
      <c r="AN134" s="5741">
        <v>0</v>
      </c>
      <c r="AO134" s="5574" t="s">
        <v>1567</v>
      </c>
    </row>
    <row r="135" spans="1:41" ht="30" customHeight="1" x14ac:dyDescent="0.2">
      <c r="A135" s="5583" t="s">
        <v>161</v>
      </c>
      <c r="B135" s="5588" t="s">
        <v>127</v>
      </c>
      <c r="C135" s="5582" t="s">
        <v>6609</v>
      </c>
      <c r="D135" s="5569">
        <v>64</v>
      </c>
      <c r="E135" s="5589" t="s">
        <v>6611</v>
      </c>
      <c r="F135" s="5575" t="s">
        <v>6612</v>
      </c>
      <c r="G135" s="5657">
        <v>0</v>
      </c>
      <c r="H135" s="5657" t="s">
        <v>0</v>
      </c>
      <c r="I135" s="5657">
        <v>300</v>
      </c>
      <c r="J135" s="5650">
        <v>93</v>
      </c>
      <c r="K135" s="5568"/>
      <c r="L135" s="5645"/>
      <c r="M135" s="5646"/>
      <c r="N135" s="5646"/>
      <c r="O135" s="5646"/>
      <c r="P135" s="5646"/>
      <c r="Q135" s="5646"/>
      <c r="R135" s="5646"/>
      <c r="S135" s="5646"/>
      <c r="T135" s="5646"/>
      <c r="U135" s="5731">
        <f>V135+W135+X135+Y135+Z135+AA135+AB135+AC135+AD135+AE135+AF135</f>
        <v>0</v>
      </c>
      <c r="V135" s="5647"/>
      <c r="W135" s="5647"/>
      <c r="X135" s="5647"/>
      <c r="Y135" s="5647"/>
      <c r="Z135" s="5647"/>
      <c r="AA135" s="5647"/>
      <c r="AB135" s="5647"/>
      <c r="AC135" s="5647"/>
      <c r="AD135" s="5647"/>
      <c r="AE135" s="5647"/>
      <c r="AF135" s="5647"/>
      <c r="AG135" s="5571" t="s">
        <v>1585</v>
      </c>
      <c r="AH135" s="5570" t="s">
        <v>6726</v>
      </c>
      <c r="AI135" s="5609">
        <v>50</v>
      </c>
      <c r="AJ135" s="5609">
        <v>0</v>
      </c>
      <c r="AK135" s="5785">
        <v>42736</v>
      </c>
      <c r="AL135" s="5785">
        <v>43100</v>
      </c>
      <c r="AM135" s="5741">
        <v>0</v>
      </c>
      <c r="AN135" s="5741">
        <v>0</v>
      </c>
      <c r="AO135" s="5574" t="s">
        <v>1567</v>
      </c>
    </row>
    <row r="136" spans="1:41" s="839" customFormat="1" ht="30" customHeight="1" x14ac:dyDescent="0.2">
      <c r="A136" s="5583" t="s">
        <v>161</v>
      </c>
      <c r="B136" s="5588" t="s">
        <v>127</v>
      </c>
      <c r="C136" s="5582" t="s">
        <v>6609</v>
      </c>
      <c r="D136" s="5569">
        <v>65</v>
      </c>
      <c r="E136" s="5589" t="s">
        <v>2379</v>
      </c>
      <c r="F136" s="5575" t="s">
        <v>2380</v>
      </c>
      <c r="G136" s="5657">
        <v>1</v>
      </c>
      <c r="H136" s="5657" t="s">
        <v>1</v>
      </c>
      <c r="I136" s="5657">
        <v>1</v>
      </c>
      <c r="J136" s="5650">
        <v>1</v>
      </c>
      <c r="K136" s="5568"/>
      <c r="L136" s="5645"/>
      <c r="M136" s="5652">
        <v>10000000</v>
      </c>
      <c r="N136" s="5652"/>
      <c r="O136" s="5652"/>
      <c r="P136" s="5652"/>
      <c r="Q136" s="5652"/>
      <c r="R136" s="5652"/>
      <c r="S136" s="5652"/>
      <c r="T136" s="5652"/>
      <c r="U136" s="5731">
        <f t="shared" ref="U136" si="57">V136+W136+X136+Y136+Z136+AA136+AB136+AC136</f>
        <v>0</v>
      </c>
      <c r="V136" s="5647"/>
      <c r="W136" s="5647"/>
      <c r="X136" s="5647"/>
      <c r="Y136" s="5647"/>
      <c r="Z136" s="5647"/>
      <c r="AA136" s="5647"/>
      <c r="AB136" s="5647"/>
      <c r="AC136" s="5647"/>
      <c r="AD136" s="5647"/>
      <c r="AE136" s="5647"/>
      <c r="AF136" s="5647"/>
      <c r="AG136" s="5571"/>
      <c r="AH136" s="5570"/>
      <c r="AI136" s="5609"/>
      <c r="AJ136" s="5609"/>
      <c r="AK136" s="5785"/>
      <c r="AL136" s="5785"/>
      <c r="AM136" s="5742">
        <v>0</v>
      </c>
      <c r="AN136" s="5742">
        <v>0</v>
      </c>
      <c r="AO136" s="5574" t="s">
        <v>1713</v>
      </c>
    </row>
    <row r="137" spans="1:41" ht="30" customHeight="1" x14ac:dyDescent="0.2">
      <c r="A137" s="5583" t="s">
        <v>161</v>
      </c>
      <c r="B137" s="5588" t="s">
        <v>127</v>
      </c>
      <c r="C137" s="5582" t="s">
        <v>6609</v>
      </c>
      <c r="D137" s="5569">
        <v>66</v>
      </c>
      <c r="E137" s="5589" t="s">
        <v>1586</v>
      </c>
      <c r="F137" s="5575" t="s">
        <v>1587</v>
      </c>
      <c r="G137" s="5657">
        <v>0</v>
      </c>
      <c r="H137" s="5657" t="s">
        <v>0</v>
      </c>
      <c r="I137" s="5657">
        <v>10</v>
      </c>
      <c r="J137" s="5650">
        <v>3</v>
      </c>
      <c r="K137" s="5568"/>
      <c r="L137" s="5645">
        <f t="shared" ref="L137" si="58">+M137+N137+O137+P137+Q137+R137+S137+T137</f>
        <v>5000000</v>
      </c>
      <c r="M137" s="5646">
        <v>5000000</v>
      </c>
      <c r="N137" s="5646"/>
      <c r="O137" s="5646"/>
      <c r="P137" s="5646"/>
      <c r="Q137" s="5646"/>
      <c r="R137" s="5646"/>
      <c r="S137" s="5646"/>
      <c r="T137" s="5646"/>
      <c r="U137" s="5731">
        <f>V137+W137+X137+Y137+Z137+AA137+AB137+AC137+AD137+AE137+AF137</f>
        <v>4000000</v>
      </c>
      <c r="V137" s="5701">
        <v>4000000</v>
      </c>
      <c r="W137" s="5701"/>
      <c r="X137" s="5701"/>
      <c r="Y137" s="5701"/>
      <c r="Z137" s="5701"/>
      <c r="AA137" s="5701"/>
      <c r="AB137" s="5701"/>
      <c r="AC137" s="5701"/>
      <c r="AD137" s="5647"/>
      <c r="AE137" s="5647"/>
      <c r="AF137" s="5647"/>
      <c r="AG137" s="5571" t="s">
        <v>1560</v>
      </c>
      <c r="AH137" s="5570" t="s">
        <v>6416</v>
      </c>
      <c r="AI137" s="5609">
        <v>1</v>
      </c>
      <c r="AJ137" s="5609">
        <v>1</v>
      </c>
      <c r="AK137" s="5785">
        <v>42913</v>
      </c>
      <c r="AL137" s="5787">
        <v>43098</v>
      </c>
      <c r="AM137" s="5741">
        <v>5000000</v>
      </c>
      <c r="AN137" s="5741">
        <v>4000000</v>
      </c>
      <c r="AO137" s="5574" t="s">
        <v>1567</v>
      </c>
    </row>
    <row r="138" spans="1:41" ht="30" customHeight="1" x14ac:dyDescent="0.2">
      <c r="A138" s="5583" t="s">
        <v>161</v>
      </c>
      <c r="B138" s="5588" t="s">
        <v>127</v>
      </c>
      <c r="C138" s="5582" t="s">
        <v>6609</v>
      </c>
      <c r="D138" s="5569">
        <v>66</v>
      </c>
      <c r="E138" s="5589" t="s">
        <v>1586</v>
      </c>
      <c r="F138" s="5575" t="s">
        <v>1587</v>
      </c>
      <c r="G138" s="5657">
        <v>0</v>
      </c>
      <c r="H138" s="5657" t="s">
        <v>0</v>
      </c>
      <c r="I138" s="5657">
        <v>10</v>
      </c>
      <c r="J138" s="5650">
        <v>3</v>
      </c>
      <c r="K138" s="5568"/>
      <c r="L138" s="5645"/>
      <c r="M138" s="5646"/>
      <c r="N138" s="5646"/>
      <c r="O138" s="5646"/>
      <c r="P138" s="5646"/>
      <c r="Q138" s="5646"/>
      <c r="R138" s="5646"/>
      <c r="S138" s="5646"/>
      <c r="T138" s="5646"/>
      <c r="U138" s="5731">
        <f>V138+W138+X138+Y138+Z138+AA138+AB138+AC138+AD138+AE138+AF138</f>
        <v>0</v>
      </c>
      <c r="V138" s="5647"/>
      <c r="W138" s="5647"/>
      <c r="X138" s="5647"/>
      <c r="Y138" s="5647"/>
      <c r="Z138" s="5647"/>
      <c r="AA138" s="5647"/>
      <c r="AB138" s="5647"/>
      <c r="AC138" s="5647"/>
      <c r="AD138" s="5647"/>
      <c r="AE138" s="5647"/>
      <c r="AF138" s="5647"/>
      <c r="AG138" s="5571" t="s">
        <v>1588</v>
      </c>
      <c r="AH138" s="5570" t="s">
        <v>6417</v>
      </c>
      <c r="AI138" s="5609">
        <v>1</v>
      </c>
      <c r="AJ138" s="5609">
        <v>1</v>
      </c>
      <c r="AK138" s="5785">
        <v>42857</v>
      </c>
      <c r="AL138" s="5787">
        <v>43098</v>
      </c>
      <c r="AM138" s="5741">
        <v>0</v>
      </c>
      <c r="AN138" s="5741">
        <v>0</v>
      </c>
      <c r="AO138" s="5574" t="s">
        <v>1567</v>
      </c>
    </row>
    <row r="139" spans="1:41" ht="30" customHeight="1" x14ac:dyDescent="0.2">
      <c r="A139" s="5583" t="s">
        <v>161</v>
      </c>
      <c r="B139" s="5588" t="s">
        <v>127</v>
      </c>
      <c r="C139" s="5582" t="s">
        <v>6609</v>
      </c>
      <c r="D139" s="5569">
        <v>66</v>
      </c>
      <c r="E139" s="5589" t="s">
        <v>1589</v>
      </c>
      <c r="F139" s="5575" t="s">
        <v>1587</v>
      </c>
      <c r="G139" s="5657">
        <v>0</v>
      </c>
      <c r="H139" s="5657" t="s">
        <v>0</v>
      </c>
      <c r="I139" s="5657">
        <v>10</v>
      </c>
      <c r="J139" s="5650">
        <v>3</v>
      </c>
      <c r="K139" s="5568"/>
      <c r="L139" s="5645"/>
      <c r="M139" s="5646"/>
      <c r="N139" s="5646"/>
      <c r="O139" s="5646"/>
      <c r="P139" s="5646"/>
      <c r="Q139" s="5646"/>
      <c r="R139" s="5646"/>
      <c r="S139" s="5646"/>
      <c r="T139" s="5646"/>
      <c r="U139" s="5731">
        <f>V139+W139+X139+Y139+Z139+AA139+AB139+AC139+AD139+AE139+AF139</f>
        <v>0</v>
      </c>
      <c r="V139" s="5647"/>
      <c r="W139" s="5647"/>
      <c r="X139" s="5647"/>
      <c r="Y139" s="5647"/>
      <c r="Z139" s="5647"/>
      <c r="AA139" s="5647"/>
      <c r="AB139" s="5647"/>
      <c r="AC139" s="5647"/>
      <c r="AD139" s="5647"/>
      <c r="AE139" s="5647"/>
      <c r="AF139" s="5647"/>
      <c r="AG139" s="5571" t="s">
        <v>1590</v>
      </c>
      <c r="AH139" s="5570" t="s">
        <v>330</v>
      </c>
      <c r="AI139" s="5609">
        <v>100</v>
      </c>
      <c r="AJ139" s="5609">
        <v>0</v>
      </c>
      <c r="AK139" s="5785">
        <v>42736</v>
      </c>
      <c r="AL139" s="5785">
        <v>43100</v>
      </c>
      <c r="AM139" s="5741">
        <v>0</v>
      </c>
      <c r="AN139" s="5741">
        <v>0</v>
      </c>
      <c r="AO139" s="5574" t="s">
        <v>1567</v>
      </c>
    </row>
    <row r="140" spans="1:41" ht="30" customHeight="1" x14ac:dyDescent="0.2">
      <c r="A140" s="5583" t="s">
        <v>161</v>
      </c>
      <c r="B140" s="5588" t="s">
        <v>127</v>
      </c>
      <c r="C140" s="5582" t="s">
        <v>6609</v>
      </c>
      <c r="D140" s="5569">
        <v>67</v>
      </c>
      <c r="E140" s="5597" t="s">
        <v>6613</v>
      </c>
      <c r="F140" s="5570" t="s">
        <v>39</v>
      </c>
      <c r="G140" s="5657">
        <v>0</v>
      </c>
      <c r="H140" s="5657" t="s">
        <v>0</v>
      </c>
      <c r="I140" s="5657">
        <v>8</v>
      </c>
      <c r="J140" s="5644">
        <v>3</v>
      </c>
      <c r="K140" s="5568"/>
      <c r="L140" s="5645">
        <f t="shared" si="49"/>
        <v>2000000</v>
      </c>
      <c r="M140" s="5646">
        <v>2000000</v>
      </c>
      <c r="N140" s="5646"/>
      <c r="O140" s="5646"/>
      <c r="P140" s="5646"/>
      <c r="Q140" s="5646"/>
      <c r="R140" s="5646"/>
      <c r="S140" s="5646"/>
      <c r="T140" s="5646"/>
      <c r="U140" s="5730">
        <f t="shared" ref="U140:U142" si="59">SUBTOTAL(9,V140:AC140)</f>
        <v>2000000</v>
      </c>
      <c r="V140" s="5701">
        <v>2000000</v>
      </c>
      <c r="W140" s="5701"/>
      <c r="X140" s="5701"/>
      <c r="Y140" s="5701"/>
      <c r="Z140" s="5701"/>
      <c r="AA140" s="5701"/>
      <c r="AB140" s="5701"/>
      <c r="AC140" s="5701"/>
      <c r="AD140" s="5647"/>
      <c r="AE140" s="5647"/>
      <c r="AF140" s="5647"/>
      <c r="AG140" s="5571" t="s">
        <v>543</v>
      </c>
      <c r="AH140" s="5570" t="s">
        <v>382</v>
      </c>
      <c r="AI140" s="5611">
        <v>3</v>
      </c>
      <c r="AJ140" s="5611">
        <v>2</v>
      </c>
      <c r="AK140" s="5785">
        <v>42917</v>
      </c>
      <c r="AL140" s="5785">
        <v>43100</v>
      </c>
      <c r="AM140" s="5741">
        <v>0</v>
      </c>
      <c r="AN140" s="5741">
        <v>0</v>
      </c>
      <c r="AO140" s="5574" t="s">
        <v>134</v>
      </c>
    </row>
    <row r="141" spans="1:41" ht="30" customHeight="1" x14ac:dyDescent="0.2">
      <c r="A141" s="5583" t="s">
        <v>161</v>
      </c>
      <c r="B141" s="5588" t="s">
        <v>127</v>
      </c>
      <c r="C141" s="5582" t="s">
        <v>6609</v>
      </c>
      <c r="D141" s="5569">
        <v>67</v>
      </c>
      <c r="E141" s="5597" t="s">
        <v>6613</v>
      </c>
      <c r="F141" s="5570" t="s">
        <v>39</v>
      </c>
      <c r="G141" s="5657">
        <v>0</v>
      </c>
      <c r="H141" s="5657" t="s">
        <v>0</v>
      </c>
      <c r="I141" s="5657">
        <v>8</v>
      </c>
      <c r="J141" s="5644">
        <v>3</v>
      </c>
      <c r="K141" s="5568"/>
      <c r="L141" s="5645"/>
      <c r="M141" s="5646"/>
      <c r="N141" s="5646"/>
      <c r="O141" s="5646"/>
      <c r="P141" s="5646"/>
      <c r="Q141" s="5646"/>
      <c r="R141" s="5646"/>
      <c r="S141" s="5646"/>
      <c r="T141" s="5646"/>
      <c r="U141" s="5731">
        <f t="shared" si="59"/>
        <v>0</v>
      </c>
      <c r="V141" s="5647"/>
      <c r="W141" s="5647"/>
      <c r="X141" s="5647"/>
      <c r="Y141" s="5647"/>
      <c r="Z141" s="5647"/>
      <c r="AA141" s="5647"/>
      <c r="AB141" s="5647"/>
      <c r="AC141" s="5647"/>
      <c r="AD141" s="5647"/>
      <c r="AE141" s="5647"/>
      <c r="AF141" s="5647"/>
      <c r="AG141" s="5571" t="s">
        <v>5865</v>
      </c>
      <c r="AH141" s="5570" t="s">
        <v>6429</v>
      </c>
      <c r="AI141" s="5609">
        <v>2</v>
      </c>
      <c r="AJ141" s="5609">
        <v>0</v>
      </c>
      <c r="AK141" s="5785">
        <v>42993</v>
      </c>
      <c r="AL141" s="5785">
        <v>43039</v>
      </c>
      <c r="AM141" s="5741">
        <v>0</v>
      </c>
      <c r="AN141" s="5741">
        <v>0</v>
      </c>
      <c r="AO141" s="5574" t="s">
        <v>134</v>
      </c>
    </row>
    <row r="142" spans="1:41" ht="30" customHeight="1" x14ac:dyDescent="0.2">
      <c r="A142" s="5583" t="s">
        <v>161</v>
      </c>
      <c r="B142" s="5588" t="s">
        <v>127</v>
      </c>
      <c r="C142" s="5582" t="s">
        <v>6609</v>
      </c>
      <c r="D142" s="5569">
        <v>67</v>
      </c>
      <c r="E142" s="5597" t="s">
        <v>6613</v>
      </c>
      <c r="F142" s="5570" t="s">
        <v>39</v>
      </c>
      <c r="G142" s="5657">
        <v>0</v>
      </c>
      <c r="H142" s="5657" t="s">
        <v>0</v>
      </c>
      <c r="I142" s="5657">
        <v>8</v>
      </c>
      <c r="J142" s="5644">
        <v>3</v>
      </c>
      <c r="K142" s="5568"/>
      <c r="L142" s="5645"/>
      <c r="M142" s="5646"/>
      <c r="N142" s="5646"/>
      <c r="O142" s="5646"/>
      <c r="P142" s="5646"/>
      <c r="Q142" s="5646"/>
      <c r="R142" s="5646"/>
      <c r="S142" s="5646"/>
      <c r="T142" s="5646"/>
      <c r="U142" s="5731">
        <f t="shared" si="59"/>
        <v>0</v>
      </c>
      <c r="V142" s="5647"/>
      <c r="W142" s="5647"/>
      <c r="X142" s="5647"/>
      <c r="Y142" s="5647"/>
      <c r="Z142" s="5647"/>
      <c r="AA142" s="5647"/>
      <c r="AB142" s="5647"/>
      <c r="AC142" s="5647"/>
      <c r="AD142" s="5647"/>
      <c r="AE142" s="5647"/>
      <c r="AF142" s="5647"/>
      <c r="AG142" s="5571" t="s">
        <v>5866</v>
      </c>
      <c r="AH142" s="5570" t="s">
        <v>382</v>
      </c>
      <c r="AI142" s="5609">
        <v>1</v>
      </c>
      <c r="AJ142" s="5609">
        <v>1</v>
      </c>
      <c r="AK142" s="5785">
        <v>42887</v>
      </c>
      <c r="AL142" s="5785">
        <v>42977</v>
      </c>
      <c r="AM142" s="5741">
        <v>2000000</v>
      </c>
      <c r="AN142" s="5741">
        <v>2000000</v>
      </c>
      <c r="AO142" s="5574" t="s">
        <v>134</v>
      </c>
    </row>
    <row r="143" spans="1:41" ht="30" customHeight="1" x14ac:dyDescent="0.2">
      <c r="A143" s="5583" t="s">
        <v>161</v>
      </c>
      <c r="B143" s="5588" t="s">
        <v>127</v>
      </c>
      <c r="C143" s="5582" t="s">
        <v>6609</v>
      </c>
      <c r="D143" s="5569">
        <v>68</v>
      </c>
      <c r="E143" s="5589" t="s">
        <v>1591</v>
      </c>
      <c r="F143" s="5575" t="s">
        <v>1592</v>
      </c>
      <c r="G143" s="5657">
        <v>0</v>
      </c>
      <c r="H143" s="5657" t="s">
        <v>0</v>
      </c>
      <c r="I143" s="5657">
        <v>5</v>
      </c>
      <c r="J143" s="5650">
        <v>1</v>
      </c>
      <c r="K143" s="5568"/>
      <c r="L143" s="5645">
        <f t="shared" ref="L143" si="60">+M143+N143+O143+P143+Q143+R143+S143+T143</f>
        <v>0</v>
      </c>
      <c r="M143" s="5646"/>
      <c r="N143" s="5646"/>
      <c r="O143" s="5646"/>
      <c r="P143" s="5646"/>
      <c r="Q143" s="5646"/>
      <c r="R143" s="5646"/>
      <c r="S143" s="5646"/>
      <c r="T143" s="5646"/>
      <c r="U143" s="5731">
        <f>V143+W143+X143+Y143+Z143+AA143+AB143+AC143+AD143+AE143+AF143</f>
        <v>0</v>
      </c>
      <c r="V143" s="5647"/>
      <c r="W143" s="5647"/>
      <c r="X143" s="5647"/>
      <c r="Y143" s="5647"/>
      <c r="Z143" s="5647"/>
      <c r="AA143" s="5647"/>
      <c r="AB143" s="5647"/>
      <c r="AC143" s="5647"/>
      <c r="AD143" s="5647"/>
      <c r="AE143" s="5647"/>
      <c r="AF143" s="5647"/>
      <c r="AG143" s="5571" t="s">
        <v>1593</v>
      </c>
      <c r="AH143" s="5570" t="s">
        <v>6417</v>
      </c>
      <c r="AI143" s="5609">
        <v>1</v>
      </c>
      <c r="AJ143" s="5609">
        <v>0</v>
      </c>
      <c r="AK143" s="5785">
        <v>42736</v>
      </c>
      <c r="AL143" s="5785">
        <v>43100</v>
      </c>
      <c r="AM143" s="5741">
        <v>0</v>
      </c>
      <c r="AN143" s="5741">
        <v>0</v>
      </c>
      <c r="AO143" s="5574" t="s">
        <v>1567</v>
      </c>
    </row>
    <row r="144" spans="1:41" s="839" customFormat="1" ht="30" customHeight="1" x14ac:dyDescent="0.2">
      <c r="A144" s="5583" t="s">
        <v>161</v>
      </c>
      <c r="B144" s="5588" t="s">
        <v>127</v>
      </c>
      <c r="C144" s="5582" t="s">
        <v>6609</v>
      </c>
      <c r="D144" s="5569">
        <v>69</v>
      </c>
      <c r="E144" s="5589" t="s">
        <v>2381</v>
      </c>
      <c r="F144" s="5575" t="s">
        <v>2382</v>
      </c>
      <c r="G144" s="5657">
        <v>1</v>
      </c>
      <c r="H144" s="5657" t="s">
        <v>1</v>
      </c>
      <c r="I144" s="5657">
        <v>1</v>
      </c>
      <c r="J144" s="5650">
        <v>1</v>
      </c>
      <c r="K144" s="5568"/>
      <c r="L144" s="5645"/>
      <c r="M144" s="5652">
        <v>10000000</v>
      </c>
      <c r="N144" s="5652"/>
      <c r="O144" s="5652"/>
      <c r="P144" s="5652"/>
      <c r="Q144" s="5652"/>
      <c r="R144" s="5652"/>
      <c r="S144" s="5652"/>
      <c r="T144" s="5652"/>
      <c r="U144" s="5731">
        <f t="shared" ref="U144:U145" si="61">V144+W144+X144+Y144+Z144+AA144+AB144+AC144</f>
        <v>0</v>
      </c>
      <c r="V144" s="5647"/>
      <c r="W144" s="5647"/>
      <c r="X144" s="5647"/>
      <c r="Y144" s="5647"/>
      <c r="Z144" s="5647"/>
      <c r="AA144" s="5647"/>
      <c r="AB144" s="5647"/>
      <c r="AC144" s="5647"/>
      <c r="AD144" s="5647"/>
      <c r="AE144" s="5647"/>
      <c r="AF144" s="5647"/>
      <c r="AG144" s="5571"/>
      <c r="AH144" s="5570"/>
      <c r="AI144" s="5609"/>
      <c r="AJ144" s="5609"/>
      <c r="AK144" s="5785"/>
      <c r="AL144" s="5785"/>
      <c r="AM144" s="5742">
        <v>0</v>
      </c>
      <c r="AN144" s="5742">
        <v>0</v>
      </c>
      <c r="AO144" s="5574" t="s">
        <v>1713</v>
      </c>
    </row>
    <row r="145" spans="1:41" s="839" customFormat="1" ht="30" customHeight="1" x14ac:dyDescent="0.2">
      <c r="A145" s="5583" t="s">
        <v>161</v>
      </c>
      <c r="B145" s="5588" t="s">
        <v>127</v>
      </c>
      <c r="C145" s="5582" t="s">
        <v>6609</v>
      </c>
      <c r="D145" s="5569">
        <v>70</v>
      </c>
      <c r="E145" s="5589" t="s">
        <v>2383</v>
      </c>
      <c r="F145" s="5575" t="s">
        <v>2384</v>
      </c>
      <c r="G145" s="5657">
        <v>0</v>
      </c>
      <c r="H145" s="5657" t="s">
        <v>0</v>
      </c>
      <c r="I145" s="5657">
        <v>1</v>
      </c>
      <c r="J145" s="5650">
        <v>0.25</v>
      </c>
      <c r="K145" s="5568"/>
      <c r="L145" s="5645">
        <f t="shared" ref="L145" si="62">+M145+N145+O145+P145+Q145+R145+S145+T145</f>
        <v>5000000</v>
      </c>
      <c r="M145" s="5646">
        <v>5000000</v>
      </c>
      <c r="N145" s="5652"/>
      <c r="O145" s="5652"/>
      <c r="P145" s="5652"/>
      <c r="Q145" s="5652"/>
      <c r="R145" s="5652"/>
      <c r="S145" s="5652"/>
      <c r="T145" s="5652"/>
      <c r="U145" s="5731">
        <f t="shared" si="61"/>
        <v>4567440</v>
      </c>
      <c r="V145" s="5774">
        <v>4567440</v>
      </c>
      <c r="W145" s="5701"/>
      <c r="X145" s="5701"/>
      <c r="Y145" s="5701"/>
      <c r="Z145" s="5701"/>
      <c r="AA145" s="5701"/>
      <c r="AB145" s="5701"/>
      <c r="AC145" s="5701"/>
      <c r="AD145" s="5647"/>
      <c r="AE145" s="5647"/>
      <c r="AF145" s="5647"/>
      <c r="AG145" s="5580" t="s">
        <v>6727</v>
      </c>
      <c r="AH145" s="5570" t="s">
        <v>1698</v>
      </c>
      <c r="AI145" s="5609">
        <v>1</v>
      </c>
      <c r="AJ145" s="5609">
        <v>1</v>
      </c>
      <c r="AK145" s="5785">
        <v>42736</v>
      </c>
      <c r="AL145" s="5785">
        <v>43100</v>
      </c>
      <c r="AM145" s="5742">
        <v>5000000</v>
      </c>
      <c r="AN145" s="5742">
        <v>4567440</v>
      </c>
      <c r="AO145" s="5574" t="s">
        <v>1713</v>
      </c>
    </row>
    <row r="146" spans="1:41" ht="30" customHeight="1" x14ac:dyDescent="0.2">
      <c r="A146" s="5583" t="s">
        <v>161</v>
      </c>
      <c r="B146" s="5588" t="s">
        <v>127</v>
      </c>
      <c r="C146" s="5582" t="s">
        <v>6609</v>
      </c>
      <c r="D146" s="5569">
        <v>71</v>
      </c>
      <c r="E146" s="5589" t="s">
        <v>40</v>
      </c>
      <c r="F146" s="5575" t="s">
        <v>41</v>
      </c>
      <c r="G146" s="5657">
        <v>0</v>
      </c>
      <c r="H146" s="5657" t="s">
        <v>0</v>
      </c>
      <c r="I146" s="5657">
        <v>1</v>
      </c>
      <c r="J146" s="5644"/>
      <c r="K146" s="5568"/>
      <c r="L146" s="5645">
        <f t="shared" si="49"/>
        <v>0</v>
      </c>
      <c r="M146" s="5646"/>
      <c r="N146" s="5646"/>
      <c r="O146" s="5646"/>
      <c r="P146" s="5646"/>
      <c r="Q146" s="5646"/>
      <c r="R146" s="5646"/>
      <c r="S146" s="5646"/>
      <c r="T146" s="5646"/>
      <c r="U146" s="5730">
        <f t="shared" ref="U146" si="63">SUBTOTAL(9,V146:AC146)</f>
        <v>0</v>
      </c>
      <c r="V146" s="5647"/>
      <c r="W146" s="5647"/>
      <c r="X146" s="5647"/>
      <c r="Y146" s="5647"/>
      <c r="Z146" s="5647"/>
      <c r="AA146" s="5647"/>
      <c r="AB146" s="5647"/>
      <c r="AC146" s="5647"/>
      <c r="AD146" s="5647"/>
      <c r="AE146" s="5647"/>
      <c r="AF146" s="5647"/>
      <c r="AG146" s="5592" t="s">
        <v>5867</v>
      </c>
      <c r="AH146" s="5570" t="s">
        <v>382</v>
      </c>
      <c r="AI146" s="5611">
        <v>1</v>
      </c>
      <c r="AJ146" s="5611">
        <v>1</v>
      </c>
      <c r="AK146" s="5786">
        <v>42887</v>
      </c>
      <c r="AL146" s="5786">
        <v>42977</v>
      </c>
      <c r="AM146" s="5741">
        <v>0</v>
      </c>
      <c r="AN146" s="5741">
        <v>0</v>
      </c>
      <c r="AO146" s="5574" t="s">
        <v>134</v>
      </c>
    </row>
    <row r="147" spans="1:41" s="839" customFormat="1" ht="30" customHeight="1" x14ac:dyDescent="0.2">
      <c r="A147" s="5583" t="s">
        <v>161</v>
      </c>
      <c r="B147" s="5581" t="s">
        <v>6614</v>
      </c>
      <c r="C147" s="5586" t="s">
        <v>129</v>
      </c>
      <c r="D147" s="5569">
        <v>72</v>
      </c>
      <c r="E147" s="5597" t="s">
        <v>2385</v>
      </c>
      <c r="F147" s="5570" t="s">
        <v>2386</v>
      </c>
      <c r="G147" s="5657">
        <v>0</v>
      </c>
      <c r="H147" s="5657" t="s">
        <v>1</v>
      </c>
      <c r="I147" s="5657">
        <v>1</v>
      </c>
      <c r="J147" s="5650">
        <v>1</v>
      </c>
      <c r="K147" s="5568"/>
      <c r="L147" s="5645">
        <f t="shared" ref="L147" si="64">+M147+N147+O147+P147+Q147+R147+S147+T147</f>
        <v>0</v>
      </c>
      <c r="M147" s="5652"/>
      <c r="N147" s="5652"/>
      <c r="O147" s="5652"/>
      <c r="P147" s="5652"/>
      <c r="Q147" s="5652"/>
      <c r="R147" s="5652"/>
      <c r="S147" s="5652"/>
      <c r="T147" s="5652"/>
      <c r="U147" s="5731">
        <f t="shared" ref="U147:U157" si="65">V147+W147+X147+Y147+Z147+AA147+AB147+AC147</f>
        <v>0</v>
      </c>
      <c r="V147" s="5647"/>
      <c r="W147" s="5647"/>
      <c r="X147" s="5647"/>
      <c r="Y147" s="5647"/>
      <c r="Z147" s="5647"/>
      <c r="AA147" s="5647"/>
      <c r="AB147" s="5647"/>
      <c r="AC147" s="5647"/>
      <c r="AD147" s="5647"/>
      <c r="AE147" s="5647"/>
      <c r="AF147" s="5647"/>
      <c r="AG147" s="5571"/>
      <c r="AH147" s="5570"/>
      <c r="AI147" s="5609"/>
      <c r="AJ147" s="5609"/>
      <c r="AK147" s="5785"/>
      <c r="AL147" s="5785"/>
      <c r="AM147" s="5742">
        <v>0</v>
      </c>
      <c r="AN147" s="5742">
        <v>0</v>
      </c>
      <c r="AO147" s="5574" t="s">
        <v>1713</v>
      </c>
    </row>
    <row r="148" spans="1:41" s="839" customFormat="1" ht="30" customHeight="1" x14ac:dyDescent="0.2">
      <c r="A148" s="5583" t="s">
        <v>161</v>
      </c>
      <c r="B148" s="5581" t="s">
        <v>6614</v>
      </c>
      <c r="C148" s="5586" t="s">
        <v>129</v>
      </c>
      <c r="D148" s="5569">
        <v>73</v>
      </c>
      <c r="E148" s="5589" t="s">
        <v>2387</v>
      </c>
      <c r="F148" s="5575" t="s">
        <v>2388</v>
      </c>
      <c r="G148" s="5657">
        <v>0</v>
      </c>
      <c r="H148" s="5657" t="s">
        <v>0</v>
      </c>
      <c r="I148" s="5657">
        <v>50</v>
      </c>
      <c r="J148" s="5650">
        <v>12.5</v>
      </c>
      <c r="K148" s="5568"/>
      <c r="L148" s="5645">
        <f t="shared" ref="L148" si="66">+M148+N148+O148+P148+Q148+R148+S148+T148</f>
        <v>1089194490</v>
      </c>
      <c r="M148" s="5646">
        <v>1089194490</v>
      </c>
      <c r="N148" s="5646"/>
      <c r="O148" s="5646"/>
      <c r="P148" s="5646"/>
      <c r="Q148" s="5646"/>
      <c r="R148" s="5646"/>
      <c r="S148" s="5646"/>
      <c r="T148" s="5646"/>
      <c r="U148" s="5731">
        <f t="shared" si="65"/>
        <v>826547731</v>
      </c>
      <c r="V148" s="5701">
        <v>826547731</v>
      </c>
      <c r="W148" s="5701"/>
      <c r="X148" s="5701"/>
      <c r="Y148" s="5701"/>
      <c r="Z148" s="5701"/>
      <c r="AA148" s="5701"/>
      <c r="AB148" s="5701"/>
      <c r="AC148" s="5701"/>
      <c r="AD148" s="5647"/>
      <c r="AE148" s="5647"/>
      <c r="AF148" s="5647"/>
      <c r="AG148" s="5580" t="s">
        <v>5868</v>
      </c>
      <c r="AH148" s="5570" t="s">
        <v>2390</v>
      </c>
      <c r="AI148" s="5609">
        <v>100</v>
      </c>
      <c r="AJ148" s="5609">
        <v>100</v>
      </c>
      <c r="AK148" s="5785">
        <v>42842</v>
      </c>
      <c r="AL148" s="5785">
        <v>43098</v>
      </c>
      <c r="AM148" s="5741">
        <v>129527731</v>
      </c>
      <c r="AN148" s="5741">
        <v>28000000</v>
      </c>
      <c r="AO148" s="5574" t="s">
        <v>1713</v>
      </c>
    </row>
    <row r="149" spans="1:41" s="839" customFormat="1" ht="30" customHeight="1" x14ac:dyDescent="0.2">
      <c r="A149" s="5583" t="s">
        <v>161</v>
      </c>
      <c r="B149" s="5581" t="s">
        <v>6614</v>
      </c>
      <c r="C149" s="5586" t="s">
        <v>129</v>
      </c>
      <c r="D149" s="5569">
        <v>73</v>
      </c>
      <c r="E149" s="5589" t="s">
        <v>2387</v>
      </c>
      <c r="F149" s="5575" t="s">
        <v>2388</v>
      </c>
      <c r="G149" s="5657">
        <v>0</v>
      </c>
      <c r="H149" s="5657" t="s">
        <v>0</v>
      </c>
      <c r="I149" s="5657">
        <v>50</v>
      </c>
      <c r="J149" s="5650">
        <v>12.5</v>
      </c>
      <c r="K149" s="5568"/>
      <c r="L149" s="5645"/>
      <c r="M149" s="5652"/>
      <c r="N149" s="5652"/>
      <c r="O149" s="5652"/>
      <c r="P149" s="5652"/>
      <c r="Q149" s="5652"/>
      <c r="R149" s="5652"/>
      <c r="S149" s="5652"/>
      <c r="T149" s="5652"/>
      <c r="U149" s="5731">
        <f t="shared" si="65"/>
        <v>0</v>
      </c>
      <c r="V149" s="5647"/>
      <c r="W149" s="5647"/>
      <c r="X149" s="5647"/>
      <c r="Y149" s="5647"/>
      <c r="Z149" s="5647"/>
      <c r="AA149" s="5647"/>
      <c r="AB149" s="5647"/>
      <c r="AC149" s="5647"/>
      <c r="AD149" s="5647"/>
      <c r="AE149" s="5647"/>
      <c r="AF149" s="5647"/>
      <c r="AG149" s="5580" t="s">
        <v>6728</v>
      </c>
      <c r="AH149" s="5570" t="s">
        <v>6729</v>
      </c>
      <c r="AI149" s="5609">
        <v>1</v>
      </c>
      <c r="AJ149" s="5611">
        <v>1</v>
      </c>
      <c r="AK149" s="5785">
        <v>42736</v>
      </c>
      <c r="AL149" s="5785">
        <v>43100</v>
      </c>
      <c r="AM149" s="5741">
        <v>30000000</v>
      </c>
      <c r="AN149" s="5741">
        <v>30000000</v>
      </c>
      <c r="AO149" s="5574" t="s">
        <v>1713</v>
      </c>
    </row>
    <row r="150" spans="1:41" s="839" customFormat="1" ht="30" customHeight="1" x14ac:dyDescent="0.2">
      <c r="A150" s="5583" t="s">
        <v>161</v>
      </c>
      <c r="B150" s="5581" t="s">
        <v>6614</v>
      </c>
      <c r="C150" s="5586" t="s">
        <v>129</v>
      </c>
      <c r="D150" s="5569">
        <v>73</v>
      </c>
      <c r="E150" s="5589" t="s">
        <v>2394</v>
      </c>
      <c r="F150" s="5575" t="s">
        <v>2388</v>
      </c>
      <c r="G150" s="5657">
        <v>0</v>
      </c>
      <c r="H150" s="5657" t="s">
        <v>0</v>
      </c>
      <c r="I150" s="5657">
        <v>50</v>
      </c>
      <c r="J150" s="5650">
        <v>12.5</v>
      </c>
      <c r="K150" s="5568"/>
      <c r="L150" s="5645"/>
      <c r="M150" s="5652"/>
      <c r="N150" s="5652"/>
      <c r="O150" s="5652"/>
      <c r="P150" s="5652"/>
      <c r="Q150" s="5652"/>
      <c r="R150" s="5652"/>
      <c r="S150" s="5652"/>
      <c r="T150" s="5652"/>
      <c r="U150" s="5731">
        <f t="shared" si="65"/>
        <v>0</v>
      </c>
      <c r="V150" s="5647"/>
      <c r="W150" s="5647"/>
      <c r="X150" s="5647"/>
      <c r="Y150" s="5647"/>
      <c r="Z150" s="5647"/>
      <c r="AA150" s="5647"/>
      <c r="AB150" s="5647"/>
      <c r="AC150" s="5647"/>
      <c r="AD150" s="5647"/>
      <c r="AE150" s="5647"/>
      <c r="AF150" s="5647"/>
      <c r="AG150" s="5571" t="s">
        <v>6642</v>
      </c>
      <c r="AH150" s="5570" t="s">
        <v>330</v>
      </c>
      <c r="AI150" s="5609">
        <v>100</v>
      </c>
      <c r="AJ150" s="5609">
        <v>1</v>
      </c>
      <c r="AK150" s="5785">
        <v>42736</v>
      </c>
      <c r="AL150" s="5785">
        <v>43100</v>
      </c>
      <c r="AM150" s="5742">
        <v>72000000</v>
      </c>
      <c r="AN150" s="5742">
        <v>71527731</v>
      </c>
      <c r="AO150" s="5574" t="s">
        <v>1713</v>
      </c>
    </row>
    <row r="151" spans="1:41" s="839" customFormat="1" ht="30" customHeight="1" x14ac:dyDescent="0.2">
      <c r="A151" s="5583" t="s">
        <v>161</v>
      </c>
      <c r="B151" s="5581" t="s">
        <v>6614</v>
      </c>
      <c r="C151" s="5586" t="s">
        <v>129</v>
      </c>
      <c r="D151" s="5569">
        <v>73</v>
      </c>
      <c r="E151" s="5589" t="s">
        <v>2394</v>
      </c>
      <c r="F151" s="5575" t="s">
        <v>2388</v>
      </c>
      <c r="G151" s="5657">
        <v>0</v>
      </c>
      <c r="H151" s="5657" t="s">
        <v>0</v>
      </c>
      <c r="I151" s="5657">
        <v>50</v>
      </c>
      <c r="J151" s="5650">
        <v>12.5</v>
      </c>
      <c r="K151" s="5568"/>
      <c r="L151" s="5645"/>
      <c r="M151" s="5652"/>
      <c r="N151" s="5652"/>
      <c r="O151" s="5652"/>
      <c r="P151" s="5652"/>
      <c r="Q151" s="5652"/>
      <c r="R151" s="5652"/>
      <c r="S151" s="5652"/>
      <c r="T151" s="5652"/>
      <c r="U151" s="5731">
        <f t="shared" si="65"/>
        <v>0</v>
      </c>
      <c r="V151" s="5647"/>
      <c r="W151" s="5647"/>
      <c r="X151" s="5647"/>
      <c r="Y151" s="5647"/>
      <c r="Z151" s="5647"/>
      <c r="AA151" s="5647"/>
      <c r="AB151" s="5647"/>
      <c r="AC151" s="5647"/>
      <c r="AD151" s="5647"/>
      <c r="AE151" s="5647"/>
      <c r="AF151" s="5647"/>
      <c r="AG151" s="5571" t="s">
        <v>6641</v>
      </c>
      <c r="AH151" s="5570" t="s">
        <v>1521</v>
      </c>
      <c r="AI151" s="5609">
        <v>1</v>
      </c>
      <c r="AJ151" s="5609">
        <v>1</v>
      </c>
      <c r="AK151" s="5785">
        <v>42736</v>
      </c>
      <c r="AL151" s="5785">
        <v>43100</v>
      </c>
      <c r="AM151" s="5742">
        <v>857666759</v>
      </c>
      <c r="AN151" s="5742">
        <v>697020000</v>
      </c>
      <c r="AO151" s="5574" t="s">
        <v>1713</v>
      </c>
    </row>
    <row r="152" spans="1:41" s="839" customFormat="1" ht="30" customHeight="1" x14ac:dyDescent="0.2">
      <c r="A152" s="5583" t="s">
        <v>161</v>
      </c>
      <c r="B152" s="5581" t="s">
        <v>6614</v>
      </c>
      <c r="C152" s="5586" t="s">
        <v>129</v>
      </c>
      <c r="D152" s="5569">
        <v>74</v>
      </c>
      <c r="E152" s="5589" t="s">
        <v>2403</v>
      </c>
      <c r="F152" s="5575" t="s">
        <v>2404</v>
      </c>
      <c r="G152" s="5657">
        <v>1</v>
      </c>
      <c r="H152" s="5657" t="s">
        <v>1</v>
      </c>
      <c r="I152" s="5657">
        <v>1</v>
      </c>
      <c r="J152" s="5650">
        <v>1</v>
      </c>
      <c r="K152" s="5568"/>
      <c r="L152" s="5645">
        <f t="shared" ref="L152" si="67">+M152+N152+O152+P152+Q152+R152+S152+T152</f>
        <v>3572238</v>
      </c>
      <c r="M152" s="5646">
        <v>3572238</v>
      </c>
      <c r="N152" s="5646"/>
      <c r="O152" s="5646"/>
      <c r="P152" s="5646"/>
      <c r="Q152" s="5646"/>
      <c r="R152" s="5652"/>
      <c r="S152" s="5652"/>
      <c r="T152" s="5652"/>
      <c r="U152" s="5731">
        <f>V152+W152+X152+Y152+Z152+AA152+AB152+AC152</f>
        <v>3572238</v>
      </c>
      <c r="V152" s="5701">
        <v>3572238</v>
      </c>
      <c r="W152" s="5647"/>
      <c r="X152" s="5647"/>
      <c r="Y152" s="5647"/>
      <c r="Z152" s="5647"/>
      <c r="AA152" s="5647"/>
      <c r="AB152" s="5647"/>
      <c r="AC152" s="5647"/>
      <c r="AD152" s="5647"/>
      <c r="AE152" s="5647"/>
      <c r="AF152" s="5647"/>
      <c r="AG152" s="5580" t="s">
        <v>5869</v>
      </c>
      <c r="AH152" s="5593" t="s">
        <v>2355</v>
      </c>
      <c r="AI152" s="5609">
        <v>100</v>
      </c>
      <c r="AJ152" s="5609">
        <v>100</v>
      </c>
      <c r="AK152" s="5785">
        <v>42779</v>
      </c>
      <c r="AL152" s="5785"/>
      <c r="AM152" s="5741">
        <v>3572238</v>
      </c>
      <c r="AN152" s="5741">
        <v>3572238</v>
      </c>
      <c r="AO152" s="5574" t="s">
        <v>1713</v>
      </c>
    </row>
    <row r="153" spans="1:41" s="839" customFormat="1" ht="30" customHeight="1" x14ac:dyDescent="0.2">
      <c r="A153" s="5583" t="s">
        <v>161</v>
      </c>
      <c r="B153" s="5581" t="s">
        <v>6614</v>
      </c>
      <c r="C153" s="5586" t="s">
        <v>129</v>
      </c>
      <c r="D153" s="5569">
        <v>75</v>
      </c>
      <c r="E153" s="5589" t="s">
        <v>6615</v>
      </c>
      <c r="F153" s="5575" t="s">
        <v>2406</v>
      </c>
      <c r="G153" s="5657">
        <v>1</v>
      </c>
      <c r="H153" s="5657" t="s">
        <v>1</v>
      </c>
      <c r="I153" s="5657">
        <v>1</v>
      </c>
      <c r="J153" s="5650">
        <v>1</v>
      </c>
      <c r="K153" s="5710"/>
      <c r="L153" s="5645">
        <f t="shared" ref="L153" si="68">+M153+N153+O153+P153+Q153+R153+S153+T153</f>
        <v>55000000</v>
      </c>
      <c r="M153" s="5646">
        <v>55000000</v>
      </c>
      <c r="N153" s="5652"/>
      <c r="O153" s="5652"/>
      <c r="P153" s="5652"/>
      <c r="Q153" s="5652"/>
      <c r="R153" s="5652"/>
      <c r="S153" s="5652"/>
      <c r="T153" s="5652"/>
      <c r="U153" s="5731">
        <f>V153+W153+X153+Y153+Z153+AA153+AB153+AC153</f>
        <v>44100000</v>
      </c>
      <c r="V153" s="5701">
        <v>44100000</v>
      </c>
      <c r="W153" s="5701"/>
      <c r="X153" s="5701"/>
      <c r="Y153" s="5701"/>
      <c r="Z153" s="5701"/>
      <c r="AA153" s="5701"/>
      <c r="AB153" s="5701"/>
      <c r="AC153" s="5701"/>
      <c r="AD153" s="5647"/>
      <c r="AE153" s="5647"/>
      <c r="AF153" s="5647"/>
      <c r="AG153" s="5584" t="s">
        <v>2407</v>
      </c>
      <c r="AH153" s="5570" t="s">
        <v>1910</v>
      </c>
      <c r="AI153" s="5609">
        <v>100</v>
      </c>
      <c r="AJ153" s="5609">
        <v>100</v>
      </c>
      <c r="AK153" s="5785">
        <v>42917</v>
      </c>
      <c r="AL153" s="5785">
        <v>43098</v>
      </c>
      <c r="AM153" s="5742">
        <v>55000000</v>
      </c>
      <c r="AN153" s="5742">
        <v>44100000</v>
      </c>
      <c r="AO153" s="5574" t="s">
        <v>1713</v>
      </c>
    </row>
    <row r="154" spans="1:41" s="839" customFormat="1" ht="30" customHeight="1" x14ac:dyDescent="0.2">
      <c r="A154" s="5583" t="s">
        <v>161</v>
      </c>
      <c r="B154" s="5581" t="s">
        <v>6614</v>
      </c>
      <c r="C154" s="5586" t="s">
        <v>129</v>
      </c>
      <c r="D154" s="5569">
        <v>76</v>
      </c>
      <c r="E154" s="5589" t="s">
        <v>2409</v>
      </c>
      <c r="F154" s="5575" t="s">
        <v>2410</v>
      </c>
      <c r="G154" s="5657">
        <v>10</v>
      </c>
      <c r="H154" s="5657" t="s">
        <v>1</v>
      </c>
      <c r="I154" s="5657">
        <v>12</v>
      </c>
      <c r="J154" s="5650">
        <v>12</v>
      </c>
      <c r="K154" s="5710"/>
      <c r="L154" s="5645">
        <f t="shared" ref="L154" si="69">+M154+N154+O154+P154+Q154+R154+S154+T154</f>
        <v>849442938</v>
      </c>
      <c r="M154" s="5646">
        <v>849442938</v>
      </c>
      <c r="N154" s="5646"/>
      <c r="O154" s="5646"/>
      <c r="P154" s="5646"/>
      <c r="Q154" s="5646"/>
      <c r="R154" s="5646"/>
      <c r="S154" s="5652"/>
      <c r="T154" s="5652"/>
      <c r="U154" s="5731">
        <f t="shared" si="65"/>
        <v>752712075</v>
      </c>
      <c r="V154" s="5701">
        <v>752712075</v>
      </c>
      <c r="W154" s="5701"/>
      <c r="X154" s="5701"/>
      <c r="Y154" s="5701"/>
      <c r="Z154" s="5701"/>
      <c r="AA154" s="5701"/>
      <c r="AB154" s="5701"/>
      <c r="AC154" s="5701"/>
      <c r="AD154" s="5647"/>
      <c r="AE154" s="5647"/>
      <c r="AF154" s="5647"/>
      <c r="AG154" s="5571" t="s">
        <v>5870</v>
      </c>
      <c r="AH154" s="5570" t="s">
        <v>2412</v>
      </c>
      <c r="AI154" s="5609">
        <v>100</v>
      </c>
      <c r="AJ154" s="5609">
        <v>100</v>
      </c>
      <c r="AK154" s="5786">
        <v>42767</v>
      </c>
      <c r="AL154" s="5786">
        <v>43098</v>
      </c>
      <c r="AM154" s="5742">
        <v>659197675</v>
      </c>
      <c r="AN154" s="5742">
        <v>659297675</v>
      </c>
      <c r="AO154" s="5574" t="s">
        <v>1713</v>
      </c>
    </row>
    <row r="155" spans="1:41" ht="30" customHeight="1" x14ac:dyDescent="0.2">
      <c r="A155" s="5583" t="s">
        <v>161</v>
      </c>
      <c r="B155" s="5581" t="s">
        <v>6614</v>
      </c>
      <c r="C155" s="5586" t="s">
        <v>129</v>
      </c>
      <c r="D155" s="5569">
        <v>76</v>
      </c>
      <c r="E155" s="5589" t="s">
        <v>2409</v>
      </c>
      <c r="F155" s="5575" t="s">
        <v>2410</v>
      </c>
      <c r="G155" s="5657">
        <v>10</v>
      </c>
      <c r="H155" s="5657" t="s">
        <v>1</v>
      </c>
      <c r="I155" s="5657">
        <v>12</v>
      </c>
      <c r="J155" s="5650">
        <v>12</v>
      </c>
      <c r="K155" s="5568"/>
      <c r="L155" s="5645"/>
      <c r="M155" s="5652"/>
      <c r="N155" s="5652"/>
      <c r="O155" s="5652"/>
      <c r="P155" s="5652"/>
      <c r="Q155" s="5652"/>
      <c r="R155" s="5652"/>
      <c r="S155" s="5652"/>
      <c r="T155" s="5652"/>
      <c r="U155" s="5731">
        <f t="shared" si="65"/>
        <v>0</v>
      </c>
      <c r="V155" s="5647"/>
      <c r="W155" s="5647"/>
      <c r="X155" s="5647"/>
      <c r="Y155" s="5647"/>
      <c r="Z155" s="5647"/>
      <c r="AA155" s="5647"/>
      <c r="AB155" s="5647"/>
      <c r="AC155" s="5647"/>
      <c r="AD155" s="5647"/>
      <c r="AE155" s="5647"/>
      <c r="AF155" s="5647"/>
      <c r="AG155" s="5571" t="s">
        <v>2429</v>
      </c>
      <c r="AH155" s="5570" t="s">
        <v>383</v>
      </c>
      <c r="AI155" s="5609">
        <v>1</v>
      </c>
      <c r="AJ155" s="5609">
        <v>1</v>
      </c>
      <c r="AK155" s="5786">
        <v>42852</v>
      </c>
      <c r="AL155" s="5786">
        <v>43098</v>
      </c>
      <c r="AM155" s="5741">
        <v>190245263</v>
      </c>
      <c r="AN155" s="5741">
        <v>93414400</v>
      </c>
      <c r="AO155" s="5574" t="s">
        <v>1713</v>
      </c>
    </row>
    <row r="156" spans="1:41" s="839" customFormat="1" ht="30" customHeight="1" x14ac:dyDescent="0.2">
      <c r="A156" s="5583" t="s">
        <v>161</v>
      </c>
      <c r="B156" s="5581" t="s">
        <v>6614</v>
      </c>
      <c r="C156" s="5586" t="s">
        <v>129</v>
      </c>
      <c r="D156" s="5569">
        <v>77</v>
      </c>
      <c r="E156" s="5589" t="s">
        <v>2433</v>
      </c>
      <c r="F156" s="5575" t="s">
        <v>2434</v>
      </c>
      <c r="G156" s="5657">
        <v>1</v>
      </c>
      <c r="H156" s="5657" t="s">
        <v>0</v>
      </c>
      <c r="I156" s="5657">
        <v>1</v>
      </c>
      <c r="J156" s="5650"/>
      <c r="K156" s="5568"/>
      <c r="L156" s="5645"/>
      <c r="M156" s="5652"/>
      <c r="N156" s="5652"/>
      <c r="O156" s="5652"/>
      <c r="P156" s="5652"/>
      <c r="Q156" s="5652"/>
      <c r="R156" s="5652"/>
      <c r="S156" s="5652"/>
      <c r="T156" s="5652"/>
      <c r="U156" s="5731"/>
      <c r="V156" s="5647"/>
      <c r="W156" s="5647"/>
      <c r="X156" s="5647"/>
      <c r="Y156" s="5647"/>
      <c r="Z156" s="5647"/>
      <c r="AA156" s="5647"/>
      <c r="AB156" s="5647"/>
      <c r="AC156" s="5647"/>
      <c r="AD156" s="5647"/>
      <c r="AE156" s="5647"/>
      <c r="AF156" s="5647"/>
      <c r="AG156" s="5571"/>
      <c r="AH156" s="5570"/>
      <c r="AI156" s="5609"/>
      <c r="AJ156" s="5609"/>
      <c r="AK156" s="5785"/>
      <c r="AL156" s="5785"/>
      <c r="AM156" s="5742">
        <v>0</v>
      </c>
      <c r="AN156" s="5742">
        <v>0</v>
      </c>
      <c r="AO156" s="5574" t="s">
        <v>1713</v>
      </c>
    </row>
    <row r="157" spans="1:41" s="19" customFormat="1" ht="30" customHeight="1" x14ac:dyDescent="0.25">
      <c r="A157" s="5583" t="s">
        <v>161</v>
      </c>
      <c r="B157" s="5581" t="s">
        <v>6614</v>
      </c>
      <c r="C157" s="5586" t="s">
        <v>129</v>
      </c>
      <c r="D157" s="5569">
        <v>78</v>
      </c>
      <c r="E157" s="5589" t="s">
        <v>5237</v>
      </c>
      <c r="F157" s="5575" t="s">
        <v>5238</v>
      </c>
      <c r="G157" s="5611">
        <v>0</v>
      </c>
      <c r="H157" s="5611" t="s">
        <v>0</v>
      </c>
      <c r="I157" s="5611">
        <v>10</v>
      </c>
      <c r="J157" s="5650">
        <v>2</v>
      </c>
      <c r="K157" s="5661"/>
      <c r="L157" s="5645">
        <f>M157+N157+O157+P157+Q157+R157+S157+T157</f>
        <v>0</v>
      </c>
      <c r="M157" s="5646"/>
      <c r="N157" s="5646"/>
      <c r="O157" s="5646"/>
      <c r="P157" s="5646"/>
      <c r="Q157" s="5646"/>
      <c r="R157" s="5646"/>
      <c r="S157" s="5646"/>
      <c r="T157" s="5646"/>
      <c r="U157" s="5730">
        <f t="shared" si="65"/>
        <v>0</v>
      </c>
      <c r="V157" s="5647"/>
      <c r="W157" s="5647"/>
      <c r="X157" s="5647"/>
      <c r="Y157" s="5647"/>
      <c r="Z157" s="5647"/>
      <c r="AA157" s="5647"/>
      <c r="AB157" s="5647"/>
      <c r="AC157" s="5647"/>
      <c r="AD157" s="5647"/>
      <c r="AE157" s="5647"/>
      <c r="AF157" s="5647"/>
      <c r="AG157" s="5577" t="s">
        <v>5871</v>
      </c>
      <c r="AH157" s="5570" t="s">
        <v>6430</v>
      </c>
      <c r="AI157" s="5671">
        <v>2</v>
      </c>
      <c r="AJ157" s="5671">
        <v>1</v>
      </c>
      <c r="AK157" s="5786">
        <v>42887</v>
      </c>
      <c r="AL157" s="5786">
        <v>43100</v>
      </c>
      <c r="AM157" s="5744">
        <v>0</v>
      </c>
      <c r="AN157" s="5744">
        <v>0</v>
      </c>
      <c r="AO157" s="5574" t="s">
        <v>5218</v>
      </c>
    </row>
    <row r="158" spans="1:41" ht="30" customHeight="1" x14ac:dyDescent="0.2">
      <c r="A158" s="5583" t="s">
        <v>161</v>
      </c>
      <c r="B158" s="5581" t="s">
        <v>6614</v>
      </c>
      <c r="C158" s="5586" t="s">
        <v>129</v>
      </c>
      <c r="D158" s="5569">
        <v>79</v>
      </c>
      <c r="E158" s="5595" t="s">
        <v>1594</v>
      </c>
      <c r="F158" s="5596" t="s">
        <v>1595</v>
      </c>
      <c r="G158" s="5657">
        <v>4</v>
      </c>
      <c r="H158" s="5657" t="s">
        <v>0</v>
      </c>
      <c r="I158" s="5657">
        <v>2</v>
      </c>
      <c r="J158" s="5650">
        <v>0.5</v>
      </c>
      <c r="K158" s="5568"/>
      <c r="L158" s="5645">
        <f t="shared" ref="L158" si="70">+M158+N158+O158+P158+Q158+R158+S158+T158</f>
        <v>0</v>
      </c>
      <c r="M158" s="5646"/>
      <c r="N158" s="5646"/>
      <c r="O158" s="5646"/>
      <c r="P158" s="5646"/>
      <c r="Q158" s="5646"/>
      <c r="R158" s="5646"/>
      <c r="S158" s="5646"/>
      <c r="T158" s="5646"/>
      <c r="U158" s="5731">
        <f>V158+W158+X158+Y158+Z158+AA158+AB158+AC158+AD158+AE158+AF158</f>
        <v>0</v>
      </c>
      <c r="V158" s="5647"/>
      <c r="W158" s="5647"/>
      <c r="X158" s="5647"/>
      <c r="Y158" s="5647"/>
      <c r="Z158" s="5647"/>
      <c r="AA158" s="5647"/>
      <c r="AB158" s="5647"/>
      <c r="AC158" s="5647"/>
      <c r="AD158" s="5647"/>
      <c r="AE158" s="5647"/>
      <c r="AF158" s="5647"/>
      <c r="AG158" s="5571" t="s">
        <v>1596</v>
      </c>
      <c r="AH158" s="5570" t="s">
        <v>6417</v>
      </c>
      <c r="AI158" s="5609">
        <v>1</v>
      </c>
      <c r="AJ158" s="5609">
        <v>0</v>
      </c>
      <c r="AK158" s="5785">
        <v>42926</v>
      </c>
      <c r="AL158" s="5787">
        <v>43098</v>
      </c>
      <c r="AM158" s="5741">
        <v>0</v>
      </c>
      <c r="AN158" s="5741">
        <v>0</v>
      </c>
      <c r="AO158" s="5574" t="s">
        <v>1567</v>
      </c>
    </row>
    <row r="159" spans="1:41" ht="30" customHeight="1" x14ac:dyDescent="0.2">
      <c r="A159" s="5583" t="s">
        <v>161</v>
      </c>
      <c r="B159" s="5581" t="s">
        <v>6614</v>
      </c>
      <c r="C159" s="5586" t="s">
        <v>129</v>
      </c>
      <c r="D159" s="5569">
        <v>80</v>
      </c>
      <c r="E159" s="5589" t="s">
        <v>42</v>
      </c>
      <c r="F159" s="5575" t="s">
        <v>43</v>
      </c>
      <c r="G159" s="5657">
        <v>0</v>
      </c>
      <c r="H159" s="5657" t="s">
        <v>0</v>
      </c>
      <c r="I159" s="5657">
        <v>3</v>
      </c>
      <c r="J159" s="5644">
        <v>1</v>
      </c>
      <c r="K159" s="5568"/>
      <c r="L159" s="5645">
        <f t="shared" si="49"/>
        <v>0</v>
      </c>
      <c r="M159" s="5646"/>
      <c r="N159" s="5646"/>
      <c r="O159" s="5646"/>
      <c r="P159" s="5646"/>
      <c r="Q159" s="5646"/>
      <c r="R159" s="5646"/>
      <c r="S159" s="5646"/>
      <c r="T159" s="5646"/>
      <c r="U159" s="5730">
        <f t="shared" ref="U159:U227" si="71">SUBTOTAL(9,V159:AC159)</f>
        <v>0</v>
      </c>
      <c r="V159" s="5647"/>
      <c r="W159" s="5647"/>
      <c r="X159" s="5647"/>
      <c r="Y159" s="5647"/>
      <c r="Z159" s="5647"/>
      <c r="AA159" s="5647"/>
      <c r="AB159" s="5647"/>
      <c r="AC159" s="5647"/>
      <c r="AD159" s="5647"/>
      <c r="AE159" s="5647"/>
      <c r="AF159" s="5647"/>
      <c r="AG159" s="5592" t="s">
        <v>5872</v>
      </c>
      <c r="AH159" s="5570" t="s">
        <v>382</v>
      </c>
      <c r="AI159" s="5611">
        <v>1</v>
      </c>
      <c r="AJ159" s="5611">
        <v>1</v>
      </c>
      <c r="AK159" s="5786">
        <v>42887</v>
      </c>
      <c r="AL159" s="5786">
        <v>42977</v>
      </c>
      <c r="AM159" s="5741">
        <v>0</v>
      </c>
      <c r="AN159" s="5741">
        <v>0</v>
      </c>
      <c r="AO159" s="5574" t="s">
        <v>134</v>
      </c>
    </row>
    <row r="160" spans="1:41" s="839" customFormat="1" ht="30" customHeight="1" x14ac:dyDescent="0.2">
      <c r="A160" s="5583" t="s">
        <v>161</v>
      </c>
      <c r="B160" s="5588" t="s">
        <v>4856</v>
      </c>
      <c r="C160" s="5582" t="s">
        <v>1598</v>
      </c>
      <c r="D160" s="5569">
        <v>81</v>
      </c>
      <c r="E160" s="5589" t="s">
        <v>2445</v>
      </c>
      <c r="F160" s="5575" t="s">
        <v>2446</v>
      </c>
      <c r="G160" s="5657">
        <v>1</v>
      </c>
      <c r="H160" s="5657" t="s">
        <v>1</v>
      </c>
      <c r="I160" s="5657">
        <v>1</v>
      </c>
      <c r="J160" s="5650">
        <v>1</v>
      </c>
      <c r="K160" s="5568"/>
      <c r="L160" s="5645">
        <f t="shared" ref="L160" si="72">+M160+N160+O160+P160+Q160+R160+S160+T160</f>
        <v>59367000</v>
      </c>
      <c r="M160" s="5646">
        <v>59367000</v>
      </c>
      <c r="N160" s="5646"/>
      <c r="O160" s="5646"/>
      <c r="P160" s="5646"/>
      <c r="Q160" s="5646"/>
      <c r="R160" s="5646"/>
      <c r="S160" s="5646"/>
      <c r="T160" s="5646"/>
      <c r="U160" s="5731">
        <f t="shared" ref="U160:U163" si="73">V160+W160+X160+Y160+Z160+AA160+AB160+AC160</f>
        <v>58900333</v>
      </c>
      <c r="V160" s="5701">
        <v>58900333</v>
      </c>
      <c r="W160" s="5701"/>
      <c r="X160" s="5701"/>
      <c r="Y160" s="5701"/>
      <c r="Z160" s="5701"/>
      <c r="AA160" s="5701"/>
      <c r="AB160" s="5701"/>
      <c r="AC160" s="5701"/>
      <c r="AD160" s="5647"/>
      <c r="AE160" s="5647"/>
      <c r="AF160" s="5647"/>
      <c r="AG160" s="5571" t="s">
        <v>5873</v>
      </c>
      <c r="AH160" s="5570" t="s">
        <v>1910</v>
      </c>
      <c r="AI160" s="5609">
        <v>100</v>
      </c>
      <c r="AJ160" s="5609">
        <v>100</v>
      </c>
      <c r="AK160" s="5785">
        <v>42767</v>
      </c>
      <c r="AL160" s="5785">
        <v>43100</v>
      </c>
      <c r="AM160" s="5742">
        <v>59367000</v>
      </c>
      <c r="AN160" s="5742">
        <v>58900333</v>
      </c>
      <c r="AO160" s="5574" t="s">
        <v>1713</v>
      </c>
    </row>
    <row r="161" spans="1:42" s="839" customFormat="1" ht="30" customHeight="1" x14ac:dyDescent="0.2">
      <c r="A161" s="5583" t="s">
        <v>161</v>
      </c>
      <c r="B161" s="5588" t="s">
        <v>4856</v>
      </c>
      <c r="C161" s="5582" t="s">
        <v>1598</v>
      </c>
      <c r="D161" s="5569">
        <v>82</v>
      </c>
      <c r="E161" s="5597" t="s">
        <v>2457</v>
      </c>
      <c r="F161" s="5570" t="s">
        <v>2458</v>
      </c>
      <c r="G161" s="5657">
        <v>1</v>
      </c>
      <c r="H161" s="5657" t="s">
        <v>1</v>
      </c>
      <c r="I161" s="5657">
        <v>1</v>
      </c>
      <c r="J161" s="5650">
        <v>1</v>
      </c>
      <c r="K161" s="5568"/>
      <c r="L161" s="5645">
        <f t="shared" ref="L161:L162" si="74">+M161+N161+O161+P161+Q161+R161+S161+T161</f>
        <v>0</v>
      </c>
      <c r="M161" s="5652"/>
      <c r="N161" s="5652"/>
      <c r="O161" s="5652"/>
      <c r="P161" s="5652"/>
      <c r="Q161" s="5652"/>
      <c r="R161" s="5652"/>
      <c r="S161" s="5652"/>
      <c r="T161" s="5652"/>
      <c r="U161" s="5731">
        <f t="shared" si="73"/>
        <v>0</v>
      </c>
      <c r="V161" s="5647"/>
      <c r="W161" s="5647"/>
      <c r="X161" s="5647"/>
      <c r="Y161" s="5647"/>
      <c r="Z161" s="5647"/>
      <c r="AA161" s="5647"/>
      <c r="AB161" s="5647"/>
      <c r="AC161" s="5647"/>
      <c r="AD161" s="5647"/>
      <c r="AE161" s="5647"/>
      <c r="AF161" s="5647"/>
      <c r="AG161" s="5571"/>
      <c r="AH161" s="5570"/>
      <c r="AI161" s="5609"/>
      <c r="AJ161" s="5609"/>
      <c r="AK161" s="5785"/>
      <c r="AL161" s="5785"/>
      <c r="AM161" s="5742">
        <v>0</v>
      </c>
      <c r="AN161" s="5742">
        <v>0</v>
      </c>
      <c r="AO161" s="5574" t="s">
        <v>1713</v>
      </c>
    </row>
    <row r="162" spans="1:42" s="839" customFormat="1" ht="30" customHeight="1" x14ac:dyDescent="0.2">
      <c r="A162" s="5583" t="s">
        <v>161</v>
      </c>
      <c r="B162" s="5588" t="s">
        <v>4856</v>
      </c>
      <c r="C162" s="5582" t="s">
        <v>1598</v>
      </c>
      <c r="D162" s="5569">
        <v>83</v>
      </c>
      <c r="E162" s="5597" t="s">
        <v>2459</v>
      </c>
      <c r="F162" s="5570" t="s">
        <v>2460</v>
      </c>
      <c r="G162" s="5657">
        <v>1</v>
      </c>
      <c r="H162" s="5657" t="s">
        <v>1</v>
      </c>
      <c r="I162" s="5657">
        <v>1</v>
      </c>
      <c r="J162" s="5650">
        <v>1</v>
      </c>
      <c r="K162" s="5568"/>
      <c r="L162" s="5645">
        <f t="shared" si="74"/>
        <v>0</v>
      </c>
      <c r="M162" s="5652"/>
      <c r="N162" s="5652"/>
      <c r="O162" s="5652"/>
      <c r="P162" s="5652"/>
      <c r="Q162" s="5652"/>
      <c r="R162" s="5652"/>
      <c r="S162" s="5652"/>
      <c r="T162" s="5652"/>
      <c r="U162" s="5731">
        <f t="shared" si="73"/>
        <v>0</v>
      </c>
      <c r="V162" s="5647"/>
      <c r="W162" s="5647"/>
      <c r="X162" s="5647"/>
      <c r="Y162" s="5647"/>
      <c r="Z162" s="5647"/>
      <c r="AA162" s="5647"/>
      <c r="AB162" s="5647"/>
      <c r="AC162" s="5647"/>
      <c r="AD162" s="5647"/>
      <c r="AE162" s="5647"/>
      <c r="AF162" s="5647"/>
      <c r="AG162" s="5571"/>
      <c r="AH162" s="5570"/>
      <c r="AI162" s="5609"/>
      <c r="AJ162" s="5609"/>
      <c r="AK162" s="5785"/>
      <c r="AL162" s="5785"/>
      <c r="AM162" s="5742">
        <v>0</v>
      </c>
      <c r="AN162" s="5742">
        <v>0</v>
      </c>
      <c r="AO162" s="5574" t="s">
        <v>1713</v>
      </c>
    </row>
    <row r="163" spans="1:42" s="839" customFormat="1" ht="30" customHeight="1" x14ac:dyDescent="0.2">
      <c r="A163" s="5583" t="s">
        <v>161</v>
      </c>
      <c r="B163" s="5588" t="s">
        <v>4856</v>
      </c>
      <c r="C163" s="5582" t="s">
        <v>1598</v>
      </c>
      <c r="D163" s="5569">
        <v>84</v>
      </c>
      <c r="E163" s="5589" t="s">
        <v>2461</v>
      </c>
      <c r="F163" s="5575" t="s">
        <v>2462</v>
      </c>
      <c r="G163" s="5657">
        <v>1</v>
      </c>
      <c r="H163" s="5657" t="s">
        <v>1</v>
      </c>
      <c r="I163" s="5657">
        <v>1</v>
      </c>
      <c r="J163" s="5650">
        <v>1</v>
      </c>
      <c r="K163" s="5568"/>
      <c r="L163" s="5645">
        <f t="shared" ref="L163" si="75">+M163+N163+O163+P163+Q163+R163+S163+T163</f>
        <v>532808000</v>
      </c>
      <c r="M163" s="5646">
        <v>532808000</v>
      </c>
      <c r="N163" s="5652"/>
      <c r="O163" s="5652"/>
      <c r="P163" s="5652"/>
      <c r="Q163" s="5652"/>
      <c r="R163" s="5652"/>
      <c r="S163" s="5652"/>
      <c r="T163" s="5652"/>
      <c r="U163" s="5731">
        <f t="shared" si="73"/>
        <v>417615278</v>
      </c>
      <c r="V163" s="5701">
        <v>417615278</v>
      </c>
      <c r="W163" s="5701"/>
      <c r="X163" s="5701"/>
      <c r="Y163" s="5701"/>
      <c r="Z163" s="5701"/>
      <c r="AA163" s="5701"/>
      <c r="AB163" s="5701"/>
      <c r="AC163" s="5701"/>
      <c r="AD163" s="5647"/>
      <c r="AE163" s="5647"/>
      <c r="AF163" s="5647"/>
      <c r="AG163" s="5571" t="s">
        <v>5874</v>
      </c>
      <c r="AH163" s="5570" t="s">
        <v>329</v>
      </c>
      <c r="AI163" s="5609">
        <v>100</v>
      </c>
      <c r="AJ163" s="5609">
        <v>100</v>
      </c>
      <c r="AK163" s="5785">
        <v>42795</v>
      </c>
      <c r="AL163" s="5785">
        <v>43100</v>
      </c>
      <c r="AM163" s="5742">
        <v>386474944</v>
      </c>
      <c r="AN163" s="5742">
        <v>386474944</v>
      </c>
      <c r="AO163" s="5574" t="s">
        <v>1713</v>
      </c>
    </row>
    <row r="164" spans="1:42" s="836" customFormat="1" ht="30" customHeight="1" x14ac:dyDescent="0.2">
      <c r="A164" s="5583" t="s">
        <v>161</v>
      </c>
      <c r="B164" s="5588" t="s">
        <v>4856</v>
      </c>
      <c r="C164" s="5582" t="s">
        <v>1598</v>
      </c>
      <c r="D164" s="5569">
        <v>84</v>
      </c>
      <c r="E164" s="5589" t="s">
        <v>2565</v>
      </c>
      <c r="F164" s="5575" t="s">
        <v>2462</v>
      </c>
      <c r="G164" s="5657">
        <v>1</v>
      </c>
      <c r="H164" s="5657" t="s">
        <v>1</v>
      </c>
      <c r="I164" s="5657">
        <v>1</v>
      </c>
      <c r="J164" s="5650">
        <v>1</v>
      </c>
      <c r="K164" s="5568"/>
      <c r="L164" s="5645"/>
      <c r="M164" s="5652"/>
      <c r="N164" s="5652"/>
      <c r="O164" s="5652"/>
      <c r="P164" s="5652"/>
      <c r="Q164" s="5652"/>
      <c r="R164" s="5652"/>
      <c r="S164" s="5652"/>
      <c r="T164" s="5652"/>
      <c r="U164" s="5731"/>
      <c r="V164" s="5647"/>
      <c r="W164" s="5647"/>
      <c r="X164" s="5647"/>
      <c r="Y164" s="5647"/>
      <c r="Z164" s="5647"/>
      <c r="AA164" s="5647"/>
      <c r="AB164" s="5647"/>
      <c r="AC164" s="5647"/>
      <c r="AD164" s="5647"/>
      <c r="AE164" s="5647"/>
      <c r="AF164" s="5647"/>
      <c r="AG164" s="5571" t="s">
        <v>6525</v>
      </c>
      <c r="AH164" s="5570" t="s">
        <v>329</v>
      </c>
      <c r="AI164" s="5609">
        <v>100</v>
      </c>
      <c r="AJ164" s="5609">
        <v>100</v>
      </c>
      <c r="AK164" s="5785">
        <v>42933</v>
      </c>
      <c r="AL164" s="5785">
        <v>43098</v>
      </c>
      <c r="AM164" s="5742">
        <v>146333056</v>
      </c>
      <c r="AN164" s="5742">
        <v>31140334</v>
      </c>
      <c r="AO164" s="5574" t="s">
        <v>1713</v>
      </c>
      <c r="AP164" s="5557"/>
    </row>
    <row r="165" spans="1:42" ht="30" customHeight="1" x14ac:dyDescent="0.2">
      <c r="A165" s="5583" t="s">
        <v>161</v>
      </c>
      <c r="B165" s="5588" t="s">
        <v>4856</v>
      </c>
      <c r="C165" s="5582" t="s">
        <v>1598</v>
      </c>
      <c r="D165" s="5569">
        <v>85</v>
      </c>
      <c r="E165" s="5589" t="s">
        <v>1599</v>
      </c>
      <c r="F165" s="5575" t="s">
        <v>6616</v>
      </c>
      <c r="G165" s="5657">
        <v>0</v>
      </c>
      <c r="H165" s="5657" t="s">
        <v>0</v>
      </c>
      <c r="I165" s="5657">
        <v>30</v>
      </c>
      <c r="J165" s="5650">
        <v>8</v>
      </c>
      <c r="K165" s="5568"/>
      <c r="L165" s="5645">
        <f t="shared" ref="L165" si="76">+M165+N165+O165+P165+Q165+R165+S165+T165</f>
        <v>0</v>
      </c>
      <c r="M165" s="5646"/>
      <c r="N165" s="5646"/>
      <c r="O165" s="5646"/>
      <c r="P165" s="5646"/>
      <c r="Q165" s="5646"/>
      <c r="R165" s="5646"/>
      <c r="S165" s="5646"/>
      <c r="T165" s="5646"/>
      <c r="U165" s="5731">
        <f>V165+W165+X165+Y165+Z165+AA165+AB165+AC165+AD165+AE165+AF165</f>
        <v>0</v>
      </c>
      <c r="V165" s="5647"/>
      <c r="W165" s="5647"/>
      <c r="X165" s="5647"/>
      <c r="Y165" s="5647"/>
      <c r="Z165" s="5647"/>
      <c r="AA165" s="5647"/>
      <c r="AB165" s="5647"/>
      <c r="AC165" s="5647"/>
      <c r="AD165" s="5647"/>
      <c r="AE165" s="5647"/>
      <c r="AF165" s="5647"/>
      <c r="AG165" s="5571" t="s">
        <v>5875</v>
      </c>
      <c r="AH165" s="5570" t="s">
        <v>6417</v>
      </c>
      <c r="AI165" s="5609">
        <v>1</v>
      </c>
      <c r="AJ165" s="5609">
        <v>1</v>
      </c>
      <c r="AK165" s="5785">
        <v>42926</v>
      </c>
      <c r="AL165" s="5787">
        <v>43098</v>
      </c>
      <c r="AM165" s="5741">
        <v>0</v>
      </c>
      <c r="AN165" s="5741">
        <v>0</v>
      </c>
      <c r="AO165" s="5574" t="s">
        <v>1567</v>
      </c>
    </row>
    <row r="166" spans="1:42" ht="30" customHeight="1" x14ac:dyDescent="0.2">
      <c r="A166" s="5583" t="s">
        <v>161</v>
      </c>
      <c r="B166" s="5588" t="s">
        <v>4856</v>
      </c>
      <c r="C166" s="5582" t="s">
        <v>1598</v>
      </c>
      <c r="D166" s="5569">
        <v>86</v>
      </c>
      <c r="E166" s="5589" t="s">
        <v>6617</v>
      </c>
      <c r="F166" s="5575" t="s">
        <v>6618</v>
      </c>
      <c r="G166" s="5657">
        <v>1</v>
      </c>
      <c r="H166" s="5657" t="s">
        <v>1</v>
      </c>
      <c r="I166" s="5657">
        <v>1</v>
      </c>
      <c r="J166" s="5650">
        <v>1</v>
      </c>
      <c r="K166" s="5711" t="s">
        <v>2524</v>
      </c>
      <c r="L166" s="5645">
        <f>+M166+N166+O166+P166+Q166+R166+S166+T166</f>
        <v>61498000</v>
      </c>
      <c r="M166" s="5568">
        <v>61498000</v>
      </c>
      <c r="N166" s="5646"/>
      <c r="O166" s="5646"/>
      <c r="P166" s="5646"/>
      <c r="Q166" s="5646"/>
      <c r="R166" s="5646"/>
      <c r="S166" s="5646"/>
      <c r="T166" s="5646"/>
      <c r="U166" s="5731">
        <f>V166+W166+X166+Y166+Z166+AA166+AB166+AC166+AD166+AE166+AF166</f>
        <v>61498000</v>
      </c>
      <c r="V166" s="5701">
        <v>61498000</v>
      </c>
      <c r="W166" s="5647"/>
      <c r="X166" s="5647"/>
      <c r="Y166" s="5647"/>
      <c r="Z166" s="5647"/>
      <c r="AA166" s="5647"/>
      <c r="AB166" s="5647"/>
      <c r="AC166" s="5647"/>
      <c r="AD166" s="5647"/>
      <c r="AE166" s="5647"/>
      <c r="AF166" s="5647"/>
      <c r="AG166" s="5579" t="s">
        <v>5876</v>
      </c>
      <c r="AH166" s="5570" t="s">
        <v>6407</v>
      </c>
      <c r="AI166" s="5609">
        <v>100</v>
      </c>
      <c r="AJ166" s="5609">
        <v>100</v>
      </c>
      <c r="AK166" s="5785">
        <v>42779</v>
      </c>
      <c r="AL166" s="5785">
        <v>43052</v>
      </c>
      <c r="AM166" s="5741">
        <v>15500000</v>
      </c>
      <c r="AN166" s="5741">
        <v>15500000</v>
      </c>
      <c r="AO166" s="5574" t="s">
        <v>2511</v>
      </c>
    </row>
    <row r="167" spans="1:42" ht="30" customHeight="1" x14ac:dyDescent="0.2">
      <c r="A167" s="5583" t="s">
        <v>161</v>
      </c>
      <c r="B167" s="5588" t="s">
        <v>4856</v>
      </c>
      <c r="C167" s="5582" t="s">
        <v>1598</v>
      </c>
      <c r="D167" s="5569">
        <v>86</v>
      </c>
      <c r="E167" s="5589" t="s">
        <v>6617</v>
      </c>
      <c r="F167" s="5575" t="s">
        <v>6618</v>
      </c>
      <c r="G167" s="5657">
        <v>1</v>
      </c>
      <c r="H167" s="5657" t="s">
        <v>1</v>
      </c>
      <c r="I167" s="5657">
        <v>1</v>
      </c>
      <c r="J167" s="5650">
        <v>1</v>
      </c>
      <c r="K167" s="5568"/>
      <c r="L167" s="5645"/>
      <c r="M167" s="5646"/>
      <c r="N167" s="5646"/>
      <c r="O167" s="5646"/>
      <c r="P167" s="5646"/>
      <c r="Q167" s="5646"/>
      <c r="R167" s="5646"/>
      <c r="S167" s="5646"/>
      <c r="T167" s="5646"/>
      <c r="U167" s="5731">
        <f>V167+W167+X167+Y167+Z167+AA167+AB167+AC167+AD167+AE167+AF167</f>
        <v>0</v>
      </c>
      <c r="V167" s="5647"/>
      <c r="W167" s="5647"/>
      <c r="X167" s="5647"/>
      <c r="Y167" s="5647"/>
      <c r="Z167" s="5647"/>
      <c r="AA167" s="5647"/>
      <c r="AB167" s="5647"/>
      <c r="AC167" s="5647"/>
      <c r="AD167" s="5647"/>
      <c r="AE167" s="5647"/>
      <c r="AF167" s="5647"/>
      <c r="AG167" s="5580" t="s">
        <v>5877</v>
      </c>
      <c r="AH167" s="5570" t="s">
        <v>1698</v>
      </c>
      <c r="AI167" s="5609">
        <v>1</v>
      </c>
      <c r="AJ167" s="5609">
        <v>1</v>
      </c>
      <c r="AK167" s="5785">
        <v>42815</v>
      </c>
      <c r="AL167" s="5785">
        <v>43060</v>
      </c>
      <c r="AM167" s="5741">
        <v>45998000</v>
      </c>
      <c r="AN167" s="5741">
        <v>45998000</v>
      </c>
      <c r="AO167" s="5574" t="s">
        <v>2511</v>
      </c>
    </row>
    <row r="168" spans="1:42" s="1414" customFormat="1" ht="30" customHeight="1" x14ac:dyDescent="0.25">
      <c r="A168" s="5583" t="s">
        <v>161</v>
      </c>
      <c r="B168" s="5588" t="s">
        <v>4856</v>
      </c>
      <c r="C168" s="5582" t="s">
        <v>1598</v>
      </c>
      <c r="D168" s="5585">
        <v>87</v>
      </c>
      <c r="E168" s="5597" t="s">
        <v>4857</v>
      </c>
      <c r="F168" s="5575" t="s">
        <v>4858</v>
      </c>
      <c r="G168" s="5611">
        <v>0</v>
      </c>
      <c r="H168" s="5611" t="s">
        <v>0</v>
      </c>
      <c r="I168" s="5611">
        <v>1</v>
      </c>
      <c r="J168" s="5650">
        <v>0.25</v>
      </c>
      <c r="K168" s="5661"/>
      <c r="L168" s="5645">
        <f t="shared" ref="L168:L173" si="77">+M168+N168+O168+P168+Q168+R168+S168+T168</f>
        <v>0</v>
      </c>
      <c r="M168" s="5646"/>
      <c r="N168" s="5646"/>
      <c r="O168" s="5646"/>
      <c r="P168" s="5646"/>
      <c r="Q168" s="5646"/>
      <c r="R168" s="5646"/>
      <c r="S168" s="5646"/>
      <c r="T168" s="5646"/>
      <c r="U168" s="5697">
        <f>V168+W168+X168+Y168+Z168+AA168+AB168+AC168</f>
        <v>0</v>
      </c>
      <c r="V168" s="5647"/>
      <c r="W168" s="5647"/>
      <c r="X168" s="5647"/>
      <c r="Y168" s="5647"/>
      <c r="Z168" s="5647"/>
      <c r="AA168" s="5647"/>
      <c r="AB168" s="5647"/>
      <c r="AC168" s="5647"/>
      <c r="AD168" s="5647"/>
      <c r="AE168" s="5647"/>
      <c r="AF168" s="5647"/>
      <c r="AG168" s="5571"/>
      <c r="AH168" s="5570"/>
      <c r="AI168" s="5609"/>
      <c r="AJ168" s="5609"/>
      <c r="AK168" s="5785"/>
      <c r="AL168" s="5785"/>
      <c r="AM168" s="5744">
        <v>0</v>
      </c>
      <c r="AN168" s="5744">
        <v>0</v>
      </c>
      <c r="AO168" s="5574" t="s">
        <v>4788</v>
      </c>
    </row>
    <row r="169" spans="1:42" ht="30" customHeight="1" x14ac:dyDescent="0.2">
      <c r="A169" s="5583" t="s">
        <v>161</v>
      </c>
      <c r="B169" s="5581" t="s">
        <v>2569</v>
      </c>
      <c r="C169" s="5586" t="s">
        <v>2570</v>
      </c>
      <c r="D169" s="5569">
        <v>88</v>
      </c>
      <c r="E169" s="5589" t="s">
        <v>6619</v>
      </c>
      <c r="F169" s="5575" t="s">
        <v>2572</v>
      </c>
      <c r="G169" s="5657">
        <v>2000</v>
      </c>
      <c r="H169" s="5657" t="s">
        <v>1</v>
      </c>
      <c r="I169" s="5657">
        <v>2000</v>
      </c>
      <c r="J169" s="5650">
        <v>2000</v>
      </c>
      <c r="K169" s="5711" t="s">
        <v>2524</v>
      </c>
      <c r="L169" s="5645">
        <f t="shared" si="77"/>
        <v>210000000</v>
      </c>
      <c r="M169" s="5646">
        <v>210000000</v>
      </c>
      <c r="N169" s="5646"/>
      <c r="O169" s="5646"/>
      <c r="P169" s="5646"/>
      <c r="Q169" s="5646"/>
      <c r="R169" s="5646"/>
      <c r="S169" s="5646"/>
      <c r="T169" s="5646"/>
      <c r="U169" s="5731">
        <f>V169+W169+X169+Y169+Z169+AA169+AB169+AC169+AD169+AE169+AF169</f>
        <v>210000000</v>
      </c>
      <c r="V169" s="5701">
        <v>210000000</v>
      </c>
      <c r="W169" s="5647"/>
      <c r="X169" s="5647"/>
      <c r="Y169" s="5647"/>
      <c r="Z169" s="5647"/>
      <c r="AA169" s="5647"/>
      <c r="AB169" s="5647"/>
      <c r="AC169" s="5647"/>
      <c r="AD169" s="5647"/>
      <c r="AE169" s="5647"/>
      <c r="AF169" s="5647"/>
      <c r="AG169" s="5580" t="s">
        <v>6730</v>
      </c>
      <c r="AH169" s="5570" t="s">
        <v>6431</v>
      </c>
      <c r="AI169" s="5609">
        <v>2000</v>
      </c>
      <c r="AJ169" s="5609">
        <v>2000</v>
      </c>
      <c r="AK169" s="5785">
        <v>42815</v>
      </c>
      <c r="AL169" s="5785">
        <v>43060</v>
      </c>
      <c r="AM169" s="5741">
        <v>210000000</v>
      </c>
      <c r="AN169" s="5741">
        <v>210000000</v>
      </c>
      <c r="AO169" s="5574" t="s">
        <v>2511</v>
      </c>
    </row>
    <row r="170" spans="1:42" ht="30" customHeight="1" x14ac:dyDescent="0.2">
      <c r="A170" s="5583" t="s">
        <v>161</v>
      </c>
      <c r="B170" s="5581" t="s">
        <v>2569</v>
      </c>
      <c r="C170" s="5586" t="s">
        <v>2570</v>
      </c>
      <c r="D170" s="5569">
        <v>89</v>
      </c>
      <c r="E170" s="5589" t="s">
        <v>2574</v>
      </c>
      <c r="F170" s="5575" t="s">
        <v>2575</v>
      </c>
      <c r="G170" s="5657">
        <v>1</v>
      </c>
      <c r="H170" s="5657"/>
      <c r="I170" s="5657">
        <v>6</v>
      </c>
      <c r="J170" s="5650"/>
      <c r="K170" s="5568"/>
      <c r="L170" s="5645">
        <f t="shared" si="77"/>
        <v>0</v>
      </c>
      <c r="M170" s="5646"/>
      <c r="N170" s="5646"/>
      <c r="O170" s="5646"/>
      <c r="P170" s="5646"/>
      <c r="Q170" s="5646"/>
      <c r="R170" s="5646"/>
      <c r="S170" s="5646"/>
      <c r="T170" s="5646"/>
      <c r="U170" s="5731">
        <f>V170+W170+X170+Y170+Z170+AA170+AB170+AC170+AD170+AE170+AF170</f>
        <v>0</v>
      </c>
      <c r="V170" s="5647"/>
      <c r="W170" s="5647"/>
      <c r="X170" s="5647"/>
      <c r="Y170" s="5647"/>
      <c r="Z170" s="5647"/>
      <c r="AA170" s="5647"/>
      <c r="AB170" s="5647"/>
      <c r="AC170" s="5647"/>
      <c r="AD170" s="5647"/>
      <c r="AE170" s="5647"/>
      <c r="AF170" s="5647"/>
      <c r="AG170" s="5580"/>
      <c r="AH170" s="5570"/>
      <c r="AI170" s="5609"/>
      <c r="AJ170" s="5609"/>
      <c r="AK170" s="5785"/>
      <c r="AL170" s="5785"/>
      <c r="AM170" s="5741">
        <v>0</v>
      </c>
      <c r="AN170" s="5741">
        <v>0</v>
      </c>
      <c r="AO170" s="5574" t="s">
        <v>2511</v>
      </c>
    </row>
    <row r="171" spans="1:42" ht="30" customHeight="1" x14ac:dyDescent="0.2">
      <c r="A171" s="5583" t="s">
        <v>161</v>
      </c>
      <c r="B171" s="5581" t="s">
        <v>2569</v>
      </c>
      <c r="C171" s="5586" t="s">
        <v>2570</v>
      </c>
      <c r="D171" s="5569" t="s">
        <v>2576</v>
      </c>
      <c r="E171" s="5589" t="s">
        <v>2577</v>
      </c>
      <c r="F171" s="5575" t="s">
        <v>2578</v>
      </c>
      <c r="G171" s="5657">
        <v>1</v>
      </c>
      <c r="H171" s="5657" t="s">
        <v>1</v>
      </c>
      <c r="I171" s="5657">
        <v>4</v>
      </c>
      <c r="J171" s="5650">
        <v>4</v>
      </c>
      <c r="K171" s="5568"/>
      <c r="L171" s="5645">
        <f t="shared" si="77"/>
        <v>0</v>
      </c>
      <c r="M171" s="5646"/>
      <c r="N171" s="5646"/>
      <c r="O171" s="5646"/>
      <c r="P171" s="5646"/>
      <c r="Q171" s="5646"/>
      <c r="R171" s="5646"/>
      <c r="S171" s="5646"/>
      <c r="T171" s="5646"/>
      <c r="U171" s="5731">
        <f>V171+W171+X171+Y171+Z171+AA171+AB171+AC171+AD171+AE171+AF171</f>
        <v>0</v>
      </c>
      <c r="V171" s="5647"/>
      <c r="W171" s="5647"/>
      <c r="X171" s="5647"/>
      <c r="Y171" s="5647"/>
      <c r="Z171" s="5647"/>
      <c r="AA171" s="5647"/>
      <c r="AB171" s="5647"/>
      <c r="AC171" s="5647"/>
      <c r="AD171" s="5647"/>
      <c r="AE171" s="5647"/>
      <c r="AF171" s="5647"/>
      <c r="AG171" s="5580"/>
      <c r="AH171" s="5570"/>
      <c r="AI171" s="5609"/>
      <c r="AJ171" s="5609"/>
      <c r="AK171" s="5785"/>
      <c r="AL171" s="5785"/>
      <c r="AM171" s="5741">
        <v>0</v>
      </c>
      <c r="AN171" s="5741">
        <v>0</v>
      </c>
      <c r="AO171" s="5574" t="s">
        <v>2511</v>
      </c>
    </row>
    <row r="172" spans="1:42" ht="30" customHeight="1" x14ac:dyDescent="0.2">
      <c r="A172" s="5583" t="s">
        <v>161</v>
      </c>
      <c r="B172" s="5581" t="s">
        <v>2569</v>
      </c>
      <c r="C172" s="5586" t="s">
        <v>2570</v>
      </c>
      <c r="D172" s="5569" t="s">
        <v>2579</v>
      </c>
      <c r="E172" s="5589" t="s">
        <v>2580</v>
      </c>
      <c r="F172" s="5575" t="s">
        <v>2581</v>
      </c>
      <c r="G172" s="5657">
        <v>0</v>
      </c>
      <c r="H172" s="5657" t="s">
        <v>0</v>
      </c>
      <c r="I172" s="5657">
        <v>2</v>
      </c>
      <c r="J172" s="5650"/>
      <c r="K172" s="5568"/>
      <c r="L172" s="5645">
        <f t="shared" si="77"/>
        <v>0</v>
      </c>
      <c r="M172" s="5646"/>
      <c r="N172" s="5646"/>
      <c r="O172" s="5646"/>
      <c r="P172" s="5646"/>
      <c r="Q172" s="5646"/>
      <c r="R172" s="5646"/>
      <c r="S172" s="5646"/>
      <c r="T172" s="5646"/>
      <c r="U172" s="5731">
        <f>V172+W172+X172+Y172+Z172+AA172+AB172+AC172+AD172+AE172+AF172</f>
        <v>0</v>
      </c>
      <c r="V172" s="5647"/>
      <c r="W172" s="5647"/>
      <c r="X172" s="5647"/>
      <c r="Y172" s="5647"/>
      <c r="Z172" s="5647"/>
      <c r="AA172" s="5647"/>
      <c r="AB172" s="5647"/>
      <c r="AC172" s="5647"/>
      <c r="AD172" s="5647"/>
      <c r="AE172" s="5647"/>
      <c r="AF172" s="5647"/>
      <c r="AG172" s="5580"/>
      <c r="AH172" s="5570"/>
      <c r="AI172" s="5609"/>
      <c r="AJ172" s="5609"/>
      <c r="AK172" s="5785"/>
      <c r="AL172" s="5785"/>
      <c r="AM172" s="5741">
        <v>0</v>
      </c>
      <c r="AN172" s="5741">
        <v>0</v>
      </c>
      <c r="AO172" s="5574" t="s">
        <v>2511</v>
      </c>
    </row>
    <row r="173" spans="1:42" ht="30" customHeight="1" x14ac:dyDescent="0.2">
      <c r="A173" s="5583" t="s">
        <v>161</v>
      </c>
      <c r="B173" s="5581" t="s">
        <v>2569</v>
      </c>
      <c r="C173" s="5586" t="s">
        <v>2570</v>
      </c>
      <c r="D173" s="5569">
        <v>90</v>
      </c>
      <c r="E173" s="5597" t="s">
        <v>2582</v>
      </c>
      <c r="F173" s="5570" t="s">
        <v>2583</v>
      </c>
      <c r="G173" s="5657">
        <v>6</v>
      </c>
      <c r="H173" s="5657" t="s">
        <v>1</v>
      </c>
      <c r="I173" s="5657">
        <v>6</v>
      </c>
      <c r="J173" s="5650">
        <v>6</v>
      </c>
      <c r="K173" s="5711"/>
      <c r="L173" s="5645">
        <f t="shared" si="77"/>
        <v>5092700880</v>
      </c>
      <c r="M173" s="5646">
        <v>3255300830</v>
      </c>
      <c r="N173" s="5646">
        <v>1463409208</v>
      </c>
      <c r="O173" s="5646">
        <v>373990842</v>
      </c>
      <c r="P173" s="5646"/>
      <c r="Q173" s="5646"/>
      <c r="R173" s="5646"/>
      <c r="S173" s="5646"/>
      <c r="T173" s="5646"/>
      <c r="U173" s="5731">
        <f>V173+W173+X173+Y173+Z173+AA173+AB173+AC173+AD173+AE173+AF173</f>
        <v>4989787682.96</v>
      </c>
      <c r="V173" s="5701">
        <v>3152387632.96</v>
      </c>
      <c r="W173" s="5701">
        <v>1463409208</v>
      </c>
      <c r="X173" s="5701">
        <v>373990842</v>
      </c>
      <c r="Y173" s="5701"/>
      <c r="Z173" s="5701"/>
      <c r="AA173" s="5701"/>
      <c r="AB173" s="5701"/>
      <c r="AC173" s="5701"/>
      <c r="AD173" s="5647"/>
      <c r="AE173" s="5647"/>
      <c r="AF173" s="5647"/>
      <c r="AG173" s="5580" t="s">
        <v>5880</v>
      </c>
      <c r="AH173" s="5570" t="s">
        <v>2585</v>
      </c>
      <c r="AI173" s="5609">
        <v>100</v>
      </c>
      <c r="AJ173" s="5609">
        <v>100</v>
      </c>
      <c r="AK173" s="5785">
        <v>42736</v>
      </c>
      <c r="AL173" s="5785">
        <v>43100</v>
      </c>
      <c r="AM173" s="5741">
        <v>4925077356</v>
      </c>
      <c r="AN173" s="5741">
        <v>4822164159</v>
      </c>
      <c r="AO173" s="5574" t="s">
        <v>2511</v>
      </c>
    </row>
    <row r="174" spans="1:42" ht="30" customHeight="1" x14ac:dyDescent="0.2">
      <c r="A174" s="5583" t="s">
        <v>161</v>
      </c>
      <c r="B174" s="5581" t="s">
        <v>2569</v>
      </c>
      <c r="C174" s="5586" t="s">
        <v>2570</v>
      </c>
      <c r="D174" s="5569">
        <v>90</v>
      </c>
      <c r="E174" s="5597" t="s">
        <v>2582</v>
      </c>
      <c r="F174" s="5570" t="s">
        <v>2583</v>
      </c>
      <c r="G174" s="5657">
        <v>6</v>
      </c>
      <c r="H174" s="5657" t="s">
        <v>1</v>
      </c>
      <c r="I174" s="5657">
        <v>6</v>
      </c>
      <c r="J174" s="5650">
        <v>6</v>
      </c>
      <c r="K174" s="5568"/>
      <c r="L174" s="5645"/>
      <c r="M174" s="5646"/>
      <c r="N174" s="5646"/>
      <c r="O174" s="5646"/>
      <c r="P174" s="5646"/>
      <c r="Q174" s="5646"/>
      <c r="R174" s="5646"/>
      <c r="S174" s="5646"/>
      <c r="T174" s="5646"/>
      <c r="U174" s="5731"/>
      <c r="V174" s="5647"/>
      <c r="W174" s="5647"/>
      <c r="X174" s="5647"/>
      <c r="Y174" s="5647"/>
      <c r="Z174" s="5647"/>
      <c r="AA174" s="5647"/>
      <c r="AB174" s="5647"/>
      <c r="AC174" s="5647"/>
      <c r="AD174" s="5647"/>
      <c r="AE174" s="5647"/>
      <c r="AF174" s="5647"/>
      <c r="AG174" s="5580" t="s">
        <v>5881</v>
      </c>
      <c r="AH174" s="5570" t="s">
        <v>1676</v>
      </c>
      <c r="AI174" s="5609">
        <v>100</v>
      </c>
      <c r="AJ174" s="5609">
        <v>100</v>
      </c>
      <c r="AK174" s="5785">
        <v>42736</v>
      </c>
      <c r="AL174" s="5785">
        <v>43100</v>
      </c>
      <c r="AM174" s="5741">
        <v>167623524</v>
      </c>
      <c r="AN174" s="5741">
        <v>167623524</v>
      </c>
      <c r="AO174" s="5574" t="s">
        <v>2511</v>
      </c>
    </row>
    <row r="175" spans="1:42" ht="30" customHeight="1" x14ac:dyDescent="0.2">
      <c r="A175" s="5583" t="s">
        <v>161</v>
      </c>
      <c r="B175" s="5581" t="s">
        <v>2569</v>
      </c>
      <c r="C175" s="5586" t="s">
        <v>2570</v>
      </c>
      <c r="D175" s="5569">
        <v>91</v>
      </c>
      <c r="E175" s="5589" t="s">
        <v>2633</v>
      </c>
      <c r="F175" s="5575" t="s">
        <v>2634</v>
      </c>
      <c r="G175" s="5657">
        <v>12</v>
      </c>
      <c r="H175" s="5657" t="s">
        <v>1</v>
      </c>
      <c r="I175" s="5657">
        <v>24</v>
      </c>
      <c r="J175" s="5650">
        <v>24</v>
      </c>
      <c r="K175" s="5711" t="s">
        <v>2524</v>
      </c>
      <c r="L175" s="5645">
        <f t="shared" ref="L175:L184" si="78">+M175+N175+O175+P175+Q175+R175+S175+T175</f>
        <v>465988706</v>
      </c>
      <c r="M175" s="5646">
        <v>465988706</v>
      </c>
      <c r="N175" s="5646"/>
      <c r="O175" s="5646"/>
      <c r="P175" s="5646"/>
      <c r="Q175" s="5646"/>
      <c r="R175" s="5646"/>
      <c r="S175" s="5646"/>
      <c r="T175" s="5646"/>
      <c r="U175" s="5731">
        <f>V175+W175+X175+Y175+Z175+AA175+AB175+AC175+AD175+AE175+AF175</f>
        <v>459584000</v>
      </c>
      <c r="V175" s="5701">
        <v>459584000</v>
      </c>
      <c r="W175" s="5701"/>
      <c r="X175" s="5701"/>
      <c r="Y175" s="5701"/>
      <c r="Z175" s="5701"/>
      <c r="AA175" s="5701"/>
      <c r="AB175" s="5701"/>
      <c r="AC175" s="5701"/>
      <c r="AD175" s="5647"/>
      <c r="AE175" s="5647"/>
      <c r="AF175" s="5647"/>
      <c r="AG175" s="5580" t="s">
        <v>2639</v>
      </c>
      <c r="AH175" s="5570" t="s">
        <v>1676</v>
      </c>
      <c r="AI175" s="5609">
        <v>100</v>
      </c>
      <c r="AJ175" s="5609">
        <v>100</v>
      </c>
      <c r="AK175" s="5785">
        <v>42774</v>
      </c>
      <c r="AL175" s="5785">
        <v>43062</v>
      </c>
      <c r="AM175" s="5741">
        <v>465988706</v>
      </c>
      <c r="AN175" s="5741">
        <v>459584000</v>
      </c>
      <c r="AO175" s="5574" t="s">
        <v>2511</v>
      </c>
    </row>
    <row r="176" spans="1:42" ht="30" customHeight="1" x14ac:dyDescent="0.2">
      <c r="A176" s="5583" t="s">
        <v>161</v>
      </c>
      <c r="B176" s="5581" t="s">
        <v>2569</v>
      </c>
      <c r="C176" s="5586" t="s">
        <v>2570</v>
      </c>
      <c r="D176" s="5569">
        <v>92</v>
      </c>
      <c r="E176" s="5589" t="s">
        <v>6620</v>
      </c>
      <c r="F176" s="5575" t="s">
        <v>2755</v>
      </c>
      <c r="G176" s="5657">
        <v>13</v>
      </c>
      <c r="H176" s="5657" t="s">
        <v>1</v>
      </c>
      <c r="I176" s="5657">
        <v>20</v>
      </c>
      <c r="J176" s="5650">
        <v>20</v>
      </c>
      <c r="K176" s="5711" t="s">
        <v>2524</v>
      </c>
      <c r="L176" s="5645">
        <f t="shared" si="78"/>
        <v>190898290</v>
      </c>
      <c r="M176" s="5646">
        <v>190898290</v>
      </c>
      <c r="N176" s="5646"/>
      <c r="O176" s="5646"/>
      <c r="P176" s="5646"/>
      <c r="Q176" s="5646"/>
      <c r="R176" s="5646"/>
      <c r="S176" s="5646"/>
      <c r="T176" s="5646"/>
      <c r="U176" s="5731">
        <f>V176+W176+X176+Y176+Z176+AA176+AB176+AC176+AD176+AE176+AF176</f>
        <v>190585890</v>
      </c>
      <c r="V176" s="5701">
        <v>190585890</v>
      </c>
      <c r="W176" s="5701"/>
      <c r="X176" s="5701"/>
      <c r="Y176" s="5701"/>
      <c r="Z176" s="5701"/>
      <c r="AA176" s="5701"/>
      <c r="AB176" s="5701"/>
      <c r="AC176" s="5701"/>
      <c r="AD176" s="5647"/>
      <c r="AE176" s="5647"/>
      <c r="AF176" s="5647"/>
      <c r="AG176" s="5580" t="s">
        <v>2758</v>
      </c>
      <c r="AH176" s="5570" t="s">
        <v>2759</v>
      </c>
      <c r="AI176" s="5609">
        <v>100</v>
      </c>
      <c r="AJ176" s="5609">
        <v>100</v>
      </c>
      <c r="AK176" s="5785">
        <v>42779</v>
      </c>
      <c r="AL176" s="5785">
        <v>43052</v>
      </c>
      <c r="AM176" s="5741">
        <v>190898290</v>
      </c>
      <c r="AN176" s="5741">
        <v>190585890</v>
      </c>
      <c r="AO176" s="5574" t="s">
        <v>2511</v>
      </c>
    </row>
    <row r="177" spans="1:41" ht="30" customHeight="1" x14ac:dyDescent="0.2">
      <c r="A177" s="5583" t="s">
        <v>161</v>
      </c>
      <c r="B177" s="5581" t="s">
        <v>2569</v>
      </c>
      <c r="C177" s="5586" t="s">
        <v>2570</v>
      </c>
      <c r="D177" s="5569">
        <v>93</v>
      </c>
      <c r="E177" s="5597" t="s">
        <v>2821</v>
      </c>
      <c r="F177" s="5570" t="s">
        <v>2822</v>
      </c>
      <c r="G177" s="5657">
        <v>1</v>
      </c>
      <c r="H177" s="5657" t="s">
        <v>1</v>
      </c>
      <c r="I177" s="5657">
        <v>1</v>
      </c>
      <c r="J177" s="5650">
        <v>1</v>
      </c>
      <c r="K177" s="5711" t="s">
        <v>2524</v>
      </c>
      <c r="L177" s="5645">
        <f t="shared" si="78"/>
        <v>32000000</v>
      </c>
      <c r="M177" s="5646">
        <v>32000000</v>
      </c>
      <c r="N177" s="5646"/>
      <c r="O177" s="5646"/>
      <c r="P177" s="5646"/>
      <c r="Q177" s="5646"/>
      <c r="R177" s="5646"/>
      <c r="S177" s="5646"/>
      <c r="T177" s="5646"/>
      <c r="U177" s="5731">
        <f>V177+W177+X177+Y177+Z177+AA177+AB177+AC177+AD177+AE177+AF177</f>
        <v>32000000</v>
      </c>
      <c r="V177" s="5701">
        <v>32000000</v>
      </c>
      <c r="W177" s="5701"/>
      <c r="X177" s="5701"/>
      <c r="Y177" s="5701"/>
      <c r="Z177" s="5701"/>
      <c r="AA177" s="5701"/>
      <c r="AB177" s="5701"/>
      <c r="AC177" s="5701"/>
      <c r="AD177" s="5647"/>
      <c r="AE177" s="5647"/>
      <c r="AF177" s="5647"/>
      <c r="AG177" s="5580" t="s">
        <v>5882</v>
      </c>
      <c r="AH177" s="5570" t="s">
        <v>6432</v>
      </c>
      <c r="AI177" s="5609">
        <v>3</v>
      </c>
      <c r="AJ177" s="5609">
        <v>3</v>
      </c>
      <c r="AK177" s="5785">
        <v>42783</v>
      </c>
      <c r="AL177" s="5785">
        <v>43056</v>
      </c>
      <c r="AM177" s="5741">
        <v>32000000</v>
      </c>
      <c r="AN177" s="5741">
        <v>32000000</v>
      </c>
      <c r="AO177" s="5574" t="s">
        <v>2511</v>
      </c>
    </row>
    <row r="178" spans="1:41" ht="30" customHeight="1" x14ac:dyDescent="0.2">
      <c r="A178" s="5583" t="s">
        <v>161</v>
      </c>
      <c r="B178" s="5581" t="s">
        <v>2569</v>
      </c>
      <c r="C178" s="5586" t="s">
        <v>2570</v>
      </c>
      <c r="D178" s="5569">
        <v>94</v>
      </c>
      <c r="E178" s="5597" t="s">
        <v>6621</v>
      </c>
      <c r="F178" s="5570" t="s">
        <v>6622</v>
      </c>
      <c r="G178" s="5657">
        <v>6</v>
      </c>
      <c r="H178" s="5657" t="s">
        <v>1</v>
      </c>
      <c r="I178" s="5657">
        <v>6</v>
      </c>
      <c r="J178" s="5650">
        <v>6</v>
      </c>
      <c r="K178" s="5711" t="s">
        <v>2524</v>
      </c>
      <c r="L178" s="5645">
        <f t="shared" si="78"/>
        <v>68619156</v>
      </c>
      <c r="M178" s="5646">
        <v>68619156</v>
      </c>
      <c r="N178" s="5646"/>
      <c r="O178" s="5646"/>
      <c r="P178" s="5646"/>
      <c r="Q178" s="5646"/>
      <c r="R178" s="5646"/>
      <c r="S178" s="5646"/>
      <c r="T178" s="5646"/>
      <c r="U178" s="5731">
        <f>V178+W178+X178+Y178+Z178+AA178+AB178+AC178+AD178+AE178+AF178</f>
        <v>68619156</v>
      </c>
      <c r="V178" s="5775">
        <v>68619156</v>
      </c>
      <c r="W178" s="5647"/>
      <c r="X178" s="5647"/>
      <c r="Y178" s="5647"/>
      <c r="Z178" s="5647"/>
      <c r="AA178" s="5647"/>
      <c r="AB178" s="5647"/>
      <c r="AC178" s="5647"/>
      <c r="AD178" s="5647"/>
      <c r="AE178" s="5647"/>
      <c r="AF178" s="5647"/>
      <c r="AG178" s="5580" t="s">
        <v>5883</v>
      </c>
      <c r="AH178" s="5570" t="s">
        <v>6433</v>
      </c>
      <c r="AI178" s="5609">
        <v>6</v>
      </c>
      <c r="AJ178" s="5609">
        <v>7</v>
      </c>
      <c r="AK178" s="5785">
        <v>42786</v>
      </c>
      <c r="AL178" s="5785">
        <v>43044</v>
      </c>
      <c r="AM178" s="5741">
        <v>68619156</v>
      </c>
      <c r="AN178" s="5741">
        <v>68619156</v>
      </c>
      <c r="AO178" s="5574" t="s">
        <v>2511</v>
      </c>
    </row>
    <row r="179" spans="1:41" ht="30" customHeight="1" x14ac:dyDescent="0.2">
      <c r="A179" s="5583" t="s">
        <v>161</v>
      </c>
      <c r="B179" s="5581" t="s">
        <v>2569</v>
      </c>
      <c r="C179" s="5586" t="s">
        <v>2570</v>
      </c>
      <c r="D179" s="5569">
        <v>95</v>
      </c>
      <c r="E179" s="5597" t="s">
        <v>2874</v>
      </c>
      <c r="F179" s="5570" t="s">
        <v>2875</v>
      </c>
      <c r="G179" s="5657">
        <v>1</v>
      </c>
      <c r="H179" s="5657" t="s">
        <v>1</v>
      </c>
      <c r="I179" s="5657">
        <v>1</v>
      </c>
      <c r="J179" s="5650">
        <v>1</v>
      </c>
      <c r="K179" s="5711" t="s">
        <v>2524</v>
      </c>
      <c r="L179" s="5645">
        <f t="shared" si="78"/>
        <v>1030386800</v>
      </c>
      <c r="M179" s="5646">
        <v>1030386800</v>
      </c>
      <c r="N179" s="5646"/>
      <c r="O179" s="5646"/>
      <c r="P179" s="5646"/>
      <c r="Q179" s="5646"/>
      <c r="R179" s="5646"/>
      <c r="S179" s="5646"/>
      <c r="T179" s="5646"/>
      <c r="U179" s="5731">
        <f>V179+W179+X179+Y179+Z179+AA179+AB179+AC179+AD179+AE179+AF179</f>
        <v>1018264600</v>
      </c>
      <c r="V179" s="5701">
        <v>1018264600</v>
      </c>
      <c r="W179" s="5701"/>
      <c r="X179" s="5701"/>
      <c r="Y179" s="5701"/>
      <c r="Z179" s="5701"/>
      <c r="AA179" s="5701"/>
      <c r="AB179" s="5701"/>
      <c r="AC179" s="5701"/>
      <c r="AD179" s="5647"/>
      <c r="AE179" s="5647"/>
      <c r="AF179" s="5647"/>
      <c r="AG179" s="5580" t="s">
        <v>5884</v>
      </c>
      <c r="AH179" s="5570" t="s">
        <v>1676</v>
      </c>
      <c r="AI179" s="5609">
        <v>100</v>
      </c>
      <c r="AJ179" s="5609">
        <v>100</v>
      </c>
      <c r="AK179" s="5785">
        <v>42790</v>
      </c>
      <c r="AL179" s="5785">
        <v>43048</v>
      </c>
      <c r="AM179" s="5741">
        <v>1030386800</v>
      </c>
      <c r="AN179" s="5741">
        <v>1018264600</v>
      </c>
      <c r="AO179" s="5574" t="s">
        <v>2511</v>
      </c>
    </row>
    <row r="180" spans="1:41" ht="30" customHeight="1" x14ac:dyDescent="0.2">
      <c r="A180" s="5583" t="s">
        <v>161</v>
      </c>
      <c r="B180" s="5581" t="s">
        <v>2569</v>
      </c>
      <c r="C180" s="5586" t="s">
        <v>2570</v>
      </c>
      <c r="D180" s="5569">
        <v>96</v>
      </c>
      <c r="E180" s="5589" t="s">
        <v>2897</v>
      </c>
      <c r="F180" s="5575" t="s">
        <v>2898</v>
      </c>
      <c r="G180" s="5657">
        <v>82</v>
      </c>
      <c r="H180" s="5657" t="s">
        <v>0</v>
      </c>
      <c r="I180" s="5657">
        <v>200</v>
      </c>
      <c r="J180" s="5650"/>
      <c r="K180" s="5568"/>
      <c r="L180" s="5645">
        <f t="shared" si="78"/>
        <v>0</v>
      </c>
      <c r="M180" s="5646"/>
      <c r="N180" s="5646"/>
      <c r="O180" s="5646"/>
      <c r="P180" s="5646"/>
      <c r="Q180" s="5646"/>
      <c r="R180" s="5646"/>
      <c r="S180" s="5646"/>
      <c r="T180" s="5646"/>
      <c r="U180" s="5731">
        <f>V180+W180+X180+Y180+Z180+AA180+AB180+AC180+AD180+AE180+AF180</f>
        <v>0</v>
      </c>
      <c r="V180" s="5647"/>
      <c r="W180" s="5647"/>
      <c r="X180" s="5647"/>
      <c r="Y180" s="5647"/>
      <c r="Z180" s="5647"/>
      <c r="AA180" s="5647"/>
      <c r="AB180" s="5647"/>
      <c r="AC180" s="5647"/>
      <c r="AD180" s="5647"/>
      <c r="AE180" s="5647"/>
      <c r="AF180" s="5647"/>
      <c r="AG180" s="5580"/>
      <c r="AH180" s="5570"/>
      <c r="AI180" s="5609"/>
      <c r="AJ180" s="5609"/>
      <c r="AK180" s="5785"/>
      <c r="AL180" s="5785"/>
      <c r="AM180" s="5741">
        <v>0</v>
      </c>
      <c r="AN180" s="5741">
        <v>0</v>
      </c>
      <c r="AO180" s="5574" t="s">
        <v>2511</v>
      </c>
    </row>
    <row r="181" spans="1:41" ht="30" customHeight="1" x14ac:dyDescent="0.2">
      <c r="A181" s="5583" t="s">
        <v>161</v>
      </c>
      <c r="B181" s="5581" t="s">
        <v>2569</v>
      </c>
      <c r="C181" s="5586" t="s">
        <v>2570</v>
      </c>
      <c r="D181" s="5569" t="s">
        <v>2899</v>
      </c>
      <c r="E181" s="5589" t="s">
        <v>2900</v>
      </c>
      <c r="F181" s="5575" t="s">
        <v>2901</v>
      </c>
      <c r="G181" s="5657">
        <v>82</v>
      </c>
      <c r="H181" s="5657" t="s">
        <v>1</v>
      </c>
      <c r="I181" s="5657">
        <v>82</v>
      </c>
      <c r="J181" s="5650">
        <v>82</v>
      </c>
      <c r="K181" s="5711"/>
      <c r="L181" s="5645">
        <f t="shared" si="78"/>
        <v>205052800</v>
      </c>
      <c r="M181" s="5646">
        <v>205052800</v>
      </c>
      <c r="N181" s="5646"/>
      <c r="O181" s="5646"/>
      <c r="P181" s="5646"/>
      <c r="Q181" s="5646"/>
      <c r="R181" s="5646"/>
      <c r="S181" s="5646"/>
      <c r="T181" s="5646"/>
      <c r="U181" s="5731">
        <f>V181+W181+X181+Y181+Z181+AA181+AB181+AC181+AD181+AE181+AF181</f>
        <v>205052800</v>
      </c>
      <c r="V181" s="5701">
        <v>205052800</v>
      </c>
      <c r="W181" s="5701"/>
      <c r="X181" s="5701"/>
      <c r="Y181" s="5701"/>
      <c r="Z181" s="5701"/>
      <c r="AA181" s="5647"/>
      <c r="AB181" s="5647"/>
      <c r="AC181" s="5647"/>
      <c r="AD181" s="5647"/>
      <c r="AE181" s="5647"/>
      <c r="AF181" s="5647"/>
      <c r="AG181" s="5580" t="s">
        <v>5885</v>
      </c>
      <c r="AH181" s="5570" t="s">
        <v>6434</v>
      </c>
      <c r="AI181" s="5609">
        <v>25</v>
      </c>
      <c r="AJ181" s="5609">
        <v>1</v>
      </c>
      <c r="AK181" s="5785">
        <v>42860</v>
      </c>
      <c r="AL181" s="5785" t="s">
        <v>3919</v>
      </c>
      <c r="AM181" s="5741">
        <v>205052800</v>
      </c>
      <c r="AN181" s="5741">
        <v>205052800</v>
      </c>
      <c r="AO181" s="5574" t="s">
        <v>2511</v>
      </c>
    </row>
    <row r="182" spans="1:41" ht="30" customHeight="1" x14ac:dyDescent="0.2">
      <c r="A182" s="5583" t="s">
        <v>161</v>
      </c>
      <c r="B182" s="5581" t="s">
        <v>2569</v>
      </c>
      <c r="C182" s="5586" t="s">
        <v>2570</v>
      </c>
      <c r="D182" s="5569" t="s">
        <v>2905</v>
      </c>
      <c r="E182" s="5589" t="s">
        <v>2906</v>
      </c>
      <c r="F182" s="5575" t="s">
        <v>2907</v>
      </c>
      <c r="G182" s="5657">
        <v>82</v>
      </c>
      <c r="H182" s="5657" t="s">
        <v>0</v>
      </c>
      <c r="I182" s="5657">
        <v>118</v>
      </c>
      <c r="J182" s="5650">
        <v>30</v>
      </c>
      <c r="K182" s="5568"/>
      <c r="L182" s="5645">
        <f t="shared" si="78"/>
        <v>0</v>
      </c>
      <c r="M182" s="5646"/>
      <c r="N182" s="5646"/>
      <c r="O182" s="5646"/>
      <c r="P182" s="5646"/>
      <c r="Q182" s="5646"/>
      <c r="R182" s="5646"/>
      <c r="S182" s="5646"/>
      <c r="T182" s="5646"/>
      <c r="U182" s="5731">
        <f>V182+W182+X182+Y182+Z182+AA182+AB182+AC182+AD182+AE182+AF182</f>
        <v>0</v>
      </c>
      <c r="V182" s="5647"/>
      <c r="W182" s="5647"/>
      <c r="X182" s="5647"/>
      <c r="Y182" s="5647"/>
      <c r="Z182" s="5647"/>
      <c r="AA182" s="5647"/>
      <c r="AB182" s="5647"/>
      <c r="AC182" s="5647"/>
      <c r="AD182" s="5647"/>
      <c r="AE182" s="5647"/>
      <c r="AF182" s="5647"/>
      <c r="AG182" s="5580"/>
      <c r="AH182" s="5570"/>
      <c r="AI182" s="5609"/>
      <c r="AJ182" s="5609"/>
      <c r="AK182" s="5785"/>
      <c r="AL182" s="5785"/>
      <c r="AM182" s="5741">
        <v>0</v>
      </c>
      <c r="AN182" s="5741">
        <v>0</v>
      </c>
      <c r="AO182" s="5574" t="s">
        <v>2511</v>
      </c>
    </row>
    <row r="183" spans="1:41" ht="30" customHeight="1" x14ac:dyDescent="0.2">
      <c r="A183" s="5583" t="s">
        <v>161</v>
      </c>
      <c r="B183" s="5581" t="s">
        <v>2569</v>
      </c>
      <c r="C183" s="5586" t="s">
        <v>2570</v>
      </c>
      <c r="D183" s="5569">
        <v>97</v>
      </c>
      <c r="E183" s="5597" t="s">
        <v>2908</v>
      </c>
      <c r="F183" s="5570" t="s">
        <v>2909</v>
      </c>
      <c r="G183" s="5657">
        <v>0</v>
      </c>
      <c r="H183" s="5657" t="s">
        <v>0</v>
      </c>
      <c r="I183" s="5657">
        <v>1</v>
      </c>
      <c r="J183" s="5650">
        <v>0.33</v>
      </c>
      <c r="K183" s="5711"/>
      <c r="L183" s="5645">
        <f t="shared" si="78"/>
        <v>0</v>
      </c>
      <c r="M183" s="5646"/>
      <c r="N183" s="5646"/>
      <c r="O183" s="5646"/>
      <c r="P183" s="5646"/>
      <c r="Q183" s="5646"/>
      <c r="R183" s="5646"/>
      <c r="S183" s="5646"/>
      <c r="T183" s="5646"/>
      <c r="U183" s="5731">
        <f>V183+W183+X183+Y183+Z183+AA183+AB183+AC183+AD183+AE183+AF183</f>
        <v>0</v>
      </c>
      <c r="V183" s="5647"/>
      <c r="W183" s="5647"/>
      <c r="X183" s="5647"/>
      <c r="Y183" s="5647"/>
      <c r="Z183" s="5647"/>
      <c r="AA183" s="5647"/>
      <c r="AB183" s="5647"/>
      <c r="AC183" s="5647"/>
      <c r="AD183" s="5647"/>
      <c r="AE183" s="5647"/>
      <c r="AF183" s="5647"/>
      <c r="AG183" s="5580" t="s">
        <v>6648</v>
      </c>
      <c r="AH183" s="5570" t="s">
        <v>6703</v>
      </c>
      <c r="AI183" s="5609">
        <v>1</v>
      </c>
      <c r="AJ183" s="5609">
        <v>0</v>
      </c>
      <c r="AK183" s="5785">
        <v>42926</v>
      </c>
      <c r="AL183" s="5787">
        <v>43098</v>
      </c>
      <c r="AM183" s="5741">
        <v>0</v>
      </c>
      <c r="AN183" s="5741">
        <v>0</v>
      </c>
      <c r="AO183" s="5574" t="s">
        <v>2511</v>
      </c>
    </row>
    <row r="184" spans="1:41" ht="30" customHeight="1" x14ac:dyDescent="0.2">
      <c r="A184" s="5583" t="s">
        <v>161</v>
      </c>
      <c r="B184" s="5581" t="s">
        <v>2569</v>
      </c>
      <c r="C184" s="5586" t="s">
        <v>2570</v>
      </c>
      <c r="D184" s="5569">
        <v>98</v>
      </c>
      <c r="E184" s="5597" t="s">
        <v>2911</v>
      </c>
      <c r="F184" s="5570" t="s">
        <v>2912</v>
      </c>
      <c r="G184" s="5657">
        <v>0</v>
      </c>
      <c r="H184" s="5657" t="s">
        <v>1</v>
      </c>
      <c r="I184" s="5657">
        <v>1</v>
      </c>
      <c r="J184" s="5650">
        <v>1</v>
      </c>
      <c r="K184" s="5711" t="s">
        <v>2524</v>
      </c>
      <c r="L184" s="5645">
        <f t="shared" si="78"/>
        <v>906857188</v>
      </c>
      <c r="M184" s="5646">
        <v>906857188</v>
      </c>
      <c r="N184" s="5646"/>
      <c r="O184" s="5646"/>
      <c r="P184" s="5646"/>
      <c r="Q184" s="5646"/>
      <c r="R184" s="5646"/>
      <c r="S184" s="5646"/>
      <c r="T184" s="5646"/>
      <c r="U184" s="5731">
        <f>V184+W184+X184+Y184+Z184+AA184+AB184+AC184+AD184+AE184+AF184</f>
        <v>906857188</v>
      </c>
      <c r="V184" s="5647">
        <v>906857188</v>
      </c>
      <c r="W184" s="5647"/>
      <c r="X184" s="5647"/>
      <c r="Y184" s="5647"/>
      <c r="Z184" s="5647"/>
      <c r="AA184" s="5647"/>
      <c r="AB184" s="5647"/>
      <c r="AC184" s="5647"/>
      <c r="AD184" s="5647"/>
      <c r="AE184" s="5647"/>
      <c r="AF184" s="5647"/>
      <c r="AG184" s="5580" t="s">
        <v>5886</v>
      </c>
      <c r="AH184" s="5570" t="s">
        <v>1698</v>
      </c>
      <c r="AI184" s="5609">
        <v>1</v>
      </c>
      <c r="AJ184" s="5609">
        <v>1</v>
      </c>
      <c r="AK184" s="5785">
        <v>42797</v>
      </c>
      <c r="AL184" s="5785">
        <v>42952</v>
      </c>
      <c r="AM184" s="5741">
        <v>150000000</v>
      </c>
      <c r="AN184" s="5741">
        <v>150000000</v>
      </c>
      <c r="AO184" s="5574" t="s">
        <v>2511</v>
      </c>
    </row>
    <row r="185" spans="1:41" ht="30" customHeight="1" x14ac:dyDescent="0.2">
      <c r="A185" s="5583" t="s">
        <v>161</v>
      </c>
      <c r="B185" s="5581" t="s">
        <v>2569</v>
      </c>
      <c r="C185" s="5586" t="s">
        <v>2570</v>
      </c>
      <c r="D185" s="5569">
        <v>98</v>
      </c>
      <c r="E185" s="5597" t="s">
        <v>2911</v>
      </c>
      <c r="F185" s="5570" t="s">
        <v>2912</v>
      </c>
      <c r="G185" s="5657">
        <v>0</v>
      </c>
      <c r="H185" s="5657" t="s">
        <v>1</v>
      </c>
      <c r="I185" s="5657">
        <v>1</v>
      </c>
      <c r="J185" s="5650">
        <v>1</v>
      </c>
      <c r="K185" s="5568"/>
      <c r="L185" s="5645"/>
      <c r="M185" s="5646"/>
      <c r="N185" s="5646"/>
      <c r="O185" s="5646"/>
      <c r="P185" s="5646"/>
      <c r="Q185" s="5646"/>
      <c r="R185" s="5646"/>
      <c r="S185" s="5646"/>
      <c r="T185" s="5646"/>
      <c r="U185" s="5731">
        <f>V185+W185+X185+Y185+Z185+AA185+AB185+AC185+AD185+AE185+AF185</f>
        <v>0</v>
      </c>
      <c r="V185" s="5647"/>
      <c r="W185" s="5647"/>
      <c r="X185" s="5647"/>
      <c r="Y185" s="5647"/>
      <c r="Z185" s="5647"/>
      <c r="AA185" s="5647"/>
      <c r="AB185" s="5647"/>
      <c r="AC185" s="5647"/>
      <c r="AD185" s="5647"/>
      <c r="AE185" s="5647"/>
      <c r="AF185" s="5647"/>
      <c r="AG185" s="5580" t="s">
        <v>5887</v>
      </c>
      <c r="AH185" s="5570" t="s">
        <v>1698</v>
      </c>
      <c r="AI185" s="5609">
        <v>1</v>
      </c>
      <c r="AJ185" s="5609">
        <v>1</v>
      </c>
      <c r="AK185" s="5785">
        <v>42797</v>
      </c>
      <c r="AL185" s="5785">
        <v>43090</v>
      </c>
      <c r="AM185" s="5741">
        <v>270000000</v>
      </c>
      <c r="AN185" s="5741">
        <v>270000000</v>
      </c>
      <c r="AO185" s="5574" t="s">
        <v>2511</v>
      </c>
    </row>
    <row r="186" spans="1:41" ht="30" customHeight="1" x14ac:dyDescent="0.2">
      <c r="A186" s="5583" t="s">
        <v>161</v>
      </c>
      <c r="B186" s="5581" t="s">
        <v>2569</v>
      </c>
      <c r="C186" s="5586" t="s">
        <v>2570</v>
      </c>
      <c r="D186" s="5569">
        <v>98</v>
      </c>
      <c r="E186" s="5597" t="s">
        <v>2911</v>
      </c>
      <c r="F186" s="5570" t="s">
        <v>2912</v>
      </c>
      <c r="G186" s="5657">
        <v>0</v>
      </c>
      <c r="H186" s="5657" t="s">
        <v>1</v>
      </c>
      <c r="I186" s="5657">
        <v>1</v>
      </c>
      <c r="J186" s="5650">
        <v>1</v>
      </c>
      <c r="K186" s="5568"/>
      <c r="L186" s="5645"/>
      <c r="M186" s="5646"/>
      <c r="N186" s="5646"/>
      <c r="O186" s="5646"/>
      <c r="P186" s="5646"/>
      <c r="Q186" s="5646"/>
      <c r="R186" s="5646"/>
      <c r="S186" s="5646"/>
      <c r="T186" s="5646"/>
      <c r="U186" s="5731">
        <f>V186+W186+X186+Y186+Z186+AA186+AB186+AC186+AD186+AE186+AF186</f>
        <v>0</v>
      </c>
      <c r="V186" s="5647"/>
      <c r="W186" s="5647"/>
      <c r="X186" s="5647"/>
      <c r="Y186" s="5647"/>
      <c r="Z186" s="5647"/>
      <c r="AA186" s="5647"/>
      <c r="AB186" s="5647"/>
      <c r="AC186" s="5647"/>
      <c r="AD186" s="5647"/>
      <c r="AE186" s="5647"/>
      <c r="AF186" s="5647"/>
      <c r="AG186" s="5580" t="s">
        <v>2920</v>
      </c>
      <c r="AH186" s="5570" t="s">
        <v>2921</v>
      </c>
      <c r="AI186" s="5609">
        <v>100</v>
      </c>
      <c r="AJ186" s="5609">
        <v>100</v>
      </c>
      <c r="AK186" s="5785">
        <v>42797</v>
      </c>
      <c r="AL186" s="5785">
        <v>43090</v>
      </c>
      <c r="AM186" s="5741">
        <v>34525886</v>
      </c>
      <c r="AN186" s="5741">
        <v>34525886</v>
      </c>
      <c r="AO186" s="5574" t="s">
        <v>2511</v>
      </c>
    </row>
    <row r="187" spans="1:41" ht="30" customHeight="1" x14ac:dyDescent="0.2">
      <c r="A187" s="5583" t="s">
        <v>161</v>
      </c>
      <c r="B187" s="5581" t="s">
        <v>2569</v>
      </c>
      <c r="C187" s="5586" t="s">
        <v>2570</v>
      </c>
      <c r="D187" s="5569">
        <v>98</v>
      </c>
      <c r="E187" s="5597" t="s">
        <v>2911</v>
      </c>
      <c r="F187" s="5570" t="s">
        <v>2912</v>
      </c>
      <c r="G187" s="5657">
        <v>0</v>
      </c>
      <c r="H187" s="5657" t="s">
        <v>1</v>
      </c>
      <c r="I187" s="5657">
        <v>1</v>
      </c>
      <c r="J187" s="5650">
        <v>1</v>
      </c>
      <c r="K187" s="5568"/>
      <c r="L187" s="5645"/>
      <c r="M187" s="5646"/>
      <c r="N187" s="5646"/>
      <c r="O187" s="5646"/>
      <c r="P187" s="5646"/>
      <c r="Q187" s="5646"/>
      <c r="R187" s="5646"/>
      <c r="S187" s="5646"/>
      <c r="T187" s="5646"/>
      <c r="U187" s="5731">
        <f>V187+W187+X187+Y187+Z187+AA187+AB187+AC187+AD187+AE187+AF187</f>
        <v>0</v>
      </c>
      <c r="V187" s="5647"/>
      <c r="W187" s="5647"/>
      <c r="X187" s="5647"/>
      <c r="Y187" s="5647"/>
      <c r="Z187" s="5647"/>
      <c r="AA187" s="5647"/>
      <c r="AB187" s="5647"/>
      <c r="AC187" s="5647"/>
      <c r="AD187" s="5647"/>
      <c r="AE187" s="5647"/>
      <c r="AF187" s="5647"/>
      <c r="AG187" s="5580" t="s">
        <v>2924</v>
      </c>
      <c r="AH187" s="5570" t="s">
        <v>1698</v>
      </c>
      <c r="AI187" s="5609">
        <v>1</v>
      </c>
      <c r="AJ187" s="5609">
        <v>1</v>
      </c>
      <c r="AK187" s="5785">
        <v>42797</v>
      </c>
      <c r="AL187" s="5785">
        <v>43090</v>
      </c>
      <c r="AM187" s="5741">
        <v>175000000</v>
      </c>
      <c r="AN187" s="5741">
        <v>175000000</v>
      </c>
      <c r="AO187" s="5574" t="s">
        <v>2511</v>
      </c>
    </row>
    <row r="188" spans="1:41" ht="30" customHeight="1" x14ac:dyDescent="0.2">
      <c r="A188" s="5583" t="s">
        <v>161</v>
      </c>
      <c r="B188" s="5581" t="s">
        <v>2569</v>
      </c>
      <c r="C188" s="5586" t="s">
        <v>2570</v>
      </c>
      <c r="D188" s="5569">
        <v>98</v>
      </c>
      <c r="E188" s="5597" t="s">
        <v>2911</v>
      </c>
      <c r="F188" s="5570" t="s">
        <v>2912</v>
      </c>
      <c r="G188" s="5657">
        <v>0</v>
      </c>
      <c r="H188" s="5657" t="s">
        <v>1</v>
      </c>
      <c r="I188" s="5657">
        <v>1</v>
      </c>
      <c r="J188" s="5650">
        <v>1</v>
      </c>
      <c r="K188" s="5568"/>
      <c r="L188" s="5645"/>
      <c r="M188" s="5646"/>
      <c r="N188" s="5646"/>
      <c r="O188" s="5646"/>
      <c r="P188" s="5646"/>
      <c r="Q188" s="5646"/>
      <c r="R188" s="5646"/>
      <c r="S188" s="5646"/>
      <c r="T188" s="5646"/>
      <c r="U188" s="5731">
        <f>V188+W188+X188+Y188+Z188+AA188+AB188+AC188+AD188+AE188+AF188</f>
        <v>0</v>
      </c>
      <c r="V188" s="5647"/>
      <c r="W188" s="5647"/>
      <c r="X188" s="5647"/>
      <c r="Y188" s="5647"/>
      <c r="Z188" s="5647"/>
      <c r="AA188" s="5647"/>
      <c r="AB188" s="5647"/>
      <c r="AC188" s="5647"/>
      <c r="AD188" s="5647"/>
      <c r="AE188" s="5647"/>
      <c r="AF188" s="5647"/>
      <c r="AG188" s="5580" t="s">
        <v>2927</v>
      </c>
      <c r="AH188" s="5570" t="s">
        <v>1698</v>
      </c>
      <c r="AI188" s="5609">
        <v>1</v>
      </c>
      <c r="AJ188" s="5609">
        <v>1</v>
      </c>
      <c r="AK188" s="5785">
        <v>42797</v>
      </c>
      <c r="AL188" s="5785">
        <v>43090</v>
      </c>
      <c r="AM188" s="5741">
        <v>60331302</v>
      </c>
      <c r="AN188" s="5741">
        <v>60331302</v>
      </c>
      <c r="AO188" s="5574" t="s">
        <v>2511</v>
      </c>
    </row>
    <row r="189" spans="1:41" ht="30" customHeight="1" x14ac:dyDescent="0.2">
      <c r="A189" s="5583" t="s">
        <v>161</v>
      </c>
      <c r="B189" s="5581" t="s">
        <v>2569</v>
      </c>
      <c r="C189" s="5586" t="s">
        <v>2570</v>
      </c>
      <c r="D189" s="5569">
        <v>98</v>
      </c>
      <c r="E189" s="5597" t="s">
        <v>2911</v>
      </c>
      <c r="F189" s="5570" t="s">
        <v>2912</v>
      </c>
      <c r="G189" s="5657">
        <v>0</v>
      </c>
      <c r="H189" s="5657" t="s">
        <v>1</v>
      </c>
      <c r="I189" s="5657">
        <v>1</v>
      </c>
      <c r="J189" s="5650">
        <v>1</v>
      </c>
      <c r="K189" s="5568"/>
      <c r="L189" s="5645"/>
      <c r="M189" s="5646"/>
      <c r="N189" s="5646"/>
      <c r="O189" s="5646"/>
      <c r="P189" s="5646"/>
      <c r="Q189" s="5646"/>
      <c r="R189" s="5646"/>
      <c r="S189" s="5646"/>
      <c r="T189" s="5646"/>
      <c r="U189" s="5731"/>
      <c r="V189" s="5647"/>
      <c r="W189" s="5647"/>
      <c r="X189" s="5647"/>
      <c r="Y189" s="5647"/>
      <c r="Z189" s="5647"/>
      <c r="AA189" s="5647"/>
      <c r="AB189" s="5647"/>
      <c r="AC189" s="5647"/>
      <c r="AD189" s="5647"/>
      <c r="AE189" s="5647"/>
      <c r="AF189" s="5647"/>
      <c r="AG189" s="5580" t="s">
        <v>2932</v>
      </c>
      <c r="AH189" s="5570" t="s">
        <v>6422</v>
      </c>
      <c r="AI189" s="5609">
        <v>1</v>
      </c>
      <c r="AJ189" s="5609">
        <v>1</v>
      </c>
      <c r="AK189" s="5785">
        <v>42736</v>
      </c>
      <c r="AL189" s="5785">
        <v>43100</v>
      </c>
      <c r="AM189" s="5741">
        <v>37000000</v>
      </c>
      <c r="AN189" s="5741">
        <v>37000000</v>
      </c>
      <c r="AO189" s="5574" t="s">
        <v>2511</v>
      </c>
    </row>
    <row r="190" spans="1:41" ht="30" customHeight="1" x14ac:dyDescent="0.2">
      <c r="A190" s="5583" t="s">
        <v>161</v>
      </c>
      <c r="B190" s="5581" t="s">
        <v>2569</v>
      </c>
      <c r="C190" s="5586" t="s">
        <v>2570</v>
      </c>
      <c r="D190" s="5569">
        <v>98</v>
      </c>
      <c r="E190" s="5597" t="s">
        <v>2911</v>
      </c>
      <c r="F190" s="5570" t="s">
        <v>2912</v>
      </c>
      <c r="G190" s="5657">
        <v>0</v>
      </c>
      <c r="H190" s="5657" t="s">
        <v>1</v>
      </c>
      <c r="I190" s="5657">
        <v>1</v>
      </c>
      <c r="J190" s="5650">
        <v>1</v>
      </c>
      <c r="K190" s="5568"/>
      <c r="L190" s="5645"/>
      <c r="M190" s="5646"/>
      <c r="N190" s="5646"/>
      <c r="O190" s="5646"/>
      <c r="P190" s="5646"/>
      <c r="Q190" s="5646"/>
      <c r="R190" s="5646"/>
      <c r="S190" s="5646"/>
      <c r="T190" s="5646"/>
      <c r="U190" s="5731"/>
      <c r="V190" s="5647"/>
      <c r="W190" s="5647"/>
      <c r="X190" s="5647"/>
      <c r="Y190" s="5647"/>
      <c r="Z190" s="5647"/>
      <c r="AA190" s="5647"/>
      <c r="AB190" s="5647"/>
      <c r="AC190" s="5647"/>
      <c r="AD190" s="5647"/>
      <c r="AE190" s="5647"/>
      <c r="AF190" s="5647"/>
      <c r="AG190" s="5580" t="s">
        <v>2936</v>
      </c>
      <c r="AH190" s="5570" t="s">
        <v>1676</v>
      </c>
      <c r="AI190" s="5609">
        <v>100</v>
      </c>
      <c r="AJ190" s="5609">
        <v>100</v>
      </c>
      <c r="AK190" s="5785">
        <v>42736</v>
      </c>
      <c r="AL190" s="5785">
        <v>43100</v>
      </c>
      <c r="AM190" s="5741">
        <v>180000000</v>
      </c>
      <c r="AN190" s="5741">
        <v>180000000</v>
      </c>
      <c r="AO190" s="5574" t="s">
        <v>2511</v>
      </c>
    </row>
    <row r="191" spans="1:41" ht="30" customHeight="1" x14ac:dyDescent="0.2">
      <c r="A191" s="5583" t="s">
        <v>161</v>
      </c>
      <c r="B191" s="5581" t="s">
        <v>2569</v>
      </c>
      <c r="C191" s="5586" t="s">
        <v>2570</v>
      </c>
      <c r="D191" s="5569">
        <v>99</v>
      </c>
      <c r="E191" s="5597" t="s">
        <v>2939</v>
      </c>
      <c r="F191" s="5570" t="s">
        <v>2940</v>
      </c>
      <c r="G191" s="5657">
        <v>250</v>
      </c>
      <c r="H191" s="5657" t="s">
        <v>1</v>
      </c>
      <c r="I191" s="5657">
        <v>250</v>
      </c>
      <c r="J191" s="5650">
        <v>250</v>
      </c>
      <c r="K191" s="5711" t="s">
        <v>2524</v>
      </c>
      <c r="L191" s="5645">
        <f t="shared" ref="L191:L199" si="79">+M191+N191+O191+P191+Q191+R191+S191+T191</f>
        <v>380000000</v>
      </c>
      <c r="M191" s="5646">
        <v>380000000</v>
      </c>
      <c r="N191" s="5646"/>
      <c r="O191" s="5646"/>
      <c r="P191" s="5646"/>
      <c r="Q191" s="5646"/>
      <c r="R191" s="5646"/>
      <c r="S191" s="5646"/>
      <c r="T191" s="5646"/>
      <c r="U191" s="5731">
        <f>V191+W191+X191+Y191+Z191+AA191+AB191+AC191+AD191+AE191+AF191</f>
        <v>380000000</v>
      </c>
      <c r="V191" s="5701">
        <v>380000000</v>
      </c>
      <c r="W191" s="5647"/>
      <c r="X191" s="5647"/>
      <c r="Y191" s="5647"/>
      <c r="Z191" s="5647"/>
      <c r="AA191" s="5647"/>
      <c r="AB191" s="5647"/>
      <c r="AC191" s="5647"/>
      <c r="AD191" s="5647"/>
      <c r="AE191" s="5647"/>
      <c r="AF191" s="5647"/>
      <c r="AG191" s="5580" t="s">
        <v>5888</v>
      </c>
      <c r="AH191" s="5570" t="s">
        <v>1698</v>
      </c>
      <c r="AI191" s="5609">
        <v>1</v>
      </c>
      <c r="AJ191" s="5609">
        <v>1</v>
      </c>
      <c r="AK191" s="5785">
        <v>42815</v>
      </c>
      <c r="AL191" s="5785">
        <v>43060</v>
      </c>
      <c r="AM191" s="5741">
        <v>380000000</v>
      </c>
      <c r="AN191" s="5741">
        <v>380000000</v>
      </c>
      <c r="AO191" s="5574" t="s">
        <v>2511</v>
      </c>
    </row>
    <row r="192" spans="1:41" ht="30" customHeight="1" x14ac:dyDescent="0.2">
      <c r="A192" s="5583" t="s">
        <v>161</v>
      </c>
      <c r="B192" s="5581" t="s">
        <v>2569</v>
      </c>
      <c r="C192" s="5582" t="s">
        <v>2941</v>
      </c>
      <c r="D192" s="5569">
        <v>100</v>
      </c>
      <c r="E192" s="5597" t="s">
        <v>2942</v>
      </c>
      <c r="F192" s="5570" t="s">
        <v>2943</v>
      </c>
      <c r="G192" s="5657">
        <v>25</v>
      </c>
      <c r="H192" s="5657" t="s">
        <v>1</v>
      </c>
      <c r="I192" s="5657">
        <v>45</v>
      </c>
      <c r="J192" s="5650">
        <v>45</v>
      </c>
      <c r="K192" s="5711" t="s">
        <v>2524</v>
      </c>
      <c r="L192" s="5645">
        <f t="shared" si="79"/>
        <v>95000000</v>
      </c>
      <c r="M192" s="5646">
        <v>95000000</v>
      </c>
      <c r="N192" s="5646"/>
      <c r="O192" s="5646"/>
      <c r="P192" s="5646"/>
      <c r="Q192" s="5646"/>
      <c r="R192" s="5646"/>
      <c r="S192" s="5646"/>
      <c r="T192" s="5646"/>
      <c r="U192" s="5731">
        <f>V192+W192+X192+Y192+Z192+AA192+AB192+AC192+AD192+AE192+AF192</f>
        <v>95000000</v>
      </c>
      <c r="V192" s="5701">
        <v>95000000</v>
      </c>
      <c r="W192" s="5647"/>
      <c r="X192" s="5647"/>
      <c r="Y192" s="5647"/>
      <c r="Z192" s="5647"/>
      <c r="AA192" s="5647"/>
      <c r="AB192" s="5647"/>
      <c r="AC192" s="5647"/>
      <c r="AD192" s="5647"/>
      <c r="AE192" s="5647"/>
      <c r="AF192" s="5647"/>
      <c r="AG192" s="5580" t="s">
        <v>5842</v>
      </c>
      <c r="AH192" s="5570" t="s">
        <v>6420</v>
      </c>
      <c r="AI192" s="5609">
        <v>1</v>
      </c>
      <c r="AJ192" s="5609">
        <v>1</v>
      </c>
      <c r="AK192" s="5785">
        <v>42815</v>
      </c>
      <c r="AL192" s="5785">
        <v>43060</v>
      </c>
      <c r="AM192" s="5741">
        <v>95000000</v>
      </c>
      <c r="AN192" s="5741">
        <v>95000000</v>
      </c>
      <c r="AO192" s="5574" t="s">
        <v>2511</v>
      </c>
    </row>
    <row r="193" spans="1:41" ht="30" customHeight="1" x14ac:dyDescent="0.2">
      <c r="A193" s="5583" t="s">
        <v>161</v>
      </c>
      <c r="B193" s="5581" t="s">
        <v>2569</v>
      </c>
      <c r="C193" s="5582" t="s">
        <v>2941</v>
      </c>
      <c r="D193" s="5569">
        <v>101</v>
      </c>
      <c r="E193" s="5589" t="s">
        <v>2944</v>
      </c>
      <c r="F193" s="5575" t="s">
        <v>2945</v>
      </c>
      <c r="G193" s="5657">
        <v>0</v>
      </c>
      <c r="H193" s="5657" t="s">
        <v>1</v>
      </c>
      <c r="I193" s="5657">
        <v>2000</v>
      </c>
      <c r="J193" s="5650">
        <v>2000</v>
      </c>
      <c r="K193" s="5711" t="s">
        <v>2524</v>
      </c>
      <c r="L193" s="5645">
        <f t="shared" si="79"/>
        <v>624947200</v>
      </c>
      <c r="M193" s="5646">
        <v>624947200</v>
      </c>
      <c r="N193" s="5646"/>
      <c r="O193" s="5646"/>
      <c r="P193" s="5646"/>
      <c r="Q193" s="5646"/>
      <c r="R193" s="5646"/>
      <c r="S193" s="5646"/>
      <c r="T193" s="5646"/>
      <c r="U193" s="5731">
        <f>V193+W193+X193+Y193+Z193+AA193+AB193+AC193+AD193+AE193+AF193</f>
        <v>624912156</v>
      </c>
      <c r="V193" s="5701">
        <v>624912156</v>
      </c>
      <c r="W193" s="5701"/>
      <c r="X193" s="5701"/>
      <c r="Y193" s="5701"/>
      <c r="Z193" s="5701"/>
      <c r="AA193" s="5701"/>
      <c r="AB193" s="5701"/>
      <c r="AC193" s="5701"/>
      <c r="AD193" s="5647"/>
      <c r="AE193" s="5647"/>
      <c r="AF193" s="5647"/>
      <c r="AG193" s="5580" t="s">
        <v>5889</v>
      </c>
      <c r="AH193" s="5570" t="s">
        <v>6420</v>
      </c>
      <c r="AI193" s="5609">
        <v>1</v>
      </c>
      <c r="AJ193" s="5609">
        <v>1</v>
      </c>
      <c r="AK193" s="5785">
        <v>42815</v>
      </c>
      <c r="AL193" s="5785">
        <v>43060</v>
      </c>
      <c r="AM193" s="5741">
        <v>624947200</v>
      </c>
      <c r="AN193" s="5741">
        <v>624912156</v>
      </c>
      <c r="AO193" s="5574" t="s">
        <v>2511</v>
      </c>
    </row>
    <row r="194" spans="1:41" ht="30" customHeight="1" x14ac:dyDescent="0.2">
      <c r="A194" s="5583" t="s">
        <v>161</v>
      </c>
      <c r="B194" s="5581" t="s">
        <v>2569</v>
      </c>
      <c r="C194" s="5582" t="s">
        <v>2941</v>
      </c>
      <c r="D194" s="5569">
        <v>102</v>
      </c>
      <c r="E194" s="5597" t="s">
        <v>2947</v>
      </c>
      <c r="F194" s="5570" t="s">
        <v>2948</v>
      </c>
      <c r="G194" s="5657">
        <v>33</v>
      </c>
      <c r="H194" s="5657" t="s">
        <v>0</v>
      </c>
      <c r="I194" s="5657">
        <v>66</v>
      </c>
      <c r="J194" s="5650">
        <v>11</v>
      </c>
      <c r="K194" s="5568"/>
      <c r="L194" s="5645">
        <f t="shared" si="79"/>
        <v>0</v>
      </c>
      <c r="M194" s="5646"/>
      <c r="N194" s="5646"/>
      <c r="O194" s="5646"/>
      <c r="P194" s="5646"/>
      <c r="Q194" s="5646"/>
      <c r="R194" s="5646"/>
      <c r="S194" s="5646"/>
      <c r="T194" s="5646"/>
      <c r="U194" s="5731">
        <f>V194+W194+X194+Y194+Z194+AA194+AB194+AC194+AD194+AE194+AF194</f>
        <v>0</v>
      </c>
      <c r="V194" s="5647"/>
      <c r="W194" s="5647"/>
      <c r="X194" s="5647"/>
      <c r="Y194" s="5647"/>
      <c r="Z194" s="5647"/>
      <c r="AA194" s="5647"/>
      <c r="AB194" s="5647"/>
      <c r="AC194" s="5647"/>
      <c r="AD194" s="5647"/>
      <c r="AE194" s="5647"/>
      <c r="AF194" s="5647"/>
      <c r="AG194" s="5580"/>
      <c r="AH194" s="5570"/>
      <c r="AI194" s="5609"/>
      <c r="AJ194" s="5609"/>
      <c r="AK194" s="5785"/>
      <c r="AL194" s="5785"/>
      <c r="AM194" s="5741">
        <v>0</v>
      </c>
      <c r="AN194" s="5741">
        <v>0</v>
      </c>
      <c r="AO194" s="5574" t="s">
        <v>2511</v>
      </c>
    </row>
    <row r="195" spans="1:41" ht="30" customHeight="1" x14ac:dyDescent="0.2">
      <c r="A195" s="5583" t="s">
        <v>161</v>
      </c>
      <c r="B195" s="5581" t="s">
        <v>2569</v>
      </c>
      <c r="C195" s="5582" t="s">
        <v>2941</v>
      </c>
      <c r="D195" s="5569">
        <v>103</v>
      </c>
      <c r="E195" s="5589" t="s">
        <v>2949</v>
      </c>
      <c r="F195" s="5575" t="s">
        <v>2950</v>
      </c>
      <c r="G195" s="5657">
        <v>1</v>
      </c>
      <c r="H195" s="5657" t="s">
        <v>1</v>
      </c>
      <c r="I195" s="5657">
        <v>1</v>
      </c>
      <c r="J195" s="5650">
        <v>1</v>
      </c>
      <c r="K195" s="5711" t="s">
        <v>2524</v>
      </c>
      <c r="L195" s="5645">
        <f t="shared" si="79"/>
        <v>135000000</v>
      </c>
      <c r="M195" s="5646">
        <v>135000000</v>
      </c>
      <c r="N195" s="5646"/>
      <c r="O195" s="5646"/>
      <c r="P195" s="5646"/>
      <c r="Q195" s="5646"/>
      <c r="R195" s="5646"/>
      <c r="S195" s="5646"/>
      <c r="T195" s="5646"/>
      <c r="U195" s="5731">
        <f>V195+W195+X195+Y195+Z195+AA195+AB195+AC195+AD195+AE195+AF195</f>
        <v>135000000</v>
      </c>
      <c r="V195" s="5701">
        <v>135000000</v>
      </c>
      <c r="W195" s="5647"/>
      <c r="X195" s="5647"/>
      <c r="Y195" s="5647"/>
      <c r="Z195" s="5647"/>
      <c r="AA195" s="5647"/>
      <c r="AB195" s="5647"/>
      <c r="AC195" s="5647"/>
      <c r="AD195" s="5647"/>
      <c r="AE195" s="5647"/>
      <c r="AF195" s="5647"/>
      <c r="AG195" s="5580" t="s">
        <v>5842</v>
      </c>
      <c r="AH195" s="5570" t="s">
        <v>6420</v>
      </c>
      <c r="AI195" s="5609">
        <v>1</v>
      </c>
      <c r="AJ195" s="5609">
        <v>1</v>
      </c>
      <c r="AK195" s="5786">
        <v>42815</v>
      </c>
      <c r="AL195" s="5785">
        <v>43060</v>
      </c>
      <c r="AM195" s="5741">
        <v>135000000</v>
      </c>
      <c r="AN195" s="5741">
        <v>135000000</v>
      </c>
      <c r="AO195" s="5574" t="s">
        <v>2511</v>
      </c>
    </row>
    <row r="196" spans="1:41" ht="30" customHeight="1" x14ac:dyDescent="0.2">
      <c r="A196" s="5583" t="s">
        <v>161</v>
      </c>
      <c r="B196" s="5581" t="s">
        <v>2569</v>
      </c>
      <c r="C196" s="5582" t="s">
        <v>2941</v>
      </c>
      <c r="D196" s="5569">
        <v>104</v>
      </c>
      <c r="E196" s="5589" t="s">
        <v>2952</v>
      </c>
      <c r="F196" s="5575" t="s">
        <v>2953</v>
      </c>
      <c r="G196" s="5657">
        <v>547</v>
      </c>
      <c r="H196" s="5657" t="s">
        <v>1</v>
      </c>
      <c r="I196" s="5657">
        <v>650</v>
      </c>
      <c r="J196" s="5650">
        <v>650</v>
      </c>
      <c r="K196" s="5711"/>
      <c r="L196" s="5645">
        <f t="shared" si="79"/>
        <v>11000000</v>
      </c>
      <c r="M196" s="5646">
        <v>11000000</v>
      </c>
      <c r="N196" s="5646"/>
      <c r="O196" s="5646"/>
      <c r="P196" s="5646"/>
      <c r="Q196" s="5646"/>
      <c r="R196" s="5646"/>
      <c r="S196" s="5646"/>
      <c r="T196" s="5646"/>
      <c r="U196" s="5731">
        <f>V196+W196+X196+Y196+Z196+AA196+AB196+AC196+AD196+AE196+AF196</f>
        <v>11000000</v>
      </c>
      <c r="V196" s="5701">
        <v>11000000</v>
      </c>
      <c r="W196" s="5647"/>
      <c r="X196" s="5647"/>
      <c r="Y196" s="5647"/>
      <c r="Z196" s="5647"/>
      <c r="AA196" s="5647"/>
      <c r="AB196" s="5647"/>
      <c r="AC196" s="5647"/>
      <c r="AD196" s="5647"/>
      <c r="AE196" s="5647"/>
      <c r="AF196" s="5647"/>
      <c r="AG196" s="5580" t="s">
        <v>6623</v>
      </c>
      <c r="AH196" s="5570" t="s">
        <v>2955</v>
      </c>
      <c r="AI196" s="5609">
        <v>100</v>
      </c>
      <c r="AJ196" s="5609">
        <v>100</v>
      </c>
      <c r="AK196" s="5786">
        <v>42794</v>
      </c>
      <c r="AL196" s="5785">
        <v>42794</v>
      </c>
      <c r="AM196" s="5741">
        <v>11000000</v>
      </c>
      <c r="AN196" s="5741">
        <v>11000000</v>
      </c>
      <c r="AO196" s="5574" t="s">
        <v>2511</v>
      </c>
    </row>
    <row r="197" spans="1:41" ht="30" customHeight="1" x14ac:dyDescent="0.2">
      <c r="A197" s="5583" t="s">
        <v>161</v>
      </c>
      <c r="B197" s="5581" t="s">
        <v>2569</v>
      </c>
      <c r="C197" s="5582" t="s">
        <v>2941</v>
      </c>
      <c r="D197" s="5569">
        <v>105</v>
      </c>
      <c r="E197" s="5589" t="s">
        <v>6624</v>
      </c>
      <c r="F197" s="5575" t="s">
        <v>2960</v>
      </c>
      <c r="G197" s="5657">
        <v>11</v>
      </c>
      <c r="H197" s="5657" t="s">
        <v>1</v>
      </c>
      <c r="I197" s="5657">
        <v>14</v>
      </c>
      <c r="J197" s="5650">
        <v>14</v>
      </c>
      <c r="K197" s="5711"/>
      <c r="L197" s="5645">
        <f t="shared" si="79"/>
        <v>230401333</v>
      </c>
      <c r="M197" s="5646">
        <v>230401333</v>
      </c>
      <c r="N197" s="5646"/>
      <c r="O197" s="5646"/>
      <c r="P197" s="5646"/>
      <c r="Q197" s="5646"/>
      <c r="R197" s="5646"/>
      <c r="S197" s="5646"/>
      <c r="T197" s="5646"/>
      <c r="U197" s="5731">
        <f>V197+W197+X197+Y197+Z197+AA197+AB197+AC197+AD197+AE197+AF197</f>
        <v>211850006</v>
      </c>
      <c r="V197" s="5701">
        <v>211850006</v>
      </c>
      <c r="W197" s="5701"/>
      <c r="X197" s="5701"/>
      <c r="Y197" s="5701"/>
      <c r="Z197" s="5701"/>
      <c r="AA197" s="5701"/>
      <c r="AB197" s="5701"/>
      <c r="AC197" s="5701"/>
      <c r="AD197" s="5647"/>
      <c r="AE197" s="5647"/>
      <c r="AF197" s="5647"/>
      <c r="AG197" s="5580" t="s">
        <v>5891</v>
      </c>
      <c r="AH197" s="5570" t="s">
        <v>5892</v>
      </c>
      <c r="AI197" s="5609">
        <v>1</v>
      </c>
      <c r="AJ197" s="5609">
        <v>1</v>
      </c>
      <c r="AK197" s="5785">
        <v>42767</v>
      </c>
      <c r="AL197" s="5785">
        <v>43084</v>
      </c>
      <c r="AM197" s="5741">
        <v>230401333</v>
      </c>
      <c r="AN197" s="5741">
        <v>211850006</v>
      </c>
      <c r="AO197" s="5574" t="s">
        <v>2511</v>
      </c>
    </row>
    <row r="198" spans="1:41" ht="30" customHeight="1" x14ac:dyDescent="0.2">
      <c r="A198" s="5583" t="s">
        <v>161</v>
      </c>
      <c r="B198" s="5581" t="s">
        <v>2569</v>
      </c>
      <c r="C198" s="5582" t="s">
        <v>2941</v>
      </c>
      <c r="D198" s="5569">
        <v>106</v>
      </c>
      <c r="E198" s="5589" t="s">
        <v>3027</v>
      </c>
      <c r="F198" s="5575" t="s">
        <v>3028</v>
      </c>
      <c r="G198" s="5657">
        <v>8770</v>
      </c>
      <c r="H198" s="5657" t="s">
        <v>1</v>
      </c>
      <c r="I198" s="5657">
        <v>9000</v>
      </c>
      <c r="J198" s="5650">
        <v>9000</v>
      </c>
      <c r="K198" s="5568"/>
      <c r="L198" s="5645">
        <f t="shared" si="79"/>
        <v>0</v>
      </c>
      <c r="M198" s="5646"/>
      <c r="N198" s="5646"/>
      <c r="O198" s="5646"/>
      <c r="P198" s="5646"/>
      <c r="Q198" s="5646"/>
      <c r="R198" s="5646"/>
      <c r="S198" s="5646"/>
      <c r="T198" s="5646"/>
      <c r="U198" s="5731">
        <f>V198+W198+X198+Y198+Z198+AA198+AB198+AC198+AD198+AE198+AF198</f>
        <v>0</v>
      </c>
      <c r="V198" s="5647"/>
      <c r="W198" s="5647"/>
      <c r="X198" s="5647"/>
      <c r="Y198" s="5647"/>
      <c r="Z198" s="5647"/>
      <c r="AA198" s="5647"/>
      <c r="AB198" s="5647"/>
      <c r="AC198" s="5647"/>
      <c r="AD198" s="5647"/>
      <c r="AE198" s="5647"/>
      <c r="AF198" s="5647"/>
      <c r="AG198" s="5580"/>
      <c r="AH198" s="5570"/>
      <c r="AI198" s="5609"/>
      <c r="AJ198" s="5609"/>
      <c r="AK198" s="5785"/>
      <c r="AL198" s="5785"/>
      <c r="AM198" s="5741">
        <v>0</v>
      </c>
      <c r="AN198" s="5741">
        <v>0</v>
      </c>
      <c r="AO198" s="5574" t="s">
        <v>2511</v>
      </c>
    </row>
    <row r="199" spans="1:41" ht="30" customHeight="1" x14ac:dyDescent="0.2">
      <c r="A199" s="5583" t="s">
        <v>161</v>
      </c>
      <c r="B199" s="5581" t="s">
        <v>2569</v>
      </c>
      <c r="C199" s="5582" t="s">
        <v>2941</v>
      </c>
      <c r="D199" s="5569">
        <v>107</v>
      </c>
      <c r="E199" s="5597" t="s">
        <v>3029</v>
      </c>
      <c r="F199" s="5570" t="s">
        <v>3030</v>
      </c>
      <c r="G199" s="5657">
        <v>0</v>
      </c>
      <c r="H199" s="5657" t="s">
        <v>1</v>
      </c>
      <c r="I199" s="5657">
        <v>1</v>
      </c>
      <c r="J199" s="5650">
        <v>1</v>
      </c>
      <c r="K199" s="5711" t="s">
        <v>2524</v>
      </c>
      <c r="L199" s="5645">
        <f t="shared" si="79"/>
        <v>342616666</v>
      </c>
      <c r="M199" s="5646">
        <v>342616666</v>
      </c>
      <c r="N199" s="5646"/>
      <c r="O199" s="5646"/>
      <c r="P199" s="5646"/>
      <c r="Q199" s="5646"/>
      <c r="R199" s="5646"/>
      <c r="S199" s="5646"/>
      <c r="T199" s="5646"/>
      <c r="U199" s="5731">
        <f>V199+W199+X199+Y199+Z199+AA199+AB199+AC199+AD199+AE199+AF199</f>
        <v>339700000</v>
      </c>
      <c r="V199" s="5701">
        <v>339700000</v>
      </c>
      <c r="W199" s="5701"/>
      <c r="X199" s="5701"/>
      <c r="Y199" s="5701"/>
      <c r="Z199" s="5701"/>
      <c r="AA199" s="5701"/>
      <c r="AB199" s="5701"/>
      <c r="AC199" s="5701"/>
      <c r="AD199" s="5647"/>
      <c r="AE199" s="5647"/>
      <c r="AF199" s="5647"/>
      <c r="AG199" s="5580" t="s">
        <v>5842</v>
      </c>
      <c r="AH199" s="5570" t="s">
        <v>6420</v>
      </c>
      <c r="AI199" s="5609">
        <v>1</v>
      </c>
      <c r="AJ199" s="5609">
        <v>1</v>
      </c>
      <c r="AK199" s="5785">
        <v>42815</v>
      </c>
      <c r="AL199" s="5785">
        <v>43060</v>
      </c>
      <c r="AM199" s="5741">
        <v>310000000</v>
      </c>
      <c r="AN199" s="5741">
        <v>310000000</v>
      </c>
      <c r="AO199" s="5574" t="s">
        <v>2511</v>
      </c>
    </row>
    <row r="200" spans="1:41" ht="30" customHeight="1" x14ac:dyDescent="0.2">
      <c r="A200" s="5583" t="s">
        <v>161</v>
      </c>
      <c r="B200" s="5581" t="s">
        <v>2569</v>
      </c>
      <c r="C200" s="5582" t="s">
        <v>2941</v>
      </c>
      <c r="D200" s="5569">
        <v>107</v>
      </c>
      <c r="E200" s="5597" t="s">
        <v>3029</v>
      </c>
      <c r="F200" s="5570" t="s">
        <v>3030</v>
      </c>
      <c r="G200" s="5657">
        <v>0</v>
      </c>
      <c r="H200" s="5657" t="s">
        <v>1</v>
      </c>
      <c r="I200" s="5657">
        <v>1</v>
      </c>
      <c r="J200" s="5650">
        <v>1</v>
      </c>
      <c r="K200" s="5568"/>
      <c r="L200" s="5645"/>
      <c r="M200" s="5646"/>
      <c r="N200" s="5646"/>
      <c r="O200" s="5646"/>
      <c r="P200" s="5646"/>
      <c r="Q200" s="5646"/>
      <c r="R200" s="5646"/>
      <c r="S200" s="5646"/>
      <c r="T200" s="5646"/>
      <c r="U200" s="5731">
        <f>V200+W200+X200+Y200+Z200+AA200+AB200+AC200+AD200+AE200+AF200</f>
        <v>0</v>
      </c>
      <c r="V200" s="5647"/>
      <c r="W200" s="5647"/>
      <c r="X200" s="5647"/>
      <c r="Y200" s="5647"/>
      <c r="Z200" s="5647"/>
      <c r="AA200" s="5647"/>
      <c r="AB200" s="5647"/>
      <c r="AC200" s="5647"/>
      <c r="AD200" s="5647"/>
      <c r="AE200" s="5647"/>
      <c r="AF200" s="5647"/>
      <c r="AG200" s="5580" t="s">
        <v>5894</v>
      </c>
      <c r="AH200" s="5570" t="s">
        <v>1676</v>
      </c>
      <c r="AI200" s="5609">
        <v>100</v>
      </c>
      <c r="AJ200" s="5609">
        <v>100</v>
      </c>
      <c r="AK200" s="5785">
        <v>42829</v>
      </c>
      <c r="AL200" s="5785">
        <v>42922</v>
      </c>
      <c r="AM200" s="5741">
        <v>32616666</v>
      </c>
      <c r="AN200" s="5741">
        <v>29700000</v>
      </c>
      <c r="AO200" s="5574" t="s">
        <v>2511</v>
      </c>
    </row>
    <row r="201" spans="1:41" s="19" customFormat="1" ht="30" customHeight="1" x14ac:dyDescent="0.25">
      <c r="A201" s="5583" t="s">
        <v>161</v>
      </c>
      <c r="B201" s="5588" t="s">
        <v>4453</v>
      </c>
      <c r="C201" s="5586" t="s">
        <v>4454</v>
      </c>
      <c r="D201" s="5569">
        <v>108</v>
      </c>
      <c r="E201" s="5597" t="s">
        <v>4455</v>
      </c>
      <c r="F201" s="5570" t="s">
        <v>6704</v>
      </c>
      <c r="G201" s="5611">
        <v>1</v>
      </c>
      <c r="H201" s="5611"/>
      <c r="I201" s="5611">
        <v>2</v>
      </c>
      <c r="J201" s="5672"/>
      <c r="K201" s="5661"/>
      <c r="L201" s="5673">
        <f t="shared" ref="L201:L206" si="80">+M201+N201+O201+P201+Q201+R201+S201+T201</f>
        <v>0</v>
      </c>
      <c r="M201" s="5674"/>
      <c r="N201" s="5674"/>
      <c r="O201" s="5674"/>
      <c r="P201" s="5674"/>
      <c r="Q201" s="5674"/>
      <c r="R201" s="5674"/>
      <c r="S201" s="5674"/>
      <c r="T201" s="5674"/>
      <c r="U201" s="5733">
        <f>SUM(V201:AC201)</f>
        <v>0</v>
      </c>
      <c r="V201" s="5675"/>
      <c r="W201" s="5675"/>
      <c r="X201" s="5675"/>
      <c r="Y201" s="5675"/>
      <c r="Z201" s="5675"/>
      <c r="AA201" s="5675"/>
      <c r="AB201" s="5675"/>
      <c r="AC201" s="5675"/>
      <c r="AD201" s="5675"/>
      <c r="AE201" s="5675"/>
      <c r="AF201" s="5675"/>
      <c r="AG201" s="5598"/>
      <c r="AH201" s="5570"/>
      <c r="AI201" s="5601"/>
      <c r="AJ201" s="5601"/>
      <c r="AK201" s="5788"/>
      <c r="AL201" s="5788"/>
      <c r="AM201" s="5744">
        <v>0</v>
      </c>
      <c r="AN201" s="5744">
        <v>0</v>
      </c>
      <c r="AO201" s="5574" t="s">
        <v>4457</v>
      </c>
    </row>
    <row r="202" spans="1:41" s="19" customFormat="1" ht="30" customHeight="1" x14ac:dyDescent="0.25">
      <c r="A202" s="5583" t="s">
        <v>161</v>
      </c>
      <c r="B202" s="5588" t="s">
        <v>4453</v>
      </c>
      <c r="C202" s="5586" t="s">
        <v>4454</v>
      </c>
      <c r="D202" s="5569" t="s">
        <v>4458</v>
      </c>
      <c r="E202" s="5597" t="s">
        <v>4459</v>
      </c>
      <c r="F202" s="5570" t="s">
        <v>6704</v>
      </c>
      <c r="G202" s="5611">
        <v>1</v>
      </c>
      <c r="H202" s="5611" t="s">
        <v>1</v>
      </c>
      <c r="I202" s="5611">
        <v>1</v>
      </c>
      <c r="J202" s="5672">
        <v>1</v>
      </c>
      <c r="K202" s="5661"/>
      <c r="L202" s="5673">
        <f t="shared" si="80"/>
        <v>0</v>
      </c>
      <c r="M202" s="5674"/>
      <c r="N202" s="5674"/>
      <c r="O202" s="5674"/>
      <c r="P202" s="5674"/>
      <c r="Q202" s="5674"/>
      <c r="R202" s="5674"/>
      <c r="S202" s="5674"/>
      <c r="T202" s="5674"/>
      <c r="U202" s="5733">
        <f t="shared" ref="U202:U221" si="81">SUM(V202:AC202)</f>
        <v>0</v>
      </c>
      <c r="V202" s="5675"/>
      <c r="W202" s="5675"/>
      <c r="X202" s="5675"/>
      <c r="Y202" s="5675"/>
      <c r="Z202" s="5675"/>
      <c r="AA202" s="5675"/>
      <c r="AB202" s="5675"/>
      <c r="AC202" s="5675"/>
      <c r="AD202" s="5675"/>
      <c r="AE202" s="5675"/>
      <c r="AF202" s="5675"/>
      <c r="AG202" s="5598" t="s">
        <v>4460</v>
      </c>
      <c r="AH202" s="5570" t="s">
        <v>4461</v>
      </c>
      <c r="AI202" s="5601">
        <v>1</v>
      </c>
      <c r="AJ202" s="5601">
        <v>1</v>
      </c>
      <c r="AK202" s="5788">
        <v>42736</v>
      </c>
      <c r="AL202" s="5788">
        <v>43100</v>
      </c>
      <c r="AM202" s="5744">
        <v>0</v>
      </c>
      <c r="AN202" s="5744">
        <v>0</v>
      </c>
      <c r="AO202" s="5574" t="s">
        <v>4457</v>
      </c>
    </row>
    <row r="203" spans="1:41" s="19" customFormat="1" ht="30" customHeight="1" x14ac:dyDescent="0.25">
      <c r="A203" s="5583" t="s">
        <v>161</v>
      </c>
      <c r="B203" s="5588" t="s">
        <v>4453</v>
      </c>
      <c r="C203" s="5586" t="s">
        <v>4454</v>
      </c>
      <c r="D203" s="5569" t="s">
        <v>4463</v>
      </c>
      <c r="E203" s="5597" t="s">
        <v>4464</v>
      </c>
      <c r="F203" s="5570" t="s">
        <v>4465</v>
      </c>
      <c r="G203" s="5611">
        <v>0</v>
      </c>
      <c r="H203" s="5611" t="s">
        <v>0</v>
      </c>
      <c r="I203" s="5611">
        <v>1</v>
      </c>
      <c r="J203" s="5672"/>
      <c r="K203" s="5661"/>
      <c r="L203" s="5673">
        <f t="shared" si="80"/>
        <v>0</v>
      </c>
      <c r="M203" s="5674"/>
      <c r="N203" s="5674"/>
      <c r="O203" s="5674"/>
      <c r="P203" s="5674"/>
      <c r="Q203" s="5674"/>
      <c r="R203" s="5674"/>
      <c r="S203" s="5674"/>
      <c r="T203" s="5674"/>
      <c r="U203" s="5733">
        <f t="shared" si="81"/>
        <v>0</v>
      </c>
      <c r="V203" s="5675"/>
      <c r="W203" s="5675"/>
      <c r="X203" s="5675"/>
      <c r="Y203" s="5675"/>
      <c r="Z203" s="5675"/>
      <c r="AA203" s="5675"/>
      <c r="AB203" s="5675"/>
      <c r="AC203" s="5675"/>
      <c r="AD203" s="5675"/>
      <c r="AE203" s="5675"/>
      <c r="AF203" s="5675"/>
      <c r="AG203" s="5598" t="s">
        <v>4466</v>
      </c>
      <c r="AH203" s="5570" t="s">
        <v>4467</v>
      </c>
      <c r="AI203" s="5601">
        <v>100</v>
      </c>
      <c r="AJ203" s="5601">
        <v>100</v>
      </c>
      <c r="AK203" s="5788">
        <v>42856</v>
      </c>
      <c r="AL203" s="5788">
        <v>43100</v>
      </c>
      <c r="AM203" s="5744">
        <v>0</v>
      </c>
      <c r="AN203" s="5744">
        <v>0</v>
      </c>
      <c r="AO203" s="5574" t="s">
        <v>4457</v>
      </c>
    </row>
    <row r="204" spans="1:41" s="19" customFormat="1" ht="30" customHeight="1" x14ac:dyDescent="0.25">
      <c r="A204" s="5583" t="s">
        <v>161</v>
      </c>
      <c r="B204" s="5588" t="s">
        <v>4453</v>
      </c>
      <c r="C204" s="5586" t="s">
        <v>4454</v>
      </c>
      <c r="D204" s="5569">
        <v>109</v>
      </c>
      <c r="E204" s="5589" t="s">
        <v>4468</v>
      </c>
      <c r="F204" s="5575" t="s">
        <v>4469</v>
      </c>
      <c r="G204" s="5611">
        <v>5</v>
      </c>
      <c r="H204" s="5611" t="s">
        <v>0</v>
      </c>
      <c r="I204" s="5611">
        <v>10</v>
      </c>
      <c r="J204" s="5672">
        <v>4</v>
      </c>
      <c r="K204" s="5661"/>
      <c r="L204" s="5673">
        <f t="shared" si="80"/>
        <v>1942956399</v>
      </c>
      <c r="M204" s="5646">
        <v>1075124684</v>
      </c>
      <c r="N204" s="5646">
        <v>867831715</v>
      </c>
      <c r="O204" s="5646"/>
      <c r="P204" s="5646"/>
      <c r="Q204" s="5646"/>
      <c r="R204" s="5646"/>
      <c r="S204" s="5646"/>
      <c r="T204" s="5646"/>
      <c r="U204" s="5733">
        <f t="shared" si="81"/>
        <v>976827155</v>
      </c>
      <c r="V204" s="5701">
        <v>170884622</v>
      </c>
      <c r="W204" s="5701">
        <v>805942533</v>
      </c>
      <c r="X204" s="5701"/>
      <c r="Y204" s="5701"/>
      <c r="Z204" s="5701"/>
      <c r="AA204" s="5701"/>
      <c r="AB204" s="5701"/>
      <c r="AC204" s="5701"/>
      <c r="AD204" s="5675"/>
      <c r="AE204" s="5675"/>
      <c r="AF204" s="5675"/>
      <c r="AG204" s="5598" t="s">
        <v>4473</v>
      </c>
      <c r="AH204" s="5570" t="s">
        <v>4474</v>
      </c>
      <c r="AI204" s="5601">
        <v>1</v>
      </c>
      <c r="AJ204" s="5601">
        <v>0.7</v>
      </c>
      <c r="AK204" s="5788">
        <v>42856</v>
      </c>
      <c r="AL204" s="5788">
        <v>43099</v>
      </c>
      <c r="AM204" s="5744">
        <v>1942956399</v>
      </c>
      <c r="AN204" s="5744">
        <v>976827155</v>
      </c>
      <c r="AO204" s="5574" t="s">
        <v>4457</v>
      </c>
    </row>
    <row r="205" spans="1:41" s="19" customFormat="1" ht="30" customHeight="1" x14ac:dyDescent="0.25">
      <c r="A205" s="5583" t="s">
        <v>161</v>
      </c>
      <c r="B205" s="5588" t="s">
        <v>4453</v>
      </c>
      <c r="C205" s="5586" t="s">
        <v>4454</v>
      </c>
      <c r="D205" s="5569">
        <v>110</v>
      </c>
      <c r="E205" s="5589" t="s">
        <v>4478</v>
      </c>
      <c r="F205" s="5575" t="s">
        <v>4479</v>
      </c>
      <c r="G205" s="5611">
        <v>0</v>
      </c>
      <c r="H205" s="5611" t="s">
        <v>0</v>
      </c>
      <c r="I205" s="5611">
        <v>2</v>
      </c>
      <c r="J205" s="5672">
        <v>1</v>
      </c>
      <c r="K205" s="5661"/>
      <c r="L205" s="5673">
        <f t="shared" si="80"/>
        <v>0</v>
      </c>
      <c r="M205" s="5674"/>
      <c r="N205" s="5674"/>
      <c r="O205" s="5674"/>
      <c r="P205" s="5674"/>
      <c r="Q205" s="5674"/>
      <c r="R205" s="5674"/>
      <c r="S205" s="5674"/>
      <c r="T205" s="5674"/>
      <c r="U205" s="5733">
        <f t="shared" si="81"/>
        <v>0</v>
      </c>
      <c r="V205" s="5675"/>
      <c r="W205" s="5675"/>
      <c r="X205" s="5675"/>
      <c r="Y205" s="5675"/>
      <c r="Z205" s="5675"/>
      <c r="AA205" s="5675"/>
      <c r="AB205" s="5675"/>
      <c r="AC205" s="5675"/>
      <c r="AD205" s="5675"/>
      <c r="AE205" s="5675"/>
      <c r="AF205" s="5675"/>
      <c r="AG205" s="5598" t="s">
        <v>4480</v>
      </c>
      <c r="AH205" s="5570" t="s">
        <v>6435</v>
      </c>
      <c r="AI205" s="5601">
        <v>2</v>
      </c>
      <c r="AJ205" s="5601">
        <v>0.3</v>
      </c>
      <c r="AK205" s="5788">
        <v>42887</v>
      </c>
      <c r="AL205" s="5788">
        <v>43100</v>
      </c>
      <c r="AM205" s="5744">
        <v>0</v>
      </c>
      <c r="AN205" s="5744">
        <v>0</v>
      </c>
      <c r="AO205" s="5574" t="s">
        <v>4457</v>
      </c>
    </row>
    <row r="206" spans="1:41" s="19" customFormat="1" ht="30" customHeight="1" x14ac:dyDescent="0.25">
      <c r="A206" s="5583" t="s">
        <v>161</v>
      </c>
      <c r="B206" s="5599" t="s">
        <v>4482</v>
      </c>
      <c r="C206" s="5586" t="s">
        <v>4454</v>
      </c>
      <c r="D206" s="5569">
        <v>111</v>
      </c>
      <c r="E206" s="5597" t="s">
        <v>4483</v>
      </c>
      <c r="F206" s="5570" t="s">
        <v>4484</v>
      </c>
      <c r="G206" s="5611">
        <v>25</v>
      </c>
      <c r="H206" s="5611" t="s">
        <v>0</v>
      </c>
      <c r="I206" s="5611">
        <v>35</v>
      </c>
      <c r="J206" s="5672">
        <v>10</v>
      </c>
      <c r="K206" s="5661"/>
      <c r="L206" s="5673">
        <f t="shared" si="80"/>
        <v>647529112</v>
      </c>
      <c r="M206" s="5674">
        <v>479955409</v>
      </c>
      <c r="N206" s="5674">
        <f>161781191+5792512</f>
        <v>167573703</v>
      </c>
      <c r="O206" s="5674"/>
      <c r="P206" s="5674"/>
      <c r="Q206" s="5674"/>
      <c r="R206" s="5674"/>
      <c r="S206" s="5674"/>
      <c r="T206" s="5674"/>
      <c r="U206" s="5733">
        <f t="shared" si="81"/>
        <v>260000000</v>
      </c>
      <c r="V206" s="5675">
        <v>260000000</v>
      </c>
      <c r="W206" s="5675"/>
      <c r="X206" s="5675"/>
      <c r="Y206" s="5675"/>
      <c r="Z206" s="5675"/>
      <c r="AA206" s="5675"/>
      <c r="AB206" s="5675"/>
      <c r="AC206" s="5675"/>
      <c r="AD206" s="5675"/>
      <c r="AE206" s="5675"/>
      <c r="AF206" s="5675"/>
      <c r="AG206" s="5598" t="s">
        <v>5895</v>
      </c>
      <c r="AH206" s="5598" t="s">
        <v>4488</v>
      </c>
      <c r="AI206" s="5676">
        <v>1</v>
      </c>
      <c r="AJ206" s="5676">
        <v>0</v>
      </c>
      <c r="AK206" s="5788">
        <v>43009</v>
      </c>
      <c r="AL206" s="5788">
        <v>43100</v>
      </c>
      <c r="AM206" s="5744">
        <v>647529112</v>
      </c>
      <c r="AN206" s="5744">
        <v>260000000</v>
      </c>
      <c r="AO206" s="5574" t="s">
        <v>4457</v>
      </c>
    </row>
    <row r="207" spans="1:41" s="19" customFormat="1" ht="30" customHeight="1" x14ac:dyDescent="0.25">
      <c r="A207" s="5583" t="s">
        <v>161</v>
      </c>
      <c r="B207" s="5588" t="s">
        <v>4490</v>
      </c>
      <c r="C207" s="5586" t="s">
        <v>4454</v>
      </c>
      <c r="D207" s="5569">
        <v>112</v>
      </c>
      <c r="E207" s="5597" t="s">
        <v>4491</v>
      </c>
      <c r="F207" s="5570" t="s">
        <v>4492</v>
      </c>
      <c r="G207" s="5611">
        <v>20</v>
      </c>
      <c r="H207" s="5611" t="s">
        <v>0</v>
      </c>
      <c r="I207" s="5611">
        <v>80</v>
      </c>
      <c r="J207" s="5672">
        <v>20</v>
      </c>
      <c r="K207" s="5661"/>
      <c r="L207" s="5673">
        <f>SUM(M207:T207)</f>
        <v>811897626</v>
      </c>
      <c r="M207" s="5674">
        <v>811897626</v>
      </c>
      <c r="N207" s="5674"/>
      <c r="O207" s="5674"/>
      <c r="P207" s="5674"/>
      <c r="Q207" s="5674"/>
      <c r="R207" s="5674"/>
      <c r="S207" s="5674"/>
      <c r="T207" s="5674"/>
      <c r="U207" s="5733">
        <f>SUM(V207:AC207)</f>
        <v>811897626</v>
      </c>
      <c r="V207" s="5701">
        <v>811897626</v>
      </c>
      <c r="W207" s="5675"/>
      <c r="X207" s="5675"/>
      <c r="Y207" s="5675"/>
      <c r="Z207" s="5675"/>
      <c r="AA207" s="5675"/>
      <c r="AB207" s="5675"/>
      <c r="AC207" s="5675"/>
      <c r="AD207" s="5675"/>
      <c r="AE207" s="5675"/>
      <c r="AF207" s="5675"/>
      <c r="AG207" s="5600" t="s">
        <v>4498</v>
      </c>
      <c r="AH207" s="5570" t="s">
        <v>1524</v>
      </c>
      <c r="AI207" s="5601">
        <v>20</v>
      </c>
      <c r="AJ207" s="5601">
        <v>20</v>
      </c>
      <c r="AK207" s="5788">
        <v>42901</v>
      </c>
      <c r="AL207" s="5788">
        <v>43099</v>
      </c>
      <c r="AM207" s="5744">
        <v>124367201</v>
      </c>
      <c r="AN207" s="5744">
        <v>124367201</v>
      </c>
      <c r="AO207" s="5574" t="s">
        <v>4457</v>
      </c>
    </row>
    <row r="208" spans="1:41" s="19" customFormat="1" ht="30" customHeight="1" x14ac:dyDescent="0.25">
      <c r="A208" s="5583" t="s">
        <v>161</v>
      </c>
      <c r="B208" s="5588" t="s">
        <v>4490</v>
      </c>
      <c r="C208" s="5586" t="s">
        <v>4454</v>
      </c>
      <c r="D208" s="5569">
        <v>112</v>
      </c>
      <c r="E208" s="5597" t="s">
        <v>4491</v>
      </c>
      <c r="F208" s="5570" t="s">
        <v>4492</v>
      </c>
      <c r="G208" s="5611">
        <v>20</v>
      </c>
      <c r="H208" s="5611" t="s">
        <v>0</v>
      </c>
      <c r="I208" s="5611">
        <v>80</v>
      </c>
      <c r="J208" s="5672">
        <v>20</v>
      </c>
      <c r="K208" s="5661"/>
      <c r="L208" s="5677"/>
      <c r="M208" s="5674"/>
      <c r="N208" s="5674"/>
      <c r="O208" s="5674"/>
      <c r="P208" s="5674"/>
      <c r="Q208" s="5674"/>
      <c r="R208" s="5674"/>
      <c r="S208" s="5674"/>
      <c r="T208" s="5674"/>
      <c r="U208" s="5734">
        <f t="shared" si="81"/>
        <v>0</v>
      </c>
      <c r="V208" s="5675"/>
      <c r="W208" s="5675"/>
      <c r="X208" s="5675"/>
      <c r="Y208" s="5675"/>
      <c r="Z208" s="5675"/>
      <c r="AA208" s="5675"/>
      <c r="AB208" s="5675"/>
      <c r="AC208" s="5675"/>
      <c r="AD208" s="5675"/>
      <c r="AE208" s="5675"/>
      <c r="AF208" s="5675"/>
      <c r="AG208" s="5598" t="s">
        <v>4502</v>
      </c>
      <c r="AH208" s="5570" t="s">
        <v>724</v>
      </c>
      <c r="AI208" s="5601">
        <v>350</v>
      </c>
      <c r="AJ208" s="5601">
        <v>350</v>
      </c>
      <c r="AK208" s="5788">
        <v>42856</v>
      </c>
      <c r="AL208" s="5788">
        <v>43099</v>
      </c>
      <c r="AM208" s="5744">
        <v>43453750</v>
      </c>
      <c r="AN208" s="5744">
        <v>43453750</v>
      </c>
      <c r="AO208" s="5574" t="s">
        <v>4457</v>
      </c>
    </row>
    <row r="209" spans="1:41" s="19" customFormat="1" ht="30" customHeight="1" x14ac:dyDescent="0.25">
      <c r="A209" s="5583" t="s">
        <v>161</v>
      </c>
      <c r="B209" s="5588" t="s">
        <v>4490</v>
      </c>
      <c r="C209" s="5586" t="s">
        <v>4454</v>
      </c>
      <c r="D209" s="5569">
        <v>112</v>
      </c>
      <c r="E209" s="5597" t="s">
        <v>4491</v>
      </c>
      <c r="F209" s="5570" t="s">
        <v>4492</v>
      </c>
      <c r="G209" s="5611">
        <v>20</v>
      </c>
      <c r="H209" s="5611" t="s">
        <v>0</v>
      </c>
      <c r="I209" s="5611">
        <v>80</v>
      </c>
      <c r="J209" s="5672">
        <v>20</v>
      </c>
      <c r="K209" s="5661"/>
      <c r="L209" s="5677"/>
      <c r="M209" s="5674"/>
      <c r="N209" s="5674"/>
      <c r="O209" s="5674"/>
      <c r="P209" s="5674"/>
      <c r="Q209" s="5674"/>
      <c r="R209" s="5674"/>
      <c r="S209" s="5674"/>
      <c r="T209" s="5674"/>
      <c r="U209" s="5734">
        <f t="shared" si="81"/>
        <v>0</v>
      </c>
      <c r="V209" s="5675"/>
      <c r="W209" s="5675"/>
      <c r="X209" s="5675"/>
      <c r="Y209" s="5675"/>
      <c r="Z209" s="5675"/>
      <c r="AA209" s="5675"/>
      <c r="AB209" s="5675"/>
      <c r="AC209" s="5675"/>
      <c r="AD209" s="5675"/>
      <c r="AE209" s="5675"/>
      <c r="AF209" s="5675"/>
      <c r="AG209" s="5598" t="s">
        <v>4507</v>
      </c>
      <c r="AH209" s="5570" t="s">
        <v>6436</v>
      </c>
      <c r="AI209" s="5601">
        <v>50</v>
      </c>
      <c r="AJ209" s="5601">
        <v>50</v>
      </c>
      <c r="AK209" s="5788">
        <v>42856</v>
      </c>
      <c r="AL209" s="5788">
        <v>43099</v>
      </c>
      <c r="AM209" s="5744">
        <v>43453750</v>
      </c>
      <c r="AN209" s="5744">
        <v>43453750</v>
      </c>
      <c r="AO209" s="5574" t="s">
        <v>4457</v>
      </c>
    </row>
    <row r="210" spans="1:41" s="19" customFormat="1" ht="30" customHeight="1" x14ac:dyDescent="0.25">
      <c r="A210" s="5583" t="s">
        <v>161</v>
      </c>
      <c r="B210" s="5588" t="s">
        <v>4490</v>
      </c>
      <c r="C210" s="5586" t="s">
        <v>4454</v>
      </c>
      <c r="D210" s="5569">
        <v>112</v>
      </c>
      <c r="E210" s="5597" t="s">
        <v>4491</v>
      </c>
      <c r="F210" s="5570" t="s">
        <v>4492</v>
      </c>
      <c r="G210" s="5611">
        <v>20</v>
      </c>
      <c r="H210" s="5611" t="s">
        <v>0</v>
      </c>
      <c r="I210" s="5611">
        <v>80</v>
      </c>
      <c r="J210" s="5672">
        <v>20</v>
      </c>
      <c r="K210" s="5661"/>
      <c r="L210" s="5677"/>
      <c r="M210" s="5674"/>
      <c r="N210" s="5674"/>
      <c r="O210" s="5674"/>
      <c r="P210" s="5674"/>
      <c r="Q210" s="5674"/>
      <c r="R210" s="5674"/>
      <c r="S210" s="5674"/>
      <c r="T210" s="5674"/>
      <c r="U210" s="5734">
        <f t="shared" si="81"/>
        <v>0</v>
      </c>
      <c r="V210" s="5675"/>
      <c r="W210" s="5675"/>
      <c r="X210" s="5675"/>
      <c r="Y210" s="5675"/>
      <c r="Z210" s="5675"/>
      <c r="AA210" s="5675"/>
      <c r="AB210" s="5675"/>
      <c r="AC210" s="5675"/>
      <c r="AD210" s="5675"/>
      <c r="AE210" s="5675"/>
      <c r="AF210" s="5675"/>
      <c r="AG210" s="5600" t="s">
        <v>4511</v>
      </c>
      <c r="AH210" s="5570" t="s">
        <v>724</v>
      </c>
      <c r="AI210" s="5601">
        <v>21</v>
      </c>
      <c r="AJ210" s="5601">
        <v>21</v>
      </c>
      <c r="AK210" s="5788">
        <v>42856</v>
      </c>
      <c r="AL210" s="5788">
        <v>43099</v>
      </c>
      <c r="AM210" s="5744">
        <v>43453750</v>
      </c>
      <c r="AN210" s="5744">
        <v>43453750</v>
      </c>
      <c r="AO210" s="5574" t="s">
        <v>4457</v>
      </c>
    </row>
    <row r="211" spans="1:41" s="19" customFormat="1" ht="30" customHeight="1" x14ac:dyDescent="0.25">
      <c r="A211" s="5583" t="s">
        <v>161</v>
      </c>
      <c r="B211" s="5588" t="s">
        <v>4490</v>
      </c>
      <c r="C211" s="5586" t="s">
        <v>4454</v>
      </c>
      <c r="D211" s="5569">
        <v>112</v>
      </c>
      <c r="E211" s="5597" t="s">
        <v>4491</v>
      </c>
      <c r="F211" s="5570" t="s">
        <v>4492</v>
      </c>
      <c r="G211" s="5611">
        <v>20</v>
      </c>
      <c r="H211" s="5611" t="s">
        <v>0</v>
      </c>
      <c r="I211" s="5611">
        <v>80</v>
      </c>
      <c r="J211" s="5672">
        <v>20</v>
      </c>
      <c r="K211" s="5661"/>
      <c r="L211" s="5677"/>
      <c r="M211" s="5674"/>
      <c r="N211" s="5674"/>
      <c r="O211" s="5674"/>
      <c r="P211" s="5674"/>
      <c r="Q211" s="5674"/>
      <c r="R211" s="5674"/>
      <c r="S211" s="5674"/>
      <c r="T211" s="5674"/>
      <c r="U211" s="5734">
        <f t="shared" si="81"/>
        <v>0</v>
      </c>
      <c r="V211" s="5675"/>
      <c r="W211" s="5675"/>
      <c r="X211" s="5675"/>
      <c r="Y211" s="5675"/>
      <c r="Z211" s="5675"/>
      <c r="AA211" s="5675"/>
      <c r="AB211" s="5675"/>
      <c r="AC211" s="5675"/>
      <c r="AD211" s="5675"/>
      <c r="AE211" s="5675"/>
      <c r="AF211" s="5675"/>
      <c r="AG211" s="5598" t="s">
        <v>4513</v>
      </c>
      <c r="AH211" s="5570" t="s">
        <v>6437</v>
      </c>
      <c r="AI211" s="5601">
        <v>6</v>
      </c>
      <c r="AJ211" s="5601">
        <v>6</v>
      </c>
      <c r="AK211" s="5788">
        <v>42856</v>
      </c>
      <c r="AL211" s="5788">
        <v>43099</v>
      </c>
      <c r="AM211" s="5744">
        <v>43453750</v>
      </c>
      <c r="AN211" s="5744">
        <v>43453750</v>
      </c>
      <c r="AO211" s="5574" t="s">
        <v>4457</v>
      </c>
    </row>
    <row r="212" spans="1:41" s="19" customFormat="1" ht="30" customHeight="1" x14ac:dyDescent="0.25">
      <c r="A212" s="5583" t="s">
        <v>161</v>
      </c>
      <c r="B212" s="5588" t="s">
        <v>4490</v>
      </c>
      <c r="C212" s="5586" t="s">
        <v>4454</v>
      </c>
      <c r="D212" s="5569">
        <v>112</v>
      </c>
      <c r="E212" s="5597" t="s">
        <v>4491</v>
      </c>
      <c r="F212" s="5570" t="s">
        <v>4492</v>
      </c>
      <c r="G212" s="5611">
        <v>20</v>
      </c>
      <c r="H212" s="5611" t="s">
        <v>0</v>
      </c>
      <c r="I212" s="5611">
        <v>80</v>
      </c>
      <c r="J212" s="5672">
        <v>20</v>
      </c>
      <c r="K212" s="5661"/>
      <c r="L212" s="5677"/>
      <c r="M212" s="5674"/>
      <c r="N212" s="5674"/>
      <c r="O212" s="5674"/>
      <c r="P212" s="5674"/>
      <c r="Q212" s="5674"/>
      <c r="R212" s="5674"/>
      <c r="S212" s="5674"/>
      <c r="T212" s="5674"/>
      <c r="U212" s="5734">
        <f t="shared" si="81"/>
        <v>0</v>
      </c>
      <c r="V212" s="5675"/>
      <c r="W212" s="5675"/>
      <c r="X212" s="5675"/>
      <c r="Y212" s="5675"/>
      <c r="Z212" s="5675"/>
      <c r="AA212" s="5675"/>
      <c r="AB212" s="5675"/>
      <c r="AC212" s="5675"/>
      <c r="AD212" s="5675"/>
      <c r="AE212" s="5675"/>
      <c r="AF212" s="5675"/>
      <c r="AG212" s="5598" t="s">
        <v>4516</v>
      </c>
      <c r="AH212" s="5570" t="s">
        <v>6438</v>
      </c>
      <c r="AI212" s="5671">
        <v>1</v>
      </c>
      <c r="AJ212" s="5671">
        <v>1</v>
      </c>
      <c r="AK212" s="5788">
        <v>42979</v>
      </c>
      <c r="AL212" s="5788">
        <v>43008</v>
      </c>
      <c r="AM212" s="5744">
        <v>55984175</v>
      </c>
      <c r="AN212" s="5744">
        <v>55984175</v>
      </c>
      <c r="AO212" s="5574" t="s">
        <v>4457</v>
      </c>
    </row>
    <row r="213" spans="1:41" s="19" customFormat="1" ht="30" customHeight="1" x14ac:dyDescent="0.25">
      <c r="A213" s="5583" t="s">
        <v>161</v>
      </c>
      <c r="B213" s="5588" t="s">
        <v>4490</v>
      </c>
      <c r="C213" s="5586" t="s">
        <v>4454</v>
      </c>
      <c r="D213" s="5569">
        <v>112</v>
      </c>
      <c r="E213" s="5597" t="s">
        <v>4520</v>
      </c>
      <c r="F213" s="5570" t="s">
        <v>4492</v>
      </c>
      <c r="G213" s="5611">
        <v>22</v>
      </c>
      <c r="H213" s="5611" t="s">
        <v>0</v>
      </c>
      <c r="I213" s="5611">
        <v>80</v>
      </c>
      <c r="J213" s="5672">
        <v>20</v>
      </c>
      <c r="K213" s="5661"/>
      <c r="L213" s="5677"/>
      <c r="M213" s="5674"/>
      <c r="N213" s="5674"/>
      <c r="O213" s="5674"/>
      <c r="P213" s="5674"/>
      <c r="Q213" s="5674"/>
      <c r="R213" s="5674"/>
      <c r="S213" s="5674"/>
      <c r="T213" s="5674"/>
      <c r="U213" s="5734"/>
      <c r="V213" s="5675"/>
      <c r="W213" s="5675"/>
      <c r="X213" s="5675"/>
      <c r="Y213" s="5675"/>
      <c r="Z213" s="5675"/>
      <c r="AA213" s="5675"/>
      <c r="AB213" s="5675"/>
      <c r="AC213" s="5675"/>
      <c r="AD213" s="5675"/>
      <c r="AE213" s="5675"/>
      <c r="AF213" s="5675"/>
      <c r="AG213" s="5598" t="s">
        <v>4521</v>
      </c>
      <c r="AH213" s="5570" t="s">
        <v>724</v>
      </c>
      <c r="AI213" s="5601">
        <v>15</v>
      </c>
      <c r="AJ213" s="5601">
        <v>15</v>
      </c>
      <c r="AK213" s="5788">
        <v>42856</v>
      </c>
      <c r="AL213" s="5788">
        <v>43099</v>
      </c>
      <c r="AM213" s="5744">
        <v>43453750</v>
      </c>
      <c r="AN213" s="5744">
        <v>43453750</v>
      </c>
      <c r="AO213" s="5574" t="s">
        <v>4457</v>
      </c>
    </row>
    <row r="214" spans="1:41" s="19" customFormat="1" ht="30" customHeight="1" x14ac:dyDescent="0.25">
      <c r="A214" s="5583" t="s">
        <v>161</v>
      </c>
      <c r="B214" s="5588" t="s">
        <v>4490</v>
      </c>
      <c r="C214" s="5586" t="s">
        <v>4454</v>
      </c>
      <c r="D214" s="5569">
        <v>112</v>
      </c>
      <c r="E214" s="5597" t="s">
        <v>4520</v>
      </c>
      <c r="F214" s="5570" t="s">
        <v>4492</v>
      </c>
      <c r="G214" s="5611">
        <v>22</v>
      </c>
      <c r="H214" s="5611" t="s">
        <v>0</v>
      </c>
      <c r="I214" s="5611">
        <v>80</v>
      </c>
      <c r="J214" s="5672">
        <v>20</v>
      </c>
      <c r="K214" s="5661"/>
      <c r="L214" s="5677"/>
      <c r="M214" s="5674"/>
      <c r="N214" s="5674"/>
      <c r="O214" s="5674"/>
      <c r="P214" s="5674"/>
      <c r="Q214" s="5674"/>
      <c r="R214" s="5674"/>
      <c r="S214" s="5674"/>
      <c r="T214" s="5674"/>
      <c r="U214" s="5734"/>
      <c r="V214" s="5675"/>
      <c r="W214" s="5675"/>
      <c r="X214" s="5675"/>
      <c r="Y214" s="5675"/>
      <c r="Z214" s="5675"/>
      <c r="AA214" s="5675"/>
      <c r="AB214" s="5675"/>
      <c r="AC214" s="5675"/>
      <c r="AD214" s="5675"/>
      <c r="AE214" s="5675"/>
      <c r="AF214" s="5675"/>
      <c r="AG214" s="5598" t="s">
        <v>4525</v>
      </c>
      <c r="AH214" s="5570" t="s">
        <v>6439</v>
      </c>
      <c r="AI214" s="5601">
        <v>2</v>
      </c>
      <c r="AJ214" s="5601">
        <v>2</v>
      </c>
      <c r="AK214" s="5788">
        <v>42856</v>
      </c>
      <c r="AL214" s="5788">
        <v>43099</v>
      </c>
      <c r="AM214" s="5744">
        <v>43453750</v>
      </c>
      <c r="AN214" s="5744">
        <v>43453750</v>
      </c>
      <c r="AO214" s="5574" t="s">
        <v>4457</v>
      </c>
    </row>
    <row r="215" spans="1:41" s="19" customFormat="1" ht="30" customHeight="1" x14ac:dyDescent="0.25">
      <c r="A215" s="5583" t="s">
        <v>161</v>
      </c>
      <c r="B215" s="5588" t="s">
        <v>4490</v>
      </c>
      <c r="C215" s="5586" t="s">
        <v>4454</v>
      </c>
      <c r="D215" s="5569">
        <v>112</v>
      </c>
      <c r="E215" s="5597" t="s">
        <v>4528</v>
      </c>
      <c r="F215" s="5570" t="s">
        <v>4492</v>
      </c>
      <c r="G215" s="5611">
        <v>23</v>
      </c>
      <c r="H215" s="5611" t="s">
        <v>0</v>
      </c>
      <c r="I215" s="5611">
        <v>80</v>
      </c>
      <c r="J215" s="5672">
        <v>20</v>
      </c>
      <c r="K215" s="5661"/>
      <c r="L215" s="5677"/>
      <c r="M215" s="5674"/>
      <c r="N215" s="5674"/>
      <c r="O215" s="5674"/>
      <c r="P215" s="5674"/>
      <c r="Q215" s="5674"/>
      <c r="R215" s="5674"/>
      <c r="S215" s="5674"/>
      <c r="T215" s="5674"/>
      <c r="U215" s="5734"/>
      <c r="V215" s="5675"/>
      <c r="W215" s="5675"/>
      <c r="X215" s="5675"/>
      <c r="Y215" s="5675"/>
      <c r="Z215" s="5675"/>
      <c r="AA215" s="5675"/>
      <c r="AB215" s="5675"/>
      <c r="AC215" s="5675"/>
      <c r="AD215" s="5675"/>
      <c r="AE215" s="5675"/>
      <c r="AF215" s="5675"/>
      <c r="AG215" s="5602" t="s">
        <v>4529</v>
      </c>
      <c r="AH215" s="5570" t="s">
        <v>724</v>
      </c>
      <c r="AI215" s="5601">
        <v>12</v>
      </c>
      <c r="AJ215" s="5601">
        <v>12</v>
      </c>
      <c r="AK215" s="5788">
        <v>42856</v>
      </c>
      <c r="AL215" s="5788">
        <v>43099</v>
      </c>
      <c r="AM215" s="5744">
        <v>43453750</v>
      </c>
      <c r="AN215" s="5744">
        <v>43453750</v>
      </c>
      <c r="AO215" s="5574" t="s">
        <v>4457</v>
      </c>
    </row>
    <row r="216" spans="1:41" s="19" customFormat="1" ht="30" customHeight="1" x14ac:dyDescent="0.25">
      <c r="A216" s="5583" t="s">
        <v>161</v>
      </c>
      <c r="B216" s="5588" t="s">
        <v>4490</v>
      </c>
      <c r="C216" s="5586" t="s">
        <v>4454</v>
      </c>
      <c r="D216" s="5569">
        <v>112</v>
      </c>
      <c r="E216" s="5597" t="s">
        <v>4532</v>
      </c>
      <c r="F216" s="5570" t="s">
        <v>4492</v>
      </c>
      <c r="G216" s="5611">
        <v>24</v>
      </c>
      <c r="H216" s="5611" t="s">
        <v>0</v>
      </c>
      <c r="I216" s="5611">
        <v>80</v>
      </c>
      <c r="J216" s="5672">
        <v>20</v>
      </c>
      <c r="K216" s="5661"/>
      <c r="L216" s="5677"/>
      <c r="M216" s="5674"/>
      <c r="N216" s="5674"/>
      <c r="O216" s="5674"/>
      <c r="P216" s="5674"/>
      <c r="Q216" s="5674"/>
      <c r="R216" s="5674"/>
      <c r="S216" s="5674"/>
      <c r="T216" s="5674"/>
      <c r="U216" s="5734"/>
      <c r="V216" s="5675"/>
      <c r="W216" s="5675"/>
      <c r="X216" s="5675"/>
      <c r="Y216" s="5675"/>
      <c r="Z216" s="5675"/>
      <c r="AA216" s="5675"/>
      <c r="AB216" s="5675"/>
      <c r="AC216" s="5675"/>
      <c r="AD216" s="5675"/>
      <c r="AE216" s="5675"/>
      <c r="AF216" s="5675"/>
      <c r="AG216" s="5600" t="s">
        <v>4535</v>
      </c>
      <c r="AH216" s="5570" t="s">
        <v>6440</v>
      </c>
      <c r="AI216" s="5601">
        <v>28000</v>
      </c>
      <c r="AJ216" s="5601">
        <v>28000</v>
      </c>
      <c r="AK216" s="5788">
        <v>42856</v>
      </c>
      <c r="AL216" s="5788">
        <v>43099</v>
      </c>
      <c r="AM216" s="5744">
        <v>120000000</v>
      </c>
      <c r="AN216" s="5744">
        <v>120000000</v>
      </c>
      <c r="AO216" s="5574" t="s">
        <v>4457</v>
      </c>
    </row>
    <row r="217" spans="1:41" s="19" customFormat="1" ht="30" customHeight="1" x14ac:dyDescent="0.25">
      <c r="A217" s="5583" t="s">
        <v>161</v>
      </c>
      <c r="B217" s="5588" t="s">
        <v>4490</v>
      </c>
      <c r="C217" s="5586" t="s">
        <v>4454</v>
      </c>
      <c r="D217" s="5569">
        <v>112</v>
      </c>
      <c r="E217" s="5597" t="s">
        <v>4532</v>
      </c>
      <c r="F217" s="5570" t="s">
        <v>4492</v>
      </c>
      <c r="G217" s="5611">
        <v>24</v>
      </c>
      <c r="H217" s="5611" t="s">
        <v>0</v>
      </c>
      <c r="I217" s="5611">
        <v>80</v>
      </c>
      <c r="J217" s="5672">
        <v>20</v>
      </c>
      <c r="K217" s="5661"/>
      <c r="L217" s="5677"/>
      <c r="M217" s="5674"/>
      <c r="N217" s="5674"/>
      <c r="O217" s="5674"/>
      <c r="P217" s="5674"/>
      <c r="Q217" s="5674"/>
      <c r="R217" s="5674"/>
      <c r="S217" s="5674"/>
      <c r="T217" s="5674"/>
      <c r="U217" s="5734"/>
      <c r="V217" s="5675"/>
      <c r="W217" s="5675"/>
      <c r="X217" s="5675"/>
      <c r="Y217" s="5675"/>
      <c r="Z217" s="5675"/>
      <c r="AA217" s="5675"/>
      <c r="AB217" s="5675"/>
      <c r="AC217" s="5675"/>
      <c r="AD217" s="5675"/>
      <c r="AE217" s="5675"/>
      <c r="AF217" s="5675"/>
      <c r="AG217" s="5600" t="s">
        <v>4540</v>
      </c>
      <c r="AH217" s="5570" t="s">
        <v>6441</v>
      </c>
      <c r="AI217" s="5601">
        <v>5</v>
      </c>
      <c r="AJ217" s="5601">
        <v>5</v>
      </c>
      <c r="AK217" s="5788">
        <v>42887</v>
      </c>
      <c r="AL217" s="5788">
        <v>43099</v>
      </c>
      <c r="AM217" s="5744">
        <v>28000000</v>
      </c>
      <c r="AN217" s="5744">
        <v>28000000</v>
      </c>
      <c r="AO217" s="5574" t="s">
        <v>4457</v>
      </c>
    </row>
    <row r="218" spans="1:41" s="19" customFormat="1" ht="30" customHeight="1" x14ac:dyDescent="0.25">
      <c r="A218" s="5583" t="s">
        <v>161</v>
      </c>
      <c r="B218" s="5588" t="s">
        <v>4490</v>
      </c>
      <c r="C218" s="5586" t="s">
        <v>4454</v>
      </c>
      <c r="D218" s="5569">
        <v>112</v>
      </c>
      <c r="E218" s="5597" t="s">
        <v>4543</v>
      </c>
      <c r="F218" s="5570" t="s">
        <v>4492</v>
      </c>
      <c r="G218" s="5611">
        <v>26</v>
      </c>
      <c r="H218" s="5611" t="s">
        <v>0</v>
      </c>
      <c r="I218" s="5611">
        <v>80</v>
      </c>
      <c r="J218" s="5672">
        <v>20</v>
      </c>
      <c r="K218" s="5661"/>
      <c r="L218" s="5677"/>
      <c r="M218" s="5674"/>
      <c r="N218" s="5674"/>
      <c r="O218" s="5674"/>
      <c r="P218" s="5674"/>
      <c r="Q218" s="5674"/>
      <c r="R218" s="5674"/>
      <c r="S218" s="5674"/>
      <c r="T218" s="5674"/>
      <c r="U218" s="5734"/>
      <c r="V218" s="5675"/>
      <c r="W218" s="5675"/>
      <c r="X218" s="5675"/>
      <c r="Y218" s="5675"/>
      <c r="Z218" s="5675"/>
      <c r="AA218" s="5675"/>
      <c r="AB218" s="5675"/>
      <c r="AC218" s="5675"/>
      <c r="AD218" s="5675"/>
      <c r="AE218" s="5675"/>
      <c r="AF218" s="5675"/>
      <c r="AG218" s="5598" t="s">
        <v>4545</v>
      </c>
      <c r="AH218" s="5570" t="s">
        <v>6442</v>
      </c>
      <c r="AI218" s="5601">
        <v>27</v>
      </c>
      <c r="AJ218" s="5601">
        <v>27</v>
      </c>
      <c r="AK218" s="5788">
        <v>42887</v>
      </c>
      <c r="AL218" s="5788">
        <v>43099</v>
      </c>
      <c r="AM218" s="5744">
        <v>109370000</v>
      </c>
      <c r="AN218" s="5744">
        <v>109370000</v>
      </c>
      <c r="AO218" s="5574" t="s">
        <v>4457</v>
      </c>
    </row>
    <row r="219" spans="1:41" s="19" customFormat="1" ht="30" customHeight="1" x14ac:dyDescent="0.25">
      <c r="A219" s="5583" t="s">
        <v>161</v>
      </c>
      <c r="B219" s="5588" t="s">
        <v>4490</v>
      </c>
      <c r="C219" s="5586" t="s">
        <v>4454</v>
      </c>
      <c r="D219" s="5569">
        <v>112</v>
      </c>
      <c r="E219" s="5597" t="s">
        <v>4548</v>
      </c>
      <c r="F219" s="5570" t="s">
        <v>4492</v>
      </c>
      <c r="G219" s="5611">
        <v>27</v>
      </c>
      <c r="H219" s="5611" t="s">
        <v>0</v>
      </c>
      <c r="I219" s="5611">
        <v>80</v>
      </c>
      <c r="J219" s="5672">
        <v>20</v>
      </c>
      <c r="K219" s="5661"/>
      <c r="L219" s="5677"/>
      <c r="M219" s="5674"/>
      <c r="N219" s="5674"/>
      <c r="O219" s="5674"/>
      <c r="P219" s="5674"/>
      <c r="Q219" s="5674"/>
      <c r="R219" s="5674"/>
      <c r="S219" s="5674"/>
      <c r="T219" s="5674"/>
      <c r="U219" s="5734"/>
      <c r="V219" s="5675"/>
      <c r="W219" s="5675"/>
      <c r="X219" s="5675"/>
      <c r="Y219" s="5675"/>
      <c r="Z219" s="5675"/>
      <c r="AA219" s="5675"/>
      <c r="AB219" s="5675"/>
      <c r="AC219" s="5675"/>
      <c r="AD219" s="5675"/>
      <c r="AE219" s="5675"/>
      <c r="AF219" s="5675"/>
      <c r="AG219" s="5600" t="s">
        <v>4549</v>
      </c>
      <c r="AH219" s="5570" t="s">
        <v>6443</v>
      </c>
      <c r="AI219" s="5601">
        <v>1700</v>
      </c>
      <c r="AJ219" s="5601">
        <v>1500</v>
      </c>
      <c r="AK219" s="5788">
        <v>42856</v>
      </c>
      <c r="AL219" s="5788">
        <v>43099</v>
      </c>
      <c r="AM219" s="5744">
        <v>70000000</v>
      </c>
      <c r="AN219" s="5744">
        <v>70000000</v>
      </c>
      <c r="AO219" s="5574" t="s">
        <v>4457</v>
      </c>
    </row>
    <row r="220" spans="1:41" s="19" customFormat="1" ht="30" customHeight="1" x14ac:dyDescent="0.25">
      <c r="A220" s="5583" t="s">
        <v>161</v>
      </c>
      <c r="B220" s="5588" t="s">
        <v>4490</v>
      </c>
      <c r="C220" s="5586" t="s">
        <v>4454</v>
      </c>
      <c r="D220" s="5569">
        <v>113</v>
      </c>
      <c r="E220" s="5589" t="s">
        <v>4605</v>
      </c>
      <c r="F220" s="5575" t="s">
        <v>4606</v>
      </c>
      <c r="G220" s="5611">
        <v>40</v>
      </c>
      <c r="H220" s="5611" t="s">
        <v>0</v>
      </c>
      <c r="I220" s="5611">
        <v>30</v>
      </c>
      <c r="J220" s="5672">
        <v>10</v>
      </c>
      <c r="K220" s="5661"/>
      <c r="L220" s="5673">
        <f>+M220+N220+O220+P220+Q220+R220+S220+T220</f>
        <v>0</v>
      </c>
      <c r="M220" s="5674"/>
      <c r="N220" s="5674"/>
      <c r="O220" s="5678"/>
      <c r="P220" s="5674"/>
      <c r="Q220" s="5674"/>
      <c r="R220" s="5674"/>
      <c r="S220" s="5674"/>
      <c r="T220" s="5674"/>
      <c r="U220" s="5733">
        <f t="shared" si="81"/>
        <v>0</v>
      </c>
      <c r="V220" s="5675"/>
      <c r="W220" s="5675"/>
      <c r="X220" s="5675"/>
      <c r="Y220" s="5675"/>
      <c r="Z220" s="5675"/>
      <c r="AA220" s="5675"/>
      <c r="AB220" s="5675"/>
      <c r="AC220" s="5675"/>
      <c r="AD220" s="5675"/>
      <c r="AE220" s="5675"/>
      <c r="AF220" s="5675"/>
      <c r="AG220" s="5600" t="s">
        <v>4549</v>
      </c>
      <c r="AH220" s="5570" t="s">
        <v>6443</v>
      </c>
      <c r="AI220" s="5601">
        <v>1700</v>
      </c>
      <c r="AJ220" s="5601">
        <v>1500</v>
      </c>
      <c r="AK220" s="5788">
        <v>42856</v>
      </c>
      <c r="AL220" s="5788">
        <v>43099</v>
      </c>
      <c r="AM220" s="5744">
        <v>0</v>
      </c>
      <c r="AN220" s="5744">
        <v>0</v>
      </c>
      <c r="AO220" s="5574" t="s">
        <v>4457</v>
      </c>
    </row>
    <row r="221" spans="1:41" s="19" customFormat="1" ht="30" customHeight="1" x14ac:dyDescent="0.25">
      <c r="A221" s="5583" t="s">
        <v>161</v>
      </c>
      <c r="B221" s="5588" t="s">
        <v>4490</v>
      </c>
      <c r="C221" s="5586" t="s">
        <v>4454</v>
      </c>
      <c r="D221" s="5569">
        <v>114</v>
      </c>
      <c r="E221" s="5589" t="s">
        <v>4607</v>
      </c>
      <c r="F221" s="5575" t="s">
        <v>4608</v>
      </c>
      <c r="G221" s="5611">
        <v>0</v>
      </c>
      <c r="H221" s="5611" t="s">
        <v>0</v>
      </c>
      <c r="I221" s="5611">
        <v>1</v>
      </c>
      <c r="J221" s="5672">
        <v>0.3</v>
      </c>
      <c r="K221" s="5661"/>
      <c r="L221" s="5673">
        <f>+M221+N221+O221+P221+Q221+R221+S221+T221</f>
        <v>0</v>
      </c>
      <c r="M221" s="5674"/>
      <c r="N221" s="5674"/>
      <c r="O221" s="5674"/>
      <c r="P221" s="5674"/>
      <c r="Q221" s="5674"/>
      <c r="R221" s="5674"/>
      <c r="S221" s="5674"/>
      <c r="T221" s="5674"/>
      <c r="U221" s="5733">
        <f t="shared" si="81"/>
        <v>0</v>
      </c>
      <c r="V221" s="5675"/>
      <c r="W221" s="5675"/>
      <c r="X221" s="5675"/>
      <c r="Y221" s="5675"/>
      <c r="Z221" s="5675"/>
      <c r="AA221" s="5675"/>
      <c r="AB221" s="5675"/>
      <c r="AC221" s="5675"/>
      <c r="AD221" s="5675"/>
      <c r="AE221" s="5675"/>
      <c r="AF221" s="5675"/>
      <c r="AG221" s="5570"/>
      <c r="AH221" s="5570"/>
      <c r="AI221" s="5601">
        <v>0</v>
      </c>
      <c r="AJ221" s="5601">
        <v>0</v>
      </c>
      <c r="AK221" s="5788"/>
      <c r="AL221" s="5788"/>
      <c r="AM221" s="5744">
        <v>0</v>
      </c>
      <c r="AN221" s="5744">
        <v>0</v>
      </c>
      <c r="AO221" s="5574" t="s">
        <v>4457</v>
      </c>
    </row>
    <row r="222" spans="1:41" ht="30" customHeight="1" x14ac:dyDescent="0.2">
      <c r="A222" s="5583" t="s">
        <v>161</v>
      </c>
      <c r="B222" s="5581" t="s">
        <v>946</v>
      </c>
      <c r="C222" s="5582" t="s">
        <v>947</v>
      </c>
      <c r="D222" s="5569">
        <v>115</v>
      </c>
      <c r="E222" s="5597" t="s">
        <v>6625</v>
      </c>
      <c r="F222" s="5570" t="s">
        <v>6626</v>
      </c>
      <c r="G222" s="5657">
        <v>466</v>
      </c>
      <c r="H222" s="5657" t="s">
        <v>1</v>
      </c>
      <c r="I222" s="5657">
        <v>599</v>
      </c>
      <c r="J222" s="5650">
        <v>599</v>
      </c>
      <c r="K222" s="5568"/>
      <c r="L222" s="5645">
        <f t="shared" ref="L222:L252" si="82">+M222+N222+O222+P222+Q222+R222+S222+T222</f>
        <v>16682454</v>
      </c>
      <c r="M222" s="5646">
        <v>16682454</v>
      </c>
      <c r="N222" s="5646"/>
      <c r="O222" s="5646"/>
      <c r="P222" s="5646"/>
      <c r="Q222" s="5646"/>
      <c r="R222" s="5646"/>
      <c r="S222" s="5646"/>
      <c r="T222" s="5646"/>
      <c r="U222" s="5731">
        <f t="shared" si="71"/>
        <v>16682454</v>
      </c>
      <c r="V222" s="5701">
        <v>16682454</v>
      </c>
      <c r="W222" s="5701"/>
      <c r="X222" s="5701"/>
      <c r="Y222" s="5701"/>
      <c r="Z222" s="5701"/>
      <c r="AA222" s="5701"/>
      <c r="AB222" s="5701"/>
      <c r="AC222" s="5701"/>
      <c r="AD222" s="5647"/>
      <c r="AE222" s="5647"/>
      <c r="AF222" s="5647"/>
      <c r="AG222" s="5571" t="s">
        <v>952</v>
      </c>
      <c r="AH222" s="5570" t="s">
        <v>383</v>
      </c>
      <c r="AI222" s="5609">
        <v>599</v>
      </c>
      <c r="AJ222" s="5609">
        <v>620</v>
      </c>
      <c r="AK222" s="5785">
        <v>42736</v>
      </c>
      <c r="AL222" s="5785">
        <v>43100</v>
      </c>
      <c r="AM222" s="5744">
        <v>16682454</v>
      </c>
      <c r="AN222" s="5744">
        <v>16682454</v>
      </c>
      <c r="AO222" s="5574" t="s">
        <v>911</v>
      </c>
    </row>
    <row r="223" spans="1:41" ht="30" customHeight="1" x14ac:dyDescent="0.2">
      <c r="A223" s="5583" t="s">
        <v>161</v>
      </c>
      <c r="B223" s="5581" t="s">
        <v>946</v>
      </c>
      <c r="C223" s="5582" t="s">
        <v>947</v>
      </c>
      <c r="D223" s="5569">
        <v>116</v>
      </c>
      <c r="E223" s="5589" t="s">
        <v>957</v>
      </c>
      <c r="F223" s="5575" t="s">
        <v>958</v>
      </c>
      <c r="G223" s="5657">
        <v>0</v>
      </c>
      <c r="H223" s="5657" t="s">
        <v>0</v>
      </c>
      <c r="I223" s="5657">
        <v>1</v>
      </c>
      <c r="J223" s="5650">
        <v>0.33</v>
      </c>
      <c r="K223" s="5568"/>
      <c r="L223" s="5645">
        <f t="shared" si="82"/>
        <v>0</v>
      </c>
      <c r="M223" s="5646"/>
      <c r="N223" s="5646"/>
      <c r="O223" s="5646"/>
      <c r="P223" s="5646"/>
      <c r="Q223" s="5646"/>
      <c r="R223" s="5646"/>
      <c r="S223" s="5646"/>
      <c r="T223" s="5646"/>
      <c r="U223" s="5731">
        <f t="shared" si="71"/>
        <v>0</v>
      </c>
      <c r="V223" s="5647"/>
      <c r="W223" s="5647"/>
      <c r="X223" s="5647"/>
      <c r="Y223" s="5647"/>
      <c r="Z223" s="5647"/>
      <c r="AA223" s="5647"/>
      <c r="AB223" s="5647"/>
      <c r="AC223" s="5647"/>
      <c r="AD223" s="5647"/>
      <c r="AE223" s="5647"/>
      <c r="AF223" s="5647"/>
      <c r="AG223" s="5571"/>
      <c r="AH223" s="5570" t="s">
        <v>330</v>
      </c>
      <c r="AI223" s="5679">
        <v>100</v>
      </c>
      <c r="AJ223" s="5679">
        <v>50</v>
      </c>
      <c r="AK223" s="5785">
        <v>42737</v>
      </c>
      <c r="AL223" s="5785">
        <v>43099</v>
      </c>
      <c r="AM223" s="5744">
        <v>0</v>
      </c>
      <c r="AN223" s="5744">
        <v>0</v>
      </c>
      <c r="AO223" s="5574" t="s">
        <v>911</v>
      </c>
    </row>
    <row r="224" spans="1:41" ht="30" customHeight="1" x14ac:dyDescent="0.2">
      <c r="A224" s="5583" t="s">
        <v>161</v>
      </c>
      <c r="B224" s="5581" t="s">
        <v>946</v>
      </c>
      <c r="C224" s="5582" t="s">
        <v>947</v>
      </c>
      <c r="D224" s="5569" t="s">
        <v>959</v>
      </c>
      <c r="E224" s="5589" t="s">
        <v>960</v>
      </c>
      <c r="F224" s="5575" t="s">
        <v>961</v>
      </c>
      <c r="G224" s="5657">
        <v>20</v>
      </c>
      <c r="H224" s="5657" t="s">
        <v>1</v>
      </c>
      <c r="I224" s="5657">
        <v>20</v>
      </c>
      <c r="J224" s="5650">
        <v>20</v>
      </c>
      <c r="K224" s="5568"/>
      <c r="L224" s="5645">
        <f t="shared" si="82"/>
        <v>0</v>
      </c>
      <c r="M224" s="5646"/>
      <c r="N224" s="5646"/>
      <c r="O224" s="5646"/>
      <c r="P224" s="5646"/>
      <c r="Q224" s="5646"/>
      <c r="R224" s="5646"/>
      <c r="S224" s="5646"/>
      <c r="T224" s="5646"/>
      <c r="U224" s="5731">
        <f t="shared" si="71"/>
        <v>0</v>
      </c>
      <c r="V224" s="5647"/>
      <c r="W224" s="5647"/>
      <c r="X224" s="5647"/>
      <c r="Y224" s="5647"/>
      <c r="Z224" s="5647"/>
      <c r="AA224" s="5647"/>
      <c r="AB224" s="5647"/>
      <c r="AC224" s="5647"/>
      <c r="AD224" s="5647"/>
      <c r="AE224" s="5647"/>
      <c r="AF224" s="5647"/>
      <c r="AG224" s="5571" t="s">
        <v>5897</v>
      </c>
      <c r="AH224" s="5570" t="s">
        <v>383</v>
      </c>
      <c r="AI224" s="5679">
        <v>20</v>
      </c>
      <c r="AJ224" s="5679">
        <v>20</v>
      </c>
      <c r="AK224" s="5785">
        <v>42918</v>
      </c>
      <c r="AL224" s="5785">
        <v>43099</v>
      </c>
      <c r="AM224" s="5744">
        <v>0</v>
      </c>
      <c r="AN224" s="5744">
        <v>0</v>
      </c>
      <c r="AO224" s="5574" t="s">
        <v>911</v>
      </c>
    </row>
    <row r="225" spans="1:41" ht="30" customHeight="1" x14ac:dyDescent="0.2">
      <c r="A225" s="5583" t="s">
        <v>161</v>
      </c>
      <c r="B225" s="5581" t="s">
        <v>946</v>
      </c>
      <c r="C225" s="5582" t="s">
        <v>947</v>
      </c>
      <c r="D225" s="5569">
        <v>118</v>
      </c>
      <c r="E225" s="5597" t="s">
        <v>6627</v>
      </c>
      <c r="F225" s="5570" t="s">
        <v>969</v>
      </c>
      <c r="G225" s="5657">
        <v>0</v>
      </c>
      <c r="H225" s="5657" t="s">
        <v>0</v>
      </c>
      <c r="I225" s="5657">
        <v>1</v>
      </c>
      <c r="J225" s="5650">
        <v>0.25</v>
      </c>
      <c r="K225" s="5568"/>
      <c r="L225" s="5645">
        <f t="shared" si="82"/>
        <v>0</v>
      </c>
      <c r="M225" s="5646"/>
      <c r="N225" s="5646"/>
      <c r="O225" s="5646"/>
      <c r="P225" s="5646"/>
      <c r="Q225" s="5646"/>
      <c r="R225" s="5646"/>
      <c r="S225" s="5646"/>
      <c r="T225" s="5646"/>
      <c r="U225" s="5731">
        <f t="shared" si="71"/>
        <v>0</v>
      </c>
      <c r="V225" s="5647"/>
      <c r="W225" s="5647"/>
      <c r="X225" s="5647"/>
      <c r="Y225" s="5647"/>
      <c r="Z225" s="5647"/>
      <c r="AA225" s="5647"/>
      <c r="AB225" s="5647"/>
      <c r="AC225" s="5647"/>
      <c r="AD225" s="5647"/>
      <c r="AE225" s="5647"/>
      <c r="AF225" s="5647"/>
      <c r="AG225" s="5571" t="s">
        <v>5898</v>
      </c>
      <c r="AH225" s="5570" t="s">
        <v>383</v>
      </c>
      <c r="AI225" s="5679">
        <v>22</v>
      </c>
      <c r="AJ225" s="5679">
        <v>0</v>
      </c>
      <c r="AK225" s="5785">
        <v>43009</v>
      </c>
      <c r="AL225" s="5785">
        <v>43099</v>
      </c>
      <c r="AM225" s="5744">
        <v>0</v>
      </c>
      <c r="AN225" s="5744">
        <v>0</v>
      </c>
      <c r="AO225" s="5574" t="s">
        <v>911</v>
      </c>
    </row>
    <row r="226" spans="1:41" ht="30" customHeight="1" x14ac:dyDescent="0.2">
      <c r="A226" s="5583" t="s">
        <v>161</v>
      </c>
      <c r="B226" s="5581" t="s">
        <v>946</v>
      </c>
      <c r="C226" s="5582" t="s">
        <v>947</v>
      </c>
      <c r="D226" s="5569">
        <v>118</v>
      </c>
      <c r="E226" s="5597" t="s">
        <v>6627</v>
      </c>
      <c r="F226" s="5570" t="s">
        <v>969</v>
      </c>
      <c r="G226" s="5657">
        <v>0</v>
      </c>
      <c r="H226" s="5657" t="s">
        <v>0</v>
      </c>
      <c r="I226" s="5657">
        <v>1</v>
      </c>
      <c r="J226" s="5650">
        <v>0.25</v>
      </c>
      <c r="K226" s="5568"/>
      <c r="L226" s="5645"/>
      <c r="M226" s="5646"/>
      <c r="N226" s="5646"/>
      <c r="O226" s="5646"/>
      <c r="P226" s="5646"/>
      <c r="Q226" s="5646"/>
      <c r="R226" s="5646"/>
      <c r="S226" s="5646"/>
      <c r="T226" s="5646"/>
      <c r="U226" s="5731">
        <f t="shared" si="71"/>
        <v>0</v>
      </c>
      <c r="V226" s="5647"/>
      <c r="W226" s="5647"/>
      <c r="X226" s="5647"/>
      <c r="Y226" s="5647"/>
      <c r="Z226" s="5647"/>
      <c r="AA226" s="5647"/>
      <c r="AB226" s="5647"/>
      <c r="AC226" s="5647"/>
      <c r="AD226" s="5647"/>
      <c r="AE226" s="5647"/>
      <c r="AF226" s="5647"/>
      <c r="AG226" s="5571" t="s">
        <v>5899</v>
      </c>
      <c r="AH226" s="5570" t="s">
        <v>383</v>
      </c>
      <c r="AI226" s="5609">
        <v>1</v>
      </c>
      <c r="AJ226" s="5609">
        <v>0.5</v>
      </c>
      <c r="AK226" s="5785">
        <v>42767</v>
      </c>
      <c r="AL226" s="5785">
        <v>43100</v>
      </c>
      <c r="AM226" s="5744">
        <v>0</v>
      </c>
      <c r="AN226" s="5744">
        <v>0</v>
      </c>
      <c r="AO226" s="5574" t="s">
        <v>911</v>
      </c>
    </row>
    <row r="227" spans="1:41" ht="30" customHeight="1" x14ac:dyDescent="0.2">
      <c r="A227" s="5583" t="s">
        <v>161</v>
      </c>
      <c r="B227" s="5581" t="s">
        <v>946</v>
      </c>
      <c r="C227" s="5582" t="s">
        <v>947</v>
      </c>
      <c r="D227" s="5569">
        <v>119</v>
      </c>
      <c r="E227" s="5597" t="s">
        <v>973</v>
      </c>
      <c r="F227" s="5570" t="s">
        <v>974</v>
      </c>
      <c r="G227" s="5657">
        <v>58</v>
      </c>
      <c r="H227" s="5657" t="s">
        <v>1</v>
      </c>
      <c r="I227" s="5657">
        <v>90</v>
      </c>
      <c r="J227" s="5650">
        <v>90</v>
      </c>
      <c r="K227" s="5568"/>
      <c r="L227" s="5645">
        <f t="shared" si="82"/>
        <v>1200000000</v>
      </c>
      <c r="M227" s="5646">
        <v>1200000000</v>
      </c>
      <c r="N227" s="5646"/>
      <c r="O227" s="5646"/>
      <c r="P227" s="5646"/>
      <c r="Q227" s="5646"/>
      <c r="R227" s="5646"/>
      <c r="S227" s="5646"/>
      <c r="T227" s="5646"/>
      <c r="U227" s="5731">
        <f t="shared" si="71"/>
        <v>1200000000</v>
      </c>
      <c r="V227" s="5647">
        <v>1200000000</v>
      </c>
      <c r="W227" s="5647"/>
      <c r="X227" s="5647"/>
      <c r="Y227" s="5647"/>
      <c r="Z227" s="5647"/>
      <c r="AA227" s="5647"/>
      <c r="AB227" s="5647"/>
      <c r="AC227" s="5647"/>
      <c r="AD227" s="5647">
        <v>200000000</v>
      </c>
      <c r="AE227" s="5647"/>
      <c r="AF227" s="5647"/>
      <c r="AG227" s="5571" t="s">
        <v>5900</v>
      </c>
      <c r="AH227" s="5570" t="s">
        <v>330</v>
      </c>
      <c r="AI227" s="5679">
        <v>100</v>
      </c>
      <c r="AJ227" s="5679">
        <v>100</v>
      </c>
      <c r="AK227" s="5785">
        <v>42737</v>
      </c>
      <c r="AL227" s="5785">
        <v>43099</v>
      </c>
      <c r="AM227" s="5744">
        <v>1200000000</v>
      </c>
      <c r="AN227" s="5744">
        <v>1200000000</v>
      </c>
      <c r="AO227" s="5574" t="s">
        <v>911</v>
      </c>
    </row>
    <row r="228" spans="1:41" ht="30" customHeight="1" x14ac:dyDescent="0.2">
      <c r="A228" s="5583" t="s">
        <v>161</v>
      </c>
      <c r="B228" s="5581" t="s">
        <v>946</v>
      </c>
      <c r="C228" s="5582" t="s">
        <v>947</v>
      </c>
      <c r="D228" s="5569">
        <v>120</v>
      </c>
      <c r="E228" s="5597" t="s">
        <v>6628</v>
      </c>
      <c r="F228" s="5570" t="s">
        <v>1238</v>
      </c>
      <c r="G228" s="5657">
        <v>20</v>
      </c>
      <c r="H228" s="5657" t="s">
        <v>1</v>
      </c>
      <c r="I228" s="5657">
        <v>22</v>
      </c>
      <c r="J228" s="5650">
        <v>22</v>
      </c>
      <c r="K228" s="5568"/>
      <c r="L228" s="5645">
        <f>+M228+N228+O228+P228+Q228+R228+S228+T228</f>
        <v>183350719</v>
      </c>
      <c r="M228" s="5646"/>
      <c r="N228" s="5646">
        <v>183350719</v>
      </c>
      <c r="O228" s="5678"/>
      <c r="P228" s="5646"/>
      <c r="Q228" s="5646"/>
      <c r="R228" s="5646"/>
      <c r="S228" s="5646"/>
      <c r="T228" s="5646"/>
      <c r="U228" s="5731">
        <f t="shared" ref="U228:U231" si="83">SUBTOTAL(9,V228:AC228)</f>
        <v>183350714</v>
      </c>
      <c r="V228" s="5701"/>
      <c r="W228" s="5701">
        <v>183350714</v>
      </c>
      <c r="X228" s="5701"/>
      <c r="Y228" s="5701"/>
      <c r="Z228" s="5701"/>
      <c r="AA228" s="5701"/>
      <c r="AB228" s="5701"/>
      <c r="AC228" s="5701"/>
      <c r="AD228" s="5647"/>
      <c r="AE228" s="5647"/>
      <c r="AF228" s="5647"/>
      <c r="AG228" s="5571" t="s">
        <v>5901</v>
      </c>
      <c r="AH228" s="5570" t="s">
        <v>383</v>
      </c>
      <c r="AI228" s="5679">
        <v>22</v>
      </c>
      <c r="AJ228" s="5679">
        <v>0</v>
      </c>
      <c r="AK228" s="5785">
        <v>42937</v>
      </c>
      <c r="AL228" s="5785">
        <v>43099</v>
      </c>
      <c r="AM228" s="5744">
        <v>183350719</v>
      </c>
      <c r="AN228" s="5744">
        <v>183350714</v>
      </c>
      <c r="AO228" s="5574" t="s">
        <v>911</v>
      </c>
    </row>
    <row r="229" spans="1:41" ht="30" customHeight="1" x14ac:dyDescent="0.2">
      <c r="A229" s="5583" t="s">
        <v>161</v>
      </c>
      <c r="B229" s="5581" t="s">
        <v>946</v>
      </c>
      <c r="C229" s="5582" t="s">
        <v>947</v>
      </c>
      <c r="D229" s="5569">
        <v>121</v>
      </c>
      <c r="E229" s="5589" t="s">
        <v>1270</v>
      </c>
      <c r="F229" s="5575" t="s">
        <v>1271</v>
      </c>
      <c r="G229" s="5657">
        <v>1</v>
      </c>
      <c r="H229" s="5657" t="s">
        <v>0</v>
      </c>
      <c r="I229" s="5657">
        <v>2</v>
      </c>
      <c r="J229" s="5650">
        <v>1</v>
      </c>
      <c r="K229" s="5568"/>
      <c r="L229" s="5645"/>
      <c r="M229" s="5646"/>
      <c r="N229" s="5646"/>
      <c r="O229" s="5646"/>
      <c r="P229" s="5646"/>
      <c r="Q229" s="5646"/>
      <c r="R229" s="5646"/>
      <c r="S229" s="5646"/>
      <c r="T229" s="5646"/>
      <c r="U229" s="5731">
        <f t="shared" si="83"/>
        <v>0</v>
      </c>
      <c r="V229" s="5701"/>
      <c r="W229" s="5701"/>
      <c r="X229" s="5701"/>
      <c r="Y229" s="5701"/>
      <c r="Z229" s="5701"/>
      <c r="AA229" s="5701"/>
      <c r="AB229" s="5701"/>
      <c r="AC229" s="5647"/>
      <c r="AD229" s="5647"/>
      <c r="AE229" s="5647"/>
      <c r="AF229" s="5647"/>
      <c r="AG229" s="5571"/>
      <c r="AH229" s="5570"/>
      <c r="AI229" s="5609"/>
      <c r="AJ229" s="5609"/>
      <c r="AK229" s="5785"/>
      <c r="AL229" s="5785"/>
      <c r="AM229" s="5744">
        <v>0</v>
      </c>
      <c r="AN229" s="5744">
        <v>0</v>
      </c>
      <c r="AO229" s="5574" t="s">
        <v>911</v>
      </c>
    </row>
    <row r="230" spans="1:41" ht="30" customHeight="1" x14ac:dyDescent="0.2">
      <c r="A230" s="5583" t="s">
        <v>161</v>
      </c>
      <c r="B230" s="5581" t="s">
        <v>946</v>
      </c>
      <c r="C230" s="5582" t="s">
        <v>947</v>
      </c>
      <c r="D230" s="5569">
        <v>122</v>
      </c>
      <c r="E230" s="5589" t="s">
        <v>6629</v>
      </c>
      <c r="F230" s="5575" t="s">
        <v>1273</v>
      </c>
      <c r="G230" s="5657">
        <v>526</v>
      </c>
      <c r="H230" s="5657" t="s">
        <v>1</v>
      </c>
      <c r="I230" s="5657">
        <v>779</v>
      </c>
      <c r="J230" s="5650">
        <v>779</v>
      </c>
      <c r="K230" s="5568"/>
      <c r="L230" s="5645">
        <f t="shared" si="82"/>
        <v>1260000</v>
      </c>
      <c r="M230" s="5646">
        <v>1260000</v>
      </c>
      <c r="N230" s="5646"/>
      <c r="O230" s="5646"/>
      <c r="P230" s="5646"/>
      <c r="Q230" s="5646"/>
      <c r="R230" s="5646"/>
      <c r="S230" s="5646"/>
      <c r="T230" s="5646"/>
      <c r="U230" s="5731">
        <f t="shared" si="83"/>
        <v>1260000</v>
      </c>
      <c r="V230" s="5701">
        <v>1260000</v>
      </c>
      <c r="W230" s="5701"/>
      <c r="X230" s="5701"/>
      <c r="Y230" s="5701"/>
      <c r="Z230" s="5701"/>
      <c r="AA230" s="5701"/>
      <c r="AB230" s="5701"/>
      <c r="AC230" s="5701"/>
      <c r="AD230" s="5647"/>
      <c r="AE230" s="5647"/>
      <c r="AF230" s="5647"/>
      <c r="AG230" s="5571" t="s">
        <v>5902</v>
      </c>
      <c r="AH230" s="5570" t="s">
        <v>383</v>
      </c>
      <c r="AI230" s="5609">
        <v>779</v>
      </c>
      <c r="AJ230" s="5609">
        <v>1067</v>
      </c>
      <c r="AK230" s="5785">
        <v>42736</v>
      </c>
      <c r="AL230" s="5785">
        <v>43100</v>
      </c>
      <c r="AM230" s="5744">
        <v>1260000</v>
      </c>
      <c r="AN230" s="5744">
        <v>1260000</v>
      </c>
      <c r="AO230" s="5574" t="s">
        <v>911</v>
      </c>
    </row>
    <row r="231" spans="1:41" ht="30" customHeight="1" x14ac:dyDescent="0.2">
      <c r="A231" s="5583" t="s">
        <v>161</v>
      </c>
      <c r="B231" s="5581" t="s">
        <v>946</v>
      </c>
      <c r="C231" s="5582" t="s">
        <v>947</v>
      </c>
      <c r="D231" s="5569">
        <v>123</v>
      </c>
      <c r="E231" s="5589" t="s">
        <v>6630</v>
      </c>
      <c r="F231" s="5575" t="s">
        <v>1275</v>
      </c>
      <c r="G231" s="5657">
        <v>91</v>
      </c>
      <c r="H231" s="5657" t="s">
        <v>1</v>
      </c>
      <c r="I231" s="5657">
        <v>200</v>
      </c>
      <c r="J231" s="5650">
        <v>200</v>
      </c>
      <c r="K231" s="5568"/>
      <c r="L231" s="5645">
        <f t="shared" si="82"/>
        <v>4000000</v>
      </c>
      <c r="M231" s="5646">
        <v>4000000</v>
      </c>
      <c r="N231" s="5646"/>
      <c r="O231" s="5646"/>
      <c r="P231" s="5646"/>
      <c r="Q231" s="5646"/>
      <c r="R231" s="5646"/>
      <c r="S231" s="5646"/>
      <c r="T231" s="5646"/>
      <c r="U231" s="5731">
        <f t="shared" si="83"/>
        <v>4000000</v>
      </c>
      <c r="V231" s="5701">
        <v>4000000</v>
      </c>
      <c r="W231" s="5701"/>
      <c r="X231" s="5701"/>
      <c r="Y231" s="5701"/>
      <c r="Z231" s="5701"/>
      <c r="AA231" s="5701"/>
      <c r="AB231" s="5701"/>
      <c r="AC231" s="5701"/>
      <c r="AD231" s="5647"/>
      <c r="AE231" s="5647"/>
      <c r="AF231" s="5647"/>
      <c r="AG231" s="5571" t="s">
        <v>5903</v>
      </c>
      <c r="AH231" s="5570" t="s">
        <v>383</v>
      </c>
      <c r="AI231" s="5609">
        <v>200</v>
      </c>
      <c r="AJ231" s="5609">
        <v>200</v>
      </c>
      <c r="AK231" s="5785">
        <v>42736</v>
      </c>
      <c r="AL231" s="5785">
        <v>43100</v>
      </c>
      <c r="AM231" s="5744">
        <v>4000000</v>
      </c>
      <c r="AN231" s="5744">
        <v>4000000</v>
      </c>
      <c r="AO231" s="5574" t="s">
        <v>911</v>
      </c>
    </row>
    <row r="232" spans="1:41" ht="30" customHeight="1" x14ac:dyDescent="0.2">
      <c r="A232" s="5583" t="s">
        <v>161</v>
      </c>
      <c r="B232" s="5581" t="s">
        <v>946</v>
      </c>
      <c r="C232" s="5582" t="s">
        <v>947</v>
      </c>
      <c r="D232" s="5569">
        <v>124</v>
      </c>
      <c r="E232" s="5597" t="s">
        <v>6631</v>
      </c>
      <c r="F232" s="5570" t="s">
        <v>1279</v>
      </c>
      <c r="G232" s="5657">
        <v>4</v>
      </c>
      <c r="H232" s="5657" t="s">
        <v>0</v>
      </c>
      <c r="I232" s="5657">
        <v>16</v>
      </c>
      <c r="J232" s="5650">
        <v>4</v>
      </c>
      <c r="K232" s="5568"/>
      <c r="L232" s="5645">
        <f t="shared" si="82"/>
        <v>0</v>
      </c>
      <c r="M232" s="5646"/>
      <c r="N232" s="5646"/>
      <c r="O232" s="5646"/>
      <c r="P232" s="5646"/>
      <c r="Q232" s="5646"/>
      <c r="R232" s="5646"/>
      <c r="S232" s="5646"/>
      <c r="T232" s="5646"/>
      <c r="U232" s="5731">
        <f t="shared" ref="U232:U248" si="84">SUBTOTAL(9,V232:AC232)</f>
        <v>0</v>
      </c>
      <c r="V232" s="5647"/>
      <c r="W232" s="5647"/>
      <c r="X232" s="5647"/>
      <c r="Y232" s="5647"/>
      <c r="Z232" s="5647"/>
      <c r="AA232" s="5647"/>
      <c r="AB232" s="5647"/>
      <c r="AC232" s="5647"/>
      <c r="AD232" s="5647"/>
      <c r="AE232" s="5647"/>
      <c r="AF232" s="5647"/>
      <c r="AG232" s="5570"/>
      <c r="AH232" s="5570"/>
      <c r="AI232" s="5609"/>
      <c r="AJ232" s="5609"/>
      <c r="AK232" s="5785"/>
      <c r="AL232" s="5785"/>
      <c r="AM232" s="5744">
        <v>0</v>
      </c>
      <c r="AN232" s="5744">
        <v>0</v>
      </c>
      <c r="AO232" s="5574" t="s">
        <v>911</v>
      </c>
    </row>
    <row r="233" spans="1:41" ht="30" customHeight="1" x14ac:dyDescent="0.2">
      <c r="A233" s="5583" t="s">
        <v>161</v>
      </c>
      <c r="B233" s="5581" t="s">
        <v>946</v>
      </c>
      <c r="C233" s="5582" t="s">
        <v>947</v>
      </c>
      <c r="D233" s="5569">
        <v>125</v>
      </c>
      <c r="E233" s="5589" t="s">
        <v>1280</v>
      </c>
      <c r="F233" s="5575" t="s">
        <v>1281</v>
      </c>
      <c r="G233" s="5657">
        <v>262</v>
      </c>
      <c r="H233" s="5657" t="s">
        <v>1</v>
      </c>
      <c r="I233" s="5657">
        <v>350</v>
      </c>
      <c r="J233" s="5650">
        <v>350</v>
      </c>
      <c r="K233" s="5568"/>
      <c r="L233" s="5645">
        <f t="shared" si="82"/>
        <v>1110057546</v>
      </c>
      <c r="M233" s="5646">
        <v>1110057546</v>
      </c>
      <c r="N233" s="5646"/>
      <c r="O233" s="5646"/>
      <c r="P233" s="5646"/>
      <c r="Q233" s="5646"/>
      <c r="R233" s="5646"/>
      <c r="S233" s="5646"/>
      <c r="T233" s="5646"/>
      <c r="U233" s="5731">
        <f t="shared" si="84"/>
        <v>1110057546</v>
      </c>
      <c r="V233" s="5701">
        <v>1110057546</v>
      </c>
      <c r="W233" s="5701"/>
      <c r="X233" s="5701"/>
      <c r="Y233" s="5701"/>
      <c r="Z233" s="5701"/>
      <c r="AA233" s="5701"/>
      <c r="AB233" s="5701"/>
      <c r="AC233" s="5701"/>
      <c r="AD233" s="5647"/>
      <c r="AE233" s="5647">
        <v>100000000</v>
      </c>
      <c r="AF233" s="5647" t="s">
        <v>1282</v>
      </c>
      <c r="AG233" s="5571" t="s">
        <v>5904</v>
      </c>
      <c r="AH233" s="5570" t="s">
        <v>383</v>
      </c>
      <c r="AI233" s="5679">
        <v>350</v>
      </c>
      <c r="AJ233" s="5679">
        <v>61</v>
      </c>
      <c r="AK233" s="5785">
        <v>42736</v>
      </c>
      <c r="AL233" s="5785">
        <v>43100</v>
      </c>
      <c r="AM233" s="5744">
        <v>370019182</v>
      </c>
      <c r="AN233" s="5744">
        <v>370019182</v>
      </c>
      <c r="AO233" s="5574" t="s">
        <v>911</v>
      </c>
    </row>
    <row r="234" spans="1:41" ht="30" customHeight="1" x14ac:dyDescent="0.2">
      <c r="A234" s="5583" t="s">
        <v>161</v>
      </c>
      <c r="B234" s="5581" t="s">
        <v>946</v>
      </c>
      <c r="C234" s="5582" t="s">
        <v>947</v>
      </c>
      <c r="D234" s="5569">
        <v>125</v>
      </c>
      <c r="E234" s="5589" t="s">
        <v>1280</v>
      </c>
      <c r="F234" s="5575" t="s">
        <v>1281</v>
      </c>
      <c r="G234" s="5657">
        <v>262</v>
      </c>
      <c r="H234" s="5657" t="s">
        <v>1</v>
      </c>
      <c r="I234" s="5657">
        <v>350</v>
      </c>
      <c r="J234" s="5650">
        <v>350</v>
      </c>
      <c r="K234" s="5568"/>
      <c r="L234" s="5645"/>
      <c r="M234" s="5646"/>
      <c r="N234" s="5646"/>
      <c r="O234" s="5646"/>
      <c r="P234" s="5646"/>
      <c r="Q234" s="5646"/>
      <c r="R234" s="5646"/>
      <c r="S234" s="5646"/>
      <c r="T234" s="5646"/>
      <c r="U234" s="5731">
        <f t="shared" si="84"/>
        <v>0</v>
      </c>
      <c r="V234" s="5701"/>
      <c r="W234" s="5701"/>
      <c r="X234" s="5701"/>
      <c r="Y234" s="5701"/>
      <c r="Z234" s="5701"/>
      <c r="AA234" s="5701"/>
      <c r="AB234" s="5701"/>
      <c r="AC234" s="5701"/>
      <c r="AD234" s="5647"/>
      <c r="AE234" s="5647"/>
      <c r="AF234" s="5647"/>
      <c r="AG234" s="5571" t="s">
        <v>5904</v>
      </c>
      <c r="AH234" s="5570" t="s">
        <v>383</v>
      </c>
      <c r="AI234" s="5679">
        <v>350</v>
      </c>
      <c r="AJ234" s="5679">
        <v>61</v>
      </c>
      <c r="AK234" s="5785">
        <v>42736</v>
      </c>
      <c r="AL234" s="5785">
        <v>43100</v>
      </c>
      <c r="AM234" s="5744">
        <v>370019182</v>
      </c>
      <c r="AN234" s="5744">
        <v>370019182</v>
      </c>
      <c r="AO234" s="5574" t="s">
        <v>911</v>
      </c>
    </row>
    <row r="235" spans="1:41" ht="30" customHeight="1" x14ac:dyDescent="0.2">
      <c r="A235" s="5583" t="s">
        <v>161</v>
      </c>
      <c r="B235" s="5581" t="s">
        <v>946</v>
      </c>
      <c r="C235" s="5582" t="s">
        <v>947</v>
      </c>
      <c r="D235" s="5569">
        <v>125</v>
      </c>
      <c r="E235" s="5589" t="s">
        <v>1342</v>
      </c>
      <c r="F235" s="5575" t="s">
        <v>1281</v>
      </c>
      <c r="G235" s="5657">
        <v>273</v>
      </c>
      <c r="H235" s="5657" t="s">
        <v>1</v>
      </c>
      <c r="I235" s="5657">
        <v>350</v>
      </c>
      <c r="J235" s="5650">
        <v>350</v>
      </c>
      <c r="K235" s="5568"/>
      <c r="L235" s="5645"/>
      <c r="M235" s="5646"/>
      <c r="N235" s="5646"/>
      <c r="O235" s="5646"/>
      <c r="P235" s="5646"/>
      <c r="Q235" s="5646"/>
      <c r="R235" s="5646"/>
      <c r="S235" s="5646"/>
      <c r="T235" s="5646"/>
      <c r="U235" s="5731">
        <f t="shared" si="84"/>
        <v>0</v>
      </c>
      <c r="V235" s="5701"/>
      <c r="W235" s="5701"/>
      <c r="X235" s="5701"/>
      <c r="Y235" s="5701"/>
      <c r="Z235" s="5701"/>
      <c r="AA235" s="5701"/>
      <c r="AB235" s="5701"/>
      <c r="AC235" s="5701"/>
      <c r="AD235" s="5647"/>
      <c r="AE235" s="5647"/>
      <c r="AF235" s="5647"/>
      <c r="AG235" s="5571" t="s">
        <v>5904</v>
      </c>
      <c r="AH235" s="5570" t="s">
        <v>383</v>
      </c>
      <c r="AI235" s="5679">
        <v>350</v>
      </c>
      <c r="AJ235" s="5679">
        <v>61</v>
      </c>
      <c r="AK235" s="5785">
        <v>42736</v>
      </c>
      <c r="AL235" s="5785">
        <v>43100</v>
      </c>
      <c r="AM235" s="5744">
        <v>370019182</v>
      </c>
      <c r="AN235" s="5744">
        <v>370019182</v>
      </c>
      <c r="AO235" s="5574" t="s">
        <v>911</v>
      </c>
    </row>
    <row r="236" spans="1:41" ht="30" customHeight="1" x14ac:dyDescent="0.2">
      <c r="A236" s="5583" t="s">
        <v>161</v>
      </c>
      <c r="B236" s="5581" t="s">
        <v>946</v>
      </c>
      <c r="C236" s="5582" t="s">
        <v>947</v>
      </c>
      <c r="D236" s="5569">
        <v>126</v>
      </c>
      <c r="E236" s="5595" t="s">
        <v>1346</v>
      </c>
      <c r="F236" s="5596" t="s">
        <v>1347</v>
      </c>
      <c r="G236" s="5657">
        <v>3</v>
      </c>
      <c r="H236" s="5657" t="s">
        <v>0</v>
      </c>
      <c r="I236" s="5657">
        <v>2</v>
      </c>
      <c r="J236" s="5650">
        <v>0.9</v>
      </c>
      <c r="K236" s="5568"/>
      <c r="L236" s="5645">
        <f>+M236+N236+O236+P236+Q236+R236+S236+T236</f>
        <v>70000000</v>
      </c>
      <c r="M236" s="5646">
        <v>70000000</v>
      </c>
      <c r="N236" s="5646"/>
      <c r="O236" s="5646"/>
      <c r="P236" s="5646"/>
      <c r="Q236" s="5646"/>
      <c r="R236" s="5646"/>
      <c r="S236" s="5646"/>
      <c r="T236" s="5646"/>
      <c r="U236" s="5731">
        <f t="shared" si="84"/>
        <v>70000000</v>
      </c>
      <c r="V236" s="5701">
        <v>70000000</v>
      </c>
      <c r="W236" s="5701"/>
      <c r="X236" s="5701"/>
      <c r="Y236" s="5701"/>
      <c r="Z236" s="5701"/>
      <c r="AA236" s="5701"/>
      <c r="AB236" s="5701"/>
      <c r="AC236" s="5701"/>
      <c r="AD236" s="5647"/>
      <c r="AE236" s="5647"/>
      <c r="AF236" s="5647"/>
      <c r="AG236" s="5571" t="s">
        <v>1350</v>
      </c>
      <c r="AH236" s="5570" t="s">
        <v>383</v>
      </c>
      <c r="AI236" s="5609">
        <v>2</v>
      </c>
      <c r="AJ236" s="5609">
        <v>1</v>
      </c>
      <c r="AK236" s="5785">
        <v>43040</v>
      </c>
      <c r="AL236" s="5785">
        <v>43099</v>
      </c>
      <c r="AM236" s="5744">
        <v>70000000</v>
      </c>
      <c r="AN236" s="5744">
        <v>70000000</v>
      </c>
      <c r="AO236" s="5574" t="s">
        <v>911</v>
      </c>
    </row>
    <row r="237" spans="1:41" ht="30" customHeight="1" x14ac:dyDescent="0.2">
      <c r="A237" s="5583" t="s">
        <v>161</v>
      </c>
      <c r="B237" s="5581" t="s">
        <v>946</v>
      </c>
      <c r="C237" s="5582" t="s">
        <v>947</v>
      </c>
      <c r="D237" s="5569">
        <v>127</v>
      </c>
      <c r="E237" s="5604" t="s">
        <v>1354</v>
      </c>
      <c r="F237" s="5605" t="s">
        <v>1355</v>
      </c>
      <c r="G237" s="5657">
        <v>0</v>
      </c>
      <c r="H237" s="5657" t="s">
        <v>0</v>
      </c>
      <c r="I237" s="5657">
        <v>1</v>
      </c>
      <c r="J237" s="5650">
        <v>0.25</v>
      </c>
      <c r="K237" s="5568"/>
      <c r="L237" s="5645">
        <f t="shared" si="82"/>
        <v>0</v>
      </c>
      <c r="M237" s="5646"/>
      <c r="N237" s="5646"/>
      <c r="O237" s="5646"/>
      <c r="P237" s="5646"/>
      <c r="Q237" s="5646"/>
      <c r="R237" s="5646"/>
      <c r="S237" s="5646"/>
      <c r="T237" s="5646"/>
      <c r="U237" s="5731">
        <f t="shared" si="84"/>
        <v>0</v>
      </c>
      <c r="V237" s="5647"/>
      <c r="W237" s="5647"/>
      <c r="X237" s="5647"/>
      <c r="Y237" s="5647"/>
      <c r="Z237" s="5647"/>
      <c r="AA237" s="5647"/>
      <c r="AB237" s="5647"/>
      <c r="AC237" s="5647"/>
      <c r="AD237" s="5647"/>
      <c r="AE237" s="5647"/>
      <c r="AF237" s="5647"/>
      <c r="AG237" s="5571" t="s">
        <v>5905</v>
      </c>
      <c r="AH237" s="5570" t="s">
        <v>383</v>
      </c>
      <c r="AI237" s="5609">
        <v>1</v>
      </c>
      <c r="AJ237" s="5609">
        <v>1</v>
      </c>
      <c r="AK237" s="5785">
        <v>42917</v>
      </c>
      <c r="AL237" s="5785">
        <v>42946</v>
      </c>
      <c r="AM237" s="5744">
        <v>0</v>
      </c>
      <c r="AN237" s="5744">
        <v>0</v>
      </c>
      <c r="AO237" s="5574" t="s">
        <v>911</v>
      </c>
    </row>
    <row r="238" spans="1:41" ht="30" customHeight="1" x14ac:dyDescent="0.2">
      <c r="A238" s="5583" t="s">
        <v>161</v>
      </c>
      <c r="B238" s="5581" t="s">
        <v>946</v>
      </c>
      <c r="C238" s="5582" t="s">
        <v>947</v>
      </c>
      <c r="D238" s="5569">
        <v>127</v>
      </c>
      <c r="E238" s="5604" t="s">
        <v>1354</v>
      </c>
      <c r="F238" s="5605" t="s">
        <v>1355</v>
      </c>
      <c r="G238" s="5657">
        <v>0</v>
      </c>
      <c r="H238" s="5657" t="s">
        <v>0</v>
      </c>
      <c r="I238" s="5657">
        <v>1</v>
      </c>
      <c r="J238" s="5650">
        <v>0.25</v>
      </c>
      <c r="K238" s="5568"/>
      <c r="L238" s="5645"/>
      <c r="M238" s="5646"/>
      <c r="N238" s="5646"/>
      <c r="O238" s="5646"/>
      <c r="P238" s="5646"/>
      <c r="Q238" s="5646"/>
      <c r="R238" s="5646"/>
      <c r="S238" s="5646"/>
      <c r="T238" s="5646"/>
      <c r="U238" s="5731">
        <f t="shared" si="84"/>
        <v>0</v>
      </c>
      <c r="V238" s="5647"/>
      <c r="W238" s="5647"/>
      <c r="X238" s="5647"/>
      <c r="Y238" s="5647"/>
      <c r="Z238" s="5647"/>
      <c r="AA238" s="5647"/>
      <c r="AB238" s="5647"/>
      <c r="AC238" s="5647"/>
      <c r="AD238" s="5647"/>
      <c r="AE238" s="5647"/>
      <c r="AF238" s="5647"/>
      <c r="AG238" s="5571" t="s">
        <v>5906</v>
      </c>
      <c r="AH238" s="5570" t="s">
        <v>383</v>
      </c>
      <c r="AI238" s="5609">
        <v>1</v>
      </c>
      <c r="AJ238" s="5609">
        <v>1</v>
      </c>
      <c r="AK238" s="5785">
        <v>42767</v>
      </c>
      <c r="AL238" s="5785">
        <v>42946</v>
      </c>
      <c r="AM238" s="5744">
        <v>0</v>
      </c>
      <c r="AN238" s="5744">
        <v>0</v>
      </c>
      <c r="AO238" s="5574" t="s">
        <v>911</v>
      </c>
    </row>
    <row r="239" spans="1:41" ht="30" customHeight="1" x14ac:dyDescent="0.2">
      <c r="A239" s="5583" t="s">
        <v>161</v>
      </c>
      <c r="B239" s="5581" t="s">
        <v>946</v>
      </c>
      <c r="C239" s="5582" t="s">
        <v>947</v>
      </c>
      <c r="D239" s="5569">
        <v>128</v>
      </c>
      <c r="E239" s="5604" t="s">
        <v>1356</v>
      </c>
      <c r="F239" s="5605" t="s">
        <v>6632</v>
      </c>
      <c r="G239" s="5657">
        <v>0</v>
      </c>
      <c r="H239" s="5657" t="s">
        <v>0</v>
      </c>
      <c r="I239" s="5657">
        <v>10</v>
      </c>
      <c r="J239" s="5650">
        <v>3</v>
      </c>
      <c r="K239" s="5568"/>
      <c r="L239" s="5645">
        <f t="shared" si="82"/>
        <v>20000000</v>
      </c>
      <c r="M239" s="5646">
        <v>20000000</v>
      </c>
      <c r="N239" s="5646"/>
      <c r="O239" s="5646"/>
      <c r="P239" s="5646"/>
      <c r="Q239" s="5646"/>
      <c r="R239" s="5646"/>
      <c r="S239" s="5646"/>
      <c r="T239" s="5646"/>
      <c r="U239" s="5731">
        <f t="shared" si="84"/>
        <v>20000000</v>
      </c>
      <c r="V239" s="5701">
        <v>20000000</v>
      </c>
      <c r="W239" s="5701"/>
      <c r="X239" s="5701"/>
      <c r="Y239" s="5701"/>
      <c r="Z239" s="5701"/>
      <c r="AA239" s="5701"/>
      <c r="AB239" s="5701"/>
      <c r="AC239" s="5701"/>
      <c r="AD239" s="5647"/>
      <c r="AE239" s="5647"/>
      <c r="AF239" s="5647"/>
      <c r="AG239" s="5571" t="s">
        <v>6643</v>
      </c>
      <c r="AH239" s="5570" t="s">
        <v>6649</v>
      </c>
      <c r="AI239" s="5609">
        <v>100</v>
      </c>
      <c r="AJ239" s="5609">
        <v>100</v>
      </c>
      <c r="AK239" s="5785">
        <v>42736</v>
      </c>
      <c r="AL239" s="5785">
        <v>43100</v>
      </c>
      <c r="AM239" s="5744">
        <v>20000000</v>
      </c>
      <c r="AN239" s="5744">
        <v>20000000</v>
      </c>
      <c r="AO239" s="5574" t="s">
        <v>911</v>
      </c>
    </row>
    <row r="240" spans="1:41" ht="30" customHeight="1" x14ac:dyDescent="0.2">
      <c r="A240" s="5583" t="s">
        <v>161</v>
      </c>
      <c r="B240" s="5581" t="s">
        <v>946</v>
      </c>
      <c r="C240" s="5582" t="s">
        <v>947</v>
      </c>
      <c r="D240" s="5569">
        <v>129</v>
      </c>
      <c r="E240" s="5597" t="s">
        <v>1358</v>
      </c>
      <c r="F240" s="5570" t="s">
        <v>1359</v>
      </c>
      <c r="G240" s="5657">
        <v>0</v>
      </c>
      <c r="H240" s="5657" t="s">
        <v>1</v>
      </c>
      <c r="I240" s="5657">
        <v>1</v>
      </c>
      <c r="J240" s="5650">
        <v>1</v>
      </c>
      <c r="K240" s="5568"/>
      <c r="L240" s="5645">
        <f t="shared" si="82"/>
        <v>20000000</v>
      </c>
      <c r="M240" s="5646">
        <v>20000000</v>
      </c>
      <c r="N240" s="5646"/>
      <c r="O240" s="5646"/>
      <c r="P240" s="5646"/>
      <c r="Q240" s="5646"/>
      <c r="R240" s="5646"/>
      <c r="S240" s="5646"/>
      <c r="T240" s="5646"/>
      <c r="U240" s="5731">
        <f t="shared" si="84"/>
        <v>20000000</v>
      </c>
      <c r="V240" s="5701">
        <v>20000000</v>
      </c>
      <c r="W240" s="5701"/>
      <c r="X240" s="5701"/>
      <c r="Y240" s="5701"/>
      <c r="Z240" s="5701"/>
      <c r="AA240" s="5701"/>
      <c r="AB240" s="5701"/>
      <c r="AC240" s="5701"/>
      <c r="AD240" s="5647"/>
      <c r="AE240" s="5647"/>
      <c r="AF240" s="5647"/>
      <c r="AG240" s="5571" t="s">
        <v>1361</v>
      </c>
      <c r="AH240" s="5570" t="s">
        <v>383</v>
      </c>
      <c r="AI240" s="5679">
        <v>1</v>
      </c>
      <c r="AJ240" s="5679">
        <v>1</v>
      </c>
      <c r="AK240" s="5785">
        <v>42826</v>
      </c>
      <c r="AL240" s="5785">
        <v>42855</v>
      </c>
      <c r="AM240" s="5744">
        <v>20000000</v>
      </c>
      <c r="AN240" s="5744">
        <v>20000000</v>
      </c>
      <c r="AO240" s="5574" t="s">
        <v>911</v>
      </c>
    </row>
    <row r="241" spans="1:41" ht="30" customHeight="1" x14ac:dyDescent="0.2">
      <c r="A241" s="5583" t="s">
        <v>161</v>
      </c>
      <c r="B241" s="5581" t="s">
        <v>946</v>
      </c>
      <c r="C241" s="5586" t="s">
        <v>1366</v>
      </c>
      <c r="D241" s="5569">
        <v>130</v>
      </c>
      <c r="E241" s="5597" t="s">
        <v>1367</v>
      </c>
      <c r="F241" s="5570" t="s">
        <v>1368</v>
      </c>
      <c r="G241" s="5657">
        <v>0</v>
      </c>
      <c r="H241" s="5657" t="s">
        <v>0</v>
      </c>
      <c r="I241" s="5657">
        <v>1</v>
      </c>
      <c r="J241" s="5650">
        <v>0.25</v>
      </c>
      <c r="K241" s="5568"/>
      <c r="L241" s="5645">
        <f t="shared" si="82"/>
        <v>1951350474</v>
      </c>
      <c r="M241" s="5646">
        <v>1951350474</v>
      </c>
      <c r="N241" s="5646"/>
      <c r="O241" s="5678"/>
      <c r="P241" s="5646"/>
      <c r="Q241" s="5646"/>
      <c r="R241" s="5646"/>
      <c r="S241" s="5646"/>
      <c r="T241" s="5646"/>
      <c r="U241" s="5731">
        <f t="shared" si="84"/>
        <v>1950331888</v>
      </c>
      <c r="V241" s="5701">
        <v>1950331888</v>
      </c>
      <c r="W241" s="5701"/>
      <c r="X241" s="5701"/>
      <c r="Y241" s="5701"/>
      <c r="Z241" s="5701"/>
      <c r="AA241" s="5701"/>
      <c r="AB241" s="5701"/>
      <c r="AC241" s="5701"/>
      <c r="AD241" s="5647"/>
      <c r="AE241" s="5647"/>
      <c r="AF241" s="5647"/>
      <c r="AG241" s="5580" t="s">
        <v>1370</v>
      </c>
      <c r="AH241" s="5570" t="s">
        <v>383</v>
      </c>
      <c r="AI241" s="5679">
        <v>1</v>
      </c>
      <c r="AJ241" s="5679">
        <v>1</v>
      </c>
      <c r="AK241" s="5785">
        <v>42808</v>
      </c>
      <c r="AL241" s="5785"/>
      <c r="AM241" s="5744">
        <v>1000000000</v>
      </c>
      <c r="AN241" s="5744">
        <v>1000000000</v>
      </c>
      <c r="AO241" s="5574" t="s">
        <v>911</v>
      </c>
    </row>
    <row r="242" spans="1:41" ht="30" customHeight="1" x14ac:dyDescent="0.2">
      <c r="A242" s="5583" t="s">
        <v>161</v>
      </c>
      <c r="B242" s="5581" t="s">
        <v>946</v>
      </c>
      <c r="C242" s="5586" t="s">
        <v>1366</v>
      </c>
      <c r="D242" s="5569">
        <v>130</v>
      </c>
      <c r="E242" s="5597" t="s">
        <v>1367</v>
      </c>
      <c r="F242" s="5570" t="s">
        <v>1368</v>
      </c>
      <c r="G242" s="5657">
        <v>0</v>
      </c>
      <c r="H242" s="5657" t="s">
        <v>0</v>
      </c>
      <c r="I242" s="5657">
        <v>1</v>
      </c>
      <c r="J242" s="5650">
        <v>0.25</v>
      </c>
      <c r="K242" s="5568"/>
      <c r="L242" s="5645"/>
      <c r="M242" s="5646"/>
      <c r="N242" s="5646"/>
      <c r="O242" s="5646"/>
      <c r="P242" s="5646"/>
      <c r="Q242" s="5646"/>
      <c r="R242" s="5646"/>
      <c r="S242" s="5646"/>
      <c r="T242" s="5646"/>
      <c r="U242" s="5731">
        <f t="shared" si="84"/>
        <v>0</v>
      </c>
      <c r="V242" s="5647"/>
      <c r="W242" s="5647"/>
      <c r="X242" s="5647"/>
      <c r="Y242" s="5647"/>
      <c r="Z242" s="5647"/>
      <c r="AA242" s="5647"/>
      <c r="AB242" s="5647"/>
      <c r="AC242" s="5647"/>
      <c r="AD242" s="5647"/>
      <c r="AE242" s="5647"/>
      <c r="AF242" s="5647"/>
      <c r="AG242" s="5571" t="s">
        <v>5907</v>
      </c>
      <c r="AH242" s="5570" t="s">
        <v>383</v>
      </c>
      <c r="AI242" s="5679">
        <v>1</v>
      </c>
      <c r="AJ242" s="5679">
        <v>0</v>
      </c>
      <c r="AK242" s="5785">
        <v>43009</v>
      </c>
      <c r="AL242" s="5785">
        <v>43039</v>
      </c>
      <c r="AM242" s="5744">
        <v>451350474</v>
      </c>
      <c r="AN242" s="5744">
        <v>450331888</v>
      </c>
      <c r="AO242" s="5574" t="s">
        <v>911</v>
      </c>
    </row>
    <row r="243" spans="1:41" ht="30" customHeight="1" x14ac:dyDescent="0.2">
      <c r="A243" s="5583" t="s">
        <v>161</v>
      </c>
      <c r="B243" s="5581" t="s">
        <v>946</v>
      </c>
      <c r="C243" s="5586" t="s">
        <v>1366</v>
      </c>
      <c r="D243" s="5569">
        <v>130</v>
      </c>
      <c r="E243" s="5597" t="s">
        <v>1367</v>
      </c>
      <c r="F243" s="5570" t="s">
        <v>1368</v>
      </c>
      <c r="G243" s="5657">
        <v>0</v>
      </c>
      <c r="H243" s="5657" t="s">
        <v>0</v>
      </c>
      <c r="I243" s="5657">
        <v>1</v>
      </c>
      <c r="J243" s="5650">
        <v>0.25</v>
      </c>
      <c r="K243" s="5568"/>
      <c r="L243" s="5645"/>
      <c r="M243" s="5646"/>
      <c r="N243" s="5646"/>
      <c r="O243" s="5646"/>
      <c r="P243" s="5646"/>
      <c r="Q243" s="5646"/>
      <c r="R243" s="5646"/>
      <c r="S243" s="5646"/>
      <c r="T243" s="5646"/>
      <c r="U243" s="5731">
        <f t="shared" si="84"/>
        <v>0</v>
      </c>
      <c r="V243" s="5647"/>
      <c r="W243" s="5647"/>
      <c r="X243" s="5647"/>
      <c r="Y243" s="5647"/>
      <c r="Z243" s="5647"/>
      <c r="AA243" s="5647"/>
      <c r="AB243" s="5647"/>
      <c r="AC243" s="5647"/>
      <c r="AD243" s="5647"/>
      <c r="AE243" s="5647"/>
      <c r="AF243" s="5647"/>
      <c r="AG243" s="5570" t="s">
        <v>1375</v>
      </c>
      <c r="AH243" s="5570" t="s">
        <v>383</v>
      </c>
      <c r="AI243" s="5609">
        <v>1</v>
      </c>
      <c r="AJ243" s="5609">
        <v>0</v>
      </c>
      <c r="AK243" s="5785"/>
      <c r="AL243" s="5785"/>
      <c r="AM243" s="5744">
        <v>500000000</v>
      </c>
      <c r="AN243" s="5744">
        <v>500000000</v>
      </c>
      <c r="AO243" s="5574" t="s">
        <v>911</v>
      </c>
    </row>
    <row r="244" spans="1:41" ht="30" customHeight="1" x14ac:dyDescent="0.2">
      <c r="A244" s="5583" t="s">
        <v>161</v>
      </c>
      <c r="B244" s="5581" t="s">
        <v>946</v>
      </c>
      <c r="C244" s="5586" t="s">
        <v>1366</v>
      </c>
      <c r="D244" s="5569">
        <v>130</v>
      </c>
      <c r="E244" s="5597" t="s">
        <v>1367</v>
      </c>
      <c r="F244" s="5570" t="s">
        <v>1368</v>
      </c>
      <c r="G244" s="5657">
        <v>0</v>
      </c>
      <c r="H244" s="5657" t="s">
        <v>0</v>
      </c>
      <c r="I244" s="5657">
        <v>1</v>
      </c>
      <c r="J244" s="5650">
        <v>0.25</v>
      </c>
      <c r="K244" s="5568"/>
      <c r="L244" s="5645"/>
      <c r="M244" s="5646"/>
      <c r="N244" s="5646"/>
      <c r="O244" s="5646"/>
      <c r="P244" s="5646"/>
      <c r="Q244" s="5646"/>
      <c r="R244" s="5646"/>
      <c r="S244" s="5646"/>
      <c r="T244" s="5646"/>
      <c r="U244" s="5731">
        <f t="shared" si="84"/>
        <v>0</v>
      </c>
      <c r="V244" s="5647"/>
      <c r="W244" s="5647"/>
      <c r="X244" s="5647"/>
      <c r="Y244" s="5647"/>
      <c r="Z244" s="5647"/>
      <c r="AA244" s="5647"/>
      <c r="AB244" s="5647"/>
      <c r="AC244" s="5647"/>
      <c r="AD244" s="5647"/>
      <c r="AE244" s="5647"/>
      <c r="AF244" s="5647"/>
      <c r="AG244" s="5571" t="s">
        <v>5908</v>
      </c>
      <c r="AH244" s="5570" t="s">
        <v>383</v>
      </c>
      <c r="AI244" s="5609">
        <v>1</v>
      </c>
      <c r="AJ244" s="5609">
        <v>0</v>
      </c>
      <c r="AK244" s="5785"/>
      <c r="AL244" s="5785"/>
      <c r="AM244" s="5744">
        <v>0</v>
      </c>
      <c r="AN244" s="5744">
        <v>0</v>
      </c>
      <c r="AO244" s="5574" t="s">
        <v>911</v>
      </c>
    </row>
    <row r="245" spans="1:41" ht="30" customHeight="1" x14ac:dyDescent="0.2">
      <c r="A245" s="5583" t="s">
        <v>161</v>
      </c>
      <c r="B245" s="5581" t="s">
        <v>946</v>
      </c>
      <c r="C245" s="5582" t="s">
        <v>6633</v>
      </c>
      <c r="D245" s="5569">
        <v>131</v>
      </c>
      <c r="E245" s="5589" t="s">
        <v>1377</v>
      </c>
      <c r="F245" s="5575" t="s">
        <v>1378</v>
      </c>
      <c r="G245" s="5657">
        <v>2</v>
      </c>
      <c r="H245" s="5657" t="s">
        <v>1</v>
      </c>
      <c r="I245" s="5657">
        <v>2</v>
      </c>
      <c r="J245" s="5650">
        <v>2</v>
      </c>
      <c r="K245" s="5568"/>
      <c r="L245" s="5645">
        <f>+M245+N245+O245+P245+Q245+R245+S245+T245</f>
        <v>20000000</v>
      </c>
      <c r="M245" s="5646">
        <f>20000000</f>
        <v>20000000</v>
      </c>
      <c r="N245" s="5646"/>
      <c r="O245" s="5646"/>
      <c r="P245" s="5646"/>
      <c r="Q245" s="5646"/>
      <c r="R245" s="5646"/>
      <c r="S245" s="5646"/>
      <c r="T245" s="5646"/>
      <c r="U245" s="5731">
        <f>+L245</f>
        <v>20000000</v>
      </c>
      <c r="V245" s="5701">
        <v>20000000</v>
      </c>
      <c r="W245" s="5701"/>
      <c r="X245" s="5701"/>
      <c r="Y245" s="5701"/>
      <c r="Z245" s="5701"/>
      <c r="AA245" s="5701"/>
      <c r="AB245" s="5701"/>
      <c r="AC245" s="5701"/>
      <c r="AD245" s="5647"/>
      <c r="AE245" s="5647"/>
      <c r="AF245" s="5647"/>
      <c r="AG245" s="5571" t="s">
        <v>1379</v>
      </c>
      <c r="AH245" s="5570" t="s">
        <v>330</v>
      </c>
      <c r="AI245" s="5609">
        <v>100</v>
      </c>
      <c r="AJ245" s="5609">
        <v>50</v>
      </c>
      <c r="AK245" s="5785">
        <v>42736</v>
      </c>
      <c r="AL245" s="5785">
        <v>43100</v>
      </c>
      <c r="AM245" s="5744">
        <v>0</v>
      </c>
      <c r="AN245" s="5744">
        <v>0</v>
      </c>
      <c r="AO245" s="5574" t="s">
        <v>911</v>
      </c>
    </row>
    <row r="246" spans="1:41" ht="30" customHeight="1" x14ac:dyDescent="0.2">
      <c r="A246" s="5583" t="s">
        <v>161</v>
      </c>
      <c r="B246" s="5581" t="s">
        <v>946</v>
      </c>
      <c r="C246" s="5582" t="s">
        <v>6633</v>
      </c>
      <c r="D246" s="5569">
        <v>131</v>
      </c>
      <c r="E246" s="5589" t="s">
        <v>1377</v>
      </c>
      <c r="F246" s="5575" t="s">
        <v>1378</v>
      </c>
      <c r="G246" s="5657">
        <v>2</v>
      </c>
      <c r="H246" s="5657" t="s">
        <v>1</v>
      </c>
      <c r="I246" s="5657">
        <v>2</v>
      </c>
      <c r="J246" s="5650">
        <v>2</v>
      </c>
      <c r="K246" s="5568"/>
      <c r="L246" s="5645"/>
      <c r="M246" s="5646"/>
      <c r="N246" s="5646"/>
      <c r="O246" s="5646"/>
      <c r="P246" s="5646"/>
      <c r="Q246" s="5646"/>
      <c r="R246" s="5646"/>
      <c r="S246" s="5646"/>
      <c r="T246" s="5646"/>
      <c r="U246" s="5731">
        <f t="shared" si="84"/>
        <v>0</v>
      </c>
      <c r="V246" s="5647"/>
      <c r="W246" s="5647"/>
      <c r="X246" s="5647"/>
      <c r="Y246" s="5647"/>
      <c r="Z246" s="5647"/>
      <c r="AA246" s="5647"/>
      <c r="AB246" s="5647"/>
      <c r="AC246" s="5647"/>
      <c r="AD246" s="5647"/>
      <c r="AE246" s="5647"/>
      <c r="AF246" s="5647"/>
      <c r="AG246" s="5571" t="s">
        <v>1380</v>
      </c>
      <c r="AH246" s="5570" t="s">
        <v>329</v>
      </c>
      <c r="AI246" s="5609">
        <v>100</v>
      </c>
      <c r="AJ246" s="5609">
        <v>50</v>
      </c>
      <c r="AK246" s="5785">
        <v>42736</v>
      </c>
      <c r="AL246" s="5785">
        <v>43100</v>
      </c>
      <c r="AM246" s="5744">
        <v>20000000</v>
      </c>
      <c r="AN246" s="5744">
        <v>20000000</v>
      </c>
      <c r="AO246" s="5574" t="s">
        <v>911</v>
      </c>
    </row>
    <row r="247" spans="1:41" ht="30" customHeight="1" x14ac:dyDescent="0.2">
      <c r="A247" s="5583" t="s">
        <v>161</v>
      </c>
      <c r="B247" s="5581" t="s">
        <v>946</v>
      </c>
      <c r="C247" s="5582" t="s">
        <v>6633</v>
      </c>
      <c r="D247" s="5569">
        <v>132</v>
      </c>
      <c r="E247" s="5589" t="s">
        <v>1383</v>
      </c>
      <c r="F247" s="5575" t="s">
        <v>1384</v>
      </c>
      <c r="G247" s="5657">
        <v>3</v>
      </c>
      <c r="H247" s="5657" t="s">
        <v>0</v>
      </c>
      <c r="I247" s="5657">
        <v>6</v>
      </c>
      <c r="J247" s="5650"/>
      <c r="K247" s="5568"/>
      <c r="L247" s="5645">
        <f t="shared" si="82"/>
        <v>0</v>
      </c>
      <c r="M247" s="5646"/>
      <c r="N247" s="5646"/>
      <c r="O247" s="5646"/>
      <c r="P247" s="5646"/>
      <c r="Q247" s="5646"/>
      <c r="R247" s="5646"/>
      <c r="S247" s="5646"/>
      <c r="T247" s="5646"/>
      <c r="U247" s="5731">
        <f t="shared" si="84"/>
        <v>0</v>
      </c>
      <c r="V247" s="5647"/>
      <c r="W247" s="5647"/>
      <c r="X247" s="5647"/>
      <c r="Y247" s="5647"/>
      <c r="Z247" s="5647"/>
      <c r="AA247" s="5647"/>
      <c r="AB247" s="5647"/>
      <c r="AC247" s="5647"/>
      <c r="AD247" s="5647"/>
      <c r="AE247" s="5647"/>
      <c r="AF247" s="5647"/>
      <c r="AG247" s="5571"/>
      <c r="AH247" s="5570"/>
      <c r="AI247" s="5609"/>
      <c r="AJ247" s="5609"/>
      <c r="AK247" s="5785"/>
      <c r="AL247" s="5785"/>
      <c r="AM247" s="5744">
        <v>0</v>
      </c>
      <c r="AN247" s="5744">
        <v>0</v>
      </c>
      <c r="AO247" s="5574" t="s">
        <v>911</v>
      </c>
    </row>
    <row r="248" spans="1:41" ht="30" customHeight="1" x14ac:dyDescent="0.2">
      <c r="A248" s="5583" t="s">
        <v>161</v>
      </c>
      <c r="B248" s="5581" t="s">
        <v>946</v>
      </c>
      <c r="C248" s="5582" t="s">
        <v>6633</v>
      </c>
      <c r="D248" s="5569" t="s">
        <v>1385</v>
      </c>
      <c r="E248" s="5589" t="s">
        <v>1386</v>
      </c>
      <c r="F248" s="5575" t="s">
        <v>1387</v>
      </c>
      <c r="G248" s="5657">
        <v>3</v>
      </c>
      <c r="H248" s="5657" t="s">
        <v>1</v>
      </c>
      <c r="I248" s="5657">
        <v>3</v>
      </c>
      <c r="J248" s="5650">
        <v>3</v>
      </c>
      <c r="K248" s="5568"/>
      <c r="L248" s="5645">
        <f t="shared" si="82"/>
        <v>0</v>
      </c>
      <c r="M248" s="5646"/>
      <c r="N248" s="5646"/>
      <c r="O248" s="5646"/>
      <c r="P248" s="5646"/>
      <c r="Q248" s="5646"/>
      <c r="R248" s="5646"/>
      <c r="S248" s="5646"/>
      <c r="T248" s="5646"/>
      <c r="U248" s="5731">
        <f t="shared" si="84"/>
        <v>0</v>
      </c>
      <c r="V248" s="5701"/>
      <c r="W248" s="5701"/>
      <c r="X248" s="5701"/>
      <c r="Y248" s="5701"/>
      <c r="Z248" s="5701"/>
      <c r="AA248" s="5701"/>
      <c r="AB248" s="5701"/>
      <c r="AC248" s="5701"/>
      <c r="AD248" s="5647"/>
      <c r="AE248" s="5647"/>
      <c r="AF248" s="5647"/>
      <c r="AG248" s="5571" t="s">
        <v>5909</v>
      </c>
      <c r="AH248" s="5570" t="s">
        <v>383</v>
      </c>
      <c r="AI248" s="5609">
        <v>2</v>
      </c>
      <c r="AJ248" s="5609">
        <v>0</v>
      </c>
      <c r="AK248" s="5785">
        <v>42948</v>
      </c>
      <c r="AL248" s="5785">
        <v>43100</v>
      </c>
      <c r="AM248" s="5744">
        <v>0</v>
      </c>
      <c r="AN248" s="5744">
        <v>0</v>
      </c>
      <c r="AO248" s="5574" t="s">
        <v>911</v>
      </c>
    </row>
    <row r="249" spans="1:41" ht="30" customHeight="1" x14ac:dyDescent="0.2">
      <c r="A249" s="5583" t="s">
        <v>161</v>
      </c>
      <c r="B249" s="5581" t="s">
        <v>946</v>
      </c>
      <c r="C249" s="5582" t="s">
        <v>6633</v>
      </c>
      <c r="D249" s="5569" t="s">
        <v>1391</v>
      </c>
      <c r="E249" s="5589" t="s">
        <v>1392</v>
      </c>
      <c r="F249" s="5575" t="s">
        <v>1393</v>
      </c>
      <c r="G249" s="5657">
        <v>3</v>
      </c>
      <c r="H249" s="5657" t="s">
        <v>0</v>
      </c>
      <c r="I249" s="5657">
        <v>3</v>
      </c>
      <c r="J249" s="5650">
        <v>1</v>
      </c>
      <c r="K249" s="5568"/>
      <c r="L249" s="5645">
        <f t="shared" si="82"/>
        <v>40000000</v>
      </c>
      <c r="M249" s="5646">
        <v>40000000</v>
      </c>
      <c r="N249" s="5646"/>
      <c r="O249" s="5646"/>
      <c r="P249" s="5646"/>
      <c r="Q249" s="5646"/>
      <c r="R249" s="5646"/>
      <c r="S249" s="5646"/>
      <c r="T249" s="5646"/>
      <c r="U249" s="5731">
        <f t="shared" ref="U249:U252" si="85">SUBTOTAL(9,V249:AC249)</f>
        <v>40000000</v>
      </c>
      <c r="V249" s="5701">
        <v>40000000</v>
      </c>
      <c r="W249" s="5701"/>
      <c r="X249" s="5701"/>
      <c r="Y249" s="5701"/>
      <c r="Z249" s="5701"/>
      <c r="AA249" s="5701"/>
      <c r="AB249" s="5701"/>
      <c r="AC249" s="5701"/>
      <c r="AD249" s="5647"/>
      <c r="AE249" s="5647">
        <v>50424424</v>
      </c>
      <c r="AF249" s="5647" t="s">
        <v>1394</v>
      </c>
      <c r="AG249" s="5571" t="s">
        <v>6731</v>
      </c>
      <c r="AH249" s="5570" t="s">
        <v>383</v>
      </c>
      <c r="AI249" s="5609">
        <v>1</v>
      </c>
      <c r="AJ249" s="5609">
        <v>1</v>
      </c>
      <c r="AK249" s="5786">
        <v>42736</v>
      </c>
      <c r="AL249" s="5786">
        <v>43100</v>
      </c>
      <c r="AM249" s="5744">
        <v>40000000</v>
      </c>
      <c r="AN249" s="5744">
        <v>40000000</v>
      </c>
      <c r="AO249" s="5574" t="s">
        <v>911</v>
      </c>
    </row>
    <row r="250" spans="1:41" ht="30" customHeight="1" x14ac:dyDescent="0.2">
      <c r="A250" s="5583" t="s">
        <v>161</v>
      </c>
      <c r="B250" s="5581" t="s">
        <v>946</v>
      </c>
      <c r="C250" s="5582" t="s">
        <v>6633</v>
      </c>
      <c r="D250" s="5569">
        <v>133</v>
      </c>
      <c r="E250" s="5589" t="s">
        <v>1398</v>
      </c>
      <c r="F250" s="5575" t="s">
        <v>1399</v>
      </c>
      <c r="G250" s="5657">
        <v>1</v>
      </c>
      <c r="H250" s="5657" t="s">
        <v>1</v>
      </c>
      <c r="I250" s="5657">
        <v>2</v>
      </c>
      <c r="J250" s="5650">
        <v>2</v>
      </c>
      <c r="K250" s="5568"/>
      <c r="L250" s="5645">
        <f t="shared" si="82"/>
        <v>0</v>
      </c>
      <c r="M250" s="5646"/>
      <c r="N250" s="5646"/>
      <c r="O250" s="5646"/>
      <c r="P250" s="5646"/>
      <c r="Q250" s="5646"/>
      <c r="R250" s="5646"/>
      <c r="S250" s="5646"/>
      <c r="T250" s="5646"/>
      <c r="U250" s="5731">
        <f t="shared" si="85"/>
        <v>0</v>
      </c>
      <c r="V250" s="5647"/>
      <c r="W250" s="5647"/>
      <c r="X250" s="5647"/>
      <c r="Y250" s="5647"/>
      <c r="Z250" s="5647"/>
      <c r="AA250" s="5647"/>
      <c r="AB250" s="5647"/>
      <c r="AC250" s="5647"/>
      <c r="AD250" s="5647"/>
      <c r="AE250" s="5647"/>
      <c r="AF250" s="5647"/>
      <c r="AG250" s="5571"/>
      <c r="AH250" s="5570"/>
      <c r="AI250" s="5609"/>
      <c r="AJ250" s="5609"/>
      <c r="AK250" s="5785"/>
      <c r="AL250" s="5785"/>
      <c r="AM250" s="5744">
        <v>0</v>
      </c>
      <c r="AN250" s="5744">
        <v>0</v>
      </c>
      <c r="AO250" s="5574" t="s">
        <v>911</v>
      </c>
    </row>
    <row r="251" spans="1:41" ht="30" customHeight="1" x14ac:dyDescent="0.2">
      <c r="A251" s="5583" t="s">
        <v>161</v>
      </c>
      <c r="B251" s="5581" t="s">
        <v>946</v>
      </c>
      <c r="C251" s="5582" t="s">
        <v>6633</v>
      </c>
      <c r="D251" s="5569">
        <v>134</v>
      </c>
      <c r="E251" s="5589" t="s">
        <v>6634</v>
      </c>
      <c r="F251" s="5575" t="s">
        <v>1401</v>
      </c>
      <c r="G251" s="5657">
        <v>13</v>
      </c>
      <c r="H251" s="5657" t="s">
        <v>0</v>
      </c>
      <c r="I251" s="5657">
        <v>16</v>
      </c>
      <c r="J251" s="5650"/>
      <c r="K251" s="5568"/>
      <c r="L251" s="5645">
        <f t="shared" si="82"/>
        <v>0</v>
      </c>
      <c r="M251" s="5646"/>
      <c r="N251" s="5646"/>
      <c r="O251" s="5646"/>
      <c r="P251" s="5646"/>
      <c r="Q251" s="5646"/>
      <c r="R251" s="5646"/>
      <c r="S251" s="5646"/>
      <c r="T251" s="5646"/>
      <c r="U251" s="5731">
        <f t="shared" si="85"/>
        <v>0</v>
      </c>
      <c r="V251" s="5647"/>
      <c r="W251" s="5647"/>
      <c r="X251" s="5647"/>
      <c r="Y251" s="5647"/>
      <c r="Z251" s="5647"/>
      <c r="AA251" s="5647"/>
      <c r="AB251" s="5647"/>
      <c r="AC251" s="5647"/>
      <c r="AD251" s="5647"/>
      <c r="AE251" s="5647"/>
      <c r="AF251" s="5647"/>
      <c r="AG251" s="5571"/>
      <c r="AH251" s="5570"/>
      <c r="AI251" s="5609"/>
      <c r="AJ251" s="5609"/>
      <c r="AK251" s="5785"/>
      <c r="AL251" s="5785"/>
      <c r="AM251" s="5744">
        <v>0</v>
      </c>
      <c r="AN251" s="5744">
        <v>0</v>
      </c>
      <c r="AO251" s="5574" t="s">
        <v>911</v>
      </c>
    </row>
    <row r="252" spans="1:41" ht="30" customHeight="1" x14ac:dyDescent="0.2">
      <c r="A252" s="5583" t="s">
        <v>161</v>
      </c>
      <c r="B252" s="5581" t="s">
        <v>946</v>
      </c>
      <c r="C252" s="5582" t="s">
        <v>6633</v>
      </c>
      <c r="D252" s="5569" t="s">
        <v>1402</v>
      </c>
      <c r="E252" s="5589" t="s">
        <v>1403</v>
      </c>
      <c r="F252" s="5575" t="s">
        <v>1401</v>
      </c>
      <c r="G252" s="5657">
        <v>13</v>
      </c>
      <c r="H252" s="5657" t="s">
        <v>1</v>
      </c>
      <c r="I252" s="5657">
        <v>13</v>
      </c>
      <c r="J252" s="5650">
        <v>13</v>
      </c>
      <c r="K252" s="5568"/>
      <c r="L252" s="5645">
        <f t="shared" si="82"/>
        <v>10000000</v>
      </c>
      <c r="M252" s="5646">
        <v>10000000</v>
      </c>
      <c r="N252" s="5646"/>
      <c r="O252" s="5646"/>
      <c r="P252" s="5646"/>
      <c r="Q252" s="5646"/>
      <c r="R252" s="5646"/>
      <c r="S252" s="5646"/>
      <c r="T252" s="5646"/>
      <c r="U252" s="5731">
        <f t="shared" si="85"/>
        <v>10000000</v>
      </c>
      <c r="V252" s="5701">
        <v>10000000</v>
      </c>
      <c r="W252" s="5701"/>
      <c r="X252" s="5701"/>
      <c r="Y252" s="5701"/>
      <c r="Z252" s="5701"/>
      <c r="AA252" s="5701"/>
      <c r="AB252" s="5701"/>
      <c r="AC252" s="5701"/>
      <c r="AD252" s="5647"/>
      <c r="AE252" s="5647"/>
      <c r="AF252" s="5647"/>
      <c r="AG252" s="5571" t="s">
        <v>6644</v>
      </c>
      <c r="AH252" s="5570" t="s">
        <v>383</v>
      </c>
      <c r="AI252" s="5609">
        <v>2</v>
      </c>
      <c r="AJ252" s="5609">
        <v>0</v>
      </c>
      <c r="AK252" s="5785">
        <v>42948</v>
      </c>
      <c r="AL252" s="5785">
        <v>43070</v>
      </c>
      <c r="AM252" s="5744">
        <v>10000000</v>
      </c>
      <c r="AN252" s="5744">
        <v>10000000</v>
      </c>
      <c r="AO252" s="5574" t="s">
        <v>911</v>
      </c>
    </row>
    <row r="253" spans="1:41" s="19" customFormat="1" ht="30" customHeight="1" x14ac:dyDescent="0.25">
      <c r="A253" s="5583" t="s">
        <v>161</v>
      </c>
      <c r="B253" s="5588" t="s">
        <v>5473</v>
      </c>
      <c r="C253" s="5586" t="s">
        <v>5474</v>
      </c>
      <c r="D253" s="5569">
        <v>135</v>
      </c>
      <c r="E253" s="5589" t="s">
        <v>6539</v>
      </c>
      <c r="F253" s="5575" t="s">
        <v>5476</v>
      </c>
      <c r="G253" s="5657">
        <v>1</v>
      </c>
      <c r="H253" s="5657" t="s">
        <v>1</v>
      </c>
      <c r="I253" s="5657">
        <v>1</v>
      </c>
      <c r="J253" s="5650">
        <v>1</v>
      </c>
      <c r="K253" s="5661"/>
      <c r="L253" s="5727">
        <f t="shared" ref="L253:L283" si="86">+M253+N253+O253+P253+Q253+R253+S253+T253</f>
        <v>7685706517.7099991</v>
      </c>
      <c r="M253" s="5646">
        <v>3850000</v>
      </c>
      <c r="N253" s="5646">
        <v>7181729325.7199993</v>
      </c>
      <c r="O253" s="5646"/>
      <c r="P253" s="5646"/>
      <c r="Q253" s="5646"/>
      <c r="R253" s="5646"/>
      <c r="S253" s="5646"/>
      <c r="T253" s="5646">
        <v>500127191.99000001</v>
      </c>
      <c r="U253" s="5730">
        <f>V253+W253+X253+Y253+Z253+AA253+AB253+AC253+AD253+AE253+AF253</f>
        <v>7685706515.0499992</v>
      </c>
      <c r="V253" s="5701">
        <v>3850000</v>
      </c>
      <c r="W253" s="5701">
        <v>7181729323.0599995</v>
      </c>
      <c r="X253" s="5701"/>
      <c r="Y253" s="5701"/>
      <c r="Z253" s="5701"/>
      <c r="AA253" s="5701"/>
      <c r="AB253" s="5701"/>
      <c r="AC253" s="5701">
        <v>500127191.99000001</v>
      </c>
      <c r="AD253" s="5701"/>
      <c r="AE253" s="5701"/>
      <c r="AF253" s="5701"/>
      <c r="AG253" s="5571" t="s">
        <v>5910</v>
      </c>
      <c r="AH253" s="5570" t="s">
        <v>6444</v>
      </c>
      <c r="AI253" s="5609">
        <v>12</v>
      </c>
      <c r="AJ253" s="5609">
        <v>12</v>
      </c>
      <c r="AK253" s="5786">
        <v>42736</v>
      </c>
      <c r="AL253" s="5786">
        <v>43100</v>
      </c>
      <c r="AM253" s="5744">
        <v>7681856515</v>
      </c>
      <c r="AN253" s="5744">
        <v>7681856515</v>
      </c>
      <c r="AO253" s="5574" t="s">
        <v>5487</v>
      </c>
    </row>
    <row r="254" spans="1:41" s="19" customFormat="1" ht="30" customHeight="1" x14ac:dyDescent="0.25">
      <c r="A254" s="5583" t="s">
        <v>161</v>
      </c>
      <c r="B254" s="5588" t="s">
        <v>5473</v>
      </c>
      <c r="C254" s="5586" t="s">
        <v>5474</v>
      </c>
      <c r="D254" s="5569">
        <v>135</v>
      </c>
      <c r="E254" s="5589" t="s">
        <v>6539</v>
      </c>
      <c r="F254" s="5575" t="s">
        <v>5476</v>
      </c>
      <c r="G254" s="5657">
        <v>1</v>
      </c>
      <c r="H254" s="5657" t="s">
        <v>1</v>
      </c>
      <c r="I254" s="5657">
        <v>1</v>
      </c>
      <c r="J254" s="5650">
        <v>1</v>
      </c>
      <c r="K254" s="5661"/>
      <c r="L254" s="5645">
        <f t="shared" si="86"/>
        <v>0</v>
      </c>
      <c r="M254" s="5646"/>
      <c r="N254" s="5646"/>
      <c r="O254" s="5646"/>
      <c r="P254" s="5646"/>
      <c r="Q254" s="5646"/>
      <c r="R254" s="5646"/>
      <c r="S254" s="5646"/>
      <c r="T254" s="5646"/>
      <c r="U254" s="5730">
        <f>V254+W254+X254+Y254+Z254+AA254+AB254+AC254+AD254+AE254+AF254</f>
        <v>0</v>
      </c>
      <c r="V254" s="5647"/>
      <c r="W254" s="5647"/>
      <c r="X254" s="5647"/>
      <c r="Y254" s="5647"/>
      <c r="Z254" s="5647"/>
      <c r="AA254" s="5647"/>
      <c r="AB254" s="5647"/>
      <c r="AC254" s="5647"/>
      <c r="AD254" s="5647"/>
      <c r="AE254" s="5647"/>
      <c r="AF254" s="5647"/>
      <c r="AG254" s="5571" t="s">
        <v>5911</v>
      </c>
      <c r="AH254" s="5570" t="s">
        <v>6445</v>
      </c>
      <c r="AI254" s="5609">
        <v>1</v>
      </c>
      <c r="AJ254" s="5609">
        <v>1</v>
      </c>
      <c r="AK254" s="5786">
        <v>42809</v>
      </c>
      <c r="AL254" s="5786">
        <v>43100</v>
      </c>
      <c r="AM254" s="5744">
        <v>3850000</v>
      </c>
      <c r="AN254" s="5744">
        <v>3850000</v>
      </c>
      <c r="AO254" s="5574" t="s">
        <v>5487</v>
      </c>
    </row>
    <row r="255" spans="1:41" s="19" customFormat="1" ht="30" customHeight="1" x14ac:dyDescent="0.25">
      <c r="A255" s="5583" t="s">
        <v>161</v>
      </c>
      <c r="B255" s="5588" t="s">
        <v>5473</v>
      </c>
      <c r="C255" s="5586" t="s">
        <v>5474</v>
      </c>
      <c r="D255" s="5569">
        <v>136</v>
      </c>
      <c r="E255" s="5589" t="s">
        <v>5492</v>
      </c>
      <c r="F255" s="5575" t="s">
        <v>5493</v>
      </c>
      <c r="G255" s="5657">
        <v>2</v>
      </c>
      <c r="H255" s="5657" t="s">
        <v>0</v>
      </c>
      <c r="I255" s="5657">
        <v>8</v>
      </c>
      <c r="J255" s="5650">
        <v>2</v>
      </c>
      <c r="K255" s="5661"/>
      <c r="L255" s="5682">
        <f t="shared" si="86"/>
        <v>0</v>
      </c>
      <c r="M255" s="5646"/>
      <c r="N255" s="5646"/>
      <c r="O255" s="5646"/>
      <c r="P255" s="5646"/>
      <c r="Q255" s="5646"/>
      <c r="R255" s="5646"/>
      <c r="S255" s="5646"/>
      <c r="T255" s="5646"/>
      <c r="U255" s="5730">
        <f>V255+W255+X255+Y255+Z255+AA255+AB255+AC255</f>
        <v>0</v>
      </c>
      <c r="V255" s="5647"/>
      <c r="W255" s="5647"/>
      <c r="X255" s="5647"/>
      <c r="Y255" s="5647"/>
      <c r="Z255" s="5647"/>
      <c r="AA255" s="5647"/>
      <c r="AB255" s="5647"/>
      <c r="AC255" s="5647"/>
      <c r="AD255" s="5647"/>
      <c r="AE255" s="5647"/>
      <c r="AF255" s="5647"/>
      <c r="AG255" s="5571" t="s">
        <v>5912</v>
      </c>
      <c r="AH255" s="5570" t="s">
        <v>5500</v>
      </c>
      <c r="AI255" s="5609">
        <v>2</v>
      </c>
      <c r="AJ255" s="5609">
        <v>4</v>
      </c>
      <c r="AK255" s="5786">
        <v>42736</v>
      </c>
      <c r="AL255" s="5786">
        <v>43100</v>
      </c>
      <c r="AM255" s="5744">
        <v>0</v>
      </c>
      <c r="AN255" s="5744">
        <v>0</v>
      </c>
      <c r="AO255" s="5574" t="s">
        <v>5487</v>
      </c>
    </row>
    <row r="256" spans="1:41" s="19" customFormat="1" ht="30" customHeight="1" x14ac:dyDescent="0.25">
      <c r="A256" s="5583" t="s">
        <v>161</v>
      </c>
      <c r="B256" s="5588" t="s">
        <v>5473</v>
      </c>
      <c r="C256" s="5586" t="s">
        <v>5474</v>
      </c>
      <c r="D256" s="5569">
        <v>137</v>
      </c>
      <c r="E256" s="5589" t="s">
        <v>6540</v>
      </c>
      <c r="F256" s="5575" t="s">
        <v>5495</v>
      </c>
      <c r="G256" s="5657">
        <v>1</v>
      </c>
      <c r="H256" s="5657" t="s">
        <v>1</v>
      </c>
      <c r="I256" s="5657">
        <v>1</v>
      </c>
      <c r="J256" s="5650">
        <v>1</v>
      </c>
      <c r="K256" s="5661"/>
      <c r="L256" s="5645">
        <f t="shared" si="86"/>
        <v>0</v>
      </c>
      <c r="M256" s="5646"/>
      <c r="N256" s="5646"/>
      <c r="O256" s="5646"/>
      <c r="P256" s="5646"/>
      <c r="Q256" s="5646"/>
      <c r="R256" s="5646"/>
      <c r="S256" s="5646"/>
      <c r="T256" s="5646"/>
      <c r="U256" s="5730">
        <f>V256+W256+X256+Y256+Z256+AA256+AB256+AC256+AD256+AE256+AF256</f>
        <v>0</v>
      </c>
      <c r="V256" s="5647"/>
      <c r="W256" s="5647"/>
      <c r="X256" s="5647"/>
      <c r="Y256" s="5647"/>
      <c r="Z256" s="5647"/>
      <c r="AA256" s="5647"/>
      <c r="AB256" s="5647"/>
      <c r="AC256" s="5647"/>
      <c r="AD256" s="5647"/>
      <c r="AE256" s="5647"/>
      <c r="AF256" s="5647"/>
      <c r="AG256" s="5571" t="s">
        <v>5913</v>
      </c>
      <c r="AH256" s="5570" t="s">
        <v>5496</v>
      </c>
      <c r="AI256" s="5609">
        <v>3</v>
      </c>
      <c r="AJ256" s="5609">
        <v>3</v>
      </c>
      <c r="AK256" s="5786">
        <v>42870</v>
      </c>
      <c r="AL256" s="5786">
        <v>43100</v>
      </c>
      <c r="AM256" s="5744">
        <v>0</v>
      </c>
      <c r="AN256" s="5744">
        <v>0</v>
      </c>
      <c r="AO256" s="5574" t="s">
        <v>5487</v>
      </c>
    </row>
    <row r="257" spans="1:41" s="19" customFormat="1" ht="30" customHeight="1" x14ac:dyDescent="0.25">
      <c r="A257" s="5583" t="s">
        <v>161</v>
      </c>
      <c r="B257" s="5588" t="s">
        <v>5473</v>
      </c>
      <c r="C257" s="5586" t="s">
        <v>5474</v>
      </c>
      <c r="D257" s="5569">
        <v>138</v>
      </c>
      <c r="E257" s="5589" t="s">
        <v>6541</v>
      </c>
      <c r="F257" s="5575" t="s">
        <v>5499</v>
      </c>
      <c r="G257" s="5657">
        <v>2</v>
      </c>
      <c r="H257" s="5657" t="s">
        <v>0</v>
      </c>
      <c r="I257" s="5657">
        <v>16</v>
      </c>
      <c r="J257" s="5650">
        <v>4</v>
      </c>
      <c r="K257" s="5661"/>
      <c r="L257" s="5645">
        <f t="shared" si="86"/>
        <v>0</v>
      </c>
      <c r="M257" s="5646"/>
      <c r="N257" s="5646"/>
      <c r="O257" s="5646"/>
      <c r="P257" s="5646"/>
      <c r="Q257" s="5646"/>
      <c r="R257" s="5646"/>
      <c r="S257" s="5646"/>
      <c r="T257" s="5646"/>
      <c r="U257" s="5730">
        <f>V257+W257+X257+Y257+Z257+AA257+AB257+AC257+AD257+AE257+AF257</f>
        <v>0</v>
      </c>
      <c r="V257" s="5647"/>
      <c r="W257" s="5647"/>
      <c r="X257" s="5647"/>
      <c r="Y257" s="5647"/>
      <c r="Z257" s="5647"/>
      <c r="AA257" s="5647"/>
      <c r="AB257" s="5647"/>
      <c r="AC257" s="5647"/>
      <c r="AD257" s="5647"/>
      <c r="AE257" s="5647"/>
      <c r="AF257" s="5647"/>
      <c r="AG257" s="5571" t="s">
        <v>5914</v>
      </c>
      <c r="AH257" s="5570" t="s">
        <v>5500</v>
      </c>
      <c r="AI257" s="5609">
        <v>4</v>
      </c>
      <c r="AJ257" s="5609">
        <v>4</v>
      </c>
      <c r="AK257" s="5786">
        <v>42736</v>
      </c>
      <c r="AL257" s="5786">
        <v>43100</v>
      </c>
      <c r="AM257" s="5744">
        <v>0</v>
      </c>
      <c r="AN257" s="5744">
        <v>0</v>
      </c>
      <c r="AO257" s="5574" t="s">
        <v>5487</v>
      </c>
    </row>
    <row r="258" spans="1:41" s="19" customFormat="1" ht="30" customHeight="1" x14ac:dyDescent="0.25">
      <c r="A258" s="5583" t="s">
        <v>161</v>
      </c>
      <c r="B258" s="5588" t="s">
        <v>5473</v>
      </c>
      <c r="C258" s="5586" t="s">
        <v>5474</v>
      </c>
      <c r="D258" s="5569">
        <v>139</v>
      </c>
      <c r="E258" s="5589" t="s">
        <v>5501</v>
      </c>
      <c r="F258" s="5575" t="s">
        <v>5502</v>
      </c>
      <c r="G258" s="5657">
        <v>120</v>
      </c>
      <c r="H258" s="5657" t="s">
        <v>0</v>
      </c>
      <c r="I258" s="5657">
        <v>360</v>
      </c>
      <c r="J258" s="5650">
        <v>90</v>
      </c>
      <c r="K258" s="5661"/>
      <c r="L258" s="5645">
        <f>M258+N258+O258+P258+Q258+R258+S258+T258</f>
        <v>7732000</v>
      </c>
      <c r="M258" s="5646">
        <v>7732000</v>
      </c>
      <c r="N258" s="5646"/>
      <c r="O258" s="5646"/>
      <c r="P258" s="5646"/>
      <c r="Q258" s="5646"/>
      <c r="R258" s="5646"/>
      <c r="S258" s="5646"/>
      <c r="T258" s="5646"/>
      <c r="U258" s="5730">
        <f>V258+W258+X258+Y258+Z258+AA258+AB258+AC258+AD258+AE258+AF258</f>
        <v>7732000</v>
      </c>
      <c r="V258" s="5647">
        <v>7732000</v>
      </c>
      <c r="W258" s="5647"/>
      <c r="X258" s="5647"/>
      <c r="Y258" s="5647"/>
      <c r="Z258" s="5647"/>
      <c r="AA258" s="5647"/>
      <c r="AB258" s="5647"/>
      <c r="AC258" s="5647"/>
      <c r="AD258" s="5647"/>
      <c r="AE258" s="5647"/>
      <c r="AF258" s="5647"/>
      <c r="AG258" s="5571" t="s">
        <v>5915</v>
      </c>
      <c r="AH258" s="5570" t="s">
        <v>5505</v>
      </c>
      <c r="AI258" s="5609">
        <v>90</v>
      </c>
      <c r="AJ258" s="5609">
        <v>90</v>
      </c>
      <c r="AK258" s="5786">
        <v>42845</v>
      </c>
      <c r="AL258" s="5786">
        <v>43069</v>
      </c>
      <c r="AM258" s="5744">
        <v>7732000</v>
      </c>
      <c r="AN258" s="5744">
        <v>7732000</v>
      </c>
      <c r="AO258" s="5574" t="s">
        <v>5487</v>
      </c>
    </row>
    <row r="259" spans="1:41" s="19" customFormat="1" ht="30" customHeight="1" x14ac:dyDescent="0.25">
      <c r="A259" s="5583" t="s">
        <v>161</v>
      </c>
      <c r="B259" s="5588" t="s">
        <v>5473</v>
      </c>
      <c r="C259" s="5586" t="s">
        <v>5474</v>
      </c>
      <c r="D259" s="5569">
        <v>140</v>
      </c>
      <c r="E259" s="5589" t="s">
        <v>6542</v>
      </c>
      <c r="F259" s="5575" t="s">
        <v>5510</v>
      </c>
      <c r="G259" s="5657">
        <v>1</v>
      </c>
      <c r="H259" s="5657" t="s">
        <v>1</v>
      </c>
      <c r="I259" s="5657">
        <v>1</v>
      </c>
      <c r="J259" s="5650">
        <v>1</v>
      </c>
      <c r="K259" s="5661"/>
      <c r="L259" s="5645">
        <f t="shared" si="86"/>
        <v>0</v>
      </c>
      <c r="M259" s="5646"/>
      <c r="N259" s="5646"/>
      <c r="O259" s="5646"/>
      <c r="P259" s="5646"/>
      <c r="Q259" s="5646"/>
      <c r="R259" s="5646"/>
      <c r="S259" s="5646"/>
      <c r="T259" s="5646"/>
      <c r="U259" s="5730">
        <f>V259+W259+X259+Y259+Z259+AA259+AB259+AC259+AD259+AE259+AF259</f>
        <v>0</v>
      </c>
      <c r="V259" s="5647"/>
      <c r="W259" s="5647"/>
      <c r="X259" s="5647"/>
      <c r="Y259" s="5647"/>
      <c r="Z259" s="5647"/>
      <c r="AA259" s="5647"/>
      <c r="AB259" s="5647"/>
      <c r="AC259" s="5647"/>
      <c r="AD259" s="5647"/>
      <c r="AE259" s="5647"/>
      <c r="AF259" s="5647"/>
      <c r="AG259" s="5571" t="s">
        <v>5916</v>
      </c>
      <c r="AH259" s="5570" t="s">
        <v>5511</v>
      </c>
      <c r="AI259" s="5609">
        <v>1</v>
      </c>
      <c r="AJ259" s="5609">
        <v>1</v>
      </c>
      <c r="AK259" s="5786">
        <v>42870</v>
      </c>
      <c r="AL259" s="5786">
        <v>43100</v>
      </c>
      <c r="AM259" s="5744">
        <v>0</v>
      </c>
      <c r="AN259" s="5744">
        <v>0</v>
      </c>
      <c r="AO259" s="5574" t="s">
        <v>5487</v>
      </c>
    </row>
    <row r="260" spans="1:41" s="19" customFormat="1" ht="30" customHeight="1" x14ac:dyDescent="0.25">
      <c r="A260" s="5583" t="s">
        <v>161</v>
      </c>
      <c r="B260" s="5588" t="s">
        <v>5473</v>
      </c>
      <c r="C260" s="5586" t="s">
        <v>5474</v>
      </c>
      <c r="D260" s="5569">
        <v>141</v>
      </c>
      <c r="E260" s="5589" t="s">
        <v>6543</v>
      </c>
      <c r="F260" s="5575" t="s">
        <v>5513</v>
      </c>
      <c r="G260" s="5657">
        <v>1</v>
      </c>
      <c r="H260" s="5657" t="s">
        <v>1</v>
      </c>
      <c r="I260" s="5657">
        <v>1</v>
      </c>
      <c r="J260" s="5650">
        <v>1</v>
      </c>
      <c r="K260" s="5661"/>
      <c r="L260" s="5645">
        <f t="shared" si="86"/>
        <v>223302967</v>
      </c>
      <c r="M260" s="5708">
        <v>15791534</v>
      </c>
      <c r="N260" s="5646">
        <v>207511433</v>
      </c>
      <c r="O260" s="5646"/>
      <c r="P260" s="5646"/>
      <c r="Q260" s="5646"/>
      <c r="R260" s="5646"/>
      <c r="S260" s="5646"/>
      <c r="T260" s="5646"/>
      <c r="U260" s="5730">
        <f>V260+W260+X260+Y260+Z260+AA260+AB260+AC260+AD260+AE260+AF260</f>
        <v>208768539</v>
      </c>
      <c r="V260" s="5701">
        <v>1257106</v>
      </c>
      <c r="W260" s="5701">
        <v>207511433</v>
      </c>
      <c r="X260" s="5701"/>
      <c r="Y260" s="5701"/>
      <c r="Z260" s="5701"/>
      <c r="AA260" s="5701"/>
      <c r="AB260" s="5701"/>
      <c r="AC260" s="5701"/>
      <c r="AD260" s="5647"/>
      <c r="AE260" s="5647"/>
      <c r="AF260" s="5647"/>
      <c r="AG260" s="5571" t="s">
        <v>5917</v>
      </c>
      <c r="AH260" s="5570" t="s">
        <v>6446</v>
      </c>
      <c r="AI260" s="5679">
        <v>1</v>
      </c>
      <c r="AJ260" s="5679">
        <v>1</v>
      </c>
      <c r="AK260" s="5786">
        <v>42751</v>
      </c>
      <c r="AL260" s="5786">
        <v>42931</v>
      </c>
      <c r="AM260" s="5742">
        <v>223302967</v>
      </c>
      <c r="AN260" s="5741">
        <v>208768539</v>
      </c>
      <c r="AO260" s="5574" t="s">
        <v>5487</v>
      </c>
    </row>
    <row r="261" spans="1:41" s="19" customFormat="1" ht="30" customHeight="1" x14ac:dyDescent="0.25">
      <c r="A261" s="5583" t="s">
        <v>161</v>
      </c>
      <c r="B261" s="5588" t="s">
        <v>5473</v>
      </c>
      <c r="C261" s="5582" t="s">
        <v>5521</v>
      </c>
      <c r="D261" s="5569">
        <v>142</v>
      </c>
      <c r="E261" s="5589" t="s">
        <v>5522</v>
      </c>
      <c r="F261" s="5575" t="s">
        <v>5523</v>
      </c>
      <c r="G261" s="5657">
        <v>0</v>
      </c>
      <c r="H261" s="5657" t="s">
        <v>0</v>
      </c>
      <c r="I261" s="5657">
        <v>1</v>
      </c>
      <c r="J261" s="5650">
        <v>0.25</v>
      </c>
      <c r="K261" s="5661"/>
      <c r="L261" s="5645">
        <f t="shared" si="86"/>
        <v>41000000</v>
      </c>
      <c r="M261" s="5646">
        <v>41000000</v>
      </c>
      <c r="N261" s="5646"/>
      <c r="O261" s="5646"/>
      <c r="P261" s="5646"/>
      <c r="Q261" s="5646"/>
      <c r="R261" s="5646"/>
      <c r="S261" s="5646"/>
      <c r="T261" s="5646"/>
      <c r="U261" s="5730">
        <f>V261+W261+X261+Y261+Z261+AA261+AB261+AC261+AD261+AE261+AF261</f>
        <v>40318523</v>
      </c>
      <c r="V261" s="5701">
        <v>40318523</v>
      </c>
      <c r="W261" s="5701"/>
      <c r="X261" s="5701"/>
      <c r="Y261" s="5701"/>
      <c r="Z261" s="5701"/>
      <c r="AA261" s="5701"/>
      <c r="AB261" s="5701"/>
      <c r="AC261" s="5701"/>
      <c r="AD261" s="5647"/>
      <c r="AE261" s="5647"/>
      <c r="AF261" s="5647"/>
      <c r="AG261" s="5571" t="s">
        <v>5524</v>
      </c>
      <c r="AH261" s="5570" t="s">
        <v>5525</v>
      </c>
      <c r="AI261" s="5609">
        <v>12</v>
      </c>
      <c r="AJ261" s="5609">
        <v>12</v>
      </c>
      <c r="AK261" s="5786">
        <v>42829</v>
      </c>
      <c r="AL261" s="5786">
        <v>43084</v>
      </c>
      <c r="AM261" s="5744">
        <v>41000000</v>
      </c>
      <c r="AN261" s="5744">
        <v>40318523</v>
      </c>
      <c r="AO261" s="5574" t="s">
        <v>5487</v>
      </c>
    </row>
    <row r="262" spans="1:41" s="19" customFormat="1" ht="30" customHeight="1" x14ac:dyDescent="0.25">
      <c r="A262" s="5583" t="s">
        <v>161</v>
      </c>
      <c r="B262" s="5588" t="s">
        <v>5473</v>
      </c>
      <c r="C262" s="5582" t="s">
        <v>5521</v>
      </c>
      <c r="D262" s="5569">
        <v>143</v>
      </c>
      <c r="E262" s="5589" t="s">
        <v>5530</v>
      </c>
      <c r="F262" s="5575" t="s">
        <v>5531</v>
      </c>
      <c r="G262" s="5657">
        <v>1</v>
      </c>
      <c r="H262" s="5657" t="s">
        <v>1</v>
      </c>
      <c r="I262" s="5657">
        <v>1</v>
      </c>
      <c r="J262" s="5650">
        <v>1</v>
      </c>
      <c r="K262" s="5661"/>
      <c r="L262" s="5645">
        <f t="shared" si="86"/>
        <v>20000000</v>
      </c>
      <c r="M262" s="5646"/>
      <c r="N262" s="5646"/>
      <c r="O262" s="5646"/>
      <c r="P262" s="5646"/>
      <c r="Q262" s="5646"/>
      <c r="R262" s="5646"/>
      <c r="S262" s="5646"/>
      <c r="T262" s="5646">
        <v>20000000</v>
      </c>
      <c r="U262" s="5730">
        <f>V262+W262+X262+Y262+Z262+AA262+AB262+AC262+AD262+AE262+AF262</f>
        <v>18200000</v>
      </c>
      <c r="V262" s="5647"/>
      <c r="W262" s="5647"/>
      <c r="X262" s="5647"/>
      <c r="Y262" s="5647"/>
      <c r="Z262" s="5647"/>
      <c r="AA262" s="5647"/>
      <c r="AB262" s="5647"/>
      <c r="AC262" s="5647">
        <v>18200000</v>
      </c>
      <c r="AD262" s="5647"/>
      <c r="AE262" s="5647"/>
      <c r="AF262" s="5647"/>
      <c r="AG262" s="5571" t="s">
        <v>5532</v>
      </c>
      <c r="AH262" s="5570" t="s">
        <v>6447</v>
      </c>
      <c r="AI262" s="5609">
        <v>8</v>
      </c>
      <c r="AJ262" s="5609">
        <v>8</v>
      </c>
      <c r="AK262" s="5786">
        <v>42878</v>
      </c>
      <c r="AL262" s="5786">
        <v>43099</v>
      </c>
      <c r="AM262" s="5744">
        <v>20000000</v>
      </c>
      <c r="AN262" s="5742">
        <v>18200000</v>
      </c>
      <c r="AO262" s="5574" t="s">
        <v>5487</v>
      </c>
    </row>
    <row r="263" spans="1:41" s="19" customFormat="1" ht="30" customHeight="1" x14ac:dyDescent="0.25">
      <c r="A263" s="5583" t="s">
        <v>161</v>
      </c>
      <c r="B263" s="5588" t="s">
        <v>5473</v>
      </c>
      <c r="C263" s="5582" t="s">
        <v>5521</v>
      </c>
      <c r="D263" s="5569">
        <v>144</v>
      </c>
      <c r="E263" s="5589" t="s">
        <v>6544</v>
      </c>
      <c r="F263" s="5575" t="s">
        <v>5538</v>
      </c>
      <c r="G263" s="5657">
        <v>12</v>
      </c>
      <c r="H263" s="5657" t="s">
        <v>0</v>
      </c>
      <c r="I263" s="5657">
        <v>120</v>
      </c>
      <c r="J263" s="5650">
        <v>30</v>
      </c>
      <c r="K263" s="5661"/>
      <c r="L263" s="5645">
        <f>SUBTOTAL(9,M263:T263)</f>
        <v>1500000</v>
      </c>
      <c r="M263" s="5646">
        <v>1500000</v>
      </c>
      <c r="N263" s="5646"/>
      <c r="O263" s="5646"/>
      <c r="P263" s="5646"/>
      <c r="Q263" s="5646"/>
      <c r="R263" s="5646"/>
      <c r="S263" s="5646"/>
      <c r="T263" s="5646"/>
      <c r="U263" s="5730">
        <f>V263+W263+X263+Y263+Z263+AA263+AB263+AC263+AD263+AE263+AF263</f>
        <v>1500000</v>
      </c>
      <c r="V263" s="5701">
        <v>1500000</v>
      </c>
      <c r="W263" s="5701"/>
      <c r="X263" s="5701"/>
      <c r="Y263" s="5701"/>
      <c r="Z263" s="5701"/>
      <c r="AA263" s="5701"/>
      <c r="AB263" s="5701"/>
      <c r="AC263" s="5701"/>
      <c r="AD263" s="5647"/>
      <c r="AE263" s="5647"/>
      <c r="AF263" s="5647"/>
      <c r="AG263" s="5570" t="s">
        <v>5918</v>
      </c>
      <c r="AH263" s="5570" t="s">
        <v>6448</v>
      </c>
      <c r="AI263" s="5609">
        <v>30</v>
      </c>
      <c r="AJ263" s="5609">
        <v>30</v>
      </c>
      <c r="AK263" s="5786">
        <v>42845</v>
      </c>
      <c r="AL263" s="5786">
        <v>43069</v>
      </c>
      <c r="AM263" s="5744">
        <v>1500000</v>
      </c>
      <c r="AN263" s="5744">
        <v>1500000</v>
      </c>
      <c r="AO263" s="5574" t="s">
        <v>5487</v>
      </c>
    </row>
    <row r="264" spans="1:41" s="19" customFormat="1" ht="30" customHeight="1" x14ac:dyDescent="0.25">
      <c r="A264" s="5583" t="s">
        <v>161</v>
      </c>
      <c r="B264" s="5588" t="s">
        <v>5473</v>
      </c>
      <c r="C264" s="5582" t="s">
        <v>5521</v>
      </c>
      <c r="D264" s="5569">
        <v>145</v>
      </c>
      <c r="E264" s="5589" t="s">
        <v>6545</v>
      </c>
      <c r="F264" s="5575" t="s">
        <v>5542</v>
      </c>
      <c r="G264" s="5657">
        <v>56</v>
      </c>
      <c r="H264" s="5657" t="s">
        <v>0</v>
      </c>
      <c r="I264" s="5657">
        <v>332</v>
      </c>
      <c r="J264" s="5650">
        <v>83</v>
      </c>
      <c r="K264" s="5661"/>
      <c r="L264" s="5645">
        <f t="shared" si="86"/>
        <v>21000000</v>
      </c>
      <c r="M264" s="5646">
        <v>21000000</v>
      </c>
      <c r="N264" s="5646"/>
      <c r="O264" s="5646"/>
      <c r="P264" s="5646"/>
      <c r="Q264" s="5646"/>
      <c r="R264" s="5646"/>
      <c r="S264" s="5646"/>
      <c r="T264" s="5646"/>
      <c r="U264" s="5730">
        <f>V264+W264+X264+Y264+Z264+AA264+AB264+AC264+AD264+AE264+AF264</f>
        <v>21000000</v>
      </c>
      <c r="V264" s="5647">
        <v>21000000</v>
      </c>
      <c r="W264" s="5647"/>
      <c r="X264" s="5647"/>
      <c r="Y264" s="5647"/>
      <c r="Z264" s="5647"/>
      <c r="AA264" s="5647"/>
      <c r="AB264" s="5647"/>
      <c r="AC264" s="5647"/>
      <c r="AD264" s="5647"/>
      <c r="AE264" s="5647"/>
      <c r="AF264" s="5647"/>
      <c r="AG264" s="5570" t="s">
        <v>5919</v>
      </c>
      <c r="AH264" s="5570" t="s">
        <v>5543</v>
      </c>
      <c r="AI264" s="5609">
        <v>83</v>
      </c>
      <c r="AJ264" s="5609">
        <v>96</v>
      </c>
      <c r="AK264" s="5786">
        <v>42807</v>
      </c>
      <c r="AL264" s="5786">
        <v>43069</v>
      </c>
      <c r="AM264" s="5744">
        <v>21000000</v>
      </c>
      <c r="AN264" s="5744">
        <v>21000000</v>
      </c>
      <c r="AO264" s="5574" t="s">
        <v>5487</v>
      </c>
    </row>
    <row r="265" spans="1:41" s="19" customFormat="1" ht="30" customHeight="1" x14ac:dyDescent="0.25">
      <c r="A265" s="5583" t="s">
        <v>161</v>
      </c>
      <c r="B265" s="5588" t="s">
        <v>5473</v>
      </c>
      <c r="C265" s="5582" t="s">
        <v>5521</v>
      </c>
      <c r="D265" s="5569">
        <v>146</v>
      </c>
      <c r="E265" s="5589" t="s">
        <v>6546</v>
      </c>
      <c r="F265" s="5575" t="s">
        <v>5547</v>
      </c>
      <c r="G265" s="5657">
        <v>0</v>
      </c>
      <c r="H265" s="5657" t="s">
        <v>0</v>
      </c>
      <c r="I265" s="5657">
        <v>96</v>
      </c>
      <c r="J265" s="5650">
        <v>24</v>
      </c>
      <c r="K265" s="5661"/>
      <c r="L265" s="5645">
        <f t="shared" si="86"/>
        <v>5000000</v>
      </c>
      <c r="M265" s="5646">
        <v>5000000</v>
      </c>
      <c r="N265" s="5646"/>
      <c r="O265" s="5646"/>
      <c r="P265" s="5646"/>
      <c r="Q265" s="5646"/>
      <c r="R265" s="5646"/>
      <c r="S265" s="5646"/>
      <c r="T265" s="5646"/>
      <c r="U265" s="5730">
        <f>V265+W265+X265+Y265+Z265+AA265+AB265+AC265+AD265+AE265+AF265</f>
        <v>4851856</v>
      </c>
      <c r="V265" s="5701">
        <v>4851856</v>
      </c>
      <c r="W265" s="5701"/>
      <c r="X265" s="5701"/>
      <c r="Y265" s="5701"/>
      <c r="Z265" s="5701"/>
      <c r="AA265" s="5701"/>
      <c r="AB265" s="5701"/>
      <c r="AC265" s="5701"/>
      <c r="AD265" s="5647"/>
      <c r="AE265" s="5647"/>
      <c r="AF265" s="5647"/>
      <c r="AG265" s="5570" t="s">
        <v>5920</v>
      </c>
      <c r="AH265" s="5570" t="s">
        <v>5543</v>
      </c>
      <c r="AI265" s="5609">
        <v>24</v>
      </c>
      <c r="AJ265" s="5609">
        <v>24</v>
      </c>
      <c r="AK265" s="5786">
        <v>42829</v>
      </c>
      <c r="AL265" s="5786">
        <v>43069</v>
      </c>
      <c r="AM265" s="5744">
        <v>5000000</v>
      </c>
      <c r="AN265" s="5744">
        <v>4851856</v>
      </c>
      <c r="AO265" s="5574" t="s">
        <v>5487</v>
      </c>
    </row>
    <row r="266" spans="1:41" s="19" customFormat="1" ht="30" customHeight="1" x14ac:dyDescent="0.25">
      <c r="A266" s="5583" t="s">
        <v>161</v>
      </c>
      <c r="B266" s="5588" t="s">
        <v>5473</v>
      </c>
      <c r="C266" s="5582" t="s">
        <v>5521</v>
      </c>
      <c r="D266" s="5569">
        <v>147</v>
      </c>
      <c r="E266" s="5589" t="s">
        <v>5549</v>
      </c>
      <c r="F266" s="5575" t="s">
        <v>5550</v>
      </c>
      <c r="G266" s="5657">
        <v>1</v>
      </c>
      <c r="H266" s="5657" t="s">
        <v>1</v>
      </c>
      <c r="I266" s="5657">
        <v>1</v>
      </c>
      <c r="J266" s="5650">
        <v>1</v>
      </c>
      <c r="K266" s="5661"/>
      <c r="L266" s="5645">
        <f t="shared" si="86"/>
        <v>117000000</v>
      </c>
      <c r="M266" s="5646">
        <v>117000000</v>
      </c>
      <c r="N266" s="5646"/>
      <c r="O266" s="5646"/>
      <c r="P266" s="5646"/>
      <c r="Q266" s="5646"/>
      <c r="R266" s="5646"/>
      <c r="S266" s="5646"/>
      <c r="T266" s="5646"/>
      <c r="U266" s="5730">
        <f>V266+W266+X266+Y266+Z266+AA266+AB266+AC266+AD266+AE266+AF266</f>
        <v>117000000</v>
      </c>
      <c r="V266" s="5701">
        <v>117000000</v>
      </c>
      <c r="W266" s="5647"/>
      <c r="X266" s="5647"/>
      <c r="Y266" s="5647"/>
      <c r="Z266" s="5647"/>
      <c r="AA266" s="5647"/>
      <c r="AB266" s="5647"/>
      <c r="AC266" s="5647"/>
      <c r="AD266" s="5647"/>
      <c r="AE266" s="5647"/>
      <c r="AF266" s="5647"/>
      <c r="AG266" s="5571" t="s">
        <v>5552</v>
      </c>
      <c r="AH266" s="5570" t="s">
        <v>5921</v>
      </c>
      <c r="AI266" s="5609">
        <v>100</v>
      </c>
      <c r="AJ266" s="5609">
        <v>100</v>
      </c>
      <c r="AK266" s="5786">
        <v>42870</v>
      </c>
      <c r="AL266" s="5786">
        <v>43100</v>
      </c>
      <c r="AM266" s="5744">
        <v>117000000</v>
      </c>
      <c r="AN266" s="5744">
        <v>117000000</v>
      </c>
      <c r="AO266" s="5574" t="s">
        <v>5487</v>
      </c>
    </row>
    <row r="267" spans="1:41" s="19" customFormat="1" ht="30" customHeight="1" x14ac:dyDescent="0.25">
      <c r="A267" s="5583" t="s">
        <v>161</v>
      </c>
      <c r="B267" s="5588" t="s">
        <v>5473</v>
      </c>
      <c r="C267" s="5582" t="s">
        <v>5521</v>
      </c>
      <c r="D267" s="5569">
        <v>148</v>
      </c>
      <c r="E267" s="5589" t="s">
        <v>5555</v>
      </c>
      <c r="F267" s="5575" t="s">
        <v>5556</v>
      </c>
      <c r="G267" s="5657">
        <v>1</v>
      </c>
      <c r="H267" s="5657" t="s">
        <v>0</v>
      </c>
      <c r="I267" s="5657">
        <v>4</v>
      </c>
      <c r="J267" s="5650">
        <v>1</v>
      </c>
      <c r="K267" s="5661"/>
      <c r="L267" s="5645">
        <f t="shared" si="86"/>
        <v>2050000000</v>
      </c>
      <c r="M267" s="5646">
        <v>500000000</v>
      </c>
      <c r="N267" s="5646">
        <v>1550000000</v>
      </c>
      <c r="O267" s="5646"/>
      <c r="P267" s="5646"/>
      <c r="Q267" s="5646"/>
      <c r="R267" s="5646"/>
      <c r="S267" s="5646"/>
      <c r="T267" s="5646"/>
      <c r="U267" s="5730">
        <f>V267+W267+X267+Y267+Z267+AA267+AB267+AC267</f>
        <v>1616600000</v>
      </c>
      <c r="V267" s="5647">
        <v>500000000</v>
      </c>
      <c r="W267" s="5647">
        <v>1116600000</v>
      </c>
      <c r="X267" s="5647"/>
      <c r="Y267" s="5647"/>
      <c r="Z267" s="5647"/>
      <c r="AA267" s="5647"/>
      <c r="AB267" s="5647"/>
      <c r="AC267" s="5647"/>
      <c r="AD267" s="5647"/>
      <c r="AE267" s="5647">
        <v>300000000</v>
      </c>
      <c r="AF267" s="5647" t="s">
        <v>5557</v>
      </c>
      <c r="AG267" s="5571" t="s">
        <v>5922</v>
      </c>
      <c r="AH267" s="5570" t="s">
        <v>6449</v>
      </c>
      <c r="AI267" s="5609">
        <v>1</v>
      </c>
      <c r="AJ267" s="5609">
        <v>1</v>
      </c>
      <c r="AK267" s="5786">
        <v>42887</v>
      </c>
      <c r="AL267" s="5786">
        <v>43100</v>
      </c>
      <c r="AM267" s="5744">
        <v>500000000</v>
      </c>
      <c r="AN267" s="5744">
        <v>500000000</v>
      </c>
      <c r="AO267" s="5574" t="s">
        <v>5487</v>
      </c>
    </row>
    <row r="268" spans="1:41" s="19" customFormat="1" ht="30" customHeight="1" x14ac:dyDescent="0.25">
      <c r="A268" s="5583" t="s">
        <v>161</v>
      </c>
      <c r="B268" s="5588" t="s">
        <v>5473</v>
      </c>
      <c r="C268" s="5582" t="s">
        <v>5521</v>
      </c>
      <c r="D268" s="5569">
        <v>148</v>
      </c>
      <c r="E268" s="5589" t="s">
        <v>5555</v>
      </c>
      <c r="F268" s="5575" t="s">
        <v>5556</v>
      </c>
      <c r="G268" s="5657">
        <v>1</v>
      </c>
      <c r="H268" s="5657" t="s">
        <v>0</v>
      </c>
      <c r="I268" s="5657">
        <v>4</v>
      </c>
      <c r="J268" s="5650">
        <v>1</v>
      </c>
      <c r="K268" s="5661"/>
      <c r="L268" s="5645"/>
      <c r="M268" s="5646"/>
      <c r="N268" s="5646"/>
      <c r="O268" s="5646"/>
      <c r="P268" s="5646"/>
      <c r="Q268" s="5646"/>
      <c r="R268" s="5646"/>
      <c r="S268" s="5646"/>
      <c r="T268" s="5646"/>
      <c r="U268" s="5697">
        <f>V268+W268+X268+Y268+Z268+AA268+AB268+AC268+AD268+AE268+AF268</f>
        <v>0</v>
      </c>
      <c r="V268" s="5647"/>
      <c r="W268" s="5647"/>
      <c r="X268" s="5647"/>
      <c r="Y268" s="5647"/>
      <c r="Z268" s="5647"/>
      <c r="AA268" s="5647"/>
      <c r="AB268" s="5647"/>
      <c r="AC268" s="5647"/>
      <c r="AD268" s="5647"/>
      <c r="AE268" s="5647"/>
      <c r="AF268" s="5647"/>
      <c r="AG268" s="5571" t="s">
        <v>5924</v>
      </c>
      <c r="AH268" s="5570" t="s">
        <v>6445</v>
      </c>
      <c r="AI268" s="5609">
        <v>1</v>
      </c>
      <c r="AJ268" s="5609">
        <v>1</v>
      </c>
      <c r="AK268" s="5786">
        <v>42887</v>
      </c>
      <c r="AL268" s="5786">
        <v>43100</v>
      </c>
      <c r="AM268" s="5744">
        <v>300000000</v>
      </c>
      <c r="AN268" s="5744">
        <v>300000000</v>
      </c>
      <c r="AO268" s="5574" t="s">
        <v>5487</v>
      </c>
    </row>
    <row r="269" spans="1:41" s="19" customFormat="1" ht="30" customHeight="1" x14ac:dyDescent="0.25">
      <c r="A269" s="5583" t="s">
        <v>161</v>
      </c>
      <c r="B269" s="5588" t="s">
        <v>5473</v>
      </c>
      <c r="C269" s="5582" t="s">
        <v>5521</v>
      </c>
      <c r="D269" s="5569">
        <v>148</v>
      </c>
      <c r="E269" s="5589" t="s">
        <v>5555</v>
      </c>
      <c r="F269" s="5575" t="s">
        <v>5556</v>
      </c>
      <c r="G269" s="5657">
        <v>1</v>
      </c>
      <c r="H269" s="5657" t="s">
        <v>0</v>
      </c>
      <c r="I269" s="5657">
        <v>4</v>
      </c>
      <c r="J269" s="5650">
        <v>1</v>
      </c>
      <c r="K269" s="5661"/>
      <c r="L269" s="5645"/>
      <c r="M269" s="5646"/>
      <c r="N269" s="5646"/>
      <c r="O269" s="5646"/>
      <c r="P269" s="5646"/>
      <c r="Q269" s="5646"/>
      <c r="R269" s="5646"/>
      <c r="S269" s="5646"/>
      <c r="T269" s="5646"/>
      <c r="U269" s="5697">
        <f>V269+W269+X269+Y269+Z269+AA269+AB269+AC269+AD269+AE269+AF269</f>
        <v>0</v>
      </c>
      <c r="V269" s="5647"/>
      <c r="W269" s="5647"/>
      <c r="X269" s="5647"/>
      <c r="Y269" s="5647"/>
      <c r="Z269" s="5647"/>
      <c r="AA269" s="5647"/>
      <c r="AB269" s="5647"/>
      <c r="AC269" s="5647"/>
      <c r="AD269" s="5647"/>
      <c r="AE269" s="5647"/>
      <c r="AF269" s="5647"/>
      <c r="AG269" s="5571" t="s">
        <v>5925</v>
      </c>
      <c r="AH269" s="5570" t="s">
        <v>6450</v>
      </c>
      <c r="AI269" s="5609">
        <v>1</v>
      </c>
      <c r="AJ269" s="5609">
        <v>1</v>
      </c>
      <c r="AK269" s="5786">
        <v>42887</v>
      </c>
      <c r="AL269" s="5786">
        <v>43100</v>
      </c>
      <c r="AM269" s="5744">
        <v>1250000000</v>
      </c>
      <c r="AN269" s="5744">
        <v>816600000</v>
      </c>
      <c r="AO269" s="5574" t="s">
        <v>5487</v>
      </c>
    </row>
    <row r="270" spans="1:41" s="19" customFormat="1" ht="30" customHeight="1" x14ac:dyDescent="0.25">
      <c r="A270" s="5583" t="s">
        <v>161</v>
      </c>
      <c r="B270" s="5588" t="s">
        <v>5473</v>
      </c>
      <c r="C270" s="5586" t="s">
        <v>5566</v>
      </c>
      <c r="D270" s="5569">
        <v>149</v>
      </c>
      <c r="E270" s="5589" t="s">
        <v>5567</v>
      </c>
      <c r="F270" s="5575" t="s">
        <v>5568</v>
      </c>
      <c r="G270" s="5657">
        <v>50</v>
      </c>
      <c r="H270" s="5657" t="s">
        <v>0</v>
      </c>
      <c r="I270" s="5657">
        <v>200</v>
      </c>
      <c r="J270" s="5650">
        <v>200</v>
      </c>
      <c r="K270" s="5661"/>
      <c r="L270" s="5645">
        <f>+M270+N270+O270+P270+Q270+R270+S270+T270</f>
        <v>46595000</v>
      </c>
      <c r="M270" s="5646">
        <v>30056000</v>
      </c>
      <c r="N270" s="5646">
        <v>8942000</v>
      </c>
      <c r="O270" s="5646">
        <v>7597000</v>
      </c>
      <c r="P270" s="5646"/>
      <c r="Q270" s="5646"/>
      <c r="R270" s="5646"/>
      <c r="S270" s="5646"/>
      <c r="T270" s="5646"/>
      <c r="U270" s="5730">
        <f>V270+W270+X270+Y270+Z270+AA270+AB270+AC270+AD270+AE270+AF270</f>
        <v>44493000</v>
      </c>
      <c r="V270" s="5701">
        <v>29866000</v>
      </c>
      <c r="W270" s="5701">
        <v>14627000</v>
      </c>
      <c r="X270" s="5701"/>
      <c r="Y270" s="5701"/>
      <c r="Z270" s="5701"/>
      <c r="AA270" s="5701"/>
      <c r="AB270" s="5701"/>
      <c r="AC270" s="5701"/>
      <c r="AD270" s="5647"/>
      <c r="AE270" s="5647"/>
      <c r="AF270" s="5647"/>
      <c r="AG270" s="5571" t="s">
        <v>5926</v>
      </c>
      <c r="AH270" s="5570" t="s">
        <v>5927</v>
      </c>
      <c r="AI270" s="5609">
        <v>100</v>
      </c>
      <c r="AJ270" s="5609">
        <v>100</v>
      </c>
      <c r="AK270" s="5785">
        <v>42826</v>
      </c>
      <c r="AL270" s="5785">
        <v>43099</v>
      </c>
      <c r="AM270" s="5744">
        <v>46595000</v>
      </c>
      <c r="AN270" s="5744">
        <v>44493000</v>
      </c>
      <c r="AO270" s="5574" t="s">
        <v>5487</v>
      </c>
    </row>
    <row r="271" spans="1:41" s="19" customFormat="1" ht="30" customHeight="1" x14ac:dyDescent="0.25">
      <c r="A271" s="5583" t="s">
        <v>161</v>
      </c>
      <c r="B271" s="5588" t="s">
        <v>5473</v>
      </c>
      <c r="C271" s="5586" t="s">
        <v>5566</v>
      </c>
      <c r="D271" s="5569">
        <v>150</v>
      </c>
      <c r="E271" s="5597" t="s">
        <v>6547</v>
      </c>
      <c r="F271" s="5570" t="s">
        <v>6548</v>
      </c>
      <c r="G271" s="5657">
        <v>1</v>
      </c>
      <c r="H271" s="5657" t="s">
        <v>0</v>
      </c>
      <c r="I271" s="5657">
        <v>1</v>
      </c>
      <c r="J271" s="5650">
        <v>0.3</v>
      </c>
      <c r="K271" s="5661"/>
      <c r="L271" s="5645">
        <f t="shared" si="86"/>
        <v>106910000</v>
      </c>
      <c r="M271" s="5646">
        <v>82910000</v>
      </c>
      <c r="N271" s="5646">
        <v>24000000</v>
      </c>
      <c r="O271" s="5646"/>
      <c r="P271" s="5646"/>
      <c r="Q271" s="5646"/>
      <c r="R271" s="5646"/>
      <c r="S271" s="5646"/>
      <c r="T271" s="5646"/>
      <c r="U271" s="5730">
        <f>V271+W271+X271+Y271+Z271+AA271+AB271+AC271+AD271+AE271+AF271</f>
        <v>86060000</v>
      </c>
      <c r="V271" s="5701">
        <v>62060000</v>
      </c>
      <c r="W271" s="5701">
        <v>24000000</v>
      </c>
      <c r="X271" s="5647"/>
      <c r="Y271" s="5647"/>
      <c r="Z271" s="5647"/>
      <c r="AA271" s="5647"/>
      <c r="AB271" s="5647"/>
      <c r="AC271" s="5647"/>
      <c r="AD271" s="5647"/>
      <c r="AE271" s="5647"/>
      <c r="AF271" s="5647"/>
      <c r="AG271" s="5571" t="s">
        <v>5928</v>
      </c>
      <c r="AH271" s="5570" t="s">
        <v>6451</v>
      </c>
      <c r="AI271" s="5609">
        <v>500</v>
      </c>
      <c r="AJ271" s="5609">
        <v>500</v>
      </c>
      <c r="AK271" s="5785">
        <v>42826</v>
      </c>
      <c r="AL271" s="5785">
        <v>43099</v>
      </c>
      <c r="AM271" s="5744">
        <v>51968000</v>
      </c>
      <c r="AN271" s="5744">
        <v>31968000</v>
      </c>
      <c r="AO271" s="5574" t="s">
        <v>5487</v>
      </c>
    </row>
    <row r="272" spans="1:41" s="19" customFormat="1" ht="30" customHeight="1" x14ac:dyDescent="0.25">
      <c r="A272" s="5583" t="s">
        <v>161</v>
      </c>
      <c r="B272" s="5588" t="s">
        <v>5473</v>
      </c>
      <c r="C272" s="5586" t="s">
        <v>5566</v>
      </c>
      <c r="D272" s="5569">
        <v>150</v>
      </c>
      <c r="E272" s="5597" t="s">
        <v>6547</v>
      </c>
      <c r="F272" s="5570" t="s">
        <v>6548</v>
      </c>
      <c r="G272" s="5657"/>
      <c r="H272" s="5657" t="s">
        <v>0</v>
      </c>
      <c r="I272" s="5657">
        <v>1</v>
      </c>
      <c r="J272" s="5650">
        <v>0.3</v>
      </c>
      <c r="K272" s="5661"/>
      <c r="L272" s="5645"/>
      <c r="M272" s="5646"/>
      <c r="N272" s="5646"/>
      <c r="O272" s="5646"/>
      <c r="P272" s="5646"/>
      <c r="Q272" s="5646"/>
      <c r="R272" s="5646"/>
      <c r="S272" s="5646"/>
      <c r="T272" s="5646"/>
      <c r="U272" s="5697">
        <f>V272+W272+X272+Y272+Z272+AA272+AB272+AC272+AD272+AE272+AF272</f>
        <v>0</v>
      </c>
      <c r="V272" s="5647"/>
      <c r="W272" s="5647"/>
      <c r="X272" s="5647"/>
      <c r="Y272" s="5647"/>
      <c r="Z272" s="5647"/>
      <c r="AA272" s="5647"/>
      <c r="AB272" s="5647"/>
      <c r="AC272" s="5647"/>
      <c r="AD272" s="5647"/>
      <c r="AE272" s="5647"/>
      <c r="AF272" s="5647"/>
      <c r="AG272" s="5571" t="s">
        <v>5929</v>
      </c>
      <c r="AH272" s="5570" t="s">
        <v>5930</v>
      </c>
      <c r="AI272" s="5609">
        <v>100</v>
      </c>
      <c r="AJ272" s="5609">
        <v>10</v>
      </c>
      <c r="AK272" s="5785">
        <v>42826</v>
      </c>
      <c r="AL272" s="5785">
        <v>43099</v>
      </c>
      <c r="AM272" s="5744">
        <v>30000000</v>
      </c>
      <c r="AN272" s="5744">
        <v>30000000</v>
      </c>
      <c r="AO272" s="5574" t="s">
        <v>5487</v>
      </c>
    </row>
    <row r="273" spans="1:41" s="19" customFormat="1" ht="30" customHeight="1" x14ac:dyDescent="0.25">
      <c r="A273" s="5583" t="s">
        <v>161</v>
      </c>
      <c r="B273" s="5588" t="s">
        <v>5473</v>
      </c>
      <c r="C273" s="5586" t="s">
        <v>5566</v>
      </c>
      <c r="D273" s="5569">
        <v>150</v>
      </c>
      <c r="E273" s="5597" t="s">
        <v>6547</v>
      </c>
      <c r="F273" s="5570" t="s">
        <v>6548</v>
      </c>
      <c r="G273" s="5657">
        <v>1</v>
      </c>
      <c r="H273" s="5657" t="s">
        <v>0</v>
      </c>
      <c r="I273" s="5657">
        <v>1</v>
      </c>
      <c r="J273" s="5650">
        <v>0.3</v>
      </c>
      <c r="K273" s="5661"/>
      <c r="L273" s="5645"/>
      <c r="M273" s="5646"/>
      <c r="N273" s="5646"/>
      <c r="O273" s="5646"/>
      <c r="P273" s="5646"/>
      <c r="Q273" s="5646"/>
      <c r="R273" s="5646"/>
      <c r="S273" s="5646"/>
      <c r="T273" s="5646"/>
      <c r="U273" s="5697">
        <f>V273+W273+X273+Y273+Z273+AA273+AB273+AC273+AD273+AE273+AF273</f>
        <v>0</v>
      </c>
      <c r="V273" s="5647"/>
      <c r="W273" s="5647"/>
      <c r="X273" s="5647"/>
      <c r="Y273" s="5647"/>
      <c r="Z273" s="5647"/>
      <c r="AA273" s="5647"/>
      <c r="AB273" s="5647"/>
      <c r="AC273" s="5647"/>
      <c r="AD273" s="5647"/>
      <c r="AE273" s="5647"/>
      <c r="AF273" s="5647"/>
      <c r="AG273" s="5571" t="s">
        <v>5931</v>
      </c>
      <c r="AH273" s="5570" t="s">
        <v>5586</v>
      </c>
      <c r="AI273" s="5609">
        <v>100</v>
      </c>
      <c r="AJ273" s="5609">
        <v>100</v>
      </c>
      <c r="AK273" s="5786">
        <v>42864</v>
      </c>
      <c r="AL273" s="5785">
        <v>43099</v>
      </c>
      <c r="AM273" s="5744">
        <v>24942000</v>
      </c>
      <c r="AN273" s="5744">
        <v>24092000</v>
      </c>
      <c r="AO273" s="5574" t="s">
        <v>5487</v>
      </c>
    </row>
    <row r="274" spans="1:41" s="19" customFormat="1" ht="30" customHeight="1" x14ac:dyDescent="0.25">
      <c r="A274" s="5583" t="s">
        <v>161</v>
      </c>
      <c r="B274" s="5588" t="s">
        <v>5473</v>
      </c>
      <c r="C274" s="5586" t="s">
        <v>5566</v>
      </c>
      <c r="D274" s="5569">
        <v>151</v>
      </c>
      <c r="E274" s="5597" t="s">
        <v>5587</v>
      </c>
      <c r="F274" s="5570" t="s">
        <v>5588</v>
      </c>
      <c r="G274" s="5657">
        <v>0</v>
      </c>
      <c r="H274" s="5657" t="s">
        <v>1</v>
      </c>
      <c r="I274" s="5657">
        <v>100</v>
      </c>
      <c r="J274" s="5650">
        <v>100</v>
      </c>
      <c r="K274" s="5661"/>
      <c r="L274" s="5645">
        <f>+M274+N274+O274+P274+Q274+R274+S274+T274</f>
        <v>72272000</v>
      </c>
      <c r="M274" s="5646">
        <v>20868000</v>
      </c>
      <c r="N274" s="5646">
        <v>39404000</v>
      </c>
      <c r="O274" s="5646">
        <v>12000000</v>
      </c>
      <c r="P274" s="5646"/>
      <c r="Q274" s="5646"/>
      <c r="R274" s="5646"/>
      <c r="S274" s="5646"/>
      <c r="T274" s="5646"/>
      <c r="U274" s="5730">
        <f>V274+W274+X274+Y274+Z274+AA274+AB274+AC274+AD274+AE274+AF274</f>
        <v>54272000</v>
      </c>
      <c r="V274" s="5701">
        <v>12868000</v>
      </c>
      <c r="W274" s="5701">
        <v>39404000</v>
      </c>
      <c r="X274" s="5701">
        <v>2000000</v>
      </c>
      <c r="Y274" s="5701"/>
      <c r="Z274" s="5701"/>
      <c r="AA274" s="5701"/>
      <c r="AB274" s="5701"/>
      <c r="AC274" s="5701"/>
      <c r="AD274" s="5647"/>
      <c r="AE274" s="5647"/>
      <c r="AF274" s="5647"/>
      <c r="AG274" s="5571" t="s">
        <v>5932</v>
      </c>
      <c r="AH274" s="5570" t="s">
        <v>5589</v>
      </c>
      <c r="AI274" s="5611">
        <v>426</v>
      </c>
      <c r="AJ274" s="5611">
        <v>426</v>
      </c>
      <c r="AK274" s="5786">
        <v>42815</v>
      </c>
      <c r="AL274" s="5786">
        <v>43069</v>
      </c>
      <c r="AM274" s="5741">
        <v>41348334</v>
      </c>
      <c r="AN274" s="5741">
        <v>28424668</v>
      </c>
      <c r="AO274" s="5574" t="s">
        <v>5487</v>
      </c>
    </row>
    <row r="275" spans="1:41" s="19" customFormat="1" ht="30" customHeight="1" x14ac:dyDescent="0.25">
      <c r="A275" s="5583" t="s">
        <v>161</v>
      </c>
      <c r="B275" s="5588" t="s">
        <v>5473</v>
      </c>
      <c r="C275" s="5586" t="s">
        <v>5566</v>
      </c>
      <c r="D275" s="5569">
        <v>151</v>
      </c>
      <c r="E275" s="5597" t="s">
        <v>5587</v>
      </c>
      <c r="F275" s="5570" t="s">
        <v>5588</v>
      </c>
      <c r="G275" s="5657">
        <v>0</v>
      </c>
      <c r="H275" s="5657" t="s">
        <v>1</v>
      </c>
      <c r="I275" s="5657">
        <v>100</v>
      </c>
      <c r="J275" s="5650">
        <v>100</v>
      </c>
      <c r="K275" s="5661"/>
      <c r="L275" s="5645"/>
      <c r="M275" s="5646"/>
      <c r="N275" s="5646"/>
      <c r="O275" s="5646"/>
      <c r="P275" s="5646"/>
      <c r="Q275" s="5646"/>
      <c r="R275" s="5646"/>
      <c r="S275" s="5646"/>
      <c r="T275" s="5646"/>
      <c r="U275" s="5697">
        <f>V275+W275+X275+Y275+Z275+AA275+AB275+AC275+AD275+AE275+AF275</f>
        <v>0</v>
      </c>
      <c r="V275" s="5647"/>
      <c r="W275" s="5647"/>
      <c r="X275" s="5647"/>
      <c r="Y275" s="5647"/>
      <c r="Z275" s="5647"/>
      <c r="AA275" s="5647"/>
      <c r="AB275" s="5647"/>
      <c r="AC275" s="5647"/>
      <c r="AD275" s="5647"/>
      <c r="AE275" s="5647"/>
      <c r="AF275" s="5647"/>
      <c r="AG275" s="5571" t="s">
        <v>5933</v>
      </c>
      <c r="AH275" s="5571" t="s">
        <v>5593</v>
      </c>
      <c r="AI275" s="5679">
        <v>100</v>
      </c>
      <c r="AJ275" s="5679">
        <v>100</v>
      </c>
      <c r="AK275" s="5785">
        <v>42810</v>
      </c>
      <c r="AL275" s="5785">
        <v>43100</v>
      </c>
      <c r="AM275" s="5744">
        <v>10923666</v>
      </c>
      <c r="AN275" s="5744">
        <v>7722000</v>
      </c>
      <c r="AO275" s="5574" t="s">
        <v>5487</v>
      </c>
    </row>
    <row r="276" spans="1:41" s="19" customFormat="1" ht="30" customHeight="1" x14ac:dyDescent="0.25">
      <c r="A276" s="5583" t="s">
        <v>161</v>
      </c>
      <c r="B276" s="5588" t="s">
        <v>5473</v>
      </c>
      <c r="C276" s="5586" t="s">
        <v>5566</v>
      </c>
      <c r="D276" s="5569">
        <v>151</v>
      </c>
      <c r="E276" s="5597" t="s">
        <v>5587</v>
      </c>
      <c r="F276" s="5570" t="s">
        <v>5588</v>
      </c>
      <c r="G276" s="5657">
        <v>0</v>
      </c>
      <c r="H276" s="5657" t="s">
        <v>1</v>
      </c>
      <c r="I276" s="5657">
        <v>100</v>
      </c>
      <c r="J276" s="5650">
        <v>100</v>
      </c>
      <c r="K276" s="5661"/>
      <c r="L276" s="5645"/>
      <c r="M276" s="5646"/>
      <c r="N276" s="5646"/>
      <c r="O276" s="5646"/>
      <c r="P276" s="5646"/>
      <c r="Q276" s="5646"/>
      <c r="R276" s="5646"/>
      <c r="S276" s="5646"/>
      <c r="T276" s="5646"/>
      <c r="U276" s="5697">
        <f>V276+W276+X276+Y276+Z276+AA276+AB276+AC276+AD276+AE276+AF276</f>
        <v>0</v>
      </c>
      <c r="V276" s="5647"/>
      <c r="W276" s="5647"/>
      <c r="X276" s="5647"/>
      <c r="Y276" s="5647"/>
      <c r="Z276" s="5647"/>
      <c r="AA276" s="5647"/>
      <c r="AB276" s="5647"/>
      <c r="AC276" s="5647"/>
      <c r="AD276" s="5647"/>
      <c r="AE276" s="5647"/>
      <c r="AF276" s="5647"/>
      <c r="AG276" s="5571" t="s">
        <v>5934</v>
      </c>
      <c r="AH276" s="5571" t="s">
        <v>5596</v>
      </c>
      <c r="AI276" s="5660">
        <v>2</v>
      </c>
      <c r="AJ276" s="5660">
        <v>2</v>
      </c>
      <c r="AK276" s="5785">
        <v>42826</v>
      </c>
      <c r="AL276" s="5785">
        <v>43070</v>
      </c>
      <c r="AM276" s="5744">
        <v>20000000</v>
      </c>
      <c r="AN276" s="5744">
        <v>18125332</v>
      </c>
      <c r="AO276" s="5574" t="s">
        <v>5487</v>
      </c>
    </row>
    <row r="277" spans="1:41" s="19" customFormat="1" ht="30" customHeight="1" x14ac:dyDescent="0.25">
      <c r="A277" s="5583" t="s">
        <v>161</v>
      </c>
      <c r="B277" s="5588" t="s">
        <v>5473</v>
      </c>
      <c r="C277" s="5586" t="s">
        <v>5566</v>
      </c>
      <c r="D277" s="5569">
        <v>152</v>
      </c>
      <c r="E277" s="5597" t="s">
        <v>5601</v>
      </c>
      <c r="F277" s="5570" t="s">
        <v>5602</v>
      </c>
      <c r="G277" s="5657">
        <v>1</v>
      </c>
      <c r="H277" s="5657" t="s">
        <v>0</v>
      </c>
      <c r="I277" s="5657">
        <v>4</v>
      </c>
      <c r="J277" s="5650">
        <v>1</v>
      </c>
      <c r="K277" s="5661"/>
      <c r="L277" s="5645">
        <f>M277+N277+O277+P277+Q277+R277+S277+T277</f>
        <v>54638000</v>
      </c>
      <c r="M277" s="5646">
        <v>30638000</v>
      </c>
      <c r="N277" s="5646">
        <v>24000000</v>
      </c>
      <c r="O277" s="5678"/>
      <c r="P277" s="5646"/>
      <c r="Q277" s="5646"/>
      <c r="R277" s="5646"/>
      <c r="S277" s="5646"/>
      <c r="T277" s="5646"/>
      <c r="U277" s="5730">
        <f>V277+W277+X277+Y277+Z277+AA277+AB277+AC277+AD277+AE277+AF277</f>
        <v>54596000</v>
      </c>
      <c r="V277" s="5701">
        <v>30596000</v>
      </c>
      <c r="W277" s="5701">
        <v>24000000</v>
      </c>
      <c r="X277" s="5647"/>
      <c r="Y277" s="5647"/>
      <c r="Z277" s="5647"/>
      <c r="AA277" s="5647"/>
      <c r="AB277" s="5647"/>
      <c r="AC277" s="5647"/>
      <c r="AD277" s="5647"/>
      <c r="AE277" s="5647"/>
      <c r="AF277" s="5647"/>
      <c r="AG277" s="5571" t="s">
        <v>5935</v>
      </c>
      <c r="AH277" s="5570" t="s">
        <v>5936</v>
      </c>
      <c r="AI277" s="5609">
        <v>4</v>
      </c>
      <c r="AJ277" s="5609">
        <v>4</v>
      </c>
      <c r="AK277" s="5786">
        <v>42810</v>
      </c>
      <c r="AL277" s="5786">
        <v>43099</v>
      </c>
      <c r="AM277" s="5744">
        <v>54638000</v>
      </c>
      <c r="AN277" s="5744">
        <v>54596000</v>
      </c>
      <c r="AO277" s="5574" t="s">
        <v>5487</v>
      </c>
    </row>
    <row r="278" spans="1:41" s="19" customFormat="1" ht="30" customHeight="1" x14ac:dyDescent="0.25">
      <c r="A278" s="5583" t="s">
        <v>161</v>
      </c>
      <c r="B278" s="5588" t="s">
        <v>5473</v>
      </c>
      <c r="C278" s="5586" t="s">
        <v>5566</v>
      </c>
      <c r="D278" s="5569">
        <v>153</v>
      </c>
      <c r="E278" s="5589" t="s">
        <v>5605</v>
      </c>
      <c r="F278" s="5575" t="s">
        <v>5606</v>
      </c>
      <c r="G278" s="5657">
        <v>12000</v>
      </c>
      <c r="H278" s="5657" t="s">
        <v>0</v>
      </c>
      <c r="I278" s="5657">
        <v>36000</v>
      </c>
      <c r="J278" s="5650">
        <v>9000</v>
      </c>
      <c r="K278" s="5661"/>
      <c r="L278" s="5645">
        <f t="shared" si="86"/>
        <v>254601250</v>
      </c>
      <c r="M278" s="5646">
        <v>121211668</v>
      </c>
      <c r="N278" s="5646">
        <v>133389582</v>
      </c>
      <c r="O278" s="5646"/>
      <c r="P278" s="5646"/>
      <c r="Q278" s="5646"/>
      <c r="R278" s="5646"/>
      <c r="S278" s="5646"/>
      <c r="T278" s="5646"/>
      <c r="U278" s="5730">
        <f>V278+W278+X278+Y278+Z278+AA278+AB278+AC278+AD278+AE278+AF278</f>
        <v>139639151</v>
      </c>
      <c r="V278" s="5701">
        <v>26627351</v>
      </c>
      <c r="W278" s="5701">
        <v>113011800</v>
      </c>
      <c r="X278" s="5701"/>
      <c r="Y278" s="5701"/>
      <c r="Z278" s="5701"/>
      <c r="AA278" s="5701"/>
      <c r="AB278" s="5701"/>
      <c r="AC278" s="5701"/>
      <c r="AD278" s="5647"/>
      <c r="AE278" s="5647"/>
      <c r="AF278" s="5647"/>
      <c r="AG278" s="5571" t="s">
        <v>5937</v>
      </c>
      <c r="AH278" s="5570" t="s">
        <v>5589</v>
      </c>
      <c r="AI278" s="5609">
        <v>14226</v>
      </c>
      <c r="AJ278" s="5609">
        <v>6209</v>
      </c>
      <c r="AK278" s="5786">
        <v>42815</v>
      </c>
      <c r="AL278" s="5786">
        <v>43069</v>
      </c>
      <c r="AM278" s="5744">
        <v>254601250</v>
      </c>
      <c r="AN278" s="5744">
        <v>139639151</v>
      </c>
      <c r="AO278" s="5574" t="s">
        <v>5487</v>
      </c>
    </row>
    <row r="279" spans="1:41" s="19" customFormat="1" ht="30" customHeight="1" x14ac:dyDescent="0.25">
      <c r="A279" s="5583" t="s">
        <v>161</v>
      </c>
      <c r="B279" s="5588" t="s">
        <v>5473</v>
      </c>
      <c r="C279" s="5586" t="s">
        <v>5566</v>
      </c>
      <c r="D279" s="5569">
        <v>154</v>
      </c>
      <c r="E279" s="5589" t="s">
        <v>6549</v>
      </c>
      <c r="F279" s="5575" t="s">
        <v>5611</v>
      </c>
      <c r="G279" s="5657">
        <v>96</v>
      </c>
      <c r="H279" s="5657" t="s">
        <v>0</v>
      </c>
      <c r="I279" s="5657">
        <v>384</v>
      </c>
      <c r="J279" s="5650">
        <v>96</v>
      </c>
      <c r="K279" s="5661"/>
      <c r="L279" s="5645">
        <f t="shared" si="86"/>
        <v>33517000</v>
      </c>
      <c r="M279" s="5646">
        <v>33517000</v>
      </c>
      <c r="N279" s="5646"/>
      <c r="O279" s="5646"/>
      <c r="P279" s="5646"/>
      <c r="Q279" s="5646"/>
      <c r="R279" s="5646"/>
      <c r="S279" s="5646"/>
      <c r="T279" s="5646"/>
      <c r="U279" s="5730">
        <f>V279+W279+X279+Y279+Z279+AA279+AB279+AC279+AD279+AE279+AF279</f>
        <v>33517000</v>
      </c>
      <c r="V279" s="5647">
        <v>33517000</v>
      </c>
      <c r="W279" s="5647"/>
      <c r="X279" s="5647"/>
      <c r="Y279" s="5647"/>
      <c r="Z279" s="5647"/>
      <c r="AA279" s="5647"/>
      <c r="AB279" s="5647"/>
      <c r="AC279" s="5647"/>
      <c r="AD279" s="5647"/>
      <c r="AE279" s="5647"/>
      <c r="AF279" s="5647"/>
      <c r="AG279" s="5571" t="s">
        <v>5938</v>
      </c>
      <c r="AH279" s="5570" t="s">
        <v>5589</v>
      </c>
      <c r="AI279" s="5609">
        <v>12</v>
      </c>
      <c r="AJ279" s="5609">
        <v>12</v>
      </c>
      <c r="AK279" s="5786">
        <v>42804</v>
      </c>
      <c r="AL279" s="5786">
        <v>43100</v>
      </c>
      <c r="AM279" s="5744">
        <v>33517000</v>
      </c>
      <c r="AN279" s="5744">
        <v>33517000</v>
      </c>
      <c r="AO279" s="5574" t="s">
        <v>5487</v>
      </c>
    </row>
    <row r="280" spans="1:41" s="19" customFormat="1" ht="30" customHeight="1" x14ac:dyDescent="0.25">
      <c r="A280" s="5583" t="s">
        <v>161</v>
      </c>
      <c r="B280" s="5588" t="s">
        <v>5473</v>
      </c>
      <c r="C280" s="5586" t="s">
        <v>5566</v>
      </c>
      <c r="D280" s="5569">
        <v>155</v>
      </c>
      <c r="E280" s="5589" t="s">
        <v>6550</v>
      </c>
      <c r="F280" s="5575" t="s">
        <v>5615</v>
      </c>
      <c r="G280" s="5657">
        <v>95</v>
      </c>
      <c r="H280" s="5657" t="s">
        <v>1</v>
      </c>
      <c r="I280" s="5657">
        <v>95</v>
      </c>
      <c r="J280" s="5650">
        <v>95</v>
      </c>
      <c r="K280" s="5661"/>
      <c r="L280" s="5645">
        <f t="shared" si="86"/>
        <v>0</v>
      </c>
      <c r="M280" s="5646"/>
      <c r="N280" s="5646"/>
      <c r="O280" s="5646"/>
      <c r="P280" s="5646"/>
      <c r="Q280" s="5646"/>
      <c r="R280" s="5646"/>
      <c r="S280" s="5646"/>
      <c r="T280" s="5646"/>
      <c r="U280" s="5730">
        <f>V280+W280+X280+Y280+Z280+AA280+AB280+AC280+AD280+AE280+AF280</f>
        <v>0</v>
      </c>
      <c r="V280" s="5647"/>
      <c r="W280" s="5647"/>
      <c r="X280" s="5647"/>
      <c r="Y280" s="5647"/>
      <c r="Z280" s="5647"/>
      <c r="AA280" s="5647"/>
      <c r="AB280" s="5647"/>
      <c r="AC280" s="5647"/>
      <c r="AD280" s="5647"/>
      <c r="AE280" s="5647"/>
      <c r="AF280" s="5647"/>
      <c r="AG280" s="5571" t="s">
        <v>5939</v>
      </c>
      <c r="AH280" s="5570" t="s">
        <v>5616</v>
      </c>
      <c r="AI280" s="5609">
        <v>103</v>
      </c>
      <c r="AJ280" s="5609">
        <v>103</v>
      </c>
      <c r="AK280" s="5786">
        <v>42804</v>
      </c>
      <c r="AL280" s="5786">
        <v>43100</v>
      </c>
      <c r="AM280" s="5744">
        <v>0</v>
      </c>
      <c r="AN280" s="5744">
        <v>0</v>
      </c>
      <c r="AO280" s="5574" t="s">
        <v>5487</v>
      </c>
    </row>
    <row r="281" spans="1:41" s="19" customFormat="1" ht="30" customHeight="1" x14ac:dyDescent="0.25">
      <c r="A281" s="5583" t="s">
        <v>161</v>
      </c>
      <c r="B281" s="5588" t="s">
        <v>5473</v>
      </c>
      <c r="C281" s="5586" t="s">
        <v>5566</v>
      </c>
      <c r="D281" s="5569">
        <v>156</v>
      </c>
      <c r="E281" s="5589" t="s">
        <v>5617</v>
      </c>
      <c r="F281" s="5575" t="s">
        <v>5618</v>
      </c>
      <c r="G281" s="5657">
        <v>120</v>
      </c>
      <c r="H281" s="5657" t="s">
        <v>0</v>
      </c>
      <c r="I281" s="5657">
        <v>360</v>
      </c>
      <c r="J281" s="5650">
        <v>90</v>
      </c>
      <c r="K281" s="5661"/>
      <c r="L281" s="5645">
        <f>+M281+N281+O281+P281+Q281+R281+S281+T281</f>
        <v>33276000</v>
      </c>
      <c r="M281" s="5646">
        <v>13276000</v>
      </c>
      <c r="N281" s="5646">
        <v>20000000</v>
      </c>
      <c r="O281" s="5646"/>
      <c r="P281" s="5646"/>
      <c r="Q281" s="5646"/>
      <c r="R281" s="5646"/>
      <c r="S281" s="5646"/>
      <c r="T281" s="5646"/>
      <c r="U281" s="5730">
        <f>V281+W281+X281+Y281+Z281+AA281+AB281+AC281+AD281+AE281+AF281</f>
        <v>33276000</v>
      </c>
      <c r="V281" s="5647">
        <v>13276000</v>
      </c>
      <c r="W281" s="5647">
        <v>20000000</v>
      </c>
      <c r="X281" s="5647"/>
      <c r="Y281" s="5647"/>
      <c r="Z281" s="5647"/>
      <c r="AA281" s="5647"/>
      <c r="AB281" s="5647"/>
      <c r="AC281" s="5647"/>
      <c r="AD281" s="5647"/>
      <c r="AE281" s="5647"/>
      <c r="AF281" s="5647"/>
      <c r="AG281" s="5571" t="s">
        <v>5940</v>
      </c>
      <c r="AH281" s="5570" t="s">
        <v>5619</v>
      </c>
      <c r="AI281" s="5609">
        <v>240</v>
      </c>
      <c r="AJ281" s="5609">
        <v>240</v>
      </c>
      <c r="AK281" s="5786">
        <v>42809</v>
      </c>
      <c r="AL281" s="5786">
        <v>43069</v>
      </c>
      <c r="AM281" s="5744">
        <v>30276000</v>
      </c>
      <c r="AN281" s="5744">
        <v>30276000</v>
      </c>
      <c r="AO281" s="5574" t="s">
        <v>5487</v>
      </c>
    </row>
    <row r="282" spans="1:41" s="19" customFormat="1" ht="30" customHeight="1" x14ac:dyDescent="0.25">
      <c r="A282" s="5583" t="s">
        <v>161</v>
      </c>
      <c r="B282" s="5588" t="s">
        <v>5473</v>
      </c>
      <c r="C282" s="5586" t="s">
        <v>5566</v>
      </c>
      <c r="D282" s="5569">
        <v>156</v>
      </c>
      <c r="E282" s="5589" t="s">
        <v>5617</v>
      </c>
      <c r="F282" s="5575" t="s">
        <v>5618</v>
      </c>
      <c r="G282" s="5657">
        <v>120</v>
      </c>
      <c r="H282" s="5657" t="s">
        <v>0</v>
      </c>
      <c r="I282" s="5657">
        <v>360</v>
      </c>
      <c r="J282" s="5650">
        <v>90</v>
      </c>
      <c r="K282" s="5661"/>
      <c r="L282" s="5645"/>
      <c r="M282" s="5646"/>
      <c r="N282" s="5646"/>
      <c r="O282" s="5646"/>
      <c r="P282" s="5646"/>
      <c r="Q282" s="5646"/>
      <c r="R282" s="5646"/>
      <c r="S282" s="5646"/>
      <c r="T282" s="5646"/>
      <c r="U282" s="5697">
        <f>V282+W282+X282+Y282+Z282+AA282+AB282+AC282+AD282+AE282+AF282</f>
        <v>0</v>
      </c>
      <c r="V282" s="5647"/>
      <c r="W282" s="5647"/>
      <c r="X282" s="5647"/>
      <c r="Y282" s="5647"/>
      <c r="Z282" s="5647"/>
      <c r="AA282" s="5647"/>
      <c r="AB282" s="5647"/>
      <c r="AC282" s="5647"/>
      <c r="AD282" s="5647"/>
      <c r="AE282" s="5647"/>
      <c r="AF282" s="5647"/>
      <c r="AG282" s="5571" t="s">
        <v>5941</v>
      </c>
      <c r="AH282" s="5570" t="s">
        <v>6452</v>
      </c>
      <c r="AI282" s="5609">
        <v>1</v>
      </c>
      <c r="AJ282" s="5609">
        <v>1</v>
      </c>
      <c r="AK282" s="5785">
        <v>43009</v>
      </c>
      <c r="AL282" s="5785">
        <v>43039</v>
      </c>
      <c r="AM282" s="5744">
        <v>3000000</v>
      </c>
      <c r="AN282" s="5744">
        <v>3000000</v>
      </c>
      <c r="AO282" s="5574" t="s">
        <v>5487</v>
      </c>
    </row>
    <row r="283" spans="1:41" s="19" customFormat="1" ht="30" customHeight="1" x14ac:dyDescent="0.25">
      <c r="A283" s="5583" t="s">
        <v>161</v>
      </c>
      <c r="B283" s="5588" t="s">
        <v>5473</v>
      </c>
      <c r="C283" s="5586" t="s">
        <v>5566</v>
      </c>
      <c r="D283" s="5569">
        <v>157</v>
      </c>
      <c r="E283" s="5597" t="s">
        <v>6551</v>
      </c>
      <c r="F283" s="5570" t="s">
        <v>6552</v>
      </c>
      <c r="G283" s="5657">
        <v>182</v>
      </c>
      <c r="H283" s="5657" t="s">
        <v>0</v>
      </c>
      <c r="I283" s="5657">
        <v>800</v>
      </c>
      <c r="J283" s="5650">
        <v>200</v>
      </c>
      <c r="K283" s="5661"/>
      <c r="L283" s="5645">
        <f t="shared" si="86"/>
        <v>55080000</v>
      </c>
      <c r="M283" s="5646">
        <v>45080000</v>
      </c>
      <c r="N283" s="5646">
        <v>10000000</v>
      </c>
      <c r="O283" s="5646"/>
      <c r="P283" s="5646"/>
      <c r="Q283" s="5646"/>
      <c r="R283" s="5646"/>
      <c r="S283" s="5646"/>
      <c r="T283" s="5646"/>
      <c r="U283" s="5730">
        <f>V283+W283+X283+Y283+Z283+AA283+AB283+AC283+AD283+AE283+AF283</f>
        <v>54170000</v>
      </c>
      <c r="V283" s="5701">
        <v>44170000</v>
      </c>
      <c r="W283" s="5701">
        <v>10000000</v>
      </c>
      <c r="X283" s="5647"/>
      <c r="Y283" s="5647"/>
      <c r="Z283" s="5647"/>
      <c r="AA283" s="5647"/>
      <c r="AB283" s="5647"/>
      <c r="AC283" s="5647"/>
      <c r="AD283" s="5647"/>
      <c r="AE283" s="5647"/>
      <c r="AF283" s="5647"/>
      <c r="AG283" s="5571" t="s">
        <v>5625</v>
      </c>
      <c r="AH283" s="5570" t="s">
        <v>5589</v>
      </c>
      <c r="AI283" s="5609">
        <v>271</v>
      </c>
      <c r="AJ283" s="5609">
        <v>200</v>
      </c>
      <c r="AK283" s="5786">
        <v>42807</v>
      </c>
      <c r="AL283" s="5786">
        <v>43100</v>
      </c>
      <c r="AM283" s="5744">
        <v>55080000</v>
      </c>
      <c r="AN283" s="5744">
        <v>54170000</v>
      </c>
      <c r="AO283" s="5574" t="s">
        <v>5487</v>
      </c>
    </row>
    <row r="284" spans="1:41" s="1241" customFormat="1" ht="30" customHeight="1" x14ac:dyDescent="0.2">
      <c r="A284" s="5583" t="s">
        <v>161</v>
      </c>
      <c r="B284" s="5718" t="s">
        <v>3809</v>
      </c>
      <c r="C284" s="5720" t="s">
        <v>3810</v>
      </c>
      <c r="D284" s="5585">
        <v>158</v>
      </c>
      <c r="E284" s="5589" t="s">
        <v>3811</v>
      </c>
      <c r="F284" s="5575" t="s">
        <v>3812</v>
      </c>
      <c r="G284" s="5681">
        <v>0</v>
      </c>
      <c r="H284" s="5681" t="s">
        <v>0</v>
      </c>
      <c r="I284" s="5681">
        <v>700</v>
      </c>
      <c r="J284" s="5663">
        <v>300</v>
      </c>
      <c r="K284" s="5709"/>
      <c r="L284" s="5682">
        <f t="shared" ref="L284" si="87">+M284+N284+O284+P284+Q284+R284+S284+T284</f>
        <v>600000000</v>
      </c>
      <c r="M284" s="5646">
        <v>600000000</v>
      </c>
      <c r="N284" s="5646"/>
      <c r="O284" s="5646"/>
      <c r="P284" s="5646"/>
      <c r="Q284" s="5646"/>
      <c r="R284" s="5646"/>
      <c r="S284" s="5666"/>
      <c r="T284" s="5666"/>
      <c r="U284" s="5735">
        <f>V284+W284+X284+Y284+Z284+AA284+AB284+AC284+AD284+AE284+AF284</f>
        <v>600000000</v>
      </c>
      <c r="V284" s="5701">
        <v>600000000</v>
      </c>
      <c r="W284" s="5701"/>
      <c r="X284" s="5701"/>
      <c r="Y284" s="5701"/>
      <c r="Z284" s="5701"/>
      <c r="AA284" s="5701"/>
      <c r="AB284" s="5772"/>
      <c r="AC284" s="5772"/>
      <c r="AD284" s="5772"/>
      <c r="AE284" s="5772"/>
      <c r="AF284" s="5772"/>
      <c r="AG284" s="5571" t="s">
        <v>5806</v>
      </c>
      <c r="AH284" s="5570" t="s">
        <v>6453</v>
      </c>
      <c r="AI284" s="5656">
        <v>300</v>
      </c>
      <c r="AJ284" s="5656">
        <v>220</v>
      </c>
      <c r="AK284" s="5785">
        <v>42552</v>
      </c>
      <c r="AL284" s="5785">
        <v>43069</v>
      </c>
      <c r="AM284" s="5741">
        <v>536069450</v>
      </c>
      <c r="AN284" s="5741">
        <v>536069450</v>
      </c>
      <c r="AO284" s="5574" t="s">
        <v>3819</v>
      </c>
    </row>
    <row r="285" spans="1:41" ht="30" customHeight="1" x14ac:dyDescent="0.2">
      <c r="A285" s="5583" t="s">
        <v>161</v>
      </c>
      <c r="B285" s="5581" t="s">
        <v>3809</v>
      </c>
      <c r="C285" s="5582" t="s">
        <v>3810</v>
      </c>
      <c r="D285" s="5569">
        <v>158</v>
      </c>
      <c r="E285" s="5589" t="s">
        <v>3811</v>
      </c>
      <c r="F285" s="5575" t="s">
        <v>3812</v>
      </c>
      <c r="G285" s="5657">
        <v>0</v>
      </c>
      <c r="H285" s="5657" t="s">
        <v>0</v>
      </c>
      <c r="I285" s="5657">
        <v>700</v>
      </c>
      <c r="J285" s="5650">
        <v>300</v>
      </c>
      <c r="K285" s="5568"/>
      <c r="L285" s="5645"/>
      <c r="M285" s="5646"/>
      <c r="N285" s="5646"/>
      <c r="O285" s="5646"/>
      <c r="P285" s="5646"/>
      <c r="Q285" s="5646"/>
      <c r="R285" s="5646"/>
      <c r="S285" s="5646"/>
      <c r="T285" s="5646"/>
      <c r="U285" s="5731">
        <f>V285+W285+X285+Y285+Z285+AA285+AB285+AC285+AD285+AE285+AF285</f>
        <v>0</v>
      </c>
      <c r="V285" s="5647"/>
      <c r="W285" s="5647"/>
      <c r="X285" s="5647"/>
      <c r="Y285" s="5647"/>
      <c r="Z285" s="5647"/>
      <c r="AA285" s="5647"/>
      <c r="AB285" s="5647"/>
      <c r="AC285" s="5647"/>
      <c r="AD285" s="5647"/>
      <c r="AE285" s="5647"/>
      <c r="AF285" s="5647"/>
      <c r="AG285" s="5571" t="s">
        <v>5942</v>
      </c>
      <c r="AH285" s="5570" t="s">
        <v>3822</v>
      </c>
      <c r="AI285" s="5609">
        <v>100</v>
      </c>
      <c r="AJ285" s="5609">
        <f>AJ284*100/300</f>
        <v>73.333333333333329</v>
      </c>
      <c r="AK285" s="5785">
        <v>42736</v>
      </c>
      <c r="AL285" s="5785">
        <v>43100</v>
      </c>
      <c r="AM285" s="5741">
        <v>63930550</v>
      </c>
      <c r="AN285" s="5741">
        <v>63930550</v>
      </c>
      <c r="AO285" s="5574" t="s">
        <v>3819</v>
      </c>
    </row>
    <row r="286" spans="1:41" s="1241" customFormat="1" ht="30" customHeight="1" x14ac:dyDescent="0.2">
      <c r="A286" s="5583" t="s">
        <v>161</v>
      </c>
      <c r="B286" s="5718" t="s">
        <v>3809</v>
      </c>
      <c r="C286" s="5720" t="s">
        <v>3810</v>
      </c>
      <c r="D286" s="5585">
        <v>159</v>
      </c>
      <c r="E286" s="5589" t="s">
        <v>6553</v>
      </c>
      <c r="F286" s="5575" t="s">
        <v>3845</v>
      </c>
      <c r="G286" s="5681">
        <v>111</v>
      </c>
      <c r="H286" s="5681" t="s">
        <v>0</v>
      </c>
      <c r="I286" s="5681">
        <v>120</v>
      </c>
      <c r="J286" s="5663">
        <v>19</v>
      </c>
      <c r="K286" s="5709" t="s">
        <v>3846</v>
      </c>
      <c r="L286" s="5682">
        <f t="shared" ref="L286:L295" si="88">+M286+N286+O286+P286+Q286+R286+S286+T286</f>
        <v>1374174175</v>
      </c>
      <c r="M286" s="5646">
        <v>966566248</v>
      </c>
      <c r="N286" s="5646"/>
      <c r="O286" s="5646"/>
      <c r="P286" s="5646"/>
      <c r="Q286" s="5646">
        <v>407607927</v>
      </c>
      <c r="R286" s="5646"/>
      <c r="S286" s="5646"/>
      <c r="T286" s="5646"/>
      <c r="U286" s="5735">
        <f>V286+W286+X286+Y286+Z286+AA286+AB286+AC286+AD286+AE286+AF286</f>
        <v>832907156</v>
      </c>
      <c r="V286" s="5701">
        <v>832907156</v>
      </c>
      <c r="W286" s="5701"/>
      <c r="X286" s="5701"/>
      <c r="Y286" s="5701"/>
      <c r="Z286" s="5701"/>
      <c r="AA286" s="5701"/>
      <c r="AB286" s="5701"/>
      <c r="AC286" s="5701"/>
      <c r="AD286" s="5772"/>
      <c r="AE286" s="5772"/>
      <c r="AF286" s="5772"/>
      <c r="AG286" s="5571" t="s">
        <v>6732</v>
      </c>
      <c r="AH286" s="5584" t="s">
        <v>6454</v>
      </c>
      <c r="AI286" s="5671">
        <v>39</v>
      </c>
      <c r="AJ286" s="5671">
        <v>40</v>
      </c>
      <c r="AK286" s="5785">
        <v>42917</v>
      </c>
      <c r="AL286" s="5785">
        <v>43069</v>
      </c>
      <c r="AM286" s="5741">
        <v>306507870</v>
      </c>
      <c r="AN286" s="5741">
        <v>11488333</v>
      </c>
      <c r="AO286" s="5574" t="s">
        <v>3819</v>
      </c>
    </row>
    <row r="287" spans="1:41" ht="30" customHeight="1" x14ac:dyDescent="0.2">
      <c r="A287" s="5583" t="s">
        <v>161</v>
      </c>
      <c r="B287" s="5718" t="s">
        <v>3809</v>
      </c>
      <c r="C287" s="5720" t="s">
        <v>3810</v>
      </c>
      <c r="D287" s="5585">
        <v>159</v>
      </c>
      <c r="E287" s="5589" t="s">
        <v>6553</v>
      </c>
      <c r="F287" s="5575" t="s">
        <v>3845</v>
      </c>
      <c r="G287" s="5681">
        <v>111</v>
      </c>
      <c r="H287" s="5681" t="s">
        <v>0</v>
      </c>
      <c r="I287" s="5681">
        <v>120</v>
      </c>
      <c r="J287" s="5663">
        <v>19</v>
      </c>
      <c r="K287" s="5709"/>
      <c r="L287" s="5682"/>
      <c r="M287" s="5666"/>
      <c r="N287" s="5666"/>
      <c r="O287" s="5666"/>
      <c r="P287" s="5666"/>
      <c r="Q287" s="5666"/>
      <c r="R287" s="5666"/>
      <c r="S287" s="5666"/>
      <c r="T287" s="5666"/>
      <c r="U287" s="5735">
        <f>V287+W287+X287+Y287+Z287+AA287+AB287+AC287+AD287+AE287+AF287</f>
        <v>0</v>
      </c>
      <c r="V287" s="5772"/>
      <c r="W287" s="5772"/>
      <c r="X287" s="5772"/>
      <c r="Y287" s="5772"/>
      <c r="Z287" s="5772"/>
      <c r="AA287" s="5772"/>
      <c r="AB287" s="5772"/>
      <c r="AC287" s="5772"/>
      <c r="AD287" s="5772"/>
      <c r="AE287" s="5772"/>
      <c r="AF287" s="5772"/>
      <c r="AG287" s="5571" t="s">
        <v>5943</v>
      </c>
      <c r="AH287" s="5570" t="s">
        <v>329</v>
      </c>
      <c r="AI287" s="5609">
        <v>100</v>
      </c>
      <c r="AJ287" s="5671">
        <f>40*100/39</f>
        <v>102.56410256410257</v>
      </c>
      <c r="AK287" s="5785">
        <v>42917</v>
      </c>
      <c r="AL287" s="5785">
        <v>43069</v>
      </c>
      <c r="AM287" s="5741">
        <v>93197659</v>
      </c>
      <c r="AN287" s="5741">
        <v>11488333</v>
      </c>
      <c r="AO287" s="5574" t="s">
        <v>3819</v>
      </c>
    </row>
    <row r="288" spans="1:41" ht="30" customHeight="1" x14ac:dyDescent="0.2">
      <c r="A288" s="5583" t="s">
        <v>161</v>
      </c>
      <c r="B288" s="5718" t="s">
        <v>3809</v>
      </c>
      <c r="C288" s="5720" t="s">
        <v>3810</v>
      </c>
      <c r="D288" s="5585">
        <v>159</v>
      </c>
      <c r="E288" s="5589" t="s">
        <v>6553</v>
      </c>
      <c r="F288" s="5575" t="s">
        <v>3845</v>
      </c>
      <c r="G288" s="5681">
        <v>111</v>
      </c>
      <c r="H288" s="5681" t="s">
        <v>0</v>
      </c>
      <c r="I288" s="5681">
        <v>120</v>
      </c>
      <c r="J288" s="5663">
        <v>19</v>
      </c>
      <c r="K288" s="5709"/>
      <c r="L288" s="5682"/>
      <c r="M288" s="5666"/>
      <c r="N288" s="5666"/>
      <c r="O288" s="5666"/>
      <c r="P288" s="5666"/>
      <c r="Q288" s="5666"/>
      <c r="R288" s="5666"/>
      <c r="S288" s="5666"/>
      <c r="T288" s="5666"/>
      <c r="U288" s="5735">
        <f>V288+W288+X288+Y288+Z288+AA288+AB288+AC288+AD288+AE288+AF288</f>
        <v>0</v>
      </c>
      <c r="V288" s="5772"/>
      <c r="W288" s="5772"/>
      <c r="X288" s="5772"/>
      <c r="Y288" s="5772"/>
      <c r="Z288" s="5772"/>
      <c r="AA288" s="5772"/>
      <c r="AB288" s="5772"/>
      <c r="AC288" s="5772"/>
      <c r="AD288" s="5772"/>
      <c r="AE288" s="5772"/>
      <c r="AF288" s="5772"/>
      <c r="AG288" s="5571" t="s">
        <v>5944</v>
      </c>
      <c r="AH288" s="5570" t="s">
        <v>1730</v>
      </c>
      <c r="AI288" s="5609">
        <v>100</v>
      </c>
      <c r="AJ288" s="5671">
        <f t="shared" ref="AJ288:AJ289" si="89">40*100/39</f>
        <v>102.56410256410257</v>
      </c>
      <c r="AK288" s="5785">
        <v>42736</v>
      </c>
      <c r="AL288" s="5785">
        <v>43100</v>
      </c>
      <c r="AM288" s="5741">
        <v>124344876</v>
      </c>
      <c r="AN288" s="5741">
        <v>6026667</v>
      </c>
      <c r="AO288" s="5574" t="s">
        <v>3819</v>
      </c>
    </row>
    <row r="289" spans="1:42" ht="30" customHeight="1" x14ac:dyDescent="0.2">
      <c r="A289" s="5583" t="s">
        <v>161</v>
      </c>
      <c r="B289" s="5718" t="s">
        <v>3809</v>
      </c>
      <c r="C289" s="5720" t="s">
        <v>3810</v>
      </c>
      <c r="D289" s="5585">
        <v>159</v>
      </c>
      <c r="E289" s="5589" t="s">
        <v>6553</v>
      </c>
      <c r="F289" s="5575" t="s">
        <v>3845</v>
      </c>
      <c r="G289" s="5681">
        <v>111</v>
      </c>
      <c r="H289" s="5681" t="s">
        <v>0</v>
      </c>
      <c r="I289" s="5681">
        <v>120</v>
      </c>
      <c r="J289" s="5663">
        <v>19</v>
      </c>
      <c r="K289" s="5709"/>
      <c r="L289" s="5682"/>
      <c r="M289" s="5666"/>
      <c r="N289" s="5666"/>
      <c r="O289" s="5666"/>
      <c r="P289" s="5666"/>
      <c r="Q289" s="5666"/>
      <c r="R289" s="5666"/>
      <c r="S289" s="5666"/>
      <c r="T289" s="5666"/>
      <c r="U289" s="5735">
        <f>V289+W289+X289+Y289+Z289+AA289+AB289+AC289+AD289+AE289+AF289</f>
        <v>0</v>
      </c>
      <c r="V289" s="5772"/>
      <c r="W289" s="5772"/>
      <c r="X289" s="5772"/>
      <c r="Y289" s="5772"/>
      <c r="Z289" s="5772"/>
      <c r="AA289" s="5772"/>
      <c r="AB289" s="5772"/>
      <c r="AC289" s="5772"/>
      <c r="AD289" s="5772"/>
      <c r="AE289" s="5772"/>
      <c r="AF289" s="5772"/>
      <c r="AG289" s="5571" t="s">
        <v>5945</v>
      </c>
      <c r="AH289" s="5570" t="s">
        <v>5946</v>
      </c>
      <c r="AI289" s="5609">
        <v>100</v>
      </c>
      <c r="AJ289" s="5671">
        <f t="shared" si="89"/>
        <v>102.56410256410257</v>
      </c>
      <c r="AK289" s="5785">
        <v>42917</v>
      </c>
      <c r="AL289" s="5785">
        <v>42979</v>
      </c>
      <c r="AM289" s="5741">
        <v>203723770</v>
      </c>
      <c r="AN289" s="5741">
        <v>203723770</v>
      </c>
      <c r="AO289" s="5574" t="s">
        <v>3819</v>
      </c>
    </row>
    <row r="290" spans="1:42" ht="30" customHeight="1" x14ac:dyDescent="0.2">
      <c r="A290" s="5583" t="s">
        <v>161</v>
      </c>
      <c r="B290" s="5718" t="s">
        <v>3809</v>
      </c>
      <c r="C290" s="5720" t="s">
        <v>3810</v>
      </c>
      <c r="D290" s="5585">
        <v>159</v>
      </c>
      <c r="E290" s="5589" t="s">
        <v>6553</v>
      </c>
      <c r="F290" s="5575" t="s">
        <v>3845</v>
      </c>
      <c r="G290" s="5681">
        <v>111</v>
      </c>
      <c r="H290" s="5681" t="s">
        <v>0</v>
      </c>
      <c r="I290" s="5681">
        <v>120</v>
      </c>
      <c r="J290" s="5663">
        <v>19</v>
      </c>
      <c r="K290" s="5709"/>
      <c r="L290" s="5682"/>
      <c r="M290" s="5666"/>
      <c r="N290" s="5666"/>
      <c r="O290" s="5666"/>
      <c r="P290" s="5666"/>
      <c r="Q290" s="5666"/>
      <c r="R290" s="5666"/>
      <c r="S290" s="5666"/>
      <c r="T290" s="5666"/>
      <c r="U290" s="5735"/>
      <c r="V290" s="5772"/>
      <c r="W290" s="5772"/>
      <c r="X290" s="5772"/>
      <c r="Y290" s="5772"/>
      <c r="Z290" s="5772"/>
      <c r="AA290" s="5772"/>
      <c r="AB290" s="5772"/>
      <c r="AC290" s="5772"/>
      <c r="AD290" s="5772"/>
      <c r="AE290" s="5772"/>
      <c r="AF290" s="5772"/>
      <c r="AG290" s="5571" t="s">
        <v>5947</v>
      </c>
      <c r="AH290" s="5570" t="s">
        <v>5948</v>
      </c>
      <c r="AI290" s="5609">
        <v>22</v>
      </c>
      <c r="AJ290" s="5609">
        <v>0</v>
      </c>
      <c r="AK290" s="5786">
        <v>42745</v>
      </c>
      <c r="AL290" s="5786">
        <v>42772</v>
      </c>
      <c r="AM290" s="5741">
        <v>600000000</v>
      </c>
      <c r="AN290" s="5741">
        <v>595765741</v>
      </c>
      <c r="AO290" s="5574" t="s">
        <v>3819</v>
      </c>
    </row>
    <row r="291" spans="1:42" ht="30" customHeight="1" x14ac:dyDescent="0.2">
      <c r="A291" s="5583" t="s">
        <v>161</v>
      </c>
      <c r="B291" s="5718" t="s">
        <v>3809</v>
      </c>
      <c r="C291" s="5582" t="s">
        <v>3810</v>
      </c>
      <c r="D291" s="5569">
        <v>159</v>
      </c>
      <c r="E291" s="5589" t="s">
        <v>6553</v>
      </c>
      <c r="F291" s="5575" t="s">
        <v>3845</v>
      </c>
      <c r="G291" s="5657">
        <v>111</v>
      </c>
      <c r="H291" s="5657" t="s">
        <v>0</v>
      </c>
      <c r="I291" s="5657">
        <v>120</v>
      </c>
      <c r="J291" s="5650">
        <v>19</v>
      </c>
      <c r="K291" s="5568"/>
      <c r="L291" s="5645"/>
      <c r="M291" s="5646"/>
      <c r="N291" s="5646"/>
      <c r="O291" s="5646"/>
      <c r="P291" s="5646"/>
      <c r="Q291" s="5646"/>
      <c r="R291" s="5646"/>
      <c r="S291" s="5646"/>
      <c r="T291" s="5646"/>
      <c r="U291" s="5731">
        <f>V291+W291+X291+Y291+Z291+AA291+AB291+AC291+AD291+AE291+AF291</f>
        <v>0</v>
      </c>
      <c r="V291" s="5647"/>
      <c r="W291" s="5647"/>
      <c r="X291" s="5647"/>
      <c r="Y291" s="5647"/>
      <c r="Z291" s="5647"/>
      <c r="AA291" s="5647"/>
      <c r="AB291" s="5647"/>
      <c r="AC291" s="5647"/>
      <c r="AD291" s="5647"/>
      <c r="AE291" s="5647"/>
      <c r="AF291" s="5647"/>
      <c r="AG291" s="5571" t="s">
        <v>6554</v>
      </c>
      <c r="AH291" s="5570" t="s">
        <v>329</v>
      </c>
      <c r="AI291" s="5609">
        <v>100</v>
      </c>
      <c r="AJ291" s="5609">
        <v>100</v>
      </c>
      <c r="AK291" s="5786">
        <v>42736</v>
      </c>
      <c r="AL291" s="5786">
        <v>43100</v>
      </c>
      <c r="AM291" s="5747">
        <v>46400000</v>
      </c>
      <c r="AN291" s="5747">
        <v>4414312</v>
      </c>
      <c r="AO291" s="5574" t="s">
        <v>3819</v>
      </c>
    </row>
    <row r="292" spans="1:42" s="1241" customFormat="1" ht="30" customHeight="1" x14ac:dyDescent="0.2">
      <c r="A292" s="5583" t="s">
        <v>161</v>
      </c>
      <c r="B292" s="5718" t="s">
        <v>3809</v>
      </c>
      <c r="C292" s="5720" t="s">
        <v>3810</v>
      </c>
      <c r="D292" s="5585">
        <v>160</v>
      </c>
      <c r="E292" s="5589" t="s">
        <v>3880</v>
      </c>
      <c r="F292" s="5575" t="s">
        <v>3881</v>
      </c>
      <c r="G292" s="5681">
        <v>48</v>
      </c>
      <c r="H292" s="5681" t="s">
        <v>0</v>
      </c>
      <c r="I292" s="5681">
        <v>60</v>
      </c>
      <c r="J292" s="5663">
        <v>20</v>
      </c>
      <c r="K292" s="5709" t="s">
        <v>3882</v>
      </c>
      <c r="L292" s="5682">
        <f t="shared" si="88"/>
        <v>26374200</v>
      </c>
      <c r="M292" s="5646">
        <v>26374200</v>
      </c>
      <c r="N292" s="5646"/>
      <c r="O292" s="5646"/>
      <c r="P292" s="5646"/>
      <c r="Q292" s="5646"/>
      <c r="R292" s="5646"/>
      <c r="S292" s="5646"/>
      <c r="T292" s="5646"/>
      <c r="U292" s="5731">
        <f>V292+W292+X292+Y292+Z292+AA292+AB292+AC292+AD292+AE292+AF292</f>
        <v>26374200</v>
      </c>
      <c r="V292" s="5701">
        <v>26374200</v>
      </c>
      <c r="W292" s="5701"/>
      <c r="X292" s="5701"/>
      <c r="Y292" s="5701"/>
      <c r="Z292" s="5701"/>
      <c r="AA292" s="5701"/>
      <c r="AB292" s="5701"/>
      <c r="AC292" s="5701"/>
      <c r="AD292" s="5772"/>
      <c r="AE292" s="5772"/>
      <c r="AF292" s="5772"/>
      <c r="AG292" s="5571" t="s">
        <v>5949</v>
      </c>
      <c r="AH292" s="5570" t="s">
        <v>6455</v>
      </c>
      <c r="AI292" s="5609">
        <v>20</v>
      </c>
      <c r="AJ292" s="5609">
        <v>45</v>
      </c>
      <c r="AK292" s="5785">
        <v>42758</v>
      </c>
      <c r="AL292" s="5785">
        <v>43100</v>
      </c>
      <c r="AM292" s="5741">
        <v>26374200</v>
      </c>
      <c r="AN292" s="5747">
        <v>26374200</v>
      </c>
      <c r="AO292" s="5574" t="s">
        <v>3819</v>
      </c>
    </row>
    <row r="293" spans="1:42" s="1241" customFormat="1" ht="30" customHeight="1" x14ac:dyDescent="0.2">
      <c r="A293" s="5583" t="s">
        <v>161</v>
      </c>
      <c r="B293" s="5718" t="s">
        <v>3809</v>
      </c>
      <c r="C293" s="5720" t="s">
        <v>3810</v>
      </c>
      <c r="D293" s="5585">
        <v>161</v>
      </c>
      <c r="E293" s="5589" t="s">
        <v>3886</v>
      </c>
      <c r="F293" s="5575" t="s">
        <v>3887</v>
      </c>
      <c r="G293" s="5681">
        <v>204</v>
      </c>
      <c r="H293" s="5681" t="s">
        <v>0</v>
      </c>
      <c r="I293" s="5681">
        <v>300</v>
      </c>
      <c r="J293" s="5663">
        <v>86</v>
      </c>
      <c r="K293" s="5709" t="s">
        <v>3888</v>
      </c>
      <c r="L293" s="5682">
        <f t="shared" si="88"/>
        <v>349777346</v>
      </c>
      <c r="M293" s="5646">
        <v>349777346</v>
      </c>
      <c r="N293" s="5646"/>
      <c r="O293" s="5646"/>
      <c r="P293" s="5646"/>
      <c r="Q293" s="5646"/>
      <c r="R293" s="5646"/>
      <c r="S293" s="5666"/>
      <c r="T293" s="5666"/>
      <c r="U293" s="5735">
        <f>V293+W293+X293+Y293+Z293+AA293+AB293+AC293+AD293+AE293+AF293</f>
        <v>344279468</v>
      </c>
      <c r="V293" s="5701">
        <v>344279468</v>
      </c>
      <c r="W293" s="5701"/>
      <c r="X293" s="5701"/>
      <c r="Y293" s="5701"/>
      <c r="Z293" s="5701"/>
      <c r="AA293" s="5701"/>
      <c r="AB293" s="5701"/>
      <c r="AC293" s="5772"/>
      <c r="AD293" s="5772"/>
      <c r="AE293" s="5772"/>
      <c r="AF293" s="5772"/>
      <c r="AG293" s="5571" t="s">
        <v>5950</v>
      </c>
      <c r="AH293" s="5570" t="s">
        <v>6456</v>
      </c>
      <c r="AI293" s="5609">
        <v>86</v>
      </c>
      <c r="AJ293" s="5609">
        <v>40</v>
      </c>
      <c r="AK293" s="5785">
        <v>42917</v>
      </c>
      <c r="AL293" s="5785">
        <v>43069</v>
      </c>
      <c r="AM293" s="5741">
        <v>349777346</v>
      </c>
      <c r="AN293" s="5741">
        <v>344279468</v>
      </c>
      <c r="AO293" s="5574" t="s">
        <v>3819</v>
      </c>
    </row>
    <row r="294" spans="1:42" s="1241" customFormat="1" ht="30" customHeight="1" x14ac:dyDescent="0.2">
      <c r="A294" s="5583" t="s">
        <v>161</v>
      </c>
      <c r="B294" s="5718" t="s">
        <v>3809</v>
      </c>
      <c r="C294" s="5720" t="s">
        <v>3810</v>
      </c>
      <c r="D294" s="5585">
        <v>162</v>
      </c>
      <c r="E294" s="5589" t="s">
        <v>3897</v>
      </c>
      <c r="F294" s="5575" t="s">
        <v>6705</v>
      </c>
      <c r="G294" s="5681">
        <v>0</v>
      </c>
      <c r="H294" s="5681" t="s">
        <v>0</v>
      </c>
      <c r="I294" s="5681">
        <v>1</v>
      </c>
      <c r="J294" s="5663">
        <v>0.5</v>
      </c>
      <c r="K294" s="5709"/>
      <c r="L294" s="5682">
        <f t="shared" si="88"/>
        <v>42442269</v>
      </c>
      <c r="M294" s="5646">
        <v>42442269</v>
      </c>
      <c r="N294" s="5646"/>
      <c r="O294" s="5646"/>
      <c r="P294" s="5646"/>
      <c r="Q294" s="5646"/>
      <c r="R294" s="5646"/>
      <c r="S294" s="5646"/>
      <c r="T294" s="5666"/>
      <c r="U294" s="5735">
        <f>V294+W294+X294+Y294+Z294+AA294+AB294+AC294+AD294+AE294+AF294</f>
        <v>42442269</v>
      </c>
      <c r="V294" s="5701">
        <v>42442269</v>
      </c>
      <c r="W294" s="5701"/>
      <c r="X294" s="5701"/>
      <c r="Y294" s="5701"/>
      <c r="Z294" s="5772"/>
      <c r="AA294" s="5772"/>
      <c r="AB294" s="5772"/>
      <c r="AC294" s="5772"/>
      <c r="AD294" s="5772"/>
      <c r="AE294" s="5772"/>
      <c r="AF294" s="5772"/>
      <c r="AG294" s="5571" t="s">
        <v>3901</v>
      </c>
      <c r="AH294" s="5570" t="s">
        <v>4703</v>
      </c>
      <c r="AI294" s="5609">
        <v>100</v>
      </c>
      <c r="AJ294" s="5609">
        <v>100</v>
      </c>
      <c r="AK294" s="5785">
        <v>42736</v>
      </c>
      <c r="AL294" s="5785">
        <v>42901</v>
      </c>
      <c r="AM294" s="5741">
        <v>42442269</v>
      </c>
      <c r="AN294" s="5741">
        <v>42442269</v>
      </c>
      <c r="AO294" s="5574" t="s">
        <v>3819</v>
      </c>
    </row>
    <row r="295" spans="1:42" s="1241" customFormat="1" ht="30" customHeight="1" x14ac:dyDescent="0.2">
      <c r="A295" s="5583" t="s">
        <v>161</v>
      </c>
      <c r="B295" s="5718" t="s">
        <v>3809</v>
      </c>
      <c r="C295" s="5720" t="s">
        <v>3810</v>
      </c>
      <c r="D295" s="5585">
        <v>163</v>
      </c>
      <c r="E295" s="5589" t="s">
        <v>3905</v>
      </c>
      <c r="F295" s="5575" t="s">
        <v>3906</v>
      </c>
      <c r="G295" s="5681">
        <v>0</v>
      </c>
      <c r="H295" s="5681" t="s">
        <v>0</v>
      </c>
      <c r="I295" s="5681">
        <v>1</v>
      </c>
      <c r="J295" s="5663">
        <v>0.25</v>
      </c>
      <c r="K295" s="5709" t="s">
        <v>3907</v>
      </c>
      <c r="L295" s="5682">
        <f t="shared" si="88"/>
        <v>95669483</v>
      </c>
      <c r="M295" s="5646">
        <v>95669483</v>
      </c>
      <c r="N295" s="5646"/>
      <c r="O295" s="5646"/>
      <c r="P295" s="5646"/>
      <c r="Q295" s="5646"/>
      <c r="R295" s="5646"/>
      <c r="S295" s="5646"/>
      <c r="T295" s="5646"/>
      <c r="U295" s="5731">
        <f>V295+W295+X295+Y295+Z295+AA295+AB295+AC295+AD295+AE295+AF295</f>
        <v>80000000</v>
      </c>
      <c r="V295" s="5701">
        <v>80000000</v>
      </c>
      <c r="W295" s="5701"/>
      <c r="X295" s="5701"/>
      <c r="Y295" s="5701"/>
      <c r="Z295" s="5701"/>
      <c r="AA295" s="5701"/>
      <c r="AB295" s="5701"/>
      <c r="AC295" s="5701"/>
      <c r="AD295" s="5772"/>
      <c r="AE295" s="5772"/>
      <c r="AF295" s="5772"/>
      <c r="AG295" s="5571" t="s">
        <v>5952</v>
      </c>
      <c r="AH295" s="5570" t="s">
        <v>6457</v>
      </c>
      <c r="AI295" s="5656">
        <v>1</v>
      </c>
      <c r="AJ295" s="5656">
        <v>0.35</v>
      </c>
      <c r="AK295" s="5785">
        <v>42917</v>
      </c>
      <c r="AL295" s="5785">
        <v>43069</v>
      </c>
      <c r="AM295" s="5741">
        <v>95669483</v>
      </c>
      <c r="AN295" s="5741">
        <v>80000000</v>
      </c>
      <c r="AO295" s="5574" t="s">
        <v>3819</v>
      </c>
    </row>
    <row r="296" spans="1:42" s="456" customFormat="1" ht="30" customHeight="1" x14ac:dyDescent="0.25">
      <c r="A296" s="5583" t="s">
        <v>161</v>
      </c>
      <c r="B296" s="5607" t="s">
        <v>3099</v>
      </c>
      <c r="C296" s="5608" t="s">
        <v>3100</v>
      </c>
      <c r="D296" s="5569">
        <v>164</v>
      </c>
      <c r="E296" s="5589" t="s">
        <v>3101</v>
      </c>
      <c r="F296" s="5575" t="s">
        <v>3102</v>
      </c>
      <c r="G296" s="5657">
        <v>50</v>
      </c>
      <c r="H296" s="5657" t="s">
        <v>0</v>
      </c>
      <c r="I296" s="5657">
        <v>80</v>
      </c>
      <c r="J296" s="5650">
        <v>10</v>
      </c>
      <c r="K296" s="5568"/>
      <c r="L296" s="5645">
        <f t="shared" ref="L296:L329" si="90">+M296+N296+O296+P296+Q296+R296+S296+T296</f>
        <v>700000000</v>
      </c>
      <c r="M296" s="5646">
        <v>700000000</v>
      </c>
      <c r="N296" s="5646"/>
      <c r="O296" s="5646"/>
      <c r="P296" s="5646"/>
      <c r="Q296" s="5646"/>
      <c r="R296" s="5646"/>
      <c r="S296" s="5646"/>
      <c r="T296" s="5646"/>
      <c r="U296" s="5731">
        <f>V296+W296+X296+Y296+Z296+AA296+AB296+AC296+AD296+AE296+AF296</f>
        <v>700000000</v>
      </c>
      <c r="V296" s="5647">
        <v>700000000</v>
      </c>
      <c r="W296" s="5647"/>
      <c r="X296" s="5647"/>
      <c r="Y296" s="5647"/>
      <c r="Z296" s="5647"/>
      <c r="AA296" s="5647"/>
      <c r="AB296" s="5647"/>
      <c r="AC296" s="5647"/>
      <c r="AD296" s="5647"/>
      <c r="AE296" s="5647"/>
      <c r="AF296" s="5647"/>
      <c r="AG296" s="5571" t="s">
        <v>5954</v>
      </c>
      <c r="AH296" s="5570" t="s">
        <v>1910</v>
      </c>
      <c r="AI296" s="5609">
        <v>100</v>
      </c>
      <c r="AJ296" s="5609">
        <v>100</v>
      </c>
      <c r="AK296" s="5785">
        <v>42737</v>
      </c>
      <c r="AL296" s="5785">
        <v>42824</v>
      </c>
      <c r="AM296" s="5741">
        <v>100000000</v>
      </c>
      <c r="AN296" s="5741">
        <v>100000000</v>
      </c>
      <c r="AO296" s="5574" t="s">
        <v>3091</v>
      </c>
    </row>
    <row r="297" spans="1:42" ht="30" customHeight="1" x14ac:dyDescent="0.2">
      <c r="A297" s="5583" t="s">
        <v>161</v>
      </c>
      <c r="B297" s="5607" t="s">
        <v>3099</v>
      </c>
      <c r="C297" s="5608" t="s">
        <v>3100</v>
      </c>
      <c r="D297" s="5569">
        <v>164</v>
      </c>
      <c r="E297" s="5589" t="s">
        <v>3101</v>
      </c>
      <c r="F297" s="5575" t="s">
        <v>3102</v>
      </c>
      <c r="G297" s="5657">
        <v>50</v>
      </c>
      <c r="H297" s="5657" t="s">
        <v>0</v>
      </c>
      <c r="I297" s="5657">
        <v>80</v>
      </c>
      <c r="J297" s="5650">
        <v>10</v>
      </c>
      <c r="K297" s="5568"/>
      <c r="L297" s="5645"/>
      <c r="M297" s="5646"/>
      <c r="N297" s="5646"/>
      <c r="O297" s="5646"/>
      <c r="P297" s="5646"/>
      <c r="Q297" s="5646"/>
      <c r="R297" s="5646"/>
      <c r="S297" s="5646"/>
      <c r="T297" s="5646"/>
      <c r="U297" s="5731"/>
      <c r="V297" s="5755"/>
      <c r="W297" s="5647"/>
      <c r="X297" s="5647"/>
      <c r="Y297" s="5647"/>
      <c r="Z297" s="5647"/>
      <c r="AA297" s="5647"/>
      <c r="AB297" s="5647"/>
      <c r="AC297" s="5647"/>
      <c r="AD297" s="5647"/>
      <c r="AE297" s="5647"/>
      <c r="AF297" s="5647"/>
      <c r="AG297" s="5571" t="s">
        <v>5955</v>
      </c>
      <c r="AH297" s="5570" t="s">
        <v>1910</v>
      </c>
      <c r="AI297" s="5609">
        <v>100</v>
      </c>
      <c r="AJ297" s="5609">
        <v>100</v>
      </c>
      <c r="AK297" s="5785">
        <v>42737</v>
      </c>
      <c r="AL297" s="5785">
        <v>42824</v>
      </c>
      <c r="AM297" s="5741">
        <v>0</v>
      </c>
      <c r="AN297" s="5741">
        <v>0</v>
      </c>
      <c r="AO297" s="5574" t="s">
        <v>3091</v>
      </c>
    </row>
    <row r="298" spans="1:42" ht="30" customHeight="1" x14ac:dyDescent="0.2">
      <c r="A298" s="5583" t="s">
        <v>161</v>
      </c>
      <c r="B298" s="5607" t="s">
        <v>3099</v>
      </c>
      <c r="C298" s="5608" t="s">
        <v>3100</v>
      </c>
      <c r="D298" s="5569">
        <v>164</v>
      </c>
      <c r="E298" s="5589" t="s">
        <v>3101</v>
      </c>
      <c r="F298" s="5575" t="s">
        <v>3102</v>
      </c>
      <c r="G298" s="5657">
        <v>50</v>
      </c>
      <c r="H298" s="5657" t="s">
        <v>0</v>
      </c>
      <c r="I298" s="5657">
        <v>80</v>
      </c>
      <c r="J298" s="5650">
        <v>10</v>
      </c>
      <c r="K298" s="5568"/>
      <c r="L298" s="5645"/>
      <c r="M298" s="5646"/>
      <c r="N298" s="5646"/>
      <c r="O298" s="5646"/>
      <c r="P298" s="5646"/>
      <c r="Q298" s="5646"/>
      <c r="R298" s="5646"/>
      <c r="S298" s="5646"/>
      <c r="T298" s="5646"/>
      <c r="U298" s="5731"/>
      <c r="V298" s="5755"/>
      <c r="W298" s="5647"/>
      <c r="X298" s="5647"/>
      <c r="Y298" s="5647"/>
      <c r="Z298" s="5647"/>
      <c r="AA298" s="5647"/>
      <c r="AB298" s="5647"/>
      <c r="AC298" s="5647"/>
      <c r="AD298" s="5647"/>
      <c r="AE298" s="5647"/>
      <c r="AF298" s="5647"/>
      <c r="AG298" s="5571" t="s">
        <v>5956</v>
      </c>
      <c r="AH298" s="5570" t="s">
        <v>6458</v>
      </c>
      <c r="AI298" s="5609">
        <v>1</v>
      </c>
      <c r="AJ298" s="5609">
        <v>1</v>
      </c>
      <c r="AK298" s="5785">
        <v>42736</v>
      </c>
      <c r="AL298" s="5785">
        <v>42824</v>
      </c>
      <c r="AM298" s="5741">
        <v>1300000</v>
      </c>
      <c r="AN298" s="5741">
        <v>1300000</v>
      </c>
      <c r="AO298" s="5574" t="s">
        <v>3091</v>
      </c>
    </row>
    <row r="299" spans="1:42" ht="30" customHeight="1" x14ac:dyDescent="0.2">
      <c r="A299" s="5583" t="s">
        <v>161</v>
      </c>
      <c r="B299" s="5607" t="s">
        <v>3099</v>
      </c>
      <c r="C299" s="5608" t="s">
        <v>3100</v>
      </c>
      <c r="D299" s="5569">
        <v>164</v>
      </c>
      <c r="E299" s="5589" t="s">
        <v>3101</v>
      </c>
      <c r="F299" s="5575" t="s">
        <v>3102</v>
      </c>
      <c r="G299" s="5657">
        <v>50</v>
      </c>
      <c r="H299" s="5657" t="s">
        <v>0</v>
      </c>
      <c r="I299" s="5657">
        <v>80</v>
      </c>
      <c r="J299" s="5650">
        <v>10</v>
      </c>
      <c r="K299" s="5568"/>
      <c r="L299" s="5645"/>
      <c r="M299" s="5646"/>
      <c r="N299" s="5646"/>
      <c r="O299" s="5646"/>
      <c r="P299" s="5646"/>
      <c r="Q299" s="5646"/>
      <c r="R299" s="5646"/>
      <c r="S299" s="5646"/>
      <c r="T299" s="5646"/>
      <c r="U299" s="5731"/>
      <c r="V299" s="5755"/>
      <c r="W299" s="5647"/>
      <c r="X299" s="5647"/>
      <c r="Y299" s="5647"/>
      <c r="Z299" s="5647"/>
      <c r="AA299" s="5647"/>
      <c r="AB299" s="5647"/>
      <c r="AC299" s="5647"/>
      <c r="AD299" s="5647"/>
      <c r="AE299" s="5647"/>
      <c r="AF299" s="5647"/>
      <c r="AG299" s="5571" t="s">
        <v>3142</v>
      </c>
      <c r="AH299" s="5570" t="s">
        <v>1910</v>
      </c>
      <c r="AI299" s="5609">
        <v>100</v>
      </c>
      <c r="AJ299" s="5609">
        <v>100</v>
      </c>
      <c r="AK299" s="5786">
        <v>42737</v>
      </c>
      <c r="AL299" s="5786">
        <v>42824</v>
      </c>
      <c r="AM299" s="5741">
        <v>42300</v>
      </c>
      <c r="AN299" s="5741">
        <v>42300</v>
      </c>
      <c r="AO299" s="5574" t="s">
        <v>3091</v>
      </c>
    </row>
    <row r="300" spans="1:42" ht="30" customHeight="1" x14ac:dyDescent="0.2">
      <c r="A300" s="5583" t="s">
        <v>161</v>
      </c>
      <c r="B300" s="5607" t="s">
        <v>3099</v>
      </c>
      <c r="C300" s="5608" t="s">
        <v>3100</v>
      </c>
      <c r="D300" s="5569">
        <v>164</v>
      </c>
      <c r="E300" s="5589" t="s">
        <v>3101</v>
      </c>
      <c r="F300" s="5575" t="s">
        <v>3102</v>
      </c>
      <c r="G300" s="5657">
        <v>50</v>
      </c>
      <c r="H300" s="5657" t="s">
        <v>0</v>
      </c>
      <c r="I300" s="5657">
        <v>80</v>
      </c>
      <c r="J300" s="5650">
        <v>10</v>
      </c>
      <c r="K300" s="5568"/>
      <c r="L300" s="5645"/>
      <c r="M300" s="5646"/>
      <c r="N300" s="5646"/>
      <c r="O300" s="5646"/>
      <c r="P300" s="5646"/>
      <c r="Q300" s="5646"/>
      <c r="R300" s="5646"/>
      <c r="S300" s="5646"/>
      <c r="T300" s="5646"/>
      <c r="U300" s="5731"/>
      <c r="V300" s="5755"/>
      <c r="W300" s="5647"/>
      <c r="X300" s="5647"/>
      <c r="Y300" s="5647"/>
      <c r="Z300" s="5647"/>
      <c r="AA300" s="5647"/>
      <c r="AB300" s="5647"/>
      <c r="AC300" s="5647"/>
      <c r="AD300" s="5647"/>
      <c r="AE300" s="5647"/>
      <c r="AF300" s="5647"/>
      <c r="AG300" s="5571" t="s">
        <v>5957</v>
      </c>
      <c r="AH300" s="5570" t="s">
        <v>6459</v>
      </c>
      <c r="AI300" s="5609">
        <v>1</v>
      </c>
      <c r="AJ300" s="5609">
        <v>1</v>
      </c>
      <c r="AK300" s="5786">
        <v>42737</v>
      </c>
      <c r="AL300" s="5786">
        <v>42824</v>
      </c>
      <c r="AM300" s="5741">
        <v>4215700</v>
      </c>
      <c r="AN300" s="5741">
        <v>4215700</v>
      </c>
      <c r="AO300" s="5574" t="s">
        <v>3091</v>
      </c>
    </row>
    <row r="301" spans="1:42" ht="30" customHeight="1" x14ac:dyDescent="0.2">
      <c r="A301" s="5583" t="s">
        <v>161</v>
      </c>
      <c r="B301" s="5607" t="s">
        <v>3099</v>
      </c>
      <c r="C301" s="5608" t="s">
        <v>3100</v>
      </c>
      <c r="D301" s="5569">
        <v>164</v>
      </c>
      <c r="E301" s="5589" t="s">
        <v>3101</v>
      </c>
      <c r="F301" s="5575" t="s">
        <v>3102</v>
      </c>
      <c r="G301" s="5657">
        <v>50</v>
      </c>
      <c r="H301" s="5657" t="s">
        <v>0</v>
      </c>
      <c r="I301" s="5657">
        <v>80</v>
      </c>
      <c r="J301" s="5650">
        <v>10</v>
      </c>
      <c r="K301" s="5568"/>
      <c r="L301" s="5645"/>
      <c r="M301" s="5646"/>
      <c r="N301" s="5646"/>
      <c r="O301" s="5646"/>
      <c r="P301" s="5646"/>
      <c r="Q301" s="5646"/>
      <c r="R301" s="5646"/>
      <c r="S301" s="5646"/>
      <c r="T301" s="5646"/>
      <c r="U301" s="5731"/>
      <c r="V301" s="5701"/>
      <c r="W301" s="5647"/>
      <c r="X301" s="5647"/>
      <c r="Y301" s="5647"/>
      <c r="Z301" s="5647"/>
      <c r="AA301" s="5647"/>
      <c r="AB301" s="5647"/>
      <c r="AC301" s="5647"/>
      <c r="AD301" s="5647"/>
      <c r="AE301" s="5647"/>
      <c r="AF301" s="5647"/>
      <c r="AG301" s="5570" t="s">
        <v>5958</v>
      </c>
      <c r="AH301" s="5570" t="s">
        <v>2759</v>
      </c>
      <c r="AI301" s="5609">
        <v>100</v>
      </c>
      <c r="AJ301" s="5609">
        <v>100</v>
      </c>
      <c r="AK301" s="5786">
        <v>42767</v>
      </c>
      <c r="AL301" s="5786">
        <v>43084</v>
      </c>
      <c r="AM301" s="5741">
        <v>18100000</v>
      </c>
      <c r="AN301" s="5741">
        <v>18100000</v>
      </c>
      <c r="AO301" s="5574" t="s">
        <v>3091</v>
      </c>
    </row>
    <row r="302" spans="1:42" s="704" customFormat="1" ht="30" customHeight="1" x14ac:dyDescent="0.2">
      <c r="A302" s="5583" t="s">
        <v>161</v>
      </c>
      <c r="B302" s="5607" t="s">
        <v>3099</v>
      </c>
      <c r="C302" s="5608" t="s">
        <v>3100</v>
      </c>
      <c r="D302" s="5569">
        <v>164</v>
      </c>
      <c r="E302" s="5589" t="s">
        <v>3101</v>
      </c>
      <c r="F302" s="5575" t="s">
        <v>3102</v>
      </c>
      <c r="G302" s="5657">
        <v>50</v>
      </c>
      <c r="H302" s="5657" t="s">
        <v>0</v>
      </c>
      <c r="I302" s="5657">
        <v>80</v>
      </c>
      <c r="J302" s="5650">
        <v>10</v>
      </c>
      <c r="K302" s="5568"/>
      <c r="L302" s="5645"/>
      <c r="M302" s="5646"/>
      <c r="N302" s="5646"/>
      <c r="O302" s="5646"/>
      <c r="P302" s="5646"/>
      <c r="Q302" s="5646"/>
      <c r="R302" s="5646"/>
      <c r="S302" s="5646"/>
      <c r="T302" s="5646"/>
      <c r="U302" s="5731"/>
      <c r="V302" s="5701"/>
      <c r="W302" s="5647"/>
      <c r="X302" s="5647"/>
      <c r="Y302" s="5647"/>
      <c r="Z302" s="5647"/>
      <c r="AA302" s="5647"/>
      <c r="AB302" s="5647"/>
      <c r="AC302" s="5647"/>
      <c r="AD302" s="5647"/>
      <c r="AE302" s="5647"/>
      <c r="AF302" s="5647"/>
      <c r="AG302" s="5570" t="s">
        <v>3180</v>
      </c>
      <c r="AH302" s="5570" t="s">
        <v>3181</v>
      </c>
      <c r="AI302" s="5609">
        <v>100</v>
      </c>
      <c r="AJ302" s="5609">
        <v>100</v>
      </c>
      <c r="AK302" s="5786">
        <v>42767</v>
      </c>
      <c r="AL302" s="5786">
        <v>43084</v>
      </c>
      <c r="AM302" s="5741">
        <v>210650000</v>
      </c>
      <c r="AN302" s="5741">
        <v>210650000</v>
      </c>
      <c r="AO302" s="5574" t="s">
        <v>3091</v>
      </c>
      <c r="AP302" s="5553"/>
    </row>
    <row r="303" spans="1:42" ht="30" customHeight="1" x14ac:dyDescent="0.2">
      <c r="A303" s="5583" t="s">
        <v>161</v>
      </c>
      <c r="B303" s="5607" t="s">
        <v>3099</v>
      </c>
      <c r="C303" s="5608" t="s">
        <v>3100</v>
      </c>
      <c r="D303" s="5569">
        <v>164</v>
      </c>
      <c r="E303" s="5589" t="s">
        <v>3101</v>
      </c>
      <c r="F303" s="5575" t="s">
        <v>3102</v>
      </c>
      <c r="G303" s="5657">
        <v>50</v>
      </c>
      <c r="H303" s="5657" t="s">
        <v>0</v>
      </c>
      <c r="I303" s="5657">
        <v>80</v>
      </c>
      <c r="J303" s="5650">
        <v>10</v>
      </c>
      <c r="K303" s="5568"/>
      <c r="L303" s="5645"/>
      <c r="M303" s="5646"/>
      <c r="N303" s="5646"/>
      <c r="O303" s="5646"/>
      <c r="P303" s="5646"/>
      <c r="Q303" s="5646"/>
      <c r="R303" s="5646"/>
      <c r="S303" s="5646"/>
      <c r="T303" s="5646"/>
      <c r="U303" s="5731"/>
      <c r="V303" s="5701"/>
      <c r="W303" s="5647"/>
      <c r="X303" s="5647"/>
      <c r="Y303" s="5647"/>
      <c r="Z303" s="5647"/>
      <c r="AA303" s="5647"/>
      <c r="AB303" s="5647"/>
      <c r="AC303" s="5647"/>
      <c r="AD303" s="5647"/>
      <c r="AE303" s="5647"/>
      <c r="AF303" s="5647"/>
      <c r="AG303" s="5570" t="s">
        <v>5959</v>
      </c>
      <c r="AH303" s="5570" t="s">
        <v>2759</v>
      </c>
      <c r="AI303" s="5609">
        <v>100</v>
      </c>
      <c r="AJ303" s="5609">
        <v>100</v>
      </c>
      <c r="AK303" s="5786">
        <v>42767</v>
      </c>
      <c r="AL303" s="5786">
        <v>43084</v>
      </c>
      <c r="AM303" s="5741">
        <v>58700000</v>
      </c>
      <c r="AN303" s="5741">
        <v>58700000</v>
      </c>
      <c r="AO303" s="5574" t="s">
        <v>3091</v>
      </c>
    </row>
    <row r="304" spans="1:42" ht="30" customHeight="1" x14ac:dyDescent="0.2">
      <c r="A304" s="5583" t="s">
        <v>161</v>
      </c>
      <c r="B304" s="5607" t="s">
        <v>3099</v>
      </c>
      <c r="C304" s="5608" t="s">
        <v>3100</v>
      </c>
      <c r="D304" s="5569">
        <v>164</v>
      </c>
      <c r="E304" s="5589" t="s">
        <v>3101</v>
      </c>
      <c r="F304" s="5575" t="s">
        <v>3102</v>
      </c>
      <c r="G304" s="5657">
        <v>50</v>
      </c>
      <c r="H304" s="5657" t="s">
        <v>0</v>
      </c>
      <c r="I304" s="5657">
        <v>80</v>
      </c>
      <c r="J304" s="5650">
        <v>10</v>
      </c>
      <c r="K304" s="5568"/>
      <c r="L304" s="5645"/>
      <c r="M304" s="5646"/>
      <c r="N304" s="5646"/>
      <c r="O304" s="5646"/>
      <c r="P304" s="5646"/>
      <c r="Q304" s="5646"/>
      <c r="R304" s="5646"/>
      <c r="S304" s="5646"/>
      <c r="T304" s="5646"/>
      <c r="U304" s="5731"/>
      <c r="V304" s="5701"/>
      <c r="W304" s="5647"/>
      <c r="X304" s="5647"/>
      <c r="Y304" s="5647"/>
      <c r="Z304" s="5647"/>
      <c r="AA304" s="5647"/>
      <c r="AB304" s="5647"/>
      <c r="AC304" s="5647"/>
      <c r="AD304" s="5647"/>
      <c r="AE304" s="5647"/>
      <c r="AF304" s="5647"/>
      <c r="AG304" s="5570" t="s">
        <v>5960</v>
      </c>
      <c r="AH304" s="5570" t="s">
        <v>6460</v>
      </c>
      <c r="AI304" s="5609">
        <v>1</v>
      </c>
      <c r="AJ304" s="5609">
        <v>1</v>
      </c>
      <c r="AK304" s="5786">
        <v>43009</v>
      </c>
      <c r="AL304" s="5786">
        <v>43039</v>
      </c>
      <c r="AM304" s="5741">
        <v>6000000</v>
      </c>
      <c r="AN304" s="5741">
        <v>6000000</v>
      </c>
      <c r="AO304" s="5574" t="s">
        <v>3091</v>
      </c>
    </row>
    <row r="305" spans="1:41" ht="30" customHeight="1" x14ac:dyDescent="0.2">
      <c r="A305" s="5583" t="s">
        <v>161</v>
      </c>
      <c r="B305" s="5607" t="s">
        <v>3099</v>
      </c>
      <c r="C305" s="5608" t="s">
        <v>3100</v>
      </c>
      <c r="D305" s="5569">
        <v>164</v>
      </c>
      <c r="E305" s="5589" t="s">
        <v>3101</v>
      </c>
      <c r="F305" s="5575" t="s">
        <v>3102</v>
      </c>
      <c r="G305" s="5657">
        <v>50</v>
      </c>
      <c r="H305" s="5657" t="s">
        <v>0</v>
      </c>
      <c r="I305" s="5657">
        <v>80</v>
      </c>
      <c r="J305" s="5650">
        <v>10</v>
      </c>
      <c r="K305" s="5568"/>
      <c r="L305" s="5645"/>
      <c r="M305" s="5646"/>
      <c r="N305" s="5646"/>
      <c r="O305" s="5646"/>
      <c r="P305" s="5646"/>
      <c r="Q305" s="5646"/>
      <c r="R305" s="5646"/>
      <c r="S305" s="5646"/>
      <c r="T305" s="5646"/>
      <c r="U305" s="5731"/>
      <c r="V305" s="5701"/>
      <c r="W305" s="5647"/>
      <c r="X305" s="5647"/>
      <c r="Y305" s="5647"/>
      <c r="Z305" s="5647"/>
      <c r="AA305" s="5647"/>
      <c r="AB305" s="5647"/>
      <c r="AC305" s="5647"/>
      <c r="AD305" s="5647"/>
      <c r="AE305" s="5647"/>
      <c r="AF305" s="5647"/>
      <c r="AG305" s="5570" t="s">
        <v>5961</v>
      </c>
      <c r="AH305" s="5570" t="s">
        <v>6461</v>
      </c>
      <c r="AI305" s="5609">
        <v>1</v>
      </c>
      <c r="AJ305" s="5609">
        <v>1</v>
      </c>
      <c r="AK305" s="5786">
        <v>43009</v>
      </c>
      <c r="AL305" s="5786">
        <v>43069</v>
      </c>
      <c r="AM305" s="5741">
        <v>12000000</v>
      </c>
      <c r="AN305" s="5741">
        <v>12000000</v>
      </c>
      <c r="AO305" s="5574" t="s">
        <v>3091</v>
      </c>
    </row>
    <row r="306" spans="1:41" ht="30" customHeight="1" x14ac:dyDescent="0.2">
      <c r="A306" s="5583" t="s">
        <v>161</v>
      </c>
      <c r="B306" s="5607" t="s">
        <v>3099</v>
      </c>
      <c r="C306" s="5608" t="s">
        <v>3100</v>
      </c>
      <c r="D306" s="5569">
        <v>164</v>
      </c>
      <c r="E306" s="5589" t="s">
        <v>3101</v>
      </c>
      <c r="F306" s="5575" t="s">
        <v>3102</v>
      </c>
      <c r="G306" s="5657">
        <v>50</v>
      </c>
      <c r="H306" s="5657" t="s">
        <v>0</v>
      </c>
      <c r="I306" s="5657">
        <v>80</v>
      </c>
      <c r="J306" s="5650">
        <v>10</v>
      </c>
      <c r="K306" s="5568"/>
      <c r="L306" s="5645"/>
      <c r="M306" s="5646"/>
      <c r="N306" s="5646"/>
      <c r="O306" s="5646"/>
      <c r="P306" s="5646"/>
      <c r="Q306" s="5646"/>
      <c r="R306" s="5646"/>
      <c r="S306" s="5646"/>
      <c r="T306" s="5646"/>
      <c r="U306" s="5731"/>
      <c r="V306" s="5701"/>
      <c r="W306" s="5647"/>
      <c r="X306" s="5647"/>
      <c r="Y306" s="5647"/>
      <c r="Z306" s="5647"/>
      <c r="AA306" s="5647"/>
      <c r="AB306" s="5647"/>
      <c r="AC306" s="5647"/>
      <c r="AD306" s="5647"/>
      <c r="AE306" s="5647"/>
      <c r="AF306" s="5647"/>
      <c r="AG306" s="5570" t="s">
        <v>5962</v>
      </c>
      <c r="AH306" s="5570" t="s">
        <v>6462</v>
      </c>
      <c r="AI306" s="5609">
        <v>1</v>
      </c>
      <c r="AJ306" s="5609">
        <v>1</v>
      </c>
      <c r="AK306" s="5786">
        <v>42887</v>
      </c>
      <c r="AL306" s="5786">
        <v>43008</v>
      </c>
      <c r="AM306" s="5741">
        <v>3000000</v>
      </c>
      <c r="AN306" s="5741">
        <v>3000000</v>
      </c>
      <c r="AO306" s="5574" t="s">
        <v>3091</v>
      </c>
    </row>
    <row r="307" spans="1:41" ht="30" customHeight="1" x14ac:dyDescent="0.2">
      <c r="A307" s="5583" t="s">
        <v>161</v>
      </c>
      <c r="B307" s="5607" t="s">
        <v>3099</v>
      </c>
      <c r="C307" s="5608" t="s">
        <v>3100</v>
      </c>
      <c r="D307" s="5569">
        <v>164</v>
      </c>
      <c r="E307" s="5589" t="s">
        <v>3101</v>
      </c>
      <c r="F307" s="5575" t="s">
        <v>3102</v>
      </c>
      <c r="G307" s="5657">
        <v>50</v>
      </c>
      <c r="H307" s="5657" t="s">
        <v>0</v>
      </c>
      <c r="I307" s="5657">
        <v>80</v>
      </c>
      <c r="J307" s="5650">
        <v>10</v>
      </c>
      <c r="K307" s="5568"/>
      <c r="L307" s="5645"/>
      <c r="M307" s="5646"/>
      <c r="N307" s="5646"/>
      <c r="O307" s="5646"/>
      <c r="P307" s="5646"/>
      <c r="Q307" s="5646"/>
      <c r="R307" s="5646"/>
      <c r="S307" s="5646"/>
      <c r="T307" s="5646"/>
      <c r="U307" s="5731"/>
      <c r="V307" s="5701"/>
      <c r="W307" s="5647"/>
      <c r="X307" s="5647"/>
      <c r="Y307" s="5647"/>
      <c r="Z307" s="5647"/>
      <c r="AA307" s="5647"/>
      <c r="AB307" s="5647"/>
      <c r="AC307" s="5647"/>
      <c r="AD307" s="5647"/>
      <c r="AE307" s="5647"/>
      <c r="AF307" s="5647"/>
      <c r="AG307" s="5570" t="s">
        <v>5964</v>
      </c>
      <c r="AH307" s="5570" t="s">
        <v>6415</v>
      </c>
      <c r="AI307" s="5609">
        <v>6</v>
      </c>
      <c r="AJ307" s="5609">
        <v>6</v>
      </c>
      <c r="AK307" s="5786">
        <v>42736</v>
      </c>
      <c r="AL307" s="5786">
        <v>43100</v>
      </c>
      <c r="AM307" s="5741">
        <v>700000</v>
      </c>
      <c r="AN307" s="5741">
        <v>700000</v>
      </c>
      <c r="AO307" s="5574" t="s">
        <v>3091</v>
      </c>
    </row>
    <row r="308" spans="1:41" ht="30" customHeight="1" x14ac:dyDescent="0.2">
      <c r="A308" s="5583" t="s">
        <v>161</v>
      </c>
      <c r="B308" s="5607" t="s">
        <v>3099</v>
      </c>
      <c r="C308" s="5608" t="s">
        <v>3100</v>
      </c>
      <c r="D308" s="5569">
        <v>164</v>
      </c>
      <c r="E308" s="5589" t="s">
        <v>3101</v>
      </c>
      <c r="F308" s="5575" t="s">
        <v>3102</v>
      </c>
      <c r="G308" s="5657">
        <v>50</v>
      </c>
      <c r="H308" s="5657" t="s">
        <v>0</v>
      </c>
      <c r="I308" s="5657">
        <v>80</v>
      </c>
      <c r="J308" s="5650">
        <v>10</v>
      </c>
      <c r="K308" s="5568"/>
      <c r="L308" s="5645"/>
      <c r="M308" s="5646"/>
      <c r="N308" s="5646"/>
      <c r="O308" s="5646"/>
      <c r="P308" s="5646"/>
      <c r="Q308" s="5646"/>
      <c r="R308" s="5646"/>
      <c r="S308" s="5646"/>
      <c r="T308" s="5646"/>
      <c r="U308" s="5731"/>
      <c r="V308" s="5701"/>
      <c r="W308" s="5647"/>
      <c r="X308" s="5647"/>
      <c r="Y308" s="5647"/>
      <c r="Z308" s="5647"/>
      <c r="AA308" s="5647"/>
      <c r="AB308" s="5647"/>
      <c r="AC308" s="5647"/>
      <c r="AD308" s="5647"/>
      <c r="AE308" s="5647"/>
      <c r="AF308" s="5647"/>
      <c r="AG308" s="5570" t="s">
        <v>5965</v>
      </c>
      <c r="AH308" s="5570" t="s">
        <v>6463</v>
      </c>
      <c r="AI308" s="5609">
        <v>1</v>
      </c>
      <c r="AJ308" s="5609">
        <v>1</v>
      </c>
      <c r="AK308" s="5786">
        <v>42948</v>
      </c>
      <c r="AL308" s="5786">
        <v>43099</v>
      </c>
      <c r="AM308" s="5741">
        <v>100000000</v>
      </c>
      <c r="AN308" s="5741">
        <v>100000000</v>
      </c>
      <c r="AO308" s="5574" t="s">
        <v>3091</v>
      </c>
    </row>
    <row r="309" spans="1:41" ht="30" customHeight="1" x14ac:dyDescent="0.2">
      <c r="A309" s="5583" t="s">
        <v>161</v>
      </c>
      <c r="B309" s="5607" t="s">
        <v>3099</v>
      </c>
      <c r="C309" s="5608" t="s">
        <v>3100</v>
      </c>
      <c r="D309" s="5569">
        <v>164</v>
      </c>
      <c r="E309" s="5589" t="s">
        <v>3101</v>
      </c>
      <c r="F309" s="5575" t="s">
        <v>3102</v>
      </c>
      <c r="G309" s="5657">
        <v>50</v>
      </c>
      <c r="H309" s="5657" t="s">
        <v>0</v>
      </c>
      <c r="I309" s="5657">
        <v>80</v>
      </c>
      <c r="J309" s="5650">
        <v>10</v>
      </c>
      <c r="K309" s="5568"/>
      <c r="L309" s="5645"/>
      <c r="M309" s="5646"/>
      <c r="N309" s="5646"/>
      <c r="O309" s="5646"/>
      <c r="P309" s="5646"/>
      <c r="Q309" s="5646"/>
      <c r="R309" s="5646"/>
      <c r="S309" s="5646"/>
      <c r="T309" s="5646"/>
      <c r="U309" s="5731"/>
      <c r="V309" s="5701"/>
      <c r="W309" s="5647"/>
      <c r="X309" s="5647"/>
      <c r="Y309" s="5647"/>
      <c r="Z309" s="5647"/>
      <c r="AA309" s="5647"/>
      <c r="AB309" s="5647"/>
      <c r="AC309" s="5647"/>
      <c r="AD309" s="5647"/>
      <c r="AE309" s="5647"/>
      <c r="AF309" s="5647"/>
      <c r="AG309" s="5570" t="s">
        <v>5966</v>
      </c>
      <c r="AH309" s="5570" t="s">
        <v>330</v>
      </c>
      <c r="AI309" s="5609">
        <v>100</v>
      </c>
      <c r="AJ309" s="5609">
        <v>100</v>
      </c>
      <c r="AK309" s="5786">
        <v>42948</v>
      </c>
      <c r="AL309" s="5786">
        <v>43070</v>
      </c>
      <c r="AM309" s="5741">
        <v>85000000</v>
      </c>
      <c r="AN309" s="5741">
        <v>85000000</v>
      </c>
      <c r="AO309" s="5574" t="s">
        <v>3091</v>
      </c>
    </row>
    <row r="310" spans="1:41" ht="30" customHeight="1" x14ac:dyDescent="0.2">
      <c r="A310" s="5583" t="s">
        <v>161</v>
      </c>
      <c r="B310" s="5607" t="s">
        <v>3099</v>
      </c>
      <c r="C310" s="5608" t="s">
        <v>3100</v>
      </c>
      <c r="D310" s="5569">
        <v>164</v>
      </c>
      <c r="E310" s="5589" t="s">
        <v>3101</v>
      </c>
      <c r="F310" s="5575" t="s">
        <v>3102</v>
      </c>
      <c r="G310" s="5657">
        <v>50</v>
      </c>
      <c r="H310" s="5657" t="s">
        <v>0</v>
      </c>
      <c r="I310" s="5657">
        <v>80</v>
      </c>
      <c r="J310" s="5650">
        <v>10</v>
      </c>
      <c r="K310" s="5568"/>
      <c r="L310" s="5645"/>
      <c r="M310" s="5646"/>
      <c r="N310" s="5646"/>
      <c r="O310" s="5646"/>
      <c r="P310" s="5646"/>
      <c r="Q310" s="5646"/>
      <c r="R310" s="5646"/>
      <c r="S310" s="5646"/>
      <c r="T310" s="5646"/>
      <c r="U310" s="5731"/>
      <c r="V310" s="5701"/>
      <c r="W310" s="5647"/>
      <c r="X310" s="5647"/>
      <c r="Y310" s="5647"/>
      <c r="Z310" s="5647"/>
      <c r="AA310" s="5647"/>
      <c r="AB310" s="5647"/>
      <c r="AC310" s="5647"/>
      <c r="AD310" s="5647"/>
      <c r="AE310" s="5647"/>
      <c r="AF310" s="5647"/>
      <c r="AG310" s="5570" t="s">
        <v>5967</v>
      </c>
      <c r="AH310" s="5570" t="s">
        <v>6462</v>
      </c>
      <c r="AI310" s="5609">
        <v>1</v>
      </c>
      <c r="AJ310" s="5609">
        <v>0</v>
      </c>
      <c r="AK310" s="5786">
        <v>42917</v>
      </c>
      <c r="AL310" s="5786">
        <v>43100</v>
      </c>
      <c r="AM310" s="5741">
        <v>792000</v>
      </c>
      <c r="AN310" s="5741">
        <v>792000</v>
      </c>
      <c r="AO310" s="5574" t="s">
        <v>3091</v>
      </c>
    </row>
    <row r="311" spans="1:41" ht="30" customHeight="1" x14ac:dyDescent="0.2">
      <c r="A311" s="5583" t="s">
        <v>161</v>
      </c>
      <c r="B311" s="5607" t="s">
        <v>3099</v>
      </c>
      <c r="C311" s="5608" t="s">
        <v>3100</v>
      </c>
      <c r="D311" s="5569">
        <v>164</v>
      </c>
      <c r="E311" s="5589" t="s">
        <v>3101</v>
      </c>
      <c r="F311" s="5575" t="s">
        <v>3102</v>
      </c>
      <c r="G311" s="5657">
        <v>50</v>
      </c>
      <c r="H311" s="5657" t="s">
        <v>0</v>
      </c>
      <c r="I311" s="5657">
        <v>80</v>
      </c>
      <c r="J311" s="5650">
        <v>10</v>
      </c>
      <c r="K311" s="5568"/>
      <c r="L311" s="5645"/>
      <c r="M311" s="5646"/>
      <c r="N311" s="5646"/>
      <c r="O311" s="5646"/>
      <c r="P311" s="5646"/>
      <c r="Q311" s="5646"/>
      <c r="R311" s="5646"/>
      <c r="S311" s="5646"/>
      <c r="T311" s="5646"/>
      <c r="U311" s="5731"/>
      <c r="V311" s="5701"/>
      <c r="W311" s="5647"/>
      <c r="X311" s="5647"/>
      <c r="Y311" s="5647"/>
      <c r="Z311" s="5647"/>
      <c r="AA311" s="5647"/>
      <c r="AB311" s="5647"/>
      <c r="AC311" s="5647"/>
      <c r="AD311" s="5647"/>
      <c r="AE311" s="5647"/>
      <c r="AF311" s="5647"/>
      <c r="AG311" s="5570" t="s">
        <v>3215</v>
      </c>
      <c r="AH311" s="5570" t="s">
        <v>2759</v>
      </c>
      <c r="AI311" s="5679">
        <v>100</v>
      </c>
      <c r="AJ311" s="5679">
        <v>0</v>
      </c>
      <c r="AK311" s="5786">
        <v>42736</v>
      </c>
      <c r="AL311" s="5786">
        <v>43100</v>
      </c>
      <c r="AM311" s="5741">
        <v>5000000</v>
      </c>
      <c r="AN311" s="5741">
        <v>5000000</v>
      </c>
      <c r="AO311" s="5574" t="s">
        <v>3091</v>
      </c>
    </row>
    <row r="312" spans="1:41" ht="30" customHeight="1" x14ac:dyDescent="0.2">
      <c r="A312" s="5583" t="s">
        <v>161</v>
      </c>
      <c r="B312" s="5607" t="s">
        <v>3099</v>
      </c>
      <c r="C312" s="5608" t="s">
        <v>3100</v>
      </c>
      <c r="D312" s="5569">
        <v>164</v>
      </c>
      <c r="E312" s="5589" t="s">
        <v>3101</v>
      </c>
      <c r="F312" s="5575" t="s">
        <v>3102</v>
      </c>
      <c r="G312" s="5657">
        <v>50</v>
      </c>
      <c r="H312" s="5657" t="s">
        <v>0</v>
      </c>
      <c r="I312" s="5657">
        <v>80</v>
      </c>
      <c r="J312" s="5650">
        <v>10</v>
      </c>
      <c r="K312" s="5568"/>
      <c r="L312" s="5645"/>
      <c r="M312" s="5646"/>
      <c r="N312" s="5646"/>
      <c r="O312" s="5646"/>
      <c r="P312" s="5646"/>
      <c r="Q312" s="5646"/>
      <c r="R312" s="5646"/>
      <c r="S312" s="5646"/>
      <c r="T312" s="5646"/>
      <c r="U312" s="5731"/>
      <c r="V312" s="5701"/>
      <c r="W312" s="5647"/>
      <c r="X312" s="5647"/>
      <c r="Y312" s="5647"/>
      <c r="Z312" s="5647"/>
      <c r="AA312" s="5647"/>
      <c r="AB312" s="5647"/>
      <c r="AC312" s="5647"/>
      <c r="AD312" s="5647"/>
      <c r="AE312" s="5647"/>
      <c r="AF312" s="5647"/>
      <c r="AG312" s="5571" t="s">
        <v>5968</v>
      </c>
      <c r="AH312" s="5570" t="s">
        <v>6709</v>
      </c>
      <c r="AI312" s="5609">
        <v>15</v>
      </c>
      <c r="AJ312" s="5609">
        <v>0</v>
      </c>
      <c r="AK312" s="5785">
        <v>42737</v>
      </c>
      <c r="AL312" s="5785">
        <v>43099</v>
      </c>
      <c r="AM312" s="5741">
        <v>60000000</v>
      </c>
      <c r="AN312" s="5741">
        <v>60000000</v>
      </c>
      <c r="AO312" s="5574" t="s">
        <v>3091</v>
      </c>
    </row>
    <row r="313" spans="1:41" ht="30" customHeight="1" x14ac:dyDescent="0.2">
      <c r="A313" s="5583" t="s">
        <v>161</v>
      </c>
      <c r="B313" s="5607" t="s">
        <v>3099</v>
      </c>
      <c r="C313" s="5608" t="s">
        <v>3100</v>
      </c>
      <c r="D313" s="5569">
        <v>164</v>
      </c>
      <c r="E313" s="5589" t="s">
        <v>3101</v>
      </c>
      <c r="F313" s="5575" t="s">
        <v>3102</v>
      </c>
      <c r="G313" s="5657">
        <v>50</v>
      </c>
      <c r="H313" s="5657" t="s">
        <v>0</v>
      </c>
      <c r="I313" s="5657">
        <v>80</v>
      </c>
      <c r="J313" s="5650">
        <v>10</v>
      </c>
      <c r="K313" s="5568"/>
      <c r="L313" s="5645"/>
      <c r="M313" s="5646"/>
      <c r="N313" s="5646"/>
      <c r="O313" s="5646"/>
      <c r="P313" s="5646"/>
      <c r="Q313" s="5646"/>
      <c r="R313" s="5646"/>
      <c r="S313" s="5646"/>
      <c r="T313" s="5646"/>
      <c r="U313" s="5731"/>
      <c r="V313" s="5701"/>
      <c r="W313" s="5647"/>
      <c r="X313" s="5647"/>
      <c r="Y313" s="5647"/>
      <c r="Z313" s="5647"/>
      <c r="AA313" s="5647"/>
      <c r="AB313" s="5647"/>
      <c r="AC313" s="5647"/>
      <c r="AD313" s="5647"/>
      <c r="AE313" s="5647"/>
      <c r="AF313" s="5647"/>
      <c r="AG313" s="5571" t="s">
        <v>5969</v>
      </c>
      <c r="AH313" s="5570" t="s">
        <v>6652</v>
      </c>
      <c r="AI313" s="5609">
        <v>13</v>
      </c>
      <c r="AJ313" s="5609">
        <v>13</v>
      </c>
      <c r="AK313" s="5785">
        <v>42826</v>
      </c>
      <c r="AL313" s="5785">
        <v>43099</v>
      </c>
      <c r="AM313" s="5741">
        <v>4000000</v>
      </c>
      <c r="AN313" s="5741">
        <v>4000000</v>
      </c>
      <c r="AO313" s="5574" t="s">
        <v>3091</v>
      </c>
    </row>
    <row r="314" spans="1:41" ht="30" customHeight="1" x14ac:dyDescent="0.2">
      <c r="A314" s="5583" t="s">
        <v>161</v>
      </c>
      <c r="B314" s="5607" t="s">
        <v>3099</v>
      </c>
      <c r="C314" s="5608" t="s">
        <v>3100</v>
      </c>
      <c r="D314" s="5569">
        <v>164</v>
      </c>
      <c r="E314" s="5589" t="s">
        <v>3101</v>
      </c>
      <c r="F314" s="5575" t="s">
        <v>3102</v>
      </c>
      <c r="G314" s="5657">
        <v>50</v>
      </c>
      <c r="H314" s="5657" t="s">
        <v>0</v>
      </c>
      <c r="I314" s="5657">
        <v>80</v>
      </c>
      <c r="J314" s="5650">
        <v>10</v>
      </c>
      <c r="K314" s="5568"/>
      <c r="L314" s="5645"/>
      <c r="M314" s="5646"/>
      <c r="N314" s="5646"/>
      <c r="O314" s="5646"/>
      <c r="P314" s="5646"/>
      <c r="Q314" s="5646"/>
      <c r="R314" s="5646"/>
      <c r="S314" s="5646"/>
      <c r="T314" s="5646"/>
      <c r="U314" s="5731"/>
      <c r="V314" s="5701"/>
      <c r="W314" s="5647"/>
      <c r="X314" s="5647"/>
      <c r="Y314" s="5647"/>
      <c r="Z314" s="5647"/>
      <c r="AA314" s="5647"/>
      <c r="AB314" s="5647"/>
      <c r="AC314" s="5647"/>
      <c r="AD314" s="5647"/>
      <c r="AE314" s="5647"/>
      <c r="AF314" s="5647"/>
      <c r="AG314" s="5570" t="s">
        <v>3223</v>
      </c>
      <c r="AH314" s="5570" t="s">
        <v>3224</v>
      </c>
      <c r="AI314" s="5609">
        <v>100</v>
      </c>
      <c r="AJ314" s="5609">
        <v>100</v>
      </c>
      <c r="AK314" s="5786">
        <v>42870</v>
      </c>
      <c r="AL314" s="5786">
        <v>43235</v>
      </c>
      <c r="AM314" s="5741">
        <v>15500000</v>
      </c>
      <c r="AN314" s="5741">
        <v>15500000</v>
      </c>
      <c r="AO314" s="5574" t="s">
        <v>3091</v>
      </c>
    </row>
    <row r="315" spans="1:41" ht="30" customHeight="1" x14ac:dyDescent="0.2">
      <c r="A315" s="5583" t="s">
        <v>161</v>
      </c>
      <c r="B315" s="5607" t="s">
        <v>3099</v>
      </c>
      <c r="C315" s="5608" t="s">
        <v>3100</v>
      </c>
      <c r="D315" s="5569">
        <v>164</v>
      </c>
      <c r="E315" s="5589" t="s">
        <v>3101</v>
      </c>
      <c r="F315" s="5575" t="s">
        <v>3102</v>
      </c>
      <c r="G315" s="5657">
        <v>50</v>
      </c>
      <c r="H315" s="5657" t="s">
        <v>0</v>
      </c>
      <c r="I315" s="5657">
        <v>80</v>
      </c>
      <c r="J315" s="5650">
        <v>10</v>
      </c>
      <c r="K315" s="5568"/>
      <c r="L315" s="5645"/>
      <c r="M315" s="5646"/>
      <c r="N315" s="5646"/>
      <c r="O315" s="5646"/>
      <c r="P315" s="5646"/>
      <c r="Q315" s="5646"/>
      <c r="R315" s="5646"/>
      <c r="S315" s="5646"/>
      <c r="T315" s="5646"/>
      <c r="U315" s="5731"/>
      <c r="V315" s="5701"/>
      <c r="W315" s="5647"/>
      <c r="X315" s="5647"/>
      <c r="Y315" s="5647"/>
      <c r="Z315" s="5647"/>
      <c r="AA315" s="5647"/>
      <c r="AB315" s="5647"/>
      <c r="AC315" s="5647"/>
      <c r="AD315" s="5647"/>
      <c r="AE315" s="5647"/>
      <c r="AF315" s="5647"/>
      <c r="AG315" s="5571" t="s">
        <v>5970</v>
      </c>
      <c r="AH315" s="5570" t="s">
        <v>6651</v>
      </c>
      <c r="AI315" s="5609">
        <v>12</v>
      </c>
      <c r="AJ315" s="5609">
        <v>12</v>
      </c>
      <c r="AK315" s="5785">
        <v>42736</v>
      </c>
      <c r="AL315" s="5785">
        <v>42824</v>
      </c>
      <c r="AM315" s="5741">
        <v>4500000</v>
      </c>
      <c r="AN315" s="5741">
        <v>4500000</v>
      </c>
      <c r="AO315" s="5574" t="s">
        <v>3091</v>
      </c>
    </row>
    <row r="316" spans="1:41" ht="30" customHeight="1" x14ac:dyDescent="0.2">
      <c r="A316" s="5583" t="s">
        <v>161</v>
      </c>
      <c r="B316" s="5607" t="s">
        <v>3099</v>
      </c>
      <c r="C316" s="5608" t="s">
        <v>3100</v>
      </c>
      <c r="D316" s="5569">
        <v>164</v>
      </c>
      <c r="E316" s="5589" t="s">
        <v>3101</v>
      </c>
      <c r="F316" s="5575" t="s">
        <v>3102</v>
      </c>
      <c r="G316" s="5657">
        <v>50</v>
      </c>
      <c r="H316" s="5657" t="s">
        <v>0</v>
      </c>
      <c r="I316" s="5657">
        <v>80</v>
      </c>
      <c r="J316" s="5650">
        <v>10</v>
      </c>
      <c r="K316" s="5568"/>
      <c r="L316" s="5645"/>
      <c r="M316" s="5646"/>
      <c r="N316" s="5646"/>
      <c r="O316" s="5646"/>
      <c r="P316" s="5646"/>
      <c r="Q316" s="5646"/>
      <c r="R316" s="5646"/>
      <c r="S316" s="5646"/>
      <c r="T316" s="5646"/>
      <c r="U316" s="5731"/>
      <c r="V316" s="5701"/>
      <c r="W316" s="5647"/>
      <c r="X316" s="5647"/>
      <c r="Y316" s="5647"/>
      <c r="Z316" s="5647"/>
      <c r="AA316" s="5647"/>
      <c r="AB316" s="5647"/>
      <c r="AC316" s="5647"/>
      <c r="AD316" s="5647"/>
      <c r="AE316" s="5647"/>
      <c r="AF316" s="5647"/>
      <c r="AG316" s="5571" t="s">
        <v>5971</v>
      </c>
      <c r="AH316" s="5570" t="s">
        <v>6653</v>
      </c>
      <c r="AI316" s="5609">
        <v>12</v>
      </c>
      <c r="AJ316" s="5609">
        <v>12</v>
      </c>
      <c r="AK316" s="5785">
        <v>42826</v>
      </c>
      <c r="AL316" s="5785">
        <v>43099</v>
      </c>
      <c r="AM316" s="5741">
        <v>500000</v>
      </c>
      <c r="AN316" s="5741">
        <v>500000</v>
      </c>
      <c r="AO316" s="5574" t="s">
        <v>3091</v>
      </c>
    </row>
    <row r="317" spans="1:41" ht="30" customHeight="1" x14ac:dyDescent="0.2">
      <c r="A317" s="5583" t="s">
        <v>161</v>
      </c>
      <c r="B317" s="5607" t="s">
        <v>3099</v>
      </c>
      <c r="C317" s="5608" t="s">
        <v>3100</v>
      </c>
      <c r="D317" s="5569">
        <v>164</v>
      </c>
      <c r="E317" s="5589" t="s">
        <v>3101</v>
      </c>
      <c r="F317" s="5575" t="s">
        <v>3102</v>
      </c>
      <c r="G317" s="5657">
        <v>50</v>
      </c>
      <c r="H317" s="5657" t="s">
        <v>0</v>
      </c>
      <c r="I317" s="5657">
        <v>80</v>
      </c>
      <c r="J317" s="5650">
        <v>10</v>
      </c>
      <c r="K317" s="5568"/>
      <c r="L317" s="5645"/>
      <c r="M317" s="5646"/>
      <c r="N317" s="5646"/>
      <c r="O317" s="5646"/>
      <c r="P317" s="5646"/>
      <c r="Q317" s="5646"/>
      <c r="R317" s="5646"/>
      <c r="S317" s="5646"/>
      <c r="T317" s="5646"/>
      <c r="U317" s="5731"/>
      <c r="V317" s="5701"/>
      <c r="W317" s="5647"/>
      <c r="X317" s="5647"/>
      <c r="Y317" s="5647"/>
      <c r="Z317" s="5647"/>
      <c r="AA317" s="5647"/>
      <c r="AB317" s="5647"/>
      <c r="AC317" s="5647"/>
      <c r="AD317" s="5647"/>
      <c r="AE317" s="5647"/>
      <c r="AF317" s="5647"/>
      <c r="AG317" s="5571" t="s">
        <v>5972</v>
      </c>
      <c r="AH317" s="5570" t="s">
        <v>6464</v>
      </c>
      <c r="AI317" s="5609">
        <v>5</v>
      </c>
      <c r="AJ317" s="5609">
        <v>5</v>
      </c>
      <c r="AK317" s="5785">
        <v>42826</v>
      </c>
      <c r="AL317" s="5785">
        <v>43099</v>
      </c>
      <c r="AM317" s="5741">
        <v>10000000</v>
      </c>
      <c r="AN317" s="5741">
        <v>10000000</v>
      </c>
      <c r="AO317" s="5574" t="s">
        <v>3091</v>
      </c>
    </row>
    <row r="318" spans="1:41" s="1159" customFormat="1" ht="30" customHeight="1" x14ac:dyDescent="0.2">
      <c r="A318" s="5583" t="s">
        <v>161</v>
      </c>
      <c r="B318" s="5607" t="s">
        <v>3099</v>
      </c>
      <c r="C318" s="5608" t="s">
        <v>3100</v>
      </c>
      <c r="D318" s="5569">
        <v>165</v>
      </c>
      <c r="E318" s="5589" t="s">
        <v>6555</v>
      </c>
      <c r="F318" s="5575" t="s">
        <v>3232</v>
      </c>
      <c r="G318" s="5657">
        <v>0</v>
      </c>
      <c r="H318" s="5657" t="s">
        <v>1</v>
      </c>
      <c r="I318" s="5657">
        <v>1</v>
      </c>
      <c r="J318" s="5650">
        <v>1</v>
      </c>
      <c r="K318" s="5568"/>
      <c r="L318" s="5645">
        <f t="shared" si="90"/>
        <v>150000000</v>
      </c>
      <c r="M318" s="5646">
        <v>150000000</v>
      </c>
      <c r="N318" s="5646"/>
      <c r="O318" s="5646"/>
      <c r="P318" s="5646"/>
      <c r="Q318" s="5646"/>
      <c r="R318" s="5646"/>
      <c r="S318" s="5646"/>
      <c r="T318" s="5646"/>
      <c r="U318" s="5731">
        <f>V318+W318+X318+Y318+Z318+AA318+AB318+AC318+AD318+AE318+AF318</f>
        <v>150000000</v>
      </c>
      <c r="V318" s="5701">
        <v>150000000</v>
      </c>
      <c r="W318" s="5701"/>
      <c r="X318" s="5701"/>
      <c r="Y318" s="5701"/>
      <c r="Z318" s="5701"/>
      <c r="AA318" s="5701"/>
      <c r="AB318" s="5701"/>
      <c r="AC318" s="5701"/>
      <c r="AD318" s="5772"/>
      <c r="AE318" s="5772"/>
      <c r="AF318" s="5772"/>
      <c r="AG318" s="5570" t="s">
        <v>5973</v>
      </c>
      <c r="AH318" s="5570" t="s">
        <v>6465</v>
      </c>
      <c r="AI318" s="5609">
        <v>1</v>
      </c>
      <c r="AJ318" s="5609">
        <v>1</v>
      </c>
      <c r="AK318" s="5786">
        <v>42767</v>
      </c>
      <c r="AL318" s="5786">
        <v>43100</v>
      </c>
      <c r="AM318" s="5741">
        <v>150000000</v>
      </c>
      <c r="AN318" s="5741">
        <v>150000000</v>
      </c>
      <c r="AO318" s="5574" t="s">
        <v>3091</v>
      </c>
    </row>
    <row r="319" spans="1:41" s="153" customFormat="1" ht="30" customHeight="1" x14ac:dyDescent="0.2">
      <c r="A319" s="5583" t="s">
        <v>161</v>
      </c>
      <c r="B319" s="5607" t="s">
        <v>3099</v>
      </c>
      <c r="C319" s="5608" t="s">
        <v>3100</v>
      </c>
      <c r="D319" s="5569">
        <v>166</v>
      </c>
      <c r="E319" s="5589" t="s">
        <v>3248</v>
      </c>
      <c r="F319" s="5575" t="s">
        <v>3249</v>
      </c>
      <c r="G319" s="5657">
        <v>1</v>
      </c>
      <c r="H319" s="5657" t="s">
        <v>0</v>
      </c>
      <c r="I319" s="5657">
        <v>8</v>
      </c>
      <c r="J319" s="5650">
        <v>6</v>
      </c>
      <c r="K319" s="5568"/>
      <c r="L319" s="5645">
        <f t="shared" si="90"/>
        <v>0</v>
      </c>
      <c r="M319" s="5646"/>
      <c r="N319" s="5646"/>
      <c r="O319" s="5646"/>
      <c r="P319" s="5646"/>
      <c r="Q319" s="5646"/>
      <c r="R319" s="5646"/>
      <c r="S319" s="5646"/>
      <c r="T319" s="5646"/>
      <c r="U319" s="5731">
        <f>V319+W319+X319+Y319+Z319+AA319+AB319+AC319+AD319+AE319+AF319</f>
        <v>0</v>
      </c>
      <c r="V319" s="5647"/>
      <c r="W319" s="5647"/>
      <c r="X319" s="5647"/>
      <c r="Y319" s="5647"/>
      <c r="Z319" s="5647"/>
      <c r="AA319" s="5647"/>
      <c r="AB319" s="5647"/>
      <c r="AC319" s="5647"/>
      <c r="AD319" s="5647"/>
      <c r="AE319" s="5647"/>
      <c r="AF319" s="5647"/>
      <c r="AG319" s="5570" t="s">
        <v>5976</v>
      </c>
      <c r="AH319" s="5570" t="s">
        <v>6461</v>
      </c>
      <c r="AI319" s="5609">
        <v>1</v>
      </c>
      <c r="AJ319" s="5609">
        <v>0</v>
      </c>
      <c r="AK319" s="5786">
        <v>42948</v>
      </c>
      <c r="AL319" s="5786">
        <v>43069</v>
      </c>
      <c r="AM319" s="5741">
        <v>0</v>
      </c>
      <c r="AN319" s="5741">
        <v>0</v>
      </c>
      <c r="AO319" s="5574" t="s">
        <v>3091</v>
      </c>
    </row>
    <row r="320" spans="1:41" ht="30" customHeight="1" x14ac:dyDescent="0.2">
      <c r="A320" s="5583" t="s">
        <v>161</v>
      </c>
      <c r="B320" s="5607" t="s">
        <v>3099</v>
      </c>
      <c r="C320" s="5608" t="s">
        <v>3100</v>
      </c>
      <c r="D320" s="5569">
        <v>167</v>
      </c>
      <c r="E320" s="5589" t="s">
        <v>3252</v>
      </c>
      <c r="F320" s="5575" t="s">
        <v>3253</v>
      </c>
      <c r="G320" s="5657">
        <v>0</v>
      </c>
      <c r="H320" s="5657" t="s">
        <v>1</v>
      </c>
      <c r="I320" s="5657">
        <v>1</v>
      </c>
      <c r="J320" s="5650">
        <v>1</v>
      </c>
      <c r="K320" s="5568"/>
      <c r="L320" s="5645">
        <f t="shared" si="90"/>
        <v>0</v>
      </c>
      <c r="M320" s="5646"/>
      <c r="N320" s="5646"/>
      <c r="O320" s="5646"/>
      <c r="P320" s="5646"/>
      <c r="Q320" s="5646"/>
      <c r="R320" s="5646"/>
      <c r="S320" s="5646"/>
      <c r="T320" s="5646"/>
      <c r="U320" s="5731"/>
      <c r="V320" s="5647"/>
      <c r="W320" s="5647"/>
      <c r="X320" s="5647"/>
      <c r="Y320" s="5647"/>
      <c r="Z320" s="5647"/>
      <c r="AA320" s="5647"/>
      <c r="AB320" s="5647"/>
      <c r="AC320" s="5647">
        <v>21000000</v>
      </c>
      <c r="AD320" s="5647"/>
      <c r="AE320" s="5647"/>
      <c r="AF320" s="5647"/>
      <c r="AG320" s="5570" t="s">
        <v>5977</v>
      </c>
      <c r="AH320" s="5584" t="s">
        <v>6466</v>
      </c>
      <c r="AI320" s="5609">
        <v>1</v>
      </c>
      <c r="AJ320" s="5609">
        <v>1</v>
      </c>
      <c r="AK320" s="5786">
        <v>42856</v>
      </c>
      <c r="AL320" s="5786">
        <v>42735</v>
      </c>
      <c r="AM320" s="5741">
        <v>0</v>
      </c>
      <c r="AN320" s="5741">
        <v>0</v>
      </c>
      <c r="AO320" s="5574" t="s">
        <v>3091</v>
      </c>
    </row>
    <row r="321" spans="1:41" ht="30" customHeight="1" x14ac:dyDescent="0.2">
      <c r="A321" s="5583" t="s">
        <v>161</v>
      </c>
      <c r="B321" s="5607" t="s">
        <v>3099</v>
      </c>
      <c r="C321" s="5608" t="s">
        <v>3100</v>
      </c>
      <c r="D321" s="5569">
        <v>167</v>
      </c>
      <c r="E321" s="5589" t="s">
        <v>3252</v>
      </c>
      <c r="F321" s="5575" t="s">
        <v>3253</v>
      </c>
      <c r="G321" s="5657">
        <v>0</v>
      </c>
      <c r="H321" s="5657" t="s">
        <v>1</v>
      </c>
      <c r="I321" s="5657">
        <v>1</v>
      </c>
      <c r="J321" s="5650">
        <v>1</v>
      </c>
      <c r="K321" s="5568"/>
      <c r="L321" s="5645"/>
      <c r="M321" s="5646"/>
      <c r="N321" s="5646"/>
      <c r="O321" s="5646"/>
      <c r="P321" s="5646"/>
      <c r="Q321" s="5646"/>
      <c r="R321" s="5646"/>
      <c r="S321" s="5646"/>
      <c r="T321" s="5646"/>
      <c r="U321" s="5731"/>
      <c r="V321" s="5647"/>
      <c r="W321" s="5647"/>
      <c r="X321" s="5647"/>
      <c r="Y321" s="5647"/>
      <c r="Z321" s="5647"/>
      <c r="AA321" s="5647"/>
      <c r="AB321" s="5647"/>
      <c r="AC321" s="5647"/>
      <c r="AD321" s="5647"/>
      <c r="AE321" s="5647"/>
      <c r="AF321" s="5647"/>
      <c r="AG321" s="5570" t="s">
        <v>5979</v>
      </c>
      <c r="AH321" s="5584" t="s">
        <v>2759</v>
      </c>
      <c r="AI321" s="5609">
        <v>100</v>
      </c>
      <c r="AJ321" s="5609">
        <v>100</v>
      </c>
      <c r="AK321" s="5786">
        <v>42826</v>
      </c>
      <c r="AL321" s="5786">
        <v>43100</v>
      </c>
      <c r="AM321" s="5741">
        <v>0</v>
      </c>
      <c r="AN321" s="5741">
        <v>0</v>
      </c>
      <c r="AO321" s="5574" t="s">
        <v>3091</v>
      </c>
    </row>
    <row r="322" spans="1:41" s="1171" customFormat="1" ht="30" customHeight="1" x14ac:dyDescent="0.2">
      <c r="A322" s="5583" t="s">
        <v>161</v>
      </c>
      <c r="B322" s="5607" t="s">
        <v>3099</v>
      </c>
      <c r="C322" s="5608" t="s">
        <v>3100</v>
      </c>
      <c r="D322" s="5569">
        <v>168</v>
      </c>
      <c r="E322" s="5589" t="s">
        <v>3263</v>
      </c>
      <c r="F322" s="5575" t="s">
        <v>3264</v>
      </c>
      <c r="G322" s="5657">
        <v>30</v>
      </c>
      <c r="H322" s="5657" t="s">
        <v>0</v>
      </c>
      <c r="I322" s="5657">
        <v>30</v>
      </c>
      <c r="J322" s="5650"/>
      <c r="K322" s="5568"/>
      <c r="L322" s="5645">
        <f t="shared" si="90"/>
        <v>0</v>
      </c>
      <c r="M322" s="5646"/>
      <c r="N322" s="5646"/>
      <c r="O322" s="5646"/>
      <c r="P322" s="5646"/>
      <c r="Q322" s="5646"/>
      <c r="R322" s="5646"/>
      <c r="S322" s="5646"/>
      <c r="T322" s="5646"/>
      <c r="U322" s="5731">
        <f>V322+W322+X322+Y322+Z322+AA322+AB322+AC322+AD322+AE322+AF322</f>
        <v>0</v>
      </c>
      <c r="V322" s="5647"/>
      <c r="W322" s="5647"/>
      <c r="X322" s="5647"/>
      <c r="Y322" s="5647"/>
      <c r="Z322" s="5647"/>
      <c r="AA322" s="5647"/>
      <c r="AB322" s="5647"/>
      <c r="AC322" s="5647"/>
      <c r="AD322" s="5647"/>
      <c r="AE322" s="5647"/>
      <c r="AF322" s="5647"/>
      <c r="AG322" s="5571"/>
      <c r="AH322" s="5570"/>
      <c r="AI322" s="5609"/>
      <c r="AJ322" s="5609"/>
      <c r="AK322" s="5785"/>
      <c r="AL322" s="5785"/>
      <c r="AM322" s="5741">
        <v>0</v>
      </c>
      <c r="AN322" s="5741">
        <v>0</v>
      </c>
      <c r="AO322" s="5574" t="s">
        <v>3091</v>
      </c>
    </row>
    <row r="323" spans="1:41" s="1173" customFormat="1" ht="30" customHeight="1" x14ac:dyDescent="0.2">
      <c r="A323" s="5583" t="s">
        <v>161</v>
      </c>
      <c r="B323" s="5607" t="s">
        <v>3099</v>
      </c>
      <c r="C323" s="5608" t="s">
        <v>3100</v>
      </c>
      <c r="D323" s="5569" t="s">
        <v>3265</v>
      </c>
      <c r="E323" s="5589" t="s">
        <v>3266</v>
      </c>
      <c r="F323" s="5575" t="s">
        <v>3267</v>
      </c>
      <c r="G323" s="5657">
        <v>30</v>
      </c>
      <c r="H323" s="5657" t="s">
        <v>1</v>
      </c>
      <c r="I323" s="5657">
        <v>30</v>
      </c>
      <c r="J323" s="5650">
        <v>30</v>
      </c>
      <c r="K323" s="5712"/>
      <c r="L323" s="5645">
        <f t="shared" si="90"/>
        <v>200000000</v>
      </c>
      <c r="M323" s="5646">
        <v>200000000</v>
      </c>
      <c r="N323" s="5646"/>
      <c r="O323" s="5646"/>
      <c r="P323" s="5646"/>
      <c r="Q323" s="5646"/>
      <c r="R323" s="5646"/>
      <c r="S323" s="5646"/>
      <c r="T323" s="5646"/>
      <c r="U323" s="5731">
        <f>V323+W323+X323+Y323+Z323+AA323+AB323+AC323+AD323+AE323+AF323</f>
        <v>200000000</v>
      </c>
      <c r="V323" s="5701">
        <v>200000000</v>
      </c>
      <c r="W323" s="5647"/>
      <c r="X323" s="5647"/>
      <c r="Y323" s="5647"/>
      <c r="Z323" s="5647"/>
      <c r="AA323" s="5647"/>
      <c r="AB323" s="5647"/>
      <c r="AC323" s="5647"/>
      <c r="AD323" s="5647"/>
      <c r="AE323" s="5647"/>
      <c r="AF323" s="5647"/>
      <c r="AG323" s="5610" t="s">
        <v>5980</v>
      </c>
      <c r="AH323" s="5570" t="s">
        <v>1756</v>
      </c>
      <c r="AI323" s="5609">
        <v>100</v>
      </c>
      <c r="AJ323" s="5609">
        <v>100</v>
      </c>
      <c r="AK323" s="5786">
        <v>42750</v>
      </c>
      <c r="AL323" s="5786">
        <v>43100</v>
      </c>
      <c r="AM323" s="5741">
        <v>36343128</v>
      </c>
      <c r="AN323" s="5741">
        <v>36343128</v>
      </c>
      <c r="AO323" s="5574" t="s">
        <v>3091</v>
      </c>
    </row>
    <row r="324" spans="1:41" ht="30" customHeight="1" x14ac:dyDescent="0.2">
      <c r="A324" s="5583" t="s">
        <v>161</v>
      </c>
      <c r="B324" s="5607" t="s">
        <v>3099</v>
      </c>
      <c r="C324" s="5608" t="s">
        <v>3100</v>
      </c>
      <c r="D324" s="5569" t="s">
        <v>3265</v>
      </c>
      <c r="E324" s="5589" t="s">
        <v>3266</v>
      </c>
      <c r="F324" s="5575" t="s">
        <v>3267</v>
      </c>
      <c r="G324" s="5657">
        <v>30</v>
      </c>
      <c r="H324" s="5657" t="s">
        <v>1</v>
      </c>
      <c r="I324" s="5657">
        <v>30</v>
      </c>
      <c r="J324" s="5650">
        <v>30</v>
      </c>
      <c r="K324" s="5568"/>
      <c r="L324" s="5645"/>
      <c r="M324" s="5646"/>
      <c r="N324" s="5646"/>
      <c r="O324" s="5646"/>
      <c r="P324" s="5646"/>
      <c r="Q324" s="5646"/>
      <c r="R324" s="5646"/>
      <c r="S324" s="5646"/>
      <c r="T324" s="5646"/>
      <c r="U324" s="5731"/>
      <c r="V324" s="5647"/>
      <c r="W324" s="5647"/>
      <c r="X324" s="5647"/>
      <c r="Y324" s="5647"/>
      <c r="Z324" s="5647"/>
      <c r="AA324" s="5647"/>
      <c r="AB324" s="5647"/>
      <c r="AC324" s="5647"/>
      <c r="AD324" s="5647"/>
      <c r="AE324" s="5647"/>
      <c r="AF324" s="5647"/>
      <c r="AG324" s="5570" t="s">
        <v>5981</v>
      </c>
      <c r="AH324" s="5570" t="s">
        <v>6467</v>
      </c>
      <c r="AI324" s="5609">
        <v>30</v>
      </c>
      <c r="AJ324" s="5609">
        <v>30</v>
      </c>
      <c r="AK324" s="5786">
        <v>42750</v>
      </c>
      <c r="AL324" s="5786">
        <v>43100</v>
      </c>
      <c r="AM324" s="5741">
        <v>75000000</v>
      </c>
      <c r="AN324" s="5741">
        <v>75000000</v>
      </c>
      <c r="AO324" s="5574" t="s">
        <v>3091</v>
      </c>
    </row>
    <row r="325" spans="1:41" s="1171" customFormat="1" ht="30" customHeight="1" x14ac:dyDescent="0.2">
      <c r="A325" s="5583" t="s">
        <v>161</v>
      </c>
      <c r="B325" s="5607" t="s">
        <v>3099</v>
      </c>
      <c r="C325" s="5608" t="s">
        <v>3100</v>
      </c>
      <c r="D325" s="5569" t="s">
        <v>3265</v>
      </c>
      <c r="E325" s="5589" t="s">
        <v>3293</v>
      </c>
      <c r="F325" s="5575" t="s">
        <v>3294</v>
      </c>
      <c r="G325" s="5657">
        <v>30</v>
      </c>
      <c r="H325" s="5657" t="s">
        <v>1</v>
      </c>
      <c r="I325" s="5657">
        <v>30</v>
      </c>
      <c r="J325" s="5650">
        <v>17</v>
      </c>
      <c r="K325" s="5568"/>
      <c r="L325" s="5645"/>
      <c r="M325" s="5646"/>
      <c r="N325" s="5646"/>
      <c r="O325" s="5646"/>
      <c r="P325" s="5646"/>
      <c r="Q325" s="5646"/>
      <c r="R325" s="5646"/>
      <c r="S325" s="5646"/>
      <c r="T325" s="5646"/>
      <c r="U325" s="5731">
        <f>V325+W325+X325+Y325+Z325+AA325+AB325+AC325+AD325+AE325+AF325</f>
        <v>0</v>
      </c>
      <c r="V325" s="5647"/>
      <c r="W325" s="5647"/>
      <c r="X325" s="5647"/>
      <c r="Y325" s="5647"/>
      <c r="Z325" s="5647"/>
      <c r="AA325" s="5647"/>
      <c r="AB325" s="5647"/>
      <c r="AC325" s="5647"/>
      <c r="AD325" s="5647"/>
      <c r="AE325" s="5647"/>
      <c r="AF325" s="5647"/>
      <c r="AG325" s="5570" t="s">
        <v>5982</v>
      </c>
      <c r="AH325" s="5570" t="s">
        <v>2921</v>
      </c>
      <c r="AI325" s="5609">
        <v>100</v>
      </c>
      <c r="AJ325" s="5609">
        <v>100</v>
      </c>
      <c r="AK325" s="5786">
        <v>42917</v>
      </c>
      <c r="AL325" s="5786">
        <v>43100</v>
      </c>
      <c r="AM325" s="5741">
        <v>76846872</v>
      </c>
      <c r="AN325" s="5741">
        <v>76846872</v>
      </c>
      <c r="AO325" s="5574" t="s">
        <v>3091</v>
      </c>
    </row>
    <row r="326" spans="1:41" ht="30" customHeight="1" x14ac:dyDescent="0.2">
      <c r="A326" s="5583" t="s">
        <v>161</v>
      </c>
      <c r="B326" s="5607" t="s">
        <v>3099</v>
      </c>
      <c r="C326" s="5608" t="s">
        <v>3100</v>
      </c>
      <c r="D326" s="5569" t="s">
        <v>3265</v>
      </c>
      <c r="E326" s="5589" t="s">
        <v>3293</v>
      </c>
      <c r="F326" s="5575" t="s">
        <v>3294</v>
      </c>
      <c r="G326" s="5657">
        <v>30</v>
      </c>
      <c r="H326" s="5657" t="s">
        <v>1</v>
      </c>
      <c r="I326" s="5657">
        <v>30</v>
      </c>
      <c r="J326" s="5650">
        <v>17</v>
      </c>
      <c r="K326" s="5568"/>
      <c r="L326" s="5645"/>
      <c r="M326" s="5646"/>
      <c r="N326" s="5646"/>
      <c r="O326" s="5646"/>
      <c r="P326" s="5646"/>
      <c r="Q326" s="5646"/>
      <c r="R326" s="5646"/>
      <c r="S326" s="5646"/>
      <c r="T326" s="5646"/>
      <c r="U326" s="5731">
        <f>V326+W326+X326+Y326+Z326+AA326+AB326+AC326+AD326+AE326+AF326</f>
        <v>0</v>
      </c>
      <c r="V326" s="5647"/>
      <c r="W326" s="5647"/>
      <c r="X326" s="5647"/>
      <c r="Y326" s="5647"/>
      <c r="Z326" s="5647"/>
      <c r="AA326" s="5647"/>
      <c r="AB326" s="5647"/>
      <c r="AC326" s="5647"/>
      <c r="AD326" s="5647"/>
      <c r="AE326" s="5647"/>
      <c r="AF326" s="5647"/>
      <c r="AG326" s="5570" t="s">
        <v>3298</v>
      </c>
      <c r="AH326" s="5570" t="s">
        <v>2921</v>
      </c>
      <c r="AI326" s="5609">
        <v>100</v>
      </c>
      <c r="AJ326" s="5609">
        <v>100</v>
      </c>
      <c r="AK326" s="5786">
        <v>42826</v>
      </c>
      <c r="AL326" s="5786">
        <v>43100</v>
      </c>
      <c r="AM326" s="5741">
        <v>11810000</v>
      </c>
      <c r="AN326" s="5741">
        <v>11810000</v>
      </c>
      <c r="AO326" s="5574" t="s">
        <v>3091</v>
      </c>
    </row>
    <row r="327" spans="1:41" ht="30" customHeight="1" x14ac:dyDescent="0.2">
      <c r="A327" s="5583" t="s">
        <v>161</v>
      </c>
      <c r="B327" s="5607" t="s">
        <v>3099</v>
      </c>
      <c r="C327" s="5608" t="s">
        <v>3100</v>
      </c>
      <c r="D327" s="5569">
        <v>169</v>
      </c>
      <c r="E327" s="5597" t="s">
        <v>6556</v>
      </c>
      <c r="F327" s="5570" t="s">
        <v>3301</v>
      </c>
      <c r="G327" s="5657">
        <v>22</v>
      </c>
      <c r="H327" s="5657" t="s">
        <v>1</v>
      </c>
      <c r="I327" s="5657">
        <v>26</v>
      </c>
      <c r="J327" s="5650"/>
      <c r="K327" s="5568"/>
      <c r="L327" s="5645"/>
      <c r="M327" s="5646"/>
      <c r="N327" s="5646"/>
      <c r="O327" s="5646"/>
      <c r="P327" s="5646"/>
      <c r="Q327" s="5646"/>
      <c r="R327" s="5646"/>
      <c r="S327" s="5646"/>
      <c r="T327" s="5646"/>
      <c r="U327" s="5731"/>
      <c r="V327" s="5647"/>
      <c r="W327" s="5647"/>
      <c r="X327" s="5647"/>
      <c r="Y327" s="5647"/>
      <c r="Z327" s="5647"/>
      <c r="AA327" s="5647"/>
      <c r="AB327" s="5647"/>
      <c r="AC327" s="5647"/>
      <c r="AD327" s="5647"/>
      <c r="AE327" s="5647"/>
      <c r="AF327" s="5647"/>
      <c r="AG327" s="5570"/>
      <c r="AH327" s="5570"/>
      <c r="AI327" s="5609"/>
      <c r="AJ327" s="5609"/>
      <c r="AK327" s="5786"/>
      <c r="AL327" s="5786"/>
      <c r="AM327" s="5741">
        <v>0</v>
      </c>
      <c r="AN327" s="5741">
        <v>0</v>
      </c>
      <c r="AO327" s="5574" t="s">
        <v>3091</v>
      </c>
    </row>
    <row r="328" spans="1:41" s="1173" customFormat="1" ht="30" customHeight="1" x14ac:dyDescent="0.2">
      <c r="A328" s="5583" t="s">
        <v>161</v>
      </c>
      <c r="B328" s="5588" t="s">
        <v>3099</v>
      </c>
      <c r="C328" s="5608" t="s">
        <v>3100</v>
      </c>
      <c r="D328" s="5569" t="s">
        <v>3302</v>
      </c>
      <c r="E328" s="5597" t="s">
        <v>6556</v>
      </c>
      <c r="F328" s="5570" t="s">
        <v>3301</v>
      </c>
      <c r="G328" s="5657">
        <v>22</v>
      </c>
      <c r="H328" s="5657" t="s">
        <v>1</v>
      </c>
      <c r="I328" s="5657">
        <v>26</v>
      </c>
      <c r="J328" s="5650">
        <v>26</v>
      </c>
      <c r="K328" s="5713"/>
      <c r="L328" s="5645">
        <f t="shared" si="90"/>
        <v>300000000</v>
      </c>
      <c r="M328" s="5683">
        <v>300000000</v>
      </c>
      <c r="N328" s="5653"/>
      <c r="O328" s="5653"/>
      <c r="P328" s="5653"/>
      <c r="Q328" s="5653"/>
      <c r="R328" s="5653"/>
      <c r="S328" s="5653"/>
      <c r="T328" s="5653"/>
      <c r="U328" s="5731">
        <f>V328+W328+X328+Y328+Z328+AA328+AB328+AC328+AD328+AE328+AF328</f>
        <v>300000000</v>
      </c>
      <c r="V328" s="5703">
        <v>300000000</v>
      </c>
      <c r="W328" s="5660"/>
      <c r="X328" s="5660"/>
      <c r="Y328" s="5660"/>
      <c r="Z328" s="5660"/>
      <c r="AA328" s="5660"/>
      <c r="AB328" s="5660"/>
      <c r="AC328" s="5660"/>
      <c r="AD328" s="5660"/>
      <c r="AE328" s="5660"/>
      <c r="AF328" s="5660"/>
      <c r="AG328" s="5570" t="s">
        <v>5983</v>
      </c>
      <c r="AH328" s="5570" t="s">
        <v>1756</v>
      </c>
      <c r="AI328" s="5611">
        <v>100</v>
      </c>
      <c r="AJ328" s="5609">
        <v>100</v>
      </c>
      <c r="AK328" s="5786">
        <v>42767</v>
      </c>
      <c r="AL328" s="5786">
        <v>43084</v>
      </c>
      <c r="AM328" s="5741">
        <v>300000000</v>
      </c>
      <c r="AN328" s="5741">
        <v>300000000</v>
      </c>
      <c r="AO328" s="5574" t="s">
        <v>3091</v>
      </c>
    </row>
    <row r="329" spans="1:41" s="1173" customFormat="1" ht="30" customHeight="1" x14ac:dyDescent="0.2">
      <c r="A329" s="5583" t="s">
        <v>161</v>
      </c>
      <c r="B329" s="5588" t="s">
        <v>3099</v>
      </c>
      <c r="C329" s="5608" t="s">
        <v>3100</v>
      </c>
      <c r="D329" s="5569">
        <v>170</v>
      </c>
      <c r="E329" s="5589" t="s">
        <v>3362</v>
      </c>
      <c r="F329" s="5575" t="s">
        <v>3363</v>
      </c>
      <c r="G329" s="5657">
        <v>54</v>
      </c>
      <c r="H329" s="5657" t="s">
        <v>1</v>
      </c>
      <c r="I329" s="5657">
        <v>60</v>
      </c>
      <c r="J329" s="5650">
        <v>60</v>
      </c>
      <c r="K329" s="5712"/>
      <c r="L329" s="5645">
        <f t="shared" si="90"/>
        <v>1482068943</v>
      </c>
      <c r="M329" s="5646">
        <v>1233290997</v>
      </c>
      <c r="N329" s="5646">
        <v>244467625</v>
      </c>
      <c r="O329" s="5646"/>
      <c r="P329" s="5646"/>
      <c r="Q329" s="5646"/>
      <c r="R329" s="5646">
        <v>4310321</v>
      </c>
      <c r="S329" s="5646"/>
      <c r="T329" s="5646"/>
      <c r="U329" s="5731">
        <f>V329+W329+X329+Y329+Z329+AA329+AB329+AC329+AD329+AE329+AF329</f>
        <v>1382068943</v>
      </c>
      <c r="V329" s="5701">
        <v>1133290997</v>
      </c>
      <c r="W329" s="5701">
        <v>244467625</v>
      </c>
      <c r="X329" s="5701"/>
      <c r="Y329" s="5701"/>
      <c r="Z329" s="5701"/>
      <c r="AA329" s="5701">
        <v>4310321</v>
      </c>
      <c r="AB329" s="5701"/>
      <c r="AC329" s="5701"/>
      <c r="AD329" s="5647"/>
      <c r="AE329" s="5647"/>
      <c r="AF329" s="5647"/>
      <c r="AG329" s="5570" t="s">
        <v>5985</v>
      </c>
      <c r="AH329" s="5570" t="s">
        <v>1676</v>
      </c>
      <c r="AI329" s="5601">
        <v>100</v>
      </c>
      <c r="AJ329" s="5601">
        <v>100</v>
      </c>
      <c r="AK329" s="5786">
        <v>42750</v>
      </c>
      <c r="AL329" s="5786">
        <v>42855</v>
      </c>
      <c r="AM329" s="5741">
        <v>1482068943</v>
      </c>
      <c r="AN329" s="5741">
        <v>1382068943</v>
      </c>
      <c r="AO329" s="5574" t="s">
        <v>3091</v>
      </c>
    </row>
    <row r="330" spans="1:41" s="1191" customFormat="1" ht="30" customHeight="1" x14ac:dyDescent="0.2">
      <c r="A330" s="5583" t="s">
        <v>161</v>
      </c>
      <c r="B330" s="5721" t="s">
        <v>3099</v>
      </c>
      <c r="C330" s="5608" t="s">
        <v>3100</v>
      </c>
      <c r="D330" s="5569">
        <v>171</v>
      </c>
      <c r="E330" s="5589" t="s">
        <v>3502</v>
      </c>
      <c r="F330" s="5575" t="s">
        <v>3503</v>
      </c>
      <c r="G330" s="5657">
        <v>0</v>
      </c>
      <c r="H330" s="5657" t="s">
        <v>0</v>
      </c>
      <c r="I330" s="5657">
        <v>300</v>
      </c>
      <c r="J330" s="5650">
        <v>50</v>
      </c>
      <c r="K330" s="5712"/>
      <c r="L330" s="5645">
        <f t="shared" ref="L330:L344" si="91">+M330+N330+O330+P330+Q330+R330+S330+T330</f>
        <v>0</v>
      </c>
      <c r="M330" s="5646"/>
      <c r="N330" s="5646"/>
      <c r="O330" s="5646"/>
      <c r="P330" s="5646"/>
      <c r="Q330" s="5646"/>
      <c r="R330" s="5646"/>
      <c r="S330" s="5646"/>
      <c r="T330" s="5646"/>
      <c r="U330" s="5731">
        <f>V330+W330+X330+Y330+Z330+AA330+AB330+AC330+AD330+AE330+AF330</f>
        <v>0</v>
      </c>
      <c r="V330" s="5647"/>
      <c r="W330" s="5647"/>
      <c r="X330" s="5647"/>
      <c r="Y330" s="5647"/>
      <c r="Z330" s="5647"/>
      <c r="AA330" s="5647"/>
      <c r="AB330" s="5647"/>
      <c r="AC330" s="5647"/>
      <c r="AD330" s="5647"/>
      <c r="AE330" s="5647"/>
      <c r="AF330" s="5647"/>
      <c r="AG330" s="5570"/>
      <c r="AH330" s="5570" t="s">
        <v>6451</v>
      </c>
      <c r="AI330" s="5609">
        <v>7</v>
      </c>
      <c r="AJ330" s="5609">
        <v>7</v>
      </c>
      <c r="AK330" s="5786">
        <v>42767</v>
      </c>
      <c r="AL330" s="5786">
        <v>43084</v>
      </c>
      <c r="AM330" s="5741">
        <v>0</v>
      </c>
      <c r="AN330" s="5741">
        <v>0</v>
      </c>
      <c r="AO330" s="5574" t="s">
        <v>3091</v>
      </c>
    </row>
    <row r="331" spans="1:41" s="1205" customFormat="1" ht="30" customHeight="1" x14ac:dyDescent="0.2">
      <c r="A331" s="5583" t="s">
        <v>161</v>
      </c>
      <c r="B331" s="5722" t="s">
        <v>3099</v>
      </c>
      <c r="C331" s="5723" t="s">
        <v>3100</v>
      </c>
      <c r="D331" s="5569">
        <v>172</v>
      </c>
      <c r="E331" s="5595" t="s">
        <v>3511</v>
      </c>
      <c r="F331" s="5763" t="s">
        <v>3512</v>
      </c>
      <c r="G331" s="5764">
        <v>750</v>
      </c>
      <c r="H331" s="5764" t="s">
        <v>0</v>
      </c>
      <c r="I331" s="5764">
        <v>1050</v>
      </c>
      <c r="J331" s="5714"/>
      <c r="K331" s="5712"/>
      <c r="L331" s="5728">
        <f t="shared" si="91"/>
        <v>0</v>
      </c>
      <c r="M331" s="5646"/>
      <c r="N331" s="5715"/>
      <c r="O331" s="5715"/>
      <c r="P331" s="5715"/>
      <c r="Q331" s="5715"/>
      <c r="R331" s="5715"/>
      <c r="S331" s="5715"/>
      <c r="T331" s="5715"/>
      <c r="U331" s="5736">
        <f>V331+W331+X331+Y331+Z331+AA331+AB331+AC331+AD331+AE331+AF331</f>
        <v>0</v>
      </c>
      <c r="V331" s="5756"/>
      <c r="W331" s="5756"/>
      <c r="X331" s="5756"/>
      <c r="Y331" s="5756"/>
      <c r="Z331" s="5756"/>
      <c r="AA331" s="5756"/>
      <c r="AB331" s="5756"/>
      <c r="AC331" s="5756"/>
      <c r="AD331" s="5756"/>
      <c r="AE331" s="5756"/>
      <c r="AF331" s="5756"/>
      <c r="AG331" s="5570"/>
      <c r="AH331" s="5570"/>
      <c r="AI331" s="5611"/>
      <c r="AJ331" s="5611"/>
      <c r="AK331" s="5786"/>
      <c r="AL331" s="5786"/>
      <c r="AM331" s="5741">
        <v>0</v>
      </c>
      <c r="AN331" s="5741">
        <v>0</v>
      </c>
      <c r="AO331" s="5574" t="s">
        <v>3091</v>
      </c>
    </row>
    <row r="332" spans="1:41" ht="30" customHeight="1" x14ac:dyDescent="0.2">
      <c r="A332" s="5583" t="s">
        <v>161</v>
      </c>
      <c r="B332" s="5588" t="s">
        <v>3099</v>
      </c>
      <c r="C332" s="5608" t="s">
        <v>3100</v>
      </c>
      <c r="D332" s="5569" t="s">
        <v>3514</v>
      </c>
      <c r="E332" s="5595" t="s">
        <v>3515</v>
      </c>
      <c r="F332" s="5596" t="s">
        <v>3516</v>
      </c>
      <c r="G332" s="5657">
        <v>750</v>
      </c>
      <c r="H332" s="5657" t="s">
        <v>1</v>
      </c>
      <c r="I332" s="5657">
        <v>950</v>
      </c>
      <c r="J332" s="5650">
        <v>950</v>
      </c>
      <c r="K332" s="5568"/>
      <c r="L332" s="5645">
        <f t="shared" si="91"/>
        <v>20205256</v>
      </c>
      <c r="M332" s="5646">
        <v>15000000</v>
      </c>
      <c r="N332" s="5646"/>
      <c r="O332" s="5646"/>
      <c r="P332" s="5646"/>
      <c r="Q332" s="5646">
        <v>5205256</v>
      </c>
      <c r="R332" s="5646"/>
      <c r="S332" s="5646"/>
      <c r="T332" s="5646"/>
      <c r="U332" s="5731">
        <f>V332+W332+X332+Y332+Z332+AA332+AB332+AC332+AD332+AE332+AF332</f>
        <v>20205256</v>
      </c>
      <c r="V332" s="5701">
        <v>15000000</v>
      </c>
      <c r="W332" s="5647"/>
      <c r="X332" s="5647"/>
      <c r="Y332" s="5647"/>
      <c r="Z332" s="5647">
        <v>5205256</v>
      </c>
      <c r="AA332" s="5647"/>
      <c r="AB332" s="5647"/>
      <c r="AC332" s="5647"/>
      <c r="AD332" s="5647"/>
      <c r="AE332" s="5647"/>
      <c r="AF332" s="5647"/>
      <c r="AG332" s="5572" t="s">
        <v>5988</v>
      </c>
      <c r="AH332" s="5570" t="s">
        <v>6469</v>
      </c>
      <c r="AI332" s="5611">
        <v>6</v>
      </c>
      <c r="AJ332" s="5611">
        <v>6</v>
      </c>
      <c r="AK332" s="5786">
        <v>42870</v>
      </c>
      <c r="AL332" s="5786">
        <v>43084</v>
      </c>
      <c r="AM332" s="5741">
        <v>20205256</v>
      </c>
      <c r="AN332" s="5741">
        <v>20205256</v>
      </c>
      <c r="AO332" s="5574" t="s">
        <v>3091</v>
      </c>
    </row>
    <row r="333" spans="1:41" s="1191" customFormat="1" ht="30" customHeight="1" x14ac:dyDescent="0.2">
      <c r="A333" s="5583" t="s">
        <v>161</v>
      </c>
      <c r="B333" s="5721" t="s">
        <v>3099</v>
      </c>
      <c r="C333" s="5608" t="s">
        <v>3100</v>
      </c>
      <c r="D333" s="5569">
        <v>173</v>
      </c>
      <c r="E333" s="5595" t="s">
        <v>6557</v>
      </c>
      <c r="F333" s="5596" t="s">
        <v>3534</v>
      </c>
      <c r="G333" s="5657">
        <v>0</v>
      </c>
      <c r="H333" s="5657" t="s">
        <v>0</v>
      </c>
      <c r="I333" s="5657">
        <v>225</v>
      </c>
      <c r="J333" s="5650">
        <v>10</v>
      </c>
      <c r="K333" s="5568"/>
      <c r="L333" s="5645">
        <f t="shared" si="91"/>
        <v>0</v>
      </c>
      <c r="M333" s="5646"/>
      <c r="N333" s="5646"/>
      <c r="O333" s="5646"/>
      <c r="P333" s="5646"/>
      <c r="Q333" s="5646"/>
      <c r="R333" s="5646"/>
      <c r="S333" s="5646"/>
      <c r="T333" s="5668"/>
      <c r="U333" s="5731">
        <f>V333+W333+X333+Y333+Z333+AA333+AB333+AC333+AD333+AE333+AF333</f>
        <v>0</v>
      </c>
      <c r="V333" s="5647"/>
      <c r="W333" s="5647"/>
      <c r="X333" s="5647"/>
      <c r="Y333" s="5647"/>
      <c r="Z333" s="5647"/>
      <c r="AA333" s="5647"/>
      <c r="AB333" s="5647"/>
      <c r="AC333" s="5647"/>
      <c r="AD333" s="5647"/>
      <c r="AE333" s="5647"/>
      <c r="AF333" s="5647"/>
      <c r="AG333" s="5572" t="s">
        <v>5989</v>
      </c>
      <c r="AH333" s="5570" t="s">
        <v>6469</v>
      </c>
      <c r="AI333" s="5611">
        <v>1</v>
      </c>
      <c r="AJ333" s="5611">
        <v>1</v>
      </c>
      <c r="AK333" s="5786">
        <v>42767</v>
      </c>
      <c r="AL333" s="5786">
        <v>43084</v>
      </c>
      <c r="AM333" s="5741">
        <v>0</v>
      </c>
      <c r="AN333" s="5741">
        <v>0</v>
      </c>
      <c r="AO333" s="5574" t="s">
        <v>3091</v>
      </c>
    </row>
    <row r="334" spans="1:41" s="1191" customFormat="1" ht="30" customHeight="1" x14ac:dyDescent="0.2">
      <c r="A334" s="5583" t="s">
        <v>161</v>
      </c>
      <c r="B334" s="5721" t="s">
        <v>3099</v>
      </c>
      <c r="C334" s="5608" t="s">
        <v>3100</v>
      </c>
      <c r="D334" s="5569">
        <v>174</v>
      </c>
      <c r="E334" s="5595" t="s">
        <v>3539</v>
      </c>
      <c r="F334" s="5596" t="s">
        <v>3540</v>
      </c>
      <c r="G334" s="5657">
        <v>0</v>
      </c>
      <c r="H334" s="5657" t="s">
        <v>0</v>
      </c>
      <c r="I334" s="5657">
        <v>4</v>
      </c>
      <c r="J334" s="5650">
        <v>1</v>
      </c>
      <c r="K334" s="5702"/>
      <c r="L334" s="5645">
        <f t="shared" si="91"/>
        <v>0</v>
      </c>
      <c r="M334" s="5668"/>
      <c r="N334" s="5653"/>
      <c r="O334" s="5653"/>
      <c r="P334" s="5653"/>
      <c r="Q334" s="5653"/>
      <c r="R334" s="5653"/>
      <c r="S334" s="5653"/>
      <c r="T334" s="5668"/>
      <c r="U334" s="5731">
        <f>V334+W334+X334+Y334+Z334+AA334+AB334+AC334+AD334+AE334+AF334</f>
        <v>0</v>
      </c>
      <c r="V334" s="5660"/>
      <c r="W334" s="5660"/>
      <c r="X334" s="5660"/>
      <c r="Y334" s="5660"/>
      <c r="Z334" s="5660"/>
      <c r="AA334" s="5660"/>
      <c r="AB334" s="5660"/>
      <c r="AC334" s="5660"/>
      <c r="AD334" s="5660"/>
      <c r="AE334" s="5662"/>
      <c r="AF334" s="5660"/>
      <c r="AG334" s="5572" t="s">
        <v>3541</v>
      </c>
      <c r="AH334" s="5570" t="s">
        <v>1676</v>
      </c>
      <c r="AI334" s="5611">
        <v>100</v>
      </c>
      <c r="AJ334" s="5611">
        <v>100</v>
      </c>
      <c r="AK334" s="5786">
        <v>42856</v>
      </c>
      <c r="AL334" s="5786">
        <v>43084</v>
      </c>
      <c r="AM334" s="5741">
        <v>0</v>
      </c>
      <c r="AN334" s="5741">
        <v>0</v>
      </c>
      <c r="AO334" s="5574" t="s">
        <v>3091</v>
      </c>
    </row>
    <row r="335" spans="1:41" ht="30" customHeight="1" x14ac:dyDescent="0.2">
      <c r="A335" s="5583" t="s">
        <v>161</v>
      </c>
      <c r="B335" s="5588" t="s">
        <v>3099</v>
      </c>
      <c r="C335" s="5608" t="s">
        <v>3100</v>
      </c>
      <c r="D335" s="5569">
        <v>174</v>
      </c>
      <c r="E335" s="5595" t="s">
        <v>3539</v>
      </c>
      <c r="F335" s="5596" t="s">
        <v>3540</v>
      </c>
      <c r="G335" s="5657">
        <v>0</v>
      </c>
      <c r="H335" s="5657" t="s">
        <v>0</v>
      </c>
      <c r="I335" s="5657">
        <v>4</v>
      </c>
      <c r="J335" s="5650">
        <v>1</v>
      </c>
      <c r="K335" s="5568"/>
      <c r="L335" s="5645"/>
      <c r="M335" s="5646"/>
      <c r="N335" s="5646"/>
      <c r="O335" s="5646"/>
      <c r="P335" s="5646"/>
      <c r="Q335" s="5646"/>
      <c r="R335" s="5646"/>
      <c r="S335" s="5646"/>
      <c r="T335" s="5646"/>
      <c r="U335" s="5731">
        <f>V335+W335+X335+Y335+Z335+AA335+AB335+AC335+AD335+AE335+AF335</f>
        <v>0</v>
      </c>
      <c r="V335" s="5647"/>
      <c r="W335" s="5647"/>
      <c r="X335" s="5647"/>
      <c r="Y335" s="5647"/>
      <c r="Z335" s="5647"/>
      <c r="AA335" s="5647"/>
      <c r="AB335" s="5647"/>
      <c r="AC335" s="5647"/>
      <c r="AD335" s="5647"/>
      <c r="AE335" s="5647"/>
      <c r="AF335" s="5647"/>
      <c r="AG335" s="5570" t="s">
        <v>5990</v>
      </c>
      <c r="AH335" s="5570" t="s">
        <v>6654</v>
      </c>
      <c r="AI335" s="5611">
        <v>2</v>
      </c>
      <c r="AJ335" s="5611">
        <v>0</v>
      </c>
      <c r="AK335" s="5786">
        <v>42856</v>
      </c>
      <c r="AL335" s="5786">
        <v>43084</v>
      </c>
      <c r="AM335" s="5741">
        <v>0</v>
      </c>
      <c r="AN335" s="5741">
        <v>0</v>
      </c>
      <c r="AO335" s="5574" t="s">
        <v>3091</v>
      </c>
    </row>
    <row r="336" spans="1:41" ht="30" customHeight="1" x14ac:dyDescent="0.2">
      <c r="A336" s="5583" t="s">
        <v>161</v>
      </c>
      <c r="B336" s="5588" t="s">
        <v>3099</v>
      </c>
      <c r="C336" s="5608" t="s">
        <v>3100</v>
      </c>
      <c r="D336" s="5569">
        <v>174</v>
      </c>
      <c r="E336" s="5595" t="s">
        <v>3539</v>
      </c>
      <c r="F336" s="5596" t="s">
        <v>3540</v>
      </c>
      <c r="G336" s="5657">
        <v>0</v>
      </c>
      <c r="H336" s="5657" t="s">
        <v>0</v>
      </c>
      <c r="I336" s="5657">
        <v>4</v>
      </c>
      <c r="J336" s="5650">
        <v>1</v>
      </c>
      <c r="K336" s="5568"/>
      <c r="L336" s="5645"/>
      <c r="M336" s="5646"/>
      <c r="N336" s="5646"/>
      <c r="O336" s="5646"/>
      <c r="P336" s="5646"/>
      <c r="Q336" s="5646"/>
      <c r="R336" s="5646"/>
      <c r="S336" s="5646"/>
      <c r="T336" s="5646"/>
      <c r="U336" s="5731">
        <f>V336+W336+X336+Y336+Z336+AA336+AB336+AC336+AD336+AE336+AF336</f>
        <v>0</v>
      </c>
      <c r="V336" s="5647"/>
      <c r="W336" s="5647"/>
      <c r="X336" s="5647"/>
      <c r="Y336" s="5647"/>
      <c r="Z336" s="5647"/>
      <c r="AA336" s="5647"/>
      <c r="AB336" s="5647"/>
      <c r="AC336" s="5647"/>
      <c r="AD336" s="5647"/>
      <c r="AE336" s="5647"/>
      <c r="AF336" s="5647"/>
      <c r="AG336" s="5570" t="s">
        <v>5991</v>
      </c>
      <c r="AH336" s="5570" t="s">
        <v>6655</v>
      </c>
      <c r="AI336" s="5611">
        <v>8</v>
      </c>
      <c r="AJ336" s="5611">
        <v>0</v>
      </c>
      <c r="AK336" s="5786">
        <v>42856</v>
      </c>
      <c r="AL336" s="5786">
        <v>43084</v>
      </c>
      <c r="AM336" s="5741">
        <v>0</v>
      </c>
      <c r="AN336" s="5741">
        <v>0</v>
      </c>
      <c r="AO336" s="5574" t="s">
        <v>3091</v>
      </c>
    </row>
    <row r="337" spans="1:41" ht="30" customHeight="1" x14ac:dyDescent="0.2">
      <c r="A337" s="5583" t="s">
        <v>161</v>
      </c>
      <c r="B337" s="5721" t="s">
        <v>3099</v>
      </c>
      <c r="C337" s="5608" t="s">
        <v>3100</v>
      </c>
      <c r="D337" s="5569">
        <v>175</v>
      </c>
      <c r="E337" s="5595" t="s">
        <v>3550</v>
      </c>
      <c r="F337" s="5596" t="s">
        <v>3551</v>
      </c>
      <c r="G337" s="5657">
        <v>2063</v>
      </c>
      <c r="H337" s="5657" t="s">
        <v>1</v>
      </c>
      <c r="I337" s="5657">
        <v>2063</v>
      </c>
      <c r="J337" s="5650">
        <v>2063</v>
      </c>
      <c r="K337" s="5568"/>
      <c r="L337" s="5645"/>
      <c r="M337" s="5646"/>
      <c r="N337" s="5646"/>
      <c r="O337" s="5646"/>
      <c r="P337" s="5646"/>
      <c r="Q337" s="5646"/>
      <c r="R337" s="5646"/>
      <c r="S337" s="5646"/>
      <c r="T337" s="5646"/>
      <c r="U337" s="5731"/>
      <c r="V337" s="5647"/>
      <c r="W337" s="5647"/>
      <c r="X337" s="5647"/>
      <c r="Y337" s="5647"/>
      <c r="Z337" s="5647"/>
      <c r="AA337" s="5647"/>
      <c r="AB337" s="5647"/>
      <c r="AC337" s="5647"/>
      <c r="AD337" s="5647"/>
      <c r="AE337" s="5647"/>
      <c r="AF337" s="5647"/>
      <c r="AG337" s="5570"/>
      <c r="AH337" s="5570"/>
      <c r="AI337" s="5611"/>
      <c r="AJ337" s="5611"/>
      <c r="AK337" s="5786"/>
      <c r="AL337" s="5786"/>
      <c r="AM337" s="5741">
        <v>0</v>
      </c>
      <c r="AN337" s="5741">
        <v>0</v>
      </c>
      <c r="AO337" s="5574" t="s">
        <v>3091</v>
      </c>
    </row>
    <row r="338" spans="1:41" s="1191" customFormat="1" ht="30" customHeight="1" x14ac:dyDescent="0.2">
      <c r="A338" s="5583" t="s">
        <v>161</v>
      </c>
      <c r="B338" s="5721" t="s">
        <v>3099</v>
      </c>
      <c r="C338" s="5608" t="s">
        <v>3100</v>
      </c>
      <c r="D338" s="5569">
        <v>176</v>
      </c>
      <c r="E338" s="5595" t="s">
        <v>6558</v>
      </c>
      <c r="F338" s="5596" t="s">
        <v>3553</v>
      </c>
      <c r="G338" s="5657">
        <v>0</v>
      </c>
      <c r="H338" s="5657" t="s">
        <v>1</v>
      </c>
      <c r="I338" s="5657">
        <v>27</v>
      </c>
      <c r="J338" s="5650">
        <v>27</v>
      </c>
      <c r="K338" s="5568"/>
      <c r="L338" s="5645">
        <f t="shared" si="91"/>
        <v>0</v>
      </c>
      <c r="M338" s="5646"/>
      <c r="N338" s="5646"/>
      <c r="O338" s="5646"/>
      <c r="P338" s="5646"/>
      <c r="Q338" s="5646"/>
      <c r="R338" s="5646"/>
      <c r="S338" s="5646"/>
      <c r="T338" s="5646"/>
      <c r="U338" s="5731">
        <f>V338+W338+X338+Y338+Z338+AA338+AB338+AC338+AD338+AE338+AF338</f>
        <v>0</v>
      </c>
      <c r="V338" s="5647"/>
      <c r="W338" s="5647"/>
      <c r="X338" s="5647"/>
      <c r="Y338" s="5647"/>
      <c r="Z338" s="5647"/>
      <c r="AA338" s="5647"/>
      <c r="AB338" s="5647"/>
      <c r="AC338" s="5647"/>
      <c r="AD338" s="5647"/>
      <c r="AE338" s="5647"/>
      <c r="AF338" s="5647"/>
      <c r="AG338" s="5570" t="s">
        <v>5992</v>
      </c>
      <c r="AH338" s="5570" t="s">
        <v>6470</v>
      </c>
      <c r="AI338" s="5611">
        <v>1</v>
      </c>
      <c r="AJ338" s="5611">
        <v>1</v>
      </c>
      <c r="AK338" s="5786">
        <v>42856</v>
      </c>
      <c r="AL338" s="5786">
        <v>43084</v>
      </c>
      <c r="AM338" s="5741">
        <v>0</v>
      </c>
      <c r="AN338" s="5741">
        <v>0</v>
      </c>
      <c r="AO338" s="5574" t="s">
        <v>3091</v>
      </c>
    </row>
    <row r="339" spans="1:41" ht="30" customHeight="1" x14ac:dyDescent="0.2">
      <c r="A339" s="5583" t="s">
        <v>161</v>
      </c>
      <c r="B339" s="5588" t="s">
        <v>3099</v>
      </c>
      <c r="C339" s="5608" t="s">
        <v>3100</v>
      </c>
      <c r="D339" s="5569">
        <v>176</v>
      </c>
      <c r="E339" s="5595" t="s">
        <v>6558</v>
      </c>
      <c r="F339" s="5596" t="s">
        <v>3553</v>
      </c>
      <c r="G339" s="5657">
        <v>0</v>
      </c>
      <c r="H339" s="5657" t="s">
        <v>1</v>
      </c>
      <c r="I339" s="5657">
        <v>27</v>
      </c>
      <c r="J339" s="5650">
        <v>27</v>
      </c>
      <c r="K339" s="5568"/>
      <c r="L339" s="5645"/>
      <c r="M339" s="5646"/>
      <c r="N339" s="5646"/>
      <c r="O339" s="5646"/>
      <c r="P339" s="5646"/>
      <c r="Q339" s="5646"/>
      <c r="R339" s="5646"/>
      <c r="S339" s="5646"/>
      <c r="T339" s="5646"/>
      <c r="U339" s="5731">
        <f>V339+W339+X339+Y339+Z339+AA339+AB339+AC339+AD339+AE339+AF339</f>
        <v>0</v>
      </c>
      <c r="V339" s="5647"/>
      <c r="W339" s="5647"/>
      <c r="X339" s="5647"/>
      <c r="Y339" s="5647"/>
      <c r="Z339" s="5647"/>
      <c r="AA339" s="5647"/>
      <c r="AB339" s="5647"/>
      <c r="AC339" s="5647"/>
      <c r="AD339" s="5647"/>
      <c r="AE339" s="5647"/>
      <c r="AF339" s="5647"/>
      <c r="AG339" s="5570" t="s">
        <v>3560</v>
      </c>
      <c r="AH339" s="5570" t="s">
        <v>6656</v>
      </c>
      <c r="AI339" s="5611">
        <v>1</v>
      </c>
      <c r="AJ339" s="5611">
        <v>0</v>
      </c>
      <c r="AK339" s="5786">
        <v>42826</v>
      </c>
      <c r="AL339" s="5786">
        <v>42855</v>
      </c>
      <c r="AM339" s="5741">
        <v>0</v>
      </c>
      <c r="AN339" s="5741">
        <v>0</v>
      </c>
      <c r="AO339" s="5574" t="s">
        <v>3091</v>
      </c>
    </row>
    <row r="340" spans="1:41" s="1191" customFormat="1" ht="30" customHeight="1" x14ac:dyDescent="0.2">
      <c r="A340" s="5583" t="s">
        <v>161</v>
      </c>
      <c r="B340" s="5721" t="s">
        <v>3099</v>
      </c>
      <c r="C340" s="5608" t="s">
        <v>3100</v>
      </c>
      <c r="D340" s="5569">
        <v>177</v>
      </c>
      <c r="E340" s="5589" t="s">
        <v>6559</v>
      </c>
      <c r="F340" s="5575" t="s">
        <v>3568</v>
      </c>
      <c r="G340" s="5657">
        <v>0</v>
      </c>
      <c r="H340" s="5657" t="s">
        <v>1</v>
      </c>
      <c r="I340" s="5657">
        <v>1</v>
      </c>
      <c r="J340" s="5650">
        <v>1</v>
      </c>
      <c r="K340" s="5568"/>
      <c r="L340" s="5645">
        <f t="shared" si="91"/>
        <v>15000000</v>
      </c>
      <c r="M340" s="5646">
        <v>15000000</v>
      </c>
      <c r="N340" s="5646"/>
      <c r="O340" s="5646"/>
      <c r="P340" s="5646"/>
      <c r="Q340" s="5646"/>
      <c r="R340" s="5646"/>
      <c r="S340" s="5646"/>
      <c r="T340" s="5646"/>
      <c r="U340" s="5731">
        <f>V340+W340+X340+Y340+Z340+AA340+AB340+AC340+AD340+AE340+AF340</f>
        <v>15000000</v>
      </c>
      <c r="V340" s="5701">
        <v>15000000</v>
      </c>
      <c r="W340" s="5701"/>
      <c r="X340" s="5701"/>
      <c r="Y340" s="5701"/>
      <c r="Z340" s="5701"/>
      <c r="AA340" s="5701"/>
      <c r="AB340" s="5701"/>
      <c r="AC340" s="5701"/>
      <c r="AD340" s="5647"/>
      <c r="AE340" s="5647"/>
      <c r="AF340" s="5647"/>
      <c r="AG340" s="5570" t="s">
        <v>5993</v>
      </c>
      <c r="AH340" s="5570" t="s">
        <v>6657</v>
      </c>
      <c r="AI340" s="5611">
        <v>1</v>
      </c>
      <c r="AJ340" s="5611">
        <v>1</v>
      </c>
      <c r="AK340" s="5786">
        <v>42767</v>
      </c>
      <c r="AL340" s="5786">
        <v>43084</v>
      </c>
      <c r="AM340" s="5741">
        <v>15000000</v>
      </c>
      <c r="AN340" s="5741">
        <v>15000000</v>
      </c>
      <c r="AO340" s="5574" t="s">
        <v>3091</v>
      </c>
    </row>
    <row r="341" spans="1:41" s="1191" customFormat="1" ht="30" customHeight="1" x14ac:dyDescent="0.2">
      <c r="A341" s="5583" t="s">
        <v>161</v>
      </c>
      <c r="B341" s="5721" t="s">
        <v>3099</v>
      </c>
      <c r="C341" s="5608" t="s">
        <v>3100</v>
      </c>
      <c r="D341" s="5569">
        <v>178</v>
      </c>
      <c r="E341" s="5589" t="s">
        <v>3571</v>
      </c>
      <c r="F341" s="5575" t="s">
        <v>3572</v>
      </c>
      <c r="G341" s="5657">
        <v>0</v>
      </c>
      <c r="H341" s="5657" t="s">
        <v>1</v>
      </c>
      <c r="I341" s="5657">
        <v>1</v>
      </c>
      <c r="J341" s="5650">
        <v>1</v>
      </c>
      <c r="K341" s="5568"/>
      <c r="L341" s="5645">
        <f t="shared" si="91"/>
        <v>0</v>
      </c>
      <c r="M341" s="5646"/>
      <c r="N341" s="5646"/>
      <c r="O341" s="5646"/>
      <c r="P341" s="5646"/>
      <c r="Q341" s="5646"/>
      <c r="R341" s="5646"/>
      <c r="S341" s="5646"/>
      <c r="T341" s="5646"/>
      <c r="U341" s="5731">
        <f>V341+W341+X341+Y341+Z341+AA341+AB341+AC341+AD341+AE341+AF341</f>
        <v>0</v>
      </c>
      <c r="V341" s="5647"/>
      <c r="W341" s="5647"/>
      <c r="X341" s="5647"/>
      <c r="Y341" s="5647"/>
      <c r="Z341" s="5647"/>
      <c r="AA341" s="5647"/>
      <c r="AB341" s="5647"/>
      <c r="AC341" s="5647"/>
      <c r="AD341" s="5647"/>
      <c r="AE341" s="5647"/>
      <c r="AF341" s="5647"/>
      <c r="AG341" s="5570" t="s">
        <v>5994</v>
      </c>
      <c r="AH341" s="5570" t="s">
        <v>6658</v>
      </c>
      <c r="AI341" s="5611">
        <v>1</v>
      </c>
      <c r="AJ341" s="5611">
        <v>0</v>
      </c>
      <c r="AK341" s="5786">
        <v>42887</v>
      </c>
      <c r="AL341" s="5786">
        <v>42946</v>
      </c>
      <c r="AM341" s="5741">
        <v>0</v>
      </c>
      <c r="AN341" s="5741">
        <v>0</v>
      </c>
      <c r="AO341" s="5574" t="s">
        <v>3091</v>
      </c>
    </row>
    <row r="342" spans="1:41" s="1191" customFormat="1" ht="30" customHeight="1" x14ac:dyDescent="0.2">
      <c r="A342" s="5583" t="s">
        <v>161</v>
      </c>
      <c r="B342" s="5721" t="s">
        <v>3099</v>
      </c>
      <c r="C342" s="5608" t="s">
        <v>3100</v>
      </c>
      <c r="D342" s="5569">
        <v>179</v>
      </c>
      <c r="E342" s="5589" t="s">
        <v>3575</v>
      </c>
      <c r="F342" s="5575" t="s">
        <v>3576</v>
      </c>
      <c r="G342" s="5657">
        <v>0</v>
      </c>
      <c r="H342" s="5657" t="s">
        <v>1</v>
      </c>
      <c r="I342" s="5657">
        <v>2</v>
      </c>
      <c r="J342" s="5650">
        <v>2</v>
      </c>
      <c r="K342" s="5568"/>
      <c r="L342" s="5645">
        <f t="shared" si="91"/>
        <v>0</v>
      </c>
      <c r="M342" s="5646"/>
      <c r="N342" s="5646"/>
      <c r="O342" s="5646"/>
      <c r="P342" s="5646"/>
      <c r="Q342" s="5646"/>
      <c r="R342" s="5646"/>
      <c r="S342" s="5646"/>
      <c r="T342" s="5646"/>
      <c r="U342" s="5731">
        <f>V342+W342+X342+Y342+Z342+AA342+AB342+AC342+AD342+AE342+AF342</f>
        <v>0</v>
      </c>
      <c r="V342" s="5647"/>
      <c r="W342" s="5647"/>
      <c r="X342" s="5647"/>
      <c r="Y342" s="5647"/>
      <c r="Z342" s="5647"/>
      <c r="AA342" s="5647"/>
      <c r="AB342" s="5647"/>
      <c r="AC342" s="5647"/>
      <c r="AD342" s="5647"/>
      <c r="AE342" s="5647"/>
      <c r="AF342" s="5647"/>
      <c r="AG342" s="5570" t="s">
        <v>5996</v>
      </c>
      <c r="AH342" s="5570" t="s">
        <v>5997</v>
      </c>
      <c r="AI342" s="5611">
        <v>2</v>
      </c>
      <c r="AJ342" s="5611">
        <v>1</v>
      </c>
      <c r="AK342" s="5786">
        <v>42767</v>
      </c>
      <c r="AL342" s="5786">
        <v>43084</v>
      </c>
      <c r="AM342" s="5741">
        <v>0</v>
      </c>
      <c r="AN342" s="5741">
        <v>0</v>
      </c>
      <c r="AO342" s="5574" t="s">
        <v>3091</v>
      </c>
    </row>
    <row r="343" spans="1:41" s="1191" customFormat="1" ht="30" customHeight="1" x14ac:dyDescent="0.2">
      <c r="A343" s="5583" t="s">
        <v>161</v>
      </c>
      <c r="B343" s="5721" t="s">
        <v>3099</v>
      </c>
      <c r="C343" s="5608" t="s">
        <v>3100</v>
      </c>
      <c r="D343" s="5569">
        <v>180</v>
      </c>
      <c r="E343" s="5589" t="s">
        <v>3580</v>
      </c>
      <c r="F343" s="5575" t="s">
        <v>3581</v>
      </c>
      <c r="G343" s="5657">
        <v>10</v>
      </c>
      <c r="H343" s="5657" t="s">
        <v>1</v>
      </c>
      <c r="I343" s="5657">
        <v>15</v>
      </c>
      <c r="J343" s="5650">
        <v>15</v>
      </c>
      <c r="K343" s="5568"/>
      <c r="L343" s="5645">
        <f t="shared" si="91"/>
        <v>240000000</v>
      </c>
      <c r="M343" s="5568">
        <v>240000000</v>
      </c>
      <c r="N343" s="5568"/>
      <c r="O343" s="5568"/>
      <c r="P343" s="5568"/>
      <c r="Q343" s="5568"/>
      <c r="R343" s="5568"/>
      <c r="S343" s="5568"/>
      <c r="T343" s="5568"/>
      <c r="U343" s="5731">
        <f>V343+W343+X343+Y343+Z343+AA343+AB343+AC343+AD343+AE343+AF343</f>
        <v>240000000</v>
      </c>
      <c r="V343" s="5701">
        <v>240000000</v>
      </c>
      <c r="W343" s="5701"/>
      <c r="X343" s="5701"/>
      <c r="Y343" s="5701"/>
      <c r="Z343" s="5701"/>
      <c r="AA343" s="5701"/>
      <c r="AB343" s="5701"/>
      <c r="AC343" s="5701"/>
      <c r="AD343" s="5647"/>
      <c r="AE343" s="5647"/>
      <c r="AF343" s="5647"/>
      <c r="AG343" s="5570" t="s">
        <v>3582</v>
      </c>
      <c r="AH343" s="5570" t="s">
        <v>6659</v>
      </c>
      <c r="AI343" s="5611">
        <v>15</v>
      </c>
      <c r="AJ343" s="5611">
        <v>30</v>
      </c>
      <c r="AK343" s="5786">
        <v>42767</v>
      </c>
      <c r="AL343" s="5786">
        <v>43084</v>
      </c>
      <c r="AM343" s="5741">
        <v>240000000</v>
      </c>
      <c r="AN343" s="5741">
        <v>240000000</v>
      </c>
      <c r="AO343" s="5574" t="s">
        <v>3091</v>
      </c>
    </row>
    <row r="344" spans="1:41" s="1191" customFormat="1" ht="30" customHeight="1" x14ac:dyDescent="0.2">
      <c r="A344" s="5583" t="s">
        <v>161</v>
      </c>
      <c r="B344" s="5721" t="s">
        <v>3099</v>
      </c>
      <c r="C344" s="5608" t="s">
        <v>3100</v>
      </c>
      <c r="D344" s="5569">
        <v>181</v>
      </c>
      <c r="E344" s="5604" t="s">
        <v>3600</v>
      </c>
      <c r="F344" s="5605" t="s">
        <v>3601</v>
      </c>
      <c r="G344" s="5657">
        <v>0</v>
      </c>
      <c r="H344" s="5657" t="s">
        <v>1</v>
      </c>
      <c r="I344" s="5657">
        <v>1</v>
      </c>
      <c r="J344" s="5650">
        <v>1</v>
      </c>
      <c r="K344" s="5568"/>
      <c r="L344" s="5645">
        <f t="shared" si="91"/>
        <v>0</v>
      </c>
      <c r="M344" s="5646"/>
      <c r="N344" s="5646"/>
      <c r="O344" s="5646"/>
      <c r="P344" s="5646"/>
      <c r="Q344" s="5646"/>
      <c r="R344" s="5646"/>
      <c r="S344" s="5646"/>
      <c r="T344" s="5646"/>
      <c r="U344" s="5731">
        <f>V344+W344+X344+Y344+Z344+AA344+AB344+AC344+AD344+AE344+AF344</f>
        <v>0</v>
      </c>
      <c r="V344" s="5647"/>
      <c r="W344" s="5647"/>
      <c r="X344" s="5647"/>
      <c r="Y344" s="5647"/>
      <c r="Z344" s="5647"/>
      <c r="AA344" s="5647"/>
      <c r="AB344" s="5647"/>
      <c r="AC344" s="5647"/>
      <c r="AD344" s="5647"/>
      <c r="AE344" s="5647"/>
      <c r="AF344" s="5647"/>
      <c r="AG344" s="5570" t="s">
        <v>6002</v>
      </c>
      <c r="AH344" s="5570" t="s">
        <v>6468</v>
      </c>
      <c r="AI344" s="5611">
        <v>3</v>
      </c>
      <c r="AJ344" s="5611">
        <v>3</v>
      </c>
      <c r="AK344" s="5786">
        <v>42767</v>
      </c>
      <c r="AL344" s="5786">
        <v>43084</v>
      </c>
      <c r="AM344" s="5741">
        <v>0</v>
      </c>
      <c r="AN344" s="5741">
        <v>0</v>
      </c>
      <c r="AO344" s="5574" t="s">
        <v>3091</v>
      </c>
    </row>
    <row r="345" spans="1:41" s="1191" customFormat="1" ht="30" customHeight="1" x14ac:dyDescent="0.2">
      <c r="A345" s="5583" t="s">
        <v>161</v>
      </c>
      <c r="B345" s="5721" t="s">
        <v>3099</v>
      </c>
      <c r="C345" s="5608" t="s">
        <v>3100</v>
      </c>
      <c r="D345" s="5569">
        <v>182</v>
      </c>
      <c r="E345" s="5604" t="s">
        <v>3603</v>
      </c>
      <c r="F345" s="5605" t="s">
        <v>3604</v>
      </c>
      <c r="G345" s="5657">
        <v>0</v>
      </c>
      <c r="H345" s="5657" t="s">
        <v>1</v>
      </c>
      <c r="I345" s="5657">
        <v>1</v>
      </c>
      <c r="J345" s="5650">
        <v>1</v>
      </c>
      <c r="K345" s="5568"/>
      <c r="L345" s="5645">
        <f t="shared" ref="L345:L347" si="92">+M345+N345+O345+P345+Q345+R345+S345+T345</f>
        <v>0</v>
      </c>
      <c r="M345" s="5646"/>
      <c r="N345" s="5646"/>
      <c r="O345" s="5646"/>
      <c r="P345" s="5646"/>
      <c r="Q345" s="5646"/>
      <c r="R345" s="5646"/>
      <c r="S345" s="5646"/>
      <c r="T345" s="5646"/>
      <c r="U345" s="5731">
        <f>V345+W345+X345+Y345+Z345+AA345+AB345+AC345+AD345+AE345+AF345</f>
        <v>0</v>
      </c>
      <c r="V345" s="5647"/>
      <c r="W345" s="5647"/>
      <c r="X345" s="5647"/>
      <c r="Y345" s="5647"/>
      <c r="Z345" s="5647"/>
      <c r="AA345" s="5647"/>
      <c r="AB345" s="5647"/>
      <c r="AC345" s="5647"/>
      <c r="AD345" s="5647"/>
      <c r="AE345" s="5647"/>
      <c r="AF345" s="5647"/>
      <c r="AG345" s="5570" t="s">
        <v>6003</v>
      </c>
      <c r="AH345" s="5570" t="s">
        <v>1730</v>
      </c>
      <c r="AI345" s="5611">
        <v>100</v>
      </c>
      <c r="AJ345" s="5611">
        <v>0</v>
      </c>
      <c r="AK345" s="5786">
        <v>42767</v>
      </c>
      <c r="AL345" s="5786">
        <v>43084</v>
      </c>
      <c r="AM345" s="5741">
        <v>0</v>
      </c>
      <c r="AN345" s="5741">
        <v>0</v>
      </c>
      <c r="AO345" s="5574" t="s">
        <v>3091</v>
      </c>
    </row>
    <row r="346" spans="1:41" ht="30" customHeight="1" x14ac:dyDescent="0.2">
      <c r="A346" s="5583" t="s">
        <v>161</v>
      </c>
      <c r="B346" s="5588" t="s">
        <v>3099</v>
      </c>
      <c r="C346" s="5608" t="s">
        <v>3100</v>
      </c>
      <c r="D346" s="5569">
        <v>182</v>
      </c>
      <c r="E346" s="5604" t="s">
        <v>3603</v>
      </c>
      <c r="F346" s="5605" t="s">
        <v>3604</v>
      </c>
      <c r="G346" s="5657">
        <v>0</v>
      </c>
      <c r="H346" s="5657" t="s">
        <v>1</v>
      </c>
      <c r="I346" s="5657">
        <v>1</v>
      </c>
      <c r="J346" s="5650">
        <v>1</v>
      </c>
      <c r="K346" s="5568"/>
      <c r="L346" s="5645"/>
      <c r="M346" s="5646"/>
      <c r="N346" s="5646"/>
      <c r="O346" s="5646"/>
      <c r="P346" s="5646"/>
      <c r="Q346" s="5646"/>
      <c r="R346" s="5646"/>
      <c r="S346" s="5646"/>
      <c r="T346" s="5646"/>
      <c r="U346" s="5731">
        <f>V346+W346+X346+Y346+Z346+AA346+AB346+AC346+AD346+AE346+AF346</f>
        <v>0</v>
      </c>
      <c r="V346" s="5647"/>
      <c r="W346" s="5647"/>
      <c r="X346" s="5647"/>
      <c r="Y346" s="5647"/>
      <c r="Z346" s="5647"/>
      <c r="AA346" s="5647"/>
      <c r="AB346" s="5647"/>
      <c r="AC346" s="5647"/>
      <c r="AD346" s="5647"/>
      <c r="AE346" s="5647"/>
      <c r="AF346" s="5647"/>
      <c r="AG346" s="5570" t="s">
        <v>6004</v>
      </c>
      <c r="AH346" s="5570" t="s">
        <v>2080</v>
      </c>
      <c r="AI346" s="5609">
        <v>100</v>
      </c>
      <c r="AJ346" s="5609">
        <v>100</v>
      </c>
      <c r="AK346" s="5786">
        <v>42767</v>
      </c>
      <c r="AL346" s="5786">
        <v>43084</v>
      </c>
      <c r="AM346" s="5741">
        <v>0</v>
      </c>
      <c r="AN346" s="5741">
        <v>0</v>
      </c>
      <c r="AO346" s="5574" t="s">
        <v>3091</v>
      </c>
    </row>
    <row r="347" spans="1:41" s="1191" customFormat="1" ht="30" customHeight="1" x14ac:dyDescent="0.2">
      <c r="A347" s="5583" t="s">
        <v>161</v>
      </c>
      <c r="B347" s="5721" t="s">
        <v>3099</v>
      </c>
      <c r="C347" s="5608" t="s">
        <v>3100</v>
      </c>
      <c r="D347" s="5569">
        <v>183</v>
      </c>
      <c r="E347" s="5604" t="s">
        <v>3606</v>
      </c>
      <c r="F347" s="5605" t="s">
        <v>3607</v>
      </c>
      <c r="G347" s="5657">
        <v>0</v>
      </c>
      <c r="H347" s="5657" t="s">
        <v>1</v>
      </c>
      <c r="I347" s="5657">
        <v>1</v>
      </c>
      <c r="J347" s="5650">
        <v>1</v>
      </c>
      <c r="K347" s="5568"/>
      <c r="L347" s="5645">
        <f t="shared" si="92"/>
        <v>200000000</v>
      </c>
      <c r="M347" s="5646">
        <v>200000000</v>
      </c>
      <c r="N347" s="5646"/>
      <c r="O347" s="5646"/>
      <c r="P347" s="5646"/>
      <c r="Q347" s="5646"/>
      <c r="R347" s="5646"/>
      <c r="S347" s="5646"/>
      <c r="T347" s="5646"/>
      <c r="U347" s="5731">
        <f>V347+W347+X347+Y347+Z347+AA347+AB347+AC347+AD347+AE347+AF347</f>
        <v>200000000</v>
      </c>
      <c r="V347" s="5701">
        <v>200000000</v>
      </c>
      <c r="W347" s="5701"/>
      <c r="X347" s="5701"/>
      <c r="Y347" s="5701"/>
      <c r="Z347" s="5701"/>
      <c r="AA347" s="5701"/>
      <c r="AB347" s="5701"/>
      <c r="AC347" s="5701"/>
      <c r="AD347" s="5647"/>
      <c r="AE347" s="5647"/>
      <c r="AF347" s="5647"/>
      <c r="AG347" s="5570" t="s">
        <v>6005</v>
      </c>
      <c r="AH347" s="5570" t="s">
        <v>6660</v>
      </c>
      <c r="AI347" s="5611">
        <v>1</v>
      </c>
      <c r="AJ347" s="5611">
        <v>1</v>
      </c>
      <c r="AK347" s="5786">
        <v>43070</v>
      </c>
      <c r="AL347" s="5786">
        <v>43084</v>
      </c>
      <c r="AM347" s="5741">
        <v>200000000</v>
      </c>
      <c r="AN347" s="5741">
        <v>200000000</v>
      </c>
      <c r="AO347" s="5574" t="s">
        <v>3091</v>
      </c>
    </row>
    <row r="348" spans="1:41" s="19" customFormat="1" ht="30" customHeight="1" x14ac:dyDescent="0.25">
      <c r="A348" s="5583" t="s">
        <v>161</v>
      </c>
      <c r="B348" s="5581" t="s">
        <v>2502</v>
      </c>
      <c r="C348" s="5582" t="s">
        <v>2503</v>
      </c>
      <c r="D348" s="5569">
        <v>184</v>
      </c>
      <c r="E348" s="5604" t="s">
        <v>3928</v>
      </c>
      <c r="F348" s="5605" t="s">
        <v>3929</v>
      </c>
      <c r="G348" s="5657">
        <v>0</v>
      </c>
      <c r="H348" s="5657" t="s">
        <v>0</v>
      </c>
      <c r="I348" s="5657">
        <v>1</v>
      </c>
      <c r="J348" s="5672">
        <v>0.25</v>
      </c>
      <c r="K348" s="5661"/>
      <c r="L348" s="5673">
        <f t="shared" ref="L348:L352" si="93">+M348+N348+O348+P348+Q348+R348+S348+T348</f>
        <v>28000000</v>
      </c>
      <c r="M348" s="5674">
        <v>28000000</v>
      </c>
      <c r="N348" s="5674"/>
      <c r="O348" s="5674"/>
      <c r="P348" s="5674"/>
      <c r="Q348" s="5674"/>
      <c r="R348" s="5674"/>
      <c r="S348" s="5674"/>
      <c r="T348" s="5674"/>
      <c r="U348" s="5733">
        <f t="shared" ref="U348" si="94">V348+W348+X348+Y348+Z348+AA348+AB348+AC348</f>
        <v>28000000</v>
      </c>
      <c r="V348" s="5591">
        <v>28000000</v>
      </c>
      <c r="W348" s="5591"/>
      <c r="X348" s="5591"/>
      <c r="Y348" s="5591"/>
      <c r="Z348" s="5591"/>
      <c r="AA348" s="5591"/>
      <c r="AB348" s="5591"/>
      <c r="AC348" s="5591"/>
      <c r="AD348" s="5675"/>
      <c r="AE348" s="5675"/>
      <c r="AF348" s="5675"/>
      <c r="AG348" s="5612" t="s">
        <v>6526</v>
      </c>
      <c r="AH348" s="5612" t="s">
        <v>3936</v>
      </c>
      <c r="AI348" s="5671">
        <v>1</v>
      </c>
      <c r="AJ348" s="5671">
        <v>0.1</v>
      </c>
      <c r="AK348" s="5789">
        <v>42887</v>
      </c>
      <c r="AL348" s="5789">
        <v>43100</v>
      </c>
      <c r="AM348" s="5744">
        <v>28000000</v>
      </c>
      <c r="AN348" s="5744">
        <v>28000000</v>
      </c>
      <c r="AO348" s="5574" t="s">
        <v>3944</v>
      </c>
    </row>
    <row r="349" spans="1:41" s="19" customFormat="1" ht="30" customHeight="1" x14ac:dyDescent="0.25">
      <c r="A349" s="5583" t="s">
        <v>161</v>
      </c>
      <c r="B349" s="5581" t="s">
        <v>2502</v>
      </c>
      <c r="C349" s="5582" t="s">
        <v>2503</v>
      </c>
      <c r="D349" s="5569">
        <v>185</v>
      </c>
      <c r="E349" s="5604" t="s">
        <v>6560</v>
      </c>
      <c r="F349" s="5605" t="s">
        <v>6561</v>
      </c>
      <c r="G349" s="5657">
        <v>0</v>
      </c>
      <c r="H349" s="5657" t="s">
        <v>1</v>
      </c>
      <c r="I349" s="5657">
        <v>1</v>
      </c>
      <c r="J349" s="5650">
        <v>1</v>
      </c>
      <c r="K349" s="5661"/>
      <c r="L349" s="5645">
        <f t="shared" si="93"/>
        <v>0</v>
      </c>
      <c r="M349" s="5646"/>
      <c r="N349" s="5646"/>
      <c r="O349" s="5646"/>
      <c r="P349" s="5646"/>
      <c r="Q349" s="5646"/>
      <c r="R349" s="5646"/>
      <c r="S349" s="5646"/>
      <c r="T349" s="5646"/>
      <c r="U349" s="5730">
        <f>V349+W349+X349+Y349+Z349+AA349+AB349+AC349+AD349+AE349+AF349</f>
        <v>0</v>
      </c>
      <c r="V349" s="5647"/>
      <c r="W349" s="5647"/>
      <c r="X349" s="5647"/>
      <c r="Y349" s="5647"/>
      <c r="Z349" s="5647"/>
      <c r="AA349" s="5647"/>
      <c r="AB349" s="5647"/>
      <c r="AC349" s="5647"/>
      <c r="AD349" s="5647"/>
      <c r="AE349" s="5647"/>
      <c r="AF349" s="5647"/>
      <c r="AG349" s="5571" t="s">
        <v>6008</v>
      </c>
      <c r="AH349" s="5570" t="s">
        <v>6471</v>
      </c>
      <c r="AI349" s="5609">
        <v>4</v>
      </c>
      <c r="AJ349" s="5609">
        <v>4</v>
      </c>
      <c r="AK349" s="5786">
        <v>42736</v>
      </c>
      <c r="AL349" s="5786">
        <v>43099</v>
      </c>
      <c r="AM349" s="5744">
        <v>0</v>
      </c>
      <c r="AN349" s="5744">
        <v>0</v>
      </c>
      <c r="AO349" s="5574" t="s">
        <v>5487</v>
      </c>
    </row>
    <row r="350" spans="1:41" s="19" customFormat="1" ht="30" customHeight="1" x14ac:dyDescent="0.25">
      <c r="A350" s="5583" t="s">
        <v>161</v>
      </c>
      <c r="B350" s="5581" t="s">
        <v>2502</v>
      </c>
      <c r="C350" s="5582" t="s">
        <v>2503</v>
      </c>
      <c r="D350" s="5569">
        <v>186</v>
      </c>
      <c r="E350" s="5604" t="s">
        <v>3945</v>
      </c>
      <c r="F350" s="5605" t="s">
        <v>3946</v>
      </c>
      <c r="G350" s="5611">
        <v>0</v>
      </c>
      <c r="H350" s="5611" t="s">
        <v>1</v>
      </c>
      <c r="I350" s="5611">
        <v>1</v>
      </c>
      <c r="J350" s="5672">
        <v>1</v>
      </c>
      <c r="K350" s="5661"/>
      <c r="L350" s="5673">
        <f t="shared" si="93"/>
        <v>0</v>
      </c>
      <c r="M350" s="5674"/>
      <c r="N350" s="5674"/>
      <c r="O350" s="5674"/>
      <c r="P350" s="5674"/>
      <c r="Q350" s="5674"/>
      <c r="R350" s="5674"/>
      <c r="S350" s="5674"/>
      <c r="T350" s="5674"/>
      <c r="U350" s="5733"/>
      <c r="V350" s="5675"/>
      <c r="W350" s="5675"/>
      <c r="X350" s="5675"/>
      <c r="Y350" s="5675"/>
      <c r="Z350" s="5675"/>
      <c r="AA350" s="5675"/>
      <c r="AB350" s="5675"/>
      <c r="AC350" s="5675"/>
      <c r="AD350" s="5675"/>
      <c r="AE350" s="5675"/>
      <c r="AF350" s="5675"/>
      <c r="AG350" s="5598"/>
      <c r="AH350" s="5570" t="s">
        <v>6472</v>
      </c>
      <c r="AI350" s="5601">
        <v>1</v>
      </c>
      <c r="AJ350" s="5601">
        <v>0</v>
      </c>
      <c r="AK350" s="5788">
        <v>42887</v>
      </c>
      <c r="AL350" s="5788">
        <v>43100</v>
      </c>
      <c r="AM350" s="5744">
        <v>0</v>
      </c>
      <c r="AN350" s="5744">
        <v>0</v>
      </c>
      <c r="AO350" s="5574" t="s">
        <v>3944</v>
      </c>
    </row>
    <row r="351" spans="1:41" s="19" customFormat="1" ht="30" customHeight="1" x14ac:dyDescent="0.25">
      <c r="A351" s="5583" t="s">
        <v>161</v>
      </c>
      <c r="B351" s="5581" t="s">
        <v>2502</v>
      </c>
      <c r="C351" s="5582" t="s">
        <v>2503</v>
      </c>
      <c r="D351" s="5569">
        <v>187</v>
      </c>
      <c r="E351" s="5765" t="s">
        <v>3947</v>
      </c>
      <c r="F351" s="5613" t="s">
        <v>3948</v>
      </c>
      <c r="G351" s="5657">
        <v>0</v>
      </c>
      <c r="H351" s="5657" t="s">
        <v>0</v>
      </c>
      <c r="I351" s="5657">
        <v>1</v>
      </c>
      <c r="J351" s="5672">
        <v>0.25</v>
      </c>
      <c r="K351" s="5661"/>
      <c r="L351" s="5673">
        <f t="shared" si="93"/>
        <v>25000000</v>
      </c>
      <c r="M351" s="5674">
        <v>25000000</v>
      </c>
      <c r="N351" s="5674"/>
      <c r="O351" s="5674"/>
      <c r="P351" s="5674"/>
      <c r="Q351" s="5674"/>
      <c r="R351" s="5674"/>
      <c r="S351" s="5674"/>
      <c r="T351" s="5674"/>
      <c r="U351" s="5733">
        <f t="shared" ref="U351:U353" si="95">V351+W351+X351+Y351+Z351+AA351+AB351+AC351</f>
        <v>25000000</v>
      </c>
      <c r="V351" s="5701">
        <v>25000000</v>
      </c>
      <c r="W351" s="5675"/>
      <c r="X351" s="5675"/>
      <c r="Y351" s="5675"/>
      <c r="Z351" s="5675"/>
      <c r="AA351" s="5675"/>
      <c r="AB351" s="5675"/>
      <c r="AC351" s="5675"/>
      <c r="AD351" s="5675"/>
      <c r="AE351" s="5675"/>
      <c r="AF351" s="5675"/>
      <c r="AG351" s="5598" t="s">
        <v>3955</v>
      </c>
      <c r="AH351" s="5570" t="s">
        <v>6473</v>
      </c>
      <c r="AI351" s="5601">
        <v>50</v>
      </c>
      <c r="AJ351" s="5601">
        <v>39</v>
      </c>
      <c r="AK351" s="5788">
        <v>42888</v>
      </c>
      <c r="AL351" s="5788">
        <v>42980</v>
      </c>
      <c r="AM351" s="5744">
        <v>25000000</v>
      </c>
      <c r="AN351" s="5744">
        <v>25000000</v>
      </c>
      <c r="AO351" s="5574" t="s">
        <v>3944</v>
      </c>
    </row>
    <row r="352" spans="1:41" s="839" customFormat="1" ht="30" customHeight="1" x14ac:dyDescent="0.2">
      <c r="A352" s="5583" t="s">
        <v>161</v>
      </c>
      <c r="B352" s="5581" t="s">
        <v>2502</v>
      </c>
      <c r="C352" s="5582" t="s">
        <v>2503</v>
      </c>
      <c r="D352" s="5569">
        <v>188</v>
      </c>
      <c r="E352" s="5589" t="s">
        <v>6562</v>
      </c>
      <c r="F352" s="5575" t="s">
        <v>2505</v>
      </c>
      <c r="G352" s="5681">
        <v>0</v>
      </c>
      <c r="H352" s="5681" t="s">
        <v>1</v>
      </c>
      <c r="I352" s="5681">
        <v>26</v>
      </c>
      <c r="J352" s="5650">
        <v>26</v>
      </c>
      <c r="K352" s="5568"/>
      <c r="L352" s="5645">
        <f t="shared" si="93"/>
        <v>12000000</v>
      </c>
      <c r="M352" s="5646">
        <v>12000000</v>
      </c>
      <c r="N352" s="5652"/>
      <c r="O352" s="5652"/>
      <c r="P352" s="5652"/>
      <c r="Q352" s="5652"/>
      <c r="R352" s="5652"/>
      <c r="S352" s="5652"/>
      <c r="T352" s="5652"/>
      <c r="U352" s="5731">
        <f t="shared" si="95"/>
        <v>0</v>
      </c>
      <c r="V352" s="5647"/>
      <c r="W352" s="5647"/>
      <c r="X352" s="5647"/>
      <c r="Y352" s="5647"/>
      <c r="Z352" s="5647"/>
      <c r="AA352" s="5647"/>
      <c r="AB352" s="5647"/>
      <c r="AC352" s="5647"/>
      <c r="AD352" s="5647"/>
      <c r="AE352" s="5647"/>
      <c r="AF352" s="5647"/>
      <c r="AG352" s="5571" t="s">
        <v>6645</v>
      </c>
      <c r="AH352" s="5570" t="s">
        <v>6733</v>
      </c>
      <c r="AI352" s="5609">
        <v>100</v>
      </c>
      <c r="AJ352" s="5609">
        <v>100</v>
      </c>
      <c r="AK352" s="5785">
        <v>42736</v>
      </c>
      <c r="AL352" s="5785">
        <v>43070</v>
      </c>
      <c r="AM352" s="5742">
        <v>12000000</v>
      </c>
      <c r="AN352" s="5742">
        <v>12000000</v>
      </c>
      <c r="AO352" s="5574" t="s">
        <v>1713</v>
      </c>
    </row>
    <row r="353" spans="1:41" s="19" customFormat="1" ht="30" customHeight="1" x14ac:dyDescent="0.25">
      <c r="A353" s="5583" t="s">
        <v>161</v>
      </c>
      <c r="B353" s="5581" t="s">
        <v>2502</v>
      </c>
      <c r="C353" s="5582" t="s">
        <v>2503</v>
      </c>
      <c r="D353" s="5569">
        <v>189</v>
      </c>
      <c r="E353" s="5604" t="s">
        <v>3957</v>
      </c>
      <c r="F353" s="5605" t="s">
        <v>3958</v>
      </c>
      <c r="G353" s="5657">
        <v>0</v>
      </c>
      <c r="H353" s="5657" t="s">
        <v>0</v>
      </c>
      <c r="I353" s="5657">
        <v>4</v>
      </c>
      <c r="J353" s="5672">
        <v>1</v>
      </c>
      <c r="K353" s="5661"/>
      <c r="L353" s="5673">
        <f t="shared" ref="L353" si="96">+M353+N353+O353+P353+Q353+R353+S353+T353</f>
        <v>60061267</v>
      </c>
      <c r="M353" s="5674">
        <v>60061267</v>
      </c>
      <c r="N353" s="5674"/>
      <c r="O353" s="5674"/>
      <c r="P353" s="5674"/>
      <c r="Q353" s="5674"/>
      <c r="R353" s="5674"/>
      <c r="S353" s="5674"/>
      <c r="T353" s="5674"/>
      <c r="U353" s="5733">
        <f t="shared" si="95"/>
        <v>53843640</v>
      </c>
      <c r="V353" s="5675">
        <v>53843640</v>
      </c>
      <c r="W353" s="5675"/>
      <c r="X353" s="5675"/>
      <c r="Y353" s="5675"/>
      <c r="Z353" s="5675"/>
      <c r="AA353" s="5675"/>
      <c r="AB353" s="5675"/>
      <c r="AC353" s="5675"/>
      <c r="AD353" s="5675"/>
      <c r="AE353" s="5675"/>
      <c r="AF353" s="5675"/>
      <c r="AG353" s="5598" t="s">
        <v>3963</v>
      </c>
      <c r="AH353" s="5570" t="s">
        <v>6474</v>
      </c>
      <c r="AI353" s="5601">
        <v>50</v>
      </c>
      <c r="AJ353" s="5601">
        <v>17</v>
      </c>
      <c r="AK353" s="5788">
        <v>42888</v>
      </c>
      <c r="AL353" s="5788">
        <v>42980</v>
      </c>
      <c r="AM353" s="5744">
        <v>60061267</v>
      </c>
      <c r="AN353" s="5744">
        <v>53843640</v>
      </c>
      <c r="AO353" s="5574" t="s">
        <v>3944</v>
      </c>
    </row>
    <row r="354" spans="1:41" s="19" customFormat="1" ht="30" customHeight="1" x14ac:dyDescent="0.25">
      <c r="A354" s="5583" t="s">
        <v>161</v>
      </c>
      <c r="B354" s="5581" t="s">
        <v>2502</v>
      </c>
      <c r="C354" s="5582" t="s">
        <v>2503</v>
      </c>
      <c r="D354" s="5569">
        <v>191</v>
      </c>
      <c r="E354" s="5604" t="s">
        <v>5631</v>
      </c>
      <c r="F354" s="5605" t="s">
        <v>5632</v>
      </c>
      <c r="G354" s="5657">
        <v>0</v>
      </c>
      <c r="H354" s="5657" t="s">
        <v>0</v>
      </c>
      <c r="I354" s="5657">
        <v>1</v>
      </c>
      <c r="J354" s="5650">
        <v>0.25</v>
      </c>
      <c r="K354" s="5661"/>
      <c r="L354" s="5645">
        <f t="shared" ref="L354" si="97">+M354+N354+O354+P354+Q354+R354+S354+T354</f>
        <v>0</v>
      </c>
      <c r="M354" s="5646"/>
      <c r="N354" s="5646"/>
      <c r="O354" s="5646"/>
      <c r="P354" s="5646"/>
      <c r="Q354" s="5646"/>
      <c r="R354" s="5646"/>
      <c r="S354" s="5646"/>
      <c r="T354" s="5646"/>
      <c r="U354" s="5730">
        <f>V354+W354+X354+Y354+Z354+AA354+AB354+AC354+AD354+AE354+AF354</f>
        <v>0</v>
      </c>
      <c r="V354" s="5647"/>
      <c r="W354" s="5647"/>
      <c r="X354" s="5647"/>
      <c r="Y354" s="5647"/>
      <c r="Z354" s="5647"/>
      <c r="AA354" s="5647"/>
      <c r="AB354" s="5647"/>
      <c r="AC354" s="5647"/>
      <c r="AD354" s="5647"/>
      <c r="AE354" s="5647"/>
      <c r="AF354" s="5647"/>
      <c r="AG354" s="5571" t="s">
        <v>6012</v>
      </c>
      <c r="AH354" s="5570" t="s">
        <v>6475</v>
      </c>
      <c r="AI354" s="5609">
        <v>457</v>
      </c>
      <c r="AJ354" s="5609">
        <v>457</v>
      </c>
      <c r="AK354" s="5786">
        <v>42803</v>
      </c>
      <c r="AL354" s="5786">
        <v>43069</v>
      </c>
      <c r="AM354" s="5744">
        <v>0</v>
      </c>
      <c r="AN354" s="5744">
        <v>0</v>
      </c>
      <c r="AO354" s="5574" t="s">
        <v>5487</v>
      </c>
    </row>
    <row r="355" spans="1:41" ht="30" customHeight="1" x14ac:dyDescent="0.2">
      <c r="A355" s="5606" t="s">
        <v>3965</v>
      </c>
      <c r="B355" s="5614" t="s">
        <v>130</v>
      </c>
      <c r="C355" s="5615" t="s">
        <v>131</v>
      </c>
      <c r="D355" s="5569">
        <v>192</v>
      </c>
      <c r="E355" s="5766" t="s">
        <v>6563</v>
      </c>
      <c r="F355" s="5570" t="s">
        <v>46</v>
      </c>
      <c r="G355" s="5648">
        <v>1</v>
      </c>
      <c r="H355" s="5648" t="s">
        <v>0</v>
      </c>
      <c r="I355" s="5648">
        <v>1</v>
      </c>
      <c r="J355" s="5644">
        <v>0.75</v>
      </c>
      <c r="K355" s="5653">
        <v>0.75</v>
      </c>
      <c r="L355" s="5645">
        <f t="shared" ref="L355" si="98">+M355+N355+O355+P355+Q355+R355+S355+T355</f>
        <v>15000000</v>
      </c>
      <c r="M355" s="5685">
        <v>15000000</v>
      </c>
      <c r="N355" s="5685"/>
      <c r="O355" s="5685"/>
      <c r="P355" s="5685"/>
      <c r="Q355" s="5685"/>
      <c r="R355" s="5685"/>
      <c r="S355" s="5685"/>
      <c r="T355" s="5685"/>
      <c r="U355" s="5730">
        <f t="shared" ref="U355:U365" si="99">SUBTOTAL(9,V355:AC355)</f>
        <v>0</v>
      </c>
      <c r="V355" s="5647"/>
      <c r="W355" s="5647"/>
      <c r="X355" s="5647"/>
      <c r="Y355" s="5647"/>
      <c r="Z355" s="5647"/>
      <c r="AA355" s="5647"/>
      <c r="AB355" s="5647"/>
      <c r="AC355" s="5647"/>
      <c r="AD355" s="5776"/>
      <c r="AE355" s="5776"/>
      <c r="AF355" s="5776"/>
      <c r="AG355" s="5594" t="s">
        <v>6013</v>
      </c>
      <c r="AH355" s="5571" t="s">
        <v>330</v>
      </c>
      <c r="AI355" s="5609">
        <v>100</v>
      </c>
      <c r="AJ355" s="5609">
        <v>0</v>
      </c>
      <c r="AK355" s="5789">
        <v>42917</v>
      </c>
      <c r="AL355" s="5789">
        <v>43100</v>
      </c>
      <c r="AM355" s="5741">
        <v>15000000</v>
      </c>
      <c r="AN355" s="5741">
        <v>0</v>
      </c>
      <c r="AO355" s="5574" t="s">
        <v>134</v>
      </c>
    </row>
    <row r="356" spans="1:41" s="19" customFormat="1" ht="30" customHeight="1" x14ac:dyDescent="0.25">
      <c r="A356" s="5606" t="s">
        <v>3965</v>
      </c>
      <c r="B356" s="5614" t="s">
        <v>130</v>
      </c>
      <c r="C356" s="5615" t="s">
        <v>131</v>
      </c>
      <c r="D356" s="5569">
        <v>193</v>
      </c>
      <c r="E356" s="5604" t="s">
        <v>3966</v>
      </c>
      <c r="F356" s="5605" t="s">
        <v>3967</v>
      </c>
      <c r="G356" s="5648">
        <v>0</v>
      </c>
      <c r="H356" s="5648" t="s">
        <v>0</v>
      </c>
      <c r="I356" s="5648">
        <v>1</v>
      </c>
      <c r="J356" s="5672">
        <v>0</v>
      </c>
      <c r="K356" s="5659"/>
      <c r="L356" s="5673">
        <f t="shared" ref="L356:L358" si="100">+M356+N356+O356+P356+Q356+R356+S356+T356</f>
        <v>0</v>
      </c>
      <c r="M356" s="5686"/>
      <c r="N356" s="5686"/>
      <c r="O356" s="5686"/>
      <c r="P356" s="5686"/>
      <c r="Q356" s="5686"/>
      <c r="R356" s="5686"/>
      <c r="S356" s="5686"/>
      <c r="T356" s="5686"/>
      <c r="U356" s="5733">
        <f t="shared" ref="U356:U358" si="101">V356+W356+X356+Y356+Z356+AA356+AB356+AC356</f>
        <v>0</v>
      </c>
      <c r="V356" s="5684"/>
      <c r="W356" s="5684"/>
      <c r="X356" s="5684"/>
      <c r="Y356" s="5684"/>
      <c r="Z356" s="5684"/>
      <c r="AA356" s="5684"/>
      <c r="AB356" s="5684"/>
      <c r="AC356" s="5684"/>
      <c r="AD356" s="5684"/>
      <c r="AE356" s="5684"/>
      <c r="AF356" s="5684"/>
      <c r="AG356" s="5594"/>
      <c r="AH356" s="5570"/>
      <c r="AI356" s="5601"/>
      <c r="AJ356" s="5601"/>
      <c r="AK356" s="5788"/>
      <c r="AL356" s="5788"/>
      <c r="AM356" s="5744">
        <v>0</v>
      </c>
      <c r="AN356" s="5744">
        <v>0</v>
      </c>
      <c r="AO356" s="5574" t="s">
        <v>3944</v>
      </c>
    </row>
    <row r="357" spans="1:41" s="19" customFormat="1" ht="30" customHeight="1" x14ac:dyDescent="0.25">
      <c r="A357" s="5606" t="s">
        <v>3965</v>
      </c>
      <c r="B357" s="5614" t="s">
        <v>130</v>
      </c>
      <c r="C357" s="5615" t="s">
        <v>131</v>
      </c>
      <c r="D357" s="5569">
        <v>194</v>
      </c>
      <c r="E357" s="5604" t="s">
        <v>3968</v>
      </c>
      <c r="F357" s="5605" t="s">
        <v>3969</v>
      </c>
      <c r="G357" s="5648">
        <v>0</v>
      </c>
      <c r="H357" s="5648" t="s">
        <v>0</v>
      </c>
      <c r="I357" s="5648">
        <v>1</v>
      </c>
      <c r="J357" s="5672">
        <v>0.25</v>
      </c>
      <c r="K357" s="5659"/>
      <c r="L357" s="5673">
        <f t="shared" si="100"/>
        <v>50000000</v>
      </c>
      <c r="M357" s="5686">
        <v>50000000</v>
      </c>
      <c r="N357" s="5686"/>
      <c r="O357" s="5686"/>
      <c r="P357" s="5686"/>
      <c r="Q357" s="5686"/>
      <c r="R357" s="5686"/>
      <c r="S357" s="5686"/>
      <c r="T357" s="5686"/>
      <c r="U357" s="5733">
        <f t="shared" si="101"/>
        <v>50000000</v>
      </c>
      <c r="V357" s="5684">
        <v>50000000</v>
      </c>
      <c r="W357" s="5684"/>
      <c r="X357" s="5684"/>
      <c r="Y357" s="5684"/>
      <c r="Z357" s="5684"/>
      <c r="AA357" s="5684"/>
      <c r="AB357" s="5684"/>
      <c r="AC357" s="5684"/>
      <c r="AD357" s="5684"/>
      <c r="AE357" s="5684"/>
      <c r="AF357" s="5684"/>
      <c r="AG357" s="5612" t="s">
        <v>3971</v>
      </c>
      <c r="AH357" s="5612" t="s">
        <v>3972</v>
      </c>
      <c r="AI357" s="5671">
        <v>1</v>
      </c>
      <c r="AJ357" s="5671">
        <v>0.1</v>
      </c>
      <c r="AK357" s="5789">
        <v>42887</v>
      </c>
      <c r="AL357" s="5789">
        <v>43100</v>
      </c>
      <c r="AM357" s="5744">
        <v>50000000</v>
      </c>
      <c r="AN357" s="5744">
        <v>50000000</v>
      </c>
      <c r="AO357" s="5574" t="s">
        <v>3944</v>
      </c>
    </row>
    <row r="358" spans="1:41" s="19" customFormat="1" ht="30" customHeight="1" x14ac:dyDescent="0.25">
      <c r="A358" s="5606" t="s">
        <v>3965</v>
      </c>
      <c r="B358" s="5614" t="s">
        <v>130</v>
      </c>
      <c r="C358" s="5615" t="s">
        <v>131</v>
      </c>
      <c r="D358" s="5569">
        <v>195</v>
      </c>
      <c r="E358" s="5604" t="s">
        <v>3973</v>
      </c>
      <c r="F358" s="5605" t="s">
        <v>3974</v>
      </c>
      <c r="G358" s="5648">
        <v>0</v>
      </c>
      <c r="H358" s="5648" t="s">
        <v>0</v>
      </c>
      <c r="I358" s="5648">
        <v>1</v>
      </c>
      <c r="J358" s="5672">
        <v>0.33</v>
      </c>
      <c r="K358" s="5659"/>
      <c r="L358" s="5673">
        <f t="shared" si="100"/>
        <v>0</v>
      </c>
      <c r="M358" s="5686"/>
      <c r="N358" s="5686"/>
      <c r="O358" s="5686"/>
      <c r="P358" s="5686"/>
      <c r="Q358" s="5686"/>
      <c r="R358" s="5686"/>
      <c r="S358" s="5686"/>
      <c r="T358" s="5686"/>
      <c r="U358" s="5733">
        <f t="shared" si="101"/>
        <v>0</v>
      </c>
      <c r="V358" s="5684"/>
      <c r="W358" s="5684"/>
      <c r="X358" s="5684"/>
      <c r="Y358" s="5684"/>
      <c r="Z358" s="5684"/>
      <c r="AA358" s="5684"/>
      <c r="AB358" s="5684"/>
      <c r="AC358" s="5684"/>
      <c r="AD358" s="5684"/>
      <c r="AE358" s="5684"/>
      <c r="AF358" s="5684"/>
      <c r="AG358" s="5594" t="s">
        <v>6014</v>
      </c>
      <c r="AH358" s="5570" t="s">
        <v>6476</v>
      </c>
      <c r="AI358" s="5601">
        <v>1</v>
      </c>
      <c r="AJ358" s="5601">
        <v>0</v>
      </c>
      <c r="AK358" s="5789">
        <v>42887</v>
      </c>
      <c r="AL358" s="5789">
        <v>43100</v>
      </c>
      <c r="AM358" s="5744">
        <v>0</v>
      </c>
      <c r="AN358" s="5744">
        <v>0</v>
      </c>
      <c r="AO358" s="5574" t="s">
        <v>3944</v>
      </c>
    </row>
    <row r="359" spans="1:41" ht="30" customHeight="1" x14ac:dyDescent="0.2">
      <c r="A359" s="5606" t="s">
        <v>3965</v>
      </c>
      <c r="B359" s="5614" t="s">
        <v>130</v>
      </c>
      <c r="C359" s="5615" t="s">
        <v>131</v>
      </c>
      <c r="D359" s="5569">
        <v>196</v>
      </c>
      <c r="E359" s="5766" t="s">
        <v>3910</v>
      </c>
      <c r="F359" s="5570" t="s">
        <v>3911</v>
      </c>
      <c r="G359" s="5648">
        <v>0</v>
      </c>
      <c r="H359" s="5648" t="s">
        <v>0</v>
      </c>
      <c r="I359" s="5648">
        <v>1</v>
      </c>
      <c r="J359" s="5650">
        <v>1</v>
      </c>
      <c r="K359" s="5659"/>
      <c r="L359" s="5645">
        <f t="shared" ref="L359" si="102">+M359+N359+O359+P359+Q359+R359+S359+T359</f>
        <v>0</v>
      </c>
      <c r="M359" s="5686"/>
      <c r="N359" s="5686"/>
      <c r="O359" s="5686"/>
      <c r="P359" s="5686"/>
      <c r="Q359" s="5686"/>
      <c r="R359" s="5686"/>
      <c r="S359" s="5686"/>
      <c r="T359" s="5686"/>
      <c r="U359" s="5697"/>
      <c r="V359" s="5684"/>
      <c r="W359" s="5684"/>
      <c r="X359" s="5684"/>
      <c r="Y359" s="5684"/>
      <c r="Z359" s="5684"/>
      <c r="AA359" s="5684"/>
      <c r="AB359" s="5684"/>
      <c r="AC359" s="5684"/>
      <c r="AD359" s="5684"/>
      <c r="AE359" s="5684"/>
      <c r="AF359" s="5684"/>
      <c r="AG359" s="5594" t="s">
        <v>6015</v>
      </c>
      <c r="AH359" s="5570" t="s">
        <v>6477</v>
      </c>
      <c r="AI359" s="5609">
        <v>0</v>
      </c>
      <c r="AJ359" s="5609">
        <v>0.1</v>
      </c>
      <c r="AK359" s="5785">
        <v>42979</v>
      </c>
      <c r="AL359" s="5785">
        <v>43099</v>
      </c>
      <c r="AM359" s="5741">
        <v>0</v>
      </c>
      <c r="AN359" s="5741">
        <v>0</v>
      </c>
      <c r="AO359" s="5616" t="s">
        <v>3819</v>
      </c>
    </row>
    <row r="360" spans="1:41" s="19" customFormat="1" ht="30" customHeight="1" x14ac:dyDescent="0.25">
      <c r="A360" s="5606" t="s">
        <v>3965</v>
      </c>
      <c r="B360" s="5614" t="s">
        <v>130</v>
      </c>
      <c r="C360" s="5617" t="s">
        <v>1407</v>
      </c>
      <c r="D360" s="5569">
        <v>197</v>
      </c>
      <c r="E360" s="5597" t="s">
        <v>5240</v>
      </c>
      <c r="F360" s="5570" t="s">
        <v>5241</v>
      </c>
      <c r="G360" s="5591">
        <v>0</v>
      </c>
      <c r="H360" s="5591" t="s">
        <v>1</v>
      </c>
      <c r="I360" s="5591">
        <v>1</v>
      </c>
      <c r="J360" s="5650">
        <v>1</v>
      </c>
      <c r="K360" s="5659"/>
      <c r="L360" s="5645">
        <f t="shared" ref="L360" si="103">+M360+N360+O360+P360+Q360+R360+S360+T360</f>
        <v>0</v>
      </c>
      <c r="M360" s="5686"/>
      <c r="N360" s="5686"/>
      <c r="O360" s="5686"/>
      <c r="P360" s="5686"/>
      <c r="Q360" s="5686"/>
      <c r="R360" s="5686"/>
      <c r="S360" s="5686"/>
      <c r="T360" s="5686"/>
      <c r="U360" s="5730">
        <f t="shared" ref="U360" si="104">V360+W360+X360+Y360+Z360+AA360+AB360+AC360</f>
        <v>0</v>
      </c>
      <c r="V360" s="5684"/>
      <c r="W360" s="5684"/>
      <c r="X360" s="5684"/>
      <c r="Y360" s="5684"/>
      <c r="Z360" s="5684"/>
      <c r="AA360" s="5684"/>
      <c r="AB360" s="5684"/>
      <c r="AC360" s="5684"/>
      <c r="AD360" s="5684"/>
      <c r="AE360" s="5684"/>
      <c r="AF360" s="5684"/>
      <c r="AG360" s="5579" t="s">
        <v>6016</v>
      </c>
      <c r="AH360" s="5579" t="s">
        <v>6017</v>
      </c>
      <c r="AI360" s="5611">
        <v>100</v>
      </c>
      <c r="AJ360" s="5611">
        <v>100</v>
      </c>
      <c r="AK360" s="5786">
        <v>42737</v>
      </c>
      <c r="AL360" s="5786">
        <v>43100</v>
      </c>
      <c r="AM360" s="5744">
        <v>0</v>
      </c>
      <c r="AN360" s="5744">
        <v>0</v>
      </c>
      <c r="AO360" s="5574" t="s">
        <v>5218</v>
      </c>
    </row>
    <row r="361" spans="1:41" s="19" customFormat="1" ht="30" customHeight="1" x14ac:dyDescent="0.25">
      <c r="A361" s="5606" t="s">
        <v>3965</v>
      </c>
      <c r="B361" s="5614" t="s">
        <v>130</v>
      </c>
      <c r="C361" s="5617" t="s">
        <v>1407</v>
      </c>
      <c r="D361" s="5569">
        <v>198</v>
      </c>
      <c r="E361" s="5589" t="s">
        <v>5634</v>
      </c>
      <c r="F361" s="5570" t="s">
        <v>5635</v>
      </c>
      <c r="G361" s="5648">
        <v>5</v>
      </c>
      <c r="H361" s="5648" t="s">
        <v>1</v>
      </c>
      <c r="I361" s="5648">
        <v>5</v>
      </c>
      <c r="J361" s="5650">
        <v>5</v>
      </c>
      <c r="K361" s="5659"/>
      <c r="L361" s="5645">
        <f t="shared" ref="L361:L362" si="105">+M361+N361+O361+P361+Q361+R361+S361+T361</f>
        <v>0</v>
      </c>
      <c r="M361" s="5686"/>
      <c r="N361" s="5686"/>
      <c r="O361" s="5686"/>
      <c r="P361" s="5686"/>
      <c r="Q361" s="5686"/>
      <c r="R361" s="5686"/>
      <c r="S361" s="5686"/>
      <c r="T361" s="5686"/>
      <c r="U361" s="5730">
        <f>V361+W361+X361+Y361+Z361+AA361+AB361+AC361+AD361+AE361+AF361</f>
        <v>0</v>
      </c>
      <c r="V361" s="5684"/>
      <c r="W361" s="5684"/>
      <c r="X361" s="5684"/>
      <c r="Y361" s="5684"/>
      <c r="Z361" s="5684"/>
      <c r="AA361" s="5684"/>
      <c r="AB361" s="5684"/>
      <c r="AC361" s="5684"/>
      <c r="AD361" s="5684"/>
      <c r="AE361" s="5684"/>
      <c r="AF361" s="5684"/>
      <c r="AG361" s="5594" t="s">
        <v>6018</v>
      </c>
      <c r="AH361" s="5570" t="s">
        <v>1524</v>
      </c>
      <c r="AI361" s="5609">
        <v>4</v>
      </c>
      <c r="AJ361" s="5609">
        <v>4</v>
      </c>
      <c r="AK361" s="5786">
        <v>42803</v>
      </c>
      <c r="AL361" s="5786">
        <v>43069</v>
      </c>
      <c r="AM361" s="5744">
        <v>0</v>
      </c>
      <c r="AN361" s="5744">
        <v>0</v>
      </c>
      <c r="AO361" s="5616" t="s">
        <v>5487</v>
      </c>
    </row>
    <row r="362" spans="1:41" s="19" customFormat="1" ht="30" customHeight="1" x14ac:dyDescent="0.25">
      <c r="A362" s="5606" t="s">
        <v>3965</v>
      </c>
      <c r="B362" s="5614" t="s">
        <v>130</v>
      </c>
      <c r="C362" s="5617" t="s">
        <v>1407</v>
      </c>
      <c r="D362" s="5569">
        <v>199</v>
      </c>
      <c r="E362" s="5589" t="s">
        <v>5637</v>
      </c>
      <c r="F362" s="5570" t="s">
        <v>5638</v>
      </c>
      <c r="G362" s="5648">
        <v>257</v>
      </c>
      <c r="H362" s="5648" t="s">
        <v>1</v>
      </c>
      <c r="I362" s="5648">
        <v>500</v>
      </c>
      <c r="J362" s="5650">
        <v>500</v>
      </c>
      <c r="K362" s="5659"/>
      <c r="L362" s="5645">
        <f t="shared" si="105"/>
        <v>0</v>
      </c>
      <c r="M362" s="5686"/>
      <c r="N362" s="5686"/>
      <c r="O362" s="5686"/>
      <c r="P362" s="5686"/>
      <c r="Q362" s="5686"/>
      <c r="R362" s="5686"/>
      <c r="S362" s="5686"/>
      <c r="T362" s="5686"/>
      <c r="U362" s="5730">
        <f>V362+W362+X362+Y362+Z362+AA362+AB362+AC362+AD362+AE362+AF362</f>
        <v>0</v>
      </c>
      <c r="V362" s="5684"/>
      <c r="W362" s="5684"/>
      <c r="X362" s="5684"/>
      <c r="Y362" s="5684"/>
      <c r="Z362" s="5684"/>
      <c r="AA362" s="5684"/>
      <c r="AB362" s="5684"/>
      <c r="AC362" s="5684"/>
      <c r="AD362" s="5684"/>
      <c r="AE362" s="5684"/>
      <c r="AF362" s="5684"/>
      <c r="AG362" s="5594" t="s">
        <v>6019</v>
      </c>
      <c r="AH362" s="5570" t="s">
        <v>6478</v>
      </c>
      <c r="AI362" s="5609">
        <v>500</v>
      </c>
      <c r="AJ362" s="5609">
        <v>675</v>
      </c>
      <c r="AK362" s="5786">
        <v>42803</v>
      </c>
      <c r="AL362" s="5786">
        <v>43069</v>
      </c>
      <c r="AM362" s="5744">
        <v>0</v>
      </c>
      <c r="AN362" s="5744">
        <v>0</v>
      </c>
      <c r="AO362" s="5616" t="s">
        <v>5487</v>
      </c>
    </row>
    <row r="363" spans="1:41" s="1191" customFormat="1" ht="30" customHeight="1" x14ac:dyDescent="0.2">
      <c r="A363" s="5606" t="s">
        <v>3965</v>
      </c>
      <c r="B363" s="5721" t="s">
        <v>130</v>
      </c>
      <c r="C363" s="5721" t="s">
        <v>1407</v>
      </c>
      <c r="D363" s="5569">
        <v>200</v>
      </c>
      <c r="E363" s="5597" t="s">
        <v>3801</v>
      </c>
      <c r="F363" s="5570" t="s">
        <v>3802</v>
      </c>
      <c r="G363" s="5648">
        <v>0</v>
      </c>
      <c r="H363" s="5648" t="s">
        <v>1</v>
      </c>
      <c r="I363" s="5648">
        <v>3</v>
      </c>
      <c r="J363" s="5650">
        <v>3</v>
      </c>
      <c r="K363" s="5659"/>
      <c r="L363" s="5645">
        <f t="shared" ref="L363" si="106">+M363+N363+O363+P363+Q363+R363+S363+T363</f>
        <v>0</v>
      </c>
      <c r="M363" s="5686"/>
      <c r="N363" s="5686"/>
      <c r="O363" s="5686"/>
      <c r="P363" s="5686"/>
      <c r="Q363" s="5686"/>
      <c r="R363" s="5686"/>
      <c r="S363" s="5686"/>
      <c r="T363" s="5686"/>
      <c r="U363" s="5731">
        <f>V363+W363+X363+Y363+Z363+AA363+AB363+AC363+AD363+AE363+AF363</f>
        <v>0</v>
      </c>
      <c r="V363" s="5684"/>
      <c r="W363" s="5684"/>
      <c r="X363" s="5684"/>
      <c r="Y363" s="5684"/>
      <c r="Z363" s="5684"/>
      <c r="AA363" s="5684"/>
      <c r="AB363" s="5684"/>
      <c r="AC363" s="5684"/>
      <c r="AD363" s="5684"/>
      <c r="AE363" s="5684"/>
      <c r="AF363" s="5684"/>
      <c r="AG363" s="5594"/>
      <c r="AH363" s="5570"/>
      <c r="AI363" s="5609"/>
      <c r="AJ363" s="5609"/>
      <c r="AK363" s="5785"/>
      <c r="AL363" s="5785"/>
      <c r="AM363" s="5741">
        <v>0</v>
      </c>
      <c r="AN363" s="5741">
        <v>0</v>
      </c>
      <c r="AO363" s="5574" t="s">
        <v>3091</v>
      </c>
    </row>
    <row r="364" spans="1:41" s="19" customFormat="1" ht="30" customHeight="1" x14ac:dyDescent="0.25">
      <c r="A364" s="5606" t="s">
        <v>3965</v>
      </c>
      <c r="B364" s="5614" t="s">
        <v>130</v>
      </c>
      <c r="C364" s="5617" t="s">
        <v>1407</v>
      </c>
      <c r="D364" s="5569">
        <v>201</v>
      </c>
      <c r="E364" s="5597" t="s">
        <v>5243</v>
      </c>
      <c r="F364" s="5570" t="s">
        <v>5244</v>
      </c>
      <c r="G364" s="5591">
        <v>10</v>
      </c>
      <c r="H364" s="5591" t="s">
        <v>0</v>
      </c>
      <c r="I364" s="5591">
        <v>2</v>
      </c>
      <c r="J364" s="5650">
        <v>2</v>
      </c>
      <c r="K364" s="5659"/>
      <c r="L364" s="5645">
        <f t="shared" ref="L364" si="107">+M364+N364+O364+P364+Q364+R364+S364+T364</f>
        <v>0</v>
      </c>
      <c r="M364" s="5686"/>
      <c r="N364" s="5686"/>
      <c r="O364" s="5686"/>
      <c r="P364" s="5686"/>
      <c r="Q364" s="5686"/>
      <c r="R364" s="5686"/>
      <c r="S364" s="5686"/>
      <c r="T364" s="5686"/>
      <c r="U364" s="5730">
        <f t="shared" ref="U364" si="108">V364+W364+X364+Y364+Z364+AA364+AB364+AC364</f>
        <v>0</v>
      </c>
      <c r="V364" s="5684"/>
      <c r="W364" s="5684"/>
      <c r="X364" s="5684"/>
      <c r="Y364" s="5684"/>
      <c r="Z364" s="5684"/>
      <c r="AA364" s="5684"/>
      <c r="AB364" s="5684"/>
      <c r="AC364" s="5684"/>
      <c r="AD364" s="5684"/>
      <c r="AE364" s="5684"/>
      <c r="AF364" s="5684"/>
      <c r="AG364" s="5579" t="s">
        <v>5245</v>
      </c>
      <c r="AH364" s="5618" t="s">
        <v>383</v>
      </c>
      <c r="AI364" s="5687">
        <v>1</v>
      </c>
      <c r="AJ364" s="5687">
        <v>1</v>
      </c>
      <c r="AK364" s="5790">
        <v>42737</v>
      </c>
      <c r="AL364" s="5790">
        <v>43100</v>
      </c>
      <c r="AM364" s="5744">
        <v>0</v>
      </c>
      <c r="AN364" s="5744">
        <v>0</v>
      </c>
      <c r="AO364" s="5574" t="s">
        <v>5218</v>
      </c>
    </row>
    <row r="365" spans="1:41" ht="30" customHeight="1" x14ac:dyDescent="0.2">
      <c r="A365" s="5606" t="s">
        <v>3965</v>
      </c>
      <c r="B365" s="5614" t="s">
        <v>130</v>
      </c>
      <c r="C365" s="5617" t="s">
        <v>1407</v>
      </c>
      <c r="D365" s="5569">
        <v>202</v>
      </c>
      <c r="E365" s="5597" t="s">
        <v>1408</v>
      </c>
      <c r="F365" s="5570" t="s">
        <v>1409</v>
      </c>
      <c r="G365" s="5648" t="s">
        <v>165</v>
      </c>
      <c r="H365" s="5648" t="s">
        <v>1</v>
      </c>
      <c r="I365" s="5648">
        <v>4</v>
      </c>
      <c r="J365" s="5650">
        <v>4</v>
      </c>
      <c r="K365" s="5659"/>
      <c r="L365" s="5645">
        <f t="shared" ref="L365" si="109">+M365+N365+O365+P365+Q365+R365+S365+T365</f>
        <v>0</v>
      </c>
      <c r="M365" s="5646"/>
      <c r="N365" s="5646"/>
      <c r="O365" s="5646"/>
      <c r="P365" s="5646"/>
      <c r="Q365" s="5646"/>
      <c r="R365" s="5646"/>
      <c r="S365" s="5646"/>
      <c r="T365" s="5646"/>
      <c r="U365" s="5731">
        <f t="shared" si="99"/>
        <v>0</v>
      </c>
      <c r="V365" s="5647"/>
      <c r="W365" s="5647"/>
      <c r="X365" s="5647"/>
      <c r="Y365" s="5647"/>
      <c r="Z365" s="5647"/>
      <c r="AA365" s="5647"/>
      <c r="AB365" s="5647"/>
      <c r="AC365" s="5647"/>
      <c r="AD365" s="5684"/>
      <c r="AE365" s="5684"/>
      <c r="AF365" s="5684"/>
      <c r="AG365" s="5594"/>
      <c r="AH365" s="5570"/>
      <c r="AI365" s="5609"/>
      <c r="AJ365" s="5609"/>
      <c r="AK365" s="5785"/>
      <c r="AL365" s="5785"/>
      <c r="AM365" s="5744">
        <v>0</v>
      </c>
      <c r="AN365" s="5744">
        <v>0</v>
      </c>
      <c r="AO365" s="5574" t="s">
        <v>911</v>
      </c>
    </row>
    <row r="366" spans="1:41" s="19" customFormat="1" ht="30" customHeight="1" x14ac:dyDescent="0.25">
      <c r="A366" s="5606" t="s">
        <v>3965</v>
      </c>
      <c r="B366" s="5614" t="s">
        <v>130</v>
      </c>
      <c r="C366" s="5615" t="s">
        <v>147</v>
      </c>
      <c r="D366" s="5569">
        <v>203</v>
      </c>
      <c r="E366" s="5597" t="s">
        <v>3976</v>
      </c>
      <c r="F366" s="5570" t="s">
        <v>3977</v>
      </c>
      <c r="G366" s="5648">
        <v>0</v>
      </c>
      <c r="H366" s="5648" t="s">
        <v>0</v>
      </c>
      <c r="I366" s="5648">
        <v>2</v>
      </c>
      <c r="J366" s="5672">
        <v>1</v>
      </c>
      <c r="K366" s="5659"/>
      <c r="L366" s="5673">
        <f t="shared" ref="L366:L386" si="110">+M366+N366+O366+P366+Q366+R366+S366+T366</f>
        <v>0</v>
      </c>
      <c r="M366" s="5686"/>
      <c r="N366" s="5686"/>
      <c r="O366" s="5686"/>
      <c r="P366" s="5686"/>
      <c r="Q366" s="5686"/>
      <c r="R366" s="5686"/>
      <c r="S366" s="5686"/>
      <c r="T366" s="5686"/>
      <c r="U366" s="5733">
        <f t="shared" ref="U366:U385" si="111">V366+W366+X366+Y366+Z366+AA366+AB366+AC366</f>
        <v>0</v>
      </c>
      <c r="V366" s="5684"/>
      <c r="W366" s="5684"/>
      <c r="X366" s="5684"/>
      <c r="Y366" s="5684"/>
      <c r="Z366" s="5684"/>
      <c r="AA366" s="5684"/>
      <c r="AB366" s="5684"/>
      <c r="AC366" s="5684"/>
      <c r="AD366" s="5684"/>
      <c r="AE366" s="5684"/>
      <c r="AF366" s="5684"/>
      <c r="AG366" s="5594" t="s">
        <v>6020</v>
      </c>
      <c r="AH366" s="5594" t="s">
        <v>3978</v>
      </c>
      <c r="AI366" s="5671">
        <v>1</v>
      </c>
      <c r="AJ366" s="5671">
        <v>0.3</v>
      </c>
      <c r="AK366" s="5789">
        <v>42916</v>
      </c>
      <c r="AL366" s="5789">
        <v>42977</v>
      </c>
      <c r="AM366" s="5744">
        <v>0</v>
      </c>
      <c r="AN366" s="5744">
        <v>0</v>
      </c>
      <c r="AO366" s="5574" t="s">
        <v>3944</v>
      </c>
    </row>
    <row r="367" spans="1:41" s="19" customFormat="1" ht="30" customHeight="1" x14ac:dyDescent="0.25">
      <c r="A367" s="5606" t="s">
        <v>3965</v>
      </c>
      <c r="B367" s="5614" t="s">
        <v>130</v>
      </c>
      <c r="C367" s="5615" t="s">
        <v>147</v>
      </c>
      <c r="D367" s="5569">
        <v>204</v>
      </c>
      <c r="E367" s="5597" t="s">
        <v>3980</v>
      </c>
      <c r="F367" s="5570" t="s">
        <v>3981</v>
      </c>
      <c r="G367" s="5648">
        <v>0</v>
      </c>
      <c r="H367" s="5648" t="s">
        <v>0</v>
      </c>
      <c r="I367" s="5648">
        <v>1</v>
      </c>
      <c r="J367" s="5672">
        <v>1</v>
      </c>
      <c r="K367" s="5659"/>
      <c r="L367" s="5673">
        <f t="shared" si="110"/>
        <v>0</v>
      </c>
      <c r="M367" s="5686"/>
      <c r="N367" s="5686"/>
      <c r="O367" s="5686"/>
      <c r="P367" s="5686"/>
      <c r="Q367" s="5686"/>
      <c r="R367" s="5686"/>
      <c r="S367" s="5686"/>
      <c r="T367" s="5686"/>
      <c r="U367" s="5733">
        <f t="shared" si="111"/>
        <v>0</v>
      </c>
      <c r="V367" s="5684"/>
      <c r="W367" s="5684"/>
      <c r="X367" s="5684"/>
      <c r="Y367" s="5684"/>
      <c r="Z367" s="5684"/>
      <c r="AA367" s="5684"/>
      <c r="AB367" s="5684"/>
      <c r="AC367" s="5684"/>
      <c r="AD367" s="5684"/>
      <c r="AE367" s="5684"/>
      <c r="AF367" s="5684"/>
      <c r="AG367" s="5570"/>
      <c r="AH367" s="5570"/>
      <c r="AI367" s="5601"/>
      <c r="AJ367" s="5601"/>
      <c r="AK367" s="5788"/>
      <c r="AL367" s="5791"/>
      <c r="AM367" s="5744">
        <v>0</v>
      </c>
      <c r="AN367" s="5744">
        <v>0</v>
      </c>
      <c r="AO367" s="5574" t="s">
        <v>3944</v>
      </c>
    </row>
    <row r="368" spans="1:41" s="19" customFormat="1" ht="30" customHeight="1" x14ac:dyDescent="0.25">
      <c r="A368" s="5606" t="s">
        <v>3965</v>
      </c>
      <c r="B368" s="5614" t="s">
        <v>130</v>
      </c>
      <c r="C368" s="5615" t="s">
        <v>147</v>
      </c>
      <c r="D368" s="5569">
        <v>205</v>
      </c>
      <c r="E368" s="5597" t="s">
        <v>3985</v>
      </c>
      <c r="F368" s="5570" t="s">
        <v>3986</v>
      </c>
      <c r="G368" s="5648">
        <v>1000</v>
      </c>
      <c r="H368" s="5648" t="s">
        <v>1</v>
      </c>
      <c r="I368" s="5648">
        <v>1300</v>
      </c>
      <c r="J368" s="5672">
        <v>1300</v>
      </c>
      <c r="K368" s="5659"/>
      <c r="L368" s="5673">
        <f>+M368+N368+O368+P368+Q368+R368+S368+T368</f>
        <v>73866666</v>
      </c>
      <c r="M368" s="5686">
        <v>73866666</v>
      </c>
      <c r="N368" s="5686"/>
      <c r="O368" s="5686"/>
      <c r="P368" s="5686"/>
      <c r="Q368" s="5686"/>
      <c r="R368" s="5686"/>
      <c r="S368" s="5686"/>
      <c r="T368" s="5686"/>
      <c r="U368" s="5733">
        <f t="shared" si="111"/>
        <v>73313000</v>
      </c>
      <c r="V368" s="5684">
        <v>73313000</v>
      </c>
      <c r="W368" s="5684"/>
      <c r="X368" s="5684"/>
      <c r="Y368" s="5684"/>
      <c r="Z368" s="5684"/>
      <c r="AA368" s="5684"/>
      <c r="AB368" s="5684"/>
      <c r="AC368" s="5684"/>
      <c r="AD368" s="5684"/>
      <c r="AE368" s="5684"/>
      <c r="AF368" s="5684"/>
      <c r="AG368" s="5594" t="s">
        <v>6021</v>
      </c>
      <c r="AH368" s="5570" t="s">
        <v>3992</v>
      </c>
      <c r="AI368" s="5601">
        <v>100</v>
      </c>
      <c r="AJ368" s="5601">
        <v>50</v>
      </c>
      <c r="AK368" s="5788">
        <v>42775</v>
      </c>
      <c r="AL368" s="5788">
        <v>43087</v>
      </c>
      <c r="AM368" s="5744">
        <v>29000000</v>
      </c>
      <c r="AN368" s="5744">
        <v>29000000</v>
      </c>
      <c r="AO368" s="5574" t="s">
        <v>3944</v>
      </c>
    </row>
    <row r="369" spans="1:41" s="19" customFormat="1" ht="30" customHeight="1" x14ac:dyDescent="0.25">
      <c r="A369" s="5606" t="s">
        <v>3965</v>
      </c>
      <c r="B369" s="5614" t="s">
        <v>130</v>
      </c>
      <c r="C369" s="5615" t="s">
        <v>147</v>
      </c>
      <c r="D369" s="5569">
        <v>205</v>
      </c>
      <c r="E369" s="5597" t="s">
        <v>3985</v>
      </c>
      <c r="F369" s="5570" t="s">
        <v>3986</v>
      </c>
      <c r="G369" s="5648">
        <v>1000</v>
      </c>
      <c r="H369" s="5648" t="s">
        <v>1</v>
      </c>
      <c r="I369" s="5648">
        <v>1300</v>
      </c>
      <c r="J369" s="5672">
        <v>1300</v>
      </c>
      <c r="K369" s="5688"/>
      <c r="L369" s="5673"/>
      <c r="M369" s="5685"/>
      <c r="N369" s="5685"/>
      <c r="O369" s="5685"/>
      <c r="P369" s="5685"/>
      <c r="Q369" s="5685"/>
      <c r="R369" s="5685"/>
      <c r="S369" s="5685"/>
      <c r="T369" s="5685"/>
      <c r="U369" s="5733">
        <f t="shared" si="111"/>
        <v>0</v>
      </c>
      <c r="V369" s="5776"/>
      <c r="W369" s="5776"/>
      <c r="X369" s="5776"/>
      <c r="Y369" s="5776"/>
      <c r="Z369" s="5776"/>
      <c r="AA369" s="5776"/>
      <c r="AB369" s="5776"/>
      <c r="AC369" s="5776"/>
      <c r="AD369" s="5776"/>
      <c r="AE369" s="5776"/>
      <c r="AF369" s="5776"/>
      <c r="AG369" s="5594" t="s">
        <v>6022</v>
      </c>
      <c r="AH369" s="5598" t="s">
        <v>2080</v>
      </c>
      <c r="AI369" s="5601">
        <v>100</v>
      </c>
      <c r="AJ369" s="5601">
        <v>50</v>
      </c>
      <c r="AK369" s="5788">
        <v>42775</v>
      </c>
      <c r="AL369" s="5788">
        <v>43087</v>
      </c>
      <c r="AM369" s="5741">
        <v>15466666</v>
      </c>
      <c r="AN369" s="5741">
        <v>15466666</v>
      </c>
      <c r="AO369" s="5574" t="s">
        <v>3944</v>
      </c>
    </row>
    <row r="370" spans="1:41" s="19" customFormat="1" ht="30" customHeight="1" x14ac:dyDescent="0.25">
      <c r="A370" s="5606" t="s">
        <v>3965</v>
      </c>
      <c r="B370" s="5614" t="s">
        <v>130</v>
      </c>
      <c r="C370" s="5615" t="s">
        <v>147</v>
      </c>
      <c r="D370" s="5569">
        <v>205</v>
      </c>
      <c r="E370" s="5597" t="s">
        <v>4004</v>
      </c>
      <c r="F370" s="5570" t="s">
        <v>3986</v>
      </c>
      <c r="G370" s="5648">
        <v>1000</v>
      </c>
      <c r="H370" s="5648" t="s">
        <v>1</v>
      </c>
      <c r="I370" s="5648">
        <v>1300</v>
      </c>
      <c r="J370" s="5672">
        <v>1300</v>
      </c>
      <c r="K370" s="5688"/>
      <c r="L370" s="5673"/>
      <c r="M370" s="5685"/>
      <c r="N370" s="5685"/>
      <c r="O370" s="5685"/>
      <c r="P370" s="5685"/>
      <c r="Q370" s="5685"/>
      <c r="R370" s="5685"/>
      <c r="S370" s="5685"/>
      <c r="T370" s="5685"/>
      <c r="U370" s="5733">
        <f t="shared" si="111"/>
        <v>0</v>
      </c>
      <c r="V370" s="5776"/>
      <c r="W370" s="5776"/>
      <c r="X370" s="5776"/>
      <c r="Y370" s="5776"/>
      <c r="Z370" s="5776"/>
      <c r="AA370" s="5776"/>
      <c r="AB370" s="5776"/>
      <c r="AC370" s="5776"/>
      <c r="AD370" s="5776"/>
      <c r="AE370" s="5776"/>
      <c r="AF370" s="5776"/>
      <c r="AG370" s="5594" t="s">
        <v>6023</v>
      </c>
      <c r="AH370" s="5598" t="s">
        <v>2390</v>
      </c>
      <c r="AI370" s="5601">
        <v>100</v>
      </c>
      <c r="AJ370" s="5601">
        <v>50</v>
      </c>
      <c r="AK370" s="5789">
        <v>42829</v>
      </c>
      <c r="AL370" s="5789">
        <v>43100</v>
      </c>
      <c r="AM370" s="5741">
        <v>17100000</v>
      </c>
      <c r="AN370" s="5741">
        <v>17100000</v>
      </c>
      <c r="AO370" s="5574" t="s">
        <v>3944</v>
      </c>
    </row>
    <row r="371" spans="1:41" s="19" customFormat="1" ht="30" customHeight="1" x14ac:dyDescent="0.25">
      <c r="A371" s="5606" t="s">
        <v>3965</v>
      </c>
      <c r="B371" s="5614" t="s">
        <v>130</v>
      </c>
      <c r="C371" s="5615" t="s">
        <v>147</v>
      </c>
      <c r="D371" s="5569">
        <v>205</v>
      </c>
      <c r="E371" s="5597" t="s">
        <v>4004</v>
      </c>
      <c r="F371" s="5570" t="s">
        <v>3986</v>
      </c>
      <c r="G371" s="5648">
        <v>1000</v>
      </c>
      <c r="H371" s="5648" t="s">
        <v>1</v>
      </c>
      <c r="I371" s="5648">
        <v>1300</v>
      </c>
      <c r="J371" s="5672">
        <v>1300</v>
      </c>
      <c r="K371" s="5688"/>
      <c r="L371" s="5673"/>
      <c r="M371" s="5685"/>
      <c r="N371" s="5685"/>
      <c r="O371" s="5685"/>
      <c r="P371" s="5685"/>
      <c r="Q371" s="5685"/>
      <c r="R371" s="5685"/>
      <c r="S371" s="5685"/>
      <c r="T371" s="5685"/>
      <c r="U371" s="5733">
        <f t="shared" si="111"/>
        <v>0</v>
      </c>
      <c r="V371" s="5776"/>
      <c r="W371" s="5776"/>
      <c r="X371" s="5776"/>
      <c r="Y371" s="5776"/>
      <c r="Z371" s="5776"/>
      <c r="AA371" s="5776"/>
      <c r="AB371" s="5776"/>
      <c r="AC371" s="5776"/>
      <c r="AD371" s="5776"/>
      <c r="AE371" s="5776"/>
      <c r="AF371" s="5776"/>
      <c r="AG371" s="5598" t="s">
        <v>4017</v>
      </c>
      <c r="AH371" s="5570" t="s">
        <v>6473</v>
      </c>
      <c r="AI371" s="5601">
        <v>50</v>
      </c>
      <c r="AJ371" s="5601">
        <v>17</v>
      </c>
      <c r="AK371" s="5788">
        <v>43091</v>
      </c>
      <c r="AL371" s="5788">
        <v>43100</v>
      </c>
      <c r="AM371" s="5744">
        <v>6300000</v>
      </c>
      <c r="AN371" s="5744">
        <v>5746334</v>
      </c>
      <c r="AO371" s="5574" t="s">
        <v>3944</v>
      </c>
    </row>
    <row r="372" spans="1:41" s="19" customFormat="1" ht="30" customHeight="1" x14ac:dyDescent="0.25">
      <c r="A372" s="5606" t="s">
        <v>3965</v>
      </c>
      <c r="B372" s="5614" t="s">
        <v>130</v>
      </c>
      <c r="C372" s="5615" t="s">
        <v>147</v>
      </c>
      <c r="D372" s="5569">
        <v>205</v>
      </c>
      <c r="E372" s="5597" t="s">
        <v>4004</v>
      </c>
      <c r="F372" s="5570" t="s">
        <v>3986</v>
      </c>
      <c r="G372" s="5648">
        <v>1000</v>
      </c>
      <c r="H372" s="5648" t="s">
        <v>1</v>
      </c>
      <c r="I372" s="5648">
        <v>1300</v>
      </c>
      <c r="J372" s="5672">
        <v>1300</v>
      </c>
      <c r="K372" s="5688"/>
      <c r="L372" s="5673"/>
      <c r="M372" s="5685"/>
      <c r="N372" s="5685"/>
      <c r="O372" s="5685"/>
      <c r="P372" s="5685"/>
      <c r="Q372" s="5685"/>
      <c r="R372" s="5685"/>
      <c r="S372" s="5685"/>
      <c r="T372" s="5685"/>
      <c r="U372" s="5733">
        <f t="shared" si="111"/>
        <v>0</v>
      </c>
      <c r="V372" s="5776"/>
      <c r="W372" s="5776"/>
      <c r="X372" s="5776"/>
      <c r="Y372" s="5776"/>
      <c r="Z372" s="5776"/>
      <c r="AA372" s="5776"/>
      <c r="AB372" s="5776"/>
      <c r="AC372" s="5776"/>
      <c r="AD372" s="5776"/>
      <c r="AE372" s="5776"/>
      <c r="AF372" s="5776"/>
      <c r="AG372" s="5570" t="s">
        <v>6024</v>
      </c>
      <c r="AH372" s="5570" t="s">
        <v>2080</v>
      </c>
      <c r="AI372" s="5601">
        <v>100</v>
      </c>
      <c r="AJ372" s="5601">
        <v>35</v>
      </c>
      <c r="AK372" s="5786">
        <v>42860</v>
      </c>
      <c r="AL372" s="5786">
        <v>43105</v>
      </c>
      <c r="AM372" s="5744">
        <v>6000000</v>
      </c>
      <c r="AN372" s="5744">
        <v>6000000</v>
      </c>
      <c r="AO372" s="5574" t="s">
        <v>3944</v>
      </c>
    </row>
    <row r="373" spans="1:41" s="19" customFormat="1" ht="30" customHeight="1" x14ac:dyDescent="0.25">
      <c r="A373" s="5606" t="s">
        <v>3965</v>
      </c>
      <c r="B373" s="5614" t="s">
        <v>130</v>
      </c>
      <c r="C373" s="5615" t="s">
        <v>147</v>
      </c>
      <c r="D373" s="5569">
        <v>206</v>
      </c>
      <c r="E373" s="5597" t="s">
        <v>4024</v>
      </c>
      <c r="F373" s="5570" t="s">
        <v>4025</v>
      </c>
      <c r="G373" s="5648">
        <v>0</v>
      </c>
      <c r="H373" s="5648" t="s">
        <v>0</v>
      </c>
      <c r="I373" s="5648">
        <v>1</v>
      </c>
      <c r="J373" s="5672">
        <v>0.15</v>
      </c>
      <c r="K373" s="5659"/>
      <c r="L373" s="5673">
        <f t="shared" si="110"/>
        <v>0</v>
      </c>
      <c r="M373" s="5686"/>
      <c r="N373" s="5686"/>
      <c r="O373" s="5686"/>
      <c r="P373" s="5686"/>
      <c r="Q373" s="5686"/>
      <c r="R373" s="5686"/>
      <c r="S373" s="5686"/>
      <c r="T373" s="5686"/>
      <c r="U373" s="5733">
        <f t="shared" si="111"/>
        <v>0</v>
      </c>
      <c r="V373" s="5684"/>
      <c r="W373" s="5684"/>
      <c r="X373" s="5684"/>
      <c r="Y373" s="5684"/>
      <c r="Z373" s="5684"/>
      <c r="AA373" s="5684"/>
      <c r="AB373" s="5684"/>
      <c r="AC373" s="5684"/>
      <c r="AD373" s="5684"/>
      <c r="AE373" s="5684"/>
      <c r="AF373" s="5684"/>
      <c r="AG373" s="5594" t="s">
        <v>4026</v>
      </c>
      <c r="AH373" s="5570" t="s">
        <v>4027</v>
      </c>
      <c r="AI373" s="5601">
        <v>100</v>
      </c>
      <c r="AJ373" s="5601">
        <v>100</v>
      </c>
      <c r="AK373" s="5789">
        <v>42988</v>
      </c>
      <c r="AL373" s="5789">
        <v>43013</v>
      </c>
      <c r="AM373" s="5744">
        <v>0</v>
      </c>
      <c r="AN373" s="5744">
        <v>0</v>
      </c>
      <c r="AO373" s="5574" t="s">
        <v>3944</v>
      </c>
    </row>
    <row r="374" spans="1:41" s="19" customFormat="1" ht="30" customHeight="1" x14ac:dyDescent="0.25">
      <c r="A374" s="5606" t="s">
        <v>3965</v>
      </c>
      <c r="B374" s="5614" t="s">
        <v>130</v>
      </c>
      <c r="C374" s="5615" t="s">
        <v>147</v>
      </c>
      <c r="D374" s="5569">
        <v>207</v>
      </c>
      <c r="E374" s="5597" t="s">
        <v>4029</v>
      </c>
      <c r="F374" s="5570" t="s">
        <v>4030</v>
      </c>
      <c r="G374" s="5648">
        <v>0</v>
      </c>
      <c r="H374" s="5648" t="s">
        <v>0</v>
      </c>
      <c r="I374" s="5648">
        <v>1</v>
      </c>
      <c r="J374" s="5672">
        <v>0.33</v>
      </c>
      <c r="K374" s="5659"/>
      <c r="L374" s="5673">
        <f t="shared" si="110"/>
        <v>0</v>
      </c>
      <c r="M374" s="5686"/>
      <c r="N374" s="5686"/>
      <c r="O374" s="5686"/>
      <c r="P374" s="5686"/>
      <c r="Q374" s="5686"/>
      <c r="R374" s="5686"/>
      <c r="S374" s="5686"/>
      <c r="T374" s="5686"/>
      <c r="U374" s="5733">
        <f t="shared" si="111"/>
        <v>0</v>
      </c>
      <c r="V374" s="5684"/>
      <c r="W374" s="5684"/>
      <c r="X374" s="5684"/>
      <c r="Y374" s="5684"/>
      <c r="Z374" s="5684"/>
      <c r="AA374" s="5684"/>
      <c r="AB374" s="5684"/>
      <c r="AC374" s="5684"/>
      <c r="AD374" s="5684"/>
      <c r="AE374" s="5684"/>
      <c r="AF374" s="5684"/>
      <c r="AG374" s="5594" t="s">
        <v>6025</v>
      </c>
      <c r="AH374" s="5570" t="s">
        <v>4031</v>
      </c>
      <c r="AI374" s="5601">
        <v>1</v>
      </c>
      <c r="AJ374" s="5601">
        <v>1</v>
      </c>
      <c r="AK374" s="5789">
        <v>42842</v>
      </c>
      <c r="AL374" s="5789">
        <v>43100</v>
      </c>
      <c r="AM374" s="5744">
        <v>0</v>
      </c>
      <c r="AN374" s="5744">
        <v>0</v>
      </c>
      <c r="AO374" s="5574" t="s">
        <v>3944</v>
      </c>
    </row>
    <row r="375" spans="1:41" s="19" customFormat="1" ht="30" customHeight="1" x14ac:dyDescent="0.25">
      <c r="A375" s="5606" t="s">
        <v>3965</v>
      </c>
      <c r="B375" s="5614" t="s">
        <v>130</v>
      </c>
      <c r="C375" s="5615" t="s">
        <v>147</v>
      </c>
      <c r="D375" s="5569">
        <v>208</v>
      </c>
      <c r="E375" s="5597" t="s">
        <v>4033</v>
      </c>
      <c r="F375" s="5570" t="s">
        <v>4034</v>
      </c>
      <c r="G375" s="5648">
        <v>0</v>
      </c>
      <c r="H375" s="5648" t="s">
        <v>0</v>
      </c>
      <c r="I375" s="5648">
        <v>1</v>
      </c>
      <c r="J375" s="5672">
        <v>0.25</v>
      </c>
      <c r="K375" s="5659"/>
      <c r="L375" s="5673">
        <f t="shared" si="110"/>
        <v>0</v>
      </c>
      <c r="M375" s="5686"/>
      <c r="N375" s="5686"/>
      <c r="O375" s="5686"/>
      <c r="P375" s="5686"/>
      <c r="Q375" s="5686"/>
      <c r="R375" s="5686"/>
      <c r="S375" s="5686"/>
      <c r="T375" s="5686"/>
      <c r="U375" s="5733">
        <f t="shared" si="111"/>
        <v>0</v>
      </c>
      <c r="V375" s="5684"/>
      <c r="W375" s="5684"/>
      <c r="X375" s="5684"/>
      <c r="Y375" s="5684"/>
      <c r="Z375" s="5684"/>
      <c r="AA375" s="5684"/>
      <c r="AB375" s="5684"/>
      <c r="AC375" s="5684"/>
      <c r="AD375" s="5684"/>
      <c r="AE375" s="5684"/>
      <c r="AF375" s="5684"/>
      <c r="AG375" s="5594" t="s">
        <v>6026</v>
      </c>
      <c r="AH375" s="5598" t="s">
        <v>2390</v>
      </c>
      <c r="AI375" s="5601">
        <v>100</v>
      </c>
      <c r="AJ375" s="5601">
        <v>100</v>
      </c>
      <c r="AK375" s="5789">
        <v>42736</v>
      </c>
      <c r="AL375" s="5789">
        <v>43100</v>
      </c>
      <c r="AM375" s="5744">
        <v>0</v>
      </c>
      <c r="AN375" s="5744">
        <v>0</v>
      </c>
      <c r="AO375" s="5574" t="s">
        <v>3944</v>
      </c>
    </row>
    <row r="376" spans="1:41" s="19" customFormat="1" ht="30" customHeight="1" x14ac:dyDescent="0.25">
      <c r="A376" s="5606" t="s">
        <v>3965</v>
      </c>
      <c r="B376" s="5614" t="s">
        <v>130</v>
      </c>
      <c r="C376" s="5615" t="s">
        <v>147</v>
      </c>
      <c r="D376" s="5569">
        <v>209</v>
      </c>
      <c r="E376" s="5597" t="s">
        <v>4036</v>
      </c>
      <c r="F376" s="5570" t="s">
        <v>4037</v>
      </c>
      <c r="G376" s="5648">
        <v>0</v>
      </c>
      <c r="H376" s="5648" t="s">
        <v>0</v>
      </c>
      <c r="I376" s="5648">
        <v>80</v>
      </c>
      <c r="J376" s="5672">
        <v>20</v>
      </c>
      <c r="K376" s="5659"/>
      <c r="L376" s="5673">
        <f t="shared" si="110"/>
        <v>0</v>
      </c>
      <c r="M376" s="5686"/>
      <c r="N376" s="5686"/>
      <c r="O376" s="5686"/>
      <c r="P376" s="5686"/>
      <c r="Q376" s="5686"/>
      <c r="R376" s="5686"/>
      <c r="S376" s="5686"/>
      <c r="T376" s="5686"/>
      <c r="U376" s="5733">
        <f t="shared" si="111"/>
        <v>0</v>
      </c>
      <c r="V376" s="5684"/>
      <c r="W376" s="5684"/>
      <c r="X376" s="5684"/>
      <c r="Y376" s="5684"/>
      <c r="Z376" s="5684"/>
      <c r="AA376" s="5684"/>
      <c r="AB376" s="5684"/>
      <c r="AC376" s="5684"/>
      <c r="AD376" s="5684"/>
      <c r="AE376" s="5684"/>
      <c r="AF376" s="5684"/>
      <c r="AG376" s="5594" t="s">
        <v>4038</v>
      </c>
      <c r="AH376" s="5570" t="s">
        <v>4039</v>
      </c>
      <c r="AI376" s="5601">
        <v>20</v>
      </c>
      <c r="AJ376" s="5601">
        <v>39</v>
      </c>
      <c r="AK376" s="5788">
        <v>42794</v>
      </c>
      <c r="AL376" s="5789">
        <v>43098</v>
      </c>
      <c r="AM376" s="5744">
        <v>0</v>
      </c>
      <c r="AN376" s="5744">
        <v>0</v>
      </c>
      <c r="AO376" s="5574" t="s">
        <v>3944</v>
      </c>
    </row>
    <row r="377" spans="1:41" s="19" customFormat="1" ht="30" customHeight="1" x14ac:dyDescent="0.25">
      <c r="A377" s="5606" t="s">
        <v>3965</v>
      </c>
      <c r="B377" s="5614" t="s">
        <v>130</v>
      </c>
      <c r="C377" s="5615" t="s">
        <v>147</v>
      </c>
      <c r="D377" s="5569">
        <v>210</v>
      </c>
      <c r="E377" s="5597" t="s">
        <v>4041</v>
      </c>
      <c r="F377" s="5570" t="s">
        <v>4042</v>
      </c>
      <c r="G377" s="5648">
        <v>0</v>
      </c>
      <c r="H377" s="5648" t="s">
        <v>0</v>
      </c>
      <c r="I377" s="5648">
        <v>200</v>
      </c>
      <c r="J377" s="5672">
        <v>65</v>
      </c>
      <c r="K377" s="5659"/>
      <c r="L377" s="5673">
        <f t="shared" si="110"/>
        <v>0</v>
      </c>
      <c r="M377" s="5686"/>
      <c r="N377" s="5686"/>
      <c r="O377" s="5686"/>
      <c r="P377" s="5686"/>
      <c r="Q377" s="5686"/>
      <c r="R377" s="5686"/>
      <c r="S377" s="5686"/>
      <c r="T377" s="5686"/>
      <c r="U377" s="5733">
        <f t="shared" si="111"/>
        <v>0</v>
      </c>
      <c r="V377" s="5684"/>
      <c r="W377" s="5684"/>
      <c r="X377" s="5684"/>
      <c r="Y377" s="5684"/>
      <c r="Z377" s="5684"/>
      <c r="AA377" s="5684"/>
      <c r="AB377" s="5684"/>
      <c r="AC377" s="5684"/>
      <c r="AD377" s="5684"/>
      <c r="AE377" s="5684"/>
      <c r="AF377" s="5684"/>
      <c r="AG377" s="5594" t="s">
        <v>6027</v>
      </c>
      <c r="AH377" s="5570" t="s">
        <v>4043</v>
      </c>
      <c r="AI377" s="5601">
        <v>65</v>
      </c>
      <c r="AJ377" s="5601">
        <v>93</v>
      </c>
      <c r="AK377" s="5788">
        <v>42794</v>
      </c>
      <c r="AL377" s="5788">
        <v>43098</v>
      </c>
      <c r="AM377" s="5744">
        <v>0</v>
      </c>
      <c r="AN377" s="5744">
        <v>0</v>
      </c>
      <c r="AO377" s="5574" t="s">
        <v>3944</v>
      </c>
    </row>
    <row r="378" spans="1:41" s="19" customFormat="1" ht="30" customHeight="1" x14ac:dyDescent="0.25">
      <c r="A378" s="5606" t="s">
        <v>3965</v>
      </c>
      <c r="B378" s="5614" t="s">
        <v>130</v>
      </c>
      <c r="C378" s="5615" t="s">
        <v>147</v>
      </c>
      <c r="D378" s="5569">
        <v>211</v>
      </c>
      <c r="E378" s="5597" t="s">
        <v>4046</v>
      </c>
      <c r="F378" s="5570" t="s">
        <v>4047</v>
      </c>
      <c r="G378" s="5648">
        <v>270</v>
      </c>
      <c r="H378" s="5648" t="s">
        <v>0</v>
      </c>
      <c r="I378" s="5648">
        <v>230</v>
      </c>
      <c r="J378" s="5672">
        <v>57</v>
      </c>
      <c r="K378" s="5659"/>
      <c r="L378" s="5673">
        <f t="shared" si="110"/>
        <v>0</v>
      </c>
      <c r="M378" s="5686"/>
      <c r="N378" s="5686"/>
      <c r="O378" s="5686"/>
      <c r="P378" s="5686"/>
      <c r="Q378" s="5686"/>
      <c r="R378" s="5686"/>
      <c r="S378" s="5686"/>
      <c r="T378" s="5686"/>
      <c r="U378" s="5733">
        <f t="shared" si="111"/>
        <v>0</v>
      </c>
      <c r="V378" s="5684"/>
      <c r="W378" s="5684"/>
      <c r="X378" s="5684"/>
      <c r="Y378" s="5684"/>
      <c r="Z378" s="5684"/>
      <c r="AA378" s="5684"/>
      <c r="AB378" s="5684"/>
      <c r="AC378" s="5684"/>
      <c r="AD378" s="5684"/>
      <c r="AE378" s="5684"/>
      <c r="AF378" s="5684"/>
      <c r="AG378" s="5594" t="s">
        <v>4048</v>
      </c>
      <c r="AH378" s="5570" t="s">
        <v>4049</v>
      </c>
      <c r="AI378" s="5601">
        <v>57</v>
      </c>
      <c r="AJ378" s="5601">
        <v>91</v>
      </c>
      <c r="AK378" s="5788">
        <v>42794</v>
      </c>
      <c r="AL378" s="5788">
        <v>43098</v>
      </c>
      <c r="AM378" s="5744">
        <v>0</v>
      </c>
      <c r="AN378" s="5744">
        <v>0</v>
      </c>
      <c r="AO378" s="5574" t="s">
        <v>3944</v>
      </c>
    </row>
    <row r="379" spans="1:41" s="19" customFormat="1" ht="30" customHeight="1" x14ac:dyDescent="0.25">
      <c r="A379" s="5606" t="s">
        <v>3965</v>
      </c>
      <c r="B379" s="5614" t="s">
        <v>130</v>
      </c>
      <c r="C379" s="5615" t="s">
        <v>147</v>
      </c>
      <c r="D379" s="5569">
        <v>212</v>
      </c>
      <c r="E379" s="5597" t="s">
        <v>4051</v>
      </c>
      <c r="F379" s="5570" t="s">
        <v>4052</v>
      </c>
      <c r="G379" s="5648">
        <v>7</v>
      </c>
      <c r="H379" s="5648" t="s">
        <v>0</v>
      </c>
      <c r="I379" s="5648">
        <v>3</v>
      </c>
      <c r="J379" s="5672">
        <v>1</v>
      </c>
      <c r="K379" s="5659"/>
      <c r="L379" s="5673">
        <f t="shared" si="110"/>
        <v>75033615</v>
      </c>
      <c r="M379" s="5686">
        <v>75033615</v>
      </c>
      <c r="N379" s="5686"/>
      <c r="O379" s="5686"/>
      <c r="P379" s="5686"/>
      <c r="Q379" s="5686"/>
      <c r="R379" s="5686"/>
      <c r="S379" s="5686"/>
      <c r="T379" s="5686"/>
      <c r="U379" s="5733">
        <f t="shared" si="111"/>
        <v>67766340</v>
      </c>
      <c r="V379" s="5684">
        <v>67766340</v>
      </c>
      <c r="W379" s="5684"/>
      <c r="X379" s="5684"/>
      <c r="Y379" s="5684"/>
      <c r="Z379" s="5684"/>
      <c r="AA379" s="5684"/>
      <c r="AB379" s="5684"/>
      <c r="AC379" s="5684"/>
      <c r="AD379" s="5684"/>
      <c r="AE379" s="5684"/>
      <c r="AF379" s="5684"/>
      <c r="AG379" s="5594" t="s">
        <v>4055</v>
      </c>
      <c r="AH379" s="5570" t="s">
        <v>2390</v>
      </c>
      <c r="AI379" s="5601">
        <v>100</v>
      </c>
      <c r="AJ379" s="5601">
        <v>100</v>
      </c>
      <c r="AK379" s="5788">
        <v>42794</v>
      </c>
      <c r="AL379" s="5788">
        <v>43087</v>
      </c>
      <c r="AM379" s="5744">
        <v>14500000</v>
      </c>
      <c r="AN379" s="5741">
        <v>14500000</v>
      </c>
      <c r="AO379" s="5574" t="s">
        <v>3944</v>
      </c>
    </row>
    <row r="380" spans="1:41" s="19" customFormat="1" ht="30" customHeight="1" x14ac:dyDescent="0.25">
      <c r="A380" s="5606" t="s">
        <v>3965</v>
      </c>
      <c r="B380" s="5614" t="s">
        <v>130</v>
      </c>
      <c r="C380" s="5615" t="s">
        <v>147</v>
      </c>
      <c r="D380" s="5569">
        <v>212</v>
      </c>
      <c r="E380" s="5597" t="s">
        <v>4051</v>
      </c>
      <c r="F380" s="5570" t="s">
        <v>4052</v>
      </c>
      <c r="G380" s="5648">
        <v>7</v>
      </c>
      <c r="H380" s="5648" t="s">
        <v>0</v>
      </c>
      <c r="I380" s="5648">
        <v>3</v>
      </c>
      <c r="J380" s="5672">
        <v>1</v>
      </c>
      <c r="K380" s="5688"/>
      <c r="L380" s="5673"/>
      <c r="M380" s="5685"/>
      <c r="N380" s="5685"/>
      <c r="O380" s="5685"/>
      <c r="P380" s="5685"/>
      <c r="Q380" s="5685"/>
      <c r="R380" s="5685"/>
      <c r="S380" s="5685"/>
      <c r="T380" s="5685"/>
      <c r="U380" s="5733">
        <f t="shared" si="111"/>
        <v>0</v>
      </c>
      <c r="V380" s="5776"/>
      <c r="W380" s="5776"/>
      <c r="X380" s="5776"/>
      <c r="Y380" s="5776"/>
      <c r="Z380" s="5776"/>
      <c r="AA380" s="5776"/>
      <c r="AB380" s="5776"/>
      <c r="AC380" s="5776"/>
      <c r="AD380" s="5776"/>
      <c r="AE380" s="5776"/>
      <c r="AF380" s="5776"/>
      <c r="AG380" s="5594" t="s">
        <v>4067</v>
      </c>
      <c r="AH380" s="5598" t="s">
        <v>4068</v>
      </c>
      <c r="AI380" s="5601">
        <v>2</v>
      </c>
      <c r="AJ380" s="5601">
        <v>2</v>
      </c>
      <c r="AK380" s="5789">
        <v>42978</v>
      </c>
      <c r="AL380" s="5788">
        <v>42992</v>
      </c>
      <c r="AM380" s="5744">
        <v>19409403</v>
      </c>
      <c r="AN380" s="5741">
        <v>19409403</v>
      </c>
      <c r="AO380" s="5574" t="s">
        <v>3944</v>
      </c>
    </row>
    <row r="381" spans="1:41" s="19" customFormat="1" ht="30" customHeight="1" x14ac:dyDescent="0.25">
      <c r="A381" s="5606" t="s">
        <v>3965</v>
      </c>
      <c r="B381" s="5614" t="s">
        <v>130</v>
      </c>
      <c r="C381" s="5615" t="s">
        <v>147</v>
      </c>
      <c r="D381" s="5569">
        <v>212</v>
      </c>
      <c r="E381" s="5597" t="s">
        <v>4076</v>
      </c>
      <c r="F381" s="5570" t="s">
        <v>4052</v>
      </c>
      <c r="G381" s="5648">
        <v>7</v>
      </c>
      <c r="H381" s="5648" t="s">
        <v>0</v>
      </c>
      <c r="I381" s="5648">
        <v>3</v>
      </c>
      <c r="J381" s="5672">
        <v>1</v>
      </c>
      <c r="K381" s="5688"/>
      <c r="L381" s="5673"/>
      <c r="M381" s="5685"/>
      <c r="N381" s="5685"/>
      <c r="O381" s="5685"/>
      <c r="P381" s="5685"/>
      <c r="Q381" s="5685"/>
      <c r="R381" s="5685"/>
      <c r="S381" s="5685"/>
      <c r="T381" s="5685"/>
      <c r="U381" s="5733">
        <f t="shared" si="111"/>
        <v>0</v>
      </c>
      <c r="V381" s="5776"/>
      <c r="W381" s="5776"/>
      <c r="X381" s="5776"/>
      <c r="Y381" s="5776"/>
      <c r="Z381" s="5776"/>
      <c r="AA381" s="5776"/>
      <c r="AB381" s="5776"/>
      <c r="AC381" s="5776"/>
      <c r="AD381" s="5776"/>
      <c r="AE381" s="5776"/>
      <c r="AF381" s="5776"/>
      <c r="AG381" s="5598" t="s">
        <v>4080</v>
      </c>
      <c r="AH381" s="5570" t="s">
        <v>2080</v>
      </c>
      <c r="AI381" s="5601">
        <v>100</v>
      </c>
      <c r="AJ381" s="5601">
        <v>100</v>
      </c>
      <c r="AK381" s="5788">
        <v>42943</v>
      </c>
      <c r="AL381" s="5788">
        <v>43096</v>
      </c>
      <c r="AM381" s="5744">
        <v>11594846</v>
      </c>
      <c r="AN381" s="5744">
        <v>4327571</v>
      </c>
      <c r="AO381" s="5574" t="s">
        <v>3944</v>
      </c>
    </row>
    <row r="382" spans="1:41" s="19" customFormat="1" ht="30" customHeight="1" x14ac:dyDescent="0.25">
      <c r="A382" s="5606" t="s">
        <v>3965</v>
      </c>
      <c r="B382" s="5614" t="s">
        <v>130</v>
      </c>
      <c r="C382" s="5615" t="s">
        <v>147</v>
      </c>
      <c r="D382" s="5569">
        <v>212</v>
      </c>
      <c r="E382" s="5597" t="s">
        <v>4076</v>
      </c>
      <c r="F382" s="5570" t="s">
        <v>4052</v>
      </c>
      <c r="G382" s="5648">
        <v>7</v>
      </c>
      <c r="H382" s="5648" t="s">
        <v>0</v>
      </c>
      <c r="I382" s="5648">
        <v>3</v>
      </c>
      <c r="J382" s="5672">
        <v>1</v>
      </c>
      <c r="K382" s="5688"/>
      <c r="L382" s="5673"/>
      <c r="M382" s="5685"/>
      <c r="N382" s="5685"/>
      <c r="O382" s="5685"/>
      <c r="P382" s="5685"/>
      <c r="Q382" s="5685"/>
      <c r="R382" s="5685"/>
      <c r="S382" s="5685"/>
      <c r="T382" s="5685"/>
      <c r="U382" s="5733">
        <f t="shared" si="111"/>
        <v>0</v>
      </c>
      <c r="V382" s="5776"/>
      <c r="W382" s="5776"/>
      <c r="X382" s="5776"/>
      <c r="Y382" s="5776"/>
      <c r="Z382" s="5776"/>
      <c r="AA382" s="5776"/>
      <c r="AB382" s="5776"/>
      <c r="AC382" s="5776"/>
      <c r="AD382" s="5776"/>
      <c r="AE382" s="5776"/>
      <c r="AF382" s="5776"/>
      <c r="AG382" s="5570" t="s">
        <v>4090</v>
      </c>
      <c r="AH382" s="5570" t="s">
        <v>2390</v>
      </c>
      <c r="AI382" s="5601">
        <v>100</v>
      </c>
      <c r="AJ382" s="5601">
        <v>100</v>
      </c>
      <c r="AK382" s="5789">
        <v>42988</v>
      </c>
      <c r="AL382" s="5789">
        <v>43013</v>
      </c>
      <c r="AM382" s="5741">
        <v>14902566</v>
      </c>
      <c r="AN382" s="5741">
        <v>14902566</v>
      </c>
      <c r="AO382" s="5574" t="s">
        <v>3944</v>
      </c>
    </row>
    <row r="383" spans="1:41" s="19" customFormat="1" ht="30" customHeight="1" x14ac:dyDescent="0.25">
      <c r="A383" s="5606" t="s">
        <v>3965</v>
      </c>
      <c r="B383" s="5614" t="s">
        <v>130</v>
      </c>
      <c r="C383" s="5615" t="s">
        <v>147</v>
      </c>
      <c r="D383" s="5569">
        <v>212</v>
      </c>
      <c r="E383" s="5597" t="s">
        <v>4076</v>
      </c>
      <c r="F383" s="5570" t="s">
        <v>4052</v>
      </c>
      <c r="G383" s="5648">
        <v>7</v>
      </c>
      <c r="H383" s="5648" t="s">
        <v>0</v>
      </c>
      <c r="I383" s="5648">
        <v>3</v>
      </c>
      <c r="J383" s="5672">
        <v>1</v>
      </c>
      <c r="K383" s="5688"/>
      <c r="L383" s="5673"/>
      <c r="M383" s="5685"/>
      <c r="N383" s="5685"/>
      <c r="O383" s="5685"/>
      <c r="P383" s="5685"/>
      <c r="Q383" s="5685"/>
      <c r="R383" s="5685"/>
      <c r="S383" s="5685"/>
      <c r="T383" s="5685"/>
      <c r="U383" s="5733">
        <f t="shared" si="111"/>
        <v>0</v>
      </c>
      <c r="V383" s="5776"/>
      <c r="W383" s="5776"/>
      <c r="X383" s="5776"/>
      <c r="Y383" s="5776"/>
      <c r="Z383" s="5776"/>
      <c r="AA383" s="5776"/>
      <c r="AB383" s="5776"/>
      <c r="AC383" s="5776"/>
      <c r="AD383" s="5776"/>
      <c r="AE383" s="5776"/>
      <c r="AF383" s="5776"/>
      <c r="AG383" s="5594" t="s">
        <v>6028</v>
      </c>
      <c r="AH383" s="5570" t="s">
        <v>2390</v>
      </c>
      <c r="AI383" s="5601">
        <v>100</v>
      </c>
      <c r="AJ383" s="5601">
        <v>100</v>
      </c>
      <c r="AK383" s="5788">
        <v>43033</v>
      </c>
      <c r="AL383" s="5788">
        <v>43041</v>
      </c>
      <c r="AM383" s="5741">
        <v>14626800</v>
      </c>
      <c r="AN383" s="5741">
        <v>14626800</v>
      </c>
      <c r="AO383" s="5574" t="s">
        <v>3944</v>
      </c>
    </row>
    <row r="384" spans="1:41" s="19" customFormat="1" ht="30" customHeight="1" x14ac:dyDescent="0.25">
      <c r="A384" s="5606" t="s">
        <v>3965</v>
      </c>
      <c r="B384" s="5614" t="s">
        <v>130</v>
      </c>
      <c r="C384" s="5615" t="s">
        <v>147</v>
      </c>
      <c r="D384" s="5569">
        <v>213</v>
      </c>
      <c r="E384" s="5597" t="s">
        <v>4104</v>
      </c>
      <c r="F384" s="5570" t="s">
        <v>4105</v>
      </c>
      <c r="G384" s="5648">
        <v>0</v>
      </c>
      <c r="H384" s="5648" t="s">
        <v>0</v>
      </c>
      <c r="I384" s="5648">
        <v>1</v>
      </c>
      <c r="J384" s="5672">
        <v>0.33</v>
      </c>
      <c r="K384" s="5659"/>
      <c r="L384" s="5673">
        <f t="shared" si="110"/>
        <v>0</v>
      </c>
      <c r="M384" s="5686"/>
      <c r="N384" s="5686"/>
      <c r="O384" s="5686"/>
      <c r="P384" s="5686"/>
      <c r="Q384" s="5686"/>
      <c r="R384" s="5686"/>
      <c r="S384" s="5686"/>
      <c r="T384" s="5686"/>
      <c r="U384" s="5733">
        <f t="shared" si="111"/>
        <v>0</v>
      </c>
      <c r="V384" s="5684"/>
      <c r="W384" s="5684"/>
      <c r="X384" s="5684"/>
      <c r="Y384" s="5684"/>
      <c r="Z384" s="5684"/>
      <c r="AA384" s="5684"/>
      <c r="AB384" s="5684"/>
      <c r="AC384" s="5684"/>
      <c r="AD384" s="5684"/>
      <c r="AE384" s="5684"/>
      <c r="AF384" s="5684"/>
      <c r="AG384" s="5579" t="s">
        <v>6029</v>
      </c>
      <c r="AH384" s="5570" t="s">
        <v>6479</v>
      </c>
      <c r="AI384" s="5601">
        <v>1</v>
      </c>
      <c r="AJ384" s="5601">
        <v>0.1</v>
      </c>
      <c r="AK384" s="5789">
        <v>42988</v>
      </c>
      <c r="AL384" s="5789">
        <v>43013</v>
      </c>
      <c r="AM384" s="5744">
        <v>0</v>
      </c>
      <c r="AN384" s="5744">
        <v>0</v>
      </c>
      <c r="AO384" s="5574" t="s">
        <v>3944</v>
      </c>
    </row>
    <row r="385" spans="1:41" s="19" customFormat="1" ht="30" customHeight="1" x14ac:dyDescent="0.25">
      <c r="A385" s="5606" t="s">
        <v>3965</v>
      </c>
      <c r="B385" s="5614" t="s">
        <v>130</v>
      </c>
      <c r="C385" s="5615" t="s">
        <v>147</v>
      </c>
      <c r="D385" s="5569">
        <v>214</v>
      </c>
      <c r="E385" s="5597" t="s">
        <v>4106</v>
      </c>
      <c r="F385" s="5570" t="s">
        <v>4107</v>
      </c>
      <c r="G385" s="5648">
        <v>0</v>
      </c>
      <c r="H385" s="5648" t="s">
        <v>0</v>
      </c>
      <c r="I385" s="5648">
        <v>200</v>
      </c>
      <c r="J385" s="5672">
        <v>50</v>
      </c>
      <c r="K385" s="5659"/>
      <c r="L385" s="5673">
        <f t="shared" si="110"/>
        <v>0</v>
      </c>
      <c r="M385" s="5686"/>
      <c r="N385" s="5686"/>
      <c r="O385" s="5686"/>
      <c r="P385" s="5686"/>
      <c r="Q385" s="5686"/>
      <c r="R385" s="5686"/>
      <c r="S385" s="5686"/>
      <c r="T385" s="5686"/>
      <c r="U385" s="5733">
        <f t="shared" si="111"/>
        <v>0</v>
      </c>
      <c r="V385" s="5684"/>
      <c r="W385" s="5684"/>
      <c r="X385" s="5684"/>
      <c r="Y385" s="5684"/>
      <c r="Z385" s="5684"/>
      <c r="AA385" s="5684"/>
      <c r="AB385" s="5684"/>
      <c r="AC385" s="5684"/>
      <c r="AD385" s="5684"/>
      <c r="AE385" s="5684"/>
      <c r="AF385" s="5684"/>
      <c r="AG385" s="5594" t="s">
        <v>4108</v>
      </c>
      <c r="AH385" s="5570" t="s">
        <v>4109</v>
      </c>
      <c r="AI385" s="5601">
        <v>50</v>
      </c>
      <c r="AJ385" s="5601">
        <v>93</v>
      </c>
      <c r="AK385" s="5789">
        <v>42794</v>
      </c>
      <c r="AL385" s="5788">
        <v>43098</v>
      </c>
      <c r="AM385" s="5744">
        <v>0</v>
      </c>
      <c r="AN385" s="5744">
        <v>0</v>
      </c>
      <c r="AO385" s="5574" t="s">
        <v>3944</v>
      </c>
    </row>
    <row r="386" spans="1:41" s="19" customFormat="1" ht="30" customHeight="1" x14ac:dyDescent="0.25">
      <c r="A386" s="5606" t="s">
        <v>3965</v>
      </c>
      <c r="B386" s="5614" t="s">
        <v>130</v>
      </c>
      <c r="C386" s="5615" t="s">
        <v>147</v>
      </c>
      <c r="D386" s="5569">
        <v>215</v>
      </c>
      <c r="E386" s="5597" t="s">
        <v>4110</v>
      </c>
      <c r="F386" s="5570" t="s">
        <v>4111</v>
      </c>
      <c r="G386" s="5648">
        <v>0</v>
      </c>
      <c r="H386" s="5648" t="s">
        <v>0</v>
      </c>
      <c r="I386" s="5648">
        <v>1</v>
      </c>
      <c r="J386" s="5672">
        <v>0.33</v>
      </c>
      <c r="K386" s="5659"/>
      <c r="L386" s="5673">
        <f t="shared" si="110"/>
        <v>0</v>
      </c>
      <c r="M386" s="5686"/>
      <c r="N386" s="5686"/>
      <c r="O386" s="5686"/>
      <c r="P386" s="5686"/>
      <c r="Q386" s="5686"/>
      <c r="R386" s="5686"/>
      <c r="S386" s="5686"/>
      <c r="T386" s="5686"/>
      <c r="U386" s="5733">
        <f t="shared" ref="U386" si="112">V386+W386+X386+Y386+Z386+AA386+AB386+AC386</f>
        <v>0</v>
      </c>
      <c r="V386" s="5684"/>
      <c r="W386" s="5684"/>
      <c r="X386" s="5684"/>
      <c r="Y386" s="5684"/>
      <c r="Z386" s="5684"/>
      <c r="AA386" s="5684"/>
      <c r="AB386" s="5684"/>
      <c r="AC386" s="5684"/>
      <c r="AD386" s="5684"/>
      <c r="AE386" s="5684"/>
      <c r="AF386" s="5684"/>
      <c r="AG386" s="5570" t="s">
        <v>6031</v>
      </c>
      <c r="AH386" s="5570" t="s">
        <v>4112</v>
      </c>
      <c r="AI386" s="5601">
        <v>1</v>
      </c>
      <c r="AJ386" s="5601">
        <v>1</v>
      </c>
      <c r="AK386" s="5788">
        <v>42795</v>
      </c>
      <c r="AL386" s="5788">
        <v>42946</v>
      </c>
      <c r="AM386" s="5744">
        <v>0</v>
      </c>
      <c r="AN386" s="5744">
        <v>0</v>
      </c>
      <c r="AO386" s="5574" t="s">
        <v>3944</v>
      </c>
    </row>
    <row r="387" spans="1:41" s="19" customFormat="1" ht="30" customHeight="1" x14ac:dyDescent="0.25">
      <c r="A387" s="5606" t="s">
        <v>3965</v>
      </c>
      <c r="B387" s="5614" t="s">
        <v>130</v>
      </c>
      <c r="C387" s="5615" t="s">
        <v>147</v>
      </c>
      <c r="D387" s="5569">
        <v>216</v>
      </c>
      <c r="E387" s="5597" t="s">
        <v>6564</v>
      </c>
      <c r="F387" s="5570" t="s">
        <v>6565</v>
      </c>
      <c r="G387" s="5591">
        <v>44</v>
      </c>
      <c r="H387" s="5591" t="s">
        <v>1</v>
      </c>
      <c r="I387" s="5591">
        <v>10</v>
      </c>
      <c r="J387" s="5650">
        <v>10</v>
      </c>
      <c r="K387" s="5659"/>
      <c r="L387" s="5645">
        <f>SUM(M387:T387)</f>
        <v>5978253701</v>
      </c>
      <c r="M387" s="5686">
        <v>5978253701</v>
      </c>
      <c r="N387" s="5686"/>
      <c r="O387" s="5686"/>
      <c r="P387" s="5686"/>
      <c r="Q387" s="5686"/>
      <c r="R387" s="5686"/>
      <c r="S387" s="5686"/>
      <c r="T387" s="5686"/>
      <c r="U387" s="5730">
        <f>V387+W387+X387+Y387+Z387+AA387+AB387+AC387</f>
        <v>3344432639.4400001</v>
      </c>
      <c r="V387" s="5684">
        <v>3344432639.4400001</v>
      </c>
      <c r="W387" s="5684"/>
      <c r="X387" s="5684"/>
      <c r="Y387" s="5684"/>
      <c r="Z387" s="5684"/>
      <c r="AA387" s="5684"/>
      <c r="AB387" s="5684"/>
      <c r="AC387" s="5684"/>
      <c r="AD387" s="5684"/>
      <c r="AE387" s="5684"/>
      <c r="AF387" s="5684"/>
      <c r="AG387" s="5579" t="s">
        <v>5252</v>
      </c>
      <c r="AH387" s="5579" t="s">
        <v>6698</v>
      </c>
      <c r="AI387" s="5611">
        <v>1</v>
      </c>
      <c r="AJ387" s="5611">
        <v>0.2</v>
      </c>
      <c r="AK387" s="5786">
        <v>42906</v>
      </c>
      <c r="AL387" s="5786">
        <v>42995</v>
      </c>
      <c r="AM387" s="5743">
        <v>1243343809</v>
      </c>
      <c r="AN387" s="5743">
        <v>607522747</v>
      </c>
      <c r="AO387" s="5574" t="s">
        <v>5218</v>
      </c>
    </row>
    <row r="388" spans="1:41" s="19" customFormat="1" ht="30" customHeight="1" x14ac:dyDescent="0.25">
      <c r="A388" s="5606" t="s">
        <v>3965</v>
      </c>
      <c r="B388" s="5614" t="s">
        <v>130</v>
      </c>
      <c r="C388" s="5615" t="s">
        <v>147</v>
      </c>
      <c r="D388" s="5569">
        <v>216</v>
      </c>
      <c r="E388" s="5597" t="s">
        <v>6564</v>
      </c>
      <c r="F388" s="5570" t="s">
        <v>6565</v>
      </c>
      <c r="G388" s="5591">
        <v>44</v>
      </c>
      <c r="H388" s="5591" t="s">
        <v>1</v>
      </c>
      <c r="I388" s="5591">
        <v>10</v>
      </c>
      <c r="J388" s="5650">
        <v>10</v>
      </c>
      <c r="K388" s="5653"/>
      <c r="L388" s="5645"/>
      <c r="M388" s="5685"/>
      <c r="N388" s="5685"/>
      <c r="O388" s="5685"/>
      <c r="P388" s="5685"/>
      <c r="Q388" s="5685"/>
      <c r="R388" s="5685"/>
      <c r="S388" s="5685"/>
      <c r="T388" s="5685"/>
      <c r="U388" s="5730">
        <f t="shared" ref="U388:U400" si="113">V388+W388+X388+Y388+Z388+AA388+AB388+AC388</f>
        <v>0</v>
      </c>
      <c r="V388" s="5776"/>
      <c r="W388" s="5776"/>
      <c r="X388" s="5776"/>
      <c r="Y388" s="5776"/>
      <c r="Z388" s="5776"/>
      <c r="AA388" s="5776"/>
      <c r="AB388" s="5776"/>
      <c r="AC388" s="5776"/>
      <c r="AD388" s="5776"/>
      <c r="AE388" s="5776"/>
      <c r="AF388" s="5776"/>
      <c r="AG388" s="5579" t="s">
        <v>6032</v>
      </c>
      <c r="AH388" s="5579" t="s">
        <v>5368</v>
      </c>
      <c r="AI388" s="5671">
        <v>1</v>
      </c>
      <c r="AJ388" s="5671">
        <v>0.2</v>
      </c>
      <c r="AK388" s="5786">
        <v>42906</v>
      </c>
      <c r="AL388" s="5789">
        <v>42935</v>
      </c>
      <c r="AM388" s="5744">
        <v>150000000</v>
      </c>
      <c r="AN388" s="5744">
        <v>150000000</v>
      </c>
      <c r="AO388" s="5574" t="s">
        <v>5218</v>
      </c>
    </row>
    <row r="389" spans="1:41" s="19" customFormat="1" ht="30" customHeight="1" x14ac:dyDescent="0.25">
      <c r="A389" s="5606" t="s">
        <v>3965</v>
      </c>
      <c r="B389" s="5614" t="s">
        <v>130</v>
      </c>
      <c r="C389" s="5615" t="s">
        <v>147</v>
      </c>
      <c r="D389" s="5569">
        <v>216</v>
      </c>
      <c r="E389" s="5597" t="s">
        <v>6564</v>
      </c>
      <c r="F389" s="5570" t="s">
        <v>6565</v>
      </c>
      <c r="G389" s="5591">
        <v>44</v>
      </c>
      <c r="H389" s="5591" t="s">
        <v>1</v>
      </c>
      <c r="I389" s="5591">
        <v>10</v>
      </c>
      <c r="J389" s="5650">
        <v>10</v>
      </c>
      <c r="K389" s="5653"/>
      <c r="L389" s="5645"/>
      <c r="M389" s="5685"/>
      <c r="N389" s="5685"/>
      <c r="O389" s="5685"/>
      <c r="P389" s="5685"/>
      <c r="Q389" s="5685"/>
      <c r="R389" s="5685"/>
      <c r="S389" s="5685"/>
      <c r="T389" s="5685"/>
      <c r="U389" s="5730">
        <f t="shared" si="113"/>
        <v>0</v>
      </c>
      <c r="V389" s="5776"/>
      <c r="W389" s="5776"/>
      <c r="X389" s="5776"/>
      <c r="Y389" s="5776"/>
      <c r="Z389" s="5776"/>
      <c r="AA389" s="5776"/>
      <c r="AB389" s="5776"/>
      <c r="AC389" s="5776"/>
      <c r="AD389" s="5776"/>
      <c r="AE389" s="5776"/>
      <c r="AF389" s="5776"/>
      <c r="AG389" s="5594" t="s">
        <v>5264</v>
      </c>
      <c r="AH389" s="5594" t="s">
        <v>6697</v>
      </c>
      <c r="AI389" s="5671">
        <v>850</v>
      </c>
      <c r="AJ389" s="5671">
        <v>0</v>
      </c>
      <c r="AK389" s="5789">
        <v>42887</v>
      </c>
      <c r="AL389" s="5789">
        <v>43100</v>
      </c>
      <c r="AM389" s="5744">
        <v>33197000</v>
      </c>
      <c r="AN389" s="5744">
        <v>33197000</v>
      </c>
      <c r="AO389" s="5574" t="s">
        <v>5218</v>
      </c>
    </row>
    <row r="390" spans="1:41" s="19" customFormat="1" ht="30" customHeight="1" x14ac:dyDescent="0.25">
      <c r="A390" s="5606" t="s">
        <v>3965</v>
      </c>
      <c r="B390" s="5614" t="s">
        <v>130</v>
      </c>
      <c r="C390" s="5615" t="s">
        <v>147</v>
      </c>
      <c r="D390" s="5569">
        <v>216</v>
      </c>
      <c r="E390" s="5597" t="s">
        <v>6564</v>
      </c>
      <c r="F390" s="5570" t="s">
        <v>6565</v>
      </c>
      <c r="G390" s="5591">
        <v>44</v>
      </c>
      <c r="H390" s="5591" t="s">
        <v>1</v>
      </c>
      <c r="I390" s="5591">
        <v>10</v>
      </c>
      <c r="J390" s="5650">
        <v>10</v>
      </c>
      <c r="K390" s="5653"/>
      <c r="L390" s="5645"/>
      <c r="M390" s="5685"/>
      <c r="N390" s="5685"/>
      <c r="O390" s="5685"/>
      <c r="P390" s="5685"/>
      <c r="Q390" s="5685"/>
      <c r="R390" s="5685"/>
      <c r="S390" s="5685"/>
      <c r="T390" s="5685"/>
      <c r="U390" s="5730">
        <f t="shared" si="113"/>
        <v>0</v>
      </c>
      <c r="V390" s="5776"/>
      <c r="W390" s="5776"/>
      <c r="X390" s="5776"/>
      <c r="Y390" s="5776"/>
      <c r="Z390" s="5776"/>
      <c r="AA390" s="5776"/>
      <c r="AB390" s="5776"/>
      <c r="AC390" s="5776"/>
      <c r="AD390" s="5776"/>
      <c r="AE390" s="5776"/>
      <c r="AF390" s="5776"/>
      <c r="AG390" s="5594" t="s">
        <v>5268</v>
      </c>
      <c r="AH390" s="5594" t="s">
        <v>5269</v>
      </c>
      <c r="AI390" s="5671">
        <v>100</v>
      </c>
      <c r="AJ390" s="5671">
        <v>50</v>
      </c>
      <c r="AK390" s="5789">
        <v>42767</v>
      </c>
      <c r="AL390" s="5789">
        <v>43070</v>
      </c>
      <c r="AM390" s="5744">
        <v>491763920</v>
      </c>
      <c r="AN390" s="5744">
        <v>491763920</v>
      </c>
      <c r="AO390" s="5574" t="s">
        <v>5218</v>
      </c>
    </row>
    <row r="391" spans="1:41" s="19" customFormat="1" ht="30" customHeight="1" x14ac:dyDescent="0.25">
      <c r="A391" s="5606" t="s">
        <v>3965</v>
      </c>
      <c r="B391" s="5614" t="s">
        <v>130</v>
      </c>
      <c r="C391" s="5615" t="s">
        <v>147</v>
      </c>
      <c r="D391" s="5569">
        <v>216</v>
      </c>
      <c r="E391" s="5597" t="s">
        <v>6564</v>
      </c>
      <c r="F391" s="5570" t="s">
        <v>6565</v>
      </c>
      <c r="G391" s="5591">
        <v>44</v>
      </c>
      <c r="H391" s="5591" t="s">
        <v>1</v>
      </c>
      <c r="I391" s="5591">
        <v>10</v>
      </c>
      <c r="J391" s="5650">
        <v>10</v>
      </c>
      <c r="K391" s="5653"/>
      <c r="L391" s="5645"/>
      <c r="M391" s="5685"/>
      <c r="N391" s="5685"/>
      <c r="O391" s="5685"/>
      <c r="P391" s="5685"/>
      <c r="Q391" s="5685"/>
      <c r="R391" s="5685"/>
      <c r="S391" s="5685"/>
      <c r="T391" s="5685"/>
      <c r="U391" s="5730"/>
      <c r="V391" s="5776"/>
      <c r="W391" s="5776"/>
      <c r="X391" s="5776"/>
      <c r="Y391" s="5776"/>
      <c r="Z391" s="5776"/>
      <c r="AA391" s="5776"/>
      <c r="AB391" s="5776"/>
      <c r="AC391" s="5776"/>
      <c r="AD391" s="5776"/>
      <c r="AE391" s="5776"/>
      <c r="AF391" s="5776"/>
      <c r="AG391" s="5594" t="s">
        <v>5273</v>
      </c>
      <c r="AH391" s="5594" t="s">
        <v>6696</v>
      </c>
      <c r="AI391" s="5671">
        <v>2</v>
      </c>
      <c r="AJ391" s="5671">
        <v>0</v>
      </c>
      <c r="AK391" s="5789">
        <v>43070</v>
      </c>
      <c r="AL391" s="5789">
        <v>43313</v>
      </c>
      <c r="AM391" s="5744">
        <v>2000000000</v>
      </c>
      <c r="AN391" s="5744">
        <v>2000000</v>
      </c>
      <c r="AO391" s="5574" t="s">
        <v>5218</v>
      </c>
    </row>
    <row r="392" spans="1:41" s="19" customFormat="1" ht="30" customHeight="1" x14ac:dyDescent="0.25">
      <c r="A392" s="5606" t="s">
        <v>3965</v>
      </c>
      <c r="B392" s="5614" t="s">
        <v>130</v>
      </c>
      <c r="C392" s="5615" t="s">
        <v>147</v>
      </c>
      <c r="D392" s="5569">
        <v>216</v>
      </c>
      <c r="E392" s="5597" t="s">
        <v>6564</v>
      </c>
      <c r="F392" s="5570" t="s">
        <v>6565</v>
      </c>
      <c r="G392" s="5591">
        <v>44</v>
      </c>
      <c r="H392" s="5591" t="s">
        <v>1</v>
      </c>
      <c r="I392" s="5591">
        <v>10</v>
      </c>
      <c r="J392" s="5650">
        <v>10</v>
      </c>
      <c r="K392" s="5653"/>
      <c r="L392" s="5645"/>
      <c r="M392" s="5685"/>
      <c r="N392" s="5685"/>
      <c r="O392" s="5685"/>
      <c r="P392" s="5685"/>
      <c r="Q392" s="5685"/>
      <c r="R392" s="5685"/>
      <c r="S392" s="5685"/>
      <c r="T392" s="5685"/>
      <c r="U392" s="5730"/>
      <c r="V392" s="5776"/>
      <c r="W392" s="5776"/>
      <c r="X392" s="5776"/>
      <c r="Y392" s="5776"/>
      <c r="Z392" s="5776"/>
      <c r="AA392" s="5776"/>
      <c r="AB392" s="5776"/>
      <c r="AC392" s="5776"/>
      <c r="AD392" s="5776"/>
      <c r="AE392" s="5776"/>
      <c r="AF392" s="5776"/>
      <c r="AG392" s="5594" t="s">
        <v>6033</v>
      </c>
      <c r="AH392" s="5594" t="s">
        <v>6695</v>
      </c>
      <c r="AI392" s="5671">
        <v>10</v>
      </c>
      <c r="AJ392" s="5671">
        <v>0</v>
      </c>
      <c r="AK392" s="5789">
        <v>42887</v>
      </c>
      <c r="AL392" s="5789">
        <v>43100</v>
      </c>
      <c r="AM392" s="5744">
        <v>150000000</v>
      </c>
      <c r="AN392" s="5744">
        <v>150000000</v>
      </c>
      <c r="AO392" s="5574" t="s">
        <v>5218</v>
      </c>
    </row>
    <row r="393" spans="1:41" s="19" customFormat="1" ht="30" customHeight="1" x14ac:dyDescent="0.25">
      <c r="A393" s="5606" t="s">
        <v>3965</v>
      </c>
      <c r="B393" s="5614" t="s">
        <v>130</v>
      </c>
      <c r="C393" s="5615" t="s">
        <v>147</v>
      </c>
      <c r="D393" s="5569">
        <v>216</v>
      </c>
      <c r="E393" s="5597" t="s">
        <v>6564</v>
      </c>
      <c r="F393" s="5570" t="s">
        <v>6565</v>
      </c>
      <c r="G393" s="5591">
        <v>44</v>
      </c>
      <c r="H393" s="5591" t="s">
        <v>1</v>
      </c>
      <c r="I393" s="5591">
        <v>10</v>
      </c>
      <c r="J393" s="5650">
        <v>10</v>
      </c>
      <c r="K393" s="5653"/>
      <c r="L393" s="5645"/>
      <c r="M393" s="5685"/>
      <c r="N393" s="5685"/>
      <c r="O393" s="5685"/>
      <c r="P393" s="5685"/>
      <c r="Q393" s="5685"/>
      <c r="R393" s="5685"/>
      <c r="S393" s="5685"/>
      <c r="T393" s="5685"/>
      <c r="U393" s="5730"/>
      <c r="V393" s="5776"/>
      <c r="W393" s="5776"/>
      <c r="X393" s="5776"/>
      <c r="Y393" s="5776"/>
      <c r="Z393" s="5776"/>
      <c r="AA393" s="5776"/>
      <c r="AB393" s="5776"/>
      <c r="AC393" s="5776"/>
      <c r="AD393" s="5776"/>
      <c r="AE393" s="5776"/>
      <c r="AF393" s="5776"/>
      <c r="AG393" s="5594" t="s">
        <v>6034</v>
      </c>
      <c r="AH393" s="5594" t="s">
        <v>6710</v>
      </c>
      <c r="AI393" s="5671">
        <v>44020</v>
      </c>
      <c r="AJ393" s="5671">
        <v>0</v>
      </c>
      <c r="AK393" s="5789">
        <v>42887</v>
      </c>
      <c r="AL393" s="5789">
        <v>43100</v>
      </c>
      <c r="AM393" s="5744">
        <v>100000000</v>
      </c>
      <c r="AN393" s="5744">
        <v>100000000</v>
      </c>
      <c r="AO393" s="5574" t="s">
        <v>5218</v>
      </c>
    </row>
    <row r="394" spans="1:41" s="19" customFormat="1" ht="30" customHeight="1" x14ac:dyDescent="0.25">
      <c r="A394" s="5606" t="s">
        <v>3965</v>
      </c>
      <c r="B394" s="5614" t="s">
        <v>130</v>
      </c>
      <c r="C394" s="5615" t="s">
        <v>147</v>
      </c>
      <c r="D394" s="5569">
        <v>216</v>
      </c>
      <c r="E394" s="5597" t="s">
        <v>6564</v>
      </c>
      <c r="F394" s="5570" t="s">
        <v>6565</v>
      </c>
      <c r="G394" s="5591">
        <v>44</v>
      </c>
      <c r="H394" s="5591" t="s">
        <v>1</v>
      </c>
      <c r="I394" s="5591">
        <v>10</v>
      </c>
      <c r="J394" s="5650">
        <v>10</v>
      </c>
      <c r="K394" s="5653"/>
      <c r="L394" s="5645"/>
      <c r="M394" s="5685"/>
      <c r="N394" s="5685"/>
      <c r="O394" s="5685"/>
      <c r="P394" s="5685"/>
      <c r="Q394" s="5685"/>
      <c r="R394" s="5685"/>
      <c r="S394" s="5685"/>
      <c r="T394" s="5685"/>
      <c r="U394" s="5730"/>
      <c r="V394" s="5776"/>
      <c r="W394" s="5776"/>
      <c r="X394" s="5776"/>
      <c r="Y394" s="5776"/>
      <c r="Z394" s="5776"/>
      <c r="AA394" s="5776"/>
      <c r="AB394" s="5776"/>
      <c r="AC394" s="5776"/>
      <c r="AD394" s="5776"/>
      <c r="AE394" s="5776"/>
      <c r="AF394" s="5776"/>
      <c r="AG394" s="5594" t="s">
        <v>6035</v>
      </c>
      <c r="AH394" s="5594" t="s">
        <v>6694</v>
      </c>
      <c r="AI394" s="5671">
        <v>2</v>
      </c>
      <c r="AJ394" s="5671">
        <v>0</v>
      </c>
      <c r="AK394" s="5789">
        <v>42948</v>
      </c>
      <c r="AL394" s="5789">
        <v>43100</v>
      </c>
      <c r="AM394" s="5744">
        <v>650000000</v>
      </c>
      <c r="AN394" s="5744">
        <v>650000000</v>
      </c>
      <c r="AO394" s="5574" t="s">
        <v>5218</v>
      </c>
    </row>
    <row r="395" spans="1:41" s="19" customFormat="1" ht="30" customHeight="1" x14ac:dyDescent="0.25">
      <c r="A395" s="5606" t="s">
        <v>3965</v>
      </c>
      <c r="B395" s="5614" t="s">
        <v>130</v>
      </c>
      <c r="C395" s="5615" t="s">
        <v>147</v>
      </c>
      <c r="D395" s="5569">
        <v>216</v>
      </c>
      <c r="E395" s="5597" t="s">
        <v>6564</v>
      </c>
      <c r="F395" s="5570" t="s">
        <v>6565</v>
      </c>
      <c r="G395" s="5591">
        <v>44</v>
      </c>
      <c r="H395" s="5591" t="s">
        <v>1</v>
      </c>
      <c r="I395" s="5591">
        <v>10</v>
      </c>
      <c r="J395" s="5650">
        <v>10</v>
      </c>
      <c r="K395" s="5653"/>
      <c r="L395" s="5645"/>
      <c r="M395" s="5685"/>
      <c r="N395" s="5685"/>
      <c r="O395" s="5685"/>
      <c r="P395" s="5685"/>
      <c r="Q395" s="5685"/>
      <c r="R395" s="5685"/>
      <c r="S395" s="5685"/>
      <c r="T395" s="5685"/>
      <c r="U395" s="5730"/>
      <c r="V395" s="5776"/>
      <c r="W395" s="5776"/>
      <c r="X395" s="5776"/>
      <c r="Y395" s="5776"/>
      <c r="Z395" s="5776"/>
      <c r="AA395" s="5776"/>
      <c r="AB395" s="5776"/>
      <c r="AC395" s="5776"/>
      <c r="AD395" s="5776"/>
      <c r="AE395" s="5776"/>
      <c r="AF395" s="5776"/>
      <c r="AG395" s="5594" t="s">
        <v>5284</v>
      </c>
      <c r="AH395" s="5594" t="s">
        <v>5285</v>
      </c>
      <c r="AI395" s="5671">
        <v>11</v>
      </c>
      <c r="AJ395" s="5671">
        <v>11</v>
      </c>
      <c r="AK395" s="5789">
        <v>42887</v>
      </c>
      <c r="AL395" s="5789">
        <v>43100</v>
      </c>
      <c r="AM395" s="5744">
        <v>315240722</v>
      </c>
      <c r="AN395" s="5744">
        <v>315240722</v>
      </c>
      <c r="AO395" s="5574" t="s">
        <v>5218</v>
      </c>
    </row>
    <row r="396" spans="1:41" s="19" customFormat="1" ht="30" customHeight="1" x14ac:dyDescent="0.25">
      <c r="A396" s="5606" t="s">
        <v>3965</v>
      </c>
      <c r="B396" s="5614" t="s">
        <v>130</v>
      </c>
      <c r="C396" s="5615" t="s">
        <v>147</v>
      </c>
      <c r="D396" s="5569">
        <v>216</v>
      </c>
      <c r="E396" s="5597" t="s">
        <v>6564</v>
      </c>
      <c r="F396" s="5570" t="s">
        <v>6565</v>
      </c>
      <c r="G396" s="5591">
        <v>44</v>
      </c>
      <c r="H396" s="5591" t="s">
        <v>1</v>
      </c>
      <c r="I396" s="5591">
        <v>10</v>
      </c>
      <c r="J396" s="5650">
        <v>10</v>
      </c>
      <c r="K396" s="5653"/>
      <c r="L396" s="5645"/>
      <c r="M396" s="5685"/>
      <c r="N396" s="5685"/>
      <c r="O396" s="5685"/>
      <c r="P396" s="5685"/>
      <c r="Q396" s="5685"/>
      <c r="R396" s="5685"/>
      <c r="S396" s="5685"/>
      <c r="T396" s="5685"/>
      <c r="U396" s="5730"/>
      <c r="V396" s="5776"/>
      <c r="W396" s="5776"/>
      <c r="X396" s="5776"/>
      <c r="Y396" s="5776"/>
      <c r="Z396" s="5776"/>
      <c r="AA396" s="5776"/>
      <c r="AB396" s="5776"/>
      <c r="AC396" s="5776"/>
      <c r="AD396" s="5776"/>
      <c r="AE396" s="5776"/>
      <c r="AF396" s="5776"/>
      <c r="AG396" s="5594" t="s">
        <v>6037</v>
      </c>
      <c r="AH396" s="5594" t="s">
        <v>6693</v>
      </c>
      <c r="AI396" s="5671">
        <v>0.5</v>
      </c>
      <c r="AJ396" s="5671">
        <v>0</v>
      </c>
      <c r="AK396" s="5789">
        <v>43040</v>
      </c>
      <c r="AL396" s="5789" t="s">
        <v>5288</v>
      </c>
      <c r="AM396" s="5744">
        <v>650000000</v>
      </c>
      <c r="AN396" s="5744">
        <v>650000000</v>
      </c>
      <c r="AO396" s="5574" t="s">
        <v>5218</v>
      </c>
    </row>
    <row r="397" spans="1:41" s="19" customFormat="1" ht="30" customHeight="1" x14ac:dyDescent="0.25">
      <c r="A397" s="5606" t="s">
        <v>3965</v>
      </c>
      <c r="B397" s="5614" t="s">
        <v>130</v>
      </c>
      <c r="C397" s="5615" t="s">
        <v>147</v>
      </c>
      <c r="D397" s="5569">
        <v>216</v>
      </c>
      <c r="E397" s="5597" t="s">
        <v>6564</v>
      </c>
      <c r="F397" s="5570" t="s">
        <v>6565</v>
      </c>
      <c r="G397" s="5591">
        <v>44</v>
      </c>
      <c r="H397" s="5591" t="s">
        <v>1</v>
      </c>
      <c r="I397" s="5591">
        <v>10</v>
      </c>
      <c r="J397" s="5650">
        <v>10</v>
      </c>
      <c r="K397" s="5653"/>
      <c r="L397" s="5645"/>
      <c r="M397" s="5685"/>
      <c r="N397" s="5685"/>
      <c r="O397" s="5685"/>
      <c r="P397" s="5685"/>
      <c r="Q397" s="5685"/>
      <c r="R397" s="5685"/>
      <c r="S397" s="5685"/>
      <c r="T397" s="5685"/>
      <c r="U397" s="5730"/>
      <c r="V397" s="5776"/>
      <c r="W397" s="5776"/>
      <c r="X397" s="5776"/>
      <c r="Y397" s="5776"/>
      <c r="Z397" s="5776"/>
      <c r="AA397" s="5776"/>
      <c r="AB397" s="5776"/>
      <c r="AC397" s="5776"/>
      <c r="AD397" s="5776"/>
      <c r="AE397" s="5776"/>
      <c r="AF397" s="5776"/>
      <c r="AG397" s="5594" t="s">
        <v>5290</v>
      </c>
      <c r="AH397" s="5594" t="s">
        <v>6692</v>
      </c>
      <c r="AI397" s="5671">
        <v>0</v>
      </c>
      <c r="AJ397" s="5671">
        <v>0</v>
      </c>
      <c r="AK397" s="5789">
        <v>42887</v>
      </c>
      <c r="AL397" s="5789">
        <v>43100</v>
      </c>
      <c r="AM397" s="5744">
        <v>194708250</v>
      </c>
      <c r="AN397" s="5744">
        <v>194708250</v>
      </c>
      <c r="AO397" s="5574" t="s">
        <v>5218</v>
      </c>
    </row>
    <row r="398" spans="1:41" s="19" customFormat="1" ht="30" customHeight="1" x14ac:dyDescent="0.25">
      <c r="A398" s="5606" t="s">
        <v>3965</v>
      </c>
      <c r="B398" s="5614" t="s">
        <v>130</v>
      </c>
      <c r="C398" s="5615" t="s">
        <v>147</v>
      </c>
      <c r="D398" s="5569">
        <v>217</v>
      </c>
      <c r="E398" s="5597" t="s">
        <v>6566</v>
      </c>
      <c r="F398" s="5570" t="s">
        <v>6567</v>
      </c>
      <c r="G398" s="5591">
        <v>19</v>
      </c>
      <c r="H398" s="5591" t="s">
        <v>0</v>
      </c>
      <c r="I398" s="5591">
        <v>4</v>
      </c>
      <c r="J398" s="5650">
        <v>1</v>
      </c>
      <c r="K398" s="5659"/>
      <c r="L398" s="5645">
        <f t="shared" ref="L398" si="114">+M398+N398+O398+P398+Q398+R398+S398+T398</f>
        <v>2060130972</v>
      </c>
      <c r="M398" s="5686">
        <v>78975713</v>
      </c>
      <c r="N398" s="5686"/>
      <c r="O398" s="5686">
        <v>1981155259</v>
      </c>
      <c r="P398" s="5686"/>
      <c r="Q398" s="5686"/>
      <c r="R398" s="5686"/>
      <c r="S398" s="5686"/>
      <c r="T398" s="5686"/>
      <c r="U398" s="5730">
        <f t="shared" si="113"/>
        <v>2054978429</v>
      </c>
      <c r="V398" s="5684">
        <v>74155748</v>
      </c>
      <c r="W398" s="5684"/>
      <c r="X398" s="5684">
        <v>1980822681</v>
      </c>
      <c r="Y398" s="5684"/>
      <c r="Z398" s="5684"/>
      <c r="AA398" s="5684"/>
      <c r="AB398" s="5684"/>
      <c r="AC398" s="5684"/>
      <c r="AD398" s="5684"/>
      <c r="AE398" s="5684"/>
      <c r="AF398" s="5684"/>
      <c r="AG398" s="5579" t="s">
        <v>6039</v>
      </c>
      <c r="AH398" s="5579" t="s">
        <v>6040</v>
      </c>
      <c r="AI398" s="5611">
        <v>1</v>
      </c>
      <c r="AJ398" s="5611">
        <v>1</v>
      </c>
      <c r="AK398" s="5786">
        <v>43040</v>
      </c>
      <c r="AL398" s="5786">
        <v>43189</v>
      </c>
      <c r="AM398" s="5744">
        <v>1996130972</v>
      </c>
      <c r="AN398" s="5744">
        <v>1998831639</v>
      </c>
      <c r="AO398" s="5574" t="s">
        <v>5218</v>
      </c>
    </row>
    <row r="399" spans="1:41" s="19" customFormat="1" ht="30" customHeight="1" x14ac:dyDescent="0.25">
      <c r="A399" s="5606" t="s">
        <v>3965</v>
      </c>
      <c r="B399" s="5614" t="s">
        <v>130</v>
      </c>
      <c r="C399" s="5615" t="s">
        <v>147</v>
      </c>
      <c r="D399" s="5569">
        <v>217</v>
      </c>
      <c r="E399" s="5597" t="s">
        <v>6566</v>
      </c>
      <c r="F399" s="5570" t="s">
        <v>6567</v>
      </c>
      <c r="G399" s="5591">
        <v>19</v>
      </c>
      <c r="H399" s="5591" t="s">
        <v>0</v>
      </c>
      <c r="I399" s="5591">
        <v>4</v>
      </c>
      <c r="J399" s="5650">
        <v>1</v>
      </c>
      <c r="K399" s="5653"/>
      <c r="L399" s="5645"/>
      <c r="M399" s="5685"/>
      <c r="N399" s="5685"/>
      <c r="O399" s="5685"/>
      <c r="P399" s="5685"/>
      <c r="Q399" s="5685"/>
      <c r="R399" s="5685"/>
      <c r="S399" s="5685"/>
      <c r="T399" s="5685"/>
      <c r="U399" s="5730">
        <f t="shared" si="113"/>
        <v>0</v>
      </c>
      <c r="V399" s="5776"/>
      <c r="W399" s="5776"/>
      <c r="X399" s="5776"/>
      <c r="Y399" s="5776"/>
      <c r="Z399" s="5776"/>
      <c r="AA399" s="5776"/>
      <c r="AB399" s="5776"/>
      <c r="AC399" s="5776"/>
      <c r="AD399" s="5776"/>
      <c r="AE399" s="5776"/>
      <c r="AF399" s="5776"/>
      <c r="AG399" s="5612" t="s">
        <v>6041</v>
      </c>
      <c r="AH399" s="5594" t="s">
        <v>6480</v>
      </c>
      <c r="AI399" s="5671">
        <v>1</v>
      </c>
      <c r="AJ399" s="5671">
        <v>1</v>
      </c>
      <c r="AK399" s="5789">
        <v>42906</v>
      </c>
      <c r="AL399" s="5789">
        <v>43073</v>
      </c>
      <c r="AM399" s="5744">
        <v>32000000</v>
      </c>
      <c r="AN399" s="5744">
        <v>31055850</v>
      </c>
      <c r="AO399" s="5574" t="s">
        <v>5218</v>
      </c>
    </row>
    <row r="400" spans="1:41" s="19" customFormat="1" ht="30" customHeight="1" x14ac:dyDescent="0.25">
      <c r="A400" s="5606" t="s">
        <v>3965</v>
      </c>
      <c r="B400" s="5614" t="s">
        <v>130</v>
      </c>
      <c r="C400" s="5615" t="s">
        <v>147</v>
      </c>
      <c r="D400" s="5569">
        <v>217</v>
      </c>
      <c r="E400" s="5597" t="s">
        <v>6566</v>
      </c>
      <c r="F400" s="5570" t="s">
        <v>6567</v>
      </c>
      <c r="G400" s="5591">
        <v>19</v>
      </c>
      <c r="H400" s="5591" t="s">
        <v>0</v>
      </c>
      <c r="I400" s="5591">
        <v>4</v>
      </c>
      <c r="J400" s="5650">
        <v>1</v>
      </c>
      <c r="K400" s="5653"/>
      <c r="L400" s="5645"/>
      <c r="M400" s="5685"/>
      <c r="N400" s="5685"/>
      <c r="O400" s="5685"/>
      <c r="P400" s="5685"/>
      <c r="Q400" s="5685"/>
      <c r="R400" s="5685"/>
      <c r="S400" s="5685"/>
      <c r="T400" s="5685"/>
      <c r="U400" s="5730">
        <f t="shared" si="113"/>
        <v>0</v>
      </c>
      <c r="V400" s="5776"/>
      <c r="W400" s="5776"/>
      <c r="X400" s="5776"/>
      <c r="Y400" s="5776"/>
      <c r="Z400" s="5776"/>
      <c r="AA400" s="5776"/>
      <c r="AB400" s="5776"/>
      <c r="AC400" s="5776"/>
      <c r="AD400" s="5776"/>
      <c r="AE400" s="5776"/>
      <c r="AF400" s="5776"/>
      <c r="AG400" s="5594" t="s">
        <v>6043</v>
      </c>
      <c r="AH400" s="5594" t="s">
        <v>6424</v>
      </c>
      <c r="AI400" s="5671">
        <v>1</v>
      </c>
      <c r="AJ400" s="5671">
        <v>1</v>
      </c>
      <c r="AK400" s="5789">
        <v>42906</v>
      </c>
      <c r="AL400" s="5789">
        <v>43012</v>
      </c>
      <c r="AM400" s="5744">
        <v>32000000</v>
      </c>
      <c r="AN400" s="5743">
        <v>25090940</v>
      </c>
      <c r="AO400" s="5574" t="s">
        <v>5218</v>
      </c>
    </row>
    <row r="401" spans="1:41" ht="30" customHeight="1" x14ac:dyDescent="0.2">
      <c r="A401" s="5606" t="s">
        <v>3965</v>
      </c>
      <c r="B401" s="5614" t="s">
        <v>130</v>
      </c>
      <c r="C401" s="5615" t="s">
        <v>147</v>
      </c>
      <c r="D401" s="5569">
        <v>218</v>
      </c>
      <c r="E401" s="5597" t="s">
        <v>47</v>
      </c>
      <c r="F401" s="5570" t="s">
        <v>48</v>
      </c>
      <c r="G401" s="5648" t="s">
        <v>165</v>
      </c>
      <c r="H401" s="5648" t="s">
        <v>0</v>
      </c>
      <c r="I401" s="5648">
        <v>1</v>
      </c>
      <c r="J401" s="5644">
        <v>0.33</v>
      </c>
      <c r="K401" s="5659"/>
      <c r="L401" s="5645">
        <f t="shared" ref="L401:L543" si="115">+M401+N401+O401+P401+Q401+R401+S401+T401</f>
        <v>0</v>
      </c>
      <c r="M401" s="5646"/>
      <c r="N401" s="5646"/>
      <c r="O401" s="5646"/>
      <c r="P401" s="5646"/>
      <c r="Q401" s="5646"/>
      <c r="R401" s="5646"/>
      <c r="S401" s="5646"/>
      <c r="T401" s="5646"/>
      <c r="U401" s="5730">
        <f t="shared" ref="U401:U450" si="116">SUBTOTAL(9,V401:AC401)</f>
        <v>0</v>
      </c>
      <c r="V401" s="5647"/>
      <c r="W401" s="5647"/>
      <c r="X401" s="5647"/>
      <c r="Y401" s="5647"/>
      <c r="Z401" s="5647"/>
      <c r="AA401" s="5647"/>
      <c r="AB401" s="5647"/>
      <c r="AC401" s="5647"/>
      <c r="AD401" s="5684"/>
      <c r="AE401" s="5684"/>
      <c r="AF401" s="5684"/>
      <c r="AG401" s="5594"/>
      <c r="AH401" s="5570"/>
      <c r="AI401" s="5609"/>
      <c r="AJ401" s="5609"/>
      <c r="AK401" s="5785"/>
      <c r="AL401" s="5785"/>
      <c r="AM401" s="5741">
        <v>0</v>
      </c>
      <c r="AN401" s="5741">
        <v>0</v>
      </c>
      <c r="AO401" s="5574" t="s">
        <v>134</v>
      </c>
    </row>
    <row r="402" spans="1:41" ht="30" customHeight="1" x14ac:dyDescent="0.2">
      <c r="A402" s="5606" t="s">
        <v>3965</v>
      </c>
      <c r="B402" s="5619" t="s">
        <v>148</v>
      </c>
      <c r="C402" s="5617" t="s">
        <v>149</v>
      </c>
      <c r="D402" s="5569">
        <v>219</v>
      </c>
      <c r="E402" s="5597" t="s">
        <v>6568</v>
      </c>
      <c r="F402" s="5570" t="s">
        <v>6569</v>
      </c>
      <c r="G402" s="5648">
        <v>1</v>
      </c>
      <c r="H402" s="5648" t="s">
        <v>0</v>
      </c>
      <c r="I402" s="5648">
        <v>1</v>
      </c>
      <c r="J402" s="5644">
        <v>0.9</v>
      </c>
      <c r="K402" s="5659">
        <v>1</v>
      </c>
      <c r="L402" s="5645">
        <f t="shared" si="115"/>
        <v>89116667</v>
      </c>
      <c r="M402" s="5686">
        <v>89116667</v>
      </c>
      <c r="N402" s="5686"/>
      <c r="O402" s="5686"/>
      <c r="P402" s="5686"/>
      <c r="Q402" s="5686"/>
      <c r="R402" s="5686"/>
      <c r="S402" s="5686"/>
      <c r="T402" s="5686"/>
      <c r="U402" s="5730">
        <f t="shared" si="116"/>
        <v>88661784</v>
      </c>
      <c r="V402" s="5684">
        <v>88661784</v>
      </c>
      <c r="W402" s="5684"/>
      <c r="X402" s="5684"/>
      <c r="Y402" s="5684"/>
      <c r="Z402" s="5684"/>
      <c r="AA402" s="5684"/>
      <c r="AB402" s="5684"/>
      <c r="AC402" s="5684"/>
      <c r="AD402" s="5684"/>
      <c r="AE402" s="5684"/>
      <c r="AF402" s="5684"/>
      <c r="AG402" s="5594" t="s">
        <v>6044</v>
      </c>
      <c r="AH402" s="5594" t="s">
        <v>329</v>
      </c>
      <c r="AI402" s="5671">
        <v>100</v>
      </c>
      <c r="AJ402" s="5671">
        <v>100</v>
      </c>
      <c r="AK402" s="5789">
        <v>42797</v>
      </c>
      <c r="AL402" s="5789">
        <v>42737</v>
      </c>
      <c r="AM402" s="5741">
        <v>6000000</v>
      </c>
      <c r="AN402" s="5741">
        <v>6000000</v>
      </c>
      <c r="AO402" s="5574" t="s">
        <v>134</v>
      </c>
    </row>
    <row r="403" spans="1:41" ht="30" customHeight="1" x14ac:dyDescent="0.2">
      <c r="A403" s="5606" t="s">
        <v>3965</v>
      </c>
      <c r="B403" s="5619" t="s">
        <v>148</v>
      </c>
      <c r="C403" s="5617" t="s">
        <v>149</v>
      </c>
      <c r="D403" s="5569">
        <v>219</v>
      </c>
      <c r="E403" s="5597" t="s">
        <v>6568</v>
      </c>
      <c r="F403" s="5570" t="s">
        <v>6569</v>
      </c>
      <c r="G403" s="5648">
        <v>1</v>
      </c>
      <c r="H403" s="5648" t="s">
        <v>0</v>
      </c>
      <c r="I403" s="5648">
        <v>1</v>
      </c>
      <c r="J403" s="5644">
        <v>0.9</v>
      </c>
      <c r="K403" s="5659"/>
      <c r="L403" s="5645"/>
      <c r="M403" s="5646"/>
      <c r="N403" s="5646"/>
      <c r="O403" s="5646"/>
      <c r="P403" s="5646"/>
      <c r="Q403" s="5646"/>
      <c r="R403" s="5646"/>
      <c r="S403" s="5646"/>
      <c r="T403" s="5645"/>
      <c r="U403" s="5730"/>
      <c r="V403" s="5647"/>
      <c r="W403" s="5647"/>
      <c r="X403" s="5647"/>
      <c r="Y403" s="5647"/>
      <c r="Z403" s="5647"/>
      <c r="AA403" s="5647"/>
      <c r="AB403" s="5647"/>
      <c r="AC403" s="5647"/>
      <c r="AD403" s="5684"/>
      <c r="AE403" s="5684"/>
      <c r="AF403" s="5684"/>
      <c r="AG403" s="5594" t="s">
        <v>6045</v>
      </c>
      <c r="AH403" s="5594" t="s">
        <v>330</v>
      </c>
      <c r="AI403" s="5671">
        <v>100</v>
      </c>
      <c r="AJ403" s="5671">
        <v>100</v>
      </c>
      <c r="AK403" s="5789">
        <v>42809</v>
      </c>
      <c r="AL403" s="5789">
        <v>43084</v>
      </c>
      <c r="AM403" s="5741">
        <v>28500000</v>
      </c>
      <c r="AN403" s="5741">
        <v>28500000</v>
      </c>
      <c r="AO403" s="5574" t="s">
        <v>134</v>
      </c>
    </row>
    <row r="404" spans="1:41" ht="30" customHeight="1" x14ac:dyDescent="0.2">
      <c r="A404" s="5606" t="s">
        <v>3965</v>
      </c>
      <c r="B404" s="5619" t="s">
        <v>148</v>
      </c>
      <c r="C404" s="5617" t="s">
        <v>149</v>
      </c>
      <c r="D404" s="5569">
        <v>219</v>
      </c>
      <c r="E404" s="5597" t="s">
        <v>6568</v>
      </c>
      <c r="F404" s="5570" t="s">
        <v>6569</v>
      </c>
      <c r="G404" s="5648">
        <v>1</v>
      </c>
      <c r="H404" s="5648" t="s">
        <v>0</v>
      </c>
      <c r="I404" s="5648">
        <v>1</v>
      </c>
      <c r="J404" s="5644">
        <v>0.9</v>
      </c>
      <c r="K404" s="5653"/>
      <c r="L404" s="5645"/>
      <c r="M404" s="5685"/>
      <c r="N404" s="5685"/>
      <c r="O404" s="5685"/>
      <c r="P404" s="5685"/>
      <c r="Q404" s="5685"/>
      <c r="R404" s="5685"/>
      <c r="S404" s="5685"/>
      <c r="T404" s="5645"/>
      <c r="U404" s="5731">
        <f t="shared" si="116"/>
        <v>0</v>
      </c>
      <c r="V404" s="5776"/>
      <c r="W404" s="5776"/>
      <c r="X404" s="5776"/>
      <c r="Y404" s="5776"/>
      <c r="Z404" s="5776"/>
      <c r="AA404" s="5776"/>
      <c r="AB404" s="5776"/>
      <c r="AC404" s="5776"/>
      <c r="AD404" s="5776"/>
      <c r="AE404" s="5776"/>
      <c r="AF404" s="5776"/>
      <c r="AG404" s="5594" t="s">
        <v>6046</v>
      </c>
      <c r="AH404" s="5594" t="s">
        <v>330</v>
      </c>
      <c r="AI404" s="5671">
        <v>100</v>
      </c>
      <c r="AJ404" s="5671">
        <v>100</v>
      </c>
      <c r="AK404" s="5789">
        <v>42775</v>
      </c>
      <c r="AL404" s="5789">
        <v>43097</v>
      </c>
      <c r="AM404" s="5741">
        <v>17766667</v>
      </c>
      <c r="AN404" s="5741">
        <v>17766667</v>
      </c>
      <c r="AO404" s="5574" t="s">
        <v>134</v>
      </c>
    </row>
    <row r="405" spans="1:41" ht="30" customHeight="1" x14ac:dyDescent="0.2">
      <c r="A405" s="5606" t="s">
        <v>3965</v>
      </c>
      <c r="B405" s="5619" t="s">
        <v>148</v>
      </c>
      <c r="C405" s="5617" t="s">
        <v>149</v>
      </c>
      <c r="D405" s="5569">
        <v>219</v>
      </c>
      <c r="E405" s="5597" t="s">
        <v>6568</v>
      </c>
      <c r="F405" s="5570" t="s">
        <v>6569</v>
      </c>
      <c r="G405" s="5648">
        <v>1</v>
      </c>
      <c r="H405" s="5648" t="s">
        <v>0</v>
      </c>
      <c r="I405" s="5648">
        <v>1</v>
      </c>
      <c r="J405" s="5644">
        <v>0.9</v>
      </c>
      <c r="K405" s="5653"/>
      <c r="L405" s="5645"/>
      <c r="M405" s="5685"/>
      <c r="N405" s="5685"/>
      <c r="O405" s="5685"/>
      <c r="P405" s="5685"/>
      <c r="Q405" s="5685"/>
      <c r="R405" s="5685"/>
      <c r="S405" s="5685"/>
      <c r="T405" s="5645"/>
      <c r="U405" s="5731">
        <v>0</v>
      </c>
      <c r="V405" s="5776"/>
      <c r="W405" s="5776"/>
      <c r="X405" s="5776"/>
      <c r="Y405" s="5776"/>
      <c r="Z405" s="5776"/>
      <c r="AA405" s="5776"/>
      <c r="AB405" s="5776"/>
      <c r="AC405" s="5776"/>
      <c r="AD405" s="5776"/>
      <c r="AE405" s="5776"/>
      <c r="AF405" s="5776"/>
      <c r="AG405" s="5594" t="s">
        <v>6047</v>
      </c>
      <c r="AH405" s="5594" t="s">
        <v>330</v>
      </c>
      <c r="AI405" s="5671">
        <v>100</v>
      </c>
      <c r="AJ405" s="5671">
        <v>100</v>
      </c>
      <c r="AK405" s="5789">
        <v>42887</v>
      </c>
      <c r="AL405" s="5789">
        <v>43084</v>
      </c>
      <c r="AM405" s="5741">
        <v>7100000</v>
      </c>
      <c r="AN405" s="5741">
        <v>7100000</v>
      </c>
      <c r="AO405" s="5574" t="s">
        <v>134</v>
      </c>
    </row>
    <row r="406" spans="1:41" ht="30" customHeight="1" x14ac:dyDescent="0.2">
      <c r="A406" s="5606" t="s">
        <v>3965</v>
      </c>
      <c r="B406" s="5619" t="s">
        <v>148</v>
      </c>
      <c r="C406" s="5617" t="s">
        <v>149</v>
      </c>
      <c r="D406" s="5569">
        <v>219</v>
      </c>
      <c r="E406" s="5597" t="s">
        <v>6568</v>
      </c>
      <c r="F406" s="5570" t="s">
        <v>6569</v>
      </c>
      <c r="G406" s="5648">
        <v>1</v>
      </c>
      <c r="H406" s="5648" t="s">
        <v>0</v>
      </c>
      <c r="I406" s="5648">
        <v>1</v>
      </c>
      <c r="J406" s="5644">
        <v>0.9</v>
      </c>
      <c r="K406" s="5653"/>
      <c r="L406" s="5645"/>
      <c r="M406" s="5685"/>
      <c r="N406" s="5685"/>
      <c r="O406" s="5685"/>
      <c r="P406" s="5685"/>
      <c r="Q406" s="5685"/>
      <c r="R406" s="5685"/>
      <c r="S406" s="5685"/>
      <c r="T406" s="5645"/>
      <c r="U406" s="5731"/>
      <c r="V406" s="5776"/>
      <c r="W406" s="5776"/>
      <c r="X406" s="5776"/>
      <c r="Y406" s="5776"/>
      <c r="Z406" s="5776"/>
      <c r="AA406" s="5776"/>
      <c r="AB406" s="5776"/>
      <c r="AC406" s="5776"/>
      <c r="AD406" s="5776"/>
      <c r="AE406" s="5776"/>
      <c r="AF406" s="5776"/>
      <c r="AG406" s="5594" t="s">
        <v>6048</v>
      </c>
      <c r="AH406" s="5594" t="s">
        <v>330</v>
      </c>
      <c r="AI406" s="5671">
        <v>100</v>
      </c>
      <c r="AJ406" s="5671">
        <v>100</v>
      </c>
      <c r="AK406" s="5789">
        <v>42899</v>
      </c>
      <c r="AL406" s="5789">
        <v>43082</v>
      </c>
      <c r="AM406" s="5741">
        <v>19350000</v>
      </c>
      <c r="AN406" s="5741">
        <v>19350000</v>
      </c>
      <c r="AO406" s="5574" t="s">
        <v>134</v>
      </c>
    </row>
    <row r="407" spans="1:41" ht="30" customHeight="1" x14ac:dyDescent="0.2">
      <c r="A407" s="5606" t="s">
        <v>3965</v>
      </c>
      <c r="B407" s="5619" t="s">
        <v>148</v>
      </c>
      <c r="C407" s="5617" t="s">
        <v>149</v>
      </c>
      <c r="D407" s="5569">
        <v>219</v>
      </c>
      <c r="E407" s="5597" t="s">
        <v>6568</v>
      </c>
      <c r="F407" s="5570" t="s">
        <v>6569</v>
      </c>
      <c r="G407" s="5648">
        <v>1</v>
      </c>
      <c r="H407" s="5648" t="s">
        <v>0</v>
      </c>
      <c r="I407" s="5648">
        <v>1</v>
      </c>
      <c r="J407" s="5644">
        <v>0.9</v>
      </c>
      <c r="K407" s="5653"/>
      <c r="L407" s="5645"/>
      <c r="M407" s="5651"/>
      <c r="N407" s="5685"/>
      <c r="O407" s="5685"/>
      <c r="P407" s="5685"/>
      <c r="Q407" s="5685"/>
      <c r="R407" s="5685"/>
      <c r="S407" s="5685"/>
      <c r="T407" s="5645"/>
      <c r="U407" s="5731">
        <v>0</v>
      </c>
      <c r="V407" s="5776"/>
      <c r="W407" s="5776"/>
      <c r="X407" s="5776"/>
      <c r="Y407" s="5776"/>
      <c r="Z407" s="5776"/>
      <c r="AA407" s="5776"/>
      <c r="AB407" s="5776"/>
      <c r="AC407" s="5776"/>
      <c r="AD407" s="5776"/>
      <c r="AE407" s="5776"/>
      <c r="AF407" s="5776"/>
      <c r="AG407" s="5594" t="s">
        <v>6049</v>
      </c>
      <c r="AH407" s="5594" t="s">
        <v>330</v>
      </c>
      <c r="AI407" s="5671">
        <v>100</v>
      </c>
      <c r="AJ407" s="5671">
        <v>100</v>
      </c>
      <c r="AK407" s="5789">
        <v>42899</v>
      </c>
      <c r="AL407" s="5789">
        <v>43082</v>
      </c>
      <c r="AM407" s="5741">
        <v>10400000</v>
      </c>
      <c r="AN407" s="5741">
        <v>9945117</v>
      </c>
      <c r="AO407" s="5574" t="s">
        <v>134</v>
      </c>
    </row>
    <row r="408" spans="1:41" ht="30" customHeight="1" x14ac:dyDescent="0.2">
      <c r="A408" s="5606" t="s">
        <v>3965</v>
      </c>
      <c r="B408" s="5619" t="s">
        <v>148</v>
      </c>
      <c r="C408" s="5617" t="s">
        <v>149</v>
      </c>
      <c r="D408" s="5569">
        <v>220</v>
      </c>
      <c r="E408" s="5597" t="s">
        <v>50</v>
      </c>
      <c r="F408" s="5570" t="s">
        <v>51</v>
      </c>
      <c r="G408" s="5648">
        <v>0</v>
      </c>
      <c r="H408" s="5648" t="s">
        <v>0</v>
      </c>
      <c r="I408" s="5648">
        <v>1</v>
      </c>
      <c r="J408" s="5644">
        <v>0.33</v>
      </c>
      <c r="K408" s="5659"/>
      <c r="L408" s="5645">
        <f t="shared" si="115"/>
        <v>475470208</v>
      </c>
      <c r="M408" s="5686">
        <v>475470208</v>
      </c>
      <c r="N408" s="5686"/>
      <c r="O408" s="5686"/>
      <c r="P408" s="5686"/>
      <c r="Q408" s="5686"/>
      <c r="R408" s="5686"/>
      <c r="S408" s="5686"/>
      <c r="T408" s="5686"/>
      <c r="U408" s="5731">
        <f t="shared" si="116"/>
        <v>211063928</v>
      </c>
      <c r="V408" s="5684">
        <v>211063928</v>
      </c>
      <c r="W408" s="5684"/>
      <c r="X408" s="5684"/>
      <c r="Y408" s="5684"/>
      <c r="Z408" s="5684"/>
      <c r="AA408" s="5684"/>
      <c r="AB408" s="5684"/>
      <c r="AC408" s="5684"/>
      <c r="AD408" s="5684"/>
      <c r="AE408" s="5684"/>
      <c r="AF408" s="5684"/>
      <c r="AG408" s="5594" t="s">
        <v>6050</v>
      </c>
      <c r="AH408" s="5594" t="s">
        <v>331</v>
      </c>
      <c r="AI408" s="5671">
        <v>1</v>
      </c>
      <c r="AJ408" s="5671" t="s">
        <v>540</v>
      </c>
      <c r="AK408" s="5789">
        <v>42797</v>
      </c>
      <c r="AL408" s="5789">
        <v>42737</v>
      </c>
      <c r="AM408" s="5741">
        <v>20000000</v>
      </c>
      <c r="AN408" s="5741">
        <v>20000000</v>
      </c>
      <c r="AO408" s="5574" t="s">
        <v>134</v>
      </c>
    </row>
    <row r="409" spans="1:41" ht="30" customHeight="1" x14ac:dyDescent="0.2">
      <c r="A409" s="5606" t="s">
        <v>3965</v>
      </c>
      <c r="B409" s="5619" t="s">
        <v>148</v>
      </c>
      <c r="C409" s="5617" t="s">
        <v>149</v>
      </c>
      <c r="D409" s="5569">
        <v>220</v>
      </c>
      <c r="E409" s="5597" t="s">
        <v>50</v>
      </c>
      <c r="F409" s="5570" t="s">
        <v>51</v>
      </c>
      <c r="G409" s="5648">
        <v>0</v>
      </c>
      <c r="H409" s="5648" t="s">
        <v>0</v>
      </c>
      <c r="I409" s="5648">
        <v>1</v>
      </c>
      <c r="J409" s="5644">
        <v>0.33</v>
      </c>
      <c r="K409" s="5659"/>
      <c r="L409" s="5645"/>
      <c r="M409" s="5646"/>
      <c r="N409" s="5646"/>
      <c r="O409" s="5646"/>
      <c r="P409" s="5646"/>
      <c r="Q409" s="5646"/>
      <c r="R409" s="5646"/>
      <c r="S409" s="5646"/>
      <c r="T409" s="5645"/>
      <c r="U409" s="5731"/>
      <c r="V409" s="5647"/>
      <c r="W409" s="5647"/>
      <c r="X409" s="5647"/>
      <c r="Y409" s="5647"/>
      <c r="Z409" s="5647"/>
      <c r="AA409" s="5647"/>
      <c r="AB409" s="5647"/>
      <c r="AC409" s="5647"/>
      <c r="AD409" s="5684"/>
      <c r="AE409" s="5684"/>
      <c r="AF409" s="5684"/>
      <c r="AG409" s="5594" t="s">
        <v>380</v>
      </c>
      <c r="AH409" s="5594" t="s">
        <v>330</v>
      </c>
      <c r="AI409" s="5671">
        <v>100</v>
      </c>
      <c r="AJ409" s="5671">
        <v>100</v>
      </c>
      <c r="AK409" s="5789">
        <v>42775</v>
      </c>
      <c r="AL409" s="5789">
        <v>43097</v>
      </c>
      <c r="AM409" s="5741">
        <v>34350000</v>
      </c>
      <c r="AN409" s="5741">
        <v>20000000</v>
      </c>
      <c r="AO409" s="5574" t="s">
        <v>134</v>
      </c>
    </row>
    <row r="410" spans="1:41" ht="30" customHeight="1" x14ac:dyDescent="0.2">
      <c r="A410" s="5606" t="s">
        <v>3965</v>
      </c>
      <c r="B410" s="5619" t="s">
        <v>148</v>
      </c>
      <c r="C410" s="5617" t="s">
        <v>149</v>
      </c>
      <c r="D410" s="5569">
        <v>220</v>
      </c>
      <c r="E410" s="5597" t="s">
        <v>50</v>
      </c>
      <c r="F410" s="5570" t="s">
        <v>51</v>
      </c>
      <c r="G410" s="5648">
        <v>0</v>
      </c>
      <c r="H410" s="5648" t="s">
        <v>0</v>
      </c>
      <c r="I410" s="5648">
        <v>1</v>
      </c>
      <c r="J410" s="5644">
        <v>0.33</v>
      </c>
      <c r="K410" s="5659"/>
      <c r="L410" s="5645"/>
      <c r="M410" s="5646"/>
      <c r="N410" s="5646"/>
      <c r="O410" s="5646"/>
      <c r="P410" s="5646"/>
      <c r="Q410" s="5646"/>
      <c r="R410" s="5646"/>
      <c r="S410" s="5646"/>
      <c r="T410" s="5645"/>
      <c r="U410" s="5731"/>
      <c r="V410" s="5647"/>
      <c r="W410" s="5647"/>
      <c r="X410" s="5647"/>
      <c r="Y410" s="5647"/>
      <c r="Z410" s="5647"/>
      <c r="AA410" s="5647"/>
      <c r="AB410" s="5647"/>
      <c r="AC410" s="5647"/>
      <c r="AD410" s="5684"/>
      <c r="AE410" s="5684"/>
      <c r="AF410" s="5684"/>
      <c r="AG410" s="5594" t="s">
        <v>6046</v>
      </c>
      <c r="AH410" s="5594" t="s">
        <v>330</v>
      </c>
      <c r="AI410" s="5671">
        <v>100</v>
      </c>
      <c r="AJ410" s="5671">
        <v>100</v>
      </c>
      <c r="AK410" s="5789">
        <v>42775</v>
      </c>
      <c r="AL410" s="5789">
        <v>43097</v>
      </c>
      <c r="AM410" s="5741">
        <v>58833333</v>
      </c>
      <c r="AN410" s="5741">
        <v>58833333</v>
      </c>
      <c r="AO410" s="5574" t="s">
        <v>134</v>
      </c>
    </row>
    <row r="411" spans="1:41" ht="30" customHeight="1" x14ac:dyDescent="0.2">
      <c r="A411" s="5606" t="s">
        <v>3965</v>
      </c>
      <c r="B411" s="5619" t="s">
        <v>148</v>
      </c>
      <c r="C411" s="5617" t="s">
        <v>149</v>
      </c>
      <c r="D411" s="5569">
        <v>220</v>
      </c>
      <c r="E411" s="5597" t="s">
        <v>50</v>
      </c>
      <c r="F411" s="5570" t="s">
        <v>51</v>
      </c>
      <c r="G411" s="5648">
        <v>0</v>
      </c>
      <c r="H411" s="5648" t="s">
        <v>0</v>
      </c>
      <c r="I411" s="5648">
        <v>1</v>
      </c>
      <c r="J411" s="5644">
        <v>0.33</v>
      </c>
      <c r="K411" s="5659"/>
      <c r="L411" s="5645"/>
      <c r="M411" s="5646"/>
      <c r="N411" s="5646"/>
      <c r="O411" s="5646"/>
      <c r="P411" s="5646"/>
      <c r="Q411" s="5646"/>
      <c r="R411" s="5646"/>
      <c r="S411" s="5646"/>
      <c r="T411" s="5645"/>
      <c r="U411" s="5731"/>
      <c r="V411" s="5647"/>
      <c r="W411" s="5647"/>
      <c r="X411" s="5647"/>
      <c r="Y411" s="5647"/>
      <c r="Z411" s="5647"/>
      <c r="AA411" s="5647"/>
      <c r="AB411" s="5647"/>
      <c r="AC411" s="5647"/>
      <c r="AD411" s="5684"/>
      <c r="AE411" s="5684"/>
      <c r="AF411" s="5684"/>
      <c r="AG411" s="5594" t="s">
        <v>6048</v>
      </c>
      <c r="AH411" s="5594" t="s">
        <v>330</v>
      </c>
      <c r="AI411" s="5671">
        <v>100</v>
      </c>
      <c r="AJ411" s="5671">
        <v>100</v>
      </c>
      <c r="AK411" s="5789">
        <v>42899</v>
      </c>
      <c r="AL411" s="5789">
        <v>43082</v>
      </c>
      <c r="AM411" s="5741">
        <v>23286875</v>
      </c>
      <c r="AN411" s="5741">
        <v>23300000</v>
      </c>
      <c r="AO411" s="5574" t="s">
        <v>134</v>
      </c>
    </row>
    <row r="412" spans="1:41" ht="30" customHeight="1" x14ac:dyDescent="0.2">
      <c r="A412" s="5606" t="s">
        <v>3965</v>
      </c>
      <c r="B412" s="5619" t="s">
        <v>148</v>
      </c>
      <c r="C412" s="5617" t="s">
        <v>149</v>
      </c>
      <c r="D412" s="5569">
        <v>220</v>
      </c>
      <c r="E412" s="5597" t="s">
        <v>50</v>
      </c>
      <c r="F412" s="5570" t="s">
        <v>51</v>
      </c>
      <c r="G412" s="5648">
        <v>0</v>
      </c>
      <c r="H412" s="5648" t="s">
        <v>0</v>
      </c>
      <c r="I412" s="5648">
        <v>1</v>
      </c>
      <c r="J412" s="5644">
        <v>0.33</v>
      </c>
      <c r="K412" s="5653"/>
      <c r="L412" s="5645"/>
      <c r="M412" s="5685"/>
      <c r="N412" s="5685"/>
      <c r="O412" s="5685"/>
      <c r="P412" s="5685"/>
      <c r="Q412" s="5685"/>
      <c r="R412" s="5685"/>
      <c r="S412" s="5685"/>
      <c r="T412" s="5645"/>
      <c r="U412" s="5731">
        <f t="shared" si="116"/>
        <v>0</v>
      </c>
      <c r="V412" s="5776"/>
      <c r="W412" s="5776"/>
      <c r="X412" s="5776"/>
      <c r="Y412" s="5776"/>
      <c r="Z412" s="5776"/>
      <c r="AA412" s="5776"/>
      <c r="AB412" s="5776"/>
      <c r="AC412" s="5776"/>
      <c r="AD412" s="5776"/>
      <c r="AE412" s="5776"/>
      <c r="AF412" s="5776"/>
      <c r="AG412" s="5594" t="s">
        <v>6051</v>
      </c>
      <c r="AH412" s="5594" t="s">
        <v>330</v>
      </c>
      <c r="AI412" s="5671">
        <v>100</v>
      </c>
      <c r="AJ412" s="5671">
        <v>100</v>
      </c>
      <c r="AK412" s="5789">
        <v>42857</v>
      </c>
      <c r="AL412" s="5789">
        <v>43099</v>
      </c>
      <c r="AM412" s="5741">
        <v>1000000</v>
      </c>
      <c r="AN412" s="5741">
        <v>7060198</v>
      </c>
      <c r="AO412" s="5574" t="s">
        <v>134</v>
      </c>
    </row>
    <row r="413" spans="1:41" ht="30" customHeight="1" x14ac:dyDescent="0.2">
      <c r="A413" s="5606" t="s">
        <v>3965</v>
      </c>
      <c r="B413" s="5619" t="s">
        <v>148</v>
      </c>
      <c r="C413" s="5617" t="s">
        <v>149</v>
      </c>
      <c r="D413" s="5569">
        <v>220</v>
      </c>
      <c r="E413" s="5597" t="s">
        <v>50</v>
      </c>
      <c r="F413" s="5570" t="s">
        <v>51</v>
      </c>
      <c r="G413" s="5648">
        <v>0</v>
      </c>
      <c r="H413" s="5648" t="s">
        <v>0</v>
      </c>
      <c r="I413" s="5648">
        <v>1</v>
      </c>
      <c r="J413" s="5644">
        <v>0.33</v>
      </c>
      <c r="K413" s="5653"/>
      <c r="L413" s="5645"/>
      <c r="M413" s="5685"/>
      <c r="N413" s="5685"/>
      <c r="O413" s="5685"/>
      <c r="P413" s="5685"/>
      <c r="Q413" s="5685"/>
      <c r="R413" s="5685"/>
      <c r="S413" s="5685"/>
      <c r="T413" s="5645"/>
      <c r="U413" s="5731">
        <f t="shared" si="116"/>
        <v>0</v>
      </c>
      <c r="V413" s="5776"/>
      <c r="W413" s="5776"/>
      <c r="X413" s="5776"/>
      <c r="Y413" s="5776"/>
      <c r="Z413" s="5776"/>
      <c r="AA413" s="5776"/>
      <c r="AB413" s="5776"/>
      <c r="AC413" s="5776"/>
      <c r="AD413" s="5776"/>
      <c r="AE413" s="5776"/>
      <c r="AF413" s="5776"/>
      <c r="AG413" s="5594" t="s">
        <v>450</v>
      </c>
      <c r="AH413" s="5594" t="s">
        <v>448</v>
      </c>
      <c r="AI413" s="5671">
        <v>100</v>
      </c>
      <c r="AJ413" s="5671">
        <v>100</v>
      </c>
      <c r="AK413" s="5789">
        <v>42825</v>
      </c>
      <c r="AL413" s="5789">
        <v>43099</v>
      </c>
      <c r="AM413" s="5741">
        <v>15000000</v>
      </c>
      <c r="AN413" s="5741">
        <v>15000000</v>
      </c>
      <c r="AO413" s="5574" t="s">
        <v>134</v>
      </c>
    </row>
    <row r="414" spans="1:41" ht="30" customHeight="1" x14ac:dyDescent="0.2">
      <c r="A414" s="5606" t="s">
        <v>3965</v>
      </c>
      <c r="B414" s="5619" t="s">
        <v>148</v>
      </c>
      <c r="C414" s="5617" t="s">
        <v>149</v>
      </c>
      <c r="D414" s="5569">
        <v>220</v>
      </c>
      <c r="E414" s="5597" t="s">
        <v>50</v>
      </c>
      <c r="F414" s="5570" t="s">
        <v>51</v>
      </c>
      <c r="G414" s="5648">
        <v>0</v>
      </c>
      <c r="H414" s="5648" t="s">
        <v>0</v>
      </c>
      <c r="I414" s="5648">
        <v>1</v>
      </c>
      <c r="J414" s="5644">
        <v>0.33</v>
      </c>
      <c r="K414" s="5653"/>
      <c r="L414" s="5645"/>
      <c r="M414" s="5685"/>
      <c r="N414" s="5685"/>
      <c r="O414" s="5685"/>
      <c r="P414" s="5685"/>
      <c r="Q414" s="5685"/>
      <c r="R414" s="5685"/>
      <c r="S414" s="5685"/>
      <c r="T414" s="5645"/>
      <c r="U414" s="5731">
        <f t="shared" si="116"/>
        <v>0</v>
      </c>
      <c r="V414" s="5776"/>
      <c r="W414" s="5776"/>
      <c r="X414" s="5776"/>
      <c r="Y414" s="5776"/>
      <c r="Z414" s="5776"/>
      <c r="AA414" s="5776"/>
      <c r="AB414" s="5776"/>
      <c r="AC414" s="5776"/>
      <c r="AD414" s="5776"/>
      <c r="AE414" s="5776"/>
      <c r="AF414" s="5776"/>
      <c r="AG414" s="5594" t="s">
        <v>6570</v>
      </c>
      <c r="AH414" s="5594" t="s">
        <v>448</v>
      </c>
      <c r="AI414" s="5671">
        <v>120</v>
      </c>
      <c r="AJ414" s="5671">
        <v>120</v>
      </c>
      <c r="AK414" s="5789">
        <v>42825</v>
      </c>
      <c r="AL414" s="5789">
        <v>43099</v>
      </c>
      <c r="AM414" s="5741">
        <v>15000000</v>
      </c>
      <c r="AN414" s="5741">
        <v>15000000</v>
      </c>
      <c r="AO414" s="5574" t="s">
        <v>134</v>
      </c>
    </row>
    <row r="415" spans="1:41" ht="30" customHeight="1" x14ac:dyDescent="0.2">
      <c r="A415" s="5606" t="s">
        <v>3965</v>
      </c>
      <c r="B415" s="5619" t="s">
        <v>148</v>
      </c>
      <c r="C415" s="5617" t="s">
        <v>149</v>
      </c>
      <c r="D415" s="5569">
        <v>220</v>
      </c>
      <c r="E415" s="5597" t="s">
        <v>50</v>
      </c>
      <c r="F415" s="5570" t="s">
        <v>51</v>
      </c>
      <c r="G415" s="5648">
        <v>0</v>
      </c>
      <c r="H415" s="5648" t="s">
        <v>0</v>
      </c>
      <c r="I415" s="5648">
        <v>1</v>
      </c>
      <c r="J415" s="5644">
        <v>0.33</v>
      </c>
      <c r="K415" s="5653"/>
      <c r="L415" s="5645"/>
      <c r="M415" s="5685"/>
      <c r="N415" s="5685"/>
      <c r="O415" s="5685"/>
      <c r="P415" s="5685"/>
      <c r="Q415" s="5685"/>
      <c r="R415" s="5685"/>
      <c r="S415" s="5685"/>
      <c r="T415" s="5645"/>
      <c r="U415" s="5731"/>
      <c r="V415" s="5776"/>
      <c r="W415" s="5776"/>
      <c r="X415" s="5776"/>
      <c r="Y415" s="5776"/>
      <c r="Z415" s="5776"/>
      <c r="AA415" s="5776"/>
      <c r="AB415" s="5776"/>
      <c r="AC415" s="5776"/>
      <c r="AD415" s="5776"/>
      <c r="AE415" s="5776"/>
      <c r="AF415" s="5776"/>
      <c r="AG415" s="5594" t="s">
        <v>449</v>
      </c>
      <c r="AH415" s="5594" t="s">
        <v>383</v>
      </c>
      <c r="AI415" s="5671">
        <v>1</v>
      </c>
      <c r="AJ415" s="5671">
        <v>1</v>
      </c>
      <c r="AK415" s="5789">
        <v>42825</v>
      </c>
      <c r="AL415" s="5789">
        <v>43099</v>
      </c>
      <c r="AM415" s="5741">
        <v>15000000</v>
      </c>
      <c r="AN415" s="5741">
        <v>15000000</v>
      </c>
      <c r="AO415" s="5574" t="s">
        <v>134</v>
      </c>
    </row>
    <row r="416" spans="1:41" ht="30" customHeight="1" x14ac:dyDescent="0.2">
      <c r="A416" s="5606" t="s">
        <v>3965</v>
      </c>
      <c r="B416" s="5619" t="s">
        <v>148</v>
      </c>
      <c r="C416" s="5617" t="s">
        <v>149</v>
      </c>
      <c r="D416" s="5569">
        <v>220</v>
      </c>
      <c r="E416" s="5597" t="s">
        <v>50</v>
      </c>
      <c r="F416" s="5570" t="s">
        <v>51</v>
      </c>
      <c r="G416" s="5648">
        <v>0</v>
      </c>
      <c r="H416" s="5648" t="s">
        <v>0</v>
      </c>
      <c r="I416" s="5648">
        <v>1</v>
      </c>
      <c r="J416" s="5644">
        <v>0.33</v>
      </c>
      <c r="K416" s="5653"/>
      <c r="L416" s="5645"/>
      <c r="M416" s="5685"/>
      <c r="N416" s="5685"/>
      <c r="O416" s="5685"/>
      <c r="P416" s="5685"/>
      <c r="Q416" s="5685"/>
      <c r="R416" s="5685"/>
      <c r="S416" s="5685"/>
      <c r="T416" s="5645"/>
      <c r="U416" s="5731"/>
      <c r="V416" s="5776"/>
      <c r="W416" s="5776"/>
      <c r="X416" s="5776"/>
      <c r="Y416" s="5776"/>
      <c r="Z416" s="5776"/>
      <c r="AA416" s="5776"/>
      <c r="AB416" s="5776"/>
      <c r="AC416" s="5776"/>
      <c r="AD416" s="5776"/>
      <c r="AE416" s="5776"/>
      <c r="AF416" s="5776"/>
      <c r="AG416" s="5594" t="s">
        <v>437</v>
      </c>
      <c r="AH416" s="5594" t="s">
        <v>330</v>
      </c>
      <c r="AI416" s="5671">
        <v>100</v>
      </c>
      <c r="AJ416" s="5671">
        <v>100</v>
      </c>
      <c r="AK416" s="5789">
        <v>42815</v>
      </c>
      <c r="AL416" s="5789">
        <v>43099</v>
      </c>
      <c r="AM416" s="5741">
        <v>293000000</v>
      </c>
      <c r="AN416" s="5741">
        <v>36870397</v>
      </c>
      <c r="AO416" s="5574" t="s">
        <v>134</v>
      </c>
    </row>
    <row r="417" spans="1:41" ht="30" customHeight="1" x14ac:dyDescent="0.2">
      <c r="A417" s="5606" t="s">
        <v>3965</v>
      </c>
      <c r="B417" s="5619" t="s">
        <v>148</v>
      </c>
      <c r="C417" s="5617" t="s">
        <v>149</v>
      </c>
      <c r="D417" s="5569">
        <v>220.1</v>
      </c>
      <c r="E417" s="5597" t="s">
        <v>50</v>
      </c>
      <c r="F417" s="5570" t="s">
        <v>51</v>
      </c>
      <c r="G417" s="5648">
        <v>0</v>
      </c>
      <c r="H417" s="5648" t="s">
        <v>0</v>
      </c>
      <c r="I417" s="5648">
        <v>1</v>
      </c>
      <c r="J417" s="5644">
        <v>0.33</v>
      </c>
      <c r="K417" s="5653"/>
      <c r="L417" s="5645"/>
      <c r="M417" s="5685"/>
      <c r="N417" s="5685"/>
      <c r="O417" s="5685"/>
      <c r="P417" s="5685"/>
      <c r="Q417" s="5685"/>
      <c r="R417" s="5685"/>
      <c r="S417" s="5685"/>
      <c r="T417" s="5645"/>
      <c r="U417" s="5731"/>
      <c r="V417" s="5776"/>
      <c r="W417" s="5776"/>
      <c r="X417" s="5776"/>
      <c r="Y417" s="5776"/>
      <c r="Z417" s="5776"/>
      <c r="AA417" s="5776"/>
      <c r="AB417" s="5776"/>
      <c r="AC417" s="5776"/>
      <c r="AD417" s="5776"/>
      <c r="AE417" s="5776"/>
      <c r="AF417" s="5776"/>
      <c r="AG417" s="5594"/>
      <c r="AH417" s="5594"/>
      <c r="AI417" s="5671"/>
      <c r="AJ417" s="5671"/>
      <c r="AK417" s="5789"/>
      <c r="AL417" s="5789"/>
      <c r="AM417" s="5741"/>
      <c r="AN417" s="5741"/>
      <c r="AO417" s="5574"/>
    </row>
    <row r="418" spans="1:41" s="19" customFormat="1" ht="30" customHeight="1" x14ac:dyDescent="0.25">
      <c r="A418" s="5606" t="s">
        <v>3965</v>
      </c>
      <c r="B418" s="5614" t="s">
        <v>148</v>
      </c>
      <c r="C418" s="5615" t="s">
        <v>149</v>
      </c>
      <c r="D418" s="5569" t="s">
        <v>5303</v>
      </c>
      <c r="E418" s="5597" t="s">
        <v>50</v>
      </c>
      <c r="F418" s="5570" t="s">
        <v>51</v>
      </c>
      <c r="G418" s="5591">
        <v>0</v>
      </c>
      <c r="H418" s="5591" t="s">
        <v>0</v>
      </c>
      <c r="I418" s="5591">
        <v>1</v>
      </c>
      <c r="J418" s="5650">
        <v>0.33</v>
      </c>
      <c r="K418" s="5653"/>
      <c r="L418" s="5645">
        <f>M418+N418+O418+P418+Q418+R418+S418+T418</f>
        <v>4228323896</v>
      </c>
      <c r="M418" s="5685">
        <v>4228323896</v>
      </c>
      <c r="N418" s="5685">
        <v>0</v>
      </c>
      <c r="O418" s="5685">
        <v>0</v>
      </c>
      <c r="P418" s="5685">
        <v>0</v>
      </c>
      <c r="Q418" s="5685">
        <v>0</v>
      </c>
      <c r="R418" s="5685">
        <v>0</v>
      </c>
      <c r="S418" s="5685">
        <v>0</v>
      </c>
      <c r="T418" s="5685">
        <v>0</v>
      </c>
      <c r="U418" s="5730">
        <f>V418+W418+X418+Y418+Z418+AA418+AB418+AC418+AD418+AE418+AF418</f>
        <v>2347272895</v>
      </c>
      <c r="V418" s="5776">
        <v>2347272895</v>
      </c>
      <c r="W418" s="5776"/>
      <c r="X418" s="5776"/>
      <c r="Y418" s="5776"/>
      <c r="Z418" s="5776"/>
      <c r="AA418" s="5776"/>
      <c r="AB418" s="5776"/>
      <c r="AC418" s="5776"/>
      <c r="AD418" s="5776"/>
      <c r="AE418" s="5776"/>
      <c r="AF418" s="5776"/>
      <c r="AG418" s="5594" t="s">
        <v>6734</v>
      </c>
      <c r="AH418" s="5594" t="s">
        <v>6729</v>
      </c>
      <c r="AI418" s="5671">
        <v>1</v>
      </c>
      <c r="AJ418" s="5671">
        <v>1</v>
      </c>
      <c r="AK418" s="5789">
        <v>43040</v>
      </c>
      <c r="AL418" s="5789">
        <v>43100</v>
      </c>
      <c r="AM418" s="5744">
        <v>0</v>
      </c>
      <c r="AN418" s="5744">
        <v>0</v>
      </c>
      <c r="AO418" s="5574" t="s">
        <v>5218</v>
      </c>
    </row>
    <row r="419" spans="1:41" s="19" customFormat="1" ht="30" customHeight="1" x14ac:dyDescent="0.25">
      <c r="A419" s="5606" t="s">
        <v>3965</v>
      </c>
      <c r="B419" s="5614" t="s">
        <v>148</v>
      </c>
      <c r="C419" s="5615" t="s">
        <v>149</v>
      </c>
      <c r="D419" s="5569" t="s">
        <v>5303</v>
      </c>
      <c r="E419" s="5597" t="s">
        <v>50</v>
      </c>
      <c r="F419" s="5570" t="s">
        <v>51</v>
      </c>
      <c r="G419" s="5591">
        <v>0</v>
      </c>
      <c r="H419" s="5591" t="s">
        <v>0</v>
      </c>
      <c r="I419" s="5591">
        <v>1</v>
      </c>
      <c r="J419" s="5650">
        <v>0.33</v>
      </c>
      <c r="K419" s="5653"/>
      <c r="L419" s="5645"/>
      <c r="M419" s="5685"/>
      <c r="N419" s="5685"/>
      <c r="O419" s="5685"/>
      <c r="P419" s="5685"/>
      <c r="Q419" s="5685"/>
      <c r="R419" s="5685"/>
      <c r="S419" s="5685"/>
      <c r="T419" s="5685"/>
      <c r="U419" s="5730"/>
      <c r="V419" s="5776"/>
      <c r="W419" s="5776"/>
      <c r="X419" s="5776"/>
      <c r="Y419" s="5776"/>
      <c r="Z419" s="5776"/>
      <c r="AA419" s="5776"/>
      <c r="AB419" s="5776"/>
      <c r="AC419" s="5776"/>
      <c r="AD419" s="5776"/>
      <c r="AE419" s="5776"/>
      <c r="AF419" s="5776"/>
      <c r="AG419" s="5594" t="s">
        <v>6719</v>
      </c>
      <c r="AH419" s="5594" t="s">
        <v>383</v>
      </c>
      <c r="AI419" s="5671">
        <v>1</v>
      </c>
      <c r="AJ419" s="5671">
        <v>1</v>
      </c>
      <c r="AK419" s="5789">
        <v>42736</v>
      </c>
      <c r="AL419" s="5789">
        <v>43464</v>
      </c>
      <c r="AM419" s="5744">
        <v>4228323896</v>
      </c>
      <c r="AN419" s="5744">
        <v>2347272895</v>
      </c>
      <c r="AO419" s="5574"/>
    </row>
    <row r="420" spans="1:41" ht="30" customHeight="1" x14ac:dyDescent="0.2">
      <c r="A420" s="5606" t="s">
        <v>3965</v>
      </c>
      <c r="B420" s="5619" t="s">
        <v>148</v>
      </c>
      <c r="C420" s="5617" t="s">
        <v>149</v>
      </c>
      <c r="D420" s="5569">
        <v>221</v>
      </c>
      <c r="E420" s="5597" t="s">
        <v>52</v>
      </c>
      <c r="F420" s="5570" t="s">
        <v>53</v>
      </c>
      <c r="G420" s="5648">
        <v>0</v>
      </c>
      <c r="H420" s="5648" t="s">
        <v>0</v>
      </c>
      <c r="I420" s="5648">
        <v>1</v>
      </c>
      <c r="J420" s="5644">
        <v>0.25</v>
      </c>
      <c r="K420" s="5659"/>
      <c r="L420" s="5645">
        <f t="shared" ref="L420" si="117">+M420+N420+O420+P420+Q420+R420+S420+T420</f>
        <v>325811397</v>
      </c>
      <c r="M420" s="5686">
        <v>325811397</v>
      </c>
      <c r="N420" s="5686"/>
      <c r="O420" s="5686"/>
      <c r="P420" s="5686"/>
      <c r="Q420" s="5686"/>
      <c r="R420" s="5686"/>
      <c r="S420" s="5686"/>
      <c r="T420" s="5686"/>
      <c r="U420" s="5731">
        <f t="shared" ref="U420" si="118">SUBTOTAL(9,V420:AC420)</f>
        <v>25811397</v>
      </c>
      <c r="V420" s="5684">
        <v>25811397</v>
      </c>
      <c r="W420" s="5684"/>
      <c r="X420" s="5684"/>
      <c r="Y420" s="5684"/>
      <c r="Z420" s="5684"/>
      <c r="AA420" s="5684"/>
      <c r="AB420" s="5684"/>
      <c r="AC420" s="5684"/>
      <c r="AD420" s="5684"/>
      <c r="AE420" s="5684"/>
      <c r="AF420" s="5684"/>
      <c r="AG420" s="5594" t="s">
        <v>452</v>
      </c>
      <c r="AH420" s="5594" t="s">
        <v>330</v>
      </c>
      <c r="AI420" s="5671">
        <v>100</v>
      </c>
      <c r="AJ420" s="5671">
        <v>100</v>
      </c>
      <c r="AK420" s="5789">
        <v>42844</v>
      </c>
      <c r="AL420" s="5789">
        <v>43099</v>
      </c>
      <c r="AM420" s="5741">
        <v>162905698</v>
      </c>
      <c r="AN420" s="5741">
        <v>10811397</v>
      </c>
      <c r="AO420" s="5574" t="s">
        <v>134</v>
      </c>
    </row>
    <row r="421" spans="1:41" ht="30" customHeight="1" x14ac:dyDescent="0.2">
      <c r="A421" s="5606" t="s">
        <v>3965</v>
      </c>
      <c r="B421" s="5619" t="s">
        <v>148</v>
      </c>
      <c r="C421" s="5617" t="s">
        <v>149</v>
      </c>
      <c r="D421" s="5569">
        <v>221</v>
      </c>
      <c r="E421" s="5597" t="s">
        <v>52</v>
      </c>
      <c r="F421" s="5570" t="s">
        <v>53</v>
      </c>
      <c r="G421" s="5648">
        <v>0</v>
      </c>
      <c r="H421" s="5648" t="s">
        <v>0</v>
      </c>
      <c r="I421" s="5648">
        <v>1</v>
      </c>
      <c r="J421" s="5644">
        <v>0.25</v>
      </c>
      <c r="K421" s="5653"/>
      <c r="L421" s="5645"/>
      <c r="M421" s="5685"/>
      <c r="N421" s="5685"/>
      <c r="O421" s="5685"/>
      <c r="P421" s="5685"/>
      <c r="Q421" s="5685"/>
      <c r="R421" s="5685"/>
      <c r="S421" s="5685"/>
      <c r="T421" s="5645"/>
      <c r="U421" s="5731">
        <f>SUBTOTAL(9,V421:AC421)</f>
        <v>0</v>
      </c>
      <c r="V421" s="5776"/>
      <c r="W421" s="5776"/>
      <c r="X421" s="5776"/>
      <c r="Y421" s="5776"/>
      <c r="Z421" s="5776"/>
      <c r="AA421" s="5776"/>
      <c r="AB421" s="5776"/>
      <c r="AC421" s="5776"/>
      <c r="AD421" s="5776"/>
      <c r="AE421" s="5776"/>
      <c r="AF421" s="5776"/>
      <c r="AG421" s="5594" t="s">
        <v>453</v>
      </c>
      <c r="AH421" s="5594" t="s">
        <v>383</v>
      </c>
      <c r="AI421" s="5671">
        <v>1</v>
      </c>
      <c r="AJ421" s="5671">
        <v>1</v>
      </c>
      <c r="AK421" s="5789">
        <v>42948</v>
      </c>
      <c r="AL421" s="5789">
        <v>43099</v>
      </c>
      <c r="AM421" s="5741">
        <v>162905698</v>
      </c>
      <c r="AN421" s="5741">
        <v>15000000</v>
      </c>
      <c r="AO421" s="5574" t="s">
        <v>134</v>
      </c>
    </row>
    <row r="422" spans="1:41" ht="30" customHeight="1" x14ac:dyDescent="0.2">
      <c r="A422" s="5606" t="s">
        <v>3965</v>
      </c>
      <c r="B422" s="5619" t="s">
        <v>148</v>
      </c>
      <c r="C422" s="5617" t="s">
        <v>149</v>
      </c>
      <c r="D422" s="5569">
        <v>221</v>
      </c>
      <c r="E422" s="5597" t="s">
        <v>52</v>
      </c>
      <c r="F422" s="5570" t="s">
        <v>53</v>
      </c>
      <c r="G422" s="5648">
        <v>0</v>
      </c>
      <c r="H422" s="5648" t="s">
        <v>0</v>
      </c>
      <c r="I422" s="5648">
        <v>1</v>
      </c>
      <c r="J422" s="5644">
        <v>0.25</v>
      </c>
      <c r="K422" s="5659"/>
      <c r="L422" s="5645"/>
      <c r="M422" s="5646">
        <v>47000000</v>
      </c>
      <c r="N422" s="5646">
        <v>0</v>
      </c>
      <c r="O422" s="5646">
        <v>0</v>
      </c>
      <c r="P422" s="5646">
        <v>0</v>
      </c>
      <c r="Q422" s="5646">
        <v>0</v>
      </c>
      <c r="R422" s="5646">
        <v>0</v>
      </c>
      <c r="S422" s="5646">
        <v>0</v>
      </c>
      <c r="T422" s="5645">
        <v>0</v>
      </c>
      <c r="U422" s="5731">
        <f>SUBTOTAL(9,V422:AC422)</f>
        <v>0</v>
      </c>
      <c r="V422" s="5647"/>
      <c r="W422" s="5647"/>
      <c r="X422" s="5647"/>
      <c r="Y422" s="5647"/>
      <c r="Z422" s="5647"/>
      <c r="AA422" s="5647"/>
      <c r="AB422" s="5647"/>
      <c r="AC422" s="5647"/>
      <c r="AD422" s="5684"/>
      <c r="AE422" s="5684"/>
      <c r="AF422" s="5684"/>
      <c r="AG422" s="5594"/>
      <c r="AH422" s="5594"/>
      <c r="AI422" s="5671"/>
      <c r="AJ422" s="5671"/>
      <c r="AK422" s="5789"/>
      <c r="AL422" s="5789"/>
      <c r="AM422" s="5741">
        <v>0</v>
      </c>
      <c r="AN422" s="5741"/>
      <c r="AO422" s="5574" t="s">
        <v>134</v>
      </c>
    </row>
    <row r="423" spans="1:41" ht="30" customHeight="1" x14ac:dyDescent="0.2">
      <c r="A423" s="5606" t="s">
        <v>3965</v>
      </c>
      <c r="B423" s="5619" t="s">
        <v>148</v>
      </c>
      <c r="C423" s="5617" t="s">
        <v>149</v>
      </c>
      <c r="D423" s="5569">
        <v>222</v>
      </c>
      <c r="E423" s="5597" t="s">
        <v>54</v>
      </c>
      <c r="F423" s="5570" t="s">
        <v>55</v>
      </c>
      <c r="G423" s="5648">
        <v>0</v>
      </c>
      <c r="H423" s="5648" t="s">
        <v>0</v>
      </c>
      <c r="I423" s="5648">
        <v>1</v>
      </c>
      <c r="J423" s="5644">
        <v>0.25</v>
      </c>
      <c r="K423" s="5659">
        <v>0.25</v>
      </c>
      <c r="L423" s="5645">
        <f t="shared" si="115"/>
        <v>45800000</v>
      </c>
      <c r="M423" s="5686">
        <v>45800000</v>
      </c>
      <c r="N423" s="5686"/>
      <c r="O423" s="5686"/>
      <c r="P423" s="5686"/>
      <c r="Q423" s="5686"/>
      <c r="R423" s="5686"/>
      <c r="S423" s="5686"/>
      <c r="T423" s="5686"/>
      <c r="U423" s="5730">
        <f t="shared" si="116"/>
        <v>45800000</v>
      </c>
      <c r="V423" s="5684">
        <v>45800000</v>
      </c>
      <c r="W423" s="5684"/>
      <c r="X423" s="5684"/>
      <c r="Y423" s="5684"/>
      <c r="Z423" s="5684"/>
      <c r="AA423" s="5684"/>
      <c r="AB423" s="5684"/>
      <c r="AC423" s="5684"/>
      <c r="AD423" s="5684"/>
      <c r="AE423" s="5684"/>
      <c r="AF423" s="5684"/>
      <c r="AG423" s="5594" t="s">
        <v>377</v>
      </c>
      <c r="AH423" s="5594" t="s">
        <v>378</v>
      </c>
      <c r="AI423" s="5671">
        <v>1</v>
      </c>
      <c r="AJ423" s="5671" t="s">
        <v>541</v>
      </c>
      <c r="AK423" s="5789">
        <v>42769</v>
      </c>
      <c r="AL423" s="5789">
        <v>43089</v>
      </c>
      <c r="AM423" s="5741">
        <v>10000000</v>
      </c>
      <c r="AN423" s="5741">
        <v>45800000</v>
      </c>
      <c r="AO423" s="5574" t="s">
        <v>134</v>
      </c>
    </row>
    <row r="424" spans="1:41" ht="30" customHeight="1" x14ac:dyDescent="0.2">
      <c r="A424" s="5606" t="s">
        <v>3965</v>
      </c>
      <c r="B424" s="5619" t="s">
        <v>148</v>
      </c>
      <c r="C424" s="5617" t="s">
        <v>149</v>
      </c>
      <c r="D424" s="5569">
        <v>222</v>
      </c>
      <c r="E424" s="5597" t="s">
        <v>54</v>
      </c>
      <c r="F424" s="5570" t="s">
        <v>55</v>
      </c>
      <c r="G424" s="5648">
        <v>0</v>
      </c>
      <c r="H424" s="5648" t="s">
        <v>0</v>
      </c>
      <c r="I424" s="5648">
        <v>1</v>
      </c>
      <c r="J424" s="5644">
        <v>0.25</v>
      </c>
      <c r="K424" s="5659"/>
      <c r="L424" s="5645"/>
      <c r="M424" s="5686"/>
      <c r="N424" s="5646"/>
      <c r="O424" s="5646"/>
      <c r="P424" s="5646"/>
      <c r="Q424" s="5646"/>
      <c r="R424" s="5646"/>
      <c r="S424" s="5646"/>
      <c r="T424" s="5645"/>
      <c r="U424" s="5730"/>
      <c r="V424" s="5684"/>
      <c r="W424" s="5647"/>
      <c r="X424" s="5647"/>
      <c r="Y424" s="5647"/>
      <c r="Z424" s="5647"/>
      <c r="AA424" s="5647"/>
      <c r="AB424" s="5647"/>
      <c r="AC424" s="5647"/>
      <c r="AD424" s="5684"/>
      <c r="AE424" s="5684"/>
      <c r="AF424" s="5684"/>
      <c r="AG424" s="5594" t="s">
        <v>542</v>
      </c>
      <c r="AH424" s="5594" t="s">
        <v>330</v>
      </c>
      <c r="AI424" s="5671">
        <v>100</v>
      </c>
      <c r="AJ424" s="5671">
        <v>0</v>
      </c>
      <c r="AK424" s="5789">
        <v>42979</v>
      </c>
      <c r="AL424" s="5789">
        <v>43099</v>
      </c>
      <c r="AM424" s="5741">
        <v>35800000</v>
      </c>
      <c r="AN424" s="5741">
        <v>0</v>
      </c>
      <c r="AO424" s="5574" t="s">
        <v>134</v>
      </c>
    </row>
    <row r="425" spans="1:41" ht="30" customHeight="1" x14ac:dyDescent="0.2">
      <c r="A425" s="5606" t="s">
        <v>3965</v>
      </c>
      <c r="B425" s="5619" t="s">
        <v>148</v>
      </c>
      <c r="C425" s="5617" t="s">
        <v>149</v>
      </c>
      <c r="D425" s="5569">
        <v>222</v>
      </c>
      <c r="E425" s="5597" t="s">
        <v>54</v>
      </c>
      <c r="F425" s="5570" t="s">
        <v>55</v>
      </c>
      <c r="G425" s="5648">
        <v>0</v>
      </c>
      <c r="H425" s="5648" t="s">
        <v>0</v>
      </c>
      <c r="I425" s="5648">
        <v>1</v>
      </c>
      <c r="J425" s="5644">
        <v>0.25</v>
      </c>
      <c r="K425" s="5659"/>
      <c r="L425" s="5645"/>
      <c r="M425" s="5686"/>
      <c r="N425" s="5646"/>
      <c r="O425" s="5646"/>
      <c r="P425" s="5646"/>
      <c r="Q425" s="5646"/>
      <c r="R425" s="5646"/>
      <c r="S425" s="5646"/>
      <c r="T425" s="5645"/>
      <c r="U425" s="5730"/>
      <c r="V425" s="5684"/>
      <c r="W425" s="5647"/>
      <c r="X425" s="5647"/>
      <c r="Y425" s="5647"/>
      <c r="Z425" s="5647"/>
      <c r="AA425" s="5647"/>
      <c r="AB425" s="5647"/>
      <c r="AC425" s="5647"/>
      <c r="AD425" s="5684"/>
      <c r="AE425" s="5684"/>
      <c r="AF425" s="5684"/>
      <c r="AG425" s="5594" t="s">
        <v>454</v>
      </c>
      <c r="AH425" s="5594" t="s">
        <v>383</v>
      </c>
      <c r="AI425" s="5671">
        <v>1</v>
      </c>
      <c r="AJ425" s="5671">
        <v>0</v>
      </c>
      <c r="AK425" s="5789">
        <v>42979</v>
      </c>
      <c r="AL425" s="5789">
        <v>43099</v>
      </c>
      <c r="AM425" s="5744">
        <v>0</v>
      </c>
      <c r="AN425" s="5744">
        <v>0</v>
      </c>
      <c r="AO425" s="5574" t="s">
        <v>134</v>
      </c>
    </row>
    <row r="426" spans="1:41" ht="30" customHeight="1" x14ac:dyDescent="0.2">
      <c r="A426" s="5606" t="s">
        <v>3965</v>
      </c>
      <c r="B426" s="5619" t="s">
        <v>148</v>
      </c>
      <c r="C426" s="5617" t="s">
        <v>149</v>
      </c>
      <c r="D426" s="5569">
        <v>222</v>
      </c>
      <c r="E426" s="5597" t="s">
        <v>54</v>
      </c>
      <c r="F426" s="5570" t="s">
        <v>55</v>
      </c>
      <c r="G426" s="5648">
        <v>0</v>
      </c>
      <c r="H426" s="5648" t="s">
        <v>0</v>
      </c>
      <c r="I426" s="5648">
        <v>1</v>
      </c>
      <c r="J426" s="5644">
        <v>0.25</v>
      </c>
      <c r="K426" s="5659"/>
      <c r="L426" s="5645"/>
      <c r="M426" s="5686"/>
      <c r="N426" s="5646"/>
      <c r="O426" s="5646"/>
      <c r="P426" s="5646"/>
      <c r="Q426" s="5646"/>
      <c r="R426" s="5646"/>
      <c r="S426" s="5646"/>
      <c r="T426" s="5645"/>
      <c r="U426" s="5730"/>
      <c r="V426" s="5684"/>
      <c r="W426" s="5647"/>
      <c r="X426" s="5647"/>
      <c r="Y426" s="5647"/>
      <c r="Z426" s="5647"/>
      <c r="AA426" s="5647"/>
      <c r="AB426" s="5647"/>
      <c r="AC426" s="5647"/>
      <c r="AD426" s="5684"/>
      <c r="AE426" s="5684"/>
      <c r="AF426" s="5684"/>
      <c r="AG426" s="5594" t="s">
        <v>6053</v>
      </c>
      <c r="AH426" s="5594" t="s">
        <v>383</v>
      </c>
      <c r="AI426" s="5671">
        <v>13</v>
      </c>
      <c r="AJ426" s="5671">
        <v>0</v>
      </c>
      <c r="AK426" s="5789">
        <v>42979</v>
      </c>
      <c r="AL426" s="5789">
        <v>43099</v>
      </c>
      <c r="AM426" s="5741">
        <v>0</v>
      </c>
      <c r="AN426" s="5741">
        <v>0</v>
      </c>
      <c r="AO426" s="5574" t="s">
        <v>134</v>
      </c>
    </row>
    <row r="427" spans="1:41" ht="30" customHeight="1" x14ac:dyDescent="0.2">
      <c r="A427" s="5606" t="s">
        <v>3965</v>
      </c>
      <c r="B427" s="5619" t="s">
        <v>148</v>
      </c>
      <c r="C427" s="5617" t="s">
        <v>149</v>
      </c>
      <c r="D427" s="5569">
        <v>223</v>
      </c>
      <c r="E427" s="5597" t="s">
        <v>56</v>
      </c>
      <c r="F427" s="5570" t="s">
        <v>57</v>
      </c>
      <c r="G427" s="5648">
        <v>1</v>
      </c>
      <c r="H427" s="5648" t="s">
        <v>0</v>
      </c>
      <c r="I427" s="5648">
        <v>1</v>
      </c>
      <c r="J427" s="5644">
        <v>0.7</v>
      </c>
      <c r="K427" s="5659"/>
      <c r="L427" s="5645">
        <f t="shared" ref="L427" si="119">+M427+N427+O427+P427+Q427+R427+S427+T427</f>
        <v>288000000</v>
      </c>
      <c r="M427" s="5686">
        <v>288000000</v>
      </c>
      <c r="N427" s="5686"/>
      <c r="O427" s="5686"/>
      <c r="P427" s="5686"/>
      <c r="Q427" s="5686"/>
      <c r="R427" s="5686"/>
      <c r="S427" s="5686"/>
      <c r="T427" s="5686"/>
      <c r="U427" s="5730">
        <f t="shared" si="116"/>
        <v>273000000</v>
      </c>
      <c r="V427" s="5684">
        <v>273000000</v>
      </c>
      <c r="W427" s="5684"/>
      <c r="X427" s="5684"/>
      <c r="Y427" s="5684"/>
      <c r="Z427" s="5684"/>
      <c r="AA427" s="5684"/>
      <c r="AB427" s="5684"/>
      <c r="AC427" s="5684"/>
      <c r="AD427" s="5776"/>
      <c r="AE427" s="5776"/>
      <c r="AF427" s="5776"/>
      <c r="AG427" s="5594" t="s">
        <v>6054</v>
      </c>
      <c r="AH427" s="5594" t="s">
        <v>330</v>
      </c>
      <c r="AI427" s="5671">
        <v>100</v>
      </c>
      <c r="AJ427" s="5671">
        <v>100</v>
      </c>
      <c r="AK427" s="5789">
        <v>42844</v>
      </c>
      <c r="AL427" s="5789">
        <v>43099</v>
      </c>
      <c r="AM427" s="5741">
        <v>68250000</v>
      </c>
      <c r="AN427" s="5741">
        <v>68250000</v>
      </c>
      <c r="AO427" s="5574" t="s">
        <v>134</v>
      </c>
    </row>
    <row r="428" spans="1:41" ht="30" customHeight="1" x14ac:dyDescent="0.2">
      <c r="A428" s="5606" t="s">
        <v>3965</v>
      </c>
      <c r="B428" s="5619" t="s">
        <v>148</v>
      </c>
      <c r="C428" s="5617" t="s">
        <v>149</v>
      </c>
      <c r="D428" s="5569">
        <v>223</v>
      </c>
      <c r="E428" s="5597" t="s">
        <v>56</v>
      </c>
      <c r="F428" s="5570" t="s">
        <v>57</v>
      </c>
      <c r="G428" s="5648">
        <v>1</v>
      </c>
      <c r="H428" s="5648" t="s">
        <v>0</v>
      </c>
      <c r="I428" s="5648">
        <v>1</v>
      </c>
      <c r="J428" s="5644">
        <v>0.7</v>
      </c>
      <c r="K428" s="5659"/>
      <c r="L428" s="5645"/>
      <c r="M428" s="5646">
        <v>65000000</v>
      </c>
      <c r="N428" s="5646">
        <v>0</v>
      </c>
      <c r="O428" s="5646">
        <v>0</v>
      </c>
      <c r="P428" s="5646">
        <v>0</v>
      </c>
      <c r="Q428" s="5646">
        <v>0</v>
      </c>
      <c r="R428" s="5646">
        <v>0</v>
      </c>
      <c r="S428" s="5646">
        <v>0</v>
      </c>
      <c r="T428" s="5645">
        <v>0</v>
      </c>
      <c r="U428" s="5730">
        <f t="shared" si="116"/>
        <v>0</v>
      </c>
      <c r="V428" s="5776"/>
      <c r="W428" s="5776"/>
      <c r="X428" s="5776"/>
      <c r="Y428" s="5776"/>
      <c r="Z428" s="5776"/>
      <c r="AA428" s="5776"/>
      <c r="AB428" s="5776"/>
      <c r="AC428" s="5776"/>
      <c r="AD428" s="5776"/>
      <c r="AE428" s="5776"/>
      <c r="AF428" s="5776"/>
      <c r="AG428" s="5594" t="s">
        <v>446</v>
      </c>
      <c r="AH428" s="5594" t="s">
        <v>382</v>
      </c>
      <c r="AI428" s="5671">
        <v>62</v>
      </c>
      <c r="AJ428" s="5671">
        <v>62</v>
      </c>
      <c r="AK428" s="5789">
        <v>42825</v>
      </c>
      <c r="AL428" s="5789">
        <v>43099</v>
      </c>
      <c r="AM428" s="5741">
        <v>68250000</v>
      </c>
      <c r="AN428" s="5741">
        <v>68250000</v>
      </c>
      <c r="AO428" s="5574" t="s">
        <v>134</v>
      </c>
    </row>
    <row r="429" spans="1:41" ht="30" customHeight="1" x14ac:dyDescent="0.2">
      <c r="A429" s="5606" t="s">
        <v>3965</v>
      </c>
      <c r="B429" s="5619" t="s">
        <v>148</v>
      </c>
      <c r="C429" s="5617" t="s">
        <v>149</v>
      </c>
      <c r="D429" s="5569">
        <v>223</v>
      </c>
      <c r="E429" s="5597" t="s">
        <v>56</v>
      </c>
      <c r="F429" s="5570" t="s">
        <v>57</v>
      </c>
      <c r="G429" s="5648">
        <v>1</v>
      </c>
      <c r="H429" s="5648" t="s">
        <v>0</v>
      </c>
      <c r="I429" s="5648">
        <v>1</v>
      </c>
      <c r="J429" s="5644">
        <v>0.7</v>
      </c>
      <c r="K429" s="5653"/>
      <c r="L429" s="5645"/>
      <c r="M429" s="5685"/>
      <c r="N429" s="5685"/>
      <c r="O429" s="5685"/>
      <c r="P429" s="5685"/>
      <c r="Q429" s="5685"/>
      <c r="R429" s="5685"/>
      <c r="S429" s="5685"/>
      <c r="T429" s="5645"/>
      <c r="U429" s="5731">
        <f t="shared" si="116"/>
        <v>0</v>
      </c>
      <c r="V429" s="5776"/>
      <c r="W429" s="5776"/>
      <c r="X429" s="5776"/>
      <c r="Y429" s="5776"/>
      <c r="Z429" s="5776"/>
      <c r="AA429" s="5776"/>
      <c r="AB429" s="5776"/>
      <c r="AC429" s="5776"/>
      <c r="AD429" s="5776"/>
      <c r="AE429" s="5776"/>
      <c r="AF429" s="5776"/>
      <c r="AG429" s="5594" t="s">
        <v>451</v>
      </c>
      <c r="AH429" s="5594" t="s">
        <v>383</v>
      </c>
      <c r="AI429" s="5671">
        <v>42</v>
      </c>
      <c r="AJ429" s="5671">
        <v>42</v>
      </c>
      <c r="AK429" s="5789">
        <v>42825</v>
      </c>
      <c r="AL429" s="5789">
        <v>43099</v>
      </c>
      <c r="AM429" s="5741">
        <v>68250000</v>
      </c>
      <c r="AN429" s="5741">
        <v>68250000</v>
      </c>
      <c r="AO429" s="5574" t="s">
        <v>134</v>
      </c>
    </row>
    <row r="430" spans="1:41" ht="30" customHeight="1" x14ac:dyDescent="0.2">
      <c r="A430" s="5606" t="s">
        <v>3965</v>
      </c>
      <c r="B430" s="5619" t="s">
        <v>148</v>
      </c>
      <c r="C430" s="5617" t="s">
        <v>149</v>
      </c>
      <c r="D430" s="5569">
        <v>223</v>
      </c>
      <c r="E430" s="5597" t="s">
        <v>56</v>
      </c>
      <c r="F430" s="5570" t="s">
        <v>57</v>
      </c>
      <c r="G430" s="5648">
        <v>1</v>
      </c>
      <c r="H430" s="5648" t="s">
        <v>0</v>
      </c>
      <c r="I430" s="5648">
        <v>1</v>
      </c>
      <c r="J430" s="5644">
        <v>0.7</v>
      </c>
      <c r="K430" s="5653"/>
      <c r="L430" s="5645"/>
      <c r="M430" s="5685"/>
      <c r="N430" s="5685"/>
      <c r="O430" s="5685"/>
      <c r="P430" s="5685"/>
      <c r="Q430" s="5685"/>
      <c r="R430" s="5685"/>
      <c r="S430" s="5685"/>
      <c r="T430" s="5645"/>
      <c r="U430" s="5731">
        <f t="shared" si="116"/>
        <v>0</v>
      </c>
      <c r="V430" s="5776"/>
      <c r="W430" s="5776"/>
      <c r="X430" s="5776"/>
      <c r="Y430" s="5776"/>
      <c r="Z430" s="5776"/>
      <c r="AA430" s="5776"/>
      <c r="AB430" s="5776"/>
      <c r="AC430" s="5776"/>
      <c r="AD430" s="5776"/>
      <c r="AE430" s="5776"/>
      <c r="AF430" s="5776"/>
      <c r="AG430" s="5594" t="s">
        <v>447</v>
      </c>
      <c r="AH430" s="5594" t="s">
        <v>383</v>
      </c>
      <c r="AI430" s="5671">
        <v>40</v>
      </c>
      <c r="AJ430" s="5671">
        <v>40</v>
      </c>
      <c r="AK430" s="5789">
        <v>42825</v>
      </c>
      <c r="AL430" s="5789">
        <v>43099</v>
      </c>
      <c r="AM430" s="5741">
        <v>68250000</v>
      </c>
      <c r="AN430" s="5741">
        <v>68250000</v>
      </c>
      <c r="AO430" s="5574" t="s">
        <v>134</v>
      </c>
    </row>
    <row r="431" spans="1:41" ht="30" customHeight="1" x14ac:dyDescent="0.2">
      <c r="A431" s="5606" t="s">
        <v>3965</v>
      </c>
      <c r="B431" s="5619" t="s">
        <v>148</v>
      </c>
      <c r="C431" s="5617" t="s">
        <v>149</v>
      </c>
      <c r="D431" s="5569">
        <v>223</v>
      </c>
      <c r="E431" s="5597" t="s">
        <v>56</v>
      </c>
      <c r="F431" s="5570" t="s">
        <v>57</v>
      </c>
      <c r="G431" s="5648">
        <v>1</v>
      </c>
      <c r="H431" s="5648" t="s">
        <v>0</v>
      </c>
      <c r="I431" s="5648">
        <v>1</v>
      </c>
      <c r="J431" s="5644">
        <v>0.7</v>
      </c>
      <c r="K431" s="5653"/>
      <c r="L431" s="5645"/>
      <c r="M431" s="5685"/>
      <c r="N431" s="5685"/>
      <c r="O431" s="5685"/>
      <c r="P431" s="5685"/>
      <c r="Q431" s="5685"/>
      <c r="R431" s="5685"/>
      <c r="S431" s="5685"/>
      <c r="T431" s="5645"/>
      <c r="U431" s="5731"/>
      <c r="V431" s="5776"/>
      <c r="W431" s="5776"/>
      <c r="X431" s="5776"/>
      <c r="Y431" s="5776"/>
      <c r="Z431" s="5776"/>
      <c r="AA431" s="5776"/>
      <c r="AB431" s="5776"/>
      <c r="AC431" s="5776"/>
      <c r="AD431" s="5776"/>
      <c r="AE431" s="5776"/>
      <c r="AF431" s="5776"/>
      <c r="AG431" s="5594" t="s">
        <v>435</v>
      </c>
      <c r="AH431" s="5594" t="s">
        <v>330</v>
      </c>
      <c r="AI431" s="5671">
        <v>100</v>
      </c>
      <c r="AJ431" s="5671">
        <v>0</v>
      </c>
      <c r="AK431" s="5789">
        <v>42979</v>
      </c>
      <c r="AL431" s="5789">
        <v>43099</v>
      </c>
      <c r="AM431" s="5741">
        <v>15000000</v>
      </c>
      <c r="AN431" s="5741">
        <v>0</v>
      </c>
      <c r="AO431" s="5574" t="s">
        <v>134</v>
      </c>
    </row>
    <row r="432" spans="1:41" ht="30" customHeight="1" x14ac:dyDescent="0.2">
      <c r="A432" s="5606" t="s">
        <v>3965</v>
      </c>
      <c r="B432" s="5619" t="s">
        <v>148</v>
      </c>
      <c r="C432" s="5617" t="s">
        <v>149</v>
      </c>
      <c r="D432" s="5569">
        <v>224</v>
      </c>
      <c r="E432" s="5597" t="s">
        <v>58</v>
      </c>
      <c r="F432" s="5570" t="s">
        <v>318</v>
      </c>
      <c r="G432" s="5648">
        <v>1</v>
      </c>
      <c r="H432" s="5648" t="s">
        <v>0</v>
      </c>
      <c r="I432" s="5648">
        <v>1</v>
      </c>
      <c r="J432" s="5644">
        <v>0.3</v>
      </c>
      <c r="K432" s="5659">
        <v>1</v>
      </c>
      <c r="L432" s="5645">
        <f t="shared" si="115"/>
        <v>70969363</v>
      </c>
      <c r="M432" s="5686">
        <v>70969363</v>
      </c>
      <c r="N432" s="5686"/>
      <c r="O432" s="5686"/>
      <c r="P432" s="5686"/>
      <c r="Q432" s="5686"/>
      <c r="R432" s="5686"/>
      <c r="S432" s="5686"/>
      <c r="T432" s="5686"/>
      <c r="U432" s="5730">
        <f t="shared" si="116"/>
        <v>70366533</v>
      </c>
      <c r="V432" s="5684">
        <v>70366533</v>
      </c>
      <c r="W432" s="5684"/>
      <c r="X432" s="5684"/>
      <c r="Y432" s="5684"/>
      <c r="Z432" s="5684"/>
      <c r="AA432" s="5684"/>
      <c r="AB432" s="5684"/>
      <c r="AC432" s="5684"/>
      <c r="AD432" s="5684"/>
      <c r="AE432" s="5684"/>
      <c r="AF432" s="5684"/>
      <c r="AG432" s="5594" t="s">
        <v>379</v>
      </c>
      <c r="AH432" s="5594" t="s">
        <v>6055</v>
      </c>
      <c r="AI432" s="5671">
        <v>100</v>
      </c>
      <c r="AJ432" s="5671">
        <v>100</v>
      </c>
      <c r="AK432" s="5789">
        <v>42809</v>
      </c>
      <c r="AL432" s="5789">
        <v>43099</v>
      </c>
      <c r="AM432" s="5741">
        <v>25649496</v>
      </c>
      <c r="AN432" s="5741">
        <v>25046666</v>
      </c>
      <c r="AO432" s="5574" t="s">
        <v>134</v>
      </c>
    </row>
    <row r="433" spans="1:41" ht="30" customHeight="1" x14ac:dyDescent="0.2">
      <c r="A433" s="5606" t="s">
        <v>3965</v>
      </c>
      <c r="B433" s="5619" t="s">
        <v>148</v>
      </c>
      <c r="C433" s="5617" t="s">
        <v>149</v>
      </c>
      <c r="D433" s="5569">
        <v>224</v>
      </c>
      <c r="E433" s="5597" t="s">
        <v>58</v>
      </c>
      <c r="F433" s="5570" t="s">
        <v>318</v>
      </c>
      <c r="G433" s="5648">
        <v>1</v>
      </c>
      <c r="H433" s="5648" t="s">
        <v>0</v>
      </c>
      <c r="I433" s="5648">
        <v>1</v>
      </c>
      <c r="J433" s="5644">
        <v>0.3</v>
      </c>
      <c r="K433" s="5645"/>
      <c r="L433" s="5645"/>
      <c r="M433" s="5685"/>
      <c r="N433" s="5685"/>
      <c r="O433" s="5685"/>
      <c r="P433" s="5685"/>
      <c r="Q433" s="5685"/>
      <c r="R433" s="5685"/>
      <c r="S433" s="5685"/>
      <c r="T433" s="5685"/>
      <c r="U433" s="5731"/>
      <c r="V433" s="5776"/>
      <c r="W433" s="5776"/>
      <c r="X433" s="5776"/>
      <c r="Y433" s="5776"/>
      <c r="Z433" s="5776"/>
      <c r="AA433" s="5776"/>
      <c r="AB433" s="5776"/>
      <c r="AC433" s="5776"/>
      <c r="AD433" s="5776"/>
      <c r="AE433" s="5776"/>
      <c r="AF433" s="5776"/>
      <c r="AG433" s="5594" t="s">
        <v>455</v>
      </c>
      <c r="AH433" s="5594" t="s">
        <v>6691</v>
      </c>
      <c r="AI433" s="5671">
        <v>1</v>
      </c>
      <c r="AJ433" s="5671">
        <v>1</v>
      </c>
      <c r="AK433" s="5789">
        <v>42960</v>
      </c>
      <c r="AL433" s="5789">
        <v>42974</v>
      </c>
      <c r="AM433" s="5741">
        <v>18229279</v>
      </c>
      <c r="AN433" s="5741">
        <v>18229279</v>
      </c>
      <c r="AO433" s="5574" t="s">
        <v>134</v>
      </c>
    </row>
    <row r="434" spans="1:41" ht="30" customHeight="1" x14ac:dyDescent="0.2">
      <c r="A434" s="5606" t="s">
        <v>3965</v>
      </c>
      <c r="B434" s="5619" t="s">
        <v>148</v>
      </c>
      <c r="C434" s="5617" t="s">
        <v>149</v>
      </c>
      <c r="D434" s="5569">
        <v>224</v>
      </c>
      <c r="E434" s="5597" t="s">
        <v>58</v>
      </c>
      <c r="F434" s="5570" t="s">
        <v>318</v>
      </c>
      <c r="G434" s="5648">
        <v>1</v>
      </c>
      <c r="H434" s="5648" t="s">
        <v>0</v>
      </c>
      <c r="I434" s="5648">
        <v>1</v>
      </c>
      <c r="J434" s="5644">
        <v>0.3</v>
      </c>
      <c r="K434" s="5653"/>
      <c r="L434" s="5645"/>
      <c r="M434" s="5685"/>
      <c r="N434" s="5685"/>
      <c r="O434" s="5685"/>
      <c r="P434" s="5685"/>
      <c r="Q434" s="5685"/>
      <c r="R434" s="5685"/>
      <c r="S434" s="5685"/>
      <c r="T434" s="5685"/>
      <c r="U434" s="5731"/>
      <c r="V434" s="5776"/>
      <c r="W434" s="5776"/>
      <c r="X434" s="5776"/>
      <c r="Y434" s="5776"/>
      <c r="Z434" s="5776"/>
      <c r="AA434" s="5776"/>
      <c r="AB434" s="5776"/>
      <c r="AC434" s="5776"/>
      <c r="AD434" s="5776"/>
      <c r="AE434" s="5776"/>
      <c r="AF434" s="5776"/>
      <c r="AG434" s="5594" t="s">
        <v>6056</v>
      </c>
      <c r="AH434" s="5594" t="s">
        <v>330</v>
      </c>
      <c r="AI434" s="5671">
        <v>1</v>
      </c>
      <c r="AJ434" s="5671">
        <v>1</v>
      </c>
      <c r="AK434" s="5789">
        <v>42960</v>
      </c>
      <c r="AL434" s="5789">
        <v>42974</v>
      </c>
      <c r="AM434" s="5741">
        <v>27090588</v>
      </c>
      <c r="AN434" s="5741">
        <v>27090588</v>
      </c>
      <c r="AO434" s="5574" t="s">
        <v>134</v>
      </c>
    </row>
    <row r="435" spans="1:41" ht="30" customHeight="1" x14ac:dyDescent="0.2">
      <c r="A435" s="5606" t="s">
        <v>3965</v>
      </c>
      <c r="B435" s="5619" t="s">
        <v>148</v>
      </c>
      <c r="C435" s="5617" t="s">
        <v>149</v>
      </c>
      <c r="D435" s="5569">
        <v>225</v>
      </c>
      <c r="E435" s="5597" t="s">
        <v>320</v>
      </c>
      <c r="F435" s="5570" t="s">
        <v>60</v>
      </c>
      <c r="G435" s="5648">
        <v>0</v>
      </c>
      <c r="H435" s="5648" t="s">
        <v>1</v>
      </c>
      <c r="I435" s="5648">
        <v>1</v>
      </c>
      <c r="J435" s="5644">
        <v>1</v>
      </c>
      <c r="K435" s="5659">
        <v>1</v>
      </c>
      <c r="L435" s="5645">
        <f t="shared" si="115"/>
        <v>117852917</v>
      </c>
      <c r="M435" s="5686">
        <v>117852917</v>
      </c>
      <c r="N435" s="5686"/>
      <c r="O435" s="5686"/>
      <c r="P435" s="5686"/>
      <c r="Q435" s="5686"/>
      <c r="R435" s="5686"/>
      <c r="S435" s="5686"/>
      <c r="T435" s="5686"/>
      <c r="U435" s="5730">
        <f t="shared" si="116"/>
        <v>101626250</v>
      </c>
      <c r="V435" s="5684">
        <v>101626250</v>
      </c>
      <c r="W435" s="5684"/>
      <c r="X435" s="5684"/>
      <c r="Y435" s="5684"/>
      <c r="Z435" s="5684"/>
      <c r="AA435" s="5684"/>
      <c r="AB435" s="5684"/>
      <c r="AC435" s="5684"/>
      <c r="AD435" s="5684"/>
      <c r="AE435" s="5684"/>
      <c r="AF435" s="5684"/>
      <c r="AG435" s="5594" t="s">
        <v>6057</v>
      </c>
      <c r="AH435" s="5594" t="s">
        <v>330</v>
      </c>
      <c r="AI435" s="5671">
        <v>100</v>
      </c>
      <c r="AJ435" s="5671">
        <v>100</v>
      </c>
      <c r="AK435" s="5789">
        <v>42790</v>
      </c>
      <c r="AL435" s="5789">
        <v>42739</v>
      </c>
      <c r="AM435" s="5741">
        <v>91500000</v>
      </c>
      <c r="AN435" s="5741">
        <v>76526250</v>
      </c>
      <c r="AO435" s="5574" t="s">
        <v>134</v>
      </c>
    </row>
    <row r="436" spans="1:41" ht="30" customHeight="1" x14ac:dyDescent="0.2">
      <c r="A436" s="5606" t="s">
        <v>3965</v>
      </c>
      <c r="B436" s="5619" t="s">
        <v>148</v>
      </c>
      <c r="C436" s="5617" t="s">
        <v>149</v>
      </c>
      <c r="D436" s="5569">
        <v>225</v>
      </c>
      <c r="E436" s="5597" t="s">
        <v>320</v>
      </c>
      <c r="F436" s="5570" t="s">
        <v>60</v>
      </c>
      <c r="G436" s="5648">
        <v>0</v>
      </c>
      <c r="H436" s="5648" t="s">
        <v>1</v>
      </c>
      <c r="I436" s="5648">
        <v>1</v>
      </c>
      <c r="J436" s="5644">
        <v>1</v>
      </c>
      <c r="K436" s="5653"/>
      <c r="L436" s="5645"/>
      <c r="M436" s="5685"/>
      <c r="N436" s="5685"/>
      <c r="O436" s="5685"/>
      <c r="P436" s="5685"/>
      <c r="Q436" s="5685"/>
      <c r="R436" s="5685"/>
      <c r="S436" s="5685"/>
      <c r="T436" s="5685"/>
      <c r="U436" s="5731">
        <f t="shared" si="116"/>
        <v>0</v>
      </c>
      <c r="V436" s="5776"/>
      <c r="W436" s="5776"/>
      <c r="X436" s="5776"/>
      <c r="Y436" s="5776"/>
      <c r="Z436" s="5776"/>
      <c r="AA436" s="5776"/>
      <c r="AB436" s="5776"/>
      <c r="AC436" s="5776"/>
      <c r="AD436" s="5776"/>
      <c r="AE436" s="5776"/>
      <c r="AF436" s="5776"/>
      <c r="AG436" s="5594" t="s">
        <v>6058</v>
      </c>
      <c r="AH436" s="5594" t="s">
        <v>330</v>
      </c>
      <c r="AI436" s="5671">
        <v>100</v>
      </c>
      <c r="AJ436" s="5671">
        <v>100</v>
      </c>
      <c r="AK436" s="5789">
        <v>42736</v>
      </c>
      <c r="AL436" s="5789">
        <v>42977</v>
      </c>
      <c r="AM436" s="5741">
        <v>0</v>
      </c>
      <c r="AN436" s="5741">
        <v>0</v>
      </c>
      <c r="AO436" s="5574" t="s">
        <v>134</v>
      </c>
    </row>
    <row r="437" spans="1:41" ht="30" customHeight="1" x14ac:dyDescent="0.2">
      <c r="A437" s="5606" t="s">
        <v>3965</v>
      </c>
      <c r="B437" s="5619" t="s">
        <v>148</v>
      </c>
      <c r="C437" s="5617" t="s">
        <v>149</v>
      </c>
      <c r="D437" s="5569">
        <v>225</v>
      </c>
      <c r="E437" s="5597" t="s">
        <v>320</v>
      </c>
      <c r="F437" s="5570" t="s">
        <v>60</v>
      </c>
      <c r="G437" s="5648">
        <v>0</v>
      </c>
      <c r="H437" s="5648" t="s">
        <v>1</v>
      </c>
      <c r="I437" s="5648">
        <v>1</v>
      </c>
      <c r="J437" s="5644">
        <v>1</v>
      </c>
      <c r="K437" s="5653"/>
      <c r="L437" s="5645"/>
      <c r="M437" s="5685"/>
      <c r="N437" s="5685"/>
      <c r="O437" s="5685"/>
      <c r="P437" s="5685"/>
      <c r="Q437" s="5685"/>
      <c r="R437" s="5685"/>
      <c r="S437" s="5685"/>
      <c r="T437" s="5685"/>
      <c r="U437" s="5731"/>
      <c r="V437" s="5776"/>
      <c r="W437" s="5776"/>
      <c r="X437" s="5776"/>
      <c r="Y437" s="5776"/>
      <c r="Z437" s="5776"/>
      <c r="AA437" s="5776"/>
      <c r="AB437" s="5776"/>
      <c r="AC437" s="5776"/>
      <c r="AD437" s="5776"/>
      <c r="AE437" s="5776"/>
      <c r="AF437" s="5776"/>
      <c r="AG437" s="5594" t="s">
        <v>6059</v>
      </c>
      <c r="AH437" s="5594" t="s">
        <v>330</v>
      </c>
      <c r="AI437" s="5671">
        <v>100</v>
      </c>
      <c r="AJ437" s="5671">
        <v>100</v>
      </c>
      <c r="AK437" s="5789">
        <v>42844</v>
      </c>
      <c r="AL437" s="5789">
        <v>43099</v>
      </c>
      <c r="AM437" s="5741">
        <v>700000</v>
      </c>
      <c r="AN437" s="5741">
        <v>700000</v>
      </c>
      <c r="AO437" s="5574" t="s">
        <v>134</v>
      </c>
    </row>
    <row r="438" spans="1:41" ht="30" customHeight="1" x14ac:dyDescent="0.2">
      <c r="A438" s="5606" t="s">
        <v>3965</v>
      </c>
      <c r="B438" s="5619" t="s">
        <v>148</v>
      </c>
      <c r="C438" s="5617" t="s">
        <v>149</v>
      </c>
      <c r="D438" s="5569">
        <v>225</v>
      </c>
      <c r="E438" s="5597" t="s">
        <v>320</v>
      </c>
      <c r="F438" s="5570" t="s">
        <v>60</v>
      </c>
      <c r="G438" s="5648">
        <v>0</v>
      </c>
      <c r="H438" s="5648" t="s">
        <v>1</v>
      </c>
      <c r="I438" s="5648">
        <v>1</v>
      </c>
      <c r="J438" s="5644">
        <v>1</v>
      </c>
      <c r="K438" s="5653"/>
      <c r="L438" s="5645"/>
      <c r="M438" s="5685"/>
      <c r="N438" s="5685"/>
      <c r="O438" s="5685"/>
      <c r="P438" s="5685"/>
      <c r="Q438" s="5685"/>
      <c r="R438" s="5685"/>
      <c r="S438" s="5685"/>
      <c r="T438" s="5685"/>
      <c r="U438" s="5731"/>
      <c r="V438" s="5776"/>
      <c r="W438" s="5776"/>
      <c r="X438" s="5776"/>
      <c r="Y438" s="5776"/>
      <c r="Z438" s="5776"/>
      <c r="AA438" s="5776"/>
      <c r="AB438" s="5776"/>
      <c r="AC438" s="5776"/>
      <c r="AD438" s="5776"/>
      <c r="AE438" s="5776"/>
      <c r="AF438" s="5776"/>
      <c r="AG438" s="5594" t="s">
        <v>6060</v>
      </c>
      <c r="AH438" s="5594" t="s">
        <v>330</v>
      </c>
      <c r="AI438" s="5671">
        <v>100</v>
      </c>
      <c r="AJ438" s="5671">
        <v>100</v>
      </c>
      <c r="AK438" s="5789">
        <v>42948</v>
      </c>
      <c r="AL438" s="5789">
        <v>43099</v>
      </c>
      <c r="AM438" s="5741">
        <v>15652917</v>
      </c>
      <c r="AN438" s="5741">
        <v>14400000</v>
      </c>
      <c r="AO438" s="5574" t="s">
        <v>134</v>
      </c>
    </row>
    <row r="439" spans="1:41" ht="30" customHeight="1" x14ac:dyDescent="0.2">
      <c r="A439" s="5606" t="s">
        <v>3965</v>
      </c>
      <c r="B439" s="5619" t="s">
        <v>148</v>
      </c>
      <c r="C439" s="5617" t="s">
        <v>149</v>
      </c>
      <c r="D439" s="5569">
        <v>225</v>
      </c>
      <c r="E439" s="5597" t="s">
        <v>320</v>
      </c>
      <c r="F439" s="5570" t="s">
        <v>60</v>
      </c>
      <c r="G439" s="5648">
        <v>0</v>
      </c>
      <c r="H439" s="5648" t="s">
        <v>1</v>
      </c>
      <c r="I439" s="5648">
        <v>1</v>
      </c>
      <c r="J439" s="5644">
        <v>1</v>
      </c>
      <c r="K439" s="5653"/>
      <c r="L439" s="5645"/>
      <c r="M439" s="5685"/>
      <c r="N439" s="5685"/>
      <c r="O439" s="5685"/>
      <c r="P439" s="5685"/>
      <c r="Q439" s="5685"/>
      <c r="R439" s="5685"/>
      <c r="S439" s="5685"/>
      <c r="T439" s="5685"/>
      <c r="U439" s="5731"/>
      <c r="V439" s="5776"/>
      <c r="W439" s="5776"/>
      <c r="X439" s="5776"/>
      <c r="Y439" s="5776"/>
      <c r="Z439" s="5776"/>
      <c r="AA439" s="5776"/>
      <c r="AB439" s="5776"/>
      <c r="AC439" s="5776"/>
      <c r="AD439" s="5776"/>
      <c r="AE439" s="5776"/>
      <c r="AF439" s="5776"/>
      <c r="AG439" s="5594" t="s">
        <v>437</v>
      </c>
      <c r="AH439" s="5594" t="s">
        <v>330</v>
      </c>
      <c r="AI439" s="5671">
        <v>100</v>
      </c>
      <c r="AJ439" s="5671">
        <v>100</v>
      </c>
      <c r="AK439" s="5789">
        <v>42815</v>
      </c>
      <c r="AL439" s="5789">
        <v>43099</v>
      </c>
      <c r="AM439" s="5741">
        <v>10000000</v>
      </c>
      <c r="AN439" s="5741">
        <v>10000000</v>
      </c>
      <c r="AO439" s="5574" t="s">
        <v>134</v>
      </c>
    </row>
    <row r="440" spans="1:41" ht="30" customHeight="1" x14ac:dyDescent="0.2">
      <c r="A440" s="5606" t="s">
        <v>3965</v>
      </c>
      <c r="B440" s="5619" t="s">
        <v>148</v>
      </c>
      <c r="C440" s="5617" t="s">
        <v>149</v>
      </c>
      <c r="D440" s="5569">
        <v>226</v>
      </c>
      <c r="E440" s="5597" t="s">
        <v>61</v>
      </c>
      <c r="F440" s="5570" t="s">
        <v>6571</v>
      </c>
      <c r="G440" s="5648">
        <v>0</v>
      </c>
      <c r="H440" s="5648" t="s">
        <v>0</v>
      </c>
      <c r="I440" s="5648">
        <v>1</v>
      </c>
      <c r="J440" s="5644">
        <v>0.3</v>
      </c>
      <c r="K440" s="5659"/>
      <c r="L440" s="5645">
        <f t="shared" si="115"/>
        <v>202800000</v>
      </c>
      <c r="M440" s="5686">
        <v>202800000</v>
      </c>
      <c r="N440" s="5686"/>
      <c r="O440" s="5686"/>
      <c r="P440" s="5686"/>
      <c r="Q440" s="5686"/>
      <c r="R440" s="5686"/>
      <c r="S440" s="5686"/>
      <c r="T440" s="5686"/>
      <c r="U440" s="5730">
        <f t="shared" si="116"/>
        <v>101384702</v>
      </c>
      <c r="V440" s="5684">
        <v>101384702</v>
      </c>
      <c r="W440" s="5684"/>
      <c r="X440" s="5684"/>
      <c r="Y440" s="5684"/>
      <c r="Z440" s="5684"/>
      <c r="AA440" s="5684"/>
      <c r="AB440" s="5684"/>
      <c r="AC440" s="5684"/>
      <c r="AD440" s="5684"/>
      <c r="AE440" s="5684"/>
      <c r="AF440" s="5684"/>
      <c r="AG440" s="5594" t="s">
        <v>459</v>
      </c>
      <c r="AH440" s="5594" t="s">
        <v>335</v>
      </c>
      <c r="AI440" s="5671">
        <v>100</v>
      </c>
      <c r="AJ440" s="5671">
        <v>100</v>
      </c>
      <c r="AK440" s="5789">
        <v>42797</v>
      </c>
      <c r="AL440" s="5789">
        <v>42737</v>
      </c>
      <c r="AM440" s="5741">
        <v>13000000</v>
      </c>
      <c r="AN440" s="5741">
        <v>13000000</v>
      </c>
      <c r="AO440" s="5574" t="s">
        <v>134</v>
      </c>
    </row>
    <row r="441" spans="1:41" ht="30" customHeight="1" x14ac:dyDescent="0.2">
      <c r="A441" s="5606" t="s">
        <v>3965</v>
      </c>
      <c r="B441" s="5619" t="s">
        <v>148</v>
      </c>
      <c r="C441" s="5617" t="s">
        <v>149</v>
      </c>
      <c r="D441" s="5569">
        <v>226</v>
      </c>
      <c r="E441" s="5597" t="s">
        <v>61</v>
      </c>
      <c r="F441" s="5570" t="s">
        <v>6571</v>
      </c>
      <c r="G441" s="5648">
        <v>0</v>
      </c>
      <c r="H441" s="5648" t="s">
        <v>0</v>
      </c>
      <c r="I441" s="5648">
        <v>1</v>
      </c>
      <c r="J441" s="5644">
        <v>0.3</v>
      </c>
      <c r="K441" s="5653"/>
      <c r="L441" s="5645"/>
      <c r="M441" s="5685"/>
      <c r="N441" s="5685"/>
      <c r="O441" s="5685"/>
      <c r="P441" s="5685"/>
      <c r="Q441" s="5685"/>
      <c r="R441" s="5685"/>
      <c r="S441" s="5685"/>
      <c r="T441" s="5685"/>
      <c r="U441" s="5731">
        <f t="shared" si="116"/>
        <v>0</v>
      </c>
      <c r="V441" s="5776"/>
      <c r="W441" s="5776"/>
      <c r="X441" s="5776"/>
      <c r="Y441" s="5776"/>
      <c r="Z441" s="5776"/>
      <c r="AA441" s="5776"/>
      <c r="AB441" s="5776"/>
      <c r="AC441" s="5776"/>
      <c r="AD441" s="5776"/>
      <c r="AE441" s="5776"/>
      <c r="AF441" s="5776"/>
      <c r="AG441" s="5594" t="s">
        <v>6061</v>
      </c>
      <c r="AH441" s="5594" t="s">
        <v>330</v>
      </c>
      <c r="AI441" s="5671">
        <v>100</v>
      </c>
      <c r="AJ441" s="5671">
        <v>100</v>
      </c>
      <c r="AK441" s="5789">
        <v>42775</v>
      </c>
      <c r="AL441" s="5789">
        <v>43097</v>
      </c>
      <c r="AM441" s="5741">
        <v>14750000</v>
      </c>
      <c r="AN441" s="5741">
        <v>14750000</v>
      </c>
      <c r="AO441" s="5574" t="s">
        <v>134</v>
      </c>
    </row>
    <row r="442" spans="1:41" ht="30" customHeight="1" x14ac:dyDescent="0.2">
      <c r="A442" s="5606" t="s">
        <v>3965</v>
      </c>
      <c r="B442" s="5619" t="s">
        <v>148</v>
      </c>
      <c r="C442" s="5617" t="s">
        <v>149</v>
      </c>
      <c r="D442" s="5569">
        <v>226</v>
      </c>
      <c r="E442" s="5597" t="s">
        <v>61</v>
      </c>
      <c r="F442" s="5570" t="s">
        <v>6571</v>
      </c>
      <c r="G442" s="5648">
        <v>0</v>
      </c>
      <c r="H442" s="5648" t="s">
        <v>0</v>
      </c>
      <c r="I442" s="5648">
        <v>1</v>
      </c>
      <c r="J442" s="5644">
        <v>0.3</v>
      </c>
      <c r="K442" s="5653"/>
      <c r="L442" s="5645"/>
      <c r="M442" s="5685"/>
      <c r="N442" s="5685"/>
      <c r="O442" s="5685"/>
      <c r="P442" s="5685"/>
      <c r="Q442" s="5685"/>
      <c r="R442" s="5685"/>
      <c r="S442" s="5685"/>
      <c r="T442" s="5685"/>
      <c r="U442" s="5731">
        <f t="shared" si="116"/>
        <v>0</v>
      </c>
      <c r="V442" s="5776"/>
      <c r="W442" s="5776"/>
      <c r="X442" s="5776"/>
      <c r="Y442" s="5776"/>
      <c r="Z442" s="5776"/>
      <c r="AA442" s="5776"/>
      <c r="AB442" s="5776"/>
      <c r="AC442" s="5776"/>
      <c r="AD442" s="5776"/>
      <c r="AE442" s="5776"/>
      <c r="AF442" s="5776"/>
      <c r="AG442" s="5594" t="s">
        <v>380</v>
      </c>
      <c r="AH442" s="5594" t="s">
        <v>330</v>
      </c>
      <c r="AI442" s="5671">
        <v>100</v>
      </c>
      <c r="AJ442" s="5671">
        <v>100</v>
      </c>
      <c r="AK442" s="5789">
        <v>42775</v>
      </c>
      <c r="AL442" s="5789">
        <v>43097</v>
      </c>
      <c r="AM442" s="5741">
        <v>26200000</v>
      </c>
      <c r="AN442" s="5741">
        <v>16200000</v>
      </c>
      <c r="AO442" s="5574" t="s">
        <v>134</v>
      </c>
    </row>
    <row r="443" spans="1:41" ht="30" customHeight="1" x14ac:dyDescent="0.2">
      <c r="A443" s="5606" t="s">
        <v>3965</v>
      </c>
      <c r="B443" s="5619" t="s">
        <v>148</v>
      </c>
      <c r="C443" s="5617" t="s">
        <v>149</v>
      </c>
      <c r="D443" s="5569">
        <v>226</v>
      </c>
      <c r="E443" s="5597" t="s">
        <v>61</v>
      </c>
      <c r="F443" s="5570" t="s">
        <v>6571</v>
      </c>
      <c r="G443" s="5648">
        <v>0</v>
      </c>
      <c r="H443" s="5648" t="s">
        <v>0</v>
      </c>
      <c r="I443" s="5648">
        <v>1</v>
      </c>
      <c r="J443" s="5644">
        <v>0.3</v>
      </c>
      <c r="K443" s="5653"/>
      <c r="L443" s="5645"/>
      <c r="M443" s="5685"/>
      <c r="N443" s="5685"/>
      <c r="O443" s="5685"/>
      <c r="P443" s="5685"/>
      <c r="Q443" s="5685"/>
      <c r="R443" s="5685"/>
      <c r="S443" s="5685"/>
      <c r="T443" s="5685"/>
      <c r="U443" s="5731">
        <f t="shared" si="116"/>
        <v>0</v>
      </c>
      <c r="V443" s="5776"/>
      <c r="W443" s="5776"/>
      <c r="X443" s="5776"/>
      <c r="Y443" s="5776"/>
      <c r="Z443" s="5776"/>
      <c r="AA443" s="5776"/>
      <c r="AB443" s="5776"/>
      <c r="AC443" s="5776"/>
      <c r="AD443" s="5776"/>
      <c r="AE443" s="5776"/>
      <c r="AF443" s="5776"/>
      <c r="AG443" s="5594" t="s">
        <v>6062</v>
      </c>
      <c r="AH443" s="5594" t="s">
        <v>330</v>
      </c>
      <c r="AI443" s="5671">
        <v>100</v>
      </c>
      <c r="AJ443" s="5671">
        <v>100</v>
      </c>
      <c r="AK443" s="5789">
        <v>42844</v>
      </c>
      <c r="AL443" s="5789">
        <v>43099</v>
      </c>
      <c r="AM443" s="5741">
        <v>5000000</v>
      </c>
      <c r="AN443" s="5741">
        <v>2681964</v>
      </c>
      <c r="AO443" s="5574" t="s">
        <v>134</v>
      </c>
    </row>
    <row r="444" spans="1:41" ht="30" customHeight="1" x14ac:dyDescent="0.2">
      <c r="A444" s="5606" t="s">
        <v>3965</v>
      </c>
      <c r="B444" s="5619" t="s">
        <v>148</v>
      </c>
      <c r="C444" s="5617" t="s">
        <v>149</v>
      </c>
      <c r="D444" s="5569">
        <v>226</v>
      </c>
      <c r="E444" s="5597" t="s">
        <v>61</v>
      </c>
      <c r="F444" s="5570" t="s">
        <v>6571</v>
      </c>
      <c r="G444" s="5648">
        <v>0</v>
      </c>
      <c r="H444" s="5648" t="s">
        <v>0</v>
      </c>
      <c r="I444" s="5648">
        <v>1</v>
      </c>
      <c r="J444" s="5644">
        <v>0.3</v>
      </c>
      <c r="K444" s="5653"/>
      <c r="L444" s="5645"/>
      <c r="M444" s="5685"/>
      <c r="N444" s="5685"/>
      <c r="O444" s="5685"/>
      <c r="P444" s="5685"/>
      <c r="Q444" s="5685"/>
      <c r="R444" s="5685"/>
      <c r="S444" s="5685"/>
      <c r="T444" s="5685"/>
      <c r="U444" s="5731">
        <f t="shared" si="116"/>
        <v>0</v>
      </c>
      <c r="V444" s="5776"/>
      <c r="W444" s="5776"/>
      <c r="X444" s="5776"/>
      <c r="Y444" s="5776"/>
      <c r="Z444" s="5776"/>
      <c r="AA444" s="5776"/>
      <c r="AB444" s="5776"/>
      <c r="AC444" s="5776"/>
      <c r="AD444" s="5776"/>
      <c r="AE444" s="5776"/>
      <c r="AF444" s="5776"/>
      <c r="AG444" s="5594" t="s">
        <v>416</v>
      </c>
      <c r="AH444" s="5594" t="s">
        <v>330</v>
      </c>
      <c r="AI444" s="5671">
        <v>100</v>
      </c>
      <c r="AJ444" s="5671">
        <v>50</v>
      </c>
      <c r="AK444" s="5789">
        <v>42832</v>
      </c>
      <c r="AL444" s="5789">
        <v>42893</v>
      </c>
      <c r="AM444" s="5741">
        <v>8000000</v>
      </c>
      <c r="AN444" s="5741">
        <v>6636072</v>
      </c>
      <c r="AO444" s="5574" t="s">
        <v>134</v>
      </c>
    </row>
    <row r="445" spans="1:41" ht="30" customHeight="1" x14ac:dyDescent="0.2">
      <c r="A445" s="5606" t="s">
        <v>3965</v>
      </c>
      <c r="B445" s="5619" t="s">
        <v>148</v>
      </c>
      <c r="C445" s="5617" t="s">
        <v>149</v>
      </c>
      <c r="D445" s="5569">
        <v>226</v>
      </c>
      <c r="E445" s="5597" t="s">
        <v>61</v>
      </c>
      <c r="F445" s="5570" t="s">
        <v>6571</v>
      </c>
      <c r="G445" s="5648">
        <v>0</v>
      </c>
      <c r="H445" s="5648" t="s">
        <v>0</v>
      </c>
      <c r="I445" s="5648">
        <v>1</v>
      </c>
      <c r="J445" s="5644">
        <v>0.3</v>
      </c>
      <c r="K445" s="5653"/>
      <c r="L445" s="5645"/>
      <c r="M445" s="5685"/>
      <c r="N445" s="5685"/>
      <c r="O445" s="5685"/>
      <c r="P445" s="5685"/>
      <c r="Q445" s="5685"/>
      <c r="R445" s="5685"/>
      <c r="S445" s="5685"/>
      <c r="T445" s="5685"/>
      <c r="U445" s="5731"/>
      <c r="V445" s="5776"/>
      <c r="W445" s="5776"/>
      <c r="X445" s="5776"/>
      <c r="Y445" s="5776"/>
      <c r="Z445" s="5776"/>
      <c r="AA445" s="5776"/>
      <c r="AB445" s="5776"/>
      <c r="AC445" s="5776"/>
      <c r="AD445" s="5776"/>
      <c r="AE445" s="5776"/>
      <c r="AF445" s="5776"/>
      <c r="AG445" s="5594" t="s">
        <v>460</v>
      </c>
      <c r="AH445" s="5594" t="s">
        <v>448</v>
      </c>
      <c r="AI445" s="5671">
        <v>120</v>
      </c>
      <c r="AJ445" s="5671">
        <v>120</v>
      </c>
      <c r="AK445" s="5789">
        <v>42825</v>
      </c>
      <c r="AL445" s="5789">
        <v>43099</v>
      </c>
      <c r="AM445" s="5741">
        <v>15200000</v>
      </c>
      <c r="AN445" s="5741">
        <v>10000000</v>
      </c>
      <c r="AO445" s="5574" t="s">
        <v>134</v>
      </c>
    </row>
    <row r="446" spans="1:41" ht="30" customHeight="1" x14ac:dyDescent="0.2">
      <c r="A446" s="5606" t="s">
        <v>3965</v>
      </c>
      <c r="B446" s="5619" t="s">
        <v>148</v>
      </c>
      <c r="C446" s="5617" t="s">
        <v>149</v>
      </c>
      <c r="D446" s="5569">
        <v>226</v>
      </c>
      <c r="E446" s="5597" t="s">
        <v>61</v>
      </c>
      <c r="F446" s="5570" t="s">
        <v>6571</v>
      </c>
      <c r="G446" s="5648">
        <v>0</v>
      </c>
      <c r="H446" s="5648" t="s">
        <v>0</v>
      </c>
      <c r="I446" s="5648">
        <v>1</v>
      </c>
      <c r="J446" s="5644">
        <v>0.3</v>
      </c>
      <c r="K446" s="5653"/>
      <c r="L446" s="5645"/>
      <c r="M446" s="5685"/>
      <c r="N446" s="5685"/>
      <c r="O446" s="5685"/>
      <c r="P446" s="5685"/>
      <c r="Q446" s="5685"/>
      <c r="R446" s="5685"/>
      <c r="S446" s="5685"/>
      <c r="T446" s="5685"/>
      <c r="U446" s="5731"/>
      <c r="V446" s="5776"/>
      <c r="W446" s="5776"/>
      <c r="X446" s="5776"/>
      <c r="Y446" s="5776"/>
      <c r="Z446" s="5776"/>
      <c r="AA446" s="5776"/>
      <c r="AB446" s="5776"/>
      <c r="AC446" s="5776"/>
      <c r="AD446" s="5776"/>
      <c r="AE446" s="5776"/>
      <c r="AF446" s="5776"/>
      <c r="AG446" s="5594" t="s">
        <v>6063</v>
      </c>
      <c r="AH446" s="5594" t="s">
        <v>330</v>
      </c>
      <c r="AI446" s="5671">
        <v>100</v>
      </c>
      <c r="AJ446" s="5671">
        <v>100</v>
      </c>
      <c r="AK446" s="5789">
        <v>42899</v>
      </c>
      <c r="AL446" s="5789">
        <v>43082</v>
      </c>
      <c r="AM446" s="5741">
        <v>16350000</v>
      </c>
      <c r="AN446" s="5741">
        <v>10350000</v>
      </c>
      <c r="AO446" s="5574" t="s">
        <v>134</v>
      </c>
    </row>
    <row r="447" spans="1:41" ht="30" customHeight="1" x14ac:dyDescent="0.2">
      <c r="A447" s="5606" t="s">
        <v>3965</v>
      </c>
      <c r="B447" s="5619" t="s">
        <v>148</v>
      </c>
      <c r="C447" s="5617" t="s">
        <v>149</v>
      </c>
      <c r="D447" s="5569">
        <v>226</v>
      </c>
      <c r="E447" s="5597" t="s">
        <v>61</v>
      </c>
      <c r="F447" s="5570" t="s">
        <v>6571</v>
      </c>
      <c r="G447" s="5648">
        <v>0</v>
      </c>
      <c r="H447" s="5648" t="s">
        <v>0</v>
      </c>
      <c r="I447" s="5648">
        <v>1</v>
      </c>
      <c r="J447" s="5644">
        <v>0.3</v>
      </c>
      <c r="K447" s="5653"/>
      <c r="L447" s="5645"/>
      <c r="M447" s="5685"/>
      <c r="N447" s="5685"/>
      <c r="O447" s="5685"/>
      <c r="P447" s="5685"/>
      <c r="Q447" s="5685"/>
      <c r="R447" s="5685"/>
      <c r="S447" s="5685"/>
      <c r="T447" s="5685"/>
      <c r="U447" s="5731">
        <f t="shared" si="116"/>
        <v>0</v>
      </c>
      <c r="V447" s="5776"/>
      <c r="W447" s="5776"/>
      <c r="X447" s="5776"/>
      <c r="Y447" s="5776"/>
      <c r="Z447" s="5776"/>
      <c r="AA447" s="5776"/>
      <c r="AB447" s="5776"/>
      <c r="AC447" s="5776"/>
      <c r="AD447" s="5776"/>
      <c r="AE447" s="5776"/>
      <c r="AF447" s="5776"/>
      <c r="AG447" s="5594" t="s">
        <v>6064</v>
      </c>
      <c r="AH447" s="5594" t="s">
        <v>383</v>
      </c>
      <c r="AI447" s="5671">
        <v>1</v>
      </c>
      <c r="AJ447" s="5671" t="s">
        <v>540</v>
      </c>
      <c r="AK447" s="5789">
        <v>42931</v>
      </c>
      <c r="AL447" s="5789">
        <v>43099</v>
      </c>
      <c r="AM447" s="5741">
        <v>24300000</v>
      </c>
      <c r="AN447" s="5741">
        <v>19500000</v>
      </c>
      <c r="AO447" s="5574" t="s">
        <v>134</v>
      </c>
    </row>
    <row r="448" spans="1:41" ht="30" customHeight="1" x14ac:dyDescent="0.2">
      <c r="A448" s="5606" t="s">
        <v>3965</v>
      </c>
      <c r="B448" s="5619" t="s">
        <v>148</v>
      </c>
      <c r="C448" s="5617" t="s">
        <v>149</v>
      </c>
      <c r="D448" s="5569">
        <v>226</v>
      </c>
      <c r="E448" s="5597" t="s">
        <v>61</v>
      </c>
      <c r="F448" s="5570" t="s">
        <v>6571</v>
      </c>
      <c r="G448" s="5648">
        <v>0</v>
      </c>
      <c r="H448" s="5648" t="s">
        <v>0</v>
      </c>
      <c r="I448" s="5648">
        <v>1</v>
      </c>
      <c r="J448" s="5644">
        <v>0.3</v>
      </c>
      <c r="K448" s="5653"/>
      <c r="L448" s="5645"/>
      <c r="M448" s="5685"/>
      <c r="N448" s="5685"/>
      <c r="O448" s="5685"/>
      <c r="P448" s="5685"/>
      <c r="Q448" s="5685"/>
      <c r="R448" s="5685"/>
      <c r="S448" s="5685"/>
      <c r="T448" s="5685"/>
      <c r="U448" s="5731"/>
      <c r="V448" s="5776"/>
      <c r="W448" s="5776"/>
      <c r="X448" s="5776"/>
      <c r="Y448" s="5776"/>
      <c r="Z448" s="5776"/>
      <c r="AA448" s="5776"/>
      <c r="AB448" s="5776"/>
      <c r="AC448" s="5776"/>
      <c r="AD448" s="5776"/>
      <c r="AE448" s="5776"/>
      <c r="AF448" s="5776"/>
      <c r="AG448" s="5594" t="s">
        <v>438</v>
      </c>
      <c r="AH448" s="5594" t="s">
        <v>330</v>
      </c>
      <c r="AI448" s="5671">
        <v>100</v>
      </c>
      <c r="AJ448" s="5671">
        <v>25</v>
      </c>
      <c r="AK448" s="5789">
        <v>42917</v>
      </c>
      <c r="AL448" s="5789">
        <v>43100</v>
      </c>
      <c r="AM448" s="5741">
        <v>80000000</v>
      </c>
      <c r="AN448" s="5741">
        <v>8266666</v>
      </c>
      <c r="AO448" s="5574" t="s">
        <v>134</v>
      </c>
    </row>
    <row r="449" spans="1:41" ht="30" customHeight="1" x14ac:dyDescent="0.2">
      <c r="A449" s="5606" t="s">
        <v>3965</v>
      </c>
      <c r="B449" s="5619" t="s">
        <v>148</v>
      </c>
      <c r="C449" s="5617" t="s">
        <v>149</v>
      </c>
      <c r="D449" s="5569">
        <v>227</v>
      </c>
      <c r="E449" s="5597" t="s">
        <v>135</v>
      </c>
      <c r="F449" s="5570" t="s">
        <v>63</v>
      </c>
      <c r="G449" s="5648">
        <v>0</v>
      </c>
      <c r="H449" s="5648" t="s">
        <v>0</v>
      </c>
      <c r="I449" s="5648">
        <v>1</v>
      </c>
      <c r="J449" s="5644">
        <v>0.4</v>
      </c>
      <c r="K449" s="5659">
        <v>0.25</v>
      </c>
      <c r="L449" s="5645">
        <f t="shared" si="115"/>
        <v>4800000</v>
      </c>
      <c r="M449" s="5686">
        <v>4800000</v>
      </c>
      <c r="N449" s="5686"/>
      <c r="O449" s="5686"/>
      <c r="P449" s="5686"/>
      <c r="Q449" s="5686"/>
      <c r="R449" s="5686"/>
      <c r="S449" s="5686"/>
      <c r="T449" s="5686"/>
      <c r="U449" s="5730">
        <f t="shared" si="116"/>
        <v>4800000</v>
      </c>
      <c r="V449" s="5684">
        <v>4800000</v>
      </c>
      <c r="W449" s="5647"/>
      <c r="X449" s="5647"/>
      <c r="Y449" s="5647"/>
      <c r="Z449" s="5647"/>
      <c r="AA449" s="5647"/>
      <c r="AB449" s="5647"/>
      <c r="AC449" s="5647"/>
      <c r="AD449" s="5684"/>
      <c r="AE449" s="5684"/>
      <c r="AF449" s="5684"/>
      <c r="AG449" s="5594" t="s">
        <v>6065</v>
      </c>
      <c r="AH449" s="5594" t="s">
        <v>330</v>
      </c>
      <c r="AI449" s="5671">
        <v>100</v>
      </c>
      <c r="AJ449" s="5671">
        <v>100</v>
      </c>
      <c r="AK449" s="5789">
        <v>42844</v>
      </c>
      <c r="AL449" s="5789">
        <v>43099</v>
      </c>
      <c r="AM449" s="5741">
        <v>4800000</v>
      </c>
      <c r="AN449" s="5741">
        <v>4800000</v>
      </c>
      <c r="AO449" s="5574" t="s">
        <v>134</v>
      </c>
    </row>
    <row r="450" spans="1:41" ht="30" customHeight="1" x14ac:dyDescent="0.2">
      <c r="A450" s="5606" t="s">
        <v>3965</v>
      </c>
      <c r="B450" s="5619" t="s">
        <v>148</v>
      </c>
      <c r="C450" s="5615" t="s">
        <v>150</v>
      </c>
      <c r="D450" s="5569">
        <v>228</v>
      </c>
      <c r="E450" s="5597" t="s">
        <v>64</v>
      </c>
      <c r="F450" s="5570" t="s">
        <v>65</v>
      </c>
      <c r="G450" s="5648">
        <v>0</v>
      </c>
      <c r="H450" s="5648" t="s">
        <v>0</v>
      </c>
      <c r="I450" s="5648">
        <v>1</v>
      </c>
      <c r="J450" s="5644">
        <v>0.3</v>
      </c>
      <c r="K450" s="5659">
        <v>0.25</v>
      </c>
      <c r="L450" s="5645">
        <f t="shared" si="115"/>
        <v>77546674</v>
      </c>
      <c r="M450" s="5686">
        <v>77546674</v>
      </c>
      <c r="N450" s="5686"/>
      <c r="O450" s="5686"/>
      <c r="P450" s="5686"/>
      <c r="Q450" s="5686"/>
      <c r="R450" s="5686"/>
      <c r="S450" s="5686"/>
      <c r="T450" s="5686"/>
      <c r="U450" s="5730">
        <f t="shared" si="116"/>
        <v>73480005</v>
      </c>
      <c r="V450" s="5684">
        <v>73480005</v>
      </c>
      <c r="W450" s="5684"/>
      <c r="X450" s="5684"/>
      <c r="Y450" s="5684"/>
      <c r="Z450" s="5684"/>
      <c r="AA450" s="5684"/>
      <c r="AB450" s="5684"/>
      <c r="AC450" s="5684"/>
      <c r="AD450" s="5684"/>
      <c r="AE450" s="5684"/>
      <c r="AF450" s="5684"/>
      <c r="AG450" s="5594" t="s">
        <v>6066</v>
      </c>
      <c r="AH450" s="5594" t="s">
        <v>335</v>
      </c>
      <c r="AI450" s="5671">
        <v>100</v>
      </c>
      <c r="AJ450" s="5671">
        <v>100</v>
      </c>
      <c r="AK450" s="5789">
        <v>42809</v>
      </c>
      <c r="AL450" s="5789">
        <v>43104</v>
      </c>
      <c r="AM450" s="5741">
        <v>77546674</v>
      </c>
      <c r="AN450" s="5741">
        <v>73480005</v>
      </c>
      <c r="AO450" s="5574" t="s">
        <v>134</v>
      </c>
    </row>
    <row r="451" spans="1:41" s="26" customFormat="1" ht="30" customHeight="1" x14ac:dyDescent="0.25">
      <c r="A451" s="5606" t="s">
        <v>3965</v>
      </c>
      <c r="B451" s="5619" t="s">
        <v>148</v>
      </c>
      <c r="C451" s="5615" t="s">
        <v>150</v>
      </c>
      <c r="D451" s="5569">
        <v>229</v>
      </c>
      <c r="E451" s="5597" t="s">
        <v>140</v>
      </c>
      <c r="F451" s="5570" t="s">
        <v>66</v>
      </c>
      <c r="G451" s="5648">
        <v>0</v>
      </c>
      <c r="H451" s="5648" t="s">
        <v>0</v>
      </c>
      <c r="I451" s="5648">
        <v>1</v>
      </c>
      <c r="J451" s="5644">
        <v>0.8</v>
      </c>
      <c r="K451" s="5659"/>
      <c r="L451" s="5645">
        <f t="shared" si="115"/>
        <v>300000000</v>
      </c>
      <c r="M451" s="5686">
        <v>300000000</v>
      </c>
      <c r="N451" s="5686"/>
      <c r="O451" s="5686"/>
      <c r="P451" s="5686"/>
      <c r="Q451" s="5686"/>
      <c r="R451" s="5686"/>
      <c r="S451" s="5686"/>
      <c r="T451" s="5686"/>
      <c r="U451" s="5730">
        <f t="shared" ref="U451:U455" si="120">SUBTOTAL(9,V451:AC451)</f>
        <v>300000000</v>
      </c>
      <c r="V451" s="5684">
        <v>300000000</v>
      </c>
      <c r="W451" s="5647"/>
      <c r="X451" s="5647"/>
      <c r="Y451" s="5647"/>
      <c r="Z451" s="5647"/>
      <c r="AA451" s="5647"/>
      <c r="AB451" s="5647"/>
      <c r="AC451" s="5647"/>
      <c r="AD451" s="5684"/>
      <c r="AE451" s="5684"/>
      <c r="AF451" s="5684"/>
      <c r="AG451" s="5594" t="s">
        <v>417</v>
      </c>
      <c r="AH451" s="5594" t="s">
        <v>332</v>
      </c>
      <c r="AI451" s="5671">
        <v>1</v>
      </c>
      <c r="AJ451" s="5671">
        <v>0.2</v>
      </c>
      <c r="AK451" s="5789">
        <v>42849</v>
      </c>
      <c r="AL451" s="5789">
        <v>43099</v>
      </c>
      <c r="AM451" s="5741">
        <v>300000000</v>
      </c>
      <c r="AN451" s="5741">
        <v>300000000</v>
      </c>
      <c r="AO451" s="5574" t="s">
        <v>134</v>
      </c>
    </row>
    <row r="452" spans="1:41" ht="30" customHeight="1" x14ac:dyDescent="0.2">
      <c r="A452" s="5606" t="s">
        <v>3965</v>
      </c>
      <c r="B452" s="5619" t="s">
        <v>148</v>
      </c>
      <c r="C452" s="5615" t="s">
        <v>150</v>
      </c>
      <c r="D452" s="5569">
        <v>230</v>
      </c>
      <c r="E452" s="5597" t="s">
        <v>67</v>
      </c>
      <c r="F452" s="5570" t="s">
        <v>68</v>
      </c>
      <c r="G452" s="5648">
        <v>0</v>
      </c>
      <c r="H452" s="5648" t="s">
        <v>0</v>
      </c>
      <c r="I452" s="5648">
        <v>1</v>
      </c>
      <c r="J452" s="5644">
        <v>0.6</v>
      </c>
      <c r="K452" s="5659"/>
      <c r="L452" s="5645">
        <f t="shared" si="115"/>
        <v>20800000</v>
      </c>
      <c r="M452" s="5686">
        <v>20800000</v>
      </c>
      <c r="N452" s="5686"/>
      <c r="O452" s="5686"/>
      <c r="P452" s="5686"/>
      <c r="Q452" s="5686"/>
      <c r="R452" s="5686"/>
      <c r="S452" s="5646"/>
      <c r="T452" s="5646"/>
      <c r="U452" s="5730">
        <f t="shared" si="120"/>
        <v>18080000</v>
      </c>
      <c r="V452" s="5684">
        <v>18080000</v>
      </c>
      <c r="W452" s="5684"/>
      <c r="X452" s="5684"/>
      <c r="Y452" s="5684"/>
      <c r="Z452" s="5684"/>
      <c r="AA452" s="5684"/>
      <c r="AB452" s="5684"/>
      <c r="AC452" s="5684"/>
      <c r="AD452" s="5684"/>
      <c r="AE452" s="5684"/>
      <c r="AF452" s="5684"/>
      <c r="AG452" s="5594" t="s">
        <v>6067</v>
      </c>
      <c r="AH452" s="5594" t="s">
        <v>335</v>
      </c>
      <c r="AI452" s="5671">
        <v>100</v>
      </c>
      <c r="AJ452" s="5671">
        <v>100</v>
      </c>
      <c r="AK452" s="5789">
        <v>42769</v>
      </c>
      <c r="AL452" s="5789">
        <v>43097</v>
      </c>
      <c r="AM452" s="5741">
        <v>18166667</v>
      </c>
      <c r="AN452" s="5741">
        <v>18080000</v>
      </c>
      <c r="AO452" s="5574" t="s">
        <v>134</v>
      </c>
    </row>
    <row r="453" spans="1:41" ht="30" customHeight="1" x14ac:dyDescent="0.2">
      <c r="A453" s="5606" t="s">
        <v>3965</v>
      </c>
      <c r="B453" s="5619" t="s">
        <v>148</v>
      </c>
      <c r="C453" s="5615" t="s">
        <v>150</v>
      </c>
      <c r="D453" s="5569">
        <v>230</v>
      </c>
      <c r="E453" s="5597" t="s">
        <v>67</v>
      </c>
      <c r="F453" s="5570" t="s">
        <v>68</v>
      </c>
      <c r="G453" s="5648">
        <v>0</v>
      </c>
      <c r="H453" s="5648" t="s">
        <v>0</v>
      </c>
      <c r="I453" s="5648">
        <v>1</v>
      </c>
      <c r="J453" s="5644">
        <v>0.6</v>
      </c>
      <c r="K453" s="5659"/>
      <c r="L453" s="5645"/>
      <c r="M453" s="5686"/>
      <c r="N453" s="5686"/>
      <c r="O453" s="5686"/>
      <c r="P453" s="5686"/>
      <c r="Q453" s="5686"/>
      <c r="R453" s="5686"/>
      <c r="S453" s="5646"/>
      <c r="T453" s="5646"/>
      <c r="U453" s="5730"/>
      <c r="V453" s="5684"/>
      <c r="W453" s="5647"/>
      <c r="X453" s="5647"/>
      <c r="Y453" s="5647"/>
      <c r="Z453" s="5647"/>
      <c r="AA453" s="5647"/>
      <c r="AB453" s="5647"/>
      <c r="AC453" s="5647"/>
      <c r="AD453" s="5684"/>
      <c r="AE453" s="5684"/>
      <c r="AF453" s="5684"/>
      <c r="AG453" s="5594" t="s">
        <v>439</v>
      </c>
      <c r="AH453" s="5594" t="s">
        <v>382</v>
      </c>
      <c r="AI453" s="5671">
        <v>2</v>
      </c>
      <c r="AJ453" s="5671">
        <v>0</v>
      </c>
      <c r="AK453" s="5789">
        <v>42917</v>
      </c>
      <c r="AL453" s="5789">
        <v>43100</v>
      </c>
      <c r="AM453" s="5741">
        <v>2633333</v>
      </c>
      <c r="AN453" s="5741">
        <v>0</v>
      </c>
      <c r="AO453" s="5574" t="s">
        <v>134</v>
      </c>
    </row>
    <row r="454" spans="1:41" ht="30" customHeight="1" x14ac:dyDescent="0.2">
      <c r="A454" s="5606" t="s">
        <v>3965</v>
      </c>
      <c r="B454" s="5619" t="s">
        <v>148</v>
      </c>
      <c r="C454" s="5615" t="s">
        <v>150</v>
      </c>
      <c r="D454" s="5569">
        <v>231</v>
      </c>
      <c r="E454" s="5597" t="s">
        <v>69</v>
      </c>
      <c r="F454" s="5570" t="s">
        <v>70</v>
      </c>
      <c r="G454" s="5648">
        <v>0</v>
      </c>
      <c r="H454" s="5648" t="s">
        <v>0</v>
      </c>
      <c r="I454" s="5648">
        <v>1</v>
      </c>
      <c r="J454" s="5644">
        <v>0.1</v>
      </c>
      <c r="K454" s="5659"/>
      <c r="L454" s="5645">
        <f t="shared" si="115"/>
        <v>0</v>
      </c>
      <c r="M454" s="5646"/>
      <c r="N454" s="5646"/>
      <c r="O454" s="5646"/>
      <c r="P454" s="5646"/>
      <c r="Q454" s="5646"/>
      <c r="R454" s="5646"/>
      <c r="S454" s="5646"/>
      <c r="T454" s="5646"/>
      <c r="U454" s="5730">
        <f t="shared" si="120"/>
        <v>0</v>
      </c>
      <c r="V454" s="5647"/>
      <c r="W454" s="5647"/>
      <c r="X454" s="5647"/>
      <c r="Y454" s="5647"/>
      <c r="Z454" s="5647"/>
      <c r="AA454" s="5647"/>
      <c r="AB454" s="5647"/>
      <c r="AC454" s="5647"/>
      <c r="AD454" s="5684"/>
      <c r="AE454" s="5684"/>
      <c r="AF454" s="5684"/>
      <c r="AG454" s="5594"/>
      <c r="AH454" s="5594"/>
      <c r="AI454" s="5671"/>
      <c r="AJ454" s="5671"/>
      <c r="AK454" s="5789"/>
      <c r="AL454" s="5789"/>
      <c r="AM454" s="5741">
        <v>0</v>
      </c>
      <c r="AN454" s="5741">
        <v>0</v>
      </c>
      <c r="AO454" s="5574" t="s">
        <v>134</v>
      </c>
    </row>
    <row r="455" spans="1:41" ht="30" customHeight="1" x14ac:dyDescent="0.2">
      <c r="A455" s="5606" t="s">
        <v>3965</v>
      </c>
      <c r="B455" s="5619" t="s">
        <v>148</v>
      </c>
      <c r="C455" s="5615" t="s">
        <v>150</v>
      </c>
      <c r="D455" s="5569">
        <v>232</v>
      </c>
      <c r="E455" s="5597" t="s">
        <v>141</v>
      </c>
      <c r="F455" s="5570" t="s">
        <v>71</v>
      </c>
      <c r="G455" s="5648">
        <v>0</v>
      </c>
      <c r="H455" s="5648" t="s">
        <v>0</v>
      </c>
      <c r="I455" s="5648">
        <v>1</v>
      </c>
      <c r="J455" s="5644">
        <v>0.2</v>
      </c>
      <c r="K455" s="5659"/>
      <c r="L455" s="5645">
        <f t="shared" si="115"/>
        <v>0</v>
      </c>
      <c r="M455" s="5646"/>
      <c r="N455" s="5646"/>
      <c r="O455" s="5646"/>
      <c r="P455" s="5646"/>
      <c r="Q455" s="5646"/>
      <c r="R455" s="5646"/>
      <c r="S455" s="5646"/>
      <c r="T455" s="5646"/>
      <c r="U455" s="5730">
        <f t="shared" si="120"/>
        <v>0</v>
      </c>
      <c r="V455" s="5647"/>
      <c r="W455" s="5647"/>
      <c r="X455" s="5647"/>
      <c r="Y455" s="5647"/>
      <c r="Z455" s="5647"/>
      <c r="AA455" s="5647"/>
      <c r="AB455" s="5647"/>
      <c r="AC455" s="5647"/>
      <c r="AD455" s="5684"/>
      <c r="AE455" s="5684"/>
      <c r="AF455" s="5684"/>
      <c r="AG455" s="5594"/>
      <c r="AH455" s="5594"/>
      <c r="AI455" s="5671"/>
      <c r="AJ455" s="5671"/>
      <c r="AK455" s="5789"/>
      <c r="AL455" s="5789"/>
      <c r="AM455" s="5741">
        <v>0</v>
      </c>
      <c r="AN455" s="5741">
        <v>0</v>
      </c>
      <c r="AO455" s="5574" t="s">
        <v>134</v>
      </c>
    </row>
    <row r="456" spans="1:41" s="19" customFormat="1" ht="30" customHeight="1" x14ac:dyDescent="0.25">
      <c r="A456" s="5606" t="s">
        <v>3965</v>
      </c>
      <c r="B456" s="5619" t="s">
        <v>148</v>
      </c>
      <c r="C456" s="5615" t="s">
        <v>150</v>
      </c>
      <c r="D456" s="5569">
        <v>234</v>
      </c>
      <c r="E456" s="5597" t="s">
        <v>4609</v>
      </c>
      <c r="F456" s="5570" t="s">
        <v>4610</v>
      </c>
      <c r="G456" s="5591">
        <v>0</v>
      </c>
      <c r="H456" s="5591" t="s">
        <v>0</v>
      </c>
      <c r="I456" s="5591">
        <v>1</v>
      </c>
      <c r="J456" s="5672">
        <v>0.05</v>
      </c>
      <c r="K456" s="5659"/>
      <c r="L456" s="5673">
        <f t="shared" ref="L456:L457" si="121">+M456+N456+O456+P456+Q456+R456+S456+T456</f>
        <v>0</v>
      </c>
      <c r="M456" s="5686"/>
      <c r="N456" s="5686"/>
      <c r="O456" s="5686"/>
      <c r="P456" s="5686"/>
      <c r="Q456" s="5686"/>
      <c r="R456" s="5686"/>
      <c r="S456" s="5686"/>
      <c r="T456" s="5686"/>
      <c r="U456" s="5733">
        <f t="shared" ref="U456:U457" si="122">SUM(V456:AC456)</f>
        <v>0</v>
      </c>
      <c r="V456" s="5684"/>
      <c r="W456" s="5684"/>
      <c r="X456" s="5684"/>
      <c r="Y456" s="5684"/>
      <c r="Z456" s="5684"/>
      <c r="AA456" s="5684"/>
      <c r="AB456" s="5684"/>
      <c r="AC456" s="5684"/>
      <c r="AD456" s="5684"/>
      <c r="AE456" s="5684"/>
      <c r="AF456" s="5684"/>
      <c r="AG456" s="5598" t="s">
        <v>4466</v>
      </c>
      <c r="AH456" s="5570" t="s">
        <v>4467</v>
      </c>
      <c r="AI456" s="5601">
        <v>100</v>
      </c>
      <c r="AJ456" s="5601">
        <v>100</v>
      </c>
      <c r="AK456" s="5788">
        <v>42856</v>
      </c>
      <c r="AL456" s="5788">
        <v>43100</v>
      </c>
      <c r="AM456" s="5744">
        <v>0</v>
      </c>
      <c r="AN456" s="5744">
        <v>0</v>
      </c>
      <c r="AO456" s="5574" t="s">
        <v>4457</v>
      </c>
    </row>
    <row r="457" spans="1:41" s="19" customFormat="1" ht="30" customHeight="1" x14ac:dyDescent="0.25">
      <c r="A457" s="5606" t="s">
        <v>3965</v>
      </c>
      <c r="B457" s="5619" t="s">
        <v>148</v>
      </c>
      <c r="C457" s="5615" t="s">
        <v>150</v>
      </c>
      <c r="D457" s="5569">
        <v>235</v>
      </c>
      <c r="E457" s="5589" t="s">
        <v>4611</v>
      </c>
      <c r="F457" s="5570" t="s">
        <v>4612</v>
      </c>
      <c r="G457" s="5591">
        <v>0</v>
      </c>
      <c r="H457" s="5591" t="s">
        <v>0</v>
      </c>
      <c r="I457" s="5591">
        <v>1</v>
      </c>
      <c r="J457" s="5672">
        <v>0.05</v>
      </c>
      <c r="K457" s="5659"/>
      <c r="L457" s="5673">
        <f t="shared" si="121"/>
        <v>0</v>
      </c>
      <c r="M457" s="5686"/>
      <c r="N457" s="5686"/>
      <c r="O457" s="5686"/>
      <c r="P457" s="5686"/>
      <c r="Q457" s="5686"/>
      <c r="R457" s="5686"/>
      <c r="S457" s="5686"/>
      <c r="T457" s="5686"/>
      <c r="U457" s="5733">
        <f t="shared" si="122"/>
        <v>0</v>
      </c>
      <c r="V457" s="5684"/>
      <c r="W457" s="5684"/>
      <c r="X457" s="5684"/>
      <c r="Y457" s="5684"/>
      <c r="Z457" s="5684"/>
      <c r="AA457" s="5684"/>
      <c r="AB457" s="5684"/>
      <c r="AC457" s="5684"/>
      <c r="AD457" s="5684"/>
      <c r="AE457" s="5684"/>
      <c r="AF457" s="5684"/>
      <c r="AG457" s="5594" t="s">
        <v>4613</v>
      </c>
      <c r="AH457" s="5570" t="s">
        <v>4467</v>
      </c>
      <c r="AI457" s="5601">
        <v>100</v>
      </c>
      <c r="AJ457" s="5601">
        <v>100</v>
      </c>
      <c r="AK457" s="5788">
        <v>42856</v>
      </c>
      <c r="AL457" s="5788">
        <v>43100</v>
      </c>
      <c r="AM457" s="5744">
        <v>0</v>
      </c>
      <c r="AN457" s="5744">
        <v>0</v>
      </c>
      <c r="AO457" s="5574" t="s">
        <v>4457</v>
      </c>
    </row>
    <row r="458" spans="1:41" ht="30" customHeight="1" x14ac:dyDescent="0.2">
      <c r="A458" s="5606" t="s">
        <v>3965</v>
      </c>
      <c r="B458" s="5619" t="s">
        <v>148</v>
      </c>
      <c r="C458" s="5615" t="s">
        <v>150</v>
      </c>
      <c r="D458" s="5569">
        <v>236</v>
      </c>
      <c r="E458" s="5597" t="s">
        <v>151</v>
      </c>
      <c r="F458" s="5570" t="s">
        <v>74</v>
      </c>
      <c r="G458" s="5648">
        <v>0</v>
      </c>
      <c r="H458" s="5648" t="s">
        <v>0</v>
      </c>
      <c r="I458" s="5648">
        <v>4</v>
      </c>
      <c r="J458" s="5644">
        <v>1</v>
      </c>
      <c r="K458" s="5659"/>
      <c r="L458" s="5645">
        <f t="shared" si="115"/>
        <v>16503799</v>
      </c>
      <c r="M458" s="5686">
        <v>16503799</v>
      </c>
      <c r="N458" s="5686"/>
      <c r="O458" s="5686"/>
      <c r="P458" s="5686"/>
      <c r="Q458" s="5686"/>
      <c r="R458" s="5686"/>
      <c r="S458" s="5686"/>
      <c r="T458" s="5686"/>
      <c r="U458" s="5730">
        <f t="shared" ref="U458:U460" si="123">SUBTOTAL(9,V458:AC458)</f>
        <v>16503799</v>
      </c>
      <c r="V458" s="5684">
        <v>16503799</v>
      </c>
      <c r="W458" s="5684"/>
      <c r="X458" s="5684"/>
      <c r="Y458" s="5684"/>
      <c r="Z458" s="5684"/>
      <c r="AA458" s="5684"/>
      <c r="AB458" s="5684"/>
      <c r="AC458" s="5684"/>
      <c r="AD458" s="5684"/>
      <c r="AE458" s="5684"/>
      <c r="AF458" s="5684"/>
      <c r="AG458" s="5594" t="s">
        <v>6068</v>
      </c>
      <c r="AH458" s="5594" t="s">
        <v>330</v>
      </c>
      <c r="AI458" s="5671">
        <v>100</v>
      </c>
      <c r="AJ458" s="5671">
        <v>100</v>
      </c>
      <c r="AK458" s="5789">
        <v>42844</v>
      </c>
      <c r="AL458" s="5789">
        <v>43099</v>
      </c>
      <c r="AM458" s="5741">
        <v>5501266</v>
      </c>
      <c r="AN458" s="5741">
        <v>5501266</v>
      </c>
      <c r="AO458" s="5574" t="s">
        <v>134</v>
      </c>
    </row>
    <row r="459" spans="1:41" ht="30" customHeight="1" x14ac:dyDescent="0.2">
      <c r="A459" s="5606" t="s">
        <v>3965</v>
      </c>
      <c r="B459" s="5619" t="s">
        <v>148</v>
      </c>
      <c r="C459" s="5615" t="s">
        <v>150</v>
      </c>
      <c r="D459" s="5569">
        <v>236</v>
      </c>
      <c r="E459" s="5597" t="s">
        <v>151</v>
      </c>
      <c r="F459" s="5570" t="s">
        <v>74</v>
      </c>
      <c r="G459" s="5648">
        <v>0</v>
      </c>
      <c r="H459" s="5648" t="s">
        <v>0</v>
      </c>
      <c r="I459" s="5648">
        <v>4</v>
      </c>
      <c r="J459" s="5644">
        <v>1</v>
      </c>
      <c r="K459" s="5653"/>
      <c r="L459" s="5645"/>
      <c r="M459" s="5685"/>
      <c r="N459" s="5685"/>
      <c r="O459" s="5685"/>
      <c r="P459" s="5685"/>
      <c r="Q459" s="5685"/>
      <c r="R459" s="5685"/>
      <c r="S459" s="5685"/>
      <c r="T459" s="5685"/>
      <c r="U459" s="5731">
        <f t="shared" si="123"/>
        <v>0</v>
      </c>
      <c r="V459" s="5776"/>
      <c r="W459" s="5776"/>
      <c r="X459" s="5776"/>
      <c r="Y459" s="5776"/>
      <c r="Z459" s="5776"/>
      <c r="AA459" s="5776"/>
      <c r="AB459" s="5776"/>
      <c r="AC459" s="5776"/>
      <c r="AD459" s="5776"/>
      <c r="AE459" s="5776"/>
      <c r="AF459" s="5776"/>
      <c r="AG459" s="5594" t="s">
        <v>461</v>
      </c>
      <c r="AH459" s="5594" t="s">
        <v>330</v>
      </c>
      <c r="AI459" s="5671">
        <v>100</v>
      </c>
      <c r="AJ459" s="5671">
        <v>100</v>
      </c>
      <c r="AK459" s="5789">
        <v>42844</v>
      </c>
      <c r="AL459" s="5789">
        <v>43099</v>
      </c>
      <c r="AM459" s="5741">
        <v>5501266</v>
      </c>
      <c r="AN459" s="5741">
        <v>5501266</v>
      </c>
      <c r="AO459" s="5574" t="s">
        <v>134</v>
      </c>
    </row>
    <row r="460" spans="1:41" ht="30" customHeight="1" x14ac:dyDescent="0.2">
      <c r="A460" s="5606" t="s">
        <v>3965</v>
      </c>
      <c r="B460" s="5619" t="s">
        <v>148</v>
      </c>
      <c r="C460" s="5615" t="s">
        <v>150</v>
      </c>
      <c r="D460" s="5569">
        <v>236</v>
      </c>
      <c r="E460" s="5597" t="s">
        <v>151</v>
      </c>
      <c r="F460" s="5570" t="s">
        <v>74</v>
      </c>
      <c r="G460" s="5648">
        <v>0</v>
      </c>
      <c r="H460" s="5648" t="s">
        <v>0</v>
      </c>
      <c r="I460" s="5648">
        <v>4</v>
      </c>
      <c r="J460" s="5644">
        <v>1</v>
      </c>
      <c r="K460" s="5653"/>
      <c r="L460" s="5645"/>
      <c r="M460" s="5685"/>
      <c r="N460" s="5685"/>
      <c r="O460" s="5685"/>
      <c r="P460" s="5685"/>
      <c r="Q460" s="5685"/>
      <c r="R460" s="5685"/>
      <c r="S460" s="5685"/>
      <c r="T460" s="5685"/>
      <c r="U460" s="5731">
        <f t="shared" si="123"/>
        <v>0</v>
      </c>
      <c r="V460" s="5776"/>
      <c r="W460" s="5776"/>
      <c r="X460" s="5776"/>
      <c r="Y460" s="5776"/>
      <c r="Z460" s="5776"/>
      <c r="AA460" s="5776"/>
      <c r="AB460" s="5776"/>
      <c r="AC460" s="5776"/>
      <c r="AD460" s="5776"/>
      <c r="AE460" s="5776"/>
      <c r="AF460" s="5776"/>
      <c r="AG460" s="5594" t="s">
        <v>6047</v>
      </c>
      <c r="AH460" s="5594" t="s">
        <v>330</v>
      </c>
      <c r="AI460" s="5671">
        <v>100</v>
      </c>
      <c r="AJ460" s="5671">
        <v>50</v>
      </c>
      <c r="AK460" s="5789">
        <v>42887</v>
      </c>
      <c r="AL460" s="5789">
        <v>43084</v>
      </c>
      <c r="AM460" s="5741">
        <v>5501267</v>
      </c>
      <c r="AN460" s="5741">
        <v>5501267</v>
      </c>
      <c r="AO460" s="5574" t="s">
        <v>134</v>
      </c>
    </row>
    <row r="461" spans="1:41" ht="30" customHeight="1" x14ac:dyDescent="0.2">
      <c r="A461" s="5606" t="s">
        <v>3965</v>
      </c>
      <c r="B461" s="5614" t="s">
        <v>1601</v>
      </c>
      <c r="C461" s="5617" t="s">
        <v>1602</v>
      </c>
      <c r="D461" s="5569">
        <v>237</v>
      </c>
      <c r="E461" s="5597" t="s">
        <v>6715</v>
      </c>
      <c r="F461" s="5570" t="s">
        <v>1604</v>
      </c>
      <c r="G461" s="5648">
        <v>0</v>
      </c>
      <c r="H461" s="5648" t="s">
        <v>0</v>
      </c>
      <c r="I461" s="5648">
        <v>1</v>
      </c>
      <c r="J461" s="5650">
        <v>0.33</v>
      </c>
      <c r="K461" s="5659"/>
      <c r="L461" s="5645">
        <f t="shared" ref="L461" si="124">+M461+N461+O461+P461+Q461+R461+S461+T461</f>
        <v>21000000</v>
      </c>
      <c r="M461" s="5686">
        <v>21000000</v>
      </c>
      <c r="N461" s="5686"/>
      <c r="O461" s="5686"/>
      <c r="P461" s="5686"/>
      <c r="Q461" s="5686"/>
      <c r="R461" s="5686"/>
      <c r="S461" s="5686"/>
      <c r="T461" s="5686"/>
      <c r="U461" s="5731">
        <f>V461+W461+X461+Y461+Z461+AA461+AB461+AC461+AD461+AE461+AF461</f>
        <v>7500000</v>
      </c>
      <c r="V461" s="5684">
        <v>7500000</v>
      </c>
      <c r="W461" s="5684"/>
      <c r="X461" s="5684"/>
      <c r="Y461" s="5684"/>
      <c r="Z461" s="5684"/>
      <c r="AA461" s="5684"/>
      <c r="AB461" s="5684"/>
      <c r="AC461" s="5684"/>
      <c r="AD461" s="5684"/>
      <c r="AE461" s="5684"/>
      <c r="AF461" s="5684"/>
      <c r="AG461" s="5571" t="s">
        <v>1606</v>
      </c>
      <c r="AH461" s="5570" t="s">
        <v>6481</v>
      </c>
      <c r="AI461" s="5609">
        <v>1</v>
      </c>
      <c r="AJ461" s="5609">
        <v>1</v>
      </c>
      <c r="AK461" s="5789">
        <v>42857</v>
      </c>
      <c r="AL461" s="5785">
        <v>43045</v>
      </c>
      <c r="AM461" s="5741">
        <v>21000000</v>
      </c>
      <c r="AN461" s="5741">
        <v>7500000</v>
      </c>
      <c r="AO461" s="5574" t="s">
        <v>1567</v>
      </c>
    </row>
    <row r="462" spans="1:41" ht="30" customHeight="1" x14ac:dyDescent="0.2">
      <c r="A462" s="5606" t="s">
        <v>3965</v>
      </c>
      <c r="B462" s="5614" t="s">
        <v>1601</v>
      </c>
      <c r="C462" s="5617" t="s">
        <v>1602</v>
      </c>
      <c r="D462" s="5569">
        <v>237</v>
      </c>
      <c r="E462" s="5597" t="s">
        <v>6715</v>
      </c>
      <c r="F462" s="5570" t="s">
        <v>1604</v>
      </c>
      <c r="G462" s="5648">
        <v>0</v>
      </c>
      <c r="H462" s="5648" t="s">
        <v>0</v>
      </c>
      <c r="I462" s="5648">
        <v>1</v>
      </c>
      <c r="J462" s="5650">
        <v>0.33</v>
      </c>
      <c r="K462" s="5653"/>
      <c r="L462" s="5645"/>
      <c r="M462" s="5685"/>
      <c r="N462" s="5685"/>
      <c r="O462" s="5685"/>
      <c r="P462" s="5685"/>
      <c r="Q462" s="5685"/>
      <c r="R462" s="5685"/>
      <c r="S462" s="5685"/>
      <c r="T462" s="5685"/>
      <c r="U462" s="5731">
        <f>V462+W462+X462+Y462+Z462+AA462+AB462+AC462+AD462+AE462+AF462</f>
        <v>0</v>
      </c>
      <c r="V462" s="5776"/>
      <c r="W462" s="5776"/>
      <c r="X462" s="5776"/>
      <c r="Y462" s="5776"/>
      <c r="Z462" s="5776"/>
      <c r="AA462" s="5776"/>
      <c r="AB462" s="5776"/>
      <c r="AC462" s="5776"/>
      <c r="AD462" s="5776"/>
      <c r="AE462" s="5776"/>
      <c r="AF462" s="5776"/>
      <c r="AG462" s="5594" t="s">
        <v>6069</v>
      </c>
      <c r="AH462" s="5571" t="s">
        <v>6482</v>
      </c>
      <c r="AI462" s="5609">
        <v>2</v>
      </c>
      <c r="AJ462" s="5609">
        <v>1</v>
      </c>
      <c r="AK462" s="5789">
        <v>42921</v>
      </c>
      <c r="AL462" s="5789">
        <v>43098</v>
      </c>
      <c r="AM462" s="5741">
        <v>0</v>
      </c>
      <c r="AN462" s="5741">
        <v>0</v>
      </c>
      <c r="AO462" s="5574" t="s">
        <v>1567</v>
      </c>
    </row>
    <row r="463" spans="1:41" ht="30" customHeight="1" x14ac:dyDescent="0.2">
      <c r="A463" s="5606" t="s">
        <v>3965</v>
      </c>
      <c r="B463" s="5614" t="s">
        <v>1601</v>
      </c>
      <c r="C463" s="5617" t="s">
        <v>1602</v>
      </c>
      <c r="D463" s="5569">
        <v>237</v>
      </c>
      <c r="E463" s="5597" t="s">
        <v>6715</v>
      </c>
      <c r="F463" s="5570" t="s">
        <v>1604</v>
      </c>
      <c r="G463" s="5648"/>
      <c r="H463" s="5648"/>
      <c r="I463" s="5648"/>
      <c r="J463" s="5650"/>
      <c r="K463" s="5653"/>
      <c r="L463" s="5645"/>
      <c r="M463" s="5685"/>
      <c r="N463" s="5685"/>
      <c r="O463" s="5685"/>
      <c r="P463" s="5685"/>
      <c r="Q463" s="5685"/>
      <c r="R463" s="5685"/>
      <c r="S463" s="5685"/>
      <c r="T463" s="5685"/>
      <c r="U463" s="5737"/>
      <c r="V463" s="5776"/>
      <c r="W463" s="5776"/>
      <c r="X463" s="5776"/>
      <c r="Y463" s="5776"/>
      <c r="Z463" s="5776"/>
      <c r="AA463" s="5776"/>
      <c r="AB463" s="5776"/>
      <c r="AC463" s="5776"/>
      <c r="AD463" s="5776"/>
      <c r="AE463" s="5776"/>
      <c r="AF463" s="5776"/>
      <c r="AG463" s="5594" t="s">
        <v>6070</v>
      </c>
      <c r="AH463" s="5571" t="s">
        <v>6410</v>
      </c>
      <c r="AI463" s="5609">
        <v>1</v>
      </c>
      <c r="AJ463" s="5609">
        <v>1</v>
      </c>
      <c r="AK463" s="5789">
        <v>43085</v>
      </c>
      <c r="AL463" s="5789">
        <v>43085</v>
      </c>
      <c r="AM463" s="5744">
        <v>0</v>
      </c>
      <c r="AN463" s="5744">
        <v>0</v>
      </c>
      <c r="AO463" s="5574" t="s">
        <v>1567</v>
      </c>
    </row>
    <row r="464" spans="1:41" ht="30" customHeight="1" x14ac:dyDescent="0.2">
      <c r="A464" s="5606" t="s">
        <v>3965</v>
      </c>
      <c r="B464" s="5614" t="s">
        <v>1601</v>
      </c>
      <c r="C464" s="5617" t="s">
        <v>1602</v>
      </c>
      <c r="D464" s="5569">
        <v>238</v>
      </c>
      <c r="E464" s="5597" t="s">
        <v>3042</v>
      </c>
      <c r="F464" s="5570" t="s">
        <v>3043</v>
      </c>
      <c r="G464" s="5648">
        <v>12</v>
      </c>
      <c r="H464" s="5648" t="s">
        <v>0</v>
      </c>
      <c r="I464" s="5648">
        <v>38</v>
      </c>
      <c r="J464" s="5650">
        <v>5</v>
      </c>
      <c r="K464" s="5689" t="s">
        <v>2524</v>
      </c>
      <c r="L464" s="5645">
        <f>+M464+N464+O464+P464+Q464+R464+S464+T464</f>
        <v>301529187</v>
      </c>
      <c r="M464" s="5686">
        <v>301529187</v>
      </c>
      <c r="N464" s="5686"/>
      <c r="O464" s="5686"/>
      <c r="P464" s="5686"/>
      <c r="Q464" s="5686"/>
      <c r="R464" s="5686"/>
      <c r="S464" s="5686"/>
      <c r="T464" s="5686"/>
      <c r="U464" s="5731">
        <f>V464+W464+X464+Y464+Z464+AA464+AB464+AC464+AD464+AE464+AF464</f>
        <v>300896119</v>
      </c>
      <c r="V464" s="5684">
        <v>300896119</v>
      </c>
      <c r="W464" s="5684"/>
      <c r="X464" s="5684"/>
      <c r="Y464" s="5684"/>
      <c r="Z464" s="5684"/>
      <c r="AA464" s="5684"/>
      <c r="AB464" s="5684"/>
      <c r="AC464" s="5684"/>
      <c r="AD464" s="5684"/>
      <c r="AE464" s="5684"/>
      <c r="AF464" s="5684"/>
      <c r="AG464" s="5580" t="s">
        <v>6071</v>
      </c>
      <c r="AH464" s="5570" t="s">
        <v>2955</v>
      </c>
      <c r="AI464" s="5609">
        <v>100</v>
      </c>
      <c r="AJ464" s="5609">
        <v>100</v>
      </c>
      <c r="AK464" s="5789">
        <v>42810</v>
      </c>
      <c r="AL464" s="5789">
        <v>43095</v>
      </c>
      <c r="AM464" s="5741">
        <v>57261482</v>
      </c>
      <c r="AN464" s="5741">
        <v>56628414</v>
      </c>
      <c r="AO464" s="5574" t="s">
        <v>2511</v>
      </c>
    </row>
    <row r="465" spans="1:41" ht="30" customHeight="1" x14ac:dyDescent="0.2">
      <c r="A465" s="5606" t="s">
        <v>3965</v>
      </c>
      <c r="B465" s="5614" t="s">
        <v>1601</v>
      </c>
      <c r="C465" s="5617" t="s">
        <v>1602</v>
      </c>
      <c r="D465" s="5569">
        <v>238</v>
      </c>
      <c r="E465" s="5597" t="s">
        <v>3042</v>
      </c>
      <c r="F465" s="5570" t="s">
        <v>3043</v>
      </c>
      <c r="G465" s="5648">
        <v>12</v>
      </c>
      <c r="H465" s="5648" t="s">
        <v>0</v>
      </c>
      <c r="I465" s="5648">
        <v>38</v>
      </c>
      <c r="J465" s="5650">
        <v>5</v>
      </c>
      <c r="K465" s="5653"/>
      <c r="L465" s="5645"/>
      <c r="M465" s="5685"/>
      <c r="N465" s="5685"/>
      <c r="O465" s="5685"/>
      <c r="P465" s="5685"/>
      <c r="Q465" s="5685"/>
      <c r="R465" s="5685"/>
      <c r="S465" s="5685"/>
      <c r="T465" s="5685"/>
      <c r="U465" s="5731"/>
      <c r="V465" s="5776"/>
      <c r="W465" s="5776"/>
      <c r="X465" s="5776"/>
      <c r="Y465" s="5776"/>
      <c r="Z465" s="5776"/>
      <c r="AA465" s="5776"/>
      <c r="AB465" s="5776"/>
      <c r="AC465" s="5776"/>
      <c r="AD465" s="5776"/>
      <c r="AE465" s="5776"/>
      <c r="AF465" s="5776"/>
      <c r="AG465" s="5594"/>
      <c r="AH465" s="5570"/>
      <c r="AI465" s="5609"/>
      <c r="AJ465" s="5609"/>
      <c r="AK465" s="5789"/>
      <c r="AL465" s="5789"/>
      <c r="AM465" s="5741">
        <v>20605512</v>
      </c>
      <c r="AN465" s="5741">
        <v>20605512</v>
      </c>
      <c r="AO465" s="5574" t="s">
        <v>2511</v>
      </c>
    </row>
    <row r="466" spans="1:41" ht="30" customHeight="1" x14ac:dyDescent="0.2">
      <c r="A466" s="5606" t="s">
        <v>3965</v>
      </c>
      <c r="B466" s="5614" t="s">
        <v>1601</v>
      </c>
      <c r="C466" s="5617" t="s">
        <v>1602</v>
      </c>
      <c r="D466" s="5569">
        <v>238</v>
      </c>
      <c r="E466" s="5597" t="s">
        <v>3042</v>
      </c>
      <c r="F466" s="5570" t="s">
        <v>3043</v>
      </c>
      <c r="G466" s="5648">
        <v>12</v>
      </c>
      <c r="H466" s="5648" t="s">
        <v>0</v>
      </c>
      <c r="I466" s="5648">
        <v>38</v>
      </c>
      <c r="J466" s="5650">
        <v>5</v>
      </c>
      <c r="K466" s="5653"/>
      <c r="L466" s="5645"/>
      <c r="M466" s="5685"/>
      <c r="N466" s="5685"/>
      <c r="O466" s="5685"/>
      <c r="P466" s="5685"/>
      <c r="Q466" s="5685"/>
      <c r="R466" s="5685"/>
      <c r="S466" s="5685"/>
      <c r="T466" s="5685"/>
      <c r="U466" s="5731"/>
      <c r="V466" s="5776"/>
      <c r="W466" s="5776"/>
      <c r="X466" s="5776"/>
      <c r="Y466" s="5776"/>
      <c r="Z466" s="5776"/>
      <c r="AA466" s="5776"/>
      <c r="AB466" s="5776"/>
      <c r="AC466" s="5776"/>
      <c r="AD466" s="5776"/>
      <c r="AE466" s="5776"/>
      <c r="AF466" s="5776"/>
      <c r="AG466" s="5594"/>
      <c r="AH466" s="5570"/>
      <c r="AI466" s="5609"/>
      <c r="AJ466" s="5609"/>
      <c r="AK466" s="5789"/>
      <c r="AL466" s="5789"/>
      <c r="AM466" s="5741">
        <v>33831300</v>
      </c>
      <c r="AN466" s="5741">
        <v>33831300</v>
      </c>
      <c r="AO466" s="5574" t="s">
        <v>2511</v>
      </c>
    </row>
    <row r="467" spans="1:41" ht="30" customHeight="1" x14ac:dyDescent="0.2">
      <c r="A467" s="5606" t="s">
        <v>3965</v>
      </c>
      <c r="B467" s="5614" t="s">
        <v>1601</v>
      </c>
      <c r="C467" s="5617" t="s">
        <v>1602</v>
      </c>
      <c r="D467" s="5569">
        <v>238</v>
      </c>
      <c r="E467" s="5597" t="s">
        <v>3042</v>
      </c>
      <c r="F467" s="5570" t="s">
        <v>3043</v>
      </c>
      <c r="G467" s="5648">
        <v>12</v>
      </c>
      <c r="H467" s="5648" t="s">
        <v>0</v>
      </c>
      <c r="I467" s="5648">
        <v>38</v>
      </c>
      <c r="J467" s="5650">
        <v>5</v>
      </c>
      <c r="K467" s="5653"/>
      <c r="L467" s="5645"/>
      <c r="M467" s="5685"/>
      <c r="N467" s="5685"/>
      <c r="O467" s="5685"/>
      <c r="P467" s="5685"/>
      <c r="Q467" s="5685"/>
      <c r="R467" s="5685"/>
      <c r="S467" s="5685"/>
      <c r="T467" s="5685"/>
      <c r="U467" s="5731"/>
      <c r="V467" s="5776"/>
      <c r="W467" s="5776"/>
      <c r="X467" s="5776"/>
      <c r="Y467" s="5776"/>
      <c r="Z467" s="5776"/>
      <c r="AA467" s="5776"/>
      <c r="AB467" s="5776"/>
      <c r="AC467" s="5776"/>
      <c r="AD467" s="5776"/>
      <c r="AE467" s="5776"/>
      <c r="AF467" s="5776"/>
      <c r="AG467" s="5594"/>
      <c r="AH467" s="5570"/>
      <c r="AI467" s="5609"/>
      <c r="AJ467" s="5609"/>
      <c r="AK467" s="5789"/>
      <c r="AL467" s="5789"/>
      <c r="AM467" s="5741">
        <v>171467427</v>
      </c>
      <c r="AN467" s="5741">
        <v>171467427</v>
      </c>
      <c r="AO467" s="5574" t="s">
        <v>2511</v>
      </c>
    </row>
    <row r="468" spans="1:41" ht="30" customHeight="1" x14ac:dyDescent="0.2">
      <c r="A468" s="5606" t="s">
        <v>3965</v>
      </c>
      <c r="B468" s="5614" t="s">
        <v>1601</v>
      </c>
      <c r="C468" s="5617" t="s">
        <v>1602</v>
      </c>
      <c r="D468" s="5569">
        <v>238</v>
      </c>
      <c r="E468" s="5597" t="s">
        <v>3042</v>
      </c>
      <c r="F468" s="5570" t="s">
        <v>3043</v>
      </c>
      <c r="G468" s="5648">
        <v>12</v>
      </c>
      <c r="H468" s="5648" t="s">
        <v>0</v>
      </c>
      <c r="I468" s="5648">
        <v>38</v>
      </c>
      <c r="J468" s="5650">
        <v>5</v>
      </c>
      <c r="K468" s="5653"/>
      <c r="L468" s="5645"/>
      <c r="M468" s="5685"/>
      <c r="N468" s="5685"/>
      <c r="O468" s="5685"/>
      <c r="P468" s="5685"/>
      <c r="Q468" s="5685"/>
      <c r="R468" s="5685"/>
      <c r="S468" s="5685"/>
      <c r="T468" s="5685"/>
      <c r="U468" s="5731"/>
      <c r="V468" s="5776"/>
      <c r="W468" s="5776"/>
      <c r="X468" s="5776"/>
      <c r="Y468" s="5776"/>
      <c r="Z468" s="5776"/>
      <c r="AA468" s="5776"/>
      <c r="AB468" s="5776"/>
      <c r="AC468" s="5776"/>
      <c r="AD468" s="5776"/>
      <c r="AE468" s="5776"/>
      <c r="AF468" s="5776"/>
      <c r="AG468" s="5594"/>
      <c r="AH468" s="5570"/>
      <c r="AI468" s="5609"/>
      <c r="AJ468" s="5609"/>
      <c r="AK468" s="5789"/>
      <c r="AL468" s="5789"/>
      <c r="AM468" s="5741">
        <v>18363466</v>
      </c>
      <c r="AN468" s="5741">
        <v>18363466</v>
      </c>
      <c r="AO468" s="5574" t="s">
        <v>2511</v>
      </c>
    </row>
    <row r="469" spans="1:41" ht="30" customHeight="1" x14ac:dyDescent="0.2">
      <c r="A469" s="5606" t="s">
        <v>3965</v>
      </c>
      <c r="B469" s="5614" t="s">
        <v>1601</v>
      </c>
      <c r="C469" s="5617" t="s">
        <v>1602</v>
      </c>
      <c r="D469" s="5569">
        <v>239</v>
      </c>
      <c r="E469" s="5597" t="s">
        <v>1614</v>
      </c>
      <c r="F469" s="5570" t="s">
        <v>1615</v>
      </c>
      <c r="G469" s="5648">
        <v>0</v>
      </c>
      <c r="H469" s="5648" t="s">
        <v>0</v>
      </c>
      <c r="I469" s="5648">
        <v>1</v>
      </c>
      <c r="J469" s="5650">
        <v>0.33</v>
      </c>
      <c r="K469" s="5659"/>
      <c r="L469" s="5645">
        <f t="shared" ref="L469" si="125">+M469+N469+O469+P469+Q469+R469+S469+T469</f>
        <v>63668840</v>
      </c>
      <c r="M469" s="5686">
        <v>63668840</v>
      </c>
      <c r="N469" s="5686"/>
      <c r="O469" s="5686"/>
      <c r="P469" s="5686"/>
      <c r="Q469" s="5686"/>
      <c r="R469" s="5686"/>
      <c r="S469" s="5686"/>
      <c r="T469" s="5686"/>
      <c r="U469" s="5731">
        <f>V469+W469+X469+Y469+Z469+AA469+AB469+AC469+AD469+AE469+AF469</f>
        <v>62517973</v>
      </c>
      <c r="V469" s="5684">
        <v>62517973</v>
      </c>
      <c r="W469" s="5684"/>
      <c r="X469" s="5684"/>
      <c r="Y469" s="5684"/>
      <c r="Z469" s="5684"/>
      <c r="AA469" s="5684"/>
      <c r="AB469" s="5684"/>
      <c r="AC469" s="5684"/>
      <c r="AD469" s="5684"/>
      <c r="AE469" s="5684"/>
      <c r="AF469" s="5684"/>
      <c r="AG469" s="5594" t="s">
        <v>1618</v>
      </c>
      <c r="AH469" s="5570" t="s">
        <v>6483</v>
      </c>
      <c r="AI469" s="5609">
        <v>1</v>
      </c>
      <c r="AJ469" s="5609">
        <v>1</v>
      </c>
      <c r="AK469" s="5785">
        <v>42845</v>
      </c>
      <c r="AL469" s="5785">
        <v>43099</v>
      </c>
      <c r="AM469" s="5741">
        <v>35668840</v>
      </c>
      <c r="AN469" s="5741">
        <v>34517973</v>
      </c>
      <c r="AO469" s="5574" t="s">
        <v>1567</v>
      </c>
    </row>
    <row r="470" spans="1:41" ht="30" customHeight="1" x14ac:dyDescent="0.2">
      <c r="A470" s="5606" t="s">
        <v>3965</v>
      </c>
      <c r="B470" s="5614" t="s">
        <v>1601</v>
      </c>
      <c r="C470" s="5617" t="s">
        <v>1602</v>
      </c>
      <c r="D470" s="5569">
        <v>239</v>
      </c>
      <c r="E470" s="5597" t="s">
        <v>1614</v>
      </c>
      <c r="F470" s="5570" t="s">
        <v>1615</v>
      </c>
      <c r="G470" s="5648">
        <v>0</v>
      </c>
      <c r="H470" s="5648" t="s">
        <v>0</v>
      </c>
      <c r="I470" s="5648">
        <v>1</v>
      </c>
      <c r="J470" s="5650">
        <v>0.33</v>
      </c>
      <c r="K470" s="5653"/>
      <c r="L470" s="5690"/>
      <c r="M470" s="5685"/>
      <c r="N470" s="5685"/>
      <c r="O470" s="5685"/>
      <c r="P470" s="5685"/>
      <c r="Q470" s="5685"/>
      <c r="R470" s="5685"/>
      <c r="S470" s="5685"/>
      <c r="T470" s="5685"/>
      <c r="U470" s="5731">
        <f>V470+W470+X470+Y470+Z470+AA470+AB470+AC470+AD470+AE470+AF470</f>
        <v>0</v>
      </c>
      <c r="V470" s="5776"/>
      <c r="W470" s="5776"/>
      <c r="X470" s="5776"/>
      <c r="Y470" s="5776"/>
      <c r="Z470" s="5776"/>
      <c r="AA470" s="5776"/>
      <c r="AB470" s="5776"/>
      <c r="AC470" s="5776"/>
      <c r="AD470" s="5776"/>
      <c r="AE470" s="5776"/>
      <c r="AF470" s="5776"/>
      <c r="AG470" s="5594" t="s">
        <v>1628</v>
      </c>
      <c r="AH470" s="5570" t="s">
        <v>6484</v>
      </c>
      <c r="AI470" s="5609">
        <v>3500</v>
      </c>
      <c r="AJ470" s="5609">
        <v>1750</v>
      </c>
      <c r="AK470" s="5785">
        <v>42870</v>
      </c>
      <c r="AL470" s="5785">
        <v>43099</v>
      </c>
      <c r="AM470" s="5741">
        <v>28000000</v>
      </c>
      <c r="AN470" s="5741">
        <v>28000000</v>
      </c>
      <c r="AO470" s="5574" t="s">
        <v>1567</v>
      </c>
    </row>
    <row r="471" spans="1:41" ht="30" customHeight="1" x14ac:dyDescent="0.2">
      <c r="A471" s="5606" t="s">
        <v>3965</v>
      </c>
      <c r="B471" s="5614" t="s">
        <v>1601</v>
      </c>
      <c r="C471" s="5617" t="s">
        <v>1602</v>
      </c>
      <c r="D471" s="5569">
        <v>240</v>
      </c>
      <c r="E471" s="5597" t="s">
        <v>1640</v>
      </c>
      <c r="F471" s="5570" t="s">
        <v>1641</v>
      </c>
      <c r="G471" s="5648">
        <v>0</v>
      </c>
      <c r="H471" s="5648" t="s">
        <v>0</v>
      </c>
      <c r="I471" s="5648">
        <v>1</v>
      </c>
      <c r="J471" s="5650">
        <v>0.25</v>
      </c>
      <c r="K471" s="5659"/>
      <c r="L471" s="5645"/>
      <c r="M471" s="5691">
        <v>100000000</v>
      </c>
      <c r="N471" s="5686"/>
      <c r="O471" s="5686"/>
      <c r="P471" s="5686"/>
      <c r="Q471" s="5686"/>
      <c r="R471" s="5686"/>
      <c r="S471" s="5686"/>
      <c r="T471" s="5686"/>
      <c r="U471" s="5731">
        <f>V471+W471+X471+Y471+Z471+AA471+AB471+AC471+AD471+AE471+AF471</f>
        <v>0</v>
      </c>
      <c r="V471" s="5684"/>
      <c r="W471" s="5684"/>
      <c r="X471" s="5684"/>
      <c r="Y471" s="5684"/>
      <c r="Z471" s="5684"/>
      <c r="AA471" s="5684"/>
      <c r="AB471" s="5684"/>
      <c r="AC471" s="5684"/>
      <c r="AD471" s="5684"/>
      <c r="AE471" s="5684"/>
      <c r="AF471" s="5684"/>
      <c r="AG471" s="5571" t="s">
        <v>1642</v>
      </c>
      <c r="AH471" s="5570" t="s">
        <v>6485</v>
      </c>
      <c r="AI471" s="5609">
        <v>1</v>
      </c>
      <c r="AJ471" s="5609">
        <v>1</v>
      </c>
      <c r="AK471" s="5785">
        <v>42856</v>
      </c>
      <c r="AL471" s="5785">
        <v>43099</v>
      </c>
      <c r="AM471" s="5741">
        <v>0</v>
      </c>
      <c r="AN471" s="5741">
        <v>0</v>
      </c>
      <c r="AO471" s="5574" t="s">
        <v>1567</v>
      </c>
    </row>
    <row r="472" spans="1:41" ht="30" customHeight="1" x14ac:dyDescent="0.2">
      <c r="A472" s="5606" t="s">
        <v>3965</v>
      </c>
      <c r="B472" s="5614" t="s">
        <v>1601</v>
      </c>
      <c r="C472" s="5617" t="s">
        <v>1602</v>
      </c>
      <c r="D472" s="5569">
        <v>241</v>
      </c>
      <c r="E472" s="5597" t="s">
        <v>1645</v>
      </c>
      <c r="F472" s="5570" t="s">
        <v>1646</v>
      </c>
      <c r="G472" s="5648">
        <v>0</v>
      </c>
      <c r="H472" s="5648" t="s">
        <v>0</v>
      </c>
      <c r="I472" s="5648">
        <v>8</v>
      </c>
      <c r="J472" s="5650">
        <v>2</v>
      </c>
      <c r="K472" s="5659"/>
      <c r="L472" s="5645">
        <f t="shared" ref="L472:L476" si="126">+M472+N472+O472+P472+Q472+R472+S472+T472</f>
        <v>311301575</v>
      </c>
      <c r="M472" s="5686">
        <v>311301575</v>
      </c>
      <c r="N472" s="5686"/>
      <c r="O472" s="5686"/>
      <c r="P472" s="5686"/>
      <c r="Q472" s="5686"/>
      <c r="R472" s="5686"/>
      <c r="S472" s="5686"/>
      <c r="T472" s="5686"/>
      <c r="U472" s="5731">
        <f>V472+W472+X472+Y472+Z472+AA472+AB472+AC472+AD472+AE472+AF472</f>
        <v>305973737</v>
      </c>
      <c r="V472" s="5684">
        <v>305973737</v>
      </c>
      <c r="W472" s="5684"/>
      <c r="X472" s="5684"/>
      <c r="Y472" s="5684"/>
      <c r="Z472" s="5684"/>
      <c r="AA472" s="5684"/>
      <c r="AB472" s="5684"/>
      <c r="AC472" s="5684"/>
      <c r="AD472" s="5684"/>
      <c r="AE472" s="5684"/>
      <c r="AF472" s="5684"/>
      <c r="AG472" s="5571" t="s">
        <v>1650</v>
      </c>
      <c r="AH472" s="5570" t="s">
        <v>6486</v>
      </c>
      <c r="AI472" s="5609">
        <v>2</v>
      </c>
      <c r="AJ472" s="5609">
        <v>3</v>
      </c>
      <c r="AK472" s="5785">
        <v>42966</v>
      </c>
      <c r="AL472" s="5785">
        <v>43038</v>
      </c>
      <c r="AM472" s="5741">
        <v>0</v>
      </c>
      <c r="AN472" s="5741">
        <v>0</v>
      </c>
      <c r="AO472" s="5574" t="s">
        <v>1567</v>
      </c>
    </row>
    <row r="473" spans="1:41" ht="30" customHeight="1" x14ac:dyDescent="0.2">
      <c r="A473" s="5606" t="s">
        <v>3965</v>
      </c>
      <c r="B473" s="5614" t="s">
        <v>1601</v>
      </c>
      <c r="C473" s="5617" t="s">
        <v>1602</v>
      </c>
      <c r="D473" s="5569">
        <v>241</v>
      </c>
      <c r="E473" s="5597" t="s">
        <v>1645</v>
      </c>
      <c r="F473" s="5570" t="s">
        <v>1646</v>
      </c>
      <c r="G473" s="5648">
        <v>0</v>
      </c>
      <c r="H473" s="5648" t="s">
        <v>0</v>
      </c>
      <c r="I473" s="5648">
        <v>8</v>
      </c>
      <c r="J473" s="5650">
        <v>2</v>
      </c>
      <c r="K473" s="5653"/>
      <c r="L473" s="5645"/>
      <c r="M473" s="5685"/>
      <c r="N473" s="5685"/>
      <c r="O473" s="5685"/>
      <c r="P473" s="5685"/>
      <c r="Q473" s="5685"/>
      <c r="R473" s="5685"/>
      <c r="S473" s="5685"/>
      <c r="T473" s="5685"/>
      <c r="U473" s="5731">
        <f>V473+W473+X473+Y473+Z473+AA473+AB473+AC473+AD473+AE473+AF473</f>
        <v>0</v>
      </c>
      <c r="V473" s="5776"/>
      <c r="W473" s="5776"/>
      <c r="X473" s="5776"/>
      <c r="Y473" s="5776"/>
      <c r="Z473" s="5776"/>
      <c r="AA473" s="5776"/>
      <c r="AB473" s="5776"/>
      <c r="AC473" s="5776"/>
      <c r="AD473" s="5776"/>
      <c r="AE473" s="5776"/>
      <c r="AF473" s="5776"/>
      <c r="AG473" s="5571" t="s">
        <v>6073</v>
      </c>
      <c r="AH473" s="5570" t="s">
        <v>6487</v>
      </c>
      <c r="AI473" s="5609">
        <v>1</v>
      </c>
      <c r="AJ473" s="5609">
        <v>1</v>
      </c>
      <c r="AK473" s="5785">
        <v>43070</v>
      </c>
      <c r="AL473" s="5785">
        <v>43089</v>
      </c>
      <c r="AM473" s="5741">
        <v>311301575</v>
      </c>
      <c r="AN473" s="5741">
        <v>305973737</v>
      </c>
      <c r="AO473" s="5574" t="s">
        <v>1567</v>
      </c>
    </row>
    <row r="474" spans="1:41" ht="30" customHeight="1" x14ac:dyDescent="0.2">
      <c r="A474" s="5606" t="s">
        <v>3965</v>
      </c>
      <c r="B474" s="5614" t="s">
        <v>1601</v>
      </c>
      <c r="C474" s="5617" t="s">
        <v>1602</v>
      </c>
      <c r="D474" s="5569">
        <v>242</v>
      </c>
      <c r="E474" s="5597" t="s">
        <v>1660</v>
      </c>
      <c r="F474" s="5570" t="s">
        <v>1661</v>
      </c>
      <c r="G474" s="5648" t="s">
        <v>165</v>
      </c>
      <c r="H474" s="5648" t="s">
        <v>0</v>
      </c>
      <c r="I474" s="5648">
        <v>15</v>
      </c>
      <c r="J474" s="5650">
        <v>4</v>
      </c>
      <c r="K474" s="5659"/>
      <c r="L474" s="5645"/>
      <c r="M474" s="5686">
        <v>40000000</v>
      </c>
      <c r="N474" s="5686"/>
      <c r="O474" s="5686"/>
      <c r="P474" s="5686"/>
      <c r="Q474" s="5686"/>
      <c r="R474" s="5686"/>
      <c r="S474" s="5686"/>
      <c r="T474" s="5686"/>
      <c r="U474" s="5731">
        <f>V474+W474+X474+Y474+Z474+AA474+AB474+AC474+AD474+AE474+AF474</f>
        <v>0</v>
      </c>
      <c r="V474" s="5684"/>
      <c r="W474" s="5684"/>
      <c r="X474" s="5684"/>
      <c r="Y474" s="5684"/>
      <c r="Z474" s="5684"/>
      <c r="AA474" s="5684"/>
      <c r="AB474" s="5684"/>
      <c r="AC474" s="5684"/>
      <c r="AD474" s="5684"/>
      <c r="AE474" s="5684"/>
      <c r="AF474" s="5684"/>
      <c r="AG474" s="5594" t="s">
        <v>6075</v>
      </c>
      <c r="AH474" s="5570" t="s">
        <v>6711</v>
      </c>
      <c r="AI474" s="5609">
        <v>4</v>
      </c>
      <c r="AJ474" s="5609">
        <v>4</v>
      </c>
      <c r="AK474" s="5785">
        <v>42768</v>
      </c>
      <c r="AL474" s="5785">
        <v>43069</v>
      </c>
      <c r="AM474" s="5741">
        <v>0</v>
      </c>
      <c r="AN474" s="5741">
        <v>0</v>
      </c>
      <c r="AO474" s="5574" t="s">
        <v>1567</v>
      </c>
    </row>
    <row r="475" spans="1:41" ht="30" customHeight="1" x14ac:dyDescent="0.2">
      <c r="A475" s="5606" t="s">
        <v>3965</v>
      </c>
      <c r="B475" s="5614" t="s">
        <v>1601</v>
      </c>
      <c r="C475" s="5617" t="s">
        <v>1602</v>
      </c>
      <c r="D475" s="5569">
        <v>243</v>
      </c>
      <c r="E475" s="5597" t="s">
        <v>1666</v>
      </c>
      <c r="F475" s="5570" t="s">
        <v>1667</v>
      </c>
      <c r="G475" s="5648" t="s">
        <v>165</v>
      </c>
      <c r="H475" s="5648" t="s">
        <v>0</v>
      </c>
      <c r="I475" s="5648">
        <v>2000</v>
      </c>
      <c r="J475" s="5650">
        <v>570</v>
      </c>
      <c r="K475" s="5659"/>
      <c r="L475" s="5645"/>
      <c r="M475" s="5686">
        <v>10000000</v>
      </c>
      <c r="N475" s="5686"/>
      <c r="O475" s="5686"/>
      <c r="P475" s="5686"/>
      <c r="Q475" s="5686"/>
      <c r="R475" s="5686"/>
      <c r="S475" s="5686"/>
      <c r="T475" s="5686"/>
      <c r="U475" s="5731">
        <f>V475+W475+X475+Y475+Z475+AA475+AB475+AC475+AD475+AE475+AF475</f>
        <v>0</v>
      </c>
      <c r="V475" s="5684"/>
      <c r="W475" s="5684"/>
      <c r="X475" s="5684"/>
      <c r="Y475" s="5684"/>
      <c r="Z475" s="5684"/>
      <c r="AA475" s="5684"/>
      <c r="AB475" s="5684"/>
      <c r="AC475" s="5684"/>
      <c r="AD475" s="5684"/>
      <c r="AE475" s="5684"/>
      <c r="AF475" s="5684"/>
      <c r="AG475" s="5594" t="s">
        <v>6076</v>
      </c>
      <c r="AH475" s="5570" t="s">
        <v>6488</v>
      </c>
      <c r="AI475" s="5609">
        <v>570</v>
      </c>
      <c r="AJ475" s="5609">
        <v>1567</v>
      </c>
      <c r="AK475" s="5785">
        <v>42768</v>
      </c>
      <c r="AL475" s="5785">
        <v>43069</v>
      </c>
      <c r="AM475" s="5741">
        <v>0</v>
      </c>
      <c r="AN475" s="5741">
        <v>0</v>
      </c>
      <c r="AO475" s="5574" t="s">
        <v>1567</v>
      </c>
    </row>
    <row r="476" spans="1:41" ht="30" customHeight="1" x14ac:dyDescent="0.2">
      <c r="A476" s="5606" t="s">
        <v>3965</v>
      </c>
      <c r="B476" s="5614" t="s">
        <v>1601</v>
      </c>
      <c r="C476" s="5617" t="s">
        <v>1602</v>
      </c>
      <c r="D476" s="5569">
        <v>244</v>
      </c>
      <c r="E476" s="5597" t="s">
        <v>1672</v>
      </c>
      <c r="F476" s="5570" t="s">
        <v>1673</v>
      </c>
      <c r="G476" s="5648">
        <v>0</v>
      </c>
      <c r="H476" s="5648" t="s">
        <v>0</v>
      </c>
      <c r="I476" s="5648">
        <v>1</v>
      </c>
      <c r="J476" s="5650">
        <v>0.25</v>
      </c>
      <c r="K476" s="5659"/>
      <c r="L476" s="5645">
        <f t="shared" si="126"/>
        <v>50000000</v>
      </c>
      <c r="M476" s="5686">
        <v>50000000</v>
      </c>
      <c r="N476" s="5686"/>
      <c r="O476" s="5686"/>
      <c r="P476" s="5686"/>
      <c r="Q476" s="5686"/>
      <c r="R476" s="5686"/>
      <c r="S476" s="5686"/>
      <c r="T476" s="5686"/>
      <c r="U476" s="5731">
        <f>V476+W476+X476+Y476+Z476+AA476+AB476+AC476+AD476+AE476+AF476</f>
        <v>44315088</v>
      </c>
      <c r="V476" s="5684">
        <v>44315088</v>
      </c>
      <c r="W476" s="5684"/>
      <c r="X476" s="5684"/>
      <c r="Y476" s="5684"/>
      <c r="Z476" s="5684"/>
      <c r="AA476" s="5684"/>
      <c r="AB476" s="5684"/>
      <c r="AC476" s="5684"/>
      <c r="AD476" s="5684"/>
      <c r="AE476" s="5684"/>
      <c r="AF476" s="5684"/>
      <c r="AG476" s="5594" t="s">
        <v>1675</v>
      </c>
      <c r="AH476" s="5571" t="s">
        <v>1676</v>
      </c>
      <c r="AI476" s="5609">
        <v>100</v>
      </c>
      <c r="AJ476" s="5609">
        <v>90</v>
      </c>
      <c r="AK476" s="5785">
        <v>42856</v>
      </c>
      <c r="AL476" s="5785">
        <v>43099</v>
      </c>
      <c r="AM476" s="5741">
        <v>50000000</v>
      </c>
      <c r="AN476" s="5741">
        <v>44315088</v>
      </c>
      <c r="AO476" s="5574" t="s">
        <v>1567</v>
      </c>
    </row>
    <row r="477" spans="1:41" ht="30" customHeight="1" x14ac:dyDescent="0.2">
      <c r="A477" s="5606" t="s">
        <v>3965</v>
      </c>
      <c r="B477" s="5614" t="s">
        <v>1601</v>
      </c>
      <c r="C477" s="5617" t="s">
        <v>1602</v>
      </c>
      <c r="D477" s="5569">
        <v>244</v>
      </c>
      <c r="E477" s="5597" t="s">
        <v>1672</v>
      </c>
      <c r="F477" s="5570" t="s">
        <v>1673</v>
      </c>
      <c r="G477" s="5648">
        <v>0</v>
      </c>
      <c r="H477" s="5648" t="s">
        <v>0</v>
      </c>
      <c r="I477" s="5648">
        <v>1</v>
      </c>
      <c r="J477" s="5650">
        <v>0.25</v>
      </c>
      <c r="K477" s="5653"/>
      <c r="L477" s="5645"/>
      <c r="M477" s="5685"/>
      <c r="N477" s="5685"/>
      <c r="O477" s="5685"/>
      <c r="P477" s="5685"/>
      <c r="Q477" s="5685"/>
      <c r="R477" s="5685"/>
      <c r="S477" s="5685"/>
      <c r="T477" s="5685"/>
      <c r="U477" s="5731">
        <f>V477+W477+X477+Y477+Z477+AA477+AB477+AC477+AD477+AE477+AF477</f>
        <v>0</v>
      </c>
      <c r="V477" s="5776"/>
      <c r="W477" s="5776"/>
      <c r="X477" s="5776"/>
      <c r="Y477" s="5776"/>
      <c r="Z477" s="5776"/>
      <c r="AA477" s="5776"/>
      <c r="AB477" s="5776"/>
      <c r="AC477" s="5776"/>
      <c r="AD477" s="5776"/>
      <c r="AE477" s="5776"/>
      <c r="AF477" s="5776"/>
      <c r="AG477" s="5594" t="s">
        <v>1685</v>
      </c>
      <c r="AH477" s="5571" t="s">
        <v>378</v>
      </c>
      <c r="AI477" s="5609">
        <v>1</v>
      </c>
      <c r="AJ477" s="5609">
        <v>1</v>
      </c>
      <c r="AK477" s="5789">
        <v>43009</v>
      </c>
      <c r="AL477" s="5789">
        <v>43040</v>
      </c>
      <c r="AM477" s="5741">
        <v>0</v>
      </c>
      <c r="AN477" s="5741">
        <v>0</v>
      </c>
      <c r="AO477" s="5574" t="s">
        <v>1567</v>
      </c>
    </row>
    <row r="478" spans="1:41" s="19" customFormat="1" ht="30" customHeight="1" x14ac:dyDescent="0.25">
      <c r="A478" s="5606" t="s">
        <v>3965</v>
      </c>
      <c r="B478" s="5619" t="s">
        <v>153</v>
      </c>
      <c r="C478" s="5615" t="s">
        <v>152</v>
      </c>
      <c r="D478" s="5569">
        <v>245</v>
      </c>
      <c r="E478" s="5597" t="s">
        <v>6572</v>
      </c>
      <c r="F478" s="5570" t="s">
        <v>5305</v>
      </c>
      <c r="G478" s="5591" t="s">
        <v>165</v>
      </c>
      <c r="H478" s="5591" t="s">
        <v>1</v>
      </c>
      <c r="I478" s="5611">
        <v>100</v>
      </c>
      <c r="J478" s="5650">
        <v>100</v>
      </c>
      <c r="K478" s="5659"/>
      <c r="L478" s="5645"/>
      <c r="M478" s="5686"/>
      <c r="N478" s="5686"/>
      <c r="O478" s="5686"/>
      <c r="P478" s="5686"/>
      <c r="Q478" s="5686"/>
      <c r="R478" s="5686"/>
      <c r="S478" s="5686"/>
      <c r="T478" s="5686"/>
      <c r="U478" s="5730">
        <f t="shared" ref="U478:U483" si="127">V478+W478+X478+Y478+Z478+AA478+AB478+AC478</f>
        <v>0</v>
      </c>
      <c r="V478" s="5684"/>
      <c r="W478" s="5684"/>
      <c r="X478" s="5684"/>
      <c r="Y478" s="5684"/>
      <c r="Z478" s="5684"/>
      <c r="AA478" s="5684"/>
      <c r="AB478" s="5684"/>
      <c r="AC478" s="5684"/>
      <c r="AD478" s="5684"/>
      <c r="AE478" s="5684"/>
      <c r="AF478" s="5684"/>
      <c r="AG478" s="5594" t="s">
        <v>6016</v>
      </c>
      <c r="AH478" s="5594" t="s">
        <v>6017</v>
      </c>
      <c r="AI478" s="5611">
        <v>100</v>
      </c>
      <c r="AJ478" s="5611">
        <v>100</v>
      </c>
      <c r="AK478" s="5786">
        <v>42737</v>
      </c>
      <c r="AL478" s="5786">
        <v>43100</v>
      </c>
      <c r="AM478" s="5744">
        <v>0</v>
      </c>
      <c r="AN478" s="5744">
        <v>0</v>
      </c>
      <c r="AO478" s="5574" t="s">
        <v>5218</v>
      </c>
    </row>
    <row r="479" spans="1:41" s="19" customFormat="1" ht="30" customHeight="1" x14ac:dyDescent="0.25">
      <c r="A479" s="5606" t="s">
        <v>3965</v>
      </c>
      <c r="B479" s="5619" t="s">
        <v>153</v>
      </c>
      <c r="C479" s="5615" t="s">
        <v>152</v>
      </c>
      <c r="D479" s="5569">
        <v>246</v>
      </c>
      <c r="E479" s="5597" t="s">
        <v>5307</v>
      </c>
      <c r="F479" s="5570" t="s">
        <v>5308</v>
      </c>
      <c r="G479" s="5591">
        <v>16788</v>
      </c>
      <c r="H479" s="5591" t="s">
        <v>0</v>
      </c>
      <c r="I479" s="5591">
        <v>1212</v>
      </c>
      <c r="J479" s="5650">
        <v>303</v>
      </c>
      <c r="K479" s="5659"/>
      <c r="L479" s="5645"/>
      <c r="M479" s="5686"/>
      <c r="N479" s="5686"/>
      <c r="O479" s="5686"/>
      <c r="P479" s="5686"/>
      <c r="Q479" s="5686"/>
      <c r="R479" s="5686"/>
      <c r="S479" s="5686"/>
      <c r="T479" s="5686"/>
      <c r="U479" s="5730">
        <f t="shared" si="127"/>
        <v>0</v>
      </c>
      <c r="V479" s="5684"/>
      <c r="W479" s="5684"/>
      <c r="X479" s="5684"/>
      <c r="Y479" s="5684"/>
      <c r="Z479" s="5684"/>
      <c r="AA479" s="5684"/>
      <c r="AB479" s="5684"/>
      <c r="AC479" s="5684"/>
      <c r="AD479" s="5684"/>
      <c r="AE479" s="5684"/>
      <c r="AF479" s="5684"/>
      <c r="AG479" s="5594" t="s">
        <v>5309</v>
      </c>
      <c r="AH479" s="5594" t="s">
        <v>5310</v>
      </c>
      <c r="AI479" s="5671">
        <v>100</v>
      </c>
      <c r="AJ479" s="5671">
        <v>50</v>
      </c>
      <c r="AK479" s="5786">
        <v>42736</v>
      </c>
      <c r="AL479" s="5786">
        <v>43100</v>
      </c>
      <c r="AM479" s="5744">
        <v>0</v>
      </c>
      <c r="AN479" s="5744">
        <v>0</v>
      </c>
      <c r="AO479" s="5574" t="s">
        <v>5218</v>
      </c>
    </row>
    <row r="480" spans="1:41" s="19" customFormat="1" ht="30" customHeight="1" x14ac:dyDescent="0.25">
      <c r="A480" s="5606" t="s">
        <v>3965</v>
      </c>
      <c r="B480" s="5619" t="s">
        <v>153</v>
      </c>
      <c r="C480" s="5615" t="s">
        <v>152</v>
      </c>
      <c r="D480" s="5569">
        <v>247</v>
      </c>
      <c r="E480" s="5597" t="s">
        <v>6573</v>
      </c>
      <c r="F480" s="5570" t="s">
        <v>6574</v>
      </c>
      <c r="G480" s="5591">
        <v>5020</v>
      </c>
      <c r="H480" s="5591" t="s">
        <v>0</v>
      </c>
      <c r="I480" s="5591">
        <v>400</v>
      </c>
      <c r="J480" s="5650">
        <v>100</v>
      </c>
      <c r="K480" s="5659"/>
      <c r="L480" s="5645">
        <f t="shared" ref="L480:L481" si="128">+M480+N480+O480+P480+Q480+R480+S480+T480</f>
        <v>3243350709</v>
      </c>
      <c r="M480" s="5686">
        <v>3243350709</v>
      </c>
      <c r="N480" s="5686"/>
      <c r="O480" s="5686"/>
      <c r="P480" s="5686"/>
      <c r="Q480" s="5686"/>
      <c r="R480" s="5686"/>
      <c r="S480" s="5686"/>
      <c r="T480" s="5686"/>
      <c r="U480" s="5730">
        <f t="shared" si="127"/>
        <v>3229763931</v>
      </c>
      <c r="V480" s="5684">
        <v>3229763931</v>
      </c>
      <c r="W480" s="5684"/>
      <c r="X480" s="5684"/>
      <c r="Y480" s="5684"/>
      <c r="Z480" s="5684"/>
      <c r="AA480" s="5684"/>
      <c r="AB480" s="5684"/>
      <c r="AC480" s="5684"/>
      <c r="AD480" s="5684"/>
      <c r="AE480" s="5684"/>
      <c r="AF480" s="5684"/>
      <c r="AG480" s="5579" t="s">
        <v>6636</v>
      </c>
      <c r="AH480" s="5579" t="s">
        <v>5314</v>
      </c>
      <c r="AI480" s="5611">
        <v>100</v>
      </c>
      <c r="AJ480" s="5611">
        <v>100</v>
      </c>
      <c r="AK480" s="5786">
        <v>42767</v>
      </c>
      <c r="AL480" s="5786">
        <v>43100</v>
      </c>
      <c r="AM480" s="5744">
        <v>3243350709</v>
      </c>
      <c r="AN480" s="5744">
        <v>3229763931</v>
      </c>
      <c r="AO480" s="5574" t="s">
        <v>5218</v>
      </c>
    </row>
    <row r="481" spans="1:41" s="19" customFormat="1" ht="30" customHeight="1" x14ac:dyDescent="0.25">
      <c r="A481" s="5606" t="s">
        <v>3965</v>
      </c>
      <c r="B481" s="5619" t="s">
        <v>153</v>
      </c>
      <c r="C481" s="5615" t="s">
        <v>152</v>
      </c>
      <c r="D481" s="5569">
        <v>248</v>
      </c>
      <c r="E481" s="5597" t="s">
        <v>5316</v>
      </c>
      <c r="F481" s="5570" t="s">
        <v>6575</v>
      </c>
      <c r="G481" s="5591">
        <v>0</v>
      </c>
      <c r="H481" s="5591" t="s">
        <v>0</v>
      </c>
      <c r="I481" s="5591">
        <v>1</v>
      </c>
      <c r="J481" s="5650"/>
      <c r="K481" s="5659"/>
      <c r="L481" s="5645">
        <f t="shared" si="128"/>
        <v>0</v>
      </c>
      <c r="M481" s="5686"/>
      <c r="N481" s="5686"/>
      <c r="O481" s="5686"/>
      <c r="P481" s="5686"/>
      <c r="Q481" s="5686"/>
      <c r="R481" s="5686"/>
      <c r="S481" s="5686"/>
      <c r="T481" s="5686"/>
      <c r="U481" s="5730">
        <f t="shared" si="127"/>
        <v>0</v>
      </c>
      <c r="V481" s="5684"/>
      <c r="W481" s="5684"/>
      <c r="X481" s="5684"/>
      <c r="Y481" s="5684"/>
      <c r="Z481" s="5684"/>
      <c r="AA481" s="5684"/>
      <c r="AB481" s="5684"/>
      <c r="AC481" s="5684"/>
      <c r="AD481" s="5684"/>
      <c r="AE481" s="5684"/>
      <c r="AF481" s="5684"/>
      <c r="AG481" s="5594" t="s">
        <v>6077</v>
      </c>
      <c r="AH481" s="5594" t="s">
        <v>5310</v>
      </c>
      <c r="AI481" s="5671">
        <v>100</v>
      </c>
      <c r="AJ481" s="5671">
        <v>50</v>
      </c>
      <c r="AK481" s="5786">
        <v>42736</v>
      </c>
      <c r="AL481" s="5786">
        <v>43100</v>
      </c>
      <c r="AM481" s="5744">
        <v>0</v>
      </c>
      <c r="AN481" s="5744">
        <v>0</v>
      </c>
      <c r="AO481" s="5574" t="s">
        <v>5218</v>
      </c>
    </row>
    <row r="482" spans="1:41" s="19" customFormat="1" ht="30" customHeight="1" x14ac:dyDescent="0.25">
      <c r="A482" s="5606" t="s">
        <v>3965</v>
      </c>
      <c r="B482" s="5619" t="s">
        <v>153</v>
      </c>
      <c r="C482" s="5615" t="s">
        <v>152</v>
      </c>
      <c r="D482" s="5569">
        <v>249</v>
      </c>
      <c r="E482" s="5597" t="s">
        <v>4113</v>
      </c>
      <c r="F482" s="5570" t="s">
        <v>4114</v>
      </c>
      <c r="G482" s="5648">
        <v>0</v>
      </c>
      <c r="H482" s="5648" t="s">
        <v>0</v>
      </c>
      <c r="I482" s="5648">
        <v>4</v>
      </c>
      <c r="J482" s="5672">
        <v>1</v>
      </c>
      <c r="K482" s="5659"/>
      <c r="L482" s="5673">
        <f t="shared" ref="L482:L483" si="129">+M482+N482+O482+P482+Q482+R482+S482+T482</f>
        <v>0</v>
      </c>
      <c r="M482" s="5686"/>
      <c r="N482" s="5686"/>
      <c r="O482" s="5686"/>
      <c r="P482" s="5686"/>
      <c r="Q482" s="5686"/>
      <c r="R482" s="5686"/>
      <c r="S482" s="5686"/>
      <c r="T482" s="5686"/>
      <c r="U482" s="5733">
        <f t="shared" si="127"/>
        <v>0</v>
      </c>
      <c r="V482" s="5684"/>
      <c r="W482" s="5684"/>
      <c r="X482" s="5684"/>
      <c r="Y482" s="5684"/>
      <c r="Z482" s="5684"/>
      <c r="AA482" s="5684"/>
      <c r="AB482" s="5684"/>
      <c r="AC482" s="5684"/>
      <c r="AD482" s="5684"/>
      <c r="AE482" s="5684"/>
      <c r="AF482" s="5684"/>
      <c r="AG482" s="5594" t="s">
        <v>4115</v>
      </c>
      <c r="AH482" s="5570" t="s">
        <v>4116</v>
      </c>
      <c r="AI482" s="5601">
        <v>1</v>
      </c>
      <c r="AJ482" s="5601">
        <v>0</v>
      </c>
      <c r="AK482" s="5788">
        <v>42870</v>
      </c>
      <c r="AL482" s="5788">
        <v>43054</v>
      </c>
      <c r="AM482" s="5744">
        <v>0</v>
      </c>
      <c r="AN482" s="5744">
        <v>0</v>
      </c>
      <c r="AO482" s="5574" t="s">
        <v>3944</v>
      </c>
    </row>
    <row r="483" spans="1:41" s="19" customFormat="1" ht="30" customHeight="1" x14ac:dyDescent="0.25">
      <c r="A483" s="5606" t="s">
        <v>3965</v>
      </c>
      <c r="B483" s="5619" t="s">
        <v>153</v>
      </c>
      <c r="C483" s="5615" t="s">
        <v>152</v>
      </c>
      <c r="D483" s="5569">
        <v>250</v>
      </c>
      <c r="E483" s="5597" t="s">
        <v>4117</v>
      </c>
      <c r="F483" s="5570" t="s">
        <v>75</v>
      </c>
      <c r="G483" s="5648">
        <v>0</v>
      </c>
      <c r="H483" s="5648" t="s">
        <v>0</v>
      </c>
      <c r="I483" s="5648">
        <v>1</v>
      </c>
      <c r="J483" s="5672">
        <v>0.33</v>
      </c>
      <c r="K483" s="5659"/>
      <c r="L483" s="5673">
        <f t="shared" si="129"/>
        <v>0</v>
      </c>
      <c r="M483" s="5686"/>
      <c r="N483" s="5686"/>
      <c r="O483" s="5686"/>
      <c r="P483" s="5686"/>
      <c r="Q483" s="5686"/>
      <c r="R483" s="5686"/>
      <c r="S483" s="5686"/>
      <c r="T483" s="5686"/>
      <c r="U483" s="5733">
        <f t="shared" si="127"/>
        <v>0</v>
      </c>
      <c r="V483" s="5684"/>
      <c r="W483" s="5684"/>
      <c r="X483" s="5684"/>
      <c r="Y483" s="5684"/>
      <c r="Z483" s="5684"/>
      <c r="AA483" s="5684"/>
      <c r="AB483" s="5684"/>
      <c r="AC483" s="5684"/>
      <c r="AD483" s="5684"/>
      <c r="AE483" s="5684"/>
      <c r="AF483" s="5684"/>
      <c r="AG483" s="5594" t="s">
        <v>4118</v>
      </c>
      <c r="AH483" s="5570" t="s">
        <v>4119</v>
      </c>
      <c r="AI483" s="5601">
        <v>100</v>
      </c>
      <c r="AJ483" s="5601">
        <v>0</v>
      </c>
      <c r="AK483" s="5788">
        <v>42870</v>
      </c>
      <c r="AL483" s="5788">
        <v>43054</v>
      </c>
      <c r="AM483" s="5744">
        <v>0</v>
      </c>
      <c r="AN483" s="5744">
        <v>0</v>
      </c>
      <c r="AO483" s="5574" t="s">
        <v>3944</v>
      </c>
    </row>
    <row r="484" spans="1:41" ht="30" customHeight="1" x14ac:dyDescent="0.2">
      <c r="A484" s="5606" t="s">
        <v>3965</v>
      </c>
      <c r="B484" s="5619" t="s">
        <v>153</v>
      </c>
      <c r="C484" s="5615" t="s">
        <v>152</v>
      </c>
      <c r="D484" s="5569">
        <v>251</v>
      </c>
      <c r="E484" s="5597" t="s">
        <v>76</v>
      </c>
      <c r="F484" s="5570" t="s">
        <v>75</v>
      </c>
      <c r="G484" s="5648">
        <v>0</v>
      </c>
      <c r="H484" s="5648" t="s">
        <v>0</v>
      </c>
      <c r="I484" s="5648">
        <v>1</v>
      </c>
      <c r="J484" s="5644">
        <v>0.33</v>
      </c>
      <c r="K484" s="5659"/>
      <c r="L484" s="5645">
        <f t="shared" si="115"/>
        <v>0</v>
      </c>
      <c r="M484" s="5646"/>
      <c r="N484" s="5646"/>
      <c r="O484" s="5646"/>
      <c r="P484" s="5646"/>
      <c r="Q484" s="5646"/>
      <c r="R484" s="5646"/>
      <c r="S484" s="5646"/>
      <c r="T484" s="5646"/>
      <c r="U484" s="5730">
        <f t="shared" ref="U484" si="130">SUBTOTAL(9,V484:AC484)</f>
        <v>0</v>
      </c>
      <c r="V484" s="5647"/>
      <c r="W484" s="5647"/>
      <c r="X484" s="5647"/>
      <c r="Y484" s="5647"/>
      <c r="Z484" s="5647"/>
      <c r="AA484" s="5647"/>
      <c r="AB484" s="5647"/>
      <c r="AC484" s="5647"/>
      <c r="AD484" s="5684"/>
      <c r="AE484" s="5684"/>
      <c r="AF484" s="5684"/>
      <c r="AG484" s="5594"/>
      <c r="AH484" s="5594"/>
      <c r="AI484" s="5671"/>
      <c r="AJ484" s="5671"/>
      <c r="AK484" s="5789"/>
      <c r="AL484" s="5789"/>
      <c r="AM484" s="5741">
        <v>0</v>
      </c>
      <c r="AN484" s="5741">
        <v>0</v>
      </c>
      <c r="AO484" s="5574" t="s">
        <v>134</v>
      </c>
    </row>
    <row r="485" spans="1:41" s="19" customFormat="1" ht="30" customHeight="1" x14ac:dyDescent="0.25">
      <c r="A485" s="5606" t="s">
        <v>3965</v>
      </c>
      <c r="B485" s="5614" t="s">
        <v>5319</v>
      </c>
      <c r="C485" s="5617" t="s">
        <v>5320</v>
      </c>
      <c r="D485" s="5569">
        <v>252</v>
      </c>
      <c r="E485" s="5597" t="s">
        <v>5703</v>
      </c>
      <c r="F485" s="5570" t="s">
        <v>5704</v>
      </c>
      <c r="G485" s="5591">
        <v>0</v>
      </c>
      <c r="H485" s="5591" t="s">
        <v>1</v>
      </c>
      <c r="I485" s="5591">
        <v>1</v>
      </c>
      <c r="J485" s="5650">
        <v>1</v>
      </c>
      <c r="K485" s="5659"/>
      <c r="L485" s="5645">
        <f>+M485+N485+O485+P485+Q485+R485+S485+T485</f>
        <v>57000000</v>
      </c>
      <c r="M485" s="5686">
        <v>57000000</v>
      </c>
      <c r="N485" s="5686"/>
      <c r="O485" s="5686"/>
      <c r="P485" s="5686"/>
      <c r="Q485" s="5686"/>
      <c r="R485" s="5686"/>
      <c r="S485" s="5686"/>
      <c r="T485" s="5686"/>
      <c r="U485" s="5697">
        <f>V485+W485+X485+Y485+Z485+AA485+AB485+AC485</f>
        <v>50544247</v>
      </c>
      <c r="V485" s="5684">
        <v>50544247</v>
      </c>
      <c r="W485" s="5684"/>
      <c r="X485" s="5684"/>
      <c r="Y485" s="5684"/>
      <c r="Z485" s="5684"/>
      <c r="AA485" s="5684"/>
      <c r="AB485" s="5684"/>
      <c r="AC485" s="5684"/>
      <c r="AD485" s="5684"/>
      <c r="AE485" s="5684"/>
      <c r="AF485" s="5684"/>
      <c r="AG485" s="5594" t="s">
        <v>6078</v>
      </c>
      <c r="AH485" s="5571" t="s">
        <v>4703</v>
      </c>
      <c r="AI485" s="5609">
        <v>100</v>
      </c>
      <c r="AJ485" s="5609">
        <v>100</v>
      </c>
      <c r="AK485" s="5789">
        <v>42826</v>
      </c>
      <c r="AL485" s="5789">
        <v>42886</v>
      </c>
      <c r="AM485" s="5744">
        <v>10000000</v>
      </c>
      <c r="AN485" s="5743">
        <v>3844247</v>
      </c>
      <c r="AO485" s="5574" t="s">
        <v>5709</v>
      </c>
    </row>
    <row r="486" spans="1:41" s="19" customFormat="1" ht="30" customHeight="1" x14ac:dyDescent="0.25">
      <c r="A486" s="5606" t="s">
        <v>3965</v>
      </c>
      <c r="B486" s="5614" t="s">
        <v>5319</v>
      </c>
      <c r="C486" s="5617" t="s">
        <v>5320</v>
      </c>
      <c r="D486" s="5569">
        <v>252</v>
      </c>
      <c r="E486" s="5597" t="s">
        <v>5703</v>
      </c>
      <c r="F486" s="5570" t="s">
        <v>5704</v>
      </c>
      <c r="G486" s="5591">
        <v>0</v>
      </c>
      <c r="H486" s="5591" t="s">
        <v>1</v>
      </c>
      <c r="I486" s="5591">
        <v>1</v>
      </c>
      <c r="J486" s="5650">
        <v>1</v>
      </c>
      <c r="K486" s="5653"/>
      <c r="L486" s="5645"/>
      <c r="M486" s="5685"/>
      <c r="N486" s="5685"/>
      <c r="O486" s="5685"/>
      <c r="P486" s="5685"/>
      <c r="Q486" s="5685"/>
      <c r="R486" s="5685"/>
      <c r="S486" s="5685"/>
      <c r="T486" s="5685"/>
      <c r="U486" s="5697"/>
      <c r="V486" s="5684"/>
      <c r="W486" s="5684"/>
      <c r="X486" s="5684"/>
      <c r="Y486" s="5684"/>
      <c r="Z486" s="5684"/>
      <c r="AA486" s="5684"/>
      <c r="AB486" s="5684"/>
      <c r="AC486" s="5684"/>
      <c r="AD486" s="5684"/>
      <c r="AE486" s="5684"/>
      <c r="AF486" s="5684"/>
      <c r="AG486" s="5594" t="s">
        <v>6079</v>
      </c>
      <c r="AH486" s="5571" t="s">
        <v>2390</v>
      </c>
      <c r="AI486" s="5609">
        <v>100</v>
      </c>
      <c r="AJ486" s="5609">
        <v>100</v>
      </c>
      <c r="AK486" s="5789">
        <v>42881</v>
      </c>
      <c r="AL486" s="5789">
        <v>43094</v>
      </c>
      <c r="AM486" s="5744">
        <v>25500000</v>
      </c>
      <c r="AN486" s="5741">
        <v>25200000</v>
      </c>
      <c r="AO486" s="5574" t="s">
        <v>5709</v>
      </c>
    </row>
    <row r="487" spans="1:41" s="19" customFormat="1" ht="30" customHeight="1" x14ac:dyDescent="0.25">
      <c r="A487" s="5606" t="s">
        <v>3965</v>
      </c>
      <c r="B487" s="5614" t="s">
        <v>5319</v>
      </c>
      <c r="C487" s="5617" t="s">
        <v>5320</v>
      </c>
      <c r="D487" s="5569">
        <v>252</v>
      </c>
      <c r="E487" s="5597" t="s">
        <v>5703</v>
      </c>
      <c r="F487" s="5570" t="s">
        <v>5704</v>
      </c>
      <c r="G487" s="5591">
        <v>0</v>
      </c>
      <c r="H487" s="5591" t="s">
        <v>1</v>
      </c>
      <c r="I487" s="5591">
        <v>1</v>
      </c>
      <c r="J487" s="5650">
        <v>1</v>
      </c>
      <c r="K487" s="5653"/>
      <c r="L487" s="5645"/>
      <c r="M487" s="5685"/>
      <c r="N487" s="5685"/>
      <c r="O487" s="5685"/>
      <c r="P487" s="5685"/>
      <c r="Q487" s="5685"/>
      <c r="R487" s="5685"/>
      <c r="S487" s="5685"/>
      <c r="T487" s="5685"/>
      <c r="U487" s="5697">
        <f t="shared" ref="U487:U510" si="131">V487+W487+X487+Y487+Z487+AA487+AB487+AC487</f>
        <v>0</v>
      </c>
      <c r="V487" s="5776"/>
      <c r="W487" s="5776"/>
      <c r="X487" s="5776"/>
      <c r="Y487" s="5776"/>
      <c r="Z487" s="5776"/>
      <c r="AA487" s="5776"/>
      <c r="AB487" s="5776"/>
      <c r="AC487" s="5776"/>
      <c r="AD487" s="5776"/>
      <c r="AE487" s="5776"/>
      <c r="AF487" s="5776"/>
      <c r="AG487" s="5594" t="s">
        <v>6080</v>
      </c>
      <c r="AH487" s="5571" t="s">
        <v>5718</v>
      </c>
      <c r="AI487" s="5609">
        <v>1</v>
      </c>
      <c r="AJ487" s="5609">
        <v>0.2</v>
      </c>
      <c r="AK487" s="5789">
        <v>42786</v>
      </c>
      <c r="AL487" s="5789">
        <v>43059</v>
      </c>
      <c r="AM487" s="5744">
        <v>8500000</v>
      </c>
      <c r="AN487" s="5741">
        <v>8500000</v>
      </c>
      <c r="AO487" s="5574" t="s">
        <v>5709</v>
      </c>
    </row>
    <row r="488" spans="1:41" s="19" customFormat="1" ht="30" customHeight="1" x14ac:dyDescent="0.25">
      <c r="A488" s="5606" t="s">
        <v>3965</v>
      </c>
      <c r="B488" s="5614" t="s">
        <v>5319</v>
      </c>
      <c r="C488" s="5617" t="s">
        <v>5320</v>
      </c>
      <c r="D488" s="5569">
        <v>252</v>
      </c>
      <c r="E488" s="5597" t="s">
        <v>5703</v>
      </c>
      <c r="F488" s="5570" t="s">
        <v>5704</v>
      </c>
      <c r="G488" s="5591">
        <v>0</v>
      </c>
      <c r="H488" s="5591" t="s">
        <v>1</v>
      </c>
      <c r="I488" s="5591">
        <v>1</v>
      </c>
      <c r="J488" s="5650">
        <v>1</v>
      </c>
      <c r="K488" s="5653"/>
      <c r="L488" s="5645"/>
      <c r="M488" s="5685"/>
      <c r="N488" s="5685"/>
      <c r="O488" s="5685"/>
      <c r="P488" s="5685"/>
      <c r="Q488" s="5685"/>
      <c r="R488" s="5685"/>
      <c r="S488" s="5685"/>
      <c r="T488" s="5685"/>
      <c r="U488" s="5697"/>
      <c r="V488" s="5776"/>
      <c r="W488" s="5776"/>
      <c r="X488" s="5776"/>
      <c r="Y488" s="5776"/>
      <c r="Z488" s="5776"/>
      <c r="AA488" s="5776"/>
      <c r="AB488" s="5776"/>
      <c r="AC488" s="5776"/>
      <c r="AD488" s="5776"/>
      <c r="AE488" s="5776"/>
      <c r="AF488" s="5776"/>
      <c r="AG488" s="5594" t="s">
        <v>6081</v>
      </c>
      <c r="AH488" s="5571" t="s">
        <v>2390</v>
      </c>
      <c r="AI488" s="5609">
        <v>100</v>
      </c>
      <c r="AJ488" s="5609">
        <v>100</v>
      </c>
      <c r="AK488" s="5789">
        <v>42941</v>
      </c>
      <c r="AL488" s="5789">
        <v>43095</v>
      </c>
      <c r="AM488" s="5744">
        <v>13000000</v>
      </c>
      <c r="AN488" s="5744">
        <v>13000000</v>
      </c>
      <c r="AO488" s="5574" t="s">
        <v>5709</v>
      </c>
    </row>
    <row r="489" spans="1:41" s="19" customFormat="1" ht="30" customHeight="1" x14ac:dyDescent="0.25">
      <c r="A489" s="5606" t="s">
        <v>3965</v>
      </c>
      <c r="B489" s="5614" t="s">
        <v>5319</v>
      </c>
      <c r="C489" s="5617" t="s">
        <v>5320</v>
      </c>
      <c r="D489" s="5569">
        <v>253</v>
      </c>
      <c r="E489" s="5597" t="s">
        <v>5728</v>
      </c>
      <c r="F489" s="5570" t="s">
        <v>5729</v>
      </c>
      <c r="G489" s="5591">
        <v>1</v>
      </c>
      <c r="H489" s="5591" t="s">
        <v>1</v>
      </c>
      <c r="I489" s="5591">
        <v>1</v>
      </c>
      <c r="J489" s="5650">
        <v>1</v>
      </c>
      <c r="K489" s="5659"/>
      <c r="L489" s="5645">
        <f>+M489+N489+O489+P489+Q489+R489+S489+T489</f>
        <v>671000000</v>
      </c>
      <c r="M489" s="5686">
        <v>671000000</v>
      </c>
      <c r="N489" s="5686"/>
      <c r="O489" s="5686"/>
      <c r="P489" s="5686"/>
      <c r="Q489" s="5686"/>
      <c r="R489" s="5686"/>
      <c r="S489" s="5686"/>
      <c r="T489" s="5686"/>
      <c r="U489" s="5738">
        <f>SUM(V489:AF489)</f>
        <v>606070557.62</v>
      </c>
      <c r="V489" s="5684">
        <v>606070557.62</v>
      </c>
      <c r="W489" s="5684"/>
      <c r="X489" s="5684"/>
      <c r="Y489" s="5684"/>
      <c r="Z489" s="5684"/>
      <c r="AA489" s="5684"/>
      <c r="AB489" s="5684"/>
      <c r="AC489" s="5684"/>
      <c r="AD489" s="5684"/>
      <c r="AE489" s="5611"/>
      <c r="AF489" s="5611"/>
      <c r="AG489" s="5594" t="s">
        <v>5731</v>
      </c>
      <c r="AH489" s="5571" t="s">
        <v>5718</v>
      </c>
      <c r="AI489" s="5609">
        <v>1</v>
      </c>
      <c r="AJ489" s="5609">
        <v>0.2</v>
      </c>
      <c r="AK489" s="5789">
        <v>42786</v>
      </c>
      <c r="AL489" s="5789">
        <v>43059</v>
      </c>
      <c r="AM489" s="5744">
        <v>7000000</v>
      </c>
      <c r="AN489" s="5741">
        <v>7000000</v>
      </c>
      <c r="AO489" s="5574" t="s">
        <v>5709</v>
      </c>
    </row>
    <row r="490" spans="1:41" s="19" customFormat="1" ht="30" customHeight="1" x14ac:dyDescent="0.25">
      <c r="A490" s="5606" t="s">
        <v>3965</v>
      </c>
      <c r="B490" s="5614" t="s">
        <v>5319</v>
      </c>
      <c r="C490" s="5617" t="s">
        <v>5320</v>
      </c>
      <c r="D490" s="5569">
        <v>253</v>
      </c>
      <c r="E490" s="5597" t="s">
        <v>5728</v>
      </c>
      <c r="F490" s="5570" t="s">
        <v>5729</v>
      </c>
      <c r="G490" s="5591">
        <v>1</v>
      </c>
      <c r="H490" s="5591" t="s">
        <v>1</v>
      </c>
      <c r="I490" s="5591">
        <v>1</v>
      </c>
      <c r="J490" s="5650">
        <v>1</v>
      </c>
      <c r="K490" s="5653"/>
      <c r="L490" s="5645"/>
      <c r="M490" s="5685"/>
      <c r="N490" s="5685"/>
      <c r="O490" s="5685"/>
      <c r="P490" s="5685"/>
      <c r="Q490" s="5685"/>
      <c r="R490" s="5685"/>
      <c r="S490" s="5685"/>
      <c r="T490" s="5685"/>
      <c r="U490" s="5697"/>
      <c r="V490" s="5776"/>
      <c r="W490" s="5776"/>
      <c r="X490" s="5776"/>
      <c r="Y490" s="5776"/>
      <c r="Z490" s="5776"/>
      <c r="AA490" s="5776"/>
      <c r="AB490" s="5776"/>
      <c r="AC490" s="5776"/>
      <c r="AD490" s="5776"/>
      <c r="AE490" s="5776"/>
      <c r="AF490" s="5776"/>
      <c r="AG490" s="5594" t="s">
        <v>6082</v>
      </c>
      <c r="AH490" s="5570" t="s">
        <v>6489</v>
      </c>
      <c r="AI490" s="5609">
        <f>15+25+89</f>
        <v>129</v>
      </c>
      <c r="AJ490" s="5609">
        <v>129</v>
      </c>
      <c r="AK490" s="5789">
        <v>42887</v>
      </c>
      <c r="AL490" s="5789">
        <v>42948</v>
      </c>
      <c r="AM490" s="5744">
        <v>25790275</v>
      </c>
      <c r="AN490" s="5741">
        <v>25790275</v>
      </c>
      <c r="AO490" s="5574" t="s">
        <v>5709</v>
      </c>
    </row>
    <row r="491" spans="1:41" s="19" customFormat="1" ht="30" customHeight="1" x14ac:dyDescent="0.25">
      <c r="A491" s="5606" t="s">
        <v>3965</v>
      </c>
      <c r="B491" s="5614" t="s">
        <v>5319</v>
      </c>
      <c r="C491" s="5617" t="s">
        <v>5320</v>
      </c>
      <c r="D491" s="5569">
        <v>253</v>
      </c>
      <c r="E491" s="5597" t="s">
        <v>5728</v>
      </c>
      <c r="F491" s="5570" t="s">
        <v>5729</v>
      </c>
      <c r="G491" s="5591">
        <v>1</v>
      </c>
      <c r="H491" s="5591" t="s">
        <v>1</v>
      </c>
      <c r="I491" s="5591">
        <v>1</v>
      </c>
      <c r="J491" s="5650">
        <v>1</v>
      </c>
      <c r="K491" s="5653"/>
      <c r="L491" s="5645"/>
      <c r="M491" s="5685"/>
      <c r="N491" s="5685"/>
      <c r="O491" s="5685"/>
      <c r="P491" s="5685"/>
      <c r="Q491" s="5685"/>
      <c r="R491" s="5685"/>
      <c r="S491" s="5685"/>
      <c r="T491" s="5685"/>
      <c r="U491" s="5697"/>
      <c r="V491" s="5776"/>
      <c r="W491" s="5776"/>
      <c r="X491" s="5776"/>
      <c r="Y491" s="5776"/>
      <c r="Z491" s="5776"/>
      <c r="AA491" s="5776"/>
      <c r="AB491" s="5776"/>
      <c r="AC491" s="5776"/>
      <c r="AD491" s="5776"/>
      <c r="AE491" s="5776"/>
      <c r="AF491" s="5776"/>
      <c r="AG491" s="5594" t="s">
        <v>6537</v>
      </c>
      <c r="AH491" s="5570" t="s">
        <v>6538</v>
      </c>
      <c r="AI491" s="5609">
        <v>10852.3</v>
      </c>
      <c r="AJ491" s="5609">
        <v>10852.3</v>
      </c>
      <c r="AK491" s="5789">
        <v>43073</v>
      </c>
      <c r="AL491" s="5789">
        <v>43098</v>
      </c>
      <c r="AM491" s="5744">
        <v>159380101.88</v>
      </c>
      <c r="AN491" s="5741">
        <v>157889741</v>
      </c>
      <c r="AO491" s="5574" t="s">
        <v>5709</v>
      </c>
    </row>
    <row r="492" spans="1:41" s="19" customFormat="1" ht="30" customHeight="1" x14ac:dyDescent="0.25">
      <c r="A492" s="5606" t="s">
        <v>3965</v>
      </c>
      <c r="B492" s="5614" t="s">
        <v>5319</v>
      </c>
      <c r="C492" s="5617" t="s">
        <v>5320</v>
      </c>
      <c r="D492" s="5569">
        <v>253</v>
      </c>
      <c r="E492" s="5597" t="s">
        <v>5728</v>
      </c>
      <c r="F492" s="5570" t="s">
        <v>5729</v>
      </c>
      <c r="G492" s="5591">
        <v>1</v>
      </c>
      <c r="H492" s="5591" t="s">
        <v>1</v>
      </c>
      <c r="I492" s="5591">
        <v>1</v>
      </c>
      <c r="J492" s="5650">
        <v>1</v>
      </c>
      <c r="K492" s="5653"/>
      <c r="L492" s="5645"/>
      <c r="M492" s="5685"/>
      <c r="N492" s="5685"/>
      <c r="O492" s="5685"/>
      <c r="P492" s="5685"/>
      <c r="Q492" s="5685"/>
      <c r="R492" s="5685"/>
      <c r="S492" s="5685"/>
      <c r="T492" s="5685"/>
      <c r="U492" s="5697">
        <f t="shared" si="131"/>
        <v>0</v>
      </c>
      <c r="V492" s="5776"/>
      <c r="W492" s="5776"/>
      <c r="X492" s="5776"/>
      <c r="Y492" s="5776"/>
      <c r="Z492" s="5776"/>
      <c r="AA492" s="5776"/>
      <c r="AB492" s="5776"/>
      <c r="AC492" s="5776"/>
      <c r="AD492" s="5776"/>
      <c r="AE492" s="5776"/>
      <c r="AF492" s="5776"/>
      <c r="AG492" s="5594" t="s">
        <v>6083</v>
      </c>
      <c r="AH492" s="5570" t="s">
        <v>6490</v>
      </c>
      <c r="AI492" s="5609">
        <v>4</v>
      </c>
      <c r="AJ492" s="5609">
        <v>0</v>
      </c>
      <c r="AK492" s="5789">
        <v>42917</v>
      </c>
      <c r="AL492" s="5789">
        <v>43100</v>
      </c>
      <c r="AM492" s="5744">
        <v>383273573</v>
      </c>
      <c r="AN492" s="5744">
        <v>349834500</v>
      </c>
      <c r="AO492" s="5574" t="s">
        <v>5709</v>
      </c>
    </row>
    <row r="493" spans="1:41" s="19" customFormat="1" ht="30" customHeight="1" x14ac:dyDescent="0.25">
      <c r="A493" s="5606" t="s">
        <v>3965</v>
      </c>
      <c r="B493" s="5614" t="s">
        <v>5319</v>
      </c>
      <c r="C493" s="5617" t="s">
        <v>5320</v>
      </c>
      <c r="D493" s="5569">
        <v>253</v>
      </c>
      <c r="E493" s="5597" t="s">
        <v>5728</v>
      </c>
      <c r="F493" s="5570" t="s">
        <v>5729</v>
      </c>
      <c r="G493" s="5591">
        <v>1</v>
      </c>
      <c r="H493" s="5591" t="s">
        <v>1</v>
      </c>
      <c r="I493" s="5591">
        <v>1</v>
      </c>
      <c r="J493" s="5650">
        <v>1</v>
      </c>
      <c r="K493" s="5653"/>
      <c r="L493" s="5645"/>
      <c r="M493" s="5685"/>
      <c r="N493" s="5685"/>
      <c r="O493" s="5685"/>
      <c r="P493" s="5685"/>
      <c r="Q493" s="5685"/>
      <c r="R493" s="5685"/>
      <c r="S493" s="5685"/>
      <c r="T493" s="5685"/>
      <c r="U493" s="5697">
        <f t="shared" si="131"/>
        <v>0</v>
      </c>
      <c r="V493" s="5776"/>
      <c r="W493" s="5776"/>
      <c r="X493" s="5776"/>
      <c r="Y493" s="5776"/>
      <c r="Z493" s="5776"/>
      <c r="AA493" s="5776"/>
      <c r="AB493" s="5776"/>
      <c r="AC493" s="5776"/>
      <c r="AD493" s="5776"/>
      <c r="AE493" s="5776"/>
      <c r="AF493" s="5776"/>
      <c r="AG493" s="5594" t="s">
        <v>5743</v>
      </c>
      <c r="AH493" s="5570" t="s">
        <v>6424</v>
      </c>
      <c r="AI493" s="5609">
        <v>1</v>
      </c>
      <c r="AJ493" s="5609">
        <v>0</v>
      </c>
      <c r="AK493" s="5789">
        <v>42917</v>
      </c>
      <c r="AL493" s="5789">
        <v>43100</v>
      </c>
      <c r="AM493" s="5744">
        <v>30000000</v>
      </c>
      <c r="AN493" s="5744">
        <v>0</v>
      </c>
      <c r="AO493" s="5574" t="s">
        <v>5709</v>
      </c>
    </row>
    <row r="494" spans="1:41" s="19" customFormat="1" ht="30" customHeight="1" x14ac:dyDescent="0.25">
      <c r="A494" s="5606" t="s">
        <v>3965</v>
      </c>
      <c r="B494" s="5614" t="s">
        <v>5319</v>
      </c>
      <c r="C494" s="5617" t="s">
        <v>5320</v>
      </c>
      <c r="D494" s="5569">
        <v>253</v>
      </c>
      <c r="E494" s="5597" t="s">
        <v>5728</v>
      </c>
      <c r="F494" s="5570" t="s">
        <v>5729</v>
      </c>
      <c r="G494" s="5591">
        <v>1</v>
      </c>
      <c r="H494" s="5591" t="s">
        <v>1</v>
      </c>
      <c r="I494" s="5591">
        <v>1</v>
      </c>
      <c r="J494" s="5650">
        <v>1</v>
      </c>
      <c r="K494" s="5653"/>
      <c r="L494" s="5645"/>
      <c r="M494" s="5685"/>
      <c r="N494" s="5685"/>
      <c r="O494" s="5685"/>
      <c r="P494" s="5685"/>
      <c r="Q494" s="5685"/>
      <c r="R494" s="5685"/>
      <c r="S494" s="5685"/>
      <c r="T494" s="5685"/>
      <c r="U494" s="5697"/>
      <c r="V494" s="5776"/>
      <c r="W494" s="5776"/>
      <c r="X494" s="5776"/>
      <c r="Y494" s="5776"/>
      <c r="Z494" s="5776"/>
      <c r="AA494" s="5776"/>
      <c r="AB494" s="5776"/>
      <c r="AC494" s="5776"/>
      <c r="AD494" s="5776"/>
      <c r="AE494" s="5776"/>
      <c r="AF494" s="5776"/>
      <c r="AG494" s="5594" t="s">
        <v>5745</v>
      </c>
      <c r="AH494" s="5570" t="s">
        <v>4644</v>
      </c>
      <c r="AI494" s="5609">
        <v>100</v>
      </c>
      <c r="AJ494" s="5609">
        <v>100</v>
      </c>
      <c r="AK494" s="5789">
        <v>42954</v>
      </c>
      <c r="AL494" s="5789">
        <v>43100</v>
      </c>
      <c r="AM494" s="5744">
        <v>32863500</v>
      </c>
      <c r="AN494" s="5741">
        <v>32863500</v>
      </c>
      <c r="AO494" s="5574" t="s">
        <v>5709</v>
      </c>
    </row>
    <row r="495" spans="1:41" s="19" customFormat="1" ht="30" customHeight="1" x14ac:dyDescent="0.25">
      <c r="A495" s="5606" t="s">
        <v>3965</v>
      </c>
      <c r="B495" s="5614" t="s">
        <v>5319</v>
      </c>
      <c r="C495" s="5617" t="s">
        <v>5320</v>
      </c>
      <c r="D495" s="5569">
        <v>253</v>
      </c>
      <c r="E495" s="5597" t="s">
        <v>5728</v>
      </c>
      <c r="F495" s="5570" t="s">
        <v>5729</v>
      </c>
      <c r="G495" s="5591">
        <v>1</v>
      </c>
      <c r="H495" s="5591" t="s">
        <v>1</v>
      </c>
      <c r="I495" s="5591">
        <v>1</v>
      </c>
      <c r="J495" s="5650">
        <v>1</v>
      </c>
      <c r="K495" s="5653"/>
      <c r="L495" s="5645"/>
      <c r="M495" s="5685"/>
      <c r="N495" s="5685"/>
      <c r="O495" s="5685"/>
      <c r="P495" s="5685"/>
      <c r="Q495" s="5685"/>
      <c r="R495" s="5685"/>
      <c r="S495" s="5685"/>
      <c r="T495" s="5685"/>
      <c r="U495" s="5697"/>
      <c r="V495" s="5776"/>
      <c r="W495" s="5776"/>
      <c r="X495" s="5776"/>
      <c r="Y495" s="5776"/>
      <c r="Z495" s="5776"/>
      <c r="AA495" s="5776"/>
      <c r="AB495" s="5776"/>
      <c r="AC495" s="5776"/>
      <c r="AD495" s="5776"/>
      <c r="AE495" s="5776"/>
      <c r="AF495" s="5776"/>
      <c r="AG495" s="5570" t="s">
        <v>5751</v>
      </c>
      <c r="AH495" s="5570" t="s">
        <v>5752</v>
      </c>
      <c r="AI495" s="5611">
        <v>1</v>
      </c>
      <c r="AJ495" s="5611">
        <v>1</v>
      </c>
      <c r="AK495" s="5786">
        <v>43073</v>
      </c>
      <c r="AL495" s="5786">
        <v>43098</v>
      </c>
      <c r="AM495" s="5744">
        <v>32692550</v>
      </c>
      <c r="AN495" s="5753">
        <v>32692541.620000001</v>
      </c>
      <c r="AO495" s="5574" t="s">
        <v>5709</v>
      </c>
    </row>
    <row r="496" spans="1:41" s="19" customFormat="1" ht="30" customHeight="1" x14ac:dyDescent="0.25">
      <c r="A496" s="5606" t="s">
        <v>3965</v>
      </c>
      <c r="B496" s="5614" t="s">
        <v>5319</v>
      </c>
      <c r="C496" s="5617" t="s">
        <v>5320</v>
      </c>
      <c r="D496" s="5569">
        <v>254</v>
      </c>
      <c r="E496" s="5597" t="s">
        <v>5754</v>
      </c>
      <c r="F496" s="5570" t="s">
        <v>5755</v>
      </c>
      <c r="G496" s="5591">
        <v>0</v>
      </c>
      <c r="H496" s="5591" t="s">
        <v>0</v>
      </c>
      <c r="I496" s="5591">
        <v>4</v>
      </c>
      <c r="J496" s="5650">
        <v>2</v>
      </c>
      <c r="K496" s="5659"/>
      <c r="L496" s="5645">
        <f>+M496+N496+O496+P496+Q496+R496+S496+T496</f>
        <v>0</v>
      </c>
      <c r="M496" s="5686"/>
      <c r="N496" s="5686"/>
      <c r="O496" s="5686"/>
      <c r="P496" s="5686"/>
      <c r="Q496" s="5686"/>
      <c r="R496" s="5686"/>
      <c r="S496" s="5686"/>
      <c r="T496" s="5686"/>
      <c r="U496" s="5697">
        <f t="shared" si="131"/>
        <v>0</v>
      </c>
      <c r="V496" s="5684"/>
      <c r="W496" s="5684"/>
      <c r="X496" s="5684"/>
      <c r="Y496" s="5684"/>
      <c r="Z496" s="5684"/>
      <c r="AA496" s="5684"/>
      <c r="AB496" s="5684"/>
      <c r="AC496" s="5684"/>
      <c r="AD496" s="5684"/>
      <c r="AE496" s="5684"/>
      <c r="AF496" s="5684"/>
      <c r="AG496" s="5594" t="s">
        <v>6084</v>
      </c>
      <c r="AH496" s="5594" t="s">
        <v>6491</v>
      </c>
      <c r="AI496" s="5671">
        <v>1</v>
      </c>
      <c r="AJ496" s="5671">
        <v>1</v>
      </c>
      <c r="AK496" s="5789">
        <v>42979</v>
      </c>
      <c r="AL496" s="5789">
        <v>43099</v>
      </c>
      <c r="AM496" s="5744">
        <v>0</v>
      </c>
      <c r="AN496" s="5744">
        <v>0</v>
      </c>
      <c r="AO496" s="5574" t="s">
        <v>5709</v>
      </c>
    </row>
    <row r="497" spans="1:41" s="19" customFormat="1" ht="30" customHeight="1" x14ac:dyDescent="0.25">
      <c r="A497" s="5606" t="s">
        <v>3965</v>
      </c>
      <c r="B497" s="5614" t="s">
        <v>5319</v>
      </c>
      <c r="C497" s="5617" t="s">
        <v>5320</v>
      </c>
      <c r="D497" s="5569">
        <v>254</v>
      </c>
      <c r="E497" s="5597" t="s">
        <v>5754</v>
      </c>
      <c r="F497" s="5570" t="s">
        <v>5755</v>
      </c>
      <c r="G497" s="5591">
        <v>0</v>
      </c>
      <c r="H497" s="5591" t="s">
        <v>0</v>
      </c>
      <c r="I497" s="5591">
        <v>4</v>
      </c>
      <c r="J497" s="5650">
        <v>2</v>
      </c>
      <c r="K497" s="5653"/>
      <c r="L497" s="5645"/>
      <c r="M497" s="5685"/>
      <c r="N497" s="5685"/>
      <c r="O497" s="5685"/>
      <c r="P497" s="5685"/>
      <c r="Q497" s="5685"/>
      <c r="R497" s="5685"/>
      <c r="S497" s="5685"/>
      <c r="T497" s="5685"/>
      <c r="U497" s="5697">
        <f t="shared" si="131"/>
        <v>0</v>
      </c>
      <c r="V497" s="5776"/>
      <c r="W497" s="5776"/>
      <c r="X497" s="5776"/>
      <c r="Y497" s="5776"/>
      <c r="Z497" s="5776"/>
      <c r="AA497" s="5776"/>
      <c r="AB497" s="5776"/>
      <c r="AC497" s="5776"/>
      <c r="AD497" s="5776"/>
      <c r="AE497" s="5776"/>
      <c r="AF497" s="5776"/>
      <c r="AG497" s="5594" t="s">
        <v>5757</v>
      </c>
      <c r="AH497" s="5570" t="s">
        <v>5758</v>
      </c>
      <c r="AI497" s="5609">
        <v>2</v>
      </c>
      <c r="AJ497" s="5609">
        <v>1</v>
      </c>
      <c r="AK497" s="5789">
        <v>42900</v>
      </c>
      <c r="AL497" s="5789">
        <v>42929</v>
      </c>
      <c r="AM497" s="5744">
        <v>0</v>
      </c>
      <c r="AN497" s="5744">
        <v>0</v>
      </c>
      <c r="AO497" s="5574" t="s">
        <v>5709</v>
      </c>
    </row>
    <row r="498" spans="1:41" s="19" customFormat="1" ht="30" customHeight="1" x14ac:dyDescent="0.25">
      <c r="A498" s="5606" t="s">
        <v>3965</v>
      </c>
      <c r="B498" s="5614" t="s">
        <v>5319</v>
      </c>
      <c r="C498" s="5617" t="s">
        <v>5320</v>
      </c>
      <c r="D498" s="5569">
        <v>254</v>
      </c>
      <c r="E498" s="5597" t="s">
        <v>5754</v>
      </c>
      <c r="F498" s="5570" t="s">
        <v>5755</v>
      </c>
      <c r="G498" s="5591">
        <v>0</v>
      </c>
      <c r="H498" s="5591" t="s">
        <v>0</v>
      </c>
      <c r="I498" s="5591">
        <v>4</v>
      </c>
      <c r="J498" s="5650">
        <v>2</v>
      </c>
      <c r="K498" s="5653"/>
      <c r="L498" s="5645"/>
      <c r="M498" s="5685"/>
      <c r="N498" s="5685"/>
      <c r="O498" s="5685"/>
      <c r="P498" s="5685"/>
      <c r="Q498" s="5685"/>
      <c r="R498" s="5685"/>
      <c r="S498" s="5685"/>
      <c r="T498" s="5685"/>
      <c r="U498" s="5697">
        <f t="shared" si="131"/>
        <v>0</v>
      </c>
      <c r="V498" s="5776"/>
      <c r="W498" s="5776"/>
      <c r="X498" s="5776"/>
      <c r="Y498" s="5776"/>
      <c r="Z498" s="5776"/>
      <c r="AA498" s="5776"/>
      <c r="AB498" s="5776"/>
      <c r="AC498" s="5776"/>
      <c r="AD498" s="5776"/>
      <c r="AE498" s="5776"/>
      <c r="AF498" s="5776"/>
      <c r="AG498" s="5594" t="s">
        <v>5759</v>
      </c>
      <c r="AH498" s="5570" t="s">
        <v>6085</v>
      </c>
      <c r="AI498" s="5609">
        <v>1000</v>
      </c>
      <c r="AJ498" s="5609">
        <v>0</v>
      </c>
      <c r="AK498" s="5789">
        <v>42767</v>
      </c>
      <c r="AL498" s="5789">
        <v>43100</v>
      </c>
      <c r="AM498" s="5744">
        <v>0</v>
      </c>
      <c r="AN498" s="5744">
        <v>0</v>
      </c>
      <c r="AO498" s="5574" t="s">
        <v>5709</v>
      </c>
    </row>
    <row r="499" spans="1:41" s="19" customFormat="1" ht="30" customHeight="1" x14ac:dyDescent="0.25">
      <c r="A499" s="5606" t="s">
        <v>3965</v>
      </c>
      <c r="B499" s="5614" t="s">
        <v>5319</v>
      </c>
      <c r="C499" s="5617" t="s">
        <v>5320</v>
      </c>
      <c r="D499" s="5569">
        <v>254</v>
      </c>
      <c r="E499" s="5597" t="s">
        <v>5754</v>
      </c>
      <c r="F499" s="5570" t="s">
        <v>5755</v>
      </c>
      <c r="G499" s="5591">
        <v>0</v>
      </c>
      <c r="H499" s="5591" t="s">
        <v>0</v>
      </c>
      <c r="I499" s="5591">
        <v>4</v>
      </c>
      <c r="J499" s="5650">
        <v>2</v>
      </c>
      <c r="K499" s="5653"/>
      <c r="L499" s="5645"/>
      <c r="M499" s="5685"/>
      <c r="N499" s="5685"/>
      <c r="O499" s="5685"/>
      <c r="P499" s="5685"/>
      <c r="Q499" s="5685"/>
      <c r="R499" s="5685"/>
      <c r="S499" s="5685"/>
      <c r="T499" s="5685"/>
      <c r="U499" s="5697">
        <f t="shared" si="131"/>
        <v>0</v>
      </c>
      <c r="V499" s="5776"/>
      <c r="W499" s="5776"/>
      <c r="X499" s="5776"/>
      <c r="Y499" s="5776"/>
      <c r="Z499" s="5776"/>
      <c r="AA499" s="5776"/>
      <c r="AB499" s="5776"/>
      <c r="AC499" s="5776"/>
      <c r="AD499" s="5776"/>
      <c r="AE499" s="5776"/>
      <c r="AF499" s="5776"/>
      <c r="AG499" s="5579" t="s">
        <v>6086</v>
      </c>
      <c r="AH499" s="5579" t="s">
        <v>5760</v>
      </c>
      <c r="AI499" s="5611">
        <v>1</v>
      </c>
      <c r="AJ499" s="5609">
        <v>1</v>
      </c>
      <c r="AK499" s="5789">
        <v>42887</v>
      </c>
      <c r="AL499" s="5789">
        <v>43098</v>
      </c>
      <c r="AM499" s="5744">
        <v>0</v>
      </c>
      <c r="AN499" s="5744">
        <v>0</v>
      </c>
      <c r="AO499" s="5574" t="s">
        <v>5709</v>
      </c>
    </row>
    <row r="500" spans="1:41" s="19" customFormat="1" ht="30" customHeight="1" x14ac:dyDescent="0.25">
      <c r="A500" s="5606" t="s">
        <v>3965</v>
      </c>
      <c r="B500" s="5614" t="s">
        <v>5319</v>
      </c>
      <c r="C500" s="5617" t="s">
        <v>5320</v>
      </c>
      <c r="D500" s="5569">
        <v>255</v>
      </c>
      <c r="E500" s="5597" t="s">
        <v>6576</v>
      </c>
      <c r="F500" s="5570" t="s">
        <v>77</v>
      </c>
      <c r="G500" s="5591" t="s">
        <v>165</v>
      </c>
      <c r="H500" s="5591" t="s">
        <v>0</v>
      </c>
      <c r="I500" s="5591">
        <v>4</v>
      </c>
      <c r="J500" s="5650">
        <v>2</v>
      </c>
      <c r="K500" s="5659"/>
      <c r="L500" s="5645">
        <f>+M500+N500+O500+P500+Q500+R500+S500+T500</f>
        <v>0</v>
      </c>
      <c r="M500" s="5686"/>
      <c r="N500" s="5686"/>
      <c r="O500" s="5686"/>
      <c r="P500" s="5686"/>
      <c r="Q500" s="5686"/>
      <c r="R500" s="5686"/>
      <c r="S500" s="5686"/>
      <c r="T500" s="5686"/>
      <c r="U500" s="5697">
        <f t="shared" si="131"/>
        <v>0</v>
      </c>
      <c r="V500" s="5684"/>
      <c r="W500" s="5684"/>
      <c r="X500" s="5684"/>
      <c r="Y500" s="5684"/>
      <c r="Z500" s="5684"/>
      <c r="AA500" s="5684"/>
      <c r="AB500" s="5684"/>
      <c r="AC500" s="5684"/>
      <c r="AD500" s="5684"/>
      <c r="AE500" s="5684"/>
      <c r="AF500" s="5684"/>
      <c r="AG500" s="5612" t="s">
        <v>6087</v>
      </c>
      <c r="AH500" s="5612" t="s">
        <v>6492</v>
      </c>
      <c r="AI500" s="5671">
        <v>1</v>
      </c>
      <c r="AJ500" s="5671">
        <v>6</v>
      </c>
      <c r="AK500" s="5789">
        <v>42881</v>
      </c>
      <c r="AL500" s="5789">
        <v>42881</v>
      </c>
      <c r="AM500" s="5744">
        <v>0</v>
      </c>
      <c r="AN500" s="5744">
        <v>0</v>
      </c>
      <c r="AO500" s="5574" t="s">
        <v>5709</v>
      </c>
    </row>
    <row r="501" spans="1:41" s="19" customFormat="1" ht="30" customHeight="1" x14ac:dyDescent="0.25">
      <c r="A501" s="5606" t="s">
        <v>3965</v>
      </c>
      <c r="B501" s="5614" t="s">
        <v>5319</v>
      </c>
      <c r="C501" s="5617" t="s">
        <v>5320</v>
      </c>
      <c r="D501" s="5569">
        <v>255</v>
      </c>
      <c r="E501" s="5597" t="s">
        <v>6576</v>
      </c>
      <c r="F501" s="5570" t="s">
        <v>77</v>
      </c>
      <c r="G501" s="5591" t="s">
        <v>165</v>
      </c>
      <c r="H501" s="5591" t="s">
        <v>0</v>
      </c>
      <c r="I501" s="5591">
        <v>4</v>
      </c>
      <c r="J501" s="5650">
        <v>2</v>
      </c>
      <c r="K501" s="5653"/>
      <c r="L501" s="5645"/>
      <c r="M501" s="5685"/>
      <c r="N501" s="5685"/>
      <c r="O501" s="5685"/>
      <c r="P501" s="5685"/>
      <c r="Q501" s="5685"/>
      <c r="R501" s="5685"/>
      <c r="S501" s="5685"/>
      <c r="T501" s="5685"/>
      <c r="U501" s="5697">
        <f t="shared" si="131"/>
        <v>0</v>
      </c>
      <c r="V501" s="5776"/>
      <c r="W501" s="5776"/>
      <c r="X501" s="5776"/>
      <c r="Y501" s="5776"/>
      <c r="Z501" s="5776"/>
      <c r="AA501" s="5776"/>
      <c r="AB501" s="5776"/>
      <c r="AC501" s="5776"/>
      <c r="AD501" s="5776"/>
      <c r="AE501" s="5776"/>
      <c r="AF501" s="5776"/>
      <c r="AG501" s="5570" t="s">
        <v>6088</v>
      </c>
      <c r="AH501" s="5570" t="s">
        <v>6493</v>
      </c>
      <c r="AI501" s="5671">
        <v>70</v>
      </c>
      <c r="AJ501" s="5671">
        <v>90</v>
      </c>
      <c r="AK501" s="5789">
        <v>42911</v>
      </c>
      <c r="AL501" s="5789">
        <v>42962</v>
      </c>
      <c r="AM501" s="5744">
        <v>0</v>
      </c>
      <c r="AN501" s="5744">
        <v>0</v>
      </c>
      <c r="AO501" s="5574" t="s">
        <v>5709</v>
      </c>
    </row>
    <row r="502" spans="1:41" s="19" customFormat="1" ht="30" customHeight="1" x14ac:dyDescent="0.25">
      <c r="A502" s="5606" t="s">
        <v>3965</v>
      </c>
      <c r="B502" s="5614" t="s">
        <v>5319</v>
      </c>
      <c r="C502" s="5617" t="s">
        <v>5320</v>
      </c>
      <c r="D502" s="5569">
        <v>256</v>
      </c>
      <c r="E502" s="5597" t="s">
        <v>5764</v>
      </c>
      <c r="F502" s="5570" t="s">
        <v>5765</v>
      </c>
      <c r="G502" s="5591">
        <v>0</v>
      </c>
      <c r="H502" s="5591" t="s">
        <v>1</v>
      </c>
      <c r="I502" s="5591">
        <v>1</v>
      </c>
      <c r="J502" s="5650">
        <v>1</v>
      </c>
      <c r="K502" s="5659"/>
      <c r="L502" s="5645">
        <f>+M502+N502+O502+P502+Q502+R502+S502+T502</f>
        <v>368000000</v>
      </c>
      <c r="M502" s="5686">
        <v>368000000</v>
      </c>
      <c r="N502" s="5686"/>
      <c r="O502" s="5686"/>
      <c r="P502" s="5686"/>
      <c r="Q502" s="5686"/>
      <c r="R502" s="5686"/>
      <c r="S502" s="5686"/>
      <c r="T502" s="5686"/>
      <c r="U502" s="5697">
        <f t="shared" si="131"/>
        <v>68000000</v>
      </c>
      <c r="V502" s="5684">
        <v>68000000</v>
      </c>
      <c r="W502" s="5684"/>
      <c r="X502" s="5684"/>
      <c r="Y502" s="5684"/>
      <c r="Z502" s="5684"/>
      <c r="AA502" s="5684"/>
      <c r="AB502" s="5684"/>
      <c r="AC502" s="5684"/>
      <c r="AD502" s="5684"/>
      <c r="AE502" s="5684"/>
      <c r="AF502" s="5684"/>
      <c r="AG502" s="5594" t="s">
        <v>6089</v>
      </c>
      <c r="AH502" s="5570" t="s">
        <v>6090</v>
      </c>
      <c r="AI502" s="5609">
        <v>1</v>
      </c>
      <c r="AJ502" s="5609">
        <v>1</v>
      </c>
      <c r="AK502" s="5789">
        <v>42917</v>
      </c>
      <c r="AL502" s="5789">
        <v>43099</v>
      </c>
      <c r="AM502" s="5744">
        <v>300000000</v>
      </c>
      <c r="AN502" s="5744">
        <v>0</v>
      </c>
      <c r="AO502" s="5574" t="s">
        <v>5709</v>
      </c>
    </row>
    <row r="503" spans="1:41" s="19" customFormat="1" ht="30" customHeight="1" x14ac:dyDescent="0.25">
      <c r="A503" s="5606" t="s">
        <v>3965</v>
      </c>
      <c r="B503" s="5614" t="s">
        <v>5319</v>
      </c>
      <c r="C503" s="5617" t="s">
        <v>5320</v>
      </c>
      <c r="D503" s="5569">
        <v>256</v>
      </c>
      <c r="E503" s="5597" t="s">
        <v>5764</v>
      </c>
      <c r="F503" s="5570" t="s">
        <v>5765</v>
      </c>
      <c r="G503" s="5591">
        <v>0</v>
      </c>
      <c r="H503" s="5591" t="s">
        <v>1</v>
      </c>
      <c r="I503" s="5591">
        <v>1</v>
      </c>
      <c r="J503" s="5650">
        <v>1</v>
      </c>
      <c r="K503" s="5653"/>
      <c r="L503" s="5645"/>
      <c r="M503" s="5685"/>
      <c r="N503" s="5685"/>
      <c r="O503" s="5685"/>
      <c r="P503" s="5685"/>
      <c r="Q503" s="5685"/>
      <c r="R503" s="5685"/>
      <c r="S503" s="5685"/>
      <c r="T503" s="5685"/>
      <c r="U503" s="5697">
        <f t="shared" si="131"/>
        <v>0</v>
      </c>
      <c r="V503" s="5776"/>
      <c r="W503" s="5776"/>
      <c r="X503" s="5776"/>
      <c r="Y503" s="5776"/>
      <c r="Z503" s="5776"/>
      <c r="AA503" s="5776"/>
      <c r="AB503" s="5776"/>
      <c r="AC503" s="5776"/>
      <c r="AD503" s="5776"/>
      <c r="AE503" s="5776"/>
      <c r="AF503" s="5776"/>
      <c r="AG503" s="5594" t="s">
        <v>6091</v>
      </c>
      <c r="AH503" s="5570" t="s">
        <v>6493</v>
      </c>
      <c r="AI503" s="5609">
        <v>70</v>
      </c>
      <c r="AJ503" s="5609">
        <v>70</v>
      </c>
      <c r="AK503" s="5789">
        <v>42911</v>
      </c>
      <c r="AL503" s="5789">
        <v>42962</v>
      </c>
      <c r="AM503" s="5744">
        <v>0</v>
      </c>
      <c r="AN503" s="5744">
        <v>0</v>
      </c>
      <c r="AO503" s="5574" t="s">
        <v>5709</v>
      </c>
    </row>
    <row r="504" spans="1:41" s="19" customFormat="1" ht="30" customHeight="1" x14ac:dyDescent="0.25">
      <c r="A504" s="5606" t="s">
        <v>3965</v>
      </c>
      <c r="B504" s="5614" t="s">
        <v>5319</v>
      </c>
      <c r="C504" s="5617" t="s">
        <v>5320</v>
      </c>
      <c r="D504" s="5569">
        <v>256</v>
      </c>
      <c r="E504" s="5597" t="s">
        <v>5764</v>
      </c>
      <c r="F504" s="5570" t="s">
        <v>5765</v>
      </c>
      <c r="G504" s="5591">
        <v>0</v>
      </c>
      <c r="H504" s="5591" t="s">
        <v>1</v>
      </c>
      <c r="I504" s="5591">
        <v>1</v>
      </c>
      <c r="J504" s="5650">
        <v>1</v>
      </c>
      <c r="K504" s="5653"/>
      <c r="L504" s="5645"/>
      <c r="M504" s="5685"/>
      <c r="N504" s="5685"/>
      <c r="O504" s="5685"/>
      <c r="P504" s="5685"/>
      <c r="Q504" s="5685"/>
      <c r="R504" s="5685"/>
      <c r="S504" s="5685"/>
      <c r="T504" s="5685"/>
      <c r="U504" s="5697">
        <f t="shared" si="131"/>
        <v>0</v>
      </c>
      <c r="V504" s="5776"/>
      <c r="W504" s="5776"/>
      <c r="X504" s="5776"/>
      <c r="Y504" s="5776"/>
      <c r="Z504" s="5776"/>
      <c r="AA504" s="5776"/>
      <c r="AB504" s="5776"/>
      <c r="AC504" s="5776"/>
      <c r="AD504" s="5776"/>
      <c r="AE504" s="5776"/>
      <c r="AF504" s="5776"/>
      <c r="AG504" s="5594" t="s">
        <v>5769</v>
      </c>
      <c r="AH504" s="5571" t="s">
        <v>5500</v>
      </c>
      <c r="AI504" s="5609">
        <v>1</v>
      </c>
      <c r="AJ504" s="5609">
        <v>1</v>
      </c>
      <c r="AK504" s="5789">
        <v>42948</v>
      </c>
      <c r="AL504" s="5789">
        <v>43099</v>
      </c>
      <c r="AM504" s="5744">
        <v>0</v>
      </c>
      <c r="AN504" s="5744">
        <v>0</v>
      </c>
      <c r="AO504" s="5574" t="s">
        <v>5709</v>
      </c>
    </row>
    <row r="505" spans="1:41" s="19" customFormat="1" ht="30" customHeight="1" x14ac:dyDescent="0.25">
      <c r="A505" s="5606" t="s">
        <v>3965</v>
      </c>
      <c r="B505" s="5614" t="s">
        <v>5319</v>
      </c>
      <c r="C505" s="5617" t="s">
        <v>5320</v>
      </c>
      <c r="D505" s="5569">
        <v>256</v>
      </c>
      <c r="E505" s="5597" t="s">
        <v>5764</v>
      </c>
      <c r="F505" s="5570" t="s">
        <v>5765</v>
      </c>
      <c r="G505" s="5591">
        <v>0</v>
      </c>
      <c r="H505" s="5591" t="s">
        <v>1</v>
      </c>
      <c r="I505" s="5591">
        <v>1</v>
      </c>
      <c r="J505" s="5650">
        <v>1</v>
      </c>
      <c r="K505" s="5653"/>
      <c r="L505" s="5645"/>
      <c r="M505" s="5685"/>
      <c r="N505" s="5685"/>
      <c r="O505" s="5685"/>
      <c r="P505" s="5685"/>
      <c r="Q505" s="5685"/>
      <c r="R505" s="5685"/>
      <c r="S505" s="5685"/>
      <c r="T505" s="5685"/>
      <c r="U505" s="5697">
        <f t="shared" si="131"/>
        <v>0</v>
      </c>
      <c r="V505" s="5776"/>
      <c r="W505" s="5776"/>
      <c r="X505" s="5776"/>
      <c r="Y505" s="5776"/>
      <c r="Z505" s="5776"/>
      <c r="AA505" s="5776"/>
      <c r="AB505" s="5776"/>
      <c r="AC505" s="5776"/>
      <c r="AD505" s="5776"/>
      <c r="AE505" s="5776"/>
      <c r="AF505" s="5776"/>
      <c r="AG505" s="5594" t="s">
        <v>5770</v>
      </c>
      <c r="AH505" s="5571" t="s">
        <v>5771</v>
      </c>
      <c r="AI505" s="5609">
        <v>1</v>
      </c>
      <c r="AJ505" s="5609">
        <v>1</v>
      </c>
      <c r="AK505" s="5789">
        <v>42982</v>
      </c>
      <c r="AL505" s="5789">
        <v>43005</v>
      </c>
      <c r="AM505" s="5744">
        <v>0</v>
      </c>
      <c r="AN505" s="5744">
        <v>0</v>
      </c>
      <c r="AO505" s="5574" t="s">
        <v>5709</v>
      </c>
    </row>
    <row r="506" spans="1:41" s="19" customFormat="1" ht="30" customHeight="1" x14ac:dyDescent="0.25">
      <c r="A506" s="5606" t="s">
        <v>3965</v>
      </c>
      <c r="B506" s="5614" t="s">
        <v>5319</v>
      </c>
      <c r="C506" s="5617" t="s">
        <v>5320</v>
      </c>
      <c r="D506" s="5569">
        <v>256</v>
      </c>
      <c r="E506" s="5597" t="s">
        <v>5764</v>
      </c>
      <c r="F506" s="5570" t="s">
        <v>5765</v>
      </c>
      <c r="G506" s="5591">
        <v>0</v>
      </c>
      <c r="H506" s="5591" t="s">
        <v>1</v>
      </c>
      <c r="I506" s="5591">
        <v>1</v>
      </c>
      <c r="J506" s="5650">
        <v>1</v>
      </c>
      <c r="K506" s="5653"/>
      <c r="L506" s="5645"/>
      <c r="M506" s="5685"/>
      <c r="N506" s="5685"/>
      <c r="O506" s="5685"/>
      <c r="P506" s="5685"/>
      <c r="Q506" s="5685"/>
      <c r="R506" s="5685"/>
      <c r="S506" s="5685"/>
      <c r="T506" s="5685"/>
      <c r="U506" s="5697">
        <f t="shared" si="131"/>
        <v>0</v>
      </c>
      <c r="V506" s="5776"/>
      <c r="W506" s="5776"/>
      <c r="X506" s="5776"/>
      <c r="Y506" s="5776"/>
      <c r="Z506" s="5776"/>
      <c r="AA506" s="5776"/>
      <c r="AB506" s="5776"/>
      <c r="AC506" s="5776"/>
      <c r="AD506" s="5776"/>
      <c r="AE506" s="5776"/>
      <c r="AF506" s="5776"/>
      <c r="AG506" s="5594" t="s">
        <v>6092</v>
      </c>
      <c r="AH506" s="5570" t="s">
        <v>1676</v>
      </c>
      <c r="AI506" s="5609">
        <v>100</v>
      </c>
      <c r="AJ506" s="5609">
        <v>100</v>
      </c>
      <c r="AK506" s="5789">
        <v>42887</v>
      </c>
      <c r="AL506" s="5789">
        <v>42977</v>
      </c>
      <c r="AM506" s="5744">
        <v>68000000</v>
      </c>
      <c r="AN506" s="5741">
        <v>68000000</v>
      </c>
      <c r="AO506" s="5574" t="s">
        <v>5709</v>
      </c>
    </row>
    <row r="507" spans="1:41" s="19" customFormat="1" ht="30" customHeight="1" x14ac:dyDescent="0.25">
      <c r="A507" s="5606" t="s">
        <v>3965</v>
      </c>
      <c r="B507" s="5614" t="s">
        <v>5319</v>
      </c>
      <c r="C507" s="5617" t="s">
        <v>5320</v>
      </c>
      <c r="D507" s="5569">
        <v>256</v>
      </c>
      <c r="E507" s="5597" t="s">
        <v>5764</v>
      </c>
      <c r="F507" s="5570" t="s">
        <v>5765</v>
      </c>
      <c r="G507" s="5591">
        <v>0</v>
      </c>
      <c r="H507" s="5591" t="s">
        <v>1</v>
      </c>
      <c r="I507" s="5591">
        <v>1</v>
      </c>
      <c r="J507" s="5650">
        <v>1</v>
      </c>
      <c r="K507" s="5653"/>
      <c r="L507" s="5645"/>
      <c r="M507" s="5685"/>
      <c r="N507" s="5685"/>
      <c r="O507" s="5685"/>
      <c r="P507" s="5685"/>
      <c r="Q507" s="5685"/>
      <c r="R507" s="5685"/>
      <c r="S507" s="5685"/>
      <c r="T507" s="5685"/>
      <c r="U507" s="5697">
        <f t="shared" si="131"/>
        <v>0</v>
      </c>
      <c r="V507" s="5776"/>
      <c r="W507" s="5776"/>
      <c r="X507" s="5776"/>
      <c r="Y507" s="5776"/>
      <c r="Z507" s="5776"/>
      <c r="AA507" s="5776"/>
      <c r="AB507" s="5776"/>
      <c r="AC507" s="5776"/>
      <c r="AD507" s="5776"/>
      <c r="AE507" s="5776"/>
      <c r="AF507" s="5776"/>
      <c r="AG507" s="5594" t="s">
        <v>5781</v>
      </c>
      <c r="AH507" s="5571" t="s">
        <v>5771</v>
      </c>
      <c r="AI507" s="5609">
        <v>6</v>
      </c>
      <c r="AJ507" s="5609">
        <v>6</v>
      </c>
      <c r="AK507" s="5789">
        <v>42982</v>
      </c>
      <c r="AL507" s="5789">
        <v>43005</v>
      </c>
      <c r="AM507" s="5744">
        <v>0</v>
      </c>
      <c r="AN507" s="5744">
        <v>0</v>
      </c>
      <c r="AO507" s="5574" t="s">
        <v>5709</v>
      </c>
    </row>
    <row r="508" spans="1:41" s="19" customFormat="1" ht="30" customHeight="1" x14ac:dyDescent="0.25">
      <c r="A508" s="5606" t="s">
        <v>3965</v>
      </c>
      <c r="B508" s="5614" t="s">
        <v>5319</v>
      </c>
      <c r="C508" s="5617" t="s">
        <v>5320</v>
      </c>
      <c r="D508" s="5569">
        <v>257</v>
      </c>
      <c r="E508" s="5597" t="s">
        <v>5782</v>
      </c>
      <c r="F508" s="5570" t="s">
        <v>5783</v>
      </c>
      <c r="G508" s="5591">
        <v>0</v>
      </c>
      <c r="H508" s="5591" t="s">
        <v>0</v>
      </c>
      <c r="I508" s="5591">
        <v>1</v>
      </c>
      <c r="J508" s="5650">
        <v>0.33</v>
      </c>
      <c r="K508" s="5659"/>
      <c r="L508" s="5645">
        <f>+M508+N508+O508+P508+Q508+R508+S508+T508</f>
        <v>0</v>
      </c>
      <c r="M508" s="5686"/>
      <c r="N508" s="5686"/>
      <c r="O508" s="5686"/>
      <c r="P508" s="5686"/>
      <c r="Q508" s="5686"/>
      <c r="R508" s="5686"/>
      <c r="S508" s="5686"/>
      <c r="T508" s="5686"/>
      <c r="U508" s="5697">
        <f t="shared" si="131"/>
        <v>0</v>
      </c>
      <c r="V508" s="5684"/>
      <c r="W508" s="5684"/>
      <c r="X508" s="5684"/>
      <c r="Y508" s="5684"/>
      <c r="Z508" s="5684"/>
      <c r="AA508" s="5684"/>
      <c r="AB508" s="5684"/>
      <c r="AC508" s="5684"/>
      <c r="AD508" s="5684"/>
      <c r="AE508" s="5684"/>
      <c r="AF508" s="5684"/>
      <c r="AG508" s="5594" t="s">
        <v>5784</v>
      </c>
      <c r="AH508" s="5571" t="s">
        <v>5785</v>
      </c>
      <c r="AI508" s="5609">
        <v>1</v>
      </c>
      <c r="AJ508" s="5609">
        <v>1</v>
      </c>
      <c r="AK508" s="5789">
        <v>43054</v>
      </c>
      <c r="AL508" s="5789">
        <v>43084</v>
      </c>
      <c r="AM508" s="5744">
        <v>0</v>
      </c>
      <c r="AN508" s="5744">
        <v>0</v>
      </c>
      <c r="AO508" s="5574" t="s">
        <v>5709</v>
      </c>
    </row>
    <row r="509" spans="1:41" s="19" customFormat="1" ht="30" customHeight="1" x14ac:dyDescent="0.25">
      <c r="A509" s="5606" t="s">
        <v>3965</v>
      </c>
      <c r="B509" s="5614" t="s">
        <v>5319</v>
      </c>
      <c r="C509" s="5617" t="s">
        <v>5320</v>
      </c>
      <c r="D509" s="5569">
        <v>258</v>
      </c>
      <c r="E509" s="5597" t="s">
        <v>5786</v>
      </c>
      <c r="F509" s="5570" t="s">
        <v>5787</v>
      </c>
      <c r="G509" s="5591">
        <v>0</v>
      </c>
      <c r="H509" s="5591" t="s">
        <v>0</v>
      </c>
      <c r="I509" s="5591">
        <v>1</v>
      </c>
      <c r="J509" s="5650">
        <v>0.33</v>
      </c>
      <c r="K509" s="5659"/>
      <c r="L509" s="5645">
        <f>+M509+N509+O509+P509+Q509+R509+S509+T509</f>
        <v>0</v>
      </c>
      <c r="M509" s="5686"/>
      <c r="N509" s="5686"/>
      <c r="O509" s="5686"/>
      <c r="P509" s="5686"/>
      <c r="Q509" s="5686"/>
      <c r="R509" s="5686"/>
      <c r="S509" s="5686"/>
      <c r="T509" s="5686"/>
      <c r="U509" s="5697">
        <f t="shared" si="131"/>
        <v>0</v>
      </c>
      <c r="V509" s="5684"/>
      <c r="W509" s="5684"/>
      <c r="X509" s="5684"/>
      <c r="Y509" s="5684"/>
      <c r="Z509" s="5684"/>
      <c r="AA509" s="5684"/>
      <c r="AB509" s="5684"/>
      <c r="AC509" s="5684"/>
      <c r="AD509" s="5684"/>
      <c r="AE509" s="5684"/>
      <c r="AF509" s="5684"/>
      <c r="AG509" s="5594" t="s">
        <v>5788</v>
      </c>
      <c r="AH509" s="5571" t="s">
        <v>6093</v>
      </c>
      <c r="AI509" s="5609">
        <v>100</v>
      </c>
      <c r="AJ509" s="5609">
        <v>100</v>
      </c>
      <c r="AK509" s="5789">
        <v>42867</v>
      </c>
      <c r="AL509" s="5789">
        <v>43100</v>
      </c>
      <c r="AM509" s="5744">
        <v>0</v>
      </c>
      <c r="AN509" s="5744">
        <v>0</v>
      </c>
      <c r="AO509" s="5574" t="s">
        <v>5709</v>
      </c>
    </row>
    <row r="510" spans="1:41" s="19" customFormat="1" ht="30" customHeight="1" x14ac:dyDescent="0.25">
      <c r="A510" s="5606" t="s">
        <v>3965</v>
      </c>
      <c r="B510" s="5614" t="s">
        <v>5319</v>
      </c>
      <c r="C510" s="5617" t="s">
        <v>5320</v>
      </c>
      <c r="D510" s="5569">
        <v>259</v>
      </c>
      <c r="E510" s="5597" t="s">
        <v>5789</v>
      </c>
      <c r="F510" s="5570" t="s">
        <v>5790</v>
      </c>
      <c r="G510" s="5591" t="s">
        <v>165</v>
      </c>
      <c r="H510" s="5591" t="s">
        <v>1</v>
      </c>
      <c r="I510" s="5591">
        <v>1</v>
      </c>
      <c r="J510" s="5650">
        <v>1</v>
      </c>
      <c r="K510" s="5659"/>
      <c r="L510" s="5645">
        <f>+M510+N510+O510+P510+Q510+R510+S510+T510</f>
        <v>92000000</v>
      </c>
      <c r="M510" s="5686">
        <v>92000000</v>
      </c>
      <c r="N510" s="5686"/>
      <c r="O510" s="5686"/>
      <c r="P510" s="5686"/>
      <c r="Q510" s="5686"/>
      <c r="R510" s="5686"/>
      <c r="S510" s="5686"/>
      <c r="T510" s="5686"/>
      <c r="U510" s="5697">
        <f t="shared" si="131"/>
        <v>86474452</v>
      </c>
      <c r="V510" s="5684">
        <v>86474452</v>
      </c>
      <c r="W510" s="5684"/>
      <c r="X510" s="5684"/>
      <c r="Y510" s="5684"/>
      <c r="Z510" s="5684"/>
      <c r="AA510" s="5684"/>
      <c r="AB510" s="5684"/>
      <c r="AC510" s="5684"/>
      <c r="AD510" s="5684"/>
      <c r="AE510" s="5684"/>
      <c r="AF510" s="5684"/>
      <c r="AG510" s="5570" t="s">
        <v>5792</v>
      </c>
      <c r="AH510" s="5570" t="s">
        <v>5760</v>
      </c>
      <c r="AI510" s="5609">
        <v>1</v>
      </c>
      <c r="AJ510" s="5609">
        <v>1</v>
      </c>
      <c r="AK510" s="5785">
        <v>42979</v>
      </c>
      <c r="AL510" s="5785">
        <v>43008</v>
      </c>
      <c r="AM510" s="5744">
        <v>92000000</v>
      </c>
      <c r="AN510" s="5741">
        <v>86474452</v>
      </c>
      <c r="AO510" s="5574" t="s">
        <v>5709</v>
      </c>
    </row>
    <row r="511" spans="1:41" s="19" customFormat="1" ht="30" customHeight="1" x14ac:dyDescent="0.25">
      <c r="A511" s="5606" t="s">
        <v>3965</v>
      </c>
      <c r="B511" s="5614" t="s">
        <v>5319</v>
      </c>
      <c r="C511" s="5617" t="s">
        <v>5320</v>
      </c>
      <c r="D511" s="5569">
        <v>260</v>
      </c>
      <c r="E511" s="5597" t="s">
        <v>6577</v>
      </c>
      <c r="F511" s="5570" t="s">
        <v>6578</v>
      </c>
      <c r="G511" s="5591" t="s">
        <v>165</v>
      </c>
      <c r="H511" s="5591" t="s">
        <v>0</v>
      </c>
      <c r="I511" s="5591">
        <v>5</v>
      </c>
      <c r="J511" s="5650">
        <v>1</v>
      </c>
      <c r="K511" s="5659"/>
      <c r="L511" s="5645">
        <f>+M511+N511+O511+P511+Q511+R511+S511+T511</f>
        <v>694674289</v>
      </c>
      <c r="M511" s="5686">
        <v>694674289</v>
      </c>
      <c r="N511" s="5686"/>
      <c r="O511" s="5686"/>
      <c r="P511" s="5686"/>
      <c r="Q511" s="5686"/>
      <c r="R511" s="5686"/>
      <c r="S511" s="5686"/>
      <c r="T511" s="5686"/>
      <c r="U511" s="5730">
        <f t="shared" ref="U511:U521" si="132">V511+W511+X511+Y511+Z511+AA511+AB511+AC511</f>
        <v>694644277</v>
      </c>
      <c r="V511" s="5684">
        <v>694644277</v>
      </c>
      <c r="W511" s="5684"/>
      <c r="X511" s="5684"/>
      <c r="Y511" s="5684"/>
      <c r="Z511" s="5684"/>
      <c r="AA511" s="5684"/>
      <c r="AB511" s="5684"/>
      <c r="AC511" s="5684"/>
      <c r="AD511" s="5684"/>
      <c r="AE511" s="5684"/>
      <c r="AF511" s="5684"/>
      <c r="AG511" s="5579" t="s">
        <v>6032</v>
      </c>
      <c r="AH511" s="5579" t="s">
        <v>5368</v>
      </c>
      <c r="AI511" s="5671">
        <v>1</v>
      </c>
      <c r="AJ511" s="5671">
        <v>0.2</v>
      </c>
      <c r="AK511" s="5786">
        <v>42906</v>
      </c>
      <c r="AL511" s="5789">
        <v>43058</v>
      </c>
      <c r="AM511" s="5744">
        <v>200000000</v>
      </c>
      <c r="AN511" s="5744">
        <v>200000000</v>
      </c>
      <c r="AO511" s="5574" t="s">
        <v>5218</v>
      </c>
    </row>
    <row r="512" spans="1:41" s="19" customFormat="1" ht="30" customHeight="1" x14ac:dyDescent="0.25">
      <c r="A512" s="5606" t="s">
        <v>3965</v>
      </c>
      <c r="B512" s="5614" t="s">
        <v>5319</v>
      </c>
      <c r="C512" s="5617" t="s">
        <v>5320</v>
      </c>
      <c r="D512" s="5569">
        <v>260</v>
      </c>
      <c r="E512" s="5597" t="s">
        <v>6577</v>
      </c>
      <c r="F512" s="5570" t="s">
        <v>6578</v>
      </c>
      <c r="G512" s="5591" t="s">
        <v>165</v>
      </c>
      <c r="H512" s="5591" t="s">
        <v>0</v>
      </c>
      <c r="I512" s="5591">
        <v>5</v>
      </c>
      <c r="J512" s="5650">
        <v>1</v>
      </c>
      <c r="K512" s="5653"/>
      <c r="L512" s="5645"/>
      <c r="M512" s="5685"/>
      <c r="N512" s="5685"/>
      <c r="O512" s="5685"/>
      <c r="P512" s="5685"/>
      <c r="Q512" s="5685"/>
      <c r="R512" s="5685"/>
      <c r="S512" s="5685"/>
      <c r="T512" s="5685"/>
      <c r="U512" s="5730">
        <f t="shared" si="132"/>
        <v>0</v>
      </c>
      <c r="V512" s="5776"/>
      <c r="W512" s="5776"/>
      <c r="X512" s="5776"/>
      <c r="Y512" s="5776"/>
      <c r="Z512" s="5776"/>
      <c r="AA512" s="5776"/>
      <c r="AB512" s="5776"/>
      <c r="AC512" s="5776"/>
      <c r="AD512" s="5776"/>
      <c r="AE512" s="5776"/>
      <c r="AF512" s="5776"/>
      <c r="AG512" s="5594" t="s">
        <v>6094</v>
      </c>
      <c r="AH512" s="5594" t="s">
        <v>6690</v>
      </c>
      <c r="AI512" s="5671">
        <v>1</v>
      </c>
      <c r="AJ512" s="5671">
        <v>0</v>
      </c>
      <c r="AK512" s="5789">
        <v>43054</v>
      </c>
      <c r="AL512" s="5789">
        <v>42885</v>
      </c>
      <c r="AM512" s="5744">
        <v>494674289</v>
      </c>
      <c r="AN512" s="5744">
        <v>494644277</v>
      </c>
      <c r="AO512" s="5574" t="s">
        <v>5218</v>
      </c>
    </row>
    <row r="513" spans="1:41" s="19" customFormat="1" ht="30" customHeight="1" x14ac:dyDescent="0.25">
      <c r="A513" s="5606" t="s">
        <v>3965</v>
      </c>
      <c r="B513" s="5614" t="s">
        <v>5319</v>
      </c>
      <c r="C513" s="5617" t="s">
        <v>5320</v>
      </c>
      <c r="D513" s="5569">
        <v>261</v>
      </c>
      <c r="E513" s="5597" t="s">
        <v>5328</v>
      </c>
      <c r="F513" s="5570" t="s">
        <v>6579</v>
      </c>
      <c r="G513" s="5591">
        <v>17.5</v>
      </c>
      <c r="H513" s="5591" t="s">
        <v>0</v>
      </c>
      <c r="I513" s="5591">
        <v>17.5</v>
      </c>
      <c r="J513" s="5650">
        <v>4.37</v>
      </c>
      <c r="K513" s="5653">
        <v>4.37</v>
      </c>
      <c r="L513" s="5645">
        <f t="shared" ref="L513" si="133">+M513+N513+O513+P513+Q513+R513+S513+T513</f>
        <v>459090997</v>
      </c>
      <c r="M513" s="5653">
        <v>459090997</v>
      </c>
      <c r="N513" s="5653"/>
      <c r="O513" s="5653"/>
      <c r="P513" s="5653"/>
      <c r="Q513" s="5653"/>
      <c r="R513" s="5653"/>
      <c r="S513" s="5653"/>
      <c r="T513" s="5653"/>
      <c r="U513" s="5730">
        <f t="shared" si="132"/>
        <v>456496142</v>
      </c>
      <c r="V513" s="5660">
        <v>456496142</v>
      </c>
      <c r="W513" s="5660"/>
      <c r="X513" s="5660"/>
      <c r="Y513" s="5660"/>
      <c r="Z513" s="5660"/>
      <c r="AA513" s="5660"/>
      <c r="AB513" s="5660"/>
      <c r="AC513" s="5660"/>
      <c r="AD513" s="5660"/>
      <c r="AE513" s="5660"/>
      <c r="AF513" s="5660"/>
      <c r="AG513" s="5594" t="s">
        <v>6096</v>
      </c>
      <c r="AH513" s="5594" t="s">
        <v>5226</v>
      </c>
      <c r="AI513" s="5671">
        <v>1</v>
      </c>
      <c r="AJ513" s="5671">
        <v>0.2</v>
      </c>
      <c r="AK513" s="5786">
        <v>42906</v>
      </c>
      <c r="AL513" s="5789">
        <v>43058</v>
      </c>
      <c r="AM513" s="5744">
        <v>50000000</v>
      </c>
      <c r="AN513" s="5744">
        <v>49998000</v>
      </c>
      <c r="AO513" s="5574" t="s">
        <v>5218</v>
      </c>
    </row>
    <row r="514" spans="1:41" s="19" customFormat="1" ht="30" customHeight="1" x14ac:dyDescent="0.25">
      <c r="A514" s="5606" t="s">
        <v>3965</v>
      </c>
      <c r="B514" s="5614" t="s">
        <v>5319</v>
      </c>
      <c r="C514" s="5617" t="s">
        <v>5320</v>
      </c>
      <c r="D514" s="5569">
        <v>261</v>
      </c>
      <c r="E514" s="5597" t="s">
        <v>5328</v>
      </c>
      <c r="F514" s="5570" t="s">
        <v>6579</v>
      </c>
      <c r="G514" s="5591">
        <v>17.5</v>
      </c>
      <c r="H514" s="5591" t="s">
        <v>0</v>
      </c>
      <c r="I514" s="5591">
        <v>17.5</v>
      </c>
      <c r="J514" s="5650">
        <v>4.37</v>
      </c>
      <c r="K514" s="5653"/>
      <c r="L514" s="5645"/>
      <c r="M514" s="5685"/>
      <c r="N514" s="5685"/>
      <c r="O514" s="5685"/>
      <c r="P514" s="5685"/>
      <c r="Q514" s="5685"/>
      <c r="R514" s="5685"/>
      <c r="S514" s="5685"/>
      <c r="T514" s="5685"/>
      <c r="U514" s="5730">
        <f t="shared" si="132"/>
        <v>0</v>
      </c>
      <c r="V514" s="5776"/>
      <c r="W514" s="5776"/>
      <c r="X514" s="5776"/>
      <c r="Y514" s="5776"/>
      <c r="Z514" s="5776"/>
      <c r="AA514" s="5776"/>
      <c r="AB514" s="5776"/>
      <c r="AC514" s="5776"/>
      <c r="AD514" s="5776"/>
      <c r="AE514" s="5776"/>
      <c r="AF514" s="5776"/>
      <c r="AG514" s="5580" t="s">
        <v>6098</v>
      </c>
      <c r="AH514" s="5580" t="s">
        <v>6689</v>
      </c>
      <c r="AI514" s="5660">
        <v>0</v>
      </c>
      <c r="AJ514" s="5660">
        <v>0</v>
      </c>
      <c r="AK514" s="5789">
        <v>42887</v>
      </c>
      <c r="AL514" s="5789">
        <v>43100</v>
      </c>
      <c r="AM514" s="5744">
        <v>259090997</v>
      </c>
      <c r="AN514" s="5744">
        <v>256498142</v>
      </c>
      <c r="AO514" s="5574" t="s">
        <v>5218</v>
      </c>
    </row>
    <row r="515" spans="1:41" s="19" customFormat="1" ht="30" customHeight="1" x14ac:dyDescent="0.25">
      <c r="A515" s="5606" t="s">
        <v>3965</v>
      </c>
      <c r="B515" s="5614" t="s">
        <v>5319</v>
      </c>
      <c r="C515" s="5617" t="s">
        <v>5320</v>
      </c>
      <c r="D515" s="5569">
        <v>261</v>
      </c>
      <c r="E515" s="5597" t="s">
        <v>5328</v>
      </c>
      <c r="F515" s="5570" t="s">
        <v>6579</v>
      </c>
      <c r="G515" s="5591">
        <v>17.5</v>
      </c>
      <c r="H515" s="5591" t="s">
        <v>0</v>
      </c>
      <c r="I515" s="5591">
        <v>17.5</v>
      </c>
      <c r="J515" s="5650">
        <v>4.37</v>
      </c>
      <c r="K515" s="5653"/>
      <c r="L515" s="5645"/>
      <c r="M515" s="5685"/>
      <c r="N515" s="5685"/>
      <c r="O515" s="5685"/>
      <c r="P515" s="5685"/>
      <c r="Q515" s="5685"/>
      <c r="R515" s="5685"/>
      <c r="S515" s="5685"/>
      <c r="T515" s="5685"/>
      <c r="U515" s="5730">
        <f t="shared" si="132"/>
        <v>0</v>
      </c>
      <c r="V515" s="5776"/>
      <c r="W515" s="5776"/>
      <c r="X515" s="5776"/>
      <c r="Y515" s="5776"/>
      <c r="Z515" s="5776"/>
      <c r="AA515" s="5776"/>
      <c r="AB515" s="5776"/>
      <c r="AC515" s="5776"/>
      <c r="AD515" s="5776"/>
      <c r="AE515" s="5776"/>
      <c r="AF515" s="5776"/>
      <c r="AG515" s="5612" t="s">
        <v>5335</v>
      </c>
      <c r="AH515" s="5594" t="s">
        <v>5336</v>
      </c>
      <c r="AI515" s="5671">
        <v>100</v>
      </c>
      <c r="AJ515" s="5671">
        <v>50</v>
      </c>
      <c r="AK515" s="5789">
        <v>42887</v>
      </c>
      <c r="AL515" s="5789">
        <v>43100</v>
      </c>
      <c r="AM515" s="5744">
        <v>150000000</v>
      </c>
      <c r="AN515" s="5744">
        <v>150000000</v>
      </c>
      <c r="AO515" s="5574" t="s">
        <v>5218</v>
      </c>
    </row>
    <row r="516" spans="1:41" s="19" customFormat="1" ht="30" customHeight="1" x14ac:dyDescent="0.25">
      <c r="A516" s="5606" t="s">
        <v>3965</v>
      </c>
      <c r="B516" s="5614" t="s">
        <v>5319</v>
      </c>
      <c r="C516" s="5617" t="s">
        <v>5320</v>
      </c>
      <c r="D516" s="5569">
        <v>262</v>
      </c>
      <c r="E516" s="5597" t="s">
        <v>5338</v>
      </c>
      <c r="F516" s="5570" t="s">
        <v>5339</v>
      </c>
      <c r="G516" s="5591">
        <v>0</v>
      </c>
      <c r="H516" s="5591" t="s">
        <v>0</v>
      </c>
      <c r="I516" s="5591">
        <v>50</v>
      </c>
      <c r="J516" s="5650">
        <v>5</v>
      </c>
      <c r="K516" s="5659"/>
      <c r="L516" s="5645">
        <f t="shared" ref="L516" si="134">+M516+N516+O516+P516+Q516+R516+S516+T516</f>
        <v>0</v>
      </c>
      <c r="M516" s="5686"/>
      <c r="N516" s="5686"/>
      <c r="O516" s="5686"/>
      <c r="P516" s="5686"/>
      <c r="Q516" s="5686"/>
      <c r="R516" s="5686"/>
      <c r="S516" s="5686"/>
      <c r="T516" s="5686"/>
      <c r="U516" s="5730">
        <f t="shared" si="132"/>
        <v>0</v>
      </c>
      <c r="V516" s="5684"/>
      <c r="W516" s="5684"/>
      <c r="X516" s="5684"/>
      <c r="Y516" s="5684"/>
      <c r="Z516" s="5684"/>
      <c r="AA516" s="5684"/>
      <c r="AB516" s="5684"/>
      <c r="AC516" s="5684"/>
      <c r="AD516" s="5684"/>
      <c r="AE516" s="5684"/>
      <c r="AF516" s="5684"/>
      <c r="AG516" s="5579" t="s">
        <v>5340</v>
      </c>
      <c r="AH516" s="5579" t="s">
        <v>330</v>
      </c>
      <c r="AI516" s="5611">
        <v>100</v>
      </c>
      <c r="AJ516" s="5611">
        <v>50</v>
      </c>
      <c r="AK516" s="5786">
        <v>42767</v>
      </c>
      <c r="AL516" s="5786">
        <v>43100</v>
      </c>
      <c r="AM516" s="5744">
        <v>0</v>
      </c>
      <c r="AN516" s="5744">
        <v>0</v>
      </c>
      <c r="AO516" s="5574" t="s">
        <v>5218</v>
      </c>
    </row>
    <row r="517" spans="1:41" s="19" customFormat="1" ht="30" customHeight="1" x14ac:dyDescent="0.25">
      <c r="A517" s="5606" t="s">
        <v>3965</v>
      </c>
      <c r="B517" s="5614" t="s">
        <v>5319</v>
      </c>
      <c r="C517" s="5617" t="s">
        <v>5320</v>
      </c>
      <c r="D517" s="5569">
        <v>263</v>
      </c>
      <c r="E517" s="5597" t="s">
        <v>5342</v>
      </c>
      <c r="F517" s="5570" t="s">
        <v>5343</v>
      </c>
      <c r="G517" s="5591">
        <v>0</v>
      </c>
      <c r="H517" s="5591" t="s">
        <v>0</v>
      </c>
      <c r="I517" s="5591">
        <v>1</v>
      </c>
      <c r="J517" s="5650">
        <v>0.25</v>
      </c>
      <c r="K517" s="5659"/>
      <c r="L517" s="5645">
        <f t="shared" ref="L517:L521" si="135">+M517+N517+O517+P517+Q517+R517+S517+T517</f>
        <v>0</v>
      </c>
      <c r="M517" s="5686"/>
      <c r="N517" s="5686"/>
      <c r="O517" s="5686"/>
      <c r="P517" s="5686"/>
      <c r="Q517" s="5686"/>
      <c r="R517" s="5686"/>
      <c r="S517" s="5686"/>
      <c r="T517" s="5686"/>
      <c r="U517" s="5730">
        <f t="shared" si="132"/>
        <v>0</v>
      </c>
      <c r="V517" s="5684"/>
      <c r="W517" s="5684"/>
      <c r="X517" s="5684"/>
      <c r="Y517" s="5684"/>
      <c r="Z517" s="5684"/>
      <c r="AA517" s="5684"/>
      <c r="AB517" s="5684"/>
      <c r="AC517" s="5684"/>
      <c r="AD517" s="5684"/>
      <c r="AE517" s="5684"/>
      <c r="AF517" s="5684"/>
      <c r="AG517" s="5579" t="s">
        <v>5344</v>
      </c>
      <c r="AH517" s="5579" t="s">
        <v>5345</v>
      </c>
      <c r="AI517" s="5611">
        <v>1</v>
      </c>
      <c r="AJ517" s="5611">
        <v>0.5</v>
      </c>
      <c r="AK517" s="5786">
        <v>42826</v>
      </c>
      <c r="AL517" s="5786">
        <v>43100</v>
      </c>
      <c r="AM517" s="5744">
        <v>0</v>
      </c>
      <c r="AN517" s="5744">
        <v>0</v>
      </c>
      <c r="AO517" s="5574" t="s">
        <v>5218</v>
      </c>
    </row>
    <row r="518" spans="1:41" s="19" customFormat="1" ht="30" customHeight="1" x14ac:dyDescent="0.25">
      <c r="A518" s="5606" t="s">
        <v>3965</v>
      </c>
      <c r="B518" s="5614" t="s">
        <v>5319</v>
      </c>
      <c r="C518" s="5617" t="s">
        <v>5320</v>
      </c>
      <c r="D518" s="5569">
        <v>264</v>
      </c>
      <c r="E518" s="5597" t="s">
        <v>5347</v>
      </c>
      <c r="F518" s="5570" t="s">
        <v>5348</v>
      </c>
      <c r="G518" s="5591">
        <v>0</v>
      </c>
      <c r="H518" s="5591" t="s">
        <v>0</v>
      </c>
      <c r="I518" s="5591">
        <v>1</v>
      </c>
      <c r="J518" s="5650">
        <v>0.1</v>
      </c>
      <c r="K518" s="5659"/>
      <c r="L518" s="5645">
        <f t="shared" ref="L518" si="136">+M518+N518+O518+P518+Q518+R518+S518+T518</f>
        <v>163440271.5</v>
      </c>
      <c r="M518" s="5686">
        <f>13000000+150440271.5</f>
        <v>163440271.5</v>
      </c>
      <c r="N518" s="5686"/>
      <c r="O518" s="5686"/>
      <c r="P518" s="5686"/>
      <c r="Q518" s="5686"/>
      <c r="R518" s="5686"/>
      <c r="S518" s="5686"/>
      <c r="T518" s="5686"/>
      <c r="U518" s="5730">
        <f t="shared" si="132"/>
        <v>13000000</v>
      </c>
      <c r="V518" s="5684">
        <v>13000000</v>
      </c>
      <c r="W518" s="5684"/>
      <c r="X518" s="5684"/>
      <c r="Y518" s="5684"/>
      <c r="Z518" s="5684"/>
      <c r="AA518" s="5684"/>
      <c r="AB518" s="5684"/>
      <c r="AC518" s="5684"/>
      <c r="AD518" s="5684"/>
      <c r="AE518" s="5684"/>
      <c r="AF518" s="5684"/>
      <c r="AG518" s="5579" t="s">
        <v>6100</v>
      </c>
      <c r="AH518" s="5579" t="s">
        <v>5350</v>
      </c>
      <c r="AI518" s="5671">
        <v>13</v>
      </c>
      <c r="AJ518" s="5671">
        <v>13</v>
      </c>
      <c r="AK518" s="5786">
        <v>42887</v>
      </c>
      <c r="AL518" s="5786">
        <v>42887</v>
      </c>
      <c r="AM518" s="5744">
        <v>13000000</v>
      </c>
      <c r="AN518" s="5744">
        <v>13000000</v>
      </c>
      <c r="AO518" s="5574" t="s">
        <v>5218</v>
      </c>
    </row>
    <row r="519" spans="1:41" s="19" customFormat="1" ht="30" customHeight="1" x14ac:dyDescent="0.25">
      <c r="A519" s="5606" t="s">
        <v>3965</v>
      </c>
      <c r="B519" s="5614" t="s">
        <v>5319</v>
      </c>
      <c r="C519" s="5617" t="s">
        <v>5320</v>
      </c>
      <c r="D519" s="5569">
        <v>264</v>
      </c>
      <c r="E519" s="5597" t="s">
        <v>5347</v>
      </c>
      <c r="F519" s="5570" t="s">
        <v>5348</v>
      </c>
      <c r="G519" s="5591">
        <v>0</v>
      </c>
      <c r="H519" s="5591" t="s">
        <v>0</v>
      </c>
      <c r="I519" s="5591">
        <v>1</v>
      </c>
      <c r="J519" s="5650">
        <v>0.1</v>
      </c>
      <c r="K519" s="5653"/>
      <c r="L519" s="5645"/>
      <c r="M519" s="5685"/>
      <c r="N519" s="5685"/>
      <c r="O519" s="5685"/>
      <c r="P519" s="5685"/>
      <c r="Q519" s="5685"/>
      <c r="R519" s="5685"/>
      <c r="S519" s="5685"/>
      <c r="T519" s="5685"/>
      <c r="U519" s="5730">
        <f t="shared" si="132"/>
        <v>0</v>
      </c>
      <c r="V519" s="5776"/>
      <c r="W519" s="5776"/>
      <c r="X519" s="5776"/>
      <c r="Y519" s="5776"/>
      <c r="Z519" s="5776"/>
      <c r="AA519" s="5776"/>
      <c r="AB519" s="5776"/>
      <c r="AC519" s="5776"/>
      <c r="AD519" s="5776"/>
      <c r="AE519" s="5776"/>
      <c r="AF519" s="5776"/>
      <c r="AG519" s="5594" t="s">
        <v>6101</v>
      </c>
      <c r="AH519" s="5594" t="s">
        <v>5356</v>
      </c>
      <c r="AI519" s="5671">
        <v>1</v>
      </c>
      <c r="AJ519" s="5671">
        <v>0</v>
      </c>
      <c r="AK519" s="5786">
        <v>42887</v>
      </c>
      <c r="AL519" s="5786">
        <v>43100</v>
      </c>
      <c r="AM519" s="5744">
        <v>150440272</v>
      </c>
      <c r="AN519" s="5744">
        <v>0</v>
      </c>
      <c r="AO519" s="5574" t="s">
        <v>5218</v>
      </c>
    </row>
    <row r="520" spans="1:41" s="19" customFormat="1" ht="30" customHeight="1" x14ac:dyDescent="0.25">
      <c r="A520" s="5606" t="s">
        <v>3965</v>
      </c>
      <c r="B520" s="5614" t="s">
        <v>5319</v>
      </c>
      <c r="C520" s="5617" t="s">
        <v>5320</v>
      </c>
      <c r="D520" s="5569">
        <v>264</v>
      </c>
      <c r="E520" s="5597" t="s">
        <v>5347</v>
      </c>
      <c r="F520" s="5570" t="s">
        <v>5348</v>
      </c>
      <c r="G520" s="5591">
        <v>0</v>
      </c>
      <c r="H520" s="5591" t="s">
        <v>0</v>
      </c>
      <c r="I520" s="5591">
        <v>1</v>
      </c>
      <c r="J520" s="5650">
        <v>0.1</v>
      </c>
      <c r="K520" s="5653"/>
      <c r="L520" s="5645"/>
      <c r="M520" s="5685"/>
      <c r="N520" s="5685"/>
      <c r="O520" s="5685"/>
      <c r="P520" s="5685"/>
      <c r="Q520" s="5685"/>
      <c r="R520" s="5685"/>
      <c r="S520" s="5685"/>
      <c r="T520" s="5685"/>
      <c r="U520" s="5730">
        <f t="shared" si="132"/>
        <v>0</v>
      </c>
      <c r="V520" s="5776"/>
      <c r="W520" s="5776"/>
      <c r="X520" s="5776"/>
      <c r="Y520" s="5776"/>
      <c r="Z520" s="5776"/>
      <c r="AA520" s="5776"/>
      <c r="AB520" s="5776"/>
      <c r="AC520" s="5776"/>
      <c r="AD520" s="5776"/>
      <c r="AE520" s="5776"/>
      <c r="AF520" s="5776"/>
      <c r="AG520" s="5594" t="s">
        <v>6101</v>
      </c>
      <c r="AH520" s="5594" t="s">
        <v>5356</v>
      </c>
      <c r="AI520" s="5671">
        <v>1</v>
      </c>
      <c r="AJ520" s="5671">
        <v>0</v>
      </c>
      <c r="AK520" s="5786">
        <v>42887</v>
      </c>
      <c r="AL520" s="5786">
        <v>43100</v>
      </c>
      <c r="AM520" s="5744">
        <v>0</v>
      </c>
      <c r="AN520" s="5744">
        <v>0</v>
      </c>
      <c r="AO520" s="5574" t="s">
        <v>5218</v>
      </c>
    </row>
    <row r="521" spans="1:41" s="19" customFormat="1" ht="30" customHeight="1" x14ac:dyDescent="0.25">
      <c r="A521" s="5606" t="s">
        <v>3965</v>
      </c>
      <c r="B521" s="5614" t="s">
        <v>5319</v>
      </c>
      <c r="C521" s="5617" t="s">
        <v>5320</v>
      </c>
      <c r="D521" s="5569">
        <v>265</v>
      </c>
      <c r="E521" s="5597" t="s">
        <v>5360</v>
      </c>
      <c r="F521" s="5570" t="s">
        <v>5361</v>
      </c>
      <c r="G521" s="5591">
        <v>0</v>
      </c>
      <c r="H521" s="5591" t="s">
        <v>0</v>
      </c>
      <c r="I521" s="5591">
        <v>50</v>
      </c>
      <c r="J521" s="5650">
        <v>5</v>
      </c>
      <c r="K521" s="5659"/>
      <c r="L521" s="5645">
        <f t="shared" si="135"/>
        <v>0</v>
      </c>
      <c r="M521" s="5686"/>
      <c r="N521" s="5686"/>
      <c r="O521" s="5686"/>
      <c r="P521" s="5686"/>
      <c r="Q521" s="5686"/>
      <c r="R521" s="5686"/>
      <c r="S521" s="5686"/>
      <c r="T521" s="5686"/>
      <c r="U521" s="5730">
        <f t="shared" si="132"/>
        <v>0</v>
      </c>
      <c r="V521" s="5684"/>
      <c r="W521" s="5684"/>
      <c r="X521" s="5684"/>
      <c r="Y521" s="5684"/>
      <c r="Z521" s="5684"/>
      <c r="AA521" s="5684"/>
      <c r="AB521" s="5684"/>
      <c r="AC521" s="5684"/>
      <c r="AD521" s="5684"/>
      <c r="AE521" s="5684"/>
      <c r="AF521" s="5684"/>
      <c r="AG521" s="5579" t="s">
        <v>5362</v>
      </c>
      <c r="AH521" s="5579" t="s">
        <v>5345</v>
      </c>
      <c r="AI521" s="5611">
        <v>1</v>
      </c>
      <c r="AJ521" s="5611">
        <v>0.5</v>
      </c>
      <c r="AK521" s="5786">
        <v>42887</v>
      </c>
      <c r="AL521" s="5786">
        <v>43100</v>
      </c>
      <c r="AM521" s="5744">
        <v>0</v>
      </c>
      <c r="AN521" s="5744">
        <v>0</v>
      </c>
      <c r="AO521" s="5574" t="s">
        <v>5218</v>
      </c>
    </row>
    <row r="522" spans="1:41" ht="30" customHeight="1" x14ac:dyDescent="0.2">
      <c r="A522" s="5606" t="s">
        <v>3965</v>
      </c>
      <c r="B522" s="5619" t="s">
        <v>6580</v>
      </c>
      <c r="C522" s="5615" t="s">
        <v>154</v>
      </c>
      <c r="D522" s="5569">
        <v>266</v>
      </c>
      <c r="E522" s="5597" t="s">
        <v>78</v>
      </c>
      <c r="F522" s="5570" t="s">
        <v>6569</v>
      </c>
      <c r="G522" s="5648">
        <v>0</v>
      </c>
      <c r="H522" s="5648" t="s">
        <v>0</v>
      </c>
      <c r="I522" s="5648">
        <v>1</v>
      </c>
      <c r="J522" s="5644">
        <v>1</v>
      </c>
      <c r="K522" s="5659"/>
      <c r="L522" s="5645">
        <f t="shared" si="115"/>
        <v>15000000</v>
      </c>
      <c r="M522" s="5686">
        <v>15000000</v>
      </c>
      <c r="N522" s="5686"/>
      <c r="O522" s="5686"/>
      <c r="P522" s="5686"/>
      <c r="Q522" s="5686"/>
      <c r="R522" s="5686"/>
      <c r="S522" s="5686"/>
      <c r="T522" s="5686"/>
      <c r="U522" s="5730">
        <f t="shared" ref="U522:U538" si="137">SUBTOTAL(9,V522:AC522)</f>
        <v>0</v>
      </c>
      <c r="V522" s="5647"/>
      <c r="W522" s="5647"/>
      <c r="X522" s="5647"/>
      <c r="Y522" s="5647"/>
      <c r="Z522" s="5647"/>
      <c r="AA522" s="5647"/>
      <c r="AB522" s="5647"/>
      <c r="AC522" s="5647"/>
      <c r="AD522" s="5684"/>
      <c r="AE522" s="5684"/>
      <c r="AF522" s="5684"/>
      <c r="AG522" s="5594"/>
      <c r="AH522" s="5594"/>
      <c r="AI522" s="5671"/>
      <c r="AJ522" s="5671"/>
      <c r="AK522" s="5789"/>
      <c r="AL522" s="5789"/>
      <c r="AM522" s="5741">
        <v>15000000</v>
      </c>
      <c r="AN522" s="5741">
        <v>0</v>
      </c>
      <c r="AO522" s="5574" t="s">
        <v>134</v>
      </c>
    </row>
    <row r="523" spans="1:41" ht="30" customHeight="1" x14ac:dyDescent="0.2">
      <c r="A523" s="5606" t="s">
        <v>3965</v>
      </c>
      <c r="B523" s="5619" t="s">
        <v>6580</v>
      </c>
      <c r="C523" s="5615" t="s">
        <v>154</v>
      </c>
      <c r="D523" s="5569">
        <v>267</v>
      </c>
      <c r="E523" s="5597" t="s">
        <v>79</v>
      </c>
      <c r="F523" s="5570" t="s">
        <v>80</v>
      </c>
      <c r="G523" s="5648">
        <v>0</v>
      </c>
      <c r="H523" s="5648" t="s">
        <v>0</v>
      </c>
      <c r="I523" s="5648">
        <v>1</v>
      </c>
      <c r="J523" s="5644">
        <v>0.33</v>
      </c>
      <c r="K523" s="5659"/>
      <c r="L523" s="5645">
        <f t="shared" si="115"/>
        <v>160000000</v>
      </c>
      <c r="M523" s="5686">
        <v>160000000</v>
      </c>
      <c r="N523" s="5686"/>
      <c r="O523" s="5686"/>
      <c r="P523" s="5686"/>
      <c r="Q523" s="5686"/>
      <c r="R523" s="5686"/>
      <c r="S523" s="5686"/>
      <c r="T523" s="5686"/>
      <c r="U523" s="5730">
        <f t="shared" si="137"/>
        <v>119810333</v>
      </c>
      <c r="V523" s="5684">
        <v>119810333</v>
      </c>
      <c r="W523" s="5684"/>
      <c r="X523" s="5684"/>
      <c r="Y523" s="5684"/>
      <c r="Z523" s="5684"/>
      <c r="AA523" s="5684"/>
      <c r="AB523" s="5684"/>
      <c r="AC523" s="5684"/>
      <c r="AD523" s="5684"/>
      <c r="AE523" s="5684"/>
      <c r="AF523" s="5684"/>
      <c r="AG523" s="5594" t="s">
        <v>6581</v>
      </c>
      <c r="AH523" s="5594" t="s">
        <v>330</v>
      </c>
      <c r="AI523" s="5671">
        <v>100</v>
      </c>
      <c r="AJ523" s="5671">
        <v>100</v>
      </c>
      <c r="AK523" s="5789">
        <v>42844</v>
      </c>
      <c r="AL523" s="5789">
        <v>43099</v>
      </c>
      <c r="AM523" s="5741">
        <v>80000000</v>
      </c>
      <c r="AN523" s="5741">
        <v>119810333</v>
      </c>
      <c r="AO523" s="5574" t="s">
        <v>134</v>
      </c>
    </row>
    <row r="524" spans="1:41" ht="30" customHeight="1" x14ac:dyDescent="0.2">
      <c r="A524" s="5606" t="s">
        <v>3965</v>
      </c>
      <c r="B524" s="5619" t="s">
        <v>6580</v>
      </c>
      <c r="C524" s="5615" t="s">
        <v>154</v>
      </c>
      <c r="D524" s="5569">
        <v>267</v>
      </c>
      <c r="E524" s="5597" t="s">
        <v>79</v>
      </c>
      <c r="F524" s="5570" t="s">
        <v>80</v>
      </c>
      <c r="G524" s="5648">
        <v>0</v>
      </c>
      <c r="H524" s="5648" t="s">
        <v>0</v>
      </c>
      <c r="I524" s="5648">
        <v>1</v>
      </c>
      <c r="J524" s="5644">
        <v>0.33</v>
      </c>
      <c r="K524" s="5659"/>
      <c r="L524" s="5645"/>
      <c r="M524" s="5686"/>
      <c r="N524" s="5686"/>
      <c r="O524" s="5686"/>
      <c r="P524" s="5686"/>
      <c r="Q524" s="5686"/>
      <c r="R524" s="5686"/>
      <c r="S524" s="5686"/>
      <c r="T524" s="5686"/>
      <c r="U524" s="5730"/>
      <c r="V524" s="5684"/>
      <c r="W524" s="5647"/>
      <c r="X524" s="5647"/>
      <c r="Y524" s="5647"/>
      <c r="Z524" s="5647"/>
      <c r="AA524" s="5647"/>
      <c r="AB524" s="5647"/>
      <c r="AC524" s="5647"/>
      <c r="AD524" s="5684"/>
      <c r="AE524" s="5684"/>
      <c r="AF524" s="5684"/>
      <c r="AG524" s="5594" t="s">
        <v>441</v>
      </c>
      <c r="AH524" s="5594" t="s">
        <v>330</v>
      </c>
      <c r="AI524" s="5671">
        <v>100</v>
      </c>
      <c r="AJ524" s="5671">
        <v>0</v>
      </c>
      <c r="AK524" s="5789">
        <v>42736</v>
      </c>
      <c r="AL524" s="5789">
        <v>43070</v>
      </c>
      <c r="AM524" s="5741">
        <v>80000000</v>
      </c>
      <c r="AN524" s="5744">
        <v>0</v>
      </c>
      <c r="AO524" s="5574" t="s">
        <v>134</v>
      </c>
    </row>
    <row r="525" spans="1:41" ht="30" customHeight="1" x14ac:dyDescent="0.2">
      <c r="A525" s="5606" t="s">
        <v>3965</v>
      </c>
      <c r="B525" s="5619" t="s">
        <v>6580</v>
      </c>
      <c r="C525" s="5615" t="s">
        <v>154</v>
      </c>
      <c r="D525" s="5569">
        <v>267</v>
      </c>
      <c r="E525" s="5597" t="s">
        <v>79</v>
      </c>
      <c r="F525" s="5570" t="s">
        <v>80</v>
      </c>
      <c r="G525" s="5648">
        <v>0</v>
      </c>
      <c r="H525" s="5648" t="s">
        <v>0</v>
      </c>
      <c r="I525" s="5648">
        <v>1</v>
      </c>
      <c r="J525" s="5644">
        <v>0.33</v>
      </c>
      <c r="K525" s="5653"/>
      <c r="L525" s="5645"/>
      <c r="M525" s="5685"/>
      <c r="N525" s="5685"/>
      <c r="O525" s="5685"/>
      <c r="P525" s="5685"/>
      <c r="Q525" s="5685"/>
      <c r="R525" s="5685"/>
      <c r="S525" s="5685"/>
      <c r="T525" s="5685"/>
      <c r="U525" s="5731">
        <f t="shared" si="137"/>
        <v>0</v>
      </c>
      <c r="V525" s="5776"/>
      <c r="W525" s="5776"/>
      <c r="X525" s="5776"/>
      <c r="Y525" s="5776"/>
      <c r="Z525" s="5776"/>
      <c r="AA525" s="5776"/>
      <c r="AB525" s="5776"/>
      <c r="AC525" s="5776"/>
      <c r="AD525" s="5776"/>
      <c r="AE525" s="5776"/>
      <c r="AF525" s="5776"/>
      <c r="AG525" s="5594" t="s">
        <v>6103</v>
      </c>
      <c r="AH525" s="5594" t="s">
        <v>382</v>
      </c>
      <c r="AI525" s="5671">
        <v>1</v>
      </c>
      <c r="AJ525" s="5671">
        <v>1</v>
      </c>
      <c r="AK525" s="5789">
        <v>43009</v>
      </c>
      <c r="AL525" s="5789">
        <v>43039</v>
      </c>
      <c r="AM525" s="5741">
        <v>0</v>
      </c>
      <c r="AN525" s="5741">
        <v>0</v>
      </c>
      <c r="AO525" s="5574" t="s">
        <v>134</v>
      </c>
    </row>
    <row r="526" spans="1:41" ht="30" customHeight="1" x14ac:dyDescent="0.2">
      <c r="A526" s="5606" t="s">
        <v>3965</v>
      </c>
      <c r="B526" s="5619" t="s">
        <v>6580</v>
      </c>
      <c r="C526" s="5615" t="s">
        <v>154</v>
      </c>
      <c r="D526" s="5569">
        <v>268</v>
      </c>
      <c r="E526" s="5597" t="s">
        <v>81</v>
      </c>
      <c r="F526" s="5570" t="s">
        <v>82</v>
      </c>
      <c r="G526" s="5648" t="s">
        <v>165</v>
      </c>
      <c r="H526" s="5648" t="s">
        <v>0</v>
      </c>
      <c r="I526" s="5648">
        <v>8</v>
      </c>
      <c r="J526" s="5644">
        <v>2</v>
      </c>
      <c r="K526" s="5659"/>
      <c r="L526" s="5645">
        <f t="shared" si="115"/>
        <v>300000000</v>
      </c>
      <c r="M526" s="5686">
        <v>300000000</v>
      </c>
      <c r="N526" s="5686"/>
      <c r="O526" s="5686"/>
      <c r="P526" s="5686"/>
      <c r="Q526" s="5686"/>
      <c r="R526" s="5686"/>
      <c r="S526" s="5686"/>
      <c r="T526" s="5686"/>
      <c r="U526" s="5730">
        <f t="shared" si="137"/>
        <v>0</v>
      </c>
      <c r="V526" s="5647"/>
      <c r="W526" s="5647"/>
      <c r="X526" s="5647"/>
      <c r="Y526" s="5647"/>
      <c r="Z526" s="5647"/>
      <c r="AA526" s="5647"/>
      <c r="AB526" s="5647"/>
      <c r="AC526" s="5647"/>
      <c r="AD526" s="5684"/>
      <c r="AE526" s="5684"/>
      <c r="AF526" s="5684"/>
      <c r="AG526" s="5594" t="s">
        <v>6582</v>
      </c>
      <c r="AH526" s="5594" t="s">
        <v>382</v>
      </c>
      <c r="AI526" s="5671">
        <v>1</v>
      </c>
      <c r="AJ526" s="5671">
        <v>1</v>
      </c>
      <c r="AK526" s="5789">
        <v>42948</v>
      </c>
      <c r="AL526" s="5789">
        <v>43100</v>
      </c>
      <c r="AM526" s="5741">
        <v>300000000</v>
      </c>
      <c r="AN526" s="5741">
        <v>0</v>
      </c>
      <c r="AO526" s="5574" t="s">
        <v>134</v>
      </c>
    </row>
    <row r="527" spans="1:41" ht="30" customHeight="1" x14ac:dyDescent="0.2">
      <c r="A527" s="5606" t="s">
        <v>3965</v>
      </c>
      <c r="B527" s="5619" t="s">
        <v>6580</v>
      </c>
      <c r="C527" s="5615" t="s">
        <v>154</v>
      </c>
      <c r="D527" s="5569">
        <v>268</v>
      </c>
      <c r="E527" s="5597" t="s">
        <v>81</v>
      </c>
      <c r="F527" s="5570" t="s">
        <v>82</v>
      </c>
      <c r="G527" s="5648" t="s">
        <v>165</v>
      </c>
      <c r="H527" s="5648" t="s">
        <v>0</v>
      </c>
      <c r="I527" s="5648">
        <v>8</v>
      </c>
      <c r="J527" s="5644">
        <v>2</v>
      </c>
      <c r="K527" s="5653"/>
      <c r="L527" s="5645"/>
      <c r="M527" s="5685"/>
      <c r="N527" s="5685"/>
      <c r="O527" s="5685"/>
      <c r="P527" s="5685"/>
      <c r="Q527" s="5685"/>
      <c r="R527" s="5685"/>
      <c r="S527" s="5685"/>
      <c r="T527" s="5685"/>
      <c r="U527" s="5731">
        <f t="shared" si="137"/>
        <v>0</v>
      </c>
      <c r="V527" s="5776"/>
      <c r="W527" s="5776"/>
      <c r="X527" s="5776"/>
      <c r="Y527" s="5776"/>
      <c r="Z527" s="5776"/>
      <c r="AA527" s="5776"/>
      <c r="AB527" s="5776"/>
      <c r="AC527" s="5776"/>
      <c r="AD527" s="5776"/>
      <c r="AE527" s="5776"/>
      <c r="AF527" s="5776"/>
      <c r="AG527" s="5594" t="s">
        <v>6105</v>
      </c>
      <c r="AH527" s="5594" t="s">
        <v>382</v>
      </c>
      <c r="AI527" s="5671">
        <v>1</v>
      </c>
      <c r="AJ527" s="5671">
        <v>1</v>
      </c>
      <c r="AK527" s="5789">
        <v>42948</v>
      </c>
      <c r="AL527" s="5789">
        <v>43100</v>
      </c>
      <c r="AM527" s="5741">
        <v>0</v>
      </c>
      <c r="AN527" s="5741">
        <v>0</v>
      </c>
      <c r="AO527" s="5574" t="s">
        <v>134</v>
      </c>
    </row>
    <row r="528" spans="1:41" ht="30" customHeight="1" x14ac:dyDescent="0.2">
      <c r="A528" s="5606" t="s">
        <v>3965</v>
      </c>
      <c r="B528" s="5619" t="s">
        <v>6580</v>
      </c>
      <c r="C528" s="5615" t="s">
        <v>154</v>
      </c>
      <c r="D528" s="5569">
        <v>268</v>
      </c>
      <c r="E528" s="5597" t="s">
        <v>81</v>
      </c>
      <c r="F528" s="5570" t="s">
        <v>82</v>
      </c>
      <c r="G528" s="5648" t="s">
        <v>165</v>
      </c>
      <c r="H528" s="5648" t="s">
        <v>0</v>
      </c>
      <c r="I528" s="5648">
        <v>8</v>
      </c>
      <c r="J528" s="5644">
        <v>2</v>
      </c>
      <c r="K528" s="5653"/>
      <c r="L528" s="5645"/>
      <c r="M528" s="5685"/>
      <c r="N528" s="5685"/>
      <c r="O528" s="5685"/>
      <c r="P528" s="5685"/>
      <c r="Q528" s="5685"/>
      <c r="R528" s="5685"/>
      <c r="S528" s="5685"/>
      <c r="T528" s="5685"/>
      <c r="U528" s="5731">
        <f t="shared" si="137"/>
        <v>0</v>
      </c>
      <c r="V528" s="5776"/>
      <c r="W528" s="5776"/>
      <c r="X528" s="5776"/>
      <c r="Y528" s="5776"/>
      <c r="Z528" s="5776"/>
      <c r="AA528" s="5776"/>
      <c r="AB528" s="5776"/>
      <c r="AC528" s="5776"/>
      <c r="AD528" s="5776"/>
      <c r="AE528" s="5776"/>
      <c r="AF528" s="5776"/>
      <c r="AG528" s="5594" t="s">
        <v>544</v>
      </c>
      <c r="AH528" s="5594" t="s">
        <v>382</v>
      </c>
      <c r="AI528" s="5671">
        <v>1</v>
      </c>
      <c r="AJ528" s="5671">
        <v>1</v>
      </c>
      <c r="AK528" s="5789">
        <v>42948</v>
      </c>
      <c r="AL528" s="5789">
        <v>43100</v>
      </c>
      <c r="AM528" s="5741">
        <v>0</v>
      </c>
      <c r="AN528" s="5741">
        <v>0</v>
      </c>
      <c r="AO528" s="5574" t="s">
        <v>134</v>
      </c>
    </row>
    <row r="529" spans="1:41" ht="30" customHeight="1" x14ac:dyDescent="0.2">
      <c r="A529" s="5606" t="s">
        <v>3965</v>
      </c>
      <c r="B529" s="5619" t="s">
        <v>6580</v>
      </c>
      <c r="C529" s="5615" t="s">
        <v>154</v>
      </c>
      <c r="D529" s="5569">
        <v>269</v>
      </c>
      <c r="E529" s="5597" t="s">
        <v>83</v>
      </c>
      <c r="F529" s="5570" t="s">
        <v>77</v>
      </c>
      <c r="G529" s="5648" t="s">
        <v>165</v>
      </c>
      <c r="H529" s="5648" t="s">
        <v>0</v>
      </c>
      <c r="I529" s="5648">
        <v>4</v>
      </c>
      <c r="J529" s="5644">
        <v>2</v>
      </c>
      <c r="K529" s="5659"/>
      <c r="L529" s="5645">
        <f t="shared" si="115"/>
        <v>88929792</v>
      </c>
      <c r="M529" s="5686">
        <v>88929792</v>
      </c>
      <c r="N529" s="5686"/>
      <c r="O529" s="5686"/>
      <c r="P529" s="5686"/>
      <c r="Q529" s="5686"/>
      <c r="R529" s="5686"/>
      <c r="S529" s="5686"/>
      <c r="T529" s="5686"/>
      <c r="U529" s="5730">
        <f t="shared" si="137"/>
        <v>21929792</v>
      </c>
      <c r="V529" s="5684">
        <v>21929792</v>
      </c>
      <c r="W529" s="5684"/>
      <c r="X529" s="5684"/>
      <c r="Y529" s="5684"/>
      <c r="Z529" s="5684"/>
      <c r="AA529" s="5684"/>
      <c r="AB529" s="5684"/>
      <c r="AC529" s="5684"/>
      <c r="AD529" s="5684"/>
      <c r="AE529" s="5684"/>
      <c r="AF529" s="5684"/>
      <c r="AG529" s="5571" t="s">
        <v>376</v>
      </c>
      <c r="AH529" s="5570" t="s">
        <v>382</v>
      </c>
      <c r="AI529" s="5609">
        <v>1</v>
      </c>
      <c r="AJ529" s="5609">
        <v>0</v>
      </c>
      <c r="AK529" s="5785">
        <v>42917</v>
      </c>
      <c r="AL529" s="5785">
        <v>43100</v>
      </c>
      <c r="AM529" s="5741">
        <v>80000000</v>
      </c>
      <c r="AN529" s="5741">
        <v>21929792</v>
      </c>
      <c r="AO529" s="5574" t="s">
        <v>134</v>
      </c>
    </row>
    <row r="530" spans="1:41" ht="30" customHeight="1" x14ac:dyDescent="0.2">
      <c r="A530" s="5606" t="s">
        <v>3965</v>
      </c>
      <c r="B530" s="5619" t="s">
        <v>6580</v>
      </c>
      <c r="C530" s="5615" t="s">
        <v>154</v>
      </c>
      <c r="D530" s="5569">
        <v>269</v>
      </c>
      <c r="E530" s="5597" t="s">
        <v>83</v>
      </c>
      <c r="F530" s="5570" t="s">
        <v>77</v>
      </c>
      <c r="G530" s="5648" t="s">
        <v>165</v>
      </c>
      <c r="H530" s="5648" t="s">
        <v>0</v>
      </c>
      <c r="I530" s="5648">
        <v>4</v>
      </c>
      <c r="J530" s="5644">
        <v>2</v>
      </c>
      <c r="K530" s="5653"/>
      <c r="L530" s="5645"/>
      <c r="M530" s="5685"/>
      <c r="N530" s="5685"/>
      <c r="O530" s="5685"/>
      <c r="P530" s="5685"/>
      <c r="Q530" s="5685"/>
      <c r="R530" s="5685"/>
      <c r="S530" s="5685"/>
      <c r="T530" s="5685"/>
      <c r="U530" s="5731">
        <f t="shared" si="137"/>
        <v>0</v>
      </c>
      <c r="V530" s="5776"/>
      <c r="W530" s="5776"/>
      <c r="X530" s="5776"/>
      <c r="Y530" s="5776"/>
      <c r="Z530" s="5776"/>
      <c r="AA530" s="5776"/>
      <c r="AB530" s="5776"/>
      <c r="AC530" s="5776"/>
      <c r="AD530" s="5776"/>
      <c r="AE530" s="5776"/>
      <c r="AF530" s="5776"/>
      <c r="AG530" s="5594" t="s">
        <v>6106</v>
      </c>
      <c r="AH530" s="5570" t="s">
        <v>383</v>
      </c>
      <c r="AI530" s="5609">
        <v>1</v>
      </c>
      <c r="AJ530" s="5609">
        <v>0</v>
      </c>
      <c r="AK530" s="5785">
        <v>42917</v>
      </c>
      <c r="AL530" s="5785">
        <v>43100</v>
      </c>
      <c r="AM530" s="5741">
        <v>0</v>
      </c>
      <c r="AN530" s="5741">
        <v>0</v>
      </c>
      <c r="AO530" s="5574" t="s">
        <v>134</v>
      </c>
    </row>
    <row r="531" spans="1:41" ht="30" customHeight="1" x14ac:dyDescent="0.2">
      <c r="A531" s="5606" t="s">
        <v>3965</v>
      </c>
      <c r="B531" s="5619" t="s">
        <v>6580</v>
      </c>
      <c r="C531" s="5615" t="s">
        <v>154</v>
      </c>
      <c r="D531" s="5569">
        <v>269</v>
      </c>
      <c r="E531" s="5597" t="s">
        <v>83</v>
      </c>
      <c r="F531" s="5570" t="s">
        <v>77</v>
      </c>
      <c r="G531" s="5648" t="s">
        <v>165</v>
      </c>
      <c r="H531" s="5648" t="s">
        <v>0</v>
      </c>
      <c r="I531" s="5648">
        <v>4</v>
      </c>
      <c r="J531" s="5644">
        <v>2</v>
      </c>
      <c r="K531" s="5653"/>
      <c r="L531" s="5645"/>
      <c r="M531" s="5685"/>
      <c r="N531" s="5685"/>
      <c r="O531" s="5685"/>
      <c r="P531" s="5685"/>
      <c r="Q531" s="5685"/>
      <c r="R531" s="5685"/>
      <c r="S531" s="5685"/>
      <c r="T531" s="5685"/>
      <c r="U531" s="5731">
        <f t="shared" si="137"/>
        <v>0</v>
      </c>
      <c r="V531" s="5776"/>
      <c r="W531" s="5776"/>
      <c r="X531" s="5776"/>
      <c r="Y531" s="5776"/>
      <c r="Z531" s="5776"/>
      <c r="AA531" s="5776"/>
      <c r="AB531" s="5776"/>
      <c r="AC531" s="5776"/>
      <c r="AD531" s="5776"/>
      <c r="AE531" s="5776"/>
      <c r="AF531" s="5776"/>
      <c r="AG531" s="5594" t="s">
        <v>6716</v>
      </c>
      <c r="AH531" s="5594"/>
      <c r="AI531" s="5671"/>
      <c r="AJ531" s="5671"/>
      <c r="AK531" s="5789"/>
      <c r="AL531" s="5789"/>
      <c r="AM531" s="5741">
        <v>8929792</v>
      </c>
      <c r="AN531" s="5741">
        <v>0</v>
      </c>
      <c r="AO531" s="5574" t="s">
        <v>134</v>
      </c>
    </row>
    <row r="532" spans="1:41" ht="30" customHeight="1" x14ac:dyDescent="0.2">
      <c r="A532" s="5606" t="s">
        <v>3965</v>
      </c>
      <c r="B532" s="5619" t="s">
        <v>6580</v>
      </c>
      <c r="C532" s="5615" t="s">
        <v>154</v>
      </c>
      <c r="D532" s="5569">
        <v>270</v>
      </c>
      <c r="E532" s="5597" t="s">
        <v>6583</v>
      </c>
      <c r="F532" s="5570" t="s">
        <v>327</v>
      </c>
      <c r="G532" s="5648">
        <v>0</v>
      </c>
      <c r="H532" s="5648" t="s">
        <v>0</v>
      </c>
      <c r="I532" s="5648">
        <v>1</v>
      </c>
      <c r="J532" s="5644">
        <v>0.5</v>
      </c>
      <c r="K532" s="5659"/>
      <c r="L532" s="5645">
        <f t="shared" si="115"/>
        <v>0</v>
      </c>
      <c r="M532" s="5646"/>
      <c r="N532" s="5646"/>
      <c r="O532" s="5646"/>
      <c r="P532" s="5646"/>
      <c r="Q532" s="5646"/>
      <c r="R532" s="5646"/>
      <c r="S532" s="5646"/>
      <c r="T532" s="5646"/>
      <c r="U532" s="5730">
        <f t="shared" si="137"/>
        <v>0</v>
      </c>
      <c r="V532" s="5647"/>
      <c r="W532" s="5647"/>
      <c r="X532" s="5647"/>
      <c r="Y532" s="5647"/>
      <c r="Z532" s="5647"/>
      <c r="AA532" s="5647"/>
      <c r="AB532" s="5647"/>
      <c r="AC532" s="5647"/>
      <c r="AD532" s="5684"/>
      <c r="AE532" s="5684"/>
      <c r="AF532" s="5684"/>
      <c r="AG532" s="5594" t="s">
        <v>6107</v>
      </c>
      <c r="AH532" s="5594" t="s">
        <v>383</v>
      </c>
      <c r="AI532" s="5671">
        <v>1</v>
      </c>
      <c r="AJ532" s="5671">
        <v>1</v>
      </c>
      <c r="AK532" s="5789">
        <v>42979</v>
      </c>
      <c r="AL532" s="5789">
        <v>43100</v>
      </c>
      <c r="AM532" s="5741">
        <v>0</v>
      </c>
      <c r="AN532" s="5741">
        <v>0</v>
      </c>
      <c r="AO532" s="5574" t="s">
        <v>134</v>
      </c>
    </row>
    <row r="533" spans="1:41" ht="30" customHeight="1" x14ac:dyDescent="0.2">
      <c r="A533" s="5606" t="s">
        <v>3965</v>
      </c>
      <c r="B533" s="5619" t="s">
        <v>6580</v>
      </c>
      <c r="C533" s="5615" t="s">
        <v>154</v>
      </c>
      <c r="D533" s="5569">
        <v>271</v>
      </c>
      <c r="E533" s="5597" t="s">
        <v>85</v>
      </c>
      <c r="F533" s="5570" t="s">
        <v>86</v>
      </c>
      <c r="G533" s="5648">
        <v>0</v>
      </c>
      <c r="H533" s="5648" t="s">
        <v>0</v>
      </c>
      <c r="I533" s="5648">
        <v>1</v>
      </c>
      <c r="J533" s="5644">
        <v>0.3</v>
      </c>
      <c r="K533" s="5659"/>
      <c r="L533" s="5645">
        <f t="shared" si="115"/>
        <v>0</v>
      </c>
      <c r="M533" s="5646"/>
      <c r="N533" s="5646"/>
      <c r="O533" s="5646"/>
      <c r="P533" s="5646"/>
      <c r="Q533" s="5646"/>
      <c r="R533" s="5646"/>
      <c r="S533" s="5646"/>
      <c r="T533" s="5646"/>
      <c r="U533" s="5730">
        <f t="shared" si="137"/>
        <v>0</v>
      </c>
      <c r="V533" s="5647"/>
      <c r="W533" s="5647"/>
      <c r="X533" s="5647"/>
      <c r="Y533" s="5647"/>
      <c r="Z533" s="5647"/>
      <c r="AA533" s="5647"/>
      <c r="AB533" s="5647"/>
      <c r="AC533" s="5647"/>
      <c r="AD533" s="5684"/>
      <c r="AE533" s="5684"/>
      <c r="AF533" s="5684"/>
      <c r="AG533" s="5594" t="s">
        <v>6108</v>
      </c>
      <c r="AH533" s="5594" t="s">
        <v>383</v>
      </c>
      <c r="AI533" s="5671">
        <v>2</v>
      </c>
      <c r="AJ533" s="5671">
        <v>0</v>
      </c>
      <c r="AK533" s="5789">
        <v>43009</v>
      </c>
      <c r="AL533" s="5789">
        <v>43100</v>
      </c>
      <c r="AM533" s="5741">
        <v>0</v>
      </c>
      <c r="AN533" s="5741">
        <v>0</v>
      </c>
      <c r="AO533" s="5574" t="s">
        <v>134</v>
      </c>
    </row>
    <row r="534" spans="1:41" ht="30" customHeight="1" x14ac:dyDescent="0.2">
      <c r="A534" s="5606" t="s">
        <v>3965</v>
      </c>
      <c r="B534" s="5619" t="s">
        <v>6580</v>
      </c>
      <c r="C534" s="5615" t="s">
        <v>154</v>
      </c>
      <c r="D534" s="5569">
        <v>272</v>
      </c>
      <c r="E534" s="5597" t="s">
        <v>6584</v>
      </c>
      <c r="F534" s="5570" t="s">
        <v>88</v>
      </c>
      <c r="G534" s="5648">
        <v>40</v>
      </c>
      <c r="H534" s="5648" t="s">
        <v>0</v>
      </c>
      <c r="I534" s="5648">
        <v>3</v>
      </c>
      <c r="J534" s="5644">
        <v>2</v>
      </c>
      <c r="K534" s="5659"/>
      <c r="L534" s="5645">
        <f t="shared" si="115"/>
        <v>0</v>
      </c>
      <c r="M534" s="5646"/>
      <c r="N534" s="5646"/>
      <c r="O534" s="5646"/>
      <c r="P534" s="5646"/>
      <c r="Q534" s="5646"/>
      <c r="R534" s="5646"/>
      <c r="S534" s="5646"/>
      <c r="T534" s="5646"/>
      <c r="U534" s="5730">
        <f t="shared" si="137"/>
        <v>0</v>
      </c>
      <c r="V534" s="5647"/>
      <c r="W534" s="5647"/>
      <c r="X534" s="5647"/>
      <c r="Y534" s="5647"/>
      <c r="Z534" s="5647"/>
      <c r="AA534" s="5647"/>
      <c r="AB534" s="5647"/>
      <c r="AC534" s="5647"/>
      <c r="AD534" s="5684"/>
      <c r="AE534" s="5684"/>
      <c r="AF534" s="5684"/>
      <c r="AG534" s="5594" t="s">
        <v>418</v>
      </c>
      <c r="AH534" s="5594" t="s">
        <v>383</v>
      </c>
      <c r="AI534" s="5671">
        <v>2</v>
      </c>
      <c r="AJ534" s="5671">
        <v>2</v>
      </c>
      <c r="AK534" s="5789">
        <v>42737</v>
      </c>
      <c r="AL534" s="5789">
        <v>42885</v>
      </c>
      <c r="AM534" s="5741">
        <v>0</v>
      </c>
      <c r="AN534" s="5741">
        <v>0</v>
      </c>
      <c r="AO534" s="5574" t="s">
        <v>134</v>
      </c>
    </row>
    <row r="535" spans="1:41" ht="30" customHeight="1" x14ac:dyDescent="0.2">
      <c r="A535" s="5606" t="s">
        <v>3965</v>
      </c>
      <c r="B535" s="5619" t="s">
        <v>6580</v>
      </c>
      <c r="C535" s="5615" t="s">
        <v>154</v>
      </c>
      <c r="D535" s="5569">
        <v>273</v>
      </c>
      <c r="E535" s="5597" t="s">
        <v>133</v>
      </c>
      <c r="F535" s="5570" t="s">
        <v>89</v>
      </c>
      <c r="G535" s="5648">
        <v>0</v>
      </c>
      <c r="H535" s="5648" t="s">
        <v>0</v>
      </c>
      <c r="I535" s="5648">
        <v>10</v>
      </c>
      <c r="J535" s="5644">
        <v>2</v>
      </c>
      <c r="K535" s="5659"/>
      <c r="L535" s="5645">
        <f t="shared" si="115"/>
        <v>0</v>
      </c>
      <c r="M535" s="5646"/>
      <c r="N535" s="5646"/>
      <c r="O535" s="5646"/>
      <c r="P535" s="5646"/>
      <c r="Q535" s="5646"/>
      <c r="R535" s="5646"/>
      <c r="S535" s="5646"/>
      <c r="T535" s="5646"/>
      <c r="U535" s="5730">
        <f t="shared" si="137"/>
        <v>0</v>
      </c>
      <c r="V535" s="5647"/>
      <c r="W535" s="5647"/>
      <c r="X535" s="5647"/>
      <c r="Y535" s="5647"/>
      <c r="Z535" s="5647"/>
      <c r="AA535" s="5647"/>
      <c r="AB535" s="5647"/>
      <c r="AC535" s="5647"/>
      <c r="AD535" s="5684"/>
      <c r="AE535" s="5684"/>
      <c r="AF535" s="5684"/>
      <c r="AG535" s="5594" t="s">
        <v>430</v>
      </c>
      <c r="AH535" s="5594" t="s">
        <v>383</v>
      </c>
      <c r="AI535" s="5671">
        <v>2</v>
      </c>
      <c r="AJ535" s="5671">
        <v>2</v>
      </c>
      <c r="AK535" s="5789">
        <v>42737</v>
      </c>
      <c r="AL535" s="5789">
        <v>42885</v>
      </c>
      <c r="AM535" s="5741">
        <v>0</v>
      </c>
      <c r="AN535" s="5741">
        <v>0</v>
      </c>
      <c r="AO535" s="5574" t="s">
        <v>134</v>
      </c>
    </row>
    <row r="536" spans="1:41" ht="30" customHeight="1" x14ac:dyDescent="0.2">
      <c r="A536" s="5606" t="s">
        <v>3965</v>
      </c>
      <c r="B536" s="5619" t="s">
        <v>6580</v>
      </c>
      <c r="C536" s="5615" t="s">
        <v>154</v>
      </c>
      <c r="D536" s="5569">
        <v>273</v>
      </c>
      <c r="E536" s="5597" t="s">
        <v>133</v>
      </c>
      <c r="F536" s="5570" t="s">
        <v>89</v>
      </c>
      <c r="G536" s="5648">
        <v>0</v>
      </c>
      <c r="H536" s="5648" t="s">
        <v>0</v>
      </c>
      <c r="I536" s="5648">
        <v>10</v>
      </c>
      <c r="J536" s="5644">
        <v>2</v>
      </c>
      <c r="K536" s="5653"/>
      <c r="L536" s="5645"/>
      <c r="M536" s="5685"/>
      <c r="N536" s="5685"/>
      <c r="O536" s="5685"/>
      <c r="P536" s="5685"/>
      <c r="Q536" s="5685"/>
      <c r="R536" s="5685"/>
      <c r="S536" s="5685"/>
      <c r="T536" s="5685"/>
      <c r="U536" s="5731">
        <f t="shared" si="137"/>
        <v>0</v>
      </c>
      <c r="V536" s="5776"/>
      <c r="W536" s="5776"/>
      <c r="X536" s="5776"/>
      <c r="Y536" s="5776"/>
      <c r="Z536" s="5776"/>
      <c r="AA536" s="5776"/>
      <c r="AB536" s="5776"/>
      <c r="AC536" s="5776"/>
      <c r="AD536" s="5776"/>
      <c r="AE536" s="5776"/>
      <c r="AF536" s="5776"/>
      <c r="AG536" s="5594" t="s">
        <v>420</v>
      </c>
      <c r="AH536" s="5594" t="s">
        <v>383</v>
      </c>
      <c r="AI536" s="5671">
        <v>1</v>
      </c>
      <c r="AJ536" s="5671">
        <v>1</v>
      </c>
      <c r="AK536" s="5789">
        <v>42736</v>
      </c>
      <c r="AL536" s="5789">
        <v>43100</v>
      </c>
      <c r="AM536" s="5741">
        <v>0</v>
      </c>
      <c r="AN536" s="5741">
        <v>0</v>
      </c>
      <c r="AO536" s="5574" t="s">
        <v>134</v>
      </c>
    </row>
    <row r="537" spans="1:41" ht="30" customHeight="1" x14ac:dyDescent="0.2">
      <c r="A537" s="5606" t="s">
        <v>3965</v>
      </c>
      <c r="B537" s="5614" t="s">
        <v>156</v>
      </c>
      <c r="C537" s="5617" t="s">
        <v>157</v>
      </c>
      <c r="D537" s="5569">
        <v>274</v>
      </c>
      <c r="E537" s="5597" t="s">
        <v>6585</v>
      </c>
      <c r="F537" s="5570" t="s">
        <v>90</v>
      </c>
      <c r="G537" s="5648">
        <v>0</v>
      </c>
      <c r="H537" s="5648" t="s">
        <v>0</v>
      </c>
      <c r="I537" s="5648">
        <v>1</v>
      </c>
      <c r="J537" s="5644">
        <v>0.5</v>
      </c>
      <c r="K537" s="5659"/>
      <c r="L537" s="5645">
        <f t="shared" si="115"/>
        <v>15000000</v>
      </c>
      <c r="M537" s="5686">
        <v>15000000</v>
      </c>
      <c r="N537" s="5686"/>
      <c r="O537" s="5686"/>
      <c r="P537" s="5686"/>
      <c r="Q537" s="5686"/>
      <c r="R537" s="5686"/>
      <c r="S537" s="5686"/>
      <c r="T537" s="5686"/>
      <c r="U537" s="5730">
        <f t="shared" si="137"/>
        <v>0</v>
      </c>
      <c r="V537" s="5647"/>
      <c r="W537" s="5647"/>
      <c r="X537" s="5647"/>
      <c r="Y537" s="5647"/>
      <c r="Z537" s="5647"/>
      <c r="AA537" s="5647"/>
      <c r="AB537" s="5647"/>
      <c r="AC537" s="5647"/>
      <c r="AD537" s="5684"/>
      <c r="AE537" s="5684"/>
      <c r="AF537" s="5684"/>
      <c r="AG537" s="5594"/>
      <c r="AH537" s="5594"/>
      <c r="AI537" s="5671"/>
      <c r="AJ537" s="5671"/>
      <c r="AK537" s="5789"/>
      <c r="AL537" s="5789"/>
      <c r="AM537" s="5741">
        <v>15000000</v>
      </c>
      <c r="AN537" s="5741">
        <v>0</v>
      </c>
      <c r="AO537" s="5574" t="s">
        <v>134</v>
      </c>
    </row>
    <row r="538" spans="1:41" ht="30" customHeight="1" x14ac:dyDescent="0.2">
      <c r="A538" s="5606" t="s">
        <v>3965</v>
      </c>
      <c r="B538" s="5614" t="s">
        <v>156</v>
      </c>
      <c r="C538" s="5617" t="s">
        <v>157</v>
      </c>
      <c r="D538" s="5569">
        <v>275</v>
      </c>
      <c r="E538" s="5597" t="s">
        <v>91</v>
      </c>
      <c r="F538" s="5570" t="s">
        <v>92</v>
      </c>
      <c r="G538" s="5648">
        <v>0</v>
      </c>
      <c r="H538" s="5648" t="s">
        <v>0</v>
      </c>
      <c r="I538" s="5648">
        <v>1</v>
      </c>
      <c r="J538" s="5644">
        <v>0.25</v>
      </c>
      <c r="K538" s="5659"/>
      <c r="L538" s="5645">
        <f t="shared" si="115"/>
        <v>5000000</v>
      </c>
      <c r="M538" s="5686">
        <v>5000000</v>
      </c>
      <c r="N538" s="5686"/>
      <c r="O538" s="5686"/>
      <c r="P538" s="5686"/>
      <c r="Q538" s="5686"/>
      <c r="R538" s="5686"/>
      <c r="S538" s="5686"/>
      <c r="T538" s="5686"/>
      <c r="U538" s="5730">
        <f t="shared" si="137"/>
        <v>5000000</v>
      </c>
      <c r="V538" s="5684">
        <v>5000000</v>
      </c>
      <c r="W538" s="5647"/>
      <c r="X538" s="5647"/>
      <c r="Y538" s="5647"/>
      <c r="Z538" s="5647"/>
      <c r="AA538" s="5647"/>
      <c r="AB538" s="5647"/>
      <c r="AC538" s="5647"/>
      <c r="AD538" s="5684"/>
      <c r="AE538" s="5684"/>
      <c r="AF538" s="5684"/>
      <c r="AG538" s="5594" t="s">
        <v>6109</v>
      </c>
      <c r="AH538" s="5594" t="s">
        <v>330</v>
      </c>
      <c r="AI538" s="5671">
        <v>100</v>
      </c>
      <c r="AJ538" s="5671">
        <v>100</v>
      </c>
      <c r="AK538" s="5789">
        <v>42844</v>
      </c>
      <c r="AL538" s="5789">
        <v>43099</v>
      </c>
      <c r="AM538" s="5741">
        <v>5000000</v>
      </c>
      <c r="AN538" s="5741">
        <v>5000000</v>
      </c>
      <c r="AO538" s="5574" t="s">
        <v>134</v>
      </c>
    </row>
    <row r="539" spans="1:41" ht="30" customHeight="1" x14ac:dyDescent="0.2">
      <c r="A539" s="5606" t="s">
        <v>3965</v>
      </c>
      <c r="B539" s="5614" t="s">
        <v>156</v>
      </c>
      <c r="C539" s="5617" t="s">
        <v>157</v>
      </c>
      <c r="D539" s="5569">
        <v>276</v>
      </c>
      <c r="E539" s="5597" t="s">
        <v>1688</v>
      </c>
      <c r="F539" s="5570" t="s">
        <v>1689</v>
      </c>
      <c r="G539" s="5648">
        <v>0</v>
      </c>
      <c r="H539" s="5648" t="s">
        <v>0</v>
      </c>
      <c r="I539" s="5648">
        <v>1</v>
      </c>
      <c r="J539" s="5650">
        <v>0.5</v>
      </c>
      <c r="K539" s="5659"/>
      <c r="L539" s="5645">
        <f t="shared" ref="L539" si="138">+M539+N539+O539+P539+Q539+R539+S539+T539</f>
        <v>100000000</v>
      </c>
      <c r="M539" s="5691">
        <v>100000000</v>
      </c>
      <c r="N539" s="5686"/>
      <c r="O539" s="5686"/>
      <c r="P539" s="5686"/>
      <c r="Q539" s="5686"/>
      <c r="R539" s="5686"/>
      <c r="S539" s="5686"/>
      <c r="T539" s="5686"/>
      <c r="U539" s="5731">
        <f>V539+W539+X539+Y539+Z539+AA539+AB539+AC539+AD539+AE539+AF539</f>
        <v>100000000</v>
      </c>
      <c r="V539" s="5684">
        <v>100000000</v>
      </c>
      <c r="W539" s="5684"/>
      <c r="X539" s="5684"/>
      <c r="Y539" s="5684"/>
      <c r="Z539" s="5684"/>
      <c r="AA539" s="5684"/>
      <c r="AB539" s="5684"/>
      <c r="AC539" s="5684"/>
      <c r="AD539" s="5684"/>
      <c r="AE539" s="5684"/>
      <c r="AF539" s="5684"/>
      <c r="AG539" s="5594" t="s">
        <v>6110</v>
      </c>
      <c r="AH539" s="5570" t="s">
        <v>383</v>
      </c>
      <c r="AI539" s="5609">
        <v>1</v>
      </c>
      <c r="AJ539" s="5609">
        <v>0.8</v>
      </c>
      <c r="AK539" s="5789">
        <v>42767</v>
      </c>
      <c r="AL539" s="5789">
        <v>43098</v>
      </c>
      <c r="AM539" s="5741">
        <v>100000000</v>
      </c>
      <c r="AN539" s="5741">
        <v>100000000</v>
      </c>
      <c r="AO539" s="5574" t="s">
        <v>1567</v>
      </c>
    </row>
    <row r="540" spans="1:41" ht="30" customHeight="1" x14ac:dyDescent="0.2">
      <c r="A540" s="5606" t="s">
        <v>3965</v>
      </c>
      <c r="B540" s="5614" t="s">
        <v>156</v>
      </c>
      <c r="C540" s="5617" t="s">
        <v>157</v>
      </c>
      <c r="D540" s="5569">
        <v>277</v>
      </c>
      <c r="E540" s="5597" t="s">
        <v>6586</v>
      </c>
      <c r="F540" s="5570" t="s">
        <v>93</v>
      </c>
      <c r="G540" s="5648">
        <v>0</v>
      </c>
      <c r="H540" s="5648" t="s">
        <v>0</v>
      </c>
      <c r="I540" s="5648">
        <v>1</v>
      </c>
      <c r="J540" s="5644">
        <v>0.25</v>
      </c>
      <c r="K540" s="5653"/>
      <c r="L540" s="5645">
        <f>SUM(M540:T540)</f>
        <v>69916667</v>
      </c>
      <c r="M540" s="5686">
        <v>69916667</v>
      </c>
      <c r="N540" s="5685"/>
      <c r="O540" s="5685"/>
      <c r="P540" s="5685"/>
      <c r="Q540" s="5685"/>
      <c r="R540" s="5685"/>
      <c r="S540" s="5685"/>
      <c r="T540" s="5685"/>
      <c r="U540" s="5731">
        <f t="shared" ref="U540:U543" si="139">SUBTOTAL(9,V540:AC540)</f>
        <v>58680000</v>
      </c>
      <c r="V540" s="5684">
        <v>58680000</v>
      </c>
      <c r="W540" s="5684"/>
      <c r="X540" s="5684"/>
      <c r="Y540" s="5684"/>
      <c r="Z540" s="5684"/>
      <c r="AA540" s="5684"/>
      <c r="AB540" s="5684"/>
      <c r="AC540" s="5684"/>
      <c r="AD540" s="5776"/>
      <c r="AE540" s="5776"/>
      <c r="AF540" s="5776"/>
      <c r="AG540" s="5594" t="s">
        <v>6111</v>
      </c>
      <c r="AH540" s="5594" t="s">
        <v>383</v>
      </c>
      <c r="AI540" s="5671">
        <v>1</v>
      </c>
      <c r="AJ540" s="5609">
        <v>1</v>
      </c>
      <c r="AK540" s="5789">
        <v>42931</v>
      </c>
      <c r="AL540" s="5789">
        <v>43095</v>
      </c>
      <c r="AM540" s="5741">
        <v>69916667</v>
      </c>
      <c r="AN540" s="5741">
        <v>58680000</v>
      </c>
      <c r="AO540" s="5574" t="s">
        <v>134</v>
      </c>
    </row>
    <row r="541" spans="1:41" ht="30" customHeight="1" x14ac:dyDescent="0.2">
      <c r="A541" s="5606" t="s">
        <v>3965</v>
      </c>
      <c r="B541" s="5614" t="s">
        <v>156</v>
      </c>
      <c r="C541" s="5617" t="s">
        <v>157</v>
      </c>
      <c r="D541" s="5569">
        <v>278</v>
      </c>
      <c r="E541" s="5597" t="s">
        <v>94</v>
      </c>
      <c r="F541" s="5570" t="s">
        <v>95</v>
      </c>
      <c r="G541" s="5648">
        <v>0</v>
      </c>
      <c r="H541" s="5648" t="s">
        <v>0</v>
      </c>
      <c r="I541" s="5648">
        <v>12</v>
      </c>
      <c r="J541" s="5644">
        <v>3</v>
      </c>
      <c r="K541" s="5659"/>
      <c r="L541" s="5645">
        <f t="shared" si="115"/>
        <v>0</v>
      </c>
      <c r="M541" s="5646"/>
      <c r="N541" s="5646"/>
      <c r="O541" s="5646"/>
      <c r="P541" s="5646"/>
      <c r="Q541" s="5646"/>
      <c r="R541" s="5646"/>
      <c r="S541" s="5646"/>
      <c r="T541" s="5646"/>
      <c r="U541" s="5730">
        <f t="shared" si="139"/>
        <v>0</v>
      </c>
      <c r="V541" s="5647"/>
      <c r="W541" s="5647"/>
      <c r="X541" s="5647"/>
      <c r="Y541" s="5647"/>
      <c r="Z541" s="5647"/>
      <c r="AA541" s="5647"/>
      <c r="AB541" s="5647"/>
      <c r="AC541" s="5647"/>
      <c r="AD541" s="5684"/>
      <c r="AE541" s="5684"/>
      <c r="AF541" s="5684"/>
      <c r="AG541" s="5594"/>
      <c r="AH541" s="5594"/>
      <c r="AI541" s="5671"/>
      <c r="AJ541" s="5671"/>
      <c r="AK541" s="5789"/>
      <c r="AL541" s="5789"/>
      <c r="AM541" s="5741">
        <v>0</v>
      </c>
      <c r="AN541" s="5741">
        <v>0</v>
      </c>
      <c r="AO541" s="5574" t="s">
        <v>134</v>
      </c>
    </row>
    <row r="542" spans="1:41" ht="30" customHeight="1" x14ac:dyDescent="0.2">
      <c r="A542" s="5606" t="s">
        <v>3965</v>
      </c>
      <c r="B542" s="5614" t="s">
        <v>156</v>
      </c>
      <c r="C542" s="5617" t="s">
        <v>157</v>
      </c>
      <c r="D542" s="5569">
        <v>279</v>
      </c>
      <c r="E542" s="5597" t="s">
        <v>96</v>
      </c>
      <c r="F542" s="5570" t="s">
        <v>97</v>
      </c>
      <c r="G542" s="5648">
        <v>0</v>
      </c>
      <c r="H542" s="5648" t="s">
        <v>0</v>
      </c>
      <c r="I542" s="5648">
        <v>8</v>
      </c>
      <c r="J542" s="5644">
        <v>2</v>
      </c>
      <c r="K542" s="5659"/>
      <c r="L542" s="5645">
        <f t="shared" si="115"/>
        <v>0</v>
      </c>
      <c r="M542" s="5646"/>
      <c r="N542" s="5646"/>
      <c r="O542" s="5646"/>
      <c r="P542" s="5646"/>
      <c r="Q542" s="5646"/>
      <c r="R542" s="5646"/>
      <c r="S542" s="5646"/>
      <c r="T542" s="5646"/>
      <c r="U542" s="5730">
        <f t="shared" si="139"/>
        <v>0</v>
      </c>
      <c r="V542" s="5647"/>
      <c r="W542" s="5647"/>
      <c r="X542" s="5647"/>
      <c r="Y542" s="5647"/>
      <c r="Z542" s="5647"/>
      <c r="AA542" s="5647"/>
      <c r="AB542" s="5647"/>
      <c r="AC542" s="5647"/>
      <c r="AD542" s="5684"/>
      <c r="AE542" s="5684"/>
      <c r="AF542" s="5684"/>
      <c r="AG542" s="5594"/>
      <c r="AH542" s="5594"/>
      <c r="AI542" s="5671"/>
      <c r="AJ542" s="5671"/>
      <c r="AK542" s="5789"/>
      <c r="AL542" s="5789"/>
      <c r="AM542" s="5741">
        <v>0</v>
      </c>
      <c r="AN542" s="5741">
        <v>0</v>
      </c>
      <c r="AO542" s="5574" t="s">
        <v>134</v>
      </c>
    </row>
    <row r="543" spans="1:41" ht="30" customHeight="1" x14ac:dyDescent="0.2">
      <c r="A543" s="5606" t="s">
        <v>3965</v>
      </c>
      <c r="B543" s="5614" t="s">
        <v>156</v>
      </c>
      <c r="C543" s="5617" t="s">
        <v>157</v>
      </c>
      <c r="D543" s="5569">
        <v>280</v>
      </c>
      <c r="E543" s="5597" t="s">
        <v>98</v>
      </c>
      <c r="F543" s="5570" t="s">
        <v>99</v>
      </c>
      <c r="G543" s="5648">
        <v>0</v>
      </c>
      <c r="H543" s="5648" t="s">
        <v>0</v>
      </c>
      <c r="I543" s="5648">
        <v>1</v>
      </c>
      <c r="J543" s="5644">
        <v>0.3</v>
      </c>
      <c r="K543" s="5659"/>
      <c r="L543" s="5645">
        <f t="shared" si="115"/>
        <v>0</v>
      </c>
      <c r="M543" s="5646"/>
      <c r="N543" s="5646"/>
      <c r="O543" s="5646"/>
      <c r="P543" s="5646"/>
      <c r="Q543" s="5646"/>
      <c r="R543" s="5646"/>
      <c r="S543" s="5646"/>
      <c r="T543" s="5646"/>
      <c r="U543" s="5730">
        <f t="shared" si="139"/>
        <v>0</v>
      </c>
      <c r="V543" s="5647"/>
      <c r="W543" s="5647"/>
      <c r="X543" s="5647"/>
      <c r="Y543" s="5647"/>
      <c r="Z543" s="5647"/>
      <c r="AA543" s="5647"/>
      <c r="AB543" s="5647"/>
      <c r="AC543" s="5647"/>
      <c r="AD543" s="5684"/>
      <c r="AE543" s="5684"/>
      <c r="AF543" s="5684"/>
      <c r="AG543" s="5594"/>
      <c r="AH543" s="5594"/>
      <c r="AI543" s="5671"/>
      <c r="AJ543" s="5671"/>
      <c r="AK543" s="5789"/>
      <c r="AL543" s="5789"/>
      <c r="AM543" s="5741">
        <v>0</v>
      </c>
      <c r="AN543" s="5741">
        <v>0</v>
      </c>
      <c r="AO543" s="5574" t="s">
        <v>134</v>
      </c>
    </row>
    <row r="544" spans="1:41" ht="30" customHeight="1" x14ac:dyDescent="0.2">
      <c r="A544" s="5606" t="s">
        <v>3965</v>
      </c>
      <c r="B544" s="5614" t="s">
        <v>156</v>
      </c>
      <c r="C544" s="5617" t="s">
        <v>157</v>
      </c>
      <c r="D544" s="5569">
        <v>281</v>
      </c>
      <c r="E544" s="5597" t="s">
        <v>1697</v>
      </c>
      <c r="F544" s="5570" t="s">
        <v>1698</v>
      </c>
      <c r="G544" s="5648">
        <v>0</v>
      </c>
      <c r="H544" s="5648" t="s">
        <v>1</v>
      </c>
      <c r="I544" s="5648">
        <v>1</v>
      </c>
      <c r="J544" s="5650">
        <v>1</v>
      </c>
      <c r="K544" s="5659"/>
      <c r="L544" s="5645">
        <f t="shared" ref="L544" si="140">+M544+N544+O544+P544+Q544+R544+S544+T544</f>
        <v>50000000</v>
      </c>
      <c r="M544" s="5686">
        <v>50000000</v>
      </c>
      <c r="N544" s="5686"/>
      <c r="O544" s="5686"/>
      <c r="P544" s="5686"/>
      <c r="Q544" s="5686"/>
      <c r="R544" s="5686"/>
      <c r="S544" s="5686"/>
      <c r="T544" s="5686"/>
      <c r="U544" s="5731">
        <f>V544+W544+X544+Y544+Z544+AA544+AB544+AC544+AD544+AE544+AF544</f>
        <v>49968800</v>
      </c>
      <c r="V544" s="5684">
        <v>49968800</v>
      </c>
      <c r="W544" s="5684"/>
      <c r="X544" s="5684"/>
      <c r="Y544" s="5684"/>
      <c r="Z544" s="5684"/>
      <c r="AA544" s="5684"/>
      <c r="AB544" s="5684"/>
      <c r="AC544" s="5684"/>
      <c r="AD544" s="5684"/>
      <c r="AE544" s="5684"/>
      <c r="AF544" s="5684"/>
      <c r="AG544" s="5594" t="s">
        <v>1700</v>
      </c>
      <c r="AH544" s="5570" t="s">
        <v>6471</v>
      </c>
      <c r="AI544" s="5609">
        <v>1</v>
      </c>
      <c r="AJ544" s="5609">
        <v>1</v>
      </c>
      <c r="AK544" s="5785">
        <v>42917</v>
      </c>
      <c r="AL544" s="5785">
        <v>43038</v>
      </c>
      <c r="AM544" s="5741">
        <v>50000000</v>
      </c>
      <c r="AN544" s="5741">
        <v>49968800</v>
      </c>
      <c r="AO544" s="5574" t="s">
        <v>1567</v>
      </c>
    </row>
    <row r="545" spans="1:41" ht="30" customHeight="1" x14ac:dyDescent="0.2">
      <c r="A545" s="5606" t="s">
        <v>3965</v>
      </c>
      <c r="B545" s="5614" t="s">
        <v>156</v>
      </c>
      <c r="C545" s="5617" t="s">
        <v>157</v>
      </c>
      <c r="D545" s="5569">
        <v>281</v>
      </c>
      <c r="E545" s="5597" t="s">
        <v>1697</v>
      </c>
      <c r="F545" s="5570" t="s">
        <v>1698</v>
      </c>
      <c r="G545" s="5648">
        <v>0</v>
      </c>
      <c r="H545" s="5648" t="s">
        <v>1</v>
      </c>
      <c r="I545" s="5648">
        <v>1</v>
      </c>
      <c r="J545" s="5650">
        <v>1</v>
      </c>
      <c r="K545" s="5653"/>
      <c r="L545" s="5645"/>
      <c r="M545" s="5685"/>
      <c r="N545" s="5685"/>
      <c r="O545" s="5685"/>
      <c r="P545" s="5685"/>
      <c r="Q545" s="5685"/>
      <c r="R545" s="5685"/>
      <c r="S545" s="5685"/>
      <c r="T545" s="5685"/>
      <c r="U545" s="5731">
        <f>V545+W545+X545+Y545+Z545+AA545+AB545+AC545+AD545+AE545+AF545</f>
        <v>0</v>
      </c>
      <c r="V545" s="5776"/>
      <c r="W545" s="5776"/>
      <c r="X545" s="5776"/>
      <c r="Y545" s="5776"/>
      <c r="Z545" s="5776"/>
      <c r="AA545" s="5776"/>
      <c r="AB545" s="5776"/>
      <c r="AC545" s="5776"/>
      <c r="AD545" s="5776"/>
      <c r="AE545" s="5776"/>
      <c r="AF545" s="5776"/>
      <c r="AG545" s="5594" t="s">
        <v>1703</v>
      </c>
      <c r="AH545" s="5571" t="s">
        <v>6494</v>
      </c>
      <c r="AI545" s="5609">
        <v>1</v>
      </c>
      <c r="AJ545" s="5609">
        <v>1</v>
      </c>
      <c r="AK545" s="5789">
        <v>42887</v>
      </c>
      <c r="AL545" s="5789">
        <v>43098</v>
      </c>
      <c r="AM545" s="5741">
        <v>0</v>
      </c>
      <c r="AN545" s="5741">
        <v>0</v>
      </c>
      <c r="AO545" s="5574" t="s">
        <v>1567</v>
      </c>
    </row>
    <row r="546" spans="1:41" ht="30" customHeight="1" x14ac:dyDescent="0.2">
      <c r="A546" s="5606" t="s">
        <v>3965</v>
      </c>
      <c r="B546" s="5614" t="s">
        <v>156</v>
      </c>
      <c r="C546" s="5617" t="s">
        <v>157</v>
      </c>
      <c r="D546" s="5569">
        <v>281</v>
      </c>
      <c r="E546" s="5597" t="s">
        <v>1697</v>
      </c>
      <c r="F546" s="5570" t="s">
        <v>1698</v>
      </c>
      <c r="G546" s="5648">
        <v>0</v>
      </c>
      <c r="H546" s="5648" t="s">
        <v>1</v>
      </c>
      <c r="I546" s="5648">
        <v>1</v>
      </c>
      <c r="J546" s="5650"/>
      <c r="K546" s="5653"/>
      <c r="L546" s="5645"/>
      <c r="M546" s="5685"/>
      <c r="N546" s="5685"/>
      <c r="O546" s="5685"/>
      <c r="P546" s="5685"/>
      <c r="Q546" s="5685"/>
      <c r="R546" s="5685"/>
      <c r="S546" s="5685"/>
      <c r="T546" s="5685"/>
      <c r="U546" s="5731"/>
      <c r="V546" s="5776"/>
      <c r="W546" s="5776"/>
      <c r="X546" s="5776"/>
      <c r="Y546" s="5776"/>
      <c r="Z546" s="5776"/>
      <c r="AA546" s="5776"/>
      <c r="AB546" s="5776"/>
      <c r="AC546" s="5776"/>
      <c r="AD546" s="5776"/>
      <c r="AE546" s="5776"/>
      <c r="AF546" s="5776"/>
      <c r="AG546" s="5594" t="s">
        <v>6113</v>
      </c>
      <c r="AH546" s="5571" t="s">
        <v>6495</v>
      </c>
      <c r="AI546" s="5609">
        <v>10</v>
      </c>
      <c r="AJ546" s="5609">
        <v>13</v>
      </c>
      <c r="AK546" s="5789">
        <v>42856</v>
      </c>
      <c r="AL546" s="5789">
        <v>43098</v>
      </c>
      <c r="AM546" s="5741">
        <v>0</v>
      </c>
      <c r="AN546" s="5741">
        <v>0</v>
      </c>
      <c r="AO546" s="5574" t="s">
        <v>1567</v>
      </c>
    </row>
    <row r="547" spans="1:41" ht="30" customHeight="1" x14ac:dyDescent="0.2">
      <c r="A547" s="5606" t="s">
        <v>3965</v>
      </c>
      <c r="B547" s="5614" t="s">
        <v>156</v>
      </c>
      <c r="C547" s="5617" t="s">
        <v>157</v>
      </c>
      <c r="D547" s="5569">
        <v>282</v>
      </c>
      <c r="E547" s="5589" t="s">
        <v>6587</v>
      </c>
      <c r="F547" s="5570" t="s">
        <v>100</v>
      </c>
      <c r="G547" s="5648">
        <v>0</v>
      </c>
      <c r="H547" s="5648" t="s">
        <v>0</v>
      </c>
      <c r="I547" s="5648">
        <v>8</v>
      </c>
      <c r="J547" s="5644">
        <v>3</v>
      </c>
      <c r="K547" s="5659"/>
      <c r="L547" s="5645">
        <f t="shared" ref="L547:L570" si="141">+M547+N547+O547+P547+Q547+R547+S547+T547</f>
        <v>60658221</v>
      </c>
      <c r="M547" s="5686">
        <v>30658221</v>
      </c>
      <c r="N547" s="5686"/>
      <c r="O547" s="5686"/>
      <c r="P547" s="5686"/>
      <c r="Q547" s="5686">
        <v>30000000</v>
      </c>
      <c r="R547" s="5686"/>
      <c r="S547" s="5686"/>
      <c r="T547" s="5686"/>
      <c r="U547" s="5730">
        <f t="shared" ref="U547:U550" si="142">SUBTOTAL(9,V547:AC547)</f>
        <v>57279227.049999997</v>
      </c>
      <c r="V547" s="5684">
        <v>27279227.050000001</v>
      </c>
      <c r="W547" s="5684"/>
      <c r="X547" s="5684"/>
      <c r="Y547" s="5684"/>
      <c r="Z547" s="5774">
        <v>30000000</v>
      </c>
      <c r="AA547" s="5684"/>
      <c r="AB547" s="5684"/>
      <c r="AC547" s="5684"/>
      <c r="AD547" s="5684"/>
      <c r="AE547" s="5684"/>
      <c r="AF547" s="5684"/>
      <c r="AG547" s="5594" t="s">
        <v>6115</v>
      </c>
      <c r="AH547" s="5594" t="s">
        <v>330</v>
      </c>
      <c r="AI547" s="5671">
        <v>100</v>
      </c>
      <c r="AJ547" s="5671">
        <v>100</v>
      </c>
      <c r="AK547" s="5789">
        <v>42887</v>
      </c>
      <c r="AL547" s="5789">
        <v>43069</v>
      </c>
      <c r="AM547" s="5741">
        <v>14391779</v>
      </c>
      <c r="AN547" s="5741">
        <v>14319806</v>
      </c>
      <c r="AO547" s="5574" t="s">
        <v>134</v>
      </c>
    </row>
    <row r="548" spans="1:41" ht="30" customHeight="1" x14ac:dyDescent="0.2">
      <c r="A548" s="5606" t="s">
        <v>3965</v>
      </c>
      <c r="B548" s="5614" t="s">
        <v>156</v>
      </c>
      <c r="C548" s="5617" t="s">
        <v>157</v>
      </c>
      <c r="D548" s="5569">
        <v>282</v>
      </c>
      <c r="E548" s="5589" t="s">
        <v>6587</v>
      </c>
      <c r="F548" s="5570" t="s">
        <v>100</v>
      </c>
      <c r="G548" s="5648">
        <v>0</v>
      </c>
      <c r="H548" s="5648" t="s">
        <v>0</v>
      </c>
      <c r="I548" s="5648">
        <v>8</v>
      </c>
      <c r="J548" s="5644">
        <v>3</v>
      </c>
      <c r="K548" s="5653"/>
      <c r="L548" s="5645"/>
      <c r="M548" s="5685"/>
      <c r="N548" s="5685"/>
      <c r="O548" s="5685"/>
      <c r="P548" s="5685"/>
      <c r="Q548" s="5685"/>
      <c r="R548" s="5685"/>
      <c r="S548" s="5685"/>
      <c r="T548" s="5685"/>
      <c r="U548" s="5731">
        <f t="shared" si="142"/>
        <v>0</v>
      </c>
      <c r="V548" s="5776"/>
      <c r="W548" s="5776"/>
      <c r="X548" s="5776"/>
      <c r="Y548" s="5776"/>
      <c r="Z548" s="5776"/>
      <c r="AA548" s="5776"/>
      <c r="AB548" s="5776"/>
      <c r="AC548" s="5776"/>
      <c r="AD548" s="5776"/>
      <c r="AE548" s="5776"/>
      <c r="AF548" s="5776"/>
      <c r="AG548" s="5594" t="s">
        <v>6116</v>
      </c>
      <c r="AH548" s="5594" t="s">
        <v>330</v>
      </c>
      <c r="AI548" s="5671">
        <v>100</v>
      </c>
      <c r="AJ548" s="5671">
        <v>100</v>
      </c>
      <c r="AK548" s="5789">
        <v>42844</v>
      </c>
      <c r="AL548" s="5789">
        <v>43099</v>
      </c>
      <c r="AM548" s="5741">
        <v>15050000</v>
      </c>
      <c r="AN548" s="5741">
        <v>14319806</v>
      </c>
      <c r="AO548" s="5574" t="s">
        <v>134</v>
      </c>
    </row>
    <row r="549" spans="1:41" ht="30" customHeight="1" x14ac:dyDescent="0.2">
      <c r="A549" s="5606" t="s">
        <v>3965</v>
      </c>
      <c r="B549" s="5614" t="s">
        <v>156</v>
      </c>
      <c r="C549" s="5617" t="s">
        <v>157</v>
      </c>
      <c r="D549" s="5569">
        <v>282</v>
      </c>
      <c r="E549" s="5589" t="s">
        <v>6588</v>
      </c>
      <c r="F549" s="5570" t="s">
        <v>100</v>
      </c>
      <c r="G549" s="5648">
        <v>0</v>
      </c>
      <c r="H549" s="5648" t="s">
        <v>0</v>
      </c>
      <c r="I549" s="5648">
        <v>8</v>
      </c>
      <c r="J549" s="5644">
        <v>3</v>
      </c>
      <c r="K549" s="5653"/>
      <c r="L549" s="5645"/>
      <c r="M549" s="5685"/>
      <c r="N549" s="5685"/>
      <c r="O549" s="5685"/>
      <c r="P549" s="5685"/>
      <c r="Q549" s="5685"/>
      <c r="R549" s="5685"/>
      <c r="S549" s="5685"/>
      <c r="T549" s="5685"/>
      <c r="U549" s="5731">
        <f t="shared" si="142"/>
        <v>0</v>
      </c>
      <c r="V549" s="5776"/>
      <c r="W549" s="5776"/>
      <c r="X549" s="5776"/>
      <c r="Y549" s="5776"/>
      <c r="Z549" s="5776"/>
      <c r="AA549" s="5776"/>
      <c r="AB549" s="5776"/>
      <c r="AC549" s="5776"/>
      <c r="AD549" s="5776"/>
      <c r="AE549" s="5776"/>
      <c r="AF549" s="5776"/>
      <c r="AG549" s="5594" t="s">
        <v>6117</v>
      </c>
      <c r="AH549" s="5594" t="s">
        <v>330</v>
      </c>
      <c r="AI549" s="5671">
        <v>100</v>
      </c>
      <c r="AJ549" s="5671">
        <v>100</v>
      </c>
      <c r="AK549" s="5789">
        <v>42844</v>
      </c>
      <c r="AL549" s="5789">
        <v>43099</v>
      </c>
      <c r="AM549" s="5741">
        <v>15000000</v>
      </c>
      <c r="AN549" s="5741">
        <v>14319806</v>
      </c>
      <c r="AO549" s="5574" t="s">
        <v>134</v>
      </c>
    </row>
    <row r="550" spans="1:41" ht="30" customHeight="1" x14ac:dyDescent="0.2">
      <c r="A550" s="5606" t="s">
        <v>3965</v>
      </c>
      <c r="B550" s="5614" t="s">
        <v>156</v>
      </c>
      <c r="C550" s="5617" t="s">
        <v>157</v>
      </c>
      <c r="D550" s="5569">
        <v>282</v>
      </c>
      <c r="E550" s="5589" t="s">
        <v>6588</v>
      </c>
      <c r="F550" s="5570" t="s">
        <v>100</v>
      </c>
      <c r="G550" s="5648">
        <v>0</v>
      </c>
      <c r="H550" s="5648" t="s">
        <v>0</v>
      </c>
      <c r="I550" s="5648">
        <v>8</v>
      </c>
      <c r="J550" s="5644">
        <v>3</v>
      </c>
      <c r="K550" s="5653"/>
      <c r="L550" s="5645"/>
      <c r="M550" s="5685"/>
      <c r="N550" s="5685"/>
      <c r="O550" s="5685"/>
      <c r="P550" s="5685"/>
      <c r="Q550" s="5685"/>
      <c r="R550" s="5685"/>
      <c r="S550" s="5685"/>
      <c r="T550" s="5685"/>
      <c r="U550" s="5731">
        <f t="shared" si="142"/>
        <v>0</v>
      </c>
      <c r="V550" s="5776"/>
      <c r="W550" s="5776"/>
      <c r="X550" s="5776"/>
      <c r="Y550" s="5776"/>
      <c r="Z550" s="5776"/>
      <c r="AA550" s="5776"/>
      <c r="AB550" s="5776"/>
      <c r="AC550" s="5776"/>
      <c r="AD550" s="5776"/>
      <c r="AE550" s="5776"/>
      <c r="AF550" s="5776"/>
      <c r="AG550" s="5594" t="s">
        <v>6650</v>
      </c>
      <c r="AH550" s="5594" t="s">
        <v>1552</v>
      </c>
      <c r="AI550" s="5671">
        <v>1</v>
      </c>
      <c r="AJ550" s="5671">
        <v>1</v>
      </c>
      <c r="AK550" s="5789">
        <v>42736</v>
      </c>
      <c r="AL550" s="5789">
        <v>43070</v>
      </c>
      <c r="AM550" s="5741">
        <v>16216442</v>
      </c>
      <c r="AN550" s="5741">
        <v>14319806</v>
      </c>
      <c r="AO550" s="5574" t="s">
        <v>134</v>
      </c>
    </row>
    <row r="551" spans="1:41" ht="30" customHeight="1" x14ac:dyDescent="0.2">
      <c r="A551" s="5606" t="s">
        <v>3965</v>
      </c>
      <c r="B551" s="5619" t="s">
        <v>166</v>
      </c>
      <c r="C551" s="5615" t="s">
        <v>1473</v>
      </c>
      <c r="D551" s="5569">
        <v>283</v>
      </c>
      <c r="E551" s="5597" t="s">
        <v>1474</v>
      </c>
      <c r="F551" s="5570" t="s">
        <v>1475</v>
      </c>
      <c r="G551" s="5648">
        <v>1</v>
      </c>
      <c r="H551" s="5648" t="s">
        <v>0</v>
      </c>
      <c r="I551" s="5648">
        <v>1</v>
      </c>
      <c r="J551" s="5650">
        <v>0.32</v>
      </c>
      <c r="K551" s="5659"/>
      <c r="L551" s="5645">
        <f t="shared" ref="L551:L554" si="143">+M551+N551+O551+P551+Q551+R551+S551+T551</f>
        <v>107000637</v>
      </c>
      <c r="M551" s="5686">
        <v>107000637</v>
      </c>
      <c r="N551" s="5686"/>
      <c r="O551" s="5686"/>
      <c r="P551" s="5686"/>
      <c r="Q551" s="5686"/>
      <c r="R551" s="5686"/>
      <c r="S551" s="5686"/>
      <c r="T551" s="5686"/>
      <c r="U551" s="5731">
        <f>SUBTOTAL(9,V551:AC551)</f>
        <v>107000000</v>
      </c>
      <c r="V551" s="5684">
        <v>107000000</v>
      </c>
      <c r="W551" s="5647"/>
      <c r="X551" s="5647"/>
      <c r="Y551" s="5647"/>
      <c r="Z551" s="5647"/>
      <c r="AA551" s="5647"/>
      <c r="AB551" s="5647"/>
      <c r="AC551" s="5647"/>
      <c r="AD551" s="5684"/>
      <c r="AE551" s="5662"/>
      <c r="AF551" s="5684"/>
      <c r="AG551" s="5594" t="s">
        <v>6118</v>
      </c>
      <c r="AH551" s="5570" t="s">
        <v>382</v>
      </c>
      <c r="AI551" s="5609">
        <v>1</v>
      </c>
      <c r="AJ551" s="5609">
        <v>1</v>
      </c>
      <c r="AK551" s="5785">
        <v>42979</v>
      </c>
      <c r="AL551" s="5785">
        <v>43100</v>
      </c>
      <c r="AM551" s="5741">
        <v>107000637</v>
      </c>
      <c r="AN551" s="5741">
        <v>107000000</v>
      </c>
      <c r="AO551" s="5574" t="s">
        <v>1481</v>
      </c>
    </row>
    <row r="552" spans="1:41" ht="30" customHeight="1" x14ac:dyDescent="0.2">
      <c r="A552" s="5606" t="s">
        <v>3965</v>
      </c>
      <c r="B552" s="5619" t="s">
        <v>166</v>
      </c>
      <c r="C552" s="5615" t="s">
        <v>1473</v>
      </c>
      <c r="D552" s="5569">
        <v>284</v>
      </c>
      <c r="E552" s="5597" t="s">
        <v>1482</v>
      </c>
      <c r="F552" s="5570" t="s">
        <v>1483</v>
      </c>
      <c r="G552" s="5648">
        <v>0</v>
      </c>
      <c r="H552" s="5648" t="s">
        <v>0</v>
      </c>
      <c r="I552" s="5648">
        <v>1</v>
      </c>
      <c r="J552" s="5650">
        <v>0.32</v>
      </c>
      <c r="K552" s="5659"/>
      <c r="L552" s="5645">
        <f t="shared" si="143"/>
        <v>360000000</v>
      </c>
      <c r="M552" s="5686">
        <v>360000000</v>
      </c>
      <c r="N552" s="5686"/>
      <c r="O552" s="5686"/>
      <c r="P552" s="5686"/>
      <c r="Q552" s="5686"/>
      <c r="R552" s="5686"/>
      <c r="S552" s="5686"/>
      <c r="T552" s="5686"/>
      <c r="U552" s="5731">
        <f t="shared" ref="U552:U570" si="144">SUBTOTAL(9,V552:AC552)</f>
        <v>360000000</v>
      </c>
      <c r="V552" s="5684">
        <v>360000000</v>
      </c>
      <c r="W552" s="5684"/>
      <c r="X552" s="5684"/>
      <c r="Y552" s="5684"/>
      <c r="Z552" s="5684"/>
      <c r="AA552" s="5684"/>
      <c r="AB552" s="5684"/>
      <c r="AC552" s="5684"/>
      <c r="AD552" s="5684"/>
      <c r="AE552" s="5662"/>
      <c r="AF552" s="5684"/>
      <c r="AG552" s="5594" t="s">
        <v>1485</v>
      </c>
      <c r="AH552" s="5570" t="s">
        <v>1486</v>
      </c>
      <c r="AI552" s="5609">
        <v>1</v>
      </c>
      <c r="AJ552" s="5609">
        <v>1</v>
      </c>
      <c r="AK552" s="5785">
        <v>43023</v>
      </c>
      <c r="AL552" s="5785">
        <v>43100</v>
      </c>
      <c r="AM552" s="5741">
        <v>360000000</v>
      </c>
      <c r="AN552" s="5741">
        <v>360000000</v>
      </c>
      <c r="AO552" s="5574" t="s">
        <v>1481</v>
      </c>
    </row>
    <row r="553" spans="1:41" ht="30" customHeight="1" x14ac:dyDescent="0.2">
      <c r="A553" s="5606" t="s">
        <v>3965</v>
      </c>
      <c r="B553" s="5619" t="s">
        <v>166</v>
      </c>
      <c r="C553" s="5615" t="s">
        <v>1473</v>
      </c>
      <c r="D553" s="5569">
        <v>285</v>
      </c>
      <c r="E553" s="5597" t="s">
        <v>1488</v>
      </c>
      <c r="F553" s="5570" t="s">
        <v>1489</v>
      </c>
      <c r="G553" s="5648">
        <v>1</v>
      </c>
      <c r="H553" s="5648" t="s">
        <v>1</v>
      </c>
      <c r="I553" s="5648">
        <v>1</v>
      </c>
      <c r="J553" s="5650">
        <v>1</v>
      </c>
      <c r="K553" s="5659"/>
      <c r="L553" s="5645">
        <f t="shared" si="143"/>
        <v>92000000</v>
      </c>
      <c r="M553" s="5646">
        <v>92000000</v>
      </c>
      <c r="N553" s="5646"/>
      <c r="O553" s="5646"/>
      <c r="P553" s="5646"/>
      <c r="Q553" s="5646"/>
      <c r="R553" s="5646"/>
      <c r="S553" s="5646"/>
      <c r="T553" s="5646"/>
      <c r="U553" s="5731">
        <f t="shared" si="144"/>
        <v>78781923</v>
      </c>
      <c r="V553" s="5684">
        <v>78781923</v>
      </c>
      <c r="W553" s="5684"/>
      <c r="X553" s="5684"/>
      <c r="Y553" s="5684"/>
      <c r="Z553" s="5684"/>
      <c r="AA553" s="5684"/>
      <c r="AB553" s="5684"/>
      <c r="AC553" s="5684"/>
      <c r="AD553" s="5684"/>
      <c r="AE553" s="5662"/>
      <c r="AF553" s="5684"/>
      <c r="AG553" s="5594" t="s">
        <v>1492</v>
      </c>
      <c r="AH553" s="5570" t="s">
        <v>330</v>
      </c>
      <c r="AI553" s="5609">
        <v>100</v>
      </c>
      <c r="AJ553" s="5609">
        <v>100</v>
      </c>
      <c r="AK553" s="5785">
        <v>42767</v>
      </c>
      <c r="AL553" s="5785">
        <v>43100</v>
      </c>
      <c r="AM553" s="5741">
        <v>92000000</v>
      </c>
      <c r="AN553" s="5741">
        <v>78781923</v>
      </c>
      <c r="AO553" s="5574" t="s">
        <v>1481</v>
      </c>
    </row>
    <row r="554" spans="1:41" ht="30" customHeight="1" x14ac:dyDescent="0.2">
      <c r="A554" s="5606" t="s">
        <v>3965</v>
      </c>
      <c r="B554" s="5619" t="s">
        <v>166</v>
      </c>
      <c r="C554" s="5615" t="s">
        <v>1473</v>
      </c>
      <c r="D554" s="5569">
        <v>286</v>
      </c>
      <c r="E554" s="5597" t="s">
        <v>1502</v>
      </c>
      <c r="F554" s="5570" t="s">
        <v>1503</v>
      </c>
      <c r="G554" s="5648">
        <v>0</v>
      </c>
      <c r="H554" s="5648" t="s">
        <v>0</v>
      </c>
      <c r="I554" s="5648">
        <v>1</v>
      </c>
      <c r="J554" s="5650">
        <v>0.33</v>
      </c>
      <c r="K554" s="5659"/>
      <c r="L554" s="5645">
        <f t="shared" si="143"/>
        <v>0</v>
      </c>
      <c r="M554" s="5686"/>
      <c r="N554" s="5686"/>
      <c r="O554" s="5686"/>
      <c r="P554" s="5686"/>
      <c r="Q554" s="5686"/>
      <c r="R554" s="5686"/>
      <c r="S554" s="5686"/>
      <c r="T554" s="5686"/>
      <c r="U554" s="5731">
        <f t="shared" si="144"/>
        <v>0</v>
      </c>
      <c r="V554" s="5647"/>
      <c r="W554" s="5647"/>
      <c r="X554" s="5647"/>
      <c r="Y554" s="5647"/>
      <c r="Z554" s="5647"/>
      <c r="AA554" s="5647"/>
      <c r="AB554" s="5647"/>
      <c r="AC554" s="5647"/>
      <c r="AD554" s="5684"/>
      <c r="AE554" s="5662">
        <f>60*25000*65</f>
        <v>97500000</v>
      </c>
      <c r="AF554" s="5684" t="s">
        <v>1504</v>
      </c>
      <c r="AG554" s="5594" t="s">
        <v>6119</v>
      </c>
      <c r="AH554" s="5570" t="s">
        <v>1505</v>
      </c>
      <c r="AI554" s="5609">
        <v>1</v>
      </c>
      <c r="AJ554" s="5609">
        <v>1</v>
      </c>
      <c r="AK554" s="5785">
        <v>42901</v>
      </c>
      <c r="AL554" s="5785">
        <v>43099</v>
      </c>
      <c r="AM554" s="5741">
        <v>0</v>
      </c>
      <c r="AN554" s="5741">
        <v>0</v>
      </c>
      <c r="AO554" s="5574" t="s">
        <v>1481</v>
      </c>
    </row>
    <row r="555" spans="1:41" ht="30" customHeight="1" x14ac:dyDescent="0.2">
      <c r="A555" s="5606" t="s">
        <v>3965</v>
      </c>
      <c r="B555" s="5619" t="s">
        <v>166</v>
      </c>
      <c r="C555" s="5617" t="s">
        <v>160</v>
      </c>
      <c r="D555" s="5569">
        <v>287</v>
      </c>
      <c r="E555" s="5597" t="s">
        <v>101</v>
      </c>
      <c r="F555" s="5570" t="s">
        <v>102</v>
      </c>
      <c r="G555" s="5648">
        <v>0</v>
      </c>
      <c r="H555" s="5648" t="s">
        <v>0</v>
      </c>
      <c r="I555" s="5648">
        <v>70</v>
      </c>
      <c r="J555" s="5644">
        <v>20</v>
      </c>
      <c r="K555" s="5659"/>
      <c r="L555" s="5645">
        <f t="shared" si="141"/>
        <v>1080000000</v>
      </c>
      <c r="M555" s="5686">
        <v>1080000000</v>
      </c>
      <c r="N555" s="5686"/>
      <c r="O555" s="5686"/>
      <c r="P555" s="5686"/>
      <c r="Q555" s="5686"/>
      <c r="R555" s="5686"/>
      <c r="S555" s="5686"/>
      <c r="T555" s="5686"/>
      <c r="U555" s="5730">
        <f t="shared" si="144"/>
        <v>1080000000</v>
      </c>
      <c r="V555" s="5684">
        <v>1080000000</v>
      </c>
      <c r="W555" s="5647"/>
      <c r="X555" s="5647"/>
      <c r="Y555" s="5647"/>
      <c r="Z555" s="5647"/>
      <c r="AA555" s="5647"/>
      <c r="AB555" s="5647"/>
      <c r="AC555" s="5647"/>
      <c r="AD555" s="5684"/>
      <c r="AE555" s="5684"/>
      <c r="AF555" s="5684"/>
      <c r="AG555" s="5594" t="s">
        <v>6120</v>
      </c>
      <c r="AH555" s="5594" t="s">
        <v>383</v>
      </c>
      <c r="AI555" s="5671">
        <v>1</v>
      </c>
      <c r="AJ555" s="5671">
        <v>0</v>
      </c>
      <c r="AK555" s="5789">
        <v>42804</v>
      </c>
      <c r="AL555" s="5789">
        <v>43100</v>
      </c>
      <c r="AM555" s="5741">
        <v>1080000000</v>
      </c>
      <c r="AN555" s="5741">
        <v>1080000000</v>
      </c>
      <c r="AO555" s="5574" t="s">
        <v>134</v>
      </c>
    </row>
    <row r="556" spans="1:41" ht="30" customHeight="1" x14ac:dyDescent="0.2">
      <c r="A556" s="5606" t="s">
        <v>3965</v>
      </c>
      <c r="B556" s="5619" t="s">
        <v>166</v>
      </c>
      <c r="C556" s="5617" t="s">
        <v>160</v>
      </c>
      <c r="D556" s="5569">
        <v>288</v>
      </c>
      <c r="E556" s="5597" t="s">
        <v>1508</v>
      </c>
      <c r="F556" s="5570" t="s">
        <v>1509</v>
      </c>
      <c r="G556" s="5648" t="s">
        <v>165</v>
      </c>
      <c r="H556" s="5648" t="s">
        <v>0</v>
      </c>
      <c r="I556" s="5648">
        <v>4</v>
      </c>
      <c r="J556" s="5650">
        <v>1</v>
      </c>
      <c r="K556" s="5659"/>
      <c r="L556" s="5645">
        <f t="shared" ref="L556:L569" si="145">+M556+N556+O556+P556+Q556+R556+S556+T556</f>
        <v>10000000</v>
      </c>
      <c r="M556" s="5646">
        <v>10000000</v>
      </c>
      <c r="N556" s="5646"/>
      <c r="O556" s="5646"/>
      <c r="P556" s="5646"/>
      <c r="Q556" s="5646"/>
      <c r="R556" s="5646"/>
      <c r="S556" s="5646"/>
      <c r="T556" s="5646"/>
      <c r="U556" s="5731">
        <f t="shared" si="144"/>
        <v>10000000</v>
      </c>
      <c r="V556" s="5684">
        <v>10000000</v>
      </c>
      <c r="W556" s="5684"/>
      <c r="X556" s="5647"/>
      <c r="Y556" s="5647"/>
      <c r="Z556" s="5647"/>
      <c r="AA556" s="5647"/>
      <c r="AB556" s="5647"/>
      <c r="AC556" s="5647"/>
      <c r="AD556" s="5684"/>
      <c r="AE556" s="5662"/>
      <c r="AF556" s="5684"/>
      <c r="AG556" s="5594" t="s">
        <v>1510</v>
      </c>
      <c r="AH556" s="5571" t="s">
        <v>1505</v>
      </c>
      <c r="AI556" s="5609">
        <v>1</v>
      </c>
      <c r="AJ556" s="5609">
        <v>0.5</v>
      </c>
      <c r="AK556" s="5789">
        <v>43009</v>
      </c>
      <c r="AL556" s="5789">
        <v>43039</v>
      </c>
      <c r="AM556" s="5741">
        <v>0</v>
      </c>
      <c r="AN556" s="5741">
        <v>0</v>
      </c>
      <c r="AO556" s="5574" t="s">
        <v>1481</v>
      </c>
    </row>
    <row r="557" spans="1:41" ht="30" customHeight="1" x14ac:dyDescent="0.2">
      <c r="A557" s="5606" t="s">
        <v>3965</v>
      </c>
      <c r="B557" s="5619" t="s">
        <v>166</v>
      </c>
      <c r="C557" s="5617" t="s">
        <v>160</v>
      </c>
      <c r="D557" s="5569">
        <v>288</v>
      </c>
      <c r="E557" s="5597" t="s">
        <v>1508</v>
      </c>
      <c r="F557" s="5570" t="s">
        <v>1509</v>
      </c>
      <c r="G557" s="5648" t="s">
        <v>165</v>
      </c>
      <c r="H557" s="5648" t="s">
        <v>0</v>
      </c>
      <c r="I557" s="5648">
        <v>4</v>
      </c>
      <c r="J557" s="5650">
        <v>1</v>
      </c>
      <c r="K557" s="5653"/>
      <c r="L557" s="5645"/>
      <c r="M557" s="5685"/>
      <c r="N557" s="5685"/>
      <c r="O557" s="5685"/>
      <c r="P557" s="5685"/>
      <c r="Q557" s="5685"/>
      <c r="R557" s="5685"/>
      <c r="S557" s="5685"/>
      <c r="T557" s="5685"/>
      <c r="U557" s="5731">
        <f t="shared" si="144"/>
        <v>0</v>
      </c>
      <c r="V557" s="5776"/>
      <c r="W557" s="5776"/>
      <c r="X557" s="5776"/>
      <c r="Y557" s="5776"/>
      <c r="Z557" s="5776"/>
      <c r="AA557" s="5776"/>
      <c r="AB557" s="5776"/>
      <c r="AC557" s="5776"/>
      <c r="AD557" s="5776"/>
      <c r="AE557" s="5777"/>
      <c r="AF557" s="5776"/>
      <c r="AG557" s="5594" t="s">
        <v>6121</v>
      </c>
      <c r="AH557" s="5571" t="s">
        <v>1511</v>
      </c>
      <c r="AI557" s="5609">
        <v>1</v>
      </c>
      <c r="AJ557" s="5609">
        <v>0</v>
      </c>
      <c r="AK557" s="5789">
        <v>43040</v>
      </c>
      <c r="AL557" s="5789">
        <v>43100</v>
      </c>
      <c r="AM557" s="5741">
        <v>0</v>
      </c>
      <c r="AN557" s="5741">
        <v>0</v>
      </c>
      <c r="AO557" s="5574" t="s">
        <v>1481</v>
      </c>
    </row>
    <row r="558" spans="1:41" ht="30" customHeight="1" x14ac:dyDescent="0.2">
      <c r="A558" s="5606" t="s">
        <v>3965</v>
      </c>
      <c r="B558" s="5619" t="s">
        <v>166</v>
      </c>
      <c r="C558" s="5617" t="s">
        <v>160</v>
      </c>
      <c r="D558" s="5569">
        <v>288</v>
      </c>
      <c r="E558" s="5597" t="s">
        <v>1508</v>
      </c>
      <c r="F558" s="5570" t="s">
        <v>1509</v>
      </c>
      <c r="G558" s="5648" t="s">
        <v>165</v>
      </c>
      <c r="H558" s="5648" t="s">
        <v>0</v>
      </c>
      <c r="I558" s="5648">
        <v>4</v>
      </c>
      <c r="J558" s="5650">
        <v>1</v>
      </c>
      <c r="K558" s="5653"/>
      <c r="L558" s="5645"/>
      <c r="M558" s="5685"/>
      <c r="N558" s="5685"/>
      <c r="O558" s="5685"/>
      <c r="P558" s="5685"/>
      <c r="Q558" s="5685"/>
      <c r="R558" s="5685"/>
      <c r="S558" s="5685"/>
      <c r="T558" s="5685"/>
      <c r="U558" s="5731">
        <f t="shared" si="144"/>
        <v>0</v>
      </c>
      <c r="V558" s="5776"/>
      <c r="W558" s="5776"/>
      <c r="X558" s="5776"/>
      <c r="Y558" s="5776"/>
      <c r="Z558" s="5776"/>
      <c r="AA558" s="5776"/>
      <c r="AB558" s="5776"/>
      <c r="AC558" s="5776"/>
      <c r="AD558" s="5776"/>
      <c r="AE558" s="5777"/>
      <c r="AF558" s="5776"/>
      <c r="AG558" s="5594" t="s">
        <v>6122</v>
      </c>
      <c r="AH558" s="5571" t="s">
        <v>1511</v>
      </c>
      <c r="AI558" s="5609">
        <v>1</v>
      </c>
      <c r="AJ558" s="5609">
        <v>0</v>
      </c>
      <c r="AK558" s="5789">
        <v>43040</v>
      </c>
      <c r="AL558" s="5789">
        <v>43100</v>
      </c>
      <c r="AM558" s="5741">
        <v>0</v>
      </c>
      <c r="AN558" s="5741">
        <v>0</v>
      </c>
      <c r="AO558" s="5574" t="s">
        <v>1481</v>
      </c>
    </row>
    <row r="559" spans="1:41" ht="30" customHeight="1" x14ac:dyDescent="0.2">
      <c r="A559" s="5606" t="s">
        <v>3965</v>
      </c>
      <c r="B559" s="5619" t="s">
        <v>166</v>
      </c>
      <c r="C559" s="5617" t="s">
        <v>160</v>
      </c>
      <c r="D559" s="5569">
        <v>288</v>
      </c>
      <c r="E559" s="5597" t="s">
        <v>1508</v>
      </c>
      <c r="F559" s="5570" t="s">
        <v>1509</v>
      </c>
      <c r="G559" s="5648" t="s">
        <v>165</v>
      </c>
      <c r="H559" s="5648" t="s">
        <v>0</v>
      </c>
      <c r="I559" s="5648">
        <v>4</v>
      </c>
      <c r="J559" s="5650">
        <v>1</v>
      </c>
      <c r="K559" s="5653"/>
      <c r="L559" s="5645"/>
      <c r="M559" s="5685"/>
      <c r="N559" s="5685"/>
      <c r="O559" s="5685"/>
      <c r="P559" s="5685"/>
      <c r="Q559" s="5685"/>
      <c r="R559" s="5685"/>
      <c r="S559" s="5685"/>
      <c r="T559" s="5685"/>
      <c r="U559" s="5731">
        <f t="shared" si="144"/>
        <v>0</v>
      </c>
      <c r="V559" s="5776"/>
      <c r="W559" s="5776"/>
      <c r="X559" s="5776"/>
      <c r="Y559" s="5776"/>
      <c r="Z559" s="5776"/>
      <c r="AA559" s="5776"/>
      <c r="AB559" s="5776"/>
      <c r="AC559" s="5776"/>
      <c r="AD559" s="5776"/>
      <c r="AE559" s="5777"/>
      <c r="AF559" s="5776"/>
      <c r="AG559" s="5570" t="s">
        <v>1513</v>
      </c>
      <c r="AH559" s="5570" t="s">
        <v>330</v>
      </c>
      <c r="AI559" s="5609">
        <v>100</v>
      </c>
      <c r="AJ559" s="5609">
        <v>100</v>
      </c>
      <c r="AK559" s="5786">
        <v>42736</v>
      </c>
      <c r="AL559" s="5786">
        <v>42916</v>
      </c>
      <c r="AM559" s="5741">
        <v>10000000</v>
      </c>
      <c r="AN559" s="5741">
        <v>10000000</v>
      </c>
      <c r="AO559" s="5574" t="s">
        <v>1481</v>
      </c>
    </row>
    <row r="560" spans="1:41" ht="30" customHeight="1" x14ac:dyDescent="0.2">
      <c r="A560" s="5606" t="s">
        <v>3965</v>
      </c>
      <c r="B560" s="5619" t="s">
        <v>166</v>
      </c>
      <c r="C560" s="5617" t="s">
        <v>160</v>
      </c>
      <c r="D560" s="5569">
        <v>289</v>
      </c>
      <c r="E560" s="5597" t="s">
        <v>1516</v>
      </c>
      <c r="F560" s="5570" t="s">
        <v>1517</v>
      </c>
      <c r="G560" s="5648" t="s">
        <v>165</v>
      </c>
      <c r="H560" s="5648" t="s">
        <v>0</v>
      </c>
      <c r="I560" s="5648">
        <v>10</v>
      </c>
      <c r="J560" s="5650">
        <v>1</v>
      </c>
      <c r="K560" s="5659"/>
      <c r="L560" s="5645">
        <f t="shared" si="145"/>
        <v>10000000</v>
      </c>
      <c r="M560" s="5686">
        <v>10000000</v>
      </c>
      <c r="N560" s="5686"/>
      <c r="O560" s="5686"/>
      <c r="P560" s="5686"/>
      <c r="Q560" s="5686"/>
      <c r="R560" s="5686"/>
      <c r="S560" s="5646"/>
      <c r="T560" s="5646"/>
      <c r="U560" s="5731">
        <f t="shared" si="144"/>
        <v>0</v>
      </c>
      <c r="V560" s="5647"/>
      <c r="W560" s="5647"/>
      <c r="X560" s="5647"/>
      <c r="Y560" s="5647"/>
      <c r="Z560" s="5647"/>
      <c r="AA560" s="5647"/>
      <c r="AB560" s="5647"/>
      <c r="AC560" s="5647"/>
      <c r="AD560" s="5684"/>
      <c r="AE560" s="5662">
        <f>25000*4*8*35</f>
        <v>28000000</v>
      </c>
      <c r="AF560" s="5684" t="s">
        <v>1504</v>
      </c>
      <c r="AG560" s="5594" t="s">
        <v>1518</v>
      </c>
      <c r="AH560" s="5570" t="s">
        <v>1505</v>
      </c>
      <c r="AI560" s="5609">
        <v>1</v>
      </c>
      <c r="AJ560" s="5609">
        <v>1</v>
      </c>
      <c r="AK560" s="5785">
        <v>42809</v>
      </c>
      <c r="AL560" s="5785">
        <v>43084</v>
      </c>
      <c r="AM560" s="5741">
        <v>10000000</v>
      </c>
      <c r="AN560" s="5741">
        <v>0</v>
      </c>
      <c r="AO560" s="5574" t="s">
        <v>1481</v>
      </c>
    </row>
    <row r="561" spans="1:41" ht="30" customHeight="1" x14ac:dyDescent="0.2">
      <c r="A561" s="5606" t="s">
        <v>3965</v>
      </c>
      <c r="B561" s="5619" t="s">
        <v>166</v>
      </c>
      <c r="C561" s="5617" t="s">
        <v>160</v>
      </c>
      <c r="D561" s="5569">
        <v>289</v>
      </c>
      <c r="E561" s="5597" t="s">
        <v>1516</v>
      </c>
      <c r="F561" s="5570" t="s">
        <v>1517</v>
      </c>
      <c r="G561" s="5648" t="s">
        <v>165</v>
      </c>
      <c r="H561" s="5648" t="s">
        <v>0</v>
      </c>
      <c r="I561" s="5648">
        <v>10</v>
      </c>
      <c r="J561" s="5650">
        <v>1</v>
      </c>
      <c r="K561" s="5653"/>
      <c r="L561" s="5645"/>
      <c r="M561" s="5685"/>
      <c r="N561" s="5685"/>
      <c r="O561" s="5685"/>
      <c r="P561" s="5685"/>
      <c r="Q561" s="5685"/>
      <c r="R561" s="5685"/>
      <c r="S561" s="5685"/>
      <c r="T561" s="5685"/>
      <c r="U561" s="5731">
        <f t="shared" si="144"/>
        <v>0</v>
      </c>
      <c r="V561" s="5776"/>
      <c r="W561" s="5776"/>
      <c r="X561" s="5776"/>
      <c r="Y561" s="5776"/>
      <c r="Z561" s="5776"/>
      <c r="AA561" s="5776"/>
      <c r="AB561" s="5776"/>
      <c r="AC561" s="5776"/>
      <c r="AD561" s="5776"/>
      <c r="AE561" s="5777"/>
      <c r="AF561" s="5776"/>
      <c r="AG561" s="5594" t="s">
        <v>6123</v>
      </c>
      <c r="AH561" s="5571" t="s">
        <v>1521</v>
      </c>
      <c r="AI561" s="5609">
        <v>1</v>
      </c>
      <c r="AJ561" s="5609">
        <v>0</v>
      </c>
      <c r="AK561" s="5789">
        <v>42979</v>
      </c>
      <c r="AL561" s="5789">
        <v>43100</v>
      </c>
      <c r="AM561" s="5741">
        <v>0</v>
      </c>
      <c r="AN561" s="5741">
        <v>0</v>
      </c>
      <c r="AO561" s="5574" t="s">
        <v>1481</v>
      </c>
    </row>
    <row r="562" spans="1:41" ht="30" customHeight="1" x14ac:dyDescent="0.2">
      <c r="A562" s="5606" t="s">
        <v>3965</v>
      </c>
      <c r="B562" s="5619" t="s">
        <v>166</v>
      </c>
      <c r="C562" s="5617" t="s">
        <v>160</v>
      </c>
      <c r="D562" s="5569">
        <v>289</v>
      </c>
      <c r="E562" s="5597" t="s">
        <v>1516</v>
      </c>
      <c r="F562" s="5570" t="s">
        <v>1517</v>
      </c>
      <c r="G562" s="5648" t="s">
        <v>165</v>
      </c>
      <c r="H562" s="5648" t="s">
        <v>0</v>
      </c>
      <c r="I562" s="5648">
        <v>10</v>
      </c>
      <c r="J562" s="5650">
        <v>1</v>
      </c>
      <c r="K562" s="5653"/>
      <c r="L562" s="5645"/>
      <c r="M562" s="5685"/>
      <c r="N562" s="5685"/>
      <c r="O562" s="5685"/>
      <c r="P562" s="5685"/>
      <c r="Q562" s="5685"/>
      <c r="R562" s="5685"/>
      <c r="S562" s="5685"/>
      <c r="T562" s="5685"/>
      <c r="U562" s="5731">
        <f t="shared" si="144"/>
        <v>0</v>
      </c>
      <c r="V562" s="5776"/>
      <c r="W562" s="5776"/>
      <c r="X562" s="5776"/>
      <c r="Y562" s="5776"/>
      <c r="Z562" s="5776"/>
      <c r="AA562" s="5776"/>
      <c r="AB562" s="5776"/>
      <c r="AC562" s="5776"/>
      <c r="AD562" s="5776"/>
      <c r="AE562" s="5777"/>
      <c r="AF562" s="5776"/>
      <c r="AG562" s="5594" t="s">
        <v>6124</v>
      </c>
      <c r="AH562" s="5571" t="s">
        <v>1522</v>
      </c>
      <c r="AI562" s="5609">
        <v>1</v>
      </c>
      <c r="AJ562" s="5609">
        <v>0</v>
      </c>
      <c r="AK562" s="5789">
        <v>43070</v>
      </c>
      <c r="AL562" s="5789">
        <v>43100</v>
      </c>
      <c r="AM562" s="5741">
        <v>0</v>
      </c>
      <c r="AN562" s="5741">
        <v>0</v>
      </c>
      <c r="AO562" s="5574" t="s">
        <v>1481</v>
      </c>
    </row>
    <row r="563" spans="1:41" ht="30" customHeight="1" x14ac:dyDescent="0.2">
      <c r="A563" s="5606" t="s">
        <v>3965</v>
      </c>
      <c r="B563" s="5619" t="s">
        <v>166</v>
      </c>
      <c r="C563" s="5617" t="s">
        <v>160</v>
      </c>
      <c r="D563" s="5569">
        <v>289</v>
      </c>
      <c r="E563" s="5597" t="s">
        <v>1516</v>
      </c>
      <c r="F563" s="5570" t="s">
        <v>1517</v>
      </c>
      <c r="G563" s="5648" t="s">
        <v>165</v>
      </c>
      <c r="H563" s="5648" t="s">
        <v>0</v>
      </c>
      <c r="I563" s="5648">
        <v>10</v>
      </c>
      <c r="J563" s="5650">
        <v>1</v>
      </c>
      <c r="K563" s="5653"/>
      <c r="L563" s="5645"/>
      <c r="M563" s="5685"/>
      <c r="N563" s="5685"/>
      <c r="O563" s="5685"/>
      <c r="P563" s="5685"/>
      <c r="Q563" s="5685"/>
      <c r="R563" s="5685"/>
      <c r="S563" s="5685"/>
      <c r="T563" s="5685"/>
      <c r="U563" s="5731">
        <f t="shared" si="144"/>
        <v>0</v>
      </c>
      <c r="V563" s="5776"/>
      <c r="W563" s="5776"/>
      <c r="X563" s="5776"/>
      <c r="Y563" s="5776"/>
      <c r="Z563" s="5776"/>
      <c r="AA563" s="5776"/>
      <c r="AB563" s="5776"/>
      <c r="AC563" s="5776"/>
      <c r="AD563" s="5776"/>
      <c r="AE563" s="5777"/>
      <c r="AF563" s="5776"/>
      <c r="AG563" s="5594" t="s">
        <v>1523</v>
      </c>
      <c r="AH563" s="5571" t="s">
        <v>1524</v>
      </c>
      <c r="AI563" s="5609">
        <v>1</v>
      </c>
      <c r="AJ563" s="5609">
        <v>1</v>
      </c>
      <c r="AK563" s="5789">
        <v>42948</v>
      </c>
      <c r="AL563" s="5789">
        <v>43070</v>
      </c>
      <c r="AM563" s="5741">
        <v>0</v>
      </c>
      <c r="AN563" s="5741">
        <v>0</v>
      </c>
      <c r="AO563" s="5574" t="s">
        <v>1481</v>
      </c>
    </row>
    <row r="564" spans="1:41" ht="30" customHeight="1" x14ac:dyDescent="0.2">
      <c r="A564" s="5606" t="s">
        <v>3965</v>
      </c>
      <c r="B564" s="5619" t="s">
        <v>166</v>
      </c>
      <c r="C564" s="5617" t="s">
        <v>160</v>
      </c>
      <c r="D564" s="5569">
        <v>290</v>
      </c>
      <c r="E564" s="5597" t="s">
        <v>1525</v>
      </c>
      <c r="F564" s="5570" t="s">
        <v>1526</v>
      </c>
      <c r="G564" s="5648">
        <v>0</v>
      </c>
      <c r="H564" s="5648" t="s">
        <v>0</v>
      </c>
      <c r="I564" s="5648">
        <v>1</v>
      </c>
      <c r="J564" s="5650">
        <v>0.1</v>
      </c>
      <c r="K564" s="5659"/>
      <c r="L564" s="5645">
        <f t="shared" si="145"/>
        <v>0</v>
      </c>
      <c r="M564" s="5686"/>
      <c r="N564" s="5686"/>
      <c r="O564" s="5686"/>
      <c r="P564" s="5686"/>
      <c r="Q564" s="5686"/>
      <c r="R564" s="5686"/>
      <c r="S564" s="5686"/>
      <c r="T564" s="5686"/>
      <c r="U564" s="5731">
        <f t="shared" si="144"/>
        <v>0</v>
      </c>
      <c r="V564" s="5647"/>
      <c r="W564" s="5647"/>
      <c r="X564" s="5647"/>
      <c r="Y564" s="5647"/>
      <c r="Z564" s="5647"/>
      <c r="AA564" s="5647"/>
      <c r="AB564" s="5647"/>
      <c r="AC564" s="5647"/>
      <c r="AD564" s="5684"/>
      <c r="AE564" s="5662"/>
      <c r="AF564" s="5684"/>
      <c r="AG564" s="5594" t="s">
        <v>6125</v>
      </c>
      <c r="AH564" s="5570" t="s">
        <v>1527</v>
      </c>
      <c r="AI564" s="5609">
        <v>1</v>
      </c>
      <c r="AJ564" s="5609">
        <v>0</v>
      </c>
      <c r="AK564" s="5785">
        <v>43009</v>
      </c>
      <c r="AL564" s="5785">
        <v>43100</v>
      </c>
      <c r="AM564" s="5741">
        <v>0</v>
      </c>
      <c r="AN564" s="5741">
        <v>0</v>
      </c>
      <c r="AO564" s="5574" t="s">
        <v>1481</v>
      </c>
    </row>
    <row r="565" spans="1:41" ht="30" customHeight="1" x14ac:dyDescent="0.2">
      <c r="A565" s="5606" t="s">
        <v>3965</v>
      </c>
      <c r="B565" s="5619" t="s">
        <v>166</v>
      </c>
      <c r="C565" s="5617" t="s">
        <v>160</v>
      </c>
      <c r="D565" s="5569">
        <v>291</v>
      </c>
      <c r="E565" s="5597" t="s">
        <v>1528</v>
      </c>
      <c r="F565" s="5570" t="s">
        <v>1529</v>
      </c>
      <c r="G565" s="5648">
        <v>0</v>
      </c>
      <c r="H565" s="5648" t="s">
        <v>0</v>
      </c>
      <c r="I565" s="5648">
        <v>1</v>
      </c>
      <c r="J565" s="5650"/>
      <c r="K565" s="5659"/>
      <c r="L565" s="5645">
        <f t="shared" si="145"/>
        <v>0</v>
      </c>
      <c r="M565" s="5646"/>
      <c r="N565" s="5646"/>
      <c r="O565" s="5646"/>
      <c r="P565" s="5646"/>
      <c r="Q565" s="5646"/>
      <c r="R565" s="5646"/>
      <c r="S565" s="5646"/>
      <c r="T565" s="5646"/>
      <c r="U565" s="5731">
        <f t="shared" si="144"/>
        <v>0</v>
      </c>
      <c r="V565" s="5647"/>
      <c r="W565" s="5647"/>
      <c r="X565" s="5647"/>
      <c r="Y565" s="5647"/>
      <c r="Z565" s="5647"/>
      <c r="AA565" s="5647"/>
      <c r="AB565" s="5647"/>
      <c r="AC565" s="5647"/>
      <c r="AD565" s="5684"/>
      <c r="AE565" s="5662"/>
      <c r="AF565" s="5684"/>
      <c r="AG565" s="5594" t="s">
        <v>6126</v>
      </c>
      <c r="AH565" s="5570" t="s">
        <v>1530</v>
      </c>
      <c r="AI565" s="5609">
        <v>1</v>
      </c>
      <c r="AJ565" s="5609">
        <v>1</v>
      </c>
      <c r="AK565" s="5785">
        <v>42795</v>
      </c>
      <c r="AL565" s="5785">
        <v>42916</v>
      </c>
      <c r="AM565" s="5741">
        <v>0</v>
      </c>
      <c r="AN565" s="5741">
        <v>0</v>
      </c>
      <c r="AO565" s="5574" t="s">
        <v>1481</v>
      </c>
    </row>
    <row r="566" spans="1:41" ht="30" customHeight="1" x14ac:dyDescent="0.2">
      <c r="A566" s="5606" t="s">
        <v>3965</v>
      </c>
      <c r="B566" s="5619" t="s">
        <v>166</v>
      </c>
      <c r="C566" s="5617" t="s">
        <v>160</v>
      </c>
      <c r="D566" s="5569">
        <v>291</v>
      </c>
      <c r="E566" s="5597" t="s">
        <v>1528</v>
      </c>
      <c r="F566" s="5570" t="s">
        <v>1529</v>
      </c>
      <c r="G566" s="5648">
        <v>0</v>
      </c>
      <c r="H566" s="5648" t="s">
        <v>0</v>
      </c>
      <c r="I566" s="5648">
        <v>1</v>
      </c>
      <c r="J566" s="5650"/>
      <c r="K566" s="5653"/>
      <c r="L566" s="5645"/>
      <c r="M566" s="5685"/>
      <c r="N566" s="5685"/>
      <c r="O566" s="5685"/>
      <c r="P566" s="5685"/>
      <c r="Q566" s="5685"/>
      <c r="R566" s="5685"/>
      <c r="S566" s="5685"/>
      <c r="T566" s="5685"/>
      <c r="U566" s="5731">
        <f t="shared" si="144"/>
        <v>0</v>
      </c>
      <c r="V566" s="5776"/>
      <c r="W566" s="5776"/>
      <c r="X566" s="5776"/>
      <c r="Y566" s="5776"/>
      <c r="Z566" s="5776"/>
      <c r="AA566" s="5776"/>
      <c r="AB566" s="5776"/>
      <c r="AC566" s="5776"/>
      <c r="AD566" s="5776"/>
      <c r="AE566" s="5777"/>
      <c r="AF566" s="5776"/>
      <c r="AG566" s="5594" t="s">
        <v>6127</v>
      </c>
      <c r="AH566" s="5571" t="s">
        <v>1531</v>
      </c>
      <c r="AI566" s="5609">
        <v>1</v>
      </c>
      <c r="AJ566" s="5609">
        <v>1</v>
      </c>
      <c r="AK566" s="5789">
        <v>42767</v>
      </c>
      <c r="AL566" s="5789">
        <v>43100</v>
      </c>
      <c r="AM566" s="5741">
        <v>0</v>
      </c>
      <c r="AN566" s="5741">
        <v>0</v>
      </c>
      <c r="AO566" s="5574" t="s">
        <v>1481</v>
      </c>
    </row>
    <row r="567" spans="1:41" ht="30" customHeight="1" x14ac:dyDescent="0.2">
      <c r="A567" s="5606" t="s">
        <v>3965</v>
      </c>
      <c r="B567" s="5619" t="s">
        <v>166</v>
      </c>
      <c r="C567" s="5617" t="s">
        <v>160</v>
      </c>
      <c r="D567" s="5569">
        <v>291</v>
      </c>
      <c r="E567" s="5597" t="s">
        <v>1528</v>
      </c>
      <c r="F567" s="5570" t="s">
        <v>1529</v>
      </c>
      <c r="G567" s="5648">
        <v>0</v>
      </c>
      <c r="H567" s="5648" t="s">
        <v>0</v>
      </c>
      <c r="I567" s="5648">
        <v>1</v>
      </c>
      <c r="J567" s="5650"/>
      <c r="K567" s="5653"/>
      <c r="L567" s="5645"/>
      <c r="M567" s="5685"/>
      <c r="N567" s="5685"/>
      <c r="O567" s="5685"/>
      <c r="P567" s="5685"/>
      <c r="Q567" s="5685"/>
      <c r="R567" s="5685"/>
      <c r="S567" s="5685"/>
      <c r="T567" s="5685"/>
      <c r="U567" s="5731">
        <f t="shared" si="144"/>
        <v>0</v>
      </c>
      <c r="V567" s="5776"/>
      <c r="W567" s="5776"/>
      <c r="X567" s="5776"/>
      <c r="Y567" s="5776"/>
      <c r="Z567" s="5776"/>
      <c r="AA567" s="5776"/>
      <c r="AB567" s="5776"/>
      <c r="AC567" s="5776"/>
      <c r="AD567" s="5776"/>
      <c r="AE567" s="5777"/>
      <c r="AF567" s="5776"/>
      <c r="AG567" s="5594" t="s">
        <v>1532</v>
      </c>
      <c r="AH567" s="5571" t="s">
        <v>383</v>
      </c>
      <c r="AI567" s="5609">
        <v>1</v>
      </c>
      <c r="AJ567" s="5609">
        <v>1</v>
      </c>
      <c r="AK567" s="5789">
        <v>42767</v>
      </c>
      <c r="AL567" s="5789">
        <v>43100</v>
      </c>
      <c r="AM567" s="5741">
        <v>0</v>
      </c>
      <c r="AN567" s="5741">
        <v>0</v>
      </c>
      <c r="AO567" s="5574" t="s">
        <v>1481</v>
      </c>
    </row>
    <row r="568" spans="1:41" ht="30" customHeight="1" x14ac:dyDescent="0.2">
      <c r="A568" s="5606" t="s">
        <v>3965</v>
      </c>
      <c r="B568" s="5619" t="s">
        <v>166</v>
      </c>
      <c r="C568" s="5617" t="s">
        <v>160</v>
      </c>
      <c r="D568" s="5569">
        <v>291</v>
      </c>
      <c r="E568" s="5597" t="s">
        <v>1528</v>
      </c>
      <c r="F568" s="5570" t="s">
        <v>1529</v>
      </c>
      <c r="G568" s="5648">
        <v>0</v>
      </c>
      <c r="H568" s="5648" t="s">
        <v>0</v>
      </c>
      <c r="I568" s="5648">
        <v>1</v>
      </c>
      <c r="J568" s="5650"/>
      <c r="K568" s="5653"/>
      <c r="L568" s="5645"/>
      <c r="M568" s="5685"/>
      <c r="N568" s="5685"/>
      <c r="O568" s="5685"/>
      <c r="P568" s="5685"/>
      <c r="Q568" s="5685"/>
      <c r="R568" s="5685"/>
      <c r="S568" s="5685"/>
      <c r="T568" s="5685"/>
      <c r="U568" s="5731">
        <f t="shared" si="144"/>
        <v>0</v>
      </c>
      <c r="V568" s="5776"/>
      <c r="W568" s="5776"/>
      <c r="X568" s="5776"/>
      <c r="Y568" s="5776"/>
      <c r="Z568" s="5776"/>
      <c r="AA568" s="5776"/>
      <c r="AB568" s="5776"/>
      <c r="AC568" s="5776"/>
      <c r="AD568" s="5776"/>
      <c r="AE568" s="5777"/>
      <c r="AF568" s="5776"/>
      <c r="AG568" s="5594" t="s">
        <v>6128</v>
      </c>
      <c r="AH568" s="5571" t="s">
        <v>383</v>
      </c>
      <c r="AI568" s="5609">
        <v>1</v>
      </c>
      <c r="AJ568" s="5609">
        <v>0</v>
      </c>
      <c r="AK568" s="5789">
        <v>42767</v>
      </c>
      <c r="AL568" s="5789">
        <v>43100</v>
      </c>
      <c r="AM568" s="5741">
        <v>0</v>
      </c>
      <c r="AN568" s="5741">
        <v>0</v>
      </c>
      <c r="AO568" s="5574" t="s">
        <v>1481</v>
      </c>
    </row>
    <row r="569" spans="1:41" ht="30" customHeight="1" x14ac:dyDescent="0.2">
      <c r="A569" s="5606" t="s">
        <v>3965</v>
      </c>
      <c r="B569" s="5619" t="s">
        <v>166</v>
      </c>
      <c r="C569" s="5617" t="s">
        <v>160</v>
      </c>
      <c r="D569" s="5569">
        <v>292</v>
      </c>
      <c r="E569" s="5597" t="s">
        <v>1533</v>
      </c>
      <c r="F569" s="5570" t="s">
        <v>6589</v>
      </c>
      <c r="G569" s="5648">
        <v>0</v>
      </c>
      <c r="H569" s="5648" t="s">
        <v>0</v>
      </c>
      <c r="I569" s="5648">
        <v>1</v>
      </c>
      <c r="J569" s="5650">
        <v>0.4</v>
      </c>
      <c r="K569" s="5659"/>
      <c r="L569" s="5645">
        <f t="shared" si="145"/>
        <v>0</v>
      </c>
      <c r="M569" s="5646"/>
      <c r="N569" s="5646"/>
      <c r="O569" s="5646"/>
      <c r="P569" s="5646"/>
      <c r="Q569" s="5646"/>
      <c r="R569" s="5646"/>
      <c r="S569" s="5646"/>
      <c r="T569" s="5646"/>
      <c r="U569" s="5731">
        <f t="shared" si="144"/>
        <v>0</v>
      </c>
      <c r="V569" s="5647"/>
      <c r="W569" s="5647"/>
      <c r="X569" s="5647"/>
      <c r="Y569" s="5647"/>
      <c r="Z569" s="5647"/>
      <c r="AA569" s="5647"/>
      <c r="AB569" s="5647"/>
      <c r="AC569" s="5647"/>
      <c r="AD569" s="5684"/>
      <c r="AE569" s="5662"/>
      <c r="AF569" s="5684"/>
      <c r="AG569" s="5594" t="s">
        <v>6129</v>
      </c>
      <c r="AH569" s="5570" t="s">
        <v>383</v>
      </c>
      <c r="AI569" s="5609">
        <v>1</v>
      </c>
      <c r="AJ569" s="5609">
        <v>1</v>
      </c>
      <c r="AK569" s="5785">
        <v>42795</v>
      </c>
      <c r="AL569" s="5785">
        <v>43100</v>
      </c>
      <c r="AM569" s="5741">
        <v>0</v>
      </c>
      <c r="AN569" s="5741">
        <v>0</v>
      </c>
      <c r="AO569" s="5574" t="s">
        <v>1481</v>
      </c>
    </row>
    <row r="570" spans="1:41" ht="30" customHeight="1" x14ac:dyDescent="0.2">
      <c r="A570" s="5606" t="s">
        <v>3965</v>
      </c>
      <c r="B570" s="5619" t="s">
        <v>166</v>
      </c>
      <c r="C570" s="5617" t="s">
        <v>160</v>
      </c>
      <c r="D570" s="5569">
        <v>293</v>
      </c>
      <c r="E570" s="5597" t="s">
        <v>328</v>
      </c>
      <c r="F570" s="5570" t="s">
        <v>103</v>
      </c>
      <c r="G570" s="5648">
        <v>1</v>
      </c>
      <c r="H570" s="5648" t="s">
        <v>0</v>
      </c>
      <c r="I570" s="5648">
        <v>1</v>
      </c>
      <c r="J570" s="5644">
        <v>1</v>
      </c>
      <c r="K570" s="5659"/>
      <c r="L570" s="5645">
        <f t="shared" si="141"/>
        <v>5000000</v>
      </c>
      <c r="M570" s="5686">
        <v>5000000</v>
      </c>
      <c r="N570" s="5686"/>
      <c r="O570" s="5686"/>
      <c r="P570" s="5686"/>
      <c r="Q570" s="5686"/>
      <c r="R570" s="5686"/>
      <c r="S570" s="5686"/>
      <c r="T570" s="5686"/>
      <c r="U570" s="5730">
        <f t="shared" si="144"/>
        <v>0</v>
      </c>
      <c r="V570" s="5647"/>
      <c r="W570" s="5647"/>
      <c r="X570" s="5647"/>
      <c r="Y570" s="5647"/>
      <c r="Z570" s="5647"/>
      <c r="AA570" s="5647"/>
      <c r="AB570" s="5647"/>
      <c r="AC570" s="5647"/>
      <c r="AD570" s="5684"/>
      <c r="AE570" s="5684"/>
      <c r="AF570" s="5684"/>
      <c r="AG570" s="5594"/>
      <c r="AH570" s="5594"/>
      <c r="AI570" s="5671"/>
      <c r="AJ570" s="5671"/>
      <c r="AK570" s="5789"/>
      <c r="AL570" s="5789"/>
      <c r="AM570" s="5741">
        <v>5000000</v>
      </c>
      <c r="AN570" s="5741">
        <v>0</v>
      </c>
      <c r="AO570" s="5574" t="s">
        <v>134</v>
      </c>
    </row>
    <row r="571" spans="1:41" ht="30" customHeight="1" x14ac:dyDescent="0.2">
      <c r="A571" s="5606" t="s">
        <v>3965</v>
      </c>
      <c r="B571" s="5619" t="s">
        <v>166</v>
      </c>
      <c r="C571" s="5617" t="s">
        <v>160</v>
      </c>
      <c r="D571" s="5569">
        <v>294</v>
      </c>
      <c r="E571" s="5597" t="s">
        <v>1535</v>
      </c>
      <c r="F571" s="5570" t="s">
        <v>1536</v>
      </c>
      <c r="G571" s="5648">
        <v>0</v>
      </c>
      <c r="H571" s="5648" t="s">
        <v>0</v>
      </c>
      <c r="I571" s="5648">
        <v>2</v>
      </c>
      <c r="J571" s="5650">
        <v>0.5</v>
      </c>
      <c r="K571" s="5659"/>
      <c r="L571" s="5645">
        <f t="shared" ref="L571:L581" si="146">+M571+N571+O571+P571+Q571+R571+S571+T571</f>
        <v>20000000</v>
      </c>
      <c r="M571" s="5646">
        <v>20000000</v>
      </c>
      <c r="N571" s="5646"/>
      <c r="O571" s="5646"/>
      <c r="P571" s="5646"/>
      <c r="Q571" s="5646"/>
      <c r="R571" s="5646"/>
      <c r="S571" s="5646"/>
      <c r="T571" s="5646"/>
      <c r="U571" s="5731">
        <f t="shared" ref="U571:U581" si="147">SUBTOTAL(9,V571:AC571)</f>
        <v>20000000</v>
      </c>
      <c r="V571" s="5647">
        <v>20000000</v>
      </c>
      <c r="W571" s="5647"/>
      <c r="X571" s="5647"/>
      <c r="Y571" s="5647"/>
      <c r="Z571" s="5647"/>
      <c r="AA571" s="5647"/>
      <c r="AB571" s="5647"/>
      <c r="AC571" s="5647"/>
      <c r="AD571" s="5684"/>
      <c r="AE571" s="5662"/>
      <c r="AF571" s="5684"/>
      <c r="AG571" s="5594" t="s">
        <v>1537</v>
      </c>
      <c r="AH571" s="5570" t="s">
        <v>1538</v>
      </c>
      <c r="AI571" s="5609">
        <v>1</v>
      </c>
      <c r="AJ571" s="5609">
        <v>1</v>
      </c>
      <c r="AK571" s="5785">
        <v>42948</v>
      </c>
      <c r="AL571" s="5785">
        <v>43100</v>
      </c>
      <c r="AM571" s="5741">
        <v>14000000</v>
      </c>
      <c r="AN571" s="5741">
        <v>14000000</v>
      </c>
      <c r="AO571" s="5574" t="s">
        <v>1481</v>
      </c>
    </row>
    <row r="572" spans="1:41" ht="30" customHeight="1" x14ac:dyDescent="0.2">
      <c r="A572" s="5606" t="s">
        <v>3965</v>
      </c>
      <c r="B572" s="5619" t="s">
        <v>166</v>
      </c>
      <c r="C572" s="5617" t="s">
        <v>160</v>
      </c>
      <c r="D572" s="5569">
        <v>294</v>
      </c>
      <c r="E572" s="5597" t="s">
        <v>1535</v>
      </c>
      <c r="F572" s="5570" t="s">
        <v>1536</v>
      </c>
      <c r="G572" s="5648">
        <v>0</v>
      </c>
      <c r="H572" s="5648" t="s">
        <v>0</v>
      </c>
      <c r="I572" s="5648">
        <v>2</v>
      </c>
      <c r="J572" s="5650">
        <v>0.5</v>
      </c>
      <c r="K572" s="5653"/>
      <c r="L572" s="5645"/>
      <c r="M572" s="5685"/>
      <c r="N572" s="5685"/>
      <c r="O572" s="5685"/>
      <c r="P572" s="5685"/>
      <c r="Q572" s="5685"/>
      <c r="R572" s="5685"/>
      <c r="S572" s="5685"/>
      <c r="T572" s="5685"/>
      <c r="U572" s="5731">
        <f t="shared" si="147"/>
        <v>0</v>
      </c>
      <c r="V572" s="5776"/>
      <c r="W572" s="5776"/>
      <c r="X572" s="5776"/>
      <c r="Y572" s="5776"/>
      <c r="Z572" s="5776"/>
      <c r="AA572" s="5776"/>
      <c r="AB572" s="5776"/>
      <c r="AC572" s="5776"/>
      <c r="AD572" s="5776"/>
      <c r="AE572" s="5777"/>
      <c r="AF572" s="5776"/>
      <c r="AG572" s="5594" t="s">
        <v>1539</v>
      </c>
      <c r="AH572" s="5571" t="s">
        <v>1540</v>
      </c>
      <c r="AI572" s="5609">
        <v>1</v>
      </c>
      <c r="AJ572" s="5609">
        <v>1</v>
      </c>
      <c r="AK572" s="5789">
        <v>42948</v>
      </c>
      <c r="AL572" s="5789">
        <v>43100</v>
      </c>
      <c r="AM572" s="5741">
        <v>6000000</v>
      </c>
      <c r="AN572" s="5741">
        <v>6000000</v>
      </c>
      <c r="AO572" s="5574" t="s">
        <v>1481</v>
      </c>
    </row>
    <row r="573" spans="1:41" ht="30" customHeight="1" x14ac:dyDescent="0.2">
      <c r="A573" s="5606" t="s">
        <v>3965</v>
      </c>
      <c r="B573" s="5619" t="s">
        <v>166</v>
      </c>
      <c r="C573" s="5617" t="s">
        <v>160</v>
      </c>
      <c r="D573" s="5569">
        <v>294</v>
      </c>
      <c r="E573" s="5597" t="s">
        <v>1535</v>
      </c>
      <c r="F573" s="5570" t="s">
        <v>1536</v>
      </c>
      <c r="G573" s="5648">
        <v>0</v>
      </c>
      <c r="H573" s="5648" t="s">
        <v>0</v>
      </c>
      <c r="I573" s="5648">
        <v>2</v>
      </c>
      <c r="J573" s="5650">
        <v>0.5</v>
      </c>
      <c r="K573" s="5653"/>
      <c r="L573" s="5645"/>
      <c r="M573" s="5685"/>
      <c r="N573" s="5685"/>
      <c r="O573" s="5685"/>
      <c r="P573" s="5685"/>
      <c r="Q573" s="5685"/>
      <c r="R573" s="5685"/>
      <c r="S573" s="5685"/>
      <c r="T573" s="5685"/>
      <c r="U573" s="5731">
        <f t="shared" si="147"/>
        <v>0</v>
      </c>
      <c r="V573" s="5776"/>
      <c r="W573" s="5776"/>
      <c r="X573" s="5776"/>
      <c r="Y573" s="5776"/>
      <c r="Z573" s="5776"/>
      <c r="AA573" s="5776"/>
      <c r="AB573" s="5776"/>
      <c r="AC573" s="5776"/>
      <c r="AD573" s="5776"/>
      <c r="AE573" s="5777"/>
      <c r="AF573" s="5776"/>
      <c r="AG573" s="5594" t="s">
        <v>6130</v>
      </c>
      <c r="AH573" s="5571" t="s">
        <v>574</v>
      </c>
      <c r="AI573" s="5609">
        <v>1</v>
      </c>
      <c r="AJ573" s="5609">
        <v>0</v>
      </c>
      <c r="AK573" s="5789">
        <v>42948</v>
      </c>
      <c r="AL573" s="5789">
        <v>43100</v>
      </c>
      <c r="AM573" s="5741">
        <v>0</v>
      </c>
      <c r="AN573" s="5741">
        <v>0</v>
      </c>
      <c r="AO573" s="5574" t="s">
        <v>1481</v>
      </c>
    </row>
    <row r="574" spans="1:41" ht="30" customHeight="1" x14ac:dyDescent="0.2">
      <c r="A574" s="5606" t="s">
        <v>3965</v>
      </c>
      <c r="B574" s="5619" t="s">
        <v>166</v>
      </c>
      <c r="C574" s="5617" t="s">
        <v>160</v>
      </c>
      <c r="D574" s="5569">
        <v>294</v>
      </c>
      <c r="E574" s="5597" t="s">
        <v>1535</v>
      </c>
      <c r="F574" s="5570" t="s">
        <v>1536</v>
      </c>
      <c r="G574" s="5648">
        <v>0</v>
      </c>
      <c r="H574" s="5648" t="s">
        <v>0</v>
      </c>
      <c r="I574" s="5648">
        <v>2</v>
      </c>
      <c r="J574" s="5650">
        <v>0.5</v>
      </c>
      <c r="K574" s="5653"/>
      <c r="L574" s="5645"/>
      <c r="M574" s="5685"/>
      <c r="N574" s="5685"/>
      <c r="O574" s="5685"/>
      <c r="P574" s="5685"/>
      <c r="Q574" s="5685"/>
      <c r="R574" s="5685"/>
      <c r="S574" s="5685"/>
      <c r="T574" s="5685"/>
      <c r="U574" s="5731">
        <f t="shared" si="147"/>
        <v>0</v>
      </c>
      <c r="V574" s="5776"/>
      <c r="W574" s="5776"/>
      <c r="X574" s="5776"/>
      <c r="Y574" s="5776"/>
      <c r="Z574" s="5776"/>
      <c r="AA574" s="5776"/>
      <c r="AB574" s="5776"/>
      <c r="AC574" s="5776"/>
      <c r="AD574" s="5776"/>
      <c r="AE574" s="5777"/>
      <c r="AF574" s="5776"/>
      <c r="AG574" s="5594" t="s">
        <v>6131</v>
      </c>
      <c r="AH574" s="5571" t="s">
        <v>724</v>
      </c>
      <c r="AI574" s="5609">
        <v>4</v>
      </c>
      <c r="AJ574" s="5609">
        <v>3</v>
      </c>
      <c r="AK574" s="5789">
        <v>42948</v>
      </c>
      <c r="AL574" s="5789">
        <v>43100</v>
      </c>
      <c r="AM574" s="5741">
        <v>0</v>
      </c>
      <c r="AN574" s="5741">
        <v>0</v>
      </c>
      <c r="AO574" s="5574" t="s">
        <v>1481</v>
      </c>
    </row>
    <row r="575" spans="1:41" ht="30" customHeight="1" x14ac:dyDescent="0.2">
      <c r="A575" s="5606" t="s">
        <v>3965</v>
      </c>
      <c r="B575" s="5619" t="s">
        <v>166</v>
      </c>
      <c r="C575" s="5617" t="s">
        <v>160</v>
      </c>
      <c r="D575" s="5569">
        <v>294</v>
      </c>
      <c r="E575" s="5597" t="s">
        <v>1535</v>
      </c>
      <c r="F575" s="5570" t="s">
        <v>1536</v>
      </c>
      <c r="G575" s="5648">
        <v>0</v>
      </c>
      <c r="H575" s="5648" t="s">
        <v>0</v>
      </c>
      <c r="I575" s="5648">
        <v>2</v>
      </c>
      <c r="J575" s="5650">
        <v>0.5</v>
      </c>
      <c r="K575" s="5653"/>
      <c r="L575" s="5645"/>
      <c r="M575" s="5685"/>
      <c r="N575" s="5685"/>
      <c r="O575" s="5685"/>
      <c r="P575" s="5685"/>
      <c r="Q575" s="5685"/>
      <c r="R575" s="5685"/>
      <c r="S575" s="5685"/>
      <c r="T575" s="5685"/>
      <c r="U575" s="5731">
        <f t="shared" si="147"/>
        <v>0</v>
      </c>
      <c r="V575" s="5776"/>
      <c r="W575" s="5776"/>
      <c r="X575" s="5776"/>
      <c r="Y575" s="5776"/>
      <c r="Z575" s="5776"/>
      <c r="AA575" s="5776"/>
      <c r="AB575" s="5776"/>
      <c r="AC575" s="5776"/>
      <c r="AD575" s="5776"/>
      <c r="AE575" s="5777"/>
      <c r="AF575" s="5776"/>
      <c r="AG575" s="5594" t="s">
        <v>6132</v>
      </c>
      <c r="AH575" s="5571" t="s">
        <v>383</v>
      </c>
      <c r="AI575" s="5609">
        <v>1</v>
      </c>
      <c r="AJ575" s="5609">
        <v>0</v>
      </c>
      <c r="AK575" s="5789">
        <v>42948</v>
      </c>
      <c r="AL575" s="5789">
        <v>43100</v>
      </c>
      <c r="AM575" s="5741">
        <v>0</v>
      </c>
      <c r="AN575" s="5741">
        <v>0</v>
      </c>
      <c r="AO575" s="5574" t="s">
        <v>1481</v>
      </c>
    </row>
    <row r="576" spans="1:41" ht="30" customHeight="1" x14ac:dyDescent="0.2">
      <c r="A576" s="5606" t="s">
        <v>3965</v>
      </c>
      <c r="B576" s="5619" t="s">
        <v>166</v>
      </c>
      <c r="C576" s="5617" t="s">
        <v>160</v>
      </c>
      <c r="D576" s="5569">
        <v>295</v>
      </c>
      <c r="E576" s="5597" t="s">
        <v>1541</v>
      </c>
      <c r="F576" s="5570" t="s">
        <v>1542</v>
      </c>
      <c r="G576" s="5648">
        <v>0</v>
      </c>
      <c r="H576" s="5648" t="s">
        <v>0</v>
      </c>
      <c r="I576" s="5648">
        <v>1</v>
      </c>
      <c r="J576" s="5650">
        <v>0.33</v>
      </c>
      <c r="K576" s="5659"/>
      <c r="L576" s="5645">
        <f t="shared" si="146"/>
        <v>0</v>
      </c>
      <c r="M576" s="5646"/>
      <c r="N576" s="5646"/>
      <c r="O576" s="5646"/>
      <c r="P576" s="5646"/>
      <c r="Q576" s="5646"/>
      <c r="R576" s="5646"/>
      <c r="S576" s="5646"/>
      <c r="T576" s="5646"/>
      <c r="U576" s="5731">
        <f t="shared" si="147"/>
        <v>0</v>
      </c>
      <c r="V576" s="5647"/>
      <c r="W576" s="5647"/>
      <c r="X576" s="5647"/>
      <c r="Y576" s="5647"/>
      <c r="Z576" s="5647"/>
      <c r="AA576" s="5647"/>
      <c r="AB576" s="5647"/>
      <c r="AC576" s="5647"/>
      <c r="AD576" s="5684"/>
      <c r="AE576" s="5662"/>
      <c r="AF576" s="5684"/>
      <c r="AG576" s="5594"/>
      <c r="AH576" s="5570"/>
      <c r="AI576" s="5609"/>
      <c r="AJ576" s="5609"/>
      <c r="AK576" s="5785"/>
      <c r="AL576" s="5785"/>
      <c r="AM576" s="5741">
        <v>0</v>
      </c>
      <c r="AN576" s="5741">
        <v>0</v>
      </c>
      <c r="AO576" s="5574" t="s">
        <v>1481</v>
      </c>
    </row>
    <row r="577" spans="1:42" ht="30" customHeight="1" x14ac:dyDescent="0.2">
      <c r="A577" s="5606" t="s">
        <v>3965</v>
      </c>
      <c r="B577" s="5606" t="s">
        <v>166</v>
      </c>
      <c r="C577" s="5606" t="s">
        <v>160</v>
      </c>
      <c r="D577" s="5569">
        <v>296</v>
      </c>
      <c r="E577" s="5597" t="s">
        <v>1543</v>
      </c>
      <c r="F577" s="5570" t="s">
        <v>1544</v>
      </c>
      <c r="G577" s="5648">
        <v>0</v>
      </c>
      <c r="H577" s="5648" t="s">
        <v>0</v>
      </c>
      <c r="I577" s="5648">
        <v>1</v>
      </c>
      <c r="J577" s="5650">
        <v>0.33</v>
      </c>
      <c r="K577" s="5659"/>
      <c r="L577" s="5645">
        <f t="shared" si="146"/>
        <v>30000000</v>
      </c>
      <c r="M577" s="5647">
        <v>30000000</v>
      </c>
      <c r="N577" s="5647"/>
      <c r="O577" s="5647"/>
      <c r="P577" s="5647"/>
      <c r="Q577" s="5647"/>
      <c r="R577" s="5647"/>
      <c r="S577" s="5647"/>
      <c r="T577" s="5647"/>
      <c r="U577" s="5731">
        <f t="shared" si="147"/>
        <v>30000000</v>
      </c>
      <c r="V577" s="5684">
        <v>30000000</v>
      </c>
      <c r="W577" s="5684"/>
      <c r="X577" s="5684"/>
      <c r="Y577" s="5684"/>
      <c r="Z577" s="5684"/>
      <c r="AA577" s="5684"/>
      <c r="AB577" s="5684"/>
      <c r="AC577" s="5684"/>
      <c r="AD577" s="5684"/>
      <c r="AE577" s="5662"/>
      <c r="AF577" s="5684"/>
      <c r="AG577" s="5594" t="s">
        <v>6133</v>
      </c>
      <c r="AH577" s="5570" t="s">
        <v>383</v>
      </c>
      <c r="AI577" s="5609">
        <v>1</v>
      </c>
      <c r="AJ577" s="5609">
        <v>1</v>
      </c>
      <c r="AK577" s="5785">
        <v>42948</v>
      </c>
      <c r="AL577" s="5785">
        <v>43100</v>
      </c>
      <c r="AM577" s="5741">
        <v>0</v>
      </c>
      <c r="AN577" s="5741">
        <v>0</v>
      </c>
      <c r="AO577" s="5574" t="s">
        <v>1481</v>
      </c>
    </row>
    <row r="578" spans="1:42" ht="30" customHeight="1" x14ac:dyDescent="0.2">
      <c r="A578" s="5606" t="s">
        <v>3965</v>
      </c>
      <c r="B578" s="5619" t="s">
        <v>166</v>
      </c>
      <c r="C578" s="5617" t="s">
        <v>160</v>
      </c>
      <c r="D578" s="5569">
        <v>296</v>
      </c>
      <c r="E578" s="5597" t="s">
        <v>1543</v>
      </c>
      <c r="F578" s="5570" t="s">
        <v>1544</v>
      </c>
      <c r="G578" s="5648">
        <v>0</v>
      </c>
      <c r="H578" s="5648" t="s">
        <v>0</v>
      </c>
      <c r="I578" s="5648">
        <v>1</v>
      </c>
      <c r="J578" s="5650">
        <v>0.33</v>
      </c>
      <c r="K578" s="5653"/>
      <c r="L578" s="5645"/>
      <c r="M578" s="5685"/>
      <c r="N578" s="5685"/>
      <c r="O578" s="5685"/>
      <c r="P578" s="5685"/>
      <c r="Q578" s="5685"/>
      <c r="R578" s="5685"/>
      <c r="S578" s="5685"/>
      <c r="T578" s="5685"/>
      <c r="U578" s="5731">
        <f t="shared" si="147"/>
        <v>0</v>
      </c>
      <c r="V578" s="5776"/>
      <c r="W578" s="5776"/>
      <c r="X578" s="5776"/>
      <c r="Y578" s="5776"/>
      <c r="Z578" s="5776"/>
      <c r="AA578" s="5776"/>
      <c r="AB578" s="5776"/>
      <c r="AC578" s="5776"/>
      <c r="AD578" s="5776"/>
      <c r="AE578" s="5777"/>
      <c r="AF578" s="5776"/>
      <c r="AG578" s="5594" t="s">
        <v>6134</v>
      </c>
      <c r="AH578" s="5571" t="s">
        <v>1511</v>
      </c>
      <c r="AI578" s="5609">
        <v>1</v>
      </c>
      <c r="AJ578" s="5609">
        <v>1</v>
      </c>
      <c r="AK578" s="5789">
        <v>42856</v>
      </c>
      <c r="AL578" s="5789">
        <v>43048</v>
      </c>
      <c r="AM578" s="5741">
        <v>30000000</v>
      </c>
      <c r="AN578" s="5741">
        <v>30000000</v>
      </c>
      <c r="AO578" s="5574" t="s">
        <v>1481</v>
      </c>
    </row>
    <row r="579" spans="1:42" ht="30" customHeight="1" x14ac:dyDescent="0.2">
      <c r="A579" s="5606" t="s">
        <v>3965</v>
      </c>
      <c r="B579" s="5619" t="s">
        <v>166</v>
      </c>
      <c r="C579" s="5617" t="s">
        <v>160</v>
      </c>
      <c r="D579" s="5569">
        <v>296</v>
      </c>
      <c r="E579" s="5597" t="s">
        <v>1543</v>
      </c>
      <c r="F579" s="5570" t="s">
        <v>1544</v>
      </c>
      <c r="G579" s="5648">
        <v>0</v>
      </c>
      <c r="H579" s="5648" t="s">
        <v>0</v>
      </c>
      <c r="I579" s="5648">
        <v>1</v>
      </c>
      <c r="J579" s="5650">
        <v>0.33</v>
      </c>
      <c r="K579" s="5653"/>
      <c r="L579" s="5645"/>
      <c r="M579" s="5685"/>
      <c r="N579" s="5685"/>
      <c r="O579" s="5685"/>
      <c r="P579" s="5685"/>
      <c r="Q579" s="5685"/>
      <c r="R579" s="5685"/>
      <c r="S579" s="5685"/>
      <c r="T579" s="5685"/>
      <c r="U579" s="5731">
        <f t="shared" si="147"/>
        <v>0</v>
      </c>
      <c r="V579" s="5776"/>
      <c r="W579" s="5776"/>
      <c r="X579" s="5776"/>
      <c r="Y579" s="5776"/>
      <c r="Z579" s="5776"/>
      <c r="AA579" s="5776"/>
      <c r="AB579" s="5776"/>
      <c r="AC579" s="5776"/>
      <c r="AD579" s="5776"/>
      <c r="AE579" s="5777"/>
      <c r="AF579" s="5776"/>
      <c r="AG579" s="5594" t="s">
        <v>6135</v>
      </c>
      <c r="AH579" s="5571" t="s">
        <v>1547</v>
      </c>
      <c r="AI579" s="5609">
        <v>1000</v>
      </c>
      <c r="AJ579" s="5609">
        <v>1000</v>
      </c>
      <c r="AK579" s="5789">
        <v>42856</v>
      </c>
      <c r="AL579" s="5789">
        <v>43048</v>
      </c>
      <c r="AM579" s="5741">
        <v>0</v>
      </c>
      <c r="AN579" s="5741">
        <v>0</v>
      </c>
      <c r="AO579" s="5574" t="s">
        <v>1481</v>
      </c>
    </row>
    <row r="580" spans="1:42" ht="30" customHeight="1" x14ac:dyDescent="0.2">
      <c r="A580" s="5606" t="s">
        <v>3965</v>
      </c>
      <c r="B580" s="5619" t="s">
        <v>166</v>
      </c>
      <c r="C580" s="5617" t="s">
        <v>160</v>
      </c>
      <c r="D580" s="5569">
        <v>297</v>
      </c>
      <c r="E580" s="5597" t="s">
        <v>1548</v>
      </c>
      <c r="F580" s="5570" t="s">
        <v>1549</v>
      </c>
      <c r="G580" s="5648">
        <v>0</v>
      </c>
      <c r="H580" s="5648" t="s">
        <v>0</v>
      </c>
      <c r="I580" s="5648">
        <v>1</v>
      </c>
      <c r="J580" s="5650"/>
      <c r="K580" s="5659"/>
      <c r="L580" s="5645">
        <f t="shared" si="146"/>
        <v>0</v>
      </c>
      <c r="M580" s="5646"/>
      <c r="N580" s="5646"/>
      <c r="O580" s="5646"/>
      <c r="P580" s="5646"/>
      <c r="Q580" s="5646"/>
      <c r="R580" s="5646"/>
      <c r="S580" s="5646"/>
      <c r="T580" s="5646"/>
      <c r="U580" s="5731">
        <f t="shared" si="147"/>
        <v>0</v>
      </c>
      <c r="V580" s="5647"/>
      <c r="W580" s="5647"/>
      <c r="X580" s="5647"/>
      <c r="Y580" s="5647"/>
      <c r="Z580" s="5647"/>
      <c r="AA580" s="5647"/>
      <c r="AB580" s="5647"/>
      <c r="AC580" s="5647"/>
      <c r="AD580" s="5684"/>
      <c r="AE580" s="5662"/>
      <c r="AF580" s="5684"/>
      <c r="AG580" s="5594" t="s">
        <v>6136</v>
      </c>
      <c r="AH580" s="5570" t="s">
        <v>1530</v>
      </c>
      <c r="AI580" s="5609">
        <v>1</v>
      </c>
      <c r="AJ580" s="5609">
        <v>1</v>
      </c>
      <c r="AK580" s="5785">
        <v>42795</v>
      </c>
      <c r="AL580" s="5785">
        <v>42916</v>
      </c>
      <c r="AM580" s="5741">
        <v>0</v>
      </c>
      <c r="AN580" s="5741">
        <v>0</v>
      </c>
      <c r="AO580" s="5574" t="s">
        <v>1481</v>
      </c>
    </row>
    <row r="581" spans="1:42" ht="30" customHeight="1" x14ac:dyDescent="0.2">
      <c r="A581" s="5606" t="s">
        <v>3965</v>
      </c>
      <c r="B581" s="5619" t="s">
        <v>166</v>
      </c>
      <c r="C581" s="5617" t="s">
        <v>160</v>
      </c>
      <c r="D581" s="5569" t="s">
        <v>1550</v>
      </c>
      <c r="E581" s="5597" t="s">
        <v>1551</v>
      </c>
      <c r="F581" s="5570" t="s">
        <v>1549</v>
      </c>
      <c r="G581" s="5648">
        <v>0</v>
      </c>
      <c r="H581" s="5648" t="s">
        <v>0</v>
      </c>
      <c r="I581" s="5648">
        <v>1</v>
      </c>
      <c r="J581" s="5650">
        <v>0.33</v>
      </c>
      <c r="K581" s="5659"/>
      <c r="L581" s="5645">
        <f t="shared" si="146"/>
        <v>20000000</v>
      </c>
      <c r="M581" s="5646">
        <v>20000000</v>
      </c>
      <c r="N581" s="5646"/>
      <c r="O581" s="5646"/>
      <c r="P581" s="5646"/>
      <c r="Q581" s="5646"/>
      <c r="R581" s="5646"/>
      <c r="S581" s="5646"/>
      <c r="T581" s="5646"/>
      <c r="U581" s="5731">
        <f t="shared" si="147"/>
        <v>0</v>
      </c>
      <c r="V581" s="5647"/>
      <c r="W581" s="5647"/>
      <c r="X581" s="5647"/>
      <c r="Y581" s="5647"/>
      <c r="Z581" s="5647"/>
      <c r="AA581" s="5647"/>
      <c r="AB581" s="5647"/>
      <c r="AC581" s="5647"/>
      <c r="AD581" s="5684"/>
      <c r="AE581" s="5684"/>
      <c r="AF581" s="5684"/>
      <c r="AG581" s="5594" t="s">
        <v>6137</v>
      </c>
      <c r="AH581" s="5570" t="s">
        <v>1552</v>
      </c>
      <c r="AI581" s="5609">
        <v>1</v>
      </c>
      <c r="AJ581" s="5609">
        <v>0</v>
      </c>
      <c r="AK581" s="5785">
        <v>43070</v>
      </c>
      <c r="AL581" s="5785">
        <v>43100</v>
      </c>
      <c r="AM581" s="5741">
        <v>20000000</v>
      </c>
      <c r="AN581" s="5741">
        <v>0</v>
      </c>
      <c r="AO581" s="5574" t="s">
        <v>1481</v>
      </c>
    </row>
    <row r="582" spans="1:42" s="1230" customFormat="1" ht="30" customHeight="1" x14ac:dyDescent="0.25">
      <c r="A582" s="5606" t="s">
        <v>3965</v>
      </c>
      <c r="B582" s="5724" t="s">
        <v>166</v>
      </c>
      <c r="C582" s="5725" t="s">
        <v>160</v>
      </c>
      <c r="D582" s="5620" t="s">
        <v>3803</v>
      </c>
      <c r="E582" s="5767" t="s">
        <v>3804</v>
      </c>
      <c r="F582" s="5578" t="s">
        <v>1549</v>
      </c>
      <c r="G582" s="5656">
        <v>0</v>
      </c>
      <c r="H582" s="5656" t="s">
        <v>1</v>
      </c>
      <c r="I582" s="5656">
        <v>1</v>
      </c>
      <c r="J582" s="5694">
        <v>1</v>
      </c>
      <c r="K582" s="5693"/>
      <c r="L582" s="5645"/>
      <c r="M582" s="5693"/>
      <c r="N582" s="5693"/>
      <c r="O582" s="5693"/>
      <c r="P582" s="5693"/>
      <c r="Q582" s="5693"/>
      <c r="R582" s="5693"/>
      <c r="S582" s="5693"/>
      <c r="T582" s="5693"/>
      <c r="U582" s="5731">
        <f>V582+W582+X582+Y582+Z582+AA582+AB582+AC582+AD582+AE582+AF582</f>
        <v>0</v>
      </c>
      <c r="V582" s="5656"/>
      <c r="W582" s="5656"/>
      <c r="X582" s="5656"/>
      <c r="Y582" s="5656"/>
      <c r="Z582" s="5656"/>
      <c r="AA582" s="5656"/>
      <c r="AB582" s="5656"/>
      <c r="AC582" s="5656"/>
      <c r="AD582" s="5656"/>
      <c r="AE582" s="5656"/>
      <c r="AF582" s="5656"/>
      <c r="AG582" s="5579" t="s">
        <v>6138</v>
      </c>
      <c r="AH582" s="5579" t="s">
        <v>6496</v>
      </c>
      <c r="AI582" s="5611">
        <v>1</v>
      </c>
      <c r="AJ582" s="5611">
        <v>0</v>
      </c>
      <c r="AK582" s="5786">
        <v>43070</v>
      </c>
      <c r="AL582" s="5786">
        <v>43084</v>
      </c>
      <c r="AM582" s="5741">
        <v>0</v>
      </c>
      <c r="AN582" s="5741">
        <v>0</v>
      </c>
      <c r="AO582" s="5781" t="s">
        <v>3091</v>
      </c>
      <c r="AP582" s="5560"/>
    </row>
    <row r="583" spans="1:42" s="19" customFormat="1" ht="30" customHeight="1" x14ac:dyDescent="0.25">
      <c r="A583" s="5621" t="s">
        <v>4120</v>
      </c>
      <c r="B583" s="5622" t="s">
        <v>4121</v>
      </c>
      <c r="C583" s="5623" t="s">
        <v>4122</v>
      </c>
      <c r="D583" s="5569">
        <v>298</v>
      </c>
      <c r="E583" s="5597" t="s">
        <v>4123</v>
      </c>
      <c r="F583" s="5570" t="s">
        <v>4124</v>
      </c>
      <c r="G583" s="5648">
        <v>0</v>
      </c>
      <c r="H583" s="5648" t="s">
        <v>0</v>
      </c>
      <c r="I583" s="5648">
        <v>1</v>
      </c>
      <c r="J583" s="5672">
        <v>0.25</v>
      </c>
      <c r="K583" s="5661"/>
      <c r="L583" s="5673">
        <f t="shared" ref="L583:L602" si="148">+M583+N583+O583+P583+Q583+R583+S583+T583</f>
        <v>80000000</v>
      </c>
      <c r="M583" s="5674">
        <v>80000000</v>
      </c>
      <c r="N583" s="5674"/>
      <c r="O583" s="5674"/>
      <c r="P583" s="5674"/>
      <c r="Q583" s="5674"/>
      <c r="R583" s="5674"/>
      <c r="S583" s="5674"/>
      <c r="T583" s="5674"/>
      <c r="U583" s="5733">
        <f t="shared" ref="U583:U618" si="149">V583+W583+X583+Y583+Z583+AA583+AB583+AC583</f>
        <v>78640000</v>
      </c>
      <c r="V583" s="5675">
        <v>78640000</v>
      </c>
      <c r="W583" s="5675"/>
      <c r="X583" s="5675"/>
      <c r="Y583" s="5675"/>
      <c r="Z583" s="5675"/>
      <c r="AA583" s="5675"/>
      <c r="AB583" s="5675"/>
      <c r="AC583" s="5675"/>
      <c r="AD583" s="5675"/>
      <c r="AE583" s="5675"/>
      <c r="AF583" s="5675"/>
      <c r="AG583" s="5612" t="s">
        <v>4129</v>
      </c>
      <c r="AH583" s="5598" t="s">
        <v>4130</v>
      </c>
      <c r="AI583" s="5601">
        <v>1</v>
      </c>
      <c r="AJ583" s="5601">
        <v>1</v>
      </c>
      <c r="AK583" s="5788">
        <v>42887</v>
      </c>
      <c r="AL583" s="5788">
        <v>43100</v>
      </c>
      <c r="AM583" s="5655">
        <v>80000000</v>
      </c>
      <c r="AN583" s="5744">
        <v>78640000</v>
      </c>
      <c r="AO583" s="5574" t="s">
        <v>3944</v>
      </c>
    </row>
    <row r="584" spans="1:42" s="1389" customFormat="1" ht="30" customHeight="1" x14ac:dyDescent="0.25">
      <c r="A584" s="5621" t="s">
        <v>4120</v>
      </c>
      <c r="B584" s="5622" t="s">
        <v>4776</v>
      </c>
      <c r="C584" s="5623" t="s">
        <v>4122</v>
      </c>
      <c r="D584" s="5569">
        <v>299</v>
      </c>
      <c r="E584" s="5597" t="s">
        <v>4777</v>
      </c>
      <c r="F584" s="5570" t="s">
        <v>4778</v>
      </c>
      <c r="G584" s="5591">
        <v>0</v>
      </c>
      <c r="H584" s="5591" t="s">
        <v>0</v>
      </c>
      <c r="I584" s="5591">
        <v>1</v>
      </c>
      <c r="J584" s="5762">
        <v>0.25</v>
      </c>
      <c r="K584" s="5695"/>
      <c r="L584" s="5729">
        <f>M584+N584+O584+P584+Q584+S584+T584</f>
        <v>2245835992</v>
      </c>
      <c r="M584" s="5696">
        <v>2245835992</v>
      </c>
      <c r="N584" s="5696"/>
      <c r="O584" s="5696"/>
      <c r="P584" s="5696"/>
      <c r="Q584" s="5696"/>
      <c r="R584" s="5696"/>
      <c r="S584" s="5696"/>
      <c r="T584" s="5696"/>
      <c r="U584" s="5697">
        <f>V584+W584+X584+Y584+Z584+AB584+AC584+AD584</f>
        <v>937834813</v>
      </c>
      <c r="V584" s="5696">
        <v>937834813</v>
      </c>
      <c r="W584" s="5696"/>
      <c r="X584" s="5696"/>
      <c r="Y584" s="5696"/>
      <c r="Z584" s="5696"/>
      <c r="AA584" s="5696"/>
      <c r="AB584" s="5696"/>
      <c r="AC584" s="5696"/>
      <c r="AD584" s="5696"/>
      <c r="AE584" s="5696"/>
      <c r="AF584" s="5696"/>
      <c r="AG584" s="5624" t="s">
        <v>6139</v>
      </c>
      <c r="AH584" s="5624" t="s">
        <v>4785</v>
      </c>
      <c r="AI584" s="5671">
        <v>100</v>
      </c>
      <c r="AJ584" s="5671">
        <v>20</v>
      </c>
      <c r="AK584" s="5789">
        <v>42795</v>
      </c>
      <c r="AL584" s="5789">
        <v>43100</v>
      </c>
      <c r="AM584" s="5655">
        <v>2245835992</v>
      </c>
      <c r="AN584" s="5744">
        <v>937834813</v>
      </c>
      <c r="AO584" s="5574" t="s">
        <v>4788</v>
      </c>
    </row>
    <row r="585" spans="1:42" s="1414" customFormat="1" ht="30" customHeight="1" x14ac:dyDescent="0.25">
      <c r="A585" s="5621" t="s">
        <v>4120</v>
      </c>
      <c r="B585" s="5622" t="s">
        <v>4121</v>
      </c>
      <c r="C585" s="5623" t="s">
        <v>4122</v>
      </c>
      <c r="D585" s="5569">
        <v>299</v>
      </c>
      <c r="E585" s="5597" t="s">
        <v>4801</v>
      </c>
      <c r="F585" s="5570" t="s">
        <v>4778</v>
      </c>
      <c r="G585" s="5591">
        <v>0</v>
      </c>
      <c r="H585" s="5591" t="s">
        <v>0</v>
      </c>
      <c r="I585" s="5591">
        <v>1</v>
      </c>
      <c r="J585" s="5650">
        <v>0.25</v>
      </c>
      <c r="K585" s="5661"/>
      <c r="L585" s="5645"/>
      <c r="M585" s="5716"/>
      <c r="N585" s="5646"/>
      <c r="O585" s="5646"/>
      <c r="P585" s="5646"/>
      <c r="Q585" s="5646"/>
      <c r="R585" s="5646"/>
      <c r="S585" s="5646"/>
      <c r="T585" s="5646"/>
      <c r="U585" s="5697"/>
      <c r="V585" s="5701"/>
      <c r="W585" s="5647"/>
      <c r="X585" s="5647"/>
      <c r="Y585" s="5647"/>
      <c r="Z585" s="5647"/>
      <c r="AA585" s="5647"/>
      <c r="AB585" s="5647"/>
      <c r="AC585" s="5647"/>
      <c r="AD585" s="5647"/>
      <c r="AE585" s="5647"/>
      <c r="AF585" s="5647"/>
      <c r="AG585" s="5625" t="s">
        <v>6140</v>
      </c>
      <c r="AH585" s="5625" t="s">
        <v>2921</v>
      </c>
      <c r="AI585" s="5609">
        <v>100</v>
      </c>
      <c r="AJ585" s="5609">
        <v>100</v>
      </c>
      <c r="AK585" s="5785">
        <v>42948</v>
      </c>
      <c r="AL585" s="5785">
        <v>43100</v>
      </c>
      <c r="AM585" s="5655">
        <v>0</v>
      </c>
      <c r="AN585" s="5741">
        <v>0</v>
      </c>
      <c r="AO585" s="5574" t="s">
        <v>4788</v>
      </c>
    </row>
    <row r="586" spans="1:42" s="1414" customFormat="1" ht="30" customHeight="1" x14ac:dyDescent="0.25">
      <c r="A586" s="5621" t="s">
        <v>4120</v>
      </c>
      <c r="B586" s="5622" t="s">
        <v>4121</v>
      </c>
      <c r="C586" s="5623" t="s">
        <v>4122</v>
      </c>
      <c r="D586" s="5569">
        <v>299</v>
      </c>
      <c r="E586" s="5597" t="s">
        <v>4801</v>
      </c>
      <c r="F586" s="5570" t="s">
        <v>4778</v>
      </c>
      <c r="G586" s="5591">
        <v>0</v>
      </c>
      <c r="H586" s="5591" t="s">
        <v>0</v>
      </c>
      <c r="I586" s="5591">
        <v>1</v>
      </c>
      <c r="J586" s="5650">
        <v>0.25</v>
      </c>
      <c r="K586" s="5661"/>
      <c r="L586" s="5645"/>
      <c r="M586" s="5646"/>
      <c r="N586" s="5646"/>
      <c r="O586" s="5646"/>
      <c r="P586" s="5646"/>
      <c r="Q586" s="5646"/>
      <c r="R586" s="5646"/>
      <c r="S586" s="5646"/>
      <c r="T586" s="5646"/>
      <c r="U586" s="5697">
        <f t="shared" ref="U586:U588" si="150">V586+W586+X586+Y586+Z586+AA586+AB586+AC586</f>
        <v>0</v>
      </c>
      <c r="V586" s="5647"/>
      <c r="W586" s="5647"/>
      <c r="X586" s="5647"/>
      <c r="Y586" s="5647"/>
      <c r="Z586" s="5647"/>
      <c r="AA586" s="5647"/>
      <c r="AB586" s="5647"/>
      <c r="AC586" s="5647"/>
      <c r="AD586" s="5647"/>
      <c r="AE586" s="5647"/>
      <c r="AF586" s="5647"/>
      <c r="AG586" s="5625" t="s">
        <v>6141</v>
      </c>
      <c r="AH586" s="5570" t="s">
        <v>4813</v>
      </c>
      <c r="AI586" s="5609">
        <v>1</v>
      </c>
      <c r="AJ586" s="5609">
        <v>0</v>
      </c>
      <c r="AK586" s="5785">
        <v>42948</v>
      </c>
      <c r="AL586" s="5785">
        <v>43100</v>
      </c>
      <c r="AM586" s="5655">
        <v>0</v>
      </c>
      <c r="AN586" s="5744">
        <v>0</v>
      </c>
      <c r="AO586" s="5574" t="s">
        <v>4788</v>
      </c>
    </row>
    <row r="587" spans="1:42" s="1414" customFormat="1" ht="30" customHeight="1" x14ac:dyDescent="0.25">
      <c r="A587" s="5621" t="s">
        <v>4120</v>
      </c>
      <c r="B587" s="5622" t="s">
        <v>4121</v>
      </c>
      <c r="C587" s="5623" t="s">
        <v>4122</v>
      </c>
      <c r="D587" s="5569">
        <v>299</v>
      </c>
      <c r="E587" s="5597" t="s">
        <v>4801</v>
      </c>
      <c r="F587" s="5570" t="s">
        <v>4778</v>
      </c>
      <c r="G587" s="5591">
        <v>0</v>
      </c>
      <c r="H587" s="5591" t="s">
        <v>0</v>
      </c>
      <c r="I587" s="5591">
        <v>1</v>
      </c>
      <c r="J587" s="5650">
        <v>0.25</v>
      </c>
      <c r="K587" s="5661"/>
      <c r="L587" s="5645"/>
      <c r="M587" s="5646"/>
      <c r="N587" s="5646"/>
      <c r="O587" s="5646"/>
      <c r="P587" s="5646"/>
      <c r="Q587" s="5646"/>
      <c r="R587" s="5646"/>
      <c r="S587" s="5646"/>
      <c r="T587" s="5646"/>
      <c r="U587" s="5697">
        <f t="shared" si="150"/>
        <v>0</v>
      </c>
      <c r="V587" s="5647"/>
      <c r="W587" s="5647"/>
      <c r="X587" s="5647"/>
      <c r="Y587" s="5647"/>
      <c r="Z587" s="5647"/>
      <c r="AA587" s="5647"/>
      <c r="AB587" s="5647"/>
      <c r="AC587" s="5647"/>
      <c r="AD587" s="5647"/>
      <c r="AE587" s="5647"/>
      <c r="AF587" s="5647"/>
      <c r="AG587" s="5625" t="s">
        <v>4816</v>
      </c>
      <c r="AH587" s="5625" t="s">
        <v>6662</v>
      </c>
      <c r="AI587" s="5609">
        <v>1</v>
      </c>
      <c r="AJ587" s="5609">
        <v>1</v>
      </c>
      <c r="AK587" s="5785">
        <v>43009</v>
      </c>
      <c r="AL587" s="5785">
        <v>43100</v>
      </c>
      <c r="AM587" s="5655">
        <v>0</v>
      </c>
      <c r="AN587" s="5744">
        <v>0</v>
      </c>
      <c r="AO587" s="5574" t="s">
        <v>4788</v>
      </c>
    </row>
    <row r="588" spans="1:42" s="1414" customFormat="1" ht="30" customHeight="1" x14ac:dyDescent="0.25">
      <c r="A588" s="5621" t="s">
        <v>4120</v>
      </c>
      <c r="B588" s="5622" t="s">
        <v>4121</v>
      </c>
      <c r="C588" s="5623" t="s">
        <v>4122</v>
      </c>
      <c r="D588" s="5569">
        <v>299</v>
      </c>
      <c r="E588" s="5597" t="s">
        <v>4801</v>
      </c>
      <c r="F588" s="5570" t="s">
        <v>4778</v>
      </c>
      <c r="G588" s="5591">
        <v>0</v>
      </c>
      <c r="H588" s="5591" t="s">
        <v>0</v>
      </c>
      <c r="I588" s="5591">
        <v>1</v>
      </c>
      <c r="J588" s="5650">
        <v>0.25</v>
      </c>
      <c r="K588" s="5661"/>
      <c r="L588" s="5645"/>
      <c r="M588" s="5646"/>
      <c r="N588" s="5646"/>
      <c r="O588" s="5646"/>
      <c r="P588" s="5646"/>
      <c r="Q588" s="5646"/>
      <c r="R588" s="5646"/>
      <c r="S588" s="5646"/>
      <c r="T588" s="5646"/>
      <c r="U588" s="5697">
        <f t="shared" si="150"/>
        <v>0</v>
      </c>
      <c r="V588" s="5647"/>
      <c r="W588" s="5647"/>
      <c r="X588" s="5647"/>
      <c r="Y588" s="5647"/>
      <c r="Z588" s="5647"/>
      <c r="AA588" s="5647"/>
      <c r="AB588" s="5647"/>
      <c r="AC588" s="5647"/>
      <c r="AD588" s="5647"/>
      <c r="AE588" s="5647"/>
      <c r="AF588" s="5647"/>
      <c r="AG588" s="5625" t="s">
        <v>4821</v>
      </c>
      <c r="AH588" s="5626" t="s">
        <v>6663</v>
      </c>
      <c r="AI588" s="5609">
        <v>1</v>
      </c>
      <c r="AJ588" s="5609">
        <v>1</v>
      </c>
      <c r="AK588" s="5785">
        <v>43012</v>
      </c>
      <c r="AL588" s="5785">
        <v>43100</v>
      </c>
      <c r="AM588" s="5655">
        <v>0</v>
      </c>
      <c r="AN588" s="5743">
        <v>0</v>
      </c>
      <c r="AO588" s="5574" t="s">
        <v>4788</v>
      </c>
    </row>
    <row r="589" spans="1:42" s="19" customFormat="1" ht="30" customHeight="1" x14ac:dyDescent="0.25">
      <c r="A589" s="5621" t="s">
        <v>4120</v>
      </c>
      <c r="B589" s="5622" t="s">
        <v>4121</v>
      </c>
      <c r="C589" s="5623" t="s">
        <v>4122</v>
      </c>
      <c r="D589" s="5569">
        <v>300</v>
      </c>
      <c r="E589" s="5597" t="s">
        <v>4138</v>
      </c>
      <c r="F589" s="5570" t="s">
        <v>4139</v>
      </c>
      <c r="G589" s="5648">
        <v>0</v>
      </c>
      <c r="H589" s="5648" t="s">
        <v>0</v>
      </c>
      <c r="I589" s="5648">
        <v>1</v>
      </c>
      <c r="J589" s="5672">
        <v>0.33</v>
      </c>
      <c r="K589" s="5661"/>
      <c r="L589" s="5673">
        <f t="shared" si="148"/>
        <v>0</v>
      </c>
      <c r="M589" s="5674"/>
      <c r="N589" s="5674"/>
      <c r="O589" s="5674"/>
      <c r="P589" s="5674"/>
      <c r="Q589" s="5674"/>
      <c r="R589" s="5674"/>
      <c r="S589" s="5674"/>
      <c r="T589" s="5674"/>
      <c r="U589" s="5733">
        <f t="shared" si="149"/>
        <v>0</v>
      </c>
      <c r="V589" s="5675"/>
      <c r="W589" s="5675"/>
      <c r="X589" s="5675"/>
      <c r="Y589" s="5675"/>
      <c r="Z589" s="5675"/>
      <c r="AA589" s="5675"/>
      <c r="AB589" s="5675"/>
      <c r="AC589" s="5675"/>
      <c r="AD589" s="5675"/>
      <c r="AE589" s="5675"/>
      <c r="AF589" s="5675"/>
      <c r="AG589" s="5570" t="s">
        <v>6142</v>
      </c>
      <c r="AH589" s="5570" t="s">
        <v>4140</v>
      </c>
      <c r="AI589" s="5601">
        <v>1</v>
      </c>
      <c r="AJ589" s="5601">
        <v>0.2</v>
      </c>
      <c r="AK589" s="5788">
        <v>42887</v>
      </c>
      <c r="AL589" s="5788">
        <v>42979</v>
      </c>
      <c r="AM589" s="5655">
        <v>0</v>
      </c>
      <c r="AN589" s="5744">
        <v>0</v>
      </c>
      <c r="AO589" s="5574" t="s">
        <v>3944</v>
      </c>
    </row>
    <row r="590" spans="1:42" s="19" customFormat="1" ht="30" customHeight="1" x14ac:dyDescent="0.25">
      <c r="A590" s="5621" t="s">
        <v>4120</v>
      </c>
      <c r="B590" s="5622" t="s">
        <v>4121</v>
      </c>
      <c r="C590" s="5623" t="s">
        <v>4122</v>
      </c>
      <c r="D590" s="5569">
        <v>301</v>
      </c>
      <c r="E590" s="5597" t="s">
        <v>4141</v>
      </c>
      <c r="F590" s="5570" t="s">
        <v>4142</v>
      </c>
      <c r="G590" s="5648">
        <v>0</v>
      </c>
      <c r="H590" s="5648" t="s">
        <v>0</v>
      </c>
      <c r="I590" s="5648">
        <v>1</v>
      </c>
      <c r="J590" s="5672">
        <v>0.33</v>
      </c>
      <c r="K590" s="5659"/>
      <c r="L590" s="5673">
        <f t="shared" si="148"/>
        <v>30000000</v>
      </c>
      <c r="M590" s="5698">
        <v>30000000</v>
      </c>
      <c r="N590" s="5688"/>
      <c r="O590" s="5688"/>
      <c r="P590" s="5688"/>
      <c r="Q590" s="5688"/>
      <c r="R590" s="5688"/>
      <c r="S590" s="5688"/>
      <c r="T590" s="5688"/>
      <c r="U590" s="5733">
        <f t="shared" si="149"/>
        <v>29591128</v>
      </c>
      <c r="V590" s="5611">
        <v>29591128</v>
      </c>
      <c r="W590" s="5676"/>
      <c r="X590" s="5676"/>
      <c r="Y590" s="5676"/>
      <c r="Z590" s="5676"/>
      <c r="AA590" s="5676"/>
      <c r="AB590" s="5676"/>
      <c r="AC590" s="5676"/>
      <c r="AD590" s="5676"/>
      <c r="AE590" s="5676"/>
      <c r="AF590" s="5676"/>
      <c r="AG590" s="5594" t="s">
        <v>6143</v>
      </c>
      <c r="AH590" s="5570" t="s">
        <v>2080</v>
      </c>
      <c r="AI590" s="5601">
        <v>100</v>
      </c>
      <c r="AJ590" s="5601">
        <v>100</v>
      </c>
      <c r="AK590" s="5788">
        <v>42875</v>
      </c>
      <c r="AL590" s="5788">
        <v>42944</v>
      </c>
      <c r="AM590" s="5655">
        <v>3702872</v>
      </c>
      <c r="AN590" s="5744">
        <v>3294000</v>
      </c>
      <c r="AO590" s="5574" t="s">
        <v>3944</v>
      </c>
    </row>
    <row r="591" spans="1:42" s="19" customFormat="1" ht="30" customHeight="1" x14ac:dyDescent="0.25">
      <c r="A591" s="5621" t="s">
        <v>4120</v>
      </c>
      <c r="B591" s="5622" t="s">
        <v>4121</v>
      </c>
      <c r="C591" s="5623" t="s">
        <v>4122</v>
      </c>
      <c r="D591" s="5569">
        <v>301</v>
      </c>
      <c r="E591" s="5597" t="s">
        <v>4141</v>
      </c>
      <c r="F591" s="5570" t="s">
        <v>4142</v>
      </c>
      <c r="G591" s="5648">
        <v>0</v>
      </c>
      <c r="H591" s="5648" t="s">
        <v>0</v>
      </c>
      <c r="I591" s="5648">
        <v>1</v>
      </c>
      <c r="J591" s="5672">
        <v>0.33</v>
      </c>
      <c r="K591" s="5661"/>
      <c r="L591" s="5673"/>
      <c r="M591" s="5674"/>
      <c r="N591" s="5674"/>
      <c r="O591" s="5674"/>
      <c r="P591" s="5674"/>
      <c r="Q591" s="5674"/>
      <c r="R591" s="5674"/>
      <c r="S591" s="5674"/>
      <c r="T591" s="5674"/>
      <c r="U591" s="5733">
        <f t="shared" si="149"/>
        <v>0</v>
      </c>
      <c r="V591" s="5675"/>
      <c r="W591" s="5675"/>
      <c r="X591" s="5675"/>
      <c r="Y591" s="5675"/>
      <c r="Z591" s="5675"/>
      <c r="AA591" s="5675"/>
      <c r="AB591" s="5675"/>
      <c r="AC591" s="5675"/>
      <c r="AD591" s="5675"/>
      <c r="AE591" s="5675"/>
      <c r="AF591" s="5675"/>
      <c r="AG591" s="5625" t="s">
        <v>6144</v>
      </c>
      <c r="AH591" s="5570" t="s">
        <v>6497</v>
      </c>
      <c r="AI591" s="5601">
        <v>1700</v>
      </c>
      <c r="AJ591" s="5601">
        <v>0</v>
      </c>
      <c r="AK591" s="5788">
        <v>42948</v>
      </c>
      <c r="AL591" s="5788">
        <v>43009</v>
      </c>
      <c r="AM591" s="5655">
        <v>26297128</v>
      </c>
      <c r="AN591" s="5744">
        <v>26297128</v>
      </c>
      <c r="AO591" s="5574" t="s">
        <v>3944</v>
      </c>
    </row>
    <row r="592" spans="1:42" s="19" customFormat="1" ht="30" customHeight="1" x14ac:dyDescent="0.25">
      <c r="A592" s="5621" t="s">
        <v>4120</v>
      </c>
      <c r="B592" s="5622" t="s">
        <v>4121</v>
      </c>
      <c r="C592" s="5623" t="s">
        <v>4122</v>
      </c>
      <c r="D592" s="5569">
        <v>302</v>
      </c>
      <c r="E592" s="5597" t="s">
        <v>4153</v>
      </c>
      <c r="F592" s="5570" t="s">
        <v>4154</v>
      </c>
      <c r="G592" s="5648">
        <v>0</v>
      </c>
      <c r="H592" s="5648" t="s">
        <v>0</v>
      </c>
      <c r="I592" s="5648">
        <v>40</v>
      </c>
      <c r="J592" s="5672">
        <v>20</v>
      </c>
      <c r="K592" s="5661"/>
      <c r="L592" s="5673">
        <f t="shared" si="148"/>
        <v>3425992547</v>
      </c>
      <c r="M592" s="5646">
        <v>3425992547</v>
      </c>
      <c r="N592" s="5646"/>
      <c r="O592" s="5646"/>
      <c r="P592" s="5646"/>
      <c r="Q592" s="5646"/>
      <c r="R592" s="5646"/>
      <c r="S592" s="5646"/>
      <c r="T592" s="5646"/>
      <c r="U592" s="5733">
        <f t="shared" si="149"/>
        <v>3356686539.8000002</v>
      </c>
      <c r="V592" s="5701">
        <v>3356686539.8000002</v>
      </c>
      <c r="W592" s="5701"/>
      <c r="X592" s="5701"/>
      <c r="Y592" s="5701"/>
      <c r="Z592" s="5701"/>
      <c r="AA592" s="5701"/>
      <c r="AB592" s="5701"/>
      <c r="AC592" s="5701"/>
      <c r="AD592" s="5675"/>
      <c r="AE592" s="5675"/>
      <c r="AF592" s="5675"/>
      <c r="AG592" s="5625" t="s">
        <v>6145</v>
      </c>
      <c r="AH592" s="5598" t="s">
        <v>4157</v>
      </c>
      <c r="AI592" s="5601">
        <v>20</v>
      </c>
      <c r="AJ592" s="5601">
        <v>26</v>
      </c>
      <c r="AK592" s="5788">
        <v>42794</v>
      </c>
      <c r="AL592" s="5788">
        <v>43087</v>
      </c>
      <c r="AM592" s="5655">
        <v>425992547</v>
      </c>
      <c r="AN592" s="5741">
        <v>356686539.80000001</v>
      </c>
      <c r="AO592" s="5574" t="s">
        <v>3944</v>
      </c>
    </row>
    <row r="593" spans="1:41" s="19" customFormat="1" ht="30" customHeight="1" x14ac:dyDescent="0.25">
      <c r="A593" s="5621" t="s">
        <v>4120</v>
      </c>
      <c r="B593" s="5622" t="s">
        <v>4121</v>
      </c>
      <c r="C593" s="5623" t="s">
        <v>4122</v>
      </c>
      <c r="D593" s="5569">
        <v>302</v>
      </c>
      <c r="E593" s="5597" t="s">
        <v>4153</v>
      </c>
      <c r="F593" s="5570" t="s">
        <v>4154</v>
      </c>
      <c r="G593" s="5648">
        <v>0</v>
      </c>
      <c r="H593" s="5648" t="s">
        <v>0</v>
      </c>
      <c r="I593" s="5648">
        <v>40</v>
      </c>
      <c r="J593" s="5672">
        <v>20</v>
      </c>
      <c r="K593" s="5661"/>
      <c r="L593" s="5673"/>
      <c r="M593" s="5674"/>
      <c r="N593" s="5674"/>
      <c r="O593" s="5674"/>
      <c r="P593" s="5674"/>
      <c r="Q593" s="5674"/>
      <c r="R593" s="5674"/>
      <c r="S593" s="5674"/>
      <c r="T593" s="5674"/>
      <c r="U593" s="5733">
        <f t="shared" si="149"/>
        <v>0</v>
      </c>
      <c r="V593" s="5675"/>
      <c r="W593" s="5675"/>
      <c r="X593" s="5675"/>
      <c r="Y593" s="5675"/>
      <c r="Z593" s="5675"/>
      <c r="AA593" s="5675"/>
      <c r="AB593" s="5675"/>
      <c r="AC593" s="5675"/>
      <c r="AD593" s="5675"/>
      <c r="AE593" s="5675"/>
      <c r="AF593" s="5675"/>
      <c r="AG593" s="5570" t="s">
        <v>6146</v>
      </c>
      <c r="AH593" s="5570" t="s">
        <v>6498</v>
      </c>
      <c r="AI593" s="5601">
        <v>20</v>
      </c>
      <c r="AJ593" s="5601">
        <v>0</v>
      </c>
      <c r="AK593" s="5788">
        <v>42979</v>
      </c>
      <c r="AL593" s="5788">
        <v>43009</v>
      </c>
      <c r="AM593" s="5655">
        <v>0</v>
      </c>
      <c r="AN593" s="5744">
        <v>0</v>
      </c>
      <c r="AO593" s="5574" t="s">
        <v>3944</v>
      </c>
    </row>
    <row r="594" spans="1:41" s="19" customFormat="1" ht="30" customHeight="1" x14ac:dyDescent="0.25">
      <c r="A594" s="5621" t="s">
        <v>4120</v>
      </c>
      <c r="B594" s="5622" t="s">
        <v>4121</v>
      </c>
      <c r="C594" s="5623" t="s">
        <v>4122</v>
      </c>
      <c r="D594" s="5569">
        <v>302</v>
      </c>
      <c r="E594" s="5597" t="s">
        <v>4153</v>
      </c>
      <c r="F594" s="5570" t="s">
        <v>4154</v>
      </c>
      <c r="G594" s="5648">
        <v>0</v>
      </c>
      <c r="H594" s="5648" t="s">
        <v>0</v>
      </c>
      <c r="I594" s="5648">
        <v>40</v>
      </c>
      <c r="J594" s="5672">
        <v>20</v>
      </c>
      <c r="K594" s="5661"/>
      <c r="L594" s="5673"/>
      <c r="M594" s="5674"/>
      <c r="N594" s="5674"/>
      <c r="O594" s="5674"/>
      <c r="P594" s="5674"/>
      <c r="Q594" s="5674"/>
      <c r="R594" s="5674"/>
      <c r="S594" s="5674"/>
      <c r="T594" s="5674"/>
      <c r="U594" s="5733"/>
      <c r="V594" s="5675"/>
      <c r="W594" s="5675"/>
      <c r="X594" s="5675"/>
      <c r="Y594" s="5675"/>
      <c r="Z594" s="5675"/>
      <c r="AA594" s="5675"/>
      <c r="AB594" s="5675"/>
      <c r="AC594" s="5675"/>
      <c r="AD594" s="5675"/>
      <c r="AE594" s="5675"/>
      <c r="AF594" s="5675"/>
      <c r="AG594" s="5570" t="s">
        <v>6718</v>
      </c>
      <c r="AH594" s="5570" t="s">
        <v>383</v>
      </c>
      <c r="AI594" s="5601">
        <v>1</v>
      </c>
      <c r="AJ594" s="5601">
        <v>1</v>
      </c>
      <c r="AK594" s="5788">
        <v>42736</v>
      </c>
      <c r="AL594" s="5788">
        <v>43099</v>
      </c>
      <c r="AM594" s="5655">
        <v>3000000000</v>
      </c>
      <c r="AN594" s="5744">
        <v>3000000000</v>
      </c>
      <c r="AO594" s="5574"/>
    </row>
    <row r="595" spans="1:41" s="19" customFormat="1" ht="30" customHeight="1" x14ac:dyDescent="0.25">
      <c r="A595" s="5621" t="s">
        <v>4120</v>
      </c>
      <c r="B595" s="5622" t="s">
        <v>4121</v>
      </c>
      <c r="C595" s="5623" t="s">
        <v>4122</v>
      </c>
      <c r="D595" s="5569">
        <v>303</v>
      </c>
      <c r="E595" s="5597" t="s">
        <v>4162</v>
      </c>
      <c r="F595" s="5570" t="s">
        <v>4163</v>
      </c>
      <c r="G595" s="5648">
        <v>10</v>
      </c>
      <c r="H595" s="5648" t="s">
        <v>0</v>
      </c>
      <c r="I595" s="5648">
        <v>70</v>
      </c>
      <c r="J595" s="5672">
        <v>2</v>
      </c>
      <c r="K595" s="5661"/>
      <c r="L595" s="5673">
        <f t="shared" si="148"/>
        <v>2491224704</v>
      </c>
      <c r="M595" s="5646">
        <v>2491224704</v>
      </c>
      <c r="N595" s="5646"/>
      <c r="O595" s="5646"/>
      <c r="P595" s="5646"/>
      <c r="Q595" s="5646"/>
      <c r="R595" s="5646"/>
      <c r="S595" s="5646"/>
      <c r="T595" s="5646"/>
      <c r="U595" s="5733">
        <f t="shared" si="149"/>
        <v>13316666</v>
      </c>
      <c r="V595" s="5701">
        <v>13316666</v>
      </c>
      <c r="W595" s="5675"/>
      <c r="X595" s="5675"/>
      <c r="Y595" s="5675"/>
      <c r="Z595" s="5675"/>
      <c r="AA595" s="5675"/>
      <c r="AB595" s="5675"/>
      <c r="AC595" s="5675"/>
      <c r="AD595" s="5675"/>
      <c r="AE595" s="5675"/>
      <c r="AF595" s="5675"/>
      <c r="AG595" s="5625" t="s">
        <v>6147</v>
      </c>
      <c r="AH595" s="5598" t="s">
        <v>329</v>
      </c>
      <c r="AI595" s="5601">
        <v>100</v>
      </c>
      <c r="AJ595" s="5601">
        <v>100</v>
      </c>
      <c r="AK595" s="5789">
        <v>42881</v>
      </c>
      <c r="AL595" s="5789">
        <v>43095</v>
      </c>
      <c r="AM595" s="5655">
        <v>2491224704</v>
      </c>
      <c r="AN595" s="5741">
        <v>13316666</v>
      </c>
      <c r="AO595" s="5574" t="s">
        <v>3944</v>
      </c>
    </row>
    <row r="596" spans="1:41" s="19" customFormat="1" ht="30" customHeight="1" x14ac:dyDescent="0.25">
      <c r="A596" s="5621" t="s">
        <v>4120</v>
      </c>
      <c r="B596" s="5622" t="s">
        <v>4121</v>
      </c>
      <c r="C596" s="5623" t="s">
        <v>4122</v>
      </c>
      <c r="D596" s="5569">
        <v>304</v>
      </c>
      <c r="E596" s="5597" t="s">
        <v>4171</v>
      </c>
      <c r="F596" s="5570" t="s">
        <v>4172</v>
      </c>
      <c r="G596" s="5648">
        <v>0</v>
      </c>
      <c r="H596" s="5648" t="s">
        <v>1</v>
      </c>
      <c r="I596" s="5648">
        <v>2</v>
      </c>
      <c r="J596" s="5672">
        <v>2</v>
      </c>
      <c r="K596" s="5661"/>
      <c r="L596" s="5673">
        <f t="shared" si="148"/>
        <v>0</v>
      </c>
      <c r="M596" s="5674"/>
      <c r="N596" s="5674"/>
      <c r="O596" s="5674"/>
      <c r="P596" s="5674"/>
      <c r="Q596" s="5674"/>
      <c r="R596" s="5674"/>
      <c r="S596" s="5674"/>
      <c r="T596" s="5674"/>
      <c r="U596" s="5733">
        <f t="shared" si="149"/>
        <v>0</v>
      </c>
      <c r="V596" s="5675"/>
      <c r="W596" s="5675"/>
      <c r="X596" s="5675"/>
      <c r="Y596" s="5675"/>
      <c r="Z596" s="5675"/>
      <c r="AA596" s="5675"/>
      <c r="AB596" s="5675"/>
      <c r="AC596" s="5675"/>
      <c r="AD596" s="5675"/>
      <c r="AE596" s="5675"/>
      <c r="AF596" s="5675"/>
      <c r="AG596" s="5598" t="s">
        <v>4173</v>
      </c>
      <c r="AH596" s="5570" t="s">
        <v>6499</v>
      </c>
      <c r="AI596" s="5601">
        <v>2</v>
      </c>
      <c r="AJ596" s="5601">
        <v>1</v>
      </c>
      <c r="AK596" s="5788">
        <v>42849</v>
      </c>
      <c r="AL596" s="5788">
        <v>42886</v>
      </c>
      <c r="AM596" s="5655">
        <v>0</v>
      </c>
      <c r="AN596" s="5744">
        <v>0</v>
      </c>
      <c r="AO596" s="5574" t="s">
        <v>3944</v>
      </c>
    </row>
    <row r="597" spans="1:41" s="19" customFormat="1" ht="30" customHeight="1" x14ac:dyDescent="0.25">
      <c r="A597" s="5621" t="s">
        <v>4120</v>
      </c>
      <c r="B597" s="5622" t="s">
        <v>4121</v>
      </c>
      <c r="C597" s="5623" t="s">
        <v>4122</v>
      </c>
      <c r="D597" s="5569">
        <v>305</v>
      </c>
      <c r="E597" s="5597" t="s">
        <v>4175</v>
      </c>
      <c r="F597" s="5570" t="s">
        <v>4176</v>
      </c>
      <c r="G597" s="5648">
        <v>0</v>
      </c>
      <c r="H597" s="5648" t="s">
        <v>0</v>
      </c>
      <c r="I597" s="5648">
        <v>1</v>
      </c>
      <c r="J597" s="5672">
        <v>0.5</v>
      </c>
      <c r="K597" s="5661"/>
      <c r="L597" s="5673">
        <f t="shared" si="148"/>
        <v>27000000</v>
      </c>
      <c r="M597" s="5674">
        <v>27000000</v>
      </c>
      <c r="N597" s="5674"/>
      <c r="O597" s="5674"/>
      <c r="P597" s="5674"/>
      <c r="Q597" s="5674"/>
      <c r="R597" s="5674"/>
      <c r="S597" s="5674"/>
      <c r="T597" s="5674"/>
      <c r="U597" s="5733">
        <f t="shared" si="149"/>
        <v>1841520</v>
      </c>
      <c r="V597" s="5701">
        <v>1841520</v>
      </c>
      <c r="W597" s="5675"/>
      <c r="X597" s="5675"/>
      <c r="Y597" s="5675"/>
      <c r="Z597" s="5675"/>
      <c r="AA597" s="5675"/>
      <c r="AB597" s="5675"/>
      <c r="AC597" s="5675"/>
      <c r="AD597" s="5675"/>
      <c r="AE597" s="5675"/>
      <c r="AF597" s="5675"/>
      <c r="AG597" s="5598" t="s">
        <v>4080</v>
      </c>
      <c r="AH597" s="5570" t="s">
        <v>2390</v>
      </c>
      <c r="AI597" s="5601">
        <v>100</v>
      </c>
      <c r="AJ597" s="5601">
        <v>100</v>
      </c>
      <c r="AK597" s="5788">
        <v>42736</v>
      </c>
      <c r="AL597" s="5788">
        <v>43100</v>
      </c>
      <c r="AM597" s="5655">
        <v>2000000</v>
      </c>
      <c r="AN597" s="5744">
        <v>1841520</v>
      </c>
      <c r="AO597" s="5574" t="s">
        <v>3944</v>
      </c>
    </row>
    <row r="598" spans="1:41" s="19" customFormat="1" ht="30" customHeight="1" x14ac:dyDescent="0.25">
      <c r="A598" s="5621" t="s">
        <v>4120</v>
      </c>
      <c r="B598" s="5622" t="s">
        <v>4121</v>
      </c>
      <c r="C598" s="5623" t="s">
        <v>4122</v>
      </c>
      <c r="D598" s="5569">
        <v>305</v>
      </c>
      <c r="E598" s="5597" t="s">
        <v>4175</v>
      </c>
      <c r="F598" s="5570" t="s">
        <v>4176</v>
      </c>
      <c r="G598" s="5648">
        <v>0</v>
      </c>
      <c r="H598" s="5648" t="s">
        <v>0</v>
      </c>
      <c r="I598" s="5648">
        <v>1</v>
      </c>
      <c r="J598" s="5672">
        <v>0.5</v>
      </c>
      <c r="K598" s="5661"/>
      <c r="L598" s="5673"/>
      <c r="M598" s="5674"/>
      <c r="N598" s="5674"/>
      <c r="O598" s="5674"/>
      <c r="P598" s="5674"/>
      <c r="Q598" s="5674"/>
      <c r="R598" s="5674"/>
      <c r="S598" s="5674"/>
      <c r="T598" s="5674"/>
      <c r="U598" s="5733">
        <f t="shared" si="149"/>
        <v>0</v>
      </c>
      <c r="V598" s="5675"/>
      <c r="W598" s="5675"/>
      <c r="X598" s="5675"/>
      <c r="Y598" s="5675"/>
      <c r="Z598" s="5675"/>
      <c r="AA598" s="5675"/>
      <c r="AB598" s="5675"/>
      <c r="AC598" s="5675"/>
      <c r="AD598" s="5675"/>
      <c r="AE598" s="5675"/>
      <c r="AF598" s="5675"/>
      <c r="AG598" s="5625" t="s">
        <v>6148</v>
      </c>
      <c r="AH598" s="5570" t="s">
        <v>4188</v>
      </c>
      <c r="AI598" s="5601">
        <v>1</v>
      </c>
      <c r="AJ598" s="5601" t="s">
        <v>4189</v>
      </c>
      <c r="AK598" s="5788">
        <v>42794</v>
      </c>
      <c r="AL598" s="5788">
        <v>43087</v>
      </c>
      <c r="AM598" s="5655">
        <v>25000000</v>
      </c>
      <c r="AN598" s="5744">
        <v>0</v>
      </c>
      <c r="AO598" s="5574" t="s">
        <v>3944</v>
      </c>
    </row>
    <row r="599" spans="1:41" s="19" customFormat="1" ht="30" customHeight="1" x14ac:dyDescent="0.25">
      <c r="A599" s="5621" t="s">
        <v>4120</v>
      </c>
      <c r="B599" s="5622" t="s">
        <v>4121</v>
      </c>
      <c r="C599" s="5623" t="s">
        <v>4122</v>
      </c>
      <c r="D599" s="5569">
        <v>306</v>
      </c>
      <c r="E599" s="5597" t="s">
        <v>4190</v>
      </c>
      <c r="F599" s="5570" t="s">
        <v>4191</v>
      </c>
      <c r="G599" s="5648">
        <v>1</v>
      </c>
      <c r="H599" s="5648" t="s">
        <v>0</v>
      </c>
      <c r="I599" s="5648">
        <v>4</v>
      </c>
      <c r="J599" s="5672">
        <v>1</v>
      </c>
      <c r="K599" s="5661"/>
      <c r="L599" s="5673">
        <f t="shared" si="148"/>
        <v>154241520</v>
      </c>
      <c r="M599" s="5674">
        <v>154241520</v>
      </c>
      <c r="N599" s="5674"/>
      <c r="O599" s="5674"/>
      <c r="P599" s="5674"/>
      <c r="Q599" s="5674"/>
      <c r="R599" s="5674"/>
      <c r="S599" s="5674"/>
      <c r="T599" s="5674"/>
      <c r="U599" s="5733">
        <f t="shared" si="149"/>
        <v>153761520</v>
      </c>
      <c r="V599" s="5701">
        <v>153761520</v>
      </c>
      <c r="W599" s="5675"/>
      <c r="X599" s="5675"/>
      <c r="Y599" s="5675"/>
      <c r="Z599" s="5675"/>
      <c r="AA599" s="5675"/>
      <c r="AB599" s="5675"/>
      <c r="AC599" s="5675"/>
      <c r="AD599" s="5675"/>
      <c r="AE599" s="5675"/>
      <c r="AF599" s="5675"/>
      <c r="AG599" s="5598" t="s">
        <v>4195</v>
      </c>
      <c r="AH599" s="5570" t="s">
        <v>4196</v>
      </c>
      <c r="AI599" s="5601">
        <v>1</v>
      </c>
      <c r="AJ599" s="5601">
        <v>1</v>
      </c>
      <c r="AK599" s="5788">
        <v>42825</v>
      </c>
      <c r="AL599" s="5788">
        <v>43100</v>
      </c>
      <c r="AM599" s="5655">
        <v>32400000</v>
      </c>
      <c r="AN599" s="5741">
        <v>32400000</v>
      </c>
      <c r="AO599" s="5574" t="s">
        <v>3944</v>
      </c>
    </row>
    <row r="600" spans="1:41" s="19" customFormat="1" ht="30" customHeight="1" x14ac:dyDescent="0.25">
      <c r="A600" s="5621" t="s">
        <v>4120</v>
      </c>
      <c r="B600" s="5622" t="s">
        <v>4121</v>
      </c>
      <c r="C600" s="5623" t="s">
        <v>4122</v>
      </c>
      <c r="D600" s="5569">
        <v>306</v>
      </c>
      <c r="E600" s="5597" t="s">
        <v>4190</v>
      </c>
      <c r="F600" s="5570" t="s">
        <v>4191</v>
      </c>
      <c r="G600" s="5648">
        <v>1</v>
      </c>
      <c r="H600" s="5648" t="s">
        <v>0</v>
      </c>
      <c r="I600" s="5648">
        <v>4</v>
      </c>
      <c r="J600" s="5672">
        <v>1</v>
      </c>
      <c r="K600" s="5661"/>
      <c r="L600" s="5673"/>
      <c r="M600" s="5674"/>
      <c r="N600" s="5674"/>
      <c r="O600" s="5674"/>
      <c r="P600" s="5674"/>
      <c r="Q600" s="5674"/>
      <c r="R600" s="5674"/>
      <c r="S600" s="5674"/>
      <c r="T600" s="5674"/>
      <c r="U600" s="5733">
        <f t="shared" si="149"/>
        <v>0</v>
      </c>
      <c r="V600" s="5675"/>
      <c r="W600" s="5675"/>
      <c r="X600" s="5675"/>
      <c r="Y600" s="5675"/>
      <c r="Z600" s="5675"/>
      <c r="AA600" s="5675"/>
      <c r="AB600" s="5675"/>
      <c r="AC600" s="5675"/>
      <c r="AD600" s="5675"/>
      <c r="AE600" s="5675"/>
      <c r="AF600" s="5675"/>
      <c r="AG600" s="5598" t="s">
        <v>6149</v>
      </c>
      <c r="AH600" s="5570" t="s">
        <v>2080</v>
      </c>
      <c r="AI600" s="5601">
        <v>100</v>
      </c>
      <c r="AJ600" s="5601">
        <v>100</v>
      </c>
      <c r="AK600" s="5788">
        <v>42781</v>
      </c>
      <c r="AL600" s="5788">
        <v>43084</v>
      </c>
      <c r="AM600" s="5655">
        <v>1841520</v>
      </c>
      <c r="AN600" s="5744">
        <v>1361520</v>
      </c>
      <c r="AO600" s="5574" t="s">
        <v>3944</v>
      </c>
    </row>
    <row r="601" spans="1:41" s="19" customFormat="1" ht="30" customHeight="1" x14ac:dyDescent="0.25">
      <c r="A601" s="5621" t="s">
        <v>4120</v>
      </c>
      <c r="B601" s="5622" t="s">
        <v>4121</v>
      </c>
      <c r="C601" s="5623" t="s">
        <v>4122</v>
      </c>
      <c r="D601" s="5569">
        <v>306</v>
      </c>
      <c r="E601" s="5597" t="s">
        <v>4190</v>
      </c>
      <c r="F601" s="5570" t="s">
        <v>4191</v>
      </c>
      <c r="G601" s="5648">
        <v>1</v>
      </c>
      <c r="H601" s="5648" t="s">
        <v>0</v>
      </c>
      <c r="I601" s="5648">
        <v>4</v>
      </c>
      <c r="J601" s="5672">
        <v>1</v>
      </c>
      <c r="K601" s="5661"/>
      <c r="L601" s="5673"/>
      <c r="M601" s="5674"/>
      <c r="N601" s="5674"/>
      <c r="O601" s="5674"/>
      <c r="P601" s="5674"/>
      <c r="Q601" s="5674"/>
      <c r="R601" s="5674"/>
      <c r="S601" s="5674"/>
      <c r="T601" s="5674"/>
      <c r="U601" s="5733">
        <f t="shared" si="149"/>
        <v>0</v>
      </c>
      <c r="V601" s="5675"/>
      <c r="W601" s="5675"/>
      <c r="X601" s="5675"/>
      <c r="Y601" s="5675"/>
      <c r="Z601" s="5675"/>
      <c r="AA601" s="5675"/>
      <c r="AB601" s="5675"/>
      <c r="AC601" s="5675"/>
      <c r="AD601" s="5675"/>
      <c r="AE601" s="5675"/>
      <c r="AF601" s="5675"/>
      <c r="AG601" s="5625" t="s">
        <v>6150</v>
      </c>
      <c r="AH601" s="5570" t="s">
        <v>6500</v>
      </c>
      <c r="AI601" s="5601">
        <v>1</v>
      </c>
      <c r="AJ601" s="5601">
        <v>1</v>
      </c>
      <c r="AK601" s="5791">
        <v>43027</v>
      </c>
      <c r="AL601" s="5788">
        <v>43100</v>
      </c>
      <c r="AM601" s="5655">
        <v>120000000</v>
      </c>
      <c r="AN601" s="5744">
        <v>120000000</v>
      </c>
      <c r="AO601" s="5574" t="s">
        <v>3944</v>
      </c>
    </row>
    <row r="602" spans="1:41" s="19" customFormat="1" ht="30" customHeight="1" x14ac:dyDescent="0.25">
      <c r="A602" s="5621" t="s">
        <v>4120</v>
      </c>
      <c r="B602" s="5619" t="s">
        <v>4210</v>
      </c>
      <c r="C602" s="5622" t="s">
        <v>4211</v>
      </c>
      <c r="D602" s="5569">
        <v>307</v>
      </c>
      <c r="E602" s="5597" t="s">
        <v>4212</v>
      </c>
      <c r="F602" s="5570" t="s">
        <v>731</v>
      </c>
      <c r="G602" s="5648" t="s">
        <v>165</v>
      </c>
      <c r="H602" s="5648" t="s">
        <v>1</v>
      </c>
      <c r="I602" s="5648">
        <v>6</v>
      </c>
      <c r="J602" s="5672">
        <v>6</v>
      </c>
      <c r="K602" s="5661"/>
      <c r="L602" s="5673">
        <f t="shared" si="148"/>
        <v>61586549</v>
      </c>
      <c r="M602" s="5674">
        <v>15602374</v>
      </c>
      <c r="N602" s="5674"/>
      <c r="O602" s="5674"/>
      <c r="P602" s="5674"/>
      <c r="Q602" s="5674"/>
      <c r="R602" s="5674"/>
      <c r="S602" s="5674"/>
      <c r="T602" s="5716">
        <v>45984175</v>
      </c>
      <c r="U602" s="5733">
        <f t="shared" si="149"/>
        <v>56984175</v>
      </c>
      <c r="V602" s="5701">
        <v>11000000</v>
      </c>
      <c r="W602" s="5701"/>
      <c r="X602" s="5701"/>
      <c r="Y602" s="5701"/>
      <c r="Z602" s="5701"/>
      <c r="AA602" s="5701"/>
      <c r="AB602" s="5701"/>
      <c r="AC602" s="5701">
        <v>45984175</v>
      </c>
      <c r="AD602" s="5778"/>
      <c r="AE602" s="5778"/>
      <c r="AF602" s="5778"/>
      <c r="AG602" s="5598" t="s">
        <v>4215</v>
      </c>
      <c r="AH602" s="5570" t="s">
        <v>4216</v>
      </c>
      <c r="AI602" s="5601">
        <v>6</v>
      </c>
      <c r="AJ602" s="5601">
        <v>6</v>
      </c>
      <c r="AK602" s="5788">
        <v>42794</v>
      </c>
      <c r="AL602" s="5788">
        <v>43087</v>
      </c>
      <c r="AM602" s="5655">
        <v>11000000</v>
      </c>
      <c r="AN602" s="5744">
        <v>11000000</v>
      </c>
      <c r="AO602" s="5574" t="s">
        <v>3944</v>
      </c>
    </row>
    <row r="603" spans="1:41" s="19" customFormat="1" ht="30" customHeight="1" x14ac:dyDescent="0.25">
      <c r="A603" s="5621" t="s">
        <v>4120</v>
      </c>
      <c r="B603" s="5619" t="s">
        <v>4210</v>
      </c>
      <c r="C603" s="5622" t="s">
        <v>4211</v>
      </c>
      <c r="D603" s="5569">
        <v>307</v>
      </c>
      <c r="E603" s="5597" t="s">
        <v>4212</v>
      </c>
      <c r="F603" s="5570" t="s">
        <v>731</v>
      </c>
      <c r="G603" s="5648" t="s">
        <v>165</v>
      </c>
      <c r="H603" s="5648" t="s">
        <v>1</v>
      </c>
      <c r="I603" s="5648">
        <v>6</v>
      </c>
      <c r="J603" s="5672">
        <v>6</v>
      </c>
      <c r="K603" s="5661"/>
      <c r="L603" s="5673"/>
      <c r="M603" s="5674"/>
      <c r="N603" s="5674"/>
      <c r="O603" s="5674"/>
      <c r="P603" s="5674"/>
      <c r="Q603" s="5674"/>
      <c r="R603" s="5674"/>
      <c r="S603" s="5674"/>
      <c r="T603" s="5674"/>
      <c r="U603" s="5733">
        <f t="shared" si="149"/>
        <v>0</v>
      </c>
      <c r="V603" s="5675"/>
      <c r="W603" s="5675"/>
      <c r="X603" s="5675"/>
      <c r="Y603" s="5675"/>
      <c r="Z603" s="5675"/>
      <c r="AA603" s="5675"/>
      <c r="AB603" s="5675"/>
      <c r="AC603" s="5675"/>
      <c r="AD603" s="5675"/>
      <c r="AE603" s="5675"/>
      <c r="AF603" s="5675"/>
      <c r="AG603" s="5594" t="s">
        <v>6151</v>
      </c>
      <c r="AH603" s="5598" t="s">
        <v>6152</v>
      </c>
      <c r="AI603" s="5601">
        <v>20</v>
      </c>
      <c r="AJ603" s="5601">
        <v>0</v>
      </c>
      <c r="AK603" s="5789">
        <v>42902</v>
      </c>
      <c r="AL603" s="5789">
        <v>43055</v>
      </c>
      <c r="AM603" s="5655">
        <v>0</v>
      </c>
      <c r="AN603" s="5744">
        <v>0</v>
      </c>
      <c r="AO603" s="5574" t="s">
        <v>3944</v>
      </c>
    </row>
    <row r="604" spans="1:41" s="19" customFormat="1" ht="30" customHeight="1" x14ac:dyDescent="0.25">
      <c r="A604" s="5621" t="s">
        <v>4120</v>
      </c>
      <c r="B604" s="5619" t="s">
        <v>4210</v>
      </c>
      <c r="C604" s="5622" t="s">
        <v>4211</v>
      </c>
      <c r="D604" s="5569">
        <v>307</v>
      </c>
      <c r="E604" s="5597" t="s">
        <v>4212</v>
      </c>
      <c r="F604" s="5570" t="s">
        <v>731</v>
      </c>
      <c r="G604" s="5648" t="s">
        <v>165</v>
      </c>
      <c r="H604" s="5648" t="s">
        <v>1</v>
      </c>
      <c r="I604" s="5648">
        <v>6</v>
      </c>
      <c r="J604" s="5672">
        <v>6</v>
      </c>
      <c r="K604" s="5661"/>
      <c r="L604" s="5673"/>
      <c r="M604" s="5674"/>
      <c r="N604" s="5674"/>
      <c r="O604" s="5674"/>
      <c r="P604" s="5674"/>
      <c r="Q604" s="5674"/>
      <c r="R604" s="5674"/>
      <c r="S604" s="5674"/>
      <c r="T604" s="5674"/>
      <c r="U604" s="5733">
        <f t="shared" si="149"/>
        <v>0</v>
      </c>
      <c r="V604" s="5675"/>
      <c r="W604" s="5675"/>
      <c r="X604" s="5675"/>
      <c r="Y604" s="5675"/>
      <c r="Z604" s="5675"/>
      <c r="AA604" s="5675"/>
      <c r="AB604" s="5675"/>
      <c r="AC604" s="5675"/>
      <c r="AD604" s="5675"/>
      <c r="AE604" s="5675"/>
      <c r="AF604" s="5675"/>
      <c r="AG604" s="5625" t="s">
        <v>4227</v>
      </c>
      <c r="AH604" s="5570" t="s">
        <v>6501</v>
      </c>
      <c r="AI604" s="5601">
        <v>1</v>
      </c>
      <c r="AJ604" s="5601">
        <v>1</v>
      </c>
      <c r="AK604" s="5788">
        <v>42962</v>
      </c>
      <c r="AL604" s="5788">
        <v>42963</v>
      </c>
      <c r="AM604" s="5655">
        <v>50586549</v>
      </c>
      <c r="AN604" s="5741">
        <v>45984175</v>
      </c>
      <c r="AO604" s="5574" t="s">
        <v>3944</v>
      </c>
    </row>
    <row r="605" spans="1:41" s="19" customFormat="1" ht="30" customHeight="1" x14ac:dyDescent="0.25">
      <c r="A605" s="5621" t="s">
        <v>4120</v>
      </c>
      <c r="B605" s="5619" t="s">
        <v>4210</v>
      </c>
      <c r="C605" s="5622" t="s">
        <v>4211</v>
      </c>
      <c r="D605" s="5569">
        <v>308</v>
      </c>
      <c r="E605" s="5597" t="s">
        <v>4614</v>
      </c>
      <c r="F605" s="5570" t="s">
        <v>4615</v>
      </c>
      <c r="G605" s="5591" t="s">
        <v>165</v>
      </c>
      <c r="H605" s="5591" t="s">
        <v>0</v>
      </c>
      <c r="I605" s="5611">
        <v>60</v>
      </c>
      <c r="J605" s="5672">
        <v>15</v>
      </c>
      <c r="K605" s="5661"/>
      <c r="L605" s="5673">
        <f t="shared" ref="L605:L612" si="151">+M605+N605+O605+P605+Q605+R605+S605+T605</f>
        <v>758644310</v>
      </c>
      <c r="M605" s="5674">
        <v>758644310</v>
      </c>
      <c r="N605" s="5674"/>
      <c r="O605" s="5674"/>
      <c r="P605" s="5674"/>
      <c r="Q605" s="5674"/>
      <c r="R605" s="5674"/>
      <c r="S605" s="5674"/>
      <c r="T605" s="5674"/>
      <c r="U605" s="5733">
        <f>SUM(V605:AC605)</f>
        <v>758644310</v>
      </c>
      <c r="V605" s="5701">
        <v>758644310</v>
      </c>
      <c r="W605" s="5675"/>
      <c r="X605" s="5675"/>
      <c r="Y605" s="5675"/>
      <c r="Z605" s="5675"/>
      <c r="AA605" s="5675"/>
      <c r="AB605" s="5675"/>
      <c r="AC605" s="5675"/>
      <c r="AD605" s="5675"/>
      <c r="AE605" s="5675"/>
      <c r="AF605" s="5675"/>
      <c r="AG605" s="5598" t="s">
        <v>4618</v>
      </c>
      <c r="AH605" s="5570" t="s">
        <v>6502</v>
      </c>
      <c r="AI605" s="5601">
        <v>200</v>
      </c>
      <c r="AJ605" s="5601">
        <v>200</v>
      </c>
      <c r="AK605" s="5788">
        <v>42887</v>
      </c>
      <c r="AL605" s="5788">
        <v>43099</v>
      </c>
      <c r="AM605" s="5748">
        <v>166644310</v>
      </c>
      <c r="AN605" s="5744">
        <v>166644310</v>
      </c>
      <c r="AO605" s="5574" t="s">
        <v>4457</v>
      </c>
    </row>
    <row r="606" spans="1:41" s="19" customFormat="1" ht="30" customHeight="1" x14ac:dyDescent="0.25">
      <c r="A606" s="5621" t="s">
        <v>4120</v>
      </c>
      <c r="B606" s="5619" t="s">
        <v>4210</v>
      </c>
      <c r="C606" s="5622" t="s">
        <v>4211</v>
      </c>
      <c r="D606" s="5569">
        <v>308</v>
      </c>
      <c r="E606" s="5597" t="s">
        <v>4614</v>
      </c>
      <c r="F606" s="5570" t="s">
        <v>4615</v>
      </c>
      <c r="G606" s="5591" t="s">
        <v>165</v>
      </c>
      <c r="H606" s="5591" t="s">
        <v>0</v>
      </c>
      <c r="I606" s="5611">
        <v>60</v>
      </c>
      <c r="J606" s="5672">
        <v>15</v>
      </c>
      <c r="K606" s="5661"/>
      <c r="L606" s="5677"/>
      <c r="M606" s="5674"/>
      <c r="N606" s="5674"/>
      <c r="O606" s="5674"/>
      <c r="P606" s="5674"/>
      <c r="Q606" s="5674"/>
      <c r="R606" s="5674"/>
      <c r="S606" s="5674"/>
      <c r="T606" s="5674"/>
      <c r="U606" s="5734">
        <f t="shared" ref="U606:U609" si="152">SUM(V606:AC606)</f>
        <v>0</v>
      </c>
      <c r="V606" s="5675"/>
      <c r="W606" s="5675"/>
      <c r="X606" s="5675"/>
      <c r="Y606" s="5675"/>
      <c r="Z606" s="5675"/>
      <c r="AA606" s="5675"/>
      <c r="AB606" s="5675"/>
      <c r="AC606" s="5675"/>
      <c r="AD606" s="5675"/>
      <c r="AE606" s="5675"/>
      <c r="AF606" s="5675"/>
      <c r="AG606" s="5625" t="s">
        <v>4623</v>
      </c>
      <c r="AH606" s="5570" t="s">
        <v>4624</v>
      </c>
      <c r="AI606" s="5601">
        <v>7</v>
      </c>
      <c r="AJ606" s="5601">
        <v>7</v>
      </c>
      <c r="AK606" s="5788">
        <v>42887</v>
      </c>
      <c r="AL606" s="5788">
        <v>43099</v>
      </c>
      <c r="AM606" s="5748">
        <v>0</v>
      </c>
      <c r="AN606" s="5744">
        <v>0</v>
      </c>
      <c r="AO606" s="5574" t="s">
        <v>4457</v>
      </c>
    </row>
    <row r="607" spans="1:41" s="19" customFormat="1" ht="30" customHeight="1" x14ac:dyDescent="0.25">
      <c r="A607" s="5621" t="s">
        <v>4120</v>
      </c>
      <c r="B607" s="5619" t="s">
        <v>4210</v>
      </c>
      <c r="C607" s="5622" t="s">
        <v>4211</v>
      </c>
      <c r="D607" s="5569">
        <v>308</v>
      </c>
      <c r="E607" s="5597" t="s">
        <v>4614</v>
      </c>
      <c r="F607" s="5570" t="s">
        <v>4615</v>
      </c>
      <c r="G607" s="5591" t="s">
        <v>165</v>
      </c>
      <c r="H607" s="5591" t="s">
        <v>0</v>
      </c>
      <c r="I607" s="5611">
        <v>60</v>
      </c>
      <c r="J607" s="5672">
        <v>15</v>
      </c>
      <c r="K607" s="5661"/>
      <c r="L607" s="5677"/>
      <c r="M607" s="5674"/>
      <c r="N607" s="5674"/>
      <c r="O607" s="5674"/>
      <c r="P607" s="5674"/>
      <c r="Q607" s="5674"/>
      <c r="R607" s="5674"/>
      <c r="S607" s="5674"/>
      <c r="T607" s="5674"/>
      <c r="U607" s="5734">
        <f t="shared" si="152"/>
        <v>0</v>
      </c>
      <c r="V607" s="5675"/>
      <c r="W607" s="5675"/>
      <c r="X607" s="5675"/>
      <c r="Y607" s="5675"/>
      <c r="Z607" s="5675"/>
      <c r="AA607" s="5675"/>
      <c r="AB607" s="5675"/>
      <c r="AC607" s="5675"/>
      <c r="AD607" s="5675"/>
      <c r="AE607" s="5675"/>
      <c r="AF607" s="5675"/>
      <c r="AG607" s="5598" t="s">
        <v>4629</v>
      </c>
      <c r="AH607" s="5570" t="s">
        <v>6503</v>
      </c>
      <c r="AI607" s="5601">
        <v>49</v>
      </c>
      <c r="AJ607" s="5601">
        <v>49</v>
      </c>
      <c r="AK607" s="5788">
        <v>42887</v>
      </c>
      <c r="AL607" s="5788">
        <v>43099</v>
      </c>
      <c r="AM607" s="5655">
        <v>130000000</v>
      </c>
      <c r="AN607" s="5744">
        <v>130000000</v>
      </c>
      <c r="AO607" s="5574" t="s">
        <v>4457</v>
      </c>
    </row>
    <row r="608" spans="1:41" s="19" customFormat="1" ht="30" customHeight="1" x14ac:dyDescent="0.25">
      <c r="A608" s="5621" t="s">
        <v>4120</v>
      </c>
      <c r="B608" s="5619" t="s">
        <v>4210</v>
      </c>
      <c r="C608" s="5622" t="s">
        <v>4211</v>
      </c>
      <c r="D608" s="5569">
        <v>308</v>
      </c>
      <c r="E608" s="5597" t="s">
        <v>4614</v>
      </c>
      <c r="F608" s="5570" t="s">
        <v>4615</v>
      </c>
      <c r="G608" s="5591" t="s">
        <v>165</v>
      </c>
      <c r="H608" s="5591" t="s">
        <v>0</v>
      </c>
      <c r="I608" s="5611">
        <v>60</v>
      </c>
      <c r="J608" s="5672">
        <v>15</v>
      </c>
      <c r="K608" s="5661"/>
      <c r="L608" s="5677"/>
      <c r="M608" s="5674"/>
      <c r="N608" s="5674"/>
      <c r="O608" s="5674"/>
      <c r="P608" s="5674"/>
      <c r="Q608" s="5674"/>
      <c r="R608" s="5674"/>
      <c r="S608" s="5674"/>
      <c r="T608" s="5674"/>
      <c r="U608" s="5734">
        <f t="shared" si="152"/>
        <v>0</v>
      </c>
      <c r="V608" s="5675"/>
      <c r="W608" s="5675"/>
      <c r="X608" s="5675"/>
      <c r="Y608" s="5675"/>
      <c r="Z608" s="5675"/>
      <c r="AA608" s="5675"/>
      <c r="AB608" s="5675"/>
      <c r="AC608" s="5675"/>
      <c r="AD608" s="5675"/>
      <c r="AE608" s="5675"/>
      <c r="AF608" s="5675"/>
      <c r="AG608" s="5625" t="s">
        <v>4634</v>
      </c>
      <c r="AH608" s="5570" t="s">
        <v>4635</v>
      </c>
      <c r="AI608" s="5601">
        <v>100</v>
      </c>
      <c r="AJ608" s="5601">
        <v>100</v>
      </c>
      <c r="AK608" s="5788">
        <v>42887</v>
      </c>
      <c r="AL608" s="5788">
        <v>43099</v>
      </c>
      <c r="AM608" s="5655">
        <v>7000000</v>
      </c>
      <c r="AN608" s="5744">
        <v>7000000</v>
      </c>
      <c r="AO608" s="5574" t="s">
        <v>4457</v>
      </c>
    </row>
    <row r="609" spans="1:41" s="19" customFormat="1" ht="30" customHeight="1" x14ac:dyDescent="0.25">
      <c r="A609" s="5621" t="s">
        <v>4120</v>
      </c>
      <c r="B609" s="5619" t="s">
        <v>4210</v>
      </c>
      <c r="C609" s="5622" t="s">
        <v>4211</v>
      </c>
      <c r="D609" s="5569">
        <v>308</v>
      </c>
      <c r="E609" s="5597" t="s">
        <v>4614</v>
      </c>
      <c r="F609" s="5570" t="s">
        <v>4615</v>
      </c>
      <c r="G609" s="5591" t="s">
        <v>165</v>
      </c>
      <c r="H609" s="5591" t="s">
        <v>0</v>
      </c>
      <c r="I609" s="5611">
        <v>60</v>
      </c>
      <c r="J609" s="5672">
        <v>15</v>
      </c>
      <c r="K609" s="5661"/>
      <c r="L609" s="5677"/>
      <c r="M609" s="5674"/>
      <c r="N609" s="5674"/>
      <c r="O609" s="5674"/>
      <c r="P609" s="5674"/>
      <c r="Q609" s="5674"/>
      <c r="R609" s="5674"/>
      <c r="S609" s="5674"/>
      <c r="T609" s="5674"/>
      <c r="U609" s="5734">
        <f t="shared" si="152"/>
        <v>0</v>
      </c>
      <c r="V609" s="5675"/>
      <c r="W609" s="5675"/>
      <c r="X609" s="5675"/>
      <c r="Y609" s="5675"/>
      <c r="Z609" s="5675"/>
      <c r="AA609" s="5675"/>
      <c r="AB609" s="5675"/>
      <c r="AC609" s="5675"/>
      <c r="AD609" s="5675"/>
      <c r="AE609" s="5675"/>
      <c r="AF609" s="5675"/>
      <c r="AG609" s="5625" t="s">
        <v>4639</v>
      </c>
      <c r="AH609" s="5570" t="s">
        <v>6504</v>
      </c>
      <c r="AI609" s="5601">
        <v>30</v>
      </c>
      <c r="AJ609" s="5601">
        <v>30</v>
      </c>
      <c r="AK609" s="5788">
        <v>42887</v>
      </c>
      <c r="AL609" s="5788">
        <v>43099</v>
      </c>
      <c r="AM609" s="5655">
        <v>315000000</v>
      </c>
      <c r="AN609" s="5744">
        <v>315000000</v>
      </c>
      <c r="AO609" s="5574" t="s">
        <v>4457</v>
      </c>
    </row>
    <row r="610" spans="1:41" s="19" customFormat="1" ht="30" customHeight="1" x14ac:dyDescent="0.25">
      <c r="A610" s="5621" t="s">
        <v>4120</v>
      </c>
      <c r="B610" s="5619" t="s">
        <v>4210</v>
      </c>
      <c r="C610" s="5622" t="s">
        <v>4211</v>
      </c>
      <c r="D610" s="5569">
        <v>308</v>
      </c>
      <c r="E610" s="5597" t="s">
        <v>4614</v>
      </c>
      <c r="F610" s="5570" t="s">
        <v>4615</v>
      </c>
      <c r="G610" s="5591" t="s">
        <v>165</v>
      </c>
      <c r="H610" s="5591" t="s">
        <v>0</v>
      </c>
      <c r="I610" s="5611">
        <v>60</v>
      </c>
      <c r="J610" s="5672">
        <v>15</v>
      </c>
      <c r="K610" s="5661"/>
      <c r="L610" s="5677"/>
      <c r="M610" s="5674"/>
      <c r="N610" s="5674"/>
      <c r="O610" s="5674"/>
      <c r="P610" s="5674"/>
      <c r="Q610" s="5674"/>
      <c r="R610" s="5674"/>
      <c r="S610" s="5674"/>
      <c r="T610" s="5674"/>
      <c r="U610" s="5734">
        <f t="shared" ref="U610:U612" si="153">SUM(V610:AC610)</f>
        <v>0</v>
      </c>
      <c r="V610" s="5675"/>
      <c r="W610" s="5675"/>
      <c r="X610" s="5675"/>
      <c r="Y610" s="5675"/>
      <c r="Z610" s="5675"/>
      <c r="AA610" s="5675"/>
      <c r="AB610" s="5675"/>
      <c r="AC610" s="5675"/>
      <c r="AD610" s="5675"/>
      <c r="AE610" s="5675"/>
      <c r="AF610" s="5675"/>
      <c r="AG610" s="5570" t="s">
        <v>4643</v>
      </c>
      <c r="AH610" s="5570" t="s">
        <v>4644</v>
      </c>
      <c r="AI610" s="5601">
        <v>100</v>
      </c>
      <c r="AJ610" s="5601">
        <v>100</v>
      </c>
      <c r="AK610" s="5788">
        <v>42887</v>
      </c>
      <c r="AL610" s="5788">
        <v>43099</v>
      </c>
      <c r="AM610" s="5655">
        <v>140000000</v>
      </c>
      <c r="AN610" s="5744">
        <v>140000000</v>
      </c>
      <c r="AO610" s="5574" t="s">
        <v>4457</v>
      </c>
    </row>
    <row r="611" spans="1:41" s="19" customFormat="1" ht="30" customHeight="1" x14ac:dyDescent="0.25">
      <c r="A611" s="5621" t="s">
        <v>4120</v>
      </c>
      <c r="B611" s="5619" t="s">
        <v>4210</v>
      </c>
      <c r="C611" s="5622" t="s">
        <v>4211</v>
      </c>
      <c r="D611" s="5569">
        <v>309</v>
      </c>
      <c r="E611" s="5597" t="s">
        <v>4680</v>
      </c>
      <c r="F611" s="5570" t="s">
        <v>4681</v>
      </c>
      <c r="G611" s="5591">
        <v>2</v>
      </c>
      <c r="H611" s="5591" t="s">
        <v>1</v>
      </c>
      <c r="I611" s="5591">
        <v>2</v>
      </c>
      <c r="J611" s="5672">
        <v>2</v>
      </c>
      <c r="K611" s="5661"/>
      <c r="L611" s="5673">
        <f t="shared" si="151"/>
        <v>0</v>
      </c>
      <c r="M611" s="5674"/>
      <c r="N611" s="5674"/>
      <c r="O611" s="5674"/>
      <c r="P611" s="5674"/>
      <c r="Q611" s="5674"/>
      <c r="R611" s="5674"/>
      <c r="S611" s="5674"/>
      <c r="T611" s="5674"/>
      <c r="U611" s="5733">
        <f t="shared" si="153"/>
        <v>0</v>
      </c>
      <c r="V611" s="5675"/>
      <c r="W611" s="5675"/>
      <c r="X611" s="5675"/>
      <c r="Y611" s="5675"/>
      <c r="Z611" s="5675"/>
      <c r="AA611" s="5675"/>
      <c r="AB611" s="5675"/>
      <c r="AC611" s="5675"/>
      <c r="AD611" s="5675"/>
      <c r="AE611" s="5675"/>
      <c r="AF611" s="5675"/>
      <c r="AG611" s="5627"/>
      <c r="AH611" s="5627"/>
      <c r="AI611" s="5671"/>
      <c r="AJ611" s="5671"/>
      <c r="AK611" s="5789"/>
      <c r="AL611" s="5789"/>
      <c r="AM611" s="5655">
        <v>0</v>
      </c>
      <c r="AN611" s="5744">
        <v>0</v>
      </c>
      <c r="AO611" s="5574" t="s">
        <v>4457</v>
      </c>
    </row>
    <row r="612" spans="1:41" s="19" customFormat="1" ht="30" customHeight="1" x14ac:dyDescent="0.25">
      <c r="A612" s="5621" t="s">
        <v>4120</v>
      </c>
      <c r="B612" s="5619" t="s">
        <v>4210</v>
      </c>
      <c r="C612" s="5622" t="s">
        <v>4211</v>
      </c>
      <c r="D612" s="5569">
        <v>310</v>
      </c>
      <c r="E612" s="5597" t="s">
        <v>4683</v>
      </c>
      <c r="F612" s="5570" t="s">
        <v>4684</v>
      </c>
      <c r="G612" s="5591">
        <v>0</v>
      </c>
      <c r="H612" s="5591" t="s">
        <v>0</v>
      </c>
      <c r="I612" s="5591">
        <v>2</v>
      </c>
      <c r="J612" s="5672">
        <v>1</v>
      </c>
      <c r="K612" s="5661"/>
      <c r="L612" s="5673">
        <f t="shared" si="151"/>
        <v>0</v>
      </c>
      <c r="M612" s="5674"/>
      <c r="N612" s="5674"/>
      <c r="O612" s="5674"/>
      <c r="P612" s="5674"/>
      <c r="Q612" s="5674"/>
      <c r="R612" s="5674"/>
      <c r="S612" s="5674"/>
      <c r="T612" s="5674"/>
      <c r="U612" s="5733">
        <f t="shared" si="153"/>
        <v>0</v>
      </c>
      <c r="V612" s="5675"/>
      <c r="W612" s="5675"/>
      <c r="X612" s="5675"/>
      <c r="Y612" s="5675"/>
      <c r="Z612" s="5675"/>
      <c r="AA612" s="5675"/>
      <c r="AB612" s="5675"/>
      <c r="AC612" s="5675"/>
      <c r="AD612" s="5675"/>
      <c r="AE612" s="5675"/>
      <c r="AF612" s="5675"/>
      <c r="AG612" s="5625" t="s">
        <v>4685</v>
      </c>
      <c r="AH612" s="5570" t="s">
        <v>2390</v>
      </c>
      <c r="AI612" s="5601">
        <v>100</v>
      </c>
      <c r="AJ612" s="5601">
        <v>100</v>
      </c>
      <c r="AK612" s="5788">
        <v>42887</v>
      </c>
      <c r="AL612" s="5788">
        <v>43100</v>
      </c>
      <c r="AM612" s="5655">
        <v>0</v>
      </c>
      <c r="AN612" s="5744">
        <v>0</v>
      </c>
      <c r="AO612" s="5574" t="s">
        <v>4457</v>
      </c>
    </row>
    <row r="613" spans="1:41" s="19" customFormat="1" ht="30" customHeight="1" x14ac:dyDescent="0.25">
      <c r="A613" s="5621" t="s">
        <v>4120</v>
      </c>
      <c r="B613" s="5619" t="s">
        <v>4210</v>
      </c>
      <c r="C613" s="5622" t="s">
        <v>4211</v>
      </c>
      <c r="D613" s="5569">
        <v>311</v>
      </c>
      <c r="E613" s="5597" t="s">
        <v>4232</v>
      </c>
      <c r="F613" s="5570" t="s">
        <v>4233</v>
      </c>
      <c r="G613" s="5648">
        <v>0</v>
      </c>
      <c r="H613" s="5648" t="s">
        <v>0</v>
      </c>
      <c r="I613" s="5648">
        <v>4</v>
      </c>
      <c r="J613" s="5672">
        <v>1</v>
      </c>
      <c r="K613" s="5661"/>
      <c r="L613" s="5673">
        <f t="shared" ref="L613:L614" si="154">+M613+N613+O613+P613+Q613+R613+S613+T613</f>
        <v>81000000</v>
      </c>
      <c r="M613" s="5674">
        <v>81000000</v>
      </c>
      <c r="N613" s="5674"/>
      <c r="O613" s="5674"/>
      <c r="P613" s="5674"/>
      <c r="Q613" s="5674"/>
      <c r="R613" s="5674"/>
      <c r="S613" s="5674"/>
      <c r="T613" s="5674"/>
      <c r="U613" s="5733">
        <f t="shared" si="149"/>
        <v>12317351</v>
      </c>
      <c r="V613" s="5701">
        <v>12317351</v>
      </c>
      <c r="W613" s="5675"/>
      <c r="X613" s="5675"/>
      <c r="Y613" s="5675"/>
      <c r="Z613" s="5675"/>
      <c r="AA613" s="5675"/>
      <c r="AB613" s="5675"/>
      <c r="AC613" s="5675"/>
      <c r="AD613" s="5675"/>
      <c r="AE613" s="5675"/>
      <c r="AF613" s="5675"/>
      <c r="AG613" s="5570" t="s">
        <v>6153</v>
      </c>
      <c r="AH613" s="5570" t="s">
        <v>6505</v>
      </c>
      <c r="AI613" s="5601">
        <v>11.5</v>
      </c>
      <c r="AJ613" s="5601">
        <v>1</v>
      </c>
      <c r="AK613" s="5788">
        <v>42916</v>
      </c>
      <c r="AL613" s="5788">
        <v>43039</v>
      </c>
      <c r="AM613" s="5655">
        <v>81000000</v>
      </c>
      <c r="AN613" s="5744">
        <v>12317351</v>
      </c>
      <c r="AO613" s="5574" t="s">
        <v>3944</v>
      </c>
    </row>
    <row r="614" spans="1:41" s="19" customFormat="1" ht="30" customHeight="1" x14ac:dyDescent="0.25">
      <c r="A614" s="5621" t="s">
        <v>4120</v>
      </c>
      <c r="B614" s="5619" t="s">
        <v>4210</v>
      </c>
      <c r="C614" s="5622" t="s">
        <v>4211</v>
      </c>
      <c r="D614" s="5569">
        <v>312</v>
      </c>
      <c r="E614" s="5597" t="s">
        <v>4242</v>
      </c>
      <c r="F614" s="5570" t="s">
        <v>4243</v>
      </c>
      <c r="G614" s="5648">
        <v>0</v>
      </c>
      <c r="H614" s="5648" t="s">
        <v>0</v>
      </c>
      <c r="I614" s="5648">
        <v>2</v>
      </c>
      <c r="J614" s="5672">
        <v>1</v>
      </c>
      <c r="K614" s="5661"/>
      <c r="L614" s="5673">
        <f t="shared" si="154"/>
        <v>20000000</v>
      </c>
      <c r="M614" s="5674">
        <v>20000000</v>
      </c>
      <c r="N614" s="5674"/>
      <c r="O614" s="5674"/>
      <c r="P614" s="5674"/>
      <c r="Q614" s="5674"/>
      <c r="R614" s="5674"/>
      <c r="S614" s="5674"/>
      <c r="T614" s="5674"/>
      <c r="U614" s="5733">
        <f t="shared" si="149"/>
        <v>0</v>
      </c>
      <c r="V614" s="5675"/>
      <c r="W614" s="5675"/>
      <c r="X614" s="5675"/>
      <c r="Y614" s="5675"/>
      <c r="Z614" s="5675"/>
      <c r="AA614" s="5675"/>
      <c r="AB614" s="5675"/>
      <c r="AC614" s="5675"/>
      <c r="AD614" s="5675"/>
      <c r="AE614" s="5675"/>
      <c r="AF614" s="5675"/>
      <c r="AG614" s="5598" t="s">
        <v>6155</v>
      </c>
      <c r="AH614" s="5570" t="s">
        <v>4245</v>
      </c>
      <c r="AI614" s="5601">
        <v>1</v>
      </c>
      <c r="AJ614" s="5601" t="s">
        <v>4189</v>
      </c>
      <c r="AK614" s="5788">
        <v>42795</v>
      </c>
      <c r="AL614" s="5788">
        <v>43098</v>
      </c>
      <c r="AM614" s="5655">
        <v>20000000</v>
      </c>
      <c r="AN614" s="5744">
        <v>0</v>
      </c>
      <c r="AO614" s="5574" t="s">
        <v>3944</v>
      </c>
    </row>
    <row r="615" spans="1:41" s="19" customFormat="1" ht="30" customHeight="1" x14ac:dyDescent="0.25">
      <c r="A615" s="5621" t="s">
        <v>4120</v>
      </c>
      <c r="B615" s="5619" t="s">
        <v>4210</v>
      </c>
      <c r="C615" s="5622" t="s">
        <v>4211</v>
      </c>
      <c r="D615" s="5569">
        <v>313</v>
      </c>
      <c r="E615" s="5597" t="s">
        <v>4691</v>
      </c>
      <c r="F615" s="5570" t="s">
        <v>4692</v>
      </c>
      <c r="G615" s="5591">
        <v>0</v>
      </c>
      <c r="H615" s="5591" t="s">
        <v>0</v>
      </c>
      <c r="I615" s="5591">
        <v>1</v>
      </c>
      <c r="J615" s="5672"/>
      <c r="K615" s="5661"/>
      <c r="L615" s="5673">
        <f t="shared" ref="L615" si="155">+M615+N615+O615+P615+Q615+R615+S615+T615</f>
        <v>0</v>
      </c>
      <c r="M615" s="5674"/>
      <c r="N615" s="5674"/>
      <c r="O615" s="5674"/>
      <c r="P615" s="5674"/>
      <c r="Q615" s="5674"/>
      <c r="R615" s="5674"/>
      <c r="S615" s="5674"/>
      <c r="T615" s="5674"/>
      <c r="U615" s="5733">
        <f t="shared" ref="U615:U616" si="156">SUM(V615:AC615)</f>
        <v>0</v>
      </c>
      <c r="V615" s="5675"/>
      <c r="W615" s="5675"/>
      <c r="X615" s="5675"/>
      <c r="Y615" s="5675"/>
      <c r="Z615" s="5675"/>
      <c r="AA615" s="5675"/>
      <c r="AB615" s="5675"/>
      <c r="AC615" s="5675"/>
      <c r="AD615" s="5675"/>
      <c r="AE615" s="5675"/>
      <c r="AF615" s="5675"/>
      <c r="AG615" s="5625" t="s">
        <v>4693</v>
      </c>
      <c r="AH615" s="5570" t="s">
        <v>4694</v>
      </c>
      <c r="AI615" s="5601">
        <v>1</v>
      </c>
      <c r="AJ615" s="5601">
        <v>1</v>
      </c>
      <c r="AK615" s="5788">
        <v>42887</v>
      </c>
      <c r="AL615" s="5788">
        <v>43100</v>
      </c>
      <c r="AM615" s="5655">
        <v>0</v>
      </c>
      <c r="AN615" s="5744">
        <v>0</v>
      </c>
      <c r="AO615" s="5574" t="s">
        <v>4457</v>
      </c>
    </row>
    <row r="616" spans="1:41" s="19" customFormat="1" ht="30" customHeight="1" x14ac:dyDescent="0.25">
      <c r="A616" s="5621" t="s">
        <v>4120</v>
      </c>
      <c r="B616" s="5619" t="s">
        <v>4210</v>
      </c>
      <c r="C616" s="5622" t="s">
        <v>4211</v>
      </c>
      <c r="D616" s="5569">
        <v>313</v>
      </c>
      <c r="E616" s="5597" t="s">
        <v>4695</v>
      </c>
      <c r="F616" s="5570" t="s">
        <v>4692</v>
      </c>
      <c r="G616" s="5591">
        <v>0</v>
      </c>
      <c r="H616" s="5591" t="s">
        <v>0</v>
      </c>
      <c r="I616" s="5591">
        <v>1</v>
      </c>
      <c r="J616" s="5672"/>
      <c r="K616" s="5661"/>
      <c r="L616" s="5677"/>
      <c r="M616" s="5674"/>
      <c r="N616" s="5674"/>
      <c r="O616" s="5674"/>
      <c r="P616" s="5674"/>
      <c r="Q616" s="5674"/>
      <c r="R616" s="5674"/>
      <c r="S616" s="5674"/>
      <c r="T616" s="5674"/>
      <c r="U616" s="5734">
        <f t="shared" si="156"/>
        <v>0</v>
      </c>
      <c r="V616" s="5675"/>
      <c r="W616" s="5675"/>
      <c r="X616" s="5675"/>
      <c r="Y616" s="5675"/>
      <c r="Z616" s="5675"/>
      <c r="AA616" s="5675"/>
      <c r="AB616" s="5675"/>
      <c r="AC616" s="5675"/>
      <c r="AD616" s="5675"/>
      <c r="AE616" s="5675"/>
      <c r="AF616" s="5675"/>
      <c r="AG616" s="5625" t="s">
        <v>4696</v>
      </c>
      <c r="AH616" s="5570" t="s">
        <v>4697</v>
      </c>
      <c r="AI616" s="5601">
        <v>1</v>
      </c>
      <c r="AJ616" s="5601">
        <v>1</v>
      </c>
      <c r="AK616" s="5788">
        <v>42917</v>
      </c>
      <c r="AL616" s="5788">
        <v>43100</v>
      </c>
      <c r="AM616" s="5655">
        <v>0</v>
      </c>
      <c r="AN616" s="5744">
        <v>0</v>
      </c>
      <c r="AO616" s="5574" t="s">
        <v>4457</v>
      </c>
    </row>
    <row r="617" spans="1:41" s="19" customFormat="1" ht="30" customHeight="1" x14ac:dyDescent="0.25">
      <c r="A617" s="5621" t="s">
        <v>4120</v>
      </c>
      <c r="B617" s="5619" t="s">
        <v>4246</v>
      </c>
      <c r="C617" s="5623" t="s">
        <v>4247</v>
      </c>
      <c r="D617" s="5569">
        <v>314</v>
      </c>
      <c r="E617" s="5597" t="s">
        <v>4248</v>
      </c>
      <c r="F617" s="5570" t="s">
        <v>4249</v>
      </c>
      <c r="G617" s="5648">
        <v>0</v>
      </c>
      <c r="H617" s="5648" t="s">
        <v>0</v>
      </c>
      <c r="I617" s="5648">
        <v>5000</v>
      </c>
      <c r="J617" s="5672">
        <v>1500</v>
      </c>
      <c r="K617" s="5661"/>
      <c r="L617" s="5673">
        <f t="shared" ref="L617:L620" si="157">+M617+N617+O617+P617+Q617+R617+S617+T617</f>
        <v>25608480</v>
      </c>
      <c r="M617" s="5646">
        <v>25608480</v>
      </c>
      <c r="N617" s="5646"/>
      <c r="O617" s="5646"/>
      <c r="P617" s="5646"/>
      <c r="Q617" s="5646"/>
      <c r="R617" s="5646"/>
      <c r="S617" s="5646"/>
      <c r="T617" s="5646"/>
      <c r="U617" s="5733">
        <f t="shared" si="149"/>
        <v>24997080</v>
      </c>
      <c r="V617" s="5701">
        <v>24997080</v>
      </c>
      <c r="W617" s="5701"/>
      <c r="X617" s="5701"/>
      <c r="Y617" s="5701"/>
      <c r="Z617" s="5701"/>
      <c r="AA617" s="5701"/>
      <c r="AB617" s="5701"/>
      <c r="AC617" s="5701"/>
      <c r="AD617" s="5675"/>
      <c r="AE617" s="5675"/>
      <c r="AF617" s="5675"/>
      <c r="AG617" s="5598" t="s">
        <v>4250</v>
      </c>
      <c r="AH617" s="5570" t="s">
        <v>6506</v>
      </c>
      <c r="AI617" s="5601">
        <v>3000</v>
      </c>
      <c r="AJ617" s="5601">
        <v>4806</v>
      </c>
      <c r="AK617" s="5788">
        <v>42794</v>
      </c>
      <c r="AL617" s="5788">
        <v>43087</v>
      </c>
      <c r="AM617" s="5655">
        <v>25608480</v>
      </c>
      <c r="AN617" s="5744">
        <v>24997080</v>
      </c>
      <c r="AO617" s="5574" t="s">
        <v>3944</v>
      </c>
    </row>
    <row r="618" spans="1:41" s="19" customFormat="1" ht="30" customHeight="1" x14ac:dyDescent="0.25">
      <c r="A618" s="5621" t="s">
        <v>4120</v>
      </c>
      <c r="B618" s="5619" t="s">
        <v>4251</v>
      </c>
      <c r="C618" s="5623" t="s">
        <v>4247</v>
      </c>
      <c r="D618" s="5569">
        <v>315</v>
      </c>
      <c r="E618" s="5597" t="s">
        <v>4252</v>
      </c>
      <c r="F618" s="5570" t="s">
        <v>4253</v>
      </c>
      <c r="G618" s="5648">
        <v>0</v>
      </c>
      <c r="H618" s="5648" t="s">
        <v>0</v>
      </c>
      <c r="I618" s="5648">
        <v>1</v>
      </c>
      <c r="J618" s="5672">
        <v>1</v>
      </c>
      <c r="K618" s="5661"/>
      <c r="L618" s="5673">
        <f t="shared" si="157"/>
        <v>50000000</v>
      </c>
      <c r="M618" s="5674">
        <v>50000000</v>
      </c>
      <c r="N618" s="5674"/>
      <c r="O618" s="5674"/>
      <c r="P618" s="5674"/>
      <c r="Q618" s="5674"/>
      <c r="R618" s="5674"/>
      <c r="S618" s="5674"/>
      <c r="T618" s="5674"/>
      <c r="U618" s="5733">
        <f t="shared" si="149"/>
        <v>49856000</v>
      </c>
      <c r="V618" s="5701">
        <v>49856000</v>
      </c>
      <c r="W618" s="5675"/>
      <c r="X618" s="5675"/>
      <c r="Y618" s="5675"/>
      <c r="Z618" s="5675"/>
      <c r="AA618" s="5675"/>
      <c r="AB618" s="5675"/>
      <c r="AC618" s="5675"/>
      <c r="AD618" s="5675"/>
      <c r="AE618" s="5675"/>
      <c r="AF618" s="5675"/>
      <c r="AG618" s="5598" t="s">
        <v>6157</v>
      </c>
      <c r="AH618" s="5570" t="s">
        <v>6158</v>
      </c>
      <c r="AI618" s="5601">
        <v>32</v>
      </c>
      <c r="AJ618" s="5601">
        <v>32</v>
      </c>
      <c r="AK618" s="5788">
        <v>42887</v>
      </c>
      <c r="AL618" s="5788">
        <v>42947</v>
      </c>
      <c r="AM618" s="5655">
        <v>50000000</v>
      </c>
      <c r="AN618" s="5741">
        <v>49856000</v>
      </c>
      <c r="AO618" s="5574" t="s">
        <v>3944</v>
      </c>
    </row>
    <row r="619" spans="1:41" s="19" customFormat="1" ht="30" customHeight="1" x14ac:dyDescent="0.25">
      <c r="A619" s="5621" t="s">
        <v>4120</v>
      </c>
      <c r="B619" s="5619" t="s">
        <v>4262</v>
      </c>
      <c r="C619" s="5623" t="s">
        <v>4247</v>
      </c>
      <c r="D619" s="5569">
        <v>316</v>
      </c>
      <c r="E619" s="5597" t="s">
        <v>4263</v>
      </c>
      <c r="F619" s="5570" t="s">
        <v>4264</v>
      </c>
      <c r="G619" s="5648">
        <v>0</v>
      </c>
      <c r="H619" s="5648" t="s">
        <v>0</v>
      </c>
      <c r="I619" s="5648">
        <v>5000</v>
      </c>
      <c r="J619" s="5672">
        <v>2900</v>
      </c>
      <c r="K619" s="5661"/>
      <c r="L619" s="5673">
        <f t="shared" si="157"/>
        <v>0</v>
      </c>
      <c r="M619" s="5674"/>
      <c r="N619" s="5674"/>
      <c r="O619" s="5674"/>
      <c r="P619" s="5674"/>
      <c r="Q619" s="5674"/>
      <c r="R619" s="5674"/>
      <c r="S619" s="5674"/>
      <c r="T619" s="5674"/>
      <c r="U619" s="5733">
        <f t="shared" ref="U619:U621" si="158">V619+W619+X619+Y619+Z619+AA619+AB619+AC619</f>
        <v>0</v>
      </c>
      <c r="V619" s="5675"/>
      <c r="W619" s="5675"/>
      <c r="X619" s="5675"/>
      <c r="Y619" s="5675"/>
      <c r="Z619" s="5675"/>
      <c r="AA619" s="5675"/>
      <c r="AB619" s="5675"/>
      <c r="AC619" s="5675"/>
      <c r="AD619" s="5675"/>
      <c r="AE619" s="5675"/>
      <c r="AF619" s="5675"/>
      <c r="AG619" s="5598" t="s">
        <v>4265</v>
      </c>
      <c r="AH619" s="5570" t="s">
        <v>4266</v>
      </c>
      <c r="AI619" s="5601">
        <v>2900</v>
      </c>
      <c r="AJ619" s="5601">
        <v>2305</v>
      </c>
      <c r="AK619" s="5788">
        <v>42794</v>
      </c>
      <c r="AL619" s="5788">
        <v>43087</v>
      </c>
      <c r="AM619" s="5655">
        <v>0</v>
      </c>
      <c r="AN619" s="5744">
        <v>0</v>
      </c>
      <c r="AO619" s="5574" t="s">
        <v>3944</v>
      </c>
    </row>
    <row r="620" spans="1:41" s="19" customFormat="1" ht="30" customHeight="1" x14ac:dyDescent="0.25">
      <c r="A620" s="5621" t="s">
        <v>4120</v>
      </c>
      <c r="B620" s="5619" t="s">
        <v>4267</v>
      </c>
      <c r="C620" s="5623" t="s">
        <v>4247</v>
      </c>
      <c r="D620" s="5569">
        <v>317</v>
      </c>
      <c r="E620" s="5597" t="s">
        <v>4268</v>
      </c>
      <c r="F620" s="5570" t="s">
        <v>4269</v>
      </c>
      <c r="G620" s="5648">
        <v>0</v>
      </c>
      <c r="H620" s="5648" t="s">
        <v>0</v>
      </c>
      <c r="I620" s="5648">
        <v>8</v>
      </c>
      <c r="J620" s="5672">
        <v>2</v>
      </c>
      <c r="K620" s="5661"/>
      <c r="L620" s="5673">
        <f t="shared" si="157"/>
        <v>282033334</v>
      </c>
      <c r="M620" s="5674">
        <v>282033334</v>
      </c>
      <c r="N620" s="5674"/>
      <c r="O620" s="5674"/>
      <c r="P620" s="5674"/>
      <c r="Q620" s="5674"/>
      <c r="R620" s="5674"/>
      <c r="S620" s="5674"/>
      <c r="T620" s="5674"/>
      <c r="U620" s="5733">
        <f t="shared" si="158"/>
        <v>249986780</v>
      </c>
      <c r="V620" s="5675">
        <v>249986780</v>
      </c>
      <c r="W620" s="5675"/>
      <c r="X620" s="5675"/>
      <c r="Y620" s="5675"/>
      <c r="Z620" s="5675"/>
      <c r="AA620" s="5675"/>
      <c r="AB620" s="5675"/>
      <c r="AC620" s="5675"/>
      <c r="AD620" s="5675"/>
      <c r="AE620" s="5675"/>
      <c r="AF620" s="5675"/>
      <c r="AG620" s="5598" t="s">
        <v>6159</v>
      </c>
      <c r="AH620" s="5570" t="s">
        <v>4272</v>
      </c>
      <c r="AI620" s="5601">
        <v>2</v>
      </c>
      <c r="AJ620" s="5601">
        <v>2</v>
      </c>
      <c r="AK620" s="5788">
        <v>43027</v>
      </c>
      <c r="AL620" s="5788">
        <v>43100</v>
      </c>
      <c r="AM620" s="5655">
        <v>79986780</v>
      </c>
      <c r="AN620" s="5744">
        <v>79986780</v>
      </c>
      <c r="AO620" s="5574" t="s">
        <v>3944</v>
      </c>
    </row>
    <row r="621" spans="1:41" s="19" customFormat="1" ht="30" customHeight="1" x14ac:dyDescent="0.25">
      <c r="A621" s="5621" t="s">
        <v>4120</v>
      </c>
      <c r="B621" s="5619" t="s">
        <v>4267</v>
      </c>
      <c r="C621" s="5623" t="s">
        <v>4247</v>
      </c>
      <c r="D621" s="5569">
        <v>317</v>
      </c>
      <c r="E621" s="5597" t="s">
        <v>4268</v>
      </c>
      <c r="F621" s="5570" t="s">
        <v>4269</v>
      </c>
      <c r="G621" s="5648">
        <v>0</v>
      </c>
      <c r="H621" s="5648" t="s">
        <v>0</v>
      </c>
      <c r="I621" s="5648">
        <v>8</v>
      </c>
      <c r="J621" s="5672">
        <v>2</v>
      </c>
      <c r="K621" s="5661"/>
      <c r="L621" s="5673"/>
      <c r="M621" s="5674"/>
      <c r="N621" s="5674"/>
      <c r="O621" s="5674"/>
      <c r="P621" s="5674"/>
      <c r="Q621" s="5674"/>
      <c r="R621" s="5674"/>
      <c r="S621" s="5674"/>
      <c r="T621" s="5674"/>
      <c r="U621" s="5733">
        <f t="shared" si="158"/>
        <v>0</v>
      </c>
      <c r="V621" s="5675"/>
      <c r="W621" s="5675"/>
      <c r="X621" s="5675"/>
      <c r="Y621" s="5675"/>
      <c r="Z621" s="5675"/>
      <c r="AA621" s="5675"/>
      <c r="AB621" s="5675"/>
      <c r="AC621" s="5675"/>
      <c r="AD621" s="5675"/>
      <c r="AE621" s="5675"/>
      <c r="AF621" s="5675"/>
      <c r="AG621" s="5625" t="s">
        <v>6160</v>
      </c>
      <c r="AH621" s="5570" t="s">
        <v>6507</v>
      </c>
      <c r="AI621" s="5601">
        <v>8000</v>
      </c>
      <c r="AJ621" s="5601">
        <v>8000</v>
      </c>
      <c r="AK621" s="5788">
        <v>43026</v>
      </c>
      <c r="AL621" s="5788">
        <v>43035</v>
      </c>
      <c r="AM621" s="5655">
        <v>202046554</v>
      </c>
      <c r="AN621" s="5744">
        <v>170000000</v>
      </c>
      <c r="AO621" s="5574" t="s">
        <v>3944</v>
      </c>
    </row>
    <row r="622" spans="1:41" s="19" customFormat="1" ht="30" customHeight="1" x14ac:dyDescent="0.25">
      <c r="A622" s="5621" t="s">
        <v>4120</v>
      </c>
      <c r="B622" s="5619" t="s">
        <v>4284</v>
      </c>
      <c r="C622" s="5623" t="s">
        <v>4247</v>
      </c>
      <c r="D622" s="5569">
        <v>318</v>
      </c>
      <c r="E622" s="5597" t="s">
        <v>6590</v>
      </c>
      <c r="F622" s="5570" t="s">
        <v>1725</v>
      </c>
      <c r="G622" s="5648">
        <v>0</v>
      </c>
      <c r="H622" s="5648" t="s">
        <v>0</v>
      </c>
      <c r="I622" s="5648">
        <v>1</v>
      </c>
      <c r="J622" s="5672">
        <v>0.25</v>
      </c>
      <c r="K622" s="5661"/>
      <c r="L622" s="5673"/>
      <c r="M622" s="5674"/>
      <c r="N622" s="5674"/>
      <c r="O622" s="5674"/>
      <c r="P622" s="5674"/>
      <c r="Q622" s="5674"/>
      <c r="R622" s="5674"/>
      <c r="S622" s="5674"/>
      <c r="T622" s="5674"/>
      <c r="U622" s="5733"/>
      <c r="V622" s="5675"/>
      <c r="W622" s="5675"/>
      <c r="X622" s="5675"/>
      <c r="Y622" s="5675"/>
      <c r="Z622" s="5675"/>
      <c r="AA622" s="5675"/>
      <c r="AB622" s="5675"/>
      <c r="AC622" s="5675"/>
      <c r="AD622" s="5675"/>
      <c r="AE622" s="5675"/>
      <c r="AF622" s="5675"/>
      <c r="AG622" s="5625" t="s">
        <v>6527</v>
      </c>
      <c r="AH622" s="5570" t="s">
        <v>2080</v>
      </c>
      <c r="AI622" s="5601">
        <v>100</v>
      </c>
      <c r="AJ622" s="5601">
        <v>100</v>
      </c>
      <c r="AK622" s="5788">
        <v>42870</v>
      </c>
      <c r="AL622" s="5788">
        <v>43084</v>
      </c>
      <c r="AM622" s="5655">
        <v>0</v>
      </c>
      <c r="AN622" s="5744">
        <v>0</v>
      </c>
      <c r="AO622" s="5574" t="s">
        <v>3944</v>
      </c>
    </row>
    <row r="623" spans="1:41" s="19" customFormat="1" ht="30" customHeight="1" x14ac:dyDescent="0.25">
      <c r="A623" s="5621" t="s">
        <v>4120</v>
      </c>
      <c r="B623" s="5619" t="s">
        <v>4286</v>
      </c>
      <c r="C623" s="5623" t="s">
        <v>4247</v>
      </c>
      <c r="D623" s="5569">
        <v>319</v>
      </c>
      <c r="E623" s="5597" t="s">
        <v>4702</v>
      </c>
      <c r="F623" s="5570" t="s">
        <v>4703</v>
      </c>
      <c r="G623" s="5591" t="s">
        <v>165</v>
      </c>
      <c r="H623" s="5591" t="s">
        <v>0</v>
      </c>
      <c r="I623" s="5611">
        <v>80</v>
      </c>
      <c r="J623" s="5699">
        <v>20</v>
      </c>
      <c r="K623" s="5661"/>
      <c r="L623" s="5673">
        <f t="shared" ref="L623" si="159">+M623+N623+O623+P623+Q623+R623+S623+T623</f>
        <v>266750000</v>
      </c>
      <c r="M623" s="5674">
        <v>266750000</v>
      </c>
      <c r="N623" s="5674"/>
      <c r="O623" s="5674"/>
      <c r="P623" s="5674"/>
      <c r="Q623" s="5674"/>
      <c r="R623" s="5674"/>
      <c r="S623" s="5674"/>
      <c r="T623" s="5674"/>
      <c r="U623" s="5733">
        <f t="shared" ref="U623:U634" si="160">SUM(V623:AC623)</f>
        <v>266750000</v>
      </c>
      <c r="V623" s="5675">
        <v>266750000</v>
      </c>
      <c r="W623" s="5675"/>
      <c r="X623" s="5675"/>
      <c r="Y623" s="5675"/>
      <c r="Z623" s="5675"/>
      <c r="AA623" s="5675"/>
      <c r="AB623" s="5675"/>
      <c r="AC623" s="5675"/>
      <c r="AD623" s="5779">
        <v>1399901</v>
      </c>
      <c r="AE623" s="5675"/>
      <c r="AF623" s="5675" t="s">
        <v>2594</v>
      </c>
      <c r="AG623" s="5600" t="s">
        <v>4707</v>
      </c>
      <c r="AH623" s="5579" t="s">
        <v>4708</v>
      </c>
      <c r="AI623" s="5601">
        <v>30</v>
      </c>
      <c r="AJ623" s="5601">
        <v>30</v>
      </c>
      <c r="AK623" s="5788">
        <v>42856</v>
      </c>
      <c r="AL623" s="5788">
        <v>43099</v>
      </c>
      <c r="AM623" s="5655">
        <v>45111009</v>
      </c>
      <c r="AN623" s="5744">
        <v>45111009</v>
      </c>
      <c r="AO623" s="5574" t="s">
        <v>4457</v>
      </c>
    </row>
    <row r="624" spans="1:41" s="19" customFormat="1" ht="30" customHeight="1" x14ac:dyDescent="0.25">
      <c r="A624" s="5621" t="s">
        <v>4120</v>
      </c>
      <c r="B624" s="5619" t="s">
        <v>4286</v>
      </c>
      <c r="C624" s="5623" t="s">
        <v>4247</v>
      </c>
      <c r="D624" s="5569">
        <v>319</v>
      </c>
      <c r="E624" s="5597" t="s">
        <v>4702</v>
      </c>
      <c r="F624" s="5570" t="s">
        <v>4703</v>
      </c>
      <c r="G624" s="5591" t="s">
        <v>165</v>
      </c>
      <c r="H624" s="5591" t="s">
        <v>0</v>
      </c>
      <c r="I624" s="5611">
        <v>80</v>
      </c>
      <c r="J624" s="5699">
        <v>20</v>
      </c>
      <c r="K624" s="5661"/>
      <c r="L624" s="5677"/>
      <c r="M624" s="5674"/>
      <c r="N624" s="5674"/>
      <c r="O624" s="5674"/>
      <c r="P624" s="5674"/>
      <c r="Q624" s="5674"/>
      <c r="R624" s="5674"/>
      <c r="S624" s="5674"/>
      <c r="T624" s="5674"/>
      <c r="U624" s="5734">
        <f t="shared" si="160"/>
        <v>0</v>
      </c>
      <c r="V624" s="5675"/>
      <c r="W624" s="5675"/>
      <c r="X624" s="5675"/>
      <c r="Y624" s="5675"/>
      <c r="Z624" s="5675"/>
      <c r="AA624" s="5675"/>
      <c r="AB624" s="5675"/>
      <c r="AC624" s="5675"/>
      <c r="AD624" s="5779">
        <v>1399901</v>
      </c>
      <c r="AE624" s="5675"/>
      <c r="AF624" s="5675" t="s">
        <v>2594</v>
      </c>
      <c r="AG624" s="5628" t="s">
        <v>4713</v>
      </c>
      <c r="AH624" s="5579" t="s">
        <v>4714</v>
      </c>
      <c r="AI624" s="5601">
        <v>4</v>
      </c>
      <c r="AJ624" s="5601">
        <v>4</v>
      </c>
      <c r="AK624" s="5788">
        <v>42856</v>
      </c>
      <c r="AL624" s="5788">
        <v>43099</v>
      </c>
      <c r="AM624" s="5655">
        <v>9081008</v>
      </c>
      <c r="AN624" s="5744">
        <v>9081008</v>
      </c>
      <c r="AO624" s="5574" t="s">
        <v>4457</v>
      </c>
    </row>
    <row r="625" spans="1:41" s="19" customFormat="1" ht="30" customHeight="1" x14ac:dyDescent="0.25">
      <c r="A625" s="5621" t="s">
        <v>4120</v>
      </c>
      <c r="B625" s="5619" t="s">
        <v>4286</v>
      </c>
      <c r="C625" s="5623" t="s">
        <v>4247</v>
      </c>
      <c r="D625" s="5569">
        <v>319</v>
      </c>
      <c r="E625" s="5597" t="s">
        <v>4702</v>
      </c>
      <c r="F625" s="5570" t="s">
        <v>4703</v>
      </c>
      <c r="G625" s="5591" t="s">
        <v>165</v>
      </c>
      <c r="H625" s="5591" t="s">
        <v>0</v>
      </c>
      <c r="I625" s="5611">
        <v>80</v>
      </c>
      <c r="J625" s="5699">
        <v>20</v>
      </c>
      <c r="K625" s="5661"/>
      <c r="L625" s="5677"/>
      <c r="M625" s="5674"/>
      <c r="N625" s="5674"/>
      <c r="O625" s="5674"/>
      <c r="P625" s="5674"/>
      <c r="Q625" s="5674"/>
      <c r="R625" s="5674"/>
      <c r="S625" s="5674"/>
      <c r="T625" s="5674"/>
      <c r="U625" s="5734">
        <f t="shared" si="160"/>
        <v>0</v>
      </c>
      <c r="V625" s="5675"/>
      <c r="W625" s="5675"/>
      <c r="X625" s="5675"/>
      <c r="Y625" s="5675"/>
      <c r="Z625" s="5675"/>
      <c r="AA625" s="5675"/>
      <c r="AB625" s="5675"/>
      <c r="AC625" s="5675"/>
      <c r="AD625" s="5779">
        <v>1399901</v>
      </c>
      <c r="AE625" s="5675"/>
      <c r="AF625" s="5675" t="s">
        <v>2594</v>
      </c>
      <c r="AG625" s="5628" t="s">
        <v>4715</v>
      </c>
      <c r="AH625" s="5579" t="s">
        <v>4716</v>
      </c>
      <c r="AI625" s="5601">
        <v>2</v>
      </c>
      <c r="AJ625" s="5601">
        <v>2</v>
      </c>
      <c r="AK625" s="5788">
        <v>42856</v>
      </c>
      <c r="AL625" s="5788">
        <v>43099</v>
      </c>
      <c r="AM625" s="5655">
        <v>8430828</v>
      </c>
      <c r="AN625" s="5744">
        <v>8430828</v>
      </c>
      <c r="AO625" s="5574" t="s">
        <v>4457</v>
      </c>
    </row>
    <row r="626" spans="1:41" s="19" customFormat="1" ht="30" customHeight="1" x14ac:dyDescent="0.25">
      <c r="A626" s="5621" t="s">
        <v>4120</v>
      </c>
      <c r="B626" s="5619" t="s">
        <v>4286</v>
      </c>
      <c r="C626" s="5623" t="s">
        <v>4247</v>
      </c>
      <c r="D626" s="5569">
        <v>319</v>
      </c>
      <c r="E626" s="5597" t="s">
        <v>4702</v>
      </c>
      <c r="F626" s="5570" t="s">
        <v>4703</v>
      </c>
      <c r="G626" s="5591" t="s">
        <v>165</v>
      </c>
      <c r="H626" s="5591" t="s">
        <v>0</v>
      </c>
      <c r="I626" s="5611">
        <v>80</v>
      </c>
      <c r="J626" s="5699">
        <v>20</v>
      </c>
      <c r="K626" s="5661"/>
      <c r="L626" s="5677"/>
      <c r="M626" s="5674"/>
      <c r="N626" s="5674"/>
      <c r="O626" s="5674"/>
      <c r="P626" s="5674"/>
      <c r="Q626" s="5674"/>
      <c r="R626" s="5674"/>
      <c r="S626" s="5674"/>
      <c r="T626" s="5674"/>
      <c r="U626" s="5734">
        <f t="shared" si="160"/>
        <v>0</v>
      </c>
      <c r="V626" s="5675"/>
      <c r="W626" s="5675"/>
      <c r="X626" s="5675"/>
      <c r="Y626" s="5675"/>
      <c r="Z626" s="5675"/>
      <c r="AA626" s="5675"/>
      <c r="AB626" s="5675"/>
      <c r="AC626" s="5675"/>
      <c r="AD626" s="5779">
        <v>1399901</v>
      </c>
      <c r="AE626" s="5675"/>
      <c r="AF626" s="5675" t="s">
        <v>2594</v>
      </c>
      <c r="AG626" s="5628" t="s">
        <v>4720</v>
      </c>
      <c r="AH626" s="5579" t="s">
        <v>4721</v>
      </c>
      <c r="AI626" s="5601">
        <v>15</v>
      </c>
      <c r="AJ626" s="5601">
        <v>15</v>
      </c>
      <c r="AK626" s="5788">
        <v>42856</v>
      </c>
      <c r="AL626" s="5788">
        <v>43099</v>
      </c>
      <c r="AM626" s="5655">
        <v>7361008</v>
      </c>
      <c r="AN626" s="5744">
        <v>7361008</v>
      </c>
      <c r="AO626" s="5574" t="s">
        <v>4457</v>
      </c>
    </row>
    <row r="627" spans="1:41" s="19" customFormat="1" ht="30" customHeight="1" x14ac:dyDescent="0.25">
      <c r="A627" s="5621" t="s">
        <v>4120</v>
      </c>
      <c r="B627" s="5619" t="s">
        <v>4286</v>
      </c>
      <c r="C627" s="5623" t="s">
        <v>4247</v>
      </c>
      <c r="D627" s="5569">
        <v>319</v>
      </c>
      <c r="E627" s="5597" t="s">
        <v>4702</v>
      </c>
      <c r="F627" s="5570" t="s">
        <v>4703</v>
      </c>
      <c r="G627" s="5591" t="s">
        <v>165</v>
      </c>
      <c r="H627" s="5591" t="s">
        <v>0</v>
      </c>
      <c r="I627" s="5611">
        <v>80</v>
      </c>
      <c r="J627" s="5699">
        <v>20</v>
      </c>
      <c r="K627" s="5661"/>
      <c r="L627" s="5677"/>
      <c r="M627" s="5674"/>
      <c r="N627" s="5674"/>
      <c r="O627" s="5674"/>
      <c r="P627" s="5674"/>
      <c r="Q627" s="5674"/>
      <c r="R627" s="5674"/>
      <c r="S627" s="5674"/>
      <c r="T627" s="5674"/>
      <c r="U627" s="5734">
        <f t="shared" si="160"/>
        <v>0</v>
      </c>
      <c r="V627" s="5675"/>
      <c r="W627" s="5675"/>
      <c r="X627" s="5675"/>
      <c r="Y627" s="5675"/>
      <c r="Z627" s="5675"/>
      <c r="AA627" s="5675"/>
      <c r="AB627" s="5675"/>
      <c r="AC627" s="5675"/>
      <c r="AD627" s="5779">
        <v>1399901</v>
      </c>
      <c r="AE627" s="5675"/>
      <c r="AF627" s="5675" t="s">
        <v>2594</v>
      </c>
      <c r="AG627" s="5628" t="s">
        <v>4722</v>
      </c>
      <c r="AH627" s="5579" t="s">
        <v>5500</v>
      </c>
      <c r="AI627" s="5601">
        <v>1</v>
      </c>
      <c r="AJ627" s="5601">
        <v>1</v>
      </c>
      <c r="AK627" s="5788">
        <v>42856</v>
      </c>
      <c r="AL627" s="5788">
        <v>43099</v>
      </c>
      <c r="AM627" s="5655">
        <v>7361008</v>
      </c>
      <c r="AN627" s="5744">
        <v>7361008</v>
      </c>
      <c r="AO627" s="5574" t="s">
        <v>4457</v>
      </c>
    </row>
    <row r="628" spans="1:41" s="19" customFormat="1" ht="30" customHeight="1" x14ac:dyDescent="0.25">
      <c r="A628" s="5621" t="s">
        <v>4120</v>
      </c>
      <c r="B628" s="5619" t="s">
        <v>4287</v>
      </c>
      <c r="C628" s="5623" t="s">
        <v>4247</v>
      </c>
      <c r="D628" s="5569">
        <v>319</v>
      </c>
      <c r="E628" s="5597" t="s">
        <v>4727</v>
      </c>
      <c r="F628" s="5570" t="s">
        <v>4703</v>
      </c>
      <c r="G628" s="5591" t="s">
        <v>165</v>
      </c>
      <c r="H628" s="5591" t="s">
        <v>0</v>
      </c>
      <c r="I628" s="5611">
        <v>80</v>
      </c>
      <c r="J628" s="5699">
        <v>20</v>
      </c>
      <c r="K628" s="5661"/>
      <c r="L628" s="5677"/>
      <c r="M628" s="5674"/>
      <c r="N628" s="5674"/>
      <c r="O628" s="5674"/>
      <c r="P628" s="5674"/>
      <c r="Q628" s="5674"/>
      <c r="R628" s="5674"/>
      <c r="S628" s="5674"/>
      <c r="T628" s="5674"/>
      <c r="U628" s="5734"/>
      <c r="V628" s="5675"/>
      <c r="W628" s="5675"/>
      <c r="X628" s="5675"/>
      <c r="Y628" s="5675"/>
      <c r="Z628" s="5675"/>
      <c r="AA628" s="5675"/>
      <c r="AB628" s="5675"/>
      <c r="AC628" s="5675"/>
      <c r="AD628" s="5779">
        <v>1399901</v>
      </c>
      <c r="AE628" s="5675"/>
      <c r="AF628" s="5675" t="s">
        <v>2594</v>
      </c>
      <c r="AG628" s="5628" t="s">
        <v>4728</v>
      </c>
      <c r="AH628" s="5579" t="s">
        <v>4729</v>
      </c>
      <c r="AI628" s="5601">
        <v>25</v>
      </c>
      <c r="AJ628" s="5601">
        <v>25</v>
      </c>
      <c r="AK628" s="5788">
        <v>42856</v>
      </c>
      <c r="AL628" s="5788">
        <v>43099</v>
      </c>
      <c r="AM628" s="5655">
        <v>8361008</v>
      </c>
      <c r="AN628" s="5744">
        <v>8361008</v>
      </c>
      <c r="AO628" s="5574" t="s">
        <v>4457</v>
      </c>
    </row>
    <row r="629" spans="1:41" s="19" customFormat="1" ht="30" customHeight="1" x14ac:dyDescent="0.25">
      <c r="A629" s="5621" t="s">
        <v>4120</v>
      </c>
      <c r="B629" s="5619" t="s">
        <v>4288</v>
      </c>
      <c r="C629" s="5623" t="s">
        <v>4247</v>
      </c>
      <c r="D629" s="5569">
        <v>319</v>
      </c>
      <c r="E629" s="5597" t="s">
        <v>4730</v>
      </c>
      <c r="F629" s="5570" t="s">
        <v>4703</v>
      </c>
      <c r="G629" s="5591" t="s">
        <v>165</v>
      </c>
      <c r="H629" s="5591" t="s">
        <v>0</v>
      </c>
      <c r="I629" s="5611">
        <v>80</v>
      </c>
      <c r="J629" s="5699">
        <v>20</v>
      </c>
      <c r="K629" s="5661"/>
      <c r="L629" s="5677"/>
      <c r="M629" s="5674"/>
      <c r="N629" s="5674"/>
      <c r="O629" s="5674"/>
      <c r="P629" s="5674"/>
      <c r="Q629" s="5674"/>
      <c r="R629" s="5674"/>
      <c r="S629" s="5674"/>
      <c r="T629" s="5674"/>
      <c r="U629" s="5734"/>
      <c r="V629" s="5675"/>
      <c r="W629" s="5675"/>
      <c r="X629" s="5675"/>
      <c r="Y629" s="5675"/>
      <c r="Z629" s="5675"/>
      <c r="AA629" s="5675"/>
      <c r="AB629" s="5675"/>
      <c r="AC629" s="5675"/>
      <c r="AD629" s="5779">
        <v>1399901</v>
      </c>
      <c r="AE629" s="5675"/>
      <c r="AF629" s="5675" t="s">
        <v>2594</v>
      </c>
      <c r="AG629" s="5628" t="s">
        <v>4731</v>
      </c>
      <c r="AH629" s="5579" t="s">
        <v>5500</v>
      </c>
      <c r="AI629" s="5601">
        <v>8</v>
      </c>
      <c r="AJ629" s="5601">
        <v>8</v>
      </c>
      <c r="AK629" s="5788">
        <v>42856</v>
      </c>
      <c r="AL629" s="5788">
        <v>43099</v>
      </c>
      <c r="AM629" s="5655">
        <v>7361008</v>
      </c>
      <c r="AN629" s="5744">
        <v>7361008</v>
      </c>
      <c r="AO629" s="5574" t="s">
        <v>4457</v>
      </c>
    </row>
    <row r="630" spans="1:41" s="19" customFormat="1" ht="30" customHeight="1" x14ac:dyDescent="0.25">
      <c r="A630" s="5621" t="s">
        <v>4120</v>
      </c>
      <c r="B630" s="5619" t="s">
        <v>4286</v>
      </c>
      <c r="C630" s="5623" t="s">
        <v>4247</v>
      </c>
      <c r="D630" s="5569">
        <v>319</v>
      </c>
      <c r="E630" s="5597" t="s">
        <v>4702</v>
      </c>
      <c r="F630" s="5570" t="s">
        <v>4703</v>
      </c>
      <c r="G630" s="5591" t="s">
        <v>165</v>
      </c>
      <c r="H630" s="5591" t="s">
        <v>0</v>
      </c>
      <c r="I630" s="5611">
        <v>80</v>
      </c>
      <c r="J630" s="5699">
        <v>20</v>
      </c>
      <c r="K630" s="5661"/>
      <c r="L630" s="5677"/>
      <c r="M630" s="5674"/>
      <c r="N630" s="5674"/>
      <c r="O630" s="5674"/>
      <c r="P630" s="5674"/>
      <c r="Q630" s="5674"/>
      <c r="R630" s="5674"/>
      <c r="S630" s="5674"/>
      <c r="T630" s="5674"/>
      <c r="U630" s="5734">
        <f t="shared" si="160"/>
        <v>0</v>
      </c>
      <c r="V630" s="5675"/>
      <c r="W630" s="5675"/>
      <c r="X630" s="5675"/>
      <c r="Y630" s="5675"/>
      <c r="Z630" s="5675"/>
      <c r="AA630" s="5675"/>
      <c r="AB630" s="5675"/>
      <c r="AC630" s="5675"/>
      <c r="AD630" s="5779">
        <v>1399901</v>
      </c>
      <c r="AE630" s="5675"/>
      <c r="AF630" s="5675" t="s">
        <v>2594</v>
      </c>
      <c r="AG630" s="5628" t="s">
        <v>4735</v>
      </c>
      <c r="AH630" s="5579" t="s">
        <v>6508</v>
      </c>
      <c r="AI630" s="5601">
        <v>180</v>
      </c>
      <c r="AJ630" s="5601">
        <v>180</v>
      </c>
      <c r="AK630" s="5788">
        <v>42856</v>
      </c>
      <c r="AL630" s="5788">
        <v>43099</v>
      </c>
      <c r="AM630" s="5655">
        <v>8361008</v>
      </c>
      <c r="AN630" s="5744">
        <v>8361008</v>
      </c>
      <c r="AO630" s="5574" t="s">
        <v>4457</v>
      </c>
    </row>
    <row r="631" spans="1:41" s="19" customFormat="1" ht="30" customHeight="1" x14ac:dyDescent="0.25">
      <c r="A631" s="5621" t="s">
        <v>4120</v>
      </c>
      <c r="B631" s="5619" t="s">
        <v>4286</v>
      </c>
      <c r="C631" s="5623" t="s">
        <v>4247</v>
      </c>
      <c r="D631" s="5569">
        <v>319</v>
      </c>
      <c r="E631" s="5597" t="s">
        <v>4702</v>
      </c>
      <c r="F631" s="5570" t="s">
        <v>4703</v>
      </c>
      <c r="G631" s="5591" t="s">
        <v>165</v>
      </c>
      <c r="H631" s="5591" t="s">
        <v>0</v>
      </c>
      <c r="I631" s="5611">
        <v>80</v>
      </c>
      <c r="J631" s="5699">
        <v>20</v>
      </c>
      <c r="K631" s="5661"/>
      <c r="L631" s="5677"/>
      <c r="M631" s="5674"/>
      <c r="N631" s="5674"/>
      <c r="O631" s="5674"/>
      <c r="P631" s="5674"/>
      <c r="Q631" s="5674"/>
      <c r="R631" s="5674"/>
      <c r="S631" s="5674"/>
      <c r="T631" s="5674"/>
      <c r="U631" s="5734">
        <f t="shared" ref="U631" si="161">SUM(V631:AC631)</f>
        <v>0</v>
      </c>
      <c r="V631" s="5675"/>
      <c r="W631" s="5675"/>
      <c r="X631" s="5675"/>
      <c r="Y631" s="5675"/>
      <c r="Z631" s="5675"/>
      <c r="AA631" s="5675"/>
      <c r="AB631" s="5675"/>
      <c r="AC631" s="5675"/>
      <c r="AD631" s="5779">
        <v>1399901</v>
      </c>
      <c r="AE631" s="5675"/>
      <c r="AF631" s="5675" t="s">
        <v>2594</v>
      </c>
      <c r="AG631" s="5628" t="s">
        <v>4737</v>
      </c>
      <c r="AH631" s="5579" t="s">
        <v>4738</v>
      </c>
      <c r="AI631" s="5601">
        <v>339</v>
      </c>
      <c r="AJ631" s="5601">
        <v>339</v>
      </c>
      <c r="AK631" s="5788">
        <v>42856</v>
      </c>
      <c r="AL631" s="5788">
        <v>43099</v>
      </c>
      <c r="AM631" s="5655">
        <v>8361008</v>
      </c>
      <c r="AN631" s="5744">
        <v>8361008</v>
      </c>
      <c r="AO631" s="5574" t="s">
        <v>4457</v>
      </c>
    </row>
    <row r="632" spans="1:41" s="19" customFormat="1" ht="30" customHeight="1" x14ac:dyDescent="0.25">
      <c r="A632" s="5621" t="s">
        <v>4120</v>
      </c>
      <c r="B632" s="5619" t="s">
        <v>4287</v>
      </c>
      <c r="C632" s="5623" t="s">
        <v>4247</v>
      </c>
      <c r="D632" s="5569">
        <v>319</v>
      </c>
      <c r="E632" s="5597" t="s">
        <v>4727</v>
      </c>
      <c r="F632" s="5570" t="s">
        <v>4703</v>
      </c>
      <c r="G632" s="5591" t="s">
        <v>165</v>
      </c>
      <c r="H632" s="5591" t="s">
        <v>0</v>
      </c>
      <c r="I632" s="5611">
        <v>80</v>
      </c>
      <c r="J632" s="5699">
        <v>20</v>
      </c>
      <c r="K632" s="5661"/>
      <c r="L632" s="5677"/>
      <c r="M632" s="5674"/>
      <c r="N632" s="5674"/>
      <c r="O632" s="5674"/>
      <c r="P632" s="5674"/>
      <c r="Q632" s="5674"/>
      <c r="R632" s="5674"/>
      <c r="S632" s="5674"/>
      <c r="T632" s="5674"/>
      <c r="U632" s="5734"/>
      <c r="V632" s="5675"/>
      <c r="W632" s="5675"/>
      <c r="X632" s="5675"/>
      <c r="Y632" s="5675"/>
      <c r="Z632" s="5675"/>
      <c r="AA632" s="5675"/>
      <c r="AB632" s="5675"/>
      <c r="AC632" s="5675"/>
      <c r="AD632" s="5779">
        <v>1399901</v>
      </c>
      <c r="AE632" s="5675"/>
      <c r="AF632" s="5675" t="s">
        <v>2594</v>
      </c>
      <c r="AG632" s="5628" t="s">
        <v>4743</v>
      </c>
      <c r="AH632" s="5579" t="s">
        <v>4744</v>
      </c>
      <c r="AI632" s="5601">
        <v>750</v>
      </c>
      <c r="AJ632" s="5601">
        <v>375</v>
      </c>
      <c r="AK632" s="5788">
        <v>42856</v>
      </c>
      <c r="AL632" s="5788">
        <v>43099</v>
      </c>
      <c r="AM632" s="5655">
        <v>148600099</v>
      </c>
      <c r="AN632" s="5744">
        <v>148600099</v>
      </c>
      <c r="AO632" s="5574" t="s">
        <v>4457</v>
      </c>
    </row>
    <row r="633" spans="1:41" s="19" customFormat="1" ht="30" customHeight="1" x14ac:dyDescent="0.25">
      <c r="A633" s="5621" t="s">
        <v>4120</v>
      </c>
      <c r="B633" s="5619" t="s">
        <v>4287</v>
      </c>
      <c r="C633" s="5623" t="s">
        <v>4247</v>
      </c>
      <c r="D633" s="5569">
        <v>319</v>
      </c>
      <c r="E633" s="5597" t="s">
        <v>4727</v>
      </c>
      <c r="F633" s="5570" t="s">
        <v>4703</v>
      </c>
      <c r="G633" s="5591" t="s">
        <v>165</v>
      </c>
      <c r="H633" s="5591" t="s">
        <v>0</v>
      </c>
      <c r="I633" s="5611">
        <v>80</v>
      </c>
      <c r="J633" s="5699">
        <v>20</v>
      </c>
      <c r="K633" s="5661"/>
      <c r="L633" s="5677"/>
      <c r="M633" s="5674"/>
      <c r="N633" s="5674"/>
      <c r="O633" s="5674"/>
      <c r="P633" s="5674"/>
      <c r="Q633" s="5674"/>
      <c r="R633" s="5674"/>
      <c r="S633" s="5674"/>
      <c r="T633" s="5674"/>
      <c r="U633" s="5734"/>
      <c r="V633" s="5675"/>
      <c r="W633" s="5675"/>
      <c r="X633" s="5675"/>
      <c r="Y633" s="5675"/>
      <c r="Z633" s="5675"/>
      <c r="AA633" s="5675"/>
      <c r="AB633" s="5675"/>
      <c r="AC633" s="5675"/>
      <c r="AD633" s="5779">
        <v>1399901</v>
      </c>
      <c r="AE633" s="5675"/>
      <c r="AF633" s="5675" t="s">
        <v>2594</v>
      </c>
      <c r="AG633" s="5628" t="s">
        <v>4746</v>
      </c>
      <c r="AH633" s="5579" t="s">
        <v>4747</v>
      </c>
      <c r="AI633" s="5601">
        <v>4</v>
      </c>
      <c r="AJ633" s="5601">
        <v>4</v>
      </c>
      <c r="AK633" s="5788">
        <v>42856</v>
      </c>
      <c r="AL633" s="5788">
        <v>43099</v>
      </c>
      <c r="AM633" s="5655">
        <v>8361008</v>
      </c>
      <c r="AN633" s="5744">
        <v>8361008</v>
      </c>
      <c r="AO633" s="5574" t="s">
        <v>4457</v>
      </c>
    </row>
    <row r="634" spans="1:41" s="19" customFormat="1" ht="30" customHeight="1" x14ac:dyDescent="0.25">
      <c r="A634" s="5621" t="s">
        <v>4120</v>
      </c>
      <c r="B634" s="5619" t="s">
        <v>4287</v>
      </c>
      <c r="C634" s="5623" t="s">
        <v>4247</v>
      </c>
      <c r="D634" s="5569">
        <v>320</v>
      </c>
      <c r="E634" s="5597" t="s">
        <v>4762</v>
      </c>
      <c r="F634" s="5570" t="s">
        <v>4291</v>
      </c>
      <c r="G634" s="5591" t="s">
        <v>165</v>
      </c>
      <c r="H634" s="5591" t="s">
        <v>0</v>
      </c>
      <c r="I634" s="5591">
        <v>1</v>
      </c>
      <c r="J634" s="5672">
        <v>0.33</v>
      </c>
      <c r="K634" s="5661"/>
      <c r="L634" s="5673">
        <f>+M634+N634+O634+P634+Q634+R634+S634+T634</f>
        <v>32250000</v>
      </c>
      <c r="M634" s="5674">
        <v>32250000</v>
      </c>
      <c r="N634" s="5674"/>
      <c r="O634" s="5674"/>
      <c r="P634" s="5674"/>
      <c r="Q634" s="5674"/>
      <c r="R634" s="5674"/>
      <c r="S634" s="5674"/>
      <c r="T634" s="5674"/>
      <c r="U634" s="5733">
        <f t="shared" si="160"/>
        <v>32250000</v>
      </c>
      <c r="V634" s="5701">
        <v>32250000</v>
      </c>
      <c r="W634" s="5675"/>
      <c r="X634" s="5675"/>
      <c r="Y634" s="5675"/>
      <c r="Z634" s="5675"/>
      <c r="AA634" s="5675"/>
      <c r="AB634" s="5675"/>
      <c r="AC634" s="5675"/>
      <c r="AD634" s="5779">
        <f>699951*2</f>
        <v>1399902</v>
      </c>
      <c r="AE634" s="5675"/>
      <c r="AF634" s="5675" t="s">
        <v>2594</v>
      </c>
      <c r="AG634" s="5628" t="s">
        <v>4763</v>
      </c>
      <c r="AH634" s="5579" t="s">
        <v>4764</v>
      </c>
      <c r="AI634" s="5601">
        <v>1</v>
      </c>
      <c r="AJ634" s="5601">
        <v>1</v>
      </c>
      <c r="AK634" s="5788">
        <v>42856</v>
      </c>
      <c r="AL634" s="5788">
        <v>43099</v>
      </c>
      <c r="AM634" s="5655">
        <v>32250000</v>
      </c>
      <c r="AN634" s="5744">
        <v>32250000</v>
      </c>
      <c r="AO634" s="5574" t="s">
        <v>4457</v>
      </c>
    </row>
    <row r="635" spans="1:41" s="19" customFormat="1" ht="30" customHeight="1" x14ac:dyDescent="0.25">
      <c r="A635" s="5621" t="s">
        <v>4120</v>
      </c>
      <c r="B635" s="5619" t="s">
        <v>4288</v>
      </c>
      <c r="C635" s="5623" t="s">
        <v>4247</v>
      </c>
      <c r="D635" s="5569">
        <v>321</v>
      </c>
      <c r="E635" s="5597" t="s">
        <v>4290</v>
      </c>
      <c r="F635" s="5570" t="s">
        <v>4291</v>
      </c>
      <c r="G635" s="5648" t="s">
        <v>165</v>
      </c>
      <c r="H635" s="5648" t="s">
        <v>0</v>
      </c>
      <c r="I635" s="5648">
        <v>1</v>
      </c>
      <c r="J635" s="5672">
        <v>0.25</v>
      </c>
      <c r="K635" s="5661"/>
      <c r="L635" s="5673">
        <f t="shared" ref="L635:L655" si="162">+M635+N635+O635+P635+Q635+R635+S635+T635</f>
        <v>6000000</v>
      </c>
      <c r="M635" s="5674">
        <v>6000000</v>
      </c>
      <c r="N635" s="5674"/>
      <c r="O635" s="5674"/>
      <c r="P635" s="5674"/>
      <c r="Q635" s="5674"/>
      <c r="R635" s="5674"/>
      <c r="S635" s="5674"/>
      <c r="T635" s="5674"/>
      <c r="U635" s="5733">
        <f t="shared" ref="U635:U651" si="163">V635+W635+X635+Y635+Z635+AA635+AB635+AC635</f>
        <v>3733333</v>
      </c>
      <c r="V635" s="5701">
        <v>3733333</v>
      </c>
      <c r="W635" s="5675"/>
      <c r="X635" s="5675"/>
      <c r="Y635" s="5675"/>
      <c r="Z635" s="5675"/>
      <c r="AA635" s="5675"/>
      <c r="AB635" s="5675"/>
      <c r="AC635" s="5675"/>
      <c r="AD635" s="5675"/>
      <c r="AE635" s="5675"/>
      <c r="AF635" s="5675"/>
      <c r="AG635" s="5570" t="s">
        <v>4292</v>
      </c>
      <c r="AH635" s="5570" t="s">
        <v>4293</v>
      </c>
      <c r="AI635" s="5601">
        <v>30</v>
      </c>
      <c r="AJ635" s="5601">
        <v>0</v>
      </c>
      <c r="AK635" s="5788">
        <v>42794</v>
      </c>
      <c r="AL635" s="5788">
        <v>43087</v>
      </c>
      <c r="AM635" s="5655">
        <v>6000000</v>
      </c>
      <c r="AN635" s="5744">
        <v>3733333</v>
      </c>
      <c r="AO635" s="5574" t="s">
        <v>3944</v>
      </c>
    </row>
    <row r="636" spans="1:41" s="19" customFormat="1" ht="30" customHeight="1" x14ac:dyDescent="0.25">
      <c r="A636" s="5621" t="s">
        <v>4120</v>
      </c>
      <c r="B636" s="5619" t="s">
        <v>4289</v>
      </c>
      <c r="C636" s="5623" t="s">
        <v>4247</v>
      </c>
      <c r="D636" s="5569">
        <v>322</v>
      </c>
      <c r="E636" s="5597" t="s">
        <v>4294</v>
      </c>
      <c r="F636" s="5570" t="s">
        <v>4295</v>
      </c>
      <c r="G636" s="5648" t="s">
        <v>165</v>
      </c>
      <c r="H636" s="5648" t="s">
        <v>0</v>
      </c>
      <c r="I636" s="5648">
        <v>1</v>
      </c>
      <c r="J636" s="5672">
        <v>0.33</v>
      </c>
      <c r="K636" s="5661"/>
      <c r="L636" s="5673">
        <f t="shared" si="162"/>
        <v>0</v>
      </c>
      <c r="M636" s="5674"/>
      <c r="N636" s="5674"/>
      <c r="O636" s="5674"/>
      <c r="P636" s="5674"/>
      <c r="Q636" s="5674"/>
      <c r="R636" s="5674"/>
      <c r="S636" s="5674"/>
      <c r="T636" s="5674"/>
      <c r="U636" s="5733">
        <f t="shared" si="163"/>
        <v>0</v>
      </c>
      <c r="V636" s="5675"/>
      <c r="W636" s="5675"/>
      <c r="X636" s="5675"/>
      <c r="Y636" s="5675"/>
      <c r="Z636" s="5675"/>
      <c r="AA636" s="5675"/>
      <c r="AB636" s="5675"/>
      <c r="AC636" s="5675"/>
      <c r="AD636" s="5675"/>
      <c r="AE636" s="5675"/>
      <c r="AF636" s="5675"/>
      <c r="AG636" s="5570" t="s">
        <v>6162</v>
      </c>
      <c r="AH636" s="5570" t="s">
        <v>4296</v>
      </c>
      <c r="AI636" s="5601">
        <v>1</v>
      </c>
      <c r="AJ636" s="5601">
        <v>0.4</v>
      </c>
      <c r="AK636" s="5788">
        <v>42794</v>
      </c>
      <c r="AL636" s="5788">
        <v>43087</v>
      </c>
      <c r="AM636" s="5655">
        <v>0</v>
      </c>
      <c r="AN636" s="5744">
        <v>0</v>
      </c>
      <c r="AO636" s="5574" t="s">
        <v>3944</v>
      </c>
    </row>
    <row r="637" spans="1:41" s="19" customFormat="1" ht="30" customHeight="1" x14ac:dyDescent="0.25">
      <c r="A637" s="5621" t="s">
        <v>4120</v>
      </c>
      <c r="B637" s="5622" t="s">
        <v>4297</v>
      </c>
      <c r="C637" s="5622" t="s">
        <v>4298</v>
      </c>
      <c r="D637" s="5569">
        <v>323</v>
      </c>
      <c r="E637" s="5597" t="s">
        <v>4299</v>
      </c>
      <c r="F637" s="5570" t="s">
        <v>4269</v>
      </c>
      <c r="G637" s="5648">
        <v>0</v>
      </c>
      <c r="H637" s="5648" t="s">
        <v>0</v>
      </c>
      <c r="I637" s="5648">
        <v>8</v>
      </c>
      <c r="J637" s="5672">
        <v>4</v>
      </c>
      <c r="K637" s="5661"/>
      <c r="L637" s="5673">
        <f t="shared" si="162"/>
        <v>0</v>
      </c>
      <c r="M637" s="5674"/>
      <c r="N637" s="5698"/>
      <c r="O637" s="5674"/>
      <c r="P637" s="5674"/>
      <c r="Q637" s="5674"/>
      <c r="R637" s="5674"/>
      <c r="S637" s="5674"/>
      <c r="T637" s="5674"/>
      <c r="U637" s="5733">
        <f t="shared" si="163"/>
        <v>0</v>
      </c>
      <c r="V637" s="5675"/>
      <c r="W637" s="5675"/>
      <c r="X637" s="5675"/>
      <c r="Y637" s="5675"/>
      <c r="Z637" s="5675"/>
      <c r="AA637" s="5675"/>
      <c r="AB637" s="5675"/>
      <c r="AC637" s="5675"/>
      <c r="AD637" s="5675"/>
      <c r="AE637" s="5675"/>
      <c r="AF637" s="5675"/>
      <c r="AG637" s="5598" t="s">
        <v>6163</v>
      </c>
      <c r="AH637" s="5570" t="s">
        <v>4196</v>
      </c>
      <c r="AI637" s="5601">
        <v>4</v>
      </c>
      <c r="AJ637" s="5601">
        <v>0</v>
      </c>
      <c r="AK637" s="5788">
        <v>42794</v>
      </c>
      <c r="AL637" s="5788">
        <v>43087</v>
      </c>
      <c r="AM637" s="5655">
        <v>0</v>
      </c>
      <c r="AN637" s="5744">
        <v>0</v>
      </c>
      <c r="AO637" s="5574" t="s">
        <v>3944</v>
      </c>
    </row>
    <row r="638" spans="1:41" s="19" customFormat="1" ht="30" customHeight="1" x14ac:dyDescent="0.25">
      <c r="A638" s="5621" t="s">
        <v>4120</v>
      </c>
      <c r="B638" s="5622" t="s">
        <v>4297</v>
      </c>
      <c r="C638" s="5622" t="s">
        <v>4298</v>
      </c>
      <c r="D638" s="5569">
        <v>324</v>
      </c>
      <c r="E638" s="5597" t="s">
        <v>4300</v>
      </c>
      <c r="F638" s="5570" t="s">
        <v>619</v>
      </c>
      <c r="G638" s="5648">
        <v>0</v>
      </c>
      <c r="H638" s="5648" t="s">
        <v>0</v>
      </c>
      <c r="I638" s="5648">
        <v>4</v>
      </c>
      <c r="J638" s="5672">
        <v>2</v>
      </c>
      <c r="K638" s="5661"/>
      <c r="L638" s="5673">
        <f t="shared" si="162"/>
        <v>14936000</v>
      </c>
      <c r="M638" s="5674">
        <v>14936000</v>
      </c>
      <c r="N638" s="5698"/>
      <c r="O638" s="5674"/>
      <c r="P638" s="5674"/>
      <c r="Q638" s="5674"/>
      <c r="R638" s="5674"/>
      <c r="S638" s="5674"/>
      <c r="T638" s="5674"/>
      <c r="U638" s="5733">
        <f t="shared" si="163"/>
        <v>9762279</v>
      </c>
      <c r="V638" s="5701">
        <v>9762279</v>
      </c>
      <c r="W638" s="5675"/>
      <c r="X638" s="5675"/>
      <c r="Y638" s="5675"/>
      <c r="Z638" s="5675"/>
      <c r="AA638" s="5675"/>
      <c r="AB638" s="5675"/>
      <c r="AC638" s="5675"/>
      <c r="AD638" s="5675"/>
      <c r="AE638" s="5675"/>
      <c r="AF638" s="5675"/>
      <c r="AG638" s="5598" t="s">
        <v>6164</v>
      </c>
      <c r="AH638" s="5570" t="s">
        <v>4039</v>
      </c>
      <c r="AI638" s="5601">
        <v>2</v>
      </c>
      <c r="AJ638" s="5601">
        <v>0</v>
      </c>
      <c r="AK638" s="5788">
        <v>42794</v>
      </c>
      <c r="AL638" s="5791">
        <v>42778</v>
      </c>
      <c r="AM638" s="5655">
        <v>10000000</v>
      </c>
      <c r="AN638" s="5741">
        <v>9762279</v>
      </c>
      <c r="AO638" s="5574" t="s">
        <v>3944</v>
      </c>
    </row>
    <row r="639" spans="1:41" s="19" customFormat="1" ht="30" customHeight="1" x14ac:dyDescent="0.25">
      <c r="A639" s="5621" t="s">
        <v>4120</v>
      </c>
      <c r="B639" s="5622" t="s">
        <v>4297</v>
      </c>
      <c r="C639" s="5622" t="s">
        <v>4298</v>
      </c>
      <c r="D639" s="5569">
        <v>324</v>
      </c>
      <c r="E639" s="5597" t="s">
        <v>4300</v>
      </c>
      <c r="F639" s="5570" t="s">
        <v>619</v>
      </c>
      <c r="G639" s="5648">
        <v>0</v>
      </c>
      <c r="H639" s="5648" t="s">
        <v>0</v>
      </c>
      <c r="I639" s="5648">
        <v>4</v>
      </c>
      <c r="J639" s="5672">
        <v>2</v>
      </c>
      <c r="K639" s="5661"/>
      <c r="L639" s="5673"/>
      <c r="M639" s="5674"/>
      <c r="N639" s="5674"/>
      <c r="O639" s="5674"/>
      <c r="P639" s="5674"/>
      <c r="Q639" s="5674"/>
      <c r="R639" s="5674"/>
      <c r="S639" s="5674"/>
      <c r="T639" s="5674"/>
      <c r="U639" s="5733">
        <f t="shared" si="163"/>
        <v>0</v>
      </c>
      <c r="V639" s="5675"/>
      <c r="W639" s="5675"/>
      <c r="X639" s="5675"/>
      <c r="Y639" s="5675"/>
      <c r="Z639" s="5675"/>
      <c r="AA639" s="5675"/>
      <c r="AB639" s="5675"/>
      <c r="AC639" s="5675"/>
      <c r="AD639" s="5675"/>
      <c r="AE639" s="5675"/>
      <c r="AF639" s="5675"/>
      <c r="AG639" s="5594" t="s">
        <v>6165</v>
      </c>
      <c r="AH639" s="5598" t="s">
        <v>6166</v>
      </c>
      <c r="AI639" s="5601">
        <v>20</v>
      </c>
      <c r="AJ639" s="5601">
        <v>0</v>
      </c>
      <c r="AK639" s="5789">
        <v>42902</v>
      </c>
      <c r="AL639" s="5789">
        <v>43055</v>
      </c>
      <c r="AM639" s="5655">
        <v>4936000</v>
      </c>
      <c r="AN639" s="5744">
        <v>0</v>
      </c>
      <c r="AO639" s="5574" t="s">
        <v>3944</v>
      </c>
    </row>
    <row r="640" spans="1:41" s="19" customFormat="1" ht="30" customHeight="1" x14ac:dyDescent="0.25">
      <c r="A640" s="5621" t="s">
        <v>4120</v>
      </c>
      <c r="B640" s="5622" t="s">
        <v>4297</v>
      </c>
      <c r="C640" s="5622" t="s">
        <v>4298</v>
      </c>
      <c r="D640" s="5569">
        <v>325</v>
      </c>
      <c r="E640" s="5597" t="s">
        <v>4305</v>
      </c>
      <c r="F640" s="5570" t="s">
        <v>4306</v>
      </c>
      <c r="G640" s="5648">
        <v>0</v>
      </c>
      <c r="H640" s="5648" t="s">
        <v>0</v>
      </c>
      <c r="I640" s="5648">
        <v>2</v>
      </c>
      <c r="J640" s="5672">
        <v>1</v>
      </c>
      <c r="K640" s="5661"/>
      <c r="L640" s="5673">
        <f t="shared" si="162"/>
        <v>0</v>
      </c>
      <c r="M640" s="5674"/>
      <c r="N640" s="5698"/>
      <c r="O640" s="5674"/>
      <c r="P640" s="5674"/>
      <c r="Q640" s="5674"/>
      <c r="R640" s="5674"/>
      <c r="S640" s="5674"/>
      <c r="T640" s="5674"/>
      <c r="U640" s="5733">
        <f t="shared" si="163"/>
        <v>0</v>
      </c>
      <c r="V640" s="5675"/>
      <c r="W640" s="5675"/>
      <c r="X640" s="5675"/>
      <c r="Y640" s="5675"/>
      <c r="Z640" s="5675"/>
      <c r="AA640" s="5675"/>
      <c r="AB640" s="5675"/>
      <c r="AC640" s="5675"/>
      <c r="AD640" s="5675"/>
      <c r="AE640" s="5675"/>
      <c r="AF640" s="5675"/>
      <c r="AG640" s="5598" t="s">
        <v>6167</v>
      </c>
      <c r="AH640" s="5570" t="s">
        <v>6509</v>
      </c>
      <c r="AI640" s="5601">
        <v>1</v>
      </c>
      <c r="AJ640" s="5601">
        <v>0</v>
      </c>
      <c r="AK640" s="5788">
        <v>42887</v>
      </c>
      <c r="AL640" s="5791">
        <v>43039</v>
      </c>
      <c r="AM640" s="5655">
        <v>0</v>
      </c>
      <c r="AN640" s="5744">
        <v>0</v>
      </c>
      <c r="AO640" s="5574" t="s">
        <v>3944</v>
      </c>
    </row>
    <row r="641" spans="1:41" s="19" customFormat="1" ht="30" customHeight="1" x14ac:dyDescent="0.25">
      <c r="A641" s="5621" t="s">
        <v>4120</v>
      </c>
      <c r="B641" s="5622" t="s">
        <v>4297</v>
      </c>
      <c r="C641" s="5622" t="s">
        <v>4298</v>
      </c>
      <c r="D641" s="5569">
        <v>326</v>
      </c>
      <c r="E641" s="5597" t="s">
        <v>4308</v>
      </c>
      <c r="F641" s="5570" t="s">
        <v>4309</v>
      </c>
      <c r="G641" s="5648">
        <v>4700</v>
      </c>
      <c r="H641" s="5648" t="s">
        <v>1</v>
      </c>
      <c r="I641" s="5648">
        <v>10000</v>
      </c>
      <c r="J641" s="5672">
        <v>10000</v>
      </c>
      <c r="K641" s="5661"/>
      <c r="L641" s="5673">
        <f t="shared" si="162"/>
        <v>24700000</v>
      </c>
      <c r="M641" s="5674">
        <v>24700000</v>
      </c>
      <c r="N641" s="5698"/>
      <c r="O641" s="5674"/>
      <c r="P641" s="5674"/>
      <c r="Q641" s="5674"/>
      <c r="R641" s="5674"/>
      <c r="S641" s="5674"/>
      <c r="T641" s="5674"/>
      <c r="U641" s="5733">
        <f t="shared" si="163"/>
        <v>22647806</v>
      </c>
      <c r="V641" s="5701">
        <v>22647806</v>
      </c>
      <c r="W641" s="5675"/>
      <c r="X641" s="5675"/>
      <c r="Y641" s="5675"/>
      <c r="Z641" s="5675"/>
      <c r="AA641" s="5675"/>
      <c r="AB641" s="5675"/>
      <c r="AC641" s="5675"/>
      <c r="AD641" s="5675"/>
      <c r="AE641" s="5675"/>
      <c r="AF641" s="5675"/>
      <c r="AG641" s="5598" t="s">
        <v>6168</v>
      </c>
      <c r="AH641" s="5570" t="s">
        <v>6510</v>
      </c>
      <c r="AI641" s="5601">
        <v>10000</v>
      </c>
      <c r="AJ641" s="5601">
        <v>7616</v>
      </c>
      <c r="AK641" s="5788">
        <v>42794</v>
      </c>
      <c r="AL641" s="5791">
        <v>43087</v>
      </c>
      <c r="AM641" s="5655">
        <v>22647806</v>
      </c>
      <c r="AN641" s="5741">
        <v>22647806</v>
      </c>
      <c r="AO641" s="5574" t="s">
        <v>3944</v>
      </c>
    </row>
    <row r="642" spans="1:41" s="19" customFormat="1" ht="30" customHeight="1" x14ac:dyDescent="0.25">
      <c r="A642" s="5621" t="s">
        <v>4120</v>
      </c>
      <c r="B642" s="5622" t="s">
        <v>4297</v>
      </c>
      <c r="C642" s="5622" t="s">
        <v>4298</v>
      </c>
      <c r="D642" s="5569">
        <v>326</v>
      </c>
      <c r="E642" s="5597" t="s">
        <v>4308</v>
      </c>
      <c r="F642" s="5570" t="s">
        <v>4309</v>
      </c>
      <c r="G642" s="5648">
        <v>4700</v>
      </c>
      <c r="H642" s="5648" t="s">
        <v>1</v>
      </c>
      <c r="I642" s="5648">
        <v>10000</v>
      </c>
      <c r="J642" s="5672">
        <v>10000</v>
      </c>
      <c r="K642" s="5661"/>
      <c r="L642" s="5673"/>
      <c r="M642" s="5674"/>
      <c r="N642" s="5674"/>
      <c r="O642" s="5674"/>
      <c r="P642" s="5674"/>
      <c r="Q642" s="5674"/>
      <c r="R642" s="5674"/>
      <c r="S642" s="5674"/>
      <c r="T642" s="5674"/>
      <c r="U642" s="5733">
        <f t="shared" si="163"/>
        <v>0</v>
      </c>
      <c r="V642" s="5675"/>
      <c r="W642" s="5675"/>
      <c r="X642" s="5675"/>
      <c r="Y642" s="5675"/>
      <c r="Z642" s="5675"/>
      <c r="AA642" s="5675"/>
      <c r="AB642" s="5675"/>
      <c r="AC642" s="5675"/>
      <c r="AD642" s="5675"/>
      <c r="AE642" s="5675"/>
      <c r="AF642" s="5675"/>
      <c r="AG642" s="5598" t="s">
        <v>6169</v>
      </c>
      <c r="AH642" s="5570" t="s">
        <v>2080</v>
      </c>
      <c r="AI642" s="5601">
        <v>100</v>
      </c>
      <c r="AJ642" s="5601">
        <v>50</v>
      </c>
      <c r="AK642" s="5788">
        <v>42781</v>
      </c>
      <c r="AL642" s="5788">
        <v>43084</v>
      </c>
      <c r="AM642" s="5655">
        <v>2052194</v>
      </c>
      <c r="AN642" s="5744">
        <v>0</v>
      </c>
      <c r="AO642" s="5574" t="s">
        <v>3944</v>
      </c>
    </row>
    <row r="643" spans="1:41" s="19" customFormat="1" ht="30" customHeight="1" x14ac:dyDescent="0.25">
      <c r="A643" s="5621" t="s">
        <v>4120</v>
      </c>
      <c r="B643" s="5619" t="s">
        <v>4319</v>
      </c>
      <c r="C643" s="5623" t="s">
        <v>4320</v>
      </c>
      <c r="D643" s="5569">
        <v>327</v>
      </c>
      <c r="E643" s="5597" t="s">
        <v>4321</v>
      </c>
      <c r="F643" s="5570" t="s">
        <v>4322</v>
      </c>
      <c r="G643" s="5648">
        <v>0</v>
      </c>
      <c r="H643" s="5648" t="s">
        <v>0</v>
      </c>
      <c r="I643" s="5648">
        <v>1</v>
      </c>
      <c r="J643" s="5672">
        <v>1</v>
      </c>
      <c r="K643" s="5661"/>
      <c r="L643" s="5673">
        <f t="shared" si="162"/>
        <v>0</v>
      </c>
      <c r="M643" s="5674"/>
      <c r="N643" s="5698"/>
      <c r="O643" s="5674"/>
      <c r="P643" s="5674"/>
      <c r="Q643" s="5674"/>
      <c r="R643" s="5674"/>
      <c r="S643" s="5674"/>
      <c r="T643" s="5674"/>
      <c r="U643" s="5733">
        <f t="shared" si="163"/>
        <v>0</v>
      </c>
      <c r="V643" s="5675"/>
      <c r="W643" s="5675"/>
      <c r="X643" s="5675"/>
      <c r="Y643" s="5675"/>
      <c r="Z643" s="5675"/>
      <c r="AA643" s="5675"/>
      <c r="AB643" s="5675"/>
      <c r="AC643" s="5675"/>
      <c r="AD643" s="5675"/>
      <c r="AE643" s="5675"/>
      <c r="AF643" s="5675"/>
      <c r="AG643" s="5598" t="s">
        <v>4324</v>
      </c>
      <c r="AH643" s="5570" t="s">
        <v>4325</v>
      </c>
      <c r="AI643" s="5601">
        <v>1</v>
      </c>
      <c r="AJ643" s="5601">
        <v>0.9</v>
      </c>
      <c r="AK643" s="5788">
        <v>42887</v>
      </c>
      <c r="AL643" s="5791">
        <v>42978</v>
      </c>
      <c r="AM643" s="5655">
        <v>0</v>
      </c>
      <c r="AN643" s="5744">
        <v>0</v>
      </c>
      <c r="AO643" s="5574" t="s">
        <v>3944</v>
      </c>
    </row>
    <row r="644" spans="1:41" s="19" customFormat="1" ht="30" customHeight="1" x14ac:dyDescent="0.25">
      <c r="A644" s="5621" t="s">
        <v>4120</v>
      </c>
      <c r="B644" s="5619" t="s">
        <v>4319</v>
      </c>
      <c r="C644" s="5623" t="s">
        <v>4320</v>
      </c>
      <c r="D644" s="5569">
        <v>328</v>
      </c>
      <c r="E644" s="5597" t="s">
        <v>4326</v>
      </c>
      <c r="F644" s="5570" t="s">
        <v>4327</v>
      </c>
      <c r="G644" s="5648">
        <v>0</v>
      </c>
      <c r="H644" s="5648" t="s">
        <v>0</v>
      </c>
      <c r="I644" s="5648">
        <v>1</v>
      </c>
      <c r="J644" s="5672">
        <v>0.25</v>
      </c>
      <c r="K644" s="5661"/>
      <c r="L644" s="5673">
        <f t="shared" si="162"/>
        <v>50000000</v>
      </c>
      <c r="M644" s="5674">
        <v>50000000</v>
      </c>
      <c r="N644" s="5698"/>
      <c r="O644" s="5674"/>
      <c r="P644" s="5674"/>
      <c r="Q644" s="5674"/>
      <c r="R644" s="5674"/>
      <c r="S644" s="5674"/>
      <c r="T644" s="5674"/>
      <c r="U644" s="5733">
        <f t="shared" si="163"/>
        <v>50000000</v>
      </c>
      <c r="V644" s="5675">
        <v>50000000</v>
      </c>
      <c r="W644" s="5675"/>
      <c r="X644" s="5675"/>
      <c r="Y644" s="5675"/>
      <c r="Z644" s="5675"/>
      <c r="AA644" s="5675"/>
      <c r="AB644" s="5675"/>
      <c r="AC644" s="5675"/>
      <c r="AD644" s="5675"/>
      <c r="AE644" s="5675"/>
      <c r="AF644" s="5675"/>
      <c r="AG644" s="5612" t="s">
        <v>4330</v>
      </c>
      <c r="AH644" s="5598" t="s">
        <v>4130</v>
      </c>
      <c r="AI644" s="5601">
        <v>1</v>
      </c>
      <c r="AJ644" s="5601">
        <v>1</v>
      </c>
      <c r="AK644" s="5788">
        <v>42885</v>
      </c>
      <c r="AL644" s="5791">
        <v>42947</v>
      </c>
      <c r="AM644" s="5655">
        <v>50000000</v>
      </c>
      <c r="AN644" s="5744">
        <v>50000000</v>
      </c>
      <c r="AO644" s="5574" t="s">
        <v>3944</v>
      </c>
    </row>
    <row r="645" spans="1:41" s="19" customFormat="1" ht="30" customHeight="1" x14ac:dyDescent="0.25">
      <c r="A645" s="5621" t="s">
        <v>4120</v>
      </c>
      <c r="B645" s="5619" t="s">
        <v>4319</v>
      </c>
      <c r="C645" s="5623" t="s">
        <v>4320</v>
      </c>
      <c r="D645" s="5569">
        <v>329</v>
      </c>
      <c r="E645" s="5597" t="s">
        <v>4342</v>
      </c>
      <c r="F645" s="5570" t="s">
        <v>4343</v>
      </c>
      <c r="G645" s="5648">
        <v>0</v>
      </c>
      <c r="H645" s="5648" t="s">
        <v>0</v>
      </c>
      <c r="I645" s="5648">
        <v>1</v>
      </c>
      <c r="J645" s="5672">
        <v>0.25</v>
      </c>
      <c r="K645" s="5661"/>
      <c r="L645" s="5673">
        <f t="shared" si="162"/>
        <v>20000000</v>
      </c>
      <c r="M645" s="5674">
        <v>20000000</v>
      </c>
      <c r="N645" s="5698"/>
      <c r="O645" s="5674"/>
      <c r="P645" s="5674"/>
      <c r="Q645" s="5674"/>
      <c r="R645" s="5674"/>
      <c r="S645" s="5674"/>
      <c r="T645" s="5674"/>
      <c r="U645" s="5733">
        <f t="shared" si="163"/>
        <v>16000000</v>
      </c>
      <c r="V645" s="5675">
        <v>16000000</v>
      </c>
      <c r="W645" s="5675"/>
      <c r="X645" s="5675"/>
      <c r="Y645" s="5675"/>
      <c r="Z645" s="5675"/>
      <c r="AA645" s="5675"/>
      <c r="AB645" s="5675"/>
      <c r="AC645" s="5675"/>
      <c r="AD645" s="5675"/>
      <c r="AE645" s="5675"/>
      <c r="AF645" s="5675"/>
      <c r="AG645" s="5598" t="s">
        <v>4345</v>
      </c>
      <c r="AH645" s="5570" t="s">
        <v>4346</v>
      </c>
      <c r="AI645" s="5601">
        <v>1</v>
      </c>
      <c r="AJ645" s="5601">
        <v>1</v>
      </c>
      <c r="AK645" s="5788">
        <v>42794</v>
      </c>
      <c r="AL645" s="5791">
        <v>43087</v>
      </c>
      <c r="AM645" s="5655">
        <v>20000000</v>
      </c>
      <c r="AN645" s="5741">
        <v>16000000</v>
      </c>
      <c r="AO645" s="5574" t="s">
        <v>3944</v>
      </c>
    </row>
    <row r="646" spans="1:41" s="19" customFormat="1" ht="30" customHeight="1" x14ac:dyDescent="0.25">
      <c r="A646" s="5621" t="s">
        <v>4120</v>
      </c>
      <c r="B646" s="5619" t="s">
        <v>4319</v>
      </c>
      <c r="C646" s="5623" t="s">
        <v>4320</v>
      </c>
      <c r="D646" s="5569">
        <v>330</v>
      </c>
      <c r="E646" s="5597" t="s">
        <v>4351</v>
      </c>
      <c r="F646" s="5570" t="s">
        <v>4352</v>
      </c>
      <c r="G646" s="5648">
        <v>0</v>
      </c>
      <c r="H646" s="5648" t="s">
        <v>1</v>
      </c>
      <c r="I646" s="5648">
        <v>32</v>
      </c>
      <c r="J646" s="5672">
        <v>32</v>
      </c>
      <c r="K646" s="5661"/>
      <c r="L646" s="5673">
        <f t="shared" si="162"/>
        <v>231764000</v>
      </c>
      <c r="M646" s="5674">
        <v>231764000</v>
      </c>
      <c r="N646" s="5698"/>
      <c r="O646" s="5674"/>
      <c r="P646" s="5674"/>
      <c r="Q646" s="5674"/>
      <c r="R646" s="5674"/>
      <c r="S646" s="5674"/>
      <c r="T646" s="5674"/>
      <c r="U646" s="5733">
        <f t="shared" si="163"/>
        <v>204717259</v>
      </c>
      <c r="V646" s="5701">
        <v>204717259</v>
      </c>
      <c r="W646" s="5675"/>
      <c r="X646" s="5675"/>
      <c r="Y646" s="5675"/>
      <c r="Z646" s="5675"/>
      <c r="AA646" s="5675"/>
      <c r="AB646" s="5675"/>
      <c r="AC646" s="5675"/>
      <c r="AD646" s="5675"/>
      <c r="AE646" s="5675"/>
      <c r="AF646" s="5675"/>
      <c r="AG646" s="5598" t="s">
        <v>6170</v>
      </c>
      <c r="AH646" s="5598" t="s">
        <v>4196</v>
      </c>
      <c r="AI646" s="5676">
        <v>32</v>
      </c>
      <c r="AJ646" s="5676">
        <v>77</v>
      </c>
      <c r="AK646" s="5788">
        <v>42794</v>
      </c>
      <c r="AL646" s="5788">
        <v>43087</v>
      </c>
      <c r="AM646" s="5655">
        <v>13000000</v>
      </c>
      <c r="AN646" s="5741">
        <v>13000000</v>
      </c>
      <c r="AO646" s="5574" t="s">
        <v>3944</v>
      </c>
    </row>
    <row r="647" spans="1:41" s="19" customFormat="1" ht="30" customHeight="1" x14ac:dyDescent="0.25">
      <c r="A647" s="5621" t="s">
        <v>4120</v>
      </c>
      <c r="B647" s="5619" t="s">
        <v>4319</v>
      </c>
      <c r="C647" s="5623" t="s">
        <v>4320</v>
      </c>
      <c r="D647" s="5569">
        <v>330</v>
      </c>
      <c r="E647" s="5597" t="s">
        <v>4351</v>
      </c>
      <c r="F647" s="5570" t="s">
        <v>4352</v>
      </c>
      <c r="G647" s="5648">
        <v>0</v>
      </c>
      <c r="H647" s="5648" t="s">
        <v>1</v>
      </c>
      <c r="I647" s="5648">
        <v>32</v>
      </c>
      <c r="J647" s="5672">
        <v>32</v>
      </c>
      <c r="K647" s="5661"/>
      <c r="L647" s="5673"/>
      <c r="M647" s="5674"/>
      <c r="N647" s="5674"/>
      <c r="O647" s="5674"/>
      <c r="P647" s="5674"/>
      <c r="Q647" s="5674"/>
      <c r="R647" s="5674"/>
      <c r="S647" s="5674"/>
      <c r="T647" s="5674"/>
      <c r="U647" s="5733">
        <f t="shared" si="163"/>
        <v>0</v>
      </c>
      <c r="V647" s="5675"/>
      <c r="W647" s="5675"/>
      <c r="X647" s="5675"/>
      <c r="Y647" s="5675"/>
      <c r="Z647" s="5675"/>
      <c r="AA647" s="5675"/>
      <c r="AB647" s="5675"/>
      <c r="AC647" s="5675"/>
      <c r="AD647" s="5675"/>
      <c r="AE647" s="5675"/>
      <c r="AF647" s="5675"/>
      <c r="AG647" s="5570" t="s">
        <v>6171</v>
      </c>
      <c r="AH647" s="5570" t="s">
        <v>5500</v>
      </c>
      <c r="AI647" s="5601">
        <v>32</v>
      </c>
      <c r="AJ647" s="5601">
        <v>77</v>
      </c>
      <c r="AK647" s="5786">
        <v>42807</v>
      </c>
      <c r="AL647" s="5786">
        <v>43090</v>
      </c>
      <c r="AM647" s="5655">
        <v>25020000</v>
      </c>
      <c r="AN647" s="5741">
        <v>25020000</v>
      </c>
      <c r="AO647" s="5574" t="s">
        <v>3944</v>
      </c>
    </row>
    <row r="648" spans="1:41" s="19" customFormat="1" ht="30" customHeight="1" x14ac:dyDescent="0.25">
      <c r="A648" s="5621" t="s">
        <v>4120</v>
      </c>
      <c r="B648" s="5619" t="s">
        <v>4319</v>
      </c>
      <c r="C648" s="5623" t="s">
        <v>4320</v>
      </c>
      <c r="D648" s="5569">
        <v>330</v>
      </c>
      <c r="E648" s="5597" t="s">
        <v>4351</v>
      </c>
      <c r="F648" s="5570" t="s">
        <v>4352</v>
      </c>
      <c r="G648" s="5648">
        <v>0</v>
      </c>
      <c r="H648" s="5648" t="s">
        <v>1</v>
      </c>
      <c r="I648" s="5648">
        <v>32</v>
      </c>
      <c r="J648" s="5672">
        <v>32</v>
      </c>
      <c r="K648" s="5661"/>
      <c r="L648" s="5673"/>
      <c r="M648" s="5674"/>
      <c r="N648" s="5674"/>
      <c r="O648" s="5674"/>
      <c r="P648" s="5674"/>
      <c r="Q648" s="5674"/>
      <c r="R648" s="5674"/>
      <c r="S648" s="5674"/>
      <c r="T648" s="5674"/>
      <c r="U648" s="5733">
        <f t="shared" si="163"/>
        <v>0</v>
      </c>
      <c r="V648" s="5675"/>
      <c r="W648" s="5675"/>
      <c r="X648" s="5675"/>
      <c r="Y648" s="5675"/>
      <c r="Z648" s="5675"/>
      <c r="AA648" s="5675"/>
      <c r="AB648" s="5675"/>
      <c r="AC648" s="5675"/>
      <c r="AD648" s="5675"/>
      <c r="AE648" s="5675"/>
      <c r="AF648" s="5675"/>
      <c r="AG648" s="5598" t="s">
        <v>4372</v>
      </c>
      <c r="AH648" s="5570" t="s">
        <v>2921</v>
      </c>
      <c r="AI648" s="5601">
        <v>100</v>
      </c>
      <c r="AJ648" s="5601">
        <v>100</v>
      </c>
      <c r="AK648" s="5786">
        <v>42860</v>
      </c>
      <c r="AL648" s="5786">
        <v>43105</v>
      </c>
      <c r="AM648" s="5655">
        <v>9064000</v>
      </c>
      <c r="AN648" s="5741">
        <v>9064000</v>
      </c>
      <c r="AO648" s="5574" t="s">
        <v>3944</v>
      </c>
    </row>
    <row r="649" spans="1:41" s="19" customFormat="1" ht="30" customHeight="1" x14ac:dyDescent="0.25">
      <c r="A649" s="5621" t="s">
        <v>4120</v>
      </c>
      <c r="B649" s="5619" t="s">
        <v>4319</v>
      </c>
      <c r="C649" s="5623" t="s">
        <v>4320</v>
      </c>
      <c r="D649" s="5569">
        <v>330</v>
      </c>
      <c r="E649" s="5597" t="s">
        <v>4351</v>
      </c>
      <c r="F649" s="5570" t="s">
        <v>4352</v>
      </c>
      <c r="G649" s="5648">
        <v>0</v>
      </c>
      <c r="H649" s="5648" t="s">
        <v>1</v>
      </c>
      <c r="I649" s="5648">
        <v>32</v>
      </c>
      <c r="J649" s="5672">
        <v>32</v>
      </c>
      <c r="K649" s="5661"/>
      <c r="L649" s="5673"/>
      <c r="M649" s="5674"/>
      <c r="N649" s="5674"/>
      <c r="O649" s="5674"/>
      <c r="P649" s="5674"/>
      <c r="Q649" s="5674"/>
      <c r="R649" s="5674"/>
      <c r="S649" s="5674"/>
      <c r="T649" s="5674"/>
      <c r="U649" s="5733">
        <f t="shared" si="163"/>
        <v>0</v>
      </c>
      <c r="V649" s="5675"/>
      <c r="W649" s="5675"/>
      <c r="X649" s="5675"/>
      <c r="Y649" s="5675"/>
      <c r="Z649" s="5675"/>
      <c r="AA649" s="5675"/>
      <c r="AB649" s="5675"/>
      <c r="AC649" s="5675"/>
      <c r="AD649" s="5675"/>
      <c r="AE649" s="5675"/>
      <c r="AF649" s="5675"/>
      <c r="AG649" s="5598" t="s">
        <v>6149</v>
      </c>
      <c r="AH649" s="5570" t="s">
        <v>2080</v>
      </c>
      <c r="AI649" s="5601">
        <v>100</v>
      </c>
      <c r="AJ649" s="5601">
        <v>100</v>
      </c>
      <c r="AK649" s="5788">
        <v>42736</v>
      </c>
      <c r="AL649" s="5788">
        <v>43100</v>
      </c>
      <c r="AM649" s="5655">
        <v>5524559</v>
      </c>
      <c r="AN649" s="5744">
        <v>5524559</v>
      </c>
      <c r="AO649" s="5574" t="s">
        <v>3944</v>
      </c>
    </row>
    <row r="650" spans="1:41" s="19" customFormat="1" ht="30" customHeight="1" x14ac:dyDescent="0.25">
      <c r="A650" s="5621" t="s">
        <v>4120</v>
      </c>
      <c r="B650" s="5619" t="s">
        <v>4319</v>
      </c>
      <c r="C650" s="5623" t="s">
        <v>4320</v>
      </c>
      <c r="D650" s="5569">
        <v>330</v>
      </c>
      <c r="E650" s="5597" t="s">
        <v>4351</v>
      </c>
      <c r="F650" s="5570" t="s">
        <v>4352</v>
      </c>
      <c r="G650" s="5648">
        <v>0</v>
      </c>
      <c r="H650" s="5648" t="s">
        <v>1</v>
      </c>
      <c r="I650" s="5648">
        <v>32</v>
      </c>
      <c r="J650" s="5672">
        <v>32</v>
      </c>
      <c r="K650" s="5661"/>
      <c r="L650" s="5673"/>
      <c r="M650" s="5674"/>
      <c r="N650" s="5674"/>
      <c r="O650" s="5674"/>
      <c r="P650" s="5674"/>
      <c r="Q650" s="5674"/>
      <c r="R650" s="5674"/>
      <c r="S650" s="5674"/>
      <c r="T650" s="5674"/>
      <c r="U650" s="5733">
        <f t="shared" si="163"/>
        <v>0</v>
      </c>
      <c r="V650" s="5675"/>
      <c r="W650" s="5675"/>
      <c r="X650" s="5675"/>
      <c r="Y650" s="5675"/>
      <c r="Z650" s="5675"/>
      <c r="AA650" s="5675"/>
      <c r="AB650" s="5675"/>
      <c r="AC650" s="5675"/>
      <c r="AD650" s="5675"/>
      <c r="AE650" s="5675"/>
      <c r="AF650" s="5675"/>
      <c r="AG650" s="5625" t="s">
        <v>4381</v>
      </c>
      <c r="AH650" s="5570" t="s">
        <v>2080</v>
      </c>
      <c r="AI650" s="5601">
        <v>100</v>
      </c>
      <c r="AJ650" s="5601">
        <v>100</v>
      </c>
      <c r="AK650" s="5788">
        <v>42874</v>
      </c>
      <c r="AL650" s="5788">
        <v>42935</v>
      </c>
      <c r="AM650" s="5655">
        <v>146608941</v>
      </c>
      <c r="AN650" s="5744">
        <v>119562200</v>
      </c>
      <c r="AO650" s="5574" t="s">
        <v>3944</v>
      </c>
    </row>
    <row r="651" spans="1:41" s="19" customFormat="1" ht="30" customHeight="1" x14ac:dyDescent="0.25">
      <c r="A651" s="5621" t="s">
        <v>4120</v>
      </c>
      <c r="B651" s="5619" t="s">
        <v>4319</v>
      </c>
      <c r="C651" s="5623" t="s">
        <v>4320</v>
      </c>
      <c r="D651" s="5569">
        <v>330</v>
      </c>
      <c r="E651" s="5597" t="s">
        <v>4351</v>
      </c>
      <c r="F651" s="5570" t="s">
        <v>4352</v>
      </c>
      <c r="G651" s="5648">
        <v>0</v>
      </c>
      <c r="H651" s="5648" t="s">
        <v>1</v>
      </c>
      <c r="I651" s="5648">
        <v>32</v>
      </c>
      <c r="J651" s="5672">
        <v>32</v>
      </c>
      <c r="K651" s="5661"/>
      <c r="L651" s="5673"/>
      <c r="M651" s="5674"/>
      <c r="N651" s="5674"/>
      <c r="O651" s="5674"/>
      <c r="P651" s="5674"/>
      <c r="Q651" s="5674"/>
      <c r="R651" s="5674"/>
      <c r="S651" s="5674"/>
      <c r="T651" s="5674"/>
      <c r="U651" s="5733">
        <f t="shared" si="163"/>
        <v>0</v>
      </c>
      <c r="V651" s="5675"/>
      <c r="W651" s="5675"/>
      <c r="X651" s="5675"/>
      <c r="Y651" s="5675"/>
      <c r="Z651" s="5675"/>
      <c r="AA651" s="5675"/>
      <c r="AB651" s="5675"/>
      <c r="AC651" s="5675"/>
      <c r="AD651" s="5675"/>
      <c r="AE651" s="5675"/>
      <c r="AF651" s="5675"/>
      <c r="AG651" s="5625" t="s">
        <v>6172</v>
      </c>
      <c r="AH651" s="5570" t="s">
        <v>6511</v>
      </c>
      <c r="AI651" s="5601">
        <v>1</v>
      </c>
      <c r="AJ651" s="5601">
        <v>1</v>
      </c>
      <c r="AK651" s="5788">
        <v>42948</v>
      </c>
      <c r="AL651" s="5788">
        <v>43100</v>
      </c>
      <c r="AM651" s="5655">
        <v>32546500</v>
      </c>
      <c r="AN651" s="5744">
        <v>32546500</v>
      </c>
      <c r="AO651" s="5574" t="s">
        <v>3944</v>
      </c>
    </row>
    <row r="652" spans="1:41" s="19" customFormat="1" ht="30" customHeight="1" x14ac:dyDescent="0.25">
      <c r="A652" s="5621" t="s">
        <v>4120</v>
      </c>
      <c r="B652" s="5619" t="s">
        <v>4319</v>
      </c>
      <c r="C652" s="5623" t="s">
        <v>4320</v>
      </c>
      <c r="D652" s="5569">
        <v>330</v>
      </c>
      <c r="E652" s="5597" t="s">
        <v>4351</v>
      </c>
      <c r="F652" s="5570" t="s">
        <v>4352</v>
      </c>
      <c r="G652" s="5648">
        <v>0</v>
      </c>
      <c r="H652" s="5648" t="s">
        <v>1</v>
      </c>
      <c r="I652" s="5648">
        <v>32</v>
      </c>
      <c r="J652" s="5672">
        <v>32</v>
      </c>
      <c r="K652" s="5661"/>
      <c r="L652" s="5673"/>
      <c r="M652" s="5674"/>
      <c r="N652" s="5674"/>
      <c r="O652" s="5674"/>
      <c r="P652" s="5674"/>
      <c r="Q652" s="5674"/>
      <c r="R652" s="5674"/>
      <c r="S652" s="5674"/>
      <c r="T652" s="5674"/>
      <c r="U652" s="5733"/>
      <c r="V652" s="5675"/>
      <c r="W652" s="5675"/>
      <c r="X652" s="5675"/>
      <c r="Y652" s="5675"/>
      <c r="Z652" s="5675"/>
      <c r="AA652" s="5675"/>
      <c r="AB652" s="5675"/>
      <c r="AC652" s="5675"/>
      <c r="AD652" s="5675"/>
      <c r="AE652" s="5675"/>
      <c r="AF652" s="5675"/>
      <c r="AG652" s="5625" t="s">
        <v>4395</v>
      </c>
      <c r="AH652" s="5570" t="s">
        <v>6512</v>
      </c>
      <c r="AI652" s="5601">
        <v>1</v>
      </c>
      <c r="AJ652" s="5601">
        <v>1</v>
      </c>
      <c r="AK652" s="5788">
        <v>43009</v>
      </c>
      <c r="AL652" s="5788">
        <v>43040</v>
      </c>
      <c r="AM652" s="5655">
        <v>0</v>
      </c>
      <c r="AN652" s="5743">
        <v>0</v>
      </c>
      <c r="AO652" s="5574" t="s">
        <v>3944</v>
      </c>
    </row>
    <row r="653" spans="1:41" s="19" customFormat="1" ht="30" customHeight="1" x14ac:dyDescent="0.25">
      <c r="A653" s="5621" t="s">
        <v>4120</v>
      </c>
      <c r="B653" s="5619" t="s">
        <v>4319</v>
      </c>
      <c r="C653" s="5623" t="s">
        <v>4320</v>
      </c>
      <c r="D653" s="5569">
        <v>331</v>
      </c>
      <c r="E653" s="5597" t="s">
        <v>4404</v>
      </c>
      <c r="F653" s="5570" t="s">
        <v>4405</v>
      </c>
      <c r="G653" s="5648">
        <v>44</v>
      </c>
      <c r="H653" s="5648" t="s">
        <v>0</v>
      </c>
      <c r="I653" s="5648">
        <v>30</v>
      </c>
      <c r="J653" s="5672">
        <v>10</v>
      </c>
      <c r="K653" s="5661"/>
      <c r="L653" s="5673">
        <f t="shared" si="162"/>
        <v>80000000</v>
      </c>
      <c r="M653" s="5674">
        <v>80000000</v>
      </c>
      <c r="N653" s="5698"/>
      <c r="O653" s="5674"/>
      <c r="P653" s="5674"/>
      <c r="Q653" s="5674"/>
      <c r="R653" s="5674"/>
      <c r="S653" s="5674"/>
      <c r="T653" s="5674"/>
      <c r="U653" s="5733">
        <v>49387500</v>
      </c>
      <c r="V653" s="5675">
        <v>32925000</v>
      </c>
      <c r="W653" s="5675"/>
      <c r="X653" s="5675"/>
      <c r="Y653" s="5675"/>
      <c r="Z653" s="5675"/>
      <c r="AA653" s="5675"/>
      <c r="AB653" s="5675"/>
      <c r="AC653" s="5675"/>
      <c r="AD653" s="5675"/>
      <c r="AE653" s="5675"/>
      <c r="AF653" s="5675"/>
      <c r="AG653" s="5598" t="s">
        <v>6174</v>
      </c>
      <c r="AH653" s="5570" t="s">
        <v>4196</v>
      </c>
      <c r="AI653" s="5601">
        <v>10</v>
      </c>
      <c r="AJ653" s="5601">
        <v>10</v>
      </c>
      <c r="AK653" s="5788">
        <v>42860</v>
      </c>
      <c r="AL653" s="5791">
        <v>43084</v>
      </c>
      <c r="AM653" s="5655">
        <v>80000000</v>
      </c>
      <c r="AN653" s="5744">
        <v>49387500</v>
      </c>
      <c r="AO653" s="5574" t="s">
        <v>3944</v>
      </c>
    </row>
    <row r="654" spans="1:41" s="19" customFormat="1" ht="30" customHeight="1" x14ac:dyDescent="0.25">
      <c r="A654" s="5621" t="s">
        <v>4120</v>
      </c>
      <c r="B654" s="5619" t="s">
        <v>4319</v>
      </c>
      <c r="C654" s="5623" t="s">
        <v>4320</v>
      </c>
      <c r="D654" s="5569">
        <v>332</v>
      </c>
      <c r="E654" s="5597" t="s">
        <v>4414</v>
      </c>
      <c r="F654" s="5570" t="s">
        <v>4291</v>
      </c>
      <c r="G654" s="5648">
        <v>0</v>
      </c>
      <c r="H654" s="5648" t="s">
        <v>0</v>
      </c>
      <c r="I654" s="5648">
        <v>1</v>
      </c>
      <c r="J654" s="5672">
        <v>0.25</v>
      </c>
      <c r="K654" s="5661"/>
      <c r="L654" s="5673">
        <f t="shared" si="162"/>
        <v>0</v>
      </c>
      <c r="M654" s="5674"/>
      <c r="N654" s="5698"/>
      <c r="O654" s="5674"/>
      <c r="P654" s="5674"/>
      <c r="Q654" s="5674"/>
      <c r="R654" s="5674"/>
      <c r="S654" s="5674"/>
      <c r="T654" s="5674"/>
      <c r="U654" s="5733">
        <f t="shared" ref="U654:U663" si="164">V654+W654+X654+Y654+Z654+AA654+AB654+AC654</f>
        <v>0</v>
      </c>
      <c r="V654" s="5675"/>
      <c r="W654" s="5675"/>
      <c r="X654" s="5675"/>
      <c r="Y654" s="5675"/>
      <c r="Z654" s="5675"/>
      <c r="AA654" s="5675"/>
      <c r="AB654" s="5675"/>
      <c r="AC654" s="5675"/>
      <c r="AD654" s="5675"/>
      <c r="AE654" s="5675"/>
      <c r="AF654" s="5675"/>
      <c r="AG654" s="5598" t="s">
        <v>4415</v>
      </c>
      <c r="AH654" s="5570" t="s">
        <v>6513</v>
      </c>
      <c r="AI654" s="5601">
        <v>1</v>
      </c>
      <c r="AJ654" s="5601">
        <v>1</v>
      </c>
      <c r="AK654" s="5788" t="s">
        <v>4417</v>
      </c>
      <c r="AL654" s="5788" t="s">
        <v>4417</v>
      </c>
      <c r="AM654" s="5655">
        <v>0</v>
      </c>
      <c r="AN654" s="5744">
        <v>0</v>
      </c>
      <c r="AO654" s="5574" t="s">
        <v>3944</v>
      </c>
    </row>
    <row r="655" spans="1:41" s="19" customFormat="1" ht="30" customHeight="1" x14ac:dyDescent="0.25">
      <c r="A655" s="5621" t="s">
        <v>4120</v>
      </c>
      <c r="B655" s="5619" t="s">
        <v>4319</v>
      </c>
      <c r="C655" s="5623" t="s">
        <v>4320</v>
      </c>
      <c r="D655" s="5569">
        <v>333</v>
      </c>
      <c r="E655" s="5597" t="s">
        <v>4418</v>
      </c>
      <c r="F655" s="5570" t="s">
        <v>4419</v>
      </c>
      <c r="G655" s="5648">
        <v>0</v>
      </c>
      <c r="H655" s="5648" t="s">
        <v>0</v>
      </c>
      <c r="I655" s="5648">
        <v>4</v>
      </c>
      <c r="J655" s="5672">
        <v>1</v>
      </c>
      <c r="K655" s="5661"/>
      <c r="L655" s="5673">
        <f t="shared" si="162"/>
        <v>0</v>
      </c>
      <c r="M655" s="5674"/>
      <c r="N655" s="5674"/>
      <c r="O655" s="5674"/>
      <c r="P655" s="5674"/>
      <c r="Q655" s="5674"/>
      <c r="R655" s="5674"/>
      <c r="S655" s="5674"/>
      <c r="T655" s="5674"/>
      <c r="U655" s="5733">
        <f t="shared" si="164"/>
        <v>0</v>
      </c>
      <c r="V655" s="5675"/>
      <c r="W655" s="5675"/>
      <c r="X655" s="5675"/>
      <c r="Y655" s="5675"/>
      <c r="Z655" s="5675"/>
      <c r="AA655" s="5675"/>
      <c r="AB655" s="5675"/>
      <c r="AC655" s="5675"/>
      <c r="AD655" s="5675"/>
      <c r="AE655" s="5675"/>
      <c r="AF655" s="5675"/>
      <c r="AG655" s="5625" t="s">
        <v>4420</v>
      </c>
      <c r="AH655" s="5570" t="s">
        <v>4421</v>
      </c>
      <c r="AI655" s="5601">
        <v>1</v>
      </c>
      <c r="AJ655" s="5601" t="s">
        <v>4422</v>
      </c>
      <c r="AK655" s="5788">
        <v>42902</v>
      </c>
      <c r="AL655" s="5791">
        <v>43098</v>
      </c>
      <c r="AM655" s="5655">
        <v>0</v>
      </c>
      <c r="AN655" s="5744">
        <v>0</v>
      </c>
      <c r="AO655" s="5574" t="s">
        <v>3944</v>
      </c>
    </row>
    <row r="656" spans="1:41" s="19" customFormat="1" ht="30" customHeight="1" x14ac:dyDescent="0.25">
      <c r="A656" s="5621" t="s">
        <v>4120</v>
      </c>
      <c r="B656" s="5619" t="s">
        <v>4319</v>
      </c>
      <c r="C656" s="5623" t="s">
        <v>4320</v>
      </c>
      <c r="D656" s="5569">
        <v>334</v>
      </c>
      <c r="E656" s="5597" t="s">
        <v>5640</v>
      </c>
      <c r="F656" s="5570" t="s">
        <v>5641</v>
      </c>
      <c r="G656" s="5657">
        <v>100</v>
      </c>
      <c r="H656" s="5648" t="s">
        <v>1</v>
      </c>
      <c r="I656" s="5657">
        <v>100</v>
      </c>
      <c r="J656" s="5650">
        <v>100</v>
      </c>
      <c r="K656" s="5661"/>
      <c r="L656" s="5645">
        <f t="shared" ref="L656" si="165">+M656+N656+O656+P656+Q656+R656+S656+T656</f>
        <v>25900000</v>
      </c>
      <c r="M656" s="5646">
        <v>7000000</v>
      </c>
      <c r="N656" s="5646">
        <v>18900000</v>
      </c>
      <c r="O656" s="5646"/>
      <c r="P656" s="5646"/>
      <c r="Q656" s="5646"/>
      <c r="R656" s="5646"/>
      <c r="S656" s="5646"/>
      <c r="T656" s="5646"/>
      <c r="U656" s="5730">
        <f>V656+W656+X656+Y656+Z656+AA656+AB656+AC656+AD656+AE656+AF656</f>
        <v>23897580</v>
      </c>
      <c r="V656" s="5701">
        <v>4997580</v>
      </c>
      <c r="W656" s="5701">
        <v>18900000</v>
      </c>
      <c r="X656" s="5647"/>
      <c r="Y656" s="5647"/>
      <c r="Z656" s="5647"/>
      <c r="AA656" s="5647"/>
      <c r="AB656" s="5647"/>
      <c r="AC656" s="5647"/>
      <c r="AD656" s="5647"/>
      <c r="AE656" s="5647"/>
      <c r="AF656" s="5647"/>
      <c r="AG656" s="5571" t="s">
        <v>5642</v>
      </c>
      <c r="AH656" s="5570" t="s">
        <v>5643</v>
      </c>
      <c r="AI656" s="5609">
        <v>100</v>
      </c>
      <c r="AJ656" s="5609">
        <v>100</v>
      </c>
      <c r="AK656" s="5785">
        <v>42803</v>
      </c>
      <c r="AL656" s="5785">
        <v>43069</v>
      </c>
      <c r="AM656" s="5655">
        <v>25900000</v>
      </c>
      <c r="AN656" s="5744">
        <v>23897580</v>
      </c>
      <c r="AO656" s="5574" t="s">
        <v>5487</v>
      </c>
    </row>
    <row r="657" spans="1:41" s="1414" customFormat="1" ht="30" customHeight="1" x14ac:dyDescent="0.25">
      <c r="A657" s="5621" t="s">
        <v>4120</v>
      </c>
      <c r="B657" s="5622" t="s">
        <v>4824</v>
      </c>
      <c r="C657" s="5622" t="s">
        <v>4825</v>
      </c>
      <c r="D657" s="5569">
        <v>335</v>
      </c>
      <c r="E657" s="5597" t="s">
        <v>4826</v>
      </c>
      <c r="F657" s="5570" t="s">
        <v>4827</v>
      </c>
      <c r="G657" s="5591">
        <v>0</v>
      </c>
      <c r="H657" s="5591" t="s">
        <v>0</v>
      </c>
      <c r="I657" s="5591">
        <v>1</v>
      </c>
      <c r="J657" s="5650">
        <v>0.25</v>
      </c>
      <c r="K657" s="5661"/>
      <c r="L657" s="5645"/>
      <c r="M657" s="5700"/>
      <c r="N657" s="5646"/>
      <c r="O657" s="5646"/>
      <c r="P657" s="5646"/>
      <c r="Q657" s="5646"/>
      <c r="R657" s="5646"/>
      <c r="S657" s="5646"/>
      <c r="T657" s="5646"/>
      <c r="U657" s="5697">
        <f t="shared" si="164"/>
        <v>0</v>
      </c>
      <c r="V657" s="5647"/>
      <c r="W657" s="5647"/>
      <c r="X657" s="5647"/>
      <c r="Y657" s="5647"/>
      <c r="Z657" s="5647"/>
      <c r="AA657" s="5647"/>
      <c r="AB657" s="5647"/>
      <c r="AC657" s="5647"/>
      <c r="AD657" s="5647"/>
      <c r="AE657" s="5647"/>
      <c r="AF657" s="5647"/>
      <c r="AG657" s="5571" t="s">
        <v>6175</v>
      </c>
      <c r="AH657" s="5570" t="s">
        <v>2955</v>
      </c>
      <c r="AI657" s="5660">
        <v>100</v>
      </c>
      <c r="AJ657" s="5660">
        <v>100</v>
      </c>
      <c r="AK657" s="5787">
        <v>42753</v>
      </c>
      <c r="AL657" s="5787">
        <v>43100</v>
      </c>
      <c r="AM657" s="5655">
        <v>0</v>
      </c>
      <c r="AN657" s="5749">
        <v>0</v>
      </c>
      <c r="AO657" s="5574" t="s">
        <v>4788</v>
      </c>
    </row>
    <row r="658" spans="1:41" s="1414" customFormat="1" ht="30" customHeight="1" x14ac:dyDescent="0.25">
      <c r="A658" s="5621" t="s">
        <v>4120</v>
      </c>
      <c r="B658" s="5622" t="s">
        <v>4824</v>
      </c>
      <c r="C658" s="5622" t="s">
        <v>4825</v>
      </c>
      <c r="D658" s="5569">
        <v>336</v>
      </c>
      <c r="E658" s="5597" t="s">
        <v>4829</v>
      </c>
      <c r="F658" s="5570" t="s">
        <v>4830</v>
      </c>
      <c r="G658" s="5591">
        <v>0</v>
      </c>
      <c r="H658" s="5591" t="s">
        <v>0</v>
      </c>
      <c r="I658" s="5591">
        <v>1</v>
      </c>
      <c r="J658" s="5650">
        <v>0.1</v>
      </c>
      <c r="K658" s="5661"/>
      <c r="L658" s="5629"/>
      <c r="M658" s="5646"/>
      <c r="N658" s="5646"/>
      <c r="O658" s="5646"/>
      <c r="P658" s="5646"/>
      <c r="Q658" s="5646"/>
      <c r="R658" s="5646"/>
      <c r="S658" s="5646"/>
      <c r="T658" s="5646"/>
      <c r="U658" s="5697">
        <f t="shared" si="164"/>
        <v>0</v>
      </c>
      <c r="V658" s="5647"/>
      <c r="W658" s="5647"/>
      <c r="X658" s="5647"/>
      <c r="Y658" s="5647"/>
      <c r="Z658" s="5647"/>
      <c r="AA658" s="5647"/>
      <c r="AB658" s="5647"/>
      <c r="AC658" s="5647"/>
      <c r="AD658" s="5647"/>
      <c r="AE658" s="5647"/>
      <c r="AF658" s="5647"/>
      <c r="AG658" s="5571" t="s">
        <v>6176</v>
      </c>
      <c r="AH658" s="5571" t="s">
        <v>6664</v>
      </c>
      <c r="AI658" s="5609">
        <v>1</v>
      </c>
      <c r="AJ658" s="5609">
        <v>0</v>
      </c>
      <c r="AK658" s="5787">
        <v>42767</v>
      </c>
      <c r="AL658" s="5787">
        <v>43100</v>
      </c>
      <c r="AM658" s="5655">
        <v>0</v>
      </c>
      <c r="AN658" s="5744">
        <v>0</v>
      </c>
      <c r="AO658" s="5574" t="s">
        <v>4788</v>
      </c>
    </row>
    <row r="659" spans="1:41" s="1414" customFormat="1" ht="30" customHeight="1" x14ac:dyDescent="0.25">
      <c r="A659" s="5621" t="s">
        <v>4120</v>
      </c>
      <c r="B659" s="5622" t="s">
        <v>4824</v>
      </c>
      <c r="C659" s="5622" t="s">
        <v>4825</v>
      </c>
      <c r="D659" s="5569">
        <v>337</v>
      </c>
      <c r="E659" s="5597" t="s">
        <v>4835</v>
      </c>
      <c r="F659" s="5570" t="s">
        <v>4836</v>
      </c>
      <c r="G659" s="5591">
        <v>3</v>
      </c>
      <c r="H659" s="5591" t="s">
        <v>1</v>
      </c>
      <c r="I659" s="5591">
        <v>3</v>
      </c>
      <c r="J659" s="5650">
        <v>3</v>
      </c>
      <c r="K659" s="5661"/>
      <c r="L659" s="5645">
        <f>+M659+N659+O659+P659+Q659+R659+S659+T659</f>
        <v>0</v>
      </c>
      <c r="M659" s="5646"/>
      <c r="N659" s="5646"/>
      <c r="O659" s="5646"/>
      <c r="P659" s="5646"/>
      <c r="Q659" s="5646"/>
      <c r="R659" s="5646"/>
      <c r="S659" s="5646"/>
      <c r="T659" s="5646"/>
      <c r="U659" s="5697">
        <f t="shared" si="164"/>
        <v>0</v>
      </c>
      <c r="V659" s="5647"/>
      <c r="W659" s="5647"/>
      <c r="X659" s="5647"/>
      <c r="Y659" s="5647"/>
      <c r="Z659" s="5647"/>
      <c r="AA659" s="5647"/>
      <c r="AB659" s="5647"/>
      <c r="AC659" s="5647"/>
      <c r="AD659" s="5647"/>
      <c r="AE659" s="5647"/>
      <c r="AF659" s="5647"/>
      <c r="AG659" s="5571" t="s">
        <v>6177</v>
      </c>
      <c r="AH659" s="5570" t="s">
        <v>6514</v>
      </c>
      <c r="AI659" s="5609">
        <v>3</v>
      </c>
      <c r="AJ659" s="5609">
        <v>0</v>
      </c>
      <c r="AK659" s="5785">
        <v>42857</v>
      </c>
      <c r="AL659" s="5785">
        <v>43100</v>
      </c>
      <c r="AM659" s="5655">
        <v>0</v>
      </c>
      <c r="AN659" s="5744">
        <v>0</v>
      </c>
      <c r="AO659" s="5574" t="s">
        <v>4788</v>
      </c>
    </row>
    <row r="660" spans="1:41" s="1414" customFormat="1" ht="30" customHeight="1" x14ac:dyDescent="0.25">
      <c r="A660" s="5621" t="s">
        <v>4120</v>
      </c>
      <c r="B660" s="5622" t="s">
        <v>4824</v>
      </c>
      <c r="C660" s="5622" t="s">
        <v>4825</v>
      </c>
      <c r="D660" s="5569">
        <v>338</v>
      </c>
      <c r="E660" s="5597" t="s">
        <v>4838</v>
      </c>
      <c r="F660" s="5570" t="s">
        <v>4839</v>
      </c>
      <c r="G660" s="5591">
        <v>1</v>
      </c>
      <c r="H660" s="5591" t="s">
        <v>1</v>
      </c>
      <c r="I660" s="5591">
        <v>1</v>
      </c>
      <c r="J660" s="5650">
        <v>1</v>
      </c>
      <c r="K660" s="5661"/>
      <c r="L660" s="5645">
        <f>+M660+N660+O660+P660+Q660+R660+S660+T660</f>
        <v>240627000</v>
      </c>
      <c r="M660" s="5646">
        <f>240627000</f>
        <v>240627000</v>
      </c>
      <c r="N660" s="5646"/>
      <c r="O660" s="5646"/>
      <c r="P660" s="5646"/>
      <c r="Q660" s="5646"/>
      <c r="R660" s="5646"/>
      <c r="S660" s="5646"/>
      <c r="T660" s="5646"/>
      <c r="U660" s="5697">
        <f t="shared" si="164"/>
        <v>200000000</v>
      </c>
      <c r="V660" s="5647">
        <v>200000000</v>
      </c>
      <c r="W660" s="5647"/>
      <c r="X660" s="5647"/>
      <c r="Y660" s="5647"/>
      <c r="Z660" s="5647"/>
      <c r="AA660" s="5647"/>
      <c r="AB660" s="5647"/>
      <c r="AC660" s="5647"/>
      <c r="AD660" s="5647"/>
      <c r="AE660" s="5647"/>
      <c r="AF660" s="5647"/>
      <c r="AG660" s="5625" t="s">
        <v>6141</v>
      </c>
      <c r="AH660" s="5625" t="s">
        <v>4813</v>
      </c>
      <c r="AI660" s="5609">
        <v>1</v>
      </c>
      <c r="AJ660" s="5609">
        <v>0</v>
      </c>
      <c r="AK660" s="5785">
        <v>42857</v>
      </c>
      <c r="AL660" s="5785">
        <v>43100</v>
      </c>
      <c r="AM660" s="5655">
        <v>200000000</v>
      </c>
      <c r="AN660" s="5744">
        <v>200000000</v>
      </c>
      <c r="AO660" s="5574" t="s">
        <v>4788</v>
      </c>
    </row>
    <row r="661" spans="1:41" s="1414" customFormat="1" ht="30" customHeight="1" x14ac:dyDescent="0.25">
      <c r="A661" s="5621" t="s">
        <v>4120</v>
      </c>
      <c r="B661" s="5622" t="s">
        <v>4824</v>
      </c>
      <c r="C661" s="5622" t="s">
        <v>4825</v>
      </c>
      <c r="D661" s="5569">
        <v>338</v>
      </c>
      <c r="E661" s="5597" t="s">
        <v>4838</v>
      </c>
      <c r="F661" s="5570" t="s">
        <v>4839</v>
      </c>
      <c r="G661" s="5591">
        <v>1</v>
      </c>
      <c r="H661" s="5591" t="s">
        <v>1</v>
      </c>
      <c r="I661" s="5591">
        <v>1</v>
      </c>
      <c r="J661" s="5650">
        <v>1</v>
      </c>
      <c r="K661" s="5661"/>
      <c r="L661" s="5645"/>
      <c r="M661" s="5646"/>
      <c r="N661" s="5646"/>
      <c r="O661" s="5646"/>
      <c r="P661" s="5646"/>
      <c r="Q661" s="5646"/>
      <c r="R661" s="5646"/>
      <c r="S661" s="5646"/>
      <c r="T661" s="5646"/>
      <c r="U661" s="5697">
        <f t="shared" si="164"/>
        <v>0</v>
      </c>
      <c r="V661" s="5647"/>
      <c r="W661" s="5647"/>
      <c r="X661" s="5647"/>
      <c r="Y661" s="5647"/>
      <c r="Z661" s="5647"/>
      <c r="AA661" s="5647"/>
      <c r="AB661" s="5647"/>
      <c r="AC661" s="5647"/>
      <c r="AD661" s="5647"/>
      <c r="AE661" s="5647"/>
      <c r="AF661" s="5647"/>
      <c r="AG661" s="5625" t="s">
        <v>6178</v>
      </c>
      <c r="AH661" s="5570" t="s">
        <v>6664</v>
      </c>
      <c r="AI661" s="5609">
        <v>1</v>
      </c>
      <c r="AJ661" s="5609">
        <v>0</v>
      </c>
      <c r="AK661" s="5785">
        <v>42857</v>
      </c>
      <c r="AL661" s="5785">
        <v>43100</v>
      </c>
      <c r="AM661" s="5655">
        <v>40627000</v>
      </c>
      <c r="AN661" s="5744">
        <v>0</v>
      </c>
      <c r="AO661" s="5574" t="s">
        <v>4788</v>
      </c>
    </row>
    <row r="662" spans="1:41" s="1414" customFormat="1" ht="30" customHeight="1" x14ac:dyDescent="0.25">
      <c r="A662" s="5621" t="s">
        <v>4120</v>
      </c>
      <c r="B662" s="5622" t="s">
        <v>4824</v>
      </c>
      <c r="C662" s="5622" t="s">
        <v>4825</v>
      </c>
      <c r="D662" s="5569">
        <v>339</v>
      </c>
      <c r="E662" s="5597" t="s">
        <v>4843</v>
      </c>
      <c r="F662" s="5570" t="s">
        <v>4844</v>
      </c>
      <c r="G662" s="5591">
        <v>0</v>
      </c>
      <c r="H662" s="5591" t="s">
        <v>0</v>
      </c>
      <c r="I662" s="5591">
        <v>1</v>
      </c>
      <c r="J662" s="5650"/>
      <c r="K662" s="5661"/>
      <c r="L662" s="5645">
        <f>+M662+N662+O662+P662+Q662+R662+S662+T662</f>
        <v>0</v>
      </c>
      <c r="M662" s="5646"/>
      <c r="N662" s="5646"/>
      <c r="O662" s="5646"/>
      <c r="P662" s="5646"/>
      <c r="Q662" s="5646"/>
      <c r="R662" s="5646"/>
      <c r="S662" s="5646"/>
      <c r="T662" s="5646"/>
      <c r="U662" s="5697">
        <f t="shared" si="164"/>
        <v>0</v>
      </c>
      <c r="V662" s="5647"/>
      <c r="W662" s="5647"/>
      <c r="X662" s="5647"/>
      <c r="Y662" s="5647"/>
      <c r="Z662" s="5647"/>
      <c r="AA662" s="5647"/>
      <c r="AB662" s="5647"/>
      <c r="AC662" s="5647"/>
      <c r="AD662" s="5647"/>
      <c r="AE662" s="5647"/>
      <c r="AF662" s="5647"/>
      <c r="AG662" s="5571"/>
      <c r="AH662" s="5570"/>
      <c r="AI662" s="5609"/>
      <c r="AJ662" s="5609"/>
      <c r="AK662" s="5785"/>
      <c r="AL662" s="5785"/>
      <c r="AM662" s="5655">
        <v>0</v>
      </c>
      <c r="AN662" s="5744">
        <v>0</v>
      </c>
      <c r="AO662" s="5574" t="s">
        <v>4788</v>
      </c>
    </row>
    <row r="663" spans="1:41" s="1414" customFormat="1" ht="30" customHeight="1" x14ac:dyDescent="0.25">
      <c r="A663" s="5621" t="s">
        <v>4120</v>
      </c>
      <c r="B663" s="5622" t="s">
        <v>4824</v>
      </c>
      <c r="C663" s="5622" t="s">
        <v>4825</v>
      </c>
      <c r="D663" s="5569">
        <v>340</v>
      </c>
      <c r="E663" s="5597" t="s">
        <v>4845</v>
      </c>
      <c r="F663" s="5570" t="s">
        <v>4846</v>
      </c>
      <c r="G663" s="5591">
        <v>0</v>
      </c>
      <c r="H663" s="5591" t="s">
        <v>0</v>
      </c>
      <c r="I663" s="5591">
        <v>4</v>
      </c>
      <c r="J663" s="5650">
        <v>1</v>
      </c>
      <c r="K663" s="5661"/>
      <c r="L663" s="5645">
        <f>+M663+N663+O663+P663+Q663+R663+S663+T663</f>
        <v>4000000</v>
      </c>
      <c r="M663" s="5646">
        <v>4000000</v>
      </c>
      <c r="N663" s="5646"/>
      <c r="O663" s="5646"/>
      <c r="P663" s="5646"/>
      <c r="Q663" s="5646"/>
      <c r="R663" s="5646"/>
      <c r="S663" s="5646"/>
      <c r="T663" s="5646"/>
      <c r="U663" s="5730">
        <f t="shared" si="164"/>
        <v>1003200</v>
      </c>
      <c r="V663" s="5701">
        <v>1003200</v>
      </c>
      <c r="W663" s="5647"/>
      <c r="X663" s="5647"/>
      <c r="Y663" s="5647"/>
      <c r="Z663" s="5647"/>
      <c r="AA663" s="5647"/>
      <c r="AB663" s="5647"/>
      <c r="AC663" s="5647"/>
      <c r="AD663" s="5647"/>
      <c r="AE663" s="5647"/>
      <c r="AF663" s="5647"/>
      <c r="AG663" s="5625" t="s">
        <v>4851</v>
      </c>
      <c r="AH663" s="5625" t="s">
        <v>6179</v>
      </c>
      <c r="AI663" s="5609">
        <v>100</v>
      </c>
      <c r="AJ663" s="5609">
        <v>100</v>
      </c>
      <c r="AK663" s="5785">
        <v>42767</v>
      </c>
      <c r="AL663" s="5785">
        <v>43100</v>
      </c>
      <c r="AM663" s="5655">
        <v>4000000</v>
      </c>
      <c r="AN663" s="5741">
        <v>1003200</v>
      </c>
      <c r="AO663" s="5574" t="s">
        <v>4788</v>
      </c>
    </row>
    <row r="664" spans="1:41" s="19" customFormat="1" ht="30" customHeight="1" x14ac:dyDescent="0.25">
      <c r="A664" s="5621" t="s">
        <v>4120</v>
      </c>
      <c r="B664" s="5622" t="s">
        <v>4824</v>
      </c>
      <c r="C664" s="5622" t="s">
        <v>4825</v>
      </c>
      <c r="D664" s="5569">
        <v>341</v>
      </c>
      <c r="E664" s="5597" t="s">
        <v>5651</v>
      </c>
      <c r="F664" s="5570" t="s">
        <v>5652</v>
      </c>
      <c r="G664" s="5648">
        <v>2100</v>
      </c>
      <c r="H664" s="5648" t="s">
        <v>0</v>
      </c>
      <c r="I664" s="5648">
        <v>6300</v>
      </c>
      <c r="J664" s="5650">
        <v>1184</v>
      </c>
      <c r="K664" s="5661"/>
      <c r="L664" s="5645">
        <f>+M664+N664+O664+P664+Q664+R664+S664+T664</f>
        <v>191415000</v>
      </c>
      <c r="M664" s="5646">
        <v>58475610</v>
      </c>
      <c r="N664" s="5646">
        <f>122458441+4077949</f>
        <v>126536390</v>
      </c>
      <c r="O664" s="5646">
        <v>6403000</v>
      </c>
      <c r="P664" s="5646"/>
      <c r="Q664" s="5646"/>
      <c r="R664" s="5646"/>
      <c r="S664" s="5646"/>
      <c r="T664" s="5646"/>
      <c r="U664" s="5730">
        <f>V664+W664+X664+Y664+Z664+AA664+AB664+AC664+AD664+AE664+AF664</f>
        <v>190359000</v>
      </c>
      <c r="V664" s="5701">
        <v>58475610</v>
      </c>
      <c r="W664" s="5701">
        <v>125480390</v>
      </c>
      <c r="X664" s="5647">
        <v>6403000</v>
      </c>
      <c r="Y664" s="5647"/>
      <c r="Z664" s="5647"/>
      <c r="AA664" s="5647"/>
      <c r="AB664" s="5647"/>
      <c r="AC664" s="5647"/>
      <c r="AD664" s="5647"/>
      <c r="AE664" s="5647"/>
      <c r="AF664" s="5647"/>
      <c r="AG664" s="5571" t="s">
        <v>5653</v>
      </c>
      <c r="AH664" s="5570" t="s">
        <v>5654</v>
      </c>
      <c r="AI664" s="5679">
        <v>100</v>
      </c>
      <c r="AJ664" s="5679">
        <v>100</v>
      </c>
      <c r="AK664" s="5785">
        <v>42803</v>
      </c>
      <c r="AL664" s="5785">
        <v>43099</v>
      </c>
      <c r="AM664" s="5655">
        <v>191415000</v>
      </c>
      <c r="AN664" s="5741">
        <v>178359004.61999509</v>
      </c>
      <c r="AO664" s="5574" t="s">
        <v>5487</v>
      </c>
    </row>
    <row r="665" spans="1:41" s="19" customFormat="1" ht="30" customHeight="1" x14ac:dyDescent="0.25">
      <c r="A665" s="5621" t="s">
        <v>4120</v>
      </c>
      <c r="B665" s="5622" t="s">
        <v>4824</v>
      </c>
      <c r="C665" s="5622" t="s">
        <v>4825</v>
      </c>
      <c r="D665" s="5569">
        <v>342</v>
      </c>
      <c r="E665" s="5597" t="s">
        <v>6591</v>
      </c>
      <c r="F665" s="5570" t="s">
        <v>731</v>
      </c>
      <c r="G665" s="5648">
        <v>0</v>
      </c>
      <c r="H665" s="5648" t="s">
        <v>0</v>
      </c>
      <c r="I665" s="5648">
        <v>80</v>
      </c>
      <c r="J665" s="5650">
        <v>20</v>
      </c>
      <c r="K665" s="5661"/>
      <c r="L665" s="5645">
        <f t="shared" ref="L665" si="166">+M665+N665+O665+P665+Q665+R665+S665+T665</f>
        <v>14176000</v>
      </c>
      <c r="M665" s="5646">
        <v>14176000</v>
      </c>
      <c r="N665" s="5646"/>
      <c r="O665" s="5646"/>
      <c r="P665" s="5646"/>
      <c r="Q665" s="5646"/>
      <c r="R665" s="5646"/>
      <c r="S665" s="5646"/>
      <c r="T665" s="5646"/>
      <c r="U665" s="5730">
        <f>V665+W665+X665+Y665+Z665+AA665+AB665+AC665+AD665+AE665+AF665</f>
        <v>13018000</v>
      </c>
      <c r="V665" s="5701">
        <v>13018000</v>
      </c>
      <c r="W665" s="5647"/>
      <c r="X665" s="5647"/>
      <c r="Y665" s="5647"/>
      <c r="Z665" s="5647"/>
      <c r="AA665" s="5647"/>
      <c r="AB665" s="5647"/>
      <c r="AC665" s="5647"/>
      <c r="AD665" s="5647"/>
      <c r="AE665" s="5647"/>
      <c r="AF665" s="5647"/>
      <c r="AG665" s="5580" t="s">
        <v>5670</v>
      </c>
      <c r="AH665" s="5570" t="s">
        <v>5654</v>
      </c>
      <c r="AI665" s="5609">
        <v>100</v>
      </c>
      <c r="AJ665" s="5679">
        <v>100</v>
      </c>
      <c r="AK665" s="5785">
        <v>42856</v>
      </c>
      <c r="AL665" s="5785">
        <v>43100</v>
      </c>
      <c r="AM665" s="5655">
        <v>14176000</v>
      </c>
      <c r="AN665" s="5744">
        <v>13018000</v>
      </c>
      <c r="AO665" s="5574" t="s">
        <v>5487</v>
      </c>
    </row>
    <row r="666" spans="1:41" s="456" customFormat="1" ht="30" customHeight="1" x14ac:dyDescent="0.25">
      <c r="A666" s="5630" t="s">
        <v>163</v>
      </c>
      <c r="B666" s="5631" t="s">
        <v>146</v>
      </c>
      <c r="C666" s="5632" t="s">
        <v>554</v>
      </c>
      <c r="D666" s="5569">
        <v>343</v>
      </c>
      <c r="E666" s="5597" t="s">
        <v>555</v>
      </c>
      <c r="F666" s="5633" t="s">
        <v>556</v>
      </c>
      <c r="G666" s="5648">
        <v>0</v>
      </c>
      <c r="H666" s="5648" t="s">
        <v>0</v>
      </c>
      <c r="I666" s="5648">
        <v>1</v>
      </c>
      <c r="J666" s="5650" t="s">
        <v>557</v>
      </c>
      <c r="K666" s="5568" t="s">
        <v>558</v>
      </c>
      <c r="L666" s="5645">
        <f>+M666+N666+O666+P666+Q666+R666+S666+T666</f>
        <v>24500000</v>
      </c>
      <c r="M666" s="5646">
        <v>24500000</v>
      </c>
      <c r="N666" s="5646"/>
      <c r="O666" s="5646"/>
      <c r="P666" s="5646"/>
      <c r="Q666" s="5646"/>
      <c r="R666" s="5646"/>
      <c r="S666" s="5646"/>
      <c r="T666" s="5646"/>
      <c r="U666" s="5730">
        <f>SUBTOTAL(9,V666:AC666)</f>
        <v>24500000</v>
      </c>
      <c r="V666" s="5647">
        <v>24500000</v>
      </c>
      <c r="W666" s="5647"/>
      <c r="X666" s="5647"/>
      <c r="Y666" s="5647"/>
      <c r="Z666" s="5647"/>
      <c r="AA666" s="5647"/>
      <c r="AB666" s="5647"/>
      <c r="AC666" s="5647"/>
      <c r="AD666" s="5647"/>
      <c r="AE666" s="5647"/>
      <c r="AF666" s="5647"/>
      <c r="AG666" s="5571" t="s">
        <v>566</v>
      </c>
      <c r="AH666" s="5570" t="s">
        <v>567</v>
      </c>
      <c r="AI666" s="5609">
        <v>1</v>
      </c>
      <c r="AJ666" s="5609">
        <v>1</v>
      </c>
      <c r="AK666" s="5786">
        <v>42849</v>
      </c>
      <c r="AL666" s="5786">
        <v>42911</v>
      </c>
      <c r="AM666" s="5744">
        <v>24500000</v>
      </c>
      <c r="AN666" s="5744">
        <v>24500000</v>
      </c>
      <c r="AO666" s="5574" t="s">
        <v>572</v>
      </c>
    </row>
    <row r="667" spans="1:41" s="456" customFormat="1" ht="30" customHeight="1" x14ac:dyDescent="0.25">
      <c r="A667" s="5630" t="s">
        <v>163</v>
      </c>
      <c r="B667" s="5631" t="s">
        <v>146</v>
      </c>
      <c r="C667" s="5632" t="s">
        <v>554</v>
      </c>
      <c r="D667" s="5569">
        <v>343</v>
      </c>
      <c r="E667" s="5597" t="s">
        <v>555</v>
      </c>
      <c r="F667" s="5633" t="s">
        <v>556</v>
      </c>
      <c r="G667" s="5648">
        <v>0</v>
      </c>
      <c r="H667" s="5648" t="s">
        <v>0</v>
      </c>
      <c r="I667" s="5648">
        <v>1</v>
      </c>
      <c r="J667" s="5650" t="s">
        <v>557</v>
      </c>
      <c r="K667" s="5568"/>
      <c r="L667" s="5645"/>
      <c r="M667" s="5646"/>
      <c r="N667" s="5646"/>
      <c r="O667" s="5646"/>
      <c r="P667" s="5646"/>
      <c r="Q667" s="5646"/>
      <c r="R667" s="5646"/>
      <c r="S667" s="5646"/>
      <c r="T667" s="5646"/>
      <c r="U667" s="5731">
        <f t="shared" ref="U667:U684" si="167">SUBTOTAL(9,V667:AC667)</f>
        <v>0</v>
      </c>
      <c r="V667" s="5647"/>
      <c r="W667" s="5647"/>
      <c r="X667" s="5647"/>
      <c r="Y667" s="5647"/>
      <c r="Z667" s="5647"/>
      <c r="AA667" s="5647"/>
      <c r="AB667" s="5647"/>
      <c r="AC667" s="5647"/>
      <c r="AD667" s="5647"/>
      <c r="AE667" s="5647"/>
      <c r="AF667" s="5647"/>
      <c r="AG667" s="5571" t="s">
        <v>573</v>
      </c>
      <c r="AH667" s="5570" t="s">
        <v>574</v>
      </c>
      <c r="AI667" s="5609">
        <v>1</v>
      </c>
      <c r="AJ667" s="5609">
        <v>0</v>
      </c>
      <c r="AK667" s="5786">
        <v>42948</v>
      </c>
      <c r="AL667" s="5786">
        <v>43008</v>
      </c>
      <c r="AM667" s="5744">
        <v>0</v>
      </c>
      <c r="AN667" s="5744">
        <v>0</v>
      </c>
      <c r="AO667" s="5574" t="s">
        <v>572</v>
      </c>
    </row>
    <row r="668" spans="1:41" s="456" customFormat="1" ht="30" customHeight="1" x14ac:dyDescent="0.25">
      <c r="A668" s="5630" t="s">
        <v>163</v>
      </c>
      <c r="B668" s="5631" t="s">
        <v>146</v>
      </c>
      <c r="C668" s="5632" t="s">
        <v>554</v>
      </c>
      <c r="D668" s="5569">
        <v>343</v>
      </c>
      <c r="E668" s="5597" t="s">
        <v>555</v>
      </c>
      <c r="F668" s="5633" t="s">
        <v>556</v>
      </c>
      <c r="G668" s="5648">
        <v>0</v>
      </c>
      <c r="H668" s="5648" t="s">
        <v>0</v>
      </c>
      <c r="I668" s="5648">
        <v>1</v>
      </c>
      <c r="J668" s="5650" t="s">
        <v>557</v>
      </c>
      <c r="K668" s="5568"/>
      <c r="L668" s="5645"/>
      <c r="M668" s="5646"/>
      <c r="N668" s="5646"/>
      <c r="O668" s="5646"/>
      <c r="P668" s="5646"/>
      <c r="Q668" s="5646"/>
      <c r="R668" s="5646"/>
      <c r="S668" s="5646"/>
      <c r="T668" s="5646"/>
      <c r="U668" s="5731">
        <f t="shared" si="167"/>
        <v>0</v>
      </c>
      <c r="V668" s="5647"/>
      <c r="W668" s="5647"/>
      <c r="X668" s="5647"/>
      <c r="Y668" s="5647"/>
      <c r="Z668" s="5647"/>
      <c r="AA668" s="5647"/>
      <c r="AB668" s="5647"/>
      <c r="AC668" s="5647"/>
      <c r="AD668" s="5647"/>
      <c r="AE668" s="5647"/>
      <c r="AF668" s="5647"/>
      <c r="AG668" s="5571" t="s">
        <v>576</v>
      </c>
      <c r="AH668" s="5570" t="s">
        <v>330</v>
      </c>
      <c r="AI668" s="5609">
        <v>100</v>
      </c>
      <c r="AJ668" s="5609">
        <v>0</v>
      </c>
      <c r="AK668" s="5786">
        <v>42948</v>
      </c>
      <c r="AL668" s="5786">
        <v>43008</v>
      </c>
      <c r="AM668" s="5744">
        <v>0</v>
      </c>
      <c r="AN668" s="5744">
        <v>0</v>
      </c>
      <c r="AO668" s="5574" t="s">
        <v>572</v>
      </c>
    </row>
    <row r="669" spans="1:41" s="456" customFormat="1" ht="30" customHeight="1" x14ac:dyDescent="0.25">
      <c r="A669" s="5630" t="s">
        <v>163</v>
      </c>
      <c r="B669" s="5631" t="s">
        <v>146</v>
      </c>
      <c r="C669" s="5632" t="s">
        <v>554</v>
      </c>
      <c r="D669" s="5569">
        <v>343</v>
      </c>
      <c r="E669" s="5597" t="s">
        <v>555</v>
      </c>
      <c r="F669" s="5633" t="s">
        <v>556</v>
      </c>
      <c r="G669" s="5648">
        <v>0</v>
      </c>
      <c r="H669" s="5648" t="s">
        <v>0</v>
      </c>
      <c r="I669" s="5648">
        <v>1</v>
      </c>
      <c r="J669" s="5650" t="s">
        <v>557</v>
      </c>
      <c r="K669" s="5568"/>
      <c r="L669" s="5645"/>
      <c r="M669" s="5646"/>
      <c r="N669" s="5646"/>
      <c r="O669" s="5646"/>
      <c r="P669" s="5646"/>
      <c r="Q669" s="5646"/>
      <c r="R669" s="5646"/>
      <c r="S669" s="5646"/>
      <c r="T669" s="5646"/>
      <c r="U669" s="5731">
        <f t="shared" si="167"/>
        <v>0</v>
      </c>
      <c r="V669" s="5647"/>
      <c r="W669" s="5647"/>
      <c r="X669" s="5647"/>
      <c r="Y669" s="5647"/>
      <c r="Z669" s="5647"/>
      <c r="AA669" s="5647"/>
      <c r="AB669" s="5647"/>
      <c r="AC669" s="5647"/>
      <c r="AD669" s="5647"/>
      <c r="AE669" s="5647"/>
      <c r="AF669" s="5647"/>
      <c r="AG669" s="5571" t="s">
        <v>6180</v>
      </c>
      <c r="AH669" s="5570" t="s">
        <v>577</v>
      </c>
      <c r="AI669" s="5609">
        <v>1</v>
      </c>
      <c r="AJ669" s="5609">
        <v>0</v>
      </c>
      <c r="AK669" s="5785">
        <v>43008</v>
      </c>
      <c r="AL669" s="5785">
        <v>43100</v>
      </c>
      <c r="AM669" s="5744">
        <v>0</v>
      </c>
      <c r="AN669" s="5744">
        <v>0</v>
      </c>
      <c r="AO669" s="5574" t="s">
        <v>572</v>
      </c>
    </row>
    <row r="670" spans="1:41" s="456" customFormat="1" ht="30" customHeight="1" x14ac:dyDescent="0.25">
      <c r="A670" s="5630" t="s">
        <v>163</v>
      </c>
      <c r="B670" s="5631" t="s">
        <v>146</v>
      </c>
      <c r="C670" s="5632" t="s">
        <v>554</v>
      </c>
      <c r="D670" s="5569">
        <v>344</v>
      </c>
      <c r="E670" s="5597" t="s">
        <v>578</v>
      </c>
      <c r="F670" s="5633" t="s">
        <v>579</v>
      </c>
      <c r="G670" s="5648">
        <v>0</v>
      </c>
      <c r="H670" s="5648" t="s">
        <v>0</v>
      </c>
      <c r="I670" s="5648">
        <v>1</v>
      </c>
      <c r="J670" s="5650">
        <v>1</v>
      </c>
      <c r="K670" s="5568"/>
      <c r="L670" s="5645">
        <f>+M670+N670+O670+P670+Q670+R670+S670+T670</f>
        <v>0</v>
      </c>
      <c r="M670" s="5646"/>
      <c r="N670" s="5646"/>
      <c r="O670" s="5646"/>
      <c r="P670" s="5646"/>
      <c r="Q670" s="5646"/>
      <c r="R670" s="5646"/>
      <c r="S670" s="5646"/>
      <c r="T670" s="5646"/>
      <c r="U670" s="5697">
        <f t="shared" si="167"/>
        <v>0</v>
      </c>
      <c r="V670" s="5647"/>
      <c r="W670" s="5647"/>
      <c r="X670" s="5647"/>
      <c r="Y670" s="5647"/>
      <c r="Z670" s="5647"/>
      <c r="AA670" s="5647"/>
      <c r="AB670" s="5647"/>
      <c r="AC670" s="5647"/>
      <c r="AD670" s="5647"/>
      <c r="AE670" s="5647"/>
      <c r="AF670" s="5647"/>
      <c r="AG670" s="5571"/>
      <c r="AH670" s="5570"/>
      <c r="AI670" s="5609"/>
      <c r="AJ670" s="5609"/>
      <c r="AK670" s="5785"/>
      <c r="AL670" s="5785"/>
      <c r="AM670" s="5744">
        <v>0</v>
      </c>
      <c r="AN670" s="5744">
        <v>0</v>
      </c>
      <c r="AO670" s="5574" t="s">
        <v>572</v>
      </c>
    </row>
    <row r="671" spans="1:41" s="456" customFormat="1" ht="30" customHeight="1" x14ac:dyDescent="0.25">
      <c r="A671" s="5630" t="s">
        <v>163</v>
      </c>
      <c r="B671" s="5631" t="s">
        <v>146</v>
      </c>
      <c r="C671" s="5632" t="s">
        <v>554</v>
      </c>
      <c r="D671" s="5569">
        <v>345</v>
      </c>
      <c r="E671" s="5597" t="s">
        <v>580</v>
      </c>
      <c r="F671" s="5633" t="s">
        <v>581</v>
      </c>
      <c r="G671" s="5648">
        <v>0</v>
      </c>
      <c r="H671" s="5648" t="s">
        <v>0</v>
      </c>
      <c r="I671" s="5648">
        <v>1</v>
      </c>
      <c r="J671" s="5650">
        <v>0.4</v>
      </c>
      <c r="K671" s="5568"/>
      <c r="L671" s="5645">
        <f>+M671+N671+O671+P671+Q671+R671+S671+T671</f>
        <v>21000000</v>
      </c>
      <c r="M671" s="5646">
        <v>21000000</v>
      </c>
      <c r="N671" s="5646"/>
      <c r="O671" s="5646"/>
      <c r="P671" s="5646"/>
      <c r="Q671" s="5646"/>
      <c r="R671" s="5646"/>
      <c r="S671" s="5646"/>
      <c r="T671" s="5646"/>
      <c r="U671" s="5697">
        <f t="shared" si="167"/>
        <v>20959470</v>
      </c>
      <c r="V671" s="5701">
        <v>20959470</v>
      </c>
      <c r="W671" s="5701"/>
      <c r="X671" s="5701"/>
      <c r="Y671" s="5701"/>
      <c r="Z671" s="5701"/>
      <c r="AA671" s="5701"/>
      <c r="AB671" s="5701"/>
      <c r="AC671" s="5701"/>
      <c r="AD671" s="5647"/>
      <c r="AE671" s="5647"/>
      <c r="AF671" s="5647"/>
      <c r="AG671" s="5571" t="s">
        <v>588</v>
      </c>
      <c r="AH671" s="5570" t="s">
        <v>383</v>
      </c>
      <c r="AI671" s="5609">
        <v>1</v>
      </c>
      <c r="AJ671" s="5609">
        <v>1</v>
      </c>
      <c r="AK671" s="5785">
        <v>42948</v>
      </c>
      <c r="AL671" s="5785">
        <v>43100</v>
      </c>
      <c r="AM671" s="5744">
        <v>21000000</v>
      </c>
      <c r="AN671" s="5744">
        <v>20959470</v>
      </c>
      <c r="AO671" s="5574" t="s">
        <v>572</v>
      </c>
    </row>
    <row r="672" spans="1:41" s="456" customFormat="1" ht="30" customHeight="1" x14ac:dyDescent="0.25">
      <c r="A672" s="5630" t="s">
        <v>163</v>
      </c>
      <c r="B672" s="5631" t="s">
        <v>146</v>
      </c>
      <c r="C672" s="5632" t="s">
        <v>554</v>
      </c>
      <c r="D672" s="5569">
        <v>346</v>
      </c>
      <c r="E672" s="5597" t="s">
        <v>594</v>
      </c>
      <c r="F672" s="5633" t="s">
        <v>581</v>
      </c>
      <c r="G672" s="5648">
        <v>0</v>
      </c>
      <c r="H672" s="5648" t="s">
        <v>0</v>
      </c>
      <c r="I672" s="5648">
        <v>1</v>
      </c>
      <c r="J672" s="5650">
        <v>0.33</v>
      </c>
      <c r="K672" s="5568"/>
      <c r="L672" s="5645">
        <f>+M672+N672+O672+P672+Q672+R672+S672+T672</f>
        <v>65520001</v>
      </c>
      <c r="M672" s="5646">
        <v>65520001</v>
      </c>
      <c r="N672" s="5646"/>
      <c r="O672" s="5646"/>
      <c r="P672" s="5646"/>
      <c r="Q672" s="5646"/>
      <c r="R672" s="5646"/>
      <c r="S672" s="5646"/>
      <c r="T672" s="5646"/>
      <c r="U672" s="5730">
        <f t="shared" si="167"/>
        <v>58393333</v>
      </c>
      <c r="V672" s="5701">
        <v>58393333</v>
      </c>
      <c r="W672" s="5701"/>
      <c r="X672" s="5701"/>
      <c r="Y672" s="5701"/>
      <c r="Z672" s="5701"/>
      <c r="AA672" s="5701"/>
      <c r="AB672" s="5701"/>
      <c r="AC672" s="5701"/>
      <c r="AD672" s="5647"/>
      <c r="AE672" s="5647"/>
      <c r="AF672" s="5647"/>
      <c r="AG672" s="5634" t="s">
        <v>6181</v>
      </c>
      <c r="AH672" s="5570" t="s">
        <v>330</v>
      </c>
      <c r="AI672" s="5609">
        <v>100</v>
      </c>
      <c r="AJ672" s="5609">
        <v>100</v>
      </c>
      <c r="AK672" s="5786">
        <v>42789</v>
      </c>
      <c r="AL672" s="5786">
        <v>43092</v>
      </c>
      <c r="AM672" s="5744">
        <v>45280000</v>
      </c>
      <c r="AN672" s="5744">
        <v>43093333</v>
      </c>
      <c r="AO672" s="5574" t="s">
        <v>572</v>
      </c>
    </row>
    <row r="673" spans="1:41" s="456" customFormat="1" ht="30" customHeight="1" x14ac:dyDescent="0.25">
      <c r="A673" s="5630" t="s">
        <v>163</v>
      </c>
      <c r="B673" s="5631" t="s">
        <v>146</v>
      </c>
      <c r="C673" s="5632" t="s">
        <v>554</v>
      </c>
      <c r="D673" s="5569">
        <v>346</v>
      </c>
      <c r="E673" s="5597" t="s">
        <v>594</v>
      </c>
      <c r="F673" s="5633" t="s">
        <v>581</v>
      </c>
      <c r="G673" s="5648">
        <v>0</v>
      </c>
      <c r="H673" s="5648" t="s">
        <v>0</v>
      </c>
      <c r="I673" s="5648">
        <v>1</v>
      </c>
      <c r="J673" s="5650">
        <v>0.33</v>
      </c>
      <c r="K673" s="5568"/>
      <c r="L673" s="5645"/>
      <c r="M673" s="5646"/>
      <c r="N673" s="5646"/>
      <c r="O673" s="5646"/>
      <c r="P673" s="5646"/>
      <c r="Q673" s="5646"/>
      <c r="R673" s="5646"/>
      <c r="S673" s="5646"/>
      <c r="T673" s="5646"/>
      <c r="U673" s="5731">
        <f t="shared" si="167"/>
        <v>0</v>
      </c>
      <c r="V673" s="5647"/>
      <c r="W673" s="5647"/>
      <c r="X673" s="5647"/>
      <c r="Y673" s="5647"/>
      <c r="Z673" s="5647"/>
      <c r="AA673" s="5647"/>
      <c r="AB673" s="5647"/>
      <c r="AC673" s="5647"/>
      <c r="AD673" s="5647"/>
      <c r="AE673" s="5647"/>
      <c r="AF673" s="5647"/>
      <c r="AG673" s="5634" t="s">
        <v>612</v>
      </c>
      <c r="AH673" s="5570" t="s">
        <v>6665</v>
      </c>
      <c r="AI673" s="5609">
        <v>2</v>
      </c>
      <c r="AJ673" s="5609">
        <v>2</v>
      </c>
      <c r="AK673" s="5785" t="s">
        <v>560</v>
      </c>
      <c r="AL673" s="5785" t="s">
        <v>584</v>
      </c>
      <c r="AM673" s="5744">
        <v>20240001</v>
      </c>
      <c r="AN673" s="5744">
        <v>15300000</v>
      </c>
      <c r="AO673" s="5574" t="s">
        <v>572</v>
      </c>
    </row>
    <row r="674" spans="1:41" s="456" customFormat="1" ht="30" customHeight="1" x14ac:dyDescent="0.25">
      <c r="A674" s="5630" t="s">
        <v>163</v>
      </c>
      <c r="B674" s="5631" t="s">
        <v>146</v>
      </c>
      <c r="C674" s="5635" t="s">
        <v>164</v>
      </c>
      <c r="D674" s="5569">
        <v>347</v>
      </c>
      <c r="E674" s="5597" t="s">
        <v>6592</v>
      </c>
      <c r="F674" s="5633" t="s">
        <v>619</v>
      </c>
      <c r="G674" s="5648">
        <v>0</v>
      </c>
      <c r="H674" s="5648" t="s">
        <v>0</v>
      </c>
      <c r="I674" s="5648">
        <v>1</v>
      </c>
      <c r="J674" s="5650">
        <v>0.33</v>
      </c>
      <c r="K674" s="5568"/>
      <c r="L674" s="5645">
        <f>+M674+N674+O674+P674+Q674+R674+S674+T674</f>
        <v>629320602</v>
      </c>
      <c r="M674" s="5646">
        <v>629320602</v>
      </c>
      <c r="N674" s="5646"/>
      <c r="O674" s="5646"/>
      <c r="P674" s="5646"/>
      <c r="Q674" s="5646"/>
      <c r="R674" s="5646"/>
      <c r="S674" s="5646"/>
      <c r="T674" s="5646"/>
      <c r="U674" s="5730">
        <f t="shared" si="167"/>
        <v>605074288</v>
      </c>
      <c r="V674" s="5701">
        <v>605074288</v>
      </c>
      <c r="W674" s="5701"/>
      <c r="X674" s="5701"/>
      <c r="Y674" s="5701"/>
      <c r="Z674" s="5701"/>
      <c r="AA674" s="5701"/>
      <c r="AB674" s="5701"/>
      <c r="AC674" s="5701"/>
      <c r="AD674" s="5647"/>
      <c r="AE674" s="5647"/>
      <c r="AF674" s="5647"/>
      <c r="AG674" s="5634" t="s">
        <v>6182</v>
      </c>
      <c r="AH674" s="5570" t="s">
        <v>330</v>
      </c>
      <c r="AI674" s="5609">
        <v>100</v>
      </c>
      <c r="AJ674" s="5609">
        <v>100</v>
      </c>
      <c r="AK674" s="5786">
        <v>42828</v>
      </c>
      <c r="AL674" s="5786">
        <v>43103</v>
      </c>
      <c r="AM674" s="5744">
        <v>36000000</v>
      </c>
      <c r="AN674" s="5744">
        <v>35873000</v>
      </c>
      <c r="AO674" s="5574" t="s">
        <v>572</v>
      </c>
    </row>
    <row r="675" spans="1:41" s="456" customFormat="1" ht="30" customHeight="1" x14ac:dyDescent="0.25">
      <c r="A675" s="5630" t="s">
        <v>163</v>
      </c>
      <c r="B675" s="5631" t="s">
        <v>146</v>
      </c>
      <c r="C675" s="5632" t="s">
        <v>164</v>
      </c>
      <c r="D675" s="5569">
        <v>347</v>
      </c>
      <c r="E675" s="5597" t="s">
        <v>6592</v>
      </c>
      <c r="F675" s="5633" t="s">
        <v>619</v>
      </c>
      <c r="G675" s="5648">
        <v>0</v>
      </c>
      <c r="H675" s="5648" t="s">
        <v>0</v>
      </c>
      <c r="I675" s="5648">
        <v>1</v>
      </c>
      <c r="J675" s="5650">
        <v>0.33</v>
      </c>
      <c r="K675" s="5568"/>
      <c r="L675" s="5645"/>
      <c r="M675" s="5646"/>
      <c r="N675" s="5646"/>
      <c r="O675" s="5646"/>
      <c r="P675" s="5646"/>
      <c r="Q675" s="5646"/>
      <c r="R675" s="5646"/>
      <c r="S675" s="5646"/>
      <c r="T675" s="5646"/>
      <c r="U675" s="5731">
        <f t="shared" si="167"/>
        <v>0</v>
      </c>
      <c r="V675" s="5647"/>
      <c r="W675" s="5647"/>
      <c r="X675" s="5647"/>
      <c r="Y675" s="5647"/>
      <c r="Z675" s="5647"/>
      <c r="AA675" s="5647"/>
      <c r="AB675" s="5647"/>
      <c r="AC675" s="5647"/>
      <c r="AD675" s="5647"/>
      <c r="AE675" s="5647"/>
      <c r="AF675" s="5647"/>
      <c r="AG675" s="5571" t="s">
        <v>637</v>
      </c>
      <c r="AH675" s="5570" t="s">
        <v>330</v>
      </c>
      <c r="AI675" s="5609">
        <v>100</v>
      </c>
      <c r="AJ675" s="5609">
        <v>100</v>
      </c>
      <c r="AK675" s="5785">
        <v>42856</v>
      </c>
      <c r="AL675" s="5785">
        <v>43100</v>
      </c>
      <c r="AM675" s="5744">
        <v>20000000</v>
      </c>
      <c r="AN675" s="5744">
        <v>44183000</v>
      </c>
      <c r="AO675" s="5574" t="s">
        <v>572</v>
      </c>
    </row>
    <row r="676" spans="1:41" ht="30" customHeight="1" x14ac:dyDescent="0.2">
      <c r="A676" s="5630" t="s">
        <v>163</v>
      </c>
      <c r="B676" s="5631" t="s">
        <v>146</v>
      </c>
      <c r="C676" s="5632" t="s">
        <v>164</v>
      </c>
      <c r="D676" s="5569">
        <v>347</v>
      </c>
      <c r="E676" s="5597" t="s">
        <v>6592</v>
      </c>
      <c r="F676" s="5633" t="s">
        <v>619</v>
      </c>
      <c r="G676" s="5648">
        <v>0</v>
      </c>
      <c r="H676" s="5648" t="s">
        <v>0</v>
      </c>
      <c r="I676" s="5648">
        <v>1</v>
      </c>
      <c r="J676" s="5650">
        <v>0.33</v>
      </c>
      <c r="K676" s="5568"/>
      <c r="L676" s="5645"/>
      <c r="M676" s="5646"/>
      <c r="N676" s="5646"/>
      <c r="O676" s="5646"/>
      <c r="P676" s="5646"/>
      <c r="Q676" s="5646"/>
      <c r="R676" s="5646"/>
      <c r="S676" s="5646"/>
      <c r="T676" s="5646"/>
      <c r="U676" s="5731">
        <f t="shared" si="167"/>
        <v>0</v>
      </c>
      <c r="V676" s="5647"/>
      <c r="W676" s="5647"/>
      <c r="X676" s="5647"/>
      <c r="Y676" s="5647"/>
      <c r="Z676" s="5647"/>
      <c r="AA676" s="5647"/>
      <c r="AB676" s="5647"/>
      <c r="AC676" s="5647"/>
      <c r="AD676" s="5647"/>
      <c r="AE676" s="5647"/>
      <c r="AF676" s="5647"/>
      <c r="AG676" s="5570" t="s">
        <v>653</v>
      </c>
      <c r="AH676" s="5570" t="s">
        <v>330</v>
      </c>
      <c r="AI676" s="5609">
        <v>100</v>
      </c>
      <c r="AJ676" s="5609">
        <v>100</v>
      </c>
      <c r="AK676" s="5785">
        <v>42948</v>
      </c>
      <c r="AL676" s="5785">
        <v>43100</v>
      </c>
      <c r="AM676" s="5744">
        <v>360000000</v>
      </c>
      <c r="AN676" s="5744">
        <v>360000000</v>
      </c>
      <c r="AO676" s="5574" t="s">
        <v>572</v>
      </c>
    </row>
    <row r="677" spans="1:41" ht="30" customHeight="1" x14ac:dyDescent="0.2">
      <c r="A677" s="5630" t="s">
        <v>163</v>
      </c>
      <c r="B677" s="5631" t="s">
        <v>146</v>
      </c>
      <c r="C677" s="5635" t="s">
        <v>164</v>
      </c>
      <c r="D677" s="5569">
        <v>347</v>
      </c>
      <c r="E677" s="5597" t="s">
        <v>6592</v>
      </c>
      <c r="F677" s="5633" t="s">
        <v>619</v>
      </c>
      <c r="G677" s="5648">
        <v>0</v>
      </c>
      <c r="H677" s="5648" t="s">
        <v>0</v>
      </c>
      <c r="I677" s="5648">
        <v>1</v>
      </c>
      <c r="J677" s="5650">
        <v>0.33</v>
      </c>
      <c r="K677" s="5568"/>
      <c r="L677" s="5645"/>
      <c r="M677" s="5646"/>
      <c r="N677" s="5646"/>
      <c r="O677" s="5646"/>
      <c r="P677" s="5646"/>
      <c r="Q677" s="5646"/>
      <c r="R677" s="5646"/>
      <c r="S677" s="5646"/>
      <c r="T677" s="5646"/>
      <c r="U677" s="5731">
        <f t="shared" si="167"/>
        <v>0</v>
      </c>
      <c r="V677" s="5647"/>
      <c r="W677" s="5647"/>
      <c r="X677" s="5647"/>
      <c r="Y677" s="5647"/>
      <c r="Z677" s="5647"/>
      <c r="AA677" s="5647"/>
      <c r="AB677" s="5647"/>
      <c r="AC677" s="5647"/>
      <c r="AD677" s="5647"/>
      <c r="AE677" s="5647"/>
      <c r="AF677" s="5647"/>
      <c r="AG677" s="5571" t="s">
        <v>659</v>
      </c>
      <c r="AH677" s="5570" t="s">
        <v>6666</v>
      </c>
      <c r="AI677" s="5609">
        <v>1</v>
      </c>
      <c r="AJ677" s="5609">
        <v>1</v>
      </c>
      <c r="AK677" s="5785" t="s">
        <v>661</v>
      </c>
      <c r="AL677" s="5785" t="s">
        <v>584</v>
      </c>
      <c r="AM677" s="5744">
        <v>213320602</v>
      </c>
      <c r="AN677" s="5744">
        <v>165018288</v>
      </c>
      <c r="AO677" s="5574" t="s">
        <v>572</v>
      </c>
    </row>
    <row r="678" spans="1:41" ht="30" customHeight="1" x14ac:dyDescent="0.2">
      <c r="A678" s="5630" t="s">
        <v>163</v>
      </c>
      <c r="B678" s="5631" t="s">
        <v>146</v>
      </c>
      <c r="C678" s="5635" t="s">
        <v>164</v>
      </c>
      <c r="D678" s="5569">
        <v>348</v>
      </c>
      <c r="E678" s="5597" t="s">
        <v>104</v>
      </c>
      <c r="F678" s="5633" t="s">
        <v>105</v>
      </c>
      <c r="G678" s="5648">
        <v>0</v>
      </c>
      <c r="H678" s="5648" t="s">
        <v>0</v>
      </c>
      <c r="I678" s="5648">
        <v>84</v>
      </c>
      <c r="J678" s="5644">
        <v>20</v>
      </c>
      <c r="K678" s="5568"/>
      <c r="L678" s="5645">
        <f t="shared" ref="L678:L708" si="168">+M678+N678+O678+P678+Q678+R678+S678+T678</f>
        <v>0</v>
      </c>
      <c r="M678" s="5646"/>
      <c r="N678" s="5646"/>
      <c r="O678" s="5646"/>
      <c r="P678" s="5646"/>
      <c r="Q678" s="5646"/>
      <c r="R678" s="5646"/>
      <c r="S678" s="5646"/>
      <c r="T678" s="5646"/>
      <c r="U678" s="5730">
        <f t="shared" si="167"/>
        <v>0</v>
      </c>
      <c r="V678" s="5647"/>
      <c r="W678" s="5647"/>
      <c r="X678" s="5647"/>
      <c r="Y678" s="5647"/>
      <c r="Z678" s="5647"/>
      <c r="AA678" s="5647"/>
      <c r="AB678" s="5647"/>
      <c r="AC678" s="5647"/>
      <c r="AD678" s="5647"/>
      <c r="AE678" s="5647"/>
      <c r="AF678" s="5647"/>
      <c r="AG678" s="5594"/>
      <c r="AH678" s="5594"/>
      <c r="AI678" s="5671"/>
      <c r="AJ678" s="5671"/>
      <c r="AK678" s="5789"/>
      <c r="AL678" s="5789"/>
      <c r="AM678" s="5741">
        <v>0</v>
      </c>
      <c r="AN678" s="5741">
        <v>0</v>
      </c>
      <c r="AO678" s="5574" t="s">
        <v>134</v>
      </c>
    </row>
    <row r="679" spans="1:41" s="456" customFormat="1" ht="30" customHeight="1" x14ac:dyDescent="0.25">
      <c r="A679" s="5630" t="s">
        <v>163</v>
      </c>
      <c r="B679" s="5631" t="s">
        <v>146</v>
      </c>
      <c r="C679" s="5635" t="s">
        <v>164</v>
      </c>
      <c r="D679" s="5569">
        <v>349</v>
      </c>
      <c r="E679" s="5597" t="s">
        <v>663</v>
      </c>
      <c r="F679" s="5633" t="s">
        <v>106</v>
      </c>
      <c r="G679" s="5648">
        <v>0</v>
      </c>
      <c r="H679" s="5648" t="s">
        <v>0</v>
      </c>
      <c r="I679" s="5648">
        <v>1</v>
      </c>
      <c r="J679" s="5650">
        <v>0.25</v>
      </c>
      <c r="K679" s="5568"/>
      <c r="L679" s="5645">
        <f>+M679+N679+O679+P679+Q679+R679+S679+T679</f>
        <v>0</v>
      </c>
      <c r="M679" s="5646"/>
      <c r="N679" s="5646"/>
      <c r="O679" s="5646"/>
      <c r="P679" s="5646"/>
      <c r="Q679" s="5646"/>
      <c r="R679" s="5646"/>
      <c r="S679" s="5646"/>
      <c r="T679" s="5646"/>
      <c r="U679" s="5697">
        <f t="shared" si="167"/>
        <v>0</v>
      </c>
      <c r="V679" s="5647"/>
      <c r="W679" s="5647"/>
      <c r="X679" s="5647"/>
      <c r="Y679" s="5647"/>
      <c r="Z679" s="5647"/>
      <c r="AA679" s="5647"/>
      <c r="AB679" s="5647"/>
      <c r="AC679" s="5647"/>
      <c r="AD679" s="5647"/>
      <c r="AE679" s="5647"/>
      <c r="AF679" s="5647"/>
      <c r="AG679" s="5570"/>
      <c r="AH679" s="5570"/>
      <c r="AI679" s="5609"/>
      <c r="AJ679" s="5609"/>
      <c r="AK679" s="5785"/>
      <c r="AL679" s="5785"/>
      <c r="AM679" s="5744">
        <v>0</v>
      </c>
      <c r="AN679" s="5744">
        <v>0</v>
      </c>
      <c r="AO679" s="5574" t="s">
        <v>572</v>
      </c>
    </row>
    <row r="680" spans="1:41" ht="30" customHeight="1" x14ac:dyDescent="0.2">
      <c r="A680" s="5630" t="s">
        <v>163</v>
      </c>
      <c r="B680" s="5631" t="s">
        <v>146</v>
      </c>
      <c r="C680" s="5635" t="s">
        <v>164</v>
      </c>
      <c r="D680" s="5569">
        <v>350</v>
      </c>
      <c r="E680" s="5597" t="s">
        <v>107</v>
      </c>
      <c r="F680" s="5633" t="s">
        <v>106</v>
      </c>
      <c r="G680" s="5648">
        <v>1</v>
      </c>
      <c r="H680" s="5648" t="s">
        <v>0</v>
      </c>
      <c r="I680" s="5648">
        <v>1</v>
      </c>
      <c r="J680" s="5644">
        <v>0.25</v>
      </c>
      <c r="K680" s="5568"/>
      <c r="L680" s="5645">
        <f t="shared" si="168"/>
        <v>14000000</v>
      </c>
      <c r="M680" s="5646">
        <v>14000000</v>
      </c>
      <c r="N680" s="5646"/>
      <c r="O680" s="5646"/>
      <c r="P680" s="5646"/>
      <c r="Q680" s="5646"/>
      <c r="R680" s="5646"/>
      <c r="S680" s="5646"/>
      <c r="T680" s="5646"/>
      <c r="U680" s="5730">
        <f t="shared" si="167"/>
        <v>12600000</v>
      </c>
      <c r="V680" s="5647">
        <v>12600000</v>
      </c>
      <c r="W680" s="5647"/>
      <c r="X680" s="5647"/>
      <c r="Y680" s="5647"/>
      <c r="Z680" s="5647"/>
      <c r="AA680" s="5647"/>
      <c r="AB680" s="5647"/>
      <c r="AC680" s="5647"/>
      <c r="AD680" s="5647"/>
      <c r="AE680" s="5647"/>
      <c r="AF680" s="5647"/>
      <c r="AG680" s="5636" t="s">
        <v>373</v>
      </c>
      <c r="AH680" s="5636" t="s">
        <v>382</v>
      </c>
      <c r="AI680" s="5671">
        <v>1</v>
      </c>
      <c r="AJ680" s="5671">
        <v>1</v>
      </c>
      <c r="AK680" s="5789">
        <v>42887</v>
      </c>
      <c r="AL680" s="5789">
        <v>43089</v>
      </c>
      <c r="AM680" s="5741">
        <v>14000000</v>
      </c>
      <c r="AN680" s="5741">
        <v>12600000</v>
      </c>
      <c r="AO680" s="5574" t="s">
        <v>134</v>
      </c>
    </row>
    <row r="681" spans="1:41" ht="30" customHeight="1" x14ac:dyDescent="0.2">
      <c r="A681" s="5630" t="s">
        <v>163</v>
      </c>
      <c r="B681" s="5631" t="s">
        <v>146</v>
      </c>
      <c r="C681" s="5635" t="s">
        <v>164</v>
      </c>
      <c r="D681" s="5569">
        <v>351</v>
      </c>
      <c r="E681" s="5597" t="s">
        <v>108</v>
      </c>
      <c r="F681" s="5633" t="s">
        <v>109</v>
      </c>
      <c r="G681" s="5648">
        <v>0</v>
      </c>
      <c r="H681" s="5648" t="s">
        <v>0</v>
      </c>
      <c r="I681" s="5648">
        <v>1</v>
      </c>
      <c r="J681" s="5644">
        <v>0.2</v>
      </c>
      <c r="K681" s="5568"/>
      <c r="L681" s="5645">
        <f t="shared" si="168"/>
        <v>115000000</v>
      </c>
      <c r="M681" s="5646">
        <v>115000000</v>
      </c>
      <c r="N681" s="5646"/>
      <c r="O681" s="5646"/>
      <c r="P681" s="5646"/>
      <c r="Q681" s="5646"/>
      <c r="R681" s="5646"/>
      <c r="S681" s="5646"/>
      <c r="T681" s="5646"/>
      <c r="U681" s="5730">
        <f t="shared" si="167"/>
        <v>108029701</v>
      </c>
      <c r="V681" s="5701">
        <v>108029701</v>
      </c>
      <c r="W681" s="5701"/>
      <c r="X681" s="5701"/>
      <c r="Y681" s="5701"/>
      <c r="Z681" s="5701"/>
      <c r="AA681" s="5701"/>
      <c r="AB681" s="5701"/>
      <c r="AC681" s="5701"/>
      <c r="AD681" s="5647"/>
      <c r="AE681" s="5647"/>
      <c r="AF681" s="5647"/>
      <c r="AG681" s="5636" t="s">
        <v>421</v>
      </c>
      <c r="AH681" s="5636" t="s">
        <v>382</v>
      </c>
      <c r="AI681" s="5671">
        <v>1</v>
      </c>
      <c r="AJ681" s="5671">
        <v>1</v>
      </c>
      <c r="AK681" s="5789">
        <v>42887</v>
      </c>
      <c r="AL681" s="5789">
        <v>43089</v>
      </c>
      <c r="AM681" s="5741">
        <v>115000000</v>
      </c>
      <c r="AN681" s="5741">
        <v>36009900</v>
      </c>
      <c r="AO681" s="5574" t="s">
        <v>134</v>
      </c>
    </row>
    <row r="682" spans="1:41" ht="30" customHeight="1" x14ac:dyDescent="0.2">
      <c r="A682" s="5630" t="s">
        <v>163</v>
      </c>
      <c r="B682" s="5631" t="s">
        <v>146</v>
      </c>
      <c r="C682" s="5635" t="s">
        <v>164</v>
      </c>
      <c r="D682" s="5569">
        <v>351</v>
      </c>
      <c r="E682" s="5597" t="s">
        <v>108</v>
      </c>
      <c r="F682" s="5633" t="s">
        <v>109</v>
      </c>
      <c r="G682" s="5648">
        <v>0</v>
      </c>
      <c r="H682" s="5648" t="s">
        <v>0</v>
      </c>
      <c r="I682" s="5648">
        <v>1</v>
      </c>
      <c r="J682" s="5644">
        <v>0.2</v>
      </c>
      <c r="K682" s="5568"/>
      <c r="L682" s="5645"/>
      <c r="M682" s="5646"/>
      <c r="N682" s="5646"/>
      <c r="O682" s="5646"/>
      <c r="P682" s="5646"/>
      <c r="Q682" s="5646"/>
      <c r="R682" s="5646"/>
      <c r="S682" s="5646"/>
      <c r="T682" s="5646"/>
      <c r="U682" s="5731">
        <f t="shared" si="167"/>
        <v>0</v>
      </c>
      <c r="V682" s="5647"/>
      <c r="W682" s="5647"/>
      <c r="X682" s="5647"/>
      <c r="Y682" s="5647"/>
      <c r="Z682" s="5647"/>
      <c r="AA682" s="5647"/>
      <c r="AB682" s="5647"/>
      <c r="AC682" s="5647"/>
      <c r="AD682" s="5647"/>
      <c r="AE682" s="5647"/>
      <c r="AF682" s="5647"/>
      <c r="AG682" s="5594" t="s">
        <v>545</v>
      </c>
      <c r="AH682" s="5594" t="s">
        <v>330</v>
      </c>
      <c r="AI682" s="5671">
        <v>100</v>
      </c>
      <c r="AJ682" s="5671">
        <v>100</v>
      </c>
      <c r="AK682" s="5789"/>
      <c r="AL682" s="5789"/>
      <c r="AM682" s="5741">
        <v>0</v>
      </c>
      <c r="AN682" s="5741">
        <v>36009900</v>
      </c>
      <c r="AO682" s="5574" t="s">
        <v>134</v>
      </c>
    </row>
    <row r="683" spans="1:41" ht="30" customHeight="1" x14ac:dyDescent="0.2">
      <c r="A683" s="5630" t="s">
        <v>163</v>
      </c>
      <c r="B683" s="5631" t="s">
        <v>146</v>
      </c>
      <c r="C683" s="5635" t="s">
        <v>164</v>
      </c>
      <c r="D683" s="5569">
        <v>351</v>
      </c>
      <c r="E683" s="5597" t="s">
        <v>108</v>
      </c>
      <c r="F683" s="5633" t="s">
        <v>109</v>
      </c>
      <c r="G683" s="5648">
        <v>0</v>
      </c>
      <c r="H683" s="5648" t="s">
        <v>0</v>
      </c>
      <c r="I683" s="5648">
        <v>1</v>
      </c>
      <c r="J683" s="5644">
        <v>0.2</v>
      </c>
      <c r="K683" s="5568"/>
      <c r="L683" s="5645"/>
      <c r="M683" s="5646"/>
      <c r="N683" s="5646"/>
      <c r="O683" s="5646"/>
      <c r="P683" s="5646"/>
      <c r="Q683" s="5646"/>
      <c r="R683" s="5646"/>
      <c r="S683" s="5646"/>
      <c r="T683" s="5646"/>
      <c r="U683" s="5731">
        <f t="shared" si="167"/>
        <v>0</v>
      </c>
      <c r="V683" s="5647"/>
      <c r="W683" s="5647"/>
      <c r="X683" s="5647"/>
      <c r="Y683" s="5647"/>
      <c r="Z683" s="5647"/>
      <c r="AA683" s="5647"/>
      <c r="AB683" s="5647"/>
      <c r="AC683" s="5647"/>
      <c r="AD683" s="5647"/>
      <c r="AE683" s="5647"/>
      <c r="AF683" s="5647"/>
      <c r="AG683" s="5594" t="s">
        <v>546</v>
      </c>
      <c r="AH683" s="5594" t="s">
        <v>383</v>
      </c>
      <c r="AI683" s="5671">
        <v>200</v>
      </c>
      <c r="AJ683" s="5671">
        <v>200</v>
      </c>
      <c r="AK683" s="5789"/>
      <c r="AL683" s="5789"/>
      <c r="AM683" s="5741">
        <v>0</v>
      </c>
      <c r="AN683" s="5741">
        <v>36009900</v>
      </c>
      <c r="AO683" s="5574" t="s">
        <v>134</v>
      </c>
    </row>
    <row r="684" spans="1:41" s="456" customFormat="1" ht="30" customHeight="1" x14ac:dyDescent="0.25">
      <c r="A684" s="5630" t="s">
        <v>163</v>
      </c>
      <c r="B684" s="5631" t="s">
        <v>146</v>
      </c>
      <c r="C684" s="5635" t="s">
        <v>164</v>
      </c>
      <c r="D684" s="5569">
        <v>352</v>
      </c>
      <c r="E684" s="5597" t="s">
        <v>664</v>
      </c>
      <c r="F684" s="5633" t="s">
        <v>665</v>
      </c>
      <c r="G684" s="5648">
        <v>0</v>
      </c>
      <c r="H684" s="5648" t="s">
        <v>0</v>
      </c>
      <c r="I684" s="5648">
        <v>50</v>
      </c>
      <c r="J684" s="5650">
        <v>10</v>
      </c>
      <c r="K684" s="5568"/>
      <c r="L684" s="5645">
        <f>+M684+N684+O684+P684+Q684+R684+S684+T684</f>
        <v>61446501</v>
      </c>
      <c r="M684" s="5646">
        <v>61446501</v>
      </c>
      <c r="N684" s="5646"/>
      <c r="O684" s="5646"/>
      <c r="P684" s="5646"/>
      <c r="Q684" s="5646"/>
      <c r="R684" s="5646"/>
      <c r="S684" s="5646"/>
      <c r="T684" s="5646"/>
      <c r="U684" s="5731">
        <f t="shared" si="167"/>
        <v>0</v>
      </c>
      <c r="V684" s="5647"/>
      <c r="W684" s="5647"/>
      <c r="X684" s="5647"/>
      <c r="Y684" s="5647"/>
      <c r="Z684" s="5647"/>
      <c r="AA684" s="5647"/>
      <c r="AB684" s="5647"/>
      <c r="AC684" s="5647"/>
      <c r="AD684" s="5647"/>
      <c r="AE684" s="5647"/>
      <c r="AF684" s="5647"/>
      <c r="AG684" s="5571" t="s">
        <v>6735</v>
      </c>
      <c r="AH684" s="5570" t="s">
        <v>6706</v>
      </c>
      <c r="AI684" s="5609">
        <v>50</v>
      </c>
      <c r="AJ684" s="5609">
        <v>0</v>
      </c>
      <c r="AK684" s="5785">
        <v>42736</v>
      </c>
      <c r="AL684" s="5785">
        <v>43100</v>
      </c>
      <c r="AM684" s="5744">
        <v>61446501</v>
      </c>
      <c r="AN684" s="5744">
        <v>0</v>
      </c>
      <c r="AO684" s="5574" t="s">
        <v>572</v>
      </c>
    </row>
    <row r="685" spans="1:41" ht="30" customHeight="1" x14ac:dyDescent="0.2">
      <c r="A685" s="5630" t="s">
        <v>163</v>
      </c>
      <c r="B685" s="5631" t="s">
        <v>146</v>
      </c>
      <c r="C685" s="5635" t="s">
        <v>164</v>
      </c>
      <c r="D685" s="5569">
        <v>353</v>
      </c>
      <c r="E685" s="5597" t="s">
        <v>110</v>
      </c>
      <c r="F685" s="5633" t="s">
        <v>111</v>
      </c>
      <c r="G685" s="5648">
        <v>0</v>
      </c>
      <c r="H685" s="5648" t="s">
        <v>0</v>
      </c>
      <c r="I685" s="5648">
        <v>1</v>
      </c>
      <c r="J685" s="5644">
        <v>0.2</v>
      </c>
      <c r="K685" s="5568"/>
      <c r="L685" s="5645">
        <f t="shared" si="168"/>
        <v>50000000</v>
      </c>
      <c r="M685" s="5646">
        <v>50000000</v>
      </c>
      <c r="N685" s="5646"/>
      <c r="O685" s="5646"/>
      <c r="P685" s="5646"/>
      <c r="Q685" s="5646"/>
      <c r="R685" s="5646"/>
      <c r="S685" s="5646"/>
      <c r="T685" s="5646"/>
      <c r="U685" s="5730">
        <f t="shared" ref="U685:U688" si="169">SUBTOTAL(9,V685:AC685)</f>
        <v>30000000</v>
      </c>
      <c r="V685" s="5701">
        <v>30000000</v>
      </c>
      <c r="W685" s="5647"/>
      <c r="X685" s="5647"/>
      <c r="Y685" s="5647"/>
      <c r="Z685" s="5647"/>
      <c r="AA685" s="5647"/>
      <c r="AB685" s="5647"/>
      <c r="AC685" s="5647"/>
      <c r="AD685" s="5647"/>
      <c r="AE685" s="5647"/>
      <c r="AF685" s="5647"/>
      <c r="AG685" s="5636" t="s">
        <v>316</v>
      </c>
      <c r="AH685" s="5636" t="s">
        <v>382</v>
      </c>
      <c r="AI685" s="5671">
        <v>1</v>
      </c>
      <c r="AJ685" s="5671">
        <v>1</v>
      </c>
      <c r="AK685" s="5789">
        <v>42701</v>
      </c>
      <c r="AL685" s="5789">
        <v>42821</v>
      </c>
      <c r="AM685" s="5741">
        <v>50000000</v>
      </c>
      <c r="AN685" s="5741">
        <v>30000000</v>
      </c>
      <c r="AO685" s="5574" t="s">
        <v>134</v>
      </c>
    </row>
    <row r="686" spans="1:41" s="456" customFormat="1" ht="30" customHeight="1" x14ac:dyDescent="0.25">
      <c r="A686" s="5630" t="s">
        <v>163</v>
      </c>
      <c r="B686" s="5631" t="s">
        <v>146</v>
      </c>
      <c r="C686" s="5635" t="s">
        <v>164</v>
      </c>
      <c r="D686" s="5569">
        <v>354</v>
      </c>
      <c r="E686" s="5597" t="s">
        <v>666</v>
      </c>
      <c r="F686" s="5633" t="s">
        <v>667</v>
      </c>
      <c r="G686" s="5648">
        <v>0</v>
      </c>
      <c r="H686" s="5648" t="s">
        <v>0</v>
      </c>
      <c r="I686" s="5648">
        <v>6</v>
      </c>
      <c r="J686" s="5650">
        <v>2</v>
      </c>
      <c r="K686" s="5568"/>
      <c r="L686" s="5645">
        <f>+M686+N686+O686+P686+Q686+R686+S686+T686</f>
        <v>326571200</v>
      </c>
      <c r="M686" s="5646">
        <v>326571200</v>
      </c>
      <c r="N686" s="5646"/>
      <c r="O686" s="5646"/>
      <c r="P686" s="5646"/>
      <c r="Q686" s="5646"/>
      <c r="R686" s="5646"/>
      <c r="S686" s="5646"/>
      <c r="T686" s="5646"/>
      <c r="U686" s="5730">
        <f t="shared" si="169"/>
        <v>326538194</v>
      </c>
      <c r="V686" s="5701">
        <v>326538194</v>
      </c>
      <c r="W686" s="5701"/>
      <c r="X686" s="5701"/>
      <c r="Y686" s="5701"/>
      <c r="Z686" s="5701"/>
      <c r="AA686" s="5701"/>
      <c r="AB686" s="5701"/>
      <c r="AC686" s="5701"/>
      <c r="AD686" s="5647"/>
      <c r="AE686" s="5647"/>
      <c r="AF686" s="5647"/>
      <c r="AG686" s="5634" t="s">
        <v>6183</v>
      </c>
      <c r="AH686" s="5570" t="s">
        <v>330</v>
      </c>
      <c r="AI686" s="5609">
        <v>100</v>
      </c>
      <c r="AJ686" s="5609">
        <v>100</v>
      </c>
      <c r="AK686" s="5786">
        <v>41706</v>
      </c>
      <c r="AL686" s="5786">
        <v>43092</v>
      </c>
      <c r="AM686" s="5744">
        <v>126571200</v>
      </c>
      <c r="AN686" s="5744">
        <v>326538194</v>
      </c>
      <c r="AO686" s="5574" t="s">
        <v>572</v>
      </c>
    </row>
    <row r="687" spans="1:41" ht="30" customHeight="1" x14ac:dyDescent="0.2">
      <c r="A687" s="5630" t="s">
        <v>163</v>
      </c>
      <c r="B687" s="5631" t="s">
        <v>146</v>
      </c>
      <c r="C687" s="5635" t="s">
        <v>164</v>
      </c>
      <c r="D687" s="5569">
        <v>354</v>
      </c>
      <c r="E687" s="5597" t="s">
        <v>666</v>
      </c>
      <c r="F687" s="5633" t="s">
        <v>667</v>
      </c>
      <c r="G687" s="5648">
        <v>0</v>
      </c>
      <c r="H687" s="5648" t="s">
        <v>0</v>
      </c>
      <c r="I687" s="5648">
        <v>6</v>
      </c>
      <c r="J687" s="5650">
        <v>2</v>
      </c>
      <c r="K687" s="5568"/>
      <c r="L687" s="5645"/>
      <c r="M687" s="5646"/>
      <c r="N687" s="5646"/>
      <c r="O687" s="5646"/>
      <c r="P687" s="5646"/>
      <c r="Q687" s="5646"/>
      <c r="R687" s="5646"/>
      <c r="S687" s="5646"/>
      <c r="T687" s="5646"/>
      <c r="U687" s="5731"/>
      <c r="V687" s="5647"/>
      <c r="W687" s="5647"/>
      <c r="X687" s="5647"/>
      <c r="Y687" s="5647"/>
      <c r="Z687" s="5647"/>
      <c r="AA687" s="5647"/>
      <c r="AB687" s="5647"/>
      <c r="AC687" s="5647"/>
      <c r="AD687" s="5647"/>
      <c r="AE687" s="5647"/>
      <c r="AF687" s="5647"/>
      <c r="AG687" s="5571" t="s">
        <v>712</v>
      </c>
      <c r="AH687" s="5570" t="s">
        <v>713</v>
      </c>
      <c r="AI687" s="5609">
        <v>100</v>
      </c>
      <c r="AJ687" s="5609">
        <v>100</v>
      </c>
      <c r="AK687" s="5785">
        <v>42948</v>
      </c>
      <c r="AL687" s="5785">
        <v>43100</v>
      </c>
      <c r="AM687" s="5744">
        <v>100000000</v>
      </c>
      <c r="AN687" s="5744">
        <v>0</v>
      </c>
      <c r="AO687" s="5574" t="s">
        <v>572</v>
      </c>
    </row>
    <row r="688" spans="1:41" ht="30" customHeight="1" x14ac:dyDescent="0.2">
      <c r="A688" s="5630" t="s">
        <v>163</v>
      </c>
      <c r="B688" s="5631" t="s">
        <v>146</v>
      </c>
      <c r="C688" s="5635" t="s">
        <v>164</v>
      </c>
      <c r="D688" s="5569">
        <v>354</v>
      </c>
      <c r="E688" s="5597" t="s">
        <v>666</v>
      </c>
      <c r="F688" s="5633" t="s">
        <v>667</v>
      </c>
      <c r="G688" s="5648">
        <v>0</v>
      </c>
      <c r="H688" s="5648" t="s">
        <v>0</v>
      </c>
      <c r="I688" s="5648">
        <v>6</v>
      </c>
      <c r="J688" s="5650">
        <v>2</v>
      </c>
      <c r="K688" s="5568"/>
      <c r="L688" s="5645"/>
      <c r="M688" s="5646"/>
      <c r="N688" s="5646"/>
      <c r="O688" s="5646"/>
      <c r="P688" s="5646"/>
      <c r="Q688" s="5646"/>
      <c r="R688" s="5646"/>
      <c r="S688" s="5646"/>
      <c r="T688" s="5646"/>
      <c r="U688" s="5731">
        <f t="shared" si="169"/>
        <v>0</v>
      </c>
      <c r="V688" s="5647"/>
      <c r="W688" s="5647"/>
      <c r="X688" s="5647"/>
      <c r="Y688" s="5647"/>
      <c r="Z688" s="5647"/>
      <c r="AA688" s="5647"/>
      <c r="AB688" s="5647"/>
      <c r="AC688" s="5647"/>
      <c r="AD688" s="5647"/>
      <c r="AE688" s="5647"/>
      <c r="AF688" s="5647"/>
      <c r="AG688" s="5571" t="s">
        <v>714</v>
      </c>
      <c r="AH688" s="5570" t="s">
        <v>713</v>
      </c>
      <c r="AI688" s="5609">
        <v>100</v>
      </c>
      <c r="AJ688" s="5609">
        <v>0</v>
      </c>
      <c r="AK688" s="5785">
        <v>42948</v>
      </c>
      <c r="AL688" s="5785">
        <v>43100</v>
      </c>
      <c r="AM688" s="5744">
        <v>100000000</v>
      </c>
      <c r="AN688" s="5744">
        <v>0</v>
      </c>
      <c r="AO688" s="5574" t="s">
        <v>572</v>
      </c>
    </row>
    <row r="689" spans="1:42" ht="30" customHeight="1" x14ac:dyDescent="0.2">
      <c r="A689" s="5630" t="s">
        <v>163</v>
      </c>
      <c r="B689" s="5631" t="s">
        <v>146</v>
      </c>
      <c r="C689" s="5635" t="s">
        <v>164</v>
      </c>
      <c r="D689" s="5569">
        <v>357</v>
      </c>
      <c r="E689" s="5597" t="s">
        <v>3921</v>
      </c>
      <c r="F689" s="5633" t="s">
        <v>3915</v>
      </c>
      <c r="G689" s="5648">
        <v>717</v>
      </c>
      <c r="H689" s="5648" t="s">
        <v>1</v>
      </c>
      <c r="I689" s="5648">
        <v>300</v>
      </c>
      <c r="J689" s="5650">
        <v>300</v>
      </c>
      <c r="K689" s="5661">
        <v>216</v>
      </c>
      <c r="L689" s="5645">
        <f t="shared" ref="L689" si="170">+M689+N689+O689+P689+Q689+R689+S689+T689</f>
        <v>0</v>
      </c>
      <c r="M689" s="5646"/>
      <c r="N689" s="5646"/>
      <c r="O689" s="5646"/>
      <c r="P689" s="5646"/>
      <c r="Q689" s="5646"/>
      <c r="R689" s="5646"/>
      <c r="S689" s="5646"/>
      <c r="T689" s="5646"/>
      <c r="U689" s="5732">
        <f>V689+W689+X689+Y689+Z689+AA689+AC689+AD689+AE689+AF689</f>
        <v>0</v>
      </c>
      <c r="V689" s="5647"/>
      <c r="W689" s="5647"/>
      <c r="X689" s="5647"/>
      <c r="Y689" s="5647"/>
      <c r="Z689" s="5647"/>
      <c r="AA689" s="5647"/>
      <c r="AB689" s="5647"/>
      <c r="AC689" s="5647"/>
      <c r="AD689" s="5647"/>
      <c r="AE689" s="5647"/>
      <c r="AF689" s="5647"/>
      <c r="AG689" s="5570"/>
      <c r="AH689" s="5570" t="s">
        <v>6515</v>
      </c>
      <c r="AI689" s="5609">
        <v>25</v>
      </c>
      <c r="AJ689" s="5609">
        <v>17</v>
      </c>
      <c r="AK689" s="5785" t="s">
        <v>3918</v>
      </c>
      <c r="AL689" s="5785" t="s">
        <v>3919</v>
      </c>
      <c r="AM689" s="5742">
        <v>0</v>
      </c>
      <c r="AN689" s="5742">
        <v>0</v>
      </c>
      <c r="AO689" s="5726" t="s">
        <v>3920</v>
      </c>
    </row>
    <row r="690" spans="1:42" ht="30" customHeight="1" x14ac:dyDescent="0.2">
      <c r="A690" s="5630" t="s">
        <v>163</v>
      </c>
      <c r="B690" s="5631" t="s">
        <v>146</v>
      </c>
      <c r="C690" s="5635" t="s">
        <v>164</v>
      </c>
      <c r="D690" s="5569">
        <v>358</v>
      </c>
      <c r="E690" s="5597" t="s">
        <v>112</v>
      </c>
      <c r="F690" s="5633" t="s">
        <v>113</v>
      </c>
      <c r="G690" s="5648">
        <v>0</v>
      </c>
      <c r="H690" s="5648" t="s">
        <v>0</v>
      </c>
      <c r="I690" s="5648">
        <v>1</v>
      </c>
      <c r="J690" s="5644">
        <v>0.5</v>
      </c>
      <c r="K690" s="5568"/>
      <c r="L690" s="5645">
        <f t="shared" si="168"/>
        <v>82834970</v>
      </c>
      <c r="M690" s="5646">
        <v>82834970</v>
      </c>
      <c r="N690" s="5646"/>
      <c r="O690" s="5646"/>
      <c r="P690" s="5646"/>
      <c r="Q690" s="5646"/>
      <c r="R690" s="5646"/>
      <c r="S690" s="5646"/>
      <c r="T690" s="5646"/>
      <c r="U690" s="5730">
        <f t="shared" ref="U690:U709" si="171">SUBTOTAL(9,V690:AC690)</f>
        <v>78251626</v>
      </c>
      <c r="V690" s="5701">
        <v>78251626</v>
      </c>
      <c r="W690" s="5701"/>
      <c r="X690" s="5701"/>
      <c r="Y690" s="5701"/>
      <c r="Z690" s="5701"/>
      <c r="AA690" s="5701"/>
      <c r="AB690" s="5701"/>
      <c r="AC690" s="5701"/>
      <c r="AD690" s="5647"/>
      <c r="AE690" s="5647"/>
      <c r="AF690" s="5647"/>
      <c r="AG690" s="5594" t="s">
        <v>422</v>
      </c>
      <c r="AH690" s="5594" t="s">
        <v>329</v>
      </c>
      <c r="AI690" s="5671">
        <v>100</v>
      </c>
      <c r="AJ690" s="5671">
        <v>100</v>
      </c>
      <c r="AK690" s="5789">
        <v>42843</v>
      </c>
      <c r="AL690" s="5789">
        <v>43099</v>
      </c>
      <c r="AM690" s="5741">
        <v>78251626</v>
      </c>
      <c r="AN690" s="5741">
        <v>78251626</v>
      </c>
      <c r="AO690" s="5574" t="s">
        <v>134</v>
      </c>
    </row>
    <row r="691" spans="1:42" ht="30" customHeight="1" x14ac:dyDescent="0.2">
      <c r="A691" s="5630" t="s">
        <v>163</v>
      </c>
      <c r="B691" s="5631" t="s">
        <v>146</v>
      </c>
      <c r="C691" s="5635" t="s">
        <v>164</v>
      </c>
      <c r="D691" s="5569">
        <v>358</v>
      </c>
      <c r="E691" s="5597" t="s">
        <v>112</v>
      </c>
      <c r="F691" s="5633" t="s">
        <v>113</v>
      </c>
      <c r="G691" s="5648">
        <v>0</v>
      </c>
      <c r="H691" s="5648" t="s">
        <v>0</v>
      </c>
      <c r="I691" s="5648">
        <v>1</v>
      </c>
      <c r="J691" s="5644">
        <v>0.5</v>
      </c>
      <c r="K691" s="5568"/>
      <c r="L691" s="5645"/>
      <c r="M691" s="5646"/>
      <c r="N691" s="5646"/>
      <c r="O691" s="5646"/>
      <c r="P691" s="5646"/>
      <c r="Q691" s="5646"/>
      <c r="R691" s="5646"/>
      <c r="S691" s="5646"/>
      <c r="T691" s="5646"/>
      <c r="U691" s="5731">
        <f t="shared" si="171"/>
        <v>0</v>
      </c>
      <c r="V691" s="5647"/>
      <c r="W691" s="5647"/>
      <c r="X691" s="5647"/>
      <c r="Y691" s="5647"/>
      <c r="Z691" s="5647"/>
      <c r="AA691" s="5647"/>
      <c r="AB691" s="5647"/>
      <c r="AC691" s="5647"/>
      <c r="AD691" s="5647"/>
      <c r="AE691" s="5647"/>
      <c r="AF691" s="5647"/>
      <c r="AG691" s="5594" t="s">
        <v>445</v>
      </c>
      <c r="AH691" s="5594" t="s">
        <v>383</v>
      </c>
      <c r="AI691" s="5671">
        <v>1</v>
      </c>
      <c r="AJ691" s="5671">
        <v>1</v>
      </c>
      <c r="AK691" s="5789">
        <v>42843</v>
      </c>
      <c r="AL691" s="5789">
        <v>43099</v>
      </c>
      <c r="AM691" s="5741">
        <v>4583344</v>
      </c>
      <c r="AN691" s="5741">
        <v>0</v>
      </c>
      <c r="AO691" s="5574" t="s">
        <v>134</v>
      </c>
    </row>
    <row r="692" spans="1:42" s="456" customFormat="1" ht="30" customHeight="1" x14ac:dyDescent="0.25">
      <c r="A692" s="5630" t="s">
        <v>163</v>
      </c>
      <c r="B692" s="5631" t="s">
        <v>146</v>
      </c>
      <c r="C692" s="5635" t="s">
        <v>164</v>
      </c>
      <c r="D692" s="5569">
        <v>359</v>
      </c>
      <c r="E692" s="5597" t="s">
        <v>715</v>
      </c>
      <c r="F692" s="5633" t="s">
        <v>716</v>
      </c>
      <c r="G692" s="5648">
        <v>1</v>
      </c>
      <c r="H692" s="5648" t="s">
        <v>0</v>
      </c>
      <c r="I692" s="5648">
        <v>1</v>
      </c>
      <c r="J692" s="5650">
        <v>0.1</v>
      </c>
      <c r="K692" s="5568"/>
      <c r="L692" s="5645">
        <f>+M692+N692+O692+P692+Q692+R692+S692+T692</f>
        <v>0</v>
      </c>
      <c r="M692" s="5646"/>
      <c r="N692" s="5646"/>
      <c r="O692" s="5646"/>
      <c r="P692" s="5646"/>
      <c r="Q692" s="5646"/>
      <c r="R692" s="5646"/>
      <c r="S692" s="5646"/>
      <c r="T692" s="5646"/>
      <c r="U692" s="5697">
        <f t="shared" si="171"/>
        <v>0</v>
      </c>
      <c r="V692" s="5647"/>
      <c r="W692" s="5647"/>
      <c r="X692" s="5647"/>
      <c r="Y692" s="5647"/>
      <c r="Z692" s="5647"/>
      <c r="AA692" s="5647"/>
      <c r="AB692" s="5647"/>
      <c r="AC692" s="5647"/>
      <c r="AD692" s="5647"/>
      <c r="AE692" s="5647"/>
      <c r="AF692" s="5647"/>
      <c r="AG692" s="5571"/>
      <c r="AH692" s="5570" t="s">
        <v>382</v>
      </c>
      <c r="AI692" s="5609">
        <v>1</v>
      </c>
      <c r="AJ692" s="5609">
        <v>1</v>
      </c>
      <c r="AK692" s="5785">
        <v>42948</v>
      </c>
      <c r="AL692" s="5785">
        <v>43100</v>
      </c>
      <c r="AM692" s="5744">
        <v>0</v>
      </c>
      <c r="AN692" s="5744">
        <v>0</v>
      </c>
      <c r="AO692" s="5574" t="s">
        <v>572</v>
      </c>
    </row>
    <row r="693" spans="1:42" s="456" customFormat="1" ht="30" customHeight="1" x14ac:dyDescent="0.25">
      <c r="A693" s="5630" t="s">
        <v>163</v>
      </c>
      <c r="B693" s="5631" t="s">
        <v>146</v>
      </c>
      <c r="C693" s="5635" t="s">
        <v>164</v>
      </c>
      <c r="D693" s="5569">
        <v>360</v>
      </c>
      <c r="E693" s="5597" t="s">
        <v>6593</v>
      </c>
      <c r="F693" s="5633" t="s">
        <v>6707</v>
      </c>
      <c r="G693" s="5648">
        <v>14</v>
      </c>
      <c r="H693" s="5648" t="s">
        <v>0</v>
      </c>
      <c r="I693" s="5648">
        <v>3</v>
      </c>
      <c r="J693" s="5650">
        <v>3</v>
      </c>
      <c r="K693" s="5568"/>
      <c r="L693" s="5645">
        <f>+M693+N693+O693+P693+Q693+R693+S693+T693</f>
        <v>0</v>
      </c>
      <c r="M693" s="5646"/>
      <c r="N693" s="5646"/>
      <c r="O693" s="5646"/>
      <c r="P693" s="5646"/>
      <c r="Q693" s="5646"/>
      <c r="R693" s="5646"/>
      <c r="S693" s="5646"/>
      <c r="T693" s="5646"/>
      <c r="U693" s="5697">
        <f t="shared" si="171"/>
        <v>0</v>
      </c>
      <c r="V693" s="5647"/>
      <c r="W693" s="5647"/>
      <c r="X693" s="5647"/>
      <c r="Y693" s="5647"/>
      <c r="Z693" s="5647"/>
      <c r="AA693" s="5647"/>
      <c r="AB693" s="5647"/>
      <c r="AC693" s="5647"/>
      <c r="AD693" s="5647"/>
      <c r="AE693" s="5647"/>
      <c r="AF693" s="5647"/>
      <c r="AG693" s="5571" t="s">
        <v>6185</v>
      </c>
      <c r="AH693" s="5570" t="s">
        <v>6667</v>
      </c>
      <c r="AI693" s="5609">
        <v>1</v>
      </c>
      <c r="AJ693" s="5609">
        <v>0</v>
      </c>
      <c r="AK693" s="5785">
        <v>42948</v>
      </c>
      <c r="AL693" s="5785">
        <v>43100</v>
      </c>
      <c r="AM693" s="5744">
        <v>0</v>
      </c>
      <c r="AN693" s="5744">
        <v>0</v>
      </c>
      <c r="AO693" s="5574" t="s">
        <v>572</v>
      </c>
    </row>
    <row r="694" spans="1:42" s="456" customFormat="1" ht="30" customHeight="1" x14ac:dyDescent="0.25">
      <c r="A694" s="5630" t="s">
        <v>163</v>
      </c>
      <c r="B694" s="5631" t="s">
        <v>146</v>
      </c>
      <c r="C694" s="5635" t="s">
        <v>164</v>
      </c>
      <c r="D694" s="5569">
        <v>361</v>
      </c>
      <c r="E694" s="5597" t="s">
        <v>721</v>
      </c>
      <c r="F694" s="5633" t="s">
        <v>722</v>
      </c>
      <c r="G694" s="5648">
        <v>0</v>
      </c>
      <c r="H694" s="5648" t="s">
        <v>0</v>
      </c>
      <c r="I694" s="5648">
        <v>1</v>
      </c>
      <c r="J694" s="5650">
        <v>0.33</v>
      </c>
      <c r="K694" s="5568"/>
      <c r="L694" s="5645">
        <f>+M694+N694+O694+P694+Q694+R694+S694+T694</f>
        <v>0</v>
      </c>
      <c r="M694" s="5646"/>
      <c r="N694" s="5646"/>
      <c r="O694" s="5646"/>
      <c r="P694" s="5646"/>
      <c r="Q694" s="5646"/>
      <c r="R694" s="5646"/>
      <c r="S694" s="5646"/>
      <c r="T694" s="5646"/>
      <c r="U694" s="5697">
        <f t="shared" si="171"/>
        <v>0</v>
      </c>
      <c r="V694" s="5647"/>
      <c r="W694" s="5647"/>
      <c r="X694" s="5647"/>
      <c r="Y694" s="5647"/>
      <c r="Z694" s="5647"/>
      <c r="AA694" s="5647"/>
      <c r="AB694" s="5647"/>
      <c r="AC694" s="5647"/>
      <c r="AD694" s="5647"/>
      <c r="AE694" s="5647"/>
      <c r="AF694" s="5647"/>
      <c r="AG694" s="5571" t="s">
        <v>6187</v>
      </c>
      <c r="AH694" s="5570" t="s">
        <v>723</v>
      </c>
      <c r="AI694" s="5609">
        <v>100</v>
      </c>
      <c r="AJ694" s="5609">
        <v>0</v>
      </c>
      <c r="AK694" s="5785">
        <v>42948</v>
      </c>
      <c r="AL694" s="5785">
        <v>43100</v>
      </c>
      <c r="AM694" s="5744">
        <v>0</v>
      </c>
      <c r="AN694" s="5744">
        <v>0</v>
      </c>
      <c r="AO694" s="5574" t="s">
        <v>572</v>
      </c>
    </row>
    <row r="695" spans="1:42" s="456" customFormat="1" ht="30" customHeight="1" x14ac:dyDescent="0.25">
      <c r="A695" s="5630" t="s">
        <v>163</v>
      </c>
      <c r="B695" s="5631" t="s">
        <v>146</v>
      </c>
      <c r="C695" s="5635" t="s">
        <v>164</v>
      </c>
      <c r="D695" s="5569">
        <v>361</v>
      </c>
      <c r="E695" s="5597" t="s">
        <v>721</v>
      </c>
      <c r="F695" s="5633" t="s">
        <v>722</v>
      </c>
      <c r="G695" s="5648">
        <v>0</v>
      </c>
      <c r="H695" s="5648" t="s">
        <v>0</v>
      </c>
      <c r="I695" s="5648">
        <v>1</v>
      </c>
      <c r="J695" s="5650">
        <v>0.33</v>
      </c>
      <c r="K695" s="5568"/>
      <c r="L695" s="5645"/>
      <c r="M695" s="5646"/>
      <c r="N695" s="5646"/>
      <c r="O695" s="5646"/>
      <c r="P695" s="5646"/>
      <c r="Q695" s="5646"/>
      <c r="R695" s="5646"/>
      <c r="S695" s="5646"/>
      <c r="T695" s="5646"/>
      <c r="U695" s="5731">
        <f t="shared" si="171"/>
        <v>0</v>
      </c>
      <c r="V695" s="5647"/>
      <c r="W695" s="5647"/>
      <c r="X695" s="5647"/>
      <c r="Y695" s="5647"/>
      <c r="Z695" s="5647"/>
      <c r="AA695" s="5647"/>
      <c r="AB695" s="5647"/>
      <c r="AC695" s="5647"/>
      <c r="AD695" s="5647"/>
      <c r="AE695" s="5647"/>
      <c r="AF695" s="5647"/>
      <c r="AG695" s="5571" t="s">
        <v>6188</v>
      </c>
      <c r="AH695" s="5570" t="s">
        <v>724</v>
      </c>
      <c r="AI695" s="5609">
        <v>1</v>
      </c>
      <c r="AJ695" s="5609">
        <v>0</v>
      </c>
      <c r="AK695" s="5785">
        <v>42948</v>
      </c>
      <c r="AL695" s="5785">
        <v>43100</v>
      </c>
      <c r="AM695" s="5744">
        <v>0</v>
      </c>
      <c r="AN695" s="5744">
        <v>0</v>
      </c>
      <c r="AO695" s="5574" t="s">
        <v>572</v>
      </c>
    </row>
    <row r="696" spans="1:42" s="456" customFormat="1" ht="30" customHeight="1" x14ac:dyDescent="0.25">
      <c r="A696" s="5630" t="s">
        <v>163</v>
      </c>
      <c r="B696" s="5631" t="s">
        <v>146</v>
      </c>
      <c r="C696" s="5635" t="s">
        <v>164</v>
      </c>
      <c r="D696" s="5569">
        <v>361</v>
      </c>
      <c r="E696" s="5597" t="s">
        <v>721</v>
      </c>
      <c r="F696" s="5633" t="s">
        <v>722</v>
      </c>
      <c r="G696" s="5648">
        <v>0</v>
      </c>
      <c r="H696" s="5648" t="s">
        <v>0</v>
      </c>
      <c r="I696" s="5648">
        <v>1</v>
      </c>
      <c r="J696" s="5650">
        <v>0.33</v>
      </c>
      <c r="K696" s="5568"/>
      <c r="L696" s="5645"/>
      <c r="M696" s="5646"/>
      <c r="N696" s="5646"/>
      <c r="O696" s="5646"/>
      <c r="P696" s="5646"/>
      <c r="Q696" s="5646"/>
      <c r="R696" s="5646"/>
      <c r="S696" s="5646"/>
      <c r="T696" s="5646"/>
      <c r="U696" s="5731">
        <f t="shared" si="171"/>
        <v>0</v>
      </c>
      <c r="V696" s="5647"/>
      <c r="W696" s="5647"/>
      <c r="X696" s="5647"/>
      <c r="Y696" s="5647"/>
      <c r="Z696" s="5647"/>
      <c r="AA696" s="5647"/>
      <c r="AB696" s="5647"/>
      <c r="AC696" s="5647"/>
      <c r="AD696" s="5647"/>
      <c r="AE696" s="5647"/>
      <c r="AF696" s="5647"/>
      <c r="AG696" s="5571" t="s">
        <v>6189</v>
      </c>
      <c r="AH696" s="5570" t="s">
        <v>329</v>
      </c>
      <c r="AI696" s="5609">
        <v>100</v>
      </c>
      <c r="AJ696" s="5609">
        <v>0</v>
      </c>
      <c r="AK696" s="5785">
        <v>42948</v>
      </c>
      <c r="AL696" s="5785">
        <v>43100</v>
      </c>
      <c r="AM696" s="5744">
        <v>0</v>
      </c>
      <c r="AN696" s="5744">
        <v>0</v>
      </c>
      <c r="AO696" s="5574" t="s">
        <v>572</v>
      </c>
    </row>
    <row r="697" spans="1:42" s="456" customFormat="1" ht="30" customHeight="1" x14ac:dyDescent="0.25">
      <c r="A697" s="5630" t="s">
        <v>163</v>
      </c>
      <c r="B697" s="5631" t="s">
        <v>146</v>
      </c>
      <c r="C697" s="5635" t="s">
        <v>164</v>
      </c>
      <c r="D697" s="5569">
        <v>361</v>
      </c>
      <c r="E697" s="5597" t="s">
        <v>721</v>
      </c>
      <c r="F697" s="5633" t="s">
        <v>722</v>
      </c>
      <c r="G697" s="5648">
        <v>0</v>
      </c>
      <c r="H697" s="5648" t="s">
        <v>0</v>
      </c>
      <c r="I697" s="5648">
        <v>1</v>
      </c>
      <c r="J697" s="5650">
        <v>0.33</v>
      </c>
      <c r="K697" s="5568"/>
      <c r="L697" s="5645"/>
      <c r="M697" s="5646"/>
      <c r="N697" s="5646"/>
      <c r="O697" s="5646"/>
      <c r="P697" s="5646"/>
      <c r="Q697" s="5646"/>
      <c r="R697" s="5646"/>
      <c r="S697" s="5646"/>
      <c r="T697" s="5646"/>
      <c r="U697" s="5731">
        <f t="shared" si="171"/>
        <v>0</v>
      </c>
      <c r="V697" s="5647"/>
      <c r="W697" s="5647"/>
      <c r="X697" s="5647"/>
      <c r="Y697" s="5647"/>
      <c r="Z697" s="5647"/>
      <c r="AA697" s="5647"/>
      <c r="AB697" s="5647"/>
      <c r="AC697" s="5647"/>
      <c r="AD697" s="5647"/>
      <c r="AE697" s="5647"/>
      <c r="AF697" s="5647"/>
      <c r="AG697" s="5571" t="s">
        <v>725</v>
      </c>
      <c r="AH697" s="5570" t="s">
        <v>6190</v>
      </c>
      <c r="AI697" s="5609">
        <v>1</v>
      </c>
      <c r="AJ697" s="5609">
        <v>0</v>
      </c>
      <c r="AK697" s="5785">
        <v>42948</v>
      </c>
      <c r="AL697" s="5785">
        <v>43100</v>
      </c>
      <c r="AM697" s="5744">
        <v>0</v>
      </c>
      <c r="AN697" s="5744">
        <v>0</v>
      </c>
      <c r="AO697" s="5574" t="s">
        <v>572</v>
      </c>
    </row>
    <row r="698" spans="1:42" s="456" customFormat="1" ht="30" customHeight="1" x14ac:dyDescent="0.25">
      <c r="A698" s="5630" t="s">
        <v>163</v>
      </c>
      <c r="B698" s="5631" t="s">
        <v>146</v>
      </c>
      <c r="C698" s="5635" t="s">
        <v>164</v>
      </c>
      <c r="D698" s="5569">
        <v>362</v>
      </c>
      <c r="E698" s="5597" t="s">
        <v>726</v>
      </c>
      <c r="F698" s="5633" t="s">
        <v>727</v>
      </c>
      <c r="G698" s="5648">
        <v>0</v>
      </c>
      <c r="H698" s="5648" t="s">
        <v>0</v>
      </c>
      <c r="I698" s="5648">
        <v>1</v>
      </c>
      <c r="J698" s="5650">
        <v>0.33</v>
      </c>
      <c r="K698" s="5568"/>
      <c r="L698" s="5645">
        <f>+M698+N698+O698+P698+Q698+R698+S698+T698</f>
        <v>0</v>
      </c>
      <c r="M698" s="5646"/>
      <c r="N698" s="5646"/>
      <c r="O698" s="5646"/>
      <c r="P698" s="5646"/>
      <c r="Q698" s="5646"/>
      <c r="R698" s="5646"/>
      <c r="S698" s="5646"/>
      <c r="T698" s="5646"/>
      <c r="U698" s="5697">
        <f t="shared" si="171"/>
        <v>0</v>
      </c>
      <c r="V698" s="5647"/>
      <c r="W698" s="5647"/>
      <c r="X698" s="5647"/>
      <c r="Y698" s="5647"/>
      <c r="Z698" s="5647"/>
      <c r="AA698" s="5647"/>
      <c r="AB698" s="5647"/>
      <c r="AC698" s="5647"/>
      <c r="AD698" s="5647"/>
      <c r="AE698" s="5647"/>
      <c r="AF698" s="5647"/>
      <c r="AG698" s="5571" t="s">
        <v>728</v>
      </c>
      <c r="AH698" s="5570" t="s">
        <v>6668</v>
      </c>
      <c r="AI698" s="5609">
        <v>1</v>
      </c>
      <c r="AJ698" s="5609">
        <v>0</v>
      </c>
      <c r="AK698" s="5785">
        <v>42948</v>
      </c>
      <c r="AL698" s="5785">
        <v>43100</v>
      </c>
      <c r="AM698" s="5744">
        <v>0</v>
      </c>
      <c r="AN698" s="5744">
        <v>0</v>
      </c>
      <c r="AO698" s="5574" t="s">
        <v>572</v>
      </c>
    </row>
    <row r="699" spans="1:42" s="456" customFormat="1" ht="30" customHeight="1" x14ac:dyDescent="0.25">
      <c r="A699" s="5630" t="s">
        <v>163</v>
      </c>
      <c r="B699" s="5631" t="s">
        <v>146</v>
      </c>
      <c r="C699" s="5635" t="s">
        <v>164</v>
      </c>
      <c r="D699" s="5569">
        <v>363</v>
      </c>
      <c r="E699" s="5597" t="s">
        <v>730</v>
      </c>
      <c r="F699" s="5633" t="s">
        <v>731</v>
      </c>
      <c r="G699" s="5648">
        <v>75</v>
      </c>
      <c r="H699" s="5648" t="s">
        <v>0</v>
      </c>
      <c r="I699" s="5648">
        <v>45</v>
      </c>
      <c r="J699" s="5650">
        <v>10</v>
      </c>
      <c r="K699" s="5568"/>
      <c r="L699" s="5645">
        <f>+M699+N699+O699+P699+Q699+R699+S699+T699</f>
        <v>695017920</v>
      </c>
      <c r="M699" s="5646">
        <v>695017920</v>
      </c>
      <c r="N699" s="5646"/>
      <c r="O699" s="5646"/>
      <c r="P699" s="5646"/>
      <c r="Q699" s="5646"/>
      <c r="R699" s="5646"/>
      <c r="S699" s="5646"/>
      <c r="T699" s="5646"/>
      <c r="U699" s="5730">
        <f t="shared" si="171"/>
        <v>484236624</v>
      </c>
      <c r="V699" s="5701">
        <v>484236624</v>
      </c>
      <c r="W699" s="5701"/>
      <c r="X699" s="5701"/>
      <c r="Y699" s="5701"/>
      <c r="Z699" s="5701"/>
      <c r="AA699" s="5701"/>
      <c r="AB699" s="5701"/>
      <c r="AC699" s="5701"/>
      <c r="AD699" s="5647"/>
      <c r="AE699" s="5647"/>
      <c r="AF699" s="5647"/>
      <c r="AG699" s="5634" t="s">
        <v>737</v>
      </c>
      <c r="AH699" s="5570" t="s">
        <v>330</v>
      </c>
      <c r="AI699" s="5609">
        <v>100</v>
      </c>
      <c r="AJ699" s="5609">
        <v>100</v>
      </c>
      <c r="AK699" s="5785">
        <v>42401</v>
      </c>
      <c r="AL699" s="5785">
        <v>42826</v>
      </c>
      <c r="AM699" s="5750">
        <v>249925741</v>
      </c>
      <c r="AN699" s="5750">
        <v>249925741</v>
      </c>
      <c r="AO699" s="5574" t="s">
        <v>572</v>
      </c>
    </row>
    <row r="700" spans="1:42" s="456" customFormat="1" ht="30" customHeight="1" x14ac:dyDescent="0.25">
      <c r="A700" s="5630" t="s">
        <v>163</v>
      </c>
      <c r="B700" s="5631" t="s">
        <v>146</v>
      </c>
      <c r="C700" s="5635" t="s">
        <v>164</v>
      </c>
      <c r="D700" s="5569">
        <v>363</v>
      </c>
      <c r="E700" s="5597" t="s">
        <v>730</v>
      </c>
      <c r="F700" s="5633" t="s">
        <v>731</v>
      </c>
      <c r="G700" s="5648">
        <v>75</v>
      </c>
      <c r="H700" s="5648" t="s">
        <v>0</v>
      </c>
      <c r="I700" s="5648">
        <v>45</v>
      </c>
      <c r="J700" s="5650">
        <v>10</v>
      </c>
      <c r="K700" s="5568"/>
      <c r="L700" s="5645"/>
      <c r="M700" s="5646"/>
      <c r="N700" s="5646"/>
      <c r="O700" s="5646"/>
      <c r="P700" s="5646"/>
      <c r="Q700" s="5646"/>
      <c r="R700" s="5646"/>
      <c r="S700" s="5646"/>
      <c r="T700" s="5646"/>
      <c r="U700" s="5731">
        <f t="shared" si="171"/>
        <v>0</v>
      </c>
      <c r="V700" s="5647"/>
      <c r="W700" s="5647"/>
      <c r="X700" s="5647"/>
      <c r="Y700" s="5647"/>
      <c r="Z700" s="5647"/>
      <c r="AA700" s="5647"/>
      <c r="AB700" s="5647"/>
      <c r="AC700" s="5647"/>
      <c r="AD700" s="5647"/>
      <c r="AE700" s="5647"/>
      <c r="AF700" s="5647"/>
      <c r="AG700" s="5634" t="s">
        <v>749</v>
      </c>
      <c r="AH700" s="5570" t="s">
        <v>6669</v>
      </c>
      <c r="AI700" s="5609">
        <v>1</v>
      </c>
      <c r="AJ700" s="5609">
        <v>1</v>
      </c>
      <c r="AK700" s="5785">
        <v>42736</v>
      </c>
      <c r="AL700" s="5785">
        <v>42765</v>
      </c>
      <c r="AM700" s="5750">
        <v>1071000</v>
      </c>
      <c r="AN700" s="5750">
        <v>1071000</v>
      </c>
      <c r="AO700" s="5574" t="s">
        <v>572</v>
      </c>
    </row>
    <row r="701" spans="1:42" s="528" customFormat="1" ht="30" customHeight="1" x14ac:dyDescent="0.25">
      <c r="A701" s="5630" t="s">
        <v>163</v>
      </c>
      <c r="B701" s="5631" t="s">
        <v>146</v>
      </c>
      <c r="C701" s="5635" t="s">
        <v>164</v>
      </c>
      <c r="D701" s="5569">
        <v>363</v>
      </c>
      <c r="E701" s="5597" t="s">
        <v>730</v>
      </c>
      <c r="F701" s="5633" t="s">
        <v>731</v>
      </c>
      <c r="G701" s="5648">
        <v>75</v>
      </c>
      <c r="H701" s="5648" t="s">
        <v>0</v>
      </c>
      <c r="I701" s="5648">
        <v>45</v>
      </c>
      <c r="J701" s="5650">
        <v>10</v>
      </c>
      <c r="K701" s="5568"/>
      <c r="L701" s="5645"/>
      <c r="M701" s="5646"/>
      <c r="N701" s="5646"/>
      <c r="O701" s="5646"/>
      <c r="P701" s="5646"/>
      <c r="Q701" s="5646"/>
      <c r="R701" s="5646"/>
      <c r="S701" s="5646"/>
      <c r="T701" s="5646"/>
      <c r="U701" s="5731">
        <f t="shared" si="171"/>
        <v>0</v>
      </c>
      <c r="V701" s="5647"/>
      <c r="W701" s="5647"/>
      <c r="X701" s="5647"/>
      <c r="Y701" s="5647"/>
      <c r="Z701" s="5647"/>
      <c r="AA701" s="5647"/>
      <c r="AB701" s="5647"/>
      <c r="AC701" s="5647"/>
      <c r="AD701" s="5647"/>
      <c r="AE701" s="5647"/>
      <c r="AF701" s="5647"/>
      <c r="AG701" s="5571" t="s">
        <v>6191</v>
      </c>
      <c r="AH701" s="5570" t="s">
        <v>330</v>
      </c>
      <c r="AI701" s="5609">
        <v>100</v>
      </c>
      <c r="AJ701" s="5609">
        <v>100</v>
      </c>
      <c r="AK701" s="5786">
        <v>42789</v>
      </c>
      <c r="AL701" s="5786">
        <v>42978</v>
      </c>
      <c r="AM701" s="5750">
        <v>16293336</v>
      </c>
      <c r="AN701" s="5750">
        <v>16293336</v>
      </c>
      <c r="AO701" s="5574" t="s">
        <v>572</v>
      </c>
      <c r="AP701" s="5561"/>
    </row>
    <row r="702" spans="1:42" s="456" customFormat="1" ht="30" customHeight="1" x14ac:dyDescent="0.25">
      <c r="A702" s="5630" t="s">
        <v>163</v>
      </c>
      <c r="B702" s="5631" t="s">
        <v>146</v>
      </c>
      <c r="C702" s="5635" t="s">
        <v>164</v>
      </c>
      <c r="D702" s="5569">
        <v>363</v>
      </c>
      <c r="E702" s="5597" t="s">
        <v>730</v>
      </c>
      <c r="F702" s="5633" t="s">
        <v>731</v>
      </c>
      <c r="G702" s="5648">
        <v>75</v>
      </c>
      <c r="H702" s="5648" t="s">
        <v>0</v>
      </c>
      <c r="I702" s="5648">
        <v>45</v>
      </c>
      <c r="J702" s="5650">
        <v>10</v>
      </c>
      <c r="K702" s="5568"/>
      <c r="L702" s="5645"/>
      <c r="M702" s="5646"/>
      <c r="N702" s="5646"/>
      <c r="O702" s="5646"/>
      <c r="P702" s="5646"/>
      <c r="Q702" s="5646"/>
      <c r="R702" s="5646"/>
      <c r="S702" s="5646"/>
      <c r="T702" s="5646"/>
      <c r="U702" s="5731">
        <f t="shared" si="171"/>
        <v>0</v>
      </c>
      <c r="V702" s="5647"/>
      <c r="W702" s="5647"/>
      <c r="X702" s="5647"/>
      <c r="Y702" s="5647"/>
      <c r="Z702" s="5647"/>
      <c r="AA702" s="5647"/>
      <c r="AB702" s="5647"/>
      <c r="AC702" s="5647"/>
      <c r="AD702" s="5647"/>
      <c r="AE702" s="5647"/>
      <c r="AF702" s="5647"/>
      <c r="AG702" s="5634" t="s">
        <v>767</v>
      </c>
      <c r="AH702" s="5570" t="s">
        <v>6670</v>
      </c>
      <c r="AI702" s="5609">
        <v>1</v>
      </c>
      <c r="AJ702" s="5609">
        <v>1</v>
      </c>
      <c r="AK702" s="5785">
        <v>42831</v>
      </c>
      <c r="AL702" s="5785">
        <v>42831</v>
      </c>
      <c r="AM702" s="5744">
        <v>12733584</v>
      </c>
      <c r="AN702" s="5744">
        <v>6946547</v>
      </c>
      <c r="AO702" s="5574" t="s">
        <v>572</v>
      </c>
    </row>
    <row r="703" spans="1:42" s="456" customFormat="1" ht="30" customHeight="1" x14ac:dyDescent="0.25">
      <c r="A703" s="5630" t="s">
        <v>163</v>
      </c>
      <c r="B703" s="5631" t="s">
        <v>146</v>
      </c>
      <c r="C703" s="5635" t="s">
        <v>164</v>
      </c>
      <c r="D703" s="5569">
        <v>363</v>
      </c>
      <c r="E703" s="5597" t="s">
        <v>730</v>
      </c>
      <c r="F703" s="5633" t="s">
        <v>731</v>
      </c>
      <c r="G703" s="5648">
        <v>75</v>
      </c>
      <c r="H703" s="5648" t="s">
        <v>0</v>
      </c>
      <c r="I703" s="5648">
        <v>45</v>
      </c>
      <c r="J703" s="5650">
        <v>10</v>
      </c>
      <c r="K703" s="5568"/>
      <c r="L703" s="5645"/>
      <c r="M703" s="5646"/>
      <c r="N703" s="5646"/>
      <c r="O703" s="5646"/>
      <c r="P703" s="5646"/>
      <c r="Q703" s="5646"/>
      <c r="R703" s="5646"/>
      <c r="S703" s="5646"/>
      <c r="T703" s="5646"/>
      <c r="U703" s="5731">
        <f t="shared" si="171"/>
        <v>0</v>
      </c>
      <c r="V703" s="5647"/>
      <c r="W703" s="5647"/>
      <c r="X703" s="5647"/>
      <c r="Y703" s="5647"/>
      <c r="Z703" s="5647"/>
      <c r="AA703" s="5647"/>
      <c r="AB703" s="5647"/>
      <c r="AC703" s="5647"/>
      <c r="AD703" s="5647"/>
      <c r="AE703" s="5647"/>
      <c r="AF703" s="5647"/>
      <c r="AG703" s="5571" t="s">
        <v>6192</v>
      </c>
      <c r="AH703" s="5570" t="s">
        <v>6671</v>
      </c>
      <c r="AI703" s="5609">
        <v>22</v>
      </c>
      <c r="AJ703" s="5609">
        <v>22</v>
      </c>
      <c r="AK703" s="5785">
        <v>42856</v>
      </c>
      <c r="AL703" s="5785">
        <v>43070</v>
      </c>
      <c r="AM703" s="5744">
        <v>414994259</v>
      </c>
      <c r="AN703" s="5744">
        <v>210000000</v>
      </c>
      <c r="AO703" s="5574" t="s">
        <v>572</v>
      </c>
    </row>
    <row r="704" spans="1:42" s="456" customFormat="1" ht="30" customHeight="1" x14ac:dyDescent="0.25">
      <c r="A704" s="5630" t="s">
        <v>163</v>
      </c>
      <c r="B704" s="5631" t="s">
        <v>146</v>
      </c>
      <c r="C704" s="5635" t="s">
        <v>164</v>
      </c>
      <c r="D704" s="5569">
        <v>364</v>
      </c>
      <c r="E704" s="5597" t="s">
        <v>781</v>
      </c>
      <c r="F704" s="5633" t="s">
        <v>782</v>
      </c>
      <c r="G704" s="5648">
        <v>4</v>
      </c>
      <c r="H704" s="5648" t="s">
        <v>0</v>
      </c>
      <c r="I704" s="5648">
        <v>8</v>
      </c>
      <c r="J704" s="5650">
        <v>2</v>
      </c>
      <c r="K704" s="5568"/>
      <c r="L704" s="5645">
        <f>+M704+N704+O704+P704+Q704+R704+S704+T704</f>
        <v>144722659</v>
      </c>
      <c r="M704" s="5646">
        <v>144722659</v>
      </c>
      <c r="N704" s="5646"/>
      <c r="O704" s="5646"/>
      <c r="P704" s="5646"/>
      <c r="Q704" s="5646"/>
      <c r="R704" s="5646"/>
      <c r="S704" s="5646"/>
      <c r="T704" s="5646"/>
      <c r="U704" s="5697">
        <f t="shared" si="171"/>
        <v>127722659</v>
      </c>
      <c r="V704" s="5647">
        <v>127722659</v>
      </c>
      <c r="W704" s="5701"/>
      <c r="X704" s="5701"/>
      <c r="Y704" s="5701"/>
      <c r="Z704" s="5701"/>
      <c r="AA704" s="5701"/>
      <c r="AB704" s="5701"/>
      <c r="AC704" s="5701"/>
      <c r="AD704" s="5647"/>
      <c r="AE704" s="5647"/>
      <c r="AF704" s="5647"/>
      <c r="AG704" s="5571" t="s">
        <v>784</v>
      </c>
      <c r="AH704" s="5570" t="s">
        <v>6672</v>
      </c>
      <c r="AI704" s="5609">
        <v>1</v>
      </c>
      <c r="AJ704" s="5609">
        <v>1</v>
      </c>
      <c r="AK704" s="5785">
        <v>42917</v>
      </c>
      <c r="AL704" s="5785">
        <v>42946</v>
      </c>
      <c r="AM704" s="5744">
        <v>44722659</v>
      </c>
      <c r="AN704" s="5744">
        <v>27722659</v>
      </c>
      <c r="AO704" s="5574" t="s">
        <v>572</v>
      </c>
    </row>
    <row r="705" spans="1:41" s="456" customFormat="1" ht="30" customHeight="1" x14ac:dyDescent="0.25">
      <c r="A705" s="5630" t="s">
        <v>163</v>
      </c>
      <c r="B705" s="5631" t="s">
        <v>146</v>
      </c>
      <c r="C705" s="5635" t="s">
        <v>164</v>
      </c>
      <c r="D705" s="5569">
        <v>364</v>
      </c>
      <c r="E705" s="5597" t="s">
        <v>781</v>
      </c>
      <c r="F705" s="5633" t="s">
        <v>782</v>
      </c>
      <c r="G705" s="5648">
        <v>4</v>
      </c>
      <c r="H705" s="5648" t="s">
        <v>0</v>
      </c>
      <c r="I705" s="5648">
        <v>8</v>
      </c>
      <c r="J705" s="5650">
        <v>2</v>
      </c>
      <c r="K705" s="5568"/>
      <c r="L705" s="5645"/>
      <c r="M705" s="5646"/>
      <c r="N705" s="5646"/>
      <c r="O705" s="5646"/>
      <c r="P705" s="5646"/>
      <c r="Q705" s="5646"/>
      <c r="R705" s="5646"/>
      <c r="S705" s="5646"/>
      <c r="T705" s="5646"/>
      <c r="U705" s="5731">
        <f t="shared" si="171"/>
        <v>0</v>
      </c>
      <c r="V705" s="5647"/>
      <c r="W705" s="5647"/>
      <c r="X705" s="5647"/>
      <c r="Y705" s="5647"/>
      <c r="Z705" s="5647"/>
      <c r="AA705" s="5647"/>
      <c r="AB705" s="5647"/>
      <c r="AC705" s="5647"/>
      <c r="AD705" s="5647"/>
      <c r="AE705" s="5647"/>
      <c r="AF705" s="5647"/>
      <c r="AG705" s="5571" t="s">
        <v>6194</v>
      </c>
      <c r="AH705" s="5570" t="s">
        <v>6672</v>
      </c>
      <c r="AI705" s="5609">
        <v>1</v>
      </c>
      <c r="AJ705" s="5609">
        <v>1</v>
      </c>
      <c r="AK705" s="5785">
        <v>42917</v>
      </c>
      <c r="AL705" s="5785">
        <v>43100</v>
      </c>
      <c r="AM705" s="5744">
        <v>100000000</v>
      </c>
      <c r="AN705" s="5744">
        <v>100000000</v>
      </c>
      <c r="AO705" s="5574" t="s">
        <v>572</v>
      </c>
    </row>
    <row r="706" spans="1:41" s="456" customFormat="1" ht="30" customHeight="1" x14ac:dyDescent="0.25">
      <c r="A706" s="5630" t="s">
        <v>163</v>
      </c>
      <c r="B706" s="5631" t="s">
        <v>146</v>
      </c>
      <c r="C706" s="5635" t="s">
        <v>164</v>
      </c>
      <c r="D706" s="5569">
        <v>365</v>
      </c>
      <c r="E706" s="5597" t="s">
        <v>791</v>
      </c>
      <c r="F706" s="5633" t="s">
        <v>792</v>
      </c>
      <c r="G706" s="5648">
        <v>0</v>
      </c>
      <c r="H706" s="5648" t="s">
        <v>0</v>
      </c>
      <c r="I706" s="5648">
        <v>1</v>
      </c>
      <c r="J706" s="5650">
        <v>0.1</v>
      </c>
      <c r="K706" s="5568"/>
      <c r="L706" s="5645">
        <f>+M706+N706+O706+P706+Q706+R706+S706+T706</f>
        <v>0</v>
      </c>
      <c r="M706" s="5646"/>
      <c r="N706" s="5646"/>
      <c r="O706" s="5646"/>
      <c r="P706" s="5646"/>
      <c r="Q706" s="5646"/>
      <c r="R706" s="5646"/>
      <c r="S706" s="5646"/>
      <c r="T706" s="5646"/>
      <c r="U706" s="5697">
        <f t="shared" si="171"/>
        <v>0</v>
      </c>
      <c r="V706" s="5647"/>
      <c r="W706" s="5647"/>
      <c r="X706" s="5647"/>
      <c r="Y706" s="5647"/>
      <c r="Z706" s="5647"/>
      <c r="AA706" s="5647"/>
      <c r="AB706" s="5647"/>
      <c r="AC706" s="5647"/>
      <c r="AD706" s="5647"/>
      <c r="AE706" s="5647"/>
      <c r="AF706" s="5647"/>
      <c r="AG706" s="5571"/>
      <c r="AH706" s="5570" t="s">
        <v>6673</v>
      </c>
      <c r="AI706" s="5609">
        <v>1</v>
      </c>
      <c r="AJ706" s="5609">
        <v>0</v>
      </c>
      <c r="AK706" s="5785">
        <v>42948</v>
      </c>
      <c r="AL706" s="5785">
        <v>43100</v>
      </c>
      <c r="AM706" s="5744">
        <v>0</v>
      </c>
      <c r="AN706" s="5744">
        <v>0</v>
      </c>
      <c r="AO706" s="5574" t="s">
        <v>572</v>
      </c>
    </row>
    <row r="707" spans="1:41" ht="30" customHeight="1" x14ac:dyDescent="0.2">
      <c r="A707" s="5630" t="s">
        <v>163</v>
      </c>
      <c r="B707" s="5631" t="s">
        <v>146</v>
      </c>
      <c r="C707" s="5635" t="s">
        <v>164</v>
      </c>
      <c r="D707" s="5569">
        <v>366</v>
      </c>
      <c r="E707" s="5597" t="s">
        <v>114</v>
      </c>
      <c r="F707" s="5633" t="s">
        <v>115</v>
      </c>
      <c r="G707" s="5648">
        <v>0</v>
      </c>
      <c r="H707" s="5648" t="s">
        <v>0</v>
      </c>
      <c r="I707" s="5648">
        <v>1</v>
      </c>
      <c r="J707" s="5644">
        <v>1</v>
      </c>
      <c r="K707" s="5568"/>
      <c r="L707" s="5645">
        <f t="shared" si="168"/>
        <v>0</v>
      </c>
      <c r="M707" s="5646"/>
      <c r="N707" s="5646"/>
      <c r="O707" s="5646"/>
      <c r="P707" s="5646"/>
      <c r="Q707" s="5646"/>
      <c r="R707" s="5646"/>
      <c r="S707" s="5646"/>
      <c r="T707" s="5646"/>
      <c r="U707" s="5730">
        <f t="shared" si="171"/>
        <v>0</v>
      </c>
      <c r="V707" s="5647"/>
      <c r="W707" s="5647"/>
      <c r="X707" s="5647"/>
      <c r="Y707" s="5647"/>
      <c r="Z707" s="5647"/>
      <c r="AA707" s="5647"/>
      <c r="AB707" s="5647"/>
      <c r="AC707" s="5647"/>
      <c r="AD707" s="5647"/>
      <c r="AE707" s="5647"/>
      <c r="AF707" s="5647"/>
      <c r="AG707" s="5594"/>
      <c r="AH707" s="5594"/>
      <c r="AI707" s="5671"/>
      <c r="AJ707" s="5671"/>
      <c r="AK707" s="5789"/>
      <c r="AL707" s="5789"/>
      <c r="AM707" s="5741">
        <v>0</v>
      </c>
      <c r="AN707" s="5741">
        <v>0</v>
      </c>
      <c r="AO707" s="5574" t="s">
        <v>134</v>
      </c>
    </row>
    <row r="708" spans="1:41" ht="30" customHeight="1" x14ac:dyDescent="0.2">
      <c r="A708" s="5630" t="s">
        <v>163</v>
      </c>
      <c r="B708" s="5631" t="s">
        <v>146</v>
      </c>
      <c r="C708" s="5635" t="s">
        <v>164</v>
      </c>
      <c r="D708" s="5569">
        <v>367</v>
      </c>
      <c r="E708" s="5597" t="s">
        <v>116</v>
      </c>
      <c r="F708" s="5633" t="s">
        <v>117</v>
      </c>
      <c r="G708" s="5648">
        <v>0</v>
      </c>
      <c r="H708" s="5648" t="s">
        <v>0</v>
      </c>
      <c r="I708" s="5648">
        <v>1</v>
      </c>
      <c r="J708" s="5644">
        <v>0.5</v>
      </c>
      <c r="K708" s="5568"/>
      <c r="L708" s="5645">
        <f t="shared" si="168"/>
        <v>0</v>
      </c>
      <c r="M708" s="5646"/>
      <c r="N708" s="5646"/>
      <c r="O708" s="5646"/>
      <c r="P708" s="5646"/>
      <c r="Q708" s="5646"/>
      <c r="R708" s="5646"/>
      <c r="S708" s="5646"/>
      <c r="T708" s="5646"/>
      <c r="U708" s="5730">
        <f t="shared" si="171"/>
        <v>0</v>
      </c>
      <c r="V708" s="5647"/>
      <c r="W708" s="5647"/>
      <c r="X708" s="5647"/>
      <c r="Y708" s="5647"/>
      <c r="Z708" s="5647"/>
      <c r="AA708" s="5647"/>
      <c r="AB708" s="5647"/>
      <c r="AC708" s="5647"/>
      <c r="AD708" s="5647"/>
      <c r="AE708" s="5647"/>
      <c r="AF708" s="5647"/>
      <c r="AG708" s="5636"/>
      <c r="AH708" s="5636" t="s">
        <v>382</v>
      </c>
      <c r="AI708" s="5671">
        <v>1</v>
      </c>
      <c r="AJ708" s="5671">
        <v>0</v>
      </c>
      <c r="AK708" s="5789">
        <v>42979</v>
      </c>
      <c r="AL708" s="5789">
        <v>43089</v>
      </c>
      <c r="AM708" s="5741">
        <v>0</v>
      </c>
      <c r="AN708" s="5741">
        <v>0</v>
      </c>
      <c r="AO708" s="5574" t="s">
        <v>134</v>
      </c>
    </row>
    <row r="709" spans="1:41" s="456" customFormat="1" ht="30" customHeight="1" x14ac:dyDescent="0.25">
      <c r="A709" s="5630" t="s">
        <v>163</v>
      </c>
      <c r="B709" s="5631" t="s">
        <v>146</v>
      </c>
      <c r="C709" s="5635" t="s">
        <v>164</v>
      </c>
      <c r="D709" s="5569">
        <v>368</v>
      </c>
      <c r="E709" s="5597" t="s">
        <v>794</v>
      </c>
      <c r="F709" s="5633" t="s">
        <v>117</v>
      </c>
      <c r="G709" s="5648">
        <v>0</v>
      </c>
      <c r="H709" s="5648" t="s">
        <v>0</v>
      </c>
      <c r="I709" s="5648">
        <v>1</v>
      </c>
      <c r="J709" s="5650">
        <v>0.1</v>
      </c>
      <c r="K709" s="5568"/>
      <c r="L709" s="5645">
        <f>+M709+N709+O709+P709+Q709+R709+S709+T709</f>
        <v>0</v>
      </c>
      <c r="M709" s="5646"/>
      <c r="N709" s="5646"/>
      <c r="O709" s="5646"/>
      <c r="P709" s="5646"/>
      <c r="Q709" s="5646"/>
      <c r="R709" s="5646"/>
      <c r="S709" s="5646"/>
      <c r="T709" s="5646"/>
      <c r="U709" s="5697">
        <f t="shared" si="171"/>
        <v>0</v>
      </c>
      <c r="V709" s="5647"/>
      <c r="W709" s="5647"/>
      <c r="X709" s="5647"/>
      <c r="Y709" s="5647"/>
      <c r="Z709" s="5647"/>
      <c r="AA709" s="5647"/>
      <c r="AB709" s="5647"/>
      <c r="AC709" s="5647"/>
      <c r="AD709" s="5647"/>
      <c r="AE709" s="5647"/>
      <c r="AF709" s="5647"/>
      <c r="AG709" s="5571" t="s">
        <v>6196</v>
      </c>
      <c r="AH709" s="5570" t="s">
        <v>6674</v>
      </c>
      <c r="AI709" s="5609">
        <v>1</v>
      </c>
      <c r="AJ709" s="5609">
        <v>0</v>
      </c>
      <c r="AK709" s="5785">
        <v>42948</v>
      </c>
      <c r="AL709" s="5785">
        <v>43100</v>
      </c>
      <c r="AM709" s="5744">
        <v>0</v>
      </c>
      <c r="AN709" s="5744">
        <v>0</v>
      </c>
      <c r="AO709" s="5574" t="s">
        <v>572</v>
      </c>
    </row>
    <row r="710" spans="1:41" ht="30" customHeight="1" x14ac:dyDescent="0.2">
      <c r="A710" s="5630" t="s">
        <v>163</v>
      </c>
      <c r="B710" s="5631" t="s">
        <v>146</v>
      </c>
      <c r="C710" s="5632" t="s">
        <v>798</v>
      </c>
      <c r="D710" s="5569">
        <v>369</v>
      </c>
      <c r="E710" s="5597" t="s">
        <v>826</v>
      </c>
      <c r="F710" s="5633" t="s">
        <v>804</v>
      </c>
      <c r="G710" s="5648">
        <v>4</v>
      </c>
      <c r="H710" s="5648" t="s">
        <v>0</v>
      </c>
      <c r="I710" s="5648">
        <v>4</v>
      </c>
      <c r="J710" s="5650">
        <v>1</v>
      </c>
      <c r="K710" s="5568"/>
      <c r="L710" s="5645">
        <f>+M710+N710+O710+P710+Q710+R710+S710+T710</f>
        <v>40000000</v>
      </c>
      <c r="M710" s="5646">
        <v>40000000</v>
      </c>
      <c r="N710" s="5646"/>
      <c r="O710" s="5646"/>
      <c r="P710" s="5646"/>
      <c r="Q710" s="5646"/>
      <c r="R710" s="5646"/>
      <c r="S710" s="5646"/>
      <c r="T710" s="5646"/>
      <c r="U710" s="5731">
        <f>SUBTOTAL(9,V710:AD710)</f>
        <v>39813333</v>
      </c>
      <c r="V710" s="5701">
        <v>39813333</v>
      </c>
      <c r="W710" s="5701"/>
      <c r="X710" s="5701"/>
      <c r="Y710" s="5701"/>
      <c r="Z710" s="5701"/>
      <c r="AA710" s="5701"/>
      <c r="AB710" s="5701"/>
      <c r="AC710" s="5701"/>
      <c r="AD710" s="5647"/>
      <c r="AE710" s="5647"/>
      <c r="AF710" s="5647"/>
      <c r="AG710" s="5571" t="s">
        <v>830</v>
      </c>
      <c r="AH710" s="5570" t="s">
        <v>831</v>
      </c>
      <c r="AI710" s="5679">
        <v>100</v>
      </c>
      <c r="AJ710" s="5679">
        <v>100</v>
      </c>
      <c r="AK710" s="5786">
        <v>42781</v>
      </c>
      <c r="AL710" s="5786">
        <v>43097</v>
      </c>
      <c r="AM710" s="5744">
        <v>29813333</v>
      </c>
      <c r="AN710" s="5744">
        <v>29813333</v>
      </c>
      <c r="AO710" s="5574" t="s">
        <v>835</v>
      </c>
    </row>
    <row r="711" spans="1:41" ht="30" customHeight="1" x14ac:dyDescent="0.2">
      <c r="A711" s="5630" t="s">
        <v>163</v>
      </c>
      <c r="B711" s="5631" t="s">
        <v>146</v>
      </c>
      <c r="C711" s="5632" t="s">
        <v>798</v>
      </c>
      <c r="D711" s="5569">
        <v>369</v>
      </c>
      <c r="E711" s="5597" t="s">
        <v>826</v>
      </c>
      <c r="F711" s="5633" t="s">
        <v>804</v>
      </c>
      <c r="G711" s="5648">
        <v>4</v>
      </c>
      <c r="H711" s="5648" t="s">
        <v>0</v>
      </c>
      <c r="I711" s="5648">
        <v>4</v>
      </c>
      <c r="J711" s="5650">
        <v>1</v>
      </c>
      <c r="K711" s="5568"/>
      <c r="L711" s="5645">
        <f>SUM(M711:T711)</f>
        <v>0</v>
      </c>
      <c r="M711" s="5646"/>
      <c r="N711" s="5646"/>
      <c r="O711" s="5646"/>
      <c r="P711" s="5646"/>
      <c r="Q711" s="5646"/>
      <c r="R711" s="5646"/>
      <c r="S711" s="5646"/>
      <c r="T711" s="5646"/>
      <c r="U711" s="5731">
        <f>SUBTOTAL(9,V711:AD711)</f>
        <v>0</v>
      </c>
      <c r="V711" s="5701"/>
      <c r="W711" s="5701"/>
      <c r="X711" s="5701"/>
      <c r="Y711" s="5701"/>
      <c r="Z711" s="5701"/>
      <c r="AA711" s="5701"/>
      <c r="AB711" s="5701"/>
      <c r="AC711" s="5701"/>
      <c r="AD711" s="5647"/>
      <c r="AE711" s="5647"/>
      <c r="AF711" s="5647"/>
      <c r="AG711" s="5571" t="s">
        <v>839</v>
      </c>
      <c r="AH711" s="5570" t="s">
        <v>840</v>
      </c>
      <c r="AI711" s="5609">
        <v>100</v>
      </c>
      <c r="AJ711" s="5609">
        <v>457</v>
      </c>
      <c r="AK711" s="5786">
        <v>42853</v>
      </c>
      <c r="AL711" s="5786">
        <v>43099</v>
      </c>
      <c r="AM711" s="5744">
        <v>10186667</v>
      </c>
      <c r="AN711" s="5744">
        <v>10000000</v>
      </c>
      <c r="AO711" s="5574" t="s">
        <v>835</v>
      </c>
    </row>
    <row r="712" spans="1:41" ht="30" customHeight="1" x14ac:dyDescent="0.2">
      <c r="A712" s="5630" t="s">
        <v>163</v>
      </c>
      <c r="B712" s="5631" t="s">
        <v>146</v>
      </c>
      <c r="C712" s="5632" t="s">
        <v>798</v>
      </c>
      <c r="D712" s="5569">
        <v>370</v>
      </c>
      <c r="E712" s="5597" t="s">
        <v>844</v>
      </c>
      <c r="F712" s="5633" t="s">
        <v>845</v>
      </c>
      <c r="G712" s="5648">
        <v>20</v>
      </c>
      <c r="H712" s="5648" t="s">
        <v>0</v>
      </c>
      <c r="I712" s="5648">
        <v>160</v>
      </c>
      <c r="J712" s="5650">
        <v>40</v>
      </c>
      <c r="K712" s="5568"/>
      <c r="L712" s="5645">
        <f>+M712+N712+O712+P712+Q712+R712+S712+T712</f>
        <v>0</v>
      </c>
      <c r="M712" s="5646"/>
      <c r="N712" s="5646"/>
      <c r="O712" s="5646"/>
      <c r="P712" s="5646"/>
      <c r="Q712" s="5646"/>
      <c r="R712" s="5646"/>
      <c r="S712" s="5646"/>
      <c r="T712" s="5646"/>
      <c r="U712" s="5731">
        <f>SUBTOTAL(9,V712:AD712)</f>
        <v>0</v>
      </c>
      <c r="V712" s="5701"/>
      <c r="W712" s="5647"/>
      <c r="X712" s="5647"/>
      <c r="Y712" s="5647"/>
      <c r="Z712" s="5647"/>
      <c r="AA712" s="5647"/>
      <c r="AB712" s="5647"/>
      <c r="AC712" s="5647"/>
      <c r="AD712" s="5647"/>
      <c r="AE712" s="5647"/>
      <c r="AF712" s="5647"/>
      <c r="AG712" s="5571" t="s">
        <v>846</v>
      </c>
      <c r="AH712" s="5584" t="s">
        <v>335</v>
      </c>
      <c r="AI712" s="5609">
        <v>100</v>
      </c>
      <c r="AJ712" s="5609">
        <v>80</v>
      </c>
      <c r="AK712" s="5787">
        <v>42736</v>
      </c>
      <c r="AL712" s="5787">
        <v>43100</v>
      </c>
      <c r="AM712" s="5744">
        <v>0</v>
      </c>
      <c r="AN712" s="5744">
        <v>0</v>
      </c>
      <c r="AO712" s="5574" t="s">
        <v>835</v>
      </c>
    </row>
    <row r="713" spans="1:41" ht="30" customHeight="1" x14ac:dyDescent="0.2">
      <c r="A713" s="5630" t="s">
        <v>163</v>
      </c>
      <c r="B713" s="5631" t="s">
        <v>146</v>
      </c>
      <c r="C713" s="5632" t="s">
        <v>798</v>
      </c>
      <c r="D713" s="5569">
        <v>371</v>
      </c>
      <c r="E713" s="5597" t="s">
        <v>847</v>
      </c>
      <c r="F713" s="5633" t="s">
        <v>848</v>
      </c>
      <c r="G713" s="5648">
        <v>23000</v>
      </c>
      <c r="H713" s="5648" t="s">
        <v>0</v>
      </c>
      <c r="I713" s="5648">
        <v>3000</v>
      </c>
      <c r="J713" s="5650">
        <v>750</v>
      </c>
      <c r="K713" s="5568"/>
      <c r="L713" s="5645">
        <f t="shared" ref="L713" si="172">+M713+N713+O713+P713+Q713+R713+S713+T713</f>
        <v>166980666</v>
      </c>
      <c r="M713" s="5708">
        <v>166980666</v>
      </c>
      <c r="N713" s="5646"/>
      <c r="O713" s="5646"/>
      <c r="P713" s="5646"/>
      <c r="Q713" s="5646"/>
      <c r="R713" s="5646"/>
      <c r="S713" s="5646"/>
      <c r="T713" s="5646"/>
      <c r="U713" s="5731">
        <f>SUBTOTAL(9,V713:AD713)</f>
        <v>166380667</v>
      </c>
      <c r="V713" s="5701">
        <v>166380667</v>
      </c>
      <c r="W713" s="5701"/>
      <c r="X713" s="5701"/>
      <c r="Y713" s="5701"/>
      <c r="Z713" s="5701"/>
      <c r="AA713" s="5701"/>
      <c r="AB713" s="5701"/>
      <c r="AC713" s="5701"/>
      <c r="AD713" s="5647"/>
      <c r="AE713" s="5647"/>
      <c r="AF713" s="5647"/>
      <c r="AG713" s="5571" t="s">
        <v>849</v>
      </c>
      <c r="AH713" s="5570" t="s">
        <v>335</v>
      </c>
      <c r="AI713" s="5609">
        <v>100</v>
      </c>
      <c r="AJ713" s="5609">
        <v>80</v>
      </c>
      <c r="AK713" s="5785">
        <v>42736</v>
      </c>
      <c r="AL713" s="5785">
        <v>43100</v>
      </c>
      <c r="AM713" s="5744">
        <v>166980666</v>
      </c>
      <c r="AN713" s="5744">
        <v>166380667</v>
      </c>
      <c r="AO713" s="5574" t="s">
        <v>835</v>
      </c>
    </row>
    <row r="714" spans="1:41" ht="30" customHeight="1" x14ac:dyDescent="0.2">
      <c r="A714" s="5630" t="s">
        <v>163</v>
      </c>
      <c r="B714" s="5631" t="s">
        <v>146</v>
      </c>
      <c r="C714" s="5632" t="s">
        <v>798</v>
      </c>
      <c r="D714" s="5569">
        <v>372</v>
      </c>
      <c r="E714" s="5597" t="s">
        <v>6594</v>
      </c>
      <c r="F714" s="5633" t="s">
        <v>851</v>
      </c>
      <c r="G714" s="5648">
        <v>6790</v>
      </c>
      <c r="H714" s="5648" t="s">
        <v>0</v>
      </c>
      <c r="I714" s="5648">
        <v>3290</v>
      </c>
      <c r="J714" s="5650">
        <v>822</v>
      </c>
      <c r="K714" s="5568"/>
      <c r="L714" s="5645">
        <f>+M714+N714+O714+P714+Q714+R714+S714+T714</f>
        <v>33000000</v>
      </c>
      <c r="M714" s="5646">
        <v>33000000</v>
      </c>
      <c r="N714" s="5646"/>
      <c r="O714" s="5646"/>
      <c r="P714" s="5646"/>
      <c r="Q714" s="5646"/>
      <c r="R714" s="5646"/>
      <c r="S714" s="5646"/>
      <c r="T714" s="5646"/>
      <c r="U714" s="5731">
        <f>SUBTOTAL(9,V714:AD714)</f>
        <v>32000000</v>
      </c>
      <c r="V714" s="5701">
        <v>32000000</v>
      </c>
      <c r="W714" s="5701"/>
      <c r="X714" s="5701"/>
      <c r="Y714" s="5701"/>
      <c r="Z714" s="5701"/>
      <c r="AA714" s="5701"/>
      <c r="AB714" s="5701"/>
      <c r="AC714" s="5701"/>
      <c r="AD714" s="5647"/>
      <c r="AE714" s="5647"/>
      <c r="AF714" s="5647"/>
      <c r="AG714" s="5571" t="s">
        <v>853</v>
      </c>
      <c r="AH714" s="5571" t="s">
        <v>854</v>
      </c>
      <c r="AI714" s="5679">
        <v>1</v>
      </c>
      <c r="AJ714" s="5679">
        <v>1</v>
      </c>
      <c r="AK714" s="5786">
        <v>42901</v>
      </c>
      <c r="AL714" s="5786">
        <v>43099</v>
      </c>
      <c r="AM714" s="5744">
        <v>33000000</v>
      </c>
      <c r="AN714" s="5744">
        <v>32000000</v>
      </c>
      <c r="AO714" s="5574" t="s">
        <v>835</v>
      </c>
    </row>
    <row r="715" spans="1:41" ht="30" customHeight="1" x14ac:dyDescent="0.2">
      <c r="A715" s="5630" t="s">
        <v>163</v>
      </c>
      <c r="B715" s="5631" t="s">
        <v>146</v>
      </c>
      <c r="C715" s="5632" t="s">
        <v>798</v>
      </c>
      <c r="D715" s="5569">
        <v>372</v>
      </c>
      <c r="E715" s="5597" t="s">
        <v>6594</v>
      </c>
      <c r="F715" s="5633" t="s">
        <v>851</v>
      </c>
      <c r="G715" s="5648">
        <v>6790</v>
      </c>
      <c r="H715" s="5648" t="s">
        <v>0</v>
      </c>
      <c r="I715" s="5648">
        <v>3290</v>
      </c>
      <c r="J715" s="5650">
        <v>822</v>
      </c>
      <c r="K715" s="5568"/>
      <c r="L715" s="5645">
        <f>SUBTOTAL(9,M715:T715)</f>
        <v>0</v>
      </c>
      <c r="M715" s="5646"/>
      <c r="N715" s="5646"/>
      <c r="O715" s="5646"/>
      <c r="P715" s="5646"/>
      <c r="Q715" s="5646"/>
      <c r="R715" s="5646"/>
      <c r="S715" s="5646"/>
      <c r="T715" s="5646"/>
      <c r="U715" s="5731">
        <f>SUBTOTAL(9,V715:AD715)</f>
        <v>0</v>
      </c>
      <c r="V715" s="5701"/>
      <c r="W715" s="5701"/>
      <c r="X715" s="5701"/>
      <c r="Y715" s="5701"/>
      <c r="Z715" s="5701"/>
      <c r="AA715" s="5701"/>
      <c r="AB715" s="5701"/>
      <c r="AC715" s="5701"/>
      <c r="AD715" s="5647"/>
      <c r="AE715" s="5647"/>
      <c r="AF715" s="5647"/>
      <c r="AG715" s="5571" t="s">
        <v>6198</v>
      </c>
      <c r="AH715" s="5570" t="s">
        <v>329</v>
      </c>
      <c r="AI715" s="5609">
        <v>100</v>
      </c>
      <c r="AJ715" s="5609">
        <v>80</v>
      </c>
      <c r="AK715" s="5785">
        <v>42736</v>
      </c>
      <c r="AL715" s="5785">
        <v>43100</v>
      </c>
      <c r="AM715" s="5744">
        <v>0</v>
      </c>
      <c r="AN715" s="5744">
        <v>0</v>
      </c>
      <c r="AO715" s="5574" t="s">
        <v>835</v>
      </c>
    </row>
    <row r="716" spans="1:41" ht="30" customHeight="1" x14ac:dyDescent="0.2">
      <c r="A716" s="5630" t="s">
        <v>163</v>
      </c>
      <c r="B716" s="5631" t="s">
        <v>146</v>
      </c>
      <c r="C716" s="5632" t="s">
        <v>798</v>
      </c>
      <c r="D716" s="5569">
        <v>373</v>
      </c>
      <c r="E716" s="5597" t="s">
        <v>6595</v>
      </c>
      <c r="F716" s="5633" t="s">
        <v>858</v>
      </c>
      <c r="G716" s="5648">
        <v>2</v>
      </c>
      <c r="H716" s="5648" t="s">
        <v>0</v>
      </c>
      <c r="I716" s="5648">
        <v>4</v>
      </c>
      <c r="J716" s="5650">
        <v>3</v>
      </c>
      <c r="K716" s="5568"/>
      <c r="L716" s="5645">
        <f>+M716+N716+O716+P716+Q716+R716+S716+T716</f>
        <v>113084112</v>
      </c>
      <c r="M716" s="5646">
        <v>113084112</v>
      </c>
      <c r="N716" s="5646"/>
      <c r="O716" s="5646"/>
      <c r="P716" s="5646"/>
      <c r="Q716" s="5646"/>
      <c r="R716" s="5646"/>
      <c r="S716" s="5646"/>
      <c r="T716" s="5646"/>
      <c r="U716" s="5731">
        <f>SUBTOTAL(9,V716:AD716)</f>
        <v>113084112</v>
      </c>
      <c r="V716" s="5701">
        <v>113084112</v>
      </c>
      <c r="W716" s="5701"/>
      <c r="X716" s="5701"/>
      <c r="Y716" s="5701"/>
      <c r="Z716" s="5701"/>
      <c r="AA716" s="5701"/>
      <c r="AB716" s="5701"/>
      <c r="AC716" s="5701"/>
      <c r="AD716" s="5647"/>
      <c r="AE716" s="5647"/>
      <c r="AF716" s="5647"/>
      <c r="AG716" s="5571" t="s">
        <v>863</v>
      </c>
      <c r="AH716" s="5570" t="s">
        <v>864</v>
      </c>
      <c r="AI716" s="5679">
        <v>100</v>
      </c>
      <c r="AJ716" s="5679">
        <v>80</v>
      </c>
      <c r="AK716" s="5786">
        <v>42786</v>
      </c>
      <c r="AL716" s="5786">
        <v>43098</v>
      </c>
      <c r="AM716" s="5744">
        <v>32550000</v>
      </c>
      <c r="AN716" s="5744">
        <v>32550000</v>
      </c>
      <c r="AO716" s="5574" t="s">
        <v>835</v>
      </c>
    </row>
    <row r="717" spans="1:41" ht="30" customHeight="1" x14ac:dyDescent="0.2">
      <c r="A717" s="5630" t="s">
        <v>163</v>
      </c>
      <c r="B717" s="5631" t="s">
        <v>146</v>
      </c>
      <c r="C717" s="5632" t="s">
        <v>798</v>
      </c>
      <c r="D717" s="5569">
        <v>373</v>
      </c>
      <c r="E717" s="5597" t="s">
        <v>6595</v>
      </c>
      <c r="F717" s="5633" t="s">
        <v>858</v>
      </c>
      <c r="G717" s="5648">
        <v>2</v>
      </c>
      <c r="H717" s="5648" t="s">
        <v>0</v>
      </c>
      <c r="I717" s="5648">
        <v>4</v>
      </c>
      <c r="J717" s="5650">
        <v>3</v>
      </c>
      <c r="K717" s="5568"/>
      <c r="L717" s="5645">
        <f t="shared" ref="L717:L721" si="173">SUBTOTAL(9,M717:T717)</f>
        <v>0</v>
      </c>
      <c r="M717" s="5646"/>
      <c r="N717" s="5646"/>
      <c r="O717" s="5646"/>
      <c r="P717" s="5646"/>
      <c r="Q717" s="5646"/>
      <c r="R717" s="5646"/>
      <c r="S717" s="5646"/>
      <c r="T717" s="5646"/>
      <c r="U717" s="5731">
        <f>SUBTOTAL(9,V717:AD717)</f>
        <v>0</v>
      </c>
      <c r="V717" s="5701"/>
      <c r="W717" s="5701"/>
      <c r="X717" s="5701"/>
      <c r="Y717" s="5701"/>
      <c r="Z717" s="5701"/>
      <c r="AA717" s="5701"/>
      <c r="AB717" s="5701"/>
      <c r="AC717" s="5701"/>
      <c r="AD717" s="5647"/>
      <c r="AE717" s="5647"/>
      <c r="AF717" s="5647"/>
      <c r="AG717" s="5571" t="s">
        <v>6199</v>
      </c>
      <c r="AH717" s="5570" t="s">
        <v>6200</v>
      </c>
      <c r="AI717" s="5609">
        <v>9</v>
      </c>
      <c r="AJ717" s="5609">
        <v>9</v>
      </c>
      <c r="AK717" s="5786">
        <v>42810</v>
      </c>
      <c r="AL717" s="5786">
        <v>43085</v>
      </c>
      <c r="AM717" s="5744">
        <v>31086000</v>
      </c>
      <c r="AN717" s="5744">
        <v>31086000</v>
      </c>
      <c r="AO717" s="5574" t="s">
        <v>835</v>
      </c>
    </row>
    <row r="718" spans="1:41" ht="30" customHeight="1" x14ac:dyDescent="0.2">
      <c r="A718" s="5630" t="s">
        <v>163</v>
      </c>
      <c r="B718" s="5631" t="s">
        <v>146</v>
      </c>
      <c r="C718" s="5632" t="s">
        <v>798</v>
      </c>
      <c r="D718" s="5569">
        <v>373</v>
      </c>
      <c r="E718" s="5597" t="s">
        <v>6595</v>
      </c>
      <c r="F718" s="5633" t="s">
        <v>858</v>
      </c>
      <c r="G718" s="5648">
        <v>2</v>
      </c>
      <c r="H718" s="5648" t="s">
        <v>0</v>
      </c>
      <c r="I718" s="5648">
        <v>4</v>
      </c>
      <c r="J718" s="5650">
        <v>3</v>
      </c>
      <c r="K718" s="5568"/>
      <c r="L718" s="5645">
        <f t="shared" si="173"/>
        <v>0</v>
      </c>
      <c r="M718" s="5646"/>
      <c r="N718" s="5646"/>
      <c r="O718" s="5646"/>
      <c r="P718" s="5646"/>
      <c r="Q718" s="5646"/>
      <c r="R718" s="5646"/>
      <c r="S718" s="5646"/>
      <c r="T718" s="5646"/>
      <c r="U718" s="5731">
        <f>SUBTOTAL(9,V718:AD718)</f>
        <v>0</v>
      </c>
      <c r="V718" s="5647"/>
      <c r="W718" s="5647"/>
      <c r="X718" s="5647"/>
      <c r="Y718" s="5647"/>
      <c r="Z718" s="5647"/>
      <c r="AA718" s="5647"/>
      <c r="AB718" s="5647"/>
      <c r="AC718" s="5647"/>
      <c r="AD718" s="5647"/>
      <c r="AE718" s="5647"/>
      <c r="AF718" s="5647"/>
      <c r="AG718" s="5571" t="s">
        <v>839</v>
      </c>
      <c r="AH718" s="5570" t="s">
        <v>840</v>
      </c>
      <c r="AI718" s="5609">
        <v>100</v>
      </c>
      <c r="AJ718" s="5609">
        <v>457</v>
      </c>
      <c r="AK718" s="5786">
        <v>42845</v>
      </c>
      <c r="AL718" s="5786">
        <v>43099</v>
      </c>
      <c r="AM718" s="5744">
        <v>4164000</v>
      </c>
      <c r="AN718" s="5744">
        <v>4164000</v>
      </c>
      <c r="AO718" s="5574" t="s">
        <v>835</v>
      </c>
    </row>
    <row r="719" spans="1:41" ht="30" customHeight="1" x14ac:dyDescent="0.2">
      <c r="A719" s="5630" t="s">
        <v>163</v>
      </c>
      <c r="B719" s="5631" t="s">
        <v>146</v>
      </c>
      <c r="C719" s="5632" t="s">
        <v>798</v>
      </c>
      <c r="D719" s="5569">
        <v>373</v>
      </c>
      <c r="E719" s="5597" t="s">
        <v>6595</v>
      </c>
      <c r="F719" s="5633" t="s">
        <v>858</v>
      </c>
      <c r="G719" s="5648">
        <v>2</v>
      </c>
      <c r="H719" s="5648" t="s">
        <v>0</v>
      </c>
      <c r="I719" s="5648">
        <v>4</v>
      </c>
      <c r="J719" s="5650">
        <v>3</v>
      </c>
      <c r="K719" s="5568"/>
      <c r="L719" s="5645">
        <f t="shared" si="173"/>
        <v>0</v>
      </c>
      <c r="M719" s="5646"/>
      <c r="N719" s="5646"/>
      <c r="O719" s="5646"/>
      <c r="P719" s="5646"/>
      <c r="Q719" s="5646"/>
      <c r="R719" s="5646"/>
      <c r="S719" s="5646"/>
      <c r="T719" s="5646"/>
      <c r="U719" s="5731">
        <f>SUBTOTAL(9,V719:AD719)</f>
        <v>0</v>
      </c>
      <c r="V719" s="5647"/>
      <c r="W719" s="5647"/>
      <c r="X719" s="5647"/>
      <c r="Y719" s="5647"/>
      <c r="Z719" s="5647"/>
      <c r="AA719" s="5647"/>
      <c r="AB719" s="5647"/>
      <c r="AC719" s="5647"/>
      <c r="AD719" s="5647"/>
      <c r="AE719" s="5647"/>
      <c r="AF719" s="5647"/>
      <c r="AG719" s="5571" t="s">
        <v>816</v>
      </c>
      <c r="AH719" s="5570" t="s">
        <v>817</v>
      </c>
      <c r="AI719" s="5679">
        <v>100</v>
      </c>
      <c r="AJ719" s="5679">
        <v>100</v>
      </c>
      <c r="AK719" s="5786">
        <v>42845</v>
      </c>
      <c r="AL719" s="5786">
        <v>43099</v>
      </c>
      <c r="AM719" s="5744">
        <v>32200000</v>
      </c>
      <c r="AN719" s="5744">
        <v>32200000</v>
      </c>
      <c r="AO719" s="5574" t="s">
        <v>835</v>
      </c>
    </row>
    <row r="720" spans="1:41" ht="30" customHeight="1" x14ac:dyDescent="0.2">
      <c r="A720" s="5630" t="s">
        <v>163</v>
      </c>
      <c r="B720" s="5631" t="s">
        <v>146</v>
      </c>
      <c r="C720" s="5632" t="s">
        <v>798</v>
      </c>
      <c r="D720" s="5569">
        <v>373</v>
      </c>
      <c r="E720" s="5597" t="s">
        <v>6595</v>
      </c>
      <c r="F720" s="5633" t="s">
        <v>858</v>
      </c>
      <c r="G720" s="5648">
        <v>2</v>
      </c>
      <c r="H720" s="5648" t="s">
        <v>0</v>
      </c>
      <c r="I720" s="5648">
        <v>4</v>
      </c>
      <c r="J720" s="5650">
        <v>3</v>
      </c>
      <c r="K720" s="5568"/>
      <c r="L720" s="5645">
        <f t="shared" si="173"/>
        <v>0</v>
      </c>
      <c r="M720" s="5646"/>
      <c r="N720" s="5646"/>
      <c r="O720" s="5646"/>
      <c r="P720" s="5646"/>
      <c r="Q720" s="5646"/>
      <c r="R720" s="5646"/>
      <c r="S720" s="5646"/>
      <c r="T720" s="5646"/>
      <c r="U720" s="5731"/>
      <c r="V720" s="5647"/>
      <c r="W720" s="5647"/>
      <c r="X720" s="5647"/>
      <c r="Y720" s="5647"/>
      <c r="Z720" s="5647"/>
      <c r="AA720" s="5647"/>
      <c r="AB720" s="5647"/>
      <c r="AC720" s="5647"/>
      <c r="AD720" s="5647"/>
      <c r="AE720" s="5647"/>
      <c r="AF720" s="5647"/>
      <c r="AG720" s="5571" t="s">
        <v>6201</v>
      </c>
      <c r="AH720" s="5579" t="s">
        <v>881</v>
      </c>
      <c r="AI720" s="5609">
        <v>10</v>
      </c>
      <c r="AJ720" s="5609">
        <v>10</v>
      </c>
      <c r="AK720" s="5786">
        <v>42875</v>
      </c>
      <c r="AL720" s="5786">
        <v>43099</v>
      </c>
      <c r="AM720" s="5742">
        <v>7186512</v>
      </c>
      <c r="AN720" s="5742">
        <v>7186512</v>
      </c>
      <c r="AO720" s="5574" t="s">
        <v>835</v>
      </c>
    </row>
    <row r="721" spans="1:41" ht="30" customHeight="1" x14ac:dyDescent="0.2">
      <c r="A721" s="5630" t="s">
        <v>163</v>
      </c>
      <c r="B721" s="5631" t="s">
        <v>146</v>
      </c>
      <c r="C721" s="5632" t="s">
        <v>798</v>
      </c>
      <c r="D721" s="5569">
        <v>373</v>
      </c>
      <c r="E721" s="5597" t="s">
        <v>6595</v>
      </c>
      <c r="F721" s="5633" t="s">
        <v>858</v>
      </c>
      <c r="G721" s="5648">
        <v>2</v>
      </c>
      <c r="H721" s="5648" t="s">
        <v>0</v>
      </c>
      <c r="I721" s="5648">
        <v>4</v>
      </c>
      <c r="J721" s="5650">
        <v>3</v>
      </c>
      <c r="K721" s="5568"/>
      <c r="L721" s="5645">
        <f t="shared" si="173"/>
        <v>0</v>
      </c>
      <c r="M721" s="5646"/>
      <c r="N721" s="5646"/>
      <c r="O721" s="5646"/>
      <c r="P721" s="5646"/>
      <c r="Q721" s="5646"/>
      <c r="R721" s="5646"/>
      <c r="S721" s="5646"/>
      <c r="T721" s="5646"/>
      <c r="U721" s="5731"/>
      <c r="V721" s="5647"/>
      <c r="W721" s="5647"/>
      <c r="X721" s="5647"/>
      <c r="Y721" s="5647"/>
      <c r="Z721" s="5647"/>
      <c r="AA721" s="5647"/>
      <c r="AB721" s="5647"/>
      <c r="AC721" s="5647"/>
      <c r="AD721" s="5647"/>
      <c r="AE721" s="5647"/>
      <c r="AF721" s="5647"/>
      <c r="AG721" s="5571" t="s">
        <v>6202</v>
      </c>
      <c r="AH721" s="5579" t="s">
        <v>335</v>
      </c>
      <c r="AI721" s="5611">
        <v>100</v>
      </c>
      <c r="AJ721" s="5611">
        <v>100</v>
      </c>
      <c r="AK721" s="5786">
        <v>42860</v>
      </c>
      <c r="AL721" s="5786">
        <v>43099</v>
      </c>
      <c r="AM721" s="5742">
        <v>5897600</v>
      </c>
      <c r="AN721" s="5742">
        <v>5897600</v>
      </c>
      <c r="AO721" s="5574" t="s">
        <v>835</v>
      </c>
    </row>
    <row r="722" spans="1:41" ht="30" customHeight="1" x14ac:dyDescent="0.2">
      <c r="A722" s="5630" t="s">
        <v>163</v>
      </c>
      <c r="B722" s="5631" t="s">
        <v>146</v>
      </c>
      <c r="C722" s="5632" t="s">
        <v>798</v>
      </c>
      <c r="D722" s="5569">
        <v>374</v>
      </c>
      <c r="E722" s="5597" t="s">
        <v>888</v>
      </c>
      <c r="F722" s="5633" t="s">
        <v>889</v>
      </c>
      <c r="G722" s="5648">
        <v>0</v>
      </c>
      <c r="H722" s="5648" t="s">
        <v>0</v>
      </c>
      <c r="I722" s="5648">
        <v>1</v>
      </c>
      <c r="J722" s="5650">
        <v>1</v>
      </c>
      <c r="K722" s="5568"/>
      <c r="L722" s="5645">
        <f>+M722+N722+O722+P722+Q722+R722+S722+T722</f>
        <v>63500000</v>
      </c>
      <c r="M722" s="5646">
        <v>63500000</v>
      </c>
      <c r="N722" s="5646"/>
      <c r="O722" s="5646"/>
      <c r="P722" s="5646"/>
      <c r="Q722" s="5646"/>
      <c r="R722" s="5646"/>
      <c r="S722" s="5646"/>
      <c r="T722" s="5646"/>
      <c r="U722" s="5731">
        <f>SUBTOTAL(9,V722:AD722)</f>
        <v>43500000</v>
      </c>
      <c r="V722" s="5701">
        <v>43500000</v>
      </c>
      <c r="W722" s="5701"/>
      <c r="X722" s="5701"/>
      <c r="Y722" s="5701"/>
      <c r="Z722" s="5701"/>
      <c r="AA722" s="5701"/>
      <c r="AB722" s="5701"/>
      <c r="AC722" s="5701"/>
      <c r="AD722" s="5647"/>
      <c r="AE722" s="5647"/>
      <c r="AF722" s="5647"/>
      <c r="AG722" s="5571" t="s">
        <v>893</v>
      </c>
      <c r="AH722" s="5570" t="s">
        <v>894</v>
      </c>
      <c r="AI722" s="5609">
        <v>1</v>
      </c>
      <c r="AJ722" s="5609">
        <v>1</v>
      </c>
      <c r="AK722" s="5786">
        <v>42780</v>
      </c>
      <c r="AL722" s="5786">
        <v>42780</v>
      </c>
      <c r="AM722" s="5744">
        <v>13500000</v>
      </c>
      <c r="AN722" s="5744">
        <v>13500000</v>
      </c>
      <c r="AO722" s="5574" t="s">
        <v>835</v>
      </c>
    </row>
    <row r="723" spans="1:41" ht="30" customHeight="1" x14ac:dyDescent="0.2">
      <c r="A723" s="5630" t="s">
        <v>163</v>
      </c>
      <c r="B723" s="5631" t="s">
        <v>146</v>
      </c>
      <c r="C723" s="5632" t="s">
        <v>798</v>
      </c>
      <c r="D723" s="5569">
        <v>374</v>
      </c>
      <c r="E723" s="5597" t="s">
        <v>888</v>
      </c>
      <c r="F723" s="5633" t="s">
        <v>889</v>
      </c>
      <c r="G723" s="5648">
        <v>0</v>
      </c>
      <c r="H723" s="5648" t="s">
        <v>0</v>
      </c>
      <c r="I723" s="5648">
        <v>1</v>
      </c>
      <c r="J723" s="5650">
        <v>1</v>
      </c>
      <c r="K723" s="5568"/>
      <c r="L723" s="5645">
        <f t="shared" ref="L723" si="174">SUBTOTAL(9,M723:T723)</f>
        <v>0</v>
      </c>
      <c r="M723" s="5646"/>
      <c r="N723" s="5646"/>
      <c r="O723" s="5646"/>
      <c r="P723" s="5646"/>
      <c r="Q723" s="5646"/>
      <c r="R723" s="5646"/>
      <c r="S723" s="5646"/>
      <c r="T723" s="5646"/>
      <c r="U723" s="5731">
        <f>SUBTOTAL(9,V723:AD723)</f>
        <v>0</v>
      </c>
      <c r="V723" s="5701"/>
      <c r="W723" s="5701"/>
      <c r="X723" s="5701"/>
      <c r="Y723" s="5701"/>
      <c r="Z723" s="5701"/>
      <c r="AA723" s="5701"/>
      <c r="AB723" s="5701"/>
      <c r="AC723" s="5701"/>
      <c r="AD723" s="5647"/>
      <c r="AE723" s="5647"/>
      <c r="AF723" s="5647"/>
      <c r="AG723" s="5571" t="s">
        <v>900</v>
      </c>
      <c r="AH723" s="5570" t="s">
        <v>901</v>
      </c>
      <c r="AI723" s="5609">
        <v>1</v>
      </c>
      <c r="AJ723" s="5609" t="s">
        <v>902</v>
      </c>
      <c r="AK723" s="5786">
        <v>42901</v>
      </c>
      <c r="AL723" s="5786">
        <v>43084</v>
      </c>
      <c r="AM723" s="5744">
        <v>50000000</v>
      </c>
      <c r="AN723" s="5744">
        <v>30000000</v>
      </c>
      <c r="AO723" s="5574" t="s">
        <v>835</v>
      </c>
    </row>
    <row r="724" spans="1:41" ht="30" customHeight="1" x14ac:dyDescent="0.2">
      <c r="A724" s="5630" t="s">
        <v>163</v>
      </c>
      <c r="B724" s="5631" t="s">
        <v>146</v>
      </c>
      <c r="C724" s="5632" t="s">
        <v>798</v>
      </c>
      <c r="D724" s="5569">
        <v>375</v>
      </c>
      <c r="E724" s="5597" t="s">
        <v>904</v>
      </c>
      <c r="F724" s="5633" t="s">
        <v>800</v>
      </c>
      <c r="G724" s="5648">
        <v>0</v>
      </c>
      <c r="H724" s="5648" t="s">
        <v>0</v>
      </c>
      <c r="I724" s="5648">
        <v>40</v>
      </c>
      <c r="J724" s="5650">
        <v>10</v>
      </c>
      <c r="K724" s="5568"/>
      <c r="L724" s="5645">
        <f>+M724+N724+O724+P724+Q724+R724+S724+T724</f>
        <v>18746000</v>
      </c>
      <c r="M724" s="5646">
        <v>18746000</v>
      </c>
      <c r="N724" s="5646"/>
      <c r="O724" s="5646"/>
      <c r="P724" s="5646"/>
      <c r="Q724" s="5646"/>
      <c r="R724" s="5646"/>
      <c r="S724" s="5646"/>
      <c r="T724" s="5646"/>
      <c r="U724" s="5731">
        <f>SUBTOTAL(9,V724:AD724)</f>
        <v>18746000</v>
      </c>
      <c r="V724" s="5701">
        <v>18746000</v>
      </c>
      <c r="W724" s="5647"/>
      <c r="X724" s="5647"/>
      <c r="Y724" s="5647"/>
      <c r="Z724" s="5647"/>
      <c r="AA724" s="5647"/>
      <c r="AB724" s="5647"/>
      <c r="AC724" s="5647"/>
      <c r="AD724" s="5647"/>
      <c r="AE724" s="5647"/>
      <c r="AF724" s="5647"/>
      <c r="AG724" s="5571" t="s">
        <v>906</v>
      </c>
      <c r="AH724" s="5570" t="s">
        <v>330</v>
      </c>
      <c r="AI724" s="5679">
        <v>100</v>
      </c>
      <c r="AJ724" s="5679">
        <v>100</v>
      </c>
      <c r="AK724" s="5786">
        <v>42811</v>
      </c>
      <c r="AL724" s="5786">
        <v>43098</v>
      </c>
      <c r="AM724" s="5744">
        <v>17510000</v>
      </c>
      <c r="AN724" s="5744">
        <v>17510000</v>
      </c>
      <c r="AO724" s="5574" t="s">
        <v>835</v>
      </c>
    </row>
    <row r="725" spans="1:41" ht="30" customHeight="1" x14ac:dyDescent="0.2">
      <c r="A725" s="5630" t="s">
        <v>163</v>
      </c>
      <c r="B725" s="5631" t="s">
        <v>146</v>
      </c>
      <c r="C725" s="5632" t="s">
        <v>798</v>
      </c>
      <c r="D725" s="5569">
        <v>375</v>
      </c>
      <c r="E725" s="5597" t="s">
        <v>904</v>
      </c>
      <c r="F725" s="5633" t="s">
        <v>800</v>
      </c>
      <c r="G725" s="5648">
        <v>0</v>
      </c>
      <c r="H725" s="5648" t="s">
        <v>0</v>
      </c>
      <c r="I725" s="5648">
        <v>40</v>
      </c>
      <c r="J725" s="5650">
        <v>10</v>
      </c>
      <c r="K725" s="5568"/>
      <c r="L725" s="5645">
        <f t="shared" ref="L725" si="175">SUBTOTAL(9,M725:T725)</f>
        <v>0</v>
      </c>
      <c r="M725" s="5646"/>
      <c r="N725" s="5646"/>
      <c r="O725" s="5646"/>
      <c r="P725" s="5646"/>
      <c r="Q725" s="5646"/>
      <c r="R725" s="5646"/>
      <c r="S725" s="5646"/>
      <c r="T725" s="5646"/>
      <c r="U725" s="5731">
        <f>SUBTOTAL(9,V725:AD725)</f>
        <v>0</v>
      </c>
      <c r="V725" s="5701"/>
      <c r="W725" s="5701"/>
      <c r="X725" s="5701"/>
      <c r="Y725" s="5701"/>
      <c r="Z725" s="5701"/>
      <c r="AA725" s="5701"/>
      <c r="AB725" s="5701"/>
      <c r="AC725" s="5701"/>
      <c r="AD725" s="5647"/>
      <c r="AE725" s="5647"/>
      <c r="AF725" s="5647"/>
      <c r="AG725" s="5571" t="s">
        <v>839</v>
      </c>
      <c r="AH725" s="5570" t="s">
        <v>840</v>
      </c>
      <c r="AI725" s="5609">
        <v>100</v>
      </c>
      <c r="AJ725" s="5609">
        <v>457</v>
      </c>
      <c r="AK725" s="5786">
        <v>42853</v>
      </c>
      <c r="AL725" s="5786">
        <v>43099</v>
      </c>
      <c r="AM725" s="5744">
        <v>1236000</v>
      </c>
      <c r="AN725" s="5744">
        <v>1236000</v>
      </c>
      <c r="AO725" s="5574" t="s">
        <v>835</v>
      </c>
    </row>
    <row r="726" spans="1:41" ht="30" customHeight="1" x14ac:dyDescent="0.2">
      <c r="A726" s="5630" t="s">
        <v>163</v>
      </c>
      <c r="B726" s="5631" t="s">
        <v>146</v>
      </c>
      <c r="C726" s="5632" t="s">
        <v>798</v>
      </c>
      <c r="D726" s="5569">
        <v>376</v>
      </c>
      <c r="E726" s="5597" t="s">
        <v>799</v>
      </c>
      <c r="F726" s="5633" t="s">
        <v>800</v>
      </c>
      <c r="G726" s="5648">
        <v>1</v>
      </c>
      <c r="H726" s="5648" t="s">
        <v>0</v>
      </c>
      <c r="I726" s="5648">
        <v>1</v>
      </c>
      <c r="J726" s="5650">
        <v>0.33</v>
      </c>
      <c r="K726" s="5568"/>
      <c r="L726" s="5645">
        <f>+M726+N726+O726+P726+Q726+R726+S726+T726</f>
        <v>200000000</v>
      </c>
      <c r="M726" s="5646">
        <v>200000000</v>
      </c>
      <c r="N726" s="5646"/>
      <c r="O726" s="5646"/>
      <c r="P726" s="5646"/>
      <c r="Q726" s="5646"/>
      <c r="R726" s="5646"/>
      <c r="S726" s="5646"/>
      <c r="T726" s="5646"/>
      <c r="U726" s="5697">
        <f t="shared" ref="U726" si="176">SUBTOTAL(9,V726:AC726)</f>
        <v>199900129</v>
      </c>
      <c r="V726" s="5701">
        <v>199900129</v>
      </c>
      <c r="W726" s="5701"/>
      <c r="X726" s="5701"/>
      <c r="Y726" s="5701"/>
      <c r="Z726" s="5701"/>
      <c r="AA726" s="5701"/>
      <c r="AB726" s="5701"/>
      <c r="AC726" s="5701"/>
      <c r="AD726" s="5647"/>
      <c r="AE726" s="5647"/>
      <c r="AF726" s="5647"/>
      <c r="AG726" s="5571" t="s">
        <v>6203</v>
      </c>
      <c r="AH726" s="5570" t="s">
        <v>330</v>
      </c>
      <c r="AI726" s="5609">
        <v>100</v>
      </c>
      <c r="AJ726" s="5609">
        <v>0</v>
      </c>
      <c r="AK726" s="5786">
        <v>42948</v>
      </c>
      <c r="AL726" s="5786">
        <v>43100</v>
      </c>
      <c r="AM726" s="5744">
        <v>200000000</v>
      </c>
      <c r="AN726" s="5744">
        <v>199900129</v>
      </c>
      <c r="AO726" s="5574" t="s">
        <v>572</v>
      </c>
    </row>
    <row r="727" spans="1:41" ht="30" customHeight="1" x14ac:dyDescent="0.2">
      <c r="A727" s="5630" t="s">
        <v>163</v>
      </c>
      <c r="B727" s="5631" t="s">
        <v>146</v>
      </c>
      <c r="C727" s="5632" t="s">
        <v>798</v>
      </c>
      <c r="D727" s="5569">
        <v>377</v>
      </c>
      <c r="E727" s="5597" t="s">
        <v>803</v>
      </c>
      <c r="F727" s="5633" t="s">
        <v>804</v>
      </c>
      <c r="G727" s="5648">
        <v>0</v>
      </c>
      <c r="H727" s="5648" t="s">
        <v>0</v>
      </c>
      <c r="I727" s="5648">
        <v>6</v>
      </c>
      <c r="J727" s="5650">
        <v>2</v>
      </c>
      <c r="K727" s="5568"/>
      <c r="L727" s="5645">
        <f>+M727+N727+O727+P727+Q727+R727+S727+T727</f>
        <v>53553499</v>
      </c>
      <c r="M727" s="5646">
        <v>53553499</v>
      </c>
      <c r="N727" s="5646"/>
      <c r="O727" s="5646"/>
      <c r="P727" s="5646"/>
      <c r="Q727" s="5646"/>
      <c r="R727" s="5646"/>
      <c r="S727" s="5646"/>
      <c r="T727" s="5646"/>
      <c r="U727" s="5730">
        <f t="shared" ref="U727" si="177">SUBTOTAL(9,V727:AC727)</f>
        <v>46270000</v>
      </c>
      <c r="V727" s="5701">
        <v>46270000</v>
      </c>
      <c r="W727" s="5701"/>
      <c r="X727" s="5701"/>
      <c r="Y727" s="5701"/>
      <c r="Z727" s="5701"/>
      <c r="AA727" s="5701"/>
      <c r="AB727" s="5701"/>
      <c r="AC727" s="5701"/>
      <c r="AD727" s="5647"/>
      <c r="AE727" s="5647"/>
      <c r="AF727" s="5647"/>
      <c r="AG727" s="5571" t="s">
        <v>808</v>
      </c>
      <c r="AH727" s="5570" t="s">
        <v>809</v>
      </c>
      <c r="AI727" s="5609">
        <v>1500</v>
      </c>
      <c r="AJ727" s="5609">
        <v>1500</v>
      </c>
      <c r="AK727" s="5786">
        <v>42815</v>
      </c>
      <c r="AL727" s="5786">
        <v>43090</v>
      </c>
      <c r="AM727" s="5744">
        <v>14400000</v>
      </c>
      <c r="AN727" s="5744">
        <v>14400000</v>
      </c>
      <c r="AO727" s="5574" t="s">
        <v>572</v>
      </c>
    </row>
    <row r="728" spans="1:41" ht="30" customHeight="1" x14ac:dyDescent="0.2">
      <c r="A728" s="5630" t="s">
        <v>163</v>
      </c>
      <c r="B728" s="5631" t="s">
        <v>146</v>
      </c>
      <c r="C728" s="5632" t="s">
        <v>798</v>
      </c>
      <c r="D728" s="5569">
        <v>377</v>
      </c>
      <c r="E728" s="5597" t="s">
        <v>803</v>
      </c>
      <c r="F728" s="5633" t="s">
        <v>804</v>
      </c>
      <c r="G728" s="5648">
        <v>0</v>
      </c>
      <c r="H728" s="5648" t="s">
        <v>0</v>
      </c>
      <c r="I728" s="5648">
        <v>6</v>
      </c>
      <c r="J728" s="5650">
        <v>2</v>
      </c>
      <c r="K728" s="5568"/>
      <c r="L728" s="5645"/>
      <c r="M728" s="5646"/>
      <c r="N728" s="5646"/>
      <c r="O728" s="5646"/>
      <c r="P728" s="5646"/>
      <c r="Q728" s="5646"/>
      <c r="R728" s="5646"/>
      <c r="S728" s="5646"/>
      <c r="T728" s="5646"/>
      <c r="U728" s="5732"/>
      <c r="V728" s="5647"/>
      <c r="W728" s="5647"/>
      <c r="X728" s="5647"/>
      <c r="Y728" s="5647"/>
      <c r="Z728" s="5647"/>
      <c r="AA728" s="5647"/>
      <c r="AB728" s="5647"/>
      <c r="AC728" s="5647"/>
      <c r="AD728" s="5647"/>
      <c r="AE728" s="5647"/>
      <c r="AF728" s="5647"/>
      <c r="AG728" s="5571" t="s">
        <v>816</v>
      </c>
      <c r="AH728" s="5570" t="s">
        <v>817</v>
      </c>
      <c r="AI728" s="5679">
        <v>100</v>
      </c>
      <c r="AJ728" s="5679">
        <v>100</v>
      </c>
      <c r="AK728" s="5786">
        <v>42845</v>
      </c>
      <c r="AL728" s="5786">
        <v>43099</v>
      </c>
      <c r="AM728" s="5744">
        <v>31870000</v>
      </c>
      <c r="AN728" s="5744">
        <v>31870000</v>
      </c>
      <c r="AO728" s="5574" t="s">
        <v>572</v>
      </c>
    </row>
    <row r="729" spans="1:41" ht="30" customHeight="1" x14ac:dyDescent="0.2">
      <c r="A729" s="5630" t="s">
        <v>163</v>
      </c>
      <c r="B729" s="5631" t="s">
        <v>146</v>
      </c>
      <c r="C729" s="5632" t="s">
        <v>798</v>
      </c>
      <c r="D729" s="5569">
        <v>377</v>
      </c>
      <c r="E729" s="5597" t="s">
        <v>803</v>
      </c>
      <c r="F729" s="5633" t="s">
        <v>804</v>
      </c>
      <c r="G729" s="5648">
        <v>0</v>
      </c>
      <c r="H729" s="5648" t="s">
        <v>0</v>
      </c>
      <c r="I729" s="5648">
        <v>6</v>
      </c>
      <c r="J729" s="5650">
        <v>2</v>
      </c>
      <c r="K729" s="5568"/>
      <c r="L729" s="5645"/>
      <c r="M729" s="5646"/>
      <c r="N729" s="5646"/>
      <c r="O729" s="5646"/>
      <c r="P729" s="5646"/>
      <c r="Q729" s="5646"/>
      <c r="R729" s="5646"/>
      <c r="S729" s="5646"/>
      <c r="T729" s="5646"/>
      <c r="U729" s="5732"/>
      <c r="V729" s="5647"/>
      <c r="W729" s="5647"/>
      <c r="X729" s="5647"/>
      <c r="Y729" s="5647"/>
      <c r="Z729" s="5647"/>
      <c r="AA729" s="5647"/>
      <c r="AB729" s="5647"/>
      <c r="AC729" s="5647"/>
      <c r="AD729" s="5647"/>
      <c r="AE729" s="5647"/>
      <c r="AF729" s="5647"/>
      <c r="AG729" s="5571" t="s">
        <v>6204</v>
      </c>
      <c r="AH729" s="5570" t="s">
        <v>6671</v>
      </c>
      <c r="AI729" s="5609">
        <v>15</v>
      </c>
      <c r="AJ729" s="5609">
        <v>7</v>
      </c>
      <c r="AK729" s="5785">
        <v>42736</v>
      </c>
      <c r="AL729" s="5785">
        <v>43100</v>
      </c>
      <c r="AM729" s="5744">
        <v>7283499</v>
      </c>
      <c r="AN729" s="5744">
        <v>0</v>
      </c>
      <c r="AO729" s="5574" t="s">
        <v>572</v>
      </c>
    </row>
    <row r="730" spans="1:41" ht="30" customHeight="1" x14ac:dyDescent="0.2">
      <c r="A730" s="5630" t="s">
        <v>163</v>
      </c>
      <c r="B730" s="5631" t="s">
        <v>146</v>
      </c>
      <c r="C730" s="5632" t="s">
        <v>798</v>
      </c>
      <c r="D730" s="5569">
        <v>377</v>
      </c>
      <c r="E730" s="5597" t="s">
        <v>803</v>
      </c>
      <c r="F730" s="5633" t="s">
        <v>804</v>
      </c>
      <c r="G730" s="5648">
        <v>0</v>
      </c>
      <c r="H730" s="5648" t="s">
        <v>0</v>
      </c>
      <c r="I730" s="5648">
        <v>6</v>
      </c>
      <c r="J730" s="5650">
        <v>2</v>
      </c>
      <c r="K730" s="5568"/>
      <c r="L730" s="5645"/>
      <c r="M730" s="5646"/>
      <c r="N730" s="5646"/>
      <c r="O730" s="5646"/>
      <c r="P730" s="5646"/>
      <c r="Q730" s="5646"/>
      <c r="R730" s="5646"/>
      <c r="S730" s="5646"/>
      <c r="T730" s="5646"/>
      <c r="U730" s="5732"/>
      <c r="V730" s="5647"/>
      <c r="W730" s="5647"/>
      <c r="X730" s="5647"/>
      <c r="Y730" s="5647"/>
      <c r="Z730" s="5647"/>
      <c r="AA730" s="5647"/>
      <c r="AB730" s="5647"/>
      <c r="AC730" s="5647"/>
      <c r="AD730" s="5647"/>
      <c r="AE730" s="5647"/>
      <c r="AF730" s="5647"/>
      <c r="AG730" s="5603" t="s">
        <v>824</v>
      </c>
      <c r="AH730" s="5570" t="s">
        <v>825</v>
      </c>
      <c r="AI730" s="5679">
        <v>1</v>
      </c>
      <c r="AJ730" s="5679">
        <v>0</v>
      </c>
      <c r="AK730" s="5786">
        <v>42901</v>
      </c>
      <c r="AL730" s="5786">
        <v>43099</v>
      </c>
      <c r="AM730" s="5744">
        <v>0</v>
      </c>
      <c r="AN730" s="5744">
        <v>0</v>
      </c>
      <c r="AO730" s="5574" t="s">
        <v>572</v>
      </c>
    </row>
    <row r="731" spans="1:41" s="19" customFormat="1" ht="30" customHeight="1" x14ac:dyDescent="0.25">
      <c r="A731" s="5630" t="s">
        <v>163</v>
      </c>
      <c r="B731" s="5637" t="s">
        <v>5363</v>
      </c>
      <c r="C731" s="5635" t="s">
        <v>5364</v>
      </c>
      <c r="D731" s="5569">
        <v>378</v>
      </c>
      <c r="E731" s="5589" t="s">
        <v>5365</v>
      </c>
      <c r="F731" s="5575" t="s">
        <v>5366</v>
      </c>
      <c r="G731" s="5649">
        <v>6</v>
      </c>
      <c r="H731" s="5649" t="s">
        <v>0</v>
      </c>
      <c r="I731" s="5649">
        <v>6</v>
      </c>
      <c r="J731" s="5650">
        <v>5</v>
      </c>
      <c r="K731" s="5661"/>
      <c r="L731" s="5645">
        <f t="shared" ref="L731" si="178">+M731+N731+O731+P731+Q731+R731+S731+T731</f>
        <v>1070145519</v>
      </c>
      <c r="M731" s="5716">
        <v>1070145519</v>
      </c>
      <c r="N731" s="5646"/>
      <c r="O731" s="5646"/>
      <c r="P731" s="5646"/>
      <c r="Q731" s="5646"/>
      <c r="R731" s="5646"/>
      <c r="S731" s="5646"/>
      <c r="T731" s="5646"/>
      <c r="U731" s="5730">
        <f t="shared" ref="U731:U751" si="179">V731+W731+X731+Y731+Z731+AA731+AB731+AC731</f>
        <v>677395243</v>
      </c>
      <c r="V731" s="5701">
        <v>677395243</v>
      </c>
      <c r="W731" s="5647"/>
      <c r="X731" s="5647"/>
      <c r="Y731" s="5647"/>
      <c r="Z731" s="5647"/>
      <c r="AA731" s="5647"/>
      <c r="AB731" s="5647"/>
      <c r="AC731" s="5647"/>
      <c r="AD731" s="5647"/>
      <c r="AE731" s="5647"/>
      <c r="AF731" s="5647"/>
      <c r="AG731" s="5570" t="s">
        <v>6205</v>
      </c>
      <c r="AH731" s="5570" t="s">
        <v>5368</v>
      </c>
      <c r="AI731" s="5671">
        <v>1</v>
      </c>
      <c r="AJ731" s="5671">
        <v>0</v>
      </c>
      <c r="AK731" s="5786">
        <v>42887</v>
      </c>
      <c r="AL731" s="5786">
        <v>43100</v>
      </c>
      <c r="AM731" s="5744">
        <v>1070145519</v>
      </c>
      <c r="AN731" s="5744">
        <v>677395243</v>
      </c>
      <c r="AO731" s="5574" t="s">
        <v>5218</v>
      </c>
    </row>
    <row r="732" spans="1:41" s="19" customFormat="1" ht="30" customHeight="1" x14ac:dyDescent="0.25">
      <c r="A732" s="5630" t="s">
        <v>163</v>
      </c>
      <c r="B732" s="5637" t="s">
        <v>5363</v>
      </c>
      <c r="C732" s="5635" t="s">
        <v>5364</v>
      </c>
      <c r="D732" s="5569">
        <v>378</v>
      </c>
      <c r="E732" s="5589" t="s">
        <v>5365</v>
      </c>
      <c r="F732" s="5575" t="s">
        <v>5366</v>
      </c>
      <c r="G732" s="5649">
        <v>6</v>
      </c>
      <c r="H732" s="5649" t="s">
        <v>0</v>
      </c>
      <c r="I732" s="5649">
        <v>6</v>
      </c>
      <c r="J732" s="5650">
        <v>5</v>
      </c>
      <c r="K732" s="5661"/>
      <c r="L732" s="5645"/>
      <c r="M732" s="5646"/>
      <c r="N732" s="5646"/>
      <c r="O732" s="5646"/>
      <c r="P732" s="5646"/>
      <c r="Q732" s="5646"/>
      <c r="R732" s="5646"/>
      <c r="S732" s="5646"/>
      <c r="T732" s="5646"/>
      <c r="U732" s="5730">
        <f t="shared" si="179"/>
        <v>0</v>
      </c>
      <c r="V732" s="5647"/>
      <c r="W732" s="5647"/>
      <c r="X732" s="5647"/>
      <c r="Y732" s="5647"/>
      <c r="Z732" s="5647"/>
      <c r="AA732" s="5647"/>
      <c r="AB732" s="5647"/>
      <c r="AC732" s="5647"/>
      <c r="AD732" s="5647"/>
      <c r="AE732" s="5647"/>
      <c r="AF732" s="5647"/>
      <c r="AG732" s="5570" t="s">
        <v>6206</v>
      </c>
      <c r="AH732" s="5570" t="s">
        <v>5369</v>
      </c>
      <c r="AI732" s="5611">
        <v>4</v>
      </c>
      <c r="AJ732" s="5611">
        <v>0.2</v>
      </c>
      <c r="AK732" s="5786">
        <v>42887</v>
      </c>
      <c r="AL732" s="5786">
        <v>42916</v>
      </c>
      <c r="AM732" s="5744">
        <v>0</v>
      </c>
      <c r="AN732" s="5744">
        <v>0</v>
      </c>
      <c r="AO732" s="5574" t="s">
        <v>5218</v>
      </c>
    </row>
    <row r="733" spans="1:41" s="19" customFormat="1" ht="30" customHeight="1" x14ac:dyDescent="0.25">
      <c r="A733" s="5630" t="s">
        <v>163</v>
      </c>
      <c r="B733" s="5637" t="s">
        <v>5363</v>
      </c>
      <c r="C733" s="5635" t="s">
        <v>5364</v>
      </c>
      <c r="D733" s="5569">
        <v>379</v>
      </c>
      <c r="E733" s="5589" t="s">
        <v>5371</v>
      </c>
      <c r="F733" s="5575" t="s">
        <v>5372</v>
      </c>
      <c r="G733" s="5649">
        <v>0</v>
      </c>
      <c r="H733" s="5649" t="s">
        <v>0</v>
      </c>
      <c r="I733" s="5649">
        <v>1</v>
      </c>
      <c r="J733" s="5650"/>
      <c r="K733" s="5661"/>
      <c r="L733" s="5645">
        <f t="shared" ref="L733:L744" si="180">+M733+N733+O733+P733+Q733+R733+S733+T733</f>
        <v>1946158274</v>
      </c>
      <c r="M733" s="5646">
        <v>1946158274</v>
      </c>
      <c r="N733" s="5646"/>
      <c r="O733" s="5646"/>
      <c r="P733" s="5646"/>
      <c r="Q733" s="5646"/>
      <c r="R733" s="5646"/>
      <c r="S733" s="5646"/>
      <c r="T733" s="5646"/>
      <c r="U733" s="5730">
        <f t="shared" si="179"/>
        <v>1668000000</v>
      </c>
      <c r="V733" s="5701">
        <v>1668000000</v>
      </c>
      <c r="W733" s="5647"/>
      <c r="X733" s="5647"/>
      <c r="Y733" s="5647"/>
      <c r="Z733" s="5647"/>
      <c r="AA733" s="5647"/>
      <c r="AB733" s="5647"/>
      <c r="AC733" s="5647"/>
      <c r="AD733" s="5647"/>
      <c r="AE733" s="5647"/>
      <c r="AF733" s="5647"/>
      <c r="AG733" s="5570" t="s">
        <v>5375</v>
      </c>
      <c r="AH733" s="5570" t="s">
        <v>5226</v>
      </c>
      <c r="AI733" s="5611">
        <v>1</v>
      </c>
      <c r="AJ733" s="5611">
        <v>0</v>
      </c>
      <c r="AK733" s="5786">
        <v>42917</v>
      </c>
      <c r="AL733" s="5786">
        <v>43160</v>
      </c>
      <c r="AM733" s="5743">
        <v>1668000000</v>
      </c>
      <c r="AN733" s="5743">
        <v>1668000000</v>
      </c>
      <c r="AO733" s="5574" t="s">
        <v>5218</v>
      </c>
    </row>
    <row r="734" spans="1:41" s="19" customFormat="1" ht="30" customHeight="1" x14ac:dyDescent="0.25">
      <c r="A734" s="5630" t="s">
        <v>163</v>
      </c>
      <c r="B734" s="5637" t="s">
        <v>5363</v>
      </c>
      <c r="C734" s="5635" t="s">
        <v>5364</v>
      </c>
      <c r="D734" s="5569">
        <v>379</v>
      </c>
      <c r="E734" s="5589" t="s">
        <v>5371</v>
      </c>
      <c r="F734" s="5575" t="s">
        <v>5372</v>
      </c>
      <c r="G734" s="5649">
        <v>0</v>
      </c>
      <c r="H734" s="5649" t="s">
        <v>0</v>
      </c>
      <c r="I734" s="5649">
        <v>1</v>
      </c>
      <c r="J734" s="5650"/>
      <c r="K734" s="5661"/>
      <c r="L734" s="5645"/>
      <c r="M734" s="5646"/>
      <c r="N734" s="5646"/>
      <c r="O734" s="5646"/>
      <c r="P734" s="5646"/>
      <c r="Q734" s="5646"/>
      <c r="R734" s="5646"/>
      <c r="S734" s="5646"/>
      <c r="T734" s="5646"/>
      <c r="U734" s="5730">
        <f t="shared" si="179"/>
        <v>0</v>
      </c>
      <c r="V734" s="5647"/>
      <c r="W734" s="5647"/>
      <c r="X734" s="5647"/>
      <c r="Y734" s="5647"/>
      <c r="Z734" s="5647"/>
      <c r="AA734" s="5647"/>
      <c r="AB734" s="5647"/>
      <c r="AC734" s="5647"/>
      <c r="AD734" s="5647"/>
      <c r="AE734" s="5647"/>
      <c r="AF734" s="5647"/>
      <c r="AG734" s="5570" t="s">
        <v>6207</v>
      </c>
      <c r="AH734" s="5570" t="s">
        <v>6424</v>
      </c>
      <c r="AI734" s="5611">
        <v>1</v>
      </c>
      <c r="AJ734" s="5611">
        <v>0</v>
      </c>
      <c r="AK734" s="5786">
        <v>42917</v>
      </c>
      <c r="AL734" s="5786">
        <v>43160</v>
      </c>
      <c r="AM734" s="5743">
        <v>278158274</v>
      </c>
      <c r="AN734" s="5743">
        <v>0</v>
      </c>
      <c r="AO734" s="5574" t="s">
        <v>5218</v>
      </c>
    </row>
    <row r="735" spans="1:41" s="19" customFormat="1" ht="30" customHeight="1" x14ac:dyDescent="0.25">
      <c r="A735" s="5630" t="s">
        <v>163</v>
      </c>
      <c r="B735" s="5637" t="s">
        <v>5363</v>
      </c>
      <c r="C735" s="5635" t="s">
        <v>5364</v>
      </c>
      <c r="D735" s="5569">
        <v>380</v>
      </c>
      <c r="E735" s="5597" t="s">
        <v>5376</v>
      </c>
      <c r="F735" s="5570" t="s">
        <v>5377</v>
      </c>
      <c r="G735" s="5591">
        <v>20</v>
      </c>
      <c r="H735" s="5591" t="s">
        <v>1</v>
      </c>
      <c r="I735" s="5591">
        <v>20</v>
      </c>
      <c r="J735" s="5650">
        <v>20</v>
      </c>
      <c r="K735" s="5661"/>
      <c r="L735" s="5645">
        <f t="shared" ref="L735" si="181">+M735+N735+O735+P735+Q735+R735+S735+T735</f>
        <v>1388470197.9300001</v>
      </c>
      <c r="M735" s="5646">
        <f>184195930+1031163523+2170583</f>
        <v>1217530036</v>
      </c>
      <c r="N735" s="5646">
        <f>159328631+3369408+8242122.93</f>
        <v>170940161.93000001</v>
      </c>
      <c r="O735" s="5646"/>
      <c r="P735" s="5646"/>
      <c r="Q735" s="5646"/>
      <c r="R735" s="5646"/>
      <c r="S735" s="5646"/>
      <c r="T735" s="5646"/>
      <c r="U735" s="5730">
        <f t="shared" si="179"/>
        <v>1368559719.0000002</v>
      </c>
      <c r="V735" s="5701">
        <v>1217180107.0700002</v>
      </c>
      <c r="W735" s="5701">
        <v>151379611.93000001</v>
      </c>
      <c r="X735" s="5647"/>
      <c r="Y735" s="5647"/>
      <c r="Z735" s="5647"/>
      <c r="AA735" s="5647"/>
      <c r="AB735" s="5647"/>
      <c r="AC735" s="5647"/>
      <c r="AD735" s="5647"/>
      <c r="AE735" s="5647"/>
      <c r="AF735" s="5647"/>
      <c r="AG735" s="5570" t="s">
        <v>6209</v>
      </c>
      <c r="AH735" s="5570" t="s">
        <v>5378</v>
      </c>
      <c r="AI735" s="5611">
        <v>6</v>
      </c>
      <c r="AJ735" s="5611">
        <v>0.5</v>
      </c>
      <c r="AK735" s="5786">
        <v>42887</v>
      </c>
      <c r="AL735" s="5786">
        <v>43100</v>
      </c>
      <c r="AM735" s="5744">
        <v>1166226300</v>
      </c>
      <c r="AN735" s="5744">
        <v>1166226300</v>
      </c>
      <c r="AO735" s="5574" t="s">
        <v>5218</v>
      </c>
    </row>
    <row r="736" spans="1:41" s="19" customFormat="1" ht="30" customHeight="1" x14ac:dyDescent="0.25">
      <c r="A736" s="5630" t="s">
        <v>163</v>
      </c>
      <c r="B736" s="5637" t="s">
        <v>5363</v>
      </c>
      <c r="C736" s="5635" t="s">
        <v>5364</v>
      </c>
      <c r="D736" s="5569">
        <v>380</v>
      </c>
      <c r="E736" s="5597" t="s">
        <v>5376</v>
      </c>
      <c r="F736" s="5570" t="s">
        <v>5377</v>
      </c>
      <c r="G736" s="5591">
        <v>20</v>
      </c>
      <c r="H736" s="5591" t="s">
        <v>1</v>
      </c>
      <c r="I736" s="5591">
        <v>20</v>
      </c>
      <c r="J736" s="5650">
        <v>20</v>
      </c>
      <c r="K736" s="5661"/>
      <c r="L736" s="5645"/>
      <c r="M736" s="5646"/>
      <c r="N736" s="5646"/>
      <c r="O736" s="5646"/>
      <c r="P736" s="5646"/>
      <c r="Q736" s="5646"/>
      <c r="R736" s="5646"/>
      <c r="S736" s="5646"/>
      <c r="T736" s="5646"/>
      <c r="U736" s="5730">
        <f t="shared" si="179"/>
        <v>0</v>
      </c>
      <c r="V736" s="5647"/>
      <c r="W736" s="5647"/>
      <c r="X736" s="5647"/>
      <c r="Y736" s="5647"/>
      <c r="Z736" s="5647"/>
      <c r="AA736" s="5647"/>
      <c r="AB736" s="5647"/>
      <c r="AC736" s="5647"/>
      <c r="AD736" s="5647"/>
      <c r="AE736" s="5647"/>
      <c r="AF736" s="5647"/>
      <c r="AG736" s="5612" t="s">
        <v>5335</v>
      </c>
      <c r="AH736" s="5594" t="s">
        <v>6717</v>
      </c>
      <c r="AI736" s="5671">
        <v>100</v>
      </c>
      <c r="AJ736" s="5671">
        <v>50</v>
      </c>
      <c r="AK736" s="5789">
        <v>42887</v>
      </c>
      <c r="AL736" s="5789">
        <v>43100</v>
      </c>
      <c r="AM736" s="5744">
        <v>184195130</v>
      </c>
      <c r="AN736" s="5744">
        <v>184195130</v>
      </c>
      <c r="AO736" s="5574" t="s">
        <v>5218</v>
      </c>
    </row>
    <row r="737" spans="1:41" s="19" customFormat="1" ht="30" customHeight="1" x14ac:dyDescent="0.25">
      <c r="A737" s="5630" t="s">
        <v>163</v>
      </c>
      <c r="B737" s="5637" t="s">
        <v>5363</v>
      </c>
      <c r="C737" s="5635" t="s">
        <v>5364</v>
      </c>
      <c r="D737" s="5569">
        <v>380</v>
      </c>
      <c r="E737" s="5597" t="s">
        <v>5376</v>
      </c>
      <c r="F737" s="5570" t="s">
        <v>5377</v>
      </c>
      <c r="G737" s="5591">
        <v>20</v>
      </c>
      <c r="H737" s="5591" t="s">
        <v>1</v>
      </c>
      <c r="I737" s="5591">
        <v>20</v>
      </c>
      <c r="J737" s="5650">
        <v>20</v>
      </c>
      <c r="K737" s="5661"/>
      <c r="L737" s="5645"/>
      <c r="M737" s="5646"/>
      <c r="N737" s="5646"/>
      <c r="O737" s="5646"/>
      <c r="P737" s="5646"/>
      <c r="Q737" s="5646"/>
      <c r="R737" s="5646"/>
      <c r="S737" s="5646"/>
      <c r="T737" s="5646"/>
      <c r="U737" s="5730">
        <f t="shared" si="179"/>
        <v>0</v>
      </c>
      <c r="V737" s="5647"/>
      <c r="W737" s="5647"/>
      <c r="X737" s="5647"/>
      <c r="Y737" s="5647"/>
      <c r="Z737" s="5647"/>
      <c r="AA737" s="5647"/>
      <c r="AB737" s="5647"/>
      <c r="AC737" s="5647"/>
      <c r="AD737" s="5647"/>
      <c r="AE737" s="5647"/>
      <c r="AF737" s="5647"/>
      <c r="AG737" s="5570" t="s">
        <v>6210</v>
      </c>
      <c r="AH737" s="5594" t="s">
        <v>6424</v>
      </c>
      <c r="AI737" s="5611">
        <v>1</v>
      </c>
      <c r="AJ737" s="5611">
        <v>0.2</v>
      </c>
      <c r="AK737" s="5786">
        <v>42893</v>
      </c>
      <c r="AL737" s="5786">
        <v>43091</v>
      </c>
      <c r="AM737" s="5743">
        <v>38048768</v>
      </c>
      <c r="AN737" s="5743">
        <v>18138289</v>
      </c>
      <c r="AO737" s="5574" t="s">
        <v>5218</v>
      </c>
    </row>
    <row r="738" spans="1:41" s="19" customFormat="1" ht="30" customHeight="1" x14ac:dyDescent="0.25">
      <c r="A738" s="5630" t="s">
        <v>163</v>
      </c>
      <c r="B738" s="5637" t="s">
        <v>5363</v>
      </c>
      <c r="C738" s="5635" t="s">
        <v>5364</v>
      </c>
      <c r="D738" s="5569">
        <v>381</v>
      </c>
      <c r="E738" s="5597" t="s">
        <v>5384</v>
      </c>
      <c r="F738" s="5570" t="s">
        <v>5385</v>
      </c>
      <c r="G738" s="5591">
        <v>0</v>
      </c>
      <c r="H738" s="5591" t="s">
        <v>0</v>
      </c>
      <c r="I738" s="5591">
        <v>1</v>
      </c>
      <c r="J738" s="5650">
        <v>0.1</v>
      </c>
      <c r="K738" s="5661"/>
      <c r="L738" s="5645">
        <f t="shared" ref="L738" si="182">+M738+N738+O738+P738+Q738+R738+S738+T738</f>
        <v>1100000000</v>
      </c>
      <c r="M738" s="5686">
        <v>1100000000</v>
      </c>
      <c r="N738" s="5646"/>
      <c r="O738" s="5646"/>
      <c r="P738" s="5646"/>
      <c r="Q738" s="5646"/>
      <c r="R738" s="5646"/>
      <c r="S738" s="5646"/>
      <c r="T738" s="5646"/>
      <c r="U738" s="5730">
        <f t="shared" si="179"/>
        <v>1100000000</v>
      </c>
      <c r="V738" s="5647">
        <v>1100000000</v>
      </c>
      <c r="W738" s="5647"/>
      <c r="X738" s="5647"/>
      <c r="Y738" s="5647"/>
      <c r="Z738" s="5647"/>
      <c r="AA738" s="5647"/>
      <c r="AB738" s="5647"/>
      <c r="AC738" s="5647"/>
      <c r="AD738" s="5647"/>
      <c r="AE738" s="5647"/>
      <c r="AF738" s="5647"/>
      <c r="AG738" s="5570" t="s">
        <v>5387</v>
      </c>
      <c r="AH738" s="5570" t="s">
        <v>5368</v>
      </c>
      <c r="AI738" s="5671">
        <v>1</v>
      </c>
      <c r="AJ738" s="5671">
        <v>0.2</v>
      </c>
      <c r="AK738" s="5786">
        <v>42817</v>
      </c>
      <c r="AL738" s="5786">
        <v>43100</v>
      </c>
      <c r="AM738" s="5744">
        <v>1100000000</v>
      </c>
      <c r="AN738" s="5741">
        <v>1100000000</v>
      </c>
      <c r="AO738" s="5574" t="s">
        <v>5218</v>
      </c>
    </row>
    <row r="739" spans="1:41" s="19" customFormat="1" ht="30" customHeight="1" x14ac:dyDescent="0.25">
      <c r="A739" s="5630" t="s">
        <v>163</v>
      </c>
      <c r="B739" s="5637" t="s">
        <v>5363</v>
      </c>
      <c r="C739" s="5635" t="s">
        <v>5364</v>
      </c>
      <c r="D739" s="5569">
        <v>382</v>
      </c>
      <c r="E739" s="5597" t="s">
        <v>5390</v>
      </c>
      <c r="F739" s="5570" t="s">
        <v>5391</v>
      </c>
      <c r="G739" s="5591">
        <v>0</v>
      </c>
      <c r="H739" s="5591" t="s">
        <v>0</v>
      </c>
      <c r="I739" s="5591">
        <v>1</v>
      </c>
      <c r="J739" s="5650">
        <v>1</v>
      </c>
      <c r="K739" s="5661"/>
      <c r="L739" s="5645"/>
      <c r="M739" s="5646"/>
      <c r="N739" s="5646"/>
      <c r="O739" s="5646"/>
      <c r="P739" s="5646"/>
      <c r="Q739" s="5646"/>
      <c r="R739" s="5646"/>
      <c r="S739" s="5646"/>
      <c r="T739" s="5646"/>
      <c r="U739" s="5730">
        <f t="shared" si="179"/>
        <v>0</v>
      </c>
      <c r="V739" s="5647"/>
      <c r="W739" s="5647"/>
      <c r="X739" s="5647"/>
      <c r="Y739" s="5647"/>
      <c r="Z739" s="5647"/>
      <c r="AA739" s="5647"/>
      <c r="AB739" s="5647"/>
      <c r="AC739" s="5647"/>
      <c r="AD739" s="5647"/>
      <c r="AE739" s="5647"/>
      <c r="AF739" s="5647"/>
      <c r="AG739" s="5570" t="s">
        <v>6211</v>
      </c>
      <c r="AH739" s="5570" t="s">
        <v>330</v>
      </c>
      <c r="AI739" s="5611">
        <v>100</v>
      </c>
      <c r="AJ739" s="5611">
        <v>50</v>
      </c>
      <c r="AK739" s="5786">
        <v>42949</v>
      </c>
      <c r="AL739" s="5792">
        <v>43100</v>
      </c>
      <c r="AM739" s="5744">
        <v>0</v>
      </c>
      <c r="AN739" s="5744">
        <v>0</v>
      </c>
      <c r="AO739" s="5574" t="s">
        <v>5218</v>
      </c>
    </row>
    <row r="740" spans="1:41" s="19" customFormat="1" ht="30" customHeight="1" x14ac:dyDescent="0.25">
      <c r="A740" s="5630" t="s">
        <v>163</v>
      </c>
      <c r="B740" s="5637" t="s">
        <v>5363</v>
      </c>
      <c r="C740" s="5635" t="s">
        <v>5364</v>
      </c>
      <c r="D740" s="5569">
        <v>383</v>
      </c>
      <c r="E740" s="5597" t="s">
        <v>5394</v>
      </c>
      <c r="F740" s="5570" t="s">
        <v>5395</v>
      </c>
      <c r="G740" s="5591">
        <v>0</v>
      </c>
      <c r="H740" s="5591" t="s">
        <v>0</v>
      </c>
      <c r="I740" s="5591">
        <v>1</v>
      </c>
      <c r="J740" s="5650">
        <v>1</v>
      </c>
      <c r="K740" s="5661"/>
      <c r="L740" s="5645">
        <f t="shared" si="180"/>
        <v>0</v>
      </c>
      <c r="M740" s="5646"/>
      <c r="N740" s="5646"/>
      <c r="O740" s="5646"/>
      <c r="P740" s="5646"/>
      <c r="Q740" s="5646"/>
      <c r="R740" s="5646"/>
      <c r="S740" s="5646"/>
      <c r="T740" s="5646"/>
      <c r="U740" s="5730">
        <f t="shared" si="179"/>
        <v>0</v>
      </c>
      <c r="V740" s="5647"/>
      <c r="W740" s="5647"/>
      <c r="X740" s="5647"/>
      <c r="Y740" s="5647"/>
      <c r="Z740" s="5647"/>
      <c r="AA740" s="5647"/>
      <c r="AB740" s="5647"/>
      <c r="AC740" s="5647"/>
      <c r="AD740" s="5647"/>
      <c r="AE740" s="5647"/>
      <c r="AF740" s="5647"/>
      <c r="AG740" s="5570" t="s">
        <v>5396</v>
      </c>
      <c r="AH740" s="5570" t="s">
        <v>6516</v>
      </c>
      <c r="AI740" s="5611">
        <v>1</v>
      </c>
      <c r="AJ740" s="5611">
        <v>1</v>
      </c>
      <c r="AK740" s="5786">
        <v>42887</v>
      </c>
      <c r="AL740" s="5786">
        <v>42917</v>
      </c>
      <c r="AM740" s="5744">
        <v>0</v>
      </c>
      <c r="AN740" s="5744">
        <v>0</v>
      </c>
      <c r="AO740" s="5574" t="s">
        <v>5218</v>
      </c>
    </row>
    <row r="741" spans="1:41" s="19" customFormat="1" ht="30" customHeight="1" x14ac:dyDescent="0.25">
      <c r="A741" s="5630" t="s">
        <v>163</v>
      </c>
      <c r="B741" s="5637" t="s">
        <v>5363</v>
      </c>
      <c r="C741" s="5635" t="s">
        <v>5364</v>
      </c>
      <c r="D741" s="5569">
        <v>384</v>
      </c>
      <c r="E741" s="5597" t="s">
        <v>5398</v>
      </c>
      <c r="F741" s="5570" t="s">
        <v>5399</v>
      </c>
      <c r="G741" s="5591">
        <v>17</v>
      </c>
      <c r="H741" s="5591" t="s">
        <v>1</v>
      </c>
      <c r="I741" s="5591">
        <v>17</v>
      </c>
      <c r="J741" s="5650">
        <v>17</v>
      </c>
      <c r="K741" s="5661"/>
      <c r="L741" s="5645">
        <f t="shared" ref="L741" si="183">+M741+N741+O741+P741+Q741+R741+S741+T741</f>
        <v>1479982335</v>
      </c>
      <c r="M741" s="5646">
        <v>1479982335</v>
      </c>
      <c r="N741" s="5646"/>
      <c r="O741" s="5646"/>
      <c r="P741" s="5646"/>
      <c r="Q741" s="5646"/>
      <c r="R741" s="5646"/>
      <c r="S741" s="5646"/>
      <c r="T741" s="5646"/>
      <c r="U741" s="5730">
        <f t="shared" si="179"/>
        <v>1473118187</v>
      </c>
      <c r="V741" s="5701">
        <v>1473118187</v>
      </c>
      <c r="W741" s="5701"/>
      <c r="X741" s="5701"/>
      <c r="Y741" s="5701"/>
      <c r="Z741" s="5701"/>
      <c r="AA741" s="5701"/>
      <c r="AB741" s="5701"/>
      <c r="AC741" s="5701"/>
      <c r="AD741" s="5647"/>
      <c r="AE741" s="5647"/>
      <c r="AF741" s="5647"/>
      <c r="AG741" s="5570" t="s">
        <v>6212</v>
      </c>
      <c r="AH741" s="5570" t="s">
        <v>5402</v>
      </c>
      <c r="AI741" s="5611">
        <v>3</v>
      </c>
      <c r="AJ741" s="5611">
        <v>0.5</v>
      </c>
      <c r="AK741" s="5786">
        <v>42894</v>
      </c>
      <c r="AL741" s="5786">
        <v>43016</v>
      </c>
      <c r="AM741" s="5744">
        <v>1422802107</v>
      </c>
      <c r="AN741" s="5744">
        <v>1473118187</v>
      </c>
      <c r="AO741" s="5574" t="s">
        <v>5218</v>
      </c>
    </row>
    <row r="742" spans="1:41" s="19" customFormat="1" ht="30" customHeight="1" x14ac:dyDescent="0.25">
      <c r="A742" s="5630" t="s">
        <v>163</v>
      </c>
      <c r="B742" s="5637" t="s">
        <v>5363</v>
      </c>
      <c r="C742" s="5635" t="s">
        <v>5364</v>
      </c>
      <c r="D742" s="5569">
        <v>384</v>
      </c>
      <c r="E742" s="5597" t="s">
        <v>5398</v>
      </c>
      <c r="F742" s="5570" t="s">
        <v>5399</v>
      </c>
      <c r="G742" s="5591">
        <v>17</v>
      </c>
      <c r="H742" s="5591" t="s">
        <v>1</v>
      </c>
      <c r="I742" s="5591">
        <v>17</v>
      </c>
      <c r="J742" s="5650">
        <v>17</v>
      </c>
      <c r="K742" s="5661"/>
      <c r="L742" s="5645"/>
      <c r="M742" s="5646"/>
      <c r="N742" s="5646"/>
      <c r="O742" s="5646"/>
      <c r="P742" s="5646"/>
      <c r="Q742" s="5646"/>
      <c r="R742" s="5646"/>
      <c r="S742" s="5646"/>
      <c r="T742" s="5646"/>
      <c r="U742" s="5730">
        <f t="shared" si="179"/>
        <v>0</v>
      </c>
      <c r="V742" s="5647"/>
      <c r="W742" s="5647"/>
      <c r="X742" s="5647"/>
      <c r="Y742" s="5647"/>
      <c r="Z742" s="5647"/>
      <c r="AA742" s="5647"/>
      <c r="AB742" s="5647"/>
      <c r="AC742" s="5647"/>
      <c r="AD742" s="5647"/>
      <c r="AE742" s="5647"/>
      <c r="AF742" s="5647"/>
      <c r="AG742" s="5570" t="s">
        <v>6213</v>
      </c>
      <c r="AH742" s="5570" t="s">
        <v>6424</v>
      </c>
      <c r="AI742" s="5611">
        <v>1</v>
      </c>
      <c r="AJ742" s="5611">
        <v>0.2</v>
      </c>
      <c r="AK742" s="5786">
        <v>42894</v>
      </c>
      <c r="AL742" s="5786">
        <v>43031</v>
      </c>
      <c r="AM742" s="5744">
        <v>57180228</v>
      </c>
      <c r="AN742" s="5744">
        <v>0</v>
      </c>
      <c r="AO742" s="5574" t="s">
        <v>5218</v>
      </c>
    </row>
    <row r="743" spans="1:41" s="19" customFormat="1" ht="30" customHeight="1" x14ac:dyDescent="0.25">
      <c r="A743" s="5630" t="s">
        <v>163</v>
      </c>
      <c r="B743" s="5637" t="s">
        <v>5363</v>
      </c>
      <c r="C743" s="5635" t="s">
        <v>5364</v>
      </c>
      <c r="D743" s="5569">
        <v>384</v>
      </c>
      <c r="E743" s="5597" t="s">
        <v>5398</v>
      </c>
      <c r="F743" s="5570" t="s">
        <v>5399</v>
      </c>
      <c r="G743" s="5591">
        <v>17</v>
      </c>
      <c r="H743" s="5591" t="s">
        <v>1</v>
      </c>
      <c r="I743" s="5591">
        <v>17</v>
      </c>
      <c r="J743" s="5650">
        <v>17</v>
      </c>
      <c r="K743" s="5661"/>
      <c r="L743" s="5645"/>
      <c r="M743" s="5646"/>
      <c r="N743" s="5646"/>
      <c r="O743" s="5646"/>
      <c r="P743" s="5646"/>
      <c r="Q743" s="5646"/>
      <c r="R743" s="5646"/>
      <c r="S743" s="5646"/>
      <c r="T743" s="5646"/>
      <c r="U743" s="5730"/>
      <c r="V743" s="5647"/>
      <c r="W743" s="5647"/>
      <c r="X743" s="5647"/>
      <c r="Y743" s="5647"/>
      <c r="Z743" s="5647"/>
      <c r="AA743" s="5647"/>
      <c r="AB743" s="5647"/>
      <c r="AC743" s="5647"/>
      <c r="AD743" s="5647"/>
      <c r="AE743" s="5647"/>
      <c r="AF743" s="5647"/>
      <c r="AG743" s="5612" t="s">
        <v>5335</v>
      </c>
      <c r="AH743" s="5594" t="s">
        <v>5336</v>
      </c>
      <c r="AI743" s="5671">
        <v>100</v>
      </c>
      <c r="AJ743" s="5671">
        <v>50</v>
      </c>
      <c r="AK743" s="5789">
        <v>42887</v>
      </c>
      <c r="AL743" s="5789">
        <v>43100</v>
      </c>
      <c r="AM743" s="5744">
        <v>0</v>
      </c>
      <c r="AN743" s="5744">
        <v>0</v>
      </c>
      <c r="AO743" s="5574" t="s">
        <v>5218</v>
      </c>
    </row>
    <row r="744" spans="1:41" s="19" customFormat="1" ht="30" customHeight="1" x14ac:dyDescent="0.25">
      <c r="A744" s="5630" t="s">
        <v>163</v>
      </c>
      <c r="B744" s="5637" t="s">
        <v>5363</v>
      </c>
      <c r="C744" s="5635" t="s">
        <v>5364</v>
      </c>
      <c r="D744" s="5569">
        <v>385</v>
      </c>
      <c r="E744" s="5597" t="s">
        <v>5421</v>
      </c>
      <c r="F744" s="5570" t="s">
        <v>5422</v>
      </c>
      <c r="G744" s="5591">
        <v>5</v>
      </c>
      <c r="H744" s="5591" t="s">
        <v>0</v>
      </c>
      <c r="I744" s="5591">
        <v>2</v>
      </c>
      <c r="J744" s="5650"/>
      <c r="K744" s="5661"/>
      <c r="L744" s="5645">
        <f t="shared" si="180"/>
        <v>0</v>
      </c>
      <c r="M744" s="5646"/>
      <c r="N744" s="5646"/>
      <c r="O744" s="5646"/>
      <c r="P744" s="5646"/>
      <c r="Q744" s="5646"/>
      <c r="R744" s="5646"/>
      <c r="S744" s="5646"/>
      <c r="T744" s="5646"/>
      <c r="U744" s="5730">
        <f t="shared" si="179"/>
        <v>0</v>
      </c>
      <c r="V744" s="5647"/>
      <c r="W744" s="5647"/>
      <c r="X744" s="5647"/>
      <c r="Y744" s="5647"/>
      <c r="Z744" s="5647"/>
      <c r="AA744" s="5647"/>
      <c r="AB744" s="5647"/>
      <c r="AC744" s="5647"/>
      <c r="AD744" s="5647"/>
      <c r="AE744" s="5647"/>
      <c r="AF744" s="5647"/>
      <c r="AG744" s="5570" t="s">
        <v>6215</v>
      </c>
      <c r="AH744" s="5570" t="s">
        <v>5368</v>
      </c>
      <c r="AI744" s="5611">
        <v>1</v>
      </c>
      <c r="AJ744" s="5611">
        <v>0</v>
      </c>
      <c r="AK744" s="5786">
        <v>42917</v>
      </c>
      <c r="AL744" s="5786">
        <v>43100</v>
      </c>
      <c r="AM744" s="5744">
        <v>0</v>
      </c>
      <c r="AN744" s="5744">
        <v>0</v>
      </c>
      <c r="AO744" s="5574" t="s">
        <v>5218</v>
      </c>
    </row>
    <row r="745" spans="1:41" s="19" customFormat="1" ht="30" customHeight="1" x14ac:dyDescent="0.25">
      <c r="A745" s="5630" t="s">
        <v>163</v>
      </c>
      <c r="B745" s="5637" t="s">
        <v>5363</v>
      </c>
      <c r="C745" s="5635" t="s">
        <v>5364</v>
      </c>
      <c r="D745" s="5569">
        <v>385</v>
      </c>
      <c r="E745" s="5597" t="s">
        <v>5421</v>
      </c>
      <c r="F745" s="5570" t="s">
        <v>5422</v>
      </c>
      <c r="G745" s="5591">
        <v>5</v>
      </c>
      <c r="H745" s="5591" t="s">
        <v>0</v>
      </c>
      <c r="I745" s="5591">
        <v>2</v>
      </c>
      <c r="J745" s="5650"/>
      <c r="K745" s="5661"/>
      <c r="L745" s="5645"/>
      <c r="M745" s="5646"/>
      <c r="N745" s="5646"/>
      <c r="O745" s="5646"/>
      <c r="P745" s="5646"/>
      <c r="Q745" s="5646"/>
      <c r="R745" s="5646"/>
      <c r="S745" s="5646"/>
      <c r="T745" s="5646"/>
      <c r="U745" s="5730">
        <f t="shared" si="179"/>
        <v>0</v>
      </c>
      <c r="V745" s="5647"/>
      <c r="W745" s="5647"/>
      <c r="X745" s="5647"/>
      <c r="Y745" s="5647"/>
      <c r="Z745" s="5647"/>
      <c r="AA745" s="5647"/>
      <c r="AB745" s="5647"/>
      <c r="AC745" s="5647"/>
      <c r="AD745" s="5647"/>
      <c r="AE745" s="5647"/>
      <c r="AF745" s="5647"/>
      <c r="AG745" s="5570" t="s">
        <v>6216</v>
      </c>
      <c r="AH745" s="5570" t="s">
        <v>330</v>
      </c>
      <c r="AI745" s="5611">
        <v>100</v>
      </c>
      <c r="AJ745" s="5611">
        <v>20</v>
      </c>
      <c r="AK745" s="5786">
        <v>42948</v>
      </c>
      <c r="AL745" s="5786">
        <v>43100</v>
      </c>
      <c r="AM745" s="5744">
        <v>0</v>
      </c>
      <c r="AN745" s="5744">
        <v>0</v>
      </c>
      <c r="AO745" s="5574" t="s">
        <v>5218</v>
      </c>
    </row>
    <row r="746" spans="1:41" s="19" customFormat="1" ht="30" customHeight="1" x14ac:dyDescent="0.25">
      <c r="A746" s="5630" t="s">
        <v>163</v>
      </c>
      <c r="B746" s="5637" t="s">
        <v>5363</v>
      </c>
      <c r="C746" s="5635" t="s">
        <v>5364</v>
      </c>
      <c r="D746" s="5569">
        <v>386</v>
      </c>
      <c r="E746" s="5597" t="s">
        <v>5424</v>
      </c>
      <c r="F746" s="5570" t="s">
        <v>5425</v>
      </c>
      <c r="G746" s="5591">
        <v>18</v>
      </c>
      <c r="H746" s="5591" t="s">
        <v>1</v>
      </c>
      <c r="I746" s="5591">
        <v>18</v>
      </c>
      <c r="J746" s="5650">
        <v>18</v>
      </c>
      <c r="K746" s="5661"/>
      <c r="L746" s="5645">
        <f t="shared" ref="L746" si="184">+M746+N746+O746+P746+Q746+R746+S746+T746</f>
        <v>1862451967</v>
      </c>
      <c r="M746" s="5646">
        <f>1831442642+31009325</f>
        <v>1862451967</v>
      </c>
      <c r="N746" s="5646"/>
      <c r="O746" s="5646"/>
      <c r="P746" s="5646"/>
      <c r="Q746" s="5646"/>
      <c r="R746" s="5646"/>
      <c r="S746" s="5646"/>
      <c r="T746" s="5646"/>
      <c r="U746" s="5730">
        <f t="shared" si="179"/>
        <v>740188461</v>
      </c>
      <c r="V746" s="5701">
        <f>710804070+29384391</f>
        <v>740188461</v>
      </c>
      <c r="W746" s="5647"/>
      <c r="X746" s="5647"/>
      <c r="Y746" s="5647"/>
      <c r="Z746" s="5647"/>
      <c r="AA746" s="5647"/>
      <c r="AB746" s="5647"/>
      <c r="AC746" s="5647"/>
      <c r="AD746" s="5647"/>
      <c r="AE746" s="5647"/>
      <c r="AF746" s="5647"/>
      <c r="AG746" s="5570" t="s">
        <v>6218</v>
      </c>
      <c r="AH746" s="5570" t="s">
        <v>5429</v>
      </c>
      <c r="AI746" s="5671">
        <v>1</v>
      </c>
      <c r="AJ746" s="5671">
        <v>0</v>
      </c>
      <c r="AK746" s="5786">
        <v>42917</v>
      </c>
      <c r="AL746" s="5786">
        <v>43100</v>
      </c>
      <c r="AM746" s="5744">
        <v>15000000</v>
      </c>
      <c r="AN746" s="5744">
        <v>15000000</v>
      </c>
      <c r="AO746" s="5574" t="s">
        <v>5218</v>
      </c>
    </row>
    <row r="747" spans="1:41" s="19" customFormat="1" ht="30" customHeight="1" x14ac:dyDescent="0.25">
      <c r="A747" s="5630" t="s">
        <v>163</v>
      </c>
      <c r="B747" s="5637" t="s">
        <v>5363</v>
      </c>
      <c r="C747" s="5635" t="s">
        <v>5364</v>
      </c>
      <c r="D747" s="5569">
        <v>386</v>
      </c>
      <c r="E747" s="5597" t="s">
        <v>5424</v>
      </c>
      <c r="F747" s="5570" t="s">
        <v>5425</v>
      </c>
      <c r="G747" s="5591">
        <v>18</v>
      </c>
      <c r="H747" s="5591" t="s">
        <v>1</v>
      </c>
      <c r="I747" s="5591">
        <v>18</v>
      </c>
      <c r="J747" s="5650">
        <v>18</v>
      </c>
      <c r="K747" s="5661"/>
      <c r="L747" s="5645"/>
      <c r="M747" s="5646"/>
      <c r="N747" s="5646"/>
      <c r="O747" s="5646"/>
      <c r="P747" s="5646"/>
      <c r="Q747" s="5646"/>
      <c r="R747" s="5646"/>
      <c r="S747" s="5646"/>
      <c r="T747" s="5646"/>
      <c r="U747" s="5730">
        <f t="shared" si="179"/>
        <v>0</v>
      </c>
      <c r="V747" s="5647"/>
      <c r="W747" s="5647"/>
      <c r="X747" s="5647"/>
      <c r="Y747" s="5647"/>
      <c r="Z747" s="5647"/>
      <c r="AA747" s="5647"/>
      <c r="AB747" s="5647"/>
      <c r="AC747" s="5647"/>
      <c r="AD747" s="5647"/>
      <c r="AE747" s="5647"/>
      <c r="AF747" s="5647"/>
      <c r="AG747" s="5570" t="s">
        <v>5433</v>
      </c>
      <c r="AH747" s="5570" t="s">
        <v>5429</v>
      </c>
      <c r="AI747" s="5671">
        <v>3</v>
      </c>
      <c r="AJ747" s="5671">
        <v>0</v>
      </c>
      <c r="AK747" s="5786">
        <v>42917</v>
      </c>
      <c r="AL747" s="5786">
        <v>43100</v>
      </c>
      <c r="AM747" s="5744">
        <v>15000000</v>
      </c>
      <c r="AN747" s="5744">
        <v>15000000</v>
      </c>
      <c r="AO747" s="5574" t="s">
        <v>5218</v>
      </c>
    </row>
    <row r="748" spans="1:41" s="19" customFormat="1" ht="30" customHeight="1" x14ac:dyDescent="0.25">
      <c r="A748" s="5630" t="s">
        <v>163</v>
      </c>
      <c r="B748" s="5637" t="s">
        <v>5363</v>
      </c>
      <c r="C748" s="5635" t="s">
        <v>5364</v>
      </c>
      <c r="D748" s="5569">
        <v>386</v>
      </c>
      <c r="E748" s="5597" t="s">
        <v>5424</v>
      </c>
      <c r="F748" s="5570" t="s">
        <v>5425</v>
      </c>
      <c r="G748" s="5591">
        <v>18</v>
      </c>
      <c r="H748" s="5591" t="s">
        <v>1</v>
      </c>
      <c r="I748" s="5591">
        <v>18</v>
      </c>
      <c r="J748" s="5650">
        <v>18</v>
      </c>
      <c r="K748" s="5661"/>
      <c r="L748" s="5645"/>
      <c r="M748" s="5646"/>
      <c r="N748" s="5646"/>
      <c r="O748" s="5646"/>
      <c r="P748" s="5646"/>
      <c r="Q748" s="5646"/>
      <c r="R748" s="5646"/>
      <c r="S748" s="5646"/>
      <c r="T748" s="5646"/>
      <c r="U748" s="5730">
        <f t="shared" si="179"/>
        <v>0</v>
      </c>
      <c r="V748" s="5647"/>
      <c r="W748" s="5647"/>
      <c r="X748" s="5647"/>
      <c r="Y748" s="5647"/>
      <c r="Z748" s="5647"/>
      <c r="AA748" s="5647"/>
      <c r="AB748" s="5647"/>
      <c r="AC748" s="5647"/>
      <c r="AD748" s="5647"/>
      <c r="AE748" s="5647"/>
      <c r="AF748" s="5647"/>
      <c r="AG748" s="5570" t="s">
        <v>6219</v>
      </c>
      <c r="AH748" s="5570" t="s">
        <v>5429</v>
      </c>
      <c r="AI748" s="5671">
        <v>10</v>
      </c>
      <c r="AJ748" s="5671">
        <v>0</v>
      </c>
      <c r="AK748" s="5786">
        <v>42917</v>
      </c>
      <c r="AL748" s="5786">
        <v>43040</v>
      </c>
      <c r="AM748" s="5751">
        <v>1626647897</v>
      </c>
      <c r="AN748" s="5744">
        <v>504383391</v>
      </c>
      <c r="AO748" s="5574" t="s">
        <v>5218</v>
      </c>
    </row>
    <row r="749" spans="1:41" s="19" customFormat="1" ht="30" customHeight="1" x14ac:dyDescent="0.25">
      <c r="A749" s="5630" t="s">
        <v>163</v>
      </c>
      <c r="B749" s="5637" t="s">
        <v>5363</v>
      </c>
      <c r="C749" s="5635" t="s">
        <v>5364</v>
      </c>
      <c r="D749" s="5569">
        <v>386</v>
      </c>
      <c r="E749" s="5597" t="s">
        <v>5424</v>
      </c>
      <c r="F749" s="5570" t="s">
        <v>5425</v>
      </c>
      <c r="G749" s="5591">
        <v>18</v>
      </c>
      <c r="H749" s="5591" t="s">
        <v>1</v>
      </c>
      <c r="I749" s="5591">
        <v>18</v>
      </c>
      <c r="J749" s="5650">
        <v>18</v>
      </c>
      <c r="K749" s="5661"/>
      <c r="L749" s="5645"/>
      <c r="M749" s="5646"/>
      <c r="N749" s="5646"/>
      <c r="O749" s="5646"/>
      <c r="P749" s="5646"/>
      <c r="Q749" s="5646"/>
      <c r="R749" s="5646"/>
      <c r="S749" s="5646"/>
      <c r="T749" s="5646"/>
      <c r="U749" s="5730">
        <f t="shared" si="179"/>
        <v>0</v>
      </c>
      <c r="V749" s="5647"/>
      <c r="W749" s="5647"/>
      <c r="X749" s="5647"/>
      <c r="Y749" s="5647"/>
      <c r="Z749" s="5647"/>
      <c r="AA749" s="5647"/>
      <c r="AB749" s="5647"/>
      <c r="AC749" s="5647"/>
      <c r="AD749" s="5647"/>
      <c r="AE749" s="5647"/>
      <c r="AF749" s="5647"/>
      <c r="AG749" s="5612" t="s">
        <v>5335</v>
      </c>
      <c r="AH749" s="5594" t="s">
        <v>5336</v>
      </c>
      <c r="AI749" s="5671">
        <v>100</v>
      </c>
      <c r="AJ749" s="5671">
        <v>50</v>
      </c>
      <c r="AK749" s="5789">
        <v>42887</v>
      </c>
      <c r="AL749" s="5789">
        <v>43100</v>
      </c>
      <c r="AM749" s="5744">
        <v>205804070</v>
      </c>
      <c r="AN749" s="5744">
        <v>205805070</v>
      </c>
      <c r="AO749" s="5574" t="s">
        <v>5218</v>
      </c>
    </row>
    <row r="750" spans="1:41" s="19" customFormat="1" ht="30" customHeight="1" x14ac:dyDescent="0.25">
      <c r="A750" s="5630" t="s">
        <v>163</v>
      </c>
      <c r="B750" s="5637" t="s">
        <v>5363</v>
      </c>
      <c r="C750" s="5635" t="s">
        <v>5364</v>
      </c>
      <c r="D750" s="5569">
        <v>387</v>
      </c>
      <c r="E750" s="5597" t="s">
        <v>5436</v>
      </c>
      <c r="F750" s="5570" t="s">
        <v>5437</v>
      </c>
      <c r="G750" s="5591">
        <v>15</v>
      </c>
      <c r="H750" s="5591" t="s">
        <v>0</v>
      </c>
      <c r="I750" s="5591">
        <v>12</v>
      </c>
      <c r="J750" s="5650">
        <v>12</v>
      </c>
      <c r="K750" s="5661"/>
      <c r="L750" s="5645">
        <f t="shared" ref="L750" si="185">+M750+N750+O750+P750+Q750+R750+S750+T750</f>
        <v>405946631</v>
      </c>
      <c r="M750" s="5646">
        <v>405946631</v>
      </c>
      <c r="N750" s="5646"/>
      <c r="O750" s="5646"/>
      <c r="P750" s="5646"/>
      <c r="Q750" s="5646"/>
      <c r="R750" s="5646"/>
      <c r="S750" s="5646"/>
      <c r="T750" s="5646"/>
      <c r="U750" s="5730">
        <f t="shared" si="179"/>
        <v>405946631</v>
      </c>
      <c r="V750" s="5701">
        <v>405946631</v>
      </c>
      <c r="W750" s="5701"/>
      <c r="X750" s="5701"/>
      <c r="Y750" s="5701"/>
      <c r="Z750" s="5701"/>
      <c r="AA750" s="5701"/>
      <c r="AB750" s="5701"/>
      <c r="AC750" s="5701"/>
      <c r="AD750" s="5647"/>
      <c r="AE750" s="5647"/>
      <c r="AF750" s="5647"/>
      <c r="AG750" s="5570" t="s">
        <v>6220</v>
      </c>
      <c r="AH750" s="5570" t="s">
        <v>5439</v>
      </c>
      <c r="AI750" s="5671">
        <v>6</v>
      </c>
      <c r="AJ750" s="5671">
        <v>0</v>
      </c>
      <c r="AK750" s="5786">
        <v>42948</v>
      </c>
      <c r="AL750" s="5786">
        <v>43100</v>
      </c>
      <c r="AM750" s="5744">
        <v>405946631</v>
      </c>
      <c r="AN750" s="5744">
        <v>405946631</v>
      </c>
      <c r="AO750" s="5574" t="s">
        <v>5218</v>
      </c>
    </row>
    <row r="751" spans="1:41" s="19" customFormat="1" ht="30" customHeight="1" x14ac:dyDescent="0.25">
      <c r="A751" s="5630" t="s">
        <v>163</v>
      </c>
      <c r="B751" s="5637" t="s">
        <v>5363</v>
      </c>
      <c r="C751" s="5635" t="s">
        <v>5364</v>
      </c>
      <c r="D751" s="5569">
        <v>388</v>
      </c>
      <c r="E751" s="5597" t="s">
        <v>5440</v>
      </c>
      <c r="F751" s="5570" t="s">
        <v>5441</v>
      </c>
      <c r="G751" s="5591">
        <v>0</v>
      </c>
      <c r="H751" s="5591" t="s">
        <v>0</v>
      </c>
      <c r="I751" s="5591">
        <v>1</v>
      </c>
      <c r="J751" s="5650">
        <v>0.3</v>
      </c>
      <c r="K751" s="5661"/>
      <c r="L751" s="5645">
        <f t="shared" ref="L751" si="186">+M751+N751+O751+P751+Q751+R751+S751+T751</f>
        <v>963974001</v>
      </c>
      <c r="M751" s="5646">
        <v>963974001</v>
      </c>
      <c r="N751" s="5646"/>
      <c r="O751" s="5646"/>
      <c r="P751" s="5646"/>
      <c r="Q751" s="5646"/>
      <c r="R751" s="5646"/>
      <c r="S751" s="5646"/>
      <c r="T751" s="5646"/>
      <c r="U751" s="5730">
        <f t="shared" si="179"/>
        <v>550490345.5</v>
      </c>
      <c r="V751" s="5701">
        <v>550490345.5</v>
      </c>
      <c r="W751" s="5647"/>
      <c r="X751" s="5647"/>
      <c r="Y751" s="5647"/>
      <c r="Z751" s="5647"/>
      <c r="AA751" s="5647"/>
      <c r="AB751" s="5647"/>
      <c r="AC751" s="5647"/>
      <c r="AD751" s="5647"/>
      <c r="AE751" s="5647"/>
      <c r="AF751" s="5647"/>
      <c r="AG751" s="5570" t="s">
        <v>6221</v>
      </c>
      <c r="AH751" s="5570" t="s">
        <v>5443</v>
      </c>
      <c r="AI751" s="5611">
        <v>10</v>
      </c>
      <c r="AJ751" s="5611">
        <v>0</v>
      </c>
      <c r="AK751" s="5786">
        <v>42979</v>
      </c>
      <c r="AL751" s="5786">
        <v>43100</v>
      </c>
      <c r="AM751" s="5744">
        <v>963974001</v>
      </c>
      <c r="AN751" s="5744">
        <v>550490345.5</v>
      </c>
      <c r="AO751" s="5574" t="s">
        <v>5218</v>
      </c>
    </row>
    <row r="752" spans="1:41" s="1414" customFormat="1" ht="30" customHeight="1" x14ac:dyDescent="0.25">
      <c r="A752" s="5630" t="s">
        <v>163</v>
      </c>
      <c r="B752" s="5631" t="s">
        <v>4859</v>
      </c>
      <c r="C752" s="5632" t="s">
        <v>4860</v>
      </c>
      <c r="D752" s="5569">
        <v>389</v>
      </c>
      <c r="E752" s="5597" t="s">
        <v>4861</v>
      </c>
      <c r="F752" s="5570" t="s">
        <v>4862</v>
      </c>
      <c r="G752" s="5591">
        <v>0</v>
      </c>
      <c r="H752" s="5591" t="s">
        <v>1</v>
      </c>
      <c r="I752" s="5591">
        <v>1</v>
      </c>
      <c r="J752" s="5650">
        <v>1</v>
      </c>
      <c r="K752" s="5661"/>
      <c r="L752" s="5645">
        <f>M752+N752+O752+P752+Q752+R752+S752+T752</f>
        <v>88000000</v>
      </c>
      <c r="M752" s="5646">
        <v>88000000</v>
      </c>
      <c r="N752" s="5646"/>
      <c r="O752" s="5646"/>
      <c r="P752" s="5646"/>
      <c r="Q752" s="5646"/>
      <c r="R752" s="5646"/>
      <c r="S752" s="5646"/>
      <c r="T752" s="5646"/>
      <c r="U752" s="5697">
        <f>V752+W752+X752+Y752+Z752+AA752+AB752+AC752+AD752+AE752+AF752</f>
        <v>87056150</v>
      </c>
      <c r="V752" s="5701">
        <v>87056150</v>
      </c>
      <c r="W752" s="5647"/>
      <c r="X752" s="5647"/>
      <c r="Y752" s="5647"/>
      <c r="Z752" s="5647"/>
      <c r="AA752" s="5647"/>
      <c r="AB752" s="5647"/>
      <c r="AC752" s="5647"/>
      <c r="AD752" s="5647"/>
      <c r="AE752" s="5647"/>
      <c r="AF752" s="5647"/>
      <c r="AG752" s="5571" t="s">
        <v>6222</v>
      </c>
      <c r="AH752" s="5571" t="s">
        <v>6675</v>
      </c>
      <c r="AI752" s="5660">
        <v>80</v>
      </c>
      <c r="AJ752" s="5660">
        <v>142</v>
      </c>
      <c r="AK752" s="5785">
        <v>42887</v>
      </c>
      <c r="AL752" s="5785">
        <v>42948</v>
      </c>
      <c r="AM752" s="5744">
        <v>15194450</v>
      </c>
      <c r="AN752" s="5744">
        <v>15000000</v>
      </c>
      <c r="AO752" s="5574" t="s">
        <v>4788</v>
      </c>
    </row>
    <row r="753" spans="1:41" s="1414" customFormat="1" ht="30" customHeight="1" x14ac:dyDescent="0.25">
      <c r="A753" s="5630" t="s">
        <v>163</v>
      </c>
      <c r="B753" s="5631" t="s">
        <v>4859</v>
      </c>
      <c r="C753" s="5632" t="s">
        <v>4860</v>
      </c>
      <c r="D753" s="5569">
        <v>389</v>
      </c>
      <c r="E753" s="5597" t="s">
        <v>4861</v>
      </c>
      <c r="F753" s="5570" t="s">
        <v>4862</v>
      </c>
      <c r="G753" s="5591">
        <v>0</v>
      </c>
      <c r="H753" s="5591" t="s">
        <v>1</v>
      </c>
      <c r="I753" s="5591">
        <v>1</v>
      </c>
      <c r="J753" s="5650">
        <v>1</v>
      </c>
      <c r="K753" s="5661"/>
      <c r="L753" s="5645"/>
      <c r="M753" s="5692"/>
      <c r="N753" s="5692"/>
      <c r="O753" s="5692"/>
      <c r="P753" s="5692"/>
      <c r="Q753" s="5692"/>
      <c r="R753" s="5692"/>
      <c r="S753" s="5692"/>
      <c r="T753" s="5692"/>
      <c r="U753" s="5697">
        <f t="shared" ref="U753:U760" si="187">V753+W753+X753+Y753+Z753+AA753+AB753+AC753</f>
        <v>0</v>
      </c>
      <c r="V753" s="5647"/>
      <c r="W753" s="5647"/>
      <c r="X753" s="5647"/>
      <c r="Y753" s="5647"/>
      <c r="Z753" s="5647"/>
      <c r="AA753" s="5647"/>
      <c r="AB753" s="5647"/>
      <c r="AC753" s="5647"/>
      <c r="AD753" s="5647"/>
      <c r="AE753" s="5647"/>
      <c r="AF753" s="5647"/>
      <c r="AG753" s="5625" t="s">
        <v>4871</v>
      </c>
      <c r="AH753" s="5625" t="s">
        <v>6517</v>
      </c>
      <c r="AI753" s="5660">
        <v>1</v>
      </c>
      <c r="AJ753" s="5660">
        <v>1</v>
      </c>
      <c r="AK753" s="5785">
        <v>42767</v>
      </c>
      <c r="AL753" s="5785">
        <v>43100</v>
      </c>
      <c r="AM753" s="5744">
        <v>15000000</v>
      </c>
      <c r="AN753" s="5744">
        <v>14257600</v>
      </c>
      <c r="AO753" s="5574" t="s">
        <v>4788</v>
      </c>
    </row>
    <row r="754" spans="1:41" s="1414" customFormat="1" ht="30" customHeight="1" x14ac:dyDescent="0.25">
      <c r="A754" s="5630" t="s">
        <v>163</v>
      </c>
      <c r="B754" s="5631" t="s">
        <v>4859</v>
      </c>
      <c r="C754" s="5632" t="s">
        <v>4860</v>
      </c>
      <c r="D754" s="5569">
        <v>389</v>
      </c>
      <c r="E754" s="5597" t="s">
        <v>4861</v>
      </c>
      <c r="F754" s="5570" t="s">
        <v>4862</v>
      </c>
      <c r="G754" s="5591">
        <v>0</v>
      </c>
      <c r="H754" s="5591" t="s">
        <v>1</v>
      </c>
      <c r="I754" s="5591">
        <v>1</v>
      </c>
      <c r="J754" s="5650">
        <v>1</v>
      </c>
      <c r="K754" s="5661"/>
      <c r="L754" s="5645"/>
      <c r="M754" s="5646"/>
      <c r="N754" s="5646"/>
      <c r="O754" s="5646"/>
      <c r="P754" s="5646"/>
      <c r="Q754" s="5646"/>
      <c r="R754" s="5646"/>
      <c r="S754" s="5646"/>
      <c r="T754" s="5646"/>
      <c r="U754" s="5697">
        <f t="shared" si="187"/>
        <v>0</v>
      </c>
      <c r="V754" s="5647"/>
      <c r="W754" s="5647"/>
      <c r="X754" s="5647"/>
      <c r="Y754" s="5647"/>
      <c r="Z754" s="5647"/>
      <c r="AA754" s="5647"/>
      <c r="AB754" s="5647"/>
      <c r="AC754" s="5647"/>
      <c r="AD754" s="5647"/>
      <c r="AE754" s="5647"/>
      <c r="AF754" s="5647"/>
      <c r="AG754" s="5625" t="s">
        <v>4878</v>
      </c>
      <c r="AH754" s="5625" t="s">
        <v>6518</v>
      </c>
      <c r="AI754" s="5660">
        <v>1</v>
      </c>
      <c r="AJ754" s="5660">
        <v>1</v>
      </c>
      <c r="AK754" s="5785">
        <v>42896</v>
      </c>
      <c r="AL754" s="5785">
        <v>42896</v>
      </c>
      <c r="AM754" s="5744">
        <v>33000000</v>
      </c>
      <c r="AN754" s="5744">
        <v>32993000</v>
      </c>
      <c r="AO754" s="5574" t="s">
        <v>4788</v>
      </c>
    </row>
    <row r="755" spans="1:41" s="1414" customFormat="1" ht="30" customHeight="1" x14ac:dyDescent="0.25">
      <c r="A755" s="5630" t="s">
        <v>163</v>
      </c>
      <c r="B755" s="5631" t="s">
        <v>4859</v>
      </c>
      <c r="C755" s="5632" t="s">
        <v>4860</v>
      </c>
      <c r="D755" s="5569">
        <v>389</v>
      </c>
      <c r="E755" s="5597" t="s">
        <v>4861</v>
      </c>
      <c r="F755" s="5570" t="s">
        <v>4862</v>
      </c>
      <c r="G755" s="5591">
        <v>0</v>
      </c>
      <c r="H755" s="5591" t="s">
        <v>1</v>
      </c>
      <c r="I755" s="5591">
        <v>1</v>
      </c>
      <c r="J755" s="5650">
        <v>1</v>
      </c>
      <c r="K755" s="5661"/>
      <c r="L755" s="5645"/>
      <c r="M755" s="5646"/>
      <c r="N755" s="5646"/>
      <c r="O755" s="5646"/>
      <c r="P755" s="5646"/>
      <c r="Q755" s="5646"/>
      <c r="R755" s="5646"/>
      <c r="S755" s="5646"/>
      <c r="T755" s="5646"/>
      <c r="U755" s="5697">
        <f t="shared" si="187"/>
        <v>0</v>
      </c>
      <c r="V755" s="5647"/>
      <c r="W755" s="5647"/>
      <c r="X755" s="5647"/>
      <c r="Y755" s="5647"/>
      <c r="Z755" s="5647"/>
      <c r="AA755" s="5647"/>
      <c r="AB755" s="5647"/>
      <c r="AC755" s="5647"/>
      <c r="AD755" s="5647"/>
      <c r="AE755" s="5647"/>
      <c r="AF755" s="5647"/>
      <c r="AG755" s="5625" t="s">
        <v>4884</v>
      </c>
      <c r="AH755" s="5625" t="s">
        <v>6519</v>
      </c>
      <c r="AI755" s="5660">
        <v>1</v>
      </c>
      <c r="AJ755" s="5660">
        <v>1</v>
      </c>
      <c r="AK755" s="5785">
        <v>42979</v>
      </c>
      <c r="AL755" s="5785">
        <v>43008</v>
      </c>
      <c r="AM755" s="5744">
        <v>24805550</v>
      </c>
      <c r="AN755" s="5741">
        <v>24805550</v>
      </c>
      <c r="AO755" s="5574" t="s">
        <v>4788</v>
      </c>
    </row>
    <row r="756" spans="1:41" s="1414" customFormat="1" ht="30" customHeight="1" x14ac:dyDescent="0.25">
      <c r="A756" s="5630" t="s">
        <v>163</v>
      </c>
      <c r="B756" s="5631" t="s">
        <v>4859</v>
      </c>
      <c r="C756" s="5632" t="s">
        <v>4860</v>
      </c>
      <c r="D756" s="5569">
        <v>390</v>
      </c>
      <c r="E756" s="5597" t="s">
        <v>4888</v>
      </c>
      <c r="F756" s="5570" t="s">
        <v>4889</v>
      </c>
      <c r="G756" s="5591">
        <v>0</v>
      </c>
      <c r="H756" s="5591" t="s">
        <v>0</v>
      </c>
      <c r="I756" s="5591">
        <v>8</v>
      </c>
      <c r="J756" s="5650">
        <v>2</v>
      </c>
      <c r="K756" s="5661"/>
      <c r="L756" s="5645">
        <f>+M756+N756+O756+P756+Q756+R756+S756+T756</f>
        <v>27000000</v>
      </c>
      <c r="M756" s="5646">
        <v>27000000</v>
      </c>
      <c r="N756" s="5646"/>
      <c r="O756" s="5646"/>
      <c r="P756" s="5646"/>
      <c r="Q756" s="5646"/>
      <c r="R756" s="5646"/>
      <c r="S756" s="5646"/>
      <c r="T756" s="5646"/>
      <c r="U756" s="5697">
        <f t="shared" si="187"/>
        <v>27000000</v>
      </c>
      <c r="V756" s="5701">
        <v>27000000</v>
      </c>
      <c r="W756" s="5701"/>
      <c r="X756" s="5701"/>
      <c r="Y756" s="5701"/>
      <c r="Z756" s="5701"/>
      <c r="AA756" s="5701"/>
      <c r="AB756" s="5701"/>
      <c r="AC756" s="5701"/>
      <c r="AD756" s="5647"/>
      <c r="AE756" s="5647"/>
      <c r="AF756" s="5647"/>
      <c r="AG756" s="5571" t="s">
        <v>6223</v>
      </c>
      <c r="AH756" s="5571" t="s">
        <v>6676</v>
      </c>
      <c r="AI756" s="5660">
        <v>1</v>
      </c>
      <c r="AJ756" s="5660">
        <v>1</v>
      </c>
      <c r="AK756" s="5785">
        <v>42917</v>
      </c>
      <c r="AL756" s="5785">
        <v>43015</v>
      </c>
      <c r="AM756" s="5744">
        <v>27000000</v>
      </c>
      <c r="AN756" s="5744">
        <v>27000000</v>
      </c>
      <c r="AO756" s="5574" t="s">
        <v>4788</v>
      </c>
    </row>
    <row r="757" spans="1:41" s="1414" customFormat="1" ht="30" customHeight="1" x14ac:dyDescent="0.25">
      <c r="A757" s="5630" t="s">
        <v>163</v>
      </c>
      <c r="B757" s="5631" t="s">
        <v>4859</v>
      </c>
      <c r="C757" s="5632" t="s">
        <v>4860</v>
      </c>
      <c r="D757" s="5569">
        <v>391</v>
      </c>
      <c r="E757" s="5597" t="s">
        <v>4894</v>
      </c>
      <c r="F757" s="5570" t="s">
        <v>4895</v>
      </c>
      <c r="G757" s="5591">
        <v>0</v>
      </c>
      <c r="H757" s="5591" t="s">
        <v>0</v>
      </c>
      <c r="I757" s="5591">
        <v>8</v>
      </c>
      <c r="J757" s="5650">
        <v>8</v>
      </c>
      <c r="K757" s="5661"/>
      <c r="L757" s="5645">
        <f>+M757+N757+O757+P757+Q757+R757+S757+T757</f>
        <v>0</v>
      </c>
      <c r="M757" s="5646"/>
      <c r="N757" s="5646"/>
      <c r="O757" s="5646"/>
      <c r="P757" s="5646"/>
      <c r="Q757" s="5646"/>
      <c r="R757" s="5646"/>
      <c r="S757" s="5646"/>
      <c r="T757" s="5646"/>
      <c r="U757" s="5697">
        <f t="shared" si="187"/>
        <v>0</v>
      </c>
      <c r="V757" s="5647"/>
      <c r="W757" s="5647"/>
      <c r="X757" s="5647"/>
      <c r="Y757" s="5647"/>
      <c r="Z757" s="5647"/>
      <c r="AA757" s="5647"/>
      <c r="AB757" s="5647"/>
      <c r="AC757" s="5647"/>
      <c r="AD757" s="5647"/>
      <c r="AE757" s="5647"/>
      <c r="AF757" s="5647"/>
      <c r="AG757" s="5571"/>
      <c r="AH757" s="5570"/>
      <c r="AI757" s="5609"/>
      <c r="AJ757" s="5609"/>
      <c r="AK757" s="5785"/>
      <c r="AL757" s="5785"/>
      <c r="AM757" s="5744">
        <v>0</v>
      </c>
      <c r="AN757" s="5744">
        <v>0</v>
      </c>
      <c r="AO757" s="5574" t="s">
        <v>4788</v>
      </c>
    </row>
    <row r="758" spans="1:41" s="1414" customFormat="1" ht="30" customHeight="1" x14ac:dyDescent="0.25">
      <c r="A758" s="5630" t="s">
        <v>163</v>
      </c>
      <c r="B758" s="5631" t="s">
        <v>4859</v>
      </c>
      <c r="C758" s="5635" t="s">
        <v>4896</v>
      </c>
      <c r="D758" s="5569">
        <v>392</v>
      </c>
      <c r="E758" s="5597" t="s">
        <v>4897</v>
      </c>
      <c r="F758" s="5570" t="s">
        <v>4898</v>
      </c>
      <c r="G758" s="5591">
        <v>0</v>
      </c>
      <c r="H758" s="5591" t="s">
        <v>0</v>
      </c>
      <c r="I758" s="5591">
        <v>1</v>
      </c>
      <c r="J758" s="5650">
        <v>1</v>
      </c>
      <c r="K758" s="5661"/>
      <c r="L758" s="5645">
        <f>+M758+N758+O758+P758+Q758+R758+S758+T758</f>
        <v>20000000</v>
      </c>
      <c r="M758" s="5646">
        <v>20000000</v>
      </c>
      <c r="N758" s="5646"/>
      <c r="O758" s="5646"/>
      <c r="P758" s="5646"/>
      <c r="Q758" s="5646"/>
      <c r="R758" s="5646"/>
      <c r="S758" s="5646"/>
      <c r="T758" s="5646"/>
      <c r="U758" s="5697">
        <f t="shared" si="187"/>
        <v>12320000</v>
      </c>
      <c r="V758" s="5701">
        <v>12320000</v>
      </c>
      <c r="W758" s="5647"/>
      <c r="X758" s="5647"/>
      <c r="Y758" s="5647"/>
      <c r="Z758" s="5647"/>
      <c r="AA758" s="5647"/>
      <c r="AB758" s="5647"/>
      <c r="AC758" s="5647"/>
      <c r="AD758" s="5647"/>
      <c r="AE758" s="5647"/>
      <c r="AF758" s="5647"/>
      <c r="AG758" s="5571" t="s">
        <v>6224</v>
      </c>
      <c r="AH758" s="5625" t="s">
        <v>6677</v>
      </c>
      <c r="AI758" s="5660">
        <v>1</v>
      </c>
      <c r="AJ758" s="5660">
        <v>0</v>
      </c>
      <c r="AK758" s="5785">
        <v>42977</v>
      </c>
      <c r="AL758" s="5785">
        <v>43100</v>
      </c>
      <c r="AM758" s="5744">
        <v>20000000</v>
      </c>
      <c r="AN758" s="5741">
        <v>12320000</v>
      </c>
      <c r="AO758" s="5574" t="s">
        <v>4788</v>
      </c>
    </row>
    <row r="759" spans="1:41" s="1414" customFormat="1" ht="30" customHeight="1" x14ac:dyDescent="0.25">
      <c r="A759" s="5630" t="s">
        <v>163</v>
      </c>
      <c r="B759" s="5631" t="s">
        <v>4859</v>
      </c>
      <c r="C759" s="5635" t="s">
        <v>4896</v>
      </c>
      <c r="D759" s="5569">
        <v>393</v>
      </c>
      <c r="E759" s="5597" t="s">
        <v>4904</v>
      </c>
      <c r="F759" s="5570" t="s">
        <v>4905</v>
      </c>
      <c r="G759" s="5591">
        <v>0</v>
      </c>
      <c r="H759" s="5591" t="s">
        <v>0</v>
      </c>
      <c r="I759" s="5591">
        <v>1</v>
      </c>
      <c r="J759" s="5650">
        <v>0.33</v>
      </c>
      <c r="K759" s="5661"/>
      <c r="L759" s="5645">
        <f>+M759+N759+O759+P759+Q759+R759+S759+T759</f>
        <v>180000000</v>
      </c>
      <c r="M759" s="5646">
        <v>180000000</v>
      </c>
      <c r="N759" s="5646"/>
      <c r="O759" s="5646"/>
      <c r="P759" s="5646"/>
      <c r="Q759" s="5646"/>
      <c r="R759" s="5646"/>
      <c r="S759" s="5646"/>
      <c r="T759" s="5646"/>
      <c r="U759" s="5697">
        <f t="shared" si="187"/>
        <v>180000000</v>
      </c>
      <c r="V759" s="5647">
        <v>180000000</v>
      </c>
      <c r="W759" s="5647"/>
      <c r="X759" s="5647"/>
      <c r="Y759" s="5647"/>
      <c r="Z759" s="5647"/>
      <c r="AA759" s="5647"/>
      <c r="AB759" s="5647"/>
      <c r="AC759" s="5647"/>
      <c r="AD759" s="5647"/>
      <c r="AE759" s="5647"/>
      <c r="AF759" s="5647"/>
      <c r="AG759" s="5571" t="s">
        <v>4908</v>
      </c>
      <c r="AH759" s="5570" t="s">
        <v>6678</v>
      </c>
      <c r="AI759" s="5609">
        <v>27</v>
      </c>
      <c r="AJ759" s="5609">
        <v>27</v>
      </c>
      <c r="AK759" s="5785">
        <v>42770</v>
      </c>
      <c r="AL759" s="5785">
        <v>42819</v>
      </c>
      <c r="AM759" s="5744">
        <v>180000000</v>
      </c>
      <c r="AN759" s="5741">
        <v>180000000</v>
      </c>
      <c r="AO759" s="5574" t="s">
        <v>4788</v>
      </c>
    </row>
    <row r="760" spans="1:41" s="1414" customFormat="1" ht="30" customHeight="1" x14ac:dyDescent="0.25">
      <c r="A760" s="5630" t="s">
        <v>163</v>
      </c>
      <c r="B760" s="5631" t="s">
        <v>4859</v>
      </c>
      <c r="C760" s="5635" t="s">
        <v>4896</v>
      </c>
      <c r="D760" s="5569">
        <v>394</v>
      </c>
      <c r="E760" s="5597" t="s">
        <v>4913</v>
      </c>
      <c r="F760" s="5570" t="s">
        <v>4914</v>
      </c>
      <c r="G760" s="5591">
        <v>27</v>
      </c>
      <c r="H760" s="5591" t="s">
        <v>0</v>
      </c>
      <c r="I760" s="5591">
        <v>27</v>
      </c>
      <c r="J760" s="5650">
        <v>27</v>
      </c>
      <c r="K760" s="5661"/>
      <c r="L760" s="5645">
        <f>+M760+N760+O760+P760+Q760+R760+S760+T760</f>
        <v>187500000</v>
      </c>
      <c r="M760" s="5646">
        <v>187500000</v>
      </c>
      <c r="N760" s="5646"/>
      <c r="O760" s="5646"/>
      <c r="P760" s="5646"/>
      <c r="Q760" s="5646"/>
      <c r="R760" s="5646"/>
      <c r="S760" s="5646"/>
      <c r="T760" s="5646"/>
      <c r="U760" s="5697">
        <f t="shared" si="187"/>
        <v>182700000</v>
      </c>
      <c r="V760" s="5701">
        <v>182700000</v>
      </c>
      <c r="W760" s="5647"/>
      <c r="X760" s="5647"/>
      <c r="Y760" s="5647"/>
      <c r="Z760" s="5647"/>
      <c r="AA760" s="5647"/>
      <c r="AB760" s="5647"/>
      <c r="AC760" s="5647"/>
      <c r="AD760" s="5647"/>
      <c r="AE760" s="5647"/>
      <c r="AF760" s="5647"/>
      <c r="AG760" s="5571" t="s">
        <v>4917</v>
      </c>
      <c r="AH760" s="5570" t="s">
        <v>6679</v>
      </c>
      <c r="AI760" s="5609">
        <v>9</v>
      </c>
      <c r="AJ760" s="5609">
        <v>9</v>
      </c>
      <c r="AK760" s="5785">
        <v>42770</v>
      </c>
      <c r="AL760" s="5785">
        <v>42820</v>
      </c>
      <c r="AM760" s="5744">
        <v>187500000</v>
      </c>
      <c r="AN760" s="5744">
        <v>182700000</v>
      </c>
      <c r="AO760" s="5574" t="s">
        <v>4788</v>
      </c>
    </row>
    <row r="761" spans="1:41" s="19" customFormat="1" ht="30" customHeight="1" x14ac:dyDescent="0.25">
      <c r="A761" s="5630" t="s">
        <v>163</v>
      </c>
      <c r="B761" s="5631" t="s">
        <v>4859</v>
      </c>
      <c r="C761" s="5635" t="s">
        <v>4896</v>
      </c>
      <c r="D761" s="5569">
        <v>395</v>
      </c>
      <c r="E761" s="5597" t="s">
        <v>5671</v>
      </c>
      <c r="F761" s="5570" t="s">
        <v>5672</v>
      </c>
      <c r="G761" s="5648">
        <v>5</v>
      </c>
      <c r="H761" s="5648" t="s">
        <v>1</v>
      </c>
      <c r="I761" s="5648">
        <v>7</v>
      </c>
      <c r="J761" s="5650">
        <v>7</v>
      </c>
      <c r="K761" s="5661"/>
      <c r="L761" s="5645">
        <f t="shared" ref="L761:L765" si="188">+M761+N761+O761+P761+Q761+R761+S761+T761</f>
        <v>19650000</v>
      </c>
      <c r="M761" s="5646">
        <v>19650000</v>
      </c>
      <c r="N761" s="5646"/>
      <c r="O761" s="5646"/>
      <c r="P761" s="5646"/>
      <c r="Q761" s="5646"/>
      <c r="R761" s="5646"/>
      <c r="S761" s="5646"/>
      <c r="T761" s="5646"/>
      <c r="U761" s="5730">
        <f>V761+W761+X761+Y761+Z761+AA761+AB761+AC761+AD761+AE761+AF761</f>
        <v>19649995</v>
      </c>
      <c r="V761" s="5701">
        <v>19649995</v>
      </c>
      <c r="W761" s="5647"/>
      <c r="X761" s="5647"/>
      <c r="Y761" s="5647"/>
      <c r="Z761" s="5647"/>
      <c r="AA761" s="5647"/>
      <c r="AB761" s="5647"/>
      <c r="AC761" s="5647"/>
      <c r="AD761" s="5647"/>
      <c r="AE761" s="5647"/>
      <c r="AF761" s="5647"/>
      <c r="AG761" s="5571" t="s">
        <v>6225</v>
      </c>
      <c r="AH761" s="5570" t="s">
        <v>6520</v>
      </c>
      <c r="AI761" s="5609">
        <v>6</v>
      </c>
      <c r="AJ761" s="5609">
        <v>6</v>
      </c>
      <c r="AK761" s="5786">
        <v>42815</v>
      </c>
      <c r="AL761" s="5786">
        <v>43069</v>
      </c>
      <c r="AM761" s="5744">
        <v>15800000</v>
      </c>
      <c r="AN761" s="5744">
        <v>15800000</v>
      </c>
      <c r="AO761" s="5574" t="s">
        <v>5487</v>
      </c>
    </row>
    <row r="762" spans="1:41" s="19" customFormat="1" ht="30" customHeight="1" x14ac:dyDescent="0.25">
      <c r="A762" s="5630" t="s">
        <v>163</v>
      </c>
      <c r="B762" s="5631" t="s">
        <v>4859</v>
      </c>
      <c r="C762" s="5635" t="s">
        <v>4896</v>
      </c>
      <c r="D762" s="5569">
        <v>395</v>
      </c>
      <c r="E762" s="5597" t="s">
        <v>5671</v>
      </c>
      <c r="F762" s="5570" t="s">
        <v>5672</v>
      </c>
      <c r="G762" s="5648">
        <v>5</v>
      </c>
      <c r="H762" s="5648" t="s">
        <v>1</v>
      </c>
      <c r="I762" s="5648">
        <v>7</v>
      </c>
      <c r="J762" s="5650">
        <v>7</v>
      </c>
      <c r="K762" s="5661"/>
      <c r="L762" s="5645"/>
      <c r="M762" s="5646"/>
      <c r="N762" s="5646"/>
      <c r="O762" s="5646"/>
      <c r="P762" s="5646"/>
      <c r="Q762" s="5646"/>
      <c r="R762" s="5646"/>
      <c r="S762" s="5646"/>
      <c r="T762" s="5646"/>
      <c r="U762" s="5697">
        <f>V762+W762+X762+Y762+Z762+AA762+AB762+AC762+AD762+AE762+AF762</f>
        <v>0</v>
      </c>
      <c r="V762" s="5647"/>
      <c r="W762" s="5647"/>
      <c r="X762" s="5647"/>
      <c r="Y762" s="5647"/>
      <c r="Z762" s="5647"/>
      <c r="AA762" s="5647"/>
      <c r="AB762" s="5647"/>
      <c r="AC762" s="5647"/>
      <c r="AD762" s="5647"/>
      <c r="AE762" s="5647"/>
      <c r="AF762" s="5647"/>
      <c r="AG762" s="5571" t="s">
        <v>5911</v>
      </c>
      <c r="AH762" s="5570" t="s">
        <v>6445</v>
      </c>
      <c r="AI762" s="5609">
        <v>1</v>
      </c>
      <c r="AJ762" s="5609">
        <v>1</v>
      </c>
      <c r="AK762" s="5786">
        <v>42809</v>
      </c>
      <c r="AL762" s="5786">
        <v>43100</v>
      </c>
      <c r="AM762" s="5744">
        <v>3850000</v>
      </c>
      <c r="AN762" s="5744">
        <v>3849995</v>
      </c>
      <c r="AO762" s="5574" t="s">
        <v>5487</v>
      </c>
    </row>
    <row r="763" spans="1:41" s="19" customFormat="1" ht="30" customHeight="1" x14ac:dyDescent="0.25">
      <c r="A763" s="5630" t="s">
        <v>163</v>
      </c>
      <c r="B763" s="5631" t="s">
        <v>4859</v>
      </c>
      <c r="C763" s="5635" t="s">
        <v>4896</v>
      </c>
      <c r="D763" s="5569">
        <v>396</v>
      </c>
      <c r="E763" s="5597" t="s">
        <v>5676</v>
      </c>
      <c r="F763" s="5570" t="s">
        <v>619</v>
      </c>
      <c r="G763" s="5648">
        <v>1</v>
      </c>
      <c r="H763" s="5648" t="s">
        <v>1</v>
      </c>
      <c r="I763" s="5648">
        <v>1</v>
      </c>
      <c r="J763" s="5650">
        <v>1</v>
      </c>
      <c r="K763" s="5661"/>
      <c r="L763" s="5645">
        <f t="shared" si="188"/>
        <v>15000000</v>
      </c>
      <c r="M763" s="5646">
        <v>5000000</v>
      </c>
      <c r="N763" s="5646"/>
      <c r="O763" s="5646"/>
      <c r="P763" s="5646"/>
      <c r="Q763" s="5646"/>
      <c r="R763" s="5646"/>
      <c r="S763" s="5646"/>
      <c r="T763" s="5646">
        <v>10000000</v>
      </c>
      <c r="U763" s="5730">
        <f>V763+W763+X763+Y763+Z763+AA763+AB763+AC763+AD763+AE763+AF763</f>
        <v>14555540</v>
      </c>
      <c r="V763" s="5701">
        <v>4851846</v>
      </c>
      <c r="W763" s="5701"/>
      <c r="X763" s="5701"/>
      <c r="Y763" s="5701"/>
      <c r="Z763" s="5701"/>
      <c r="AA763" s="5701"/>
      <c r="AB763" s="5701"/>
      <c r="AC763" s="5701">
        <v>9703694</v>
      </c>
      <c r="AD763" s="5647"/>
      <c r="AE763" s="5647"/>
      <c r="AF763" s="5647"/>
      <c r="AG763" s="5570" t="s">
        <v>6226</v>
      </c>
      <c r="AH763" s="5570" t="s">
        <v>4738</v>
      </c>
      <c r="AI763" s="5609">
        <v>9</v>
      </c>
      <c r="AJ763" s="5609">
        <v>9</v>
      </c>
      <c r="AK763" s="5786">
        <v>42829</v>
      </c>
      <c r="AL763" s="5786">
        <v>43100</v>
      </c>
      <c r="AM763" s="5744">
        <v>15000000</v>
      </c>
      <c r="AN763" s="5744">
        <v>14555540</v>
      </c>
      <c r="AO763" s="5574" t="s">
        <v>5487</v>
      </c>
    </row>
    <row r="764" spans="1:41" s="19" customFormat="1" ht="30" customHeight="1" x14ac:dyDescent="0.25">
      <c r="A764" s="5630" t="s">
        <v>163</v>
      </c>
      <c r="B764" s="5631" t="s">
        <v>4859</v>
      </c>
      <c r="C764" s="5635" t="s">
        <v>4896</v>
      </c>
      <c r="D764" s="5569">
        <v>397</v>
      </c>
      <c r="E764" s="5597" t="s">
        <v>5679</v>
      </c>
      <c r="F764" s="5570" t="s">
        <v>5680</v>
      </c>
      <c r="G764" s="5648">
        <v>1</v>
      </c>
      <c r="H764" s="5648" t="s">
        <v>1</v>
      </c>
      <c r="I764" s="5648">
        <v>1</v>
      </c>
      <c r="J764" s="5650">
        <v>1</v>
      </c>
      <c r="K764" s="5661"/>
      <c r="L764" s="5645">
        <f t="shared" si="188"/>
        <v>10000000</v>
      </c>
      <c r="M764" s="5646">
        <v>10000000</v>
      </c>
      <c r="N764" s="5646"/>
      <c r="O764" s="5646"/>
      <c r="P764" s="5646"/>
      <c r="Q764" s="5646"/>
      <c r="R764" s="5646"/>
      <c r="S764" s="5646"/>
      <c r="T764" s="5646"/>
      <c r="U764" s="5730">
        <f>V764+W764+X764+Y764+Z764+AA764+AB764+AC764+AD764+AE764+AF764</f>
        <v>9999997</v>
      </c>
      <c r="V764" s="5647">
        <v>9999997</v>
      </c>
      <c r="W764" s="5647"/>
      <c r="X764" s="5647"/>
      <c r="Y764" s="5647"/>
      <c r="Z764" s="5647"/>
      <c r="AA764" s="5647"/>
      <c r="AB764" s="5647"/>
      <c r="AC764" s="5647"/>
      <c r="AD764" s="5647"/>
      <c r="AE764" s="5647"/>
      <c r="AF764" s="5647"/>
      <c r="AG764" s="5570" t="s">
        <v>6227</v>
      </c>
      <c r="AH764" s="5570" t="s">
        <v>6521</v>
      </c>
      <c r="AI764" s="5609">
        <v>1</v>
      </c>
      <c r="AJ764" s="5679">
        <v>1</v>
      </c>
      <c r="AK764" s="5786">
        <v>42829</v>
      </c>
      <c r="AL764" s="5786">
        <v>43100</v>
      </c>
      <c r="AM764" s="5744">
        <v>10000000</v>
      </c>
      <c r="AN764" s="5741">
        <v>9999997</v>
      </c>
      <c r="AO764" s="5574" t="s">
        <v>5487</v>
      </c>
    </row>
    <row r="765" spans="1:41" s="19" customFormat="1" ht="30" customHeight="1" x14ac:dyDescent="0.25">
      <c r="A765" s="5630" t="s">
        <v>163</v>
      </c>
      <c r="B765" s="5631" t="s">
        <v>4859</v>
      </c>
      <c r="C765" s="5635" t="s">
        <v>4896</v>
      </c>
      <c r="D765" s="5569">
        <v>398</v>
      </c>
      <c r="E765" s="5597" t="s">
        <v>5684</v>
      </c>
      <c r="F765" s="5570" t="s">
        <v>5685</v>
      </c>
      <c r="G765" s="5648">
        <v>0</v>
      </c>
      <c r="H765" s="5648" t="s">
        <v>1</v>
      </c>
      <c r="I765" s="5648">
        <v>1</v>
      </c>
      <c r="J765" s="5650">
        <v>1</v>
      </c>
      <c r="K765" s="5661"/>
      <c r="L765" s="5645">
        <f t="shared" si="188"/>
        <v>137650211</v>
      </c>
      <c r="M765" s="5646">
        <f>19022139+55108161+3714575</f>
        <v>77844875</v>
      </c>
      <c r="N765" s="5646"/>
      <c r="O765" s="5646"/>
      <c r="P765" s="5646"/>
      <c r="Q765" s="5646"/>
      <c r="R765" s="5646"/>
      <c r="S765" s="5646"/>
      <c r="T765" s="5646">
        <f>46984188+12821148</f>
        <v>59805336</v>
      </c>
      <c r="U765" s="5730">
        <f>V765+W765+X765+Y765+Z765+AA765+AB765+AC765</f>
        <v>116910858</v>
      </c>
      <c r="V765" s="5701">
        <v>67178412</v>
      </c>
      <c r="W765" s="5701"/>
      <c r="X765" s="5701"/>
      <c r="Y765" s="5701"/>
      <c r="Z765" s="5701"/>
      <c r="AA765" s="5701"/>
      <c r="AB765" s="5701"/>
      <c r="AC765" s="5701">
        <v>49732446</v>
      </c>
      <c r="AD765" s="5647"/>
      <c r="AE765" s="5647"/>
      <c r="AF765" s="5647"/>
      <c r="AG765" s="5571" t="s">
        <v>5688</v>
      </c>
      <c r="AH765" s="5571" t="s">
        <v>5689</v>
      </c>
      <c r="AI765" s="5609">
        <v>100</v>
      </c>
      <c r="AJ765" s="5609">
        <v>100</v>
      </c>
      <c r="AK765" s="5786">
        <v>42870</v>
      </c>
      <c r="AL765" s="5786">
        <v>43069</v>
      </c>
      <c r="AM765" s="5744">
        <v>137650211</v>
      </c>
      <c r="AN765" s="5744">
        <v>116910858</v>
      </c>
      <c r="AO765" s="5574" t="s">
        <v>5487</v>
      </c>
    </row>
    <row r="766" spans="1:41" s="1414" customFormat="1" ht="30" customHeight="1" x14ac:dyDescent="0.25">
      <c r="A766" s="5630" t="s">
        <v>163</v>
      </c>
      <c r="B766" s="5637" t="s">
        <v>1410</v>
      </c>
      <c r="C766" s="5632" t="s">
        <v>4938</v>
      </c>
      <c r="D766" s="5569">
        <v>399</v>
      </c>
      <c r="E766" s="5768" t="s">
        <v>4939</v>
      </c>
      <c r="F766" s="5570" t="s">
        <v>4940</v>
      </c>
      <c r="G766" s="5591">
        <v>0</v>
      </c>
      <c r="H766" s="5591" t="s">
        <v>1</v>
      </c>
      <c r="I766" s="5591">
        <v>1</v>
      </c>
      <c r="J766" s="5650">
        <v>1</v>
      </c>
      <c r="K766" s="5661"/>
      <c r="L766" s="5645">
        <f>M766+N766+O766+P766+Q766+R766+S766+T766</f>
        <v>0</v>
      </c>
      <c r="M766" s="5646"/>
      <c r="N766" s="5646"/>
      <c r="O766" s="5646"/>
      <c r="P766" s="5646"/>
      <c r="Q766" s="5646"/>
      <c r="R766" s="5646"/>
      <c r="S766" s="5646"/>
      <c r="T766" s="5646"/>
      <c r="U766" s="5697">
        <f t="shared" ref="U766:U767" si="189">V766+W766+X766+Y766+Z766+AA766+AB766+AC766</f>
        <v>0</v>
      </c>
      <c r="V766" s="5647"/>
      <c r="W766" s="5647"/>
      <c r="X766" s="5647"/>
      <c r="Y766" s="5647"/>
      <c r="Z766" s="5647"/>
      <c r="AA766" s="5647"/>
      <c r="AB766" s="5647"/>
      <c r="AC766" s="5647"/>
      <c r="AD766" s="5647"/>
      <c r="AE766" s="5647"/>
      <c r="AF766" s="5647"/>
      <c r="AG766" s="5571"/>
      <c r="AH766" s="5570"/>
      <c r="AI766" s="5609"/>
      <c r="AJ766" s="5609"/>
      <c r="AK766" s="5785"/>
      <c r="AL766" s="5785"/>
      <c r="AM766" s="5744">
        <v>0</v>
      </c>
      <c r="AN766" s="5744">
        <v>0</v>
      </c>
      <c r="AO766" s="5574" t="s">
        <v>4788</v>
      </c>
    </row>
    <row r="767" spans="1:41" s="1414" customFormat="1" ht="30" customHeight="1" x14ac:dyDescent="0.25">
      <c r="A767" s="5630" t="s">
        <v>163</v>
      </c>
      <c r="B767" s="5637" t="s">
        <v>1410</v>
      </c>
      <c r="C767" s="5635" t="s">
        <v>4941</v>
      </c>
      <c r="D767" s="5569">
        <v>400</v>
      </c>
      <c r="E767" s="5768" t="s">
        <v>4942</v>
      </c>
      <c r="F767" s="5570" t="s">
        <v>4943</v>
      </c>
      <c r="G767" s="5591">
        <v>0</v>
      </c>
      <c r="H767" s="5591" t="s">
        <v>1</v>
      </c>
      <c r="I767" s="5591">
        <v>1</v>
      </c>
      <c r="J767" s="5650">
        <v>1</v>
      </c>
      <c r="K767" s="5661"/>
      <c r="L767" s="5645">
        <f>+M767+N767+O767+P767+Q767+R767+S767+T767</f>
        <v>0</v>
      </c>
      <c r="M767" s="5646"/>
      <c r="N767" s="5646"/>
      <c r="O767" s="5646"/>
      <c r="P767" s="5646"/>
      <c r="Q767" s="5646"/>
      <c r="R767" s="5646"/>
      <c r="S767" s="5646"/>
      <c r="T767" s="5646"/>
      <c r="U767" s="5697">
        <f t="shared" si="189"/>
        <v>0</v>
      </c>
      <c r="V767" s="5647"/>
      <c r="W767" s="5647"/>
      <c r="X767" s="5647"/>
      <c r="Y767" s="5647"/>
      <c r="Z767" s="5647"/>
      <c r="AA767" s="5647"/>
      <c r="AB767" s="5647"/>
      <c r="AC767" s="5647"/>
      <c r="AD767" s="5647"/>
      <c r="AE767" s="5647"/>
      <c r="AF767" s="5647"/>
      <c r="AG767" s="5571" t="s">
        <v>6228</v>
      </c>
      <c r="AH767" s="5571" t="s">
        <v>6680</v>
      </c>
      <c r="AI767" s="5609">
        <v>1</v>
      </c>
      <c r="AJ767" s="5609">
        <v>0</v>
      </c>
      <c r="AK767" s="5786">
        <v>42979</v>
      </c>
      <c r="AL767" s="5786">
        <v>43100</v>
      </c>
      <c r="AM767" s="5744">
        <v>0</v>
      </c>
      <c r="AN767" s="5744">
        <v>0</v>
      </c>
      <c r="AO767" s="5574" t="s">
        <v>4788</v>
      </c>
    </row>
    <row r="768" spans="1:41" s="1414" customFormat="1" ht="30" customHeight="1" x14ac:dyDescent="0.25">
      <c r="A768" s="5630" t="s">
        <v>163</v>
      </c>
      <c r="B768" s="5637" t="s">
        <v>1410</v>
      </c>
      <c r="C768" s="5635" t="s">
        <v>4941</v>
      </c>
      <c r="D768" s="5569">
        <v>401</v>
      </c>
      <c r="E768" s="5769" t="s">
        <v>3083</v>
      </c>
      <c r="F768" s="5639" t="s">
        <v>3084</v>
      </c>
      <c r="G768" s="5679">
        <v>1</v>
      </c>
      <c r="H768" s="5591" t="s">
        <v>1</v>
      </c>
      <c r="I768" s="5679">
        <v>100</v>
      </c>
      <c r="J768" s="5650">
        <v>100</v>
      </c>
      <c r="K768" s="5661"/>
      <c r="L768" s="5645">
        <f>SUM(M768:T768)</f>
        <v>0</v>
      </c>
      <c r="M768" s="5646"/>
      <c r="N768" s="5646"/>
      <c r="O768" s="5646"/>
      <c r="P768" s="5646"/>
      <c r="Q768" s="5646"/>
      <c r="R768" s="5646"/>
      <c r="S768" s="5646"/>
      <c r="T768" s="5646"/>
      <c r="U768" s="5697">
        <f>SUM(V768:AD768)</f>
        <v>0</v>
      </c>
      <c r="V768" s="5647"/>
      <c r="W768" s="5647"/>
      <c r="X768" s="5647"/>
      <c r="Y768" s="5647"/>
      <c r="Z768" s="5647"/>
      <c r="AA768" s="5647"/>
      <c r="AB768" s="5647"/>
      <c r="AC768" s="5647"/>
      <c r="AD768" s="5647"/>
      <c r="AE768" s="5647"/>
      <c r="AF768" s="5647"/>
      <c r="AG768" s="5570" t="s">
        <v>4947</v>
      </c>
      <c r="AH768" s="5570" t="s">
        <v>2248</v>
      </c>
      <c r="AI768" s="5611">
        <v>100</v>
      </c>
      <c r="AJ768" s="5611">
        <v>100</v>
      </c>
      <c r="AK768" s="5786">
        <v>42736</v>
      </c>
      <c r="AL768" s="5786">
        <v>43100</v>
      </c>
      <c r="AM768" s="5744">
        <v>0</v>
      </c>
      <c r="AN768" s="5744">
        <v>0</v>
      </c>
      <c r="AO768" s="5574" t="s">
        <v>4788</v>
      </c>
    </row>
    <row r="769" spans="1:41" ht="30" customHeight="1" x14ac:dyDescent="0.2">
      <c r="A769" s="5630" t="s">
        <v>163</v>
      </c>
      <c r="B769" s="5638" t="s">
        <v>1410</v>
      </c>
      <c r="C769" s="5635" t="s">
        <v>4941</v>
      </c>
      <c r="D769" s="5569">
        <v>402</v>
      </c>
      <c r="E769" s="5597" t="s">
        <v>3085</v>
      </c>
      <c r="F769" s="5639" t="s">
        <v>1413</v>
      </c>
      <c r="G769" s="5648">
        <v>1.4419999999999999</v>
      </c>
      <c r="H769" s="5648" t="s">
        <v>1</v>
      </c>
      <c r="I769" s="5770">
        <v>100</v>
      </c>
      <c r="J769" s="5699">
        <v>100</v>
      </c>
      <c r="K769" s="5568"/>
      <c r="L769" s="5645">
        <f>+M769+N769+O769+P769+Q769+R769+S769+T769</f>
        <v>0</v>
      </c>
      <c r="M769" s="5646"/>
      <c r="N769" s="5646"/>
      <c r="O769" s="5646"/>
      <c r="P769" s="5646"/>
      <c r="Q769" s="5646"/>
      <c r="R769" s="5646"/>
      <c r="S769" s="5646"/>
      <c r="T769" s="5646"/>
      <c r="U769" s="5731">
        <f>V769+W769+X769+Y769+Z769+AA769+AB769+AC769+AD769+AE769+AF769</f>
        <v>0</v>
      </c>
      <c r="V769" s="5647"/>
      <c r="W769" s="5647"/>
      <c r="X769" s="5647"/>
      <c r="Y769" s="5647"/>
      <c r="Z769" s="5647"/>
      <c r="AA769" s="5647"/>
      <c r="AB769" s="5647"/>
      <c r="AC769" s="5647"/>
      <c r="AD769" s="5647"/>
      <c r="AE769" s="5647"/>
      <c r="AF769" s="5647"/>
      <c r="AG769" s="5579"/>
      <c r="AH769" s="5570"/>
      <c r="AI769" s="5611"/>
      <c r="AJ769" s="5611"/>
      <c r="AK769" s="5786"/>
      <c r="AL769" s="5786"/>
      <c r="AM769" s="5741">
        <v>0</v>
      </c>
      <c r="AN769" s="5741">
        <v>0</v>
      </c>
      <c r="AO769" s="5574" t="s">
        <v>2511</v>
      </c>
    </row>
    <row r="770" spans="1:41" ht="30" customHeight="1" x14ac:dyDescent="0.2">
      <c r="A770" s="5630" t="s">
        <v>163</v>
      </c>
      <c r="B770" s="5638" t="s">
        <v>1410</v>
      </c>
      <c r="C770" s="5635" t="s">
        <v>4941</v>
      </c>
      <c r="D770" s="5569">
        <v>403</v>
      </c>
      <c r="E770" s="5769" t="s">
        <v>3807</v>
      </c>
      <c r="F770" s="5639" t="s">
        <v>1413</v>
      </c>
      <c r="G770" s="5648">
        <v>38</v>
      </c>
      <c r="H770" s="5648" t="s">
        <v>1</v>
      </c>
      <c r="I770" s="5770">
        <v>100</v>
      </c>
      <c r="J770" s="5699">
        <v>100</v>
      </c>
      <c r="K770" s="5568"/>
      <c r="L770" s="5645">
        <f t="shared" ref="L770" si="190">+M770+N770+O770+P770+Q770+R770+S770+T770</f>
        <v>0</v>
      </c>
      <c r="M770" s="5646"/>
      <c r="N770" s="5646"/>
      <c r="O770" s="5646"/>
      <c r="P770" s="5646"/>
      <c r="Q770" s="5646"/>
      <c r="R770" s="5646"/>
      <c r="S770" s="5646"/>
      <c r="T770" s="5646"/>
      <c r="U770" s="5731">
        <f>V770+W770+X770+Y770+Z770+AA770+AB770+AC770+AD770+AE770+AF770</f>
        <v>0</v>
      </c>
      <c r="V770" s="5647"/>
      <c r="W770" s="5647"/>
      <c r="X770" s="5647"/>
      <c r="Y770" s="5647"/>
      <c r="Z770" s="5647"/>
      <c r="AA770" s="5647"/>
      <c r="AB770" s="5647"/>
      <c r="AC770" s="5647"/>
      <c r="AD770" s="5647"/>
      <c r="AE770" s="5647"/>
      <c r="AF770" s="5647"/>
      <c r="AG770" s="5571"/>
      <c r="AH770" s="5570"/>
      <c r="AI770" s="5609"/>
      <c r="AJ770" s="5609"/>
      <c r="AK770" s="5785"/>
      <c r="AL770" s="5785"/>
      <c r="AM770" s="5741">
        <v>0</v>
      </c>
      <c r="AN770" s="5741">
        <v>0</v>
      </c>
      <c r="AO770" s="5574" t="s">
        <v>3091</v>
      </c>
    </row>
    <row r="771" spans="1:41" ht="30" customHeight="1" x14ac:dyDescent="0.2">
      <c r="A771" s="5630" t="s">
        <v>163</v>
      </c>
      <c r="B771" s="5638" t="s">
        <v>1410</v>
      </c>
      <c r="C771" s="5635" t="s">
        <v>4941</v>
      </c>
      <c r="D771" s="5569">
        <v>404</v>
      </c>
      <c r="E771" s="5769" t="s">
        <v>1412</v>
      </c>
      <c r="F771" s="5639" t="s">
        <v>1413</v>
      </c>
      <c r="G771" s="5648">
        <v>42</v>
      </c>
      <c r="H771" s="5648" t="s">
        <v>1</v>
      </c>
      <c r="I771" s="5770">
        <v>100</v>
      </c>
      <c r="J771" s="5699">
        <v>100</v>
      </c>
      <c r="K771" s="5568"/>
      <c r="L771" s="5645">
        <f t="shared" ref="L771" si="191">+M771+N771+O771+P771+Q771+R771+S771+T771</f>
        <v>0</v>
      </c>
      <c r="M771" s="5646"/>
      <c r="N771" s="5646"/>
      <c r="O771" s="5646"/>
      <c r="P771" s="5646"/>
      <c r="Q771" s="5646"/>
      <c r="R771" s="5646"/>
      <c r="S771" s="5646"/>
      <c r="T771" s="5646"/>
      <c r="U771" s="5731">
        <f t="shared" ref="U771:U786" si="192">SUBTOTAL(9,V771:AC771)</f>
        <v>0</v>
      </c>
      <c r="V771" s="5647"/>
      <c r="W771" s="5647"/>
      <c r="X771" s="5647"/>
      <c r="Y771" s="5647"/>
      <c r="Z771" s="5647"/>
      <c r="AA771" s="5647"/>
      <c r="AB771" s="5647"/>
      <c r="AC771" s="5647"/>
      <c r="AD771" s="5647"/>
      <c r="AE771" s="5647"/>
      <c r="AF771" s="5647"/>
      <c r="AG771" s="5571"/>
      <c r="AH771" s="5570"/>
      <c r="AI771" s="5609"/>
      <c r="AJ771" s="5609"/>
      <c r="AK771" s="5785"/>
      <c r="AL771" s="5785"/>
      <c r="AM771" s="5744">
        <v>0</v>
      </c>
      <c r="AN771" s="5744">
        <v>0</v>
      </c>
      <c r="AO771" s="5574" t="s">
        <v>911</v>
      </c>
    </row>
    <row r="772" spans="1:41" s="1414" customFormat="1" ht="30" customHeight="1" x14ac:dyDescent="0.25">
      <c r="A772" s="5630" t="s">
        <v>163</v>
      </c>
      <c r="B772" s="5637" t="s">
        <v>1410</v>
      </c>
      <c r="C772" s="5635" t="s">
        <v>4941</v>
      </c>
      <c r="D772" s="5569">
        <v>405</v>
      </c>
      <c r="E772" s="5768" t="s">
        <v>4952</v>
      </c>
      <c r="F772" s="5579" t="s">
        <v>4953</v>
      </c>
      <c r="G772" s="5591">
        <v>0</v>
      </c>
      <c r="H772" s="5591" t="s">
        <v>0</v>
      </c>
      <c r="I772" s="5591">
        <v>1</v>
      </c>
      <c r="J772" s="5650">
        <v>0.25</v>
      </c>
      <c r="K772" s="5661"/>
      <c r="L772" s="5645">
        <f>+M772+N772+O772+P772+Q772+R772+S772+T772</f>
        <v>92768400</v>
      </c>
      <c r="M772" s="5646">
        <v>92768400</v>
      </c>
      <c r="N772" s="5646"/>
      <c r="O772" s="5646"/>
      <c r="P772" s="5646"/>
      <c r="Q772" s="5646"/>
      <c r="R772" s="5646"/>
      <c r="S772" s="5646"/>
      <c r="T772" s="5646"/>
      <c r="U772" s="5697">
        <f t="shared" ref="U772:U782" si="193">V772+W772+X772+Y772+Z772+AA772+AB772+AC772</f>
        <v>77890441</v>
      </c>
      <c r="V772" s="5701">
        <v>77890441</v>
      </c>
      <c r="W772" s="5701"/>
      <c r="X772" s="5701"/>
      <c r="Y772" s="5701"/>
      <c r="Z772" s="5701"/>
      <c r="AA772" s="5701"/>
      <c r="AB772" s="5701"/>
      <c r="AC772" s="5701"/>
      <c r="AD772" s="5647"/>
      <c r="AE772" s="5647"/>
      <c r="AF772" s="5647"/>
      <c r="AG772" s="5571" t="s">
        <v>4956</v>
      </c>
      <c r="AH772" s="5571" t="s">
        <v>6517</v>
      </c>
      <c r="AI772" s="5660">
        <v>5</v>
      </c>
      <c r="AJ772" s="5660">
        <v>5</v>
      </c>
      <c r="AK772" s="5785">
        <v>42887</v>
      </c>
      <c r="AL772" s="5785">
        <v>43100</v>
      </c>
      <c r="AM772" s="5744">
        <v>10000000</v>
      </c>
      <c r="AN772" s="5741">
        <v>10000000</v>
      </c>
      <c r="AO772" s="5574" t="s">
        <v>4788</v>
      </c>
    </row>
    <row r="773" spans="1:41" s="1414" customFormat="1" ht="30" customHeight="1" x14ac:dyDescent="0.25">
      <c r="A773" s="5630" t="s">
        <v>163</v>
      </c>
      <c r="B773" s="5637" t="s">
        <v>1410</v>
      </c>
      <c r="C773" s="5635" t="s">
        <v>4941</v>
      </c>
      <c r="D773" s="5569">
        <v>405</v>
      </c>
      <c r="E773" s="5768" t="s">
        <v>4952</v>
      </c>
      <c r="F773" s="5579" t="s">
        <v>4953</v>
      </c>
      <c r="G773" s="5591">
        <v>0</v>
      </c>
      <c r="H773" s="5591" t="s">
        <v>0</v>
      </c>
      <c r="I773" s="5591">
        <v>1</v>
      </c>
      <c r="J773" s="5650">
        <v>0.25</v>
      </c>
      <c r="K773" s="5661"/>
      <c r="L773" s="5645"/>
      <c r="M773" s="5646"/>
      <c r="N773" s="5646"/>
      <c r="O773" s="5646"/>
      <c r="P773" s="5646"/>
      <c r="Q773" s="5646"/>
      <c r="R773" s="5646"/>
      <c r="S773" s="5646"/>
      <c r="T773" s="5646"/>
      <c r="U773" s="5697"/>
      <c r="V773" s="5647"/>
      <c r="W773" s="5647"/>
      <c r="X773" s="5647"/>
      <c r="Y773" s="5647"/>
      <c r="Z773" s="5647"/>
      <c r="AA773" s="5647"/>
      <c r="AB773" s="5647"/>
      <c r="AC773" s="5647"/>
      <c r="AD773" s="5647"/>
      <c r="AE773" s="5647"/>
      <c r="AF773" s="5647"/>
      <c r="AG773" s="5626" t="s">
        <v>4958</v>
      </c>
      <c r="AH773" s="5571" t="s">
        <v>1676</v>
      </c>
      <c r="AI773" s="5660">
        <v>100</v>
      </c>
      <c r="AJ773" s="5660">
        <v>100</v>
      </c>
      <c r="AK773" s="5785">
        <v>42856</v>
      </c>
      <c r="AL773" s="5785">
        <v>42896</v>
      </c>
      <c r="AM773" s="5744">
        <v>11000000</v>
      </c>
      <c r="AN773" s="5741">
        <v>11000000</v>
      </c>
      <c r="AO773" s="5574" t="s">
        <v>4788</v>
      </c>
    </row>
    <row r="774" spans="1:41" s="1414" customFormat="1" ht="30" customHeight="1" x14ac:dyDescent="0.25">
      <c r="A774" s="5630" t="s">
        <v>163</v>
      </c>
      <c r="B774" s="5637" t="s">
        <v>1410</v>
      </c>
      <c r="C774" s="5635" t="s">
        <v>4941</v>
      </c>
      <c r="D774" s="5569">
        <v>405</v>
      </c>
      <c r="E774" s="5768" t="s">
        <v>4952</v>
      </c>
      <c r="F774" s="5579" t="s">
        <v>4953</v>
      </c>
      <c r="G774" s="5591">
        <v>0</v>
      </c>
      <c r="H774" s="5591" t="s">
        <v>0</v>
      </c>
      <c r="I774" s="5591">
        <v>1</v>
      </c>
      <c r="J774" s="5650">
        <v>0.25</v>
      </c>
      <c r="K774" s="5661"/>
      <c r="L774" s="5645"/>
      <c r="M774" s="5646"/>
      <c r="N774" s="5646"/>
      <c r="O774" s="5646"/>
      <c r="P774" s="5646"/>
      <c r="Q774" s="5646"/>
      <c r="R774" s="5646"/>
      <c r="S774" s="5646"/>
      <c r="T774" s="5646"/>
      <c r="U774" s="5697">
        <f t="shared" si="193"/>
        <v>0</v>
      </c>
      <c r="V774" s="5647"/>
      <c r="W774" s="5647"/>
      <c r="X774" s="5647"/>
      <c r="Y774" s="5647"/>
      <c r="Z774" s="5647"/>
      <c r="AA774" s="5647"/>
      <c r="AB774" s="5647"/>
      <c r="AC774" s="5647"/>
      <c r="AD774" s="5647"/>
      <c r="AE774" s="5647"/>
      <c r="AF774" s="5647"/>
      <c r="AG774" s="5626" t="s">
        <v>4961</v>
      </c>
      <c r="AH774" s="5571" t="s">
        <v>4962</v>
      </c>
      <c r="AI774" s="5660">
        <v>100</v>
      </c>
      <c r="AJ774" s="5660">
        <v>100</v>
      </c>
      <c r="AK774" s="5785">
        <v>42856</v>
      </c>
      <c r="AL774" s="5785">
        <v>43092</v>
      </c>
      <c r="AM774" s="5744">
        <v>20000000</v>
      </c>
      <c r="AN774" s="5741">
        <v>16890441</v>
      </c>
      <c r="AO774" s="5574" t="s">
        <v>4788</v>
      </c>
    </row>
    <row r="775" spans="1:41" s="1414" customFormat="1" ht="30" customHeight="1" x14ac:dyDescent="0.25">
      <c r="A775" s="5630" t="s">
        <v>163</v>
      </c>
      <c r="B775" s="5637" t="s">
        <v>1410</v>
      </c>
      <c r="C775" s="5635" t="s">
        <v>4941</v>
      </c>
      <c r="D775" s="5569">
        <v>405</v>
      </c>
      <c r="E775" s="5768" t="s">
        <v>4952</v>
      </c>
      <c r="F775" s="5579" t="s">
        <v>4953</v>
      </c>
      <c r="G775" s="5591">
        <v>0</v>
      </c>
      <c r="H775" s="5591" t="s">
        <v>0</v>
      </c>
      <c r="I775" s="5591">
        <v>1</v>
      </c>
      <c r="J775" s="5650">
        <v>0.25</v>
      </c>
      <c r="K775" s="5661"/>
      <c r="L775" s="5645"/>
      <c r="M775" s="5646"/>
      <c r="N775" s="5646"/>
      <c r="O775" s="5646"/>
      <c r="P775" s="5646"/>
      <c r="Q775" s="5646"/>
      <c r="R775" s="5646"/>
      <c r="S775" s="5646"/>
      <c r="T775" s="5646"/>
      <c r="U775" s="5697">
        <f t="shared" si="193"/>
        <v>0</v>
      </c>
      <c r="V775" s="5647"/>
      <c r="W775" s="5647"/>
      <c r="X775" s="5647"/>
      <c r="Y775" s="5647"/>
      <c r="Z775" s="5647"/>
      <c r="AA775" s="5647"/>
      <c r="AB775" s="5647"/>
      <c r="AC775" s="5647"/>
      <c r="AD775" s="5647"/>
      <c r="AE775" s="5647"/>
      <c r="AF775" s="5647"/>
      <c r="AG775" s="5626" t="s">
        <v>6229</v>
      </c>
      <c r="AH775" s="5571" t="s">
        <v>6522</v>
      </c>
      <c r="AI775" s="5660">
        <v>2200</v>
      </c>
      <c r="AJ775" s="5660">
        <v>2214</v>
      </c>
      <c r="AK775" s="5785">
        <v>42887</v>
      </c>
      <c r="AL775" s="5785">
        <v>43008</v>
      </c>
      <c r="AM775" s="5744">
        <v>36000000</v>
      </c>
      <c r="AN775" s="5741">
        <v>36000000</v>
      </c>
      <c r="AO775" s="5574" t="s">
        <v>4788</v>
      </c>
    </row>
    <row r="776" spans="1:41" s="1414" customFormat="1" ht="30" customHeight="1" x14ac:dyDescent="0.25">
      <c r="A776" s="5630" t="s">
        <v>163</v>
      </c>
      <c r="B776" s="5637" t="s">
        <v>1410</v>
      </c>
      <c r="C776" s="5635" t="s">
        <v>4941</v>
      </c>
      <c r="D776" s="5569">
        <v>405</v>
      </c>
      <c r="E776" s="5768" t="s">
        <v>4952</v>
      </c>
      <c r="F776" s="5579" t="s">
        <v>4953</v>
      </c>
      <c r="G776" s="5591">
        <v>0</v>
      </c>
      <c r="H776" s="5591" t="s">
        <v>0</v>
      </c>
      <c r="I776" s="5591">
        <v>1</v>
      </c>
      <c r="J776" s="5650">
        <v>0.25</v>
      </c>
      <c r="K776" s="5661"/>
      <c r="L776" s="5645"/>
      <c r="M776" s="5646"/>
      <c r="N776" s="5646"/>
      <c r="O776" s="5646"/>
      <c r="P776" s="5646"/>
      <c r="Q776" s="5646"/>
      <c r="R776" s="5646"/>
      <c r="S776" s="5646"/>
      <c r="T776" s="5646"/>
      <c r="U776" s="5697">
        <f t="shared" si="193"/>
        <v>0</v>
      </c>
      <c r="V776" s="5647"/>
      <c r="W776" s="5647"/>
      <c r="X776" s="5647"/>
      <c r="Y776" s="5647"/>
      <c r="Z776" s="5647"/>
      <c r="AA776" s="5647"/>
      <c r="AB776" s="5647"/>
      <c r="AC776" s="5647"/>
      <c r="AD776" s="5647"/>
      <c r="AE776" s="5647"/>
      <c r="AF776" s="5647"/>
      <c r="AG776" s="5626" t="s">
        <v>4968</v>
      </c>
      <c r="AH776" s="5626" t="s">
        <v>4969</v>
      </c>
      <c r="AI776" s="5660">
        <v>100</v>
      </c>
      <c r="AJ776" s="5660">
        <v>100</v>
      </c>
      <c r="AK776" s="5785">
        <v>42767</v>
      </c>
      <c r="AL776" s="5785">
        <v>43100</v>
      </c>
      <c r="AM776" s="5744">
        <v>11768400</v>
      </c>
      <c r="AN776" s="5744">
        <v>0</v>
      </c>
      <c r="AO776" s="5574" t="s">
        <v>4788</v>
      </c>
    </row>
    <row r="777" spans="1:41" s="1414" customFormat="1" ht="30" customHeight="1" x14ac:dyDescent="0.25">
      <c r="A777" s="5630" t="s">
        <v>163</v>
      </c>
      <c r="B777" s="5637" t="s">
        <v>1410</v>
      </c>
      <c r="C777" s="5635" t="s">
        <v>4941</v>
      </c>
      <c r="D777" s="5569">
        <v>405</v>
      </c>
      <c r="E777" s="5768" t="s">
        <v>4952</v>
      </c>
      <c r="F777" s="5579" t="s">
        <v>4953</v>
      </c>
      <c r="G777" s="5591">
        <v>0</v>
      </c>
      <c r="H777" s="5591" t="s">
        <v>0</v>
      </c>
      <c r="I777" s="5591">
        <v>1</v>
      </c>
      <c r="J777" s="5650">
        <v>0.25</v>
      </c>
      <c r="K777" s="5661"/>
      <c r="L777" s="5645"/>
      <c r="M777" s="5646"/>
      <c r="N777" s="5646"/>
      <c r="O777" s="5646"/>
      <c r="P777" s="5646"/>
      <c r="Q777" s="5646"/>
      <c r="R777" s="5646"/>
      <c r="S777" s="5646"/>
      <c r="T777" s="5646"/>
      <c r="U777" s="5697">
        <f t="shared" si="193"/>
        <v>0</v>
      </c>
      <c r="V777" s="5647"/>
      <c r="W777" s="5647"/>
      <c r="X777" s="5647"/>
      <c r="Y777" s="5647"/>
      <c r="Z777" s="5647"/>
      <c r="AA777" s="5647"/>
      <c r="AB777" s="5647"/>
      <c r="AC777" s="5647"/>
      <c r="AD777" s="5647"/>
      <c r="AE777" s="5647"/>
      <c r="AF777" s="5647"/>
      <c r="AG777" s="5626" t="s">
        <v>4973</v>
      </c>
      <c r="AH777" s="5571" t="s">
        <v>4962</v>
      </c>
      <c r="AI777" s="5660">
        <v>100</v>
      </c>
      <c r="AJ777" s="5660">
        <v>100</v>
      </c>
      <c r="AK777" s="5785">
        <v>42856</v>
      </c>
      <c r="AL777" s="5785">
        <v>43092</v>
      </c>
      <c r="AM777" s="5744">
        <v>4000000</v>
      </c>
      <c r="AN777" s="5741">
        <v>4000000</v>
      </c>
      <c r="AO777" s="5574" t="s">
        <v>4788</v>
      </c>
    </row>
    <row r="778" spans="1:41" s="1414" customFormat="1" ht="30" customHeight="1" x14ac:dyDescent="0.25">
      <c r="A778" s="5630" t="s">
        <v>163</v>
      </c>
      <c r="B778" s="5637" t="s">
        <v>1410</v>
      </c>
      <c r="C778" s="5632" t="s">
        <v>4976</v>
      </c>
      <c r="D778" s="5569">
        <v>406</v>
      </c>
      <c r="E778" s="5768" t="s">
        <v>4977</v>
      </c>
      <c r="F778" s="5570" t="s">
        <v>4978</v>
      </c>
      <c r="G778" s="5611">
        <v>100</v>
      </c>
      <c r="H778" s="5591" t="s">
        <v>1</v>
      </c>
      <c r="I778" s="5611">
        <v>100</v>
      </c>
      <c r="J778" s="5650">
        <v>100</v>
      </c>
      <c r="K778" s="5661"/>
      <c r="L778" s="5645">
        <f>+M778+N778+O778+P778+Q778+R778+S778+T778</f>
        <v>0</v>
      </c>
      <c r="M778" s="5646"/>
      <c r="N778" s="5646"/>
      <c r="O778" s="5646"/>
      <c r="P778" s="5646"/>
      <c r="Q778" s="5646"/>
      <c r="R778" s="5646"/>
      <c r="S778" s="5646"/>
      <c r="T778" s="5646"/>
      <c r="U778" s="5697">
        <f t="shared" si="193"/>
        <v>0</v>
      </c>
      <c r="V778" s="5647"/>
      <c r="W778" s="5647"/>
      <c r="X778" s="5647"/>
      <c r="Y778" s="5647"/>
      <c r="Z778" s="5647"/>
      <c r="AA778" s="5647"/>
      <c r="AB778" s="5647"/>
      <c r="AC778" s="5647"/>
      <c r="AD778" s="5647"/>
      <c r="AE778" s="5647"/>
      <c r="AF778" s="5647"/>
      <c r="AG778" s="5626" t="s">
        <v>4979</v>
      </c>
      <c r="AH778" s="5626" t="s">
        <v>6230</v>
      </c>
      <c r="AI778" s="5660">
        <v>100</v>
      </c>
      <c r="AJ778" s="5660">
        <v>100</v>
      </c>
      <c r="AK778" s="5785">
        <v>42767</v>
      </c>
      <c r="AL778" s="5785">
        <v>43100</v>
      </c>
      <c r="AM778" s="5744">
        <v>0</v>
      </c>
      <c r="AN778" s="5744">
        <v>0</v>
      </c>
      <c r="AO778" s="5574" t="s">
        <v>4788</v>
      </c>
    </row>
    <row r="779" spans="1:41" s="1414" customFormat="1" ht="30" customHeight="1" x14ac:dyDescent="0.25">
      <c r="A779" s="5630" t="s">
        <v>163</v>
      </c>
      <c r="B779" s="5637" t="s">
        <v>1410</v>
      </c>
      <c r="C779" s="5632" t="s">
        <v>4976</v>
      </c>
      <c r="D779" s="5569">
        <v>407</v>
      </c>
      <c r="E779" s="5768" t="s">
        <v>4980</v>
      </c>
      <c r="F779" s="5579" t="s">
        <v>4981</v>
      </c>
      <c r="G779" s="5591">
        <v>0</v>
      </c>
      <c r="H779" s="5591" t="s">
        <v>1</v>
      </c>
      <c r="I779" s="5591">
        <v>1</v>
      </c>
      <c r="J779" s="5650">
        <v>1</v>
      </c>
      <c r="K779" s="5661"/>
      <c r="L779" s="5645">
        <f>+M779+N779+O779+P779+Q779+R779+S779+T779</f>
        <v>0</v>
      </c>
      <c r="M779" s="5646"/>
      <c r="N779" s="5646"/>
      <c r="O779" s="5646"/>
      <c r="P779" s="5646"/>
      <c r="Q779" s="5646"/>
      <c r="R779" s="5646"/>
      <c r="S779" s="5646"/>
      <c r="T779" s="5646"/>
      <c r="U779" s="5697">
        <f t="shared" si="193"/>
        <v>0</v>
      </c>
      <c r="V779" s="5647"/>
      <c r="W779" s="5647"/>
      <c r="X779" s="5647"/>
      <c r="Y779" s="5647"/>
      <c r="Z779" s="5647"/>
      <c r="AA779" s="5647"/>
      <c r="AB779" s="5647"/>
      <c r="AC779" s="5647"/>
      <c r="AD779" s="5647"/>
      <c r="AE779" s="5647"/>
      <c r="AF779" s="5647"/>
      <c r="AG779" s="5571" t="s">
        <v>4982</v>
      </c>
      <c r="AH779" s="5570" t="s">
        <v>6713</v>
      </c>
      <c r="AI779" s="5609">
        <v>1</v>
      </c>
      <c r="AJ779" s="5609">
        <v>1</v>
      </c>
      <c r="AK779" s="5785">
        <v>42767</v>
      </c>
      <c r="AL779" s="5785">
        <v>43100</v>
      </c>
      <c r="AM779" s="5744">
        <v>0</v>
      </c>
      <c r="AN779" s="5744">
        <v>0</v>
      </c>
      <c r="AO779" s="5574" t="s">
        <v>4788</v>
      </c>
    </row>
    <row r="780" spans="1:41" s="1414" customFormat="1" ht="30" customHeight="1" x14ac:dyDescent="0.25">
      <c r="A780" s="5630" t="s">
        <v>163</v>
      </c>
      <c r="B780" s="5637" t="s">
        <v>1410</v>
      </c>
      <c r="C780" s="5632" t="s">
        <v>4976</v>
      </c>
      <c r="D780" s="5569">
        <v>408</v>
      </c>
      <c r="E780" s="5768" t="s">
        <v>4984</v>
      </c>
      <c r="F780" s="5579" t="s">
        <v>4985</v>
      </c>
      <c r="G780" s="5591">
        <v>0</v>
      </c>
      <c r="H780" s="5591" t="s">
        <v>1</v>
      </c>
      <c r="I780" s="5591">
        <v>1</v>
      </c>
      <c r="J780" s="5650">
        <v>1</v>
      </c>
      <c r="K780" s="5661"/>
      <c r="L780" s="5645">
        <f>+M780+N780+O780+P780+Q780+R780+S780+T780</f>
        <v>0</v>
      </c>
      <c r="M780" s="5646"/>
      <c r="N780" s="5646"/>
      <c r="O780" s="5646"/>
      <c r="P780" s="5646"/>
      <c r="Q780" s="5646"/>
      <c r="R780" s="5646"/>
      <c r="S780" s="5646"/>
      <c r="T780" s="5646"/>
      <c r="U780" s="5697">
        <f t="shared" si="193"/>
        <v>0</v>
      </c>
      <c r="V780" s="5647"/>
      <c r="W780" s="5647"/>
      <c r="X780" s="5647"/>
      <c r="Y780" s="5647"/>
      <c r="Z780" s="5647"/>
      <c r="AA780" s="5647"/>
      <c r="AB780" s="5647"/>
      <c r="AC780" s="5647"/>
      <c r="AD780" s="5647"/>
      <c r="AE780" s="5647"/>
      <c r="AF780" s="5647"/>
      <c r="AG780" s="5571" t="s">
        <v>6231</v>
      </c>
      <c r="AH780" s="5570" t="s">
        <v>6681</v>
      </c>
      <c r="AI780" s="5609">
        <v>1</v>
      </c>
      <c r="AJ780" s="5609">
        <v>1</v>
      </c>
      <c r="AK780" s="5785">
        <v>42834</v>
      </c>
      <c r="AL780" s="5785">
        <v>42834</v>
      </c>
      <c r="AM780" s="5744">
        <v>0</v>
      </c>
      <c r="AN780" s="5744">
        <v>0</v>
      </c>
      <c r="AO780" s="5574" t="s">
        <v>4788</v>
      </c>
    </row>
    <row r="781" spans="1:41" s="1414" customFormat="1" ht="30" customHeight="1" x14ac:dyDescent="0.25">
      <c r="A781" s="5630" t="s">
        <v>163</v>
      </c>
      <c r="B781" s="5637" t="s">
        <v>1410</v>
      </c>
      <c r="C781" s="5632" t="s">
        <v>4976</v>
      </c>
      <c r="D781" s="5569">
        <v>409</v>
      </c>
      <c r="E781" s="5768" t="s">
        <v>4987</v>
      </c>
      <c r="F781" s="5579" t="s">
        <v>4985</v>
      </c>
      <c r="G781" s="5591">
        <v>0</v>
      </c>
      <c r="H781" s="5591" t="s">
        <v>0</v>
      </c>
      <c r="I781" s="5591">
        <v>4</v>
      </c>
      <c r="J781" s="5650">
        <v>1</v>
      </c>
      <c r="K781" s="5661"/>
      <c r="L781" s="5645">
        <f>+M781+N781+O781+P781+Q781+R781+S781+T781</f>
        <v>4300000</v>
      </c>
      <c r="M781" s="5646">
        <v>4300000</v>
      </c>
      <c r="N781" s="5646"/>
      <c r="O781" s="5646"/>
      <c r="P781" s="5646"/>
      <c r="Q781" s="5646"/>
      <c r="R781" s="5646"/>
      <c r="S781" s="5646"/>
      <c r="T781" s="5646"/>
      <c r="U781" s="5697">
        <f t="shared" si="193"/>
        <v>4300000</v>
      </c>
      <c r="V781" s="5647">
        <v>4300000</v>
      </c>
      <c r="W781" s="5647"/>
      <c r="X781" s="5647"/>
      <c r="Y781" s="5647"/>
      <c r="Z781" s="5647"/>
      <c r="AA781" s="5647"/>
      <c r="AB781" s="5647"/>
      <c r="AC781" s="5647"/>
      <c r="AD781" s="5647"/>
      <c r="AE781" s="5647"/>
      <c r="AF781" s="5647"/>
      <c r="AG781" s="5571" t="s">
        <v>6232</v>
      </c>
      <c r="AH781" s="5570" t="s">
        <v>4990</v>
      </c>
      <c r="AI781" s="5609">
        <v>1</v>
      </c>
      <c r="AJ781" s="5609">
        <v>1</v>
      </c>
      <c r="AK781" s="5785">
        <v>42840</v>
      </c>
      <c r="AL781" s="5785">
        <v>42860</v>
      </c>
      <c r="AM781" s="5744">
        <v>4300000</v>
      </c>
      <c r="AN781" s="5741">
        <v>4300000</v>
      </c>
      <c r="AO781" s="5574" t="s">
        <v>4788</v>
      </c>
    </row>
    <row r="782" spans="1:41" s="1414" customFormat="1" ht="30" customHeight="1" x14ac:dyDescent="0.25">
      <c r="A782" s="5630" t="s">
        <v>163</v>
      </c>
      <c r="B782" s="5637" t="s">
        <v>1410</v>
      </c>
      <c r="C782" s="5632" t="s">
        <v>4976</v>
      </c>
      <c r="D782" s="5569">
        <v>410</v>
      </c>
      <c r="E782" s="5768" t="s">
        <v>4993</v>
      </c>
      <c r="F782" s="5579" t="s">
        <v>4994</v>
      </c>
      <c r="G782" s="5591">
        <v>0</v>
      </c>
      <c r="H782" s="5591" t="s">
        <v>1</v>
      </c>
      <c r="I782" s="5679">
        <v>100</v>
      </c>
      <c r="J782" s="5699">
        <v>1</v>
      </c>
      <c r="K782" s="5661"/>
      <c r="L782" s="5645">
        <f>+M782+N782+O782+P782+Q782+R782+S782+T782</f>
        <v>0</v>
      </c>
      <c r="M782" s="5646"/>
      <c r="N782" s="5646"/>
      <c r="O782" s="5678"/>
      <c r="P782" s="5646"/>
      <c r="Q782" s="5646"/>
      <c r="R782" s="5646"/>
      <c r="S782" s="5646"/>
      <c r="T782" s="5646"/>
      <c r="U782" s="5697">
        <f t="shared" si="193"/>
        <v>0</v>
      </c>
      <c r="V782" s="5647"/>
      <c r="W782" s="5647"/>
      <c r="X782" s="5647"/>
      <c r="Y782" s="5647"/>
      <c r="Z782" s="5647"/>
      <c r="AA782" s="5647"/>
      <c r="AB782" s="5647"/>
      <c r="AC782" s="5647"/>
      <c r="AD782" s="5647"/>
      <c r="AE782" s="5647"/>
      <c r="AF782" s="5647"/>
      <c r="AG782" s="5571" t="s">
        <v>4995</v>
      </c>
      <c r="AH782" s="5570" t="s">
        <v>4996</v>
      </c>
      <c r="AI782" s="5609">
        <v>1</v>
      </c>
      <c r="AJ782" s="5609">
        <v>1</v>
      </c>
      <c r="AK782" s="5785">
        <v>43009</v>
      </c>
      <c r="AL782" s="5785">
        <v>43009</v>
      </c>
      <c r="AM782" s="5744">
        <v>0</v>
      </c>
      <c r="AN782" s="5744">
        <v>0</v>
      </c>
      <c r="AO782" s="5574" t="s">
        <v>4788</v>
      </c>
    </row>
    <row r="783" spans="1:41" s="1414" customFormat="1" ht="30" customHeight="1" x14ac:dyDescent="0.25">
      <c r="A783" s="5630" t="s">
        <v>163</v>
      </c>
      <c r="B783" s="5631" t="s">
        <v>4997</v>
      </c>
      <c r="C783" s="5635" t="s">
        <v>1415</v>
      </c>
      <c r="D783" s="5569">
        <v>411</v>
      </c>
      <c r="E783" s="5768" t="s">
        <v>4998</v>
      </c>
      <c r="F783" s="5639" t="s">
        <v>4999</v>
      </c>
      <c r="G783" s="5591">
        <v>14</v>
      </c>
      <c r="H783" s="5591" t="s">
        <v>1</v>
      </c>
      <c r="I783" s="5679">
        <v>100</v>
      </c>
      <c r="J783" s="5699"/>
      <c r="K783" s="5661"/>
      <c r="L783" s="5645">
        <f>SUM(M783:T783)</f>
        <v>0</v>
      </c>
      <c r="M783" s="5646"/>
      <c r="N783" s="5646"/>
      <c r="O783" s="5646"/>
      <c r="P783" s="5646"/>
      <c r="Q783" s="5646"/>
      <c r="R783" s="5646"/>
      <c r="S783" s="5646"/>
      <c r="T783" s="5646"/>
      <c r="U783" s="5697">
        <f>SUM(V783:AC783)</f>
        <v>0</v>
      </c>
      <c r="V783" s="5647"/>
      <c r="W783" s="5647"/>
      <c r="X783" s="5647"/>
      <c r="Y783" s="5647"/>
      <c r="Z783" s="5647"/>
      <c r="AA783" s="5647"/>
      <c r="AB783" s="5647"/>
      <c r="AC783" s="5647"/>
      <c r="AD783" s="5647"/>
      <c r="AE783" s="5647"/>
      <c r="AF783" s="5647"/>
      <c r="AG783" s="5571"/>
      <c r="AH783" s="5570"/>
      <c r="AI783" s="5609"/>
      <c r="AJ783" s="5609"/>
      <c r="AK783" s="5785"/>
      <c r="AL783" s="5785"/>
      <c r="AM783" s="5744">
        <v>0</v>
      </c>
      <c r="AN783" s="5744">
        <v>0</v>
      </c>
      <c r="AO783" s="5574" t="s">
        <v>4788</v>
      </c>
    </row>
    <row r="784" spans="1:41" ht="30" customHeight="1" x14ac:dyDescent="0.2">
      <c r="A784" s="5630" t="s">
        <v>163</v>
      </c>
      <c r="B784" s="5631" t="s">
        <v>4997</v>
      </c>
      <c r="C784" s="5635" t="s">
        <v>1415</v>
      </c>
      <c r="D784" s="5569">
        <v>412</v>
      </c>
      <c r="E784" s="5769" t="s">
        <v>3086</v>
      </c>
      <c r="F784" s="5639" t="s">
        <v>3087</v>
      </c>
      <c r="G784" s="5648">
        <v>6</v>
      </c>
      <c r="H784" s="5648" t="s">
        <v>1</v>
      </c>
      <c r="I784" s="5770">
        <v>100</v>
      </c>
      <c r="J784" s="5699">
        <v>100</v>
      </c>
      <c r="K784" s="5568"/>
      <c r="L784" s="5645">
        <f>+M784+N784+O784+P784+Q784+R784+S784+T784</f>
        <v>0</v>
      </c>
      <c r="M784" s="5646"/>
      <c r="N784" s="5646"/>
      <c r="O784" s="5646"/>
      <c r="P784" s="5646"/>
      <c r="Q784" s="5646"/>
      <c r="R784" s="5646"/>
      <c r="S784" s="5646"/>
      <c r="T784" s="5646"/>
      <c r="U784" s="5731">
        <f>V784+W784+X784+Y784+Z784+AA784+AB784+AC784+AD784+AE784+AF784</f>
        <v>0</v>
      </c>
      <c r="V784" s="5647"/>
      <c r="W784" s="5647"/>
      <c r="X784" s="5647"/>
      <c r="Y784" s="5647"/>
      <c r="Z784" s="5647"/>
      <c r="AA784" s="5647"/>
      <c r="AB784" s="5647"/>
      <c r="AC784" s="5647"/>
      <c r="AD784" s="5647"/>
      <c r="AE784" s="5647"/>
      <c r="AF784" s="5647"/>
      <c r="AG784" s="5580"/>
      <c r="AH784" s="5570"/>
      <c r="AI784" s="5609"/>
      <c r="AJ784" s="5609"/>
      <c r="AK784" s="5785"/>
      <c r="AL784" s="5785"/>
      <c r="AM784" s="5741">
        <v>0</v>
      </c>
      <c r="AN784" s="5741">
        <v>0</v>
      </c>
      <c r="AO784" s="5574" t="s">
        <v>2511</v>
      </c>
    </row>
    <row r="785" spans="1:41" ht="30" customHeight="1" x14ac:dyDescent="0.2">
      <c r="A785" s="5630" t="s">
        <v>163</v>
      </c>
      <c r="B785" s="5631" t="s">
        <v>4997</v>
      </c>
      <c r="C785" s="5635" t="s">
        <v>1415</v>
      </c>
      <c r="D785" s="5569">
        <v>413</v>
      </c>
      <c r="E785" s="5769" t="s">
        <v>3808</v>
      </c>
      <c r="F785" s="5639" t="s">
        <v>1417</v>
      </c>
      <c r="G785" s="5648">
        <v>0</v>
      </c>
      <c r="H785" s="5648" t="s">
        <v>1</v>
      </c>
      <c r="I785" s="5770">
        <v>100</v>
      </c>
      <c r="J785" s="5699">
        <v>100</v>
      </c>
      <c r="K785" s="5568"/>
      <c r="L785" s="5645">
        <f t="shared" ref="L785" si="194">+M785+N785+O785+P785+Q785+R785+S785+T785</f>
        <v>0</v>
      </c>
      <c r="M785" s="5646"/>
      <c r="N785" s="5646"/>
      <c r="O785" s="5646"/>
      <c r="P785" s="5646"/>
      <c r="Q785" s="5646"/>
      <c r="R785" s="5646"/>
      <c r="S785" s="5646"/>
      <c r="T785" s="5646"/>
      <c r="U785" s="5731">
        <f>V785+W785+X785+Y785+Z785+AA785+AB785+AC785+AD785+AE785+AF785</f>
        <v>0</v>
      </c>
      <c r="V785" s="5647"/>
      <c r="W785" s="5647"/>
      <c r="X785" s="5647"/>
      <c r="Y785" s="5647"/>
      <c r="Z785" s="5647"/>
      <c r="AA785" s="5647"/>
      <c r="AB785" s="5647"/>
      <c r="AC785" s="5647"/>
      <c r="AD785" s="5647"/>
      <c r="AE785" s="5647"/>
      <c r="AF785" s="5647"/>
      <c r="AG785" s="5571"/>
      <c r="AH785" s="5570"/>
      <c r="AI785" s="5609"/>
      <c r="AJ785" s="5609"/>
      <c r="AK785" s="5785"/>
      <c r="AL785" s="5785"/>
      <c r="AM785" s="5741">
        <v>0</v>
      </c>
      <c r="AN785" s="5741">
        <v>0</v>
      </c>
      <c r="AO785" s="5574" t="s">
        <v>3091</v>
      </c>
    </row>
    <row r="786" spans="1:41" ht="30" customHeight="1" x14ac:dyDescent="0.2">
      <c r="A786" s="5630" t="s">
        <v>163</v>
      </c>
      <c r="B786" s="5631" t="s">
        <v>4997</v>
      </c>
      <c r="C786" s="5635" t="s">
        <v>1415</v>
      </c>
      <c r="D786" s="5569">
        <v>414</v>
      </c>
      <c r="E786" s="5769" t="s">
        <v>1416</v>
      </c>
      <c r="F786" s="5639" t="s">
        <v>1417</v>
      </c>
      <c r="G786" s="5648">
        <v>0</v>
      </c>
      <c r="H786" s="5648" t="s">
        <v>1</v>
      </c>
      <c r="I786" s="5770">
        <v>100</v>
      </c>
      <c r="J786" s="5699">
        <v>100</v>
      </c>
      <c r="K786" s="5568"/>
      <c r="L786" s="5645">
        <f t="shared" ref="L786" si="195">+M786+N786+O786+P786+Q786+R786+S786+T786</f>
        <v>0</v>
      </c>
      <c r="M786" s="5646"/>
      <c r="N786" s="5646"/>
      <c r="O786" s="5646"/>
      <c r="P786" s="5646"/>
      <c r="Q786" s="5646"/>
      <c r="R786" s="5646"/>
      <c r="S786" s="5646"/>
      <c r="T786" s="5646"/>
      <c r="U786" s="5731">
        <f t="shared" si="192"/>
        <v>0</v>
      </c>
      <c r="V786" s="5647"/>
      <c r="W786" s="5647"/>
      <c r="X786" s="5647"/>
      <c r="Y786" s="5647"/>
      <c r="Z786" s="5647"/>
      <c r="AA786" s="5647"/>
      <c r="AB786" s="5647"/>
      <c r="AC786" s="5647"/>
      <c r="AD786" s="5647"/>
      <c r="AE786" s="5647"/>
      <c r="AF786" s="5647"/>
      <c r="AG786" s="5571"/>
      <c r="AH786" s="5570"/>
      <c r="AI786" s="5609"/>
      <c r="AJ786" s="5609"/>
      <c r="AK786" s="5785"/>
      <c r="AL786" s="5785"/>
      <c r="AM786" s="5744">
        <v>0</v>
      </c>
      <c r="AN786" s="5744">
        <v>0</v>
      </c>
      <c r="AO786" s="5574" t="s">
        <v>911</v>
      </c>
    </row>
    <row r="787" spans="1:41" s="1414" customFormat="1" ht="30" customHeight="1" x14ac:dyDescent="0.25">
      <c r="A787" s="5630" t="s">
        <v>163</v>
      </c>
      <c r="B787" s="5631" t="s">
        <v>4997</v>
      </c>
      <c r="C787" s="5635" t="s">
        <v>1415</v>
      </c>
      <c r="D787" s="5569">
        <v>415</v>
      </c>
      <c r="E787" s="5768" t="s">
        <v>5004</v>
      </c>
      <c r="F787" s="5579" t="s">
        <v>5005</v>
      </c>
      <c r="G787" s="5591">
        <v>0</v>
      </c>
      <c r="H787" s="5591" t="s">
        <v>0</v>
      </c>
      <c r="I787" s="5679">
        <v>1</v>
      </c>
      <c r="J787" s="5650">
        <v>0.25</v>
      </c>
      <c r="K787" s="5661"/>
      <c r="L787" s="5645">
        <f>+M787+N787+O787+P787+Q787+R787+S787+T787</f>
        <v>0</v>
      </c>
      <c r="M787" s="5646"/>
      <c r="N787" s="5646"/>
      <c r="O787" s="5646"/>
      <c r="P787" s="5646"/>
      <c r="Q787" s="5646"/>
      <c r="R787" s="5646"/>
      <c r="S787" s="5646"/>
      <c r="T787" s="5646"/>
      <c r="U787" s="5697">
        <f t="shared" ref="U787:U825" si="196">V787+W787+X787+Y787+Z787+AA787+AB787+AC787</f>
        <v>0</v>
      </c>
      <c r="V787" s="5647"/>
      <c r="W787" s="5647"/>
      <c r="X787" s="5647"/>
      <c r="Y787" s="5647"/>
      <c r="Z787" s="5647"/>
      <c r="AA787" s="5647"/>
      <c r="AB787" s="5647"/>
      <c r="AC787" s="5647"/>
      <c r="AD787" s="5647"/>
      <c r="AE787" s="5647"/>
      <c r="AF787" s="5647"/>
      <c r="AG787" s="5571" t="s">
        <v>5006</v>
      </c>
      <c r="AH787" s="5570" t="s">
        <v>5007</v>
      </c>
      <c r="AI787" s="5609">
        <v>1</v>
      </c>
      <c r="AJ787" s="5609">
        <v>1</v>
      </c>
      <c r="AK787" s="5785">
        <v>42736</v>
      </c>
      <c r="AL787" s="5785">
        <v>43100</v>
      </c>
      <c r="AM787" s="5744">
        <v>0</v>
      </c>
      <c r="AN787" s="5744">
        <v>0</v>
      </c>
      <c r="AO787" s="5574" t="s">
        <v>4788</v>
      </c>
    </row>
    <row r="788" spans="1:41" s="1414" customFormat="1" ht="30" customHeight="1" x14ac:dyDescent="0.25">
      <c r="A788" s="5630" t="s">
        <v>163</v>
      </c>
      <c r="B788" s="5637" t="s">
        <v>5008</v>
      </c>
      <c r="C788" s="5632" t="s">
        <v>5009</v>
      </c>
      <c r="D788" s="5569">
        <v>416</v>
      </c>
      <c r="E788" s="5768" t="s">
        <v>5010</v>
      </c>
      <c r="F788" s="5579" t="s">
        <v>4419</v>
      </c>
      <c r="G788" s="5591">
        <v>1</v>
      </c>
      <c r="H788" s="5591" t="s">
        <v>1</v>
      </c>
      <c r="I788" s="5591">
        <v>1</v>
      </c>
      <c r="J788" s="5650">
        <v>1</v>
      </c>
      <c r="K788" s="5661"/>
      <c r="L788" s="5645">
        <f>+M788+N788+O788+P788+Q788+R788+S788+T788</f>
        <v>90000000</v>
      </c>
      <c r="M788" s="5646">
        <v>90000000</v>
      </c>
      <c r="N788" s="5646"/>
      <c r="O788" s="5646"/>
      <c r="P788" s="5646"/>
      <c r="Q788" s="5646"/>
      <c r="R788" s="5646"/>
      <c r="S788" s="5646"/>
      <c r="T788" s="5646"/>
      <c r="U788" s="5697">
        <f t="shared" si="196"/>
        <v>0</v>
      </c>
      <c r="V788" s="5647"/>
      <c r="W788" s="5647"/>
      <c r="X788" s="5647"/>
      <c r="Y788" s="5647"/>
      <c r="Z788" s="5647"/>
      <c r="AA788" s="5647"/>
      <c r="AB788" s="5647"/>
      <c r="AC788" s="5647"/>
      <c r="AD788" s="5647"/>
      <c r="AE788" s="5647"/>
      <c r="AF788" s="5647"/>
      <c r="AG788" s="5571" t="s">
        <v>6233</v>
      </c>
      <c r="AH788" s="5571" t="s">
        <v>6234</v>
      </c>
      <c r="AI788" s="5609">
        <v>100</v>
      </c>
      <c r="AJ788" s="5609">
        <v>100</v>
      </c>
      <c r="AK788" s="5785">
        <v>42737</v>
      </c>
      <c r="AL788" s="5785">
        <v>43100</v>
      </c>
      <c r="AM788" s="5744">
        <v>90000000</v>
      </c>
      <c r="AN788" s="5741">
        <v>0</v>
      </c>
      <c r="AO788" s="5574" t="s">
        <v>4788</v>
      </c>
    </row>
    <row r="789" spans="1:41" s="1414" customFormat="1" ht="30" customHeight="1" x14ac:dyDescent="0.25">
      <c r="A789" s="5630" t="s">
        <v>163</v>
      </c>
      <c r="B789" s="5631" t="s">
        <v>5017</v>
      </c>
      <c r="C789" s="5635" t="s">
        <v>5018</v>
      </c>
      <c r="D789" s="5569">
        <v>417</v>
      </c>
      <c r="E789" s="5768" t="s">
        <v>5019</v>
      </c>
      <c r="F789" s="5579" t="s">
        <v>117</v>
      </c>
      <c r="G789" s="5591">
        <v>1</v>
      </c>
      <c r="H789" s="5591" t="s">
        <v>0</v>
      </c>
      <c r="I789" s="5591">
        <v>1</v>
      </c>
      <c r="J789" s="5650">
        <v>0.33</v>
      </c>
      <c r="K789" s="5661"/>
      <c r="L789" s="5645">
        <f>+M789+N789+O789+P789+Q789+R789+S789+T789</f>
        <v>300000000</v>
      </c>
      <c r="M789" s="5708">
        <v>300000000</v>
      </c>
      <c r="N789" s="5653"/>
      <c r="O789" s="5653"/>
      <c r="P789" s="5653"/>
      <c r="Q789" s="5653"/>
      <c r="R789" s="5653"/>
      <c r="S789" s="5653"/>
      <c r="T789" s="5653"/>
      <c r="U789" s="5697">
        <f t="shared" si="196"/>
        <v>107633674</v>
      </c>
      <c r="V789" s="5701">
        <v>107633674</v>
      </c>
      <c r="W789" s="5660"/>
      <c r="X789" s="5660"/>
      <c r="Y789" s="5660"/>
      <c r="Z789" s="5660"/>
      <c r="AA789" s="5660"/>
      <c r="AB789" s="5660"/>
      <c r="AC789" s="5660"/>
      <c r="AD789" s="5647"/>
      <c r="AE789" s="5647"/>
      <c r="AF789" s="5647"/>
      <c r="AG789" s="5571"/>
      <c r="AH789" s="5570"/>
      <c r="AI789" s="5609"/>
      <c r="AJ789" s="5609"/>
      <c r="AK789" s="5785"/>
      <c r="AL789" s="5785"/>
      <c r="AM789" s="5744">
        <v>300000000</v>
      </c>
      <c r="AN789" s="5744">
        <v>107633674</v>
      </c>
      <c r="AO789" s="5574" t="s">
        <v>4788</v>
      </c>
    </row>
    <row r="790" spans="1:41" s="1414" customFormat="1" ht="30" customHeight="1" x14ac:dyDescent="0.25">
      <c r="A790" s="5630" t="s">
        <v>163</v>
      </c>
      <c r="B790" s="5631" t="s">
        <v>5017</v>
      </c>
      <c r="C790" s="5635" t="s">
        <v>5018</v>
      </c>
      <c r="D790" s="5569">
        <v>418</v>
      </c>
      <c r="E790" s="5768" t="s">
        <v>5020</v>
      </c>
      <c r="F790" s="5579" t="s">
        <v>619</v>
      </c>
      <c r="G790" s="5591">
        <v>1</v>
      </c>
      <c r="H790" s="5591" t="s">
        <v>0</v>
      </c>
      <c r="I790" s="5591">
        <v>1</v>
      </c>
      <c r="J790" s="5650">
        <v>0.25</v>
      </c>
      <c r="K790" s="5661"/>
      <c r="L790" s="5645">
        <f>+M790+N790+O790+P790+Q790+R790+S790+T790</f>
        <v>3676084027</v>
      </c>
      <c r="M790" s="5646">
        <v>482196730</v>
      </c>
      <c r="N790" s="5646"/>
      <c r="O790" s="5678"/>
      <c r="P790" s="5646"/>
      <c r="Q790" s="5646"/>
      <c r="R790" s="5646"/>
      <c r="S790" s="5646"/>
      <c r="T790" s="5646">
        <v>3193887297</v>
      </c>
      <c r="U790" s="5697">
        <f>V790+W790+X790+Y790+Z790+AA790+AB790+AC790</f>
        <v>2632171422.0799999</v>
      </c>
      <c r="V790" s="5701">
        <v>284532453</v>
      </c>
      <c r="W790" s="5701"/>
      <c r="X790" s="5701"/>
      <c r="Y790" s="5701"/>
      <c r="Z790" s="5701"/>
      <c r="AA790" s="5701"/>
      <c r="AB790" s="5701"/>
      <c r="AC790" s="5701">
        <v>2347638969.0799999</v>
      </c>
      <c r="AD790" s="5647"/>
      <c r="AE790" s="5647"/>
      <c r="AF790" s="5647"/>
      <c r="AG790" s="5571" t="s">
        <v>6235</v>
      </c>
      <c r="AH790" s="5571" t="s">
        <v>6529</v>
      </c>
      <c r="AI790" s="5609">
        <v>2</v>
      </c>
      <c r="AJ790" s="5609">
        <v>2</v>
      </c>
      <c r="AK790" s="5785">
        <v>42737</v>
      </c>
      <c r="AL790" s="5785">
        <v>42766</v>
      </c>
      <c r="AM790" s="5744">
        <v>15717850</v>
      </c>
      <c r="AN790" s="5754">
        <v>15717850</v>
      </c>
      <c r="AO790" s="5574" t="s">
        <v>4788</v>
      </c>
    </row>
    <row r="791" spans="1:41" s="1414" customFormat="1" ht="30" customHeight="1" x14ac:dyDescent="0.25">
      <c r="A791" s="5630" t="s">
        <v>163</v>
      </c>
      <c r="B791" s="5631" t="s">
        <v>5017</v>
      </c>
      <c r="C791" s="5635" t="s">
        <v>5018</v>
      </c>
      <c r="D791" s="5569">
        <v>418</v>
      </c>
      <c r="E791" s="5768" t="s">
        <v>5020</v>
      </c>
      <c r="F791" s="5579" t="s">
        <v>619</v>
      </c>
      <c r="G791" s="5591">
        <v>1</v>
      </c>
      <c r="H791" s="5591" t="s">
        <v>0</v>
      </c>
      <c r="I791" s="5591">
        <v>1</v>
      </c>
      <c r="J791" s="5650">
        <v>0.25</v>
      </c>
      <c r="K791" s="5661"/>
      <c r="L791" s="5645"/>
      <c r="M791" s="5646"/>
      <c r="N791" s="5646"/>
      <c r="O791" s="5646"/>
      <c r="P791" s="5646"/>
      <c r="Q791" s="5646"/>
      <c r="R791" s="5646"/>
      <c r="S791" s="5646"/>
      <c r="T791" s="5646"/>
      <c r="U791" s="5697">
        <f t="shared" si="196"/>
        <v>0</v>
      </c>
      <c r="V791" s="5647"/>
      <c r="W791" s="5647"/>
      <c r="X791" s="5647"/>
      <c r="Y791" s="5647"/>
      <c r="Z791" s="5647"/>
      <c r="AA791" s="5647"/>
      <c r="AB791" s="5647"/>
      <c r="AC791" s="5647"/>
      <c r="AD791" s="5647"/>
      <c r="AE791" s="5647"/>
      <c r="AF791" s="5647"/>
      <c r="AG791" s="5571" t="s">
        <v>6236</v>
      </c>
      <c r="AH791" s="5584" t="s">
        <v>6237</v>
      </c>
      <c r="AI791" s="5609">
        <v>100</v>
      </c>
      <c r="AJ791" s="5609">
        <v>100</v>
      </c>
      <c r="AK791" s="5785">
        <v>42736</v>
      </c>
      <c r="AL791" s="5785">
        <v>43100</v>
      </c>
      <c r="AM791" s="5744">
        <v>36840000</v>
      </c>
      <c r="AN791" s="5741">
        <v>36840000</v>
      </c>
      <c r="AO791" s="5574" t="s">
        <v>4788</v>
      </c>
    </row>
    <row r="792" spans="1:41" s="1414" customFormat="1" ht="30" customHeight="1" x14ac:dyDescent="0.25">
      <c r="A792" s="5630" t="s">
        <v>163</v>
      </c>
      <c r="B792" s="5631" t="s">
        <v>5017</v>
      </c>
      <c r="C792" s="5635" t="s">
        <v>5018</v>
      </c>
      <c r="D792" s="5569">
        <v>418</v>
      </c>
      <c r="E792" s="5768" t="s">
        <v>5020</v>
      </c>
      <c r="F792" s="5579" t="s">
        <v>619</v>
      </c>
      <c r="G792" s="5591">
        <v>1</v>
      </c>
      <c r="H792" s="5591" t="s">
        <v>0</v>
      </c>
      <c r="I792" s="5591">
        <v>1</v>
      </c>
      <c r="J792" s="5650">
        <v>0.25</v>
      </c>
      <c r="K792" s="5661"/>
      <c r="L792" s="5645"/>
      <c r="M792" s="5646"/>
      <c r="N792" s="5646"/>
      <c r="O792" s="5646"/>
      <c r="P792" s="5646"/>
      <c r="Q792" s="5646"/>
      <c r="R792" s="5646"/>
      <c r="S792" s="5646"/>
      <c r="T792" s="5646"/>
      <c r="U792" s="5697">
        <f t="shared" si="196"/>
        <v>0</v>
      </c>
      <c r="V792" s="5647"/>
      <c r="W792" s="5647"/>
      <c r="X792" s="5647"/>
      <c r="Y792" s="5647"/>
      <c r="Z792" s="5647"/>
      <c r="AA792" s="5647"/>
      <c r="AB792" s="5647"/>
      <c r="AC792" s="5647"/>
      <c r="AD792" s="5647"/>
      <c r="AE792" s="5647"/>
      <c r="AF792" s="5647"/>
      <c r="AG792" s="5571" t="s">
        <v>5028</v>
      </c>
      <c r="AH792" s="5584" t="s">
        <v>5029</v>
      </c>
      <c r="AI792" s="5609">
        <v>100</v>
      </c>
      <c r="AJ792" s="5609">
        <v>100</v>
      </c>
      <c r="AK792" s="5785">
        <v>42809</v>
      </c>
      <c r="AL792" s="5785">
        <v>43100</v>
      </c>
      <c r="AM792" s="5744">
        <v>29400000</v>
      </c>
      <c r="AN792" s="5741">
        <v>29400000</v>
      </c>
      <c r="AO792" s="5574" t="s">
        <v>4788</v>
      </c>
    </row>
    <row r="793" spans="1:41" s="1414" customFormat="1" ht="30" customHeight="1" x14ac:dyDescent="0.25">
      <c r="A793" s="5630" t="s">
        <v>163</v>
      </c>
      <c r="B793" s="5631" t="s">
        <v>5017</v>
      </c>
      <c r="C793" s="5635" t="s">
        <v>5018</v>
      </c>
      <c r="D793" s="5569">
        <v>418</v>
      </c>
      <c r="E793" s="5768" t="s">
        <v>5020</v>
      </c>
      <c r="F793" s="5579" t="s">
        <v>619</v>
      </c>
      <c r="G793" s="5591">
        <v>1</v>
      </c>
      <c r="H793" s="5591" t="s">
        <v>0</v>
      </c>
      <c r="I793" s="5591">
        <v>1</v>
      </c>
      <c r="J793" s="5650">
        <v>0.25</v>
      </c>
      <c r="K793" s="5661"/>
      <c r="L793" s="5645"/>
      <c r="M793" s="5646"/>
      <c r="N793" s="5646"/>
      <c r="O793" s="5646"/>
      <c r="P793" s="5646"/>
      <c r="Q793" s="5646"/>
      <c r="R793" s="5646"/>
      <c r="S793" s="5646"/>
      <c r="T793" s="5646"/>
      <c r="U793" s="5697">
        <f t="shared" si="196"/>
        <v>0</v>
      </c>
      <c r="V793" s="5647"/>
      <c r="W793" s="5647"/>
      <c r="X793" s="5647"/>
      <c r="Y793" s="5647"/>
      <c r="Z793" s="5647"/>
      <c r="AA793" s="5647"/>
      <c r="AB793" s="5647"/>
      <c r="AC793" s="5647"/>
      <c r="AD793" s="5647"/>
      <c r="AE793" s="5647"/>
      <c r="AF793" s="5647"/>
      <c r="AG793" s="5571" t="s">
        <v>5033</v>
      </c>
      <c r="AH793" s="5570" t="s">
        <v>6517</v>
      </c>
      <c r="AI793" s="5660">
        <v>10</v>
      </c>
      <c r="AJ793" s="5660">
        <v>10</v>
      </c>
      <c r="AK793" s="5785">
        <v>42767</v>
      </c>
      <c r="AL793" s="5785">
        <v>42794</v>
      </c>
      <c r="AM793" s="5744">
        <v>201720000</v>
      </c>
      <c r="AN793" s="5752">
        <v>201720000</v>
      </c>
      <c r="AO793" s="5574" t="s">
        <v>4788</v>
      </c>
    </row>
    <row r="794" spans="1:41" s="1414" customFormat="1" ht="30" customHeight="1" x14ac:dyDescent="0.25">
      <c r="A794" s="5630" t="s">
        <v>163</v>
      </c>
      <c r="B794" s="5631" t="s">
        <v>5017</v>
      </c>
      <c r="C794" s="5635" t="s">
        <v>5018</v>
      </c>
      <c r="D794" s="5569">
        <v>418</v>
      </c>
      <c r="E794" s="5768" t="s">
        <v>5020</v>
      </c>
      <c r="F794" s="5579" t="s">
        <v>619</v>
      </c>
      <c r="G794" s="5591">
        <v>1</v>
      </c>
      <c r="H794" s="5591" t="s">
        <v>0</v>
      </c>
      <c r="I794" s="5591">
        <v>1</v>
      </c>
      <c r="J794" s="5650">
        <v>0.25</v>
      </c>
      <c r="K794" s="5661"/>
      <c r="L794" s="5645"/>
      <c r="M794" s="5646"/>
      <c r="N794" s="5646"/>
      <c r="O794" s="5646"/>
      <c r="P794" s="5646"/>
      <c r="Q794" s="5646"/>
      <c r="R794" s="5646"/>
      <c r="S794" s="5646"/>
      <c r="T794" s="5646"/>
      <c r="U794" s="5697">
        <f t="shared" si="196"/>
        <v>0</v>
      </c>
      <c r="V794" s="5647"/>
      <c r="W794" s="5647"/>
      <c r="X794" s="5647"/>
      <c r="Y794" s="5647"/>
      <c r="Z794" s="5647"/>
      <c r="AA794" s="5647"/>
      <c r="AB794" s="5647"/>
      <c r="AC794" s="5647"/>
      <c r="AD794" s="5647"/>
      <c r="AE794" s="5647"/>
      <c r="AF794" s="5647"/>
      <c r="AG794" s="5571" t="s">
        <v>5036</v>
      </c>
      <c r="AH794" s="5571" t="s">
        <v>6530</v>
      </c>
      <c r="AI794" s="5609">
        <v>50</v>
      </c>
      <c r="AJ794" s="5609">
        <v>50</v>
      </c>
      <c r="AK794" s="5785">
        <v>42824</v>
      </c>
      <c r="AL794" s="5785">
        <v>43100</v>
      </c>
      <c r="AM794" s="5744">
        <v>16333000</v>
      </c>
      <c r="AN794" s="5741">
        <v>16333000</v>
      </c>
      <c r="AO794" s="5574" t="s">
        <v>4788</v>
      </c>
    </row>
    <row r="795" spans="1:41" s="1414" customFormat="1" ht="30" customHeight="1" x14ac:dyDescent="0.25">
      <c r="A795" s="5630" t="s">
        <v>163</v>
      </c>
      <c r="B795" s="5631" t="s">
        <v>5017</v>
      </c>
      <c r="C795" s="5635" t="s">
        <v>5018</v>
      </c>
      <c r="D795" s="5569">
        <v>418</v>
      </c>
      <c r="E795" s="5768" t="s">
        <v>5020</v>
      </c>
      <c r="F795" s="5579" t="s">
        <v>619</v>
      </c>
      <c r="G795" s="5591">
        <v>1</v>
      </c>
      <c r="H795" s="5591" t="s">
        <v>0</v>
      </c>
      <c r="I795" s="5591">
        <v>1</v>
      </c>
      <c r="J795" s="5650">
        <v>0.25</v>
      </c>
      <c r="K795" s="5661"/>
      <c r="L795" s="5645"/>
      <c r="M795" s="5646"/>
      <c r="N795" s="5646"/>
      <c r="O795" s="5646"/>
      <c r="P795" s="5646"/>
      <c r="Q795" s="5646"/>
      <c r="R795" s="5646"/>
      <c r="S795" s="5646"/>
      <c r="T795" s="5646"/>
      <c r="U795" s="5697">
        <f t="shared" si="196"/>
        <v>0</v>
      </c>
      <c r="V795" s="5647"/>
      <c r="W795" s="5647"/>
      <c r="X795" s="5647"/>
      <c r="Y795" s="5647"/>
      <c r="Z795" s="5647"/>
      <c r="AA795" s="5647"/>
      <c r="AB795" s="5647"/>
      <c r="AC795" s="5647"/>
      <c r="AD795" s="5647"/>
      <c r="AE795" s="5647"/>
      <c r="AF795" s="5647"/>
      <c r="AG795" s="5571" t="s">
        <v>5042</v>
      </c>
      <c r="AH795" s="5571" t="s">
        <v>6531</v>
      </c>
      <c r="AI795" s="5609">
        <v>1</v>
      </c>
      <c r="AJ795" s="5609">
        <v>1</v>
      </c>
      <c r="AK795" s="5785">
        <v>42781</v>
      </c>
      <c r="AL795" s="5785">
        <v>43100</v>
      </c>
      <c r="AM795" s="5744">
        <v>9813865</v>
      </c>
      <c r="AN795" s="5741">
        <v>2206328</v>
      </c>
      <c r="AO795" s="5574" t="s">
        <v>4788</v>
      </c>
    </row>
    <row r="796" spans="1:41" s="1414" customFormat="1" ht="30" customHeight="1" x14ac:dyDescent="0.25">
      <c r="A796" s="5630" t="s">
        <v>163</v>
      </c>
      <c r="B796" s="5631" t="s">
        <v>5017</v>
      </c>
      <c r="C796" s="5635" t="s">
        <v>5018</v>
      </c>
      <c r="D796" s="5569">
        <v>418</v>
      </c>
      <c r="E796" s="5768" t="s">
        <v>5020</v>
      </c>
      <c r="F796" s="5579" t="s">
        <v>619</v>
      </c>
      <c r="G796" s="5591">
        <v>1</v>
      </c>
      <c r="H796" s="5591" t="s">
        <v>0</v>
      </c>
      <c r="I796" s="5591">
        <v>1</v>
      </c>
      <c r="J796" s="5650">
        <v>0.25</v>
      </c>
      <c r="K796" s="5661"/>
      <c r="L796" s="5645"/>
      <c r="M796" s="5646"/>
      <c r="N796" s="5646"/>
      <c r="O796" s="5646"/>
      <c r="P796" s="5646"/>
      <c r="Q796" s="5646"/>
      <c r="R796" s="5646"/>
      <c r="S796" s="5646"/>
      <c r="T796" s="5646"/>
      <c r="U796" s="5697"/>
      <c r="V796" s="5647"/>
      <c r="W796" s="5647"/>
      <c r="X796" s="5647"/>
      <c r="Y796" s="5647"/>
      <c r="Z796" s="5647"/>
      <c r="AA796" s="5647"/>
      <c r="AB796" s="5647"/>
      <c r="AC796" s="5647"/>
      <c r="AD796" s="5647"/>
      <c r="AE796" s="5647"/>
      <c r="AF796" s="5647"/>
      <c r="AG796" s="5571" t="s">
        <v>5045</v>
      </c>
      <c r="AH796" s="5571" t="s">
        <v>6239</v>
      </c>
      <c r="AI796" s="5609">
        <v>100</v>
      </c>
      <c r="AJ796" s="5609">
        <v>100</v>
      </c>
      <c r="AK796" s="5785">
        <v>42736</v>
      </c>
      <c r="AL796" s="5785">
        <v>43100</v>
      </c>
      <c r="AM796" s="5744">
        <v>140136739</v>
      </c>
      <c r="AN796" s="5741">
        <v>140136739</v>
      </c>
      <c r="AO796" s="5574" t="s">
        <v>4788</v>
      </c>
    </row>
    <row r="797" spans="1:41" s="1414" customFormat="1" ht="30" customHeight="1" x14ac:dyDescent="0.25">
      <c r="A797" s="5630" t="s">
        <v>163</v>
      </c>
      <c r="B797" s="5631" t="s">
        <v>5017</v>
      </c>
      <c r="C797" s="5635" t="s">
        <v>5018</v>
      </c>
      <c r="D797" s="5569">
        <v>418</v>
      </c>
      <c r="E797" s="5768" t="s">
        <v>5020</v>
      </c>
      <c r="F797" s="5579" t="s">
        <v>619</v>
      </c>
      <c r="G797" s="5591">
        <v>1</v>
      </c>
      <c r="H797" s="5591" t="s">
        <v>0</v>
      </c>
      <c r="I797" s="5591">
        <v>1</v>
      </c>
      <c r="J797" s="5650">
        <v>0.25</v>
      </c>
      <c r="K797" s="5661"/>
      <c r="L797" s="5645"/>
      <c r="M797" s="5646"/>
      <c r="N797" s="5646"/>
      <c r="O797" s="5646"/>
      <c r="P797" s="5646"/>
      <c r="Q797" s="5646"/>
      <c r="R797" s="5646"/>
      <c r="S797" s="5646"/>
      <c r="T797" s="5646"/>
      <c r="U797" s="5697"/>
      <c r="V797" s="5647"/>
      <c r="W797" s="5647"/>
      <c r="X797" s="5647"/>
      <c r="Y797" s="5647"/>
      <c r="Z797" s="5647"/>
      <c r="AA797" s="5647"/>
      <c r="AB797" s="5647"/>
      <c r="AC797" s="5647"/>
      <c r="AD797" s="5647"/>
      <c r="AE797" s="5647"/>
      <c r="AF797" s="5647"/>
      <c r="AG797" s="5571" t="s">
        <v>5049</v>
      </c>
      <c r="AH797" s="5571" t="s">
        <v>2080</v>
      </c>
      <c r="AI797" s="5660">
        <v>100</v>
      </c>
      <c r="AJ797" s="5660">
        <v>100</v>
      </c>
      <c r="AK797" s="5785">
        <v>42846</v>
      </c>
      <c r="AL797" s="5785" t="s">
        <v>6528</v>
      </c>
      <c r="AM797" s="5744">
        <v>10000000</v>
      </c>
      <c r="AN797" s="5752">
        <v>10000000</v>
      </c>
      <c r="AO797" s="5574" t="s">
        <v>4788</v>
      </c>
    </row>
    <row r="798" spans="1:41" s="1414" customFormat="1" ht="30" customHeight="1" x14ac:dyDescent="0.25">
      <c r="A798" s="5630" t="s">
        <v>163</v>
      </c>
      <c r="B798" s="5631" t="s">
        <v>5017</v>
      </c>
      <c r="C798" s="5635" t="s">
        <v>5018</v>
      </c>
      <c r="D798" s="5569">
        <v>418</v>
      </c>
      <c r="E798" s="5768" t="s">
        <v>5020</v>
      </c>
      <c r="F798" s="5579" t="s">
        <v>619</v>
      </c>
      <c r="G798" s="5591">
        <v>1</v>
      </c>
      <c r="H798" s="5591" t="s">
        <v>0</v>
      </c>
      <c r="I798" s="5591">
        <v>1</v>
      </c>
      <c r="J798" s="5650">
        <v>0.25</v>
      </c>
      <c r="K798" s="5661"/>
      <c r="L798" s="5645"/>
      <c r="M798" s="5646"/>
      <c r="N798" s="5646"/>
      <c r="O798" s="5646"/>
      <c r="P798" s="5646"/>
      <c r="Q798" s="5646"/>
      <c r="R798" s="5646"/>
      <c r="S798" s="5646"/>
      <c r="T798" s="5646"/>
      <c r="U798" s="5697"/>
      <c r="V798" s="5647"/>
      <c r="W798" s="5647"/>
      <c r="X798" s="5647"/>
      <c r="Y798" s="5647"/>
      <c r="Z798" s="5647"/>
      <c r="AA798" s="5647"/>
      <c r="AB798" s="5647"/>
      <c r="AC798" s="5647"/>
      <c r="AD798" s="5647"/>
      <c r="AE798" s="5647"/>
      <c r="AF798" s="5647"/>
      <c r="AG798" s="5571" t="s">
        <v>5053</v>
      </c>
      <c r="AH798" s="5571" t="s">
        <v>6682</v>
      </c>
      <c r="AI798" s="5660">
        <v>1</v>
      </c>
      <c r="AJ798" s="5660">
        <v>1</v>
      </c>
      <c r="AK798" s="5785">
        <v>42826</v>
      </c>
      <c r="AL798" s="5785">
        <v>42855</v>
      </c>
      <c r="AM798" s="5744">
        <v>32882050</v>
      </c>
      <c r="AN798" s="5741">
        <v>32882050</v>
      </c>
      <c r="AO798" s="5574" t="s">
        <v>4788</v>
      </c>
    </row>
    <row r="799" spans="1:41" s="1414" customFormat="1" ht="30" customHeight="1" x14ac:dyDescent="0.25">
      <c r="A799" s="5630" t="s">
        <v>163</v>
      </c>
      <c r="B799" s="5631" t="s">
        <v>5017</v>
      </c>
      <c r="C799" s="5635" t="s">
        <v>5018</v>
      </c>
      <c r="D799" s="5569">
        <v>418</v>
      </c>
      <c r="E799" s="5768" t="s">
        <v>5020</v>
      </c>
      <c r="F799" s="5579" t="s">
        <v>619</v>
      </c>
      <c r="G799" s="5591">
        <v>1</v>
      </c>
      <c r="H799" s="5591" t="s">
        <v>0</v>
      </c>
      <c r="I799" s="5591">
        <v>1</v>
      </c>
      <c r="J799" s="5650">
        <v>0.25</v>
      </c>
      <c r="K799" s="5661"/>
      <c r="L799" s="5645"/>
      <c r="M799" s="5646"/>
      <c r="N799" s="5646"/>
      <c r="O799" s="5646"/>
      <c r="P799" s="5646"/>
      <c r="Q799" s="5646"/>
      <c r="R799" s="5646"/>
      <c r="S799" s="5646"/>
      <c r="T799" s="5646"/>
      <c r="U799" s="5697"/>
      <c r="V799" s="5647"/>
      <c r="W799" s="5647"/>
      <c r="X799" s="5647"/>
      <c r="Y799" s="5647"/>
      <c r="Z799" s="5647"/>
      <c r="AA799" s="5647"/>
      <c r="AB799" s="5647"/>
      <c r="AC799" s="5647"/>
      <c r="AD799" s="5647"/>
      <c r="AE799" s="5647"/>
      <c r="AF799" s="5647"/>
      <c r="AG799" s="5571" t="s">
        <v>5060</v>
      </c>
      <c r="AH799" s="5571" t="s">
        <v>6683</v>
      </c>
      <c r="AI799" s="5660">
        <v>1</v>
      </c>
      <c r="AJ799" s="5660">
        <v>1</v>
      </c>
      <c r="AK799" s="5785">
        <v>42826</v>
      </c>
      <c r="AL799" s="5785">
        <v>42870</v>
      </c>
      <c r="AM799" s="5744">
        <v>22868000</v>
      </c>
      <c r="AN799" s="5741">
        <v>22868000</v>
      </c>
      <c r="AO799" s="5574" t="s">
        <v>4788</v>
      </c>
    </row>
    <row r="800" spans="1:41" s="1414" customFormat="1" ht="30" customHeight="1" x14ac:dyDescent="0.25">
      <c r="A800" s="5630" t="s">
        <v>163</v>
      </c>
      <c r="B800" s="5631" t="s">
        <v>5017</v>
      </c>
      <c r="C800" s="5635" t="s">
        <v>5018</v>
      </c>
      <c r="D800" s="5569">
        <v>418</v>
      </c>
      <c r="E800" s="5768" t="s">
        <v>5020</v>
      </c>
      <c r="F800" s="5579" t="s">
        <v>619</v>
      </c>
      <c r="G800" s="5591">
        <v>1</v>
      </c>
      <c r="H800" s="5591" t="s">
        <v>0</v>
      </c>
      <c r="I800" s="5591">
        <v>1</v>
      </c>
      <c r="J800" s="5650">
        <v>0.25</v>
      </c>
      <c r="K800" s="5661"/>
      <c r="L800" s="5645"/>
      <c r="M800" s="5646"/>
      <c r="N800" s="5646"/>
      <c r="O800" s="5646"/>
      <c r="P800" s="5646"/>
      <c r="Q800" s="5646"/>
      <c r="R800" s="5646"/>
      <c r="S800" s="5646"/>
      <c r="T800" s="5646"/>
      <c r="U800" s="5697"/>
      <c r="V800" s="5647"/>
      <c r="W800" s="5647"/>
      <c r="X800" s="5647"/>
      <c r="Y800" s="5647"/>
      <c r="Z800" s="5647"/>
      <c r="AA800" s="5647"/>
      <c r="AB800" s="5647"/>
      <c r="AC800" s="5647"/>
      <c r="AD800" s="5647"/>
      <c r="AE800" s="5647"/>
      <c r="AF800" s="5647"/>
      <c r="AG800" s="5571" t="s">
        <v>5064</v>
      </c>
      <c r="AH800" s="5571" t="s">
        <v>6523</v>
      </c>
      <c r="AI800" s="5609">
        <v>1</v>
      </c>
      <c r="AJ800" s="5609">
        <v>1</v>
      </c>
      <c r="AK800" s="5785">
        <v>42795</v>
      </c>
      <c r="AL800" s="5785">
        <v>43100</v>
      </c>
      <c r="AM800" s="5744">
        <v>25000000</v>
      </c>
      <c r="AN800" s="5741">
        <v>25000000</v>
      </c>
      <c r="AO800" s="5574" t="s">
        <v>4788</v>
      </c>
    </row>
    <row r="801" spans="1:41" s="1414" customFormat="1" ht="30" customHeight="1" x14ac:dyDescent="0.25">
      <c r="A801" s="5630" t="s">
        <v>163</v>
      </c>
      <c r="B801" s="5631" t="s">
        <v>5017</v>
      </c>
      <c r="C801" s="5635" t="s">
        <v>5018</v>
      </c>
      <c r="D801" s="5569">
        <v>418</v>
      </c>
      <c r="E801" s="5768" t="s">
        <v>5020</v>
      </c>
      <c r="F801" s="5579" t="s">
        <v>619</v>
      </c>
      <c r="G801" s="5591">
        <v>1</v>
      </c>
      <c r="H801" s="5591" t="s">
        <v>0</v>
      </c>
      <c r="I801" s="5591">
        <v>1</v>
      </c>
      <c r="J801" s="5650">
        <v>0.25</v>
      </c>
      <c r="K801" s="5661"/>
      <c r="L801" s="5645"/>
      <c r="M801" s="5646"/>
      <c r="N801" s="5646"/>
      <c r="O801" s="5646"/>
      <c r="P801" s="5646"/>
      <c r="Q801" s="5646"/>
      <c r="R801" s="5646"/>
      <c r="S801" s="5646"/>
      <c r="T801" s="5646"/>
      <c r="U801" s="5697"/>
      <c r="V801" s="5647"/>
      <c r="W801" s="5647"/>
      <c r="X801" s="5647"/>
      <c r="Y801" s="5647"/>
      <c r="Z801" s="5647"/>
      <c r="AA801" s="5647"/>
      <c r="AB801" s="5647"/>
      <c r="AC801" s="5647"/>
      <c r="AD801" s="5647"/>
      <c r="AE801" s="5647"/>
      <c r="AF801" s="5647"/>
      <c r="AG801" s="5571" t="s">
        <v>5069</v>
      </c>
      <c r="AH801" s="5571" t="s">
        <v>5070</v>
      </c>
      <c r="AI801" s="5609">
        <v>100</v>
      </c>
      <c r="AJ801" s="5609">
        <v>100</v>
      </c>
      <c r="AK801" s="5785">
        <v>42809</v>
      </c>
      <c r="AL801" s="5785">
        <v>43100</v>
      </c>
      <c r="AM801" s="5744">
        <v>9500000</v>
      </c>
      <c r="AN801" s="5744">
        <v>0</v>
      </c>
      <c r="AO801" s="5574" t="s">
        <v>4788</v>
      </c>
    </row>
    <row r="802" spans="1:41" s="1414" customFormat="1" ht="30" customHeight="1" x14ac:dyDescent="0.25">
      <c r="A802" s="5630" t="s">
        <v>163</v>
      </c>
      <c r="B802" s="5631" t="s">
        <v>5017</v>
      </c>
      <c r="C802" s="5635" t="s">
        <v>5018</v>
      </c>
      <c r="D802" s="5569">
        <v>418</v>
      </c>
      <c r="E802" s="5768" t="s">
        <v>5020</v>
      </c>
      <c r="F802" s="5579" t="s">
        <v>619</v>
      </c>
      <c r="G802" s="5591">
        <v>1</v>
      </c>
      <c r="H802" s="5591" t="s">
        <v>0</v>
      </c>
      <c r="I802" s="5591">
        <v>1</v>
      </c>
      <c r="J802" s="5650">
        <v>0.25</v>
      </c>
      <c r="K802" s="5661"/>
      <c r="L802" s="5645"/>
      <c r="M802" s="5646"/>
      <c r="N802" s="5646"/>
      <c r="O802" s="5646"/>
      <c r="P802" s="5646"/>
      <c r="Q802" s="5646"/>
      <c r="R802" s="5646"/>
      <c r="S802" s="5646"/>
      <c r="T802" s="5646"/>
      <c r="U802" s="5697"/>
      <c r="V802" s="5647"/>
      <c r="W802" s="5647"/>
      <c r="X802" s="5647"/>
      <c r="Y802" s="5647"/>
      <c r="Z802" s="5647"/>
      <c r="AA802" s="5647"/>
      <c r="AB802" s="5647"/>
      <c r="AC802" s="5647"/>
      <c r="AD802" s="5647"/>
      <c r="AE802" s="5647"/>
      <c r="AF802" s="5647"/>
      <c r="AG802" s="5571" t="s">
        <v>5075</v>
      </c>
      <c r="AH802" s="5571" t="s">
        <v>6523</v>
      </c>
      <c r="AI802" s="5609">
        <v>1</v>
      </c>
      <c r="AJ802" s="5609">
        <v>1</v>
      </c>
      <c r="AK802" s="5785">
        <v>42795</v>
      </c>
      <c r="AL802" s="5785">
        <v>43100</v>
      </c>
      <c r="AM802" s="5744">
        <v>40860000</v>
      </c>
      <c r="AN802" s="5741">
        <v>40860000</v>
      </c>
      <c r="AO802" s="5574" t="s">
        <v>4788</v>
      </c>
    </row>
    <row r="803" spans="1:41" s="1414" customFormat="1" ht="30" customHeight="1" x14ac:dyDescent="0.25">
      <c r="A803" s="5630" t="s">
        <v>163</v>
      </c>
      <c r="B803" s="5631" t="s">
        <v>5017</v>
      </c>
      <c r="C803" s="5635" t="s">
        <v>5018</v>
      </c>
      <c r="D803" s="5569">
        <v>418</v>
      </c>
      <c r="E803" s="5768" t="s">
        <v>5020</v>
      </c>
      <c r="F803" s="5579" t="s">
        <v>619</v>
      </c>
      <c r="G803" s="5591">
        <v>1</v>
      </c>
      <c r="H803" s="5591" t="s">
        <v>0</v>
      </c>
      <c r="I803" s="5591">
        <v>1</v>
      </c>
      <c r="J803" s="5650">
        <v>0.25</v>
      </c>
      <c r="K803" s="5661"/>
      <c r="L803" s="5645"/>
      <c r="M803" s="5646"/>
      <c r="N803" s="5646"/>
      <c r="O803" s="5646"/>
      <c r="P803" s="5646"/>
      <c r="Q803" s="5646"/>
      <c r="R803" s="5646"/>
      <c r="S803" s="5646"/>
      <c r="T803" s="5646"/>
      <c r="U803" s="5697"/>
      <c r="V803" s="5647"/>
      <c r="W803" s="5647"/>
      <c r="X803" s="5647"/>
      <c r="Y803" s="5647"/>
      <c r="Z803" s="5647"/>
      <c r="AA803" s="5647"/>
      <c r="AB803" s="5647"/>
      <c r="AC803" s="5647"/>
      <c r="AD803" s="5647"/>
      <c r="AE803" s="5647"/>
      <c r="AF803" s="5647"/>
      <c r="AG803" s="5571" t="s">
        <v>5079</v>
      </c>
      <c r="AH803" s="5571" t="s">
        <v>6684</v>
      </c>
      <c r="AI803" s="5609">
        <v>1</v>
      </c>
      <c r="AJ803" s="5609">
        <v>1</v>
      </c>
      <c r="AK803" s="5785">
        <v>42768</v>
      </c>
      <c r="AL803" s="5785">
        <v>43100</v>
      </c>
      <c r="AM803" s="5744">
        <v>6820219.96</v>
      </c>
      <c r="AN803" s="5741">
        <v>6820219.96</v>
      </c>
      <c r="AO803" s="5574" t="s">
        <v>4788</v>
      </c>
    </row>
    <row r="804" spans="1:41" s="1414" customFormat="1" ht="30" customHeight="1" x14ac:dyDescent="0.25">
      <c r="A804" s="5630" t="s">
        <v>163</v>
      </c>
      <c r="B804" s="5631" t="s">
        <v>5017</v>
      </c>
      <c r="C804" s="5635" t="s">
        <v>5018</v>
      </c>
      <c r="D804" s="5569">
        <v>418</v>
      </c>
      <c r="E804" s="5768" t="s">
        <v>5020</v>
      </c>
      <c r="F804" s="5579" t="s">
        <v>619</v>
      </c>
      <c r="G804" s="5591">
        <v>1</v>
      </c>
      <c r="H804" s="5591" t="s">
        <v>0</v>
      </c>
      <c r="I804" s="5591">
        <v>1</v>
      </c>
      <c r="J804" s="5650">
        <v>0.25</v>
      </c>
      <c r="K804" s="5661"/>
      <c r="L804" s="5645"/>
      <c r="M804" s="5646"/>
      <c r="N804" s="5646"/>
      <c r="O804" s="5646"/>
      <c r="P804" s="5646"/>
      <c r="Q804" s="5646"/>
      <c r="R804" s="5646"/>
      <c r="S804" s="5646"/>
      <c r="T804" s="5646"/>
      <c r="U804" s="5697"/>
      <c r="V804" s="5647"/>
      <c r="W804" s="5647"/>
      <c r="X804" s="5647"/>
      <c r="Y804" s="5647"/>
      <c r="Z804" s="5647"/>
      <c r="AA804" s="5647"/>
      <c r="AB804" s="5647"/>
      <c r="AC804" s="5647"/>
      <c r="AD804" s="5647"/>
      <c r="AE804" s="5647"/>
      <c r="AF804" s="5647"/>
      <c r="AG804" s="5571" t="s">
        <v>5084</v>
      </c>
      <c r="AH804" s="5571" t="s">
        <v>5085</v>
      </c>
      <c r="AI804" s="5609">
        <v>3</v>
      </c>
      <c r="AJ804" s="5609">
        <v>3</v>
      </c>
      <c r="AK804" s="5785">
        <v>42857</v>
      </c>
      <c r="AL804" s="5785">
        <v>43100</v>
      </c>
      <c r="AM804" s="5744">
        <v>35425000</v>
      </c>
      <c r="AN804" s="5744">
        <v>35425000</v>
      </c>
      <c r="AO804" s="5574" t="s">
        <v>4788</v>
      </c>
    </row>
    <row r="805" spans="1:41" s="1414" customFormat="1" ht="30" customHeight="1" x14ac:dyDescent="0.25">
      <c r="A805" s="5630" t="s">
        <v>163</v>
      </c>
      <c r="B805" s="5631" t="s">
        <v>5017</v>
      </c>
      <c r="C805" s="5635" t="s">
        <v>5018</v>
      </c>
      <c r="D805" s="5569">
        <v>418</v>
      </c>
      <c r="E805" s="5768" t="s">
        <v>5020</v>
      </c>
      <c r="F805" s="5579" t="s">
        <v>619</v>
      </c>
      <c r="G805" s="5591">
        <v>1</v>
      </c>
      <c r="H805" s="5591" t="s">
        <v>0</v>
      </c>
      <c r="I805" s="5591">
        <v>1</v>
      </c>
      <c r="J805" s="5650">
        <v>0.25</v>
      </c>
      <c r="K805" s="5661"/>
      <c r="L805" s="5645"/>
      <c r="M805" s="5646"/>
      <c r="N805" s="5646"/>
      <c r="O805" s="5646"/>
      <c r="P805" s="5646"/>
      <c r="Q805" s="5646"/>
      <c r="R805" s="5646"/>
      <c r="S805" s="5646"/>
      <c r="T805" s="5646"/>
      <c r="U805" s="5697"/>
      <c r="V805" s="5647"/>
      <c r="W805" s="5647"/>
      <c r="X805" s="5647"/>
      <c r="Y805" s="5647"/>
      <c r="Z805" s="5647"/>
      <c r="AA805" s="5647"/>
      <c r="AB805" s="5647"/>
      <c r="AC805" s="5647"/>
      <c r="AD805" s="5647"/>
      <c r="AE805" s="5647"/>
      <c r="AF805" s="5647"/>
      <c r="AG805" s="5571" t="s">
        <v>5090</v>
      </c>
      <c r="AH805" s="5571" t="s">
        <v>5085</v>
      </c>
      <c r="AI805" s="5609">
        <v>3</v>
      </c>
      <c r="AJ805" s="5609">
        <v>3</v>
      </c>
      <c r="AK805" s="5785">
        <v>42857</v>
      </c>
      <c r="AL805" s="5785">
        <v>43100</v>
      </c>
      <c r="AM805" s="5744">
        <v>31250000</v>
      </c>
      <c r="AN805" s="5744">
        <v>31250000</v>
      </c>
      <c r="AO805" s="5574" t="s">
        <v>4788</v>
      </c>
    </row>
    <row r="806" spans="1:41" s="1414" customFormat="1" ht="30" customHeight="1" x14ac:dyDescent="0.25">
      <c r="A806" s="5630" t="s">
        <v>163</v>
      </c>
      <c r="B806" s="5631" t="s">
        <v>5017</v>
      </c>
      <c r="C806" s="5635" t="s">
        <v>5018</v>
      </c>
      <c r="D806" s="5569">
        <v>418</v>
      </c>
      <c r="E806" s="5768" t="s">
        <v>5020</v>
      </c>
      <c r="F806" s="5579" t="s">
        <v>619</v>
      </c>
      <c r="G806" s="5591">
        <v>1</v>
      </c>
      <c r="H806" s="5591" t="s">
        <v>0</v>
      </c>
      <c r="I806" s="5591">
        <v>1</v>
      </c>
      <c r="J806" s="5650">
        <v>0.25</v>
      </c>
      <c r="K806" s="5661"/>
      <c r="L806" s="5645"/>
      <c r="M806" s="5646"/>
      <c r="N806" s="5646"/>
      <c r="O806" s="5646"/>
      <c r="P806" s="5646"/>
      <c r="Q806" s="5646"/>
      <c r="R806" s="5646"/>
      <c r="S806" s="5646"/>
      <c r="T806" s="5646"/>
      <c r="U806" s="5697"/>
      <c r="V806" s="5647"/>
      <c r="W806" s="5647"/>
      <c r="X806" s="5647"/>
      <c r="Y806" s="5647"/>
      <c r="Z806" s="5647"/>
      <c r="AA806" s="5647"/>
      <c r="AB806" s="5647"/>
      <c r="AC806" s="5647"/>
      <c r="AD806" s="5647"/>
      <c r="AE806" s="5647"/>
      <c r="AF806" s="5647"/>
      <c r="AG806" s="5571" t="s">
        <v>6241</v>
      </c>
      <c r="AH806" s="5571" t="s">
        <v>5085</v>
      </c>
      <c r="AI806" s="5609">
        <v>1</v>
      </c>
      <c r="AJ806" s="5609">
        <v>1</v>
      </c>
      <c r="AK806" s="5785">
        <v>42857</v>
      </c>
      <c r="AL806" s="5785">
        <v>43100</v>
      </c>
      <c r="AM806" s="5744">
        <v>8594932</v>
      </c>
      <c r="AN806" s="5744">
        <v>8594932</v>
      </c>
      <c r="AO806" s="5574" t="s">
        <v>4788</v>
      </c>
    </row>
    <row r="807" spans="1:41" s="1414" customFormat="1" ht="30" customHeight="1" x14ac:dyDescent="0.25">
      <c r="A807" s="5630" t="s">
        <v>163</v>
      </c>
      <c r="B807" s="5631" t="s">
        <v>5017</v>
      </c>
      <c r="C807" s="5635" t="s">
        <v>5018</v>
      </c>
      <c r="D807" s="5569">
        <v>418</v>
      </c>
      <c r="E807" s="5768" t="s">
        <v>5020</v>
      </c>
      <c r="F807" s="5579" t="s">
        <v>619</v>
      </c>
      <c r="G807" s="5591">
        <v>1</v>
      </c>
      <c r="H807" s="5591" t="s">
        <v>0</v>
      </c>
      <c r="I807" s="5591">
        <v>1</v>
      </c>
      <c r="J807" s="5650">
        <v>0.25</v>
      </c>
      <c r="K807" s="5661"/>
      <c r="L807" s="5645"/>
      <c r="M807" s="5646"/>
      <c r="N807" s="5646"/>
      <c r="O807" s="5646"/>
      <c r="P807" s="5646"/>
      <c r="Q807" s="5646"/>
      <c r="R807" s="5646"/>
      <c r="S807" s="5646"/>
      <c r="T807" s="5646"/>
      <c r="U807" s="5697"/>
      <c r="V807" s="5647"/>
      <c r="W807" s="5647"/>
      <c r="X807" s="5647"/>
      <c r="Y807" s="5647"/>
      <c r="Z807" s="5647"/>
      <c r="AA807" s="5647"/>
      <c r="AB807" s="5647"/>
      <c r="AC807" s="5647"/>
      <c r="AD807" s="5647"/>
      <c r="AE807" s="5647"/>
      <c r="AF807" s="5647"/>
      <c r="AG807" s="5584" t="s">
        <v>5099</v>
      </c>
      <c r="AH807" s="5571" t="s">
        <v>5100</v>
      </c>
      <c r="AI807" s="5609">
        <v>4</v>
      </c>
      <c r="AJ807" s="5609">
        <v>4</v>
      </c>
      <c r="AK807" s="5785">
        <v>42887</v>
      </c>
      <c r="AL807" s="5785">
        <v>43100</v>
      </c>
      <c r="AM807" s="5744">
        <v>825486630</v>
      </c>
      <c r="AN807" s="5741">
        <v>698681562</v>
      </c>
      <c r="AO807" s="5574" t="s">
        <v>4788</v>
      </c>
    </row>
    <row r="808" spans="1:41" s="1414" customFormat="1" ht="30" customHeight="1" x14ac:dyDescent="0.25">
      <c r="A808" s="5630" t="s">
        <v>163</v>
      </c>
      <c r="B808" s="5631" t="s">
        <v>5017</v>
      </c>
      <c r="C808" s="5635" t="s">
        <v>5018</v>
      </c>
      <c r="D808" s="5569">
        <v>418</v>
      </c>
      <c r="E808" s="5768" t="s">
        <v>5020</v>
      </c>
      <c r="F808" s="5579" t="s">
        <v>619</v>
      </c>
      <c r="G808" s="5591">
        <v>1</v>
      </c>
      <c r="H808" s="5591" t="s">
        <v>0</v>
      </c>
      <c r="I808" s="5591">
        <v>1</v>
      </c>
      <c r="J808" s="5650">
        <v>0.25</v>
      </c>
      <c r="K808" s="5661"/>
      <c r="L808" s="5645"/>
      <c r="M808" s="5646"/>
      <c r="N808" s="5646"/>
      <c r="O808" s="5646"/>
      <c r="P808" s="5646"/>
      <c r="Q808" s="5646"/>
      <c r="R808" s="5646"/>
      <c r="S808" s="5646"/>
      <c r="T808" s="5646"/>
      <c r="U808" s="5697"/>
      <c r="V808" s="5647"/>
      <c r="W808" s="5647"/>
      <c r="X808" s="5647"/>
      <c r="Y808" s="5647"/>
      <c r="Z808" s="5647"/>
      <c r="AA808" s="5647"/>
      <c r="AB808" s="5647"/>
      <c r="AC808" s="5647"/>
      <c r="AD808" s="5647"/>
      <c r="AE808" s="5647"/>
      <c r="AF808" s="5647"/>
      <c r="AG808" s="5584" t="s">
        <v>5099</v>
      </c>
      <c r="AH808" s="5571" t="s">
        <v>5100</v>
      </c>
      <c r="AI808" s="5609">
        <v>4</v>
      </c>
      <c r="AJ808" s="5609">
        <v>4</v>
      </c>
      <c r="AK808" s="5785">
        <v>42887</v>
      </c>
      <c r="AL808" s="5785">
        <v>43100</v>
      </c>
      <c r="AM808" s="5744">
        <v>67522110</v>
      </c>
      <c r="AN808" s="5741">
        <v>67522110</v>
      </c>
      <c r="AO808" s="5574" t="s">
        <v>4788</v>
      </c>
    </row>
    <row r="809" spans="1:41" s="1414" customFormat="1" ht="30" customHeight="1" x14ac:dyDescent="0.25">
      <c r="A809" s="5630" t="s">
        <v>163</v>
      </c>
      <c r="B809" s="5631" t="s">
        <v>5017</v>
      </c>
      <c r="C809" s="5635" t="s">
        <v>5018</v>
      </c>
      <c r="D809" s="5569">
        <v>418</v>
      </c>
      <c r="E809" s="5768" t="s">
        <v>5020</v>
      </c>
      <c r="F809" s="5579" t="s">
        <v>619</v>
      </c>
      <c r="G809" s="5591">
        <v>1</v>
      </c>
      <c r="H809" s="5591" t="s">
        <v>0</v>
      </c>
      <c r="I809" s="5591">
        <v>1</v>
      </c>
      <c r="J809" s="5650">
        <v>0.25</v>
      </c>
      <c r="K809" s="5661"/>
      <c r="L809" s="5645"/>
      <c r="M809" s="5646"/>
      <c r="N809" s="5646"/>
      <c r="O809" s="5646"/>
      <c r="P809" s="5646"/>
      <c r="Q809" s="5646"/>
      <c r="R809" s="5646"/>
      <c r="S809" s="5646"/>
      <c r="T809" s="5646"/>
      <c r="U809" s="5697"/>
      <c r="V809" s="5647"/>
      <c r="W809" s="5647"/>
      <c r="X809" s="5647"/>
      <c r="Y809" s="5647"/>
      <c r="Z809" s="5647"/>
      <c r="AA809" s="5647"/>
      <c r="AB809" s="5647"/>
      <c r="AC809" s="5647"/>
      <c r="AD809" s="5647"/>
      <c r="AE809" s="5647"/>
      <c r="AF809" s="5647"/>
      <c r="AG809" s="5584" t="s">
        <v>5108</v>
      </c>
      <c r="AH809" s="5571" t="s">
        <v>5109</v>
      </c>
      <c r="AI809" s="5609">
        <v>22</v>
      </c>
      <c r="AJ809" s="5609">
        <v>22</v>
      </c>
      <c r="AK809" s="5785">
        <v>42887</v>
      </c>
      <c r="AL809" s="5785">
        <v>43100</v>
      </c>
      <c r="AM809" s="5744">
        <v>840504347</v>
      </c>
      <c r="AN809" s="5741">
        <v>601424530</v>
      </c>
      <c r="AO809" s="5574" t="s">
        <v>4788</v>
      </c>
    </row>
    <row r="810" spans="1:41" s="1414" customFormat="1" ht="30" customHeight="1" x14ac:dyDescent="0.25">
      <c r="A810" s="5630" t="s">
        <v>163</v>
      </c>
      <c r="B810" s="5631" t="s">
        <v>5017</v>
      </c>
      <c r="C810" s="5635" t="s">
        <v>5018</v>
      </c>
      <c r="D810" s="5569">
        <v>418</v>
      </c>
      <c r="E810" s="5768" t="s">
        <v>5020</v>
      </c>
      <c r="F810" s="5579" t="s">
        <v>619</v>
      </c>
      <c r="G810" s="5591">
        <v>1</v>
      </c>
      <c r="H810" s="5591" t="s">
        <v>0</v>
      </c>
      <c r="I810" s="5591">
        <v>1</v>
      </c>
      <c r="J810" s="5650">
        <v>0.25</v>
      </c>
      <c r="K810" s="5661"/>
      <c r="L810" s="5645"/>
      <c r="M810" s="5646"/>
      <c r="N810" s="5646"/>
      <c r="O810" s="5646"/>
      <c r="P810" s="5646"/>
      <c r="Q810" s="5646"/>
      <c r="R810" s="5646"/>
      <c r="S810" s="5646"/>
      <c r="T810" s="5646"/>
      <c r="U810" s="5697"/>
      <c r="V810" s="5647"/>
      <c r="W810" s="5647"/>
      <c r="X810" s="5647"/>
      <c r="Y810" s="5647"/>
      <c r="Z810" s="5647"/>
      <c r="AA810" s="5647"/>
      <c r="AB810" s="5647"/>
      <c r="AC810" s="5647"/>
      <c r="AD810" s="5647"/>
      <c r="AE810" s="5647"/>
      <c r="AF810" s="5647"/>
      <c r="AG810" s="5584"/>
      <c r="AH810" s="5571"/>
      <c r="AI810" s="5609"/>
      <c r="AJ810" s="5609"/>
      <c r="AK810" s="5785"/>
      <c r="AL810" s="5785"/>
      <c r="AM810" s="5744">
        <v>412312854</v>
      </c>
      <c r="AN810" s="5741">
        <v>0</v>
      </c>
      <c r="AO810" s="5574" t="s">
        <v>4788</v>
      </c>
    </row>
    <row r="811" spans="1:41" s="1414" customFormat="1" ht="30" customHeight="1" x14ac:dyDescent="0.25">
      <c r="A811" s="5630" t="s">
        <v>163</v>
      </c>
      <c r="B811" s="5631" t="s">
        <v>5017</v>
      </c>
      <c r="C811" s="5635" t="s">
        <v>5018</v>
      </c>
      <c r="D811" s="5569">
        <v>418</v>
      </c>
      <c r="E811" s="5768" t="s">
        <v>5020</v>
      </c>
      <c r="F811" s="5579" t="s">
        <v>619</v>
      </c>
      <c r="G811" s="5591">
        <v>1</v>
      </c>
      <c r="H811" s="5591" t="s">
        <v>0</v>
      </c>
      <c r="I811" s="5591">
        <v>1</v>
      </c>
      <c r="J811" s="5650">
        <v>0.25</v>
      </c>
      <c r="K811" s="5661"/>
      <c r="L811" s="5645"/>
      <c r="M811" s="5646"/>
      <c r="N811" s="5646"/>
      <c r="O811" s="5646"/>
      <c r="P811" s="5646"/>
      <c r="Q811" s="5646"/>
      <c r="R811" s="5646"/>
      <c r="S811" s="5646"/>
      <c r="T811" s="5646"/>
      <c r="U811" s="5697"/>
      <c r="V811" s="5647"/>
      <c r="W811" s="5647"/>
      <c r="X811" s="5647"/>
      <c r="Y811" s="5647"/>
      <c r="Z811" s="5647"/>
      <c r="AA811" s="5647"/>
      <c r="AB811" s="5647"/>
      <c r="AC811" s="5647"/>
      <c r="AD811" s="5647"/>
      <c r="AE811" s="5647"/>
      <c r="AF811" s="5647"/>
      <c r="AG811" s="5584"/>
      <c r="AH811" s="5571"/>
      <c r="AI811" s="5609"/>
      <c r="AJ811" s="5609"/>
      <c r="AK811" s="5785"/>
      <c r="AL811" s="5785"/>
      <c r="AM811" s="5744">
        <v>48607329</v>
      </c>
      <c r="AN811" s="5744">
        <v>0</v>
      </c>
      <c r="AO811" s="5574" t="s">
        <v>4788</v>
      </c>
    </row>
    <row r="812" spans="1:41" s="1414" customFormat="1" ht="30" customHeight="1" x14ac:dyDescent="0.25">
      <c r="A812" s="5630" t="s">
        <v>163</v>
      </c>
      <c r="B812" s="5631" t="s">
        <v>5017</v>
      </c>
      <c r="C812" s="5635" t="s">
        <v>5018</v>
      </c>
      <c r="D812" s="5569">
        <v>418</v>
      </c>
      <c r="E812" s="5768" t="s">
        <v>5020</v>
      </c>
      <c r="F812" s="5579" t="s">
        <v>619</v>
      </c>
      <c r="G812" s="5591">
        <v>1</v>
      </c>
      <c r="H812" s="5591" t="s">
        <v>0</v>
      </c>
      <c r="I812" s="5591">
        <v>1</v>
      </c>
      <c r="J812" s="5650">
        <v>0.25</v>
      </c>
      <c r="K812" s="5661"/>
      <c r="L812" s="5645"/>
      <c r="M812" s="5646"/>
      <c r="N812" s="5646"/>
      <c r="O812" s="5646"/>
      <c r="P812" s="5646"/>
      <c r="Q812" s="5646"/>
      <c r="R812" s="5646"/>
      <c r="S812" s="5646"/>
      <c r="T812" s="5646"/>
      <c r="U812" s="5697"/>
      <c r="V812" s="5647"/>
      <c r="W812" s="5647"/>
      <c r="X812" s="5647"/>
      <c r="Y812" s="5647"/>
      <c r="Z812" s="5647"/>
      <c r="AA812" s="5647"/>
      <c r="AB812" s="5647"/>
      <c r="AC812" s="5647"/>
      <c r="AD812" s="5647"/>
      <c r="AE812" s="5647"/>
      <c r="AF812" s="5647"/>
      <c r="AG812" s="5584" t="s">
        <v>5118</v>
      </c>
      <c r="AH812" s="5571" t="s">
        <v>5109</v>
      </c>
      <c r="AI812" s="5609">
        <v>20</v>
      </c>
      <c r="AJ812" s="5609">
        <v>20</v>
      </c>
      <c r="AK812" s="5785">
        <v>43009</v>
      </c>
      <c r="AL812" s="5785">
        <v>43070</v>
      </c>
      <c r="AM812" s="5744">
        <v>19824640</v>
      </c>
      <c r="AN812" s="5741">
        <v>19824640</v>
      </c>
      <c r="AO812" s="5574" t="s">
        <v>4788</v>
      </c>
    </row>
    <row r="813" spans="1:41" s="1414" customFormat="1" ht="30" customHeight="1" x14ac:dyDescent="0.25">
      <c r="A813" s="5630" t="s">
        <v>163</v>
      </c>
      <c r="B813" s="5631" t="s">
        <v>5017</v>
      </c>
      <c r="C813" s="5635" t="s">
        <v>5018</v>
      </c>
      <c r="D813" s="5569">
        <v>418</v>
      </c>
      <c r="E813" s="5768" t="s">
        <v>5020</v>
      </c>
      <c r="F813" s="5579" t="s">
        <v>619</v>
      </c>
      <c r="G813" s="5591">
        <v>1</v>
      </c>
      <c r="H813" s="5591" t="s">
        <v>0</v>
      </c>
      <c r="I813" s="5591">
        <v>1</v>
      </c>
      <c r="J813" s="5650">
        <v>0.25</v>
      </c>
      <c r="K813" s="5661"/>
      <c r="L813" s="5645"/>
      <c r="M813" s="5646"/>
      <c r="N813" s="5646"/>
      <c r="O813" s="5646"/>
      <c r="P813" s="5646"/>
      <c r="Q813" s="5646"/>
      <c r="R813" s="5646"/>
      <c r="S813" s="5646"/>
      <c r="T813" s="5646"/>
      <c r="U813" s="5697"/>
      <c r="V813" s="5647"/>
      <c r="W813" s="5647"/>
      <c r="X813" s="5647"/>
      <c r="Y813" s="5647"/>
      <c r="Z813" s="5647"/>
      <c r="AA813" s="5647"/>
      <c r="AB813" s="5647"/>
      <c r="AC813" s="5647"/>
      <c r="AD813" s="5647"/>
      <c r="AE813" s="5647"/>
      <c r="AF813" s="5647"/>
      <c r="AG813" s="5584" t="s">
        <v>6242</v>
      </c>
      <c r="AH813" s="5571" t="s">
        <v>6532</v>
      </c>
      <c r="AI813" s="5609">
        <v>6</v>
      </c>
      <c r="AJ813" s="5609">
        <v>6</v>
      </c>
      <c r="AK813" s="5785">
        <v>42887</v>
      </c>
      <c r="AL813" s="5785">
        <v>43100</v>
      </c>
      <c r="AM813" s="5744">
        <v>3189200</v>
      </c>
      <c r="AN813" s="5741">
        <v>3189200</v>
      </c>
      <c r="AO813" s="5574" t="s">
        <v>4788</v>
      </c>
    </row>
    <row r="814" spans="1:41" s="1414" customFormat="1" ht="30" customHeight="1" x14ac:dyDescent="0.25">
      <c r="A814" s="5630" t="s">
        <v>163</v>
      </c>
      <c r="B814" s="5631" t="s">
        <v>5017</v>
      </c>
      <c r="C814" s="5635" t="s">
        <v>5018</v>
      </c>
      <c r="D814" s="5569">
        <v>418</v>
      </c>
      <c r="E814" s="5768" t="s">
        <v>5020</v>
      </c>
      <c r="F814" s="5579" t="s">
        <v>619</v>
      </c>
      <c r="G814" s="5591">
        <v>1</v>
      </c>
      <c r="H814" s="5591" t="s">
        <v>0</v>
      </c>
      <c r="I814" s="5591">
        <v>1</v>
      </c>
      <c r="J814" s="5650">
        <v>0.25</v>
      </c>
      <c r="K814" s="5661"/>
      <c r="L814" s="5645"/>
      <c r="M814" s="5646"/>
      <c r="N814" s="5646"/>
      <c r="O814" s="5646"/>
      <c r="P814" s="5646"/>
      <c r="Q814" s="5646"/>
      <c r="R814" s="5646"/>
      <c r="S814" s="5646"/>
      <c r="T814" s="5646"/>
      <c r="U814" s="5697"/>
      <c r="V814" s="5647"/>
      <c r="W814" s="5647"/>
      <c r="X814" s="5647"/>
      <c r="Y814" s="5647"/>
      <c r="Z814" s="5647"/>
      <c r="AA814" s="5647"/>
      <c r="AB814" s="5647"/>
      <c r="AC814" s="5647"/>
      <c r="AD814" s="5647"/>
      <c r="AE814" s="5647"/>
      <c r="AF814" s="5647"/>
      <c r="AG814" s="5571" t="s">
        <v>5127</v>
      </c>
      <c r="AH814" s="5571" t="s">
        <v>6243</v>
      </c>
      <c r="AI814" s="5609">
        <v>100</v>
      </c>
      <c r="AJ814" s="5609">
        <v>100</v>
      </c>
      <c r="AK814" s="5785">
        <v>42856</v>
      </c>
      <c r="AL814" s="5785">
        <v>43100</v>
      </c>
      <c r="AM814" s="5744">
        <v>527549208</v>
      </c>
      <c r="AN814" s="5741">
        <v>327549208</v>
      </c>
      <c r="AO814" s="5574" t="s">
        <v>4788</v>
      </c>
    </row>
    <row r="815" spans="1:41" s="1414" customFormat="1" ht="30" customHeight="1" x14ac:dyDescent="0.25">
      <c r="A815" s="5630" t="s">
        <v>163</v>
      </c>
      <c r="B815" s="5631" t="s">
        <v>5017</v>
      </c>
      <c r="C815" s="5635" t="s">
        <v>5018</v>
      </c>
      <c r="D815" s="5569">
        <v>418</v>
      </c>
      <c r="E815" s="5768" t="s">
        <v>5020</v>
      </c>
      <c r="F815" s="5579" t="s">
        <v>619</v>
      </c>
      <c r="G815" s="5591">
        <v>1</v>
      </c>
      <c r="H815" s="5591" t="s">
        <v>0</v>
      </c>
      <c r="I815" s="5591">
        <v>1</v>
      </c>
      <c r="J815" s="5650">
        <v>0.25</v>
      </c>
      <c r="K815" s="5661"/>
      <c r="L815" s="5645"/>
      <c r="M815" s="5646"/>
      <c r="N815" s="5646"/>
      <c r="O815" s="5646"/>
      <c r="P815" s="5646"/>
      <c r="Q815" s="5646"/>
      <c r="R815" s="5646"/>
      <c r="S815" s="5646"/>
      <c r="T815" s="5646"/>
      <c r="U815" s="5697"/>
      <c r="V815" s="5647"/>
      <c r="W815" s="5647"/>
      <c r="X815" s="5647"/>
      <c r="Y815" s="5647"/>
      <c r="Z815" s="5647"/>
      <c r="AA815" s="5647"/>
      <c r="AB815" s="5647"/>
      <c r="AC815" s="5647"/>
      <c r="AD815" s="5647"/>
      <c r="AE815" s="5647"/>
      <c r="AF815" s="5647"/>
      <c r="AG815" s="5571" t="s">
        <v>5133</v>
      </c>
      <c r="AH815" s="5571" t="s">
        <v>6533</v>
      </c>
      <c r="AI815" s="5609">
        <v>1</v>
      </c>
      <c r="AJ815" s="5609">
        <v>1</v>
      </c>
      <c r="AK815" s="5785">
        <v>43005</v>
      </c>
      <c r="AL815" s="5785">
        <v>43066</v>
      </c>
      <c r="AM815" s="5744">
        <v>25100000</v>
      </c>
      <c r="AN815" s="5741">
        <v>25100000</v>
      </c>
      <c r="AO815" s="5574" t="s">
        <v>4788</v>
      </c>
    </row>
    <row r="816" spans="1:41" s="1414" customFormat="1" ht="30" customHeight="1" x14ac:dyDescent="0.25">
      <c r="A816" s="5630" t="s">
        <v>163</v>
      </c>
      <c r="B816" s="5631" t="s">
        <v>5017</v>
      </c>
      <c r="C816" s="5635" t="s">
        <v>5018</v>
      </c>
      <c r="D816" s="5569">
        <v>418</v>
      </c>
      <c r="E816" s="5768" t="s">
        <v>5020</v>
      </c>
      <c r="F816" s="5579" t="s">
        <v>619</v>
      </c>
      <c r="G816" s="5591">
        <v>1</v>
      </c>
      <c r="H816" s="5591" t="s">
        <v>0</v>
      </c>
      <c r="I816" s="5591">
        <v>1</v>
      </c>
      <c r="J816" s="5650">
        <v>0.25</v>
      </c>
      <c r="K816" s="5661"/>
      <c r="L816" s="5645"/>
      <c r="M816" s="5646"/>
      <c r="N816" s="5646"/>
      <c r="O816" s="5646"/>
      <c r="P816" s="5646"/>
      <c r="Q816" s="5646"/>
      <c r="R816" s="5646"/>
      <c r="S816" s="5646"/>
      <c r="T816" s="5646"/>
      <c r="U816" s="5697"/>
      <c r="V816" s="5647"/>
      <c r="W816" s="5647"/>
      <c r="X816" s="5647"/>
      <c r="Y816" s="5647"/>
      <c r="Z816" s="5647"/>
      <c r="AA816" s="5647"/>
      <c r="AB816" s="5647"/>
      <c r="AC816" s="5647"/>
      <c r="AD816" s="5647"/>
      <c r="AE816" s="5647"/>
      <c r="AF816" s="5647"/>
      <c r="AG816" s="5571" t="s">
        <v>5138</v>
      </c>
      <c r="AH816" s="5571" t="s">
        <v>6685</v>
      </c>
      <c r="AI816" s="5609">
        <v>1</v>
      </c>
      <c r="AJ816" s="5609">
        <v>1</v>
      </c>
      <c r="AK816" s="5785">
        <v>43010</v>
      </c>
      <c r="AL816" s="5785">
        <v>43071</v>
      </c>
      <c r="AM816" s="5744">
        <v>12351906</v>
      </c>
      <c r="AN816" s="5741">
        <v>12351903</v>
      </c>
      <c r="AO816" s="5574" t="s">
        <v>4788</v>
      </c>
    </row>
    <row r="817" spans="1:41" s="1414" customFormat="1" ht="30" customHeight="1" x14ac:dyDescent="0.25">
      <c r="A817" s="5630" t="s">
        <v>163</v>
      </c>
      <c r="B817" s="5631" t="s">
        <v>5017</v>
      </c>
      <c r="C817" s="5635" t="s">
        <v>5018</v>
      </c>
      <c r="D817" s="5569">
        <v>418</v>
      </c>
      <c r="E817" s="5768" t="s">
        <v>5020</v>
      </c>
      <c r="F817" s="5579" t="s">
        <v>619</v>
      </c>
      <c r="G817" s="5591">
        <v>1</v>
      </c>
      <c r="H817" s="5591" t="s">
        <v>0</v>
      </c>
      <c r="I817" s="5591">
        <v>1</v>
      </c>
      <c r="J817" s="5650">
        <v>0.25</v>
      </c>
      <c r="K817" s="5661"/>
      <c r="L817" s="5645"/>
      <c r="M817" s="5646"/>
      <c r="N817" s="5646"/>
      <c r="O817" s="5646"/>
      <c r="P817" s="5646"/>
      <c r="Q817" s="5646"/>
      <c r="R817" s="5646"/>
      <c r="S817" s="5646"/>
      <c r="T817" s="5646"/>
      <c r="U817" s="5697"/>
      <c r="V817" s="5647"/>
      <c r="W817" s="5647"/>
      <c r="X817" s="5647"/>
      <c r="Y817" s="5647"/>
      <c r="Z817" s="5647"/>
      <c r="AA817" s="5647"/>
      <c r="AB817" s="5647"/>
      <c r="AC817" s="5647"/>
      <c r="AD817" s="5647"/>
      <c r="AE817" s="5647"/>
      <c r="AF817" s="5647"/>
      <c r="AG817" s="5571" t="s">
        <v>5145</v>
      </c>
      <c r="AH817" s="5571" t="s">
        <v>6534</v>
      </c>
      <c r="AI817" s="5609">
        <v>20</v>
      </c>
      <c r="AJ817" s="5609">
        <v>20</v>
      </c>
      <c r="AK817" s="5785">
        <v>43012</v>
      </c>
      <c r="AL817" s="5785">
        <v>43012</v>
      </c>
      <c r="AM817" s="5744">
        <v>72963000</v>
      </c>
      <c r="AN817" s="5741">
        <v>72963000</v>
      </c>
      <c r="AO817" s="5574" t="s">
        <v>4788</v>
      </c>
    </row>
    <row r="818" spans="1:41" s="1414" customFormat="1" ht="30" customHeight="1" x14ac:dyDescent="0.25">
      <c r="A818" s="5630" t="s">
        <v>163</v>
      </c>
      <c r="B818" s="5631" t="s">
        <v>5017</v>
      </c>
      <c r="C818" s="5635" t="s">
        <v>5018</v>
      </c>
      <c r="D818" s="5569">
        <v>418</v>
      </c>
      <c r="E818" s="5768" t="s">
        <v>5020</v>
      </c>
      <c r="F818" s="5579" t="s">
        <v>619</v>
      </c>
      <c r="G818" s="5591">
        <v>1</v>
      </c>
      <c r="H818" s="5591" t="s">
        <v>0</v>
      </c>
      <c r="I818" s="5591">
        <v>1</v>
      </c>
      <c r="J818" s="5650">
        <v>0.25</v>
      </c>
      <c r="K818" s="5661"/>
      <c r="L818" s="5645"/>
      <c r="M818" s="5646"/>
      <c r="N818" s="5646"/>
      <c r="O818" s="5646"/>
      <c r="P818" s="5646"/>
      <c r="Q818" s="5646"/>
      <c r="R818" s="5646"/>
      <c r="S818" s="5646"/>
      <c r="T818" s="5646"/>
      <c r="U818" s="5697"/>
      <c r="V818" s="5647"/>
      <c r="W818" s="5647"/>
      <c r="X818" s="5647"/>
      <c r="Y818" s="5647"/>
      <c r="Z818" s="5647"/>
      <c r="AA818" s="5647"/>
      <c r="AB818" s="5647"/>
      <c r="AC818" s="5647"/>
      <c r="AD818" s="5647"/>
      <c r="AE818" s="5647"/>
      <c r="AF818" s="5647"/>
      <c r="AG818" s="5573" t="s">
        <v>5151</v>
      </c>
      <c r="AH818" s="5571" t="s">
        <v>6535</v>
      </c>
      <c r="AI818" s="5609">
        <v>1</v>
      </c>
      <c r="AJ818" s="5609">
        <v>1</v>
      </c>
      <c r="AK818" s="5785">
        <v>43005</v>
      </c>
      <c r="AL818" s="5785">
        <v>43035</v>
      </c>
      <c r="AM818" s="5744">
        <v>78000000</v>
      </c>
      <c r="AN818" s="5741">
        <v>78000000</v>
      </c>
      <c r="AO818" s="5574" t="s">
        <v>4788</v>
      </c>
    </row>
    <row r="819" spans="1:41" s="1414" customFormat="1" ht="30" customHeight="1" x14ac:dyDescent="0.25">
      <c r="A819" s="5630" t="s">
        <v>163</v>
      </c>
      <c r="B819" s="5631" t="s">
        <v>5017</v>
      </c>
      <c r="C819" s="5635" t="s">
        <v>5018</v>
      </c>
      <c r="D819" s="5569">
        <v>418</v>
      </c>
      <c r="E819" s="5768" t="s">
        <v>5020</v>
      </c>
      <c r="F819" s="5579" t="s">
        <v>619</v>
      </c>
      <c r="G819" s="5591">
        <v>1</v>
      </c>
      <c r="H819" s="5591" t="s">
        <v>0</v>
      </c>
      <c r="I819" s="5591">
        <v>1</v>
      </c>
      <c r="J819" s="5650">
        <v>0.25</v>
      </c>
      <c r="K819" s="5661"/>
      <c r="L819" s="5645"/>
      <c r="M819" s="5646"/>
      <c r="N819" s="5646"/>
      <c r="O819" s="5646"/>
      <c r="P819" s="5646"/>
      <c r="Q819" s="5646"/>
      <c r="R819" s="5646"/>
      <c r="S819" s="5646"/>
      <c r="T819" s="5646"/>
      <c r="U819" s="5697"/>
      <c r="V819" s="5647"/>
      <c r="W819" s="5647"/>
      <c r="X819" s="5647"/>
      <c r="Y819" s="5647"/>
      <c r="Z819" s="5647"/>
      <c r="AA819" s="5647"/>
      <c r="AB819" s="5647"/>
      <c r="AC819" s="5647"/>
      <c r="AD819" s="5647"/>
      <c r="AE819" s="5647"/>
      <c r="AF819" s="5647"/>
      <c r="AG819" s="5573" t="s">
        <v>5157</v>
      </c>
      <c r="AH819" s="5571" t="s">
        <v>6686</v>
      </c>
      <c r="AI819" s="5609">
        <v>2</v>
      </c>
      <c r="AJ819" s="5609">
        <v>2</v>
      </c>
      <c r="AK819" s="5785">
        <v>42979</v>
      </c>
      <c r="AL819" s="5785">
        <v>43040</v>
      </c>
      <c r="AM819" s="5744">
        <v>17356150</v>
      </c>
      <c r="AN819" s="5741">
        <v>17356150</v>
      </c>
      <c r="AO819" s="5574" t="s">
        <v>4788</v>
      </c>
    </row>
    <row r="820" spans="1:41" s="1414" customFormat="1" ht="30" customHeight="1" x14ac:dyDescent="0.25">
      <c r="A820" s="5630" t="s">
        <v>163</v>
      </c>
      <c r="B820" s="5631" t="s">
        <v>5017</v>
      </c>
      <c r="C820" s="5635" t="s">
        <v>5018</v>
      </c>
      <c r="D820" s="5569">
        <v>418</v>
      </c>
      <c r="E820" s="5768" t="s">
        <v>5020</v>
      </c>
      <c r="F820" s="5579" t="s">
        <v>619</v>
      </c>
      <c r="G820" s="5591">
        <v>1</v>
      </c>
      <c r="H820" s="5591" t="s">
        <v>0</v>
      </c>
      <c r="I820" s="5591">
        <v>1</v>
      </c>
      <c r="J820" s="5650">
        <v>0.25</v>
      </c>
      <c r="K820" s="5661"/>
      <c r="L820" s="5645"/>
      <c r="M820" s="5646"/>
      <c r="N820" s="5646"/>
      <c r="O820" s="5646"/>
      <c r="P820" s="5646"/>
      <c r="Q820" s="5646"/>
      <c r="R820" s="5646"/>
      <c r="S820" s="5646"/>
      <c r="T820" s="5646"/>
      <c r="U820" s="5697"/>
      <c r="V820" s="5647"/>
      <c r="W820" s="5647"/>
      <c r="X820" s="5647"/>
      <c r="Y820" s="5647"/>
      <c r="Z820" s="5647"/>
      <c r="AA820" s="5647"/>
      <c r="AB820" s="5647"/>
      <c r="AC820" s="5647"/>
      <c r="AD820" s="5647"/>
      <c r="AE820" s="5647"/>
      <c r="AF820" s="5647"/>
      <c r="AG820" s="5571" t="s">
        <v>5162</v>
      </c>
      <c r="AH820" s="5571" t="s">
        <v>6687</v>
      </c>
      <c r="AI820" s="5609">
        <v>218</v>
      </c>
      <c r="AJ820" s="5609">
        <v>218</v>
      </c>
      <c r="AK820" s="5785">
        <v>43009</v>
      </c>
      <c r="AL820" s="5785">
        <v>43070</v>
      </c>
      <c r="AM820" s="5744">
        <v>52155000</v>
      </c>
      <c r="AN820" s="5741">
        <v>52155000</v>
      </c>
      <c r="AO820" s="5574" t="s">
        <v>4788</v>
      </c>
    </row>
    <row r="821" spans="1:41" s="1414" customFormat="1" ht="30" customHeight="1" x14ac:dyDescent="0.25">
      <c r="A821" s="5630" t="s">
        <v>163</v>
      </c>
      <c r="B821" s="5631" t="s">
        <v>5017</v>
      </c>
      <c r="C821" s="5635" t="s">
        <v>5018</v>
      </c>
      <c r="D821" s="5569">
        <v>419</v>
      </c>
      <c r="E821" s="5768" t="s">
        <v>5166</v>
      </c>
      <c r="F821" s="5579" t="s">
        <v>5167</v>
      </c>
      <c r="G821" s="5591">
        <v>0</v>
      </c>
      <c r="H821" s="5591" t="s">
        <v>0</v>
      </c>
      <c r="I821" s="5591">
        <v>1</v>
      </c>
      <c r="J821" s="5650">
        <v>0.5</v>
      </c>
      <c r="K821" s="5661"/>
      <c r="L821" s="5645"/>
      <c r="M821" s="5646"/>
      <c r="N821" s="5646"/>
      <c r="O821" s="5646"/>
      <c r="P821" s="5646"/>
      <c r="Q821" s="5646"/>
      <c r="R821" s="5646"/>
      <c r="S821" s="5646"/>
      <c r="T821" s="5646"/>
      <c r="U821" s="5697">
        <f t="shared" si="196"/>
        <v>0</v>
      </c>
      <c r="V821" s="5647"/>
      <c r="W821" s="5647"/>
      <c r="X821" s="5647"/>
      <c r="Y821" s="5647"/>
      <c r="Z821" s="5647"/>
      <c r="AA821" s="5647"/>
      <c r="AB821" s="5647"/>
      <c r="AC821" s="5647"/>
      <c r="AD821" s="5647"/>
      <c r="AE821" s="5647"/>
      <c r="AF821" s="5647"/>
      <c r="AG821" s="5571"/>
      <c r="AH821" s="5570"/>
      <c r="AI821" s="5609"/>
      <c r="AJ821" s="5609"/>
      <c r="AK821" s="5785"/>
      <c r="AL821" s="5785"/>
      <c r="AM821" s="5744">
        <v>0</v>
      </c>
      <c r="AN821" s="5744">
        <v>0</v>
      </c>
      <c r="AO821" s="5574" t="s">
        <v>4788</v>
      </c>
    </row>
    <row r="822" spans="1:41" s="1414" customFormat="1" ht="30" customHeight="1" x14ac:dyDescent="0.25">
      <c r="A822" s="5630" t="s">
        <v>163</v>
      </c>
      <c r="B822" s="5631" t="s">
        <v>5017</v>
      </c>
      <c r="C822" s="5635" t="s">
        <v>5018</v>
      </c>
      <c r="D822" s="5569">
        <v>420</v>
      </c>
      <c r="E822" s="5768" t="s">
        <v>5168</v>
      </c>
      <c r="F822" s="5579" t="s">
        <v>5169</v>
      </c>
      <c r="G822" s="5591">
        <v>0</v>
      </c>
      <c r="H822" s="5591" t="s">
        <v>0</v>
      </c>
      <c r="I822" s="5591">
        <v>1</v>
      </c>
      <c r="J822" s="5650">
        <v>0.33</v>
      </c>
      <c r="K822" s="5661"/>
      <c r="L822" s="5645">
        <f>+M822+N822+O822+P822+Q822+R822+S822+T822</f>
        <v>0</v>
      </c>
      <c r="M822" s="5647"/>
      <c r="N822" s="5646"/>
      <c r="O822" s="5646"/>
      <c r="P822" s="5646"/>
      <c r="Q822" s="5646"/>
      <c r="R822" s="5646"/>
      <c r="S822" s="5646"/>
      <c r="T822" s="5646"/>
      <c r="U822" s="5697">
        <f t="shared" si="196"/>
        <v>0</v>
      </c>
      <c r="V822" s="5647"/>
      <c r="W822" s="5647"/>
      <c r="X822" s="5647"/>
      <c r="Y822" s="5647"/>
      <c r="Z822" s="5647"/>
      <c r="AA822" s="5647"/>
      <c r="AB822" s="5647"/>
      <c r="AC822" s="5647"/>
      <c r="AD822" s="5647"/>
      <c r="AE822" s="5647"/>
      <c r="AF822" s="5647"/>
      <c r="AG822" s="5571" t="s">
        <v>5171</v>
      </c>
      <c r="AH822" s="5571" t="s">
        <v>5172</v>
      </c>
      <c r="AI822" s="5609">
        <v>1</v>
      </c>
      <c r="AJ822" s="5609">
        <v>1</v>
      </c>
      <c r="AK822" s="5785">
        <v>42887</v>
      </c>
      <c r="AL822" s="5785">
        <v>43100</v>
      </c>
      <c r="AM822" s="5744">
        <v>0</v>
      </c>
      <c r="AN822" s="5741">
        <v>0</v>
      </c>
      <c r="AO822" s="5574" t="s">
        <v>4788</v>
      </c>
    </row>
    <row r="823" spans="1:41" s="1414" customFormat="1" ht="30" customHeight="1" x14ac:dyDescent="0.25">
      <c r="A823" s="5630" t="s">
        <v>163</v>
      </c>
      <c r="B823" s="5631" t="s">
        <v>5017</v>
      </c>
      <c r="C823" s="5635" t="s">
        <v>5018</v>
      </c>
      <c r="D823" s="5569">
        <v>421</v>
      </c>
      <c r="E823" s="5768" t="s">
        <v>6536</v>
      </c>
      <c r="F823" s="5579" t="s">
        <v>5169</v>
      </c>
      <c r="G823" s="5591">
        <v>0</v>
      </c>
      <c r="H823" s="5591" t="s">
        <v>0</v>
      </c>
      <c r="I823" s="5591">
        <v>1</v>
      </c>
      <c r="J823" s="5650">
        <v>0.33</v>
      </c>
      <c r="K823" s="5661"/>
      <c r="L823" s="5645"/>
      <c r="M823" s="5647"/>
      <c r="N823" s="5646"/>
      <c r="O823" s="5646"/>
      <c r="P823" s="5646"/>
      <c r="Q823" s="5646"/>
      <c r="R823" s="5646"/>
      <c r="S823" s="5646"/>
      <c r="T823" s="5646"/>
      <c r="U823" s="5697"/>
      <c r="V823" s="5647"/>
      <c r="W823" s="5647"/>
      <c r="X823" s="5647"/>
      <c r="Y823" s="5647"/>
      <c r="Z823" s="5647"/>
      <c r="AA823" s="5647"/>
      <c r="AB823" s="5647"/>
      <c r="AC823" s="5647"/>
      <c r="AD823" s="5647"/>
      <c r="AE823" s="5647"/>
      <c r="AF823" s="5647"/>
      <c r="AG823" s="5571"/>
      <c r="AH823" s="5571"/>
      <c r="AI823" s="5609"/>
      <c r="AJ823" s="5609"/>
      <c r="AK823" s="5785"/>
      <c r="AL823" s="5785"/>
      <c r="AM823" s="5744">
        <v>0</v>
      </c>
      <c r="AN823" s="5744">
        <v>0</v>
      </c>
      <c r="AO823" s="5574" t="s">
        <v>4788</v>
      </c>
    </row>
    <row r="824" spans="1:41" s="1414" customFormat="1" ht="30" customHeight="1" x14ac:dyDescent="0.25">
      <c r="A824" s="5630" t="s">
        <v>163</v>
      </c>
      <c r="B824" s="5631" t="s">
        <v>5017</v>
      </c>
      <c r="C824" s="5635" t="s">
        <v>5018</v>
      </c>
      <c r="D824" s="5569">
        <v>422</v>
      </c>
      <c r="E824" s="5768" t="s">
        <v>5177</v>
      </c>
      <c r="F824" s="5579" t="s">
        <v>5178</v>
      </c>
      <c r="G824" s="5591">
        <v>75</v>
      </c>
      <c r="H824" s="5591" t="s">
        <v>0</v>
      </c>
      <c r="I824" s="5591">
        <v>30</v>
      </c>
      <c r="J824" s="5650">
        <v>8</v>
      </c>
      <c r="K824" s="5661"/>
      <c r="L824" s="5645">
        <f>+M824+N824+O824+P824+Q824+R824+S824+T824</f>
        <v>50425943</v>
      </c>
      <c r="M824" s="5646">
        <v>50425943</v>
      </c>
      <c r="N824" s="5646"/>
      <c r="O824" s="5646"/>
      <c r="P824" s="5646"/>
      <c r="Q824" s="5646"/>
      <c r="R824" s="5646"/>
      <c r="S824" s="5646"/>
      <c r="T824" s="5646"/>
      <c r="U824" s="5697">
        <f t="shared" si="196"/>
        <v>49641143</v>
      </c>
      <c r="V824" s="5701">
        <v>49641143</v>
      </c>
      <c r="W824" s="5701"/>
      <c r="X824" s="5701"/>
      <c r="Y824" s="5701"/>
      <c r="Z824" s="5701"/>
      <c r="AA824" s="5701"/>
      <c r="AB824" s="5701"/>
      <c r="AC824" s="5701"/>
      <c r="AD824" s="5647"/>
      <c r="AE824" s="5647"/>
      <c r="AF824" s="5647"/>
      <c r="AG824" s="5571" t="s">
        <v>6246</v>
      </c>
      <c r="AH824" s="5571" t="s">
        <v>6712</v>
      </c>
      <c r="AI824" s="5609">
        <v>1</v>
      </c>
      <c r="AJ824" s="5609">
        <v>1</v>
      </c>
      <c r="AK824" s="5785">
        <v>42856</v>
      </c>
      <c r="AL824" s="5785">
        <v>43100</v>
      </c>
      <c r="AM824" s="5741">
        <v>25784800</v>
      </c>
      <c r="AN824" s="5741">
        <v>25000000</v>
      </c>
      <c r="AO824" s="5574" t="s">
        <v>4788</v>
      </c>
    </row>
    <row r="825" spans="1:41" s="1414" customFormat="1" ht="30" customHeight="1" x14ac:dyDescent="0.25">
      <c r="A825" s="5630" t="s">
        <v>163</v>
      </c>
      <c r="B825" s="5631" t="s">
        <v>5017</v>
      </c>
      <c r="C825" s="5635" t="s">
        <v>5018</v>
      </c>
      <c r="D825" s="5569">
        <v>422</v>
      </c>
      <c r="E825" s="5768" t="s">
        <v>5177</v>
      </c>
      <c r="F825" s="5579" t="s">
        <v>5178</v>
      </c>
      <c r="G825" s="5591">
        <v>75</v>
      </c>
      <c r="H825" s="5591" t="s">
        <v>0</v>
      </c>
      <c r="I825" s="5591">
        <v>30</v>
      </c>
      <c r="J825" s="5650">
        <v>8</v>
      </c>
      <c r="K825" s="5661"/>
      <c r="L825" s="5645"/>
      <c r="M825" s="5646"/>
      <c r="N825" s="5646"/>
      <c r="O825" s="5646"/>
      <c r="P825" s="5646"/>
      <c r="Q825" s="5646"/>
      <c r="R825" s="5646"/>
      <c r="S825" s="5646"/>
      <c r="T825" s="5646"/>
      <c r="U825" s="5697">
        <f t="shared" si="196"/>
        <v>0</v>
      </c>
      <c r="V825" s="5647"/>
      <c r="W825" s="5647"/>
      <c r="X825" s="5647"/>
      <c r="Y825" s="5647"/>
      <c r="Z825" s="5647"/>
      <c r="AA825" s="5647"/>
      <c r="AB825" s="5647"/>
      <c r="AC825" s="5647"/>
      <c r="AD825" s="5647"/>
      <c r="AE825" s="5647"/>
      <c r="AF825" s="5647"/>
      <c r="AG825" s="5571" t="s">
        <v>6248</v>
      </c>
      <c r="AH825" s="5571" t="s">
        <v>6714</v>
      </c>
      <c r="AI825" s="5609">
        <v>1</v>
      </c>
      <c r="AJ825" s="5609">
        <v>1</v>
      </c>
      <c r="AK825" s="5785">
        <v>42856</v>
      </c>
      <c r="AL825" s="5785">
        <v>43100</v>
      </c>
      <c r="AM825" s="5741">
        <v>24641143</v>
      </c>
      <c r="AN825" s="5741">
        <v>24641143</v>
      </c>
      <c r="AO825" s="5574" t="s">
        <v>4788</v>
      </c>
    </row>
    <row r="826" spans="1:41" s="1414" customFormat="1" ht="30" customHeight="1" x14ac:dyDescent="0.25">
      <c r="A826" s="5630" t="s">
        <v>163</v>
      </c>
      <c r="B826" s="5631" t="s">
        <v>5017</v>
      </c>
      <c r="C826" s="5635" t="s">
        <v>5018</v>
      </c>
      <c r="D826" s="5569">
        <v>423</v>
      </c>
      <c r="E826" s="5768" t="s">
        <v>5184</v>
      </c>
      <c r="F826" s="5579" t="s">
        <v>5185</v>
      </c>
      <c r="G826" s="5591">
        <v>56</v>
      </c>
      <c r="H826" s="5591" t="s">
        <v>0</v>
      </c>
      <c r="I826" s="5591">
        <v>50</v>
      </c>
      <c r="J826" s="5650">
        <v>10</v>
      </c>
      <c r="K826" s="5661"/>
      <c r="L826" s="5645">
        <f>M826+N826+O826+P826+Q826+R826+S826+T826</f>
        <v>40000000</v>
      </c>
      <c r="M826" s="5646">
        <v>40000000</v>
      </c>
      <c r="N826" s="5646"/>
      <c r="O826" s="5646"/>
      <c r="P826" s="5646"/>
      <c r="Q826" s="5646"/>
      <c r="R826" s="5646"/>
      <c r="S826" s="5646"/>
      <c r="T826" s="5646"/>
      <c r="U826" s="5697">
        <f t="shared" ref="U826:U828" si="197">V826+W826+X826+Y826+Z826+AA826+AB826+AC826</f>
        <v>0</v>
      </c>
      <c r="V826" s="5647"/>
      <c r="W826" s="5647"/>
      <c r="X826" s="5647"/>
      <c r="Y826" s="5647"/>
      <c r="Z826" s="5647"/>
      <c r="AA826" s="5647"/>
      <c r="AB826" s="5647"/>
      <c r="AC826" s="5647"/>
      <c r="AD826" s="5647"/>
      <c r="AE826" s="5647"/>
      <c r="AF826" s="5647"/>
      <c r="AG826" s="5571" t="s">
        <v>5187</v>
      </c>
      <c r="AH826" s="5571" t="s">
        <v>6688</v>
      </c>
      <c r="AI826" s="5609">
        <v>56</v>
      </c>
      <c r="AJ826" s="5609">
        <v>56</v>
      </c>
      <c r="AK826" s="5785">
        <v>42737</v>
      </c>
      <c r="AL826" s="5785">
        <v>42766</v>
      </c>
      <c r="AM826" s="5744">
        <v>40000000</v>
      </c>
      <c r="AN826" s="5741">
        <v>0</v>
      </c>
      <c r="AO826" s="5574" t="s">
        <v>4788</v>
      </c>
    </row>
    <row r="827" spans="1:41" s="1414" customFormat="1" ht="30" customHeight="1" x14ac:dyDescent="0.25">
      <c r="A827" s="5630" t="s">
        <v>163</v>
      </c>
      <c r="B827" s="5631" t="s">
        <v>5017</v>
      </c>
      <c r="C827" s="5635" t="s">
        <v>5018</v>
      </c>
      <c r="D827" s="5569">
        <v>423</v>
      </c>
      <c r="E827" s="5768" t="s">
        <v>5184</v>
      </c>
      <c r="F827" s="5579" t="s">
        <v>5185</v>
      </c>
      <c r="G827" s="5591">
        <v>56</v>
      </c>
      <c r="H827" s="5591" t="s">
        <v>0</v>
      </c>
      <c r="I827" s="5591">
        <v>50</v>
      </c>
      <c r="J827" s="5650">
        <v>10</v>
      </c>
      <c r="K827" s="5661"/>
      <c r="L827" s="5645"/>
      <c r="M827" s="5646"/>
      <c r="N827" s="5646"/>
      <c r="O827" s="5646"/>
      <c r="P827" s="5646"/>
      <c r="Q827" s="5646"/>
      <c r="R827" s="5646"/>
      <c r="S827" s="5646"/>
      <c r="T827" s="5646"/>
      <c r="U827" s="5697">
        <f t="shared" si="197"/>
        <v>0</v>
      </c>
      <c r="V827" s="5647"/>
      <c r="W827" s="5647"/>
      <c r="X827" s="5647"/>
      <c r="Y827" s="5647"/>
      <c r="Z827" s="5647"/>
      <c r="AA827" s="5647"/>
      <c r="AB827" s="5647"/>
      <c r="AC827" s="5647"/>
      <c r="AD827" s="5647"/>
      <c r="AE827" s="5647"/>
      <c r="AF827" s="5647"/>
      <c r="AG827" s="5571" t="s">
        <v>5195</v>
      </c>
      <c r="AH827" s="5571" t="s">
        <v>6251</v>
      </c>
      <c r="AI827" s="5609">
        <v>2</v>
      </c>
      <c r="AJ827" s="5609">
        <v>2</v>
      </c>
      <c r="AK827" s="5785">
        <v>42881</v>
      </c>
      <c r="AL827" s="5785">
        <v>43100</v>
      </c>
      <c r="AM827" s="5744">
        <v>0</v>
      </c>
      <c r="AN827" s="5744">
        <v>0</v>
      </c>
      <c r="AO827" s="5574" t="s">
        <v>4788</v>
      </c>
    </row>
    <row r="828" spans="1:41" s="1414" customFormat="1" ht="30" customHeight="1" x14ac:dyDescent="0.25">
      <c r="A828" s="5630" t="s">
        <v>163</v>
      </c>
      <c r="B828" s="5631" t="s">
        <v>5017</v>
      </c>
      <c r="C828" s="5635" t="s">
        <v>5018</v>
      </c>
      <c r="D828" s="5569">
        <v>424</v>
      </c>
      <c r="E828" s="5768" t="s">
        <v>5198</v>
      </c>
      <c r="F828" s="5579" t="s">
        <v>5199</v>
      </c>
      <c r="G828" s="5591">
        <v>1440</v>
      </c>
      <c r="H828" s="5591" t="s">
        <v>0</v>
      </c>
      <c r="I828" s="5591">
        <v>330</v>
      </c>
      <c r="J828" s="5650">
        <v>110</v>
      </c>
      <c r="K828" s="5661"/>
      <c r="L828" s="5645">
        <f>+M828+N828+O828+P828+Q828+R828+S828+T828</f>
        <v>0</v>
      </c>
      <c r="M828" s="5646"/>
      <c r="N828" s="5646"/>
      <c r="O828" s="5646"/>
      <c r="P828" s="5646"/>
      <c r="Q828" s="5646"/>
      <c r="R828" s="5646"/>
      <c r="S828" s="5646"/>
      <c r="T828" s="5646"/>
      <c r="U828" s="5697">
        <f t="shared" si="197"/>
        <v>0</v>
      </c>
      <c r="V828" s="5647"/>
      <c r="W828" s="5647"/>
      <c r="X828" s="5647"/>
      <c r="Y828" s="5647"/>
      <c r="Z828" s="5647"/>
      <c r="AA828" s="5647"/>
      <c r="AB828" s="5647"/>
      <c r="AC828" s="5647"/>
      <c r="AD828" s="5647"/>
      <c r="AE828" s="5647"/>
      <c r="AF828" s="5647"/>
      <c r="AG828" s="5571" t="s">
        <v>5203</v>
      </c>
      <c r="AH828" s="5571" t="s">
        <v>2390</v>
      </c>
      <c r="AI828" s="5609">
        <v>100</v>
      </c>
      <c r="AJ828" s="5609">
        <v>100</v>
      </c>
      <c r="AK828" s="5785">
        <v>42795</v>
      </c>
      <c r="AL828" s="5785">
        <v>43100</v>
      </c>
      <c r="AM828" s="5744">
        <v>0</v>
      </c>
      <c r="AN828" s="5754">
        <v>0</v>
      </c>
      <c r="AO828" s="5574" t="s">
        <v>4788</v>
      </c>
    </row>
    <row r="829" spans="1:41" s="1414" customFormat="1" ht="30" customHeight="1" x14ac:dyDescent="0.25">
      <c r="A829" s="5630" t="s">
        <v>163</v>
      </c>
      <c r="B829" s="5631" t="s">
        <v>5017</v>
      </c>
      <c r="C829" s="5635" t="s">
        <v>5018</v>
      </c>
      <c r="D829" s="5569">
        <v>425</v>
      </c>
      <c r="E829" s="5768" t="s">
        <v>5206</v>
      </c>
      <c r="F829" s="5579" t="s">
        <v>5207</v>
      </c>
      <c r="G829" s="5591">
        <v>0</v>
      </c>
      <c r="H829" s="5591" t="s">
        <v>0</v>
      </c>
      <c r="I829" s="5591" t="s">
        <v>5208</v>
      </c>
      <c r="J829" s="5650">
        <v>3</v>
      </c>
      <c r="K829" s="5661"/>
      <c r="L829" s="5645">
        <v>0</v>
      </c>
      <c r="M829" s="5646"/>
      <c r="N829" s="5646"/>
      <c r="O829" s="5646"/>
      <c r="P829" s="5646"/>
      <c r="Q829" s="5646"/>
      <c r="R829" s="5646"/>
      <c r="S829" s="5646"/>
      <c r="T829" s="5646"/>
      <c r="U829" s="5697"/>
      <c r="V829" s="5647"/>
      <c r="W829" s="5647"/>
      <c r="X829" s="5647"/>
      <c r="Y829" s="5647"/>
      <c r="Z829" s="5647"/>
      <c r="AA829" s="5647"/>
      <c r="AB829" s="5647"/>
      <c r="AC829" s="5647"/>
      <c r="AD829" s="5647"/>
      <c r="AE829" s="5647"/>
      <c r="AF829" s="5647"/>
      <c r="AG829" s="5571"/>
      <c r="AH829" s="5571"/>
      <c r="AI829" s="5609"/>
      <c r="AJ829" s="5609"/>
      <c r="AK829" s="5785"/>
      <c r="AL829" s="5785"/>
      <c r="AM829" s="5744"/>
      <c r="AN829" s="5754"/>
      <c r="AO829" s="5574" t="s">
        <v>4788</v>
      </c>
    </row>
    <row r="830" spans="1:41" ht="30" customHeight="1" x14ac:dyDescent="0.2">
      <c r="A830" s="5640"/>
      <c r="B830" s="5641"/>
      <c r="C830" s="5641"/>
      <c r="D830" s="5640"/>
      <c r="E830" s="5759"/>
      <c r="F830" s="5642"/>
      <c r="G830" s="5704"/>
      <c r="H830" s="5704"/>
      <c r="I830" s="5704"/>
      <c r="J830" s="5705"/>
      <c r="K830" s="5717"/>
      <c r="L830" s="5680">
        <f>SUM(L3:L828)</f>
        <v>100228465874.13998</v>
      </c>
      <c r="M830" s="5706"/>
      <c r="N830" s="5706"/>
      <c r="O830" s="5706"/>
      <c r="P830" s="5706"/>
      <c r="Q830" s="5706"/>
      <c r="R830" s="5706"/>
      <c r="S830" s="5706"/>
      <c r="T830" s="5706"/>
      <c r="U830" s="5680">
        <f>SUM(U3:U828)</f>
        <v>81457742418.500015</v>
      </c>
      <c r="V830" s="5706"/>
      <c r="W830" s="5706"/>
      <c r="X830" s="5706"/>
      <c r="Y830" s="5706"/>
      <c r="Z830" s="5706"/>
      <c r="AA830" s="5706"/>
      <c r="AB830" s="5706"/>
      <c r="AC830" s="5706"/>
      <c r="AD830" s="5706"/>
      <c r="AE830" s="5706"/>
      <c r="AF830" s="5706"/>
      <c r="AG830" s="5643"/>
      <c r="AH830" s="5643"/>
      <c r="AI830" s="5707"/>
      <c r="AJ830" s="5707"/>
      <c r="AK830" s="5793"/>
      <c r="AL830" s="5793"/>
      <c r="AM830" s="5771">
        <f>SUM(AM3:AM828)</f>
        <v>100228465873.84001</v>
      </c>
      <c r="AN830" s="5771">
        <f>SUM(AN3:AN828)</f>
        <v>81457742418.500015</v>
      </c>
      <c r="AO830" s="5640"/>
    </row>
    <row r="831" spans="1:41" ht="30" customHeight="1" x14ac:dyDescent="0.2">
      <c r="H831" s="31"/>
      <c r="I831" s="31"/>
    </row>
    <row r="832" spans="1:41" ht="30" customHeight="1" x14ac:dyDescent="0.2">
      <c r="H832" s="31"/>
      <c r="I832" s="31"/>
    </row>
    <row r="833" spans="1:15572" ht="30" customHeight="1" x14ac:dyDescent="0.2">
      <c r="H833" s="31"/>
      <c r="I833" s="31"/>
    </row>
    <row r="834" spans="1:15572" ht="30" customHeight="1" x14ac:dyDescent="0.2">
      <c r="A834" s="24"/>
      <c r="B834" s="24"/>
      <c r="C834" s="24"/>
      <c r="D834" s="86"/>
      <c r="E834" s="5761"/>
      <c r="F834" s="24"/>
      <c r="G834" s="24"/>
      <c r="H834" s="31"/>
      <c r="I834" s="31"/>
      <c r="L834" s="5550"/>
      <c r="U834" s="5555"/>
      <c r="AI834" s="405"/>
      <c r="AJ834" s="405"/>
    </row>
    <row r="835" spans="1:15572" s="407" customFormat="1" ht="30" customHeight="1" x14ac:dyDescent="0.2">
      <c r="A835" s="24"/>
      <c r="B835" s="24"/>
      <c r="C835" s="24"/>
      <c r="D835" s="86"/>
      <c r="E835" s="5761"/>
      <c r="F835" s="24"/>
      <c r="G835" s="24"/>
      <c r="H835" s="31"/>
      <c r="I835" s="31"/>
      <c r="J835" s="397"/>
      <c r="K835" s="24"/>
      <c r="L835" s="5550"/>
      <c r="M835" s="24"/>
      <c r="N835" s="24"/>
      <c r="O835" s="24"/>
      <c r="P835" s="24"/>
      <c r="Q835" s="24"/>
      <c r="R835" s="24"/>
      <c r="S835" s="24"/>
      <c r="T835" s="24"/>
      <c r="U835" s="5555"/>
      <c r="V835" s="24"/>
      <c r="W835" s="24"/>
      <c r="X835" s="24"/>
      <c r="Y835" s="24"/>
      <c r="Z835" s="24"/>
      <c r="AA835" s="24"/>
      <c r="AB835" s="24"/>
      <c r="AC835" s="24"/>
      <c r="AD835" s="24"/>
      <c r="AE835" s="24"/>
      <c r="AF835" s="24"/>
      <c r="AG835" s="19"/>
      <c r="AH835" s="19"/>
      <c r="AI835" s="405"/>
      <c r="AJ835" s="405"/>
      <c r="AK835" s="5794"/>
      <c r="AL835" s="5794"/>
      <c r="AM835" s="5782"/>
      <c r="AN835" s="5783"/>
      <c r="AO835" s="86"/>
      <c r="AP835" s="24"/>
      <c r="AQ835" s="24"/>
      <c r="AR835" s="24"/>
      <c r="AS835" s="24"/>
      <c r="AT835" s="24"/>
      <c r="AU835" s="24"/>
      <c r="AV835" s="24"/>
      <c r="AW835" s="24"/>
      <c r="AX835" s="24"/>
      <c r="AY835" s="24"/>
      <c r="AZ835" s="24"/>
      <c r="BA835" s="24"/>
      <c r="BB835" s="24"/>
      <c r="BC835" s="24"/>
      <c r="BD835" s="24"/>
      <c r="BE835" s="24"/>
      <c r="BF835" s="24"/>
      <c r="BG835" s="24"/>
      <c r="BH835" s="24"/>
      <c r="BI835" s="24"/>
      <c r="BJ835" s="24"/>
      <c r="BK835" s="24"/>
      <c r="BL835" s="24"/>
      <c r="BM835" s="24"/>
      <c r="BN835" s="24"/>
      <c r="BO835" s="24"/>
      <c r="BP835" s="24"/>
      <c r="BQ835" s="24"/>
      <c r="BR835" s="24"/>
      <c r="BS835" s="24"/>
      <c r="BT835" s="24"/>
      <c r="BU835" s="24"/>
      <c r="BV835" s="24"/>
      <c r="BW835" s="24"/>
      <c r="BX835" s="24"/>
      <c r="BY835" s="24"/>
      <c r="BZ835" s="24"/>
      <c r="CA835" s="24"/>
      <c r="CB835" s="24"/>
      <c r="CC835" s="24"/>
      <c r="CD835" s="24"/>
      <c r="CE835" s="24"/>
      <c r="CF835" s="24"/>
      <c r="CG835" s="24"/>
      <c r="CH835" s="24"/>
      <c r="CI835" s="24"/>
      <c r="CJ835" s="24"/>
      <c r="CK835" s="24"/>
      <c r="CL835" s="24"/>
      <c r="CM835" s="24"/>
      <c r="CN835" s="24"/>
      <c r="CO835" s="24"/>
      <c r="CP835" s="24"/>
      <c r="CQ835" s="24"/>
      <c r="CR835" s="24"/>
      <c r="CS835" s="24"/>
      <c r="CT835" s="24"/>
      <c r="CU835" s="24"/>
      <c r="CV835" s="24"/>
      <c r="CW835" s="24"/>
      <c r="CX835" s="24"/>
      <c r="CY835" s="24"/>
      <c r="CZ835" s="24"/>
      <c r="DA835" s="24"/>
      <c r="DB835" s="24"/>
      <c r="DC835" s="24"/>
      <c r="DD835" s="24"/>
      <c r="DE835" s="24"/>
      <c r="DF835" s="24"/>
      <c r="DG835" s="24"/>
      <c r="DH835" s="24"/>
      <c r="DI835" s="24"/>
      <c r="DJ835" s="24"/>
      <c r="DK835" s="24"/>
      <c r="DL835" s="24"/>
      <c r="DM835" s="24"/>
      <c r="DN835" s="24"/>
      <c r="DO835" s="24"/>
      <c r="DP835" s="24"/>
      <c r="DQ835" s="24"/>
      <c r="DR835" s="24"/>
      <c r="DS835" s="24"/>
      <c r="DT835" s="24"/>
      <c r="DU835" s="24"/>
      <c r="DV835" s="24"/>
      <c r="DW835" s="24"/>
      <c r="DX835" s="24"/>
      <c r="DY835" s="24"/>
      <c r="DZ835" s="24"/>
      <c r="EA835" s="24"/>
      <c r="EB835" s="24"/>
      <c r="EC835" s="24"/>
      <c r="ED835" s="24"/>
      <c r="EE835" s="24"/>
      <c r="EF835" s="24"/>
      <c r="EG835" s="24"/>
      <c r="EH835" s="24"/>
      <c r="EI835" s="24"/>
      <c r="EJ835" s="24"/>
      <c r="EK835" s="24"/>
      <c r="EL835" s="24"/>
      <c r="EM835" s="24"/>
      <c r="EN835" s="24"/>
      <c r="EO835" s="24"/>
      <c r="EP835" s="24"/>
      <c r="EQ835" s="24"/>
      <c r="ER835" s="24"/>
      <c r="ES835" s="24"/>
      <c r="ET835" s="24"/>
      <c r="EU835" s="24"/>
      <c r="EV835" s="24"/>
      <c r="EW835" s="24"/>
      <c r="EX835" s="24"/>
      <c r="EY835" s="24"/>
      <c r="EZ835" s="24"/>
      <c r="FA835" s="24"/>
      <c r="FB835" s="24"/>
      <c r="FC835" s="24"/>
      <c r="FD835" s="24"/>
      <c r="FE835" s="24"/>
      <c r="FF835" s="24"/>
      <c r="FG835" s="24"/>
      <c r="FH835" s="24"/>
      <c r="FI835" s="24"/>
      <c r="FJ835" s="24"/>
      <c r="FK835" s="24"/>
      <c r="FL835" s="24"/>
      <c r="FM835" s="24"/>
      <c r="FN835" s="24"/>
      <c r="FO835" s="24"/>
      <c r="FP835" s="24"/>
      <c r="FQ835" s="24"/>
      <c r="FR835" s="24"/>
      <c r="FS835" s="24"/>
      <c r="FT835" s="24"/>
      <c r="FU835" s="24"/>
      <c r="FV835" s="24"/>
      <c r="FW835" s="24"/>
      <c r="FX835" s="24"/>
      <c r="FY835" s="24"/>
      <c r="FZ835" s="24"/>
      <c r="GA835" s="24"/>
      <c r="GB835" s="24"/>
      <c r="GC835" s="24"/>
      <c r="GD835" s="24"/>
      <c r="GE835" s="24"/>
      <c r="GF835" s="24"/>
      <c r="GG835" s="24"/>
      <c r="GH835" s="24"/>
      <c r="GI835" s="24"/>
      <c r="GJ835" s="24"/>
      <c r="GK835" s="24"/>
      <c r="GL835" s="24"/>
      <c r="GM835" s="24"/>
      <c r="GN835" s="24"/>
      <c r="GO835" s="24"/>
      <c r="GP835" s="24"/>
      <c r="GQ835" s="24"/>
      <c r="GR835" s="24"/>
      <c r="GS835" s="24"/>
      <c r="GT835" s="24"/>
      <c r="GU835" s="24"/>
      <c r="GV835" s="24"/>
      <c r="GW835" s="24"/>
      <c r="GX835" s="24"/>
      <c r="GY835" s="24"/>
      <c r="GZ835" s="24"/>
      <c r="HA835" s="24"/>
      <c r="HB835" s="24"/>
      <c r="HC835" s="24"/>
      <c r="HD835" s="24"/>
      <c r="HE835" s="24"/>
      <c r="HF835" s="24"/>
      <c r="HG835" s="24"/>
      <c r="HH835" s="24"/>
      <c r="HI835" s="24"/>
      <c r="HJ835" s="24"/>
      <c r="HK835" s="24"/>
      <c r="HL835" s="24"/>
      <c r="HM835" s="24"/>
      <c r="HN835" s="24"/>
      <c r="HO835" s="24"/>
      <c r="HP835" s="24"/>
      <c r="HQ835" s="24"/>
      <c r="HR835" s="24"/>
      <c r="HS835" s="24"/>
      <c r="HT835" s="24"/>
      <c r="HU835" s="24"/>
      <c r="HV835" s="24"/>
      <c r="HW835" s="24"/>
      <c r="HX835" s="24"/>
      <c r="HY835" s="24"/>
      <c r="HZ835" s="24"/>
      <c r="IA835" s="24"/>
      <c r="IB835" s="24"/>
      <c r="IC835" s="24"/>
      <c r="ID835" s="24"/>
      <c r="IE835" s="24"/>
      <c r="IF835" s="24"/>
      <c r="IG835" s="24"/>
      <c r="IH835" s="24"/>
      <c r="II835" s="24"/>
      <c r="IJ835" s="24"/>
      <c r="IK835" s="24"/>
      <c r="IL835" s="24"/>
      <c r="IM835" s="24"/>
      <c r="IN835" s="24"/>
      <c r="IO835" s="24"/>
      <c r="IP835" s="24"/>
      <c r="IQ835" s="24"/>
      <c r="IR835" s="24"/>
      <c r="IS835" s="24"/>
      <c r="IT835" s="24"/>
      <c r="IU835" s="24"/>
      <c r="IV835" s="24"/>
      <c r="IW835" s="24"/>
      <c r="IX835" s="24"/>
      <c r="IY835" s="24"/>
      <c r="IZ835" s="24"/>
      <c r="JA835" s="24"/>
      <c r="JB835" s="24"/>
      <c r="JC835" s="24"/>
      <c r="JD835" s="24"/>
      <c r="JE835" s="24"/>
      <c r="JF835" s="24"/>
      <c r="JG835" s="24"/>
      <c r="JH835" s="24"/>
      <c r="JI835" s="24"/>
      <c r="JJ835" s="24"/>
      <c r="JK835" s="24"/>
      <c r="JL835" s="24"/>
      <c r="JM835" s="24"/>
      <c r="JN835" s="24"/>
      <c r="JO835" s="24"/>
      <c r="JP835" s="24"/>
      <c r="JQ835" s="24"/>
      <c r="JR835" s="24"/>
      <c r="JS835" s="24"/>
      <c r="JT835" s="24"/>
      <c r="JU835" s="24"/>
      <c r="JV835" s="24"/>
      <c r="JW835" s="24"/>
      <c r="JX835" s="24"/>
      <c r="JY835" s="24"/>
      <c r="JZ835" s="24"/>
      <c r="KA835" s="24"/>
      <c r="KB835" s="24"/>
      <c r="KC835" s="24"/>
      <c r="KD835" s="24"/>
      <c r="KE835" s="24"/>
      <c r="KF835" s="24"/>
      <c r="KG835" s="24"/>
      <c r="KH835" s="24"/>
      <c r="KI835" s="24"/>
      <c r="KJ835" s="24"/>
      <c r="KK835" s="24"/>
      <c r="KL835" s="24"/>
      <c r="KM835" s="24"/>
      <c r="KN835" s="24"/>
      <c r="KO835" s="24"/>
      <c r="KP835" s="24"/>
      <c r="KQ835" s="24"/>
      <c r="KR835" s="24"/>
      <c r="KS835" s="24"/>
      <c r="KT835" s="24"/>
      <c r="KU835" s="24"/>
      <c r="KV835" s="24"/>
      <c r="KW835" s="24"/>
      <c r="KX835" s="24"/>
      <c r="KY835" s="24"/>
      <c r="KZ835" s="24"/>
      <c r="LA835" s="24"/>
      <c r="LB835" s="24"/>
      <c r="LC835" s="24"/>
      <c r="LD835" s="24"/>
      <c r="LE835" s="24"/>
      <c r="LF835" s="24"/>
      <c r="LG835" s="24"/>
      <c r="LH835" s="24"/>
      <c r="LI835" s="24"/>
      <c r="LJ835" s="24"/>
      <c r="LK835" s="24"/>
      <c r="LL835" s="24"/>
      <c r="LM835" s="24"/>
      <c r="LN835" s="24"/>
      <c r="LO835" s="24"/>
      <c r="LP835" s="24"/>
      <c r="LQ835" s="24"/>
      <c r="LR835" s="24"/>
      <c r="LS835" s="24"/>
      <c r="LT835" s="24"/>
      <c r="LU835" s="24"/>
      <c r="LV835" s="24"/>
      <c r="LW835" s="24"/>
      <c r="LX835" s="24"/>
      <c r="LY835" s="24"/>
      <c r="LZ835" s="24"/>
      <c r="MA835" s="24"/>
      <c r="MB835" s="24"/>
      <c r="MC835" s="24"/>
      <c r="MD835" s="24"/>
      <c r="ME835" s="24"/>
      <c r="MF835" s="24"/>
      <c r="MG835" s="24"/>
      <c r="MH835" s="24"/>
      <c r="MI835" s="24"/>
      <c r="MJ835" s="24"/>
      <c r="MK835" s="24"/>
      <c r="ML835" s="24"/>
      <c r="MM835" s="24"/>
      <c r="MN835" s="24"/>
      <c r="MO835" s="24"/>
      <c r="MP835" s="24"/>
      <c r="MQ835" s="24"/>
      <c r="MR835" s="24"/>
      <c r="MS835" s="24"/>
      <c r="MT835" s="24"/>
      <c r="MU835" s="24"/>
      <c r="MV835" s="24"/>
      <c r="MW835" s="24"/>
      <c r="MX835" s="24"/>
      <c r="MY835" s="24"/>
      <c r="MZ835" s="24"/>
      <c r="NA835" s="24"/>
      <c r="NB835" s="24"/>
      <c r="NC835" s="24"/>
      <c r="ND835" s="24"/>
      <c r="NE835" s="24"/>
      <c r="NF835" s="24"/>
      <c r="NG835" s="24"/>
      <c r="NH835" s="24"/>
      <c r="NI835" s="24"/>
      <c r="NJ835" s="24"/>
      <c r="NK835" s="24"/>
      <c r="NL835" s="24"/>
      <c r="NM835" s="24"/>
      <c r="NN835" s="24"/>
      <c r="NO835" s="24"/>
      <c r="NP835" s="24"/>
      <c r="NQ835" s="24"/>
      <c r="NR835" s="24"/>
      <c r="NS835" s="24"/>
      <c r="NT835" s="24"/>
      <c r="NU835" s="24"/>
      <c r="NV835" s="24"/>
      <c r="NW835" s="24"/>
      <c r="NX835" s="24"/>
      <c r="NY835" s="24"/>
      <c r="NZ835" s="24"/>
      <c r="OA835" s="24"/>
      <c r="OB835" s="24"/>
      <c r="OC835" s="24"/>
      <c r="OD835" s="24"/>
      <c r="OE835" s="24"/>
      <c r="OF835" s="24"/>
      <c r="OG835" s="24"/>
      <c r="OH835" s="24"/>
      <c r="OI835" s="24"/>
      <c r="OJ835" s="24"/>
      <c r="OK835" s="24"/>
      <c r="OL835" s="24"/>
      <c r="OM835" s="24"/>
      <c r="ON835" s="24"/>
      <c r="OO835" s="24"/>
      <c r="OP835" s="24"/>
      <c r="OQ835" s="24"/>
      <c r="OR835" s="24"/>
      <c r="OS835" s="24"/>
      <c r="OT835" s="24"/>
      <c r="OU835" s="24"/>
      <c r="OV835" s="24"/>
      <c r="OW835" s="24"/>
      <c r="OX835" s="24"/>
      <c r="OY835" s="24"/>
      <c r="OZ835" s="24"/>
      <c r="PA835" s="24"/>
      <c r="PB835" s="24"/>
      <c r="PC835" s="24"/>
      <c r="PD835" s="24"/>
      <c r="PE835" s="24"/>
      <c r="PF835" s="24"/>
      <c r="PG835" s="24"/>
      <c r="PH835" s="24"/>
      <c r="PI835" s="24"/>
      <c r="PJ835" s="24"/>
      <c r="PK835" s="24"/>
      <c r="PL835" s="24"/>
      <c r="PM835" s="24"/>
      <c r="PN835" s="24"/>
      <c r="PO835" s="24"/>
      <c r="PP835" s="24"/>
      <c r="PQ835" s="24"/>
      <c r="PR835" s="24"/>
      <c r="PS835" s="24"/>
      <c r="PT835" s="24"/>
      <c r="PU835" s="24"/>
      <c r="PV835" s="24"/>
      <c r="PW835" s="24"/>
      <c r="PX835" s="24"/>
      <c r="PY835" s="24"/>
      <c r="PZ835" s="24"/>
      <c r="QA835" s="24"/>
      <c r="QB835" s="24"/>
      <c r="QC835" s="24"/>
      <c r="QD835" s="24"/>
      <c r="QE835" s="24"/>
      <c r="QF835" s="24"/>
      <c r="QG835" s="24"/>
      <c r="QH835" s="24"/>
      <c r="QI835" s="24"/>
      <c r="QJ835" s="24"/>
      <c r="QK835" s="24"/>
      <c r="QL835" s="24"/>
      <c r="QM835" s="24"/>
      <c r="QN835" s="24"/>
      <c r="QO835" s="24"/>
      <c r="QP835" s="24"/>
      <c r="QQ835" s="24"/>
      <c r="QR835" s="24"/>
      <c r="QS835" s="24"/>
      <c r="QT835" s="24"/>
      <c r="QU835" s="24"/>
      <c r="QV835" s="24"/>
      <c r="QW835" s="24"/>
      <c r="QX835" s="24"/>
      <c r="QY835" s="24"/>
      <c r="QZ835" s="24"/>
      <c r="RA835" s="24"/>
      <c r="RB835" s="24"/>
      <c r="RC835" s="24"/>
      <c r="RD835" s="24"/>
      <c r="RE835" s="24"/>
      <c r="RF835" s="24"/>
      <c r="RG835" s="24"/>
      <c r="RH835" s="24"/>
      <c r="RI835" s="24"/>
      <c r="RJ835" s="24"/>
      <c r="RK835" s="24"/>
      <c r="RL835" s="24"/>
      <c r="RM835" s="24"/>
      <c r="RN835" s="24"/>
      <c r="RO835" s="24"/>
      <c r="RP835" s="24"/>
      <c r="RQ835" s="24"/>
      <c r="RR835" s="24"/>
      <c r="RS835" s="24"/>
      <c r="RT835" s="24"/>
      <c r="RU835" s="24"/>
      <c r="RV835" s="24"/>
      <c r="RW835" s="24"/>
      <c r="RX835" s="24"/>
      <c r="RY835" s="24"/>
      <c r="RZ835" s="24"/>
      <c r="SA835" s="24"/>
      <c r="SB835" s="24"/>
      <c r="SC835" s="24"/>
      <c r="SD835" s="24"/>
      <c r="SE835" s="24"/>
      <c r="SF835" s="24"/>
      <c r="SG835" s="24"/>
      <c r="SH835" s="24"/>
      <c r="SI835" s="24"/>
      <c r="SJ835" s="24"/>
      <c r="SK835" s="24"/>
      <c r="SL835" s="24"/>
      <c r="SM835" s="24"/>
      <c r="SN835" s="24"/>
      <c r="SO835" s="24"/>
      <c r="SP835" s="24"/>
      <c r="SQ835" s="24"/>
      <c r="SR835" s="24"/>
      <c r="SS835" s="24"/>
      <c r="ST835" s="24"/>
      <c r="SU835" s="24"/>
      <c r="SV835" s="24"/>
      <c r="SW835" s="24"/>
      <c r="SX835" s="24"/>
      <c r="SY835" s="24"/>
      <c r="SZ835" s="24"/>
      <c r="TA835" s="24"/>
      <c r="TB835" s="24"/>
      <c r="TC835" s="24"/>
      <c r="TD835" s="24"/>
      <c r="TE835" s="24"/>
      <c r="TF835" s="24"/>
      <c r="TG835" s="24"/>
      <c r="TH835" s="24"/>
      <c r="TI835" s="24"/>
      <c r="TJ835" s="24"/>
      <c r="TK835" s="24"/>
      <c r="TL835" s="24"/>
      <c r="TM835" s="24"/>
      <c r="TN835" s="24"/>
      <c r="TO835" s="24"/>
      <c r="TP835" s="24"/>
      <c r="TQ835" s="24"/>
      <c r="TR835" s="24"/>
      <c r="TS835" s="24"/>
      <c r="TT835" s="24"/>
      <c r="TU835" s="24"/>
      <c r="TV835" s="24"/>
      <c r="TW835" s="24"/>
      <c r="TX835" s="24"/>
      <c r="TY835" s="24"/>
      <c r="TZ835" s="24"/>
      <c r="UA835" s="24"/>
      <c r="UB835" s="24"/>
      <c r="UC835" s="24"/>
      <c r="UD835" s="24"/>
      <c r="UE835" s="24"/>
      <c r="UF835" s="24"/>
      <c r="UG835" s="24"/>
      <c r="UH835" s="24"/>
      <c r="UI835" s="24"/>
      <c r="UJ835" s="24"/>
      <c r="UK835" s="24"/>
      <c r="UL835" s="24"/>
      <c r="UM835" s="24"/>
      <c r="UN835" s="24"/>
      <c r="UO835" s="24"/>
      <c r="UP835" s="24"/>
      <c r="UQ835" s="24"/>
      <c r="UR835" s="24"/>
      <c r="US835" s="24"/>
      <c r="UT835" s="24"/>
      <c r="UU835" s="24"/>
      <c r="UV835" s="24"/>
      <c r="UW835" s="24"/>
      <c r="UX835" s="24"/>
      <c r="UY835" s="24"/>
      <c r="UZ835" s="24"/>
      <c r="VA835" s="24"/>
      <c r="VB835" s="24"/>
      <c r="VC835" s="24"/>
      <c r="VD835" s="24"/>
      <c r="VE835" s="24"/>
      <c r="VF835" s="24"/>
      <c r="VG835" s="24"/>
      <c r="VH835" s="24"/>
      <c r="VI835" s="24"/>
      <c r="VJ835" s="24"/>
      <c r="VK835" s="24"/>
      <c r="VL835" s="24"/>
      <c r="VM835" s="24"/>
      <c r="VN835" s="24"/>
      <c r="VO835" s="24"/>
      <c r="VP835" s="24"/>
      <c r="VQ835" s="24"/>
      <c r="VR835" s="24"/>
      <c r="VS835" s="24"/>
      <c r="VT835" s="24"/>
      <c r="VU835" s="24"/>
      <c r="VV835" s="24"/>
      <c r="VW835" s="24"/>
      <c r="VX835" s="24"/>
      <c r="VY835" s="24"/>
      <c r="VZ835" s="24"/>
      <c r="WA835" s="24"/>
      <c r="WB835" s="24"/>
      <c r="WC835" s="24"/>
      <c r="WD835" s="24"/>
      <c r="WE835" s="24"/>
      <c r="WF835" s="24"/>
      <c r="WG835" s="24"/>
      <c r="WH835" s="24"/>
      <c r="WI835" s="24"/>
      <c r="WJ835" s="24"/>
      <c r="WK835" s="24"/>
      <c r="WL835" s="24"/>
      <c r="WM835" s="24"/>
      <c r="WN835" s="24"/>
      <c r="WO835" s="24"/>
      <c r="WP835" s="24"/>
      <c r="WQ835" s="24"/>
      <c r="WR835" s="24"/>
      <c r="WS835" s="24"/>
      <c r="WT835" s="24"/>
      <c r="WU835" s="24"/>
      <c r="WV835" s="24"/>
      <c r="WW835" s="24"/>
      <c r="WX835" s="24"/>
      <c r="WY835" s="24"/>
      <c r="WZ835" s="24"/>
      <c r="XA835" s="24"/>
      <c r="XB835" s="24"/>
      <c r="XC835" s="24"/>
      <c r="XD835" s="24"/>
      <c r="XE835" s="24"/>
      <c r="XF835" s="24"/>
      <c r="XG835" s="24"/>
      <c r="XH835" s="24"/>
      <c r="XI835" s="24"/>
      <c r="XJ835" s="24"/>
      <c r="XK835" s="24"/>
      <c r="XL835" s="24"/>
      <c r="XM835" s="24"/>
      <c r="XN835" s="24"/>
      <c r="XO835" s="24"/>
      <c r="XP835" s="24"/>
      <c r="XQ835" s="24"/>
      <c r="XR835" s="24"/>
      <c r="XS835" s="24"/>
      <c r="XT835" s="24"/>
      <c r="XU835" s="24"/>
      <c r="XV835" s="24"/>
      <c r="XW835" s="24"/>
      <c r="XX835" s="24"/>
      <c r="XY835" s="24"/>
      <c r="XZ835" s="24"/>
      <c r="YA835" s="24"/>
      <c r="YB835" s="24"/>
      <c r="YC835" s="24"/>
      <c r="YD835" s="24"/>
      <c r="YE835" s="24"/>
      <c r="YF835" s="24"/>
      <c r="YG835" s="24"/>
      <c r="YH835" s="24"/>
      <c r="YI835" s="24"/>
      <c r="YJ835" s="24"/>
      <c r="YK835" s="24"/>
      <c r="YL835" s="24"/>
      <c r="YM835" s="24"/>
      <c r="YN835" s="24"/>
      <c r="YO835" s="24"/>
      <c r="YP835" s="24"/>
      <c r="YQ835" s="24"/>
      <c r="YR835" s="24"/>
      <c r="YS835" s="24"/>
      <c r="YT835" s="24"/>
      <c r="YU835" s="24"/>
      <c r="YV835" s="24"/>
      <c r="YW835" s="24"/>
      <c r="YX835" s="24"/>
      <c r="YY835" s="24"/>
      <c r="YZ835" s="24"/>
      <c r="ZA835" s="24"/>
      <c r="ZB835" s="24"/>
      <c r="ZC835" s="24"/>
      <c r="ZD835" s="24"/>
      <c r="ZE835" s="24"/>
      <c r="ZF835" s="24"/>
      <c r="ZG835" s="24"/>
      <c r="ZH835" s="24"/>
      <c r="ZI835" s="24"/>
      <c r="ZJ835" s="24"/>
      <c r="ZK835" s="24"/>
      <c r="ZL835" s="24"/>
      <c r="ZM835" s="24"/>
      <c r="ZN835" s="24"/>
      <c r="ZO835" s="24"/>
      <c r="ZP835" s="24"/>
      <c r="ZQ835" s="24"/>
      <c r="ZR835" s="24"/>
      <c r="ZS835" s="24"/>
      <c r="ZT835" s="24"/>
      <c r="ZU835" s="24"/>
      <c r="ZV835" s="24"/>
      <c r="ZW835" s="24"/>
      <c r="ZX835" s="24"/>
      <c r="ZY835" s="24"/>
      <c r="ZZ835" s="24"/>
      <c r="AAA835" s="24"/>
      <c r="AAB835" s="24"/>
      <c r="AAC835" s="24"/>
      <c r="AAD835" s="24"/>
      <c r="AAE835" s="24"/>
      <c r="AAF835" s="24"/>
      <c r="AAG835" s="24"/>
      <c r="AAH835" s="24"/>
      <c r="AAI835" s="24"/>
      <c r="AAJ835" s="24"/>
      <c r="AAK835" s="24"/>
      <c r="AAL835" s="24"/>
      <c r="AAM835" s="24"/>
      <c r="AAN835" s="24"/>
      <c r="AAO835" s="24"/>
      <c r="AAP835" s="24"/>
      <c r="AAQ835" s="24"/>
      <c r="AAR835" s="24"/>
      <c r="AAS835" s="24"/>
      <c r="AAT835" s="24"/>
      <c r="AAU835" s="24"/>
      <c r="AAV835" s="24"/>
      <c r="AAW835" s="24"/>
      <c r="AAX835" s="24"/>
      <c r="AAY835" s="24"/>
      <c r="AAZ835" s="24"/>
      <c r="ABA835" s="24"/>
      <c r="ABB835" s="24"/>
      <c r="ABC835" s="24"/>
      <c r="ABD835" s="24"/>
      <c r="ABE835" s="24"/>
      <c r="ABF835" s="24"/>
      <c r="ABG835" s="24"/>
      <c r="ABH835" s="24"/>
      <c r="ABI835" s="24"/>
      <c r="ABJ835" s="24"/>
      <c r="ABK835" s="24"/>
      <c r="ABL835" s="24"/>
      <c r="ABM835" s="24"/>
      <c r="ABN835" s="24"/>
      <c r="ABO835" s="24"/>
      <c r="ABP835" s="24"/>
      <c r="ABQ835" s="24"/>
      <c r="ABR835" s="24"/>
      <c r="ABS835" s="24"/>
      <c r="ABT835" s="24"/>
      <c r="ABU835" s="24"/>
      <c r="ABV835" s="24"/>
      <c r="ABW835" s="24"/>
      <c r="ABX835" s="24"/>
      <c r="ABY835" s="24"/>
      <c r="ABZ835" s="24"/>
      <c r="ACA835" s="24"/>
      <c r="ACB835" s="24"/>
      <c r="ACC835" s="24"/>
      <c r="ACD835" s="24"/>
      <c r="ACE835" s="24"/>
      <c r="ACF835" s="24"/>
      <c r="ACG835" s="24"/>
      <c r="ACH835" s="24"/>
      <c r="ACI835" s="24"/>
      <c r="ACJ835" s="24"/>
      <c r="ACK835" s="24"/>
      <c r="ACL835" s="24"/>
      <c r="ACM835" s="24"/>
      <c r="ACN835" s="24"/>
      <c r="ACO835" s="24"/>
      <c r="ACP835" s="24"/>
      <c r="ACQ835" s="24"/>
      <c r="ACR835" s="24"/>
      <c r="ACS835" s="24"/>
      <c r="ACT835" s="24"/>
      <c r="ACU835" s="24"/>
      <c r="ACV835" s="24"/>
      <c r="ACW835" s="24"/>
      <c r="ACX835" s="24"/>
      <c r="ACY835" s="24"/>
      <c r="ACZ835" s="24"/>
      <c r="ADA835" s="24"/>
      <c r="ADB835" s="24"/>
      <c r="ADC835" s="24"/>
      <c r="ADD835" s="24"/>
      <c r="ADE835" s="24"/>
      <c r="ADF835" s="24"/>
      <c r="ADG835" s="24"/>
      <c r="ADH835" s="24"/>
      <c r="ADI835" s="24"/>
      <c r="ADJ835" s="24"/>
      <c r="ADK835" s="24"/>
      <c r="ADL835" s="24"/>
      <c r="ADM835" s="24"/>
      <c r="ADN835" s="24"/>
      <c r="ADO835" s="24"/>
      <c r="ADP835" s="24"/>
      <c r="ADQ835" s="24"/>
      <c r="ADR835" s="24"/>
      <c r="ADS835" s="24"/>
      <c r="ADT835" s="24"/>
      <c r="ADU835" s="24"/>
      <c r="ADV835" s="24"/>
      <c r="ADW835" s="24"/>
      <c r="ADX835" s="24"/>
      <c r="ADY835" s="24"/>
      <c r="ADZ835" s="24"/>
      <c r="AEA835" s="24"/>
      <c r="AEB835" s="24"/>
      <c r="AEC835" s="24"/>
      <c r="AED835" s="24"/>
      <c r="AEE835" s="24"/>
      <c r="AEF835" s="24"/>
      <c r="AEG835" s="24"/>
      <c r="AEH835" s="24"/>
      <c r="AEI835" s="24"/>
      <c r="AEJ835" s="24"/>
      <c r="AEK835" s="24"/>
      <c r="AEL835" s="24"/>
      <c r="AEM835" s="24"/>
      <c r="AEN835" s="24"/>
      <c r="AEO835" s="24"/>
      <c r="AEP835" s="24"/>
      <c r="AEQ835" s="24"/>
      <c r="AER835" s="24"/>
      <c r="AES835" s="24"/>
      <c r="AET835" s="24"/>
      <c r="AEU835" s="24"/>
      <c r="AEV835" s="24"/>
      <c r="AEW835" s="24"/>
      <c r="AEX835" s="24"/>
      <c r="AEY835" s="24"/>
      <c r="AEZ835" s="24"/>
      <c r="AFA835" s="24"/>
      <c r="AFB835" s="24"/>
      <c r="AFC835" s="24"/>
      <c r="AFD835" s="24"/>
      <c r="AFE835" s="24"/>
      <c r="AFF835" s="24"/>
      <c r="AFG835" s="24"/>
      <c r="AFH835" s="24"/>
      <c r="AFI835" s="24"/>
      <c r="AFJ835" s="24"/>
      <c r="AFK835" s="24"/>
      <c r="AFL835" s="24"/>
      <c r="AFM835" s="24"/>
      <c r="AFN835" s="24"/>
      <c r="AFO835" s="24"/>
      <c r="AFP835" s="24"/>
      <c r="AFQ835" s="24"/>
      <c r="AFR835" s="24"/>
      <c r="AFS835" s="24"/>
      <c r="AFT835" s="24"/>
      <c r="AFU835" s="24"/>
      <c r="AFV835" s="24"/>
      <c r="AFW835" s="24"/>
      <c r="AFX835" s="24"/>
      <c r="AFY835" s="24"/>
      <c r="AFZ835" s="24"/>
      <c r="AGA835" s="24"/>
      <c r="AGB835" s="24"/>
      <c r="AGC835" s="24"/>
      <c r="AGD835" s="24"/>
      <c r="AGE835" s="24"/>
      <c r="AGF835" s="24"/>
      <c r="AGG835" s="24"/>
      <c r="AGH835" s="24"/>
      <c r="AGI835" s="24"/>
      <c r="AGJ835" s="24"/>
      <c r="AGK835" s="24"/>
      <c r="AGL835" s="24"/>
      <c r="AGM835" s="24"/>
      <c r="AGN835" s="24"/>
      <c r="AGO835" s="24"/>
      <c r="AGP835" s="24"/>
      <c r="AGQ835" s="24"/>
      <c r="AGR835" s="24"/>
      <c r="AGS835" s="24"/>
      <c r="AGT835" s="24"/>
      <c r="AGU835" s="24"/>
      <c r="AGV835" s="24"/>
      <c r="AGW835" s="24"/>
      <c r="AGX835" s="24"/>
      <c r="AGY835" s="24"/>
      <c r="AGZ835" s="24"/>
      <c r="AHA835" s="24"/>
      <c r="AHB835" s="24"/>
      <c r="AHC835" s="24"/>
      <c r="AHD835" s="24"/>
      <c r="AHE835" s="24"/>
      <c r="AHF835" s="24"/>
      <c r="AHG835" s="24"/>
      <c r="AHH835" s="24"/>
      <c r="AHI835" s="24"/>
      <c r="AHJ835" s="24"/>
      <c r="AHK835" s="24"/>
      <c r="AHL835" s="24"/>
      <c r="AHM835" s="24"/>
      <c r="AHN835" s="24"/>
      <c r="AHO835" s="24"/>
      <c r="AHP835" s="24"/>
      <c r="AHQ835" s="24"/>
      <c r="AHR835" s="24"/>
      <c r="AHS835" s="24"/>
      <c r="AHT835" s="24"/>
      <c r="AHU835" s="24"/>
      <c r="AHV835" s="24"/>
      <c r="AHW835" s="24"/>
      <c r="AHX835" s="24"/>
      <c r="AHY835" s="24"/>
      <c r="AHZ835" s="24"/>
      <c r="AIA835" s="24"/>
      <c r="AIB835" s="24"/>
      <c r="AIC835" s="24"/>
      <c r="AID835" s="24"/>
      <c r="AIE835" s="24"/>
      <c r="AIF835" s="24"/>
      <c r="AIG835" s="24"/>
      <c r="AIH835" s="24"/>
      <c r="AII835" s="24"/>
      <c r="AIJ835" s="24"/>
      <c r="AIK835" s="24"/>
      <c r="AIL835" s="24"/>
      <c r="AIM835" s="24"/>
      <c r="AIN835" s="24"/>
      <c r="AIO835" s="24"/>
      <c r="AIP835" s="24"/>
      <c r="AIQ835" s="24"/>
      <c r="AIR835" s="24"/>
      <c r="AIS835" s="24"/>
      <c r="AIT835" s="24"/>
      <c r="AIU835" s="24"/>
      <c r="AIV835" s="24"/>
      <c r="AIW835" s="24"/>
      <c r="AIX835" s="24"/>
      <c r="AIY835" s="24"/>
      <c r="AIZ835" s="24"/>
      <c r="AJA835" s="24"/>
      <c r="AJB835" s="24"/>
      <c r="AJC835" s="24"/>
      <c r="AJD835" s="24"/>
      <c r="AJE835" s="24"/>
      <c r="AJF835" s="24"/>
      <c r="AJG835" s="24"/>
      <c r="AJH835" s="24"/>
      <c r="AJI835" s="24"/>
      <c r="AJJ835" s="24"/>
      <c r="AJK835" s="24"/>
      <c r="AJL835" s="24"/>
      <c r="AJM835" s="24"/>
      <c r="AJN835" s="24"/>
      <c r="AJO835" s="24"/>
      <c r="AJP835" s="24"/>
      <c r="AJQ835" s="24"/>
      <c r="AJR835" s="24"/>
      <c r="AJS835" s="24"/>
      <c r="AJT835" s="24"/>
      <c r="AJU835" s="24"/>
      <c r="AJV835" s="24"/>
      <c r="AJW835" s="24"/>
      <c r="AJX835" s="24"/>
      <c r="AJY835" s="24"/>
      <c r="AJZ835" s="24"/>
      <c r="AKA835" s="24"/>
      <c r="AKB835" s="24"/>
      <c r="AKC835" s="24"/>
      <c r="AKD835" s="24"/>
      <c r="AKE835" s="24"/>
      <c r="AKF835" s="24"/>
      <c r="AKG835" s="24"/>
      <c r="AKH835" s="24"/>
      <c r="AKI835" s="24"/>
      <c r="AKJ835" s="24"/>
      <c r="AKK835" s="24"/>
      <c r="AKL835" s="24"/>
      <c r="AKM835" s="24"/>
      <c r="AKN835" s="24"/>
      <c r="AKO835" s="24"/>
      <c r="AKP835" s="24"/>
      <c r="AKQ835" s="24"/>
      <c r="AKR835" s="24"/>
      <c r="AKS835" s="24"/>
      <c r="AKT835" s="24"/>
      <c r="AKU835" s="24"/>
      <c r="AKV835" s="24"/>
      <c r="AKW835" s="24"/>
      <c r="AKX835" s="24"/>
      <c r="AKY835" s="24"/>
      <c r="AKZ835" s="24"/>
      <c r="ALA835" s="24"/>
      <c r="ALB835" s="24"/>
      <c r="ALC835" s="24"/>
      <c r="ALD835" s="24"/>
      <c r="ALE835" s="24"/>
      <c r="ALF835" s="24"/>
      <c r="ALG835" s="24"/>
      <c r="ALH835" s="24"/>
      <c r="ALI835" s="24"/>
      <c r="ALJ835" s="24"/>
      <c r="ALK835" s="24"/>
      <c r="ALL835" s="24"/>
      <c r="ALM835" s="24"/>
      <c r="ALN835" s="24"/>
      <c r="ALO835" s="24"/>
      <c r="ALP835" s="24"/>
      <c r="ALQ835" s="24"/>
      <c r="ALR835" s="24"/>
      <c r="ALS835" s="24"/>
      <c r="ALT835" s="24"/>
      <c r="ALU835" s="24"/>
      <c r="ALV835" s="24"/>
      <c r="ALW835" s="24"/>
      <c r="ALX835" s="24"/>
      <c r="ALY835" s="24"/>
      <c r="ALZ835" s="24"/>
      <c r="AMA835" s="24"/>
      <c r="AMB835" s="24"/>
      <c r="AMC835" s="24"/>
      <c r="AMD835" s="24"/>
      <c r="AME835" s="24"/>
      <c r="AMF835" s="24"/>
      <c r="AMG835" s="24"/>
      <c r="AMH835" s="24"/>
      <c r="AMI835" s="24"/>
      <c r="AMJ835" s="24"/>
      <c r="AMK835" s="24"/>
      <c r="AML835" s="24"/>
      <c r="AMM835" s="24"/>
      <c r="AMN835" s="24"/>
      <c r="AMO835" s="24"/>
      <c r="AMP835" s="24"/>
      <c r="AMQ835" s="24"/>
      <c r="AMR835" s="24"/>
      <c r="AMS835" s="24"/>
      <c r="AMT835" s="24"/>
      <c r="AMU835" s="24"/>
      <c r="AMV835" s="24"/>
      <c r="AMW835" s="24"/>
      <c r="AMX835" s="24"/>
      <c r="AMY835" s="24"/>
      <c r="AMZ835" s="24"/>
      <c r="ANA835" s="24"/>
      <c r="ANB835" s="24"/>
      <c r="ANC835" s="24"/>
      <c r="AND835" s="24"/>
      <c r="ANE835" s="24"/>
      <c r="ANF835" s="24"/>
      <c r="ANG835" s="24"/>
      <c r="ANH835" s="24"/>
      <c r="ANI835" s="24"/>
      <c r="ANJ835" s="24"/>
      <c r="ANK835" s="24"/>
      <c r="ANL835" s="24"/>
      <c r="ANM835" s="24"/>
      <c r="ANN835" s="24"/>
      <c r="ANO835" s="24"/>
      <c r="ANP835" s="24"/>
      <c r="ANQ835" s="24"/>
      <c r="ANR835" s="24"/>
      <c r="ANS835" s="24"/>
      <c r="ANT835" s="24"/>
      <c r="ANU835" s="24"/>
      <c r="ANV835" s="24"/>
      <c r="ANW835" s="24"/>
      <c r="ANX835" s="24"/>
      <c r="ANY835" s="24"/>
      <c r="ANZ835" s="24"/>
      <c r="AOA835" s="24"/>
      <c r="AOB835" s="24"/>
      <c r="AOC835" s="24"/>
      <c r="AOD835" s="24"/>
      <c r="AOE835" s="24"/>
      <c r="AOF835" s="24"/>
      <c r="AOG835" s="24"/>
      <c r="AOH835" s="24"/>
      <c r="AOI835" s="24"/>
      <c r="AOJ835" s="24"/>
      <c r="AOK835" s="24"/>
      <c r="AOL835" s="24"/>
      <c r="AOM835" s="24"/>
      <c r="AON835" s="24"/>
      <c r="AOO835" s="24"/>
      <c r="AOP835" s="24"/>
      <c r="AOQ835" s="24"/>
      <c r="AOR835" s="24"/>
      <c r="AOS835" s="24"/>
      <c r="AOT835" s="24"/>
      <c r="AOU835" s="24"/>
      <c r="AOV835" s="24"/>
      <c r="AOW835" s="24"/>
      <c r="AOX835" s="24"/>
      <c r="AOY835" s="24"/>
      <c r="AOZ835" s="24"/>
      <c r="APA835" s="24"/>
      <c r="APB835" s="24"/>
      <c r="APC835" s="24"/>
      <c r="APD835" s="24"/>
      <c r="APE835" s="24"/>
      <c r="APF835" s="24"/>
      <c r="APG835" s="24"/>
      <c r="APH835" s="24"/>
      <c r="API835" s="24"/>
      <c r="APJ835" s="24"/>
      <c r="APK835" s="24"/>
      <c r="APL835" s="24"/>
      <c r="APM835" s="24"/>
      <c r="APN835" s="24"/>
      <c r="APO835" s="24"/>
      <c r="APP835" s="24"/>
      <c r="APQ835" s="24"/>
      <c r="APR835" s="24"/>
      <c r="APS835" s="24"/>
      <c r="APT835" s="24"/>
      <c r="APU835" s="24"/>
      <c r="APV835" s="24"/>
      <c r="APW835" s="24"/>
      <c r="APX835" s="24"/>
      <c r="APY835" s="24"/>
      <c r="APZ835" s="24"/>
      <c r="AQA835" s="24"/>
      <c r="AQB835" s="24"/>
      <c r="AQC835" s="24"/>
      <c r="AQD835" s="24"/>
      <c r="AQE835" s="24"/>
      <c r="AQF835" s="24"/>
      <c r="AQG835" s="24"/>
      <c r="AQH835" s="24"/>
      <c r="AQI835" s="24"/>
      <c r="AQJ835" s="24"/>
      <c r="AQK835" s="24"/>
      <c r="AQL835" s="24"/>
      <c r="AQM835" s="24"/>
      <c r="AQN835" s="24"/>
      <c r="AQO835" s="24"/>
      <c r="AQP835" s="24"/>
      <c r="AQQ835" s="24"/>
      <c r="AQR835" s="24"/>
      <c r="AQS835" s="24"/>
      <c r="AQT835" s="24"/>
      <c r="AQU835" s="24"/>
      <c r="AQV835" s="24"/>
      <c r="AQW835" s="24"/>
      <c r="AQX835" s="24"/>
      <c r="AQY835" s="24"/>
      <c r="AQZ835" s="24"/>
      <c r="ARA835" s="24"/>
      <c r="ARB835" s="24"/>
      <c r="ARC835" s="24"/>
      <c r="ARD835" s="24"/>
      <c r="ARE835" s="24"/>
      <c r="ARF835" s="24"/>
      <c r="ARG835" s="24"/>
      <c r="ARH835" s="24"/>
      <c r="ARI835" s="24"/>
      <c r="ARJ835" s="24"/>
      <c r="ARK835" s="24"/>
      <c r="ARL835" s="24"/>
      <c r="ARM835" s="24"/>
      <c r="ARN835" s="24"/>
      <c r="ARO835" s="24"/>
      <c r="ARP835" s="24"/>
      <c r="ARQ835" s="24"/>
      <c r="ARR835" s="24"/>
      <c r="ARS835" s="24"/>
      <c r="ART835" s="24"/>
      <c r="ARU835" s="24"/>
      <c r="ARV835" s="24"/>
      <c r="ARW835" s="24"/>
      <c r="ARX835" s="24"/>
      <c r="ARY835" s="24"/>
      <c r="ARZ835" s="24"/>
      <c r="ASA835" s="24"/>
      <c r="ASB835" s="24"/>
      <c r="ASC835" s="24"/>
      <c r="ASD835" s="24"/>
      <c r="ASE835" s="24"/>
      <c r="ASF835" s="24"/>
      <c r="ASG835" s="24"/>
      <c r="ASH835" s="24"/>
      <c r="ASI835" s="24"/>
      <c r="ASJ835" s="24"/>
      <c r="ASK835" s="24"/>
      <c r="ASL835" s="24"/>
      <c r="ASM835" s="24"/>
      <c r="ASN835" s="24"/>
      <c r="ASO835" s="24"/>
      <c r="ASP835" s="24"/>
      <c r="ASQ835" s="24"/>
      <c r="ASR835" s="24"/>
      <c r="ASS835" s="24"/>
      <c r="AST835" s="24"/>
      <c r="ASU835" s="24"/>
      <c r="ASV835" s="24"/>
      <c r="ASW835" s="24"/>
      <c r="ASX835" s="24"/>
      <c r="ASY835" s="24"/>
      <c r="ASZ835" s="24"/>
      <c r="ATA835" s="24"/>
      <c r="ATB835" s="24"/>
      <c r="ATC835" s="24"/>
      <c r="ATD835" s="24"/>
      <c r="ATE835" s="24"/>
      <c r="ATF835" s="24"/>
      <c r="ATG835" s="24"/>
      <c r="ATH835" s="24"/>
      <c r="ATI835" s="24"/>
      <c r="ATJ835" s="24"/>
      <c r="ATK835" s="24"/>
      <c r="ATL835" s="24"/>
      <c r="ATM835" s="24"/>
      <c r="ATN835" s="24"/>
      <c r="ATO835" s="24"/>
      <c r="ATP835" s="24"/>
      <c r="ATQ835" s="24"/>
      <c r="ATR835" s="24"/>
      <c r="ATS835" s="24"/>
      <c r="ATT835" s="24"/>
      <c r="ATU835" s="24"/>
      <c r="ATV835" s="24"/>
      <c r="ATW835" s="24"/>
      <c r="ATX835" s="24"/>
      <c r="ATY835" s="24"/>
      <c r="ATZ835" s="24"/>
      <c r="AUA835" s="24"/>
      <c r="AUB835" s="24"/>
      <c r="AUC835" s="24"/>
      <c r="AUD835" s="24"/>
      <c r="AUE835" s="24"/>
      <c r="AUF835" s="24"/>
      <c r="AUG835" s="24"/>
      <c r="AUH835" s="24"/>
      <c r="AUI835" s="24"/>
      <c r="AUJ835" s="24"/>
      <c r="AUK835" s="24"/>
      <c r="AUL835" s="24"/>
      <c r="AUM835" s="24"/>
      <c r="AUN835" s="24"/>
      <c r="AUO835" s="24"/>
      <c r="AUP835" s="24"/>
      <c r="AUQ835" s="24"/>
      <c r="AUR835" s="24"/>
      <c r="AUS835" s="24"/>
      <c r="AUT835" s="24"/>
      <c r="AUU835" s="24"/>
      <c r="AUV835" s="24"/>
      <c r="AUW835" s="24"/>
      <c r="AUX835" s="24"/>
      <c r="AUY835" s="24"/>
      <c r="AUZ835" s="24"/>
      <c r="AVA835" s="24"/>
      <c r="AVB835" s="24"/>
      <c r="AVC835" s="24"/>
      <c r="AVD835" s="24"/>
      <c r="AVE835" s="24"/>
      <c r="AVF835" s="24"/>
      <c r="AVG835" s="24"/>
      <c r="AVH835" s="24"/>
      <c r="AVI835" s="24"/>
      <c r="AVJ835" s="24"/>
      <c r="AVK835" s="24"/>
      <c r="AVL835" s="24"/>
      <c r="AVM835" s="24"/>
      <c r="AVN835" s="24"/>
      <c r="AVO835" s="24"/>
      <c r="AVP835" s="24"/>
      <c r="AVQ835" s="24"/>
      <c r="AVR835" s="24"/>
      <c r="AVS835" s="24"/>
      <c r="AVT835" s="24"/>
      <c r="AVU835" s="24"/>
      <c r="AVV835" s="24"/>
      <c r="AVW835" s="24"/>
      <c r="AVX835" s="24"/>
      <c r="AVY835" s="24"/>
      <c r="AVZ835" s="24"/>
      <c r="AWA835" s="24"/>
      <c r="AWB835" s="24"/>
      <c r="AWC835" s="24"/>
      <c r="AWD835" s="24"/>
      <c r="AWE835" s="24"/>
      <c r="AWF835" s="24"/>
      <c r="AWG835" s="24"/>
      <c r="AWH835" s="24"/>
      <c r="AWI835" s="24"/>
      <c r="AWJ835" s="24"/>
      <c r="AWK835" s="24"/>
      <c r="AWL835" s="24"/>
      <c r="AWM835" s="24"/>
      <c r="AWN835" s="24"/>
      <c r="AWO835" s="24"/>
      <c r="AWP835" s="24"/>
      <c r="AWQ835" s="24"/>
      <c r="AWR835" s="24"/>
      <c r="AWS835" s="24"/>
      <c r="AWT835" s="24"/>
      <c r="AWU835" s="24"/>
      <c r="AWV835" s="24"/>
      <c r="AWW835" s="24"/>
      <c r="AWX835" s="24"/>
      <c r="AWY835" s="24"/>
      <c r="AWZ835" s="24"/>
      <c r="AXA835" s="24"/>
      <c r="AXB835" s="24"/>
      <c r="AXC835" s="24"/>
      <c r="AXD835" s="24"/>
      <c r="AXE835" s="24"/>
      <c r="AXF835" s="24"/>
      <c r="AXG835" s="24"/>
      <c r="AXH835" s="24"/>
      <c r="AXI835" s="24"/>
      <c r="AXJ835" s="24"/>
      <c r="AXK835" s="24"/>
      <c r="AXL835" s="24"/>
      <c r="AXM835" s="24"/>
      <c r="AXN835" s="24"/>
      <c r="AXO835" s="24"/>
      <c r="AXP835" s="24"/>
      <c r="AXQ835" s="24"/>
      <c r="AXR835" s="24"/>
      <c r="AXS835" s="24"/>
      <c r="AXT835" s="24"/>
      <c r="AXU835" s="24"/>
      <c r="AXV835" s="24"/>
      <c r="AXW835" s="24"/>
      <c r="AXX835" s="24"/>
      <c r="AXY835" s="24"/>
      <c r="AXZ835" s="24"/>
      <c r="AYA835" s="24"/>
      <c r="AYB835" s="24"/>
      <c r="AYC835" s="24"/>
      <c r="AYD835" s="24"/>
      <c r="AYE835" s="24"/>
      <c r="AYF835" s="24"/>
      <c r="AYG835" s="24"/>
      <c r="AYH835" s="24"/>
      <c r="AYI835" s="24"/>
      <c r="AYJ835" s="24"/>
      <c r="AYK835" s="24"/>
      <c r="AYL835" s="24"/>
      <c r="AYM835" s="24"/>
      <c r="AYN835" s="24"/>
      <c r="AYO835" s="24"/>
      <c r="AYP835" s="24"/>
      <c r="AYQ835" s="24"/>
      <c r="AYR835" s="24"/>
      <c r="AYS835" s="24"/>
      <c r="AYT835" s="24"/>
      <c r="AYU835" s="24"/>
      <c r="AYV835" s="24"/>
      <c r="AYW835" s="24"/>
      <c r="AYX835" s="24"/>
      <c r="AYY835" s="24"/>
      <c r="AYZ835" s="24"/>
      <c r="AZA835" s="24"/>
      <c r="AZB835" s="24"/>
      <c r="AZC835" s="24"/>
      <c r="AZD835" s="24"/>
      <c r="AZE835" s="24"/>
      <c r="AZF835" s="24"/>
      <c r="AZG835" s="24"/>
      <c r="AZH835" s="24"/>
      <c r="AZI835" s="24"/>
      <c r="AZJ835" s="24"/>
      <c r="AZK835" s="24"/>
      <c r="AZL835" s="24"/>
      <c r="AZM835" s="24"/>
      <c r="AZN835" s="24"/>
      <c r="AZO835" s="24"/>
      <c r="AZP835" s="24"/>
      <c r="AZQ835" s="24"/>
      <c r="AZR835" s="24"/>
      <c r="AZS835" s="24"/>
      <c r="AZT835" s="24"/>
      <c r="AZU835" s="24"/>
      <c r="AZV835" s="24"/>
      <c r="AZW835" s="24"/>
      <c r="AZX835" s="24"/>
      <c r="AZY835" s="24"/>
      <c r="AZZ835" s="24"/>
      <c r="BAA835" s="24"/>
      <c r="BAB835" s="24"/>
      <c r="BAC835" s="24"/>
      <c r="BAD835" s="24"/>
      <c r="BAE835" s="24"/>
      <c r="BAF835" s="24"/>
      <c r="BAG835" s="24"/>
      <c r="BAH835" s="24"/>
      <c r="BAI835" s="24"/>
      <c r="BAJ835" s="24"/>
      <c r="BAK835" s="24"/>
      <c r="BAL835" s="24"/>
      <c r="BAM835" s="24"/>
      <c r="BAN835" s="24"/>
      <c r="BAO835" s="24"/>
      <c r="BAP835" s="24"/>
      <c r="BAQ835" s="24"/>
      <c r="BAR835" s="24"/>
      <c r="BAS835" s="24"/>
      <c r="BAT835" s="24"/>
      <c r="BAU835" s="24"/>
      <c r="BAV835" s="24"/>
      <c r="BAW835" s="24"/>
      <c r="BAX835" s="24"/>
      <c r="BAY835" s="24"/>
      <c r="BAZ835" s="24"/>
      <c r="BBA835" s="24"/>
      <c r="BBB835" s="24"/>
      <c r="BBC835" s="24"/>
      <c r="BBD835" s="24"/>
      <c r="BBE835" s="24"/>
      <c r="BBF835" s="24"/>
      <c r="BBG835" s="24"/>
      <c r="BBH835" s="24"/>
      <c r="BBI835" s="24"/>
      <c r="BBJ835" s="24"/>
      <c r="BBK835" s="24"/>
      <c r="BBL835" s="24"/>
      <c r="BBM835" s="24"/>
      <c r="BBN835" s="24"/>
      <c r="BBO835" s="24"/>
      <c r="BBP835" s="24"/>
      <c r="BBQ835" s="24"/>
      <c r="BBR835" s="24"/>
      <c r="BBS835" s="24"/>
      <c r="BBT835" s="24"/>
      <c r="BBU835" s="24"/>
      <c r="BBV835" s="24"/>
      <c r="BBW835" s="24"/>
      <c r="BBX835" s="24"/>
      <c r="BBY835" s="24"/>
      <c r="BBZ835" s="24"/>
      <c r="BCA835" s="24"/>
      <c r="BCB835" s="24"/>
      <c r="BCC835" s="24"/>
      <c r="BCD835" s="24"/>
      <c r="BCE835" s="24"/>
      <c r="BCF835" s="24"/>
      <c r="BCG835" s="24"/>
      <c r="BCH835" s="24"/>
      <c r="BCI835" s="24"/>
      <c r="BCJ835" s="24"/>
      <c r="BCK835" s="24"/>
      <c r="BCL835" s="24"/>
      <c r="BCM835" s="24"/>
      <c r="BCN835" s="24"/>
      <c r="BCO835" s="24"/>
      <c r="BCP835" s="24"/>
      <c r="BCQ835" s="24"/>
      <c r="BCR835" s="24"/>
      <c r="BCS835" s="24"/>
      <c r="BCT835" s="24"/>
      <c r="BCU835" s="24"/>
      <c r="BCV835" s="24"/>
      <c r="BCW835" s="24"/>
      <c r="BCX835" s="24"/>
      <c r="BCY835" s="24"/>
      <c r="BCZ835" s="24"/>
      <c r="BDA835" s="24"/>
      <c r="BDB835" s="24"/>
      <c r="BDC835" s="24"/>
      <c r="BDD835" s="24"/>
      <c r="BDE835" s="24"/>
      <c r="BDF835" s="24"/>
      <c r="BDG835" s="24"/>
      <c r="BDH835" s="24"/>
      <c r="BDI835" s="24"/>
      <c r="BDJ835" s="24"/>
      <c r="BDK835" s="24"/>
      <c r="BDL835" s="24"/>
      <c r="BDM835" s="24"/>
      <c r="BDN835" s="24"/>
      <c r="BDO835" s="24"/>
      <c r="BDP835" s="24"/>
      <c r="BDQ835" s="24"/>
      <c r="BDR835" s="24"/>
      <c r="BDS835" s="24"/>
      <c r="BDT835" s="24"/>
      <c r="BDU835" s="24"/>
      <c r="BDV835" s="24"/>
      <c r="BDW835" s="24"/>
      <c r="BDX835" s="24"/>
      <c r="BDY835" s="24"/>
      <c r="BDZ835" s="24"/>
      <c r="BEA835" s="24"/>
      <c r="BEB835" s="24"/>
      <c r="BEC835" s="24"/>
      <c r="BED835" s="24"/>
      <c r="BEE835" s="24"/>
      <c r="BEF835" s="24"/>
      <c r="BEG835" s="24"/>
      <c r="BEH835" s="24"/>
      <c r="BEI835" s="24"/>
      <c r="BEJ835" s="24"/>
      <c r="BEK835" s="24"/>
      <c r="BEL835" s="24"/>
      <c r="BEM835" s="24"/>
      <c r="BEN835" s="24"/>
      <c r="BEO835" s="24"/>
      <c r="BEP835" s="24"/>
      <c r="BEQ835" s="24"/>
      <c r="BER835" s="24"/>
      <c r="BES835" s="24"/>
      <c r="BET835" s="24"/>
      <c r="BEU835" s="24"/>
      <c r="BEV835" s="24"/>
      <c r="BEW835" s="24"/>
      <c r="BEX835" s="24"/>
      <c r="BEY835" s="24"/>
      <c r="BEZ835" s="24"/>
      <c r="BFA835" s="24"/>
      <c r="BFB835" s="24"/>
      <c r="BFC835" s="24"/>
      <c r="BFD835" s="24"/>
      <c r="BFE835" s="24"/>
      <c r="BFF835" s="24"/>
      <c r="BFG835" s="24"/>
      <c r="BFH835" s="24"/>
      <c r="BFI835" s="24"/>
      <c r="BFJ835" s="24"/>
      <c r="BFK835" s="24"/>
      <c r="BFL835" s="24"/>
      <c r="BFM835" s="24"/>
      <c r="BFN835" s="24"/>
      <c r="BFO835" s="24"/>
      <c r="BFP835" s="24"/>
      <c r="BFQ835" s="24"/>
      <c r="BFR835" s="24"/>
      <c r="BFS835" s="24"/>
      <c r="BFT835" s="24"/>
      <c r="BFU835" s="24"/>
      <c r="BFV835" s="24"/>
      <c r="BFW835" s="24"/>
      <c r="BFX835" s="24"/>
      <c r="BFY835" s="24"/>
      <c r="BFZ835" s="24"/>
      <c r="BGA835" s="24"/>
      <c r="BGB835" s="24"/>
      <c r="BGC835" s="24"/>
      <c r="BGD835" s="24"/>
      <c r="BGE835" s="24"/>
      <c r="BGF835" s="24"/>
      <c r="BGG835" s="24"/>
      <c r="BGH835" s="24"/>
      <c r="BGI835" s="24"/>
      <c r="BGJ835" s="24"/>
      <c r="BGK835" s="24"/>
      <c r="BGL835" s="24"/>
      <c r="BGM835" s="24"/>
      <c r="BGN835" s="24"/>
      <c r="BGO835" s="24"/>
      <c r="BGP835" s="24"/>
      <c r="BGQ835" s="24"/>
      <c r="BGR835" s="24"/>
      <c r="BGS835" s="24"/>
      <c r="BGT835" s="24"/>
      <c r="BGU835" s="24"/>
      <c r="BGV835" s="24"/>
      <c r="BGW835" s="24"/>
      <c r="BGX835" s="24"/>
      <c r="BGY835" s="24"/>
      <c r="BGZ835" s="24"/>
      <c r="BHA835" s="24"/>
      <c r="BHB835" s="24"/>
      <c r="BHC835" s="24"/>
      <c r="BHD835" s="24"/>
      <c r="BHE835" s="24"/>
      <c r="BHF835" s="24"/>
      <c r="BHG835" s="24"/>
      <c r="BHH835" s="24"/>
      <c r="BHI835" s="24"/>
      <c r="BHJ835" s="24"/>
      <c r="BHK835" s="24"/>
      <c r="BHL835" s="24"/>
      <c r="BHM835" s="24"/>
      <c r="BHN835" s="24"/>
      <c r="BHO835" s="24"/>
      <c r="BHP835" s="24"/>
      <c r="BHQ835" s="24"/>
      <c r="BHR835" s="24"/>
      <c r="BHS835" s="24"/>
      <c r="BHT835" s="24"/>
      <c r="BHU835" s="24"/>
      <c r="BHV835" s="24"/>
      <c r="BHW835" s="24"/>
      <c r="BHX835" s="24"/>
      <c r="BHY835" s="24"/>
      <c r="BHZ835" s="24"/>
      <c r="BIA835" s="24"/>
      <c r="BIB835" s="24"/>
      <c r="BIC835" s="24"/>
      <c r="BID835" s="24"/>
      <c r="BIE835" s="24"/>
      <c r="BIF835" s="24"/>
      <c r="BIG835" s="24"/>
      <c r="BIH835" s="24"/>
      <c r="BII835" s="24"/>
      <c r="BIJ835" s="24"/>
      <c r="BIK835" s="24"/>
      <c r="BIL835" s="24"/>
      <c r="BIM835" s="24"/>
      <c r="BIN835" s="24"/>
      <c r="BIO835" s="24"/>
      <c r="BIP835" s="24"/>
      <c r="BIQ835" s="24"/>
      <c r="BIR835" s="24"/>
      <c r="BIS835" s="24"/>
      <c r="BIT835" s="24"/>
      <c r="BIU835" s="24"/>
      <c r="BIV835" s="24"/>
      <c r="BIW835" s="24"/>
      <c r="BIX835" s="24"/>
      <c r="BIY835" s="24"/>
      <c r="BIZ835" s="24"/>
      <c r="BJA835" s="24"/>
      <c r="BJB835" s="24"/>
      <c r="BJC835" s="24"/>
      <c r="BJD835" s="24"/>
      <c r="BJE835" s="24"/>
      <c r="BJF835" s="24"/>
      <c r="BJG835" s="24"/>
      <c r="BJH835" s="24"/>
      <c r="BJI835" s="24"/>
      <c r="BJJ835" s="24"/>
      <c r="BJK835" s="24"/>
      <c r="BJL835" s="24"/>
      <c r="BJM835" s="24"/>
      <c r="BJN835" s="24"/>
      <c r="BJO835" s="24"/>
      <c r="BJP835" s="24"/>
      <c r="BJQ835" s="24"/>
      <c r="BJR835" s="24"/>
      <c r="BJS835" s="24"/>
      <c r="BJT835" s="24"/>
      <c r="BJU835" s="24"/>
      <c r="BJV835" s="24"/>
      <c r="BJW835" s="24"/>
      <c r="BJX835" s="24"/>
      <c r="BJY835" s="24"/>
      <c r="BJZ835" s="24"/>
      <c r="BKA835" s="24"/>
      <c r="BKB835" s="24"/>
      <c r="BKC835" s="24"/>
      <c r="BKD835" s="24"/>
      <c r="BKE835" s="24"/>
      <c r="BKF835" s="24"/>
      <c r="BKG835" s="24"/>
      <c r="BKH835" s="24"/>
      <c r="BKI835" s="24"/>
      <c r="BKJ835" s="24"/>
      <c r="BKK835" s="24"/>
      <c r="BKL835" s="24"/>
      <c r="BKM835" s="24"/>
      <c r="BKN835" s="24"/>
      <c r="BKO835" s="24"/>
      <c r="BKP835" s="24"/>
      <c r="BKQ835" s="24"/>
      <c r="BKR835" s="24"/>
      <c r="BKS835" s="24"/>
      <c r="BKT835" s="24"/>
      <c r="BKU835" s="24"/>
      <c r="BKV835" s="24"/>
      <c r="BKW835" s="24"/>
      <c r="BKX835" s="24"/>
      <c r="BKY835" s="24"/>
      <c r="BKZ835" s="24"/>
      <c r="BLA835" s="24"/>
      <c r="BLB835" s="24"/>
      <c r="BLC835" s="24"/>
      <c r="BLD835" s="24"/>
      <c r="BLE835" s="24"/>
      <c r="BLF835" s="24"/>
      <c r="BLG835" s="24"/>
      <c r="BLH835" s="24"/>
      <c r="BLI835" s="24"/>
      <c r="BLJ835" s="24"/>
      <c r="BLK835" s="24"/>
      <c r="BLL835" s="24"/>
      <c r="BLM835" s="24"/>
      <c r="BLN835" s="24"/>
      <c r="BLO835" s="24"/>
      <c r="BLP835" s="24"/>
      <c r="BLQ835" s="24"/>
      <c r="BLR835" s="24"/>
      <c r="BLS835" s="24"/>
      <c r="BLT835" s="24"/>
      <c r="BLU835" s="24"/>
      <c r="BLV835" s="24"/>
      <c r="BLW835" s="24"/>
      <c r="BLX835" s="24"/>
      <c r="BLY835" s="24"/>
      <c r="BLZ835" s="24"/>
      <c r="BMA835" s="24"/>
      <c r="BMB835" s="24"/>
      <c r="BMC835" s="24"/>
      <c r="BMD835" s="24"/>
      <c r="BME835" s="24"/>
      <c r="BMF835" s="24"/>
      <c r="BMG835" s="24"/>
      <c r="BMH835" s="24"/>
      <c r="BMI835" s="24"/>
      <c r="BMJ835" s="24"/>
      <c r="BMK835" s="24"/>
      <c r="BML835" s="24"/>
      <c r="BMM835" s="24"/>
      <c r="BMN835" s="24"/>
      <c r="BMO835" s="24"/>
      <c r="BMP835" s="24"/>
      <c r="BMQ835" s="24"/>
      <c r="BMR835" s="24"/>
      <c r="BMS835" s="24"/>
      <c r="BMT835" s="24"/>
      <c r="BMU835" s="24"/>
      <c r="BMV835" s="24"/>
      <c r="BMW835" s="24"/>
      <c r="BMX835" s="24"/>
      <c r="BMY835" s="24"/>
      <c r="BMZ835" s="24"/>
      <c r="BNA835" s="24"/>
      <c r="BNB835" s="24"/>
      <c r="BNC835" s="24"/>
      <c r="BND835" s="24"/>
      <c r="BNE835" s="24"/>
      <c r="BNF835" s="24"/>
      <c r="BNG835" s="24"/>
      <c r="BNH835" s="24"/>
      <c r="BNI835" s="24"/>
      <c r="BNJ835" s="24"/>
      <c r="BNK835" s="24"/>
      <c r="BNL835" s="24"/>
      <c r="BNM835" s="24"/>
      <c r="BNN835" s="24"/>
      <c r="BNO835" s="24"/>
      <c r="BNP835" s="24"/>
      <c r="BNQ835" s="24"/>
      <c r="BNR835" s="24"/>
      <c r="BNS835" s="24"/>
      <c r="BNT835" s="24"/>
      <c r="BNU835" s="24"/>
      <c r="BNV835" s="24"/>
      <c r="BNW835" s="24"/>
      <c r="BNX835" s="24"/>
      <c r="BNY835" s="24"/>
      <c r="BNZ835" s="24"/>
      <c r="BOA835" s="24"/>
      <c r="BOB835" s="24"/>
      <c r="BOC835" s="24"/>
      <c r="BOD835" s="24"/>
      <c r="BOE835" s="24"/>
      <c r="BOF835" s="24"/>
      <c r="BOG835" s="24"/>
      <c r="BOH835" s="24"/>
      <c r="BOI835" s="24"/>
      <c r="BOJ835" s="24"/>
      <c r="BOK835" s="24"/>
      <c r="BOL835" s="24"/>
      <c r="BOM835" s="24"/>
      <c r="BON835" s="24"/>
      <c r="BOO835" s="24"/>
      <c r="BOP835" s="24"/>
      <c r="BOQ835" s="24"/>
      <c r="BOR835" s="24"/>
      <c r="BOS835" s="24"/>
      <c r="BOT835" s="24"/>
      <c r="BOU835" s="24"/>
      <c r="BOV835" s="24"/>
      <c r="BOW835" s="24"/>
      <c r="BOX835" s="24"/>
      <c r="BOY835" s="24"/>
      <c r="BOZ835" s="24"/>
      <c r="BPA835" s="24"/>
      <c r="BPB835" s="24"/>
      <c r="BPC835" s="24"/>
      <c r="BPD835" s="24"/>
      <c r="BPE835" s="24"/>
      <c r="BPF835" s="24"/>
      <c r="BPG835" s="24"/>
      <c r="BPH835" s="24"/>
      <c r="BPI835" s="24"/>
      <c r="BPJ835" s="24"/>
      <c r="BPK835" s="24"/>
      <c r="BPL835" s="24"/>
      <c r="BPM835" s="24"/>
      <c r="BPN835" s="24"/>
      <c r="BPO835" s="24"/>
      <c r="BPP835" s="24"/>
      <c r="BPQ835" s="24"/>
      <c r="BPR835" s="24"/>
      <c r="BPS835" s="24"/>
      <c r="BPT835" s="24"/>
      <c r="BPU835" s="24"/>
      <c r="BPV835" s="24"/>
      <c r="BPW835" s="24"/>
      <c r="BPX835" s="24"/>
      <c r="BPY835" s="24"/>
      <c r="BPZ835" s="24"/>
      <c r="BQA835" s="24"/>
      <c r="BQB835" s="24"/>
      <c r="BQC835" s="24"/>
      <c r="BQD835" s="24"/>
      <c r="BQE835" s="24"/>
      <c r="BQF835" s="24"/>
      <c r="BQG835" s="24"/>
      <c r="BQH835" s="24"/>
      <c r="BQI835" s="24"/>
      <c r="BQJ835" s="24"/>
      <c r="BQK835" s="24"/>
      <c r="BQL835" s="24"/>
      <c r="BQM835" s="24"/>
      <c r="BQN835" s="24"/>
      <c r="BQO835" s="24"/>
      <c r="BQP835" s="24"/>
      <c r="BQQ835" s="24"/>
      <c r="BQR835" s="24"/>
      <c r="BQS835" s="24"/>
      <c r="BQT835" s="24"/>
      <c r="BQU835" s="24"/>
      <c r="BQV835" s="24"/>
      <c r="BQW835" s="24"/>
      <c r="BQX835" s="24"/>
      <c r="BQY835" s="24"/>
      <c r="BQZ835" s="24"/>
      <c r="BRA835" s="24"/>
      <c r="BRB835" s="24"/>
      <c r="BRC835" s="24"/>
      <c r="BRD835" s="24"/>
      <c r="BRE835" s="24"/>
      <c r="BRF835" s="24"/>
      <c r="BRG835" s="24"/>
      <c r="BRH835" s="24"/>
      <c r="BRI835" s="24"/>
      <c r="BRJ835" s="24"/>
      <c r="BRK835" s="24"/>
      <c r="BRL835" s="24"/>
      <c r="BRM835" s="24"/>
      <c r="BRN835" s="24"/>
      <c r="BRO835" s="24"/>
      <c r="BRP835" s="24"/>
      <c r="BRQ835" s="24"/>
      <c r="BRR835" s="24"/>
      <c r="BRS835" s="24"/>
      <c r="BRT835" s="24"/>
      <c r="BRU835" s="24"/>
      <c r="BRV835" s="24"/>
      <c r="BRW835" s="24"/>
      <c r="BRX835" s="24"/>
      <c r="BRY835" s="24"/>
      <c r="BRZ835" s="24"/>
      <c r="BSA835" s="24"/>
      <c r="BSB835" s="24"/>
      <c r="BSC835" s="24"/>
      <c r="BSD835" s="24"/>
      <c r="BSE835" s="24"/>
      <c r="BSF835" s="24"/>
      <c r="BSG835" s="24"/>
      <c r="BSH835" s="24"/>
      <c r="BSI835" s="24"/>
      <c r="BSJ835" s="24"/>
      <c r="BSK835" s="24"/>
      <c r="BSL835" s="24"/>
      <c r="BSM835" s="24"/>
      <c r="BSN835" s="24"/>
      <c r="BSO835" s="24"/>
      <c r="BSP835" s="24"/>
      <c r="BSQ835" s="24"/>
      <c r="BSR835" s="24"/>
      <c r="BSS835" s="24"/>
      <c r="BST835" s="24"/>
      <c r="BSU835" s="24"/>
      <c r="BSV835" s="24"/>
      <c r="BSW835" s="24"/>
      <c r="BSX835" s="24"/>
      <c r="BSY835" s="24"/>
      <c r="BSZ835" s="24"/>
      <c r="BTA835" s="24"/>
      <c r="BTB835" s="24"/>
      <c r="BTC835" s="24"/>
      <c r="BTD835" s="24"/>
      <c r="BTE835" s="24"/>
      <c r="BTF835" s="24"/>
      <c r="BTG835" s="24"/>
      <c r="BTH835" s="24"/>
      <c r="BTI835" s="24"/>
      <c r="BTJ835" s="24"/>
      <c r="BTK835" s="24"/>
      <c r="BTL835" s="24"/>
      <c r="BTM835" s="24"/>
      <c r="BTN835" s="24"/>
      <c r="BTO835" s="24"/>
      <c r="BTP835" s="24"/>
      <c r="BTQ835" s="24"/>
      <c r="BTR835" s="24"/>
      <c r="BTS835" s="24"/>
      <c r="BTT835" s="24"/>
      <c r="BTU835" s="24"/>
      <c r="BTV835" s="24"/>
      <c r="BTW835" s="24"/>
      <c r="BTX835" s="24"/>
      <c r="BTY835" s="24"/>
      <c r="BTZ835" s="24"/>
      <c r="BUA835" s="24"/>
      <c r="BUB835" s="24"/>
      <c r="BUC835" s="24"/>
      <c r="BUD835" s="24"/>
      <c r="BUE835" s="24"/>
      <c r="BUF835" s="24"/>
      <c r="BUG835" s="24"/>
      <c r="BUH835" s="24"/>
      <c r="BUI835" s="24"/>
      <c r="BUJ835" s="24"/>
      <c r="BUK835" s="24"/>
      <c r="BUL835" s="24"/>
      <c r="BUM835" s="24"/>
      <c r="BUN835" s="24"/>
      <c r="BUO835" s="24"/>
      <c r="BUP835" s="24"/>
      <c r="BUQ835" s="24"/>
      <c r="BUR835" s="24"/>
      <c r="BUS835" s="24"/>
      <c r="BUT835" s="24"/>
      <c r="BUU835" s="24"/>
      <c r="BUV835" s="24"/>
      <c r="BUW835" s="24"/>
      <c r="BUX835" s="24"/>
      <c r="BUY835" s="24"/>
      <c r="BUZ835" s="24"/>
      <c r="BVA835" s="24"/>
      <c r="BVB835" s="24"/>
      <c r="BVC835" s="24"/>
      <c r="BVD835" s="24"/>
      <c r="BVE835" s="24"/>
      <c r="BVF835" s="24"/>
      <c r="BVG835" s="24"/>
      <c r="BVH835" s="24"/>
      <c r="BVI835" s="24"/>
      <c r="BVJ835" s="24"/>
      <c r="BVK835" s="24"/>
      <c r="BVL835" s="24"/>
      <c r="BVM835" s="24"/>
      <c r="BVN835" s="24"/>
      <c r="BVO835" s="24"/>
      <c r="BVP835" s="24"/>
      <c r="BVQ835" s="24"/>
      <c r="BVR835" s="24"/>
      <c r="BVS835" s="24"/>
      <c r="BVT835" s="24"/>
      <c r="BVU835" s="24"/>
      <c r="BVV835" s="24"/>
      <c r="BVW835" s="24"/>
      <c r="BVX835" s="24"/>
      <c r="BVY835" s="24"/>
      <c r="BVZ835" s="24"/>
      <c r="BWA835" s="24"/>
      <c r="BWB835" s="24"/>
      <c r="BWC835" s="24"/>
      <c r="BWD835" s="24"/>
      <c r="BWE835" s="24"/>
      <c r="BWF835" s="24"/>
      <c r="BWG835" s="24"/>
      <c r="BWH835" s="24"/>
      <c r="BWI835" s="24"/>
      <c r="BWJ835" s="24"/>
      <c r="BWK835" s="24"/>
      <c r="BWL835" s="24"/>
      <c r="BWM835" s="24"/>
      <c r="BWN835" s="24"/>
      <c r="BWO835" s="24"/>
      <c r="BWP835" s="24"/>
      <c r="BWQ835" s="24"/>
      <c r="BWR835" s="24"/>
      <c r="BWS835" s="24"/>
      <c r="BWT835" s="24"/>
      <c r="BWU835" s="24"/>
      <c r="BWV835" s="24"/>
      <c r="BWW835" s="24"/>
      <c r="BWX835" s="24"/>
      <c r="BWY835" s="24"/>
      <c r="BWZ835" s="24"/>
      <c r="BXA835" s="24"/>
      <c r="BXB835" s="24"/>
      <c r="BXC835" s="24"/>
      <c r="BXD835" s="24"/>
      <c r="BXE835" s="24"/>
      <c r="BXF835" s="24"/>
      <c r="BXG835" s="24"/>
      <c r="BXH835" s="24"/>
      <c r="BXI835" s="24"/>
      <c r="BXJ835" s="24"/>
      <c r="BXK835" s="24"/>
      <c r="BXL835" s="24"/>
      <c r="BXM835" s="24"/>
      <c r="BXN835" s="24"/>
      <c r="BXO835" s="24"/>
      <c r="BXP835" s="24"/>
      <c r="BXQ835" s="24"/>
      <c r="BXR835" s="24"/>
      <c r="BXS835" s="24"/>
      <c r="BXT835" s="24"/>
      <c r="BXU835" s="24"/>
      <c r="BXV835" s="24"/>
      <c r="BXW835" s="24"/>
      <c r="BXX835" s="24"/>
      <c r="BXY835" s="24"/>
      <c r="BXZ835" s="24"/>
      <c r="BYA835" s="24"/>
      <c r="BYB835" s="24"/>
      <c r="BYC835" s="24"/>
      <c r="BYD835" s="24"/>
      <c r="BYE835" s="24"/>
      <c r="BYF835" s="24"/>
      <c r="BYG835" s="24"/>
      <c r="BYH835" s="24"/>
      <c r="BYI835" s="24"/>
      <c r="BYJ835" s="24"/>
      <c r="BYK835" s="24"/>
      <c r="BYL835" s="24"/>
      <c r="BYM835" s="24"/>
      <c r="BYN835" s="24"/>
      <c r="BYO835" s="24"/>
      <c r="BYP835" s="24"/>
      <c r="BYQ835" s="24"/>
      <c r="BYR835" s="24"/>
      <c r="BYS835" s="24"/>
      <c r="BYT835" s="24"/>
      <c r="BYU835" s="24"/>
      <c r="BYV835" s="24"/>
      <c r="BYW835" s="24"/>
      <c r="BYX835" s="24"/>
      <c r="BYY835" s="24"/>
      <c r="BYZ835" s="24"/>
      <c r="BZA835" s="24"/>
      <c r="BZB835" s="24"/>
      <c r="BZC835" s="24"/>
      <c r="BZD835" s="24"/>
      <c r="BZE835" s="24"/>
      <c r="BZF835" s="24"/>
      <c r="BZG835" s="24"/>
      <c r="BZH835" s="24"/>
      <c r="BZI835" s="24"/>
      <c r="BZJ835" s="24"/>
      <c r="BZK835" s="24"/>
      <c r="BZL835" s="24"/>
      <c r="BZM835" s="24"/>
      <c r="BZN835" s="24"/>
      <c r="BZO835" s="24"/>
      <c r="BZP835" s="24"/>
      <c r="BZQ835" s="24"/>
      <c r="BZR835" s="24"/>
      <c r="BZS835" s="24"/>
      <c r="BZT835" s="24"/>
      <c r="BZU835" s="24"/>
      <c r="BZV835" s="24"/>
      <c r="BZW835" s="24"/>
      <c r="BZX835" s="24"/>
      <c r="BZY835" s="24"/>
      <c r="BZZ835" s="24"/>
      <c r="CAA835" s="24"/>
      <c r="CAB835" s="24"/>
      <c r="CAC835" s="24"/>
      <c r="CAD835" s="24"/>
      <c r="CAE835" s="24"/>
      <c r="CAF835" s="24"/>
      <c r="CAG835" s="24"/>
      <c r="CAH835" s="24"/>
      <c r="CAI835" s="24"/>
      <c r="CAJ835" s="24"/>
      <c r="CAK835" s="24"/>
      <c r="CAL835" s="24"/>
      <c r="CAM835" s="24"/>
      <c r="CAN835" s="24"/>
      <c r="CAO835" s="24"/>
      <c r="CAP835" s="24"/>
      <c r="CAQ835" s="24"/>
      <c r="CAR835" s="24"/>
      <c r="CAS835" s="24"/>
      <c r="CAT835" s="24"/>
      <c r="CAU835" s="24"/>
      <c r="CAV835" s="24"/>
      <c r="CAW835" s="24"/>
      <c r="CAX835" s="24"/>
      <c r="CAY835" s="24"/>
      <c r="CAZ835" s="24"/>
      <c r="CBA835" s="24"/>
      <c r="CBB835" s="24"/>
      <c r="CBC835" s="24"/>
      <c r="CBD835" s="24"/>
      <c r="CBE835" s="24"/>
      <c r="CBF835" s="24"/>
      <c r="CBG835" s="24"/>
      <c r="CBH835" s="24"/>
      <c r="CBI835" s="24"/>
      <c r="CBJ835" s="24"/>
      <c r="CBK835" s="24"/>
      <c r="CBL835" s="24"/>
      <c r="CBM835" s="24"/>
      <c r="CBN835" s="24"/>
      <c r="CBO835" s="24"/>
      <c r="CBP835" s="24"/>
      <c r="CBQ835" s="24"/>
      <c r="CBR835" s="24"/>
      <c r="CBS835" s="24"/>
      <c r="CBT835" s="24"/>
      <c r="CBU835" s="24"/>
      <c r="CBV835" s="24"/>
      <c r="CBW835" s="24"/>
      <c r="CBX835" s="24"/>
      <c r="CBY835" s="24"/>
      <c r="CBZ835" s="24"/>
      <c r="CCA835" s="24"/>
      <c r="CCB835" s="24"/>
      <c r="CCC835" s="24"/>
      <c r="CCD835" s="24"/>
      <c r="CCE835" s="24"/>
      <c r="CCF835" s="24"/>
      <c r="CCG835" s="24"/>
      <c r="CCH835" s="24"/>
      <c r="CCI835" s="24"/>
      <c r="CCJ835" s="24"/>
      <c r="CCK835" s="24"/>
      <c r="CCL835" s="24"/>
      <c r="CCM835" s="24"/>
      <c r="CCN835" s="24"/>
      <c r="CCO835" s="24"/>
      <c r="CCP835" s="24"/>
      <c r="CCQ835" s="24"/>
      <c r="CCR835" s="24"/>
      <c r="CCS835" s="24"/>
      <c r="CCT835" s="24"/>
      <c r="CCU835" s="24"/>
      <c r="CCV835" s="24"/>
      <c r="CCW835" s="24"/>
      <c r="CCX835" s="24"/>
      <c r="CCY835" s="24"/>
      <c r="CCZ835" s="24"/>
      <c r="CDA835" s="24"/>
      <c r="CDB835" s="24"/>
      <c r="CDC835" s="24"/>
      <c r="CDD835" s="24"/>
      <c r="CDE835" s="24"/>
      <c r="CDF835" s="24"/>
      <c r="CDG835" s="24"/>
      <c r="CDH835" s="24"/>
      <c r="CDI835" s="24"/>
      <c r="CDJ835" s="24"/>
      <c r="CDK835" s="24"/>
      <c r="CDL835" s="24"/>
      <c r="CDM835" s="24"/>
      <c r="CDN835" s="24"/>
      <c r="CDO835" s="24"/>
      <c r="CDP835" s="24"/>
      <c r="CDQ835" s="24"/>
      <c r="CDR835" s="24"/>
      <c r="CDS835" s="24"/>
      <c r="CDT835" s="24"/>
      <c r="CDU835" s="24"/>
      <c r="CDV835" s="24"/>
      <c r="CDW835" s="24"/>
      <c r="CDX835" s="24"/>
      <c r="CDY835" s="24"/>
      <c r="CDZ835" s="24"/>
      <c r="CEA835" s="24"/>
      <c r="CEB835" s="24"/>
      <c r="CEC835" s="24"/>
      <c r="CED835" s="24"/>
      <c r="CEE835" s="24"/>
      <c r="CEF835" s="24"/>
      <c r="CEG835" s="24"/>
      <c r="CEH835" s="24"/>
      <c r="CEI835" s="24"/>
      <c r="CEJ835" s="24"/>
      <c r="CEK835" s="24"/>
      <c r="CEL835" s="24"/>
      <c r="CEM835" s="24"/>
      <c r="CEN835" s="24"/>
      <c r="CEO835" s="24"/>
      <c r="CEP835" s="24"/>
      <c r="CEQ835" s="24"/>
      <c r="CER835" s="24"/>
      <c r="CES835" s="24"/>
      <c r="CET835" s="24"/>
      <c r="CEU835" s="24"/>
      <c r="CEV835" s="24"/>
      <c r="CEW835" s="24"/>
      <c r="CEX835" s="24"/>
      <c r="CEY835" s="24"/>
      <c r="CEZ835" s="24"/>
      <c r="CFA835" s="24"/>
      <c r="CFB835" s="24"/>
      <c r="CFC835" s="24"/>
      <c r="CFD835" s="24"/>
      <c r="CFE835" s="24"/>
      <c r="CFF835" s="24"/>
      <c r="CFG835" s="24"/>
      <c r="CFH835" s="24"/>
      <c r="CFI835" s="24"/>
      <c r="CFJ835" s="24"/>
      <c r="CFK835" s="24"/>
      <c r="CFL835" s="24"/>
      <c r="CFM835" s="24"/>
      <c r="CFN835" s="24"/>
      <c r="CFO835" s="24"/>
      <c r="CFP835" s="24"/>
      <c r="CFQ835" s="24"/>
      <c r="CFR835" s="24"/>
      <c r="CFS835" s="24"/>
      <c r="CFT835" s="24"/>
      <c r="CFU835" s="24"/>
      <c r="CFV835" s="24"/>
      <c r="CFW835" s="24"/>
      <c r="CFX835" s="24"/>
      <c r="CFY835" s="24"/>
      <c r="CFZ835" s="24"/>
      <c r="CGA835" s="24"/>
      <c r="CGB835" s="24"/>
      <c r="CGC835" s="24"/>
      <c r="CGD835" s="24"/>
      <c r="CGE835" s="24"/>
      <c r="CGF835" s="24"/>
      <c r="CGG835" s="24"/>
      <c r="CGH835" s="24"/>
      <c r="CGI835" s="24"/>
      <c r="CGJ835" s="24"/>
      <c r="CGK835" s="24"/>
      <c r="CGL835" s="24"/>
      <c r="CGM835" s="24"/>
      <c r="CGN835" s="24"/>
      <c r="CGO835" s="24"/>
      <c r="CGP835" s="24"/>
      <c r="CGQ835" s="24"/>
      <c r="CGR835" s="24"/>
      <c r="CGS835" s="24"/>
      <c r="CGT835" s="24"/>
      <c r="CGU835" s="24"/>
      <c r="CGV835" s="24"/>
      <c r="CGW835" s="24"/>
      <c r="CGX835" s="24"/>
      <c r="CGY835" s="24"/>
      <c r="CGZ835" s="24"/>
      <c r="CHA835" s="24"/>
      <c r="CHB835" s="24"/>
      <c r="CHC835" s="24"/>
      <c r="CHD835" s="24"/>
      <c r="CHE835" s="24"/>
      <c r="CHF835" s="24"/>
      <c r="CHG835" s="24"/>
      <c r="CHH835" s="24"/>
      <c r="CHI835" s="24"/>
      <c r="CHJ835" s="24"/>
      <c r="CHK835" s="24"/>
      <c r="CHL835" s="24"/>
      <c r="CHM835" s="24"/>
      <c r="CHN835" s="24"/>
      <c r="CHO835" s="24"/>
      <c r="CHP835" s="24"/>
      <c r="CHQ835" s="24"/>
      <c r="CHR835" s="24"/>
      <c r="CHS835" s="24"/>
      <c r="CHT835" s="24"/>
      <c r="CHU835" s="24"/>
      <c r="CHV835" s="24"/>
      <c r="CHW835" s="24"/>
      <c r="CHX835" s="24"/>
      <c r="CHY835" s="24"/>
      <c r="CHZ835" s="24"/>
      <c r="CIA835" s="24"/>
      <c r="CIB835" s="24"/>
      <c r="CIC835" s="24"/>
      <c r="CID835" s="24"/>
      <c r="CIE835" s="24"/>
      <c r="CIF835" s="24"/>
      <c r="CIG835" s="24"/>
      <c r="CIH835" s="24"/>
      <c r="CII835" s="24"/>
      <c r="CIJ835" s="24"/>
      <c r="CIK835" s="24"/>
      <c r="CIL835" s="24"/>
      <c r="CIM835" s="24"/>
      <c r="CIN835" s="24"/>
      <c r="CIO835" s="24"/>
      <c r="CIP835" s="24"/>
      <c r="CIQ835" s="24"/>
      <c r="CIR835" s="24"/>
      <c r="CIS835" s="24"/>
      <c r="CIT835" s="24"/>
      <c r="CIU835" s="24"/>
      <c r="CIV835" s="24"/>
      <c r="CIW835" s="24"/>
      <c r="CIX835" s="24"/>
      <c r="CIY835" s="24"/>
      <c r="CIZ835" s="24"/>
      <c r="CJA835" s="24"/>
      <c r="CJB835" s="24"/>
      <c r="CJC835" s="24"/>
      <c r="CJD835" s="24"/>
      <c r="CJE835" s="24"/>
      <c r="CJF835" s="24"/>
      <c r="CJG835" s="24"/>
      <c r="CJH835" s="24"/>
      <c r="CJI835" s="24"/>
      <c r="CJJ835" s="24"/>
      <c r="CJK835" s="24"/>
      <c r="CJL835" s="24"/>
      <c r="CJM835" s="24"/>
      <c r="CJN835" s="24"/>
      <c r="CJO835" s="24"/>
      <c r="CJP835" s="24"/>
      <c r="CJQ835" s="24"/>
      <c r="CJR835" s="24"/>
      <c r="CJS835" s="24"/>
      <c r="CJT835" s="24"/>
      <c r="CJU835" s="24"/>
      <c r="CJV835" s="24"/>
      <c r="CJW835" s="24"/>
      <c r="CJX835" s="24"/>
      <c r="CJY835" s="24"/>
      <c r="CJZ835" s="24"/>
      <c r="CKA835" s="24"/>
      <c r="CKB835" s="24"/>
      <c r="CKC835" s="24"/>
      <c r="CKD835" s="24"/>
      <c r="CKE835" s="24"/>
      <c r="CKF835" s="24"/>
      <c r="CKG835" s="24"/>
      <c r="CKH835" s="24"/>
      <c r="CKI835" s="24"/>
      <c r="CKJ835" s="24"/>
      <c r="CKK835" s="24"/>
      <c r="CKL835" s="24"/>
      <c r="CKM835" s="24"/>
      <c r="CKN835" s="24"/>
      <c r="CKO835" s="24"/>
      <c r="CKP835" s="24"/>
      <c r="CKQ835" s="24"/>
      <c r="CKR835" s="24"/>
      <c r="CKS835" s="24"/>
      <c r="CKT835" s="24"/>
      <c r="CKU835" s="24"/>
      <c r="CKV835" s="24"/>
      <c r="CKW835" s="24"/>
      <c r="CKX835" s="24"/>
      <c r="CKY835" s="24"/>
      <c r="CKZ835" s="24"/>
      <c r="CLA835" s="24"/>
      <c r="CLB835" s="24"/>
      <c r="CLC835" s="24"/>
      <c r="CLD835" s="24"/>
      <c r="CLE835" s="24"/>
      <c r="CLF835" s="24"/>
      <c r="CLG835" s="24"/>
      <c r="CLH835" s="24"/>
      <c r="CLI835" s="24"/>
      <c r="CLJ835" s="24"/>
      <c r="CLK835" s="24"/>
      <c r="CLL835" s="24"/>
      <c r="CLM835" s="24"/>
      <c r="CLN835" s="24"/>
      <c r="CLO835" s="24"/>
      <c r="CLP835" s="24"/>
      <c r="CLQ835" s="24"/>
      <c r="CLR835" s="24"/>
      <c r="CLS835" s="24"/>
      <c r="CLT835" s="24"/>
      <c r="CLU835" s="24"/>
      <c r="CLV835" s="24"/>
      <c r="CLW835" s="24"/>
      <c r="CLX835" s="24"/>
      <c r="CLY835" s="24"/>
      <c r="CLZ835" s="24"/>
      <c r="CMA835" s="24"/>
      <c r="CMB835" s="24"/>
      <c r="CMC835" s="24"/>
      <c r="CMD835" s="24"/>
      <c r="CME835" s="24"/>
      <c r="CMF835" s="24"/>
      <c r="CMG835" s="24"/>
      <c r="CMH835" s="24"/>
      <c r="CMI835" s="24"/>
      <c r="CMJ835" s="24"/>
      <c r="CMK835" s="24"/>
      <c r="CML835" s="24"/>
      <c r="CMM835" s="24"/>
      <c r="CMN835" s="24"/>
      <c r="CMO835" s="24"/>
      <c r="CMP835" s="24"/>
      <c r="CMQ835" s="24"/>
      <c r="CMR835" s="24"/>
      <c r="CMS835" s="24"/>
      <c r="CMT835" s="24"/>
      <c r="CMU835" s="24"/>
      <c r="CMV835" s="24"/>
      <c r="CMW835" s="24"/>
      <c r="CMX835" s="24"/>
      <c r="CMY835" s="24"/>
      <c r="CMZ835" s="24"/>
      <c r="CNA835" s="24"/>
      <c r="CNB835" s="24"/>
      <c r="CNC835" s="24"/>
      <c r="CND835" s="24"/>
      <c r="CNE835" s="24"/>
      <c r="CNF835" s="24"/>
      <c r="CNG835" s="24"/>
      <c r="CNH835" s="24"/>
      <c r="CNI835" s="24"/>
      <c r="CNJ835" s="24"/>
      <c r="CNK835" s="24"/>
      <c r="CNL835" s="24"/>
      <c r="CNM835" s="24"/>
      <c r="CNN835" s="24"/>
      <c r="CNO835" s="24"/>
      <c r="CNP835" s="24"/>
      <c r="CNQ835" s="24"/>
      <c r="CNR835" s="24"/>
      <c r="CNS835" s="24"/>
      <c r="CNT835" s="24"/>
      <c r="CNU835" s="24"/>
      <c r="CNV835" s="24"/>
      <c r="CNW835" s="24"/>
      <c r="CNX835" s="24"/>
      <c r="CNY835" s="24"/>
      <c r="CNZ835" s="24"/>
      <c r="COA835" s="24"/>
      <c r="COB835" s="24"/>
      <c r="COC835" s="24"/>
      <c r="COD835" s="24"/>
      <c r="COE835" s="24"/>
      <c r="COF835" s="24"/>
      <c r="COG835" s="24"/>
      <c r="COH835" s="24"/>
      <c r="COI835" s="24"/>
      <c r="COJ835" s="24"/>
      <c r="COK835" s="24"/>
      <c r="COL835" s="24"/>
      <c r="COM835" s="24"/>
      <c r="CON835" s="24"/>
      <c r="COO835" s="24"/>
      <c r="COP835" s="24"/>
      <c r="COQ835" s="24"/>
      <c r="COR835" s="24"/>
      <c r="COS835" s="24"/>
      <c r="COT835" s="24"/>
      <c r="COU835" s="24"/>
      <c r="COV835" s="24"/>
      <c r="COW835" s="24"/>
      <c r="COX835" s="24"/>
      <c r="COY835" s="24"/>
      <c r="COZ835" s="24"/>
      <c r="CPA835" s="24"/>
      <c r="CPB835" s="24"/>
      <c r="CPC835" s="24"/>
      <c r="CPD835" s="24"/>
      <c r="CPE835" s="24"/>
      <c r="CPF835" s="24"/>
      <c r="CPG835" s="24"/>
      <c r="CPH835" s="24"/>
      <c r="CPI835" s="24"/>
      <c r="CPJ835" s="24"/>
      <c r="CPK835" s="24"/>
      <c r="CPL835" s="24"/>
      <c r="CPM835" s="24"/>
      <c r="CPN835" s="24"/>
      <c r="CPO835" s="24"/>
      <c r="CPP835" s="24"/>
      <c r="CPQ835" s="24"/>
      <c r="CPR835" s="24"/>
      <c r="CPS835" s="24"/>
      <c r="CPT835" s="24"/>
      <c r="CPU835" s="24"/>
      <c r="CPV835" s="24"/>
      <c r="CPW835" s="24"/>
      <c r="CPX835" s="24"/>
      <c r="CPY835" s="24"/>
      <c r="CPZ835" s="24"/>
      <c r="CQA835" s="24"/>
      <c r="CQB835" s="24"/>
      <c r="CQC835" s="24"/>
      <c r="CQD835" s="24"/>
      <c r="CQE835" s="24"/>
      <c r="CQF835" s="24"/>
      <c r="CQG835" s="24"/>
      <c r="CQH835" s="24"/>
      <c r="CQI835" s="24"/>
      <c r="CQJ835" s="24"/>
      <c r="CQK835" s="24"/>
      <c r="CQL835" s="24"/>
      <c r="CQM835" s="24"/>
      <c r="CQN835" s="24"/>
      <c r="CQO835" s="24"/>
      <c r="CQP835" s="24"/>
      <c r="CQQ835" s="24"/>
      <c r="CQR835" s="24"/>
      <c r="CQS835" s="24"/>
      <c r="CQT835" s="24"/>
      <c r="CQU835" s="24"/>
      <c r="CQV835" s="24"/>
      <c r="CQW835" s="24"/>
      <c r="CQX835" s="24"/>
      <c r="CQY835" s="24"/>
      <c r="CQZ835" s="24"/>
      <c r="CRA835" s="24"/>
      <c r="CRB835" s="24"/>
      <c r="CRC835" s="24"/>
      <c r="CRD835" s="24"/>
      <c r="CRE835" s="24"/>
      <c r="CRF835" s="24"/>
      <c r="CRG835" s="24"/>
      <c r="CRH835" s="24"/>
      <c r="CRI835" s="24"/>
      <c r="CRJ835" s="24"/>
      <c r="CRK835" s="24"/>
      <c r="CRL835" s="24"/>
      <c r="CRM835" s="24"/>
      <c r="CRN835" s="24"/>
      <c r="CRO835" s="24"/>
      <c r="CRP835" s="24"/>
      <c r="CRQ835" s="24"/>
      <c r="CRR835" s="24"/>
      <c r="CRS835" s="24"/>
      <c r="CRT835" s="24"/>
      <c r="CRU835" s="24"/>
      <c r="CRV835" s="24"/>
      <c r="CRW835" s="24"/>
      <c r="CRX835" s="24"/>
      <c r="CRY835" s="24"/>
      <c r="CRZ835" s="24"/>
      <c r="CSA835" s="24"/>
      <c r="CSB835" s="24"/>
      <c r="CSC835" s="24"/>
      <c r="CSD835" s="24"/>
      <c r="CSE835" s="24"/>
      <c r="CSF835" s="24"/>
      <c r="CSG835" s="24"/>
      <c r="CSH835" s="24"/>
      <c r="CSI835" s="24"/>
      <c r="CSJ835" s="24"/>
      <c r="CSK835" s="24"/>
      <c r="CSL835" s="24"/>
      <c r="CSM835" s="24"/>
      <c r="CSN835" s="24"/>
      <c r="CSO835" s="24"/>
      <c r="CSP835" s="24"/>
      <c r="CSQ835" s="24"/>
      <c r="CSR835" s="24"/>
      <c r="CSS835" s="24"/>
      <c r="CST835" s="24"/>
      <c r="CSU835" s="24"/>
      <c r="CSV835" s="24"/>
      <c r="CSW835" s="24"/>
      <c r="CSX835" s="24"/>
      <c r="CSY835" s="24"/>
      <c r="CSZ835" s="24"/>
      <c r="CTA835" s="24"/>
      <c r="CTB835" s="24"/>
      <c r="CTC835" s="24"/>
      <c r="CTD835" s="24"/>
      <c r="CTE835" s="24"/>
      <c r="CTF835" s="24"/>
      <c r="CTG835" s="24"/>
      <c r="CTH835" s="24"/>
      <c r="CTI835" s="24"/>
      <c r="CTJ835" s="24"/>
      <c r="CTK835" s="24"/>
      <c r="CTL835" s="24"/>
      <c r="CTM835" s="24"/>
      <c r="CTN835" s="24"/>
      <c r="CTO835" s="24"/>
      <c r="CTP835" s="24"/>
      <c r="CTQ835" s="24"/>
      <c r="CTR835" s="24"/>
      <c r="CTS835" s="24"/>
      <c r="CTT835" s="24"/>
      <c r="CTU835" s="24"/>
      <c r="CTV835" s="24"/>
      <c r="CTW835" s="24"/>
      <c r="CTX835" s="24"/>
      <c r="CTY835" s="24"/>
      <c r="CTZ835" s="24"/>
      <c r="CUA835" s="24"/>
      <c r="CUB835" s="24"/>
      <c r="CUC835" s="24"/>
      <c r="CUD835" s="24"/>
      <c r="CUE835" s="24"/>
      <c r="CUF835" s="24"/>
      <c r="CUG835" s="24"/>
      <c r="CUH835" s="24"/>
      <c r="CUI835" s="24"/>
      <c r="CUJ835" s="24"/>
      <c r="CUK835" s="24"/>
      <c r="CUL835" s="24"/>
      <c r="CUM835" s="24"/>
      <c r="CUN835" s="24"/>
      <c r="CUO835" s="24"/>
      <c r="CUP835" s="24"/>
      <c r="CUQ835" s="24"/>
      <c r="CUR835" s="24"/>
      <c r="CUS835" s="24"/>
      <c r="CUT835" s="24"/>
      <c r="CUU835" s="24"/>
      <c r="CUV835" s="24"/>
      <c r="CUW835" s="24"/>
      <c r="CUX835" s="24"/>
      <c r="CUY835" s="24"/>
      <c r="CUZ835" s="24"/>
      <c r="CVA835" s="24"/>
      <c r="CVB835" s="24"/>
      <c r="CVC835" s="24"/>
      <c r="CVD835" s="24"/>
      <c r="CVE835" s="24"/>
      <c r="CVF835" s="24"/>
      <c r="CVG835" s="24"/>
      <c r="CVH835" s="24"/>
      <c r="CVI835" s="24"/>
      <c r="CVJ835" s="24"/>
      <c r="CVK835" s="24"/>
      <c r="CVL835" s="24"/>
      <c r="CVM835" s="24"/>
      <c r="CVN835" s="24"/>
      <c r="CVO835" s="24"/>
      <c r="CVP835" s="24"/>
      <c r="CVQ835" s="24"/>
      <c r="CVR835" s="24"/>
      <c r="CVS835" s="24"/>
      <c r="CVT835" s="24"/>
      <c r="CVU835" s="24"/>
      <c r="CVV835" s="24"/>
      <c r="CVW835" s="24"/>
      <c r="CVX835" s="24"/>
      <c r="CVY835" s="24"/>
      <c r="CVZ835" s="24"/>
      <c r="CWA835" s="24"/>
      <c r="CWB835" s="24"/>
      <c r="CWC835" s="24"/>
      <c r="CWD835" s="24"/>
      <c r="CWE835" s="24"/>
      <c r="CWF835" s="24"/>
      <c r="CWG835" s="24"/>
      <c r="CWH835" s="24"/>
      <c r="CWI835" s="24"/>
      <c r="CWJ835" s="24"/>
      <c r="CWK835" s="24"/>
      <c r="CWL835" s="24"/>
      <c r="CWM835" s="24"/>
      <c r="CWN835" s="24"/>
      <c r="CWO835" s="24"/>
      <c r="CWP835" s="24"/>
      <c r="CWQ835" s="24"/>
      <c r="CWR835" s="24"/>
      <c r="CWS835" s="24"/>
      <c r="CWT835" s="24"/>
      <c r="CWU835" s="24"/>
      <c r="CWV835" s="24"/>
      <c r="CWW835" s="24"/>
      <c r="CWX835" s="24"/>
      <c r="CWY835" s="24"/>
      <c r="CWZ835" s="24"/>
      <c r="CXA835" s="24"/>
      <c r="CXB835" s="24"/>
      <c r="CXC835" s="24"/>
      <c r="CXD835" s="24"/>
      <c r="CXE835" s="24"/>
      <c r="CXF835" s="24"/>
      <c r="CXG835" s="24"/>
      <c r="CXH835" s="24"/>
      <c r="CXI835" s="24"/>
      <c r="CXJ835" s="24"/>
      <c r="CXK835" s="24"/>
      <c r="CXL835" s="24"/>
      <c r="CXM835" s="24"/>
      <c r="CXN835" s="24"/>
      <c r="CXO835" s="24"/>
      <c r="CXP835" s="24"/>
      <c r="CXQ835" s="24"/>
      <c r="CXR835" s="24"/>
      <c r="CXS835" s="24"/>
      <c r="CXT835" s="24"/>
      <c r="CXU835" s="24"/>
      <c r="CXV835" s="24"/>
      <c r="CXW835" s="24"/>
      <c r="CXX835" s="24"/>
      <c r="CXY835" s="24"/>
      <c r="CXZ835" s="24"/>
      <c r="CYA835" s="24"/>
      <c r="CYB835" s="24"/>
      <c r="CYC835" s="24"/>
      <c r="CYD835" s="24"/>
      <c r="CYE835" s="24"/>
      <c r="CYF835" s="24"/>
      <c r="CYG835" s="24"/>
      <c r="CYH835" s="24"/>
      <c r="CYI835" s="24"/>
      <c r="CYJ835" s="24"/>
      <c r="CYK835" s="24"/>
      <c r="CYL835" s="24"/>
      <c r="CYM835" s="24"/>
      <c r="CYN835" s="24"/>
      <c r="CYO835" s="24"/>
      <c r="CYP835" s="24"/>
      <c r="CYQ835" s="24"/>
      <c r="CYR835" s="24"/>
      <c r="CYS835" s="24"/>
      <c r="CYT835" s="24"/>
      <c r="CYU835" s="24"/>
      <c r="CYV835" s="24"/>
      <c r="CYW835" s="24"/>
      <c r="CYX835" s="24"/>
      <c r="CYY835" s="24"/>
      <c r="CYZ835" s="24"/>
      <c r="CZA835" s="24"/>
      <c r="CZB835" s="24"/>
      <c r="CZC835" s="24"/>
      <c r="CZD835" s="24"/>
      <c r="CZE835" s="24"/>
      <c r="CZF835" s="24"/>
      <c r="CZG835" s="24"/>
      <c r="CZH835" s="24"/>
      <c r="CZI835" s="24"/>
      <c r="CZJ835" s="24"/>
      <c r="CZK835" s="24"/>
      <c r="CZL835" s="24"/>
      <c r="CZM835" s="24"/>
      <c r="CZN835" s="24"/>
      <c r="CZO835" s="24"/>
      <c r="CZP835" s="24"/>
      <c r="CZQ835" s="24"/>
      <c r="CZR835" s="24"/>
      <c r="CZS835" s="24"/>
      <c r="CZT835" s="24"/>
      <c r="CZU835" s="24"/>
      <c r="CZV835" s="24"/>
      <c r="CZW835" s="24"/>
      <c r="CZX835" s="24"/>
      <c r="CZY835" s="24"/>
      <c r="CZZ835" s="24"/>
      <c r="DAA835" s="24"/>
      <c r="DAB835" s="24"/>
      <c r="DAC835" s="24"/>
      <c r="DAD835" s="24"/>
      <c r="DAE835" s="24"/>
      <c r="DAF835" s="24"/>
      <c r="DAG835" s="24"/>
      <c r="DAH835" s="24"/>
      <c r="DAI835" s="24"/>
      <c r="DAJ835" s="24"/>
      <c r="DAK835" s="24"/>
      <c r="DAL835" s="24"/>
      <c r="DAM835" s="24"/>
      <c r="DAN835" s="24"/>
      <c r="DAO835" s="24"/>
      <c r="DAP835" s="24"/>
      <c r="DAQ835" s="24"/>
      <c r="DAR835" s="24"/>
      <c r="DAS835" s="24"/>
      <c r="DAT835" s="24"/>
      <c r="DAU835" s="24"/>
      <c r="DAV835" s="24"/>
      <c r="DAW835" s="24"/>
      <c r="DAX835" s="24"/>
      <c r="DAY835" s="24"/>
      <c r="DAZ835" s="24"/>
      <c r="DBA835" s="24"/>
      <c r="DBB835" s="24"/>
      <c r="DBC835" s="24"/>
      <c r="DBD835" s="24"/>
      <c r="DBE835" s="24"/>
      <c r="DBF835" s="24"/>
      <c r="DBG835" s="24"/>
      <c r="DBH835" s="24"/>
      <c r="DBI835" s="24"/>
      <c r="DBJ835" s="24"/>
      <c r="DBK835" s="24"/>
      <c r="DBL835" s="24"/>
      <c r="DBM835" s="24"/>
      <c r="DBN835" s="24"/>
      <c r="DBO835" s="24"/>
      <c r="DBP835" s="24"/>
      <c r="DBQ835" s="24"/>
      <c r="DBR835" s="24"/>
      <c r="DBS835" s="24"/>
      <c r="DBT835" s="24"/>
      <c r="DBU835" s="24"/>
      <c r="DBV835" s="24"/>
      <c r="DBW835" s="24"/>
      <c r="DBX835" s="24"/>
      <c r="DBY835" s="24"/>
      <c r="DBZ835" s="24"/>
      <c r="DCA835" s="24"/>
      <c r="DCB835" s="24"/>
      <c r="DCC835" s="24"/>
      <c r="DCD835" s="24"/>
      <c r="DCE835" s="24"/>
      <c r="DCF835" s="24"/>
      <c r="DCG835" s="24"/>
      <c r="DCH835" s="24"/>
      <c r="DCI835" s="24"/>
      <c r="DCJ835" s="24"/>
      <c r="DCK835" s="24"/>
      <c r="DCL835" s="24"/>
      <c r="DCM835" s="24"/>
      <c r="DCN835" s="24"/>
      <c r="DCO835" s="24"/>
      <c r="DCP835" s="24"/>
      <c r="DCQ835" s="24"/>
      <c r="DCR835" s="24"/>
      <c r="DCS835" s="24"/>
      <c r="DCT835" s="24"/>
      <c r="DCU835" s="24"/>
      <c r="DCV835" s="24"/>
      <c r="DCW835" s="24"/>
      <c r="DCX835" s="24"/>
      <c r="DCY835" s="24"/>
      <c r="DCZ835" s="24"/>
      <c r="DDA835" s="24"/>
      <c r="DDB835" s="24"/>
      <c r="DDC835" s="24"/>
      <c r="DDD835" s="24"/>
      <c r="DDE835" s="24"/>
      <c r="DDF835" s="24"/>
      <c r="DDG835" s="24"/>
      <c r="DDH835" s="24"/>
      <c r="DDI835" s="24"/>
      <c r="DDJ835" s="24"/>
      <c r="DDK835" s="24"/>
      <c r="DDL835" s="24"/>
      <c r="DDM835" s="24"/>
      <c r="DDN835" s="24"/>
      <c r="DDO835" s="24"/>
      <c r="DDP835" s="24"/>
      <c r="DDQ835" s="24"/>
      <c r="DDR835" s="24"/>
      <c r="DDS835" s="24"/>
      <c r="DDT835" s="24"/>
      <c r="DDU835" s="24"/>
      <c r="DDV835" s="24"/>
      <c r="DDW835" s="24"/>
      <c r="DDX835" s="24"/>
      <c r="DDY835" s="24"/>
      <c r="DDZ835" s="24"/>
      <c r="DEA835" s="24"/>
      <c r="DEB835" s="24"/>
      <c r="DEC835" s="24"/>
      <c r="DED835" s="24"/>
      <c r="DEE835" s="24"/>
      <c r="DEF835" s="24"/>
      <c r="DEG835" s="24"/>
      <c r="DEH835" s="24"/>
      <c r="DEI835" s="24"/>
      <c r="DEJ835" s="24"/>
      <c r="DEK835" s="24"/>
      <c r="DEL835" s="24"/>
      <c r="DEM835" s="24"/>
      <c r="DEN835" s="24"/>
      <c r="DEO835" s="24"/>
      <c r="DEP835" s="24"/>
      <c r="DEQ835" s="24"/>
      <c r="DER835" s="24"/>
      <c r="DES835" s="24"/>
      <c r="DET835" s="24"/>
      <c r="DEU835" s="24"/>
      <c r="DEV835" s="24"/>
      <c r="DEW835" s="24"/>
      <c r="DEX835" s="24"/>
      <c r="DEY835" s="24"/>
      <c r="DEZ835" s="24"/>
      <c r="DFA835" s="24"/>
      <c r="DFB835" s="24"/>
      <c r="DFC835" s="24"/>
      <c r="DFD835" s="24"/>
      <c r="DFE835" s="24"/>
      <c r="DFF835" s="24"/>
      <c r="DFG835" s="24"/>
      <c r="DFH835" s="24"/>
      <c r="DFI835" s="24"/>
      <c r="DFJ835" s="24"/>
      <c r="DFK835" s="24"/>
      <c r="DFL835" s="24"/>
      <c r="DFM835" s="24"/>
      <c r="DFN835" s="24"/>
      <c r="DFO835" s="24"/>
      <c r="DFP835" s="24"/>
      <c r="DFQ835" s="24"/>
      <c r="DFR835" s="24"/>
      <c r="DFS835" s="24"/>
      <c r="DFT835" s="24"/>
      <c r="DFU835" s="24"/>
      <c r="DFV835" s="24"/>
      <c r="DFW835" s="24"/>
      <c r="DFX835" s="24"/>
      <c r="DFY835" s="24"/>
      <c r="DFZ835" s="24"/>
      <c r="DGA835" s="24"/>
      <c r="DGB835" s="24"/>
      <c r="DGC835" s="24"/>
      <c r="DGD835" s="24"/>
      <c r="DGE835" s="24"/>
      <c r="DGF835" s="24"/>
      <c r="DGG835" s="24"/>
      <c r="DGH835" s="24"/>
      <c r="DGI835" s="24"/>
      <c r="DGJ835" s="24"/>
      <c r="DGK835" s="24"/>
      <c r="DGL835" s="24"/>
      <c r="DGM835" s="24"/>
      <c r="DGN835" s="24"/>
      <c r="DGO835" s="24"/>
      <c r="DGP835" s="24"/>
      <c r="DGQ835" s="24"/>
      <c r="DGR835" s="24"/>
      <c r="DGS835" s="24"/>
      <c r="DGT835" s="24"/>
      <c r="DGU835" s="24"/>
      <c r="DGV835" s="24"/>
      <c r="DGW835" s="24"/>
      <c r="DGX835" s="24"/>
      <c r="DGY835" s="24"/>
      <c r="DGZ835" s="24"/>
      <c r="DHA835" s="24"/>
      <c r="DHB835" s="24"/>
      <c r="DHC835" s="24"/>
      <c r="DHD835" s="24"/>
      <c r="DHE835" s="24"/>
      <c r="DHF835" s="24"/>
      <c r="DHG835" s="24"/>
      <c r="DHH835" s="24"/>
      <c r="DHI835" s="24"/>
      <c r="DHJ835" s="24"/>
      <c r="DHK835" s="24"/>
      <c r="DHL835" s="24"/>
      <c r="DHM835" s="24"/>
      <c r="DHN835" s="24"/>
      <c r="DHO835" s="24"/>
      <c r="DHP835" s="24"/>
      <c r="DHQ835" s="24"/>
      <c r="DHR835" s="24"/>
      <c r="DHS835" s="24"/>
      <c r="DHT835" s="24"/>
      <c r="DHU835" s="24"/>
      <c r="DHV835" s="24"/>
      <c r="DHW835" s="24"/>
      <c r="DHX835" s="24"/>
      <c r="DHY835" s="24"/>
      <c r="DHZ835" s="24"/>
      <c r="DIA835" s="24"/>
      <c r="DIB835" s="24"/>
      <c r="DIC835" s="24"/>
      <c r="DID835" s="24"/>
      <c r="DIE835" s="24"/>
      <c r="DIF835" s="24"/>
      <c r="DIG835" s="24"/>
      <c r="DIH835" s="24"/>
      <c r="DII835" s="24"/>
      <c r="DIJ835" s="24"/>
      <c r="DIK835" s="24"/>
      <c r="DIL835" s="24"/>
      <c r="DIM835" s="24"/>
      <c r="DIN835" s="24"/>
      <c r="DIO835" s="24"/>
      <c r="DIP835" s="24"/>
      <c r="DIQ835" s="24"/>
      <c r="DIR835" s="24"/>
      <c r="DIS835" s="24"/>
      <c r="DIT835" s="24"/>
      <c r="DIU835" s="24"/>
      <c r="DIV835" s="24"/>
      <c r="DIW835" s="24"/>
      <c r="DIX835" s="24"/>
      <c r="DIY835" s="24"/>
      <c r="DIZ835" s="24"/>
      <c r="DJA835" s="24"/>
      <c r="DJB835" s="24"/>
      <c r="DJC835" s="24"/>
      <c r="DJD835" s="24"/>
      <c r="DJE835" s="24"/>
      <c r="DJF835" s="24"/>
      <c r="DJG835" s="24"/>
      <c r="DJH835" s="24"/>
      <c r="DJI835" s="24"/>
      <c r="DJJ835" s="24"/>
      <c r="DJK835" s="24"/>
      <c r="DJL835" s="24"/>
      <c r="DJM835" s="24"/>
      <c r="DJN835" s="24"/>
      <c r="DJO835" s="24"/>
      <c r="DJP835" s="24"/>
      <c r="DJQ835" s="24"/>
      <c r="DJR835" s="24"/>
      <c r="DJS835" s="24"/>
      <c r="DJT835" s="24"/>
      <c r="DJU835" s="24"/>
      <c r="DJV835" s="24"/>
      <c r="DJW835" s="24"/>
      <c r="DJX835" s="24"/>
      <c r="DJY835" s="24"/>
      <c r="DJZ835" s="24"/>
      <c r="DKA835" s="24"/>
      <c r="DKB835" s="24"/>
      <c r="DKC835" s="24"/>
      <c r="DKD835" s="24"/>
      <c r="DKE835" s="24"/>
      <c r="DKF835" s="24"/>
      <c r="DKG835" s="24"/>
      <c r="DKH835" s="24"/>
      <c r="DKI835" s="24"/>
      <c r="DKJ835" s="24"/>
      <c r="DKK835" s="24"/>
      <c r="DKL835" s="24"/>
      <c r="DKM835" s="24"/>
      <c r="DKN835" s="24"/>
      <c r="DKO835" s="24"/>
      <c r="DKP835" s="24"/>
      <c r="DKQ835" s="24"/>
      <c r="DKR835" s="24"/>
      <c r="DKS835" s="24"/>
      <c r="DKT835" s="24"/>
      <c r="DKU835" s="24"/>
      <c r="DKV835" s="24"/>
      <c r="DKW835" s="24"/>
      <c r="DKX835" s="24"/>
      <c r="DKY835" s="24"/>
      <c r="DKZ835" s="24"/>
      <c r="DLA835" s="24"/>
      <c r="DLB835" s="24"/>
      <c r="DLC835" s="24"/>
      <c r="DLD835" s="24"/>
      <c r="DLE835" s="24"/>
      <c r="DLF835" s="24"/>
      <c r="DLG835" s="24"/>
      <c r="DLH835" s="24"/>
      <c r="DLI835" s="24"/>
      <c r="DLJ835" s="24"/>
      <c r="DLK835" s="24"/>
      <c r="DLL835" s="24"/>
      <c r="DLM835" s="24"/>
      <c r="DLN835" s="24"/>
      <c r="DLO835" s="24"/>
      <c r="DLP835" s="24"/>
      <c r="DLQ835" s="24"/>
      <c r="DLR835" s="24"/>
      <c r="DLS835" s="24"/>
      <c r="DLT835" s="24"/>
      <c r="DLU835" s="24"/>
      <c r="DLV835" s="24"/>
      <c r="DLW835" s="24"/>
      <c r="DLX835" s="24"/>
      <c r="DLY835" s="24"/>
      <c r="DLZ835" s="24"/>
      <c r="DMA835" s="24"/>
      <c r="DMB835" s="24"/>
      <c r="DMC835" s="24"/>
      <c r="DMD835" s="24"/>
      <c r="DME835" s="24"/>
      <c r="DMF835" s="24"/>
      <c r="DMG835" s="24"/>
      <c r="DMH835" s="24"/>
      <c r="DMI835" s="24"/>
      <c r="DMJ835" s="24"/>
      <c r="DMK835" s="24"/>
      <c r="DML835" s="24"/>
      <c r="DMM835" s="24"/>
      <c r="DMN835" s="24"/>
      <c r="DMO835" s="24"/>
      <c r="DMP835" s="24"/>
      <c r="DMQ835" s="24"/>
      <c r="DMR835" s="24"/>
      <c r="DMS835" s="24"/>
      <c r="DMT835" s="24"/>
      <c r="DMU835" s="24"/>
      <c r="DMV835" s="24"/>
      <c r="DMW835" s="24"/>
      <c r="DMX835" s="24"/>
      <c r="DMY835" s="24"/>
      <c r="DMZ835" s="24"/>
      <c r="DNA835" s="24"/>
      <c r="DNB835" s="24"/>
      <c r="DNC835" s="24"/>
      <c r="DND835" s="24"/>
      <c r="DNE835" s="24"/>
      <c r="DNF835" s="24"/>
      <c r="DNG835" s="24"/>
      <c r="DNH835" s="24"/>
      <c r="DNI835" s="24"/>
      <c r="DNJ835" s="24"/>
      <c r="DNK835" s="24"/>
      <c r="DNL835" s="24"/>
      <c r="DNM835" s="24"/>
      <c r="DNN835" s="24"/>
      <c r="DNO835" s="24"/>
      <c r="DNP835" s="24"/>
      <c r="DNQ835" s="24"/>
      <c r="DNR835" s="24"/>
      <c r="DNS835" s="24"/>
      <c r="DNT835" s="24"/>
      <c r="DNU835" s="24"/>
      <c r="DNV835" s="24"/>
      <c r="DNW835" s="24"/>
      <c r="DNX835" s="24"/>
      <c r="DNY835" s="24"/>
      <c r="DNZ835" s="24"/>
      <c r="DOA835" s="24"/>
      <c r="DOB835" s="24"/>
      <c r="DOC835" s="24"/>
      <c r="DOD835" s="24"/>
      <c r="DOE835" s="24"/>
      <c r="DOF835" s="24"/>
      <c r="DOG835" s="24"/>
      <c r="DOH835" s="24"/>
      <c r="DOI835" s="24"/>
      <c r="DOJ835" s="24"/>
      <c r="DOK835" s="24"/>
      <c r="DOL835" s="24"/>
      <c r="DOM835" s="24"/>
      <c r="DON835" s="24"/>
      <c r="DOO835" s="24"/>
      <c r="DOP835" s="24"/>
      <c r="DOQ835" s="24"/>
      <c r="DOR835" s="24"/>
      <c r="DOS835" s="24"/>
      <c r="DOT835" s="24"/>
      <c r="DOU835" s="24"/>
      <c r="DOV835" s="24"/>
      <c r="DOW835" s="24"/>
      <c r="DOX835" s="24"/>
      <c r="DOY835" s="24"/>
      <c r="DOZ835" s="24"/>
      <c r="DPA835" s="24"/>
      <c r="DPB835" s="24"/>
      <c r="DPC835" s="24"/>
      <c r="DPD835" s="24"/>
      <c r="DPE835" s="24"/>
      <c r="DPF835" s="24"/>
      <c r="DPG835" s="24"/>
      <c r="DPH835" s="24"/>
      <c r="DPI835" s="24"/>
      <c r="DPJ835" s="24"/>
      <c r="DPK835" s="24"/>
      <c r="DPL835" s="24"/>
      <c r="DPM835" s="24"/>
      <c r="DPN835" s="24"/>
      <c r="DPO835" s="24"/>
      <c r="DPP835" s="24"/>
      <c r="DPQ835" s="24"/>
      <c r="DPR835" s="24"/>
      <c r="DPS835" s="24"/>
      <c r="DPT835" s="24"/>
      <c r="DPU835" s="24"/>
      <c r="DPV835" s="24"/>
      <c r="DPW835" s="24"/>
      <c r="DPX835" s="24"/>
      <c r="DPY835" s="24"/>
      <c r="DPZ835" s="24"/>
      <c r="DQA835" s="24"/>
      <c r="DQB835" s="24"/>
      <c r="DQC835" s="24"/>
      <c r="DQD835" s="24"/>
      <c r="DQE835" s="24"/>
      <c r="DQF835" s="24"/>
      <c r="DQG835" s="24"/>
      <c r="DQH835" s="24"/>
      <c r="DQI835" s="24"/>
      <c r="DQJ835" s="24"/>
      <c r="DQK835" s="24"/>
      <c r="DQL835" s="24"/>
      <c r="DQM835" s="24"/>
      <c r="DQN835" s="24"/>
      <c r="DQO835" s="24"/>
      <c r="DQP835" s="24"/>
      <c r="DQQ835" s="24"/>
      <c r="DQR835" s="24"/>
      <c r="DQS835" s="24"/>
      <c r="DQT835" s="24"/>
      <c r="DQU835" s="24"/>
      <c r="DQV835" s="24"/>
      <c r="DQW835" s="24"/>
      <c r="DQX835" s="24"/>
      <c r="DQY835" s="24"/>
      <c r="DQZ835" s="24"/>
      <c r="DRA835" s="24"/>
      <c r="DRB835" s="24"/>
      <c r="DRC835" s="24"/>
      <c r="DRD835" s="24"/>
      <c r="DRE835" s="24"/>
      <c r="DRF835" s="24"/>
      <c r="DRG835" s="24"/>
      <c r="DRH835" s="24"/>
      <c r="DRI835" s="24"/>
      <c r="DRJ835" s="24"/>
      <c r="DRK835" s="24"/>
      <c r="DRL835" s="24"/>
      <c r="DRM835" s="24"/>
      <c r="DRN835" s="24"/>
      <c r="DRO835" s="24"/>
      <c r="DRP835" s="24"/>
      <c r="DRQ835" s="24"/>
      <c r="DRR835" s="24"/>
      <c r="DRS835" s="24"/>
      <c r="DRT835" s="24"/>
      <c r="DRU835" s="24"/>
      <c r="DRV835" s="24"/>
      <c r="DRW835" s="24"/>
      <c r="DRX835" s="24"/>
      <c r="DRY835" s="24"/>
      <c r="DRZ835" s="24"/>
      <c r="DSA835" s="24"/>
      <c r="DSB835" s="24"/>
      <c r="DSC835" s="24"/>
      <c r="DSD835" s="24"/>
      <c r="DSE835" s="24"/>
      <c r="DSF835" s="24"/>
      <c r="DSG835" s="24"/>
      <c r="DSH835" s="24"/>
      <c r="DSI835" s="24"/>
      <c r="DSJ835" s="24"/>
      <c r="DSK835" s="24"/>
      <c r="DSL835" s="24"/>
      <c r="DSM835" s="24"/>
      <c r="DSN835" s="24"/>
      <c r="DSO835" s="24"/>
      <c r="DSP835" s="24"/>
      <c r="DSQ835" s="24"/>
      <c r="DSR835" s="24"/>
      <c r="DSS835" s="24"/>
      <c r="DST835" s="24"/>
      <c r="DSU835" s="24"/>
      <c r="DSV835" s="24"/>
      <c r="DSW835" s="24"/>
      <c r="DSX835" s="24"/>
      <c r="DSY835" s="24"/>
      <c r="DSZ835" s="24"/>
      <c r="DTA835" s="24"/>
      <c r="DTB835" s="24"/>
      <c r="DTC835" s="24"/>
      <c r="DTD835" s="24"/>
      <c r="DTE835" s="24"/>
      <c r="DTF835" s="24"/>
      <c r="DTG835" s="24"/>
      <c r="DTH835" s="24"/>
      <c r="DTI835" s="24"/>
      <c r="DTJ835" s="24"/>
      <c r="DTK835" s="24"/>
      <c r="DTL835" s="24"/>
      <c r="DTM835" s="24"/>
      <c r="DTN835" s="24"/>
      <c r="DTO835" s="24"/>
      <c r="DTP835" s="24"/>
      <c r="DTQ835" s="24"/>
      <c r="DTR835" s="24"/>
      <c r="DTS835" s="24"/>
      <c r="DTT835" s="24"/>
      <c r="DTU835" s="24"/>
      <c r="DTV835" s="24"/>
      <c r="DTW835" s="24"/>
      <c r="DTX835" s="24"/>
      <c r="DTY835" s="24"/>
      <c r="DTZ835" s="24"/>
      <c r="DUA835" s="24"/>
      <c r="DUB835" s="24"/>
      <c r="DUC835" s="24"/>
      <c r="DUD835" s="24"/>
      <c r="DUE835" s="24"/>
      <c r="DUF835" s="24"/>
      <c r="DUG835" s="24"/>
      <c r="DUH835" s="24"/>
      <c r="DUI835" s="24"/>
      <c r="DUJ835" s="24"/>
      <c r="DUK835" s="24"/>
      <c r="DUL835" s="24"/>
      <c r="DUM835" s="24"/>
      <c r="DUN835" s="24"/>
      <c r="DUO835" s="24"/>
      <c r="DUP835" s="24"/>
      <c r="DUQ835" s="24"/>
      <c r="DUR835" s="24"/>
      <c r="DUS835" s="24"/>
      <c r="DUT835" s="24"/>
      <c r="DUU835" s="24"/>
      <c r="DUV835" s="24"/>
      <c r="DUW835" s="24"/>
      <c r="DUX835" s="24"/>
      <c r="DUY835" s="24"/>
      <c r="DUZ835" s="24"/>
      <c r="DVA835" s="24"/>
      <c r="DVB835" s="24"/>
      <c r="DVC835" s="24"/>
      <c r="DVD835" s="24"/>
      <c r="DVE835" s="24"/>
      <c r="DVF835" s="24"/>
      <c r="DVG835" s="24"/>
      <c r="DVH835" s="24"/>
      <c r="DVI835" s="24"/>
      <c r="DVJ835" s="24"/>
      <c r="DVK835" s="24"/>
      <c r="DVL835" s="24"/>
      <c r="DVM835" s="24"/>
      <c r="DVN835" s="24"/>
      <c r="DVO835" s="24"/>
      <c r="DVP835" s="24"/>
      <c r="DVQ835" s="24"/>
      <c r="DVR835" s="24"/>
      <c r="DVS835" s="24"/>
      <c r="DVT835" s="24"/>
      <c r="DVU835" s="24"/>
      <c r="DVV835" s="24"/>
      <c r="DVW835" s="24"/>
      <c r="DVX835" s="24"/>
      <c r="DVY835" s="24"/>
      <c r="DVZ835" s="24"/>
      <c r="DWA835" s="24"/>
      <c r="DWB835" s="24"/>
      <c r="DWC835" s="24"/>
      <c r="DWD835" s="24"/>
      <c r="DWE835" s="24"/>
      <c r="DWF835" s="24"/>
      <c r="DWG835" s="24"/>
      <c r="DWH835" s="24"/>
      <c r="DWI835" s="24"/>
      <c r="DWJ835" s="24"/>
      <c r="DWK835" s="24"/>
      <c r="DWL835" s="24"/>
      <c r="DWM835" s="24"/>
      <c r="DWN835" s="24"/>
      <c r="DWO835" s="24"/>
      <c r="DWP835" s="24"/>
      <c r="DWQ835" s="24"/>
      <c r="DWR835" s="24"/>
      <c r="DWS835" s="24"/>
      <c r="DWT835" s="24"/>
      <c r="DWU835" s="24"/>
      <c r="DWV835" s="24"/>
      <c r="DWW835" s="24"/>
      <c r="DWX835" s="24"/>
      <c r="DWY835" s="24"/>
      <c r="DWZ835" s="24"/>
      <c r="DXA835" s="24"/>
      <c r="DXB835" s="24"/>
      <c r="DXC835" s="24"/>
      <c r="DXD835" s="24"/>
      <c r="DXE835" s="24"/>
      <c r="DXF835" s="24"/>
      <c r="DXG835" s="24"/>
      <c r="DXH835" s="24"/>
      <c r="DXI835" s="24"/>
      <c r="DXJ835" s="24"/>
      <c r="DXK835" s="24"/>
      <c r="DXL835" s="24"/>
      <c r="DXM835" s="24"/>
      <c r="DXN835" s="24"/>
      <c r="DXO835" s="24"/>
      <c r="DXP835" s="24"/>
      <c r="DXQ835" s="24"/>
      <c r="DXR835" s="24"/>
      <c r="DXS835" s="24"/>
      <c r="DXT835" s="24"/>
      <c r="DXU835" s="24"/>
      <c r="DXV835" s="24"/>
      <c r="DXW835" s="24"/>
      <c r="DXX835" s="24"/>
      <c r="DXY835" s="24"/>
      <c r="DXZ835" s="24"/>
      <c r="DYA835" s="24"/>
      <c r="DYB835" s="24"/>
      <c r="DYC835" s="24"/>
      <c r="DYD835" s="24"/>
      <c r="DYE835" s="24"/>
      <c r="DYF835" s="24"/>
      <c r="DYG835" s="24"/>
      <c r="DYH835" s="24"/>
      <c r="DYI835" s="24"/>
      <c r="DYJ835" s="24"/>
      <c r="DYK835" s="24"/>
      <c r="DYL835" s="24"/>
      <c r="DYM835" s="24"/>
      <c r="DYN835" s="24"/>
      <c r="DYO835" s="24"/>
      <c r="DYP835" s="24"/>
      <c r="DYQ835" s="24"/>
      <c r="DYR835" s="24"/>
      <c r="DYS835" s="24"/>
      <c r="DYT835" s="24"/>
      <c r="DYU835" s="24"/>
      <c r="DYV835" s="24"/>
      <c r="DYW835" s="24"/>
      <c r="DYX835" s="24"/>
      <c r="DYY835" s="24"/>
      <c r="DYZ835" s="24"/>
      <c r="DZA835" s="24"/>
      <c r="DZB835" s="24"/>
      <c r="DZC835" s="24"/>
      <c r="DZD835" s="24"/>
      <c r="DZE835" s="24"/>
      <c r="DZF835" s="24"/>
      <c r="DZG835" s="24"/>
      <c r="DZH835" s="24"/>
      <c r="DZI835" s="24"/>
      <c r="DZJ835" s="24"/>
      <c r="DZK835" s="24"/>
      <c r="DZL835" s="24"/>
      <c r="DZM835" s="24"/>
      <c r="DZN835" s="24"/>
      <c r="DZO835" s="24"/>
      <c r="DZP835" s="24"/>
      <c r="DZQ835" s="24"/>
      <c r="DZR835" s="24"/>
      <c r="DZS835" s="24"/>
      <c r="DZT835" s="24"/>
      <c r="DZU835" s="24"/>
      <c r="DZV835" s="24"/>
      <c r="DZW835" s="24"/>
      <c r="DZX835" s="24"/>
      <c r="DZY835" s="24"/>
      <c r="DZZ835" s="24"/>
      <c r="EAA835" s="24"/>
      <c r="EAB835" s="24"/>
      <c r="EAC835" s="24"/>
      <c r="EAD835" s="24"/>
      <c r="EAE835" s="24"/>
      <c r="EAF835" s="24"/>
      <c r="EAG835" s="24"/>
      <c r="EAH835" s="24"/>
      <c r="EAI835" s="24"/>
      <c r="EAJ835" s="24"/>
      <c r="EAK835" s="24"/>
      <c r="EAL835" s="24"/>
      <c r="EAM835" s="24"/>
      <c r="EAN835" s="24"/>
      <c r="EAO835" s="24"/>
      <c r="EAP835" s="24"/>
      <c r="EAQ835" s="24"/>
      <c r="EAR835" s="24"/>
      <c r="EAS835" s="24"/>
      <c r="EAT835" s="24"/>
      <c r="EAU835" s="24"/>
      <c r="EAV835" s="24"/>
      <c r="EAW835" s="24"/>
      <c r="EAX835" s="24"/>
      <c r="EAY835" s="24"/>
      <c r="EAZ835" s="24"/>
      <c r="EBA835" s="24"/>
      <c r="EBB835" s="24"/>
      <c r="EBC835" s="24"/>
      <c r="EBD835" s="24"/>
      <c r="EBE835" s="24"/>
      <c r="EBF835" s="24"/>
      <c r="EBG835" s="24"/>
      <c r="EBH835" s="24"/>
      <c r="EBI835" s="24"/>
      <c r="EBJ835" s="24"/>
      <c r="EBK835" s="24"/>
      <c r="EBL835" s="24"/>
      <c r="EBM835" s="24"/>
      <c r="EBN835" s="24"/>
      <c r="EBO835" s="24"/>
      <c r="EBP835" s="24"/>
      <c r="EBQ835" s="24"/>
      <c r="EBR835" s="24"/>
      <c r="EBS835" s="24"/>
      <c r="EBT835" s="24"/>
      <c r="EBU835" s="24"/>
      <c r="EBV835" s="24"/>
      <c r="EBW835" s="24"/>
      <c r="EBX835" s="24"/>
      <c r="EBY835" s="24"/>
      <c r="EBZ835" s="24"/>
      <c r="ECA835" s="24"/>
      <c r="ECB835" s="24"/>
      <c r="ECC835" s="24"/>
      <c r="ECD835" s="24"/>
      <c r="ECE835" s="24"/>
      <c r="ECF835" s="24"/>
      <c r="ECG835" s="24"/>
      <c r="ECH835" s="24"/>
      <c r="ECI835" s="24"/>
      <c r="ECJ835" s="24"/>
      <c r="ECK835" s="24"/>
      <c r="ECL835" s="24"/>
      <c r="ECM835" s="24"/>
      <c r="ECN835" s="24"/>
      <c r="ECO835" s="24"/>
      <c r="ECP835" s="24"/>
      <c r="ECQ835" s="24"/>
      <c r="ECR835" s="24"/>
      <c r="ECS835" s="24"/>
      <c r="ECT835" s="24"/>
      <c r="ECU835" s="24"/>
      <c r="ECV835" s="24"/>
      <c r="ECW835" s="24"/>
      <c r="ECX835" s="24"/>
      <c r="ECY835" s="24"/>
      <c r="ECZ835" s="24"/>
      <c r="EDA835" s="24"/>
      <c r="EDB835" s="24"/>
      <c r="EDC835" s="24"/>
      <c r="EDD835" s="24"/>
      <c r="EDE835" s="24"/>
      <c r="EDF835" s="24"/>
      <c r="EDG835" s="24"/>
      <c r="EDH835" s="24"/>
      <c r="EDI835" s="24"/>
      <c r="EDJ835" s="24"/>
      <c r="EDK835" s="24"/>
      <c r="EDL835" s="24"/>
      <c r="EDM835" s="24"/>
      <c r="EDN835" s="24"/>
      <c r="EDO835" s="24"/>
      <c r="EDP835" s="24"/>
      <c r="EDQ835" s="24"/>
      <c r="EDR835" s="24"/>
      <c r="EDS835" s="24"/>
      <c r="EDT835" s="24"/>
      <c r="EDU835" s="24"/>
      <c r="EDV835" s="24"/>
      <c r="EDW835" s="24"/>
      <c r="EDX835" s="24"/>
      <c r="EDY835" s="24"/>
      <c r="EDZ835" s="24"/>
      <c r="EEA835" s="24"/>
      <c r="EEB835" s="24"/>
      <c r="EEC835" s="24"/>
      <c r="EED835" s="24"/>
      <c r="EEE835" s="24"/>
      <c r="EEF835" s="24"/>
      <c r="EEG835" s="24"/>
      <c r="EEH835" s="24"/>
      <c r="EEI835" s="24"/>
      <c r="EEJ835" s="24"/>
      <c r="EEK835" s="24"/>
      <c r="EEL835" s="24"/>
      <c r="EEM835" s="24"/>
      <c r="EEN835" s="24"/>
      <c r="EEO835" s="24"/>
      <c r="EEP835" s="24"/>
      <c r="EEQ835" s="24"/>
      <c r="EER835" s="24"/>
      <c r="EES835" s="24"/>
      <c r="EET835" s="24"/>
      <c r="EEU835" s="24"/>
      <c r="EEV835" s="24"/>
      <c r="EEW835" s="24"/>
      <c r="EEX835" s="24"/>
      <c r="EEY835" s="24"/>
      <c r="EEZ835" s="24"/>
      <c r="EFA835" s="24"/>
      <c r="EFB835" s="24"/>
      <c r="EFC835" s="24"/>
      <c r="EFD835" s="24"/>
      <c r="EFE835" s="24"/>
      <c r="EFF835" s="24"/>
      <c r="EFG835" s="24"/>
      <c r="EFH835" s="24"/>
      <c r="EFI835" s="24"/>
      <c r="EFJ835" s="24"/>
      <c r="EFK835" s="24"/>
      <c r="EFL835" s="24"/>
      <c r="EFM835" s="24"/>
      <c r="EFN835" s="24"/>
      <c r="EFO835" s="24"/>
      <c r="EFP835" s="24"/>
      <c r="EFQ835" s="24"/>
      <c r="EFR835" s="24"/>
      <c r="EFS835" s="24"/>
      <c r="EFT835" s="24"/>
      <c r="EFU835" s="24"/>
      <c r="EFV835" s="24"/>
      <c r="EFW835" s="24"/>
      <c r="EFX835" s="24"/>
      <c r="EFY835" s="24"/>
      <c r="EFZ835" s="24"/>
      <c r="EGA835" s="24"/>
      <c r="EGB835" s="24"/>
      <c r="EGC835" s="24"/>
      <c r="EGD835" s="24"/>
      <c r="EGE835" s="24"/>
      <c r="EGF835" s="24"/>
      <c r="EGG835" s="24"/>
      <c r="EGH835" s="24"/>
      <c r="EGI835" s="24"/>
      <c r="EGJ835" s="24"/>
      <c r="EGK835" s="24"/>
      <c r="EGL835" s="24"/>
      <c r="EGM835" s="24"/>
      <c r="EGN835" s="24"/>
      <c r="EGO835" s="24"/>
      <c r="EGP835" s="24"/>
      <c r="EGQ835" s="24"/>
      <c r="EGR835" s="24"/>
      <c r="EGS835" s="24"/>
      <c r="EGT835" s="24"/>
      <c r="EGU835" s="24"/>
      <c r="EGV835" s="24"/>
      <c r="EGW835" s="24"/>
      <c r="EGX835" s="24"/>
      <c r="EGY835" s="24"/>
      <c r="EGZ835" s="24"/>
      <c r="EHA835" s="24"/>
      <c r="EHB835" s="24"/>
      <c r="EHC835" s="24"/>
      <c r="EHD835" s="24"/>
      <c r="EHE835" s="24"/>
      <c r="EHF835" s="24"/>
      <c r="EHG835" s="24"/>
      <c r="EHH835" s="24"/>
      <c r="EHI835" s="24"/>
      <c r="EHJ835" s="24"/>
      <c r="EHK835" s="24"/>
      <c r="EHL835" s="24"/>
      <c r="EHM835" s="24"/>
      <c r="EHN835" s="24"/>
      <c r="EHO835" s="24"/>
      <c r="EHP835" s="24"/>
      <c r="EHQ835" s="24"/>
      <c r="EHR835" s="24"/>
      <c r="EHS835" s="24"/>
      <c r="EHT835" s="24"/>
      <c r="EHU835" s="24"/>
      <c r="EHV835" s="24"/>
      <c r="EHW835" s="24"/>
      <c r="EHX835" s="24"/>
      <c r="EHY835" s="24"/>
      <c r="EHZ835" s="24"/>
      <c r="EIA835" s="24"/>
      <c r="EIB835" s="24"/>
      <c r="EIC835" s="24"/>
      <c r="EID835" s="24"/>
      <c r="EIE835" s="24"/>
      <c r="EIF835" s="24"/>
      <c r="EIG835" s="24"/>
      <c r="EIH835" s="24"/>
      <c r="EII835" s="24"/>
      <c r="EIJ835" s="24"/>
      <c r="EIK835" s="24"/>
      <c r="EIL835" s="24"/>
      <c r="EIM835" s="24"/>
      <c r="EIN835" s="24"/>
      <c r="EIO835" s="24"/>
      <c r="EIP835" s="24"/>
      <c r="EIQ835" s="24"/>
      <c r="EIR835" s="24"/>
      <c r="EIS835" s="24"/>
      <c r="EIT835" s="24"/>
      <c r="EIU835" s="24"/>
      <c r="EIV835" s="24"/>
      <c r="EIW835" s="24"/>
      <c r="EIX835" s="24"/>
      <c r="EIY835" s="24"/>
      <c r="EIZ835" s="24"/>
      <c r="EJA835" s="24"/>
      <c r="EJB835" s="24"/>
      <c r="EJC835" s="24"/>
      <c r="EJD835" s="24"/>
      <c r="EJE835" s="24"/>
      <c r="EJF835" s="24"/>
      <c r="EJG835" s="24"/>
      <c r="EJH835" s="24"/>
      <c r="EJI835" s="24"/>
      <c r="EJJ835" s="24"/>
      <c r="EJK835" s="24"/>
      <c r="EJL835" s="24"/>
      <c r="EJM835" s="24"/>
      <c r="EJN835" s="24"/>
      <c r="EJO835" s="24"/>
      <c r="EJP835" s="24"/>
      <c r="EJQ835" s="24"/>
      <c r="EJR835" s="24"/>
      <c r="EJS835" s="24"/>
      <c r="EJT835" s="24"/>
      <c r="EJU835" s="24"/>
      <c r="EJV835" s="24"/>
      <c r="EJW835" s="24"/>
      <c r="EJX835" s="24"/>
      <c r="EJY835" s="24"/>
      <c r="EJZ835" s="24"/>
      <c r="EKA835" s="24"/>
      <c r="EKB835" s="24"/>
      <c r="EKC835" s="24"/>
      <c r="EKD835" s="24"/>
      <c r="EKE835" s="24"/>
      <c r="EKF835" s="24"/>
      <c r="EKG835" s="24"/>
      <c r="EKH835" s="24"/>
      <c r="EKI835" s="24"/>
      <c r="EKJ835" s="24"/>
      <c r="EKK835" s="24"/>
      <c r="EKL835" s="24"/>
      <c r="EKM835" s="24"/>
      <c r="EKN835" s="24"/>
      <c r="EKO835" s="24"/>
      <c r="EKP835" s="24"/>
      <c r="EKQ835" s="24"/>
      <c r="EKR835" s="24"/>
      <c r="EKS835" s="24"/>
      <c r="EKT835" s="24"/>
      <c r="EKU835" s="24"/>
      <c r="EKV835" s="24"/>
      <c r="EKW835" s="24"/>
      <c r="EKX835" s="24"/>
      <c r="EKY835" s="24"/>
      <c r="EKZ835" s="24"/>
      <c r="ELA835" s="24"/>
      <c r="ELB835" s="24"/>
      <c r="ELC835" s="24"/>
      <c r="ELD835" s="24"/>
      <c r="ELE835" s="24"/>
      <c r="ELF835" s="24"/>
      <c r="ELG835" s="24"/>
      <c r="ELH835" s="24"/>
      <c r="ELI835" s="24"/>
      <c r="ELJ835" s="24"/>
      <c r="ELK835" s="24"/>
      <c r="ELL835" s="24"/>
      <c r="ELM835" s="24"/>
      <c r="ELN835" s="24"/>
      <c r="ELO835" s="24"/>
      <c r="ELP835" s="24"/>
      <c r="ELQ835" s="24"/>
      <c r="ELR835" s="24"/>
      <c r="ELS835" s="24"/>
      <c r="ELT835" s="24"/>
      <c r="ELU835" s="24"/>
      <c r="ELV835" s="24"/>
      <c r="ELW835" s="24"/>
      <c r="ELX835" s="24"/>
      <c r="ELY835" s="24"/>
      <c r="ELZ835" s="24"/>
      <c r="EMA835" s="24"/>
      <c r="EMB835" s="24"/>
      <c r="EMC835" s="24"/>
      <c r="EMD835" s="24"/>
      <c r="EME835" s="24"/>
      <c r="EMF835" s="24"/>
      <c r="EMG835" s="24"/>
      <c r="EMH835" s="24"/>
      <c r="EMI835" s="24"/>
      <c r="EMJ835" s="24"/>
      <c r="EMK835" s="24"/>
      <c r="EML835" s="24"/>
      <c r="EMM835" s="24"/>
      <c r="EMN835" s="24"/>
      <c r="EMO835" s="24"/>
      <c r="EMP835" s="24"/>
      <c r="EMQ835" s="24"/>
      <c r="EMR835" s="24"/>
      <c r="EMS835" s="24"/>
      <c r="EMT835" s="24"/>
      <c r="EMU835" s="24"/>
      <c r="EMV835" s="24"/>
      <c r="EMW835" s="24"/>
      <c r="EMX835" s="24"/>
      <c r="EMY835" s="24"/>
      <c r="EMZ835" s="24"/>
      <c r="ENA835" s="24"/>
      <c r="ENB835" s="24"/>
      <c r="ENC835" s="24"/>
      <c r="END835" s="24"/>
      <c r="ENE835" s="24"/>
      <c r="ENF835" s="24"/>
      <c r="ENG835" s="24"/>
      <c r="ENH835" s="24"/>
      <c r="ENI835" s="24"/>
      <c r="ENJ835" s="24"/>
      <c r="ENK835" s="24"/>
      <c r="ENL835" s="24"/>
      <c r="ENM835" s="24"/>
      <c r="ENN835" s="24"/>
      <c r="ENO835" s="24"/>
      <c r="ENP835" s="24"/>
      <c r="ENQ835" s="24"/>
      <c r="ENR835" s="24"/>
      <c r="ENS835" s="24"/>
      <c r="ENT835" s="24"/>
      <c r="ENU835" s="24"/>
      <c r="ENV835" s="24"/>
      <c r="ENW835" s="24"/>
      <c r="ENX835" s="24"/>
      <c r="ENY835" s="24"/>
      <c r="ENZ835" s="24"/>
      <c r="EOA835" s="24"/>
      <c r="EOB835" s="24"/>
      <c r="EOC835" s="24"/>
      <c r="EOD835" s="24"/>
      <c r="EOE835" s="24"/>
      <c r="EOF835" s="24"/>
      <c r="EOG835" s="24"/>
      <c r="EOH835" s="24"/>
      <c r="EOI835" s="24"/>
      <c r="EOJ835" s="24"/>
      <c r="EOK835" s="24"/>
      <c r="EOL835" s="24"/>
      <c r="EOM835" s="24"/>
      <c r="EON835" s="24"/>
      <c r="EOO835" s="24"/>
      <c r="EOP835" s="24"/>
      <c r="EOQ835" s="24"/>
      <c r="EOR835" s="24"/>
      <c r="EOS835" s="24"/>
      <c r="EOT835" s="24"/>
      <c r="EOU835" s="24"/>
      <c r="EOV835" s="24"/>
      <c r="EOW835" s="24"/>
      <c r="EOX835" s="24"/>
      <c r="EOY835" s="24"/>
      <c r="EOZ835" s="24"/>
      <c r="EPA835" s="24"/>
      <c r="EPB835" s="24"/>
      <c r="EPC835" s="24"/>
      <c r="EPD835" s="24"/>
      <c r="EPE835" s="24"/>
      <c r="EPF835" s="24"/>
      <c r="EPG835" s="24"/>
      <c r="EPH835" s="24"/>
      <c r="EPI835" s="24"/>
      <c r="EPJ835" s="24"/>
      <c r="EPK835" s="24"/>
      <c r="EPL835" s="24"/>
      <c r="EPM835" s="24"/>
      <c r="EPN835" s="24"/>
      <c r="EPO835" s="24"/>
      <c r="EPP835" s="24"/>
      <c r="EPQ835" s="24"/>
      <c r="EPR835" s="24"/>
      <c r="EPS835" s="24"/>
      <c r="EPT835" s="24"/>
      <c r="EPU835" s="24"/>
      <c r="EPV835" s="24"/>
      <c r="EPW835" s="24"/>
      <c r="EPX835" s="24"/>
      <c r="EPY835" s="24"/>
      <c r="EPZ835" s="24"/>
      <c r="EQA835" s="24"/>
      <c r="EQB835" s="24"/>
      <c r="EQC835" s="24"/>
      <c r="EQD835" s="24"/>
      <c r="EQE835" s="24"/>
      <c r="EQF835" s="24"/>
      <c r="EQG835" s="24"/>
      <c r="EQH835" s="24"/>
      <c r="EQI835" s="24"/>
      <c r="EQJ835" s="24"/>
      <c r="EQK835" s="24"/>
      <c r="EQL835" s="24"/>
      <c r="EQM835" s="24"/>
      <c r="EQN835" s="24"/>
      <c r="EQO835" s="24"/>
      <c r="EQP835" s="24"/>
      <c r="EQQ835" s="24"/>
      <c r="EQR835" s="24"/>
      <c r="EQS835" s="24"/>
      <c r="EQT835" s="24"/>
      <c r="EQU835" s="24"/>
      <c r="EQV835" s="24"/>
      <c r="EQW835" s="24"/>
      <c r="EQX835" s="24"/>
      <c r="EQY835" s="24"/>
      <c r="EQZ835" s="24"/>
      <c r="ERA835" s="24"/>
      <c r="ERB835" s="24"/>
      <c r="ERC835" s="24"/>
      <c r="ERD835" s="24"/>
      <c r="ERE835" s="24"/>
      <c r="ERF835" s="24"/>
      <c r="ERG835" s="24"/>
      <c r="ERH835" s="24"/>
      <c r="ERI835" s="24"/>
      <c r="ERJ835" s="24"/>
      <c r="ERK835" s="24"/>
      <c r="ERL835" s="24"/>
      <c r="ERM835" s="24"/>
      <c r="ERN835" s="24"/>
      <c r="ERO835" s="24"/>
      <c r="ERP835" s="24"/>
      <c r="ERQ835" s="24"/>
      <c r="ERR835" s="24"/>
      <c r="ERS835" s="24"/>
      <c r="ERT835" s="24"/>
      <c r="ERU835" s="24"/>
      <c r="ERV835" s="24"/>
      <c r="ERW835" s="24"/>
      <c r="ERX835" s="24"/>
      <c r="ERY835" s="24"/>
      <c r="ERZ835" s="24"/>
      <c r="ESA835" s="24"/>
      <c r="ESB835" s="24"/>
      <c r="ESC835" s="24"/>
      <c r="ESD835" s="24"/>
      <c r="ESE835" s="24"/>
      <c r="ESF835" s="24"/>
      <c r="ESG835" s="24"/>
      <c r="ESH835" s="24"/>
      <c r="ESI835" s="24"/>
      <c r="ESJ835" s="24"/>
      <c r="ESK835" s="24"/>
      <c r="ESL835" s="24"/>
      <c r="ESM835" s="24"/>
      <c r="ESN835" s="24"/>
      <c r="ESO835" s="24"/>
      <c r="ESP835" s="24"/>
      <c r="ESQ835" s="24"/>
      <c r="ESR835" s="24"/>
      <c r="ESS835" s="24"/>
      <c r="EST835" s="24"/>
      <c r="ESU835" s="24"/>
      <c r="ESV835" s="24"/>
      <c r="ESW835" s="24"/>
      <c r="ESX835" s="24"/>
      <c r="ESY835" s="24"/>
      <c r="ESZ835" s="24"/>
      <c r="ETA835" s="24"/>
      <c r="ETB835" s="24"/>
      <c r="ETC835" s="24"/>
      <c r="ETD835" s="24"/>
      <c r="ETE835" s="24"/>
      <c r="ETF835" s="24"/>
      <c r="ETG835" s="24"/>
      <c r="ETH835" s="24"/>
      <c r="ETI835" s="24"/>
      <c r="ETJ835" s="24"/>
      <c r="ETK835" s="24"/>
      <c r="ETL835" s="24"/>
      <c r="ETM835" s="24"/>
      <c r="ETN835" s="24"/>
      <c r="ETO835" s="24"/>
      <c r="ETP835" s="24"/>
      <c r="ETQ835" s="24"/>
      <c r="ETR835" s="24"/>
      <c r="ETS835" s="24"/>
      <c r="ETT835" s="24"/>
      <c r="ETU835" s="24"/>
      <c r="ETV835" s="24"/>
      <c r="ETW835" s="24"/>
      <c r="ETX835" s="24"/>
      <c r="ETY835" s="24"/>
      <c r="ETZ835" s="24"/>
      <c r="EUA835" s="24"/>
      <c r="EUB835" s="24"/>
      <c r="EUC835" s="24"/>
      <c r="EUD835" s="24"/>
      <c r="EUE835" s="24"/>
      <c r="EUF835" s="24"/>
      <c r="EUG835" s="24"/>
      <c r="EUH835" s="24"/>
      <c r="EUI835" s="24"/>
      <c r="EUJ835" s="24"/>
      <c r="EUK835" s="24"/>
      <c r="EUL835" s="24"/>
      <c r="EUM835" s="24"/>
      <c r="EUN835" s="24"/>
      <c r="EUO835" s="24"/>
      <c r="EUP835" s="24"/>
      <c r="EUQ835" s="24"/>
      <c r="EUR835" s="24"/>
      <c r="EUS835" s="24"/>
      <c r="EUT835" s="24"/>
      <c r="EUU835" s="24"/>
      <c r="EUV835" s="24"/>
      <c r="EUW835" s="24"/>
      <c r="EUX835" s="24"/>
      <c r="EUY835" s="24"/>
      <c r="EUZ835" s="24"/>
      <c r="EVA835" s="24"/>
      <c r="EVB835" s="24"/>
      <c r="EVC835" s="24"/>
      <c r="EVD835" s="24"/>
      <c r="EVE835" s="24"/>
      <c r="EVF835" s="24"/>
      <c r="EVG835" s="24"/>
      <c r="EVH835" s="24"/>
      <c r="EVI835" s="24"/>
      <c r="EVJ835" s="24"/>
      <c r="EVK835" s="24"/>
      <c r="EVL835" s="24"/>
      <c r="EVM835" s="24"/>
      <c r="EVN835" s="24"/>
      <c r="EVO835" s="24"/>
      <c r="EVP835" s="24"/>
      <c r="EVQ835" s="24"/>
      <c r="EVR835" s="24"/>
      <c r="EVS835" s="24"/>
      <c r="EVT835" s="24"/>
      <c r="EVU835" s="24"/>
      <c r="EVV835" s="24"/>
      <c r="EVW835" s="24"/>
      <c r="EVX835" s="24"/>
      <c r="EVY835" s="24"/>
      <c r="EVZ835" s="24"/>
      <c r="EWA835" s="24"/>
      <c r="EWB835" s="24"/>
      <c r="EWC835" s="24"/>
      <c r="EWD835" s="24"/>
      <c r="EWE835" s="24"/>
      <c r="EWF835" s="24"/>
      <c r="EWG835" s="24"/>
      <c r="EWH835" s="24"/>
      <c r="EWI835" s="24"/>
      <c r="EWJ835" s="24"/>
      <c r="EWK835" s="24"/>
      <c r="EWL835" s="24"/>
      <c r="EWM835" s="24"/>
      <c r="EWN835" s="24"/>
      <c r="EWO835" s="24"/>
      <c r="EWP835" s="24"/>
      <c r="EWQ835" s="24"/>
      <c r="EWR835" s="24"/>
      <c r="EWS835" s="24"/>
      <c r="EWT835" s="24"/>
      <c r="EWU835" s="24"/>
      <c r="EWV835" s="24"/>
      <c r="EWW835" s="24"/>
      <c r="EWX835" s="24"/>
      <c r="EWY835" s="24"/>
      <c r="EWZ835" s="24"/>
      <c r="EXA835" s="24"/>
      <c r="EXB835" s="24"/>
      <c r="EXC835" s="24"/>
      <c r="EXD835" s="24"/>
      <c r="EXE835" s="24"/>
      <c r="EXF835" s="24"/>
      <c r="EXG835" s="24"/>
      <c r="EXH835" s="24"/>
      <c r="EXI835" s="24"/>
      <c r="EXJ835" s="24"/>
      <c r="EXK835" s="24"/>
      <c r="EXL835" s="24"/>
      <c r="EXM835" s="24"/>
      <c r="EXN835" s="24"/>
      <c r="EXO835" s="24"/>
      <c r="EXP835" s="24"/>
      <c r="EXQ835" s="24"/>
      <c r="EXR835" s="24"/>
      <c r="EXS835" s="24"/>
      <c r="EXT835" s="24"/>
      <c r="EXU835" s="24"/>
      <c r="EXV835" s="24"/>
      <c r="EXW835" s="24"/>
      <c r="EXX835" s="24"/>
      <c r="EXY835" s="24"/>
      <c r="EXZ835" s="24"/>
      <c r="EYA835" s="24"/>
      <c r="EYB835" s="24"/>
      <c r="EYC835" s="24"/>
      <c r="EYD835" s="24"/>
      <c r="EYE835" s="24"/>
      <c r="EYF835" s="24"/>
      <c r="EYG835" s="24"/>
      <c r="EYH835" s="24"/>
      <c r="EYI835" s="24"/>
      <c r="EYJ835" s="24"/>
      <c r="EYK835" s="24"/>
      <c r="EYL835" s="24"/>
      <c r="EYM835" s="24"/>
      <c r="EYN835" s="24"/>
      <c r="EYO835" s="24"/>
      <c r="EYP835" s="24"/>
      <c r="EYQ835" s="24"/>
      <c r="EYR835" s="24"/>
      <c r="EYS835" s="24"/>
      <c r="EYT835" s="24"/>
      <c r="EYU835" s="24"/>
      <c r="EYV835" s="24"/>
      <c r="EYW835" s="24"/>
      <c r="EYX835" s="24"/>
      <c r="EYY835" s="24"/>
      <c r="EYZ835" s="24"/>
      <c r="EZA835" s="24"/>
      <c r="EZB835" s="24"/>
      <c r="EZC835" s="24"/>
      <c r="EZD835" s="24"/>
      <c r="EZE835" s="24"/>
      <c r="EZF835" s="24"/>
      <c r="EZG835" s="24"/>
      <c r="EZH835" s="24"/>
      <c r="EZI835" s="24"/>
      <c r="EZJ835" s="24"/>
      <c r="EZK835" s="24"/>
      <c r="EZL835" s="24"/>
      <c r="EZM835" s="24"/>
      <c r="EZN835" s="24"/>
      <c r="EZO835" s="24"/>
      <c r="EZP835" s="24"/>
      <c r="EZQ835" s="24"/>
      <c r="EZR835" s="24"/>
      <c r="EZS835" s="24"/>
      <c r="EZT835" s="24"/>
      <c r="EZU835" s="24"/>
      <c r="EZV835" s="24"/>
      <c r="EZW835" s="24"/>
      <c r="EZX835" s="24"/>
      <c r="EZY835" s="24"/>
      <c r="EZZ835" s="24"/>
      <c r="FAA835" s="24"/>
      <c r="FAB835" s="24"/>
      <c r="FAC835" s="24"/>
      <c r="FAD835" s="24"/>
      <c r="FAE835" s="24"/>
      <c r="FAF835" s="24"/>
      <c r="FAG835" s="24"/>
      <c r="FAH835" s="24"/>
      <c r="FAI835" s="24"/>
      <c r="FAJ835" s="24"/>
      <c r="FAK835" s="24"/>
      <c r="FAL835" s="24"/>
      <c r="FAM835" s="24"/>
      <c r="FAN835" s="24"/>
      <c r="FAO835" s="24"/>
      <c r="FAP835" s="24"/>
      <c r="FAQ835" s="24"/>
      <c r="FAR835" s="24"/>
      <c r="FAS835" s="24"/>
      <c r="FAT835" s="24"/>
      <c r="FAU835" s="24"/>
      <c r="FAV835" s="24"/>
      <c r="FAW835" s="24"/>
      <c r="FAX835" s="24"/>
      <c r="FAY835" s="24"/>
      <c r="FAZ835" s="24"/>
      <c r="FBA835" s="24"/>
      <c r="FBB835" s="24"/>
      <c r="FBC835" s="24"/>
      <c r="FBD835" s="24"/>
      <c r="FBE835" s="24"/>
      <c r="FBF835" s="24"/>
      <c r="FBG835" s="24"/>
      <c r="FBH835" s="24"/>
      <c r="FBI835" s="24"/>
      <c r="FBJ835" s="24"/>
      <c r="FBK835" s="24"/>
      <c r="FBL835" s="24"/>
      <c r="FBM835" s="24"/>
      <c r="FBN835" s="24"/>
      <c r="FBO835" s="24"/>
      <c r="FBP835" s="24"/>
      <c r="FBQ835" s="24"/>
      <c r="FBR835" s="24"/>
      <c r="FBS835" s="24"/>
      <c r="FBT835" s="24"/>
      <c r="FBU835" s="24"/>
      <c r="FBV835" s="24"/>
      <c r="FBW835" s="24"/>
      <c r="FBX835" s="24"/>
      <c r="FBY835" s="24"/>
      <c r="FBZ835" s="24"/>
      <c r="FCA835" s="24"/>
      <c r="FCB835" s="24"/>
      <c r="FCC835" s="24"/>
      <c r="FCD835" s="24"/>
      <c r="FCE835" s="24"/>
      <c r="FCF835" s="24"/>
      <c r="FCG835" s="24"/>
      <c r="FCH835" s="24"/>
      <c r="FCI835" s="24"/>
      <c r="FCJ835" s="24"/>
      <c r="FCK835" s="24"/>
      <c r="FCL835" s="24"/>
      <c r="FCM835" s="24"/>
      <c r="FCN835" s="24"/>
      <c r="FCO835" s="24"/>
      <c r="FCP835" s="24"/>
      <c r="FCQ835" s="24"/>
      <c r="FCR835" s="24"/>
      <c r="FCS835" s="24"/>
      <c r="FCT835" s="24"/>
      <c r="FCU835" s="24"/>
      <c r="FCV835" s="24"/>
      <c r="FCW835" s="24"/>
      <c r="FCX835" s="24"/>
      <c r="FCY835" s="24"/>
      <c r="FCZ835" s="24"/>
      <c r="FDA835" s="24"/>
      <c r="FDB835" s="24"/>
      <c r="FDC835" s="24"/>
      <c r="FDD835" s="24"/>
      <c r="FDE835" s="24"/>
      <c r="FDF835" s="24"/>
      <c r="FDG835" s="24"/>
      <c r="FDH835" s="24"/>
      <c r="FDI835" s="24"/>
      <c r="FDJ835" s="24"/>
      <c r="FDK835" s="24"/>
      <c r="FDL835" s="24"/>
      <c r="FDM835" s="24"/>
      <c r="FDN835" s="24"/>
      <c r="FDO835" s="24"/>
      <c r="FDP835" s="24"/>
      <c r="FDQ835" s="24"/>
      <c r="FDR835" s="24"/>
      <c r="FDS835" s="24"/>
      <c r="FDT835" s="24"/>
      <c r="FDU835" s="24"/>
      <c r="FDV835" s="24"/>
      <c r="FDW835" s="24"/>
      <c r="FDX835" s="24"/>
      <c r="FDY835" s="24"/>
      <c r="FDZ835" s="24"/>
      <c r="FEA835" s="24"/>
      <c r="FEB835" s="24"/>
      <c r="FEC835" s="24"/>
      <c r="FED835" s="24"/>
      <c r="FEE835" s="24"/>
      <c r="FEF835" s="24"/>
      <c r="FEG835" s="24"/>
      <c r="FEH835" s="24"/>
      <c r="FEI835" s="24"/>
      <c r="FEJ835" s="24"/>
      <c r="FEK835" s="24"/>
      <c r="FEL835" s="24"/>
      <c r="FEM835" s="24"/>
      <c r="FEN835" s="24"/>
      <c r="FEO835" s="24"/>
      <c r="FEP835" s="24"/>
      <c r="FEQ835" s="24"/>
      <c r="FER835" s="24"/>
      <c r="FES835" s="24"/>
      <c r="FET835" s="24"/>
      <c r="FEU835" s="24"/>
      <c r="FEV835" s="24"/>
      <c r="FEW835" s="24"/>
      <c r="FEX835" s="24"/>
      <c r="FEY835" s="24"/>
      <c r="FEZ835" s="24"/>
      <c r="FFA835" s="24"/>
      <c r="FFB835" s="24"/>
      <c r="FFC835" s="24"/>
      <c r="FFD835" s="24"/>
      <c r="FFE835" s="24"/>
      <c r="FFF835" s="24"/>
      <c r="FFG835" s="24"/>
      <c r="FFH835" s="24"/>
      <c r="FFI835" s="24"/>
      <c r="FFJ835" s="24"/>
      <c r="FFK835" s="24"/>
      <c r="FFL835" s="24"/>
      <c r="FFM835" s="24"/>
      <c r="FFN835" s="24"/>
      <c r="FFO835" s="24"/>
      <c r="FFP835" s="24"/>
      <c r="FFQ835" s="24"/>
      <c r="FFR835" s="24"/>
      <c r="FFS835" s="24"/>
      <c r="FFT835" s="24"/>
      <c r="FFU835" s="24"/>
      <c r="FFV835" s="24"/>
      <c r="FFW835" s="24"/>
      <c r="FFX835" s="24"/>
      <c r="FFY835" s="24"/>
      <c r="FFZ835" s="24"/>
      <c r="FGA835" s="24"/>
      <c r="FGB835" s="24"/>
      <c r="FGC835" s="24"/>
      <c r="FGD835" s="24"/>
      <c r="FGE835" s="24"/>
      <c r="FGF835" s="24"/>
      <c r="FGG835" s="24"/>
      <c r="FGH835" s="24"/>
      <c r="FGI835" s="24"/>
      <c r="FGJ835" s="24"/>
      <c r="FGK835" s="24"/>
      <c r="FGL835" s="24"/>
      <c r="FGM835" s="24"/>
      <c r="FGN835" s="24"/>
      <c r="FGO835" s="24"/>
      <c r="FGP835" s="24"/>
      <c r="FGQ835" s="24"/>
      <c r="FGR835" s="24"/>
      <c r="FGS835" s="24"/>
      <c r="FGT835" s="24"/>
      <c r="FGU835" s="24"/>
      <c r="FGV835" s="24"/>
      <c r="FGW835" s="24"/>
      <c r="FGX835" s="24"/>
      <c r="FGY835" s="24"/>
      <c r="FGZ835" s="24"/>
      <c r="FHA835" s="24"/>
      <c r="FHB835" s="24"/>
      <c r="FHC835" s="24"/>
      <c r="FHD835" s="24"/>
      <c r="FHE835" s="24"/>
      <c r="FHF835" s="24"/>
      <c r="FHG835" s="24"/>
      <c r="FHH835" s="24"/>
      <c r="FHI835" s="24"/>
      <c r="FHJ835" s="24"/>
      <c r="FHK835" s="24"/>
      <c r="FHL835" s="24"/>
      <c r="FHM835" s="24"/>
      <c r="FHN835" s="24"/>
      <c r="FHO835" s="24"/>
      <c r="FHP835" s="24"/>
      <c r="FHQ835" s="24"/>
      <c r="FHR835" s="24"/>
      <c r="FHS835" s="24"/>
      <c r="FHT835" s="24"/>
      <c r="FHU835" s="24"/>
      <c r="FHV835" s="24"/>
      <c r="FHW835" s="24"/>
      <c r="FHX835" s="24"/>
      <c r="FHY835" s="24"/>
      <c r="FHZ835" s="24"/>
      <c r="FIA835" s="24"/>
      <c r="FIB835" s="24"/>
      <c r="FIC835" s="24"/>
      <c r="FID835" s="24"/>
      <c r="FIE835" s="24"/>
      <c r="FIF835" s="24"/>
      <c r="FIG835" s="24"/>
      <c r="FIH835" s="24"/>
      <c r="FII835" s="24"/>
      <c r="FIJ835" s="24"/>
      <c r="FIK835" s="24"/>
      <c r="FIL835" s="24"/>
      <c r="FIM835" s="24"/>
      <c r="FIN835" s="24"/>
      <c r="FIO835" s="24"/>
      <c r="FIP835" s="24"/>
      <c r="FIQ835" s="24"/>
      <c r="FIR835" s="24"/>
      <c r="FIS835" s="24"/>
      <c r="FIT835" s="24"/>
      <c r="FIU835" s="24"/>
      <c r="FIV835" s="24"/>
      <c r="FIW835" s="24"/>
      <c r="FIX835" s="24"/>
      <c r="FIY835" s="24"/>
      <c r="FIZ835" s="24"/>
      <c r="FJA835" s="24"/>
      <c r="FJB835" s="24"/>
      <c r="FJC835" s="24"/>
      <c r="FJD835" s="24"/>
      <c r="FJE835" s="24"/>
      <c r="FJF835" s="24"/>
      <c r="FJG835" s="24"/>
      <c r="FJH835" s="24"/>
      <c r="FJI835" s="24"/>
      <c r="FJJ835" s="24"/>
      <c r="FJK835" s="24"/>
      <c r="FJL835" s="24"/>
      <c r="FJM835" s="24"/>
      <c r="FJN835" s="24"/>
      <c r="FJO835" s="24"/>
      <c r="FJP835" s="24"/>
      <c r="FJQ835" s="24"/>
      <c r="FJR835" s="24"/>
      <c r="FJS835" s="24"/>
      <c r="FJT835" s="24"/>
      <c r="FJU835" s="24"/>
      <c r="FJV835" s="24"/>
      <c r="FJW835" s="24"/>
      <c r="FJX835" s="24"/>
      <c r="FJY835" s="24"/>
      <c r="FJZ835" s="24"/>
      <c r="FKA835" s="24"/>
      <c r="FKB835" s="24"/>
      <c r="FKC835" s="24"/>
      <c r="FKD835" s="24"/>
      <c r="FKE835" s="24"/>
      <c r="FKF835" s="24"/>
      <c r="FKG835" s="24"/>
      <c r="FKH835" s="24"/>
      <c r="FKI835" s="24"/>
      <c r="FKJ835" s="24"/>
      <c r="FKK835" s="24"/>
      <c r="FKL835" s="24"/>
      <c r="FKM835" s="24"/>
      <c r="FKN835" s="24"/>
      <c r="FKO835" s="24"/>
      <c r="FKP835" s="24"/>
      <c r="FKQ835" s="24"/>
      <c r="FKR835" s="24"/>
      <c r="FKS835" s="24"/>
      <c r="FKT835" s="24"/>
      <c r="FKU835" s="24"/>
      <c r="FKV835" s="24"/>
      <c r="FKW835" s="24"/>
      <c r="FKX835" s="24"/>
      <c r="FKY835" s="24"/>
      <c r="FKZ835" s="24"/>
      <c r="FLA835" s="24"/>
      <c r="FLB835" s="24"/>
      <c r="FLC835" s="24"/>
      <c r="FLD835" s="24"/>
      <c r="FLE835" s="24"/>
      <c r="FLF835" s="24"/>
      <c r="FLG835" s="24"/>
      <c r="FLH835" s="24"/>
      <c r="FLI835" s="24"/>
      <c r="FLJ835" s="24"/>
      <c r="FLK835" s="24"/>
      <c r="FLL835" s="24"/>
      <c r="FLM835" s="24"/>
      <c r="FLN835" s="24"/>
      <c r="FLO835" s="24"/>
      <c r="FLP835" s="24"/>
      <c r="FLQ835" s="24"/>
      <c r="FLR835" s="24"/>
      <c r="FLS835" s="24"/>
      <c r="FLT835" s="24"/>
      <c r="FLU835" s="24"/>
      <c r="FLV835" s="24"/>
      <c r="FLW835" s="24"/>
      <c r="FLX835" s="24"/>
      <c r="FLY835" s="24"/>
      <c r="FLZ835" s="24"/>
      <c r="FMA835" s="24"/>
      <c r="FMB835" s="24"/>
      <c r="FMC835" s="24"/>
      <c r="FMD835" s="24"/>
      <c r="FME835" s="24"/>
      <c r="FMF835" s="24"/>
      <c r="FMG835" s="24"/>
      <c r="FMH835" s="24"/>
      <c r="FMI835" s="24"/>
      <c r="FMJ835" s="24"/>
      <c r="FMK835" s="24"/>
      <c r="FML835" s="24"/>
      <c r="FMM835" s="24"/>
      <c r="FMN835" s="24"/>
      <c r="FMO835" s="24"/>
      <c r="FMP835" s="24"/>
      <c r="FMQ835" s="24"/>
      <c r="FMR835" s="24"/>
      <c r="FMS835" s="24"/>
      <c r="FMT835" s="24"/>
      <c r="FMU835" s="24"/>
      <c r="FMV835" s="24"/>
      <c r="FMW835" s="24"/>
      <c r="FMX835" s="24"/>
      <c r="FMY835" s="24"/>
      <c r="FMZ835" s="24"/>
      <c r="FNA835" s="24"/>
      <c r="FNB835" s="24"/>
      <c r="FNC835" s="24"/>
      <c r="FND835" s="24"/>
      <c r="FNE835" s="24"/>
      <c r="FNF835" s="24"/>
      <c r="FNG835" s="24"/>
      <c r="FNH835" s="24"/>
      <c r="FNI835" s="24"/>
      <c r="FNJ835" s="24"/>
      <c r="FNK835" s="24"/>
      <c r="FNL835" s="24"/>
      <c r="FNM835" s="24"/>
      <c r="FNN835" s="24"/>
      <c r="FNO835" s="24"/>
      <c r="FNP835" s="24"/>
      <c r="FNQ835" s="24"/>
      <c r="FNR835" s="24"/>
      <c r="FNS835" s="24"/>
      <c r="FNT835" s="24"/>
      <c r="FNU835" s="24"/>
      <c r="FNV835" s="24"/>
      <c r="FNW835" s="24"/>
      <c r="FNX835" s="24"/>
      <c r="FNY835" s="24"/>
      <c r="FNZ835" s="24"/>
      <c r="FOA835" s="24"/>
      <c r="FOB835" s="24"/>
      <c r="FOC835" s="24"/>
      <c r="FOD835" s="24"/>
      <c r="FOE835" s="24"/>
      <c r="FOF835" s="24"/>
      <c r="FOG835" s="24"/>
      <c r="FOH835" s="24"/>
      <c r="FOI835" s="24"/>
      <c r="FOJ835" s="24"/>
      <c r="FOK835" s="24"/>
      <c r="FOL835" s="24"/>
      <c r="FOM835" s="24"/>
      <c r="FON835" s="24"/>
      <c r="FOO835" s="24"/>
      <c r="FOP835" s="24"/>
      <c r="FOQ835" s="24"/>
      <c r="FOR835" s="24"/>
      <c r="FOS835" s="24"/>
      <c r="FOT835" s="24"/>
      <c r="FOU835" s="24"/>
      <c r="FOV835" s="24"/>
      <c r="FOW835" s="24"/>
      <c r="FOX835" s="24"/>
      <c r="FOY835" s="24"/>
      <c r="FOZ835" s="24"/>
      <c r="FPA835" s="24"/>
      <c r="FPB835" s="24"/>
      <c r="FPC835" s="24"/>
      <c r="FPD835" s="24"/>
      <c r="FPE835" s="24"/>
      <c r="FPF835" s="24"/>
      <c r="FPG835" s="24"/>
      <c r="FPH835" s="24"/>
      <c r="FPI835" s="24"/>
      <c r="FPJ835" s="24"/>
      <c r="FPK835" s="24"/>
      <c r="FPL835" s="24"/>
      <c r="FPM835" s="24"/>
      <c r="FPN835" s="24"/>
      <c r="FPO835" s="24"/>
      <c r="FPP835" s="24"/>
      <c r="FPQ835" s="24"/>
      <c r="FPR835" s="24"/>
      <c r="FPS835" s="24"/>
      <c r="FPT835" s="24"/>
      <c r="FPU835" s="24"/>
      <c r="FPV835" s="24"/>
      <c r="FPW835" s="24"/>
      <c r="FPX835" s="24"/>
      <c r="FPY835" s="24"/>
      <c r="FPZ835" s="24"/>
      <c r="FQA835" s="24"/>
      <c r="FQB835" s="24"/>
      <c r="FQC835" s="24"/>
      <c r="FQD835" s="24"/>
      <c r="FQE835" s="24"/>
      <c r="FQF835" s="24"/>
      <c r="FQG835" s="24"/>
      <c r="FQH835" s="24"/>
      <c r="FQI835" s="24"/>
      <c r="FQJ835" s="24"/>
      <c r="FQK835" s="24"/>
      <c r="FQL835" s="24"/>
      <c r="FQM835" s="24"/>
      <c r="FQN835" s="24"/>
      <c r="FQO835" s="24"/>
      <c r="FQP835" s="24"/>
      <c r="FQQ835" s="24"/>
      <c r="FQR835" s="24"/>
      <c r="FQS835" s="24"/>
      <c r="FQT835" s="24"/>
      <c r="FQU835" s="24"/>
      <c r="FQV835" s="24"/>
      <c r="FQW835" s="24"/>
      <c r="FQX835" s="24"/>
      <c r="FQY835" s="24"/>
      <c r="FQZ835" s="24"/>
      <c r="FRA835" s="24"/>
      <c r="FRB835" s="24"/>
      <c r="FRC835" s="24"/>
      <c r="FRD835" s="24"/>
      <c r="FRE835" s="24"/>
      <c r="FRF835" s="24"/>
      <c r="FRG835" s="24"/>
      <c r="FRH835" s="24"/>
      <c r="FRI835" s="24"/>
      <c r="FRJ835" s="24"/>
      <c r="FRK835" s="24"/>
      <c r="FRL835" s="24"/>
      <c r="FRM835" s="24"/>
      <c r="FRN835" s="24"/>
      <c r="FRO835" s="24"/>
      <c r="FRP835" s="24"/>
      <c r="FRQ835" s="24"/>
      <c r="FRR835" s="24"/>
      <c r="FRS835" s="24"/>
      <c r="FRT835" s="24"/>
      <c r="FRU835" s="24"/>
      <c r="FRV835" s="24"/>
      <c r="FRW835" s="24"/>
      <c r="FRX835" s="24"/>
      <c r="FRY835" s="24"/>
      <c r="FRZ835" s="24"/>
      <c r="FSA835" s="24"/>
      <c r="FSB835" s="24"/>
      <c r="FSC835" s="24"/>
      <c r="FSD835" s="24"/>
      <c r="FSE835" s="24"/>
      <c r="FSF835" s="24"/>
      <c r="FSG835" s="24"/>
      <c r="FSH835" s="24"/>
      <c r="FSI835" s="24"/>
      <c r="FSJ835" s="24"/>
      <c r="FSK835" s="24"/>
      <c r="FSL835" s="24"/>
      <c r="FSM835" s="24"/>
      <c r="FSN835" s="24"/>
      <c r="FSO835" s="24"/>
      <c r="FSP835" s="24"/>
      <c r="FSQ835" s="24"/>
      <c r="FSR835" s="24"/>
      <c r="FSS835" s="24"/>
      <c r="FST835" s="24"/>
      <c r="FSU835" s="24"/>
      <c r="FSV835" s="24"/>
      <c r="FSW835" s="24"/>
      <c r="FSX835" s="24"/>
      <c r="FSY835" s="24"/>
      <c r="FSZ835" s="24"/>
      <c r="FTA835" s="24"/>
      <c r="FTB835" s="24"/>
      <c r="FTC835" s="24"/>
      <c r="FTD835" s="24"/>
      <c r="FTE835" s="24"/>
      <c r="FTF835" s="24"/>
      <c r="FTG835" s="24"/>
      <c r="FTH835" s="24"/>
      <c r="FTI835" s="24"/>
      <c r="FTJ835" s="24"/>
      <c r="FTK835" s="24"/>
      <c r="FTL835" s="24"/>
      <c r="FTM835" s="24"/>
      <c r="FTN835" s="24"/>
      <c r="FTO835" s="24"/>
      <c r="FTP835" s="24"/>
      <c r="FTQ835" s="24"/>
      <c r="FTR835" s="24"/>
      <c r="FTS835" s="24"/>
      <c r="FTT835" s="24"/>
      <c r="FTU835" s="24"/>
      <c r="FTV835" s="24"/>
      <c r="FTW835" s="24"/>
      <c r="FTX835" s="24"/>
      <c r="FTY835" s="24"/>
      <c r="FTZ835" s="24"/>
      <c r="FUA835" s="24"/>
      <c r="FUB835" s="24"/>
      <c r="FUC835" s="24"/>
      <c r="FUD835" s="24"/>
      <c r="FUE835" s="24"/>
      <c r="FUF835" s="24"/>
      <c r="FUG835" s="24"/>
      <c r="FUH835" s="24"/>
      <c r="FUI835" s="24"/>
      <c r="FUJ835" s="24"/>
      <c r="FUK835" s="24"/>
      <c r="FUL835" s="24"/>
      <c r="FUM835" s="24"/>
      <c r="FUN835" s="24"/>
      <c r="FUO835" s="24"/>
      <c r="FUP835" s="24"/>
      <c r="FUQ835" s="24"/>
      <c r="FUR835" s="24"/>
      <c r="FUS835" s="24"/>
      <c r="FUT835" s="24"/>
      <c r="FUU835" s="24"/>
      <c r="FUV835" s="24"/>
      <c r="FUW835" s="24"/>
      <c r="FUX835" s="24"/>
      <c r="FUY835" s="24"/>
      <c r="FUZ835" s="24"/>
      <c r="FVA835" s="24"/>
      <c r="FVB835" s="24"/>
      <c r="FVC835" s="24"/>
      <c r="FVD835" s="24"/>
      <c r="FVE835" s="24"/>
      <c r="FVF835" s="24"/>
      <c r="FVG835" s="24"/>
      <c r="FVH835" s="24"/>
      <c r="FVI835" s="24"/>
      <c r="FVJ835" s="24"/>
      <c r="FVK835" s="24"/>
      <c r="FVL835" s="24"/>
      <c r="FVM835" s="24"/>
      <c r="FVN835" s="24"/>
      <c r="FVO835" s="24"/>
      <c r="FVP835" s="24"/>
      <c r="FVQ835" s="24"/>
      <c r="FVR835" s="24"/>
      <c r="FVS835" s="24"/>
      <c r="FVT835" s="24"/>
      <c r="FVU835" s="24"/>
      <c r="FVV835" s="24"/>
      <c r="FVW835" s="24"/>
      <c r="FVX835" s="24"/>
      <c r="FVY835" s="24"/>
      <c r="FVZ835" s="24"/>
      <c r="FWA835" s="24"/>
      <c r="FWB835" s="24"/>
      <c r="FWC835" s="24"/>
      <c r="FWD835" s="24"/>
      <c r="FWE835" s="24"/>
      <c r="FWF835" s="24"/>
      <c r="FWG835" s="24"/>
      <c r="FWH835" s="24"/>
      <c r="FWI835" s="24"/>
      <c r="FWJ835" s="24"/>
      <c r="FWK835" s="24"/>
      <c r="FWL835" s="24"/>
      <c r="FWM835" s="24"/>
      <c r="FWN835" s="24"/>
      <c r="FWO835" s="24"/>
      <c r="FWP835" s="24"/>
      <c r="FWQ835" s="24"/>
      <c r="FWR835" s="24"/>
      <c r="FWS835" s="24"/>
      <c r="FWT835" s="24"/>
      <c r="FWU835" s="24"/>
      <c r="FWV835" s="24"/>
      <c r="FWW835" s="24"/>
      <c r="FWX835" s="24"/>
      <c r="FWY835" s="24"/>
      <c r="FWZ835" s="24"/>
      <c r="FXA835" s="24"/>
      <c r="FXB835" s="24"/>
      <c r="FXC835" s="24"/>
      <c r="FXD835" s="24"/>
      <c r="FXE835" s="24"/>
      <c r="FXF835" s="24"/>
      <c r="FXG835" s="24"/>
      <c r="FXH835" s="24"/>
      <c r="FXI835" s="24"/>
      <c r="FXJ835" s="24"/>
      <c r="FXK835" s="24"/>
      <c r="FXL835" s="24"/>
      <c r="FXM835" s="24"/>
      <c r="FXN835" s="24"/>
      <c r="FXO835" s="24"/>
      <c r="FXP835" s="24"/>
      <c r="FXQ835" s="24"/>
      <c r="FXR835" s="24"/>
      <c r="FXS835" s="24"/>
      <c r="FXT835" s="24"/>
      <c r="FXU835" s="24"/>
      <c r="FXV835" s="24"/>
      <c r="FXW835" s="24"/>
      <c r="FXX835" s="24"/>
      <c r="FXY835" s="24"/>
      <c r="FXZ835" s="24"/>
      <c r="FYA835" s="24"/>
      <c r="FYB835" s="24"/>
      <c r="FYC835" s="24"/>
      <c r="FYD835" s="24"/>
      <c r="FYE835" s="24"/>
      <c r="FYF835" s="24"/>
      <c r="FYG835" s="24"/>
      <c r="FYH835" s="24"/>
      <c r="FYI835" s="24"/>
      <c r="FYJ835" s="24"/>
      <c r="FYK835" s="24"/>
      <c r="FYL835" s="24"/>
      <c r="FYM835" s="24"/>
      <c r="FYN835" s="24"/>
      <c r="FYO835" s="24"/>
      <c r="FYP835" s="24"/>
      <c r="FYQ835" s="24"/>
      <c r="FYR835" s="24"/>
      <c r="FYS835" s="24"/>
      <c r="FYT835" s="24"/>
      <c r="FYU835" s="24"/>
      <c r="FYV835" s="24"/>
      <c r="FYW835" s="24"/>
      <c r="FYX835" s="24"/>
      <c r="FYY835" s="24"/>
      <c r="FYZ835" s="24"/>
      <c r="FZA835" s="24"/>
      <c r="FZB835" s="24"/>
      <c r="FZC835" s="24"/>
      <c r="FZD835" s="24"/>
      <c r="FZE835" s="24"/>
      <c r="FZF835" s="24"/>
      <c r="FZG835" s="24"/>
      <c r="FZH835" s="24"/>
      <c r="FZI835" s="24"/>
      <c r="FZJ835" s="24"/>
      <c r="FZK835" s="24"/>
      <c r="FZL835" s="24"/>
      <c r="FZM835" s="24"/>
      <c r="FZN835" s="24"/>
      <c r="FZO835" s="24"/>
      <c r="FZP835" s="24"/>
      <c r="FZQ835" s="24"/>
      <c r="FZR835" s="24"/>
      <c r="FZS835" s="24"/>
      <c r="FZT835" s="24"/>
      <c r="FZU835" s="24"/>
      <c r="FZV835" s="24"/>
      <c r="FZW835" s="24"/>
      <c r="FZX835" s="24"/>
      <c r="FZY835" s="24"/>
      <c r="FZZ835" s="24"/>
      <c r="GAA835" s="24"/>
      <c r="GAB835" s="24"/>
      <c r="GAC835" s="24"/>
      <c r="GAD835" s="24"/>
      <c r="GAE835" s="24"/>
      <c r="GAF835" s="24"/>
      <c r="GAG835" s="24"/>
      <c r="GAH835" s="24"/>
      <c r="GAI835" s="24"/>
      <c r="GAJ835" s="24"/>
      <c r="GAK835" s="24"/>
      <c r="GAL835" s="24"/>
      <c r="GAM835" s="24"/>
      <c r="GAN835" s="24"/>
      <c r="GAO835" s="24"/>
      <c r="GAP835" s="24"/>
      <c r="GAQ835" s="24"/>
      <c r="GAR835" s="24"/>
      <c r="GAS835" s="24"/>
      <c r="GAT835" s="24"/>
      <c r="GAU835" s="24"/>
      <c r="GAV835" s="24"/>
      <c r="GAW835" s="24"/>
      <c r="GAX835" s="24"/>
      <c r="GAY835" s="24"/>
      <c r="GAZ835" s="24"/>
      <c r="GBA835" s="24"/>
      <c r="GBB835" s="24"/>
      <c r="GBC835" s="24"/>
      <c r="GBD835" s="24"/>
      <c r="GBE835" s="24"/>
      <c r="GBF835" s="24"/>
      <c r="GBG835" s="24"/>
      <c r="GBH835" s="24"/>
      <c r="GBI835" s="24"/>
      <c r="GBJ835" s="24"/>
      <c r="GBK835" s="24"/>
      <c r="GBL835" s="24"/>
      <c r="GBM835" s="24"/>
      <c r="GBN835" s="24"/>
      <c r="GBO835" s="24"/>
      <c r="GBP835" s="24"/>
      <c r="GBQ835" s="24"/>
      <c r="GBR835" s="24"/>
      <c r="GBS835" s="24"/>
      <c r="GBT835" s="24"/>
      <c r="GBU835" s="24"/>
      <c r="GBV835" s="24"/>
      <c r="GBW835" s="24"/>
      <c r="GBX835" s="24"/>
      <c r="GBY835" s="24"/>
      <c r="GBZ835" s="24"/>
      <c r="GCA835" s="24"/>
      <c r="GCB835" s="24"/>
      <c r="GCC835" s="24"/>
      <c r="GCD835" s="24"/>
      <c r="GCE835" s="24"/>
      <c r="GCF835" s="24"/>
      <c r="GCG835" s="24"/>
      <c r="GCH835" s="24"/>
      <c r="GCI835" s="24"/>
      <c r="GCJ835" s="24"/>
      <c r="GCK835" s="24"/>
      <c r="GCL835" s="24"/>
      <c r="GCM835" s="24"/>
      <c r="GCN835" s="24"/>
      <c r="GCO835" s="24"/>
      <c r="GCP835" s="24"/>
      <c r="GCQ835" s="24"/>
      <c r="GCR835" s="24"/>
      <c r="GCS835" s="24"/>
      <c r="GCT835" s="24"/>
      <c r="GCU835" s="24"/>
      <c r="GCV835" s="24"/>
      <c r="GCW835" s="24"/>
      <c r="GCX835" s="24"/>
      <c r="GCY835" s="24"/>
      <c r="GCZ835" s="24"/>
      <c r="GDA835" s="24"/>
      <c r="GDB835" s="24"/>
      <c r="GDC835" s="24"/>
      <c r="GDD835" s="24"/>
      <c r="GDE835" s="24"/>
      <c r="GDF835" s="24"/>
      <c r="GDG835" s="24"/>
      <c r="GDH835" s="24"/>
      <c r="GDI835" s="24"/>
      <c r="GDJ835" s="24"/>
      <c r="GDK835" s="24"/>
      <c r="GDL835" s="24"/>
      <c r="GDM835" s="24"/>
      <c r="GDN835" s="24"/>
      <c r="GDO835" s="24"/>
      <c r="GDP835" s="24"/>
      <c r="GDQ835" s="24"/>
      <c r="GDR835" s="24"/>
      <c r="GDS835" s="24"/>
      <c r="GDT835" s="24"/>
      <c r="GDU835" s="24"/>
      <c r="GDV835" s="24"/>
      <c r="GDW835" s="24"/>
      <c r="GDX835" s="24"/>
      <c r="GDY835" s="24"/>
      <c r="GDZ835" s="24"/>
      <c r="GEA835" s="24"/>
      <c r="GEB835" s="24"/>
      <c r="GEC835" s="24"/>
      <c r="GED835" s="24"/>
      <c r="GEE835" s="24"/>
      <c r="GEF835" s="24"/>
      <c r="GEG835" s="24"/>
      <c r="GEH835" s="24"/>
      <c r="GEI835" s="24"/>
      <c r="GEJ835" s="24"/>
      <c r="GEK835" s="24"/>
      <c r="GEL835" s="24"/>
      <c r="GEM835" s="24"/>
      <c r="GEN835" s="24"/>
      <c r="GEO835" s="24"/>
      <c r="GEP835" s="24"/>
      <c r="GEQ835" s="24"/>
      <c r="GER835" s="24"/>
      <c r="GES835" s="24"/>
      <c r="GET835" s="24"/>
      <c r="GEU835" s="24"/>
      <c r="GEV835" s="24"/>
      <c r="GEW835" s="24"/>
      <c r="GEX835" s="24"/>
      <c r="GEY835" s="24"/>
      <c r="GEZ835" s="24"/>
      <c r="GFA835" s="24"/>
      <c r="GFB835" s="24"/>
      <c r="GFC835" s="24"/>
      <c r="GFD835" s="24"/>
      <c r="GFE835" s="24"/>
      <c r="GFF835" s="24"/>
      <c r="GFG835" s="24"/>
      <c r="GFH835" s="24"/>
      <c r="GFI835" s="24"/>
      <c r="GFJ835" s="24"/>
      <c r="GFK835" s="24"/>
      <c r="GFL835" s="24"/>
      <c r="GFM835" s="24"/>
      <c r="GFN835" s="24"/>
      <c r="GFO835" s="24"/>
      <c r="GFP835" s="24"/>
      <c r="GFQ835" s="24"/>
      <c r="GFR835" s="24"/>
      <c r="GFS835" s="24"/>
      <c r="GFT835" s="24"/>
      <c r="GFU835" s="24"/>
      <c r="GFV835" s="24"/>
      <c r="GFW835" s="24"/>
      <c r="GFX835" s="24"/>
      <c r="GFY835" s="24"/>
      <c r="GFZ835" s="24"/>
      <c r="GGA835" s="24"/>
      <c r="GGB835" s="24"/>
      <c r="GGC835" s="24"/>
      <c r="GGD835" s="24"/>
      <c r="GGE835" s="24"/>
      <c r="GGF835" s="24"/>
      <c r="GGG835" s="24"/>
      <c r="GGH835" s="24"/>
      <c r="GGI835" s="24"/>
      <c r="GGJ835" s="24"/>
      <c r="GGK835" s="24"/>
      <c r="GGL835" s="24"/>
      <c r="GGM835" s="24"/>
      <c r="GGN835" s="24"/>
      <c r="GGO835" s="24"/>
      <c r="GGP835" s="24"/>
      <c r="GGQ835" s="24"/>
      <c r="GGR835" s="24"/>
      <c r="GGS835" s="24"/>
      <c r="GGT835" s="24"/>
      <c r="GGU835" s="24"/>
      <c r="GGV835" s="24"/>
      <c r="GGW835" s="24"/>
      <c r="GGX835" s="24"/>
      <c r="GGY835" s="24"/>
      <c r="GGZ835" s="24"/>
      <c r="GHA835" s="24"/>
      <c r="GHB835" s="24"/>
      <c r="GHC835" s="24"/>
      <c r="GHD835" s="24"/>
      <c r="GHE835" s="24"/>
      <c r="GHF835" s="24"/>
      <c r="GHG835" s="24"/>
      <c r="GHH835" s="24"/>
      <c r="GHI835" s="24"/>
      <c r="GHJ835" s="24"/>
      <c r="GHK835" s="24"/>
      <c r="GHL835" s="24"/>
      <c r="GHM835" s="24"/>
      <c r="GHN835" s="24"/>
      <c r="GHO835" s="24"/>
      <c r="GHP835" s="24"/>
      <c r="GHQ835" s="24"/>
      <c r="GHR835" s="24"/>
      <c r="GHS835" s="24"/>
      <c r="GHT835" s="24"/>
      <c r="GHU835" s="24"/>
      <c r="GHV835" s="24"/>
      <c r="GHW835" s="24"/>
      <c r="GHX835" s="24"/>
      <c r="GHY835" s="24"/>
      <c r="GHZ835" s="24"/>
      <c r="GIA835" s="24"/>
      <c r="GIB835" s="24"/>
      <c r="GIC835" s="24"/>
      <c r="GID835" s="24"/>
      <c r="GIE835" s="24"/>
      <c r="GIF835" s="24"/>
      <c r="GIG835" s="24"/>
      <c r="GIH835" s="24"/>
      <c r="GII835" s="24"/>
      <c r="GIJ835" s="24"/>
      <c r="GIK835" s="24"/>
      <c r="GIL835" s="24"/>
      <c r="GIM835" s="24"/>
      <c r="GIN835" s="24"/>
      <c r="GIO835" s="24"/>
      <c r="GIP835" s="24"/>
      <c r="GIQ835" s="24"/>
      <c r="GIR835" s="24"/>
      <c r="GIS835" s="24"/>
      <c r="GIT835" s="24"/>
      <c r="GIU835" s="24"/>
      <c r="GIV835" s="24"/>
      <c r="GIW835" s="24"/>
      <c r="GIX835" s="24"/>
      <c r="GIY835" s="24"/>
      <c r="GIZ835" s="24"/>
      <c r="GJA835" s="24"/>
      <c r="GJB835" s="24"/>
      <c r="GJC835" s="24"/>
      <c r="GJD835" s="24"/>
      <c r="GJE835" s="24"/>
      <c r="GJF835" s="24"/>
      <c r="GJG835" s="24"/>
      <c r="GJH835" s="24"/>
      <c r="GJI835" s="24"/>
      <c r="GJJ835" s="24"/>
      <c r="GJK835" s="24"/>
      <c r="GJL835" s="24"/>
      <c r="GJM835" s="24"/>
      <c r="GJN835" s="24"/>
      <c r="GJO835" s="24"/>
      <c r="GJP835" s="24"/>
      <c r="GJQ835" s="24"/>
      <c r="GJR835" s="24"/>
      <c r="GJS835" s="24"/>
      <c r="GJT835" s="24"/>
      <c r="GJU835" s="24"/>
      <c r="GJV835" s="24"/>
      <c r="GJW835" s="24"/>
      <c r="GJX835" s="24"/>
      <c r="GJY835" s="24"/>
      <c r="GJZ835" s="24"/>
      <c r="GKA835" s="24"/>
      <c r="GKB835" s="24"/>
      <c r="GKC835" s="24"/>
      <c r="GKD835" s="24"/>
      <c r="GKE835" s="24"/>
      <c r="GKF835" s="24"/>
      <c r="GKG835" s="24"/>
      <c r="GKH835" s="24"/>
      <c r="GKI835" s="24"/>
      <c r="GKJ835" s="24"/>
      <c r="GKK835" s="24"/>
      <c r="GKL835" s="24"/>
      <c r="GKM835" s="24"/>
      <c r="GKN835" s="24"/>
      <c r="GKO835" s="24"/>
      <c r="GKP835" s="24"/>
      <c r="GKQ835" s="24"/>
      <c r="GKR835" s="24"/>
      <c r="GKS835" s="24"/>
      <c r="GKT835" s="24"/>
      <c r="GKU835" s="24"/>
      <c r="GKV835" s="24"/>
      <c r="GKW835" s="24"/>
      <c r="GKX835" s="24"/>
      <c r="GKY835" s="24"/>
      <c r="GKZ835" s="24"/>
      <c r="GLA835" s="24"/>
      <c r="GLB835" s="24"/>
      <c r="GLC835" s="24"/>
      <c r="GLD835" s="24"/>
      <c r="GLE835" s="24"/>
      <c r="GLF835" s="24"/>
      <c r="GLG835" s="24"/>
      <c r="GLH835" s="24"/>
      <c r="GLI835" s="24"/>
      <c r="GLJ835" s="24"/>
      <c r="GLK835" s="24"/>
      <c r="GLL835" s="24"/>
      <c r="GLM835" s="24"/>
      <c r="GLN835" s="24"/>
      <c r="GLO835" s="24"/>
      <c r="GLP835" s="24"/>
      <c r="GLQ835" s="24"/>
      <c r="GLR835" s="24"/>
      <c r="GLS835" s="24"/>
      <c r="GLT835" s="24"/>
      <c r="GLU835" s="24"/>
      <c r="GLV835" s="24"/>
      <c r="GLW835" s="24"/>
      <c r="GLX835" s="24"/>
      <c r="GLY835" s="24"/>
      <c r="GLZ835" s="24"/>
      <c r="GMA835" s="24"/>
      <c r="GMB835" s="24"/>
      <c r="GMC835" s="24"/>
      <c r="GMD835" s="24"/>
      <c r="GME835" s="24"/>
      <c r="GMF835" s="24"/>
      <c r="GMG835" s="24"/>
      <c r="GMH835" s="24"/>
      <c r="GMI835" s="24"/>
      <c r="GMJ835" s="24"/>
      <c r="GMK835" s="24"/>
      <c r="GML835" s="24"/>
      <c r="GMM835" s="24"/>
      <c r="GMN835" s="24"/>
      <c r="GMO835" s="24"/>
      <c r="GMP835" s="24"/>
      <c r="GMQ835" s="24"/>
      <c r="GMR835" s="24"/>
      <c r="GMS835" s="24"/>
      <c r="GMT835" s="24"/>
      <c r="GMU835" s="24"/>
      <c r="GMV835" s="24"/>
      <c r="GMW835" s="24"/>
      <c r="GMX835" s="24"/>
      <c r="GMY835" s="24"/>
      <c r="GMZ835" s="24"/>
      <c r="GNA835" s="24"/>
      <c r="GNB835" s="24"/>
      <c r="GNC835" s="24"/>
      <c r="GND835" s="24"/>
      <c r="GNE835" s="24"/>
      <c r="GNF835" s="24"/>
      <c r="GNG835" s="24"/>
      <c r="GNH835" s="24"/>
      <c r="GNI835" s="24"/>
      <c r="GNJ835" s="24"/>
      <c r="GNK835" s="24"/>
      <c r="GNL835" s="24"/>
      <c r="GNM835" s="24"/>
      <c r="GNN835" s="24"/>
      <c r="GNO835" s="24"/>
      <c r="GNP835" s="24"/>
      <c r="GNQ835" s="24"/>
      <c r="GNR835" s="24"/>
      <c r="GNS835" s="24"/>
      <c r="GNT835" s="24"/>
      <c r="GNU835" s="24"/>
      <c r="GNV835" s="24"/>
      <c r="GNW835" s="24"/>
      <c r="GNX835" s="24"/>
      <c r="GNY835" s="24"/>
      <c r="GNZ835" s="24"/>
      <c r="GOA835" s="24"/>
      <c r="GOB835" s="24"/>
      <c r="GOC835" s="24"/>
      <c r="GOD835" s="24"/>
      <c r="GOE835" s="24"/>
      <c r="GOF835" s="24"/>
      <c r="GOG835" s="24"/>
      <c r="GOH835" s="24"/>
      <c r="GOI835" s="24"/>
      <c r="GOJ835" s="24"/>
      <c r="GOK835" s="24"/>
      <c r="GOL835" s="24"/>
      <c r="GOM835" s="24"/>
      <c r="GON835" s="24"/>
      <c r="GOO835" s="24"/>
      <c r="GOP835" s="24"/>
      <c r="GOQ835" s="24"/>
      <c r="GOR835" s="24"/>
      <c r="GOS835" s="24"/>
      <c r="GOT835" s="24"/>
      <c r="GOU835" s="24"/>
      <c r="GOV835" s="24"/>
      <c r="GOW835" s="24"/>
      <c r="GOX835" s="24"/>
      <c r="GOY835" s="24"/>
      <c r="GOZ835" s="24"/>
      <c r="GPA835" s="24"/>
      <c r="GPB835" s="24"/>
      <c r="GPC835" s="24"/>
      <c r="GPD835" s="24"/>
      <c r="GPE835" s="24"/>
      <c r="GPF835" s="24"/>
      <c r="GPG835" s="24"/>
      <c r="GPH835" s="24"/>
      <c r="GPI835" s="24"/>
      <c r="GPJ835" s="24"/>
      <c r="GPK835" s="24"/>
      <c r="GPL835" s="24"/>
      <c r="GPM835" s="24"/>
      <c r="GPN835" s="24"/>
      <c r="GPO835" s="24"/>
      <c r="GPP835" s="24"/>
      <c r="GPQ835" s="24"/>
      <c r="GPR835" s="24"/>
      <c r="GPS835" s="24"/>
      <c r="GPT835" s="24"/>
      <c r="GPU835" s="24"/>
      <c r="GPV835" s="24"/>
      <c r="GPW835" s="24"/>
      <c r="GPX835" s="24"/>
      <c r="GPY835" s="24"/>
      <c r="GPZ835" s="24"/>
      <c r="GQA835" s="24"/>
      <c r="GQB835" s="24"/>
      <c r="GQC835" s="24"/>
      <c r="GQD835" s="24"/>
      <c r="GQE835" s="24"/>
      <c r="GQF835" s="24"/>
      <c r="GQG835" s="24"/>
      <c r="GQH835" s="24"/>
      <c r="GQI835" s="24"/>
      <c r="GQJ835" s="24"/>
      <c r="GQK835" s="24"/>
      <c r="GQL835" s="24"/>
      <c r="GQM835" s="24"/>
      <c r="GQN835" s="24"/>
      <c r="GQO835" s="24"/>
      <c r="GQP835" s="24"/>
      <c r="GQQ835" s="24"/>
      <c r="GQR835" s="24"/>
      <c r="GQS835" s="24"/>
      <c r="GQT835" s="24"/>
      <c r="GQU835" s="24"/>
      <c r="GQV835" s="24"/>
      <c r="GQW835" s="24"/>
      <c r="GQX835" s="24"/>
      <c r="GQY835" s="24"/>
      <c r="GQZ835" s="24"/>
      <c r="GRA835" s="24"/>
      <c r="GRB835" s="24"/>
      <c r="GRC835" s="24"/>
      <c r="GRD835" s="24"/>
      <c r="GRE835" s="24"/>
      <c r="GRF835" s="24"/>
      <c r="GRG835" s="24"/>
      <c r="GRH835" s="24"/>
      <c r="GRI835" s="24"/>
      <c r="GRJ835" s="24"/>
      <c r="GRK835" s="24"/>
      <c r="GRL835" s="24"/>
      <c r="GRM835" s="24"/>
      <c r="GRN835" s="24"/>
      <c r="GRO835" s="24"/>
      <c r="GRP835" s="24"/>
      <c r="GRQ835" s="24"/>
      <c r="GRR835" s="24"/>
      <c r="GRS835" s="24"/>
      <c r="GRT835" s="24"/>
      <c r="GRU835" s="24"/>
      <c r="GRV835" s="24"/>
      <c r="GRW835" s="24"/>
      <c r="GRX835" s="24"/>
      <c r="GRY835" s="24"/>
      <c r="GRZ835" s="24"/>
      <c r="GSA835" s="24"/>
      <c r="GSB835" s="24"/>
      <c r="GSC835" s="24"/>
      <c r="GSD835" s="24"/>
      <c r="GSE835" s="24"/>
      <c r="GSF835" s="24"/>
      <c r="GSG835" s="24"/>
      <c r="GSH835" s="24"/>
      <c r="GSI835" s="24"/>
      <c r="GSJ835" s="24"/>
      <c r="GSK835" s="24"/>
      <c r="GSL835" s="24"/>
      <c r="GSM835" s="24"/>
      <c r="GSN835" s="24"/>
      <c r="GSO835" s="24"/>
      <c r="GSP835" s="24"/>
      <c r="GSQ835" s="24"/>
      <c r="GSR835" s="24"/>
      <c r="GSS835" s="24"/>
      <c r="GST835" s="24"/>
      <c r="GSU835" s="24"/>
      <c r="GSV835" s="24"/>
      <c r="GSW835" s="24"/>
      <c r="GSX835" s="24"/>
      <c r="GSY835" s="24"/>
      <c r="GSZ835" s="24"/>
      <c r="GTA835" s="24"/>
      <c r="GTB835" s="24"/>
      <c r="GTC835" s="24"/>
      <c r="GTD835" s="24"/>
      <c r="GTE835" s="24"/>
      <c r="GTF835" s="24"/>
      <c r="GTG835" s="24"/>
      <c r="GTH835" s="24"/>
      <c r="GTI835" s="24"/>
      <c r="GTJ835" s="24"/>
      <c r="GTK835" s="24"/>
      <c r="GTL835" s="24"/>
      <c r="GTM835" s="24"/>
      <c r="GTN835" s="24"/>
      <c r="GTO835" s="24"/>
      <c r="GTP835" s="24"/>
      <c r="GTQ835" s="24"/>
      <c r="GTR835" s="24"/>
      <c r="GTS835" s="24"/>
      <c r="GTT835" s="24"/>
      <c r="GTU835" s="24"/>
      <c r="GTV835" s="24"/>
      <c r="GTW835" s="24"/>
      <c r="GTX835" s="24"/>
      <c r="GTY835" s="24"/>
      <c r="GTZ835" s="24"/>
      <c r="GUA835" s="24"/>
      <c r="GUB835" s="24"/>
      <c r="GUC835" s="24"/>
      <c r="GUD835" s="24"/>
      <c r="GUE835" s="24"/>
      <c r="GUF835" s="24"/>
      <c r="GUG835" s="24"/>
      <c r="GUH835" s="24"/>
      <c r="GUI835" s="24"/>
      <c r="GUJ835" s="24"/>
      <c r="GUK835" s="24"/>
      <c r="GUL835" s="24"/>
      <c r="GUM835" s="24"/>
      <c r="GUN835" s="24"/>
      <c r="GUO835" s="24"/>
      <c r="GUP835" s="24"/>
      <c r="GUQ835" s="24"/>
      <c r="GUR835" s="24"/>
      <c r="GUS835" s="24"/>
      <c r="GUT835" s="24"/>
      <c r="GUU835" s="24"/>
      <c r="GUV835" s="24"/>
      <c r="GUW835" s="24"/>
      <c r="GUX835" s="24"/>
      <c r="GUY835" s="24"/>
      <c r="GUZ835" s="24"/>
      <c r="GVA835" s="24"/>
      <c r="GVB835" s="24"/>
      <c r="GVC835" s="24"/>
      <c r="GVD835" s="24"/>
      <c r="GVE835" s="24"/>
      <c r="GVF835" s="24"/>
      <c r="GVG835" s="24"/>
      <c r="GVH835" s="24"/>
      <c r="GVI835" s="24"/>
      <c r="GVJ835" s="24"/>
      <c r="GVK835" s="24"/>
      <c r="GVL835" s="24"/>
      <c r="GVM835" s="24"/>
      <c r="GVN835" s="24"/>
      <c r="GVO835" s="24"/>
      <c r="GVP835" s="24"/>
      <c r="GVQ835" s="24"/>
      <c r="GVR835" s="24"/>
      <c r="GVS835" s="24"/>
      <c r="GVT835" s="24"/>
      <c r="GVU835" s="24"/>
      <c r="GVV835" s="24"/>
      <c r="GVW835" s="24"/>
      <c r="GVX835" s="24"/>
      <c r="GVY835" s="24"/>
      <c r="GVZ835" s="24"/>
      <c r="GWA835" s="24"/>
      <c r="GWB835" s="24"/>
      <c r="GWC835" s="24"/>
      <c r="GWD835" s="24"/>
      <c r="GWE835" s="24"/>
      <c r="GWF835" s="24"/>
      <c r="GWG835" s="24"/>
      <c r="GWH835" s="24"/>
      <c r="GWI835" s="24"/>
      <c r="GWJ835" s="24"/>
      <c r="GWK835" s="24"/>
      <c r="GWL835" s="24"/>
      <c r="GWM835" s="24"/>
      <c r="GWN835" s="24"/>
      <c r="GWO835" s="24"/>
      <c r="GWP835" s="24"/>
      <c r="GWQ835" s="24"/>
      <c r="GWR835" s="24"/>
      <c r="GWS835" s="24"/>
      <c r="GWT835" s="24"/>
      <c r="GWU835" s="24"/>
      <c r="GWV835" s="24"/>
      <c r="GWW835" s="24"/>
      <c r="GWX835" s="24"/>
      <c r="GWY835" s="24"/>
      <c r="GWZ835" s="24"/>
      <c r="GXA835" s="24"/>
      <c r="GXB835" s="24"/>
      <c r="GXC835" s="24"/>
      <c r="GXD835" s="24"/>
      <c r="GXE835" s="24"/>
      <c r="GXF835" s="24"/>
      <c r="GXG835" s="24"/>
      <c r="GXH835" s="24"/>
      <c r="GXI835" s="24"/>
      <c r="GXJ835" s="24"/>
      <c r="GXK835" s="24"/>
      <c r="GXL835" s="24"/>
      <c r="GXM835" s="24"/>
      <c r="GXN835" s="24"/>
      <c r="GXO835" s="24"/>
      <c r="GXP835" s="24"/>
      <c r="GXQ835" s="24"/>
      <c r="GXR835" s="24"/>
      <c r="GXS835" s="24"/>
      <c r="GXT835" s="24"/>
      <c r="GXU835" s="24"/>
      <c r="GXV835" s="24"/>
      <c r="GXW835" s="24"/>
      <c r="GXX835" s="24"/>
      <c r="GXY835" s="24"/>
      <c r="GXZ835" s="24"/>
      <c r="GYA835" s="24"/>
      <c r="GYB835" s="24"/>
      <c r="GYC835" s="24"/>
      <c r="GYD835" s="24"/>
      <c r="GYE835" s="24"/>
      <c r="GYF835" s="24"/>
      <c r="GYG835" s="24"/>
      <c r="GYH835" s="24"/>
      <c r="GYI835" s="24"/>
      <c r="GYJ835" s="24"/>
      <c r="GYK835" s="24"/>
      <c r="GYL835" s="24"/>
      <c r="GYM835" s="24"/>
      <c r="GYN835" s="24"/>
      <c r="GYO835" s="24"/>
      <c r="GYP835" s="24"/>
      <c r="GYQ835" s="24"/>
      <c r="GYR835" s="24"/>
      <c r="GYS835" s="24"/>
      <c r="GYT835" s="24"/>
      <c r="GYU835" s="24"/>
      <c r="GYV835" s="24"/>
      <c r="GYW835" s="24"/>
      <c r="GYX835" s="24"/>
      <c r="GYY835" s="24"/>
      <c r="GYZ835" s="24"/>
      <c r="GZA835" s="24"/>
      <c r="GZB835" s="24"/>
      <c r="GZC835" s="24"/>
      <c r="GZD835" s="24"/>
      <c r="GZE835" s="24"/>
      <c r="GZF835" s="24"/>
      <c r="GZG835" s="24"/>
      <c r="GZH835" s="24"/>
      <c r="GZI835" s="24"/>
      <c r="GZJ835" s="24"/>
      <c r="GZK835" s="24"/>
      <c r="GZL835" s="24"/>
      <c r="GZM835" s="24"/>
      <c r="GZN835" s="24"/>
      <c r="GZO835" s="24"/>
      <c r="GZP835" s="24"/>
      <c r="GZQ835" s="24"/>
      <c r="GZR835" s="24"/>
      <c r="GZS835" s="24"/>
      <c r="GZT835" s="24"/>
      <c r="GZU835" s="24"/>
      <c r="GZV835" s="24"/>
      <c r="GZW835" s="24"/>
      <c r="GZX835" s="24"/>
      <c r="GZY835" s="24"/>
      <c r="GZZ835" s="24"/>
      <c r="HAA835" s="24"/>
      <c r="HAB835" s="24"/>
      <c r="HAC835" s="24"/>
      <c r="HAD835" s="24"/>
      <c r="HAE835" s="24"/>
      <c r="HAF835" s="24"/>
      <c r="HAG835" s="24"/>
      <c r="HAH835" s="24"/>
      <c r="HAI835" s="24"/>
      <c r="HAJ835" s="24"/>
      <c r="HAK835" s="24"/>
      <c r="HAL835" s="24"/>
      <c r="HAM835" s="24"/>
      <c r="HAN835" s="24"/>
      <c r="HAO835" s="24"/>
      <c r="HAP835" s="24"/>
      <c r="HAQ835" s="24"/>
      <c r="HAR835" s="24"/>
      <c r="HAS835" s="24"/>
      <c r="HAT835" s="24"/>
      <c r="HAU835" s="24"/>
      <c r="HAV835" s="24"/>
      <c r="HAW835" s="24"/>
      <c r="HAX835" s="24"/>
      <c r="HAY835" s="24"/>
      <c r="HAZ835" s="24"/>
      <c r="HBA835" s="24"/>
      <c r="HBB835" s="24"/>
      <c r="HBC835" s="24"/>
      <c r="HBD835" s="24"/>
      <c r="HBE835" s="24"/>
      <c r="HBF835" s="24"/>
      <c r="HBG835" s="24"/>
      <c r="HBH835" s="24"/>
      <c r="HBI835" s="24"/>
      <c r="HBJ835" s="24"/>
      <c r="HBK835" s="24"/>
      <c r="HBL835" s="24"/>
      <c r="HBM835" s="24"/>
      <c r="HBN835" s="24"/>
      <c r="HBO835" s="24"/>
      <c r="HBP835" s="24"/>
      <c r="HBQ835" s="24"/>
      <c r="HBR835" s="24"/>
      <c r="HBS835" s="24"/>
      <c r="HBT835" s="24"/>
      <c r="HBU835" s="24"/>
      <c r="HBV835" s="24"/>
      <c r="HBW835" s="24"/>
      <c r="HBX835" s="24"/>
      <c r="HBY835" s="24"/>
      <c r="HBZ835" s="24"/>
      <c r="HCA835" s="24"/>
      <c r="HCB835" s="24"/>
      <c r="HCC835" s="24"/>
      <c r="HCD835" s="24"/>
      <c r="HCE835" s="24"/>
      <c r="HCF835" s="24"/>
      <c r="HCG835" s="24"/>
      <c r="HCH835" s="24"/>
      <c r="HCI835" s="24"/>
      <c r="HCJ835" s="24"/>
      <c r="HCK835" s="24"/>
      <c r="HCL835" s="24"/>
      <c r="HCM835" s="24"/>
      <c r="HCN835" s="24"/>
      <c r="HCO835" s="24"/>
      <c r="HCP835" s="24"/>
      <c r="HCQ835" s="24"/>
      <c r="HCR835" s="24"/>
      <c r="HCS835" s="24"/>
      <c r="HCT835" s="24"/>
      <c r="HCU835" s="24"/>
      <c r="HCV835" s="24"/>
      <c r="HCW835" s="24"/>
      <c r="HCX835" s="24"/>
      <c r="HCY835" s="24"/>
      <c r="HCZ835" s="24"/>
      <c r="HDA835" s="24"/>
      <c r="HDB835" s="24"/>
      <c r="HDC835" s="24"/>
      <c r="HDD835" s="24"/>
      <c r="HDE835" s="24"/>
      <c r="HDF835" s="24"/>
      <c r="HDG835" s="24"/>
      <c r="HDH835" s="24"/>
      <c r="HDI835" s="24"/>
      <c r="HDJ835" s="24"/>
      <c r="HDK835" s="24"/>
      <c r="HDL835" s="24"/>
      <c r="HDM835" s="24"/>
      <c r="HDN835" s="24"/>
      <c r="HDO835" s="24"/>
      <c r="HDP835" s="24"/>
      <c r="HDQ835" s="24"/>
      <c r="HDR835" s="24"/>
      <c r="HDS835" s="24"/>
      <c r="HDT835" s="24"/>
      <c r="HDU835" s="24"/>
      <c r="HDV835" s="24"/>
      <c r="HDW835" s="24"/>
      <c r="HDX835" s="24"/>
      <c r="HDY835" s="24"/>
      <c r="HDZ835" s="24"/>
      <c r="HEA835" s="24"/>
      <c r="HEB835" s="24"/>
      <c r="HEC835" s="24"/>
      <c r="HED835" s="24"/>
      <c r="HEE835" s="24"/>
      <c r="HEF835" s="24"/>
      <c r="HEG835" s="24"/>
      <c r="HEH835" s="24"/>
      <c r="HEI835" s="24"/>
      <c r="HEJ835" s="24"/>
      <c r="HEK835" s="24"/>
      <c r="HEL835" s="24"/>
      <c r="HEM835" s="24"/>
      <c r="HEN835" s="24"/>
      <c r="HEO835" s="24"/>
      <c r="HEP835" s="24"/>
      <c r="HEQ835" s="24"/>
      <c r="HER835" s="24"/>
      <c r="HES835" s="24"/>
      <c r="HET835" s="24"/>
      <c r="HEU835" s="24"/>
      <c r="HEV835" s="24"/>
      <c r="HEW835" s="24"/>
      <c r="HEX835" s="24"/>
      <c r="HEY835" s="24"/>
      <c r="HEZ835" s="24"/>
      <c r="HFA835" s="24"/>
      <c r="HFB835" s="24"/>
      <c r="HFC835" s="24"/>
      <c r="HFD835" s="24"/>
      <c r="HFE835" s="24"/>
      <c r="HFF835" s="24"/>
      <c r="HFG835" s="24"/>
      <c r="HFH835" s="24"/>
      <c r="HFI835" s="24"/>
      <c r="HFJ835" s="24"/>
      <c r="HFK835" s="24"/>
      <c r="HFL835" s="24"/>
      <c r="HFM835" s="24"/>
      <c r="HFN835" s="24"/>
      <c r="HFO835" s="24"/>
      <c r="HFP835" s="24"/>
      <c r="HFQ835" s="24"/>
      <c r="HFR835" s="24"/>
      <c r="HFS835" s="24"/>
      <c r="HFT835" s="24"/>
      <c r="HFU835" s="24"/>
      <c r="HFV835" s="24"/>
      <c r="HFW835" s="24"/>
      <c r="HFX835" s="24"/>
      <c r="HFY835" s="24"/>
      <c r="HFZ835" s="24"/>
      <c r="HGA835" s="24"/>
      <c r="HGB835" s="24"/>
      <c r="HGC835" s="24"/>
      <c r="HGD835" s="24"/>
      <c r="HGE835" s="24"/>
      <c r="HGF835" s="24"/>
      <c r="HGG835" s="24"/>
      <c r="HGH835" s="24"/>
      <c r="HGI835" s="24"/>
      <c r="HGJ835" s="24"/>
      <c r="HGK835" s="24"/>
      <c r="HGL835" s="24"/>
      <c r="HGM835" s="24"/>
      <c r="HGN835" s="24"/>
      <c r="HGO835" s="24"/>
      <c r="HGP835" s="24"/>
      <c r="HGQ835" s="24"/>
      <c r="HGR835" s="24"/>
      <c r="HGS835" s="24"/>
      <c r="HGT835" s="24"/>
      <c r="HGU835" s="24"/>
      <c r="HGV835" s="24"/>
      <c r="HGW835" s="24"/>
      <c r="HGX835" s="24"/>
      <c r="HGY835" s="24"/>
      <c r="HGZ835" s="24"/>
      <c r="HHA835" s="24"/>
      <c r="HHB835" s="24"/>
      <c r="HHC835" s="24"/>
      <c r="HHD835" s="24"/>
      <c r="HHE835" s="24"/>
      <c r="HHF835" s="24"/>
      <c r="HHG835" s="24"/>
      <c r="HHH835" s="24"/>
      <c r="HHI835" s="24"/>
      <c r="HHJ835" s="24"/>
      <c r="HHK835" s="24"/>
      <c r="HHL835" s="24"/>
      <c r="HHM835" s="24"/>
      <c r="HHN835" s="24"/>
      <c r="HHO835" s="24"/>
      <c r="HHP835" s="24"/>
      <c r="HHQ835" s="24"/>
      <c r="HHR835" s="24"/>
      <c r="HHS835" s="24"/>
      <c r="HHT835" s="24"/>
      <c r="HHU835" s="24"/>
      <c r="HHV835" s="24"/>
      <c r="HHW835" s="24"/>
      <c r="HHX835" s="24"/>
      <c r="HHY835" s="24"/>
      <c r="HHZ835" s="24"/>
      <c r="HIA835" s="24"/>
      <c r="HIB835" s="24"/>
      <c r="HIC835" s="24"/>
      <c r="HID835" s="24"/>
      <c r="HIE835" s="24"/>
      <c r="HIF835" s="24"/>
      <c r="HIG835" s="24"/>
      <c r="HIH835" s="24"/>
      <c r="HII835" s="24"/>
      <c r="HIJ835" s="24"/>
      <c r="HIK835" s="24"/>
      <c r="HIL835" s="24"/>
      <c r="HIM835" s="24"/>
      <c r="HIN835" s="24"/>
      <c r="HIO835" s="24"/>
      <c r="HIP835" s="24"/>
      <c r="HIQ835" s="24"/>
      <c r="HIR835" s="24"/>
      <c r="HIS835" s="24"/>
      <c r="HIT835" s="24"/>
      <c r="HIU835" s="24"/>
      <c r="HIV835" s="24"/>
      <c r="HIW835" s="24"/>
      <c r="HIX835" s="24"/>
      <c r="HIY835" s="24"/>
      <c r="HIZ835" s="24"/>
      <c r="HJA835" s="24"/>
      <c r="HJB835" s="24"/>
      <c r="HJC835" s="24"/>
      <c r="HJD835" s="24"/>
      <c r="HJE835" s="24"/>
      <c r="HJF835" s="24"/>
      <c r="HJG835" s="24"/>
      <c r="HJH835" s="24"/>
      <c r="HJI835" s="24"/>
      <c r="HJJ835" s="24"/>
      <c r="HJK835" s="24"/>
      <c r="HJL835" s="24"/>
      <c r="HJM835" s="24"/>
      <c r="HJN835" s="24"/>
      <c r="HJO835" s="24"/>
      <c r="HJP835" s="24"/>
      <c r="HJQ835" s="24"/>
      <c r="HJR835" s="24"/>
      <c r="HJS835" s="24"/>
      <c r="HJT835" s="24"/>
      <c r="HJU835" s="24"/>
      <c r="HJV835" s="24"/>
      <c r="HJW835" s="24"/>
      <c r="HJX835" s="24"/>
      <c r="HJY835" s="24"/>
      <c r="HJZ835" s="24"/>
      <c r="HKA835" s="24"/>
      <c r="HKB835" s="24"/>
      <c r="HKC835" s="24"/>
      <c r="HKD835" s="24"/>
      <c r="HKE835" s="24"/>
      <c r="HKF835" s="24"/>
      <c r="HKG835" s="24"/>
      <c r="HKH835" s="24"/>
      <c r="HKI835" s="24"/>
      <c r="HKJ835" s="24"/>
      <c r="HKK835" s="24"/>
      <c r="HKL835" s="24"/>
      <c r="HKM835" s="24"/>
      <c r="HKN835" s="24"/>
      <c r="HKO835" s="24"/>
      <c r="HKP835" s="24"/>
      <c r="HKQ835" s="24"/>
      <c r="HKR835" s="24"/>
      <c r="HKS835" s="24"/>
      <c r="HKT835" s="24"/>
      <c r="HKU835" s="24"/>
      <c r="HKV835" s="24"/>
      <c r="HKW835" s="24"/>
      <c r="HKX835" s="24"/>
      <c r="HKY835" s="24"/>
      <c r="HKZ835" s="24"/>
      <c r="HLA835" s="24"/>
      <c r="HLB835" s="24"/>
      <c r="HLC835" s="24"/>
      <c r="HLD835" s="24"/>
      <c r="HLE835" s="24"/>
      <c r="HLF835" s="24"/>
      <c r="HLG835" s="24"/>
      <c r="HLH835" s="24"/>
      <c r="HLI835" s="24"/>
      <c r="HLJ835" s="24"/>
      <c r="HLK835" s="24"/>
      <c r="HLL835" s="24"/>
      <c r="HLM835" s="24"/>
      <c r="HLN835" s="24"/>
      <c r="HLO835" s="24"/>
      <c r="HLP835" s="24"/>
      <c r="HLQ835" s="24"/>
      <c r="HLR835" s="24"/>
      <c r="HLS835" s="24"/>
      <c r="HLT835" s="24"/>
      <c r="HLU835" s="24"/>
      <c r="HLV835" s="24"/>
      <c r="HLW835" s="24"/>
      <c r="HLX835" s="24"/>
      <c r="HLY835" s="24"/>
      <c r="HLZ835" s="24"/>
      <c r="HMA835" s="24"/>
      <c r="HMB835" s="24"/>
      <c r="HMC835" s="24"/>
      <c r="HMD835" s="24"/>
      <c r="HME835" s="24"/>
      <c r="HMF835" s="24"/>
      <c r="HMG835" s="24"/>
      <c r="HMH835" s="24"/>
      <c r="HMI835" s="24"/>
      <c r="HMJ835" s="24"/>
      <c r="HMK835" s="24"/>
      <c r="HML835" s="24"/>
      <c r="HMM835" s="24"/>
      <c r="HMN835" s="24"/>
      <c r="HMO835" s="24"/>
      <c r="HMP835" s="24"/>
      <c r="HMQ835" s="24"/>
      <c r="HMR835" s="24"/>
      <c r="HMS835" s="24"/>
      <c r="HMT835" s="24"/>
      <c r="HMU835" s="24"/>
      <c r="HMV835" s="24"/>
      <c r="HMW835" s="24"/>
      <c r="HMX835" s="24"/>
      <c r="HMY835" s="24"/>
      <c r="HMZ835" s="24"/>
      <c r="HNA835" s="24"/>
      <c r="HNB835" s="24"/>
      <c r="HNC835" s="24"/>
      <c r="HND835" s="24"/>
      <c r="HNE835" s="24"/>
      <c r="HNF835" s="24"/>
      <c r="HNG835" s="24"/>
      <c r="HNH835" s="24"/>
      <c r="HNI835" s="24"/>
      <c r="HNJ835" s="24"/>
      <c r="HNK835" s="24"/>
      <c r="HNL835" s="24"/>
      <c r="HNM835" s="24"/>
      <c r="HNN835" s="24"/>
      <c r="HNO835" s="24"/>
      <c r="HNP835" s="24"/>
      <c r="HNQ835" s="24"/>
      <c r="HNR835" s="24"/>
      <c r="HNS835" s="24"/>
      <c r="HNT835" s="24"/>
      <c r="HNU835" s="24"/>
      <c r="HNV835" s="24"/>
      <c r="HNW835" s="24"/>
      <c r="HNX835" s="24"/>
      <c r="HNY835" s="24"/>
      <c r="HNZ835" s="24"/>
      <c r="HOA835" s="24"/>
      <c r="HOB835" s="24"/>
      <c r="HOC835" s="24"/>
      <c r="HOD835" s="24"/>
      <c r="HOE835" s="24"/>
      <c r="HOF835" s="24"/>
      <c r="HOG835" s="24"/>
      <c r="HOH835" s="24"/>
      <c r="HOI835" s="24"/>
      <c r="HOJ835" s="24"/>
      <c r="HOK835" s="24"/>
      <c r="HOL835" s="24"/>
      <c r="HOM835" s="24"/>
      <c r="HON835" s="24"/>
      <c r="HOO835" s="24"/>
      <c r="HOP835" s="24"/>
      <c r="HOQ835" s="24"/>
      <c r="HOR835" s="24"/>
      <c r="HOS835" s="24"/>
      <c r="HOT835" s="24"/>
      <c r="HOU835" s="24"/>
      <c r="HOV835" s="24"/>
      <c r="HOW835" s="24"/>
      <c r="HOX835" s="24"/>
      <c r="HOY835" s="24"/>
      <c r="HOZ835" s="24"/>
      <c r="HPA835" s="24"/>
      <c r="HPB835" s="24"/>
      <c r="HPC835" s="24"/>
      <c r="HPD835" s="24"/>
      <c r="HPE835" s="24"/>
      <c r="HPF835" s="24"/>
      <c r="HPG835" s="24"/>
      <c r="HPH835" s="24"/>
      <c r="HPI835" s="24"/>
      <c r="HPJ835" s="24"/>
      <c r="HPK835" s="24"/>
      <c r="HPL835" s="24"/>
      <c r="HPM835" s="24"/>
      <c r="HPN835" s="24"/>
      <c r="HPO835" s="24"/>
      <c r="HPP835" s="24"/>
      <c r="HPQ835" s="24"/>
      <c r="HPR835" s="24"/>
      <c r="HPS835" s="24"/>
      <c r="HPT835" s="24"/>
      <c r="HPU835" s="24"/>
      <c r="HPV835" s="24"/>
      <c r="HPW835" s="24"/>
      <c r="HPX835" s="24"/>
      <c r="HPY835" s="24"/>
      <c r="HPZ835" s="24"/>
      <c r="HQA835" s="24"/>
      <c r="HQB835" s="24"/>
      <c r="HQC835" s="24"/>
      <c r="HQD835" s="24"/>
      <c r="HQE835" s="24"/>
      <c r="HQF835" s="24"/>
      <c r="HQG835" s="24"/>
      <c r="HQH835" s="24"/>
      <c r="HQI835" s="24"/>
      <c r="HQJ835" s="24"/>
      <c r="HQK835" s="24"/>
      <c r="HQL835" s="24"/>
      <c r="HQM835" s="24"/>
      <c r="HQN835" s="24"/>
      <c r="HQO835" s="24"/>
      <c r="HQP835" s="24"/>
      <c r="HQQ835" s="24"/>
      <c r="HQR835" s="24"/>
      <c r="HQS835" s="24"/>
      <c r="HQT835" s="24"/>
      <c r="HQU835" s="24"/>
      <c r="HQV835" s="24"/>
      <c r="HQW835" s="24"/>
      <c r="HQX835" s="24"/>
      <c r="HQY835" s="24"/>
      <c r="HQZ835" s="24"/>
      <c r="HRA835" s="24"/>
      <c r="HRB835" s="24"/>
      <c r="HRC835" s="24"/>
      <c r="HRD835" s="24"/>
      <c r="HRE835" s="24"/>
      <c r="HRF835" s="24"/>
      <c r="HRG835" s="24"/>
      <c r="HRH835" s="24"/>
      <c r="HRI835" s="24"/>
      <c r="HRJ835" s="24"/>
      <c r="HRK835" s="24"/>
      <c r="HRL835" s="24"/>
      <c r="HRM835" s="24"/>
      <c r="HRN835" s="24"/>
      <c r="HRO835" s="24"/>
      <c r="HRP835" s="24"/>
      <c r="HRQ835" s="24"/>
      <c r="HRR835" s="24"/>
      <c r="HRS835" s="24"/>
      <c r="HRT835" s="24"/>
      <c r="HRU835" s="24"/>
      <c r="HRV835" s="24"/>
      <c r="HRW835" s="24"/>
      <c r="HRX835" s="24"/>
      <c r="HRY835" s="24"/>
      <c r="HRZ835" s="24"/>
      <c r="HSA835" s="24"/>
      <c r="HSB835" s="24"/>
      <c r="HSC835" s="24"/>
      <c r="HSD835" s="24"/>
      <c r="HSE835" s="24"/>
      <c r="HSF835" s="24"/>
      <c r="HSG835" s="24"/>
      <c r="HSH835" s="24"/>
      <c r="HSI835" s="24"/>
      <c r="HSJ835" s="24"/>
      <c r="HSK835" s="24"/>
      <c r="HSL835" s="24"/>
      <c r="HSM835" s="24"/>
      <c r="HSN835" s="24"/>
      <c r="HSO835" s="24"/>
      <c r="HSP835" s="24"/>
      <c r="HSQ835" s="24"/>
      <c r="HSR835" s="24"/>
      <c r="HSS835" s="24"/>
      <c r="HST835" s="24"/>
      <c r="HSU835" s="24"/>
      <c r="HSV835" s="24"/>
      <c r="HSW835" s="24"/>
      <c r="HSX835" s="24"/>
      <c r="HSY835" s="24"/>
      <c r="HSZ835" s="24"/>
      <c r="HTA835" s="24"/>
      <c r="HTB835" s="24"/>
      <c r="HTC835" s="24"/>
      <c r="HTD835" s="24"/>
      <c r="HTE835" s="24"/>
      <c r="HTF835" s="24"/>
      <c r="HTG835" s="24"/>
      <c r="HTH835" s="24"/>
      <c r="HTI835" s="24"/>
      <c r="HTJ835" s="24"/>
      <c r="HTK835" s="24"/>
      <c r="HTL835" s="24"/>
      <c r="HTM835" s="24"/>
      <c r="HTN835" s="24"/>
      <c r="HTO835" s="24"/>
      <c r="HTP835" s="24"/>
      <c r="HTQ835" s="24"/>
      <c r="HTR835" s="24"/>
      <c r="HTS835" s="24"/>
      <c r="HTT835" s="24"/>
      <c r="HTU835" s="24"/>
      <c r="HTV835" s="24"/>
      <c r="HTW835" s="24"/>
      <c r="HTX835" s="24"/>
      <c r="HTY835" s="24"/>
      <c r="HTZ835" s="24"/>
      <c r="HUA835" s="24"/>
      <c r="HUB835" s="24"/>
      <c r="HUC835" s="24"/>
      <c r="HUD835" s="24"/>
      <c r="HUE835" s="24"/>
      <c r="HUF835" s="24"/>
      <c r="HUG835" s="24"/>
      <c r="HUH835" s="24"/>
      <c r="HUI835" s="24"/>
      <c r="HUJ835" s="24"/>
      <c r="HUK835" s="24"/>
      <c r="HUL835" s="24"/>
      <c r="HUM835" s="24"/>
      <c r="HUN835" s="24"/>
      <c r="HUO835" s="24"/>
      <c r="HUP835" s="24"/>
      <c r="HUQ835" s="24"/>
      <c r="HUR835" s="24"/>
      <c r="HUS835" s="24"/>
      <c r="HUT835" s="24"/>
      <c r="HUU835" s="24"/>
      <c r="HUV835" s="24"/>
      <c r="HUW835" s="24"/>
      <c r="HUX835" s="24"/>
      <c r="HUY835" s="24"/>
      <c r="HUZ835" s="24"/>
      <c r="HVA835" s="24"/>
      <c r="HVB835" s="24"/>
      <c r="HVC835" s="24"/>
      <c r="HVD835" s="24"/>
      <c r="HVE835" s="24"/>
      <c r="HVF835" s="24"/>
      <c r="HVG835" s="24"/>
      <c r="HVH835" s="24"/>
      <c r="HVI835" s="24"/>
      <c r="HVJ835" s="24"/>
      <c r="HVK835" s="24"/>
      <c r="HVL835" s="24"/>
      <c r="HVM835" s="24"/>
      <c r="HVN835" s="24"/>
      <c r="HVO835" s="24"/>
      <c r="HVP835" s="24"/>
      <c r="HVQ835" s="24"/>
      <c r="HVR835" s="24"/>
      <c r="HVS835" s="24"/>
      <c r="HVT835" s="24"/>
      <c r="HVU835" s="24"/>
      <c r="HVV835" s="24"/>
      <c r="HVW835" s="24"/>
      <c r="HVX835" s="24"/>
      <c r="HVY835" s="24"/>
      <c r="HVZ835" s="24"/>
      <c r="HWA835" s="24"/>
      <c r="HWB835" s="24"/>
      <c r="HWC835" s="24"/>
      <c r="HWD835" s="24"/>
      <c r="HWE835" s="24"/>
      <c r="HWF835" s="24"/>
      <c r="HWG835" s="24"/>
      <c r="HWH835" s="24"/>
      <c r="HWI835" s="24"/>
      <c r="HWJ835" s="24"/>
      <c r="HWK835" s="24"/>
      <c r="HWL835" s="24"/>
      <c r="HWM835" s="24"/>
      <c r="HWN835" s="24"/>
      <c r="HWO835" s="24"/>
      <c r="HWP835" s="24"/>
      <c r="HWQ835" s="24"/>
      <c r="HWR835" s="24"/>
      <c r="HWS835" s="24"/>
      <c r="HWT835" s="24"/>
      <c r="HWU835" s="24"/>
      <c r="HWV835" s="24"/>
      <c r="HWW835" s="24"/>
      <c r="HWX835" s="24"/>
      <c r="HWY835" s="24"/>
      <c r="HWZ835" s="24"/>
      <c r="HXA835" s="24"/>
      <c r="HXB835" s="24"/>
      <c r="HXC835" s="24"/>
      <c r="HXD835" s="24"/>
      <c r="HXE835" s="24"/>
      <c r="HXF835" s="24"/>
      <c r="HXG835" s="24"/>
      <c r="HXH835" s="24"/>
      <c r="HXI835" s="24"/>
      <c r="HXJ835" s="24"/>
      <c r="HXK835" s="24"/>
      <c r="HXL835" s="24"/>
      <c r="HXM835" s="24"/>
      <c r="HXN835" s="24"/>
      <c r="HXO835" s="24"/>
      <c r="HXP835" s="24"/>
      <c r="HXQ835" s="24"/>
      <c r="HXR835" s="24"/>
      <c r="HXS835" s="24"/>
      <c r="HXT835" s="24"/>
      <c r="HXU835" s="24"/>
      <c r="HXV835" s="24"/>
      <c r="HXW835" s="24"/>
      <c r="HXX835" s="24"/>
      <c r="HXY835" s="24"/>
      <c r="HXZ835" s="24"/>
      <c r="HYA835" s="24"/>
      <c r="HYB835" s="24"/>
      <c r="HYC835" s="24"/>
      <c r="HYD835" s="24"/>
      <c r="HYE835" s="24"/>
      <c r="HYF835" s="24"/>
      <c r="HYG835" s="24"/>
      <c r="HYH835" s="24"/>
      <c r="HYI835" s="24"/>
      <c r="HYJ835" s="24"/>
      <c r="HYK835" s="24"/>
      <c r="HYL835" s="24"/>
      <c r="HYM835" s="24"/>
      <c r="HYN835" s="24"/>
      <c r="HYO835" s="24"/>
      <c r="HYP835" s="24"/>
      <c r="HYQ835" s="24"/>
      <c r="HYR835" s="24"/>
      <c r="HYS835" s="24"/>
      <c r="HYT835" s="24"/>
      <c r="HYU835" s="24"/>
      <c r="HYV835" s="24"/>
      <c r="HYW835" s="24"/>
      <c r="HYX835" s="24"/>
      <c r="HYY835" s="24"/>
      <c r="HYZ835" s="24"/>
      <c r="HZA835" s="24"/>
      <c r="HZB835" s="24"/>
      <c r="HZC835" s="24"/>
      <c r="HZD835" s="24"/>
      <c r="HZE835" s="24"/>
      <c r="HZF835" s="24"/>
      <c r="HZG835" s="24"/>
      <c r="HZH835" s="24"/>
      <c r="HZI835" s="24"/>
      <c r="HZJ835" s="24"/>
      <c r="HZK835" s="24"/>
      <c r="HZL835" s="24"/>
      <c r="HZM835" s="24"/>
      <c r="HZN835" s="24"/>
      <c r="HZO835" s="24"/>
      <c r="HZP835" s="24"/>
      <c r="HZQ835" s="24"/>
      <c r="HZR835" s="24"/>
      <c r="HZS835" s="24"/>
      <c r="HZT835" s="24"/>
      <c r="HZU835" s="24"/>
      <c r="HZV835" s="24"/>
      <c r="HZW835" s="24"/>
      <c r="HZX835" s="24"/>
      <c r="HZY835" s="24"/>
      <c r="HZZ835" s="24"/>
      <c r="IAA835" s="24"/>
      <c r="IAB835" s="24"/>
      <c r="IAC835" s="24"/>
      <c r="IAD835" s="24"/>
      <c r="IAE835" s="24"/>
      <c r="IAF835" s="24"/>
      <c r="IAG835" s="24"/>
      <c r="IAH835" s="24"/>
      <c r="IAI835" s="24"/>
      <c r="IAJ835" s="24"/>
      <c r="IAK835" s="24"/>
      <c r="IAL835" s="24"/>
      <c r="IAM835" s="24"/>
      <c r="IAN835" s="24"/>
      <c r="IAO835" s="24"/>
      <c r="IAP835" s="24"/>
      <c r="IAQ835" s="24"/>
      <c r="IAR835" s="24"/>
      <c r="IAS835" s="24"/>
      <c r="IAT835" s="24"/>
      <c r="IAU835" s="24"/>
      <c r="IAV835" s="24"/>
      <c r="IAW835" s="24"/>
      <c r="IAX835" s="24"/>
      <c r="IAY835" s="24"/>
      <c r="IAZ835" s="24"/>
      <c r="IBA835" s="24"/>
      <c r="IBB835" s="24"/>
      <c r="IBC835" s="24"/>
      <c r="IBD835" s="24"/>
      <c r="IBE835" s="24"/>
      <c r="IBF835" s="24"/>
      <c r="IBG835" s="24"/>
      <c r="IBH835" s="24"/>
      <c r="IBI835" s="24"/>
      <c r="IBJ835" s="24"/>
      <c r="IBK835" s="24"/>
      <c r="IBL835" s="24"/>
      <c r="IBM835" s="24"/>
      <c r="IBN835" s="24"/>
      <c r="IBO835" s="24"/>
      <c r="IBP835" s="24"/>
      <c r="IBQ835" s="24"/>
      <c r="IBR835" s="24"/>
      <c r="IBS835" s="24"/>
      <c r="IBT835" s="24"/>
      <c r="IBU835" s="24"/>
      <c r="IBV835" s="24"/>
      <c r="IBW835" s="24"/>
      <c r="IBX835" s="24"/>
      <c r="IBY835" s="24"/>
      <c r="IBZ835" s="24"/>
      <c r="ICA835" s="24"/>
      <c r="ICB835" s="24"/>
      <c r="ICC835" s="24"/>
      <c r="ICD835" s="24"/>
      <c r="ICE835" s="24"/>
      <c r="ICF835" s="24"/>
      <c r="ICG835" s="24"/>
      <c r="ICH835" s="24"/>
      <c r="ICI835" s="24"/>
      <c r="ICJ835" s="24"/>
      <c r="ICK835" s="24"/>
      <c r="ICL835" s="24"/>
      <c r="ICM835" s="24"/>
      <c r="ICN835" s="24"/>
      <c r="ICO835" s="24"/>
      <c r="ICP835" s="24"/>
      <c r="ICQ835" s="24"/>
      <c r="ICR835" s="24"/>
      <c r="ICS835" s="24"/>
      <c r="ICT835" s="24"/>
      <c r="ICU835" s="24"/>
      <c r="ICV835" s="24"/>
      <c r="ICW835" s="24"/>
      <c r="ICX835" s="24"/>
      <c r="ICY835" s="24"/>
      <c r="ICZ835" s="24"/>
      <c r="IDA835" s="24"/>
      <c r="IDB835" s="24"/>
      <c r="IDC835" s="24"/>
      <c r="IDD835" s="24"/>
      <c r="IDE835" s="24"/>
      <c r="IDF835" s="24"/>
      <c r="IDG835" s="24"/>
      <c r="IDH835" s="24"/>
      <c r="IDI835" s="24"/>
      <c r="IDJ835" s="24"/>
      <c r="IDK835" s="24"/>
      <c r="IDL835" s="24"/>
      <c r="IDM835" s="24"/>
      <c r="IDN835" s="24"/>
      <c r="IDO835" s="24"/>
      <c r="IDP835" s="24"/>
      <c r="IDQ835" s="24"/>
      <c r="IDR835" s="24"/>
      <c r="IDS835" s="24"/>
      <c r="IDT835" s="24"/>
      <c r="IDU835" s="24"/>
      <c r="IDV835" s="24"/>
      <c r="IDW835" s="24"/>
      <c r="IDX835" s="24"/>
      <c r="IDY835" s="24"/>
      <c r="IDZ835" s="24"/>
      <c r="IEA835" s="24"/>
      <c r="IEB835" s="24"/>
      <c r="IEC835" s="24"/>
      <c r="IED835" s="24"/>
      <c r="IEE835" s="24"/>
      <c r="IEF835" s="24"/>
      <c r="IEG835" s="24"/>
      <c r="IEH835" s="24"/>
      <c r="IEI835" s="24"/>
      <c r="IEJ835" s="24"/>
      <c r="IEK835" s="24"/>
      <c r="IEL835" s="24"/>
      <c r="IEM835" s="24"/>
      <c r="IEN835" s="24"/>
      <c r="IEO835" s="24"/>
      <c r="IEP835" s="24"/>
      <c r="IEQ835" s="24"/>
      <c r="IER835" s="24"/>
      <c r="IES835" s="24"/>
      <c r="IET835" s="24"/>
      <c r="IEU835" s="24"/>
      <c r="IEV835" s="24"/>
      <c r="IEW835" s="24"/>
      <c r="IEX835" s="24"/>
      <c r="IEY835" s="24"/>
      <c r="IEZ835" s="24"/>
      <c r="IFA835" s="24"/>
      <c r="IFB835" s="24"/>
      <c r="IFC835" s="24"/>
      <c r="IFD835" s="24"/>
      <c r="IFE835" s="24"/>
      <c r="IFF835" s="24"/>
      <c r="IFG835" s="24"/>
      <c r="IFH835" s="24"/>
      <c r="IFI835" s="24"/>
      <c r="IFJ835" s="24"/>
      <c r="IFK835" s="24"/>
      <c r="IFL835" s="24"/>
      <c r="IFM835" s="24"/>
      <c r="IFN835" s="24"/>
      <c r="IFO835" s="24"/>
      <c r="IFP835" s="24"/>
      <c r="IFQ835" s="24"/>
      <c r="IFR835" s="24"/>
      <c r="IFS835" s="24"/>
      <c r="IFT835" s="24"/>
      <c r="IFU835" s="24"/>
      <c r="IFV835" s="24"/>
      <c r="IFW835" s="24"/>
      <c r="IFX835" s="24"/>
      <c r="IFY835" s="24"/>
      <c r="IFZ835" s="24"/>
      <c r="IGA835" s="24"/>
      <c r="IGB835" s="24"/>
      <c r="IGC835" s="24"/>
      <c r="IGD835" s="24"/>
      <c r="IGE835" s="24"/>
      <c r="IGF835" s="24"/>
      <c r="IGG835" s="24"/>
      <c r="IGH835" s="24"/>
      <c r="IGI835" s="24"/>
      <c r="IGJ835" s="24"/>
      <c r="IGK835" s="24"/>
      <c r="IGL835" s="24"/>
      <c r="IGM835" s="24"/>
      <c r="IGN835" s="24"/>
      <c r="IGO835" s="24"/>
      <c r="IGP835" s="24"/>
      <c r="IGQ835" s="24"/>
      <c r="IGR835" s="24"/>
      <c r="IGS835" s="24"/>
      <c r="IGT835" s="24"/>
      <c r="IGU835" s="24"/>
      <c r="IGV835" s="24"/>
      <c r="IGW835" s="24"/>
      <c r="IGX835" s="24"/>
      <c r="IGY835" s="24"/>
      <c r="IGZ835" s="24"/>
      <c r="IHA835" s="24"/>
      <c r="IHB835" s="24"/>
      <c r="IHC835" s="24"/>
      <c r="IHD835" s="24"/>
      <c r="IHE835" s="24"/>
      <c r="IHF835" s="24"/>
      <c r="IHG835" s="24"/>
      <c r="IHH835" s="24"/>
      <c r="IHI835" s="24"/>
      <c r="IHJ835" s="24"/>
      <c r="IHK835" s="24"/>
      <c r="IHL835" s="24"/>
      <c r="IHM835" s="24"/>
      <c r="IHN835" s="24"/>
      <c r="IHO835" s="24"/>
      <c r="IHP835" s="24"/>
      <c r="IHQ835" s="24"/>
      <c r="IHR835" s="24"/>
      <c r="IHS835" s="24"/>
      <c r="IHT835" s="24"/>
      <c r="IHU835" s="24"/>
      <c r="IHV835" s="24"/>
      <c r="IHW835" s="24"/>
      <c r="IHX835" s="24"/>
      <c r="IHY835" s="24"/>
      <c r="IHZ835" s="24"/>
      <c r="IIA835" s="24"/>
      <c r="IIB835" s="24"/>
      <c r="IIC835" s="24"/>
      <c r="IID835" s="24"/>
      <c r="IIE835" s="24"/>
      <c r="IIF835" s="24"/>
      <c r="IIG835" s="24"/>
      <c r="IIH835" s="24"/>
      <c r="III835" s="24"/>
      <c r="IIJ835" s="24"/>
      <c r="IIK835" s="24"/>
      <c r="IIL835" s="24"/>
      <c r="IIM835" s="24"/>
      <c r="IIN835" s="24"/>
      <c r="IIO835" s="24"/>
      <c r="IIP835" s="24"/>
      <c r="IIQ835" s="24"/>
      <c r="IIR835" s="24"/>
      <c r="IIS835" s="24"/>
      <c r="IIT835" s="24"/>
      <c r="IIU835" s="24"/>
      <c r="IIV835" s="24"/>
      <c r="IIW835" s="24"/>
      <c r="IIX835" s="24"/>
      <c r="IIY835" s="24"/>
      <c r="IIZ835" s="24"/>
      <c r="IJA835" s="24"/>
      <c r="IJB835" s="24"/>
      <c r="IJC835" s="24"/>
      <c r="IJD835" s="24"/>
      <c r="IJE835" s="24"/>
      <c r="IJF835" s="24"/>
      <c r="IJG835" s="24"/>
      <c r="IJH835" s="24"/>
      <c r="IJI835" s="24"/>
      <c r="IJJ835" s="24"/>
      <c r="IJK835" s="24"/>
      <c r="IJL835" s="24"/>
      <c r="IJM835" s="24"/>
      <c r="IJN835" s="24"/>
      <c r="IJO835" s="24"/>
      <c r="IJP835" s="24"/>
      <c r="IJQ835" s="24"/>
      <c r="IJR835" s="24"/>
      <c r="IJS835" s="24"/>
      <c r="IJT835" s="24"/>
      <c r="IJU835" s="24"/>
      <c r="IJV835" s="24"/>
      <c r="IJW835" s="24"/>
      <c r="IJX835" s="24"/>
      <c r="IJY835" s="24"/>
      <c r="IJZ835" s="24"/>
      <c r="IKA835" s="24"/>
      <c r="IKB835" s="24"/>
      <c r="IKC835" s="24"/>
      <c r="IKD835" s="24"/>
      <c r="IKE835" s="24"/>
      <c r="IKF835" s="24"/>
      <c r="IKG835" s="24"/>
      <c r="IKH835" s="24"/>
      <c r="IKI835" s="24"/>
      <c r="IKJ835" s="24"/>
      <c r="IKK835" s="24"/>
      <c r="IKL835" s="24"/>
      <c r="IKM835" s="24"/>
      <c r="IKN835" s="24"/>
      <c r="IKO835" s="24"/>
      <c r="IKP835" s="24"/>
      <c r="IKQ835" s="24"/>
      <c r="IKR835" s="24"/>
      <c r="IKS835" s="24"/>
      <c r="IKT835" s="24"/>
      <c r="IKU835" s="24"/>
      <c r="IKV835" s="24"/>
      <c r="IKW835" s="24"/>
      <c r="IKX835" s="24"/>
      <c r="IKY835" s="24"/>
      <c r="IKZ835" s="24"/>
      <c r="ILA835" s="24"/>
      <c r="ILB835" s="24"/>
      <c r="ILC835" s="24"/>
      <c r="ILD835" s="24"/>
      <c r="ILE835" s="24"/>
      <c r="ILF835" s="24"/>
      <c r="ILG835" s="24"/>
      <c r="ILH835" s="24"/>
      <c r="ILI835" s="24"/>
      <c r="ILJ835" s="24"/>
      <c r="ILK835" s="24"/>
      <c r="ILL835" s="24"/>
      <c r="ILM835" s="24"/>
      <c r="ILN835" s="24"/>
      <c r="ILO835" s="24"/>
      <c r="ILP835" s="24"/>
      <c r="ILQ835" s="24"/>
      <c r="ILR835" s="24"/>
      <c r="ILS835" s="24"/>
      <c r="ILT835" s="24"/>
      <c r="ILU835" s="24"/>
      <c r="ILV835" s="24"/>
      <c r="ILW835" s="24"/>
      <c r="ILX835" s="24"/>
      <c r="ILY835" s="24"/>
      <c r="ILZ835" s="24"/>
      <c r="IMA835" s="24"/>
      <c r="IMB835" s="24"/>
      <c r="IMC835" s="24"/>
      <c r="IMD835" s="24"/>
      <c r="IME835" s="24"/>
      <c r="IMF835" s="24"/>
      <c r="IMG835" s="24"/>
      <c r="IMH835" s="24"/>
      <c r="IMI835" s="24"/>
      <c r="IMJ835" s="24"/>
      <c r="IMK835" s="24"/>
      <c r="IML835" s="24"/>
      <c r="IMM835" s="24"/>
      <c r="IMN835" s="24"/>
      <c r="IMO835" s="24"/>
      <c r="IMP835" s="24"/>
      <c r="IMQ835" s="24"/>
      <c r="IMR835" s="24"/>
      <c r="IMS835" s="24"/>
      <c r="IMT835" s="24"/>
      <c r="IMU835" s="24"/>
      <c r="IMV835" s="24"/>
      <c r="IMW835" s="24"/>
      <c r="IMX835" s="24"/>
      <c r="IMY835" s="24"/>
      <c r="IMZ835" s="24"/>
      <c r="INA835" s="24"/>
      <c r="INB835" s="24"/>
      <c r="INC835" s="24"/>
      <c r="IND835" s="24"/>
      <c r="INE835" s="24"/>
      <c r="INF835" s="24"/>
      <c r="ING835" s="24"/>
      <c r="INH835" s="24"/>
      <c r="INI835" s="24"/>
      <c r="INJ835" s="24"/>
      <c r="INK835" s="24"/>
      <c r="INL835" s="24"/>
      <c r="INM835" s="24"/>
      <c r="INN835" s="24"/>
      <c r="INO835" s="24"/>
      <c r="INP835" s="24"/>
      <c r="INQ835" s="24"/>
      <c r="INR835" s="24"/>
      <c r="INS835" s="24"/>
      <c r="INT835" s="24"/>
      <c r="INU835" s="24"/>
      <c r="INV835" s="24"/>
      <c r="INW835" s="24"/>
      <c r="INX835" s="24"/>
      <c r="INY835" s="24"/>
      <c r="INZ835" s="24"/>
      <c r="IOA835" s="24"/>
      <c r="IOB835" s="24"/>
      <c r="IOC835" s="24"/>
      <c r="IOD835" s="24"/>
      <c r="IOE835" s="24"/>
      <c r="IOF835" s="24"/>
      <c r="IOG835" s="24"/>
      <c r="IOH835" s="24"/>
      <c r="IOI835" s="24"/>
      <c r="IOJ835" s="24"/>
      <c r="IOK835" s="24"/>
      <c r="IOL835" s="24"/>
      <c r="IOM835" s="24"/>
      <c r="ION835" s="24"/>
      <c r="IOO835" s="24"/>
      <c r="IOP835" s="24"/>
      <c r="IOQ835" s="24"/>
      <c r="IOR835" s="24"/>
      <c r="IOS835" s="24"/>
      <c r="IOT835" s="24"/>
      <c r="IOU835" s="24"/>
      <c r="IOV835" s="24"/>
      <c r="IOW835" s="24"/>
      <c r="IOX835" s="24"/>
      <c r="IOY835" s="24"/>
      <c r="IOZ835" s="24"/>
      <c r="IPA835" s="24"/>
      <c r="IPB835" s="24"/>
      <c r="IPC835" s="24"/>
      <c r="IPD835" s="24"/>
      <c r="IPE835" s="24"/>
      <c r="IPF835" s="24"/>
      <c r="IPG835" s="24"/>
      <c r="IPH835" s="24"/>
      <c r="IPI835" s="24"/>
      <c r="IPJ835" s="24"/>
      <c r="IPK835" s="24"/>
      <c r="IPL835" s="24"/>
      <c r="IPM835" s="24"/>
      <c r="IPN835" s="24"/>
      <c r="IPO835" s="24"/>
      <c r="IPP835" s="24"/>
      <c r="IPQ835" s="24"/>
      <c r="IPR835" s="24"/>
      <c r="IPS835" s="24"/>
      <c r="IPT835" s="24"/>
      <c r="IPU835" s="24"/>
      <c r="IPV835" s="24"/>
      <c r="IPW835" s="24"/>
      <c r="IPX835" s="24"/>
      <c r="IPY835" s="24"/>
      <c r="IPZ835" s="24"/>
      <c r="IQA835" s="24"/>
      <c r="IQB835" s="24"/>
      <c r="IQC835" s="24"/>
      <c r="IQD835" s="24"/>
      <c r="IQE835" s="24"/>
      <c r="IQF835" s="24"/>
      <c r="IQG835" s="24"/>
      <c r="IQH835" s="24"/>
      <c r="IQI835" s="24"/>
      <c r="IQJ835" s="24"/>
      <c r="IQK835" s="24"/>
      <c r="IQL835" s="24"/>
      <c r="IQM835" s="24"/>
      <c r="IQN835" s="24"/>
      <c r="IQO835" s="24"/>
      <c r="IQP835" s="24"/>
      <c r="IQQ835" s="24"/>
      <c r="IQR835" s="24"/>
      <c r="IQS835" s="24"/>
      <c r="IQT835" s="24"/>
      <c r="IQU835" s="24"/>
      <c r="IQV835" s="24"/>
      <c r="IQW835" s="24"/>
      <c r="IQX835" s="24"/>
      <c r="IQY835" s="24"/>
      <c r="IQZ835" s="24"/>
      <c r="IRA835" s="24"/>
      <c r="IRB835" s="24"/>
      <c r="IRC835" s="24"/>
      <c r="IRD835" s="24"/>
      <c r="IRE835" s="24"/>
      <c r="IRF835" s="24"/>
      <c r="IRG835" s="24"/>
      <c r="IRH835" s="24"/>
      <c r="IRI835" s="24"/>
      <c r="IRJ835" s="24"/>
      <c r="IRK835" s="24"/>
      <c r="IRL835" s="24"/>
      <c r="IRM835" s="24"/>
      <c r="IRN835" s="24"/>
      <c r="IRO835" s="24"/>
      <c r="IRP835" s="24"/>
      <c r="IRQ835" s="24"/>
      <c r="IRR835" s="24"/>
      <c r="IRS835" s="24"/>
      <c r="IRT835" s="24"/>
      <c r="IRU835" s="24"/>
      <c r="IRV835" s="24"/>
      <c r="IRW835" s="24"/>
      <c r="IRX835" s="24"/>
      <c r="IRY835" s="24"/>
      <c r="IRZ835" s="24"/>
      <c r="ISA835" s="24"/>
      <c r="ISB835" s="24"/>
      <c r="ISC835" s="24"/>
      <c r="ISD835" s="24"/>
      <c r="ISE835" s="24"/>
      <c r="ISF835" s="24"/>
      <c r="ISG835" s="24"/>
      <c r="ISH835" s="24"/>
      <c r="ISI835" s="24"/>
      <c r="ISJ835" s="24"/>
      <c r="ISK835" s="24"/>
      <c r="ISL835" s="24"/>
      <c r="ISM835" s="24"/>
      <c r="ISN835" s="24"/>
      <c r="ISO835" s="24"/>
      <c r="ISP835" s="24"/>
      <c r="ISQ835" s="24"/>
      <c r="ISR835" s="24"/>
      <c r="ISS835" s="24"/>
      <c r="IST835" s="24"/>
      <c r="ISU835" s="24"/>
      <c r="ISV835" s="24"/>
      <c r="ISW835" s="24"/>
      <c r="ISX835" s="24"/>
      <c r="ISY835" s="24"/>
      <c r="ISZ835" s="24"/>
      <c r="ITA835" s="24"/>
      <c r="ITB835" s="24"/>
      <c r="ITC835" s="24"/>
      <c r="ITD835" s="24"/>
      <c r="ITE835" s="24"/>
      <c r="ITF835" s="24"/>
      <c r="ITG835" s="24"/>
      <c r="ITH835" s="24"/>
      <c r="ITI835" s="24"/>
      <c r="ITJ835" s="24"/>
      <c r="ITK835" s="24"/>
      <c r="ITL835" s="24"/>
      <c r="ITM835" s="24"/>
      <c r="ITN835" s="24"/>
      <c r="ITO835" s="24"/>
      <c r="ITP835" s="24"/>
      <c r="ITQ835" s="24"/>
      <c r="ITR835" s="24"/>
      <c r="ITS835" s="24"/>
      <c r="ITT835" s="24"/>
      <c r="ITU835" s="24"/>
      <c r="ITV835" s="24"/>
      <c r="ITW835" s="24"/>
      <c r="ITX835" s="24"/>
      <c r="ITY835" s="24"/>
      <c r="ITZ835" s="24"/>
      <c r="IUA835" s="24"/>
      <c r="IUB835" s="24"/>
      <c r="IUC835" s="24"/>
      <c r="IUD835" s="24"/>
      <c r="IUE835" s="24"/>
      <c r="IUF835" s="24"/>
      <c r="IUG835" s="24"/>
      <c r="IUH835" s="24"/>
      <c r="IUI835" s="24"/>
      <c r="IUJ835" s="24"/>
      <c r="IUK835" s="24"/>
      <c r="IUL835" s="24"/>
      <c r="IUM835" s="24"/>
      <c r="IUN835" s="24"/>
      <c r="IUO835" s="24"/>
      <c r="IUP835" s="24"/>
      <c r="IUQ835" s="24"/>
      <c r="IUR835" s="24"/>
      <c r="IUS835" s="24"/>
      <c r="IUT835" s="24"/>
      <c r="IUU835" s="24"/>
      <c r="IUV835" s="24"/>
      <c r="IUW835" s="24"/>
      <c r="IUX835" s="24"/>
      <c r="IUY835" s="24"/>
      <c r="IUZ835" s="24"/>
      <c r="IVA835" s="24"/>
      <c r="IVB835" s="24"/>
      <c r="IVC835" s="24"/>
      <c r="IVD835" s="24"/>
      <c r="IVE835" s="24"/>
      <c r="IVF835" s="24"/>
      <c r="IVG835" s="24"/>
      <c r="IVH835" s="24"/>
      <c r="IVI835" s="24"/>
      <c r="IVJ835" s="24"/>
      <c r="IVK835" s="24"/>
      <c r="IVL835" s="24"/>
      <c r="IVM835" s="24"/>
      <c r="IVN835" s="24"/>
      <c r="IVO835" s="24"/>
      <c r="IVP835" s="24"/>
      <c r="IVQ835" s="24"/>
      <c r="IVR835" s="24"/>
      <c r="IVS835" s="24"/>
      <c r="IVT835" s="24"/>
      <c r="IVU835" s="24"/>
      <c r="IVV835" s="24"/>
      <c r="IVW835" s="24"/>
      <c r="IVX835" s="24"/>
      <c r="IVY835" s="24"/>
      <c r="IVZ835" s="24"/>
      <c r="IWA835" s="24"/>
      <c r="IWB835" s="24"/>
      <c r="IWC835" s="24"/>
      <c r="IWD835" s="24"/>
      <c r="IWE835" s="24"/>
      <c r="IWF835" s="24"/>
      <c r="IWG835" s="24"/>
      <c r="IWH835" s="24"/>
      <c r="IWI835" s="24"/>
      <c r="IWJ835" s="24"/>
      <c r="IWK835" s="24"/>
      <c r="IWL835" s="24"/>
      <c r="IWM835" s="24"/>
      <c r="IWN835" s="24"/>
      <c r="IWO835" s="24"/>
      <c r="IWP835" s="24"/>
      <c r="IWQ835" s="24"/>
      <c r="IWR835" s="24"/>
      <c r="IWS835" s="24"/>
      <c r="IWT835" s="24"/>
      <c r="IWU835" s="24"/>
      <c r="IWV835" s="24"/>
      <c r="IWW835" s="24"/>
      <c r="IWX835" s="24"/>
      <c r="IWY835" s="24"/>
      <c r="IWZ835" s="24"/>
      <c r="IXA835" s="24"/>
      <c r="IXB835" s="24"/>
      <c r="IXC835" s="24"/>
      <c r="IXD835" s="24"/>
      <c r="IXE835" s="24"/>
      <c r="IXF835" s="24"/>
      <c r="IXG835" s="24"/>
      <c r="IXH835" s="24"/>
      <c r="IXI835" s="24"/>
      <c r="IXJ835" s="24"/>
      <c r="IXK835" s="24"/>
      <c r="IXL835" s="24"/>
      <c r="IXM835" s="24"/>
      <c r="IXN835" s="24"/>
      <c r="IXO835" s="24"/>
      <c r="IXP835" s="24"/>
      <c r="IXQ835" s="24"/>
      <c r="IXR835" s="24"/>
      <c r="IXS835" s="24"/>
      <c r="IXT835" s="24"/>
      <c r="IXU835" s="24"/>
      <c r="IXV835" s="24"/>
      <c r="IXW835" s="24"/>
      <c r="IXX835" s="24"/>
      <c r="IXY835" s="24"/>
      <c r="IXZ835" s="24"/>
      <c r="IYA835" s="24"/>
      <c r="IYB835" s="24"/>
      <c r="IYC835" s="24"/>
      <c r="IYD835" s="24"/>
      <c r="IYE835" s="24"/>
      <c r="IYF835" s="24"/>
      <c r="IYG835" s="24"/>
      <c r="IYH835" s="24"/>
      <c r="IYI835" s="24"/>
      <c r="IYJ835" s="24"/>
      <c r="IYK835" s="24"/>
      <c r="IYL835" s="24"/>
      <c r="IYM835" s="24"/>
      <c r="IYN835" s="24"/>
      <c r="IYO835" s="24"/>
      <c r="IYP835" s="24"/>
      <c r="IYQ835" s="24"/>
      <c r="IYR835" s="24"/>
      <c r="IYS835" s="24"/>
      <c r="IYT835" s="24"/>
      <c r="IYU835" s="24"/>
      <c r="IYV835" s="24"/>
      <c r="IYW835" s="24"/>
      <c r="IYX835" s="24"/>
      <c r="IYY835" s="24"/>
      <c r="IYZ835" s="24"/>
      <c r="IZA835" s="24"/>
      <c r="IZB835" s="24"/>
      <c r="IZC835" s="24"/>
      <c r="IZD835" s="24"/>
      <c r="IZE835" s="24"/>
      <c r="IZF835" s="24"/>
      <c r="IZG835" s="24"/>
      <c r="IZH835" s="24"/>
      <c r="IZI835" s="24"/>
      <c r="IZJ835" s="24"/>
      <c r="IZK835" s="24"/>
      <c r="IZL835" s="24"/>
      <c r="IZM835" s="24"/>
      <c r="IZN835" s="24"/>
      <c r="IZO835" s="24"/>
      <c r="IZP835" s="24"/>
      <c r="IZQ835" s="24"/>
      <c r="IZR835" s="24"/>
      <c r="IZS835" s="24"/>
      <c r="IZT835" s="24"/>
      <c r="IZU835" s="24"/>
      <c r="IZV835" s="24"/>
      <c r="IZW835" s="24"/>
      <c r="IZX835" s="24"/>
      <c r="IZY835" s="24"/>
      <c r="IZZ835" s="24"/>
      <c r="JAA835" s="24"/>
      <c r="JAB835" s="24"/>
      <c r="JAC835" s="24"/>
      <c r="JAD835" s="24"/>
      <c r="JAE835" s="24"/>
      <c r="JAF835" s="24"/>
      <c r="JAG835" s="24"/>
      <c r="JAH835" s="24"/>
      <c r="JAI835" s="24"/>
      <c r="JAJ835" s="24"/>
      <c r="JAK835" s="24"/>
      <c r="JAL835" s="24"/>
      <c r="JAM835" s="24"/>
      <c r="JAN835" s="24"/>
      <c r="JAO835" s="24"/>
      <c r="JAP835" s="24"/>
      <c r="JAQ835" s="24"/>
      <c r="JAR835" s="24"/>
      <c r="JAS835" s="24"/>
      <c r="JAT835" s="24"/>
      <c r="JAU835" s="24"/>
      <c r="JAV835" s="24"/>
      <c r="JAW835" s="24"/>
      <c r="JAX835" s="24"/>
      <c r="JAY835" s="24"/>
      <c r="JAZ835" s="24"/>
      <c r="JBA835" s="24"/>
      <c r="JBB835" s="24"/>
      <c r="JBC835" s="24"/>
      <c r="JBD835" s="24"/>
      <c r="JBE835" s="24"/>
      <c r="JBF835" s="24"/>
      <c r="JBG835" s="24"/>
      <c r="JBH835" s="24"/>
      <c r="JBI835" s="24"/>
      <c r="JBJ835" s="24"/>
      <c r="JBK835" s="24"/>
      <c r="JBL835" s="24"/>
      <c r="JBM835" s="24"/>
      <c r="JBN835" s="24"/>
      <c r="JBO835" s="24"/>
      <c r="JBP835" s="24"/>
      <c r="JBQ835" s="24"/>
      <c r="JBR835" s="24"/>
      <c r="JBS835" s="24"/>
      <c r="JBT835" s="24"/>
      <c r="JBU835" s="24"/>
      <c r="JBV835" s="24"/>
      <c r="JBW835" s="24"/>
      <c r="JBX835" s="24"/>
      <c r="JBY835" s="24"/>
      <c r="JBZ835" s="24"/>
      <c r="JCA835" s="24"/>
      <c r="JCB835" s="24"/>
      <c r="JCC835" s="24"/>
      <c r="JCD835" s="24"/>
      <c r="JCE835" s="24"/>
      <c r="JCF835" s="24"/>
      <c r="JCG835" s="24"/>
      <c r="JCH835" s="24"/>
      <c r="JCI835" s="24"/>
      <c r="JCJ835" s="24"/>
      <c r="JCK835" s="24"/>
      <c r="JCL835" s="24"/>
      <c r="JCM835" s="24"/>
      <c r="JCN835" s="24"/>
      <c r="JCO835" s="24"/>
      <c r="JCP835" s="24"/>
      <c r="JCQ835" s="24"/>
      <c r="JCR835" s="24"/>
      <c r="JCS835" s="24"/>
      <c r="JCT835" s="24"/>
      <c r="JCU835" s="24"/>
      <c r="JCV835" s="24"/>
      <c r="JCW835" s="24"/>
      <c r="JCX835" s="24"/>
      <c r="JCY835" s="24"/>
      <c r="JCZ835" s="24"/>
      <c r="JDA835" s="24"/>
      <c r="JDB835" s="24"/>
      <c r="JDC835" s="24"/>
      <c r="JDD835" s="24"/>
      <c r="JDE835" s="24"/>
      <c r="JDF835" s="24"/>
      <c r="JDG835" s="24"/>
      <c r="JDH835" s="24"/>
      <c r="JDI835" s="24"/>
      <c r="JDJ835" s="24"/>
      <c r="JDK835" s="24"/>
      <c r="JDL835" s="24"/>
      <c r="JDM835" s="24"/>
      <c r="JDN835" s="24"/>
      <c r="JDO835" s="24"/>
      <c r="JDP835" s="24"/>
      <c r="JDQ835" s="24"/>
      <c r="JDR835" s="24"/>
      <c r="JDS835" s="24"/>
      <c r="JDT835" s="24"/>
      <c r="JDU835" s="24"/>
      <c r="JDV835" s="24"/>
      <c r="JDW835" s="24"/>
      <c r="JDX835" s="24"/>
      <c r="JDY835" s="24"/>
      <c r="JDZ835" s="24"/>
      <c r="JEA835" s="24"/>
      <c r="JEB835" s="24"/>
      <c r="JEC835" s="24"/>
      <c r="JED835" s="24"/>
      <c r="JEE835" s="24"/>
      <c r="JEF835" s="24"/>
      <c r="JEG835" s="24"/>
      <c r="JEH835" s="24"/>
      <c r="JEI835" s="24"/>
      <c r="JEJ835" s="24"/>
      <c r="JEK835" s="24"/>
      <c r="JEL835" s="24"/>
      <c r="JEM835" s="24"/>
      <c r="JEN835" s="24"/>
      <c r="JEO835" s="24"/>
      <c r="JEP835" s="24"/>
      <c r="JEQ835" s="24"/>
      <c r="JER835" s="24"/>
      <c r="JES835" s="24"/>
      <c r="JET835" s="24"/>
      <c r="JEU835" s="24"/>
      <c r="JEV835" s="24"/>
      <c r="JEW835" s="24"/>
      <c r="JEX835" s="24"/>
      <c r="JEY835" s="24"/>
      <c r="JEZ835" s="24"/>
      <c r="JFA835" s="24"/>
      <c r="JFB835" s="24"/>
      <c r="JFC835" s="24"/>
      <c r="JFD835" s="24"/>
      <c r="JFE835" s="24"/>
      <c r="JFF835" s="24"/>
      <c r="JFG835" s="24"/>
      <c r="JFH835" s="24"/>
      <c r="JFI835" s="24"/>
      <c r="JFJ835" s="24"/>
      <c r="JFK835" s="24"/>
      <c r="JFL835" s="24"/>
      <c r="JFM835" s="24"/>
      <c r="JFN835" s="24"/>
      <c r="JFO835" s="24"/>
      <c r="JFP835" s="24"/>
      <c r="JFQ835" s="24"/>
      <c r="JFR835" s="24"/>
      <c r="JFS835" s="24"/>
      <c r="JFT835" s="24"/>
      <c r="JFU835" s="24"/>
      <c r="JFV835" s="24"/>
      <c r="JFW835" s="24"/>
      <c r="JFX835" s="24"/>
      <c r="JFY835" s="24"/>
      <c r="JFZ835" s="24"/>
      <c r="JGA835" s="24"/>
      <c r="JGB835" s="24"/>
      <c r="JGC835" s="24"/>
      <c r="JGD835" s="24"/>
      <c r="JGE835" s="24"/>
      <c r="JGF835" s="24"/>
      <c r="JGG835" s="24"/>
      <c r="JGH835" s="24"/>
      <c r="JGI835" s="24"/>
      <c r="JGJ835" s="24"/>
      <c r="JGK835" s="24"/>
      <c r="JGL835" s="24"/>
      <c r="JGM835" s="24"/>
      <c r="JGN835" s="24"/>
      <c r="JGO835" s="24"/>
      <c r="JGP835" s="24"/>
      <c r="JGQ835" s="24"/>
      <c r="JGR835" s="24"/>
      <c r="JGS835" s="24"/>
      <c r="JGT835" s="24"/>
      <c r="JGU835" s="24"/>
      <c r="JGV835" s="24"/>
      <c r="JGW835" s="24"/>
      <c r="JGX835" s="24"/>
      <c r="JGY835" s="24"/>
      <c r="JGZ835" s="24"/>
      <c r="JHA835" s="24"/>
      <c r="JHB835" s="24"/>
      <c r="JHC835" s="24"/>
      <c r="JHD835" s="24"/>
      <c r="JHE835" s="24"/>
      <c r="JHF835" s="24"/>
      <c r="JHG835" s="24"/>
      <c r="JHH835" s="24"/>
      <c r="JHI835" s="24"/>
      <c r="JHJ835" s="24"/>
      <c r="JHK835" s="24"/>
      <c r="JHL835" s="24"/>
      <c r="JHM835" s="24"/>
      <c r="JHN835" s="24"/>
      <c r="JHO835" s="24"/>
      <c r="JHP835" s="24"/>
      <c r="JHQ835" s="24"/>
      <c r="JHR835" s="24"/>
      <c r="JHS835" s="24"/>
      <c r="JHT835" s="24"/>
      <c r="JHU835" s="24"/>
      <c r="JHV835" s="24"/>
      <c r="JHW835" s="24"/>
      <c r="JHX835" s="24"/>
      <c r="JHY835" s="24"/>
      <c r="JHZ835" s="24"/>
      <c r="JIA835" s="24"/>
      <c r="JIB835" s="24"/>
      <c r="JIC835" s="24"/>
      <c r="JID835" s="24"/>
      <c r="JIE835" s="24"/>
      <c r="JIF835" s="24"/>
      <c r="JIG835" s="24"/>
      <c r="JIH835" s="24"/>
      <c r="JII835" s="24"/>
      <c r="JIJ835" s="24"/>
      <c r="JIK835" s="24"/>
      <c r="JIL835" s="24"/>
      <c r="JIM835" s="24"/>
      <c r="JIN835" s="24"/>
      <c r="JIO835" s="24"/>
      <c r="JIP835" s="24"/>
      <c r="JIQ835" s="24"/>
      <c r="JIR835" s="24"/>
      <c r="JIS835" s="24"/>
      <c r="JIT835" s="24"/>
      <c r="JIU835" s="24"/>
      <c r="JIV835" s="24"/>
      <c r="JIW835" s="24"/>
      <c r="JIX835" s="24"/>
      <c r="JIY835" s="24"/>
      <c r="JIZ835" s="24"/>
      <c r="JJA835" s="24"/>
      <c r="JJB835" s="24"/>
      <c r="JJC835" s="24"/>
      <c r="JJD835" s="24"/>
      <c r="JJE835" s="24"/>
      <c r="JJF835" s="24"/>
      <c r="JJG835" s="24"/>
      <c r="JJH835" s="24"/>
      <c r="JJI835" s="24"/>
      <c r="JJJ835" s="24"/>
      <c r="JJK835" s="24"/>
      <c r="JJL835" s="24"/>
      <c r="JJM835" s="24"/>
      <c r="JJN835" s="24"/>
      <c r="JJO835" s="24"/>
      <c r="JJP835" s="24"/>
      <c r="JJQ835" s="24"/>
      <c r="JJR835" s="24"/>
      <c r="JJS835" s="24"/>
      <c r="JJT835" s="24"/>
      <c r="JJU835" s="24"/>
      <c r="JJV835" s="24"/>
      <c r="JJW835" s="24"/>
      <c r="JJX835" s="24"/>
      <c r="JJY835" s="24"/>
      <c r="JJZ835" s="24"/>
      <c r="JKA835" s="24"/>
      <c r="JKB835" s="24"/>
      <c r="JKC835" s="24"/>
      <c r="JKD835" s="24"/>
      <c r="JKE835" s="24"/>
      <c r="JKF835" s="24"/>
      <c r="JKG835" s="24"/>
      <c r="JKH835" s="24"/>
      <c r="JKI835" s="24"/>
      <c r="JKJ835" s="24"/>
      <c r="JKK835" s="24"/>
      <c r="JKL835" s="24"/>
      <c r="JKM835" s="24"/>
      <c r="JKN835" s="24"/>
      <c r="JKO835" s="24"/>
      <c r="JKP835" s="24"/>
      <c r="JKQ835" s="24"/>
      <c r="JKR835" s="24"/>
      <c r="JKS835" s="24"/>
      <c r="JKT835" s="24"/>
      <c r="JKU835" s="24"/>
      <c r="JKV835" s="24"/>
      <c r="JKW835" s="24"/>
      <c r="JKX835" s="24"/>
      <c r="JKY835" s="24"/>
      <c r="JKZ835" s="24"/>
      <c r="JLA835" s="24"/>
      <c r="JLB835" s="24"/>
      <c r="JLC835" s="24"/>
      <c r="JLD835" s="24"/>
      <c r="JLE835" s="24"/>
      <c r="JLF835" s="24"/>
      <c r="JLG835" s="24"/>
      <c r="JLH835" s="24"/>
      <c r="JLI835" s="24"/>
      <c r="JLJ835" s="24"/>
      <c r="JLK835" s="24"/>
      <c r="JLL835" s="24"/>
      <c r="JLM835" s="24"/>
      <c r="JLN835" s="24"/>
      <c r="JLO835" s="24"/>
      <c r="JLP835" s="24"/>
      <c r="JLQ835" s="24"/>
      <c r="JLR835" s="24"/>
      <c r="JLS835" s="24"/>
      <c r="JLT835" s="24"/>
      <c r="JLU835" s="24"/>
      <c r="JLV835" s="24"/>
      <c r="JLW835" s="24"/>
      <c r="JLX835" s="24"/>
      <c r="JLY835" s="24"/>
      <c r="JLZ835" s="24"/>
      <c r="JMA835" s="24"/>
      <c r="JMB835" s="24"/>
      <c r="JMC835" s="24"/>
      <c r="JMD835" s="24"/>
      <c r="JME835" s="24"/>
      <c r="JMF835" s="24"/>
      <c r="JMG835" s="24"/>
      <c r="JMH835" s="24"/>
      <c r="JMI835" s="24"/>
      <c r="JMJ835" s="24"/>
      <c r="JMK835" s="24"/>
      <c r="JML835" s="24"/>
      <c r="JMM835" s="24"/>
      <c r="JMN835" s="24"/>
      <c r="JMO835" s="24"/>
      <c r="JMP835" s="24"/>
      <c r="JMQ835" s="24"/>
      <c r="JMR835" s="24"/>
      <c r="JMS835" s="24"/>
      <c r="JMT835" s="24"/>
      <c r="JMU835" s="24"/>
      <c r="JMV835" s="24"/>
      <c r="JMW835" s="24"/>
      <c r="JMX835" s="24"/>
      <c r="JMY835" s="24"/>
      <c r="JMZ835" s="24"/>
      <c r="JNA835" s="24"/>
      <c r="JNB835" s="24"/>
      <c r="JNC835" s="24"/>
      <c r="JND835" s="24"/>
      <c r="JNE835" s="24"/>
      <c r="JNF835" s="24"/>
      <c r="JNG835" s="24"/>
      <c r="JNH835" s="24"/>
      <c r="JNI835" s="24"/>
      <c r="JNJ835" s="24"/>
      <c r="JNK835" s="24"/>
      <c r="JNL835" s="24"/>
      <c r="JNM835" s="24"/>
      <c r="JNN835" s="24"/>
      <c r="JNO835" s="24"/>
      <c r="JNP835" s="24"/>
      <c r="JNQ835" s="24"/>
      <c r="JNR835" s="24"/>
      <c r="JNS835" s="24"/>
      <c r="JNT835" s="24"/>
      <c r="JNU835" s="24"/>
      <c r="JNV835" s="24"/>
      <c r="JNW835" s="24"/>
      <c r="JNX835" s="24"/>
      <c r="JNY835" s="24"/>
      <c r="JNZ835" s="24"/>
      <c r="JOA835" s="24"/>
      <c r="JOB835" s="24"/>
      <c r="JOC835" s="24"/>
      <c r="JOD835" s="24"/>
      <c r="JOE835" s="24"/>
      <c r="JOF835" s="24"/>
      <c r="JOG835" s="24"/>
      <c r="JOH835" s="24"/>
      <c r="JOI835" s="24"/>
      <c r="JOJ835" s="24"/>
      <c r="JOK835" s="24"/>
      <c r="JOL835" s="24"/>
      <c r="JOM835" s="24"/>
      <c r="JON835" s="24"/>
      <c r="JOO835" s="24"/>
      <c r="JOP835" s="24"/>
      <c r="JOQ835" s="24"/>
      <c r="JOR835" s="24"/>
      <c r="JOS835" s="24"/>
      <c r="JOT835" s="24"/>
      <c r="JOU835" s="24"/>
      <c r="JOV835" s="24"/>
      <c r="JOW835" s="24"/>
      <c r="JOX835" s="24"/>
      <c r="JOY835" s="24"/>
      <c r="JOZ835" s="24"/>
      <c r="JPA835" s="24"/>
      <c r="JPB835" s="24"/>
      <c r="JPC835" s="24"/>
      <c r="JPD835" s="24"/>
      <c r="JPE835" s="24"/>
      <c r="JPF835" s="24"/>
      <c r="JPG835" s="24"/>
      <c r="JPH835" s="24"/>
      <c r="JPI835" s="24"/>
      <c r="JPJ835" s="24"/>
      <c r="JPK835" s="24"/>
      <c r="JPL835" s="24"/>
      <c r="JPM835" s="24"/>
      <c r="JPN835" s="24"/>
      <c r="JPO835" s="24"/>
      <c r="JPP835" s="24"/>
      <c r="JPQ835" s="24"/>
      <c r="JPR835" s="24"/>
      <c r="JPS835" s="24"/>
      <c r="JPT835" s="24"/>
      <c r="JPU835" s="24"/>
      <c r="JPV835" s="24"/>
      <c r="JPW835" s="24"/>
      <c r="JPX835" s="24"/>
      <c r="JPY835" s="24"/>
      <c r="JPZ835" s="24"/>
      <c r="JQA835" s="24"/>
      <c r="JQB835" s="24"/>
      <c r="JQC835" s="24"/>
      <c r="JQD835" s="24"/>
      <c r="JQE835" s="24"/>
      <c r="JQF835" s="24"/>
      <c r="JQG835" s="24"/>
      <c r="JQH835" s="24"/>
      <c r="JQI835" s="24"/>
      <c r="JQJ835" s="24"/>
      <c r="JQK835" s="24"/>
      <c r="JQL835" s="24"/>
      <c r="JQM835" s="24"/>
      <c r="JQN835" s="24"/>
      <c r="JQO835" s="24"/>
      <c r="JQP835" s="24"/>
      <c r="JQQ835" s="24"/>
      <c r="JQR835" s="24"/>
      <c r="JQS835" s="24"/>
      <c r="JQT835" s="24"/>
      <c r="JQU835" s="24"/>
      <c r="JQV835" s="24"/>
      <c r="JQW835" s="24"/>
      <c r="JQX835" s="24"/>
      <c r="JQY835" s="24"/>
      <c r="JQZ835" s="24"/>
      <c r="JRA835" s="24"/>
      <c r="JRB835" s="24"/>
      <c r="JRC835" s="24"/>
      <c r="JRD835" s="24"/>
      <c r="JRE835" s="24"/>
      <c r="JRF835" s="24"/>
      <c r="JRG835" s="24"/>
      <c r="JRH835" s="24"/>
      <c r="JRI835" s="24"/>
      <c r="JRJ835" s="24"/>
      <c r="JRK835" s="24"/>
      <c r="JRL835" s="24"/>
      <c r="JRM835" s="24"/>
      <c r="JRN835" s="24"/>
      <c r="JRO835" s="24"/>
      <c r="JRP835" s="24"/>
      <c r="JRQ835" s="24"/>
      <c r="JRR835" s="24"/>
      <c r="JRS835" s="24"/>
      <c r="JRT835" s="24"/>
      <c r="JRU835" s="24"/>
      <c r="JRV835" s="24"/>
      <c r="JRW835" s="24"/>
      <c r="JRX835" s="24"/>
      <c r="JRY835" s="24"/>
      <c r="JRZ835" s="24"/>
      <c r="JSA835" s="24"/>
      <c r="JSB835" s="24"/>
      <c r="JSC835" s="24"/>
      <c r="JSD835" s="24"/>
      <c r="JSE835" s="24"/>
      <c r="JSF835" s="24"/>
      <c r="JSG835" s="24"/>
      <c r="JSH835" s="24"/>
      <c r="JSI835" s="24"/>
      <c r="JSJ835" s="24"/>
      <c r="JSK835" s="24"/>
      <c r="JSL835" s="24"/>
      <c r="JSM835" s="24"/>
      <c r="JSN835" s="24"/>
      <c r="JSO835" s="24"/>
      <c r="JSP835" s="24"/>
      <c r="JSQ835" s="24"/>
      <c r="JSR835" s="24"/>
      <c r="JSS835" s="24"/>
      <c r="JST835" s="24"/>
      <c r="JSU835" s="24"/>
      <c r="JSV835" s="24"/>
      <c r="JSW835" s="24"/>
      <c r="JSX835" s="24"/>
      <c r="JSY835" s="24"/>
      <c r="JSZ835" s="24"/>
      <c r="JTA835" s="24"/>
      <c r="JTB835" s="24"/>
      <c r="JTC835" s="24"/>
      <c r="JTD835" s="24"/>
      <c r="JTE835" s="24"/>
      <c r="JTF835" s="24"/>
      <c r="JTG835" s="24"/>
      <c r="JTH835" s="24"/>
      <c r="JTI835" s="24"/>
      <c r="JTJ835" s="24"/>
      <c r="JTK835" s="24"/>
      <c r="JTL835" s="24"/>
      <c r="JTM835" s="24"/>
      <c r="JTN835" s="24"/>
      <c r="JTO835" s="24"/>
      <c r="JTP835" s="24"/>
      <c r="JTQ835" s="24"/>
      <c r="JTR835" s="24"/>
      <c r="JTS835" s="24"/>
      <c r="JTT835" s="24"/>
      <c r="JTU835" s="24"/>
      <c r="JTV835" s="24"/>
      <c r="JTW835" s="24"/>
      <c r="JTX835" s="24"/>
      <c r="JTY835" s="24"/>
      <c r="JTZ835" s="24"/>
      <c r="JUA835" s="24"/>
      <c r="JUB835" s="24"/>
      <c r="JUC835" s="24"/>
      <c r="JUD835" s="24"/>
      <c r="JUE835" s="24"/>
      <c r="JUF835" s="24"/>
      <c r="JUG835" s="24"/>
      <c r="JUH835" s="24"/>
      <c r="JUI835" s="24"/>
      <c r="JUJ835" s="24"/>
      <c r="JUK835" s="24"/>
      <c r="JUL835" s="24"/>
      <c r="JUM835" s="24"/>
      <c r="JUN835" s="24"/>
      <c r="JUO835" s="24"/>
      <c r="JUP835" s="24"/>
      <c r="JUQ835" s="24"/>
      <c r="JUR835" s="24"/>
      <c r="JUS835" s="24"/>
      <c r="JUT835" s="24"/>
      <c r="JUU835" s="24"/>
      <c r="JUV835" s="24"/>
      <c r="JUW835" s="24"/>
      <c r="JUX835" s="24"/>
      <c r="JUY835" s="24"/>
      <c r="JUZ835" s="24"/>
      <c r="JVA835" s="24"/>
      <c r="JVB835" s="24"/>
      <c r="JVC835" s="24"/>
      <c r="JVD835" s="24"/>
      <c r="JVE835" s="24"/>
      <c r="JVF835" s="24"/>
      <c r="JVG835" s="24"/>
      <c r="JVH835" s="24"/>
      <c r="JVI835" s="24"/>
      <c r="JVJ835" s="24"/>
      <c r="JVK835" s="24"/>
      <c r="JVL835" s="24"/>
      <c r="JVM835" s="24"/>
      <c r="JVN835" s="24"/>
      <c r="JVO835" s="24"/>
      <c r="JVP835" s="24"/>
      <c r="JVQ835" s="24"/>
      <c r="JVR835" s="24"/>
      <c r="JVS835" s="24"/>
      <c r="JVT835" s="24"/>
      <c r="JVU835" s="24"/>
      <c r="JVV835" s="24"/>
      <c r="JVW835" s="24"/>
      <c r="JVX835" s="24"/>
      <c r="JVY835" s="24"/>
      <c r="JVZ835" s="24"/>
      <c r="JWA835" s="24"/>
      <c r="JWB835" s="24"/>
      <c r="JWC835" s="24"/>
      <c r="JWD835" s="24"/>
      <c r="JWE835" s="24"/>
      <c r="JWF835" s="24"/>
      <c r="JWG835" s="24"/>
      <c r="JWH835" s="24"/>
      <c r="JWI835" s="24"/>
      <c r="JWJ835" s="24"/>
      <c r="JWK835" s="24"/>
      <c r="JWL835" s="24"/>
      <c r="JWM835" s="24"/>
      <c r="JWN835" s="24"/>
      <c r="JWO835" s="24"/>
      <c r="JWP835" s="24"/>
      <c r="JWQ835" s="24"/>
      <c r="JWR835" s="24"/>
      <c r="JWS835" s="24"/>
      <c r="JWT835" s="24"/>
      <c r="JWU835" s="24"/>
      <c r="JWV835" s="24"/>
      <c r="JWW835" s="24"/>
      <c r="JWX835" s="24"/>
      <c r="JWY835" s="24"/>
      <c r="JWZ835" s="24"/>
      <c r="JXA835" s="24"/>
      <c r="JXB835" s="24"/>
      <c r="JXC835" s="24"/>
      <c r="JXD835" s="24"/>
      <c r="JXE835" s="24"/>
      <c r="JXF835" s="24"/>
      <c r="JXG835" s="24"/>
      <c r="JXH835" s="24"/>
      <c r="JXI835" s="24"/>
      <c r="JXJ835" s="24"/>
      <c r="JXK835" s="24"/>
      <c r="JXL835" s="24"/>
      <c r="JXM835" s="24"/>
      <c r="JXN835" s="24"/>
      <c r="JXO835" s="24"/>
      <c r="JXP835" s="24"/>
      <c r="JXQ835" s="24"/>
      <c r="JXR835" s="24"/>
      <c r="JXS835" s="24"/>
      <c r="JXT835" s="24"/>
      <c r="JXU835" s="24"/>
      <c r="JXV835" s="24"/>
      <c r="JXW835" s="24"/>
      <c r="JXX835" s="24"/>
      <c r="JXY835" s="24"/>
      <c r="JXZ835" s="24"/>
      <c r="JYA835" s="24"/>
      <c r="JYB835" s="24"/>
      <c r="JYC835" s="24"/>
      <c r="JYD835" s="24"/>
      <c r="JYE835" s="24"/>
      <c r="JYF835" s="24"/>
      <c r="JYG835" s="24"/>
      <c r="JYH835" s="24"/>
      <c r="JYI835" s="24"/>
      <c r="JYJ835" s="24"/>
      <c r="JYK835" s="24"/>
      <c r="JYL835" s="24"/>
      <c r="JYM835" s="24"/>
      <c r="JYN835" s="24"/>
      <c r="JYO835" s="24"/>
      <c r="JYP835" s="24"/>
      <c r="JYQ835" s="24"/>
      <c r="JYR835" s="24"/>
      <c r="JYS835" s="24"/>
      <c r="JYT835" s="24"/>
      <c r="JYU835" s="24"/>
      <c r="JYV835" s="24"/>
      <c r="JYW835" s="24"/>
      <c r="JYX835" s="24"/>
      <c r="JYY835" s="24"/>
      <c r="JYZ835" s="24"/>
      <c r="JZA835" s="24"/>
      <c r="JZB835" s="24"/>
      <c r="JZC835" s="24"/>
      <c r="JZD835" s="24"/>
      <c r="JZE835" s="24"/>
      <c r="JZF835" s="24"/>
      <c r="JZG835" s="24"/>
      <c r="JZH835" s="24"/>
      <c r="JZI835" s="24"/>
      <c r="JZJ835" s="24"/>
      <c r="JZK835" s="24"/>
      <c r="JZL835" s="24"/>
      <c r="JZM835" s="24"/>
      <c r="JZN835" s="24"/>
      <c r="JZO835" s="24"/>
      <c r="JZP835" s="24"/>
      <c r="JZQ835" s="24"/>
      <c r="JZR835" s="24"/>
      <c r="JZS835" s="24"/>
      <c r="JZT835" s="24"/>
      <c r="JZU835" s="24"/>
      <c r="JZV835" s="24"/>
      <c r="JZW835" s="24"/>
      <c r="JZX835" s="24"/>
      <c r="JZY835" s="24"/>
      <c r="JZZ835" s="24"/>
      <c r="KAA835" s="24"/>
      <c r="KAB835" s="24"/>
      <c r="KAC835" s="24"/>
      <c r="KAD835" s="24"/>
      <c r="KAE835" s="24"/>
      <c r="KAF835" s="24"/>
      <c r="KAG835" s="24"/>
      <c r="KAH835" s="24"/>
      <c r="KAI835" s="24"/>
      <c r="KAJ835" s="24"/>
      <c r="KAK835" s="24"/>
      <c r="KAL835" s="24"/>
      <c r="KAM835" s="24"/>
      <c r="KAN835" s="24"/>
      <c r="KAO835" s="24"/>
      <c r="KAP835" s="24"/>
      <c r="KAQ835" s="24"/>
      <c r="KAR835" s="24"/>
      <c r="KAS835" s="24"/>
      <c r="KAT835" s="24"/>
      <c r="KAU835" s="24"/>
      <c r="KAV835" s="24"/>
      <c r="KAW835" s="24"/>
      <c r="KAX835" s="24"/>
      <c r="KAY835" s="24"/>
      <c r="KAZ835" s="24"/>
      <c r="KBA835" s="24"/>
      <c r="KBB835" s="24"/>
      <c r="KBC835" s="24"/>
      <c r="KBD835" s="24"/>
      <c r="KBE835" s="24"/>
      <c r="KBF835" s="24"/>
      <c r="KBG835" s="24"/>
      <c r="KBH835" s="24"/>
      <c r="KBI835" s="24"/>
      <c r="KBJ835" s="24"/>
      <c r="KBK835" s="24"/>
      <c r="KBL835" s="24"/>
      <c r="KBM835" s="24"/>
      <c r="KBN835" s="24"/>
      <c r="KBO835" s="24"/>
      <c r="KBP835" s="24"/>
      <c r="KBQ835" s="24"/>
      <c r="KBR835" s="24"/>
      <c r="KBS835" s="24"/>
      <c r="KBT835" s="24"/>
      <c r="KBU835" s="24"/>
      <c r="KBV835" s="24"/>
      <c r="KBW835" s="24"/>
      <c r="KBX835" s="24"/>
      <c r="KBY835" s="24"/>
      <c r="KBZ835" s="24"/>
      <c r="KCA835" s="24"/>
      <c r="KCB835" s="24"/>
      <c r="KCC835" s="24"/>
      <c r="KCD835" s="24"/>
      <c r="KCE835" s="24"/>
      <c r="KCF835" s="24"/>
      <c r="KCG835" s="24"/>
      <c r="KCH835" s="24"/>
      <c r="KCI835" s="24"/>
      <c r="KCJ835" s="24"/>
      <c r="KCK835" s="24"/>
      <c r="KCL835" s="24"/>
      <c r="KCM835" s="24"/>
      <c r="KCN835" s="24"/>
      <c r="KCO835" s="24"/>
      <c r="KCP835" s="24"/>
      <c r="KCQ835" s="24"/>
      <c r="KCR835" s="24"/>
      <c r="KCS835" s="24"/>
      <c r="KCT835" s="24"/>
      <c r="KCU835" s="24"/>
      <c r="KCV835" s="24"/>
      <c r="KCW835" s="24"/>
      <c r="KCX835" s="24"/>
      <c r="KCY835" s="24"/>
      <c r="KCZ835" s="24"/>
      <c r="KDA835" s="24"/>
      <c r="KDB835" s="24"/>
      <c r="KDC835" s="24"/>
      <c r="KDD835" s="24"/>
      <c r="KDE835" s="24"/>
      <c r="KDF835" s="24"/>
      <c r="KDG835" s="24"/>
      <c r="KDH835" s="24"/>
      <c r="KDI835" s="24"/>
      <c r="KDJ835" s="24"/>
      <c r="KDK835" s="24"/>
      <c r="KDL835" s="24"/>
      <c r="KDM835" s="24"/>
      <c r="KDN835" s="24"/>
      <c r="KDO835" s="24"/>
      <c r="KDP835" s="24"/>
      <c r="KDQ835" s="24"/>
      <c r="KDR835" s="24"/>
      <c r="KDS835" s="24"/>
      <c r="KDT835" s="24"/>
      <c r="KDU835" s="24"/>
      <c r="KDV835" s="24"/>
      <c r="KDW835" s="24"/>
      <c r="KDX835" s="24"/>
      <c r="KDY835" s="24"/>
      <c r="KDZ835" s="24"/>
      <c r="KEA835" s="24"/>
      <c r="KEB835" s="24"/>
      <c r="KEC835" s="24"/>
      <c r="KED835" s="24"/>
      <c r="KEE835" s="24"/>
      <c r="KEF835" s="24"/>
      <c r="KEG835" s="24"/>
      <c r="KEH835" s="24"/>
      <c r="KEI835" s="24"/>
      <c r="KEJ835" s="24"/>
      <c r="KEK835" s="24"/>
      <c r="KEL835" s="24"/>
      <c r="KEM835" s="24"/>
      <c r="KEN835" s="24"/>
      <c r="KEO835" s="24"/>
      <c r="KEP835" s="24"/>
      <c r="KEQ835" s="24"/>
      <c r="KER835" s="24"/>
      <c r="KES835" s="24"/>
      <c r="KET835" s="24"/>
      <c r="KEU835" s="24"/>
      <c r="KEV835" s="24"/>
      <c r="KEW835" s="24"/>
      <c r="KEX835" s="24"/>
      <c r="KEY835" s="24"/>
      <c r="KEZ835" s="24"/>
      <c r="KFA835" s="24"/>
      <c r="KFB835" s="24"/>
      <c r="KFC835" s="24"/>
      <c r="KFD835" s="24"/>
      <c r="KFE835" s="24"/>
      <c r="KFF835" s="24"/>
      <c r="KFG835" s="24"/>
      <c r="KFH835" s="24"/>
      <c r="KFI835" s="24"/>
      <c r="KFJ835" s="24"/>
      <c r="KFK835" s="24"/>
      <c r="KFL835" s="24"/>
      <c r="KFM835" s="24"/>
      <c r="KFN835" s="24"/>
      <c r="KFO835" s="24"/>
      <c r="KFP835" s="24"/>
      <c r="KFQ835" s="24"/>
      <c r="KFR835" s="24"/>
      <c r="KFS835" s="24"/>
      <c r="KFT835" s="24"/>
      <c r="KFU835" s="24"/>
      <c r="KFV835" s="24"/>
      <c r="KFW835" s="24"/>
      <c r="KFX835" s="24"/>
      <c r="KFY835" s="24"/>
      <c r="KFZ835" s="24"/>
      <c r="KGA835" s="24"/>
      <c r="KGB835" s="24"/>
      <c r="KGC835" s="24"/>
      <c r="KGD835" s="24"/>
      <c r="KGE835" s="24"/>
      <c r="KGF835" s="24"/>
      <c r="KGG835" s="24"/>
      <c r="KGH835" s="24"/>
      <c r="KGI835" s="24"/>
      <c r="KGJ835" s="24"/>
      <c r="KGK835" s="24"/>
      <c r="KGL835" s="24"/>
      <c r="KGM835" s="24"/>
      <c r="KGN835" s="24"/>
      <c r="KGO835" s="24"/>
      <c r="KGP835" s="24"/>
      <c r="KGQ835" s="24"/>
      <c r="KGR835" s="24"/>
      <c r="KGS835" s="24"/>
      <c r="KGT835" s="24"/>
      <c r="KGU835" s="24"/>
      <c r="KGV835" s="24"/>
      <c r="KGW835" s="24"/>
      <c r="KGX835" s="24"/>
      <c r="KGY835" s="24"/>
      <c r="KGZ835" s="24"/>
      <c r="KHA835" s="24"/>
      <c r="KHB835" s="24"/>
      <c r="KHC835" s="24"/>
      <c r="KHD835" s="24"/>
      <c r="KHE835" s="24"/>
      <c r="KHF835" s="24"/>
      <c r="KHG835" s="24"/>
      <c r="KHH835" s="24"/>
      <c r="KHI835" s="24"/>
      <c r="KHJ835" s="24"/>
      <c r="KHK835" s="24"/>
      <c r="KHL835" s="24"/>
      <c r="KHM835" s="24"/>
      <c r="KHN835" s="24"/>
      <c r="KHO835" s="24"/>
      <c r="KHP835" s="24"/>
      <c r="KHQ835" s="24"/>
      <c r="KHR835" s="24"/>
      <c r="KHS835" s="24"/>
      <c r="KHT835" s="24"/>
      <c r="KHU835" s="24"/>
      <c r="KHV835" s="24"/>
      <c r="KHW835" s="24"/>
      <c r="KHX835" s="24"/>
      <c r="KHY835" s="24"/>
      <c r="KHZ835" s="24"/>
      <c r="KIA835" s="24"/>
      <c r="KIB835" s="24"/>
      <c r="KIC835" s="24"/>
      <c r="KID835" s="24"/>
      <c r="KIE835" s="24"/>
      <c r="KIF835" s="24"/>
      <c r="KIG835" s="24"/>
      <c r="KIH835" s="24"/>
      <c r="KII835" s="24"/>
      <c r="KIJ835" s="24"/>
      <c r="KIK835" s="24"/>
      <c r="KIL835" s="24"/>
      <c r="KIM835" s="24"/>
      <c r="KIN835" s="24"/>
      <c r="KIO835" s="24"/>
      <c r="KIP835" s="24"/>
      <c r="KIQ835" s="24"/>
      <c r="KIR835" s="24"/>
      <c r="KIS835" s="24"/>
      <c r="KIT835" s="24"/>
      <c r="KIU835" s="24"/>
      <c r="KIV835" s="24"/>
      <c r="KIW835" s="24"/>
      <c r="KIX835" s="24"/>
      <c r="KIY835" s="24"/>
      <c r="KIZ835" s="24"/>
      <c r="KJA835" s="24"/>
      <c r="KJB835" s="24"/>
      <c r="KJC835" s="24"/>
      <c r="KJD835" s="24"/>
      <c r="KJE835" s="24"/>
      <c r="KJF835" s="24"/>
      <c r="KJG835" s="24"/>
      <c r="KJH835" s="24"/>
      <c r="KJI835" s="24"/>
      <c r="KJJ835" s="24"/>
      <c r="KJK835" s="24"/>
      <c r="KJL835" s="24"/>
      <c r="KJM835" s="24"/>
      <c r="KJN835" s="24"/>
      <c r="KJO835" s="24"/>
      <c r="KJP835" s="24"/>
      <c r="KJQ835" s="24"/>
      <c r="KJR835" s="24"/>
      <c r="KJS835" s="24"/>
      <c r="KJT835" s="24"/>
      <c r="KJU835" s="24"/>
      <c r="KJV835" s="24"/>
      <c r="KJW835" s="24"/>
      <c r="KJX835" s="24"/>
      <c r="KJY835" s="24"/>
      <c r="KJZ835" s="24"/>
      <c r="KKA835" s="24"/>
      <c r="KKB835" s="24"/>
      <c r="KKC835" s="24"/>
      <c r="KKD835" s="24"/>
      <c r="KKE835" s="24"/>
      <c r="KKF835" s="24"/>
      <c r="KKG835" s="24"/>
      <c r="KKH835" s="24"/>
      <c r="KKI835" s="24"/>
      <c r="KKJ835" s="24"/>
      <c r="KKK835" s="24"/>
      <c r="KKL835" s="24"/>
      <c r="KKM835" s="24"/>
      <c r="KKN835" s="24"/>
      <c r="KKO835" s="24"/>
      <c r="KKP835" s="24"/>
      <c r="KKQ835" s="24"/>
      <c r="KKR835" s="24"/>
      <c r="KKS835" s="24"/>
      <c r="KKT835" s="24"/>
      <c r="KKU835" s="24"/>
      <c r="KKV835" s="24"/>
      <c r="KKW835" s="24"/>
      <c r="KKX835" s="24"/>
      <c r="KKY835" s="24"/>
      <c r="KKZ835" s="24"/>
      <c r="KLA835" s="24"/>
      <c r="KLB835" s="24"/>
      <c r="KLC835" s="24"/>
      <c r="KLD835" s="24"/>
      <c r="KLE835" s="24"/>
      <c r="KLF835" s="24"/>
      <c r="KLG835" s="24"/>
      <c r="KLH835" s="24"/>
      <c r="KLI835" s="24"/>
      <c r="KLJ835" s="24"/>
      <c r="KLK835" s="24"/>
      <c r="KLL835" s="24"/>
      <c r="KLM835" s="24"/>
      <c r="KLN835" s="24"/>
      <c r="KLO835" s="24"/>
      <c r="KLP835" s="24"/>
      <c r="KLQ835" s="24"/>
      <c r="KLR835" s="24"/>
      <c r="KLS835" s="24"/>
      <c r="KLT835" s="24"/>
      <c r="KLU835" s="24"/>
      <c r="KLV835" s="24"/>
      <c r="KLW835" s="24"/>
      <c r="KLX835" s="24"/>
      <c r="KLY835" s="24"/>
      <c r="KLZ835" s="24"/>
      <c r="KMA835" s="24"/>
      <c r="KMB835" s="24"/>
      <c r="KMC835" s="24"/>
      <c r="KMD835" s="24"/>
      <c r="KME835" s="24"/>
      <c r="KMF835" s="24"/>
      <c r="KMG835" s="24"/>
      <c r="KMH835" s="24"/>
      <c r="KMI835" s="24"/>
      <c r="KMJ835" s="24"/>
      <c r="KMK835" s="24"/>
      <c r="KML835" s="24"/>
      <c r="KMM835" s="24"/>
      <c r="KMN835" s="24"/>
      <c r="KMO835" s="24"/>
      <c r="KMP835" s="24"/>
      <c r="KMQ835" s="24"/>
      <c r="KMR835" s="24"/>
      <c r="KMS835" s="24"/>
      <c r="KMT835" s="24"/>
      <c r="KMU835" s="24"/>
      <c r="KMV835" s="24"/>
      <c r="KMW835" s="24"/>
      <c r="KMX835" s="24"/>
      <c r="KMY835" s="24"/>
      <c r="KMZ835" s="24"/>
      <c r="KNA835" s="24"/>
      <c r="KNB835" s="24"/>
      <c r="KNC835" s="24"/>
      <c r="KND835" s="24"/>
      <c r="KNE835" s="24"/>
      <c r="KNF835" s="24"/>
      <c r="KNG835" s="24"/>
      <c r="KNH835" s="24"/>
      <c r="KNI835" s="24"/>
      <c r="KNJ835" s="24"/>
      <c r="KNK835" s="24"/>
      <c r="KNL835" s="24"/>
      <c r="KNM835" s="24"/>
      <c r="KNN835" s="24"/>
      <c r="KNO835" s="24"/>
      <c r="KNP835" s="24"/>
      <c r="KNQ835" s="24"/>
      <c r="KNR835" s="24"/>
      <c r="KNS835" s="24"/>
      <c r="KNT835" s="24"/>
      <c r="KNU835" s="24"/>
      <c r="KNV835" s="24"/>
      <c r="KNW835" s="24"/>
      <c r="KNX835" s="24"/>
      <c r="KNY835" s="24"/>
      <c r="KNZ835" s="24"/>
      <c r="KOA835" s="24"/>
      <c r="KOB835" s="24"/>
      <c r="KOC835" s="24"/>
      <c r="KOD835" s="24"/>
      <c r="KOE835" s="24"/>
      <c r="KOF835" s="24"/>
      <c r="KOG835" s="24"/>
      <c r="KOH835" s="24"/>
      <c r="KOI835" s="24"/>
      <c r="KOJ835" s="24"/>
      <c r="KOK835" s="24"/>
      <c r="KOL835" s="24"/>
      <c r="KOM835" s="24"/>
      <c r="KON835" s="24"/>
      <c r="KOO835" s="24"/>
      <c r="KOP835" s="24"/>
      <c r="KOQ835" s="24"/>
      <c r="KOR835" s="24"/>
      <c r="KOS835" s="24"/>
      <c r="KOT835" s="24"/>
      <c r="KOU835" s="24"/>
      <c r="KOV835" s="24"/>
      <c r="KOW835" s="24"/>
      <c r="KOX835" s="24"/>
      <c r="KOY835" s="24"/>
      <c r="KOZ835" s="24"/>
      <c r="KPA835" s="24"/>
      <c r="KPB835" s="24"/>
      <c r="KPC835" s="24"/>
      <c r="KPD835" s="24"/>
      <c r="KPE835" s="24"/>
      <c r="KPF835" s="24"/>
      <c r="KPG835" s="24"/>
      <c r="KPH835" s="24"/>
      <c r="KPI835" s="24"/>
      <c r="KPJ835" s="24"/>
      <c r="KPK835" s="24"/>
      <c r="KPL835" s="24"/>
      <c r="KPM835" s="24"/>
      <c r="KPN835" s="24"/>
      <c r="KPO835" s="24"/>
      <c r="KPP835" s="24"/>
      <c r="KPQ835" s="24"/>
      <c r="KPR835" s="24"/>
      <c r="KPS835" s="24"/>
      <c r="KPT835" s="24"/>
      <c r="KPU835" s="24"/>
      <c r="KPV835" s="24"/>
      <c r="KPW835" s="24"/>
      <c r="KPX835" s="24"/>
      <c r="KPY835" s="24"/>
      <c r="KPZ835" s="24"/>
      <c r="KQA835" s="24"/>
      <c r="KQB835" s="24"/>
      <c r="KQC835" s="24"/>
      <c r="KQD835" s="24"/>
      <c r="KQE835" s="24"/>
      <c r="KQF835" s="24"/>
      <c r="KQG835" s="24"/>
      <c r="KQH835" s="24"/>
      <c r="KQI835" s="24"/>
      <c r="KQJ835" s="24"/>
      <c r="KQK835" s="24"/>
      <c r="KQL835" s="24"/>
      <c r="KQM835" s="24"/>
      <c r="KQN835" s="24"/>
      <c r="KQO835" s="24"/>
      <c r="KQP835" s="24"/>
      <c r="KQQ835" s="24"/>
      <c r="KQR835" s="24"/>
      <c r="KQS835" s="24"/>
      <c r="KQT835" s="24"/>
      <c r="KQU835" s="24"/>
      <c r="KQV835" s="24"/>
      <c r="KQW835" s="24"/>
      <c r="KQX835" s="24"/>
      <c r="KQY835" s="24"/>
      <c r="KQZ835" s="24"/>
      <c r="KRA835" s="24"/>
      <c r="KRB835" s="24"/>
      <c r="KRC835" s="24"/>
      <c r="KRD835" s="24"/>
      <c r="KRE835" s="24"/>
      <c r="KRF835" s="24"/>
      <c r="KRG835" s="24"/>
      <c r="KRH835" s="24"/>
      <c r="KRI835" s="24"/>
      <c r="KRJ835" s="24"/>
      <c r="KRK835" s="24"/>
      <c r="KRL835" s="24"/>
      <c r="KRM835" s="24"/>
      <c r="KRN835" s="24"/>
      <c r="KRO835" s="24"/>
      <c r="KRP835" s="24"/>
      <c r="KRQ835" s="24"/>
      <c r="KRR835" s="24"/>
      <c r="KRS835" s="24"/>
      <c r="KRT835" s="24"/>
      <c r="KRU835" s="24"/>
      <c r="KRV835" s="24"/>
      <c r="KRW835" s="24"/>
      <c r="KRX835" s="24"/>
      <c r="KRY835" s="24"/>
      <c r="KRZ835" s="24"/>
      <c r="KSA835" s="24"/>
      <c r="KSB835" s="24"/>
      <c r="KSC835" s="24"/>
      <c r="KSD835" s="24"/>
      <c r="KSE835" s="24"/>
      <c r="KSF835" s="24"/>
      <c r="KSG835" s="24"/>
      <c r="KSH835" s="24"/>
      <c r="KSI835" s="24"/>
      <c r="KSJ835" s="24"/>
      <c r="KSK835" s="24"/>
      <c r="KSL835" s="24"/>
      <c r="KSM835" s="24"/>
      <c r="KSN835" s="24"/>
      <c r="KSO835" s="24"/>
      <c r="KSP835" s="24"/>
      <c r="KSQ835" s="24"/>
      <c r="KSR835" s="24"/>
      <c r="KSS835" s="24"/>
      <c r="KST835" s="24"/>
      <c r="KSU835" s="24"/>
      <c r="KSV835" s="24"/>
      <c r="KSW835" s="24"/>
      <c r="KSX835" s="24"/>
      <c r="KSY835" s="24"/>
      <c r="KSZ835" s="24"/>
      <c r="KTA835" s="24"/>
      <c r="KTB835" s="24"/>
      <c r="KTC835" s="24"/>
      <c r="KTD835" s="24"/>
      <c r="KTE835" s="24"/>
      <c r="KTF835" s="24"/>
      <c r="KTG835" s="24"/>
      <c r="KTH835" s="24"/>
      <c r="KTI835" s="24"/>
      <c r="KTJ835" s="24"/>
      <c r="KTK835" s="24"/>
      <c r="KTL835" s="24"/>
      <c r="KTM835" s="24"/>
      <c r="KTN835" s="24"/>
      <c r="KTO835" s="24"/>
      <c r="KTP835" s="24"/>
      <c r="KTQ835" s="24"/>
      <c r="KTR835" s="24"/>
      <c r="KTS835" s="24"/>
      <c r="KTT835" s="24"/>
      <c r="KTU835" s="24"/>
      <c r="KTV835" s="24"/>
      <c r="KTW835" s="24"/>
      <c r="KTX835" s="24"/>
      <c r="KTY835" s="24"/>
      <c r="KTZ835" s="24"/>
      <c r="KUA835" s="24"/>
      <c r="KUB835" s="24"/>
      <c r="KUC835" s="24"/>
      <c r="KUD835" s="24"/>
      <c r="KUE835" s="24"/>
      <c r="KUF835" s="24"/>
      <c r="KUG835" s="24"/>
      <c r="KUH835" s="24"/>
      <c r="KUI835" s="24"/>
      <c r="KUJ835" s="24"/>
      <c r="KUK835" s="24"/>
      <c r="KUL835" s="24"/>
      <c r="KUM835" s="24"/>
      <c r="KUN835" s="24"/>
      <c r="KUO835" s="24"/>
      <c r="KUP835" s="24"/>
      <c r="KUQ835" s="24"/>
      <c r="KUR835" s="24"/>
      <c r="KUS835" s="24"/>
      <c r="KUT835" s="24"/>
      <c r="KUU835" s="24"/>
      <c r="KUV835" s="24"/>
      <c r="KUW835" s="24"/>
      <c r="KUX835" s="24"/>
      <c r="KUY835" s="24"/>
      <c r="KUZ835" s="24"/>
      <c r="KVA835" s="24"/>
      <c r="KVB835" s="24"/>
      <c r="KVC835" s="24"/>
      <c r="KVD835" s="24"/>
      <c r="KVE835" s="24"/>
      <c r="KVF835" s="24"/>
      <c r="KVG835" s="24"/>
      <c r="KVH835" s="24"/>
      <c r="KVI835" s="24"/>
      <c r="KVJ835" s="24"/>
      <c r="KVK835" s="24"/>
      <c r="KVL835" s="24"/>
      <c r="KVM835" s="24"/>
      <c r="KVN835" s="24"/>
      <c r="KVO835" s="24"/>
      <c r="KVP835" s="24"/>
      <c r="KVQ835" s="24"/>
      <c r="KVR835" s="24"/>
      <c r="KVS835" s="24"/>
      <c r="KVT835" s="24"/>
      <c r="KVU835" s="24"/>
      <c r="KVV835" s="24"/>
      <c r="KVW835" s="24"/>
      <c r="KVX835" s="24"/>
      <c r="KVY835" s="24"/>
      <c r="KVZ835" s="24"/>
      <c r="KWA835" s="24"/>
      <c r="KWB835" s="24"/>
      <c r="KWC835" s="24"/>
      <c r="KWD835" s="24"/>
      <c r="KWE835" s="24"/>
      <c r="KWF835" s="24"/>
      <c r="KWG835" s="24"/>
      <c r="KWH835" s="24"/>
      <c r="KWI835" s="24"/>
      <c r="KWJ835" s="24"/>
      <c r="KWK835" s="24"/>
      <c r="KWL835" s="24"/>
      <c r="KWM835" s="24"/>
      <c r="KWN835" s="24"/>
      <c r="KWO835" s="24"/>
      <c r="KWP835" s="24"/>
      <c r="KWQ835" s="24"/>
      <c r="KWR835" s="24"/>
      <c r="KWS835" s="24"/>
      <c r="KWT835" s="24"/>
      <c r="KWU835" s="24"/>
      <c r="KWV835" s="24"/>
      <c r="KWW835" s="24"/>
      <c r="KWX835" s="24"/>
      <c r="KWY835" s="24"/>
      <c r="KWZ835" s="24"/>
      <c r="KXA835" s="24"/>
      <c r="KXB835" s="24"/>
      <c r="KXC835" s="24"/>
      <c r="KXD835" s="24"/>
      <c r="KXE835" s="24"/>
      <c r="KXF835" s="24"/>
      <c r="KXG835" s="24"/>
      <c r="KXH835" s="24"/>
      <c r="KXI835" s="24"/>
      <c r="KXJ835" s="24"/>
      <c r="KXK835" s="24"/>
      <c r="KXL835" s="24"/>
      <c r="KXM835" s="24"/>
      <c r="KXN835" s="24"/>
      <c r="KXO835" s="24"/>
      <c r="KXP835" s="24"/>
      <c r="KXQ835" s="24"/>
      <c r="KXR835" s="24"/>
      <c r="KXS835" s="24"/>
      <c r="KXT835" s="24"/>
      <c r="KXU835" s="24"/>
      <c r="KXV835" s="24"/>
      <c r="KXW835" s="24"/>
      <c r="KXX835" s="24"/>
      <c r="KXY835" s="24"/>
      <c r="KXZ835" s="24"/>
      <c r="KYA835" s="24"/>
      <c r="KYB835" s="24"/>
      <c r="KYC835" s="24"/>
      <c r="KYD835" s="24"/>
      <c r="KYE835" s="24"/>
      <c r="KYF835" s="24"/>
      <c r="KYG835" s="24"/>
      <c r="KYH835" s="24"/>
      <c r="KYI835" s="24"/>
      <c r="KYJ835" s="24"/>
      <c r="KYK835" s="24"/>
      <c r="KYL835" s="24"/>
      <c r="KYM835" s="24"/>
      <c r="KYN835" s="24"/>
      <c r="KYO835" s="24"/>
      <c r="KYP835" s="24"/>
      <c r="KYQ835" s="24"/>
      <c r="KYR835" s="24"/>
      <c r="KYS835" s="24"/>
      <c r="KYT835" s="24"/>
      <c r="KYU835" s="24"/>
      <c r="KYV835" s="24"/>
      <c r="KYW835" s="24"/>
      <c r="KYX835" s="24"/>
      <c r="KYY835" s="24"/>
      <c r="KYZ835" s="24"/>
      <c r="KZA835" s="24"/>
      <c r="KZB835" s="24"/>
      <c r="KZC835" s="24"/>
      <c r="KZD835" s="24"/>
      <c r="KZE835" s="24"/>
      <c r="KZF835" s="24"/>
      <c r="KZG835" s="24"/>
      <c r="KZH835" s="24"/>
      <c r="KZI835" s="24"/>
      <c r="KZJ835" s="24"/>
      <c r="KZK835" s="24"/>
      <c r="KZL835" s="24"/>
      <c r="KZM835" s="24"/>
      <c r="KZN835" s="24"/>
      <c r="KZO835" s="24"/>
      <c r="KZP835" s="24"/>
      <c r="KZQ835" s="24"/>
      <c r="KZR835" s="24"/>
      <c r="KZS835" s="24"/>
      <c r="KZT835" s="24"/>
      <c r="KZU835" s="24"/>
      <c r="KZV835" s="24"/>
      <c r="KZW835" s="24"/>
      <c r="KZX835" s="24"/>
      <c r="KZY835" s="24"/>
      <c r="KZZ835" s="24"/>
      <c r="LAA835" s="24"/>
      <c r="LAB835" s="24"/>
      <c r="LAC835" s="24"/>
      <c r="LAD835" s="24"/>
      <c r="LAE835" s="24"/>
      <c r="LAF835" s="24"/>
      <c r="LAG835" s="24"/>
      <c r="LAH835" s="24"/>
      <c r="LAI835" s="24"/>
      <c r="LAJ835" s="24"/>
      <c r="LAK835" s="24"/>
      <c r="LAL835" s="24"/>
      <c r="LAM835" s="24"/>
      <c r="LAN835" s="24"/>
      <c r="LAO835" s="24"/>
      <c r="LAP835" s="24"/>
      <c r="LAQ835" s="24"/>
      <c r="LAR835" s="24"/>
      <c r="LAS835" s="24"/>
      <c r="LAT835" s="24"/>
      <c r="LAU835" s="24"/>
      <c r="LAV835" s="24"/>
      <c r="LAW835" s="24"/>
      <c r="LAX835" s="24"/>
      <c r="LAY835" s="24"/>
      <c r="LAZ835" s="24"/>
      <c r="LBA835" s="24"/>
      <c r="LBB835" s="24"/>
      <c r="LBC835" s="24"/>
      <c r="LBD835" s="24"/>
      <c r="LBE835" s="24"/>
      <c r="LBF835" s="24"/>
      <c r="LBG835" s="24"/>
      <c r="LBH835" s="24"/>
      <c r="LBI835" s="24"/>
      <c r="LBJ835" s="24"/>
      <c r="LBK835" s="24"/>
      <c r="LBL835" s="24"/>
      <c r="LBM835" s="24"/>
      <c r="LBN835" s="24"/>
      <c r="LBO835" s="24"/>
      <c r="LBP835" s="24"/>
      <c r="LBQ835" s="24"/>
      <c r="LBR835" s="24"/>
      <c r="LBS835" s="24"/>
      <c r="LBT835" s="24"/>
      <c r="LBU835" s="24"/>
      <c r="LBV835" s="24"/>
      <c r="LBW835" s="24"/>
      <c r="LBX835" s="24"/>
      <c r="LBY835" s="24"/>
      <c r="LBZ835" s="24"/>
      <c r="LCA835" s="24"/>
      <c r="LCB835" s="24"/>
      <c r="LCC835" s="24"/>
      <c r="LCD835" s="24"/>
      <c r="LCE835" s="24"/>
      <c r="LCF835" s="24"/>
      <c r="LCG835" s="24"/>
      <c r="LCH835" s="24"/>
      <c r="LCI835" s="24"/>
      <c r="LCJ835" s="24"/>
      <c r="LCK835" s="24"/>
      <c r="LCL835" s="24"/>
      <c r="LCM835" s="24"/>
      <c r="LCN835" s="24"/>
      <c r="LCO835" s="24"/>
      <c r="LCP835" s="24"/>
      <c r="LCQ835" s="24"/>
      <c r="LCR835" s="24"/>
      <c r="LCS835" s="24"/>
      <c r="LCT835" s="24"/>
      <c r="LCU835" s="24"/>
      <c r="LCV835" s="24"/>
      <c r="LCW835" s="24"/>
      <c r="LCX835" s="24"/>
      <c r="LCY835" s="24"/>
      <c r="LCZ835" s="24"/>
      <c r="LDA835" s="24"/>
      <c r="LDB835" s="24"/>
      <c r="LDC835" s="24"/>
      <c r="LDD835" s="24"/>
      <c r="LDE835" s="24"/>
      <c r="LDF835" s="24"/>
      <c r="LDG835" s="24"/>
      <c r="LDH835" s="24"/>
      <c r="LDI835" s="24"/>
      <c r="LDJ835" s="24"/>
      <c r="LDK835" s="24"/>
      <c r="LDL835" s="24"/>
      <c r="LDM835" s="24"/>
      <c r="LDN835" s="24"/>
      <c r="LDO835" s="24"/>
      <c r="LDP835" s="24"/>
      <c r="LDQ835" s="24"/>
      <c r="LDR835" s="24"/>
      <c r="LDS835" s="24"/>
      <c r="LDT835" s="24"/>
      <c r="LDU835" s="24"/>
      <c r="LDV835" s="24"/>
      <c r="LDW835" s="24"/>
      <c r="LDX835" s="24"/>
      <c r="LDY835" s="24"/>
      <c r="LDZ835" s="24"/>
      <c r="LEA835" s="24"/>
      <c r="LEB835" s="24"/>
      <c r="LEC835" s="24"/>
      <c r="LED835" s="24"/>
      <c r="LEE835" s="24"/>
      <c r="LEF835" s="24"/>
      <c r="LEG835" s="24"/>
      <c r="LEH835" s="24"/>
      <c r="LEI835" s="24"/>
      <c r="LEJ835" s="24"/>
      <c r="LEK835" s="24"/>
      <c r="LEL835" s="24"/>
      <c r="LEM835" s="24"/>
      <c r="LEN835" s="24"/>
      <c r="LEO835" s="24"/>
      <c r="LEP835" s="24"/>
      <c r="LEQ835" s="24"/>
      <c r="LER835" s="24"/>
      <c r="LES835" s="24"/>
      <c r="LET835" s="24"/>
      <c r="LEU835" s="24"/>
      <c r="LEV835" s="24"/>
      <c r="LEW835" s="24"/>
      <c r="LEX835" s="24"/>
      <c r="LEY835" s="24"/>
      <c r="LEZ835" s="24"/>
      <c r="LFA835" s="24"/>
      <c r="LFB835" s="24"/>
      <c r="LFC835" s="24"/>
      <c r="LFD835" s="24"/>
      <c r="LFE835" s="24"/>
      <c r="LFF835" s="24"/>
      <c r="LFG835" s="24"/>
      <c r="LFH835" s="24"/>
      <c r="LFI835" s="24"/>
      <c r="LFJ835" s="24"/>
      <c r="LFK835" s="24"/>
      <c r="LFL835" s="24"/>
      <c r="LFM835" s="24"/>
      <c r="LFN835" s="24"/>
      <c r="LFO835" s="24"/>
      <c r="LFP835" s="24"/>
      <c r="LFQ835" s="24"/>
      <c r="LFR835" s="24"/>
      <c r="LFS835" s="24"/>
      <c r="LFT835" s="24"/>
      <c r="LFU835" s="24"/>
      <c r="LFV835" s="24"/>
      <c r="LFW835" s="24"/>
      <c r="LFX835" s="24"/>
      <c r="LFY835" s="24"/>
      <c r="LFZ835" s="24"/>
      <c r="LGA835" s="24"/>
      <c r="LGB835" s="24"/>
      <c r="LGC835" s="24"/>
      <c r="LGD835" s="24"/>
      <c r="LGE835" s="24"/>
      <c r="LGF835" s="24"/>
      <c r="LGG835" s="24"/>
      <c r="LGH835" s="24"/>
      <c r="LGI835" s="24"/>
      <c r="LGJ835" s="24"/>
      <c r="LGK835" s="24"/>
      <c r="LGL835" s="24"/>
      <c r="LGM835" s="24"/>
      <c r="LGN835" s="24"/>
      <c r="LGO835" s="24"/>
      <c r="LGP835" s="24"/>
      <c r="LGQ835" s="24"/>
      <c r="LGR835" s="24"/>
      <c r="LGS835" s="24"/>
      <c r="LGT835" s="24"/>
      <c r="LGU835" s="24"/>
      <c r="LGV835" s="24"/>
      <c r="LGW835" s="24"/>
      <c r="LGX835" s="24"/>
      <c r="LGY835" s="24"/>
      <c r="LGZ835" s="24"/>
      <c r="LHA835" s="24"/>
      <c r="LHB835" s="24"/>
      <c r="LHC835" s="24"/>
      <c r="LHD835" s="24"/>
      <c r="LHE835" s="24"/>
      <c r="LHF835" s="24"/>
      <c r="LHG835" s="24"/>
      <c r="LHH835" s="24"/>
      <c r="LHI835" s="24"/>
      <c r="LHJ835" s="24"/>
      <c r="LHK835" s="24"/>
      <c r="LHL835" s="24"/>
      <c r="LHM835" s="24"/>
      <c r="LHN835" s="24"/>
      <c r="LHO835" s="24"/>
      <c r="LHP835" s="24"/>
      <c r="LHQ835" s="24"/>
      <c r="LHR835" s="24"/>
      <c r="LHS835" s="24"/>
      <c r="LHT835" s="24"/>
      <c r="LHU835" s="24"/>
      <c r="LHV835" s="24"/>
      <c r="LHW835" s="24"/>
      <c r="LHX835" s="24"/>
      <c r="LHY835" s="24"/>
      <c r="LHZ835" s="24"/>
      <c r="LIA835" s="24"/>
      <c r="LIB835" s="24"/>
      <c r="LIC835" s="24"/>
      <c r="LID835" s="24"/>
      <c r="LIE835" s="24"/>
      <c r="LIF835" s="24"/>
      <c r="LIG835" s="24"/>
      <c r="LIH835" s="24"/>
      <c r="LII835" s="24"/>
      <c r="LIJ835" s="24"/>
      <c r="LIK835" s="24"/>
      <c r="LIL835" s="24"/>
      <c r="LIM835" s="24"/>
      <c r="LIN835" s="24"/>
      <c r="LIO835" s="24"/>
      <c r="LIP835" s="24"/>
      <c r="LIQ835" s="24"/>
      <c r="LIR835" s="24"/>
      <c r="LIS835" s="24"/>
      <c r="LIT835" s="24"/>
      <c r="LIU835" s="24"/>
      <c r="LIV835" s="24"/>
      <c r="LIW835" s="24"/>
      <c r="LIX835" s="24"/>
      <c r="LIY835" s="24"/>
      <c r="LIZ835" s="24"/>
      <c r="LJA835" s="24"/>
      <c r="LJB835" s="24"/>
      <c r="LJC835" s="24"/>
      <c r="LJD835" s="24"/>
      <c r="LJE835" s="24"/>
      <c r="LJF835" s="24"/>
      <c r="LJG835" s="24"/>
      <c r="LJH835" s="24"/>
      <c r="LJI835" s="24"/>
      <c r="LJJ835" s="24"/>
      <c r="LJK835" s="24"/>
      <c r="LJL835" s="24"/>
      <c r="LJM835" s="24"/>
      <c r="LJN835" s="24"/>
      <c r="LJO835" s="24"/>
      <c r="LJP835" s="24"/>
      <c r="LJQ835" s="24"/>
      <c r="LJR835" s="24"/>
      <c r="LJS835" s="24"/>
      <c r="LJT835" s="24"/>
      <c r="LJU835" s="24"/>
      <c r="LJV835" s="24"/>
      <c r="LJW835" s="24"/>
      <c r="LJX835" s="24"/>
      <c r="LJY835" s="24"/>
      <c r="LJZ835" s="24"/>
      <c r="LKA835" s="24"/>
      <c r="LKB835" s="24"/>
      <c r="LKC835" s="24"/>
      <c r="LKD835" s="24"/>
      <c r="LKE835" s="24"/>
      <c r="LKF835" s="24"/>
      <c r="LKG835" s="24"/>
      <c r="LKH835" s="24"/>
      <c r="LKI835" s="24"/>
      <c r="LKJ835" s="24"/>
      <c r="LKK835" s="24"/>
      <c r="LKL835" s="24"/>
      <c r="LKM835" s="24"/>
      <c r="LKN835" s="24"/>
      <c r="LKO835" s="24"/>
      <c r="LKP835" s="24"/>
      <c r="LKQ835" s="24"/>
      <c r="LKR835" s="24"/>
      <c r="LKS835" s="24"/>
      <c r="LKT835" s="24"/>
      <c r="LKU835" s="24"/>
      <c r="LKV835" s="24"/>
      <c r="LKW835" s="24"/>
      <c r="LKX835" s="24"/>
      <c r="LKY835" s="24"/>
      <c r="LKZ835" s="24"/>
      <c r="LLA835" s="24"/>
      <c r="LLB835" s="24"/>
      <c r="LLC835" s="24"/>
      <c r="LLD835" s="24"/>
      <c r="LLE835" s="24"/>
      <c r="LLF835" s="24"/>
      <c r="LLG835" s="24"/>
      <c r="LLH835" s="24"/>
      <c r="LLI835" s="24"/>
      <c r="LLJ835" s="24"/>
      <c r="LLK835" s="24"/>
      <c r="LLL835" s="24"/>
      <c r="LLM835" s="24"/>
      <c r="LLN835" s="24"/>
      <c r="LLO835" s="24"/>
      <c r="LLP835" s="24"/>
      <c r="LLQ835" s="24"/>
      <c r="LLR835" s="24"/>
      <c r="LLS835" s="24"/>
      <c r="LLT835" s="24"/>
      <c r="LLU835" s="24"/>
      <c r="LLV835" s="24"/>
      <c r="LLW835" s="24"/>
      <c r="LLX835" s="24"/>
      <c r="LLY835" s="24"/>
      <c r="LLZ835" s="24"/>
      <c r="LMA835" s="24"/>
      <c r="LMB835" s="24"/>
      <c r="LMC835" s="24"/>
      <c r="LMD835" s="24"/>
      <c r="LME835" s="24"/>
      <c r="LMF835" s="24"/>
      <c r="LMG835" s="24"/>
      <c r="LMH835" s="24"/>
      <c r="LMI835" s="24"/>
      <c r="LMJ835" s="24"/>
      <c r="LMK835" s="24"/>
      <c r="LML835" s="24"/>
      <c r="LMM835" s="24"/>
      <c r="LMN835" s="24"/>
      <c r="LMO835" s="24"/>
      <c r="LMP835" s="24"/>
      <c r="LMQ835" s="24"/>
      <c r="LMR835" s="24"/>
      <c r="LMS835" s="24"/>
      <c r="LMT835" s="24"/>
      <c r="LMU835" s="24"/>
      <c r="LMV835" s="24"/>
      <c r="LMW835" s="24"/>
      <c r="LMX835" s="24"/>
      <c r="LMY835" s="24"/>
      <c r="LMZ835" s="24"/>
      <c r="LNA835" s="24"/>
      <c r="LNB835" s="24"/>
      <c r="LNC835" s="24"/>
      <c r="LND835" s="24"/>
      <c r="LNE835" s="24"/>
      <c r="LNF835" s="24"/>
      <c r="LNG835" s="24"/>
      <c r="LNH835" s="24"/>
      <c r="LNI835" s="24"/>
      <c r="LNJ835" s="24"/>
      <c r="LNK835" s="24"/>
      <c r="LNL835" s="24"/>
      <c r="LNM835" s="24"/>
      <c r="LNN835" s="24"/>
      <c r="LNO835" s="24"/>
      <c r="LNP835" s="24"/>
      <c r="LNQ835" s="24"/>
      <c r="LNR835" s="24"/>
      <c r="LNS835" s="24"/>
      <c r="LNT835" s="24"/>
      <c r="LNU835" s="24"/>
      <c r="LNV835" s="24"/>
      <c r="LNW835" s="24"/>
      <c r="LNX835" s="24"/>
      <c r="LNY835" s="24"/>
      <c r="LNZ835" s="24"/>
      <c r="LOA835" s="24"/>
      <c r="LOB835" s="24"/>
      <c r="LOC835" s="24"/>
      <c r="LOD835" s="24"/>
      <c r="LOE835" s="24"/>
      <c r="LOF835" s="24"/>
      <c r="LOG835" s="24"/>
      <c r="LOH835" s="24"/>
      <c r="LOI835" s="24"/>
      <c r="LOJ835" s="24"/>
      <c r="LOK835" s="24"/>
      <c r="LOL835" s="24"/>
      <c r="LOM835" s="24"/>
      <c r="LON835" s="24"/>
      <c r="LOO835" s="24"/>
      <c r="LOP835" s="24"/>
      <c r="LOQ835" s="24"/>
      <c r="LOR835" s="24"/>
      <c r="LOS835" s="24"/>
      <c r="LOT835" s="24"/>
      <c r="LOU835" s="24"/>
      <c r="LOV835" s="24"/>
      <c r="LOW835" s="24"/>
      <c r="LOX835" s="24"/>
      <c r="LOY835" s="24"/>
      <c r="LOZ835" s="24"/>
      <c r="LPA835" s="24"/>
      <c r="LPB835" s="24"/>
      <c r="LPC835" s="24"/>
      <c r="LPD835" s="24"/>
      <c r="LPE835" s="24"/>
      <c r="LPF835" s="24"/>
      <c r="LPG835" s="24"/>
      <c r="LPH835" s="24"/>
      <c r="LPI835" s="24"/>
      <c r="LPJ835" s="24"/>
      <c r="LPK835" s="24"/>
      <c r="LPL835" s="24"/>
      <c r="LPM835" s="24"/>
      <c r="LPN835" s="24"/>
      <c r="LPO835" s="24"/>
      <c r="LPP835" s="24"/>
      <c r="LPQ835" s="24"/>
      <c r="LPR835" s="24"/>
      <c r="LPS835" s="24"/>
      <c r="LPT835" s="24"/>
      <c r="LPU835" s="24"/>
      <c r="LPV835" s="24"/>
      <c r="LPW835" s="24"/>
      <c r="LPX835" s="24"/>
      <c r="LPY835" s="24"/>
      <c r="LPZ835" s="24"/>
      <c r="LQA835" s="24"/>
      <c r="LQB835" s="24"/>
      <c r="LQC835" s="24"/>
      <c r="LQD835" s="24"/>
      <c r="LQE835" s="24"/>
      <c r="LQF835" s="24"/>
      <c r="LQG835" s="24"/>
      <c r="LQH835" s="24"/>
      <c r="LQI835" s="24"/>
      <c r="LQJ835" s="24"/>
      <c r="LQK835" s="24"/>
      <c r="LQL835" s="24"/>
      <c r="LQM835" s="24"/>
      <c r="LQN835" s="24"/>
      <c r="LQO835" s="24"/>
      <c r="LQP835" s="24"/>
      <c r="LQQ835" s="24"/>
      <c r="LQR835" s="24"/>
      <c r="LQS835" s="24"/>
      <c r="LQT835" s="24"/>
      <c r="LQU835" s="24"/>
      <c r="LQV835" s="24"/>
      <c r="LQW835" s="24"/>
      <c r="LQX835" s="24"/>
      <c r="LQY835" s="24"/>
      <c r="LQZ835" s="24"/>
      <c r="LRA835" s="24"/>
      <c r="LRB835" s="24"/>
      <c r="LRC835" s="24"/>
      <c r="LRD835" s="24"/>
      <c r="LRE835" s="24"/>
      <c r="LRF835" s="24"/>
      <c r="LRG835" s="24"/>
      <c r="LRH835" s="24"/>
      <c r="LRI835" s="24"/>
      <c r="LRJ835" s="24"/>
      <c r="LRK835" s="24"/>
      <c r="LRL835" s="24"/>
      <c r="LRM835" s="24"/>
      <c r="LRN835" s="24"/>
      <c r="LRO835" s="24"/>
      <c r="LRP835" s="24"/>
      <c r="LRQ835" s="24"/>
      <c r="LRR835" s="24"/>
      <c r="LRS835" s="24"/>
      <c r="LRT835" s="24"/>
      <c r="LRU835" s="24"/>
      <c r="LRV835" s="24"/>
      <c r="LRW835" s="24"/>
      <c r="LRX835" s="24"/>
      <c r="LRY835" s="24"/>
      <c r="LRZ835" s="24"/>
      <c r="LSA835" s="24"/>
      <c r="LSB835" s="24"/>
      <c r="LSC835" s="24"/>
      <c r="LSD835" s="24"/>
      <c r="LSE835" s="24"/>
      <c r="LSF835" s="24"/>
      <c r="LSG835" s="24"/>
      <c r="LSH835" s="24"/>
      <c r="LSI835" s="24"/>
      <c r="LSJ835" s="24"/>
      <c r="LSK835" s="24"/>
      <c r="LSL835" s="24"/>
      <c r="LSM835" s="24"/>
      <c r="LSN835" s="24"/>
      <c r="LSO835" s="24"/>
      <c r="LSP835" s="24"/>
      <c r="LSQ835" s="24"/>
      <c r="LSR835" s="24"/>
      <c r="LSS835" s="24"/>
      <c r="LST835" s="24"/>
      <c r="LSU835" s="24"/>
      <c r="LSV835" s="24"/>
      <c r="LSW835" s="24"/>
      <c r="LSX835" s="24"/>
      <c r="LSY835" s="24"/>
      <c r="LSZ835" s="24"/>
      <c r="LTA835" s="24"/>
      <c r="LTB835" s="24"/>
      <c r="LTC835" s="24"/>
      <c r="LTD835" s="24"/>
      <c r="LTE835" s="24"/>
      <c r="LTF835" s="24"/>
      <c r="LTG835" s="24"/>
      <c r="LTH835" s="24"/>
      <c r="LTI835" s="24"/>
      <c r="LTJ835" s="24"/>
      <c r="LTK835" s="24"/>
      <c r="LTL835" s="24"/>
      <c r="LTM835" s="24"/>
      <c r="LTN835" s="24"/>
      <c r="LTO835" s="24"/>
      <c r="LTP835" s="24"/>
      <c r="LTQ835" s="24"/>
      <c r="LTR835" s="24"/>
      <c r="LTS835" s="24"/>
      <c r="LTT835" s="24"/>
      <c r="LTU835" s="24"/>
      <c r="LTV835" s="24"/>
      <c r="LTW835" s="24"/>
      <c r="LTX835" s="24"/>
      <c r="LTY835" s="24"/>
      <c r="LTZ835" s="24"/>
      <c r="LUA835" s="24"/>
      <c r="LUB835" s="24"/>
      <c r="LUC835" s="24"/>
      <c r="LUD835" s="24"/>
      <c r="LUE835" s="24"/>
      <c r="LUF835" s="24"/>
      <c r="LUG835" s="24"/>
      <c r="LUH835" s="24"/>
      <c r="LUI835" s="24"/>
      <c r="LUJ835" s="24"/>
      <c r="LUK835" s="24"/>
      <c r="LUL835" s="24"/>
      <c r="LUM835" s="24"/>
      <c r="LUN835" s="24"/>
      <c r="LUO835" s="24"/>
      <c r="LUP835" s="24"/>
      <c r="LUQ835" s="24"/>
      <c r="LUR835" s="24"/>
      <c r="LUS835" s="24"/>
      <c r="LUT835" s="24"/>
      <c r="LUU835" s="24"/>
      <c r="LUV835" s="24"/>
      <c r="LUW835" s="24"/>
      <c r="LUX835" s="24"/>
      <c r="LUY835" s="24"/>
      <c r="LUZ835" s="24"/>
      <c r="LVA835" s="24"/>
      <c r="LVB835" s="24"/>
      <c r="LVC835" s="24"/>
      <c r="LVD835" s="24"/>
      <c r="LVE835" s="24"/>
      <c r="LVF835" s="24"/>
      <c r="LVG835" s="24"/>
      <c r="LVH835" s="24"/>
      <c r="LVI835" s="24"/>
      <c r="LVJ835" s="24"/>
      <c r="LVK835" s="24"/>
      <c r="LVL835" s="24"/>
      <c r="LVM835" s="24"/>
      <c r="LVN835" s="24"/>
      <c r="LVO835" s="24"/>
      <c r="LVP835" s="24"/>
      <c r="LVQ835" s="24"/>
      <c r="LVR835" s="24"/>
      <c r="LVS835" s="24"/>
      <c r="LVT835" s="24"/>
      <c r="LVU835" s="24"/>
      <c r="LVV835" s="24"/>
      <c r="LVW835" s="24"/>
      <c r="LVX835" s="24"/>
      <c r="LVY835" s="24"/>
      <c r="LVZ835" s="24"/>
      <c r="LWA835" s="24"/>
      <c r="LWB835" s="24"/>
      <c r="LWC835" s="24"/>
      <c r="LWD835" s="24"/>
      <c r="LWE835" s="24"/>
      <c r="LWF835" s="24"/>
      <c r="LWG835" s="24"/>
      <c r="LWH835" s="24"/>
      <c r="LWI835" s="24"/>
      <c r="LWJ835" s="24"/>
      <c r="LWK835" s="24"/>
      <c r="LWL835" s="24"/>
      <c r="LWM835" s="24"/>
      <c r="LWN835" s="24"/>
      <c r="LWO835" s="24"/>
      <c r="LWP835" s="24"/>
      <c r="LWQ835" s="24"/>
      <c r="LWR835" s="24"/>
      <c r="LWS835" s="24"/>
      <c r="LWT835" s="24"/>
      <c r="LWU835" s="24"/>
      <c r="LWV835" s="24"/>
      <c r="LWW835" s="24"/>
      <c r="LWX835" s="24"/>
      <c r="LWY835" s="24"/>
      <c r="LWZ835" s="24"/>
      <c r="LXA835" s="24"/>
      <c r="LXB835" s="24"/>
      <c r="LXC835" s="24"/>
      <c r="LXD835" s="24"/>
      <c r="LXE835" s="24"/>
      <c r="LXF835" s="24"/>
      <c r="LXG835" s="24"/>
      <c r="LXH835" s="24"/>
      <c r="LXI835" s="24"/>
      <c r="LXJ835" s="24"/>
      <c r="LXK835" s="24"/>
      <c r="LXL835" s="24"/>
      <c r="LXM835" s="24"/>
      <c r="LXN835" s="24"/>
      <c r="LXO835" s="24"/>
      <c r="LXP835" s="24"/>
      <c r="LXQ835" s="24"/>
      <c r="LXR835" s="24"/>
      <c r="LXS835" s="24"/>
      <c r="LXT835" s="24"/>
      <c r="LXU835" s="24"/>
      <c r="LXV835" s="24"/>
      <c r="LXW835" s="24"/>
      <c r="LXX835" s="24"/>
      <c r="LXY835" s="24"/>
      <c r="LXZ835" s="24"/>
      <c r="LYA835" s="24"/>
      <c r="LYB835" s="24"/>
      <c r="LYC835" s="24"/>
      <c r="LYD835" s="24"/>
      <c r="LYE835" s="24"/>
      <c r="LYF835" s="24"/>
      <c r="LYG835" s="24"/>
      <c r="LYH835" s="24"/>
      <c r="LYI835" s="24"/>
      <c r="LYJ835" s="24"/>
      <c r="LYK835" s="24"/>
      <c r="LYL835" s="24"/>
      <c r="LYM835" s="24"/>
      <c r="LYN835" s="24"/>
      <c r="LYO835" s="24"/>
      <c r="LYP835" s="24"/>
      <c r="LYQ835" s="24"/>
      <c r="LYR835" s="24"/>
      <c r="LYS835" s="24"/>
      <c r="LYT835" s="24"/>
      <c r="LYU835" s="24"/>
      <c r="LYV835" s="24"/>
      <c r="LYW835" s="24"/>
      <c r="LYX835" s="24"/>
      <c r="LYY835" s="24"/>
      <c r="LYZ835" s="24"/>
      <c r="LZA835" s="24"/>
      <c r="LZB835" s="24"/>
      <c r="LZC835" s="24"/>
      <c r="LZD835" s="24"/>
      <c r="LZE835" s="24"/>
      <c r="LZF835" s="24"/>
      <c r="LZG835" s="24"/>
      <c r="LZH835" s="24"/>
      <c r="LZI835" s="24"/>
      <c r="LZJ835" s="24"/>
      <c r="LZK835" s="24"/>
      <c r="LZL835" s="24"/>
      <c r="LZM835" s="24"/>
      <c r="LZN835" s="24"/>
      <c r="LZO835" s="24"/>
      <c r="LZP835" s="24"/>
      <c r="LZQ835" s="24"/>
      <c r="LZR835" s="24"/>
      <c r="LZS835" s="24"/>
      <c r="LZT835" s="24"/>
      <c r="LZU835" s="24"/>
      <c r="LZV835" s="24"/>
      <c r="LZW835" s="24"/>
      <c r="LZX835" s="24"/>
      <c r="LZY835" s="24"/>
      <c r="LZZ835" s="24"/>
      <c r="MAA835" s="24"/>
      <c r="MAB835" s="24"/>
      <c r="MAC835" s="24"/>
      <c r="MAD835" s="24"/>
      <c r="MAE835" s="24"/>
      <c r="MAF835" s="24"/>
      <c r="MAG835" s="24"/>
      <c r="MAH835" s="24"/>
      <c r="MAI835" s="24"/>
      <c r="MAJ835" s="24"/>
      <c r="MAK835" s="24"/>
      <c r="MAL835" s="24"/>
      <c r="MAM835" s="24"/>
      <c r="MAN835" s="24"/>
      <c r="MAO835" s="24"/>
      <c r="MAP835" s="24"/>
      <c r="MAQ835" s="24"/>
      <c r="MAR835" s="24"/>
      <c r="MAS835" s="24"/>
      <c r="MAT835" s="24"/>
      <c r="MAU835" s="24"/>
      <c r="MAV835" s="24"/>
      <c r="MAW835" s="24"/>
      <c r="MAX835" s="24"/>
      <c r="MAY835" s="24"/>
      <c r="MAZ835" s="24"/>
      <c r="MBA835" s="24"/>
      <c r="MBB835" s="24"/>
      <c r="MBC835" s="24"/>
      <c r="MBD835" s="24"/>
      <c r="MBE835" s="24"/>
      <c r="MBF835" s="24"/>
      <c r="MBG835" s="24"/>
      <c r="MBH835" s="24"/>
      <c r="MBI835" s="24"/>
      <c r="MBJ835" s="24"/>
      <c r="MBK835" s="24"/>
      <c r="MBL835" s="24"/>
      <c r="MBM835" s="24"/>
      <c r="MBN835" s="24"/>
      <c r="MBO835" s="24"/>
      <c r="MBP835" s="24"/>
      <c r="MBQ835" s="24"/>
      <c r="MBR835" s="24"/>
      <c r="MBS835" s="24"/>
      <c r="MBT835" s="24"/>
      <c r="MBU835" s="24"/>
      <c r="MBV835" s="24"/>
      <c r="MBW835" s="24"/>
      <c r="MBX835" s="24"/>
      <c r="MBY835" s="24"/>
      <c r="MBZ835" s="24"/>
      <c r="MCA835" s="24"/>
      <c r="MCB835" s="24"/>
      <c r="MCC835" s="24"/>
      <c r="MCD835" s="24"/>
      <c r="MCE835" s="24"/>
      <c r="MCF835" s="24"/>
      <c r="MCG835" s="24"/>
      <c r="MCH835" s="24"/>
      <c r="MCI835" s="24"/>
      <c r="MCJ835" s="24"/>
      <c r="MCK835" s="24"/>
      <c r="MCL835" s="24"/>
      <c r="MCM835" s="24"/>
      <c r="MCN835" s="24"/>
      <c r="MCO835" s="24"/>
      <c r="MCP835" s="24"/>
      <c r="MCQ835" s="24"/>
      <c r="MCR835" s="24"/>
      <c r="MCS835" s="24"/>
      <c r="MCT835" s="24"/>
      <c r="MCU835" s="24"/>
      <c r="MCV835" s="24"/>
      <c r="MCW835" s="24"/>
      <c r="MCX835" s="24"/>
      <c r="MCY835" s="24"/>
      <c r="MCZ835" s="24"/>
      <c r="MDA835" s="24"/>
      <c r="MDB835" s="24"/>
      <c r="MDC835" s="24"/>
      <c r="MDD835" s="24"/>
      <c r="MDE835" s="24"/>
      <c r="MDF835" s="24"/>
      <c r="MDG835" s="24"/>
      <c r="MDH835" s="24"/>
      <c r="MDI835" s="24"/>
      <c r="MDJ835" s="24"/>
      <c r="MDK835" s="24"/>
      <c r="MDL835" s="24"/>
      <c r="MDM835" s="24"/>
      <c r="MDN835" s="24"/>
      <c r="MDO835" s="24"/>
      <c r="MDP835" s="24"/>
      <c r="MDQ835" s="24"/>
      <c r="MDR835" s="24"/>
      <c r="MDS835" s="24"/>
      <c r="MDT835" s="24"/>
      <c r="MDU835" s="24"/>
      <c r="MDV835" s="24"/>
      <c r="MDW835" s="24"/>
      <c r="MDX835" s="24"/>
      <c r="MDY835" s="24"/>
      <c r="MDZ835" s="24"/>
      <c r="MEA835" s="24"/>
      <c r="MEB835" s="24"/>
      <c r="MEC835" s="24"/>
      <c r="MED835" s="24"/>
      <c r="MEE835" s="24"/>
      <c r="MEF835" s="24"/>
      <c r="MEG835" s="24"/>
      <c r="MEH835" s="24"/>
      <c r="MEI835" s="24"/>
      <c r="MEJ835" s="24"/>
      <c r="MEK835" s="24"/>
      <c r="MEL835" s="24"/>
      <c r="MEM835" s="24"/>
      <c r="MEN835" s="24"/>
      <c r="MEO835" s="24"/>
      <c r="MEP835" s="24"/>
      <c r="MEQ835" s="24"/>
      <c r="MER835" s="24"/>
      <c r="MES835" s="24"/>
      <c r="MET835" s="24"/>
      <c r="MEU835" s="24"/>
      <c r="MEV835" s="24"/>
      <c r="MEW835" s="24"/>
      <c r="MEX835" s="24"/>
      <c r="MEY835" s="24"/>
      <c r="MEZ835" s="24"/>
      <c r="MFA835" s="24"/>
      <c r="MFB835" s="24"/>
      <c r="MFC835" s="24"/>
      <c r="MFD835" s="24"/>
      <c r="MFE835" s="24"/>
      <c r="MFF835" s="24"/>
      <c r="MFG835" s="24"/>
      <c r="MFH835" s="24"/>
      <c r="MFI835" s="24"/>
      <c r="MFJ835" s="24"/>
      <c r="MFK835" s="24"/>
      <c r="MFL835" s="24"/>
      <c r="MFM835" s="24"/>
      <c r="MFN835" s="24"/>
      <c r="MFO835" s="24"/>
      <c r="MFP835" s="24"/>
      <c r="MFQ835" s="24"/>
      <c r="MFR835" s="24"/>
      <c r="MFS835" s="24"/>
      <c r="MFT835" s="24"/>
      <c r="MFU835" s="24"/>
      <c r="MFV835" s="24"/>
      <c r="MFW835" s="24"/>
      <c r="MFX835" s="24"/>
      <c r="MFY835" s="24"/>
      <c r="MFZ835" s="24"/>
      <c r="MGA835" s="24"/>
      <c r="MGB835" s="24"/>
      <c r="MGC835" s="24"/>
      <c r="MGD835" s="24"/>
      <c r="MGE835" s="24"/>
      <c r="MGF835" s="24"/>
      <c r="MGG835" s="24"/>
      <c r="MGH835" s="24"/>
      <c r="MGI835" s="24"/>
      <c r="MGJ835" s="24"/>
      <c r="MGK835" s="24"/>
      <c r="MGL835" s="24"/>
      <c r="MGM835" s="24"/>
      <c r="MGN835" s="24"/>
      <c r="MGO835" s="24"/>
      <c r="MGP835" s="24"/>
      <c r="MGQ835" s="24"/>
      <c r="MGR835" s="24"/>
      <c r="MGS835" s="24"/>
      <c r="MGT835" s="24"/>
      <c r="MGU835" s="24"/>
      <c r="MGV835" s="24"/>
      <c r="MGW835" s="24"/>
      <c r="MGX835" s="24"/>
      <c r="MGY835" s="24"/>
      <c r="MGZ835" s="24"/>
      <c r="MHA835" s="24"/>
      <c r="MHB835" s="24"/>
      <c r="MHC835" s="24"/>
      <c r="MHD835" s="24"/>
      <c r="MHE835" s="24"/>
      <c r="MHF835" s="24"/>
      <c r="MHG835" s="24"/>
      <c r="MHH835" s="24"/>
      <c r="MHI835" s="24"/>
      <c r="MHJ835" s="24"/>
      <c r="MHK835" s="24"/>
      <c r="MHL835" s="24"/>
      <c r="MHM835" s="24"/>
      <c r="MHN835" s="24"/>
      <c r="MHO835" s="24"/>
      <c r="MHP835" s="24"/>
      <c r="MHQ835" s="24"/>
      <c r="MHR835" s="24"/>
      <c r="MHS835" s="24"/>
      <c r="MHT835" s="24"/>
      <c r="MHU835" s="24"/>
      <c r="MHV835" s="24"/>
      <c r="MHW835" s="24"/>
      <c r="MHX835" s="24"/>
      <c r="MHY835" s="24"/>
      <c r="MHZ835" s="24"/>
      <c r="MIA835" s="24"/>
      <c r="MIB835" s="24"/>
      <c r="MIC835" s="24"/>
      <c r="MID835" s="24"/>
      <c r="MIE835" s="24"/>
      <c r="MIF835" s="24"/>
      <c r="MIG835" s="24"/>
      <c r="MIH835" s="24"/>
      <c r="MII835" s="24"/>
      <c r="MIJ835" s="24"/>
      <c r="MIK835" s="24"/>
      <c r="MIL835" s="24"/>
      <c r="MIM835" s="24"/>
      <c r="MIN835" s="24"/>
      <c r="MIO835" s="24"/>
      <c r="MIP835" s="24"/>
      <c r="MIQ835" s="24"/>
      <c r="MIR835" s="24"/>
      <c r="MIS835" s="24"/>
      <c r="MIT835" s="24"/>
      <c r="MIU835" s="24"/>
      <c r="MIV835" s="24"/>
      <c r="MIW835" s="24"/>
      <c r="MIX835" s="24"/>
      <c r="MIY835" s="24"/>
      <c r="MIZ835" s="24"/>
      <c r="MJA835" s="24"/>
      <c r="MJB835" s="24"/>
      <c r="MJC835" s="24"/>
      <c r="MJD835" s="24"/>
      <c r="MJE835" s="24"/>
      <c r="MJF835" s="24"/>
      <c r="MJG835" s="24"/>
      <c r="MJH835" s="24"/>
      <c r="MJI835" s="24"/>
      <c r="MJJ835" s="24"/>
      <c r="MJK835" s="24"/>
      <c r="MJL835" s="24"/>
      <c r="MJM835" s="24"/>
      <c r="MJN835" s="24"/>
      <c r="MJO835" s="24"/>
      <c r="MJP835" s="24"/>
      <c r="MJQ835" s="24"/>
      <c r="MJR835" s="24"/>
      <c r="MJS835" s="24"/>
      <c r="MJT835" s="24"/>
      <c r="MJU835" s="24"/>
      <c r="MJV835" s="24"/>
      <c r="MJW835" s="24"/>
      <c r="MJX835" s="24"/>
      <c r="MJY835" s="24"/>
      <c r="MJZ835" s="24"/>
      <c r="MKA835" s="24"/>
      <c r="MKB835" s="24"/>
      <c r="MKC835" s="24"/>
      <c r="MKD835" s="24"/>
      <c r="MKE835" s="24"/>
      <c r="MKF835" s="24"/>
      <c r="MKG835" s="24"/>
      <c r="MKH835" s="24"/>
      <c r="MKI835" s="24"/>
      <c r="MKJ835" s="24"/>
      <c r="MKK835" s="24"/>
      <c r="MKL835" s="24"/>
      <c r="MKM835" s="24"/>
      <c r="MKN835" s="24"/>
      <c r="MKO835" s="24"/>
      <c r="MKP835" s="24"/>
      <c r="MKQ835" s="24"/>
      <c r="MKR835" s="24"/>
      <c r="MKS835" s="24"/>
      <c r="MKT835" s="24"/>
      <c r="MKU835" s="24"/>
      <c r="MKV835" s="24"/>
      <c r="MKW835" s="24"/>
      <c r="MKX835" s="24"/>
      <c r="MKY835" s="24"/>
      <c r="MKZ835" s="24"/>
      <c r="MLA835" s="24"/>
      <c r="MLB835" s="24"/>
      <c r="MLC835" s="24"/>
      <c r="MLD835" s="24"/>
      <c r="MLE835" s="24"/>
      <c r="MLF835" s="24"/>
      <c r="MLG835" s="24"/>
      <c r="MLH835" s="24"/>
      <c r="MLI835" s="24"/>
      <c r="MLJ835" s="24"/>
      <c r="MLK835" s="24"/>
      <c r="MLL835" s="24"/>
      <c r="MLM835" s="24"/>
      <c r="MLN835" s="24"/>
      <c r="MLO835" s="24"/>
      <c r="MLP835" s="24"/>
      <c r="MLQ835" s="24"/>
      <c r="MLR835" s="24"/>
      <c r="MLS835" s="24"/>
      <c r="MLT835" s="24"/>
      <c r="MLU835" s="24"/>
      <c r="MLV835" s="24"/>
      <c r="MLW835" s="24"/>
      <c r="MLX835" s="24"/>
      <c r="MLY835" s="24"/>
      <c r="MLZ835" s="24"/>
      <c r="MMA835" s="24"/>
      <c r="MMB835" s="24"/>
      <c r="MMC835" s="24"/>
      <c r="MMD835" s="24"/>
      <c r="MME835" s="24"/>
      <c r="MMF835" s="24"/>
      <c r="MMG835" s="24"/>
      <c r="MMH835" s="24"/>
      <c r="MMI835" s="24"/>
      <c r="MMJ835" s="24"/>
      <c r="MMK835" s="24"/>
      <c r="MML835" s="24"/>
      <c r="MMM835" s="24"/>
      <c r="MMN835" s="24"/>
      <c r="MMO835" s="24"/>
      <c r="MMP835" s="24"/>
      <c r="MMQ835" s="24"/>
      <c r="MMR835" s="24"/>
      <c r="MMS835" s="24"/>
      <c r="MMT835" s="24"/>
      <c r="MMU835" s="24"/>
      <c r="MMV835" s="24"/>
      <c r="MMW835" s="24"/>
      <c r="MMX835" s="24"/>
      <c r="MMY835" s="24"/>
      <c r="MMZ835" s="24"/>
      <c r="MNA835" s="24"/>
      <c r="MNB835" s="24"/>
      <c r="MNC835" s="24"/>
      <c r="MND835" s="24"/>
      <c r="MNE835" s="24"/>
      <c r="MNF835" s="24"/>
      <c r="MNG835" s="24"/>
      <c r="MNH835" s="24"/>
      <c r="MNI835" s="24"/>
      <c r="MNJ835" s="24"/>
      <c r="MNK835" s="24"/>
      <c r="MNL835" s="24"/>
      <c r="MNM835" s="24"/>
      <c r="MNN835" s="24"/>
      <c r="MNO835" s="24"/>
      <c r="MNP835" s="24"/>
      <c r="MNQ835" s="24"/>
      <c r="MNR835" s="24"/>
      <c r="MNS835" s="24"/>
      <c r="MNT835" s="24"/>
      <c r="MNU835" s="24"/>
      <c r="MNV835" s="24"/>
      <c r="MNW835" s="24"/>
      <c r="MNX835" s="24"/>
      <c r="MNY835" s="24"/>
      <c r="MNZ835" s="24"/>
      <c r="MOA835" s="24"/>
      <c r="MOB835" s="24"/>
      <c r="MOC835" s="24"/>
      <c r="MOD835" s="24"/>
      <c r="MOE835" s="24"/>
      <c r="MOF835" s="24"/>
      <c r="MOG835" s="24"/>
      <c r="MOH835" s="24"/>
      <c r="MOI835" s="24"/>
      <c r="MOJ835" s="24"/>
      <c r="MOK835" s="24"/>
      <c r="MOL835" s="24"/>
      <c r="MOM835" s="24"/>
      <c r="MON835" s="24"/>
      <c r="MOO835" s="24"/>
      <c r="MOP835" s="24"/>
      <c r="MOQ835" s="24"/>
      <c r="MOR835" s="24"/>
      <c r="MOS835" s="24"/>
      <c r="MOT835" s="24"/>
      <c r="MOU835" s="24"/>
      <c r="MOV835" s="24"/>
      <c r="MOW835" s="24"/>
      <c r="MOX835" s="24"/>
      <c r="MOY835" s="24"/>
      <c r="MOZ835" s="24"/>
      <c r="MPA835" s="24"/>
      <c r="MPB835" s="24"/>
      <c r="MPC835" s="24"/>
      <c r="MPD835" s="24"/>
      <c r="MPE835" s="24"/>
      <c r="MPF835" s="24"/>
      <c r="MPG835" s="24"/>
      <c r="MPH835" s="24"/>
      <c r="MPI835" s="24"/>
      <c r="MPJ835" s="24"/>
      <c r="MPK835" s="24"/>
      <c r="MPL835" s="24"/>
      <c r="MPM835" s="24"/>
      <c r="MPN835" s="24"/>
      <c r="MPO835" s="24"/>
      <c r="MPP835" s="24"/>
      <c r="MPQ835" s="24"/>
      <c r="MPR835" s="24"/>
      <c r="MPS835" s="24"/>
      <c r="MPT835" s="24"/>
      <c r="MPU835" s="24"/>
      <c r="MPV835" s="24"/>
      <c r="MPW835" s="24"/>
      <c r="MPX835" s="24"/>
      <c r="MPY835" s="24"/>
      <c r="MPZ835" s="24"/>
      <c r="MQA835" s="24"/>
      <c r="MQB835" s="24"/>
      <c r="MQC835" s="24"/>
      <c r="MQD835" s="24"/>
      <c r="MQE835" s="24"/>
      <c r="MQF835" s="24"/>
      <c r="MQG835" s="24"/>
      <c r="MQH835" s="24"/>
      <c r="MQI835" s="24"/>
      <c r="MQJ835" s="24"/>
      <c r="MQK835" s="24"/>
      <c r="MQL835" s="24"/>
      <c r="MQM835" s="24"/>
      <c r="MQN835" s="24"/>
      <c r="MQO835" s="24"/>
      <c r="MQP835" s="24"/>
      <c r="MQQ835" s="24"/>
      <c r="MQR835" s="24"/>
      <c r="MQS835" s="24"/>
      <c r="MQT835" s="24"/>
      <c r="MQU835" s="24"/>
      <c r="MQV835" s="24"/>
      <c r="MQW835" s="24"/>
      <c r="MQX835" s="24"/>
      <c r="MQY835" s="24"/>
      <c r="MQZ835" s="24"/>
      <c r="MRA835" s="24"/>
      <c r="MRB835" s="24"/>
      <c r="MRC835" s="24"/>
      <c r="MRD835" s="24"/>
      <c r="MRE835" s="24"/>
      <c r="MRF835" s="24"/>
      <c r="MRG835" s="24"/>
      <c r="MRH835" s="24"/>
      <c r="MRI835" s="24"/>
      <c r="MRJ835" s="24"/>
      <c r="MRK835" s="24"/>
      <c r="MRL835" s="24"/>
      <c r="MRM835" s="24"/>
      <c r="MRN835" s="24"/>
      <c r="MRO835" s="24"/>
      <c r="MRP835" s="24"/>
      <c r="MRQ835" s="24"/>
      <c r="MRR835" s="24"/>
      <c r="MRS835" s="24"/>
      <c r="MRT835" s="24"/>
      <c r="MRU835" s="24"/>
      <c r="MRV835" s="24"/>
      <c r="MRW835" s="24"/>
      <c r="MRX835" s="24"/>
      <c r="MRY835" s="24"/>
      <c r="MRZ835" s="24"/>
      <c r="MSA835" s="24"/>
      <c r="MSB835" s="24"/>
      <c r="MSC835" s="24"/>
      <c r="MSD835" s="24"/>
      <c r="MSE835" s="24"/>
      <c r="MSF835" s="24"/>
      <c r="MSG835" s="24"/>
      <c r="MSH835" s="24"/>
      <c r="MSI835" s="24"/>
      <c r="MSJ835" s="24"/>
      <c r="MSK835" s="24"/>
      <c r="MSL835" s="24"/>
      <c r="MSM835" s="24"/>
      <c r="MSN835" s="24"/>
      <c r="MSO835" s="24"/>
      <c r="MSP835" s="24"/>
      <c r="MSQ835" s="24"/>
      <c r="MSR835" s="24"/>
      <c r="MSS835" s="24"/>
      <c r="MST835" s="24"/>
      <c r="MSU835" s="24"/>
      <c r="MSV835" s="24"/>
      <c r="MSW835" s="24"/>
      <c r="MSX835" s="24"/>
      <c r="MSY835" s="24"/>
      <c r="MSZ835" s="24"/>
      <c r="MTA835" s="24"/>
      <c r="MTB835" s="24"/>
      <c r="MTC835" s="24"/>
      <c r="MTD835" s="24"/>
      <c r="MTE835" s="24"/>
      <c r="MTF835" s="24"/>
      <c r="MTG835" s="24"/>
      <c r="MTH835" s="24"/>
      <c r="MTI835" s="24"/>
      <c r="MTJ835" s="24"/>
      <c r="MTK835" s="24"/>
      <c r="MTL835" s="24"/>
      <c r="MTM835" s="24"/>
      <c r="MTN835" s="24"/>
      <c r="MTO835" s="24"/>
      <c r="MTP835" s="24"/>
      <c r="MTQ835" s="24"/>
      <c r="MTR835" s="24"/>
      <c r="MTS835" s="24"/>
      <c r="MTT835" s="24"/>
      <c r="MTU835" s="24"/>
      <c r="MTV835" s="24"/>
      <c r="MTW835" s="24"/>
      <c r="MTX835" s="24"/>
      <c r="MTY835" s="24"/>
      <c r="MTZ835" s="24"/>
      <c r="MUA835" s="24"/>
      <c r="MUB835" s="24"/>
      <c r="MUC835" s="24"/>
      <c r="MUD835" s="24"/>
      <c r="MUE835" s="24"/>
      <c r="MUF835" s="24"/>
      <c r="MUG835" s="24"/>
      <c r="MUH835" s="24"/>
      <c r="MUI835" s="24"/>
      <c r="MUJ835" s="24"/>
      <c r="MUK835" s="24"/>
      <c r="MUL835" s="24"/>
      <c r="MUM835" s="24"/>
      <c r="MUN835" s="24"/>
      <c r="MUO835" s="24"/>
      <c r="MUP835" s="24"/>
      <c r="MUQ835" s="24"/>
      <c r="MUR835" s="24"/>
      <c r="MUS835" s="24"/>
      <c r="MUT835" s="24"/>
      <c r="MUU835" s="24"/>
      <c r="MUV835" s="24"/>
      <c r="MUW835" s="24"/>
      <c r="MUX835" s="24"/>
      <c r="MUY835" s="24"/>
      <c r="MUZ835" s="24"/>
      <c r="MVA835" s="24"/>
      <c r="MVB835" s="24"/>
      <c r="MVC835" s="24"/>
      <c r="MVD835" s="24"/>
      <c r="MVE835" s="24"/>
      <c r="MVF835" s="24"/>
      <c r="MVG835" s="24"/>
      <c r="MVH835" s="24"/>
      <c r="MVI835" s="24"/>
      <c r="MVJ835" s="24"/>
      <c r="MVK835" s="24"/>
      <c r="MVL835" s="24"/>
      <c r="MVM835" s="24"/>
      <c r="MVN835" s="24"/>
      <c r="MVO835" s="24"/>
      <c r="MVP835" s="24"/>
      <c r="MVQ835" s="24"/>
      <c r="MVR835" s="24"/>
      <c r="MVS835" s="24"/>
      <c r="MVT835" s="24"/>
      <c r="MVU835" s="24"/>
      <c r="MVV835" s="24"/>
      <c r="MVW835" s="24"/>
      <c r="MVX835" s="24"/>
      <c r="MVY835" s="24"/>
      <c r="MVZ835" s="24"/>
      <c r="MWA835" s="24"/>
      <c r="MWB835" s="24"/>
      <c r="MWC835" s="24"/>
      <c r="MWD835" s="24"/>
      <c r="MWE835" s="24"/>
      <c r="MWF835" s="24"/>
      <c r="MWG835" s="24"/>
      <c r="MWH835" s="24"/>
      <c r="MWI835" s="24"/>
      <c r="MWJ835" s="24"/>
      <c r="MWK835" s="24"/>
      <c r="MWL835" s="24"/>
      <c r="MWM835" s="24"/>
      <c r="MWN835" s="24"/>
      <c r="MWO835" s="24"/>
      <c r="MWP835" s="24"/>
      <c r="MWQ835" s="24"/>
      <c r="MWR835" s="24"/>
      <c r="MWS835" s="24"/>
      <c r="MWT835" s="24"/>
      <c r="MWU835" s="24"/>
      <c r="MWV835" s="24"/>
      <c r="MWW835" s="24"/>
      <c r="MWX835" s="24"/>
      <c r="MWY835" s="24"/>
      <c r="MWZ835" s="24"/>
      <c r="MXA835" s="24"/>
      <c r="MXB835" s="24"/>
      <c r="MXC835" s="24"/>
      <c r="MXD835" s="24"/>
      <c r="MXE835" s="24"/>
      <c r="MXF835" s="24"/>
      <c r="MXG835" s="24"/>
      <c r="MXH835" s="24"/>
      <c r="MXI835" s="24"/>
      <c r="MXJ835" s="24"/>
      <c r="MXK835" s="24"/>
      <c r="MXL835" s="24"/>
      <c r="MXM835" s="24"/>
      <c r="MXN835" s="24"/>
      <c r="MXO835" s="24"/>
      <c r="MXP835" s="24"/>
      <c r="MXQ835" s="24"/>
      <c r="MXR835" s="24"/>
      <c r="MXS835" s="24"/>
      <c r="MXT835" s="24"/>
      <c r="MXU835" s="24"/>
      <c r="MXV835" s="24"/>
      <c r="MXW835" s="24"/>
      <c r="MXX835" s="24"/>
      <c r="MXY835" s="24"/>
      <c r="MXZ835" s="24"/>
      <c r="MYA835" s="24"/>
      <c r="MYB835" s="24"/>
      <c r="MYC835" s="24"/>
      <c r="MYD835" s="24"/>
      <c r="MYE835" s="24"/>
      <c r="MYF835" s="24"/>
      <c r="MYG835" s="24"/>
      <c r="MYH835" s="24"/>
      <c r="MYI835" s="24"/>
      <c r="MYJ835" s="24"/>
      <c r="MYK835" s="24"/>
      <c r="MYL835" s="24"/>
      <c r="MYM835" s="24"/>
      <c r="MYN835" s="24"/>
      <c r="MYO835" s="24"/>
      <c r="MYP835" s="24"/>
      <c r="MYQ835" s="24"/>
      <c r="MYR835" s="24"/>
      <c r="MYS835" s="24"/>
      <c r="MYT835" s="24"/>
      <c r="MYU835" s="24"/>
      <c r="MYV835" s="24"/>
      <c r="MYW835" s="24"/>
      <c r="MYX835" s="24"/>
      <c r="MYY835" s="24"/>
      <c r="MYZ835" s="24"/>
      <c r="MZA835" s="24"/>
      <c r="MZB835" s="24"/>
      <c r="MZC835" s="24"/>
      <c r="MZD835" s="24"/>
      <c r="MZE835" s="24"/>
      <c r="MZF835" s="24"/>
      <c r="MZG835" s="24"/>
      <c r="MZH835" s="24"/>
      <c r="MZI835" s="24"/>
      <c r="MZJ835" s="24"/>
      <c r="MZK835" s="24"/>
      <c r="MZL835" s="24"/>
      <c r="MZM835" s="24"/>
      <c r="MZN835" s="24"/>
      <c r="MZO835" s="24"/>
      <c r="MZP835" s="24"/>
      <c r="MZQ835" s="24"/>
      <c r="MZR835" s="24"/>
      <c r="MZS835" s="24"/>
      <c r="MZT835" s="24"/>
      <c r="MZU835" s="24"/>
      <c r="MZV835" s="24"/>
      <c r="MZW835" s="24"/>
      <c r="MZX835" s="24"/>
      <c r="MZY835" s="24"/>
      <c r="MZZ835" s="24"/>
      <c r="NAA835" s="24"/>
      <c r="NAB835" s="24"/>
      <c r="NAC835" s="24"/>
      <c r="NAD835" s="24"/>
      <c r="NAE835" s="24"/>
      <c r="NAF835" s="24"/>
      <c r="NAG835" s="24"/>
      <c r="NAH835" s="24"/>
      <c r="NAI835" s="24"/>
      <c r="NAJ835" s="24"/>
      <c r="NAK835" s="24"/>
      <c r="NAL835" s="24"/>
      <c r="NAM835" s="24"/>
      <c r="NAN835" s="24"/>
      <c r="NAO835" s="24"/>
      <c r="NAP835" s="24"/>
      <c r="NAQ835" s="24"/>
      <c r="NAR835" s="24"/>
      <c r="NAS835" s="24"/>
      <c r="NAT835" s="24"/>
      <c r="NAU835" s="24"/>
      <c r="NAV835" s="24"/>
      <c r="NAW835" s="24"/>
      <c r="NAX835" s="24"/>
      <c r="NAY835" s="24"/>
      <c r="NAZ835" s="24"/>
      <c r="NBA835" s="24"/>
      <c r="NBB835" s="24"/>
      <c r="NBC835" s="24"/>
      <c r="NBD835" s="24"/>
      <c r="NBE835" s="24"/>
      <c r="NBF835" s="24"/>
      <c r="NBG835" s="24"/>
      <c r="NBH835" s="24"/>
      <c r="NBI835" s="24"/>
      <c r="NBJ835" s="24"/>
      <c r="NBK835" s="24"/>
      <c r="NBL835" s="24"/>
      <c r="NBM835" s="24"/>
      <c r="NBN835" s="24"/>
      <c r="NBO835" s="24"/>
      <c r="NBP835" s="24"/>
      <c r="NBQ835" s="24"/>
      <c r="NBR835" s="24"/>
      <c r="NBS835" s="24"/>
      <c r="NBT835" s="24"/>
      <c r="NBU835" s="24"/>
      <c r="NBV835" s="24"/>
      <c r="NBW835" s="24"/>
      <c r="NBX835" s="24"/>
      <c r="NBY835" s="24"/>
      <c r="NBZ835" s="24"/>
      <c r="NCA835" s="24"/>
      <c r="NCB835" s="24"/>
      <c r="NCC835" s="24"/>
      <c r="NCD835" s="24"/>
      <c r="NCE835" s="24"/>
      <c r="NCF835" s="24"/>
      <c r="NCG835" s="24"/>
      <c r="NCH835" s="24"/>
      <c r="NCI835" s="24"/>
      <c r="NCJ835" s="24"/>
      <c r="NCK835" s="24"/>
      <c r="NCL835" s="24"/>
      <c r="NCM835" s="24"/>
      <c r="NCN835" s="24"/>
      <c r="NCO835" s="24"/>
      <c r="NCP835" s="24"/>
      <c r="NCQ835" s="24"/>
      <c r="NCR835" s="24"/>
      <c r="NCS835" s="24"/>
      <c r="NCT835" s="24"/>
      <c r="NCU835" s="24"/>
      <c r="NCV835" s="24"/>
      <c r="NCW835" s="24"/>
      <c r="NCX835" s="24"/>
      <c r="NCY835" s="24"/>
      <c r="NCZ835" s="24"/>
      <c r="NDA835" s="24"/>
      <c r="NDB835" s="24"/>
      <c r="NDC835" s="24"/>
      <c r="NDD835" s="24"/>
      <c r="NDE835" s="24"/>
      <c r="NDF835" s="24"/>
      <c r="NDG835" s="24"/>
      <c r="NDH835" s="24"/>
      <c r="NDI835" s="24"/>
      <c r="NDJ835" s="24"/>
      <c r="NDK835" s="24"/>
      <c r="NDL835" s="24"/>
      <c r="NDM835" s="24"/>
      <c r="NDN835" s="24"/>
      <c r="NDO835" s="24"/>
      <c r="NDP835" s="24"/>
      <c r="NDQ835" s="24"/>
      <c r="NDR835" s="24"/>
      <c r="NDS835" s="24"/>
      <c r="NDT835" s="24"/>
      <c r="NDU835" s="24"/>
      <c r="NDV835" s="24"/>
      <c r="NDW835" s="24"/>
      <c r="NDX835" s="24"/>
      <c r="NDY835" s="24"/>
      <c r="NDZ835" s="24"/>
      <c r="NEA835" s="24"/>
      <c r="NEB835" s="24"/>
      <c r="NEC835" s="24"/>
      <c r="NED835" s="24"/>
      <c r="NEE835" s="24"/>
      <c r="NEF835" s="24"/>
      <c r="NEG835" s="24"/>
      <c r="NEH835" s="24"/>
      <c r="NEI835" s="24"/>
      <c r="NEJ835" s="24"/>
      <c r="NEK835" s="24"/>
      <c r="NEL835" s="24"/>
      <c r="NEM835" s="24"/>
      <c r="NEN835" s="24"/>
      <c r="NEO835" s="24"/>
      <c r="NEP835" s="24"/>
      <c r="NEQ835" s="24"/>
      <c r="NER835" s="24"/>
      <c r="NES835" s="24"/>
      <c r="NET835" s="24"/>
      <c r="NEU835" s="24"/>
      <c r="NEV835" s="24"/>
      <c r="NEW835" s="24"/>
      <c r="NEX835" s="24"/>
      <c r="NEY835" s="24"/>
      <c r="NEZ835" s="24"/>
      <c r="NFA835" s="24"/>
      <c r="NFB835" s="24"/>
      <c r="NFC835" s="24"/>
      <c r="NFD835" s="24"/>
      <c r="NFE835" s="24"/>
      <c r="NFF835" s="24"/>
      <c r="NFG835" s="24"/>
      <c r="NFH835" s="24"/>
      <c r="NFI835" s="24"/>
      <c r="NFJ835" s="24"/>
      <c r="NFK835" s="24"/>
      <c r="NFL835" s="24"/>
      <c r="NFM835" s="24"/>
      <c r="NFN835" s="24"/>
      <c r="NFO835" s="24"/>
      <c r="NFP835" s="24"/>
      <c r="NFQ835" s="24"/>
      <c r="NFR835" s="24"/>
      <c r="NFS835" s="24"/>
      <c r="NFT835" s="24"/>
      <c r="NFU835" s="24"/>
      <c r="NFV835" s="24"/>
      <c r="NFW835" s="24"/>
      <c r="NFX835" s="24"/>
      <c r="NFY835" s="24"/>
      <c r="NFZ835" s="24"/>
      <c r="NGA835" s="24"/>
      <c r="NGB835" s="24"/>
      <c r="NGC835" s="24"/>
      <c r="NGD835" s="24"/>
      <c r="NGE835" s="24"/>
      <c r="NGF835" s="24"/>
      <c r="NGG835" s="24"/>
      <c r="NGH835" s="24"/>
      <c r="NGI835" s="24"/>
      <c r="NGJ835" s="24"/>
      <c r="NGK835" s="24"/>
      <c r="NGL835" s="24"/>
      <c r="NGM835" s="24"/>
      <c r="NGN835" s="24"/>
      <c r="NGO835" s="24"/>
      <c r="NGP835" s="24"/>
      <c r="NGQ835" s="24"/>
      <c r="NGR835" s="24"/>
      <c r="NGS835" s="24"/>
      <c r="NGT835" s="24"/>
      <c r="NGU835" s="24"/>
      <c r="NGV835" s="24"/>
      <c r="NGW835" s="24"/>
      <c r="NGX835" s="24"/>
      <c r="NGY835" s="24"/>
      <c r="NGZ835" s="24"/>
      <c r="NHA835" s="24"/>
      <c r="NHB835" s="24"/>
      <c r="NHC835" s="24"/>
      <c r="NHD835" s="24"/>
      <c r="NHE835" s="24"/>
      <c r="NHF835" s="24"/>
      <c r="NHG835" s="24"/>
      <c r="NHH835" s="24"/>
      <c r="NHI835" s="24"/>
      <c r="NHJ835" s="24"/>
      <c r="NHK835" s="24"/>
      <c r="NHL835" s="24"/>
      <c r="NHM835" s="24"/>
      <c r="NHN835" s="24"/>
      <c r="NHO835" s="24"/>
      <c r="NHP835" s="24"/>
      <c r="NHQ835" s="24"/>
      <c r="NHR835" s="24"/>
      <c r="NHS835" s="24"/>
      <c r="NHT835" s="24"/>
      <c r="NHU835" s="24"/>
      <c r="NHV835" s="24"/>
      <c r="NHW835" s="24"/>
      <c r="NHX835" s="24"/>
      <c r="NHY835" s="24"/>
      <c r="NHZ835" s="24"/>
      <c r="NIA835" s="24"/>
      <c r="NIB835" s="24"/>
      <c r="NIC835" s="24"/>
      <c r="NID835" s="24"/>
      <c r="NIE835" s="24"/>
      <c r="NIF835" s="24"/>
      <c r="NIG835" s="24"/>
      <c r="NIH835" s="24"/>
      <c r="NII835" s="24"/>
      <c r="NIJ835" s="24"/>
      <c r="NIK835" s="24"/>
      <c r="NIL835" s="24"/>
      <c r="NIM835" s="24"/>
      <c r="NIN835" s="24"/>
      <c r="NIO835" s="24"/>
      <c r="NIP835" s="24"/>
      <c r="NIQ835" s="24"/>
      <c r="NIR835" s="24"/>
      <c r="NIS835" s="24"/>
      <c r="NIT835" s="24"/>
      <c r="NIU835" s="24"/>
      <c r="NIV835" s="24"/>
      <c r="NIW835" s="24"/>
      <c r="NIX835" s="24"/>
      <c r="NIY835" s="24"/>
      <c r="NIZ835" s="24"/>
      <c r="NJA835" s="24"/>
      <c r="NJB835" s="24"/>
      <c r="NJC835" s="24"/>
      <c r="NJD835" s="24"/>
      <c r="NJE835" s="24"/>
      <c r="NJF835" s="24"/>
      <c r="NJG835" s="24"/>
      <c r="NJH835" s="24"/>
      <c r="NJI835" s="24"/>
      <c r="NJJ835" s="24"/>
      <c r="NJK835" s="24"/>
      <c r="NJL835" s="24"/>
      <c r="NJM835" s="24"/>
      <c r="NJN835" s="24"/>
      <c r="NJO835" s="24"/>
      <c r="NJP835" s="24"/>
      <c r="NJQ835" s="24"/>
      <c r="NJR835" s="24"/>
      <c r="NJS835" s="24"/>
      <c r="NJT835" s="24"/>
      <c r="NJU835" s="24"/>
      <c r="NJV835" s="24"/>
      <c r="NJW835" s="24"/>
      <c r="NJX835" s="24"/>
      <c r="NJY835" s="24"/>
      <c r="NJZ835" s="24"/>
      <c r="NKA835" s="24"/>
      <c r="NKB835" s="24"/>
      <c r="NKC835" s="24"/>
      <c r="NKD835" s="24"/>
      <c r="NKE835" s="24"/>
      <c r="NKF835" s="24"/>
      <c r="NKG835" s="24"/>
      <c r="NKH835" s="24"/>
      <c r="NKI835" s="24"/>
      <c r="NKJ835" s="24"/>
      <c r="NKK835" s="24"/>
      <c r="NKL835" s="24"/>
      <c r="NKM835" s="24"/>
      <c r="NKN835" s="24"/>
      <c r="NKO835" s="24"/>
      <c r="NKP835" s="24"/>
      <c r="NKQ835" s="24"/>
      <c r="NKR835" s="24"/>
      <c r="NKS835" s="24"/>
      <c r="NKT835" s="24"/>
      <c r="NKU835" s="24"/>
      <c r="NKV835" s="24"/>
      <c r="NKW835" s="24"/>
      <c r="NKX835" s="24"/>
      <c r="NKY835" s="24"/>
      <c r="NKZ835" s="24"/>
      <c r="NLA835" s="24"/>
      <c r="NLB835" s="24"/>
      <c r="NLC835" s="24"/>
      <c r="NLD835" s="24"/>
      <c r="NLE835" s="24"/>
      <c r="NLF835" s="24"/>
      <c r="NLG835" s="24"/>
      <c r="NLH835" s="24"/>
      <c r="NLI835" s="24"/>
      <c r="NLJ835" s="24"/>
      <c r="NLK835" s="24"/>
      <c r="NLL835" s="24"/>
      <c r="NLM835" s="24"/>
      <c r="NLN835" s="24"/>
      <c r="NLO835" s="24"/>
      <c r="NLP835" s="24"/>
      <c r="NLQ835" s="24"/>
      <c r="NLR835" s="24"/>
      <c r="NLS835" s="24"/>
      <c r="NLT835" s="24"/>
      <c r="NLU835" s="24"/>
      <c r="NLV835" s="24"/>
      <c r="NLW835" s="24"/>
      <c r="NLX835" s="24"/>
      <c r="NLY835" s="24"/>
      <c r="NLZ835" s="24"/>
      <c r="NMA835" s="24"/>
      <c r="NMB835" s="24"/>
      <c r="NMC835" s="24"/>
      <c r="NMD835" s="24"/>
      <c r="NME835" s="24"/>
      <c r="NMF835" s="24"/>
      <c r="NMG835" s="24"/>
      <c r="NMH835" s="24"/>
      <c r="NMI835" s="24"/>
      <c r="NMJ835" s="24"/>
      <c r="NMK835" s="24"/>
      <c r="NML835" s="24"/>
      <c r="NMM835" s="24"/>
      <c r="NMN835" s="24"/>
      <c r="NMO835" s="24"/>
      <c r="NMP835" s="24"/>
      <c r="NMQ835" s="24"/>
      <c r="NMR835" s="24"/>
      <c r="NMS835" s="24"/>
      <c r="NMT835" s="24"/>
      <c r="NMU835" s="24"/>
      <c r="NMV835" s="24"/>
      <c r="NMW835" s="24"/>
      <c r="NMX835" s="24"/>
      <c r="NMY835" s="24"/>
      <c r="NMZ835" s="24"/>
      <c r="NNA835" s="24"/>
      <c r="NNB835" s="24"/>
      <c r="NNC835" s="24"/>
      <c r="NND835" s="24"/>
      <c r="NNE835" s="24"/>
      <c r="NNF835" s="24"/>
      <c r="NNG835" s="24"/>
      <c r="NNH835" s="24"/>
      <c r="NNI835" s="24"/>
      <c r="NNJ835" s="24"/>
      <c r="NNK835" s="24"/>
      <c r="NNL835" s="24"/>
      <c r="NNM835" s="24"/>
      <c r="NNN835" s="24"/>
      <c r="NNO835" s="24"/>
      <c r="NNP835" s="24"/>
      <c r="NNQ835" s="24"/>
      <c r="NNR835" s="24"/>
      <c r="NNS835" s="24"/>
      <c r="NNT835" s="24"/>
      <c r="NNU835" s="24"/>
      <c r="NNV835" s="24"/>
      <c r="NNW835" s="24"/>
      <c r="NNX835" s="24"/>
      <c r="NNY835" s="24"/>
      <c r="NNZ835" s="24"/>
      <c r="NOA835" s="24"/>
      <c r="NOB835" s="24"/>
      <c r="NOC835" s="24"/>
      <c r="NOD835" s="24"/>
      <c r="NOE835" s="24"/>
      <c r="NOF835" s="24"/>
      <c r="NOG835" s="24"/>
      <c r="NOH835" s="24"/>
      <c r="NOI835" s="24"/>
      <c r="NOJ835" s="24"/>
      <c r="NOK835" s="24"/>
      <c r="NOL835" s="24"/>
      <c r="NOM835" s="24"/>
      <c r="NON835" s="24"/>
      <c r="NOO835" s="24"/>
      <c r="NOP835" s="24"/>
      <c r="NOQ835" s="24"/>
      <c r="NOR835" s="24"/>
      <c r="NOS835" s="24"/>
      <c r="NOT835" s="24"/>
      <c r="NOU835" s="24"/>
      <c r="NOV835" s="24"/>
      <c r="NOW835" s="24"/>
      <c r="NOX835" s="24"/>
      <c r="NOY835" s="24"/>
      <c r="NOZ835" s="24"/>
      <c r="NPA835" s="24"/>
      <c r="NPB835" s="24"/>
      <c r="NPC835" s="24"/>
      <c r="NPD835" s="24"/>
      <c r="NPE835" s="24"/>
      <c r="NPF835" s="24"/>
      <c r="NPG835" s="24"/>
      <c r="NPH835" s="24"/>
      <c r="NPI835" s="24"/>
      <c r="NPJ835" s="24"/>
      <c r="NPK835" s="24"/>
      <c r="NPL835" s="24"/>
      <c r="NPM835" s="24"/>
      <c r="NPN835" s="24"/>
      <c r="NPO835" s="24"/>
      <c r="NPP835" s="24"/>
      <c r="NPQ835" s="24"/>
      <c r="NPR835" s="24"/>
      <c r="NPS835" s="24"/>
      <c r="NPT835" s="24"/>
      <c r="NPU835" s="24"/>
      <c r="NPV835" s="24"/>
      <c r="NPW835" s="24"/>
      <c r="NPX835" s="24"/>
      <c r="NPY835" s="24"/>
      <c r="NPZ835" s="24"/>
      <c r="NQA835" s="24"/>
      <c r="NQB835" s="24"/>
      <c r="NQC835" s="24"/>
      <c r="NQD835" s="24"/>
      <c r="NQE835" s="24"/>
      <c r="NQF835" s="24"/>
      <c r="NQG835" s="24"/>
      <c r="NQH835" s="24"/>
      <c r="NQI835" s="24"/>
      <c r="NQJ835" s="24"/>
      <c r="NQK835" s="24"/>
      <c r="NQL835" s="24"/>
      <c r="NQM835" s="24"/>
      <c r="NQN835" s="24"/>
      <c r="NQO835" s="24"/>
      <c r="NQP835" s="24"/>
      <c r="NQQ835" s="24"/>
      <c r="NQR835" s="24"/>
      <c r="NQS835" s="24"/>
      <c r="NQT835" s="24"/>
      <c r="NQU835" s="24"/>
      <c r="NQV835" s="24"/>
      <c r="NQW835" s="24"/>
      <c r="NQX835" s="24"/>
      <c r="NQY835" s="24"/>
      <c r="NQZ835" s="24"/>
      <c r="NRA835" s="24"/>
      <c r="NRB835" s="24"/>
      <c r="NRC835" s="24"/>
      <c r="NRD835" s="24"/>
      <c r="NRE835" s="24"/>
      <c r="NRF835" s="24"/>
      <c r="NRG835" s="24"/>
      <c r="NRH835" s="24"/>
      <c r="NRI835" s="24"/>
      <c r="NRJ835" s="24"/>
      <c r="NRK835" s="24"/>
      <c r="NRL835" s="24"/>
      <c r="NRM835" s="24"/>
      <c r="NRN835" s="24"/>
      <c r="NRO835" s="24"/>
      <c r="NRP835" s="24"/>
      <c r="NRQ835" s="24"/>
      <c r="NRR835" s="24"/>
      <c r="NRS835" s="24"/>
      <c r="NRT835" s="24"/>
      <c r="NRU835" s="24"/>
      <c r="NRV835" s="24"/>
      <c r="NRW835" s="24"/>
      <c r="NRX835" s="24"/>
      <c r="NRY835" s="24"/>
      <c r="NRZ835" s="24"/>
      <c r="NSA835" s="24"/>
      <c r="NSB835" s="24"/>
      <c r="NSC835" s="24"/>
      <c r="NSD835" s="24"/>
      <c r="NSE835" s="24"/>
      <c r="NSF835" s="24"/>
      <c r="NSG835" s="24"/>
      <c r="NSH835" s="24"/>
      <c r="NSI835" s="24"/>
      <c r="NSJ835" s="24"/>
      <c r="NSK835" s="24"/>
      <c r="NSL835" s="24"/>
      <c r="NSM835" s="24"/>
      <c r="NSN835" s="24"/>
      <c r="NSO835" s="24"/>
      <c r="NSP835" s="24"/>
      <c r="NSQ835" s="24"/>
      <c r="NSR835" s="24"/>
      <c r="NSS835" s="24"/>
      <c r="NST835" s="24"/>
      <c r="NSU835" s="24"/>
      <c r="NSV835" s="24"/>
      <c r="NSW835" s="24"/>
      <c r="NSX835" s="24"/>
      <c r="NSY835" s="24"/>
      <c r="NSZ835" s="24"/>
      <c r="NTA835" s="24"/>
      <c r="NTB835" s="24"/>
      <c r="NTC835" s="24"/>
      <c r="NTD835" s="24"/>
      <c r="NTE835" s="24"/>
      <c r="NTF835" s="24"/>
      <c r="NTG835" s="24"/>
      <c r="NTH835" s="24"/>
      <c r="NTI835" s="24"/>
      <c r="NTJ835" s="24"/>
      <c r="NTK835" s="24"/>
      <c r="NTL835" s="24"/>
      <c r="NTM835" s="24"/>
      <c r="NTN835" s="24"/>
      <c r="NTO835" s="24"/>
      <c r="NTP835" s="24"/>
      <c r="NTQ835" s="24"/>
      <c r="NTR835" s="24"/>
      <c r="NTS835" s="24"/>
      <c r="NTT835" s="24"/>
      <c r="NTU835" s="24"/>
      <c r="NTV835" s="24"/>
      <c r="NTW835" s="24"/>
      <c r="NTX835" s="24"/>
      <c r="NTY835" s="24"/>
      <c r="NTZ835" s="24"/>
      <c r="NUA835" s="24"/>
      <c r="NUB835" s="24"/>
      <c r="NUC835" s="24"/>
      <c r="NUD835" s="24"/>
      <c r="NUE835" s="24"/>
      <c r="NUF835" s="24"/>
      <c r="NUG835" s="24"/>
      <c r="NUH835" s="24"/>
      <c r="NUI835" s="24"/>
      <c r="NUJ835" s="24"/>
      <c r="NUK835" s="24"/>
      <c r="NUL835" s="24"/>
      <c r="NUM835" s="24"/>
      <c r="NUN835" s="24"/>
      <c r="NUO835" s="24"/>
      <c r="NUP835" s="24"/>
      <c r="NUQ835" s="24"/>
      <c r="NUR835" s="24"/>
      <c r="NUS835" s="24"/>
      <c r="NUT835" s="24"/>
      <c r="NUU835" s="24"/>
      <c r="NUV835" s="24"/>
      <c r="NUW835" s="24"/>
      <c r="NUX835" s="24"/>
      <c r="NUY835" s="24"/>
      <c r="NUZ835" s="24"/>
      <c r="NVA835" s="24"/>
      <c r="NVB835" s="24"/>
      <c r="NVC835" s="24"/>
      <c r="NVD835" s="24"/>
      <c r="NVE835" s="24"/>
      <c r="NVF835" s="24"/>
      <c r="NVG835" s="24"/>
      <c r="NVH835" s="24"/>
      <c r="NVI835" s="24"/>
      <c r="NVJ835" s="24"/>
      <c r="NVK835" s="24"/>
      <c r="NVL835" s="24"/>
      <c r="NVM835" s="24"/>
      <c r="NVN835" s="24"/>
      <c r="NVO835" s="24"/>
      <c r="NVP835" s="24"/>
      <c r="NVQ835" s="24"/>
      <c r="NVR835" s="24"/>
      <c r="NVS835" s="24"/>
      <c r="NVT835" s="24"/>
      <c r="NVU835" s="24"/>
      <c r="NVV835" s="24"/>
      <c r="NVW835" s="24"/>
      <c r="NVX835" s="24"/>
      <c r="NVY835" s="24"/>
      <c r="NVZ835" s="24"/>
      <c r="NWA835" s="24"/>
      <c r="NWB835" s="24"/>
      <c r="NWC835" s="24"/>
      <c r="NWD835" s="24"/>
      <c r="NWE835" s="24"/>
      <c r="NWF835" s="24"/>
      <c r="NWG835" s="24"/>
      <c r="NWH835" s="24"/>
      <c r="NWI835" s="24"/>
      <c r="NWJ835" s="24"/>
      <c r="NWK835" s="24"/>
      <c r="NWL835" s="24"/>
      <c r="NWM835" s="24"/>
      <c r="NWN835" s="24"/>
      <c r="NWO835" s="24"/>
      <c r="NWP835" s="24"/>
      <c r="NWQ835" s="24"/>
      <c r="NWR835" s="24"/>
      <c r="NWS835" s="24"/>
      <c r="NWT835" s="24"/>
      <c r="NWU835" s="24"/>
      <c r="NWV835" s="24"/>
      <c r="NWW835" s="24"/>
      <c r="NWX835" s="24"/>
      <c r="NWY835" s="24"/>
      <c r="NWZ835" s="24"/>
      <c r="NXA835" s="24"/>
      <c r="NXB835" s="24"/>
      <c r="NXC835" s="24"/>
      <c r="NXD835" s="24"/>
      <c r="NXE835" s="24"/>
      <c r="NXF835" s="24"/>
      <c r="NXG835" s="24"/>
      <c r="NXH835" s="24"/>
      <c r="NXI835" s="24"/>
      <c r="NXJ835" s="24"/>
      <c r="NXK835" s="24"/>
      <c r="NXL835" s="24"/>
      <c r="NXM835" s="24"/>
      <c r="NXN835" s="24"/>
      <c r="NXO835" s="24"/>
      <c r="NXP835" s="24"/>
      <c r="NXQ835" s="24"/>
      <c r="NXR835" s="24"/>
      <c r="NXS835" s="24"/>
      <c r="NXT835" s="24"/>
      <c r="NXU835" s="24"/>
      <c r="NXV835" s="24"/>
      <c r="NXW835" s="24"/>
      <c r="NXX835" s="24"/>
      <c r="NXY835" s="24"/>
      <c r="NXZ835" s="24"/>
      <c r="NYA835" s="24"/>
      <c r="NYB835" s="24"/>
      <c r="NYC835" s="24"/>
      <c r="NYD835" s="24"/>
      <c r="NYE835" s="24"/>
      <c r="NYF835" s="24"/>
      <c r="NYG835" s="24"/>
      <c r="NYH835" s="24"/>
      <c r="NYI835" s="24"/>
      <c r="NYJ835" s="24"/>
      <c r="NYK835" s="24"/>
      <c r="NYL835" s="24"/>
      <c r="NYM835" s="24"/>
      <c r="NYN835" s="24"/>
      <c r="NYO835" s="24"/>
      <c r="NYP835" s="24"/>
      <c r="NYQ835" s="24"/>
      <c r="NYR835" s="24"/>
      <c r="NYS835" s="24"/>
      <c r="NYT835" s="24"/>
      <c r="NYU835" s="24"/>
      <c r="NYV835" s="24"/>
      <c r="NYW835" s="24"/>
      <c r="NYX835" s="24"/>
      <c r="NYY835" s="24"/>
      <c r="NYZ835" s="24"/>
      <c r="NZA835" s="24"/>
      <c r="NZB835" s="24"/>
      <c r="NZC835" s="24"/>
      <c r="NZD835" s="24"/>
      <c r="NZE835" s="24"/>
      <c r="NZF835" s="24"/>
      <c r="NZG835" s="24"/>
      <c r="NZH835" s="24"/>
      <c r="NZI835" s="24"/>
      <c r="NZJ835" s="24"/>
      <c r="NZK835" s="24"/>
      <c r="NZL835" s="24"/>
      <c r="NZM835" s="24"/>
      <c r="NZN835" s="24"/>
      <c r="NZO835" s="24"/>
      <c r="NZP835" s="24"/>
      <c r="NZQ835" s="24"/>
      <c r="NZR835" s="24"/>
      <c r="NZS835" s="24"/>
      <c r="NZT835" s="24"/>
      <c r="NZU835" s="24"/>
      <c r="NZV835" s="24"/>
      <c r="NZW835" s="24"/>
      <c r="NZX835" s="24"/>
      <c r="NZY835" s="24"/>
      <c r="NZZ835" s="24"/>
      <c r="OAA835" s="24"/>
      <c r="OAB835" s="24"/>
      <c r="OAC835" s="24"/>
      <c r="OAD835" s="24"/>
      <c r="OAE835" s="24"/>
      <c r="OAF835" s="24"/>
      <c r="OAG835" s="24"/>
      <c r="OAH835" s="24"/>
      <c r="OAI835" s="24"/>
      <c r="OAJ835" s="24"/>
      <c r="OAK835" s="24"/>
      <c r="OAL835" s="24"/>
      <c r="OAM835" s="24"/>
      <c r="OAN835" s="24"/>
      <c r="OAO835" s="24"/>
      <c r="OAP835" s="24"/>
      <c r="OAQ835" s="24"/>
      <c r="OAR835" s="24"/>
      <c r="OAS835" s="24"/>
      <c r="OAT835" s="24"/>
      <c r="OAU835" s="24"/>
      <c r="OAV835" s="24"/>
      <c r="OAW835" s="24"/>
      <c r="OAX835" s="24"/>
      <c r="OAY835" s="24"/>
      <c r="OAZ835" s="24"/>
      <c r="OBA835" s="24"/>
      <c r="OBB835" s="24"/>
      <c r="OBC835" s="24"/>
      <c r="OBD835" s="24"/>
      <c r="OBE835" s="24"/>
      <c r="OBF835" s="24"/>
      <c r="OBG835" s="24"/>
      <c r="OBH835" s="24"/>
      <c r="OBI835" s="24"/>
      <c r="OBJ835" s="24"/>
      <c r="OBK835" s="24"/>
      <c r="OBL835" s="24"/>
      <c r="OBM835" s="24"/>
      <c r="OBN835" s="24"/>
      <c r="OBO835" s="24"/>
      <c r="OBP835" s="24"/>
      <c r="OBQ835" s="24"/>
      <c r="OBR835" s="24"/>
      <c r="OBS835" s="24"/>
      <c r="OBT835" s="24"/>
      <c r="OBU835" s="24"/>
      <c r="OBV835" s="24"/>
      <c r="OBW835" s="24"/>
      <c r="OBX835" s="24"/>
      <c r="OBY835" s="24"/>
      <c r="OBZ835" s="24"/>
      <c r="OCA835" s="24"/>
      <c r="OCB835" s="24"/>
      <c r="OCC835" s="24"/>
      <c r="OCD835" s="24"/>
      <c r="OCE835" s="24"/>
      <c r="OCF835" s="24"/>
      <c r="OCG835" s="24"/>
      <c r="OCH835" s="24"/>
      <c r="OCI835" s="24"/>
      <c r="OCJ835" s="24"/>
      <c r="OCK835" s="24"/>
      <c r="OCL835" s="24"/>
      <c r="OCM835" s="24"/>
      <c r="OCN835" s="24"/>
      <c r="OCO835" s="24"/>
      <c r="OCP835" s="24"/>
      <c r="OCQ835" s="24"/>
      <c r="OCR835" s="24"/>
      <c r="OCS835" s="24"/>
      <c r="OCT835" s="24"/>
      <c r="OCU835" s="24"/>
      <c r="OCV835" s="24"/>
      <c r="OCW835" s="24"/>
      <c r="OCX835" s="24"/>
      <c r="OCY835" s="24"/>
      <c r="OCZ835" s="24"/>
      <c r="ODA835" s="24"/>
      <c r="ODB835" s="24"/>
      <c r="ODC835" s="24"/>
      <c r="ODD835" s="24"/>
      <c r="ODE835" s="24"/>
      <c r="ODF835" s="24"/>
      <c r="ODG835" s="24"/>
      <c r="ODH835" s="24"/>
      <c r="ODI835" s="24"/>
      <c r="ODJ835" s="24"/>
      <c r="ODK835" s="24"/>
      <c r="ODL835" s="24"/>
      <c r="ODM835" s="24"/>
      <c r="ODN835" s="24"/>
      <c r="ODO835" s="24"/>
      <c r="ODP835" s="24"/>
      <c r="ODQ835" s="24"/>
      <c r="ODR835" s="24"/>
      <c r="ODS835" s="24"/>
      <c r="ODT835" s="24"/>
      <c r="ODU835" s="24"/>
      <c r="ODV835" s="24"/>
      <c r="ODW835" s="24"/>
      <c r="ODX835" s="24"/>
      <c r="ODY835" s="24"/>
      <c r="ODZ835" s="24"/>
      <c r="OEA835" s="24"/>
      <c r="OEB835" s="24"/>
      <c r="OEC835" s="24"/>
      <c r="OED835" s="24"/>
      <c r="OEE835" s="24"/>
      <c r="OEF835" s="24"/>
      <c r="OEG835" s="24"/>
      <c r="OEH835" s="24"/>
      <c r="OEI835" s="24"/>
      <c r="OEJ835" s="24"/>
      <c r="OEK835" s="24"/>
      <c r="OEL835" s="24"/>
      <c r="OEM835" s="24"/>
      <c r="OEN835" s="24"/>
      <c r="OEO835" s="24"/>
      <c r="OEP835" s="24"/>
      <c r="OEQ835" s="24"/>
      <c r="OER835" s="24"/>
      <c r="OES835" s="24"/>
      <c r="OET835" s="24"/>
      <c r="OEU835" s="24"/>
      <c r="OEV835" s="24"/>
      <c r="OEW835" s="24"/>
      <c r="OEX835" s="24"/>
      <c r="OEY835" s="24"/>
      <c r="OEZ835" s="24"/>
      <c r="OFA835" s="24"/>
      <c r="OFB835" s="24"/>
      <c r="OFC835" s="24"/>
      <c r="OFD835" s="24"/>
      <c r="OFE835" s="24"/>
      <c r="OFF835" s="24"/>
      <c r="OFG835" s="24"/>
      <c r="OFH835" s="24"/>
      <c r="OFI835" s="24"/>
      <c r="OFJ835" s="24"/>
      <c r="OFK835" s="24"/>
      <c r="OFL835" s="24"/>
      <c r="OFM835" s="24"/>
      <c r="OFN835" s="24"/>
      <c r="OFO835" s="24"/>
      <c r="OFP835" s="24"/>
      <c r="OFQ835" s="24"/>
      <c r="OFR835" s="24"/>
      <c r="OFS835" s="24"/>
      <c r="OFT835" s="24"/>
      <c r="OFU835" s="24"/>
      <c r="OFV835" s="24"/>
      <c r="OFW835" s="24"/>
      <c r="OFX835" s="24"/>
      <c r="OFY835" s="24"/>
      <c r="OFZ835" s="24"/>
      <c r="OGA835" s="24"/>
      <c r="OGB835" s="24"/>
      <c r="OGC835" s="24"/>
      <c r="OGD835" s="24"/>
      <c r="OGE835" s="24"/>
      <c r="OGF835" s="24"/>
      <c r="OGG835" s="24"/>
      <c r="OGH835" s="24"/>
      <c r="OGI835" s="24"/>
      <c r="OGJ835" s="24"/>
      <c r="OGK835" s="24"/>
      <c r="OGL835" s="24"/>
      <c r="OGM835" s="24"/>
      <c r="OGN835" s="24"/>
      <c r="OGO835" s="24"/>
      <c r="OGP835" s="24"/>
      <c r="OGQ835" s="24"/>
      <c r="OGR835" s="24"/>
      <c r="OGS835" s="24"/>
      <c r="OGT835" s="24"/>
      <c r="OGU835" s="24"/>
      <c r="OGV835" s="24"/>
      <c r="OGW835" s="24"/>
      <c r="OGX835" s="24"/>
      <c r="OGY835" s="24"/>
      <c r="OGZ835" s="24"/>
      <c r="OHA835" s="24"/>
      <c r="OHB835" s="24"/>
      <c r="OHC835" s="24"/>
      <c r="OHD835" s="24"/>
      <c r="OHE835" s="24"/>
      <c r="OHF835" s="24"/>
      <c r="OHG835" s="24"/>
      <c r="OHH835" s="24"/>
      <c r="OHI835" s="24"/>
      <c r="OHJ835" s="24"/>
      <c r="OHK835" s="24"/>
      <c r="OHL835" s="24"/>
      <c r="OHM835" s="24"/>
      <c r="OHN835" s="24"/>
      <c r="OHO835" s="24"/>
      <c r="OHP835" s="24"/>
      <c r="OHQ835" s="24"/>
      <c r="OHR835" s="24"/>
      <c r="OHS835" s="24"/>
      <c r="OHT835" s="24"/>
      <c r="OHU835" s="24"/>
      <c r="OHV835" s="24"/>
      <c r="OHW835" s="24"/>
      <c r="OHX835" s="24"/>
      <c r="OHY835" s="24"/>
      <c r="OHZ835" s="24"/>
      <c r="OIA835" s="24"/>
      <c r="OIB835" s="24"/>
      <c r="OIC835" s="24"/>
      <c r="OID835" s="24"/>
      <c r="OIE835" s="24"/>
      <c r="OIF835" s="24"/>
      <c r="OIG835" s="24"/>
      <c r="OIH835" s="24"/>
      <c r="OII835" s="24"/>
      <c r="OIJ835" s="24"/>
      <c r="OIK835" s="24"/>
      <c r="OIL835" s="24"/>
      <c r="OIM835" s="24"/>
      <c r="OIN835" s="24"/>
      <c r="OIO835" s="24"/>
      <c r="OIP835" s="24"/>
      <c r="OIQ835" s="24"/>
      <c r="OIR835" s="24"/>
      <c r="OIS835" s="24"/>
      <c r="OIT835" s="24"/>
      <c r="OIU835" s="24"/>
      <c r="OIV835" s="24"/>
      <c r="OIW835" s="24"/>
      <c r="OIX835" s="24"/>
      <c r="OIY835" s="24"/>
      <c r="OIZ835" s="24"/>
      <c r="OJA835" s="24"/>
      <c r="OJB835" s="24"/>
      <c r="OJC835" s="24"/>
      <c r="OJD835" s="24"/>
      <c r="OJE835" s="24"/>
      <c r="OJF835" s="24"/>
      <c r="OJG835" s="24"/>
      <c r="OJH835" s="24"/>
      <c r="OJI835" s="24"/>
      <c r="OJJ835" s="24"/>
      <c r="OJK835" s="24"/>
      <c r="OJL835" s="24"/>
      <c r="OJM835" s="24"/>
      <c r="OJN835" s="24"/>
      <c r="OJO835" s="24"/>
      <c r="OJP835" s="24"/>
      <c r="OJQ835" s="24"/>
      <c r="OJR835" s="24"/>
      <c r="OJS835" s="24"/>
      <c r="OJT835" s="24"/>
      <c r="OJU835" s="24"/>
      <c r="OJV835" s="24"/>
      <c r="OJW835" s="24"/>
      <c r="OJX835" s="24"/>
      <c r="OJY835" s="24"/>
      <c r="OJZ835" s="24"/>
      <c r="OKA835" s="24"/>
      <c r="OKB835" s="24"/>
      <c r="OKC835" s="24"/>
      <c r="OKD835" s="24"/>
      <c r="OKE835" s="24"/>
      <c r="OKF835" s="24"/>
      <c r="OKG835" s="24"/>
      <c r="OKH835" s="24"/>
      <c r="OKI835" s="24"/>
      <c r="OKJ835" s="24"/>
      <c r="OKK835" s="24"/>
      <c r="OKL835" s="24"/>
      <c r="OKM835" s="24"/>
      <c r="OKN835" s="24"/>
      <c r="OKO835" s="24"/>
      <c r="OKP835" s="24"/>
      <c r="OKQ835" s="24"/>
      <c r="OKR835" s="24"/>
      <c r="OKS835" s="24"/>
      <c r="OKT835" s="24"/>
      <c r="OKU835" s="24"/>
      <c r="OKV835" s="24"/>
      <c r="OKW835" s="24"/>
      <c r="OKX835" s="24"/>
      <c r="OKY835" s="24"/>
      <c r="OKZ835" s="24"/>
      <c r="OLA835" s="24"/>
      <c r="OLB835" s="24"/>
      <c r="OLC835" s="24"/>
      <c r="OLD835" s="24"/>
      <c r="OLE835" s="24"/>
      <c r="OLF835" s="24"/>
      <c r="OLG835" s="24"/>
      <c r="OLH835" s="24"/>
      <c r="OLI835" s="24"/>
      <c r="OLJ835" s="24"/>
      <c r="OLK835" s="24"/>
      <c r="OLL835" s="24"/>
      <c r="OLM835" s="24"/>
      <c r="OLN835" s="24"/>
      <c r="OLO835" s="24"/>
      <c r="OLP835" s="24"/>
      <c r="OLQ835" s="24"/>
      <c r="OLR835" s="24"/>
      <c r="OLS835" s="24"/>
      <c r="OLT835" s="24"/>
      <c r="OLU835" s="24"/>
      <c r="OLV835" s="24"/>
      <c r="OLW835" s="24"/>
      <c r="OLX835" s="24"/>
      <c r="OLY835" s="24"/>
      <c r="OLZ835" s="24"/>
      <c r="OMA835" s="24"/>
      <c r="OMB835" s="24"/>
      <c r="OMC835" s="24"/>
      <c r="OMD835" s="24"/>
      <c r="OME835" s="24"/>
      <c r="OMF835" s="24"/>
      <c r="OMG835" s="24"/>
      <c r="OMH835" s="24"/>
      <c r="OMI835" s="24"/>
      <c r="OMJ835" s="24"/>
      <c r="OMK835" s="24"/>
      <c r="OML835" s="24"/>
      <c r="OMM835" s="24"/>
      <c r="OMN835" s="24"/>
      <c r="OMO835" s="24"/>
      <c r="OMP835" s="24"/>
      <c r="OMQ835" s="24"/>
      <c r="OMR835" s="24"/>
      <c r="OMS835" s="24"/>
      <c r="OMT835" s="24"/>
      <c r="OMU835" s="24"/>
      <c r="OMV835" s="24"/>
      <c r="OMW835" s="24"/>
      <c r="OMX835" s="24"/>
      <c r="OMY835" s="24"/>
      <c r="OMZ835" s="24"/>
      <c r="ONA835" s="24"/>
      <c r="ONB835" s="24"/>
      <c r="ONC835" s="24"/>
      <c r="OND835" s="24"/>
      <c r="ONE835" s="24"/>
      <c r="ONF835" s="24"/>
      <c r="ONG835" s="24"/>
      <c r="ONH835" s="24"/>
      <c r="ONI835" s="24"/>
      <c r="ONJ835" s="24"/>
      <c r="ONK835" s="24"/>
      <c r="ONL835" s="24"/>
      <c r="ONM835" s="24"/>
      <c r="ONN835" s="24"/>
      <c r="ONO835" s="24"/>
      <c r="ONP835" s="24"/>
      <c r="ONQ835" s="24"/>
      <c r="ONR835" s="24"/>
      <c r="ONS835" s="24"/>
      <c r="ONT835" s="24"/>
      <c r="ONU835" s="24"/>
      <c r="ONV835" s="24"/>
      <c r="ONW835" s="24"/>
      <c r="ONX835" s="24"/>
      <c r="ONY835" s="24"/>
      <c r="ONZ835" s="24"/>
      <c r="OOA835" s="24"/>
      <c r="OOB835" s="24"/>
      <c r="OOC835" s="24"/>
      <c r="OOD835" s="24"/>
      <c r="OOE835" s="24"/>
      <c r="OOF835" s="24"/>
      <c r="OOG835" s="24"/>
      <c r="OOH835" s="24"/>
      <c r="OOI835" s="24"/>
      <c r="OOJ835" s="24"/>
      <c r="OOK835" s="24"/>
      <c r="OOL835" s="24"/>
      <c r="OOM835" s="24"/>
      <c r="OON835" s="24"/>
      <c r="OOO835" s="24"/>
      <c r="OOP835" s="24"/>
      <c r="OOQ835" s="24"/>
      <c r="OOR835" s="24"/>
      <c r="OOS835" s="24"/>
      <c r="OOT835" s="24"/>
      <c r="OOU835" s="24"/>
      <c r="OOV835" s="24"/>
      <c r="OOW835" s="24"/>
      <c r="OOX835" s="24"/>
      <c r="OOY835" s="24"/>
      <c r="OOZ835" s="24"/>
      <c r="OPA835" s="24"/>
      <c r="OPB835" s="24"/>
      <c r="OPC835" s="24"/>
      <c r="OPD835" s="24"/>
      <c r="OPE835" s="24"/>
      <c r="OPF835" s="24"/>
      <c r="OPG835" s="24"/>
      <c r="OPH835" s="24"/>
      <c r="OPI835" s="24"/>
      <c r="OPJ835" s="24"/>
      <c r="OPK835" s="24"/>
      <c r="OPL835" s="24"/>
      <c r="OPM835" s="24"/>
      <c r="OPN835" s="24"/>
      <c r="OPO835" s="24"/>
      <c r="OPP835" s="24"/>
      <c r="OPQ835" s="24"/>
      <c r="OPR835" s="24"/>
      <c r="OPS835" s="24"/>
      <c r="OPT835" s="24"/>
      <c r="OPU835" s="24"/>
      <c r="OPV835" s="24"/>
      <c r="OPW835" s="24"/>
      <c r="OPX835" s="24"/>
      <c r="OPY835" s="24"/>
      <c r="OPZ835" s="24"/>
      <c r="OQA835" s="24"/>
      <c r="OQB835" s="24"/>
      <c r="OQC835" s="24"/>
      <c r="OQD835" s="24"/>
      <c r="OQE835" s="24"/>
      <c r="OQF835" s="24"/>
      <c r="OQG835" s="24"/>
      <c r="OQH835" s="24"/>
      <c r="OQI835" s="24"/>
      <c r="OQJ835" s="24"/>
      <c r="OQK835" s="24"/>
      <c r="OQL835" s="24"/>
      <c r="OQM835" s="24"/>
      <c r="OQN835" s="24"/>
      <c r="OQO835" s="24"/>
      <c r="OQP835" s="24"/>
      <c r="OQQ835" s="24"/>
      <c r="OQR835" s="24"/>
      <c r="OQS835" s="24"/>
      <c r="OQT835" s="24"/>
      <c r="OQU835" s="24"/>
      <c r="OQV835" s="24"/>
      <c r="OQW835" s="24"/>
      <c r="OQX835" s="24"/>
      <c r="OQY835" s="24"/>
      <c r="OQZ835" s="24"/>
      <c r="ORA835" s="24"/>
      <c r="ORB835" s="24"/>
      <c r="ORC835" s="24"/>
      <c r="ORD835" s="24"/>
      <c r="ORE835" s="24"/>
      <c r="ORF835" s="24"/>
      <c r="ORG835" s="24"/>
      <c r="ORH835" s="24"/>
      <c r="ORI835" s="24"/>
      <c r="ORJ835" s="24"/>
      <c r="ORK835" s="24"/>
      <c r="ORL835" s="24"/>
      <c r="ORM835" s="24"/>
      <c r="ORN835" s="24"/>
      <c r="ORO835" s="24"/>
      <c r="ORP835" s="24"/>
      <c r="ORQ835" s="24"/>
      <c r="ORR835" s="24"/>
      <c r="ORS835" s="24"/>
      <c r="ORT835" s="24"/>
      <c r="ORU835" s="24"/>
      <c r="ORV835" s="24"/>
      <c r="ORW835" s="24"/>
      <c r="ORX835" s="24"/>
      <c r="ORY835" s="24"/>
      <c r="ORZ835" s="24"/>
      <c r="OSA835" s="24"/>
      <c r="OSB835" s="24"/>
      <c r="OSC835" s="24"/>
      <c r="OSD835" s="24"/>
      <c r="OSE835" s="24"/>
      <c r="OSF835" s="24"/>
      <c r="OSG835" s="24"/>
      <c r="OSH835" s="24"/>
      <c r="OSI835" s="24"/>
      <c r="OSJ835" s="24"/>
      <c r="OSK835" s="24"/>
      <c r="OSL835" s="24"/>
      <c r="OSM835" s="24"/>
      <c r="OSN835" s="24"/>
      <c r="OSO835" s="24"/>
      <c r="OSP835" s="24"/>
      <c r="OSQ835" s="24"/>
      <c r="OSR835" s="24"/>
      <c r="OSS835" s="24"/>
      <c r="OST835" s="24"/>
      <c r="OSU835" s="24"/>
      <c r="OSV835" s="24"/>
      <c r="OSW835" s="24"/>
      <c r="OSX835" s="24"/>
      <c r="OSY835" s="24"/>
      <c r="OSZ835" s="24"/>
      <c r="OTA835" s="24"/>
      <c r="OTB835" s="24"/>
      <c r="OTC835" s="24"/>
      <c r="OTD835" s="24"/>
      <c r="OTE835" s="24"/>
      <c r="OTF835" s="24"/>
      <c r="OTG835" s="24"/>
      <c r="OTH835" s="24"/>
      <c r="OTI835" s="24"/>
      <c r="OTJ835" s="24"/>
      <c r="OTK835" s="24"/>
      <c r="OTL835" s="24"/>
      <c r="OTM835" s="24"/>
      <c r="OTN835" s="24"/>
      <c r="OTO835" s="24"/>
      <c r="OTP835" s="24"/>
      <c r="OTQ835" s="24"/>
      <c r="OTR835" s="24"/>
      <c r="OTS835" s="24"/>
      <c r="OTT835" s="24"/>
      <c r="OTU835" s="24"/>
      <c r="OTV835" s="24"/>
      <c r="OTW835" s="24"/>
      <c r="OTX835" s="24"/>
      <c r="OTY835" s="24"/>
      <c r="OTZ835" s="24"/>
      <c r="OUA835" s="24"/>
      <c r="OUB835" s="24"/>
      <c r="OUC835" s="24"/>
      <c r="OUD835" s="24"/>
      <c r="OUE835" s="24"/>
      <c r="OUF835" s="24"/>
      <c r="OUG835" s="24"/>
      <c r="OUH835" s="24"/>
      <c r="OUI835" s="24"/>
      <c r="OUJ835" s="24"/>
      <c r="OUK835" s="24"/>
      <c r="OUL835" s="24"/>
      <c r="OUM835" s="24"/>
      <c r="OUN835" s="24"/>
      <c r="OUO835" s="24"/>
      <c r="OUP835" s="24"/>
      <c r="OUQ835" s="24"/>
      <c r="OUR835" s="24"/>
      <c r="OUS835" s="24"/>
      <c r="OUT835" s="24"/>
      <c r="OUU835" s="24"/>
      <c r="OUV835" s="24"/>
      <c r="OUW835" s="24"/>
      <c r="OUX835" s="24"/>
      <c r="OUY835" s="24"/>
      <c r="OUZ835" s="24"/>
      <c r="OVA835" s="24"/>
      <c r="OVB835" s="24"/>
      <c r="OVC835" s="24"/>
      <c r="OVD835" s="24"/>
      <c r="OVE835" s="24"/>
      <c r="OVF835" s="24"/>
      <c r="OVG835" s="24"/>
      <c r="OVH835" s="24"/>
      <c r="OVI835" s="24"/>
      <c r="OVJ835" s="24"/>
      <c r="OVK835" s="24"/>
      <c r="OVL835" s="24"/>
      <c r="OVM835" s="24"/>
      <c r="OVN835" s="24"/>
      <c r="OVO835" s="24"/>
      <c r="OVP835" s="24"/>
      <c r="OVQ835" s="24"/>
      <c r="OVR835" s="24"/>
      <c r="OVS835" s="24"/>
      <c r="OVT835" s="24"/>
      <c r="OVU835" s="24"/>
      <c r="OVV835" s="24"/>
      <c r="OVW835" s="24"/>
      <c r="OVX835" s="24"/>
      <c r="OVY835" s="24"/>
      <c r="OVZ835" s="24"/>
      <c r="OWA835" s="24"/>
      <c r="OWB835" s="24"/>
      <c r="OWC835" s="24"/>
      <c r="OWD835" s="24"/>
      <c r="OWE835" s="24"/>
      <c r="OWF835" s="24"/>
      <c r="OWG835" s="24"/>
      <c r="OWH835" s="24"/>
      <c r="OWI835" s="24"/>
      <c r="OWJ835" s="24"/>
      <c r="OWK835" s="24"/>
      <c r="OWL835" s="24"/>
      <c r="OWM835" s="24"/>
      <c r="OWN835" s="24"/>
      <c r="OWO835" s="24"/>
      <c r="OWP835" s="24"/>
      <c r="OWQ835" s="24"/>
      <c r="OWR835" s="24"/>
      <c r="OWS835" s="24"/>
      <c r="OWT835" s="24"/>
      <c r="OWU835" s="24"/>
      <c r="OWV835" s="24"/>
      <c r="OWW835" s="24"/>
      <c r="OWX835" s="24"/>
      <c r="OWY835" s="24"/>
      <c r="OWZ835" s="24"/>
      <c r="OXA835" s="24"/>
      <c r="OXB835" s="24"/>
      <c r="OXC835" s="24"/>
      <c r="OXD835" s="24"/>
      <c r="OXE835" s="24"/>
      <c r="OXF835" s="24"/>
      <c r="OXG835" s="24"/>
      <c r="OXH835" s="24"/>
      <c r="OXI835" s="24"/>
      <c r="OXJ835" s="24"/>
      <c r="OXK835" s="24"/>
      <c r="OXL835" s="24"/>
      <c r="OXM835" s="24"/>
      <c r="OXN835" s="24"/>
      <c r="OXO835" s="24"/>
      <c r="OXP835" s="24"/>
      <c r="OXQ835" s="24"/>
      <c r="OXR835" s="24"/>
      <c r="OXS835" s="24"/>
      <c r="OXT835" s="24"/>
      <c r="OXU835" s="24"/>
      <c r="OXV835" s="24"/>
      <c r="OXW835" s="24"/>
      <c r="OXX835" s="24"/>
      <c r="OXY835" s="24"/>
      <c r="OXZ835" s="24"/>
      <c r="OYA835" s="24"/>
      <c r="OYB835" s="24"/>
      <c r="OYC835" s="24"/>
      <c r="OYD835" s="24"/>
      <c r="OYE835" s="24"/>
      <c r="OYF835" s="24"/>
      <c r="OYG835" s="24"/>
      <c r="OYH835" s="24"/>
      <c r="OYI835" s="24"/>
      <c r="OYJ835" s="24"/>
      <c r="OYK835" s="24"/>
      <c r="OYL835" s="24"/>
      <c r="OYM835" s="24"/>
      <c r="OYN835" s="24"/>
      <c r="OYO835" s="24"/>
      <c r="OYP835" s="24"/>
      <c r="OYQ835" s="24"/>
      <c r="OYR835" s="24"/>
      <c r="OYS835" s="24"/>
      <c r="OYT835" s="24"/>
      <c r="OYU835" s="24"/>
      <c r="OYV835" s="24"/>
      <c r="OYW835" s="24"/>
      <c r="OYX835" s="24"/>
      <c r="OYY835" s="24"/>
      <c r="OYZ835" s="24"/>
      <c r="OZA835" s="24"/>
      <c r="OZB835" s="24"/>
      <c r="OZC835" s="24"/>
      <c r="OZD835" s="24"/>
      <c r="OZE835" s="24"/>
      <c r="OZF835" s="24"/>
      <c r="OZG835" s="24"/>
      <c r="OZH835" s="24"/>
      <c r="OZI835" s="24"/>
      <c r="OZJ835" s="24"/>
      <c r="OZK835" s="24"/>
      <c r="OZL835" s="24"/>
      <c r="OZM835" s="24"/>
      <c r="OZN835" s="24"/>
      <c r="OZO835" s="24"/>
      <c r="OZP835" s="24"/>
      <c r="OZQ835" s="24"/>
      <c r="OZR835" s="24"/>
      <c r="OZS835" s="24"/>
      <c r="OZT835" s="24"/>
      <c r="OZU835" s="24"/>
      <c r="OZV835" s="24"/>
      <c r="OZW835" s="24"/>
      <c r="OZX835" s="24"/>
      <c r="OZY835" s="24"/>
      <c r="OZZ835" s="24"/>
      <c r="PAA835" s="24"/>
      <c r="PAB835" s="24"/>
      <c r="PAC835" s="24"/>
      <c r="PAD835" s="24"/>
      <c r="PAE835" s="24"/>
      <c r="PAF835" s="24"/>
      <c r="PAG835" s="24"/>
      <c r="PAH835" s="24"/>
      <c r="PAI835" s="24"/>
      <c r="PAJ835" s="24"/>
      <c r="PAK835" s="24"/>
      <c r="PAL835" s="24"/>
      <c r="PAM835" s="24"/>
      <c r="PAN835" s="24"/>
      <c r="PAO835" s="24"/>
      <c r="PAP835" s="24"/>
      <c r="PAQ835" s="24"/>
      <c r="PAR835" s="24"/>
      <c r="PAS835" s="24"/>
      <c r="PAT835" s="24"/>
      <c r="PAU835" s="24"/>
      <c r="PAV835" s="24"/>
      <c r="PAW835" s="24"/>
      <c r="PAX835" s="24"/>
      <c r="PAY835" s="24"/>
      <c r="PAZ835" s="24"/>
      <c r="PBA835" s="24"/>
      <c r="PBB835" s="24"/>
      <c r="PBC835" s="24"/>
      <c r="PBD835" s="24"/>
      <c r="PBE835" s="24"/>
      <c r="PBF835" s="24"/>
      <c r="PBG835" s="24"/>
      <c r="PBH835" s="24"/>
      <c r="PBI835" s="24"/>
      <c r="PBJ835" s="24"/>
      <c r="PBK835" s="24"/>
      <c r="PBL835" s="24"/>
      <c r="PBM835" s="24"/>
      <c r="PBN835" s="24"/>
      <c r="PBO835" s="24"/>
      <c r="PBP835" s="24"/>
      <c r="PBQ835" s="24"/>
      <c r="PBR835" s="24"/>
      <c r="PBS835" s="24"/>
      <c r="PBT835" s="24"/>
      <c r="PBU835" s="24"/>
      <c r="PBV835" s="24"/>
      <c r="PBW835" s="24"/>
      <c r="PBX835" s="24"/>
      <c r="PBY835" s="24"/>
      <c r="PBZ835" s="24"/>
      <c r="PCA835" s="24"/>
      <c r="PCB835" s="24"/>
      <c r="PCC835" s="24"/>
      <c r="PCD835" s="24"/>
      <c r="PCE835" s="24"/>
      <c r="PCF835" s="24"/>
      <c r="PCG835" s="24"/>
      <c r="PCH835" s="24"/>
      <c r="PCI835" s="24"/>
      <c r="PCJ835" s="24"/>
      <c r="PCK835" s="24"/>
      <c r="PCL835" s="24"/>
      <c r="PCM835" s="24"/>
      <c r="PCN835" s="24"/>
      <c r="PCO835" s="24"/>
      <c r="PCP835" s="24"/>
      <c r="PCQ835" s="24"/>
      <c r="PCR835" s="24"/>
      <c r="PCS835" s="24"/>
      <c r="PCT835" s="24"/>
      <c r="PCU835" s="24"/>
      <c r="PCV835" s="24"/>
      <c r="PCW835" s="24"/>
      <c r="PCX835" s="24"/>
      <c r="PCY835" s="24"/>
      <c r="PCZ835" s="24"/>
      <c r="PDA835" s="24"/>
      <c r="PDB835" s="24"/>
      <c r="PDC835" s="24"/>
      <c r="PDD835" s="24"/>
      <c r="PDE835" s="24"/>
      <c r="PDF835" s="24"/>
      <c r="PDG835" s="24"/>
      <c r="PDH835" s="24"/>
      <c r="PDI835" s="24"/>
      <c r="PDJ835" s="24"/>
      <c r="PDK835" s="24"/>
      <c r="PDL835" s="24"/>
      <c r="PDM835" s="24"/>
      <c r="PDN835" s="24"/>
      <c r="PDO835" s="24"/>
      <c r="PDP835" s="24"/>
      <c r="PDQ835" s="24"/>
      <c r="PDR835" s="24"/>
      <c r="PDS835" s="24"/>
      <c r="PDT835" s="24"/>
      <c r="PDU835" s="24"/>
      <c r="PDV835" s="24"/>
      <c r="PDW835" s="24"/>
      <c r="PDX835" s="24"/>
      <c r="PDY835" s="24"/>
      <c r="PDZ835" s="24"/>
      <c r="PEA835" s="24"/>
      <c r="PEB835" s="24"/>
      <c r="PEC835" s="24"/>
      <c r="PED835" s="24"/>
      <c r="PEE835" s="24"/>
      <c r="PEF835" s="24"/>
      <c r="PEG835" s="24"/>
      <c r="PEH835" s="24"/>
      <c r="PEI835" s="24"/>
      <c r="PEJ835" s="24"/>
      <c r="PEK835" s="24"/>
      <c r="PEL835" s="24"/>
      <c r="PEM835" s="24"/>
      <c r="PEN835" s="24"/>
      <c r="PEO835" s="24"/>
      <c r="PEP835" s="24"/>
      <c r="PEQ835" s="24"/>
      <c r="PER835" s="24"/>
      <c r="PES835" s="24"/>
      <c r="PET835" s="24"/>
      <c r="PEU835" s="24"/>
      <c r="PEV835" s="24"/>
      <c r="PEW835" s="24"/>
      <c r="PEX835" s="24"/>
      <c r="PEY835" s="24"/>
      <c r="PEZ835" s="24"/>
      <c r="PFA835" s="24"/>
      <c r="PFB835" s="24"/>
      <c r="PFC835" s="24"/>
      <c r="PFD835" s="24"/>
      <c r="PFE835" s="24"/>
      <c r="PFF835" s="24"/>
      <c r="PFG835" s="24"/>
      <c r="PFH835" s="24"/>
      <c r="PFI835" s="24"/>
      <c r="PFJ835" s="24"/>
      <c r="PFK835" s="24"/>
      <c r="PFL835" s="24"/>
      <c r="PFM835" s="24"/>
      <c r="PFN835" s="24"/>
      <c r="PFO835" s="24"/>
      <c r="PFP835" s="24"/>
      <c r="PFQ835" s="24"/>
      <c r="PFR835" s="24"/>
      <c r="PFS835" s="24"/>
      <c r="PFT835" s="24"/>
      <c r="PFU835" s="24"/>
      <c r="PFV835" s="24"/>
      <c r="PFW835" s="24"/>
      <c r="PFX835" s="24"/>
      <c r="PFY835" s="24"/>
      <c r="PFZ835" s="24"/>
      <c r="PGA835" s="24"/>
      <c r="PGB835" s="24"/>
      <c r="PGC835" s="24"/>
      <c r="PGD835" s="24"/>
      <c r="PGE835" s="24"/>
      <c r="PGF835" s="24"/>
      <c r="PGG835" s="24"/>
      <c r="PGH835" s="24"/>
      <c r="PGI835" s="24"/>
      <c r="PGJ835" s="24"/>
      <c r="PGK835" s="24"/>
      <c r="PGL835" s="24"/>
      <c r="PGM835" s="24"/>
      <c r="PGN835" s="24"/>
      <c r="PGO835" s="24"/>
      <c r="PGP835" s="24"/>
      <c r="PGQ835" s="24"/>
      <c r="PGR835" s="24"/>
      <c r="PGS835" s="24"/>
      <c r="PGT835" s="24"/>
      <c r="PGU835" s="24"/>
      <c r="PGV835" s="24"/>
      <c r="PGW835" s="24"/>
      <c r="PGX835" s="24"/>
      <c r="PGY835" s="24"/>
      <c r="PGZ835" s="24"/>
      <c r="PHA835" s="24"/>
      <c r="PHB835" s="24"/>
      <c r="PHC835" s="24"/>
      <c r="PHD835" s="24"/>
      <c r="PHE835" s="24"/>
      <c r="PHF835" s="24"/>
      <c r="PHG835" s="24"/>
      <c r="PHH835" s="24"/>
      <c r="PHI835" s="24"/>
      <c r="PHJ835" s="24"/>
      <c r="PHK835" s="24"/>
      <c r="PHL835" s="24"/>
      <c r="PHM835" s="24"/>
      <c r="PHN835" s="24"/>
      <c r="PHO835" s="24"/>
      <c r="PHP835" s="24"/>
      <c r="PHQ835" s="24"/>
      <c r="PHR835" s="24"/>
      <c r="PHS835" s="24"/>
      <c r="PHT835" s="24"/>
      <c r="PHU835" s="24"/>
      <c r="PHV835" s="24"/>
      <c r="PHW835" s="24"/>
      <c r="PHX835" s="24"/>
      <c r="PHY835" s="24"/>
      <c r="PHZ835" s="24"/>
      <c r="PIA835" s="24"/>
      <c r="PIB835" s="24"/>
      <c r="PIC835" s="24"/>
      <c r="PID835" s="24"/>
      <c r="PIE835" s="24"/>
      <c r="PIF835" s="24"/>
      <c r="PIG835" s="24"/>
      <c r="PIH835" s="24"/>
      <c r="PII835" s="24"/>
      <c r="PIJ835" s="24"/>
      <c r="PIK835" s="24"/>
      <c r="PIL835" s="24"/>
      <c r="PIM835" s="24"/>
      <c r="PIN835" s="24"/>
      <c r="PIO835" s="24"/>
      <c r="PIP835" s="24"/>
      <c r="PIQ835" s="24"/>
      <c r="PIR835" s="24"/>
      <c r="PIS835" s="24"/>
      <c r="PIT835" s="24"/>
      <c r="PIU835" s="24"/>
      <c r="PIV835" s="24"/>
      <c r="PIW835" s="24"/>
      <c r="PIX835" s="24"/>
      <c r="PIY835" s="24"/>
      <c r="PIZ835" s="24"/>
      <c r="PJA835" s="24"/>
      <c r="PJB835" s="24"/>
      <c r="PJC835" s="24"/>
      <c r="PJD835" s="24"/>
      <c r="PJE835" s="24"/>
      <c r="PJF835" s="24"/>
      <c r="PJG835" s="24"/>
      <c r="PJH835" s="24"/>
      <c r="PJI835" s="24"/>
      <c r="PJJ835" s="24"/>
      <c r="PJK835" s="24"/>
      <c r="PJL835" s="24"/>
      <c r="PJM835" s="24"/>
      <c r="PJN835" s="24"/>
      <c r="PJO835" s="24"/>
      <c r="PJP835" s="24"/>
      <c r="PJQ835" s="24"/>
      <c r="PJR835" s="24"/>
      <c r="PJS835" s="24"/>
      <c r="PJT835" s="24"/>
      <c r="PJU835" s="24"/>
      <c r="PJV835" s="24"/>
      <c r="PJW835" s="24"/>
      <c r="PJX835" s="24"/>
      <c r="PJY835" s="24"/>
      <c r="PJZ835" s="24"/>
      <c r="PKA835" s="24"/>
      <c r="PKB835" s="24"/>
      <c r="PKC835" s="24"/>
      <c r="PKD835" s="24"/>
      <c r="PKE835" s="24"/>
      <c r="PKF835" s="24"/>
      <c r="PKG835" s="24"/>
      <c r="PKH835" s="24"/>
      <c r="PKI835" s="24"/>
      <c r="PKJ835" s="24"/>
      <c r="PKK835" s="24"/>
      <c r="PKL835" s="24"/>
      <c r="PKM835" s="24"/>
      <c r="PKN835" s="24"/>
      <c r="PKO835" s="24"/>
      <c r="PKP835" s="24"/>
      <c r="PKQ835" s="24"/>
      <c r="PKR835" s="24"/>
      <c r="PKS835" s="24"/>
      <c r="PKT835" s="24"/>
      <c r="PKU835" s="24"/>
      <c r="PKV835" s="24"/>
      <c r="PKW835" s="24"/>
      <c r="PKX835" s="24"/>
      <c r="PKY835" s="24"/>
      <c r="PKZ835" s="24"/>
      <c r="PLA835" s="24"/>
      <c r="PLB835" s="24"/>
      <c r="PLC835" s="24"/>
      <c r="PLD835" s="24"/>
      <c r="PLE835" s="24"/>
      <c r="PLF835" s="24"/>
      <c r="PLG835" s="24"/>
      <c r="PLH835" s="24"/>
      <c r="PLI835" s="24"/>
      <c r="PLJ835" s="24"/>
      <c r="PLK835" s="24"/>
      <c r="PLL835" s="24"/>
      <c r="PLM835" s="24"/>
      <c r="PLN835" s="24"/>
      <c r="PLO835" s="24"/>
      <c r="PLP835" s="24"/>
      <c r="PLQ835" s="24"/>
      <c r="PLR835" s="24"/>
      <c r="PLS835" s="24"/>
      <c r="PLT835" s="24"/>
      <c r="PLU835" s="24"/>
      <c r="PLV835" s="24"/>
      <c r="PLW835" s="24"/>
      <c r="PLX835" s="24"/>
      <c r="PLY835" s="24"/>
      <c r="PLZ835" s="24"/>
      <c r="PMA835" s="24"/>
      <c r="PMB835" s="24"/>
      <c r="PMC835" s="24"/>
      <c r="PMD835" s="24"/>
      <c r="PME835" s="24"/>
      <c r="PMF835" s="24"/>
      <c r="PMG835" s="24"/>
      <c r="PMH835" s="24"/>
      <c r="PMI835" s="24"/>
      <c r="PMJ835" s="24"/>
      <c r="PMK835" s="24"/>
      <c r="PML835" s="24"/>
      <c r="PMM835" s="24"/>
      <c r="PMN835" s="24"/>
      <c r="PMO835" s="24"/>
      <c r="PMP835" s="24"/>
      <c r="PMQ835" s="24"/>
      <c r="PMR835" s="24"/>
      <c r="PMS835" s="24"/>
      <c r="PMT835" s="24"/>
      <c r="PMU835" s="24"/>
      <c r="PMV835" s="24"/>
      <c r="PMW835" s="24"/>
      <c r="PMX835" s="24"/>
      <c r="PMY835" s="24"/>
      <c r="PMZ835" s="24"/>
      <c r="PNA835" s="24"/>
      <c r="PNB835" s="24"/>
      <c r="PNC835" s="24"/>
      <c r="PND835" s="24"/>
      <c r="PNE835" s="24"/>
      <c r="PNF835" s="24"/>
      <c r="PNG835" s="24"/>
      <c r="PNH835" s="24"/>
      <c r="PNI835" s="24"/>
      <c r="PNJ835" s="24"/>
      <c r="PNK835" s="24"/>
      <c r="PNL835" s="24"/>
      <c r="PNM835" s="24"/>
      <c r="PNN835" s="24"/>
      <c r="PNO835" s="24"/>
      <c r="PNP835" s="24"/>
      <c r="PNQ835" s="24"/>
      <c r="PNR835" s="24"/>
      <c r="PNS835" s="24"/>
      <c r="PNT835" s="24"/>
      <c r="PNU835" s="24"/>
      <c r="PNV835" s="24"/>
      <c r="PNW835" s="24"/>
      <c r="PNX835" s="24"/>
      <c r="PNY835" s="24"/>
      <c r="PNZ835" s="24"/>
      <c r="POA835" s="24"/>
      <c r="POB835" s="24"/>
      <c r="POC835" s="24"/>
      <c r="POD835" s="24"/>
      <c r="POE835" s="24"/>
      <c r="POF835" s="24"/>
      <c r="POG835" s="24"/>
      <c r="POH835" s="24"/>
      <c r="POI835" s="24"/>
      <c r="POJ835" s="24"/>
      <c r="POK835" s="24"/>
      <c r="POL835" s="24"/>
      <c r="POM835" s="24"/>
      <c r="PON835" s="24"/>
      <c r="POO835" s="24"/>
      <c r="POP835" s="24"/>
      <c r="POQ835" s="24"/>
      <c r="POR835" s="24"/>
      <c r="POS835" s="24"/>
      <c r="POT835" s="24"/>
      <c r="POU835" s="24"/>
      <c r="POV835" s="24"/>
      <c r="POW835" s="24"/>
      <c r="POX835" s="24"/>
      <c r="POY835" s="24"/>
      <c r="POZ835" s="24"/>
      <c r="PPA835" s="24"/>
      <c r="PPB835" s="24"/>
      <c r="PPC835" s="24"/>
      <c r="PPD835" s="24"/>
      <c r="PPE835" s="24"/>
      <c r="PPF835" s="24"/>
      <c r="PPG835" s="24"/>
      <c r="PPH835" s="24"/>
      <c r="PPI835" s="24"/>
      <c r="PPJ835" s="24"/>
      <c r="PPK835" s="24"/>
      <c r="PPL835" s="24"/>
      <c r="PPM835" s="24"/>
      <c r="PPN835" s="24"/>
      <c r="PPO835" s="24"/>
      <c r="PPP835" s="24"/>
      <c r="PPQ835" s="24"/>
      <c r="PPR835" s="24"/>
      <c r="PPS835" s="24"/>
      <c r="PPT835" s="24"/>
      <c r="PPU835" s="24"/>
      <c r="PPV835" s="24"/>
      <c r="PPW835" s="24"/>
      <c r="PPX835" s="24"/>
      <c r="PPY835" s="24"/>
      <c r="PPZ835" s="24"/>
      <c r="PQA835" s="24"/>
      <c r="PQB835" s="24"/>
      <c r="PQC835" s="24"/>
      <c r="PQD835" s="24"/>
      <c r="PQE835" s="24"/>
      <c r="PQF835" s="24"/>
      <c r="PQG835" s="24"/>
      <c r="PQH835" s="24"/>
      <c r="PQI835" s="24"/>
      <c r="PQJ835" s="24"/>
      <c r="PQK835" s="24"/>
      <c r="PQL835" s="24"/>
      <c r="PQM835" s="24"/>
      <c r="PQN835" s="24"/>
      <c r="PQO835" s="24"/>
      <c r="PQP835" s="24"/>
      <c r="PQQ835" s="24"/>
      <c r="PQR835" s="24"/>
      <c r="PQS835" s="24"/>
      <c r="PQT835" s="24"/>
      <c r="PQU835" s="24"/>
      <c r="PQV835" s="24"/>
      <c r="PQW835" s="24"/>
      <c r="PQX835" s="24"/>
      <c r="PQY835" s="24"/>
      <c r="PQZ835" s="24"/>
      <c r="PRA835" s="24"/>
      <c r="PRB835" s="24"/>
      <c r="PRC835" s="24"/>
      <c r="PRD835" s="24"/>
      <c r="PRE835" s="24"/>
      <c r="PRF835" s="24"/>
      <c r="PRG835" s="24"/>
      <c r="PRH835" s="24"/>
      <c r="PRI835" s="24"/>
      <c r="PRJ835" s="24"/>
      <c r="PRK835" s="24"/>
      <c r="PRL835" s="24"/>
      <c r="PRM835" s="24"/>
      <c r="PRN835" s="24"/>
      <c r="PRO835" s="24"/>
      <c r="PRP835" s="24"/>
      <c r="PRQ835" s="24"/>
      <c r="PRR835" s="24"/>
      <c r="PRS835" s="24"/>
      <c r="PRT835" s="24"/>
      <c r="PRU835" s="24"/>
      <c r="PRV835" s="24"/>
      <c r="PRW835" s="24"/>
      <c r="PRX835" s="24"/>
      <c r="PRY835" s="24"/>
      <c r="PRZ835" s="24"/>
      <c r="PSA835" s="24"/>
      <c r="PSB835" s="24"/>
      <c r="PSC835" s="24"/>
      <c r="PSD835" s="24"/>
      <c r="PSE835" s="24"/>
      <c r="PSF835" s="24"/>
      <c r="PSG835" s="24"/>
      <c r="PSH835" s="24"/>
      <c r="PSI835" s="24"/>
      <c r="PSJ835" s="24"/>
      <c r="PSK835" s="24"/>
      <c r="PSL835" s="24"/>
      <c r="PSM835" s="24"/>
      <c r="PSN835" s="24"/>
      <c r="PSO835" s="24"/>
      <c r="PSP835" s="24"/>
      <c r="PSQ835" s="24"/>
      <c r="PSR835" s="24"/>
      <c r="PSS835" s="24"/>
      <c r="PST835" s="24"/>
      <c r="PSU835" s="24"/>
      <c r="PSV835" s="24"/>
      <c r="PSW835" s="24"/>
      <c r="PSX835" s="24"/>
      <c r="PSY835" s="24"/>
      <c r="PSZ835" s="24"/>
      <c r="PTA835" s="24"/>
      <c r="PTB835" s="24"/>
      <c r="PTC835" s="24"/>
      <c r="PTD835" s="24"/>
      <c r="PTE835" s="24"/>
      <c r="PTF835" s="24"/>
      <c r="PTG835" s="24"/>
      <c r="PTH835" s="24"/>
      <c r="PTI835" s="24"/>
      <c r="PTJ835" s="24"/>
      <c r="PTK835" s="24"/>
      <c r="PTL835" s="24"/>
      <c r="PTM835" s="24"/>
      <c r="PTN835" s="24"/>
      <c r="PTO835" s="24"/>
      <c r="PTP835" s="24"/>
      <c r="PTQ835" s="24"/>
      <c r="PTR835" s="24"/>
      <c r="PTS835" s="24"/>
      <c r="PTT835" s="24"/>
      <c r="PTU835" s="24"/>
      <c r="PTV835" s="24"/>
      <c r="PTW835" s="24"/>
      <c r="PTX835" s="24"/>
      <c r="PTY835" s="24"/>
      <c r="PTZ835" s="24"/>
      <c r="PUA835" s="24"/>
      <c r="PUB835" s="24"/>
      <c r="PUC835" s="24"/>
      <c r="PUD835" s="24"/>
      <c r="PUE835" s="24"/>
      <c r="PUF835" s="24"/>
      <c r="PUG835" s="24"/>
      <c r="PUH835" s="24"/>
      <c r="PUI835" s="24"/>
      <c r="PUJ835" s="24"/>
      <c r="PUK835" s="24"/>
      <c r="PUL835" s="24"/>
      <c r="PUM835" s="24"/>
      <c r="PUN835" s="24"/>
      <c r="PUO835" s="24"/>
      <c r="PUP835" s="24"/>
      <c r="PUQ835" s="24"/>
      <c r="PUR835" s="24"/>
      <c r="PUS835" s="24"/>
      <c r="PUT835" s="24"/>
      <c r="PUU835" s="24"/>
      <c r="PUV835" s="24"/>
      <c r="PUW835" s="24"/>
      <c r="PUX835" s="24"/>
      <c r="PUY835" s="24"/>
      <c r="PUZ835" s="24"/>
      <c r="PVA835" s="24"/>
      <c r="PVB835" s="24"/>
      <c r="PVC835" s="24"/>
      <c r="PVD835" s="24"/>
      <c r="PVE835" s="24"/>
      <c r="PVF835" s="24"/>
      <c r="PVG835" s="24"/>
      <c r="PVH835" s="24"/>
      <c r="PVI835" s="24"/>
      <c r="PVJ835" s="24"/>
      <c r="PVK835" s="24"/>
      <c r="PVL835" s="24"/>
      <c r="PVM835" s="24"/>
      <c r="PVN835" s="24"/>
      <c r="PVO835" s="24"/>
      <c r="PVP835" s="24"/>
      <c r="PVQ835" s="24"/>
      <c r="PVR835" s="24"/>
      <c r="PVS835" s="24"/>
      <c r="PVT835" s="24"/>
      <c r="PVU835" s="24"/>
      <c r="PVV835" s="24"/>
      <c r="PVW835" s="24"/>
      <c r="PVX835" s="24"/>
      <c r="PVY835" s="24"/>
      <c r="PVZ835" s="24"/>
      <c r="PWA835" s="24"/>
      <c r="PWB835" s="24"/>
      <c r="PWC835" s="24"/>
      <c r="PWD835" s="24"/>
      <c r="PWE835" s="24"/>
      <c r="PWF835" s="24"/>
      <c r="PWG835" s="24"/>
      <c r="PWH835" s="24"/>
      <c r="PWI835" s="24"/>
      <c r="PWJ835" s="24"/>
      <c r="PWK835" s="24"/>
      <c r="PWL835" s="24"/>
      <c r="PWM835" s="24"/>
      <c r="PWN835" s="24"/>
      <c r="PWO835" s="24"/>
      <c r="PWP835" s="24"/>
      <c r="PWQ835" s="24"/>
      <c r="PWR835" s="24"/>
      <c r="PWS835" s="24"/>
      <c r="PWT835" s="24"/>
      <c r="PWU835" s="24"/>
      <c r="PWV835" s="24"/>
      <c r="PWW835" s="24"/>
      <c r="PWX835" s="24"/>
      <c r="PWY835" s="24"/>
      <c r="PWZ835" s="24"/>
      <c r="PXA835" s="24"/>
      <c r="PXB835" s="24"/>
      <c r="PXC835" s="24"/>
      <c r="PXD835" s="24"/>
      <c r="PXE835" s="24"/>
      <c r="PXF835" s="24"/>
      <c r="PXG835" s="24"/>
      <c r="PXH835" s="24"/>
      <c r="PXI835" s="24"/>
      <c r="PXJ835" s="24"/>
      <c r="PXK835" s="24"/>
      <c r="PXL835" s="24"/>
      <c r="PXM835" s="24"/>
      <c r="PXN835" s="24"/>
      <c r="PXO835" s="24"/>
      <c r="PXP835" s="24"/>
      <c r="PXQ835" s="24"/>
      <c r="PXR835" s="24"/>
      <c r="PXS835" s="24"/>
      <c r="PXT835" s="24"/>
      <c r="PXU835" s="24"/>
      <c r="PXV835" s="24"/>
      <c r="PXW835" s="24"/>
      <c r="PXX835" s="24"/>
      <c r="PXY835" s="24"/>
      <c r="PXZ835" s="24"/>
      <c r="PYA835" s="24"/>
      <c r="PYB835" s="24"/>
      <c r="PYC835" s="24"/>
      <c r="PYD835" s="24"/>
      <c r="PYE835" s="24"/>
      <c r="PYF835" s="24"/>
      <c r="PYG835" s="24"/>
      <c r="PYH835" s="24"/>
      <c r="PYI835" s="24"/>
      <c r="PYJ835" s="24"/>
      <c r="PYK835" s="24"/>
      <c r="PYL835" s="24"/>
      <c r="PYM835" s="24"/>
      <c r="PYN835" s="24"/>
      <c r="PYO835" s="24"/>
      <c r="PYP835" s="24"/>
      <c r="PYQ835" s="24"/>
      <c r="PYR835" s="24"/>
      <c r="PYS835" s="24"/>
      <c r="PYT835" s="24"/>
      <c r="PYU835" s="24"/>
      <c r="PYV835" s="24"/>
      <c r="PYW835" s="24"/>
      <c r="PYX835" s="24"/>
      <c r="PYY835" s="24"/>
      <c r="PYZ835" s="24"/>
      <c r="PZA835" s="24"/>
      <c r="PZB835" s="24"/>
      <c r="PZC835" s="24"/>
      <c r="PZD835" s="24"/>
      <c r="PZE835" s="24"/>
      <c r="PZF835" s="24"/>
      <c r="PZG835" s="24"/>
      <c r="PZH835" s="24"/>
      <c r="PZI835" s="24"/>
      <c r="PZJ835" s="24"/>
      <c r="PZK835" s="24"/>
      <c r="PZL835" s="24"/>
      <c r="PZM835" s="24"/>
      <c r="PZN835" s="24"/>
      <c r="PZO835" s="24"/>
      <c r="PZP835" s="24"/>
      <c r="PZQ835" s="24"/>
      <c r="PZR835" s="24"/>
      <c r="PZS835" s="24"/>
      <c r="PZT835" s="24"/>
      <c r="PZU835" s="24"/>
      <c r="PZV835" s="24"/>
      <c r="PZW835" s="24"/>
      <c r="PZX835" s="24"/>
      <c r="PZY835" s="24"/>
      <c r="PZZ835" s="24"/>
      <c r="QAA835" s="24"/>
      <c r="QAB835" s="24"/>
      <c r="QAC835" s="24"/>
      <c r="QAD835" s="24"/>
      <c r="QAE835" s="24"/>
      <c r="QAF835" s="24"/>
      <c r="QAG835" s="24"/>
      <c r="QAH835" s="24"/>
      <c r="QAI835" s="24"/>
      <c r="QAJ835" s="24"/>
      <c r="QAK835" s="24"/>
      <c r="QAL835" s="24"/>
      <c r="QAM835" s="24"/>
      <c r="QAN835" s="24"/>
      <c r="QAO835" s="24"/>
      <c r="QAP835" s="24"/>
      <c r="QAQ835" s="24"/>
      <c r="QAR835" s="24"/>
      <c r="QAS835" s="24"/>
      <c r="QAT835" s="24"/>
      <c r="QAU835" s="24"/>
      <c r="QAV835" s="24"/>
      <c r="QAW835" s="24"/>
      <c r="QAX835" s="24"/>
      <c r="QAY835" s="24"/>
      <c r="QAZ835" s="24"/>
      <c r="QBA835" s="24"/>
      <c r="QBB835" s="24"/>
      <c r="QBC835" s="24"/>
      <c r="QBD835" s="24"/>
      <c r="QBE835" s="24"/>
      <c r="QBF835" s="24"/>
      <c r="QBG835" s="24"/>
      <c r="QBH835" s="24"/>
      <c r="QBI835" s="24"/>
      <c r="QBJ835" s="24"/>
      <c r="QBK835" s="24"/>
      <c r="QBL835" s="24"/>
      <c r="QBM835" s="24"/>
      <c r="QBN835" s="24"/>
      <c r="QBO835" s="24"/>
      <c r="QBP835" s="24"/>
      <c r="QBQ835" s="24"/>
      <c r="QBR835" s="24"/>
      <c r="QBS835" s="24"/>
      <c r="QBT835" s="24"/>
      <c r="QBU835" s="24"/>
      <c r="QBV835" s="24"/>
      <c r="QBW835" s="24"/>
      <c r="QBX835" s="24"/>
      <c r="QBY835" s="24"/>
      <c r="QBZ835" s="24"/>
      <c r="QCA835" s="24"/>
      <c r="QCB835" s="24"/>
      <c r="QCC835" s="24"/>
      <c r="QCD835" s="24"/>
      <c r="QCE835" s="24"/>
      <c r="QCF835" s="24"/>
      <c r="QCG835" s="24"/>
      <c r="QCH835" s="24"/>
      <c r="QCI835" s="24"/>
      <c r="QCJ835" s="24"/>
      <c r="QCK835" s="24"/>
      <c r="QCL835" s="24"/>
      <c r="QCM835" s="24"/>
      <c r="QCN835" s="24"/>
      <c r="QCO835" s="24"/>
      <c r="QCP835" s="24"/>
      <c r="QCQ835" s="24"/>
      <c r="QCR835" s="24"/>
      <c r="QCS835" s="24"/>
      <c r="QCT835" s="24"/>
      <c r="QCU835" s="24"/>
      <c r="QCV835" s="24"/>
      <c r="QCW835" s="24"/>
      <c r="QCX835" s="24"/>
      <c r="QCY835" s="24"/>
      <c r="QCZ835" s="24"/>
      <c r="QDA835" s="24"/>
      <c r="QDB835" s="24"/>
      <c r="QDC835" s="24"/>
      <c r="QDD835" s="24"/>
      <c r="QDE835" s="24"/>
      <c r="QDF835" s="24"/>
      <c r="QDG835" s="24"/>
      <c r="QDH835" s="24"/>
      <c r="QDI835" s="24"/>
      <c r="QDJ835" s="24"/>
      <c r="QDK835" s="24"/>
      <c r="QDL835" s="24"/>
      <c r="QDM835" s="24"/>
      <c r="QDN835" s="24"/>
      <c r="QDO835" s="24"/>
      <c r="QDP835" s="24"/>
      <c r="QDQ835" s="24"/>
      <c r="QDR835" s="24"/>
      <c r="QDS835" s="24"/>
      <c r="QDT835" s="24"/>
      <c r="QDU835" s="24"/>
      <c r="QDV835" s="24"/>
      <c r="QDW835" s="24"/>
      <c r="QDX835" s="24"/>
      <c r="QDY835" s="24"/>
      <c r="QDZ835" s="24"/>
      <c r="QEA835" s="24"/>
      <c r="QEB835" s="24"/>
      <c r="QEC835" s="24"/>
      <c r="QED835" s="24"/>
      <c r="QEE835" s="24"/>
      <c r="QEF835" s="24"/>
      <c r="QEG835" s="24"/>
      <c r="QEH835" s="24"/>
      <c r="QEI835" s="24"/>
      <c r="QEJ835" s="24"/>
      <c r="QEK835" s="24"/>
      <c r="QEL835" s="24"/>
      <c r="QEM835" s="24"/>
      <c r="QEN835" s="24"/>
      <c r="QEO835" s="24"/>
      <c r="QEP835" s="24"/>
      <c r="QEQ835" s="24"/>
      <c r="QER835" s="24"/>
      <c r="QES835" s="24"/>
      <c r="QET835" s="24"/>
      <c r="QEU835" s="24"/>
      <c r="QEV835" s="24"/>
      <c r="QEW835" s="24"/>
      <c r="QEX835" s="24"/>
      <c r="QEY835" s="24"/>
      <c r="QEZ835" s="24"/>
      <c r="QFA835" s="24"/>
      <c r="QFB835" s="24"/>
      <c r="QFC835" s="24"/>
      <c r="QFD835" s="24"/>
      <c r="QFE835" s="24"/>
      <c r="QFF835" s="24"/>
      <c r="QFG835" s="24"/>
      <c r="QFH835" s="24"/>
      <c r="QFI835" s="24"/>
      <c r="QFJ835" s="24"/>
      <c r="QFK835" s="24"/>
      <c r="QFL835" s="24"/>
      <c r="QFM835" s="24"/>
      <c r="QFN835" s="24"/>
      <c r="QFO835" s="24"/>
      <c r="QFP835" s="24"/>
      <c r="QFQ835" s="24"/>
      <c r="QFR835" s="24"/>
      <c r="QFS835" s="24"/>
      <c r="QFT835" s="24"/>
      <c r="QFU835" s="24"/>
      <c r="QFV835" s="24"/>
      <c r="QFW835" s="24"/>
      <c r="QFX835" s="24"/>
      <c r="QFY835" s="24"/>
      <c r="QFZ835" s="24"/>
      <c r="QGA835" s="24"/>
      <c r="QGB835" s="24"/>
      <c r="QGC835" s="24"/>
      <c r="QGD835" s="24"/>
      <c r="QGE835" s="24"/>
      <c r="QGF835" s="24"/>
      <c r="QGG835" s="24"/>
      <c r="QGH835" s="24"/>
      <c r="QGI835" s="24"/>
      <c r="QGJ835" s="24"/>
      <c r="QGK835" s="24"/>
      <c r="QGL835" s="24"/>
      <c r="QGM835" s="24"/>
      <c r="QGN835" s="24"/>
      <c r="QGO835" s="24"/>
      <c r="QGP835" s="24"/>
      <c r="QGQ835" s="24"/>
      <c r="QGR835" s="24"/>
      <c r="QGS835" s="24"/>
      <c r="QGT835" s="24"/>
      <c r="QGU835" s="24"/>
      <c r="QGV835" s="24"/>
      <c r="QGW835" s="24"/>
      <c r="QGX835" s="24"/>
      <c r="QGY835" s="24"/>
      <c r="QGZ835" s="24"/>
      <c r="QHA835" s="24"/>
      <c r="QHB835" s="24"/>
      <c r="QHC835" s="24"/>
      <c r="QHD835" s="24"/>
      <c r="QHE835" s="24"/>
      <c r="QHF835" s="24"/>
      <c r="QHG835" s="24"/>
      <c r="QHH835" s="24"/>
      <c r="QHI835" s="24"/>
      <c r="QHJ835" s="24"/>
      <c r="QHK835" s="24"/>
      <c r="QHL835" s="24"/>
      <c r="QHM835" s="24"/>
      <c r="QHN835" s="24"/>
      <c r="QHO835" s="24"/>
      <c r="QHP835" s="24"/>
      <c r="QHQ835" s="24"/>
      <c r="QHR835" s="24"/>
      <c r="QHS835" s="24"/>
      <c r="QHT835" s="24"/>
      <c r="QHU835" s="24"/>
      <c r="QHV835" s="24"/>
      <c r="QHW835" s="24"/>
      <c r="QHX835" s="24"/>
      <c r="QHY835" s="24"/>
      <c r="QHZ835" s="24"/>
      <c r="QIA835" s="24"/>
      <c r="QIB835" s="24"/>
      <c r="QIC835" s="24"/>
      <c r="QID835" s="24"/>
      <c r="QIE835" s="24"/>
      <c r="QIF835" s="24"/>
      <c r="QIG835" s="24"/>
      <c r="QIH835" s="24"/>
      <c r="QII835" s="24"/>
      <c r="QIJ835" s="24"/>
      <c r="QIK835" s="24"/>
      <c r="QIL835" s="24"/>
      <c r="QIM835" s="24"/>
      <c r="QIN835" s="24"/>
      <c r="QIO835" s="24"/>
      <c r="QIP835" s="24"/>
      <c r="QIQ835" s="24"/>
      <c r="QIR835" s="24"/>
      <c r="QIS835" s="24"/>
      <c r="QIT835" s="24"/>
      <c r="QIU835" s="24"/>
      <c r="QIV835" s="24"/>
      <c r="QIW835" s="24"/>
      <c r="QIX835" s="24"/>
      <c r="QIY835" s="24"/>
      <c r="QIZ835" s="24"/>
      <c r="QJA835" s="24"/>
      <c r="QJB835" s="24"/>
      <c r="QJC835" s="24"/>
      <c r="QJD835" s="24"/>
      <c r="QJE835" s="24"/>
      <c r="QJF835" s="24"/>
      <c r="QJG835" s="24"/>
      <c r="QJH835" s="24"/>
      <c r="QJI835" s="24"/>
      <c r="QJJ835" s="24"/>
      <c r="QJK835" s="24"/>
      <c r="QJL835" s="24"/>
      <c r="QJM835" s="24"/>
      <c r="QJN835" s="24"/>
      <c r="QJO835" s="24"/>
      <c r="QJP835" s="24"/>
      <c r="QJQ835" s="24"/>
      <c r="QJR835" s="24"/>
      <c r="QJS835" s="24"/>
      <c r="QJT835" s="24"/>
      <c r="QJU835" s="24"/>
      <c r="QJV835" s="24"/>
      <c r="QJW835" s="24"/>
      <c r="QJX835" s="24"/>
      <c r="QJY835" s="24"/>
      <c r="QJZ835" s="24"/>
      <c r="QKA835" s="24"/>
      <c r="QKB835" s="24"/>
      <c r="QKC835" s="24"/>
      <c r="QKD835" s="24"/>
      <c r="QKE835" s="24"/>
      <c r="QKF835" s="24"/>
      <c r="QKG835" s="24"/>
      <c r="QKH835" s="24"/>
      <c r="QKI835" s="24"/>
      <c r="QKJ835" s="24"/>
      <c r="QKK835" s="24"/>
      <c r="QKL835" s="24"/>
      <c r="QKM835" s="24"/>
      <c r="QKN835" s="24"/>
      <c r="QKO835" s="24"/>
      <c r="QKP835" s="24"/>
      <c r="QKQ835" s="24"/>
      <c r="QKR835" s="24"/>
      <c r="QKS835" s="24"/>
      <c r="QKT835" s="24"/>
      <c r="QKU835" s="24"/>
      <c r="QKV835" s="24"/>
      <c r="QKW835" s="24"/>
      <c r="QKX835" s="24"/>
      <c r="QKY835" s="24"/>
      <c r="QKZ835" s="24"/>
      <c r="QLA835" s="24"/>
      <c r="QLB835" s="24"/>
      <c r="QLC835" s="24"/>
      <c r="QLD835" s="24"/>
      <c r="QLE835" s="24"/>
      <c r="QLF835" s="24"/>
      <c r="QLG835" s="24"/>
      <c r="QLH835" s="24"/>
      <c r="QLI835" s="24"/>
      <c r="QLJ835" s="24"/>
      <c r="QLK835" s="24"/>
      <c r="QLL835" s="24"/>
      <c r="QLM835" s="24"/>
      <c r="QLN835" s="24"/>
      <c r="QLO835" s="24"/>
      <c r="QLP835" s="24"/>
      <c r="QLQ835" s="24"/>
      <c r="QLR835" s="24"/>
      <c r="QLS835" s="24"/>
      <c r="QLT835" s="24"/>
      <c r="QLU835" s="24"/>
      <c r="QLV835" s="24"/>
      <c r="QLW835" s="24"/>
      <c r="QLX835" s="24"/>
      <c r="QLY835" s="24"/>
      <c r="QLZ835" s="24"/>
      <c r="QMA835" s="24"/>
      <c r="QMB835" s="24"/>
      <c r="QMC835" s="24"/>
      <c r="QMD835" s="24"/>
      <c r="QME835" s="24"/>
      <c r="QMF835" s="24"/>
      <c r="QMG835" s="24"/>
      <c r="QMH835" s="24"/>
      <c r="QMI835" s="24"/>
      <c r="QMJ835" s="24"/>
      <c r="QMK835" s="24"/>
      <c r="QML835" s="24"/>
      <c r="QMM835" s="24"/>
      <c r="QMN835" s="24"/>
      <c r="QMO835" s="24"/>
      <c r="QMP835" s="24"/>
      <c r="QMQ835" s="24"/>
      <c r="QMR835" s="24"/>
      <c r="QMS835" s="24"/>
      <c r="QMT835" s="24"/>
      <c r="QMU835" s="24"/>
      <c r="QMV835" s="24"/>
      <c r="QMW835" s="24"/>
      <c r="QMX835" s="24"/>
      <c r="QMY835" s="24"/>
      <c r="QMZ835" s="24"/>
      <c r="QNA835" s="24"/>
      <c r="QNB835" s="24"/>
      <c r="QNC835" s="24"/>
      <c r="QND835" s="24"/>
      <c r="QNE835" s="24"/>
      <c r="QNF835" s="24"/>
      <c r="QNG835" s="24"/>
      <c r="QNH835" s="24"/>
      <c r="QNI835" s="24"/>
      <c r="QNJ835" s="24"/>
      <c r="QNK835" s="24"/>
      <c r="QNL835" s="24"/>
      <c r="QNM835" s="24"/>
      <c r="QNN835" s="24"/>
      <c r="QNO835" s="24"/>
      <c r="QNP835" s="24"/>
      <c r="QNQ835" s="24"/>
      <c r="QNR835" s="24"/>
      <c r="QNS835" s="24"/>
      <c r="QNT835" s="24"/>
      <c r="QNU835" s="24"/>
      <c r="QNV835" s="24"/>
      <c r="QNW835" s="24"/>
      <c r="QNX835" s="24"/>
      <c r="QNY835" s="24"/>
      <c r="QNZ835" s="24"/>
      <c r="QOA835" s="24"/>
      <c r="QOB835" s="24"/>
      <c r="QOC835" s="24"/>
      <c r="QOD835" s="24"/>
      <c r="QOE835" s="24"/>
      <c r="QOF835" s="24"/>
      <c r="QOG835" s="24"/>
      <c r="QOH835" s="24"/>
      <c r="QOI835" s="24"/>
      <c r="QOJ835" s="24"/>
      <c r="QOK835" s="24"/>
      <c r="QOL835" s="24"/>
      <c r="QOM835" s="24"/>
      <c r="QON835" s="24"/>
      <c r="QOO835" s="24"/>
      <c r="QOP835" s="24"/>
      <c r="QOQ835" s="24"/>
      <c r="QOR835" s="24"/>
      <c r="QOS835" s="24"/>
      <c r="QOT835" s="24"/>
      <c r="QOU835" s="24"/>
      <c r="QOV835" s="24"/>
      <c r="QOW835" s="24"/>
      <c r="QOX835" s="24"/>
      <c r="QOY835" s="24"/>
      <c r="QOZ835" s="24"/>
      <c r="QPA835" s="24"/>
      <c r="QPB835" s="24"/>
      <c r="QPC835" s="24"/>
      <c r="QPD835" s="24"/>
      <c r="QPE835" s="24"/>
      <c r="QPF835" s="24"/>
      <c r="QPG835" s="24"/>
      <c r="QPH835" s="24"/>
      <c r="QPI835" s="24"/>
      <c r="QPJ835" s="24"/>
      <c r="QPK835" s="24"/>
      <c r="QPL835" s="24"/>
      <c r="QPM835" s="24"/>
      <c r="QPN835" s="24"/>
      <c r="QPO835" s="24"/>
      <c r="QPP835" s="24"/>
      <c r="QPQ835" s="24"/>
      <c r="QPR835" s="24"/>
      <c r="QPS835" s="24"/>
      <c r="QPT835" s="24"/>
      <c r="QPU835" s="24"/>
      <c r="QPV835" s="24"/>
      <c r="QPW835" s="24"/>
      <c r="QPX835" s="24"/>
      <c r="QPY835" s="24"/>
      <c r="QPZ835" s="24"/>
      <c r="QQA835" s="24"/>
      <c r="QQB835" s="24"/>
      <c r="QQC835" s="24"/>
      <c r="QQD835" s="24"/>
      <c r="QQE835" s="24"/>
      <c r="QQF835" s="24"/>
      <c r="QQG835" s="24"/>
      <c r="QQH835" s="24"/>
      <c r="QQI835" s="24"/>
      <c r="QQJ835" s="24"/>
      <c r="QQK835" s="24"/>
      <c r="QQL835" s="24"/>
      <c r="QQM835" s="24"/>
      <c r="QQN835" s="24"/>
      <c r="QQO835" s="24"/>
      <c r="QQP835" s="24"/>
      <c r="QQQ835" s="24"/>
      <c r="QQR835" s="24"/>
      <c r="QQS835" s="24"/>
      <c r="QQT835" s="24"/>
      <c r="QQU835" s="24"/>
      <c r="QQV835" s="24"/>
      <c r="QQW835" s="24"/>
      <c r="QQX835" s="24"/>
      <c r="QQY835" s="24"/>
      <c r="QQZ835" s="24"/>
      <c r="QRA835" s="24"/>
      <c r="QRB835" s="24"/>
      <c r="QRC835" s="24"/>
      <c r="QRD835" s="24"/>
      <c r="QRE835" s="24"/>
      <c r="QRF835" s="24"/>
      <c r="QRG835" s="24"/>
      <c r="QRH835" s="24"/>
      <c r="QRI835" s="24"/>
      <c r="QRJ835" s="24"/>
      <c r="QRK835" s="24"/>
      <c r="QRL835" s="24"/>
      <c r="QRM835" s="24"/>
      <c r="QRN835" s="24"/>
      <c r="QRO835" s="24"/>
      <c r="QRP835" s="24"/>
      <c r="QRQ835" s="24"/>
      <c r="QRR835" s="24"/>
      <c r="QRS835" s="24"/>
      <c r="QRT835" s="24"/>
      <c r="QRU835" s="24"/>
      <c r="QRV835" s="24"/>
      <c r="QRW835" s="24"/>
      <c r="QRX835" s="24"/>
      <c r="QRY835" s="24"/>
      <c r="QRZ835" s="24"/>
      <c r="QSA835" s="24"/>
      <c r="QSB835" s="24"/>
      <c r="QSC835" s="24"/>
      <c r="QSD835" s="24"/>
      <c r="QSE835" s="24"/>
      <c r="QSF835" s="24"/>
      <c r="QSG835" s="24"/>
      <c r="QSH835" s="24"/>
      <c r="QSI835" s="24"/>
      <c r="QSJ835" s="24"/>
      <c r="QSK835" s="24"/>
      <c r="QSL835" s="24"/>
      <c r="QSM835" s="24"/>
      <c r="QSN835" s="24"/>
      <c r="QSO835" s="24"/>
      <c r="QSP835" s="24"/>
      <c r="QSQ835" s="24"/>
      <c r="QSR835" s="24"/>
      <c r="QSS835" s="24"/>
      <c r="QST835" s="24"/>
      <c r="QSU835" s="24"/>
      <c r="QSV835" s="24"/>
      <c r="QSW835" s="24"/>
      <c r="QSX835" s="24"/>
      <c r="QSY835" s="24"/>
      <c r="QSZ835" s="24"/>
      <c r="QTA835" s="24"/>
      <c r="QTB835" s="24"/>
      <c r="QTC835" s="24"/>
      <c r="QTD835" s="24"/>
      <c r="QTE835" s="24"/>
      <c r="QTF835" s="24"/>
      <c r="QTG835" s="24"/>
      <c r="QTH835" s="24"/>
      <c r="QTI835" s="24"/>
      <c r="QTJ835" s="24"/>
      <c r="QTK835" s="24"/>
      <c r="QTL835" s="24"/>
      <c r="QTM835" s="24"/>
      <c r="QTN835" s="24"/>
      <c r="QTO835" s="24"/>
      <c r="QTP835" s="24"/>
      <c r="QTQ835" s="24"/>
      <c r="QTR835" s="24"/>
      <c r="QTS835" s="24"/>
      <c r="QTT835" s="24"/>
      <c r="QTU835" s="24"/>
      <c r="QTV835" s="24"/>
      <c r="QTW835" s="24"/>
      <c r="QTX835" s="24"/>
      <c r="QTY835" s="24"/>
      <c r="QTZ835" s="24"/>
      <c r="QUA835" s="24"/>
      <c r="QUB835" s="24"/>
      <c r="QUC835" s="24"/>
      <c r="QUD835" s="24"/>
      <c r="QUE835" s="24"/>
      <c r="QUF835" s="24"/>
      <c r="QUG835" s="24"/>
      <c r="QUH835" s="24"/>
      <c r="QUI835" s="24"/>
      <c r="QUJ835" s="24"/>
      <c r="QUK835" s="24"/>
      <c r="QUL835" s="24"/>
      <c r="QUM835" s="24"/>
      <c r="QUN835" s="24"/>
      <c r="QUO835" s="24"/>
      <c r="QUP835" s="24"/>
      <c r="QUQ835" s="24"/>
      <c r="QUR835" s="24"/>
      <c r="QUS835" s="24"/>
      <c r="QUT835" s="24"/>
      <c r="QUU835" s="24"/>
      <c r="QUV835" s="24"/>
      <c r="QUW835" s="24"/>
      <c r="QUX835" s="24"/>
      <c r="QUY835" s="24"/>
      <c r="QUZ835" s="24"/>
      <c r="QVA835" s="24"/>
      <c r="QVB835" s="24"/>
      <c r="QVC835" s="24"/>
      <c r="QVD835" s="24"/>
      <c r="QVE835" s="24"/>
      <c r="QVF835" s="24"/>
      <c r="QVG835" s="24"/>
      <c r="QVH835" s="24"/>
      <c r="QVI835" s="24"/>
      <c r="QVJ835" s="24"/>
      <c r="QVK835" s="24"/>
      <c r="QVL835" s="24"/>
      <c r="QVM835" s="24"/>
      <c r="QVN835" s="24"/>
      <c r="QVO835" s="24"/>
      <c r="QVP835" s="24"/>
      <c r="QVQ835" s="24"/>
      <c r="QVR835" s="24"/>
      <c r="QVS835" s="24"/>
      <c r="QVT835" s="24"/>
      <c r="QVU835" s="24"/>
      <c r="QVV835" s="24"/>
      <c r="QVW835" s="24"/>
      <c r="QVX835" s="24"/>
      <c r="QVY835" s="24"/>
      <c r="QVZ835" s="24"/>
      <c r="QWA835" s="24"/>
      <c r="QWB835" s="24"/>
      <c r="QWC835" s="24"/>
      <c r="QWD835" s="24"/>
      <c r="QWE835" s="24"/>
      <c r="QWF835" s="24"/>
      <c r="QWG835" s="24"/>
      <c r="QWH835" s="24"/>
      <c r="QWI835" s="24"/>
      <c r="QWJ835" s="24"/>
      <c r="QWK835" s="24"/>
      <c r="QWL835" s="24"/>
      <c r="QWM835" s="24"/>
      <c r="QWN835" s="24"/>
      <c r="QWO835" s="24"/>
      <c r="QWP835" s="24"/>
      <c r="QWQ835" s="24"/>
      <c r="QWR835" s="24"/>
      <c r="QWS835" s="24"/>
      <c r="QWT835" s="24"/>
      <c r="QWU835" s="24"/>
      <c r="QWV835" s="24"/>
      <c r="QWW835" s="24"/>
      <c r="QWX835" s="24"/>
      <c r="QWY835" s="24"/>
      <c r="QWZ835" s="24"/>
      <c r="QXA835" s="24"/>
      <c r="QXB835" s="24"/>
      <c r="QXC835" s="24"/>
      <c r="QXD835" s="24"/>
      <c r="QXE835" s="24"/>
      <c r="QXF835" s="24"/>
      <c r="QXG835" s="24"/>
      <c r="QXH835" s="24"/>
      <c r="QXI835" s="24"/>
      <c r="QXJ835" s="24"/>
      <c r="QXK835" s="24"/>
      <c r="QXL835" s="24"/>
      <c r="QXM835" s="24"/>
      <c r="QXN835" s="24"/>
      <c r="QXO835" s="24"/>
      <c r="QXP835" s="24"/>
      <c r="QXQ835" s="24"/>
      <c r="QXR835" s="24"/>
      <c r="QXS835" s="24"/>
      <c r="QXT835" s="24"/>
      <c r="QXU835" s="24"/>
      <c r="QXV835" s="24"/>
      <c r="QXW835" s="24"/>
      <c r="QXX835" s="24"/>
      <c r="QXY835" s="24"/>
      <c r="QXZ835" s="24"/>
      <c r="QYA835" s="24"/>
      <c r="QYB835" s="24"/>
      <c r="QYC835" s="24"/>
      <c r="QYD835" s="24"/>
      <c r="QYE835" s="24"/>
      <c r="QYF835" s="24"/>
      <c r="QYG835" s="24"/>
      <c r="QYH835" s="24"/>
      <c r="QYI835" s="24"/>
      <c r="QYJ835" s="24"/>
      <c r="QYK835" s="24"/>
      <c r="QYL835" s="24"/>
      <c r="QYM835" s="24"/>
      <c r="QYN835" s="24"/>
      <c r="QYO835" s="24"/>
      <c r="QYP835" s="24"/>
      <c r="QYQ835" s="24"/>
      <c r="QYR835" s="24"/>
      <c r="QYS835" s="24"/>
      <c r="QYT835" s="24"/>
      <c r="QYU835" s="24"/>
      <c r="QYV835" s="24"/>
      <c r="QYW835" s="24"/>
      <c r="QYX835" s="24"/>
      <c r="QYY835" s="24"/>
      <c r="QYZ835" s="24"/>
      <c r="QZA835" s="24"/>
      <c r="QZB835" s="24"/>
      <c r="QZC835" s="24"/>
      <c r="QZD835" s="24"/>
      <c r="QZE835" s="24"/>
      <c r="QZF835" s="24"/>
      <c r="QZG835" s="24"/>
      <c r="QZH835" s="24"/>
      <c r="QZI835" s="24"/>
      <c r="QZJ835" s="24"/>
      <c r="QZK835" s="24"/>
      <c r="QZL835" s="24"/>
      <c r="QZM835" s="24"/>
      <c r="QZN835" s="24"/>
      <c r="QZO835" s="24"/>
      <c r="QZP835" s="24"/>
      <c r="QZQ835" s="24"/>
      <c r="QZR835" s="24"/>
      <c r="QZS835" s="24"/>
      <c r="QZT835" s="24"/>
      <c r="QZU835" s="24"/>
      <c r="QZV835" s="24"/>
      <c r="QZW835" s="24"/>
      <c r="QZX835" s="24"/>
      <c r="QZY835" s="24"/>
      <c r="QZZ835" s="24"/>
      <c r="RAA835" s="24"/>
      <c r="RAB835" s="24"/>
      <c r="RAC835" s="24"/>
      <c r="RAD835" s="24"/>
      <c r="RAE835" s="24"/>
      <c r="RAF835" s="24"/>
      <c r="RAG835" s="24"/>
      <c r="RAH835" s="24"/>
      <c r="RAI835" s="24"/>
      <c r="RAJ835" s="24"/>
      <c r="RAK835" s="24"/>
      <c r="RAL835" s="24"/>
      <c r="RAM835" s="24"/>
      <c r="RAN835" s="24"/>
      <c r="RAO835" s="24"/>
      <c r="RAP835" s="24"/>
      <c r="RAQ835" s="24"/>
      <c r="RAR835" s="24"/>
      <c r="RAS835" s="24"/>
      <c r="RAT835" s="24"/>
      <c r="RAU835" s="24"/>
      <c r="RAV835" s="24"/>
      <c r="RAW835" s="24"/>
      <c r="RAX835" s="24"/>
      <c r="RAY835" s="24"/>
      <c r="RAZ835" s="24"/>
      <c r="RBA835" s="24"/>
      <c r="RBB835" s="24"/>
      <c r="RBC835" s="24"/>
      <c r="RBD835" s="24"/>
      <c r="RBE835" s="24"/>
      <c r="RBF835" s="24"/>
      <c r="RBG835" s="24"/>
      <c r="RBH835" s="24"/>
      <c r="RBI835" s="24"/>
      <c r="RBJ835" s="24"/>
      <c r="RBK835" s="24"/>
      <c r="RBL835" s="24"/>
      <c r="RBM835" s="24"/>
      <c r="RBN835" s="24"/>
      <c r="RBO835" s="24"/>
      <c r="RBP835" s="24"/>
      <c r="RBQ835" s="24"/>
      <c r="RBR835" s="24"/>
      <c r="RBS835" s="24"/>
      <c r="RBT835" s="24"/>
      <c r="RBU835" s="24"/>
      <c r="RBV835" s="24"/>
      <c r="RBW835" s="24"/>
      <c r="RBX835" s="24"/>
      <c r="RBY835" s="24"/>
      <c r="RBZ835" s="24"/>
      <c r="RCA835" s="24"/>
      <c r="RCB835" s="24"/>
      <c r="RCC835" s="24"/>
      <c r="RCD835" s="24"/>
      <c r="RCE835" s="24"/>
      <c r="RCF835" s="24"/>
      <c r="RCG835" s="24"/>
      <c r="RCH835" s="24"/>
      <c r="RCI835" s="24"/>
      <c r="RCJ835" s="24"/>
      <c r="RCK835" s="24"/>
      <c r="RCL835" s="24"/>
      <c r="RCM835" s="24"/>
      <c r="RCN835" s="24"/>
      <c r="RCO835" s="24"/>
      <c r="RCP835" s="24"/>
      <c r="RCQ835" s="24"/>
      <c r="RCR835" s="24"/>
      <c r="RCS835" s="24"/>
      <c r="RCT835" s="24"/>
      <c r="RCU835" s="24"/>
      <c r="RCV835" s="24"/>
      <c r="RCW835" s="24"/>
      <c r="RCX835" s="24"/>
      <c r="RCY835" s="24"/>
      <c r="RCZ835" s="24"/>
      <c r="RDA835" s="24"/>
      <c r="RDB835" s="24"/>
      <c r="RDC835" s="24"/>
      <c r="RDD835" s="24"/>
      <c r="RDE835" s="24"/>
      <c r="RDF835" s="24"/>
      <c r="RDG835" s="24"/>
      <c r="RDH835" s="24"/>
      <c r="RDI835" s="24"/>
      <c r="RDJ835" s="24"/>
      <c r="RDK835" s="24"/>
      <c r="RDL835" s="24"/>
      <c r="RDM835" s="24"/>
      <c r="RDN835" s="24"/>
      <c r="RDO835" s="24"/>
      <c r="RDP835" s="24"/>
      <c r="RDQ835" s="24"/>
      <c r="RDR835" s="24"/>
      <c r="RDS835" s="24"/>
      <c r="RDT835" s="24"/>
      <c r="RDU835" s="24"/>
      <c r="RDV835" s="24"/>
      <c r="RDW835" s="24"/>
      <c r="RDX835" s="24"/>
      <c r="RDY835" s="24"/>
      <c r="RDZ835" s="24"/>
      <c r="REA835" s="24"/>
      <c r="REB835" s="24"/>
      <c r="REC835" s="24"/>
      <c r="RED835" s="24"/>
      <c r="REE835" s="24"/>
      <c r="REF835" s="24"/>
      <c r="REG835" s="24"/>
      <c r="REH835" s="24"/>
      <c r="REI835" s="24"/>
      <c r="REJ835" s="24"/>
      <c r="REK835" s="24"/>
      <c r="REL835" s="24"/>
      <c r="REM835" s="24"/>
      <c r="REN835" s="24"/>
      <c r="REO835" s="24"/>
      <c r="REP835" s="24"/>
      <c r="REQ835" s="24"/>
      <c r="RER835" s="24"/>
      <c r="RES835" s="24"/>
      <c r="RET835" s="24"/>
      <c r="REU835" s="24"/>
      <c r="REV835" s="24"/>
      <c r="REW835" s="24"/>
      <c r="REX835" s="24"/>
      <c r="REY835" s="24"/>
      <c r="REZ835" s="24"/>
      <c r="RFA835" s="24"/>
      <c r="RFB835" s="24"/>
      <c r="RFC835" s="24"/>
      <c r="RFD835" s="24"/>
      <c r="RFE835" s="24"/>
      <c r="RFF835" s="24"/>
      <c r="RFG835" s="24"/>
      <c r="RFH835" s="24"/>
      <c r="RFI835" s="24"/>
      <c r="RFJ835" s="24"/>
      <c r="RFK835" s="24"/>
      <c r="RFL835" s="24"/>
      <c r="RFM835" s="24"/>
      <c r="RFN835" s="24"/>
      <c r="RFO835" s="24"/>
      <c r="RFP835" s="24"/>
      <c r="RFQ835" s="24"/>
      <c r="RFR835" s="24"/>
      <c r="RFS835" s="24"/>
      <c r="RFT835" s="24"/>
      <c r="RFU835" s="24"/>
      <c r="RFV835" s="24"/>
      <c r="RFW835" s="24"/>
      <c r="RFX835" s="24"/>
      <c r="RFY835" s="24"/>
      <c r="RFZ835" s="24"/>
      <c r="RGA835" s="24"/>
      <c r="RGB835" s="24"/>
      <c r="RGC835" s="24"/>
      <c r="RGD835" s="24"/>
      <c r="RGE835" s="24"/>
      <c r="RGF835" s="24"/>
      <c r="RGG835" s="24"/>
      <c r="RGH835" s="24"/>
      <c r="RGI835" s="24"/>
      <c r="RGJ835" s="24"/>
      <c r="RGK835" s="24"/>
      <c r="RGL835" s="24"/>
      <c r="RGM835" s="24"/>
      <c r="RGN835" s="24"/>
      <c r="RGO835" s="24"/>
      <c r="RGP835" s="24"/>
      <c r="RGQ835" s="24"/>
      <c r="RGR835" s="24"/>
      <c r="RGS835" s="24"/>
      <c r="RGT835" s="24"/>
      <c r="RGU835" s="24"/>
      <c r="RGV835" s="24"/>
      <c r="RGW835" s="24"/>
      <c r="RGX835" s="24"/>
      <c r="RGY835" s="24"/>
      <c r="RGZ835" s="24"/>
      <c r="RHA835" s="24"/>
      <c r="RHB835" s="24"/>
      <c r="RHC835" s="24"/>
      <c r="RHD835" s="24"/>
      <c r="RHE835" s="24"/>
      <c r="RHF835" s="24"/>
      <c r="RHG835" s="24"/>
      <c r="RHH835" s="24"/>
      <c r="RHI835" s="24"/>
      <c r="RHJ835" s="24"/>
      <c r="RHK835" s="24"/>
      <c r="RHL835" s="24"/>
      <c r="RHM835" s="24"/>
      <c r="RHN835" s="24"/>
      <c r="RHO835" s="24"/>
      <c r="RHP835" s="24"/>
      <c r="RHQ835" s="24"/>
      <c r="RHR835" s="24"/>
      <c r="RHS835" s="24"/>
      <c r="RHT835" s="24"/>
      <c r="RHU835" s="24"/>
      <c r="RHV835" s="24"/>
      <c r="RHW835" s="24"/>
      <c r="RHX835" s="24"/>
      <c r="RHY835" s="24"/>
      <c r="RHZ835" s="24"/>
      <c r="RIA835" s="24"/>
      <c r="RIB835" s="24"/>
      <c r="RIC835" s="24"/>
      <c r="RID835" s="24"/>
      <c r="RIE835" s="24"/>
      <c r="RIF835" s="24"/>
      <c r="RIG835" s="24"/>
      <c r="RIH835" s="24"/>
      <c r="RII835" s="24"/>
      <c r="RIJ835" s="24"/>
      <c r="RIK835" s="24"/>
      <c r="RIL835" s="24"/>
      <c r="RIM835" s="24"/>
      <c r="RIN835" s="24"/>
      <c r="RIO835" s="24"/>
      <c r="RIP835" s="24"/>
      <c r="RIQ835" s="24"/>
      <c r="RIR835" s="24"/>
      <c r="RIS835" s="24"/>
      <c r="RIT835" s="24"/>
      <c r="RIU835" s="24"/>
      <c r="RIV835" s="24"/>
      <c r="RIW835" s="24"/>
      <c r="RIX835" s="24"/>
      <c r="RIY835" s="24"/>
      <c r="RIZ835" s="24"/>
      <c r="RJA835" s="24"/>
      <c r="RJB835" s="24"/>
      <c r="RJC835" s="24"/>
      <c r="RJD835" s="24"/>
      <c r="RJE835" s="24"/>
      <c r="RJF835" s="24"/>
      <c r="RJG835" s="24"/>
      <c r="RJH835" s="24"/>
      <c r="RJI835" s="24"/>
      <c r="RJJ835" s="24"/>
      <c r="RJK835" s="24"/>
      <c r="RJL835" s="24"/>
      <c r="RJM835" s="24"/>
      <c r="RJN835" s="24"/>
      <c r="RJO835" s="24"/>
      <c r="RJP835" s="24"/>
      <c r="RJQ835" s="24"/>
      <c r="RJR835" s="24"/>
      <c r="RJS835" s="24"/>
      <c r="RJT835" s="24"/>
      <c r="RJU835" s="24"/>
      <c r="RJV835" s="24"/>
      <c r="RJW835" s="24"/>
      <c r="RJX835" s="24"/>
      <c r="RJY835" s="24"/>
      <c r="RJZ835" s="24"/>
      <c r="RKA835" s="24"/>
      <c r="RKB835" s="24"/>
      <c r="RKC835" s="24"/>
      <c r="RKD835" s="24"/>
      <c r="RKE835" s="24"/>
      <c r="RKF835" s="24"/>
      <c r="RKG835" s="24"/>
      <c r="RKH835" s="24"/>
      <c r="RKI835" s="24"/>
      <c r="RKJ835" s="24"/>
      <c r="RKK835" s="24"/>
      <c r="RKL835" s="24"/>
      <c r="RKM835" s="24"/>
      <c r="RKN835" s="24"/>
      <c r="RKO835" s="24"/>
      <c r="RKP835" s="24"/>
      <c r="RKQ835" s="24"/>
      <c r="RKR835" s="24"/>
      <c r="RKS835" s="24"/>
      <c r="RKT835" s="24"/>
      <c r="RKU835" s="24"/>
      <c r="RKV835" s="24"/>
      <c r="RKW835" s="24"/>
      <c r="RKX835" s="24"/>
      <c r="RKY835" s="24"/>
      <c r="RKZ835" s="24"/>
      <c r="RLA835" s="24"/>
      <c r="RLB835" s="24"/>
      <c r="RLC835" s="24"/>
      <c r="RLD835" s="24"/>
      <c r="RLE835" s="24"/>
      <c r="RLF835" s="24"/>
      <c r="RLG835" s="24"/>
      <c r="RLH835" s="24"/>
      <c r="RLI835" s="24"/>
      <c r="RLJ835" s="24"/>
      <c r="RLK835" s="24"/>
      <c r="RLL835" s="24"/>
      <c r="RLM835" s="24"/>
      <c r="RLN835" s="24"/>
      <c r="RLO835" s="24"/>
      <c r="RLP835" s="24"/>
      <c r="RLQ835" s="24"/>
      <c r="RLR835" s="24"/>
      <c r="RLS835" s="24"/>
      <c r="RLT835" s="24"/>
      <c r="RLU835" s="24"/>
      <c r="RLV835" s="24"/>
      <c r="RLW835" s="24"/>
      <c r="RLX835" s="24"/>
      <c r="RLY835" s="24"/>
      <c r="RLZ835" s="24"/>
      <c r="RMA835" s="24"/>
      <c r="RMB835" s="24"/>
      <c r="RMC835" s="24"/>
      <c r="RMD835" s="24"/>
      <c r="RME835" s="24"/>
      <c r="RMF835" s="24"/>
      <c r="RMG835" s="24"/>
      <c r="RMH835" s="24"/>
      <c r="RMI835" s="24"/>
      <c r="RMJ835" s="24"/>
      <c r="RMK835" s="24"/>
      <c r="RML835" s="24"/>
      <c r="RMM835" s="24"/>
      <c r="RMN835" s="24"/>
      <c r="RMO835" s="24"/>
      <c r="RMP835" s="24"/>
      <c r="RMQ835" s="24"/>
      <c r="RMR835" s="24"/>
      <c r="RMS835" s="24"/>
      <c r="RMT835" s="24"/>
      <c r="RMU835" s="24"/>
      <c r="RMV835" s="24"/>
      <c r="RMW835" s="24"/>
      <c r="RMX835" s="24"/>
      <c r="RMY835" s="24"/>
      <c r="RMZ835" s="24"/>
      <c r="RNA835" s="24"/>
      <c r="RNB835" s="24"/>
      <c r="RNC835" s="24"/>
      <c r="RND835" s="24"/>
      <c r="RNE835" s="24"/>
      <c r="RNF835" s="24"/>
      <c r="RNG835" s="24"/>
      <c r="RNH835" s="24"/>
      <c r="RNI835" s="24"/>
      <c r="RNJ835" s="24"/>
      <c r="RNK835" s="24"/>
      <c r="RNL835" s="24"/>
      <c r="RNM835" s="24"/>
      <c r="RNN835" s="24"/>
      <c r="RNO835" s="24"/>
      <c r="RNP835" s="24"/>
      <c r="RNQ835" s="24"/>
      <c r="RNR835" s="24"/>
      <c r="RNS835" s="24"/>
      <c r="RNT835" s="24"/>
      <c r="RNU835" s="24"/>
      <c r="RNV835" s="24"/>
      <c r="RNW835" s="24"/>
      <c r="RNX835" s="24"/>
      <c r="RNY835" s="24"/>
      <c r="RNZ835" s="24"/>
      <c r="ROA835" s="24"/>
      <c r="ROB835" s="24"/>
      <c r="ROC835" s="24"/>
      <c r="ROD835" s="24"/>
      <c r="ROE835" s="24"/>
      <c r="ROF835" s="24"/>
      <c r="ROG835" s="24"/>
      <c r="ROH835" s="24"/>
      <c r="ROI835" s="24"/>
      <c r="ROJ835" s="24"/>
      <c r="ROK835" s="24"/>
      <c r="ROL835" s="24"/>
      <c r="ROM835" s="24"/>
      <c r="RON835" s="24"/>
      <c r="ROO835" s="24"/>
      <c r="ROP835" s="24"/>
      <c r="ROQ835" s="24"/>
      <c r="ROR835" s="24"/>
      <c r="ROS835" s="24"/>
      <c r="ROT835" s="24"/>
      <c r="ROU835" s="24"/>
      <c r="ROV835" s="24"/>
      <c r="ROW835" s="24"/>
      <c r="ROX835" s="24"/>
      <c r="ROY835" s="24"/>
      <c r="ROZ835" s="24"/>
      <c r="RPA835" s="24"/>
      <c r="RPB835" s="24"/>
      <c r="RPC835" s="24"/>
      <c r="RPD835" s="24"/>
      <c r="RPE835" s="24"/>
      <c r="RPF835" s="24"/>
      <c r="RPG835" s="24"/>
      <c r="RPH835" s="24"/>
      <c r="RPI835" s="24"/>
      <c r="RPJ835" s="24"/>
      <c r="RPK835" s="24"/>
      <c r="RPL835" s="24"/>
      <c r="RPM835" s="24"/>
      <c r="RPN835" s="24"/>
      <c r="RPO835" s="24"/>
      <c r="RPP835" s="24"/>
      <c r="RPQ835" s="24"/>
      <c r="RPR835" s="24"/>
      <c r="RPS835" s="24"/>
      <c r="RPT835" s="24"/>
      <c r="RPU835" s="24"/>
      <c r="RPV835" s="24"/>
      <c r="RPW835" s="24"/>
      <c r="RPX835" s="24"/>
      <c r="RPY835" s="24"/>
      <c r="RPZ835" s="24"/>
      <c r="RQA835" s="24"/>
      <c r="RQB835" s="24"/>
      <c r="RQC835" s="24"/>
      <c r="RQD835" s="24"/>
      <c r="RQE835" s="24"/>
      <c r="RQF835" s="24"/>
      <c r="RQG835" s="24"/>
      <c r="RQH835" s="24"/>
      <c r="RQI835" s="24"/>
      <c r="RQJ835" s="24"/>
      <c r="RQK835" s="24"/>
      <c r="RQL835" s="24"/>
      <c r="RQM835" s="24"/>
      <c r="RQN835" s="24"/>
      <c r="RQO835" s="24"/>
      <c r="RQP835" s="24"/>
      <c r="RQQ835" s="24"/>
      <c r="RQR835" s="24"/>
      <c r="RQS835" s="24"/>
      <c r="RQT835" s="24"/>
      <c r="RQU835" s="24"/>
      <c r="RQV835" s="24"/>
      <c r="RQW835" s="24"/>
      <c r="RQX835" s="24"/>
      <c r="RQY835" s="24"/>
      <c r="RQZ835" s="24"/>
      <c r="RRA835" s="24"/>
      <c r="RRB835" s="24"/>
      <c r="RRC835" s="24"/>
      <c r="RRD835" s="24"/>
      <c r="RRE835" s="24"/>
      <c r="RRF835" s="24"/>
      <c r="RRG835" s="24"/>
      <c r="RRH835" s="24"/>
      <c r="RRI835" s="24"/>
      <c r="RRJ835" s="24"/>
      <c r="RRK835" s="24"/>
      <c r="RRL835" s="24"/>
      <c r="RRM835" s="24"/>
      <c r="RRN835" s="24"/>
      <c r="RRO835" s="24"/>
      <c r="RRP835" s="24"/>
      <c r="RRQ835" s="24"/>
      <c r="RRR835" s="24"/>
      <c r="RRS835" s="24"/>
      <c r="RRT835" s="24"/>
      <c r="RRU835" s="24"/>
      <c r="RRV835" s="24"/>
      <c r="RRW835" s="24"/>
      <c r="RRX835" s="24"/>
      <c r="RRY835" s="24"/>
      <c r="RRZ835" s="24"/>
      <c r="RSA835" s="24"/>
      <c r="RSB835" s="24"/>
      <c r="RSC835" s="24"/>
      <c r="RSD835" s="24"/>
      <c r="RSE835" s="24"/>
      <c r="RSF835" s="24"/>
      <c r="RSG835" s="24"/>
      <c r="RSH835" s="24"/>
      <c r="RSI835" s="24"/>
      <c r="RSJ835" s="24"/>
      <c r="RSK835" s="24"/>
      <c r="RSL835" s="24"/>
      <c r="RSM835" s="24"/>
      <c r="RSN835" s="24"/>
      <c r="RSO835" s="24"/>
      <c r="RSP835" s="24"/>
      <c r="RSQ835" s="24"/>
      <c r="RSR835" s="24"/>
      <c r="RSS835" s="24"/>
      <c r="RST835" s="24"/>
      <c r="RSU835" s="24"/>
      <c r="RSV835" s="24"/>
      <c r="RSW835" s="24"/>
      <c r="RSX835" s="24"/>
      <c r="RSY835" s="24"/>
      <c r="RSZ835" s="24"/>
      <c r="RTA835" s="24"/>
      <c r="RTB835" s="24"/>
      <c r="RTC835" s="24"/>
      <c r="RTD835" s="24"/>
      <c r="RTE835" s="24"/>
      <c r="RTF835" s="24"/>
      <c r="RTG835" s="24"/>
      <c r="RTH835" s="24"/>
      <c r="RTI835" s="24"/>
      <c r="RTJ835" s="24"/>
      <c r="RTK835" s="24"/>
      <c r="RTL835" s="24"/>
      <c r="RTM835" s="24"/>
      <c r="RTN835" s="24"/>
      <c r="RTO835" s="24"/>
      <c r="RTP835" s="24"/>
      <c r="RTQ835" s="24"/>
      <c r="RTR835" s="24"/>
      <c r="RTS835" s="24"/>
      <c r="RTT835" s="24"/>
      <c r="RTU835" s="24"/>
      <c r="RTV835" s="24"/>
      <c r="RTW835" s="24"/>
      <c r="RTX835" s="24"/>
      <c r="RTY835" s="24"/>
      <c r="RTZ835" s="24"/>
      <c r="RUA835" s="24"/>
      <c r="RUB835" s="24"/>
      <c r="RUC835" s="24"/>
      <c r="RUD835" s="24"/>
      <c r="RUE835" s="24"/>
      <c r="RUF835" s="24"/>
      <c r="RUG835" s="24"/>
      <c r="RUH835" s="24"/>
      <c r="RUI835" s="24"/>
      <c r="RUJ835" s="24"/>
      <c r="RUK835" s="24"/>
      <c r="RUL835" s="24"/>
      <c r="RUM835" s="24"/>
      <c r="RUN835" s="24"/>
      <c r="RUO835" s="24"/>
      <c r="RUP835" s="24"/>
      <c r="RUQ835" s="24"/>
      <c r="RUR835" s="24"/>
      <c r="RUS835" s="24"/>
      <c r="RUT835" s="24"/>
      <c r="RUU835" s="24"/>
      <c r="RUV835" s="24"/>
      <c r="RUW835" s="24"/>
      <c r="RUX835" s="24"/>
      <c r="RUY835" s="24"/>
      <c r="RUZ835" s="24"/>
      <c r="RVA835" s="24"/>
      <c r="RVB835" s="24"/>
      <c r="RVC835" s="24"/>
      <c r="RVD835" s="24"/>
      <c r="RVE835" s="24"/>
      <c r="RVF835" s="24"/>
      <c r="RVG835" s="24"/>
      <c r="RVH835" s="24"/>
      <c r="RVI835" s="24"/>
      <c r="RVJ835" s="24"/>
      <c r="RVK835" s="24"/>
      <c r="RVL835" s="24"/>
      <c r="RVM835" s="24"/>
      <c r="RVN835" s="24"/>
      <c r="RVO835" s="24"/>
      <c r="RVP835" s="24"/>
      <c r="RVQ835" s="24"/>
      <c r="RVR835" s="24"/>
      <c r="RVS835" s="24"/>
      <c r="RVT835" s="24"/>
      <c r="RVU835" s="24"/>
      <c r="RVV835" s="24"/>
      <c r="RVW835" s="24"/>
      <c r="RVX835" s="24"/>
      <c r="RVY835" s="24"/>
      <c r="RVZ835" s="24"/>
      <c r="RWA835" s="24"/>
      <c r="RWB835" s="24"/>
      <c r="RWC835" s="24"/>
      <c r="RWD835" s="24"/>
      <c r="RWE835" s="24"/>
      <c r="RWF835" s="24"/>
      <c r="RWG835" s="24"/>
      <c r="RWH835" s="24"/>
      <c r="RWI835" s="24"/>
      <c r="RWJ835" s="24"/>
      <c r="RWK835" s="24"/>
      <c r="RWL835" s="24"/>
      <c r="RWM835" s="24"/>
      <c r="RWN835" s="24"/>
      <c r="RWO835" s="24"/>
      <c r="RWP835" s="24"/>
      <c r="RWQ835" s="24"/>
      <c r="RWR835" s="24"/>
      <c r="RWS835" s="24"/>
      <c r="RWT835" s="24"/>
      <c r="RWU835" s="24"/>
      <c r="RWV835" s="24"/>
      <c r="RWW835" s="24"/>
      <c r="RWX835" s="24"/>
      <c r="RWY835" s="24"/>
      <c r="RWZ835" s="24"/>
      <c r="RXA835" s="24"/>
      <c r="RXB835" s="24"/>
      <c r="RXC835" s="24"/>
      <c r="RXD835" s="24"/>
      <c r="RXE835" s="24"/>
      <c r="RXF835" s="24"/>
      <c r="RXG835" s="24"/>
      <c r="RXH835" s="24"/>
      <c r="RXI835" s="24"/>
      <c r="RXJ835" s="24"/>
      <c r="RXK835" s="24"/>
      <c r="RXL835" s="24"/>
      <c r="RXM835" s="24"/>
      <c r="RXN835" s="24"/>
      <c r="RXO835" s="24"/>
      <c r="RXP835" s="24"/>
      <c r="RXQ835" s="24"/>
      <c r="RXR835" s="24"/>
      <c r="RXS835" s="24"/>
      <c r="RXT835" s="24"/>
      <c r="RXU835" s="24"/>
      <c r="RXV835" s="24"/>
      <c r="RXW835" s="24"/>
      <c r="RXX835" s="24"/>
      <c r="RXY835" s="24"/>
      <c r="RXZ835" s="24"/>
      <c r="RYA835" s="24"/>
      <c r="RYB835" s="24"/>
      <c r="RYC835" s="24"/>
      <c r="RYD835" s="24"/>
      <c r="RYE835" s="24"/>
      <c r="RYF835" s="24"/>
      <c r="RYG835" s="24"/>
      <c r="RYH835" s="24"/>
      <c r="RYI835" s="24"/>
      <c r="RYJ835" s="24"/>
      <c r="RYK835" s="24"/>
      <c r="RYL835" s="24"/>
      <c r="RYM835" s="24"/>
      <c r="RYN835" s="24"/>
      <c r="RYO835" s="24"/>
      <c r="RYP835" s="24"/>
      <c r="RYQ835" s="24"/>
      <c r="RYR835" s="24"/>
      <c r="RYS835" s="24"/>
      <c r="RYT835" s="24"/>
      <c r="RYU835" s="24"/>
      <c r="RYV835" s="24"/>
      <c r="RYW835" s="24"/>
      <c r="RYX835" s="24"/>
      <c r="RYY835" s="24"/>
      <c r="RYZ835" s="24"/>
      <c r="RZA835" s="24"/>
      <c r="RZB835" s="24"/>
      <c r="RZC835" s="24"/>
      <c r="RZD835" s="24"/>
      <c r="RZE835" s="24"/>
      <c r="RZF835" s="24"/>
      <c r="RZG835" s="24"/>
      <c r="RZH835" s="24"/>
      <c r="RZI835" s="24"/>
      <c r="RZJ835" s="24"/>
      <c r="RZK835" s="24"/>
      <c r="RZL835" s="24"/>
      <c r="RZM835" s="24"/>
      <c r="RZN835" s="24"/>
      <c r="RZO835" s="24"/>
      <c r="RZP835" s="24"/>
      <c r="RZQ835" s="24"/>
      <c r="RZR835" s="24"/>
      <c r="RZS835" s="24"/>
      <c r="RZT835" s="24"/>
      <c r="RZU835" s="24"/>
      <c r="RZV835" s="24"/>
      <c r="RZW835" s="24"/>
      <c r="RZX835" s="24"/>
      <c r="RZY835" s="24"/>
      <c r="RZZ835" s="24"/>
      <c r="SAA835" s="24"/>
      <c r="SAB835" s="24"/>
      <c r="SAC835" s="24"/>
      <c r="SAD835" s="24"/>
      <c r="SAE835" s="24"/>
      <c r="SAF835" s="24"/>
      <c r="SAG835" s="24"/>
      <c r="SAH835" s="24"/>
      <c r="SAI835" s="24"/>
      <c r="SAJ835" s="24"/>
      <c r="SAK835" s="24"/>
      <c r="SAL835" s="24"/>
      <c r="SAM835" s="24"/>
      <c r="SAN835" s="24"/>
      <c r="SAO835" s="24"/>
      <c r="SAP835" s="24"/>
      <c r="SAQ835" s="24"/>
      <c r="SAR835" s="24"/>
      <c r="SAS835" s="24"/>
      <c r="SAT835" s="24"/>
      <c r="SAU835" s="24"/>
      <c r="SAV835" s="24"/>
      <c r="SAW835" s="24"/>
      <c r="SAX835" s="24"/>
      <c r="SAY835" s="24"/>
      <c r="SAZ835" s="24"/>
      <c r="SBA835" s="24"/>
      <c r="SBB835" s="24"/>
      <c r="SBC835" s="24"/>
      <c r="SBD835" s="24"/>
      <c r="SBE835" s="24"/>
      <c r="SBF835" s="24"/>
      <c r="SBG835" s="24"/>
      <c r="SBH835" s="24"/>
      <c r="SBI835" s="24"/>
      <c r="SBJ835" s="24"/>
      <c r="SBK835" s="24"/>
      <c r="SBL835" s="24"/>
      <c r="SBM835" s="24"/>
      <c r="SBN835" s="24"/>
      <c r="SBO835" s="24"/>
      <c r="SBP835" s="24"/>
      <c r="SBQ835" s="24"/>
      <c r="SBR835" s="24"/>
      <c r="SBS835" s="24"/>
      <c r="SBT835" s="24"/>
      <c r="SBU835" s="24"/>
      <c r="SBV835" s="24"/>
      <c r="SBW835" s="24"/>
      <c r="SBX835" s="24"/>
      <c r="SBY835" s="24"/>
      <c r="SBZ835" s="24"/>
      <c r="SCA835" s="24"/>
      <c r="SCB835" s="24"/>
      <c r="SCC835" s="24"/>
      <c r="SCD835" s="24"/>
      <c r="SCE835" s="24"/>
      <c r="SCF835" s="24"/>
      <c r="SCG835" s="24"/>
      <c r="SCH835" s="24"/>
      <c r="SCI835" s="24"/>
      <c r="SCJ835" s="24"/>
      <c r="SCK835" s="24"/>
      <c r="SCL835" s="24"/>
      <c r="SCM835" s="24"/>
      <c r="SCN835" s="24"/>
      <c r="SCO835" s="24"/>
      <c r="SCP835" s="24"/>
      <c r="SCQ835" s="24"/>
      <c r="SCR835" s="24"/>
      <c r="SCS835" s="24"/>
      <c r="SCT835" s="24"/>
      <c r="SCU835" s="24"/>
      <c r="SCV835" s="24"/>
      <c r="SCW835" s="24"/>
      <c r="SCX835" s="24"/>
      <c r="SCY835" s="24"/>
      <c r="SCZ835" s="24"/>
      <c r="SDA835" s="24"/>
      <c r="SDB835" s="24"/>
      <c r="SDC835" s="24"/>
      <c r="SDD835" s="24"/>
      <c r="SDE835" s="24"/>
      <c r="SDF835" s="24"/>
      <c r="SDG835" s="24"/>
      <c r="SDH835" s="24"/>
      <c r="SDI835" s="24"/>
      <c r="SDJ835" s="24"/>
      <c r="SDK835" s="24"/>
      <c r="SDL835" s="24"/>
      <c r="SDM835" s="24"/>
      <c r="SDN835" s="24"/>
      <c r="SDO835" s="24"/>
      <c r="SDP835" s="24"/>
      <c r="SDQ835" s="24"/>
      <c r="SDR835" s="24"/>
      <c r="SDS835" s="24"/>
      <c r="SDT835" s="24"/>
      <c r="SDU835" s="24"/>
      <c r="SDV835" s="24"/>
      <c r="SDW835" s="24"/>
      <c r="SDX835" s="24"/>
      <c r="SDY835" s="24"/>
      <c r="SDZ835" s="24"/>
      <c r="SEA835" s="24"/>
      <c r="SEB835" s="24"/>
      <c r="SEC835" s="24"/>
      <c r="SED835" s="24"/>
      <c r="SEE835" s="24"/>
      <c r="SEF835" s="24"/>
      <c r="SEG835" s="24"/>
      <c r="SEH835" s="24"/>
      <c r="SEI835" s="24"/>
      <c r="SEJ835" s="24"/>
      <c r="SEK835" s="24"/>
      <c r="SEL835" s="24"/>
      <c r="SEM835" s="24"/>
      <c r="SEN835" s="24"/>
      <c r="SEO835" s="24"/>
      <c r="SEP835" s="24"/>
      <c r="SEQ835" s="24"/>
      <c r="SER835" s="24"/>
      <c r="SES835" s="24"/>
      <c r="SET835" s="24"/>
      <c r="SEU835" s="24"/>
      <c r="SEV835" s="24"/>
      <c r="SEW835" s="24"/>
      <c r="SEX835" s="24"/>
      <c r="SEY835" s="24"/>
      <c r="SEZ835" s="24"/>
      <c r="SFA835" s="24"/>
      <c r="SFB835" s="24"/>
      <c r="SFC835" s="24"/>
      <c r="SFD835" s="24"/>
      <c r="SFE835" s="24"/>
      <c r="SFF835" s="24"/>
      <c r="SFG835" s="24"/>
      <c r="SFH835" s="24"/>
      <c r="SFI835" s="24"/>
      <c r="SFJ835" s="24"/>
      <c r="SFK835" s="24"/>
      <c r="SFL835" s="24"/>
      <c r="SFM835" s="24"/>
      <c r="SFN835" s="24"/>
      <c r="SFO835" s="24"/>
      <c r="SFP835" s="24"/>
      <c r="SFQ835" s="24"/>
      <c r="SFR835" s="24"/>
      <c r="SFS835" s="24"/>
      <c r="SFT835" s="24"/>
      <c r="SFU835" s="24"/>
      <c r="SFV835" s="24"/>
      <c r="SFW835" s="24"/>
      <c r="SFX835" s="24"/>
      <c r="SFY835" s="24"/>
      <c r="SFZ835" s="24"/>
      <c r="SGA835" s="24"/>
      <c r="SGB835" s="24"/>
      <c r="SGC835" s="24"/>
      <c r="SGD835" s="24"/>
      <c r="SGE835" s="24"/>
      <c r="SGF835" s="24"/>
      <c r="SGG835" s="24"/>
      <c r="SGH835" s="24"/>
      <c r="SGI835" s="24"/>
      <c r="SGJ835" s="24"/>
      <c r="SGK835" s="24"/>
      <c r="SGL835" s="24"/>
      <c r="SGM835" s="24"/>
      <c r="SGN835" s="24"/>
      <c r="SGO835" s="24"/>
      <c r="SGP835" s="24"/>
      <c r="SGQ835" s="24"/>
      <c r="SGR835" s="24"/>
      <c r="SGS835" s="24"/>
      <c r="SGT835" s="24"/>
      <c r="SGU835" s="24"/>
      <c r="SGV835" s="24"/>
      <c r="SGW835" s="24"/>
      <c r="SGX835" s="24"/>
      <c r="SGY835" s="24"/>
      <c r="SGZ835" s="24"/>
      <c r="SHA835" s="24"/>
      <c r="SHB835" s="24"/>
      <c r="SHC835" s="24"/>
      <c r="SHD835" s="24"/>
      <c r="SHE835" s="24"/>
      <c r="SHF835" s="24"/>
      <c r="SHG835" s="24"/>
      <c r="SHH835" s="24"/>
      <c r="SHI835" s="24"/>
      <c r="SHJ835" s="24"/>
      <c r="SHK835" s="24"/>
      <c r="SHL835" s="24"/>
      <c r="SHM835" s="24"/>
      <c r="SHN835" s="24"/>
      <c r="SHO835" s="24"/>
      <c r="SHP835" s="24"/>
      <c r="SHQ835" s="24"/>
      <c r="SHR835" s="24"/>
      <c r="SHS835" s="24"/>
      <c r="SHT835" s="24"/>
      <c r="SHU835" s="24"/>
      <c r="SHV835" s="24"/>
      <c r="SHW835" s="24"/>
      <c r="SHX835" s="24"/>
      <c r="SHY835" s="24"/>
      <c r="SHZ835" s="24"/>
      <c r="SIA835" s="24"/>
      <c r="SIB835" s="24"/>
      <c r="SIC835" s="24"/>
      <c r="SID835" s="24"/>
      <c r="SIE835" s="24"/>
      <c r="SIF835" s="24"/>
      <c r="SIG835" s="24"/>
      <c r="SIH835" s="24"/>
      <c r="SII835" s="24"/>
      <c r="SIJ835" s="24"/>
      <c r="SIK835" s="24"/>
      <c r="SIL835" s="24"/>
      <c r="SIM835" s="24"/>
      <c r="SIN835" s="24"/>
      <c r="SIO835" s="24"/>
      <c r="SIP835" s="24"/>
      <c r="SIQ835" s="24"/>
      <c r="SIR835" s="24"/>
      <c r="SIS835" s="24"/>
      <c r="SIT835" s="24"/>
      <c r="SIU835" s="24"/>
      <c r="SIV835" s="24"/>
      <c r="SIW835" s="24"/>
      <c r="SIX835" s="24"/>
      <c r="SIY835" s="24"/>
      <c r="SIZ835" s="24"/>
      <c r="SJA835" s="24"/>
      <c r="SJB835" s="24"/>
      <c r="SJC835" s="24"/>
      <c r="SJD835" s="24"/>
      <c r="SJE835" s="24"/>
      <c r="SJF835" s="24"/>
      <c r="SJG835" s="24"/>
      <c r="SJH835" s="24"/>
      <c r="SJI835" s="24"/>
      <c r="SJJ835" s="24"/>
      <c r="SJK835" s="24"/>
      <c r="SJL835" s="24"/>
      <c r="SJM835" s="24"/>
      <c r="SJN835" s="24"/>
      <c r="SJO835" s="24"/>
      <c r="SJP835" s="24"/>
      <c r="SJQ835" s="24"/>
      <c r="SJR835" s="24"/>
      <c r="SJS835" s="24"/>
      <c r="SJT835" s="24"/>
      <c r="SJU835" s="24"/>
      <c r="SJV835" s="24"/>
      <c r="SJW835" s="24"/>
      <c r="SJX835" s="24"/>
      <c r="SJY835" s="24"/>
      <c r="SJZ835" s="24"/>
      <c r="SKA835" s="24"/>
      <c r="SKB835" s="24"/>
      <c r="SKC835" s="24"/>
      <c r="SKD835" s="24"/>
      <c r="SKE835" s="24"/>
      <c r="SKF835" s="24"/>
      <c r="SKG835" s="24"/>
      <c r="SKH835" s="24"/>
      <c r="SKI835" s="24"/>
      <c r="SKJ835" s="24"/>
      <c r="SKK835" s="24"/>
      <c r="SKL835" s="24"/>
      <c r="SKM835" s="24"/>
      <c r="SKN835" s="24"/>
      <c r="SKO835" s="24"/>
      <c r="SKP835" s="24"/>
      <c r="SKQ835" s="24"/>
      <c r="SKR835" s="24"/>
      <c r="SKS835" s="24"/>
      <c r="SKT835" s="24"/>
      <c r="SKU835" s="24"/>
      <c r="SKV835" s="24"/>
      <c r="SKW835" s="24"/>
      <c r="SKX835" s="24"/>
      <c r="SKY835" s="24"/>
      <c r="SKZ835" s="24"/>
      <c r="SLA835" s="24"/>
      <c r="SLB835" s="24"/>
      <c r="SLC835" s="24"/>
      <c r="SLD835" s="24"/>
      <c r="SLE835" s="24"/>
      <c r="SLF835" s="24"/>
      <c r="SLG835" s="24"/>
      <c r="SLH835" s="24"/>
      <c r="SLI835" s="24"/>
      <c r="SLJ835" s="24"/>
      <c r="SLK835" s="24"/>
      <c r="SLL835" s="24"/>
      <c r="SLM835" s="24"/>
      <c r="SLN835" s="24"/>
      <c r="SLO835" s="24"/>
      <c r="SLP835" s="24"/>
      <c r="SLQ835" s="24"/>
      <c r="SLR835" s="24"/>
      <c r="SLS835" s="24"/>
      <c r="SLT835" s="24"/>
      <c r="SLU835" s="24"/>
      <c r="SLV835" s="24"/>
      <c r="SLW835" s="24"/>
      <c r="SLX835" s="24"/>
      <c r="SLY835" s="24"/>
      <c r="SLZ835" s="24"/>
      <c r="SMA835" s="24"/>
      <c r="SMB835" s="24"/>
      <c r="SMC835" s="24"/>
      <c r="SMD835" s="24"/>
      <c r="SME835" s="24"/>
      <c r="SMF835" s="24"/>
      <c r="SMG835" s="24"/>
      <c r="SMH835" s="24"/>
      <c r="SMI835" s="24"/>
      <c r="SMJ835" s="24"/>
      <c r="SMK835" s="24"/>
      <c r="SML835" s="24"/>
      <c r="SMM835" s="24"/>
      <c r="SMN835" s="24"/>
      <c r="SMO835" s="24"/>
      <c r="SMP835" s="24"/>
      <c r="SMQ835" s="24"/>
      <c r="SMR835" s="24"/>
      <c r="SMS835" s="24"/>
      <c r="SMT835" s="24"/>
      <c r="SMU835" s="24"/>
      <c r="SMV835" s="24"/>
      <c r="SMW835" s="24"/>
      <c r="SMX835" s="24"/>
      <c r="SMY835" s="24"/>
      <c r="SMZ835" s="24"/>
      <c r="SNA835" s="24"/>
      <c r="SNB835" s="24"/>
      <c r="SNC835" s="24"/>
      <c r="SND835" s="24"/>
      <c r="SNE835" s="24"/>
      <c r="SNF835" s="24"/>
      <c r="SNG835" s="24"/>
      <c r="SNH835" s="24"/>
      <c r="SNI835" s="24"/>
      <c r="SNJ835" s="24"/>
      <c r="SNK835" s="24"/>
      <c r="SNL835" s="24"/>
      <c r="SNM835" s="24"/>
      <c r="SNN835" s="24"/>
      <c r="SNO835" s="24"/>
      <c r="SNP835" s="24"/>
      <c r="SNQ835" s="24"/>
      <c r="SNR835" s="24"/>
      <c r="SNS835" s="24"/>
      <c r="SNT835" s="24"/>
      <c r="SNU835" s="24"/>
      <c r="SNV835" s="24"/>
      <c r="SNW835" s="24"/>
      <c r="SNX835" s="24"/>
      <c r="SNY835" s="24"/>
      <c r="SNZ835" s="24"/>
      <c r="SOA835" s="24"/>
      <c r="SOB835" s="24"/>
      <c r="SOC835" s="24"/>
      <c r="SOD835" s="24"/>
      <c r="SOE835" s="24"/>
      <c r="SOF835" s="24"/>
      <c r="SOG835" s="24"/>
      <c r="SOH835" s="24"/>
      <c r="SOI835" s="24"/>
      <c r="SOJ835" s="24"/>
      <c r="SOK835" s="24"/>
      <c r="SOL835" s="24"/>
      <c r="SOM835" s="24"/>
      <c r="SON835" s="24"/>
      <c r="SOO835" s="24"/>
      <c r="SOP835" s="24"/>
      <c r="SOQ835" s="24"/>
      <c r="SOR835" s="24"/>
      <c r="SOS835" s="24"/>
      <c r="SOT835" s="24"/>
      <c r="SOU835" s="24"/>
      <c r="SOV835" s="24"/>
      <c r="SOW835" s="24"/>
      <c r="SOX835" s="24"/>
      <c r="SOY835" s="24"/>
      <c r="SOZ835" s="24"/>
      <c r="SPA835" s="24"/>
      <c r="SPB835" s="24"/>
      <c r="SPC835" s="24"/>
      <c r="SPD835" s="24"/>
      <c r="SPE835" s="24"/>
      <c r="SPF835" s="24"/>
      <c r="SPG835" s="24"/>
      <c r="SPH835" s="24"/>
      <c r="SPI835" s="24"/>
      <c r="SPJ835" s="24"/>
      <c r="SPK835" s="24"/>
      <c r="SPL835" s="24"/>
      <c r="SPM835" s="24"/>
      <c r="SPN835" s="24"/>
      <c r="SPO835" s="24"/>
      <c r="SPP835" s="24"/>
      <c r="SPQ835" s="24"/>
      <c r="SPR835" s="24"/>
      <c r="SPS835" s="24"/>
      <c r="SPT835" s="24"/>
      <c r="SPU835" s="24"/>
      <c r="SPV835" s="24"/>
      <c r="SPW835" s="24"/>
      <c r="SPX835" s="24"/>
      <c r="SPY835" s="24"/>
      <c r="SPZ835" s="24"/>
      <c r="SQA835" s="24"/>
      <c r="SQB835" s="24"/>
      <c r="SQC835" s="24"/>
      <c r="SQD835" s="24"/>
      <c r="SQE835" s="24"/>
      <c r="SQF835" s="24"/>
      <c r="SQG835" s="24"/>
      <c r="SQH835" s="24"/>
      <c r="SQI835" s="24"/>
      <c r="SQJ835" s="24"/>
      <c r="SQK835" s="24"/>
      <c r="SQL835" s="24"/>
      <c r="SQM835" s="24"/>
      <c r="SQN835" s="24"/>
      <c r="SQO835" s="24"/>
      <c r="SQP835" s="24"/>
      <c r="SQQ835" s="24"/>
      <c r="SQR835" s="24"/>
      <c r="SQS835" s="24"/>
      <c r="SQT835" s="24"/>
      <c r="SQU835" s="24"/>
      <c r="SQV835" s="24"/>
      <c r="SQW835" s="24"/>
      <c r="SQX835" s="24"/>
      <c r="SQY835" s="24"/>
      <c r="SQZ835" s="24"/>
      <c r="SRA835" s="24"/>
      <c r="SRB835" s="24"/>
      <c r="SRC835" s="24"/>
      <c r="SRD835" s="24"/>
      <c r="SRE835" s="24"/>
      <c r="SRF835" s="24"/>
      <c r="SRG835" s="24"/>
      <c r="SRH835" s="24"/>
      <c r="SRI835" s="24"/>
      <c r="SRJ835" s="24"/>
      <c r="SRK835" s="24"/>
      <c r="SRL835" s="24"/>
      <c r="SRM835" s="24"/>
      <c r="SRN835" s="24"/>
      <c r="SRO835" s="24"/>
      <c r="SRP835" s="24"/>
      <c r="SRQ835" s="24"/>
      <c r="SRR835" s="24"/>
      <c r="SRS835" s="24"/>
      <c r="SRT835" s="24"/>
      <c r="SRU835" s="24"/>
      <c r="SRV835" s="24"/>
      <c r="SRW835" s="24"/>
      <c r="SRX835" s="24"/>
      <c r="SRY835" s="24"/>
      <c r="SRZ835" s="24"/>
      <c r="SSA835" s="24"/>
      <c r="SSB835" s="24"/>
      <c r="SSC835" s="24"/>
      <c r="SSD835" s="24"/>
      <c r="SSE835" s="24"/>
      <c r="SSF835" s="24"/>
      <c r="SSG835" s="24"/>
      <c r="SSH835" s="24"/>
      <c r="SSI835" s="24"/>
      <c r="SSJ835" s="24"/>
      <c r="SSK835" s="24"/>
      <c r="SSL835" s="24"/>
      <c r="SSM835" s="24"/>
      <c r="SSN835" s="24"/>
      <c r="SSO835" s="24"/>
      <c r="SSP835" s="24"/>
      <c r="SSQ835" s="24"/>
      <c r="SSR835" s="24"/>
      <c r="SSS835" s="24"/>
      <c r="SST835" s="24"/>
      <c r="SSU835" s="24"/>
      <c r="SSV835" s="24"/>
      <c r="SSW835" s="24"/>
      <c r="SSX835" s="24"/>
      <c r="SSY835" s="24"/>
      <c r="SSZ835" s="24"/>
      <c r="STA835" s="24"/>
      <c r="STB835" s="24"/>
      <c r="STC835" s="24"/>
      <c r="STD835" s="24"/>
      <c r="STE835" s="24"/>
      <c r="STF835" s="24"/>
      <c r="STG835" s="24"/>
      <c r="STH835" s="24"/>
      <c r="STI835" s="24"/>
      <c r="STJ835" s="24"/>
      <c r="STK835" s="24"/>
      <c r="STL835" s="24"/>
      <c r="STM835" s="24"/>
      <c r="STN835" s="24"/>
      <c r="STO835" s="24"/>
      <c r="STP835" s="24"/>
      <c r="STQ835" s="24"/>
      <c r="STR835" s="24"/>
      <c r="STS835" s="24"/>
      <c r="STT835" s="24"/>
      <c r="STU835" s="24"/>
      <c r="STV835" s="24"/>
      <c r="STW835" s="24"/>
      <c r="STX835" s="24"/>
      <c r="STY835" s="24"/>
      <c r="STZ835" s="24"/>
      <c r="SUA835" s="24"/>
      <c r="SUB835" s="24"/>
      <c r="SUC835" s="24"/>
      <c r="SUD835" s="24"/>
      <c r="SUE835" s="24"/>
      <c r="SUF835" s="24"/>
      <c r="SUG835" s="24"/>
      <c r="SUH835" s="24"/>
      <c r="SUI835" s="24"/>
      <c r="SUJ835" s="24"/>
      <c r="SUK835" s="24"/>
      <c r="SUL835" s="24"/>
      <c r="SUM835" s="24"/>
      <c r="SUN835" s="24"/>
      <c r="SUO835" s="24"/>
      <c r="SUP835" s="24"/>
      <c r="SUQ835" s="24"/>
      <c r="SUR835" s="24"/>
      <c r="SUS835" s="24"/>
      <c r="SUT835" s="24"/>
      <c r="SUU835" s="24"/>
      <c r="SUV835" s="24"/>
      <c r="SUW835" s="24"/>
      <c r="SUX835" s="24"/>
      <c r="SUY835" s="24"/>
      <c r="SUZ835" s="24"/>
      <c r="SVA835" s="24"/>
      <c r="SVB835" s="24"/>
      <c r="SVC835" s="24"/>
      <c r="SVD835" s="24"/>
      <c r="SVE835" s="24"/>
      <c r="SVF835" s="24"/>
      <c r="SVG835" s="24"/>
      <c r="SVH835" s="24"/>
      <c r="SVI835" s="24"/>
      <c r="SVJ835" s="24"/>
      <c r="SVK835" s="24"/>
      <c r="SVL835" s="24"/>
      <c r="SVM835" s="24"/>
      <c r="SVN835" s="24"/>
      <c r="SVO835" s="24"/>
      <c r="SVP835" s="24"/>
      <c r="SVQ835" s="24"/>
      <c r="SVR835" s="24"/>
      <c r="SVS835" s="24"/>
      <c r="SVT835" s="24"/>
      <c r="SVU835" s="24"/>
      <c r="SVV835" s="24"/>
      <c r="SVW835" s="24"/>
      <c r="SVX835" s="24"/>
      <c r="SVY835" s="24"/>
      <c r="SVZ835" s="24"/>
      <c r="SWA835" s="24"/>
      <c r="SWB835" s="24"/>
      <c r="SWC835" s="24"/>
      <c r="SWD835" s="24"/>
      <c r="SWE835" s="24"/>
      <c r="SWF835" s="24"/>
      <c r="SWG835" s="24"/>
      <c r="SWH835" s="24"/>
      <c r="SWI835" s="24"/>
      <c r="SWJ835" s="24"/>
      <c r="SWK835" s="24"/>
      <c r="SWL835" s="24"/>
      <c r="SWM835" s="24"/>
      <c r="SWN835" s="24"/>
      <c r="SWO835" s="24"/>
      <c r="SWP835" s="24"/>
      <c r="SWQ835" s="24"/>
      <c r="SWR835" s="24"/>
      <c r="SWS835" s="24"/>
      <c r="SWT835" s="24"/>
      <c r="SWU835" s="24"/>
      <c r="SWV835" s="24"/>
      <c r="SWW835" s="24"/>
      <c r="SWX835" s="24"/>
      <c r="SWY835" s="24"/>
      <c r="SWZ835" s="24"/>
      <c r="SXA835" s="24"/>
      <c r="SXB835" s="24"/>
      <c r="SXC835" s="24"/>
      <c r="SXD835" s="24"/>
      <c r="SXE835" s="24"/>
      <c r="SXF835" s="24"/>
      <c r="SXG835" s="24"/>
      <c r="SXH835" s="24"/>
      <c r="SXI835" s="24"/>
      <c r="SXJ835" s="24"/>
      <c r="SXK835" s="24"/>
      <c r="SXL835" s="24"/>
      <c r="SXM835" s="24"/>
      <c r="SXN835" s="24"/>
      <c r="SXO835" s="24"/>
      <c r="SXP835" s="24"/>
      <c r="SXQ835" s="24"/>
      <c r="SXR835" s="24"/>
      <c r="SXS835" s="24"/>
      <c r="SXT835" s="24"/>
      <c r="SXU835" s="24"/>
      <c r="SXV835" s="24"/>
      <c r="SXW835" s="24"/>
      <c r="SXX835" s="24"/>
      <c r="SXY835" s="24"/>
      <c r="SXZ835" s="24"/>
      <c r="SYA835" s="24"/>
      <c r="SYB835" s="24"/>
      <c r="SYC835" s="24"/>
      <c r="SYD835" s="24"/>
      <c r="SYE835" s="24"/>
      <c r="SYF835" s="24"/>
      <c r="SYG835" s="24"/>
      <c r="SYH835" s="24"/>
      <c r="SYI835" s="24"/>
      <c r="SYJ835" s="24"/>
      <c r="SYK835" s="24"/>
      <c r="SYL835" s="24"/>
      <c r="SYM835" s="24"/>
      <c r="SYN835" s="24"/>
      <c r="SYO835" s="24"/>
      <c r="SYP835" s="24"/>
      <c r="SYQ835" s="24"/>
      <c r="SYR835" s="24"/>
      <c r="SYS835" s="24"/>
      <c r="SYT835" s="24"/>
      <c r="SYU835" s="24"/>
      <c r="SYV835" s="24"/>
      <c r="SYW835" s="24"/>
      <c r="SYX835" s="24"/>
      <c r="SYY835" s="24"/>
      <c r="SYZ835" s="24"/>
      <c r="SZA835" s="24"/>
      <c r="SZB835" s="24"/>
      <c r="SZC835" s="24"/>
      <c r="SZD835" s="24"/>
      <c r="SZE835" s="24"/>
      <c r="SZF835" s="24"/>
      <c r="SZG835" s="24"/>
      <c r="SZH835" s="24"/>
      <c r="SZI835" s="24"/>
      <c r="SZJ835" s="24"/>
      <c r="SZK835" s="24"/>
      <c r="SZL835" s="24"/>
      <c r="SZM835" s="24"/>
      <c r="SZN835" s="24"/>
      <c r="SZO835" s="24"/>
      <c r="SZP835" s="24"/>
      <c r="SZQ835" s="24"/>
      <c r="SZR835" s="24"/>
      <c r="SZS835" s="24"/>
      <c r="SZT835" s="24"/>
      <c r="SZU835" s="24"/>
      <c r="SZV835" s="24"/>
      <c r="SZW835" s="24"/>
      <c r="SZX835" s="24"/>
      <c r="SZY835" s="24"/>
      <c r="SZZ835" s="24"/>
      <c r="TAA835" s="24"/>
      <c r="TAB835" s="24"/>
      <c r="TAC835" s="24"/>
      <c r="TAD835" s="24"/>
      <c r="TAE835" s="24"/>
      <c r="TAF835" s="24"/>
      <c r="TAG835" s="24"/>
      <c r="TAH835" s="24"/>
      <c r="TAI835" s="24"/>
      <c r="TAJ835" s="24"/>
      <c r="TAK835" s="24"/>
      <c r="TAL835" s="24"/>
      <c r="TAM835" s="24"/>
      <c r="TAN835" s="24"/>
      <c r="TAO835" s="24"/>
      <c r="TAP835" s="24"/>
      <c r="TAQ835" s="24"/>
      <c r="TAR835" s="24"/>
      <c r="TAS835" s="24"/>
      <c r="TAT835" s="24"/>
      <c r="TAU835" s="24"/>
      <c r="TAV835" s="24"/>
      <c r="TAW835" s="24"/>
      <c r="TAX835" s="24"/>
      <c r="TAY835" s="24"/>
      <c r="TAZ835" s="24"/>
      <c r="TBA835" s="24"/>
      <c r="TBB835" s="24"/>
      <c r="TBC835" s="24"/>
      <c r="TBD835" s="24"/>
      <c r="TBE835" s="24"/>
      <c r="TBF835" s="24"/>
      <c r="TBG835" s="24"/>
      <c r="TBH835" s="24"/>
      <c r="TBI835" s="24"/>
      <c r="TBJ835" s="24"/>
      <c r="TBK835" s="24"/>
      <c r="TBL835" s="24"/>
      <c r="TBM835" s="24"/>
      <c r="TBN835" s="24"/>
      <c r="TBO835" s="24"/>
      <c r="TBP835" s="24"/>
      <c r="TBQ835" s="24"/>
      <c r="TBR835" s="24"/>
      <c r="TBS835" s="24"/>
      <c r="TBT835" s="24"/>
      <c r="TBU835" s="24"/>
      <c r="TBV835" s="24"/>
      <c r="TBW835" s="24"/>
      <c r="TBX835" s="24"/>
      <c r="TBY835" s="24"/>
      <c r="TBZ835" s="24"/>
      <c r="TCA835" s="24"/>
      <c r="TCB835" s="24"/>
      <c r="TCC835" s="24"/>
      <c r="TCD835" s="24"/>
      <c r="TCE835" s="24"/>
      <c r="TCF835" s="24"/>
      <c r="TCG835" s="24"/>
      <c r="TCH835" s="24"/>
      <c r="TCI835" s="24"/>
      <c r="TCJ835" s="24"/>
      <c r="TCK835" s="24"/>
      <c r="TCL835" s="24"/>
      <c r="TCM835" s="24"/>
      <c r="TCN835" s="24"/>
      <c r="TCO835" s="24"/>
      <c r="TCP835" s="24"/>
      <c r="TCQ835" s="24"/>
      <c r="TCR835" s="24"/>
      <c r="TCS835" s="24"/>
      <c r="TCT835" s="24"/>
      <c r="TCU835" s="24"/>
      <c r="TCV835" s="24"/>
      <c r="TCW835" s="24"/>
      <c r="TCX835" s="24"/>
      <c r="TCY835" s="24"/>
      <c r="TCZ835" s="24"/>
      <c r="TDA835" s="24"/>
      <c r="TDB835" s="24"/>
      <c r="TDC835" s="24"/>
      <c r="TDD835" s="24"/>
      <c r="TDE835" s="24"/>
      <c r="TDF835" s="24"/>
      <c r="TDG835" s="24"/>
      <c r="TDH835" s="24"/>
      <c r="TDI835" s="24"/>
      <c r="TDJ835" s="24"/>
      <c r="TDK835" s="24"/>
      <c r="TDL835" s="24"/>
      <c r="TDM835" s="24"/>
      <c r="TDN835" s="24"/>
      <c r="TDO835" s="24"/>
      <c r="TDP835" s="24"/>
      <c r="TDQ835" s="24"/>
      <c r="TDR835" s="24"/>
      <c r="TDS835" s="24"/>
      <c r="TDT835" s="24"/>
      <c r="TDU835" s="24"/>
      <c r="TDV835" s="24"/>
      <c r="TDW835" s="24"/>
      <c r="TDX835" s="24"/>
      <c r="TDY835" s="24"/>
      <c r="TDZ835" s="24"/>
      <c r="TEA835" s="24"/>
      <c r="TEB835" s="24"/>
      <c r="TEC835" s="24"/>
      <c r="TED835" s="24"/>
      <c r="TEE835" s="24"/>
      <c r="TEF835" s="24"/>
      <c r="TEG835" s="24"/>
      <c r="TEH835" s="24"/>
      <c r="TEI835" s="24"/>
      <c r="TEJ835" s="24"/>
      <c r="TEK835" s="24"/>
      <c r="TEL835" s="24"/>
      <c r="TEM835" s="24"/>
      <c r="TEN835" s="24"/>
      <c r="TEO835" s="24"/>
      <c r="TEP835" s="24"/>
      <c r="TEQ835" s="24"/>
      <c r="TER835" s="24"/>
      <c r="TES835" s="24"/>
      <c r="TET835" s="24"/>
      <c r="TEU835" s="24"/>
      <c r="TEV835" s="24"/>
      <c r="TEW835" s="24"/>
      <c r="TEX835" s="24"/>
      <c r="TEY835" s="24"/>
      <c r="TEZ835" s="24"/>
      <c r="TFA835" s="24"/>
      <c r="TFB835" s="24"/>
      <c r="TFC835" s="24"/>
      <c r="TFD835" s="24"/>
      <c r="TFE835" s="24"/>
      <c r="TFF835" s="24"/>
      <c r="TFG835" s="24"/>
      <c r="TFH835" s="24"/>
      <c r="TFI835" s="24"/>
      <c r="TFJ835" s="24"/>
      <c r="TFK835" s="24"/>
      <c r="TFL835" s="24"/>
      <c r="TFM835" s="24"/>
      <c r="TFN835" s="24"/>
      <c r="TFO835" s="24"/>
      <c r="TFP835" s="24"/>
      <c r="TFQ835" s="24"/>
      <c r="TFR835" s="24"/>
      <c r="TFS835" s="24"/>
      <c r="TFT835" s="24"/>
      <c r="TFU835" s="24"/>
      <c r="TFV835" s="24"/>
      <c r="TFW835" s="24"/>
      <c r="TFX835" s="24"/>
      <c r="TFY835" s="24"/>
      <c r="TFZ835" s="24"/>
      <c r="TGA835" s="24"/>
      <c r="TGB835" s="24"/>
      <c r="TGC835" s="24"/>
      <c r="TGD835" s="24"/>
      <c r="TGE835" s="24"/>
      <c r="TGF835" s="24"/>
      <c r="TGG835" s="24"/>
      <c r="TGH835" s="24"/>
      <c r="TGI835" s="24"/>
      <c r="TGJ835" s="24"/>
      <c r="TGK835" s="24"/>
      <c r="TGL835" s="24"/>
      <c r="TGM835" s="24"/>
      <c r="TGN835" s="24"/>
      <c r="TGO835" s="24"/>
      <c r="TGP835" s="24"/>
      <c r="TGQ835" s="24"/>
      <c r="TGR835" s="24"/>
      <c r="TGS835" s="24"/>
      <c r="TGT835" s="24"/>
      <c r="TGU835" s="24"/>
      <c r="TGV835" s="24"/>
      <c r="TGW835" s="24"/>
      <c r="TGX835" s="24"/>
      <c r="TGY835" s="24"/>
      <c r="TGZ835" s="24"/>
      <c r="THA835" s="24"/>
      <c r="THB835" s="24"/>
      <c r="THC835" s="24"/>
      <c r="THD835" s="24"/>
      <c r="THE835" s="24"/>
      <c r="THF835" s="24"/>
      <c r="THG835" s="24"/>
      <c r="THH835" s="24"/>
      <c r="THI835" s="24"/>
      <c r="THJ835" s="24"/>
      <c r="THK835" s="24"/>
      <c r="THL835" s="24"/>
      <c r="THM835" s="24"/>
      <c r="THN835" s="24"/>
      <c r="THO835" s="24"/>
      <c r="THP835" s="24"/>
      <c r="THQ835" s="24"/>
      <c r="THR835" s="24"/>
      <c r="THS835" s="24"/>
      <c r="THT835" s="24"/>
      <c r="THU835" s="24"/>
      <c r="THV835" s="24"/>
      <c r="THW835" s="24"/>
      <c r="THX835" s="24"/>
      <c r="THY835" s="24"/>
      <c r="THZ835" s="24"/>
      <c r="TIA835" s="24"/>
      <c r="TIB835" s="24"/>
      <c r="TIC835" s="24"/>
      <c r="TID835" s="24"/>
      <c r="TIE835" s="24"/>
      <c r="TIF835" s="24"/>
      <c r="TIG835" s="24"/>
      <c r="TIH835" s="24"/>
      <c r="TII835" s="24"/>
      <c r="TIJ835" s="24"/>
      <c r="TIK835" s="24"/>
      <c r="TIL835" s="24"/>
      <c r="TIM835" s="24"/>
      <c r="TIN835" s="24"/>
      <c r="TIO835" s="24"/>
      <c r="TIP835" s="24"/>
      <c r="TIQ835" s="24"/>
      <c r="TIR835" s="24"/>
      <c r="TIS835" s="24"/>
      <c r="TIT835" s="24"/>
      <c r="TIU835" s="24"/>
      <c r="TIV835" s="24"/>
      <c r="TIW835" s="24"/>
      <c r="TIX835" s="24"/>
      <c r="TIY835" s="24"/>
      <c r="TIZ835" s="24"/>
      <c r="TJA835" s="24"/>
      <c r="TJB835" s="24"/>
      <c r="TJC835" s="24"/>
      <c r="TJD835" s="24"/>
      <c r="TJE835" s="24"/>
      <c r="TJF835" s="24"/>
      <c r="TJG835" s="24"/>
      <c r="TJH835" s="24"/>
      <c r="TJI835" s="24"/>
      <c r="TJJ835" s="24"/>
      <c r="TJK835" s="24"/>
      <c r="TJL835" s="24"/>
      <c r="TJM835" s="24"/>
      <c r="TJN835" s="24"/>
      <c r="TJO835" s="24"/>
      <c r="TJP835" s="24"/>
      <c r="TJQ835" s="24"/>
      <c r="TJR835" s="24"/>
      <c r="TJS835" s="24"/>
      <c r="TJT835" s="24"/>
      <c r="TJU835" s="24"/>
      <c r="TJV835" s="24"/>
      <c r="TJW835" s="24"/>
      <c r="TJX835" s="24"/>
      <c r="TJY835" s="24"/>
      <c r="TJZ835" s="24"/>
      <c r="TKA835" s="24"/>
      <c r="TKB835" s="24"/>
      <c r="TKC835" s="24"/>
      <c r="TKD835" s="24"/>
      <c r="TKE835" s="24"/>
      <c r="TKF835" s="24"/>
      <c r="TKG835" s="24"/>
      <c r="TKH835" s="24"/>
      <c r="TKI835" s="24"/>
      <c r="TKJ835" s="24"/>
      <c r="TKK835" s="24"/>
      <c r="TKL835" s="24"/>
      <c r="TKM835" s="24"/>
      <c r="TKN835" s="24"/>
      <c r="TKO835" s="24"/>
      <c r="TKP835" s="24"/>
      <c r="TKQ835" s="24"/>
      <c r="TKR835" s="24"/>
      <c r="TKS835" s="24"/>
      <c r="TKT835" s="24"/>
      <c r="TKU835" s="24"/>
      <c r="TKV835" s="24"/>
      <c r="TKW835" s="24"/>
      <c r="TKX835" s="24"/>
      <c r="TKY835" s="24"/>
      <c r="TKZ835" s="24"/>
      <c r="TLA835" s="24"/>
      <c r="TLB835" s="24"/>
      <c r="TLC835" s="24"/>
      <c r="TLD835" s="24"/>
      <c r="TLE835" s="24"/>
      <c r="TLF835" s="24"/>
      <c r="TLG835" s="24"/>
      <c r="TLH835" s="24"/>
      <c r="TLI835" s="24"/>
      <c r="TLJ835" s="24"/>
      <c r="TLK835" s="24"/>
      <c r="TLL835" s="24"/>
      <c r="TLM835" s="24"/>
      <c r="TLN835" s="24"/>
      <c r="TLO835" s="24"/>
      <c r="TLP835" s="24"/>
      <c r="TLQ835" s="24"/>
      <c r="TLR835" s="24"/>
      <c r="TLS835" s="24"/>
      <c r="TLT835" s="24"/>
      <c r="TLU835" s="24"/>
      <c r="TLV835" s="24"/>
      <c r="TLW835" s="24"/>
      <c r="TLX835" s="24"/>
      <c r="TLY835" s="24"/>
      <c r="TLZ835" s="24"/>
      <c r="TMA835" s="24"/>
      <c r="TMB835" s="24"/>
      <c r="TMC835" s="24"/>
      <c r="TMD835" s="24"/>
      <c r="TME835" s="24"/>
      <c r="TMF835" s="24"/>
      <c r="TMG835" s="24"/>
      <c r="TMH835" s="24"/>
      <c r="TMI835" s="24"/>
      <c r="TMJ835" s="24"/>
      <c r="TMK835" s="24"/>
      <c r="TML835" s="24"/>
      <c r="TMM835" s="24"/>
      <c r="TMN835" s="24"/>
      <c r="TMO835" s="24"/>
      <c r="TMP835" s="24"/>
      <c r="TMQ835" s="24"/>
      <c r="TMR835" s="24"/>
      <c r="TMS835" s="24"/>
      <c r="TMT835" s="24"/>
      <c r="TMU835" s="24"/>
      <c r="TMV835" s="24"/>
      <c r="TMW835" s="24"/>
      <c r="TMX835" s="24"/>
      <c r="TMY835" s="24"/>
      <c r="TMZ835" s="24"/>
      <c r="TNA835" s="24"/>
      <c r="TNB835" s="24"/>
      <c r="TNC835" s="24"/>
      <c r="TND835" s="24"/>
      <c r="TNE835" s="24"/>
      <c r="TNF835" s="24"/>
      <c r="TNG835" s="24"/>
      <c r="TNH835" s="24"/>
      <c r="TNI835" s="24"/>
      <c r="TNJ835" s="24"/>
      <c r="TNK835" s="24"/>
      <c r="TNL835" s="24"/>
      <c r="TNM835" s="24"/>
      <c r="TNN835" s="24"/>
      <c r="TNO835" s="24"/>
      <c r="TNP835" s="24"/>
      <c r="TNQ835" s="24"/>
      <c r="TNR835" s="24"/>
      <c r="TNS835" s="24"/>
      <c r="TNT835" s="24"/>
      <c r="TNU835" s="24"/>
      <c r="TNV835" s="24"/>
      <c r="TNW835" s="24"/>
      <c r="TNX835" s="24"/>
      <c r="TNY835" s="24"/>
      <c r="TNZ835" s="24"/>
      <c r="TOA835" s="24"/>
      <c r="TOB835" s="24"/>
      <c r="TOC835" s="24"/>
      <c r="TOD835" s="24"/>
      <c r="TOE835" s="24"/>
      <c r="TOF835" s="24"/>
      <c r="TOG835" s="24"/>
      <c r="TOH835" s="24"/>
      <c r="TOI835" s="24"/>
      <c r="TOJ835" s="24"/>
      <c r="TOK835" s="24"/>
      <c r="TOL835" s="24"/>
      <c r="TOM835" s="24"/>
      <c r="TON835" s="24"/>
      <c r="TOO835" s="24"/>
      <c r="TOP835" s="24"/>
      <c r="TOQ835" s="24"/>
      <c r="TOR835" s="24"/>
      <c r="TOS835" s="24"/>
      <c r="TOT835" s="24"/>
      <c r="TOU835" s="24"/>
      <c r="TOV835" s="24"/>
      <c r="TOW835" s="24"/>
      <c r="TOX835" s="24"/>
      <c r="TOY835" s="24"/>
      <c r="TOZ835" s="24"/>
      <c r="TPA835" s="24"/>
      <c r="TPB835" s="24"/>
      <c r="TPC835" s="24"/>
      <c r="TPD835" s="24"/>
      <c r="TPE835" s="24"/>
      <c r="TPF835" s="24"/>
      <c r="TPG835" s="24"/>
      <c r="TPH835" s="24"/>
      <c r="TPI835" s="24"/>
      <c r="TPJ835" s="24"/>
      <c r="TPK835" s="24"/>
      <c r="TPL835" s="24"/>
      <c r="TPM835" s="24"/>
      <c r="TPN835" s="24"/>
      <c r="TPO835" s="24"/>
      <c r="TPP835" s="24"/>
      <c r="TPQ835" s="24"/>
      <c r="TPR835" s="24"/>
      <c r="TPS835" s="24"/>
      <c r="TPT835" s="24"/>
      <c r="TPU835" s="24"/>
      <c r="TPV835" s="24"/>
      <c r="TPW835" s="24"/>
      <c r="TPX835" s="24"/>
      <c r="TPY835" s="24"/>
      <c r="TPZ835" s="24"/>
      <c r="TQA835" s="24"/>
      <c r="TQB835" s="24"/>
      <c r="TQC835" s="24"/>
      <c r="TQD835" s="24"/>
      <c r="TQE835" s="24"/>
      <c r="TQF835" s="24"/>
      <c r="TQG835" s="24"/>
      <c r="TQH835" s="24"/>
      <c r="TQI835" s="24"/>
      <c r="TQJ835" s="24"/>
      <c r="TQK835" s="24"/>
      <c r="TQL835" s="24"/>
      <c r="TQM835" s="24"/>
      <c r="TQN835" s="24"/>
      <c r="TQO835" s="24"/>
      <c r="TQP835" s="24"/>
      <c r="TQQ835" s="24"/>
      <c r="TQR835" s="24"/>
      <c r="TQS835" s="24"/>
      <c r="TQT835" s="24"/>
      <c r="TQU835" s="24"/>
      <c r="TQV835" s="24"/>
      <c r="TQW835" s="24"/>
      <c r="TQX835" s="24"/>
      <c r="TQY835" s="24"/>
      <c r="TQZ835" s="24"/>
      <c r="TRA835" s="24"/>
      <c r="TRB835" s="24"/>
      <c r="TRC835" s="24"/>
      <c r="TRD835" s="24"/>
      <c r="TRE835" s="24"/>
      <c r="TRF835" s="24"/>
      <c r="TRG835" s="24"/>
      <c r="TRH835" s="24"/>
      <c r="TRI835" s="24"/>
      <c r="TRJ835" s="24"/>
      <c r="TRK835" s="24"/>
      <c r="TRL835" s="24"/>
      <c r="TRM835" s="24"/>
      <c r="TRN835" s="24"/>
      <c r="TRO835" s="24"/>
      <c r="TRP835" s="24"/>
      <c r="TRQ835" s="24"/>
      <c r="TRR835" s="24"/>
      <c r="TRS835" s="24"/>
      <c r="TRT835" s="24"/>
      <c r="TRU835" s="24"/>
      <c r="TRV835" s="24"/>
      <c r="TRW835" s="24"/>
      <c r="TRX835" s="24"/>
      <c r="TRY835" s="24"/>
      <c r="TRZ835" s="24"/>
      <c r="TSA835" s="24"/>
      <c r="TSB835" s="24"/>
      <c r="TSC835" s="24"/>
      <c r="TSD835" s="24"/>
      <c r="TSE835" s="24"/>
      <c r="TSF835" s="24"/>
      <c r="TSG835" s="24"/>
      <c r="TSH835" s="24"/>
      <c r="TSI835" s="24"/>
      <c r="TSJ835" s="24"/>
      <c r="TSK835" s="24"/>
      <c r="TSL835" s="24"/>
      <c r="TSM835" s="24"/>
      <c r="TSN835" s="24"/>
      <c r="TSO835" s="24"/>
      <c r="TSP835" s="24"/>
      <c r="TSQ835" s="24"/>
      <c r="TSR835" s="24"/>
      <c r="TSS835" s="24"/>
      <c r="TST835" s="24"/>
      <c r="TSU835" s="24"/>
      <c r="TSV835" s="24"/>
      <c r="TSW835" s="24"/>
      <c r="TSX835" s="24"/>
      <c r="TSY835" s="24"/>
      <c r="TSZ835" s="24"/>
      <c r="TTA835" s="24"/>
      <c r="TTB835" s="24"/>
      <c r="TTC835" s="24"/>
      <c r="TTD835" s="24"/>
      <c r="TTE835" s="24"/>
      <c r="TTF835" s="24"/>
      <c r="TTG835" s="24"/>
      <c r="TTH835" s="24"/>
      <c r="TTI835" s="24"/>
      <c r="TTJ835" s="24"/>
      <c r="TTK835" s="24"/>
      <c r="TTL835" s="24"/>
      <c r="TTM835" s="24"/>
      <c r="TTN835" s="24"/>
      <c r="TTO835" s="24"/>
      <c r="TTP835" s="24"/>
      <c r="TTQ835" s="24"/>
      <c r="TTR835" s="24"/>
      <c r="TTS835" s="24"/>
      <c r="TTT835" s="24"/>
      <c r="TTU835" s="24"/>
      <c r="TTV835" s="24"/>
      <c r="TTW835" s="24"/>
      <c r="TTX835" s="24"/>
      <c r="TTY835" s="24"/>
      <c r="TTZ835" s="24"/>
      <c r="TUA835" s="24"/>
      <c r="TUB835" s="24"/>
      <c r="TUC835" s="24"/>
      <c r="TUD835" s="24"/>
      <c r="TUE835" s="24"/>
      <c r="TUF835" s="24"/>
      <c r="TUG835" s="24"/>
      <c r="TUH835" s="24"/>
      <c r="TUI835" s="24"/>
      <c r="TUJ835" s="24"/>
      <c r="TUK835" s="24"/>
      <c r="TUL835" s="24"/>
      <c r="TUM835" s="24"/>
      <c r="TUN835" s="24"/>
      <c r="TUO835" s="24"/>
      <c r="TUP835" s="24"/>
      <c r="TUQ835" s="24"/>
      <c r="TUR835" s="24"/>
      <c r="TUS835" s="24"/>
      <c r="TUT835" s="24"/>
      <c r="TUU835" s="24"/>
      <c r="TUV835" s="24"/>
      <c r="TUW835" s="24"/>
      <c r="TUX835" s="24"/>
      <c r="TUY835" s="24"/>
      <c r="TUZ835" s="24"/>
      <c r="TVA835" s="24"/>
      <c r="TVB835" s="24"/>
      <c r="TVC835" s="24"/>
      <c r="TVD835" s="24"/>
      <c r="TVE835" s="24"/>
      <c r="TVF835" s="24"/>
      <c r="TVG835" s="24"/>
      <c r="TVH835" s="24"/>
      <c r="TVI835" s="24"/>
      <c r="TVJ835" s="24"/>
      <c r="TVK835" s="24"/>
      <c r="TVL835" s="24"/>
      <c r="TVM835" s="24"/>
      <c r="TVN835" s="24"/>
      <c r="TVO835" s="24"/>
      <c r="TVP835" s="24"/>
      <c r="TVQ835" s="24"/>
      <c r="TVR835" s="24"/>
      <c r="TVS835" s="24"/>
      <c r="TVT835" s="24"/>
      <c r="TVU835" s="24"/>
      <c r="TVV835" s="24"/>
      <c r="TVW835" s="24"/>
      <c r="TVX835" s="24"/>
      <c r="TVY835" s="24"/>
      <c r="TVZ835" s="24"/>
      <c r="TWA835" s="24"/>
      <c r="TWB835" s="24"/>
      <c r="TWC835" s="24"/>
      <c r="TWD835" s="24"/>
      <c r="TWE835" s="24"/>
      <c r="TWF835" s="24"/>
      <c r="TWG835" s="24"/>
      <c r="TWH835" s="24"/>
      <c r="TWI835" s="24"/>
      <c r="TWJ835" s="24"/>
      <c r="TWK835" s="24"/>
      <c r="TWL835" s="24"/>
      <c r="TWM835" s="24"/>
      <c r="TWN835" s="24"/>
      <c r="TWO835" s="24"/>
      <c r="TWP835" s="24"/>
      <c r="TWQ835" s="24"/>
      <c r="TWR835" s="24"/>
      <c r="TWS835" s="24"/>
      <c r="TWT835" s="24"/>
      <c r="TWU835" s="24"/>
      <c r="TWV835" s="24"/>
      <c r="TWW835" s="24"/>
      <c r="TWX835" s="24"/>
      <c r="TWY835" s="24"/>
      <c r="TWZ835" s="24"/>
      <c r="TXA835" s="24"/>
      <c r="TXB835" s="24"/>
      <c r="TXC835" s="24"/>
      <c r="TXD835" s="24"/>
      <c r="TXE835" s="24"/>
      <c r="TXF835" s="24"/>
      <c r="TXG835" s="24"/>
      <c r="TXH835" s="24"/>
      <c r="TXI835" s="24"/>
      <c r="TXJ835" s="24"/>
      <c r="TXK835" s="24"/>
      <c r="TXL835" s="24"/>
      <c r="TXM835" s="24"/>
      <c r="TXN835" s="24"/>
      <c r="TXO835" s="24"/>
      <c r="TXP835" s="24"/>
      <c r="TXQ835" s="24"/>
      <c r="TXR835" s="24"/>
      <c r="TXS835" s="24"/>
      <c r="TXT835" s="24"/>
      <c r="TXU835" s="24"/>
      <c r="TXV835" s="24"/>
      <c r="TXW835" s="24"/>
      <c r="TXX835" s="24"/>
      <c r="TXY835" s="24"/>
      <c r="TXZ835" s="24"/>
      <c r="TYA835" s="24"/>
      <c r="TYB835" s="24"/>
      <c r="TYC835" s="24"/>
      <c r="TYD835" s="24"/>
      <c r="TYE835" s="24"/>
      <c r="TYF835" s="24"/>
      <c r="TYG835" s="24"/>
      <c r="TYH835" s="24"/>
      <c r="TYI835" s="24"/>
      <c r="TYJ835" s="24"/>
      <c r="TYK835" s="24"/>
      <c r="TYL835" s="24"/>
      <c r="TYM835" s="24"/>
      <c r="TYN835" s="24"/>
      <c r="TYO835" s="24"/>
      <c r="TYP835" s="24"/>
      <c r="TYQ835" s="24"/>
      <c r="TYR835" s="24"/>
      <c r="TYS835" s="24"/>
      <c r="TYT835" s="24"/>
      <c r="TYU835" s="24"/>
      <c r="TYV835" s="24"/>
      <c r="TYW835" s="24"/>
      <c r="TYX835" s="24"/>
      <c r="TYY835" s="24"/>
      <c r="TYZ835" s="24"/>
      <c r="TZA835" s="24"/>
      <c r="TZB835" s="24"/>
      <c r="TZC835" s="24"/>
      <c r="TZD835" s="24"/>
      <c r="TZE835" s="24"/>
      <c r="TZF835" s="24"/>
      <c r="TZG835" s="24"/>
      <c r="TZH835" s="24"/>
      <c r="TZI835" s="24"/>
      <c r="TZJ835" s="24"/>
      <c r="TZK835" s="24"/>
      <c r="TZL835" s="24"/>
      <c r="TZM835" s="24"/>
      <c r="TZN835" s="24"/>
      <c r="TZO835" s="24"/>
      <c r="TZP835" s="24"/>
      <c r="TZQ835" s="24"/>
      <c r="TZR835" s="24"/>
      <c r="TZS835" s="24"/>
      <c r="TZT835" s="24"/>
      <c r="TZU835" s="24"/>
      <c r="TZV835" s="24"/>
      <c r="TZW835" s="24"/>
      <c r="TZX835" s="24"/>
      <c r="TZY835" s="24"/>
      <c r="TZZ835" s="24"/>
      <c r="UAA835" s="24"/>
      <c r="UAB835" s="24"/>
      <c r="UAC835" s="24"/>
      <c r="UAD835" s="24"/>
      <c r="UAE835" s="24"/>
      <c r="UAF835" s="24"/>
      <c r="UAG835" s="24"/>
      <c r="UAH835" s="24"/>
      <c r="UAI835" s="24"/>
      <c r="UAJ835" s="24"/>
      <c r="UAK835" s="24"/>
      <c r="UAL835" s="24"/>
      <c r="UAM835" s="24"/>
      <c r="UAN835" s="24"/>
      <c r="UAO835" s="24"/>
      <c r="UAP835" s="24"/>
      <c r="UAQ835" s="24"/>
      <c r="UAR835" s="24"/>
      <c r="UAS835" s="24"/>
      <c r="UAT835" s="24"/>
      <c r="UAU835" s="24"/>
      <c r="UAV835" s="24"/>
      <c r="UAW835" s="24"/>
      <c r="UAX835" s="24"/>
      <c r="UAY835" s="24"/>
      <c r="UAZ835" s="24"/>
      <c r="UBA835" s="24"/>
      <c r="UBB835" s="24"/>
      <c r="UBC835" s="24"/>
      <c r="UBD835" s="24"/>
      <c r="UBE835" s="24"/>
      <c r="UBF835" s="24"/>
      <c r="UBG835" s="24"/>
      <c r="UBH835" s="24"/>
      <c r="UBI835" s="24"/>
      <c r="UBJ835" s="24"/>
      <c r="UBK835" s="24"/>
      <c r="UBL835" s="24"/>
      <c r="UBM835" s="24"/>
      <c r="UBN835" s="24"/>
      <c r="UBO835" s="24"/>
      <c r="UBP835" s="24"/>
      <c r="UBQ835" s="24"/>
      <c r="UBR835" s="24"/>
      <c r="UBS835" s="24"/>
      <c r="UBT835" s="24"/>
      <c r="UBU835" s="24"/>
      <c r="UBV835" s="24"/>
      <c r="UBW835" s="24"/>
      <c r="UBX835" s="24"/>
      <c r="UBY835" s="24"/>
      <c r="UBZ835" s="24"/>
      <c r="UCA835" s="24"/>
      <c r="UCB835" s="24"/>
      <c r="UCC835" s="24"/>
      <c r="UCD835" s="24"/>
      <c r="UCE835" s="24"/>
      <c r="UCF835" s="24"/>
      <c r="UCG835" s="24"/>
      <c r="UCH835" s="24"/>
      <c r="UCI835" s="24"/>
      <c r="UCJ835" s="24"/>
      <c r="UCK835" s="24"/>
      <c r="UCL835" s="24"/>
      <c r="UCM835" s="24"/>
      <c r="UCN835" s="24"/>
      <c r="UCO835" s="24"/>
      <c r="UCP835" s="24"/>
      <c r="UCQ835" s="24"/>
      <c r="UCR835" s="24"/>
      <c r="UCS835" s="24"/>
      <c r="UCT835" s="24"/>
      <c r="UCU835" s="24"/>
      <c r="UCV835" s="24"/>
      <c r="UCW835" s="24"/>
      <c r="UCX835" s="24"/>
      <c r="UCY835" s="24"/>
      <c r="UCZ835" s="24"/>
      <c r="UDA835" s="24"/>
      <c r="UDB835" s="24"/>
      <c r="UDC835" s="24"/>
      <c r="UDD835" s="24"/>
      <c r="UDE835" s="24"/>
      <c r="UDF835" s="24"/>
      <c r="UDG835" s="24"/>
      <c r="UDH835" s="24"/>
      <c r="UDI835" s="24"/>
      <c r="UDJ835" s="24"/>
      <c r="UDK835" s="24"/>
      <c r="UDL835" s="24"/>
      <c r="UDM835" s="24"/>
      <c r="UDN835" s="24"/>
      <c r="UDO835" s="24"/>
      <c r="UDP835" s="24"/>
      <c r="UDQ835" s="24"/>
      <c r="UDR835" s="24"/>
      <c r="UDS835" s="24"/>
      <c r="UDT835" s="24"/>
      <c r="UDU835" s="24"/>
      <c r="UDV835" s="24"/>
      <c r="UDW835" s="24"/>
      <c r="UDX835" s="24"/>
      <c r="UDY835" s="24"/>
      <c r="UDZ835" s="24"/>
      <c r="UEA835" s="24"/>
      <c r="UEB835" s="24"/>
      <c r="UEC835" s="24"/>
      <c r="UED835" s="24"/>
      <c r="UEE835" s="24"/>
      <c r="UEF835" s="24"/>
      <c r="UEG835" s="24"/>
      <c r="UEH835" s="24"/>
      <c r="UEI835" s="24"/>
      <c r="UEJ835" s="24"/>
      <c r="UEK835" s="24"/>
      <c r="UEL835" s="24"/>
      <c r="UEM835" s="24"/>
      <c r="UEN835" s="24"/>
      <c r="UEO835" s="24"/>
      <c r="UEP835" s="24"/>
      <c r="UEQ835" s="24"/>
      <c r="UER835" s="24"/>
      <c r="UES835" s="24"/>
      <c r="UET835" s="24"/>
      <c r="UEU835" s="24"/>
      <c r="UEV835" s="24"/>
      <c r="UEW835" s="24"/>
      <c r="UEX835" s="24"/>
      <c r="UEY835" s="24"/>
      <c r="UEZ835" s="24"/>
      <c r="UFA835" s="24"/>
      <c r="UFB835" s="24"/>
      <c r="UFC835" s="24"/>
      <c r="UFD835" s="24"/>
      <c r="UFE835" s="24"/>
      <c r="UFF835" s="24"/>
      <c r="UFG835" s="24"/>
      <c r="UFH835" s="24"/>
      <c r="UFI835" s="24"/>
      <c r="UFJ835" s="24"/>
      <c r="UFK835" s="24"/>
      <c r="UFL835" s="24"/>
      <c r="UFM835" s="24"/>
      <c r="UFN835" s="24"/>
      <c r="UFO835" s="24"/>
      <c r="UFP835" s="24"/>
      <c r="UFQ835" s="24"/>
      <c r="UFR835" s="24"/>
      <c r="UFS835" s="24"/>
      <c r="UFT835" s="24"/>
      <c r="UFU835" s="24"/>
      <c r="UFV835" s="24"/>
      <c r="UFW835" s="24"/>
      <c r="UFX835" s="24"/>
      <c r="UFY835" s="24"/>
      <c r="UFZ835" s="24"/>
      <c r="UGA835" s="24"/>
      <c r="UGB835" s="24"/>
      <c r="UGC835" s="24"/>
      <c r="UGD835" s="24"/>
      <c r="UGE835" s="24"/>
      <c r="UGF835" s="24"/>
      <c r="UGG835" s="24"/>
      <c r="UGH835" s="24"/>
      <c r="UGI835" s="24"/>
      <c r="UGJ835" s="24"/>
      <c r="UGK835" s="24"/>
      <c r="UGL835" s="24"/>
      <c r="UGM835" s="24"/>
      <c r="UGN835" s="24"/>
      <c r="UGO835" s="24"/>
      <c r="UGP835" s="24"/>
      <c r="UGQ835" s="24"/>
      <c r="UGR835" s="24"/>
      <c r="UGS835" s="24"/>
      <c r="UGT835" s="24"/>
      <c r="UGU835" s="24"/>
      <c r="UGV835" s="24"/>
      <c r="UGW835" s="24"/>
      <c r="UGX835" s="24"/>
      <c r="UGY835" s="24"/>
      <c r="UGZ835" s="24"/>
      <c r="UHA835" s="24"/>
      <c r="UHB835" s="24"/>
      <c r="UHC835" s="24"/>
      <c r="UHD835" s="24"/>
      <c r="UHE835" s="24"/>
      <c r="UHF835" s="24"/>
      <c r="UHG835" s="24"/>
      <c r="UHH835" s="24"/>
      <c r="UHI835" s="24"/>
      <c r="UHJ835" s="24"/>
      <c r="UHK835" s="24"/>
      <c r="UHL835" s="24"/>
      <c r="UHM835" s="24"/>
      <c r="UHN835" s="24"/>
      <c r="UHO835" s="24"/>
      <c r="UHP835" s="24"/>
      <c r="UHQ835" s="24"/>
      <c r="UHR835" s="24"/>
      <c r="UHS835" s="24"/>
      <c r="UHT835" s="24"/>
      <c r="UHU835" s="24"/>
      <c r="UHV835" s="24"/>
      <c r="UHW835" s="24"/>
      <c r="UHX835" s="24"/>
      <c r="UHY835" s="24"/>
      <c r="UHZ835" s="24"/>
      <c r="UIA835" s="24"/>
      <c r="UIB835" s="24"/>
      <c r="UIC835" s="24"/>
      <c r="UID835" s="24"/>
      <c r="UIE835" s="24"/>
      <c r="UIF835" s="24"/>
      <c r="UIG835" s="24"/>
      <c r="UIH835" s="24"/>
      <c r="UII835" s="24"/>
      <c r="UIJ835" s="24"/>
      <c r="UIK835" s="24"/>
      <c r="UIL835" s="24"/>
      <c r="UIM835" s="24"/>
      <c r="UIN835" s="24"/>
      <c r="UIO835" s="24"/>
      <c r="UIP835" s="24"/>
      <c r="UIQ835" s="24"/>
      <c r="UIR835" s="24"/>
      <c r="UIS835" s="24"/>
      <c r="UIT835" s="24"/>
      <c r="UIU835" s="24"/>
      <c r="UIV835" s="24"/>
      <c r="UIW835" s="24"/>
      <c r="UIX835" s="24"/>
      <c r="UIY835" s="24"/>
      <c r="UIZ835" s="24"/>
      <c r="UJA835" s="24"/>
      <c r="UJB835" s="24"/>
      <c r="UJC835" s="24"/>
      <c r="UJD835" s="24"/>
      <c r="UJE835" s="24"/>
      <c r="UJF835" s="24"/>
      <c r="UJG835" s="24"/>
      <c r="UJH835" s="24"/>
      <c r="UJI835" s="24"/>
      <c r="UJJ835" s="24"/>
      <c r="UJK835" s="24"/>
      <c r="UJL835" s="24"/>
      <c r="UJM835" s="24"/>
      <c r="UJN835" s="24"/>
      <c r="UJO835" s="24"/>
      <c r="UJP835" s="24"/>
      <c r="UJQ835" s="24"/>
      <c r="UJR835" s="24"/>
      <c r="UJS835" s="24"/>
      <c r="UJT835" s="24"/>
      <c r="UJU835" s="24"/>
      <c r="UJV835" s="24"/>
      <c r="UJW835" s="24"/>
      <c r="UJX835" s="24"/>
      <c r="UJY835" s="24"/>
      <c r="UJZ835" s="24"/>
      <c r="UKA835" s="24"/>
      <c r="UKB835" s="24"/>
      <c r="UKC835" s="24"/>
      <c r="UKD835" s="24"/>
      <c r="UKE835" s="24"/>
      <c r="UKF835" s="24"/>
      <c r="UKG835" s="24"/>
      <c r="UKH835" s="24"/>
      <c r="UKI835" s="24"/>
      <c r="UKJ835" s="24"/>
      <c r="UKK835" s="24"/>
      <c r="UKL835" s="24"/>
      <c r="UKM835" s="24"/>
      <c r="UKN835" s="24"/>
      <c r="UKO835" s="24"/>
      <c r="UKP835" s="24"/>
      <c r="UKQ835" s="24"/>
      <c r="UKR835" s="24"/>
      <c r="UKS835" s="24"/>
      <c r="UKT835" s="24"/>
      <c r="UKU835" s="24"/>
      <c r="UKV835" s="24"/>
      <c r="UKW835" s="24"/>
      <c r="UKX835" s="24"/>
      <c r="UKY835" s="24"/>
      <c r="UKZ835" s="24"/>
      <c r="ULA835" s="24"/>
      <c r="ULB835" s="24"/>
      <c r="ULC835" s="24"/>
      <c r="ULD835" s="24"/>
      <c r="ULE835" s="24"/>
      <c r="ULF835" s="24"/>
      <c r="ULG835" s="24"/>
      <c r="ULH835" s="24"/>
      <c r="ULI835" s="24"/>
      <c r="ULJ835" s="24"/>
      <c r="ULK835" s="24"/>
      <c r="ULL835" s="24"/>
      <c r="ULM835" s="24"/>
      <c r="ULN835" s="24"/>
      <c r="ULO835" s="24"/>
      <c r="ULP835" s="24"/>
      <c r="ULQ835" s="24"/>
      <c r="ULR835" s="24"/>
      <c r="ULS835" s="24"/>
      <c r="ULT835" s="24"/>
      <c r="ULU835" s="24"/>
      <c r="ULV835" s="24"/>
      <c r="ULW835" s="24"/>
      <c r="ULX835" s="24"/>
      <c r="ULY835" s="24"/>
      <c r="ULZ835" s="24"/>
      <c r="UMA835" s="24"/>
      <c r="UMB835" s="24"/>
      <c r="UMC835" s="24"/>
      <c r="UMD835" s="24"/>
      <c r="UME835" s="24"/>
      <c r="UMF835" s="24"/>
      <c r="UMG835" s="24"/>
      <c r="UMH835" s="24"/>
      <c r="UMI835" s="24"/>
      <c r="UMJ835" s="24"/>
      <c r="UMK835" s="24"/>
      <c r="UML835" s="24"/>
      <c r="UMM835" s="24"/>
      <c r="UMN835" s="24"/>
      <c r="UMO835" s="24"/>
      <c r="UMP835" s="24"/>
      <c r="UMQ835" s="24"/>
      <c r="UMR835" s="24"/>
      <c r="UMS835" s="24"/>
      <c r="UMT835" s="24"/>
      <c r="UMU835" s="24"/>
      <c r="UMV835" s="24"/>
      <c r="UMW835" s="24"/>
      <c r="UMX835" s="24"/>
      <c r="UMY835" s="24"/>
      <c r="UMZ835" s="24"/>
      <c r="UNA835" s="24"/>
      <c r="UNB835" s="24"/>
      <c r="UNC835" s="24"/>
      <c r="UND835" s="24"/>
      <c r="UNE835" s="24"/>
      <c r="UNF835" s="24"/>
      <c r="UNG835" s="24"/>
      <c r="UNH835" s="24"/>
      <c r="UNI835" s="24"/>
      <c r="UNJ835" s="24"/>
      <c r="UNK835" s="24"/>
      <c r="UNL835" s="24"/>
      <c r="UNM835" s="24"/>
      <c r="UNN835" s="24"/>
      <c r="UNO835" s="24"/>
      <c r="UNP835" s="24"/>
      <c r="UNQ835" s="24"/>
      <c r="UNR835" s="24"/>
      <c r="UNS835" s="24"/>
      <c r="UNT835" s="24"/>
      <c r="UNU835" s="24"/>
      <c r="UNV835" s="24"/>
      <c r="UNW835" s="24"/>
      <c r="UNX835" s="24"/>
      <c r="UNY835" s="24"/>
      <c r="UNZ835" s="24"/>
      <c r="UOA835" s="24"/>
      <c r="UOB835" s="24"/>
      <c r="UOC835" s="24"/>
      <c r="UOD835" s="24"/>
      <c r="UOE835" s="24"/>
      <c r="UOF835" s="24"/>
      <c r="UOG835" s="24"/>
      <c r="UOH835" s="24"/>
      <c r="UOI835" s="24"/>
      <c r="UOJ835" s="24"/>
      <c r="UOK835" s="24"/>
      <c r="UOL835" s="24"/>
      <c r="UOM835" s="24"/>
      <c r="UON835" s="24"/>
      <c r="UOO835" s="24"/>
      <c r="UOP835" s="24"/>
      <c r="UOQ835" s="24"/>
      <c r="UOR835" s="24"/>
      <c r="UOS835" s="24"/>
      <c r="UOT835" s="24"/>
      <c r="UOU835" s="24"/>
      <c r="UOV835" s="24"/>
      <c r="UOW835" s="24"/>
      <c r="UOX835" s="24"/>
      <c r="UOY835" s="24"/>
      <c r="UOZ835" s="24"/>
      <c r="UPA835" s="24"/>
      <c r="UPB835" s="24"/>
      <c r="UPC835" s="24"/>
      <c r="UPD835" s="24"/>
      <c r="UPE835" s="24"/>
      <c r="UPF835" s="24"/>
      <c r="UPG835" s="24"/>
      <c r="UPH835" s="24"/>
      <c r="UPI835" s="24"/>
      <c r="UPJ835" s="24"/>
      <c r="UPK835" s="24"/>
      <c r="UPL835" s="24"/>
      <c r="UPM835" s="24"/>
      <c r="UPN835" s="24"/>
      <c r="UPO835" s="24"/>
      <c r="UPP835" s="24"/>
      <c r="UPQ835" s="24"/>
      <c r="UPR835" s="24"/>
      <c r="UPS835" s="24"/>
      <c r="UPT835" s="24"/>
      <c r="UPU835" s="24"/>
      <c r="UPV835" s="24"/>
      <c r="UPW835" s="24"/>
      <c r="UPX835" s="24"/>
      <c r="UPY835" s="24"/>
      <c r="UPZ835" s="24"/>
      <c r="UQA835" s="24"/>
      <c r="UQB835" s="24"/>
      <c r="UQC835" s="24"/>
      <c r="UQD835" s="24"/>
      <c r="UQE835" s="24"/>
      <c r="UQF835" s="24"/>
      <c r="UQG835" s="24"/>
      <c r="UQH835" s="24"/>
      <c r="UQI835" s="24"/>
      <c r="UQJ835" s="24"/>
      <c r="UQK835" s="24"/>
      <c r="UQL835" s="24"/>
      <c r="UQM835" s="24"/>
      <c r="UQN835" s="24"/>
      <c r="UQO835" s="24"/>
      <c r="UQP835" s="24"/>
      <c r="UQQ835" s="24"/>
      <c r="UQR835" s="24"/>
      <c r="UQS835" s="24"/>
      <c r="UQT835" s="24"/>
      <c r="UQU835" s="24"/>
      <c r="UQV835" s="24"/>
      <c r="UQW835" s="24"/>
      <c r="UQX835" s="24"/>
      <c r="UQY835" s="24"/>
      <c r="UQZ835" s="24"/>
      <c r="URA835" s="24"/>
      <c r="URB835" s="24"/>
      <c r="URC835" s="24"/>
      <c r="URD835" s="24"/>
      <c r="URE835" s="24"/>
      <c r="URF835" s="24"/>
      <c r="URG835" s="24"/>
      <c r="URH835" s="24"/>
      <c r="URI835" s="24"/>
      <c r="URJ835" s="24"/>
      <c r="URK835" s="24"/>
      <c r="URL835" s="24"/>
      <c r="URM835" s="24"/>
      <c r="URN835" s="24"/>
      <c r="URO835" s="24"/>
      <c r="URP835" s="24"/>
      <c r="URQ835" s="24"/>
      <c r="URR835" s="24"/>
      <c r="URS835" s="24"/>
      <c r="URT835" s="24"/>
      <c r="URU835" s="24"/>
      <c r="URV835" s="24"/>
      <c r="URW835" s="24"/>
      <c r="URX835" s="24"/>
      <c r="URY835" s="24"/>
      <c r="URZ835" s="24"/>
      <c r="USA835" s="24"/>
      <c r="USB835" s="24"/>
      <c r="USC835" s="24"/>
      <c r="USD835" s="24"/>
      <c r="USE835" s="24"/>
      <c r="USF835" s="24"/>
      <c r="USG835" s="24"/>
      <c r="USH835" s="24"/>
      <c r="USI835" s="24"/>
      <c r="USJ835" s="24"/>
      <c r="USK835" s="24"/>
      <c r="USL835" s="24"/>
      <c r="USM835" s="24"/>
      <c r="USN835" s="24"/>
      <c r="USO835" s="24"/>
      <c r="USP835" s="24"/>
      <c r="USQ835" s="24"/>
      <c r="USR835" s="24"/>
      <c r="USS835" s="24"/>
      <c r="UST835" s="24"/>
      <c r="USU835" s="24"/>
      <c r="USV835" s="24"/>
      <c r="USW835" s="24"/>
      <c r="USX835" s="24"/>
      <c r="USY835" s="24"/>
      <c r="USZ835" s="24"/>
      <c r="UTA835" s="24"/>
      <c r="UTB835" s="24"/>
      <c r="UTC835" s="24"/>
      <c r="UTD835" s="24"/>
      <c r="UTE835" s="24"/>
      <c r="UTF835" s="24"/>
      <c r="UTG835" s="24"/>
      <c r="UTH835" s="24"/>
      <c r="UTI835" s="24"/>
      <c r="UTJ835" s="24"/>
      <c r="UTK835" s="24"/>
      <c r="UTL835" s="24"/>
      <c r="UTM835" s="24"/>
      <c r="UTN835" s="24"/>
      <c r="UTO835" s="24"/>
      <c r="UTP835" s="24"/>
      <c r="UTQ835" s="24"/>
      <c r="UTR835" s="24"/>
      <c r="UTS835" s="24"/>
      <c r="UTT835" s="24"/>
      <c r="UTU835" s="24"/>
      <c r="UTV835" s="24"/>
      <c r="UTW835" s="24"/>
      <c r="UTX835" s="24"/>
      <c r="UTY835" s="24"/>
      <c r="UTZ835" s="24"/>
      <c r="UUA835" s="24"/>
      <c r="UUB835" s="24"/>
      <c r="UUC835" s="24"/>
      <c r="UUD835" s="24"/>
      <c r="UUE835" s="24"/>
      <c r="UUF835" s="24"/>
      <c r="UUG835" s="24"/>
      <c r="UUH835" s="24"/>
      <c r="UUI835" s="24"/>
      <c r="UUJ835" s="24"/>
      <c r="UUK835" s="24"/>
      <c r="UUL835" s="24"/>
      <c r="UUM835" s="24"/>
      <c r="UUN835" s="24"/>
      <c r="UUO835" s="24"/>
      <c r="UUP835" s="24"/>
      <c r="UUQ835" s="24"/>
      <c r="UUR835" s="24"/>
      <c r="UUS835" s="24"/>
      <c r="UUT835" s="24"/>
      <c r="UUU835" s="24"/>
      <c r="UUV835" s="24"/>
      <c r="UUW835" s="24"/>
      <c r="UUX835" s="24"/>
      <c r="UUY835" s="24"/>
      <c r="UUZ835" s="24"/>
      <c r="UVA835" s="24"/>
      <c r="UVB835" s="24"/>
      <c r="UVC835" s="24"/>
      <c r="UVD835" s="24"/>
      <c r="UVE835" s="24"/>
      <c r="UVF835" s="24"/>
      <c r="UVG835" s="24"/>
      <c r="UVH835" s="24"/>
      <c r="UVI835" s="24"/>
      <c r="UVJ835" s="24"/>
      <c r="UVK835" s="24"/>
      <c r="UVL835" s="24"/>
      <c r="UVM835" s="24"/>
      <c r="UVN835" s="24"/>
      <c r="UVO835" s="24"/>
      <c r="UVP835" s="24"/>
      <c r="UVQ835" s="24"/>
      <c r="UVR835" s="24"/>
      <c r="UVS835" s="24"/>
      <c r="UVT835" s="24"/>
      <c r="UVU835" s="24"/>
      <c r="UVV835" s="24"/>
      <c r="UVW835" s="24"/>
      <c r="UVX835" s="24"/>
      <c r="UVY835" s="24"/>
      <c r="UVZ835" s="24"/>
      <c r="UWA835" s="24"/>
      <c r="UWB835" s="24"/>
      <c r="UWC835" s="24"/>
      <c r="UWD835" s="24"/>
      <c r="UWE835" s="24"/>
      <c r="UWF835" s="24"/>
      <c r="UWG835" s="24"/>
      <c r="UWH835" s="24"/>
      <c r="UWI835" s="24"/>
      <c r="UWJ835" s="24"/>
      <c r="UWK835" s="24"/>
      <c r="UWL835" s="24"/>
      <c r="UWM835" s="24"/>
      <c r="UWN835" s="24"/>
      <c r="UWO835" s="24"/>
      <c r="UWP835" s="24"/>
      <c r="UWQ835" s="24"/>
      <c r="UWR835" s="24"/>
      <c r="UWS835" s="24"/>
      <c r="UWT835" s="24"/>
      <c r="UWU835" s="24"/>
      <c r="UWV835" s="24"/>
      <c r="UWW835" s="24"/>
      <c r="UWX835" s="24"/>
      <c r="UWY835" s="24"/>
      <c r="UWZ835" s="24"/>
      <c r="UXA835" s="24"/>
      <c r="UXB835" s="24"/>
      <c r="UXC835" s="24"/>
      <c r="UXD835" s="24"/>
      <c r="UXE835" s="24"/>
      <c r="UXF835" s="24"/>
      <c r="UXG835" s="24"/>
      <c r="UXH835" s="24"/>
      <c r="UXI835" s="24"/>
      <c r="UXJ835" s="24"/>
      <c r="UXK835" s="24"/>
      <c r="UXL835" s="24"/>
      <c r="UXM835" s="24"/>
      <c r="UXN835" s="24"/>
      <c r="UXO835" s="24"/>
      <c r="UXP835" s="24"/>
      <c r="UXQ835" s="24"/>
      <c r="UXR835" s="24"/>
      <c r="UXS835" s="24"/>
      <c r="UXT835" s="24"/>
      <c r="UXU835" s="24"/>
      <c r="UXV835" s="24"/>
      <c r="UXW835" s="24"/>
      <c r="UXX835" s="24"/>
      <c r="UXY835" s="24"/>
      <c r="UXZ835" s="24"/>
      <c r="UYA835" s="24"/>
      <c r="UYB835" s="24"/>
      <c r="UYC835" s="24"/>
      <c r="UYD835" s="24"/>
      <c r="UYE835" s="24"/>
      <c r="UYF835" s="24"/>
      <c r="UYG835" s="24"/>
      <c r="UYH835" s="24"/>
      <c r="UYI835" s="24"/>
      <c r="UYJ835" s="24"/>
      <c r="UYK835" s="24"/>
      <c r="UYL835" s="24"/>
      <c r="UYM835" s="24"/>
      <c r="UYN835" s="24"/>
      <c r="UYO835" s="24"/>
      <c r="UYP835" s="24"/>
      <c r="UYQ835" s="24"/>
      <c r="UYR835" s="24"/>
      <c r="UYS835" s="24"/>
      <c r="UYT835" s="24"/>
      <c r="UYU835" s="24"/>
      <c r="UYV835" s="24"/>
      <c r="UYW835" s="24"/>
      <c r="UYX835" s="24"/>
      <c r="UYY835" s="24"/>
      <c r="UYZ835" s="24"/>
      <c r="UZA835" s="24"/>
      <c r="UZB835" s="24"/>
      <c r="UZC835" s="24"/>
      <c r="UZD835" s="24"/>
      <c r="UZE835" s="24"/>
      <c r="UZF835" s="24"/>
      <c r="UZG835" s="24"/>
      <c r="UZH835" s="24"/>
      <c r="UZI835" s="24"/>
      <c r="UZJ835" s="24"/>
      <c r="UZK835" s="24"/>
      <c r="UZL835" s="24"/>
      <c r="UZM835" s="24"/>
      <c r="UZN835" s="24"/>
      <c r="UZO835" s="24"/>
      <c r="UZP835" s="24"/>
      <c r="UZQ835" s="24"/>
      <c r="UZR835" s="24"/>
      <c r="UZS835" s="24"/>
      <c r="UZT835" s="24"/>
      <c r="UZU835" s="24"/>
      <c r="UZV835" s="24"/>
      <c r="UZW835" s="24"/>
      <c r="UZX835" s="24"/>
      <c r="UZY835" s="24"/>
      <c r="UZZ835" s="24"/>
      <c r="VAA835" s="24"/>
      <c r="VAB835" s="24"/>
      <c r="VAC835" s="24"/>
      <c r="VAD835" s="24"/>
      <c r="VAE835" s="24"/>
      <c r="VAF835" s="24"/>
      <c r="VAG835" s="24"/>
      <c r="VAH835" s="24"/>
      <c r="VAI835" s="24"/>
      <c r="VAJ835" s="24"/>
      <c r="VAK835" s="24"/>
      <c r="VAL835" s="24"/>
      <c r="VAM835" s="24"/>
      <c r="VAN835" s="24"/>
      <c r="VAO835" s="24"/>
      <c r="VAP835" s="24"/>
      <c r="VAQ835" s="24"/>
      <c r="VAR835" s="24"/>
      <c r="VAS835" s="24"/>
      <c r="VAT835" s="24"/>
      <c r="VAU835" s="24"/>
      <c r="VAV835" s="24"/>
      <c r="VAW835" s="24"/>
      <c r="VAX835" s="24"/>
      <c r="VAY835" s="24"/>
      <c r="VAZ835" s="24"/>
      <c r="VBA835" s="24"/>
      <c r="VBB835" s="24"/>
      <c r="VBC835" s="24"/>
      <c r="VBD835" s="24"/>
      <c r="VBE835" s="24"/>
      <c r="VBF835" s="24"/>
      <c r="VBG835" s="24"/>
      <c r="VBH835" s="24"/>
      <c r="VBI835" s="24"/>
      <c r="VBJ835" s="24"/>
      <c r="VBK835" s="24"/>
      <c r="VBL835" s="24"/>
      <c r="VBM835" s="24"/>
      <c r="VBN835" s="24"/>
      <c r="VBO835" s="24"/>
      <c r="VBP835" s="24"/>
      <c r="VBQ835" s="24"/>
      <c r="VBR835" s="24"/>
      <c r="VBS835" s="24"/>
      <c r="VBT835" s="24"/>
      <c r="VBU835" s="24"/>
      <c r="VBV835" s="24"/>
      <c r="VBW835" s="24"/>
      <c r="VBX835" s="24"/>
      <c r="VBY835" s="24"/>
      <c r="VBZ835" s="24"/>
      <c r="VCA835" s="24"/>
      <c r="VCB835" s="24"/>
      <c r="VCC835" s="24"/>
      <c r="VCD835" s="24"/>
      <c r="VCE835" s="24"/>
      <c r="VCF835" s="24"/>
      <c r="VCG835" s="24"/>
      <c r="VCH835" s="24"/>
      <c r="VCI835" s="24"/>
      <c r="VCJ835" s="24"/>
      <c r="VCK835" s="24"/>
      <c r="VCL835" s="24"/>
      <c r="VCM835" s="24"/>
      <c r="VCN835" s="24"/>
      <c r="VCO835" s="24"/>
      <c r="VCP835" s="24"/>
      <c r="VCQ835" s="24"/>
      <c r="VCR835" s="24"/>
      <c r="VCS835" s="24"/>
      <c r="VCT835" s="24"/>
      <c r="VCU835" s="24"/>
      <c r="VCV835" s="24"/>
      <c r="VCW835" s="24"/>
      <c r="VCX835" s="24"/>
      <c r="VCY835" s="24"/>
      <c r="VCZ835" s="24"/>
      <c r="VDA835" s="24"/>
      <c r="VDB835" s="24"/>
      <c r="VDC835" s="24"/>
      <c r="VDD835" s="24"/>
      <c r="VDE835" s="24"/>
      <c r="VDF835" s="24"/>
      <c r="VDG835" s="24"/>
      <c r="VDH835" s="24"/>
      <c r="VDI835" s="24"/>
      <c r="VDJ835" s="24"/>
      <c r="VDK835" s="24"/>
      <c r="VDL835" s="24"/>
      <c r="VDM835" s="24"/>
      <c r="VDN835" s="24"/>
      <c r="VDO835" s="24"/>
      <c r="VDP835" s="24"/>
      <c r="VDQ835" s="24"/>
      <c r="VDR835" s="24"/>
      <c r="VDS835" s="24"/>
      <c r="VDT835" s="24"/>
      <c r="VDU835" s="24"/>
      <c r="VDV835" s="24"/>
      <c r="VDW835" s="24"/>
      <c r="VDX835" s="24"/>
      <c r="VDY835" s="24"/>
      <c r="VDZ835" s="24"/>
      <c r="VEA835" s="24"/>
      <c r="VEB835" s="24"/>
      <c r="VEC835" s="24"/>
      <c r="VED835" s="24"/>
      <c r="VEE835" s="24"/>
      <c r="VEF835" s="24"/>
      <c r="VEG835" s="24"/>
      <c r="VEH835" s="24"/>
      <c r="VEI835" s="24"/>
      <c r="VEJ835" s="24"/>
      <c r="VEK835" s="24"/>
      <c r="VEL835" s="24"/>
      <c r="VEM835" s="24"/>
      <c r="VEN835" s="24"/>
      <c r="VEO835" s="24"/>
      <c r="VEP835" s="24"/>
      <c r="VEQ835" s="24"/>
      <c r="VER835" s="24"/>
      <c r="VES835" s="24"/>
      <c r="VET835" s="24"/>
      <c r="VEU835" s="24"/>
      <c r="VEV835" s="24"/>
      <c r="VEW835" s="24"/>
      <c r="VEX835" s="24"/>
      <c r="VEY835" s="24"/>
      <c r="VEZ835" s="24"/>
      <c r="VFA835" s="24"/>
      <c r="VFB835" s="24"/>
      <c r="VFC835" s="24"/>
      <c r="VFD835" s="24"/>
      <c r="VFE835" s="24"/>
      <c r="VFF835" s="24"/>
      <c r="VFG835" s="24"/>
      <c r="VFH835" s="24"/>
      <c r="VFI835" s="24"/>
      <c r="VFJ835" s="24"/>
      <c r="VFK835" s="24"/>
      <c r="VFL835" s="24"/>
      <c r="VFM835" s="24"/>
      <c r="VFN835" s="24"/>
      <c r="VFO835" s="24"/>
      <c r="VFP835" s="24"/>
      <c r="VFQ835" s="24"/>
      <c r="VFR835" s="24"/>
      <c r="VFS835" s="24"/>
      <c r="VFT835" s="24"/>
      <c r="VFU835" s="24"/>
      <c r="VFV835" s="24"/>
      <c r="VFW835" s="24"/>
      <c r="VFX835" s="24"/>
      <c r="VFY835" s="24"/>
      <c r="VFZ835" s="24"/>
      <c r="VGA835" s="24"/>
      <c r="VGB835" s="24"/>
      <c r="VGC835" s="24"/>
      <c r="VGD835" s="24"/>
      <c r="VGE835" s="24"/>
      <c r="VGF835" s="24"/>
      <c r="VGG835" s="24"/>
      <c r="VGH835" s="24"/>
      <c r="VGI835" s="24"/>
      <c r="VGJ835" s="24"/>
      <c r="VGK835" s="24"/>
      <c r="VGL835" s="24"/>
      <c r="VGM835" s="24"/>
      <c r="VGN835" s="24"/>
      <c r="VGO835" s="24"/>
      <c r="VGP835" s="24"/>
      <c r="VGQ835" s="24"/>
      <c r="VGR835" s="24"/>
      <c r="VGS835" s="24"/>
      <c r="VGT835" s="24"/>
      <c r="VGU835" s="24"/>
      <c r="VGV835" s="24"/>
      <c r="VGW835" s="24"/>
      <c r="VGX835" s="24"/>
      <c r="VGY835" s="24"/>
      <c r="VGZ835" s="24"/>
      <c r="VHA835" s="24"/>
      <c r="VHB835" s="24"/>
      <c r="VHC835" s="24"/>
      <c r="VHD835" s="24"/>
      <c r="VHE835" s="24"/>
      <c r="VHF835" s="24"/>
      <c r="VHG835" s="24"/>
      <c r="VHH835" s="24"/>
      <c r="VHI835" s="24"/>
      <c r="VHJ835" s="24"/>
      <c r="VHK835" s="24"/>
      <c r="VHL835" s="24"/>
      <c r="VHM835" s="24"/>
      <c r="VHN835" s="24"/>
      <c r="VHO835" s="24"/>
      <c r="VHP835" s="24"/>
      <c r="VHQ835" s="24"/>
      <c r="VHR835" s="24"/>
      <c r="VHS835" s="24"/>
      <c r="VHT835" s="24"/>
      <c r="VHU835" s="24"/>
      <c r="VHV835" s="24"/>
      <c r="VHW835" s="24"/>
      <c r="VHX835" s="24"/>
      <c r="VHY835" s="24"/>
      <c r="VHZ835" s="24"/>
      <c r="VIA835" s="24"/>
      <c r="VIB835" s="24"/>
      <c r="VIC835" s="24"/>
      <c r="VID835" s="24"/>
      <c r="VIE835" s="24"/>
      <c r="VIF835" s="24"/>
      <c r="VIG835" s="24"/>
      <c r="VIH835" s="24"/>
      <c r="VII835" s="24"/>
      <c r="VIJ835" s="24"/>
      <c r="VIK835" s="24"/>
      <c r="VIL835" s="24"/>
      <c r="VIM835" s="24"/>
      <c r="VIN835" s="24"/>
      <c r="VIO835" s="24"/>
      <c r="VIP835" s="24"/>
      <c r="VIQ835" s="24"/>
      <c r="VIR835" s="24"/>
      <c r="VIS835" s="24"/>
      <c r="VIT835" s="24"/>
      <c r="VIU835" s="24"/>
      <c r="VIV835" s="24"/>
      <c r="VIW835" s="24"/>
      <c r="VIX835" s="24"/>
      <c r="VIY835" s="24"/>
      <c r="VIZ835" s="24"/>
      <c r="VJA835" s="24"/>
      <c r="VJB835" s="24"/>
      <c r="VJC835" s="24"/>
      <c r="VJD835" s="24"/>
      <c r="VJE835" s="24"/>
      <c r="VJF835" s="24"/>
      <c r="VJG835" s="24"/>
      <c r="VJH835" s="24"/>
      <c r="VJI835" s="24"/>
      <c r="VJJ835" s="24"/>
      <c r="VJK835" s="24"/>
      <c r="VJL835" s="24"/>
      <c r="VJM835" s="24"/>
      <c r="VJN835" s="24"/>
      <c r="VJO835" s="24"/>
      <c r="VJP835" s="24"/>
      <c r="VJQ835" s="24"/>
      <c r="VJR835" s="24"/>
      <c r="VJS835" s="24"/>
      <c r="VJT835" s="24"/>
      <c r="VJU835" s="24"/>
      <c r="VJV835" s="24"/>
      <c r="VJW835" s="24"/>
      <c r="VJX835" s="24"/>
      <c r="VJY835" s="24"/>
      <c r="VJZ835" s="24"/>
      <c r="VKA835" s="24"/>
      <c r="VKB835" s="24"/>
      <c r="VKC835" s="24"/>
      <c r="VKD835" s="24"/>
      <c r="VKE835" s="24"/>
      <c r="VKF835" s="24"/>
      <c r="VKG835" s="24"/>
      <c r="VKH835" s="24"/>
      <c r="VKI835" s="24"/>
      <c r="VKJ835" s="24"/>
      <c r="VKK835" s="24"/>
      <c r="VKL835" s="24"/>
      <c r="VKM835" s="24"/>
      <c r="VKN835" s="24"/>
      <c r="VKO835" s="24"/>
      <c r="VKP835" s="24"/>
      <c r="VKQ835" s="24"/>
      <c r="VKR835" s="24"/>
      <c r="VKS835" s="24"/>
      <c r="VKT835" s="24"/>
      <c r="VKU835" s="24"/>
      <c r="VKV835" s="24"/>
      <c r="VKW835" s="24"/>
      <c r="VKX835" s="24"/>
      <c r="VKY835" s="24"/>
      <c r="VKZ835" s="24"/>
      <c r="VLA835" s="24"/>
      <c r="VLB835" s="24"/>
      <c r="VLC835" s="24"/>
      <c r="VLD835" s="24"/>
      <c r="VLE835" s="24"/>
      <c r="VLF835" s="24"/>
      <c r="VLG835" s="24"/>
      <c r="VLH835" s="24"/>
      <c r="VLI835" s="24"/>
      <c r="VLJ835" s="24"/>
      <c r="VLK835" s="24"/>
      <c r="VLL835" s="24"/>
      <c r="VLM835" s="24"/>
      <c r="VLN835" s="24"/>
      <c r="VLO835" s="24"/>
      <c r="VLP835" s="24"/>
      <c r="VLQ835" s="24"/>
      <c r="VLR835" s="24"/>
      <c r="VLS835" s="24"/>
      <c r="VLT835" s="24"/>
      <c r="VLU835" s="24"/>
      <c r="VLV835" s="24"/>
      <c r="VLW835" s="24"/>
      <c r="VLX835" s="24"/>
      <c r="VLY835" s="24"/>
      <c r="VLZ835" s="24"/>
      <c r="VMA835" s="24"/>
      <c r="VMB835" s="24"/>
      <c r="VMC835" s="24"/>
      <c r="VMD835" s="24"/>
      <c r="VME835" s="24"/>
      <c r="VMF835" s="24"/>
      <c r="VMG835" s="24"/>
      <c r="VMH835" s="24"/>
      <c r="VMI835" s="24"/>
      <c r="VMJ835" s="24"/>
      <c r="VMK835" s="24"/>
      <c r="VML835" s="24"/>
      <c r="VMM835" s="24"/>
      <c r="VMN835" s="24"/>
      <c r="VMO835" s="24"/>
      <c r="VMP835" s="24"/>
      <c r="VMQ835" s="24"/>
      <c r="VMR835" s="24"/>
      <c r="VMS835" s="24"/>
      <c r="VMT835" s="24"/>
      <c r="VMU835" s="24"/>
      <c r="VMV835" s="24"/>
      <c r="VMW835" s="24"/>
      <c r="VMX835" s="24"/>
      <c r="VMY835" s="24"/>
      <c r="VMZ835" s="24"/>
      <c r="VNA835" s="24"/>
      <c r="VNB835" s="24"/>
      <c r="VNC835" s="24"/>
      <c r="VND835" s="24"/>
      <c r="VNE835" s="24"/>
      <c r="VNF835" s="24"/>
      <c r="VNG835" s="24"/>
      <c r="VNH835" s="24"/>
      <c r="VNI835" s="24"/>
      <c r="VNJ835" s="24"/>
      <c r="VNK835" s="24"/>
      <c r="VNL835" s="24"/>
      <c r="VNM835" s="24"/>
      <c r="VNN835" s="24"/>
      <c r="VNO835" s="24"/>
      <c r="VNP835" s="24"/>
      <c r="VNQ835" s="24"/>
      <c r="VNR835" s="24"/>
      <c r="VNS835" s="24"/>
      <c r="VNT835" s="24"/>
      <c r="VNU835" s="24"/>
      <c r="VNV835" s="24"/>
      <c r="VNW835" s="24"/>
      <c r="VNX835" s="24"/>
      <c r="VNY835" s="24"/>
      <c r="VNZ835" s="24"/>
      <c r="VOA835" s="24"/>
      <c r="VOB835" s="24"/>
      <c r="VOC835" s="24"/>
      <c r="VOD835" s="24"/>
      <c r="VOE835" s="24"/>
      <c r="VOF835" s="24"/>
      <c r="VOG835" s="24"/>
      <c r="VOH835" s="24"/>
      <c r="VOI835" s="24"/>
      <c r="VOJ835" s="24"/>
      <c r="VOK835" s="24"/>
      <c r="VOL835" s="24"/>
      <c r="VOM835" s="24"/>
      <c r="VON835" s="24"/>
      <c r="VOO835" s="24"/>
      <c r="VOP835" s="24"/>
      <c r="VOQ835" s="24"/>
      <c r="VOR835" s="24"/>
      <c r="VOS835" s="24"/>
      <c r="VOT835" s="24"/>
      <c r="VOU835" s="24"/>
      <c r="VOV835" s="24"/>
      <c r="VOW835" s="24"/>
      <c r="VOX835" s="24"/>
      <c r="VOY835" s="24"/>
      <c r="VOZ835" s="24"/>
      <c r="VPA835" s="24"/>
      <c r="VPB835" s="24"/>
      <c r="VPC835" s="24"/>
      <c r="VPD835" s="24"/>
      <c r="VPE835" s="24"/>
      <c r="VPF835" s="24"/>
      <c r="VPG835" s="24"/>
      <c r="VPH835" s="24"/>
      <c r="VPI835" s="24"/>
      <c r="VPJ835" s="24"/>
      <c r="VPK835" s="24"/>
      <c r="VPL835" s="24"/>
      <c r="VPM835" s="24"/>
      <c r="VPN835" s="24"/>
      <c r="VPO835" s="24"/>
      <c r="VPP835" s="24"/>
      <c r="VPQ835" s="24"/>
      <c r="VPR835" s="24"/>
      <c r="VPS835" s="24"/>
      <c r="VPT835" s="24"/>
      <c r="VPU835" s="24"/>
      <c r="VPV835" s="24"/>
      <c r="VPW835" s="24"/>
      <c r="VPX835" s="24"/>
      <c r="VPY835" s="24"/>
      <c r="VPZ835" s="24"/>
      <c r="VQA835" s="24"/>
      <c r="VQB835" s="24"/>
      <c r="VQC835" s="24"/>
      <c r="VQD835" s="24"/>
      <c r="VQE835" s="24"/>
      <c r="VQF835" s="24"/>
      <c r="VQG835" s="24"/>
      <c r="VQH835" s="24"/>
      <c r="VQI835" s="24"/>
      <c r="VQJ835" s="24"/>
      <c r="VQK835" s="24"/>
      <c r="VQL835" s="24"/>
      <c r="VQM835" s="24"/>
      <c r="VQN835" s="24"/>
      <c r="VQO835" s="24"/>
      <c r="VQP835" s="24"/>
      <c r="VQQ835" s="24"/>
      <c r="VQR835" s="24"/>
      <c r="VQS835" s="24"/>
      <c r="VQT835" s="24"/>
      <c r="VQU835" s="24"/>
      <c r="VQV835" s="24"/>
      <c r="VQW835" s="24"/>
      <c r="VQX835" s="24"/>
      <c r="VQY835" s="24"/>
      <c r="VQZ835" s="24"/>
      <c r="VRA835" s="24"/>
      <c r="VRB835" s="24"/>
      <c r="VRC835" s="24"/>
      <c r="VRD835" s="24"/>
      <c r="VRE835" s="24"/>
      <c r="VRF835" s="24"/>
      <c r="VRG835" s="24"/>
      <c r="VRH835" s="24"/>
      <c r="VRI835" s="24"/>
      <c r="VRJ835" s="24"/>
      <c r="VRK835" s="24"/>
      <c r="VRL835" s="24"/>
      <c r="VRM835" s="24"/>
      <c r="VRN835" s="24"/>
      <c r="VRO835" s="24"/>
      <c r="VRP835" s="24"/>
      <c r="VRQ835" s="24"/>
      <c r="VRR835" s="24"/>
      <c r="VRS835" s="24"/>
      <c r="VRT835" s="24"/>
      <c r="VRU835" s="24"/>
      <c r="VRV835" s="24"/>
      <c r="VRW835" s="24"/>
      <c r="VRX835" s="24"/>
      <c r="VRY835" s="24"/>
      <c r="VRZ835" s="24"/>
      <c r="VSA835" s="24"/>
      <c r="VSB835" s="24"/>
      <c r="VSC835" s="24"/>
      <c r="VSD835" s="24"/>
      <c r="VSE835" s="24"/>
      <c r="VSF835" s="24"/>
      <c r="VSG835" s="24"/>
      <c r="VSH835" s="24"/>
      <c r="VSI835" s="24"/>
      <c r="VSJ835" s="24"/>
      <c r="VSK835" s="24"/>
      <c r="VSL835" s="24"/>
      <c r="VSM835" s="24"/>
      <c r="VSN835" s="24"/>
      <c r="VSO835" s="24"/>
      <c r="VSP835" s="24"/>
      <c r="VSQ835" s="24"/>
      <c r="VSR835" s="24"/>
      <c r="VSS835" s="24"/>
      <c r="VST835" s="24"/>
      <c r="VSU835" s="24"/>
      <c r="VSV835" s="24"/>
      <c r="VSW835" s="24"/>
      <c r="VSX835" s="24"/>
      <c r="VSY835" s="24"/>
      <c r="VSZ835" s="24"/>
      <c r="VTA835" s="24"/>
      <c r="VTB835" s="24"/>
      <c r="VTC835" s="24"/>
      <c r="VTD835" s="24"/>
      <c r="VTE835" s="24"/>
      <c r="VTF835" s="24"/>
      <c r="VTG835" s="24"/>
      <c r="VTH835" s="24"/>
      <c r="VTI835" s="24"/>
      <c r="VTJ835" s="24"/>
      <c r="VTK835" s="24"/>
      <c r="VTL835" s="24"/>
      <c r="VTM835" s="24"/>
      <c r="VTN835" s="24"/>
      <c r="VTO835" s="24"/>
      <c r="VTP835" s="24"/>
      <c r="VTQ835" s="24"/>
      <c r="VTR835" s="24"/>
      <c r="VTS835" s="24"/>
      <c r="VTT835" s="24"/>
      <c r="VTU835" s="24"/>
      <c r="VTV835" s="24"/>
      <c r="VTW835" s="24"/>
      <c r="VTX835" s="24"/>
      <c r="VTY835" s="24"/>
      <c r="VTZ835" s="24"/>
      <c r="VUA835" s="24"/>
      <c r="VUB835" s="24"/>
      <c r="VUC835" s="24"/>
      <c r="VUD835" s="24"/>
      <c r="VUE835" s="24"/>
      <c r="VUF835" s="24"/>
      <c r="VUG835" s="24"/>
      <c r="VUH835" s="24"/>
      <c r="VUI835" s="24"/>
      <c r="VUJ835" s="24"/>
      <c r="VUK835" s="24"/>
      <c r="VUL835" s="24"/>
      <c r="VUM835" s="24"/>
      <c r="VUN835" s="24"/>
      <c r="VUO835" s="24"/>
      <c r="VUP835" s="24"/>
      <c r="VUQ835" s="24"/>
      <c r="VUR835" s="24"/>
      <c r="VUS835" s="24"/>
      <c r="VUT835" s="24"/>
      <c r="VUU835" s="24"/>
      <c r="VUV835" s="24"/>
      <c r="VUW835" s="24"/>
      <c r="VUX835" s="24"/>
      <c r="VUY835" s="24"/>
      <c r="VUZ835" s="24"/>
      <c r="VVA835" s="24"/>
      <c r="VVB835" s="24"/>
      <c r="VVC835" s="24"/>
      <c r="VVD835" s="24"/>
      <c r="VVE835" s="24"/>
      <c r="VVF835" s="24"/>
      <c r="VVG835" s="24"/>
      <c r="VVH835" s="24"/>
      <c r="VVI835" s="24"/>
      <c r="VVJ835" s="24"/>
      <c r="VVK835" s="24"/>
      <c r="VVL835" s="24"/>
      <c r="VVM835" s="24"/>
      <c r="VVN835" s="24"/>
      <c r="VVO835" s="24"/>
      <c r="VVP835" s="24"/>
      <c r="VVQ835" s="24"/>
      <c r="VVR835" s="24"/>
      <c r="VVS835" s="24"/>
      <c r="VVT835" s="24"/>
      <c r="VVU835" s="24"/>
      <c r="VVV835" s="24"/>
      <c r="VVW835" s="24"/>
      <c r="VVX835" s="24"/>
      <c r="VVY835" s="24"/>
      <c r="VVZ835" s="24"/>
      <c r="VWA835" s="24"/>
      <c r="VWB835" s="24"/>
      <c r="VWC835" s="24"/>
      <c r="VWD835" s="24"/>
      <c r="VWE835" s="24"/>
      <c r="VWF835" s="24"/>
      <c r="VWG835" s="24"/>
      <c r="VWH835" s="24"/>
      <c r="VWI835" s="24"/>
      <c r="VWJ835" s="24"/>
      <c r="VWK835" s="24"/>
      <c r="VWL835" s="24"/>
      <c r="VWM835" s="24"/>
      <c r="VWN835" s="24"/>
      <c r="VWO835" s="24"/>
      <c r="VWP835" s="24"/>
      <c r="VWQ835" s="24"/>
      <c r="VWR835" s="24"/>
      <c r="VWS835" s="24"/>
      <c r="VWT835" s="24"/>
      <c r="VWU835" s="24"/>
      <c r="VWV835" s="24"/>
      <c r="VWW835" s="24"/>
      <c r="VWX835" s="24"/>
      <c r="VWY835" s="24"/>
      <c r="VWZ835" s="24"/>
      <c r="VXA835" s="24"/>
      <c r="VXB835" s="24"/>
      <c r="VXC835" s="24"/>
      <c r="VXD835" s="24"/>
      <c r="VXE835" s="24"/>
      <c r="VXF835" s="24"/>
      <c r="VXG835" s="24"/>
      <c r="VXH835" s="24"/>
      <c r="VXI835" s="24"/>
      <c r="VXJ835" s="24"/>
      <c r="VXK835" s="24"/>
      <c r="VXL835" s="24"/>
      <c r="VXM835" s="24"/>
      <c r="VXN835" s="24"/>
      <c r="VXO835" s="24"/>
      <c r="VXP835" s="24"/>
      <c r="VXQ835" s="24"/>
      <c r="VXR835" s="24"/>
      <c r="VXS835" s="24"/>
      <c r="VXT835" s="24"/>
      <c r="VXU835" s="24"/>
      <c r="VXV835" s="24"/>
      <c r="VXW835" s="24"/>
      <c r="VXX835" s="24"/>
      <c r="VXY835" s="24"/>
      <c r="VXZ835" s="24"/>
      <c r="VYA835" s="24"/>
      <c r="VYB835" s="24"/>
      <c r="VYC835" s="24"/>
      <c r="VYD835" s="24"/>
      <c r="VYE835" s="24"/>
      <c r="VYF835" s="24"/>
      <c r="VYG835" s="24"/>
      <c r="VYH835" s="24"/>
      <c r="VYI835" s="24"/>
      <c r="VYJ835" s="24"/>
      <c r="VYK835" s="24"/>
      <c r="VYL835" s="24"/>
      <c r="VYM835" s="24"/>
      <c r="VYN835" s="24"/>
      <c r="VYO835" s="24"/>
      <c r="VYP835" s="24"/>
      <c r="VYQ835" s="24"/>
      <c r="VYR835" s="24"/>
      <c r="VYS835" s="24"/>
      <c r="VYT835" s="24"/>
      <c r="VYU835" s="24"/>
      <c r="VYV835" s="24"/>
      <c r="VYW835" s="24"/>
      <c r="VYX835" s="24"/>
      <c r="VYY835" s="24"/>
      <c r="VYZ835" s="24"/>
      <c r="VZA835" s="24"/>
      <c r="VZB835" s="24"/>
      <c r="VZC835" s="24"/>
      <c r="VZD835" s="24"/>
      <c r="VZE835" s="24"/>
      <c r="VZF835" s="24"/>
      <c r="VZG835" s="24"/>
      <c r="VZH835" s="24"/>
      <c r="VZI835" s="24"/>
      <c r="VZJ835" s="24"/>
      <c r="VZK835" s="24"/>
      <c r="VZL835" s="24"/>
      <c r="VZM835" s="24"/>
      <c r="VZN835" s="24"/>
      <c r="VZO835" s="24"/>
      <c r="VZP835" s="24"/>
      <c r="VZQ835" s="24"/>
      <c r="VZR835" s="24"/>
      <c r="VZS835" s="24"/>
      <c r="VZT835" s="24"/>
      <c r="VZU835" s="24"/>
      <c r="VZV835" s="24"/>
      <c r="VZW835" s="24"/>
      <c r="VZX835" s="24"/>
    </row>
    <row r="836" spans="1:15572" s="407" customFormat="1" ht="30" customHeight="1" x14ac:dyDescent="0.2">
      <c r="A836" s="24"/>
      <c r="B836" s="24"/>
      <c r="C836" s="24"/>
      <c r="D836" s="86"/>
      <c r="E836" s="5761"/>
      <c r="F836" s="24"/>
      <c r="G836" s="24"/>
      <c r="H836" s="31"/>
      <c r="I836" s="31"/>
      <c r="J836" s="397"/>
      <c r="K836" s="24"/>
      <c r="L836" s="5550"/>
      <c r="M836" s="24"/>
      <c r="N836" s="24"/>
      <c r="O836" s="24"/>
      <c r="P836" s="24"/>
      <c r="Q836" s="24"/>
      <c r="R836" s="24"/>
      <c r="S836" s="24"/>
      <c r="T836" s="24"/>
      <c r="U836" s="5555"/>
      <c r="V836" s="24"/>
      <c r="W836" s="24"/>
      <c r="X836" s="24"/>
      <c r="Y836" s="24"/>
      <c r="Z836" s="24"/>
      <c r="AA836" s="24"/>
      <c r="AB836" s="24"/>
      <c r="AC836" s="24"/>
      <c r="AD836" s="24"/>
      <c r="AE836" s="24"/>
      <c r="AF836" s="24"/>
      <c r="AG836" s="19"/>
      <c r="AH836" s="19"/>
      <c r="AI836" s="405"/>
      <c r="AJ836" s="405"/>
      <c r="AK836" s="5794"/>
      <c r="AL836" s="5794"/>
      <c r="AM836" s="5782"/>
      <c r="AN836" s="5783"/>
      <c r="AO836" s="86"/>
      <c r="AP836" s="24"/>
      <c r="AQ836" s="24"/>
      <c r="AR836" s="24"/>
      <c r="AS836" s="24"/>
      <c r="AT836" s="24"/>
      <c r="AU836" s="24"/>
      <c r="AV836" s="24"/>
      <c r="AW836" s="24"/>
      <c r="AX836" s="24"/>
      <c r="AY836" s="24"/>
      <c r="AZ836" s="24"/>
      <c r="BA836" s="24"/>
      <c r="BB836" s="24"/>
      <c r="BC836" s="24"/>
      <c r="BD836" s="24"/>
      <c r="BE836" s="24"/>
      <c r="BF836" s="24"/>
      <c r="BG836" s="24"/>
      <c r="BH836" s="24"/>
      <c r="BI836" s="24"/>
      <c r="BJ836" s="24"/>
      <c r="BK836" s="24"/>
      <c r="BL836" s="24"/>
      <c r="BM836" s="24"/>
      <c r="BN836" s="24"/>
      <c r="BO836" s="24"/>
      <c r="BP836" s="24"/>
      <c r="BQ836" s="24"/>
      <c r="BR836" s="24"/>
      <c r="BS836" s="24"/>
      <c r="BT836" s="24"/>
      <c r="BU836" s="24"/>
      <c r="BV836" s="24"/>
      <c r="BW836" s="24"/>
      <c r="BX836" s="24"/>
      <c r="BY836" s="24"/>
      <c r="BZ836" s="24"/>
      <c r="CA836" s="24"/>
      <c r="CB836" s="24"/>
      <c r="CC836" s="24"/>
      <c r="CD836" s="24"/>
      <c r="CE836" s="24"/>
      <c r="CF836" s="24"/>
      <c r="CG836" s="24"/>
      <c r="CH836" s="24"/>
      <c r="CI836" s="24"/>
      <c r="CJ836" s="24"/>
      <c r="CK836" s="24"/>
      <c r="CL836" s="24"/>
      <c r="CM836" s="24"/>
      <c r="CN836" s="24"/>
      <c r="CO836" s="24"/>
      <c r="CP836" s="24"/>
      <c r="CQ836" s="24"/>
      <c r="CR836" s="24"/>
      <c r="CS836" s="24"/>
      <c r="CT836" s="24"/>
      <c r="CU836" s="24"/>
      <c r="CV836" s="24"/>
      <c r="CW836" s="24"/>
      <c r="CX836" s="24"/>
      <c r="CY836" s="24"/>
      <c r="CZ836" s="24"/>
      <c r="DA836" s="24"/>
      <c r="DB836" s="24"/>
      <c r="DC836" s="24"/>
      <c r="DD836" s="24"/>
      <c r="DE836" s="24"/>
      <c r="DF836" s="24"/>
      <c r="DG836" s="24"/>
      <c r="DH836" s="24"/>
      <c r="DI836" s="24"/>
      <c r="DJ836" s="24"/>
      <c r="DK836" s="24"/>
      <c r="DL836" s="24"/>
      <c r="DM836" s="24"/>
      <c r="DN836" s="24"/>
      <c r="DO836" s="24"/>
      <c r="DP836" s="24"/>
      <c r="DQ836" s="24"/>
      <c r="DR836" s="24"/>
      <c r="DS836" s="24"/>
      <c r="DT836" s="24"/>
      <c r="DU836" s="24"/>
      <c r="DV836" s="24"/>
      <c r="DW836" s="24"/>
      <c r="DX836" s="24"/>
      <c r="DY836" s="24"/>
      <c r="DZ836" s="24"/>
      <c r="EA836" s="24"/>
      <c r="EB836" s="24"/>
      <c r="EC836" s="24"/>
      <c r="ED836" s="24"/>
      <c r="EE836" s="24"/>
      <c r="EF836" s="24"/>
      <c r="EG836" s="24"/>
      <c r="EH836" s="24"/>
      <c r="EI836" s="24"/>
      <c r="EJ836" s="24"/>
      <c r="EK836" s="24"/>
      <c r="EL836" s="24"/>
      <c r="EM836" s="24"/>
      <c r="EN836" s="24"/>
      <c r="EO836" s="24"/>
      <c r="EP836" s="24"/>
      <c r="EQ836" s="24"/>
      <c r="ER836" s="24"/>
      <c r="ES836" s="24"/>
      <c r="ET836" s="24"/>
      <c r="EU836" s="24"/>
      <c r="EV836" s="24"/>
      <c r="EW836" s="24"/>
      <c r="EX836" s="24"/>
      <c r="EY836" s="24"/>
      <c r="EZ836" s="24"/>
      <c r="FA836" s="24"/>
      <c r="FB836" s="24"/>
      <c r="FC836" s="24"/>
      <c r="FD836" s="24"/>
      <c r="FE836" s="24"/>
      <c r="FF836" s="24"/>
      <c r="FG836" s="24"/>
      <c r="FH836" s="24"/>
      <c r="FI836" s="24"/>
      <c r="FJ836" s="24"/>
      <c r="FK836" s="24"/>
      <c r="FL836" s="24"/>
      <c r="FM836" s="24"/>
      <c r="FN836" s="24"/>
      <c r="FO836" s="24"/>
      <c r="FP836" s="24"/>
      <c r="FQ836" s="24"/>
      <c r="FR836" s="24"/>
      <c r="FS836" s="24"/>
      <c r="FT836" s="24"/>
      <c r="FU836" s="24"/>
      <c r="FV836" s="24"/>
      <c r="FW836" s="24"/>
      <c r="FX836" s="24"/>
      <c r="FY836" s="24"/>
      <c r="FZ836" s="24"/>
      <c r="GA836" s="24"/>
      <c r="GB836" s="24"/>
      <c r="GC836" s="24"/>
      <c r="GD836" s="24"/>
      <c r="GE836" s="24"/>
      <c r="GF836" s="24"/>
      <c r="GG836" s="24"/>
      <c r="GH836" s="24"/>
      <c r="GI836" s="24"/>
      <c r="GJ836" s="24"/>
      <c r="GK836" s="24"/>
      <c r="GL836" s="24"/>
      <c r="GM836" s="24"/>
      <c r="GN836" s="24"/>
      <c r="GO836" s="24"/>
      <c r="GP836" s="24"/>
      <c r="GQ836" s="24"/>
      <c r="GR836" s="24"/>
      <c r="GS836" s="24"/>
      <c r="GT836" s="24"/>
      <c r="GU836" s="24"/>
      <c r="GV836" s="24"/>
      <c r="GW836" s="24"/>
      <c r="GX836" s="24"/>
      <c r="GY836" s="24"/>
      <c r="GZ836" s="24"/>
      <c r="HA836" s="24"/>
      <c r="HB836" s="24"/>
      <c r="HC836" s="24"/>
      <c r="HD836" s="24"/>
      <c r="HE836" s="24"/>
      <c r="HF836" s="24"/>
      <c r="HG836" s="24"/>
      <c r="HH836" s="24"/>
      <c r="HI836" s="24"/>
      <c r="HJ836" s="24"/>
      <c r="HK836" s="24"/>
      <c r="HL836" s="24"/>
      <c r="HM836" s="24"/>
      <c r="HN836" s="24"/>
      <c r="HO836" s="24"/>
      <c r="HP836" s="24"/>
      <c r="HQ836" s="24"/>
      <c r="HR836" s="24"/>
      <c r="HS836" s="24"/>
      <c r="HT836" s="24"/>
      <c r="HU836" s="24"/>
      <c r="HV836" s="24"/>
      <c r="HW836" s="24"/>
      <c r="HX836" s="24"/>
      <c r="HY836" s="24"/>
      <c r="HZ836" s="24"/>
      <c r="IA836" s="24"/>
      <c r="IB836" s="24"/>
      <c r="IC836" s="24"/>
      <c r="ID836" s="24"/>
      <c r="IE836" s="24"/>
      <c r="IF836" s="24"/>
      <c r="IG836" s="24"/>
      <c r="IH836" s="24"/>
      <c r="II836" s="24"/>
      <c r="IJ836" s="24"/>
      <c r="IK836" s="24"/>
      <c r="IL836" s="24"/>
      <c r="IM836" s="24"/>
      <c r="IN836" s="24"/>
      <c r="IO836" s="24"/>
      <c r="IP836" s="24"/>
      <c r="IQ836" s="24"/>
      <c r="IR836" s="24"/>
      <c r="IS836" s="24"/>
      <c r="IT836" s="24"/>
      <c r="IU836" s="24"/>
      <c r="IV836" s="24"/>
      <c r="IW836" s="24"/>
      <c r="IX836" s="24"/>
      <c r="IY836" s="24"/>
      <c r="IZ836" s="24"/>
      <c r="JA836" s="24"/>
      <c r="JB836" s="24"/>
      <c r="JC836" s="24"/>
      <c r="JD836" s="24"/>
      <c r="JE836" s="24"/>
      <c r="JF836" s="24"/>
      <c r="JG836" s="24"/>
      <c r="JH836" s="24"/>
      <c r="JI836" s="24"/>
      <c r="JJ836" s="24"/>
      <c r="JK836" s="24"/>
      <c r="JL836" s="24"/>
      <c r="JM836" s="24"/>
      <c r="JN836" s="24"/>
      <c r="JO836" s="24"/>
      <c r="JP836" s="24"/>
      <c r="JQ836" s="24"/>
      <c r="JR836" s="24"/>
      <c r="JS836" s="24"/>
      <c r="JT836" s="24"/>
      <c r="JU836" s="24"/>
      <c r="JV836" s="24"/>
      <c r="JW836" s="24"/>
      <c r="JX836" s="24"/>
      <c r="JY836" s="24"/>
      <c r="JZ836" s="24"/>
      <c r="KA836" s="24"/>
      <c r="KB836" s="24"/>
      <c r="KC836" s="24"/>
      <c r="KD836" s="24"/>
      <c r="KE836" s="24"/>
      <c r="KF836" s="24"/>
      <c r="KG836" s="24"/>
      <c r="KH836" s="24"/>
      <c r="KI836" s="24"/>
      <c r="KJ836" s="24"/>
      <c r="KK836" s="24"/>
      <c r="KL836" s="24"/>
      <c r="KM836" s="24"/>
      <c r="KN836" s="24"/>
      <c r="KO836" s="24"/>
      <c r="KP836" s="24"/>
      <c r="KQ836" s="24"/>
      <c r="KR836" s="24"/>
      <c r="KS836" s="24"/>
      <c r="KT836" s="24"/>
      <c r="KU836" s="24"/>
      <c r="KV836" s="24"/>
      <c r="KW836" s="24"/>
      <c r="KX836" s="24"/>
      <c r="KY836" s="24"/>
      <c r="KZ836" s="24"/>
      <c r="LA836" s="24"/>
      <c r="LB836" s="24"/>
      <c r="LC836" s="24"/>
      <c r="LD836" s="24"/>
      <c r="LE836" s="24"/>
      <c r="LF836" s="24"/>
      <c r="LG836" s="24"/>
      <c r="LH836" s="24"/>
      <c r="LI836" s="24"/>
      <c r="LJ836" s="24"/>
      <c r="LK836" s="24"/>
      <c r="LL836" s="24"/>
      <c r="LM836" s="24"/>
      <c r="LN836" s="24"/>
      <c r="LO836" s="24"/>
      <c r="LP836" s="24"/>
      <c r="LQ836" s="24"/>
      <c r="LR836" s="24"/>
      <c r="LS836" s="24"/>
      <c r="LT836" s="24"/>
      <c r="LU836" s="24"/>
      <c r="LV836" s="24"/>
      <c r="LW836" s="24"/>
      <c r="LX836" s="24"/>
      <c r="LY836" s="24"/>
      <c r="LZ836" s="24"/>
      <c r="MA836" s="24"/>
      <c r="MB836" s="24"/>
      <c r="MC836" s="24"/>
      <c r="MD836" s="24"/>
      <c r="ME836" s="24"/>
      <c r="MF836" s="24"/>
      <c r="MG836" s="24"/>
      <c r="MH836" s="24"/>
      <c r="MI836" s="24"/>
      <c r="MJ836" s="24"/>
      <c r="MK836" s="24"/>
      <c r="ML836" s="24"/>
      <c r="MM836" s="24"/>
      <c r="MN836" s="24"/>
      <c r="MO836" s="24"/>
      <c r="MP836" s="24"/>
      <c r="MQ836" s="24"/>
      <c r="MR836" s="24"/>
      <c r="MS836" s="24"/>
      <c r="MT836" s="24"/>
      <c r="MU836" s="24"/>
      <c r="MV836" s="24"/>
      <c r="MW836" s="24"/>
      <c r="MX836" s="24"/>
      <c r="MY836" s="24"/>
      <c r="MZ836" s="24"/>
      <c r="NA836" s="24"/>
      <c r="NB836" s="24"/>
      <c r="NC836" s="24"/>
      <c r="ND836" s="24"/>
      <c r="NE836" s="24"/>
      <c r="NF836" s="24"/>
      <c r="NG836" s="24"/>
      <c r="NH836" s="24"/>
      <c r="NI836" s="24"/>
      <c r="NJ836" s="24"/>
      <c r="NK836" s="24"/>
      <c r="NL836" s="24"/>
      <c r="NM836" s="24"/>
      <c r="NN836" s="24"/>
      <c r="NO836" s="24"/>
      <c r="NP836" s="24"/>
      <c r="NQ836" s="24"/>
      <c r="NR836" s="24"/>
      <c r="NS836" s="24"/>
      <c r="NT836" s="24"/>
      <c r="NU836" s="24"/>
      <c r="NV836" s="24"/>
      <c r="NW836" s="24"/>
      <c r="NX836" s="24"/>
      <c r="NY836" s="24"/>
      <c r="NZ836" s="24"/>
      <c r="OA836" s="24"/>
      <c r="OB836" s="24"/>
      <c r="OC836" s="24"/>
      <c r="OD836" s="24"/>
      <c r="OE836" s="24"/>
      <c r="OF836" s="24"/>
      <c r="OG836" s="24"/>
      <c r="OH836" s="24"/>
      <c r="OI836" s="24"/>
      <c r="OJ836" s="24"/>
      <c r="OK836" s="24"/>
      <c r="OL836" s="24"/>
      <c r="OM836" s="24"/>
      <c r="ON836" s="24"/>
      <c r="OO836" s="24"/>
      <c r="OP836" s="24"/>
      <c r="OQ836" s="24"/>
      <c r="OR836" s="24"/>
      <c r="OS836" s="24"/>
      <c r="OT836" s="24"/>
      <c r="OU836" s="24"/>
      <c r="OV836" s="24"/>
      <c r="OW836" s="24"/>
      <c r="OX836" s="24"/>
      <c r="OY836" s="24"/>
      <c r="OZ836" s="24"/>
      <c r="PA836" s="24"/>
      <c r="PB836" s="24"/>
      <c r="PC836" s="24"/>
      <c r="PD836" s="24"/>
      <c r="PE836" s="24"/>
      <c r="PF836" s="24"/>
      <c r="PG836" s="24"/>
      <c r="PH836" s="24"/>
      <c r="PI836" s="24"/>
      <c r="PJ836" s="24"/>
      <c r="PK836" s="24"/>
      <c r="PL836" s="24"/>
      <c r="PM836" s="24"/>
      <c r="PN836" s="24"/>
      <c r="PO836" s="24"/>
      <c r="PP836" s="24"/>
      <c r="PQ836" s="24"/>
      <c r="PR836" s="24"/>
      <c r="PS836" s="24"/>
      <c r="PT836" s="24"/>
      <c r="PU836" s="24"/>
      <c r="PV836" s="24"/>
      <c r="PW836" s="24"/>
      <c r="PX836" s="24"/>
      <c r="PY836" s="24"/>
      <c r="PZ836" s="24"/>
      <c r="QA836" s="24"/>
      <c r="QB836" s="24"/>
      <c r="QC836" s="24"/>
      <c r="QD836" s="24"/>
      <c r="QE836" s="24"/>
      <c r="QF836" s="24"/>
      <c r="QG836" s="24"/>
      <c r="QH836" s="24"/>
      <c r="QI836" s="24"/>
      <c r="QJ836" s="24"/>
      <c r="QK836" s="24"/>
      <c r="QL836" s="24"/>
      <c r="QM836" s="24"/>
      <c r="QN836" s="24"/>
      <c r="QO836" s="24"/>
      <c r="QP836" s="24"/>
      <c r="QQ836" s="24"/>
      <c r="QR836" s="24"/>
      <c r="QS836" s="24"/>
      <c r="QT836" s="24"/>
      <c r="QU836" s="24"/>
      <c r="QV836" s="24"/>
      <c r="QW836" s="24"/>
      <c r="QX836" s="24"/>
      <c r="QY836" s="24"/>
      <c r="QZ836" s="24"/>
      <c r="RA836" s="24"/>
      <c r="RB836" s="24"/>
      <c r="RC836" s="24"/>
      <c r="RD836" s="24"/>
      <c r="RE836" s="24"/>
      <c r="RF836" s="24"/>
      <c r="RG836" s="24"/>
      <c r="RH836" s="24"/>
      <c r="RI836" s="24"/>
      <c r="RJ836" s="24"/>
      <c r="RK836" s="24"/>
      <c r="RL836" s="24"/>
      <c r="RM836" s="24"/>
      <c r="RN836" s="24"/>
      <c r="RO836" s="24"/>
      <c r="RP836" s="24"/>
      <c r="RQ836" s="24"/>
      <c r="RR836" s="24"/>
      <c r="RS836" s="24"/>
      <c r="RT836" s="24"/>
      <c r="RU836" s="24"/>
      <c r="RV836" s="24"/>
      <c r="RW836" s="24"/>
      <c r="RX836" s="24"/>
      <c r="RY836" s="24"/>
      <c r="RZ836" s="24"/>
      <c r="SA836" s="24"/>
      <c r="SB836" s="24"/>
      <c r="SC836" s="24"/>
      <c r="SD836" s="24"/>
      <c r="SE836" s="24"/>
      <c r="SF836" s="24"/>
      <c r="SG836" s="24"/>
      <c r="SH836" s="24"/>
      <c r="SI836" s="24"/>
      <c r="SJ836" s="24"/>
      <c r="SK836" s="24"/>
      <c r="SL836" s="24"/>
      <c r="SM836" s="24"/>
      <c r="SN836" s="24"/>
      <c r="SO836" s="24"/>
      <c r="SP836" s="24"/>
      <c r="SQ836" s="24"/>
      <c r="SR836" s="24"/>
      <c r="SS836" s="24"/>
      <c r="ST836" s="24"/>
      <c r="SU836" s="24"/>
      <c r="SV836" s="24"/>
      <c r="SW836" s="24"/>
      <c r="SX836" s="24"/>
      <c r="SY836" s="24"/>
      <c r="SZ836" s="24"/>
      <c r="TA836" s="24"/>
      <c r="TB836" s="24"/>
      <c r="TC836" s="24"/>
      <c r="TD836" s="24"/>
      <c r="TE836" s="24"/>
      <c r="TF836" s="24"/>
      <c r="TG836" s="24"/>
      <c r="TH836" s="24"/>
      <c r="TI836" s="24"/>
      <c r="TJ836" s="24"/>
      <c r="TK836" s="24"/>
      <c r="TL836" s="24"/>
      <c r="TM836" s="24"/>
      <c r="TN836" s="24"/>
      <c r="TO836" s="24"/>
      <c r="TP836" s="24"/>
      <c r="TQ836" s="24"/>
      <c r="TR836" s="24"/>
      <c r="TS836" s="24"/>
      <c r="TT836" s="24"/>
      <c r="TU836" s="24"/>
      <c r="TV836" s="24"/>
      <c r="TW836" s="24"/>
      <c r="TX836" s="24"/>
      <c r="TY836" s="24"/>
      <c r="TZ836" s="24"/>
      <c r="UA836" s="24"/>
      <c r="UB836" s="24"/>
      <c r="UC836" s="24"/>
      <c r="UD836" s="24"/>
      <c r="UE836" s="24"/>
      <c r="UF836" s="24"/>
      <c r="UG836" s="24"/>
      <c r="UH836" s="24"/>
      <c r="UI836" s="24"/>
      <c r="UJ836" s="24"/>
      <c r="UK836" s="24"/>
      <c r="UL836" s="24"/>
      <c r="UM836" s="24"/>
      <c r="UN836" s="24"/>
      <c r="UO836" s="24"/>
      <c r="UP836" s="24"/>
      <c r="UQ836" s="24"/>
      <c r="UR836" s="24"/>
      <c r="US836" s="24"/>
      <c r="UT836" s="24"/>
      <c r="UU836" s="24"/>
      <c r="UV836" s="24"/>
      <c r="UW836" s="24"/>
      <c r="UX836" s="24"/>
      <c r="UY836" s="24"/>
      <c r="UZ836" s="24"/>
      <c r="VA836" s="24"/>
      <c r="VB836" s="24"/>
      <c r="VC836" s="24"/>
      <c r="VD836" s="24"/>
      <c r="VE836" s="24"/>
      <c r="VF836" s="24"/>
      <c r="VG836" s="24"/>
      <c r="VH836" s="24"/>
      <c r="VI836" s="24"/>
      <c r="VJ836" s="24"/>
      <c r="VK836" s="24"/>
      <c r="VL836" s="24"/>
      <c r="VM836" s="24"/>
      <c r="VN836" s="24"/>
      <c r="VO836" s="24"/>
      <c r="VP836" s="24"/>
      <c r="VQ836" s="24"/>
      <c r="VR836" s="24"/>
      <c r="VS836" s="24"/>
      <c r="VT836" s="24"/>
      <c r="VU836" s="24"/>
      <c r="VV836" s="24"/>
      <c r="VW836" s="24"/>
      <c r="VX836" s="24"/>
      <c r="VY836" s="24"/>
      <c r="VZ836" s="24"/>
      <c r="WA836" s="24"/>
      <c r="WB836" s="24"/>
      <c r="WC836" s="24"/>
      <c r="WD836" s="24"/>
      <c r="WE836" s="24"/>
      <c r="WF836" s="24"/>
      <c r="WG836" s="24"/>
      <c r="WH836" s="24"/>
      <c r="WI836" s="24"/>
      <c r="WJ836" s="24"/>
      <c r="WK836" s="24"/>
      <c r="WL836" s="24"/>
      <c r="WM836" s="24"/>
      <c r="WN836" s="24"/>
      <c r="WO836" s="24"/>
      <c r="WP836" s="24"/>
      <c r="WQ836" s="24"/>
      <c r="WR836" s="24"/>
      <c r="WS836" s="24"/>
      <c r="WT836" s="24"/>
      <c r="WU836" s="24"/>
      <c r="WV836" s="24"/>
      <c r="WW836" s="24"/>
      <c r="WX836" s="24"/>
      <c r="WY836" s="24"/>
      <c r="WZ836" s="24"/>
      <c r="XA836" s="24"/>
      <c r="XB836" s="24"/>
      <c r="XC836" s="24"/>
      <c r="XD836" s="24"/>
      <c r="XE836" s="24"/>
      <c r="XF836" s="24"/>
      <c r="XG836" s="24"/>
      <c r="XH836" s="24"/>
      <c r="XI836" s="24"/>
      <c r="XJ836" s="24"/>
      <c r="XK836" s="24"/>
      <c r="XL836" s="24"/>
      <c r="XM836" s="24"/>
      <c r="XN836" s="24"/>
      <c r="XO836" s="24"/>
      <c r="XP836" s="24"/>
      <c r="XQ836" s="24"/>
      <c r="XR836" s="24"/>
      <c r="XS836" s="24"/>
      <c r="XT836" s="24"/>
      <c r="XU836" s="24"/>
      <c r="XV836" s="24"/>
      <c r="XW836" s="24"/>
      <c r="XX836" s="24"/>
      <c r="XY836" s="24"/>
      <c r="XZ836" s="24"/>
      <c r="YA836" s="24"/>
      <c r="YB836" s="24"/>
      <c r="YC836" s="24"/>
      <c r="YD836" s="24"/>
      <c r="YE836" s="24"/>
      <c r="YF836" s="24"/>
      <c r="YG836" s="24"/>
      <c r="YH836" s="24"/>
      <c r="YI836" s="24"/>
      <c r="YJ836" s="24"/>
      <c r="YK836" s="24"/>
      <c r="YL836" s="24"/>
      <c r="YM836" s="24"/>
      <c r="YN836" s="24"/>
      <c r="YO836" s="24"/>
      <c r="YP836" s="24"/>
      <c r="YQ836" s="24"/>
      <c r="YR836" s="24"/>
      <c r="YS836" s="24"/>
      <c r="YT836" s="24"/>
      <c r="YU836" s="24"/>
      <c r="YV836" s="24"/>
      <c r="YW836" s="24"/>
      <c r="YX836" s="24"/>
      <c r="YY836" s="24"/>
      <c r="YZ836" s="24"/>
      <c r="ZA836" s="24"/>
      <c r="ZB836" s="24"/>
      <c r="ZC836" s="24"/>
      <c r="ZD836" s="24"/>
      <c r="ZE836" s="24"/>
      <c r="ZF836" s="24"/>
      <c r="ZG836" s="24"/>
      <c r="ZH836" s="24"/>
      <c r="ZI836" s="24"/>
      <c r="ZJ836" s="24"/>
      <c r="ZK836" s="24"/>
      <c r="ZL836" s="24"/>
      <c r="ZM836" s="24"/>
      <c r="ZN836" s="24"/>
      <c r="ZO836" s="24"/>
      <c r="ZP836" s="24"/>
      <c r="ZQ836" s="24"/>
      <c r="ZR836" s="24"/>
      <c r="ZS836" s="24"/>
      <c r="ZT836" s="24"/>
      <c r="ZU836" s="24"/>
      <c r="ZV836" s="24"/>
      <c r="ZW836" s="24"/>
      <c r="ZX836" s="24"/>
      <c r="ZY836" s="24"/>
      <c r="ZZ836" s="24"/>
      <c r="AAA836" s="24"/>
      <c r="AAB836" s="24"/>
      <c r="AAC836" s="24"/>
      <c r="AAD836" s="24"/>
      <c r="AAE836" s="24"/>
      <c r="AAF836" s="24"/>
      <c r="AAG836" s="24"/>
      <c r="AAH836" s="24"/>
      <c r="AAI836" s="24"/>
      <c r="AAJ836" s="24"/>
      <c r="AAK836" s="24"/>
      <c r="AAL836" s="24"/>
      <c r="AAM836" s="24"/>
      <c r="AAN836" s="24"/>
      <c r="AAO836" s="24"/>
      <c r="AAP836" s="24"/>
      <c r="AAQ836" s="24"/>
      <c r="AAR836" s="24"/>
      <c r="AAS836" s="24"/>
      <c r="AAT836" s="24"/>
      <c r="AAU836" s="24"/>
      <c r="AAV836" s="24"/>
      <c r="AAW836" s="24"/>
      <c r="AAX836" s="24"/>
      <c r="AAY836" s="24"/>
      <c r="AAZ836" s="24"/>
      <c r="ABA836" s="24"/>
      <c r="ABB836" s="24"/>
      <c r="ABC836" s="24"/>
      <c r="ABD836" s="24"/>
      <c r="ABE836" s="24"/>
      <c r="ABF836" s="24"/>
      <c r="ABG836" s="24"/>
      <c r="ABH836" s="24"/>
      <c r="ABI836" s="24"/>
      <c r="ABJ836" s="24"/>
      <c r="ABK836" s="24"/>
      <c r="ABL836" s="24"/>
      <c r="ABM836" s="24"/>
      <c r="ABN836" s="24"/>
      <c r="ABO836" s="24"/>
      <c r="ABP836" s="24"/>
      <c r="ABQ836" s="24"/>
      <c r="ABR836" s="24"/>
      <c r="ABS836" s="24"/>
      <c r="ABT836" s="24"/>
      <c r="ABU836" s="24"/>
      <c r="ABV836" s="24"/>
      <c r="ABW836" s="24"/>
      <c r="ABX836" s="24"/>
      <c r="ABY836" s="24"/>
      <c r="ABZ836" s="24"/>
      <c r="ACA836" s="24"/>
      <c r="ACB836" s="24"/>
      <c r="ACC836" s="24"/>
      <c r="ACD836" s="24"/>
      <c r="ACE836" s="24"/>
      <c r="ACF836" s="24"/>
      <c r="ACG836" s="24"/>
      <c r="ACH836" s="24"/>
      <c r="ACI836" s="24"/>
      <c r="ACJ836" s="24"/>
      <c r="ACK836" s="24"/>
      <c r="ACL836" s="24"/>
      <c r="ACM836" s="24"/>
      <c r="ACN836" s="24"/>
      <c r="ACO836" s="24"/>
      <c r="ACP836" s="24"/>
      <c r="ACQ836" s="24"/>
      <c r="ACR836" s="24"/>
      <c r="ACS836" s="24"/>
      <c r="ACT836" s="24"/>
      <c r="ACU836" s="24"/>
      <c r="ACV836" s="24"/>
      <c r="ACW836" s="24"/>
      <c r="ACX836" s="24"/>
      <c r="ACY836" s="24"/>
      <c r="ACZ836" s="24"/>
      <c r="ADA836" s="24"/>
      <c r="ADB836" s="24"/>
      <c r="ADC836" s="24"/>
      <c r="ADD836" s="24"/>
      <c r="ADE836" s="24"/>
      <c r="ADF836" s="24"/>
      <c r="ADG836" s="24"/>
      <c r="ADH836" s="24"/>
      <c r="ADI836" s="24"/>
      <c r="ADJ836" s="24"/>
      <c r="ADK836" s="24"/>
      <c r="ADL836" s="24"/>
      <c r="ADM836" s="24"/>
      <c r="ADN836" s="24"/>
      <c r="ADO836" s="24"/>
      <c r="ADP836" s="24"/>
      <c r="ADQ836" s="24"/>
      <c r="ADR836" s="24"/>
      <c r="ADS836" s="24"/>
      <c r="ADT836" s="24"/>
      <c r="ADU836" s="24"/>
      <c r="ADV836" s="24"/>
      <c r="ADW836" s="24"/>
      <c r="ADX836" s="24"/>
      <c r="ADY836" s="24"/>
      <c r="ADZ836" s="24"/>
      <c r="AEA836" s="24"/>
      <c r="AEB836" s="24"/>
      <c r="AEC836" s="24"/>
      <c r="AED836" s="24"/>
      <c r="AEE836" s="24"/>
      <c r="AEF836" s="24"/>
      <c r="AEG836" s="24"/>
      <c r="AEH836" s="24"/>
      <c r="AEI836" s="24"/>
      <c r="AEJ836" s="24"/>
      <c r="AEK836" s="24"/>
      <c r="AEL836" s="24"/>
      <c r="AEM836" s="24"/>
      <c r="AEN836" s="24"/>
      <c r="AEO836" s="24"/>
      <c r="AEP836" s="24"/>
      <c r="AEQ836" s="24"/>
      <c r="AER836" s="24"/>
      <c r="AES836" s="24"/>
      <c r="AET836" s="24"/>
      <c r="AEU836" s="24"/>
      <c r="AEV836" s="24"/>
      <c r="AEW836" s="24"/>
      <c r="AEX836" s="24"/>
      <c r="AEY836" s="24"/>
      <c r="AEZ836" s="24"/>
      <c r="AFA836" s="24"/>
      <c r="AFB836" s="24"/>
      <c r="AFC836" s="24"/>
      <c r="AFD836" s="24"/>
      <c r="AFE836" s="24"/>
      <c r="AFF836" s="24"/>
      <c r="AFG836" s="24"/>
      <c r="AFH836" s="24"/>
      <c r="AFI836" s="24"/>
      <c r="AFJ836" s="24"/>
      <c r="AFK836" s="24"/>
      <c r="AFL836" s="24"/>
      <c r="AFM836" s="24"/>
      <c r="AFN836" s="24"/>
      <c r="AFO836" s="24"/>
      <c r="AFP836" s="24"/>
      <c r="AFQ836" s="24"/>
      <c r="AFR836" s="24"/>
      <c r="AFS836" s="24"/>
      <c r="AFT836" s="24"/>
      <c r="AFU836" s="24"/>
      <c r="AFV836" s="24"/>
      <c r="AFW836" s="24"/>
      <c r="AFX836" s="24"/>
      <c r="AFY836" s="24"/>
      <c r="AFZ836" s="24"/>
      <c r="AGA836" s="24"/>
      <c r="AGB836" s="24"/>
      <c r="AGC836" s="24"/>
      <c r="AGD836" s="24"/>
      <c r="AGE836" s="24"/>
      <c r="AGF836" s="24"/>
      <c r="AGG836" s="24"/>
      <c r="AGH836" s="24"/>
      <c r="AGI836" s="24"/>
      <c r="AGJ836" s="24"/>
      <c r="AGK836" s="24"/>
      <c r="AGL836" s="24"/>
      <c r="AGM836" s="24"/>
      <c r="AGN836" s="24"/>
      <c r="AGO836" s="24"/>
      <c r="AGP836" s="24"/>
      <c r="AGQ836" s="24"/>
      <c r="AGR836" s="24"/>
      <c r="AGS836" s="24"/>
      <c r="AGT836" s="24"/>
      <c r="AGU836" s="24"/>
      <c r="AGV836" s="24"/>
      <c r="AGW836" s="24"/>
      <c r="AGX836" s="24"/>
      <c r="AGY836" s="24"/>
      <c r="AGZ836" s="24"/>
      <c r="AHA836" s="24"/>
      <c r="AHB836" s="24"/>
      <c r="AHC836" s="24"/>
      <c r="AHD836" s="24"/>
      <c r="AHE836" s="24"/>
      <c r="AHF836" s="24"/>
      <c r="AHG836" s="24"/>
      <c r="AHH836" s="24"/>
      <c r="AHI836" s="24"/>
      <c r="AHJ836" s="24"/>
      <c r="AHK836" s="24"/>
      <c r="AHL836" s="24"/>
      <c r="AHM836" s="24"/>
      <c r="AHN836" s="24"/>
      <c r="AHO836" s="24"/>
      <c r="AHP836" s="24"/>
      <c r="AHQ836" s="24"/>
      <c r="AHR836" s="24"/>
      <c r="AHS836" s="24"/>
      <c r="AHT836" s="24"/>
      <c r="AHU836" s="24"/>
      <c r="AHV836" s="24"/>
      <c r="AHW836" s="24"/>
      <c r="AHX836" s="24"/>
      <c r="AHY836" s="24"/>
      <c r="AHZ836" s="24"/>
      <c r="AIA836" s="24"/>
      <c r="AIB836" s="24"/>
      <c r="AIC836" s="24"/>
      <c r="AID836" s="24"/>
      <c r="AIE836" s="24"/>
      <c r="AIF836" s="24"/>
      <c r="AIG836" s="24"/>
      <c r="AIH836" s="24"/>
      <c r="AII836" s="24"/>
      <c r="AIJ836" s="24"/>
      <c r="AIK836" s="24"/>
      <c r="AIL836" s="24"/>
      <c r="AIM836" s="24"/>
      <c r="AIN836" s="24"/>
      <c r="AIO836" s="24"/>
      <c r="AIP836" s="24"/>
      <c r="AIQ836" s="24"/>
      <c r="AIR836" s="24"/>
      <c r="AIS836" s="24"/>
      <c r="AIT836" s="24"/>
      <c r="AIU836" s="24"/>
      <c r="AIV836" s="24"/>
      <c r="AIW836" s="24"/>
      <c r="AIX836" s="24"/>
      <c r="AIY836" s="24"/>
      <c r="AIZ836" s="24"/>
      <c r="AJA836" s="24"/>
      <c r="AJB836" s="24"/>
      <c r="AJC836" s="24"/>
      <c r="AJD836" s="24"/>
      <c r="AJE836" s="24"/>
      <c r="AJF836" s="24"/>
      <c r="AJG836" s="24"/>
      <c r="AJH836" s="24"/>
      <c r="AJI836" s="24"/>
      <c r="AJJ836" s="24"/>
      <c r="AJK836" s="24"/>
      <c r="AJL836" s="24"/>
      <c r="AJM836" s="24"/>
      <c r="AJN836" s="24"/>
      <c r="AJO836" s="24"/>
      <c r="AJP836" s="24"/>
      <c r="AJQ836" s="24"/>
      <c r="AJR836" s="24"/>
      <c r="AJS836" s="24"/>
      <c r="AJT836" s="24"/>
      <c r="AJU836" s="24"/>
      <c r="AJV836" s="24"/>
      <c r="AJW836" s="24"/>
      <c r="AJX836" s="24"/>
      <c r="AJY836" s="24"/>
      <c r="AJZ836" s="24"/>
      <c r="AKA836" s="24"/>
      <c r="AKB836" s="24"/>
      <c r="AKC836" s="24"/>
      <c r="AKD836" s="24"/>
      <c r="AKE836" s="24"/>
      <c r="AKF836" s="24"/>
      <c r="AKG836" s="24"/>
      <c r="AKH836" s="24"/>
      <c r="AKI836" s="24"/>
      <c r="AKJ836" s="24"/>
      <c r="AKK836" s="24"/>
      <c r="AKL836" s="24"/>
      <c r="AKM836" s="24"/>
      <c r="AKN836" s="24"/>
      <c r="AKO836" s="24"/>
      <c r="AKP836" s="24"/>
      <c r="AKQ836" s="24"/>
      <c r="AKR836" s="24"/>
      <c r="AKS836" s="24"/>
      <c r="AKT836" s="24"/>
      <c r="AKU836" s="24"/>
      <c r="AKV836" s="24"/>
      <c r="AKW836" s="24"/>
      <c r="AKX836" s="24"/>
      <c r="AKY836" s="24"/>
      <c r="AKZ836" s="24"/>
      <c r="ALA836" s="24"/>
      <c r="ALB836" s="24"/>
      <c r="ALC836" s="24"/>
      <c r="ALD836" s="24"/>
      <c r="ALE836" s="24"/>
      <c r="ALF836" s="24"/>
      <c r="ALG836" s="24"/>
      <c r="ALH836" s="24"/>
      <c r="ALI836" s="24"/>
      <c r="ALJ836" s="24"/>
      <c r="ALK836" s="24"/>
      <c r="ALL836" s="24"/>
      <c r="ALM836" s="24"/>
      <c r="ALN836" s="24"/>
      <c r="ALO836" s="24"/>
      <c r="ALP836" s="24"/>
      <c r="ALQ836" s="24"/>
      <c r="ALR836" s="24"/>
      <c r="ALS836" s="24"/>
      <c r="ALT836" s="24"/>
      <c r="ALU836" s="24"/>
      <c r="ALV836" s="24"/>
      <c r="ALW836" s="24"/>
      <c r="ALX836" s="24"/>
      <c r="ALY836" s="24"/>
      <c r="ALZ836" s="24"/>
      <c r="AMA836" s="24"/>
      <c r="AMB836" s="24"/>
      <c r="AMC836" s="24"/>
      <c r="AMD836" s="24"/>
      <c r="AME836" s="24"/>
      <c r="AMF836" s="24"/>
      <c r="AMG836" s="24"/>
      <c r="AMH836" s="24"/>
      <c r="AMI836" s="24"/>
      <c r="AMJ836" s="24"/>
      <c r="AMK836" s="24"/>
      <c r="AML836" s="24"/>
      <c r="AMM836" s="24"/>
      <c r="AMN836" s="24"/>
      <c r="AMO836" s="24"/>
      <c r="AMP836" s="24"/>
      <c r="AMQ836" s="24"/>
      <c r="AMR836" s="24"/>
      <c r="AMS836" s="24"/>
      <c r="AMT836" s="24"/>
      <c r="AMU836" s="24"/>
      <c r="AMV836" s="24"/>
      <c r="AMW836" s="24"/>
      <c r="AMX836" s="24"/>
      <c r="AMY836" s="24"/>
      <c r="AMZ836" s="24"/>
      <c r="ANA836" s="24"/>
      <c r="ANB836" s="24"/>
      <c r="ANC836" s="24"/>
      <c r="AND836" s="24"/>
      <c r="ANE836" s="24"/>
      <c r="ANF836" s="24"/>
      <c r="ANG836" s="24"/>
      <c r="ANH836" s="24"/>
      <c r="ANI836" s="24"/>
      <c r="ANJ836" s="24"/>
      <c r="ANK836" s="24"/>
      <c r="ANL836" s="24"/>
      <c r="ANM836" s="24"/>
      <c r="ANN836" s="24"/>
      <c r="ANO836" s="24"/>
      <c r="ANP836" s="24"/>
      <c r="ANQ836" s="24"/>
      <c r="ANR836" s="24"/>
      <c r="ANS836" s="24"/>
      <c r="ANT836" s="24"/>
      <c r="ANU836" s="24"/>
      <c r="ANV836" s="24"/>
      <c r="ANW836" s="24"/>
      <c r="ANX836" s="24"/>
      <c r="ANY836" s="24"/>
      <c r="ANZ836" s="24"/>
      <c r="AOA836" s="24"/>
      <c r="AOB836" s="24"/>
      <c r="AOC836" s="24"/>
      <c r="AOD836" s="24"/>
      <c r="AOE836" s="24"/>
      <c r="AOF836" s="24"/>
      <c r="AOG836" s="24"/>
      <c r="AOH836" s="24"/>
      <c r="AOI836" s="24"/>
      <c r="AOJ836" s="24"/>
      <c r="AOK836" s="24"/>
      <c r="AOL836" s="24"/>
      <c r="AOM836" s="24"/>
      <c r="AON836" s="24"/>
      <c r="AOO836" s="24"/>
      <c r="AOP836" s="24"/>
      <c r="AOQ836" s="24"/>
      <c r="AOR836" s="24"/>
      <c r="AOS836" s="24"/>
      <c r="AOT836" s="24"/>
      <c r="AOU836" s="24"/>
      <c r="AOV836" s="24"/>
      <c r="AOW836" s="24"/>
      <c r="AOX836" s="24"/>
      <c r="AOY836" s="24"/>
      <c r="AOZ836" s="24"/>
      <c r="APA836" s="24"/>
      <c r="APB836" s="24"/>
      <c r="APC836" s="24"/>
      <c r="APD836" s="24"/>
      <c r="APE836" s="24"/>
      <c r="APF836" s="24"/>
      <c r="APG836" s="24"/>
      <c r="APH836" s="24"/>
      <c r="API836" s="24"/>
      <c r="APJ836" s="24"/>
      <c r="APK836" s="24"/>
      <c r="APL836" s="24"/>
      <c r="APM836" s="24"/>
      <c r="APN836" s="24"/>
      <c r="APO836" s="24"/>
      <c r="APP836" s="24"/>
      <c r="APQ836" s="24"/>
      <c r="APR836" s="24"/>
      <c r="APS836" s="24"/>
      <c r="APT836" s="24"/>
      <c r="APU836" s="24"/>
      <c r="APV836" s="24"/>
      <c r="APW836" s="24"/>
      <c r="APX836" s="24"/>
      <c r="APY836" s="24"/>
      <c r="APZ836" s="24"/>
      <c r="AQA836" s="24"/>
      <c r="AQB836" s="24"/>
      <c r="AQC836" s="24"/>
      <c r="AQD836" s="24"/>
      <c r="AQE836" s="24"/>
      <c r="AQF836" s="24"/>
      <c r="AQG836" s="24"/>
      <c r="AQH836" s="24"/>
      <c r="AQI836" s="24"/>
      <c r="AQJ836" s="24"/>
      <c r="AQK836" s="24"/>
      <c r="AQL836" s="24"/>
      <c r="AQM836" s="24"/>
      <c r="AQN836" s="24"/>
      <c r="AQO836" s="24"/>
      <c r="AQP836" s="24"/>
      <c r="AQQ836" s="24"/>
      <c r="AQR836" s="24"/>
      <c r="AQS836" s="24"/>
      <c r="AQT836" s="24"/>
      <c r="AQU836" s="24"/>
      <c r="AQV836" s="24"/>
      <c r="AQW836" s="24"/>
      <c r="AQX836" s="24"/>
      <c r="AQY836" s="24"/>
      <c r="AQZ836" s="24"/>
      <c r="ARA836" s="24"/>
      <c r="ARB836" s="24"/>
      <c r="ARC836" s="24"/>
      <c r="ARD836" s="24"/>
      <c r="ARE836" s="24"/>
      <c r="ARF836" s="24"/>
      <c r="ARG836" s="24"/>
      <c r="ARH836" s="24"/>
      <c r="ARI836" s="24"/>
      <c r="ARJ836" s="24"/>
      <c r="ARK836" s="24"/>
      <c r="ARL836" s="24"/>
      <c r="ARM836" s="24"/>
      <c r="ARN836" s="24"/>
      <c r="ARO836" s="24"/>
      <c r="ARP836" s="24"/>
      <c r="ARQ836" s="24"/>
      <c r="ARR836" s="24"/>
      <c r="ARS836" s="24"/>
      <c r="ART836" s="24"/>
      <c r="ARU836" s="24"/>
      <c r="ARV836" s="24"/>
      <c r="ARW836" s="24"/>
      <c r="ARX836" s="24"/>
      <c r="ARY836" s="24"/>
      <c r="ARZ836" s="24"/>
      <c r="ASA836" s="24"/>
      <c r="ASB836" s="24"/>
      <c r="ASC836" s="24"/>
      <c r="ASD836" s="24"/>
      <c r="ASE836" s="24"/>
      <c r="ASF836" s="24"/>
      <c r="ASG836" s="24"/>
      <c r="ASH836" s="24"/>
      <c r="ASI836" s="24"/>
      <c r="ASJ836" s="24"/>
      <c r="ASK836" s="24"/>
      <c r="ASL836" s="24"/>
      <c r="ASM836" s="24"/>
      <c r="ASN836" s="24"/>
      <c r="ASO836" s="24"/>
      <c r="ASP836" s="24"/>
      <c r="ASQ836" s="24"/>
      <c r="ASR836" s="24"/>
      <c r="ASS836" s="24"/>
      <c r="AST836" s="24"/>
      <c r="ASU836" s="24"/>
      <c r="ASV836" s="24"/>
      <c r="ASW836" s="24"/>
      <c r="ASX836" s="24"/>
      <c r="ASY836" s="24"/>
      <c r="ASZ836" s="24"/>
      <c r="ATA836" s="24"/>
      <c r="ATB836" s="24"/>
      <c r="ATC836" s="24"/>
      <c r="ATD836" s="24"/>
      <c r="ATE836" s="24"/>
      <c r="ATF836" s="24"/>
      <c r="ATG836" s="24"/>
      <c r="ATH836" s="24"/>
      <c r="ATI836" s="24"/>
      <c r="ATJ836" s="24"/>
      <c r="ATK836" s="24"/>
      <c r="ATL836" s="24"/>
      <c r="ATM836" s="24"/>
      <c r="ATN836" s="24"/>
      <c r="ATO836" s="24"/>
      <c r="ATP836" s="24"/>
      <c r="ATQ836" s="24"/>
      <c r="ATR836" s="24"/>
      <c r="ATS836" s="24"/>
      <c r="ATT836" s="24"/>
      <c r="ATU836" s="24"/>
      <c r="ATV836" s="24"/>
      <c r="ATW836" s="24"/>
      <c r="ATX836" s="24"/>
      <c r="ATY836" s="24"/>
      <c r="ATZ836" s="24"/>
      <c r="AUA836" s="24"/>
      <c r="AUB836" s="24"/>
      <c r="AUC836" s="24"/>
      <c r="AUD836" s="24"/>
      <c r="AUE836" s="24"/>
      <c r="AUF836" s="24"/>
      <c r="AUG836" s="24"/>
      <c r="AUH836" s="24"/>
      <c r="AUI836" s="24"/>
      <c r="AUJ836" s="24"/>
      <c r="AUK836" s="24"/>
      <c r="AUL836" s="24"/>
      <c r="AUM836" s="24"/>
      <c r="AUN836" s="24"/>
      <c r="AUO836" s="24"/>
      <c r="AUP836" s="24"/>
      <c r="AUQ836" s="24"/>
      <c r="AUR836" s="24"/>
      <c r="AUS836" s="24"/>
      <c r="AUT836" s="24"/>
      <c r="AUU836" s="24"/>
      <c r="AUV836" s="24"/>
      <c r="AUW836" s="24"/>
      <c r="AUX836" s="24"/>
      <c r="AUY836" s="24"/>
      <c r="AUZ836" s="24"/>
      <c r="AVA836" s="24"/>
      <c r="AVB836" s="24"/>
      <c r="AVC836" s="24"/>
      <c r="AVD836" s="24"/>
      <c r="AVE836" s="24"/>
      <c r="AVF836" s="24"/>
      <c r="AVG836" s="24"/>
      <c r="AVH836" s="24"/>
      <c r="AVI836" s="24"/>
      <c r="AVJ836" s="24"/>
      <c r="AVK836" s="24"/>
      <c r="AVL836" s="24"/>
      <c r="AVM836" s="24"/>
      <c r="AVN836" s="24"/>
      <c r="AVO836" s="24"/>
      <c r="AVP836" s="24"/>
      <c r="AVQ836" s="24"/>
      <c r="AVR836" s="24"/>
      <c r="AVS836" s="24"/>
      <c r="AVT836" s="24"/>
      <c r="AVU836" s="24"/>
      <c r="AVV836" s="24"/>
      <c r="AVW836" s="24"/>
      <c r="AVX836" s="24"/>
      <c r="AVY836" s="24"/>
      <c r="AVZ836" s="24"/>
      <c r="AWA836" s="24"/>
      <c r="AWB836" s="24"/>
      <c r="AWC836" s="24"/>
      <c r="AWD836" s="24"/>
      <c r="AWE836" s="24"/>
      <c r="AWF836" s="24"/>
      <c r="AWG836" s="24"/>
      <c r="AWH836" s="24"/>
      <c r="AWI836" s="24"/>
      <c r="AWJ836" s="24"/>
      <c r="AWK836" s="24"/>
      <c r="AWL836" s="24"/>
      <c r="AWM836" s="24"/>
      <c r="AWN836" s="24"/>
      <c r="AWO836" s="24"/>
      <c r="AWP836" s="24"/>
      <c r="AWQ836" s="24"/>
      <c r="AWR836" s="24"/>
      <c r="AWS836" s="24"/>
      <c r="AWT836" s="24"/>
      <c r="AWU836" s="24"/>
      <c r="AWV836" s="24"/>
      <c r="AWW836" s="24"/>
      <c r="AWX836" s="24"/>
      <c r="AWY836" s="24"/>
      <c r="AWZ836" s="24"/>
      <c r="AXA836" s="24"/>
      <c r="AXB836" s="24"/>
      <c r="AXC836" s="24"/>
      <c r="AXD836" s="24"/>
      <c r="AXE836" s="24"/>
      <c r="AXF836" s="24"/>
      <c r="AXG836" s="24"/>
      <c r="AXH836" s="24"/>
      <c r="AXI836" s="24"/>
      <c r="AXJ836" s="24"/>
      <c r="AXK836" s="24"/>
      <c r="AXL836" s="24"/>
      <c r="AXM836" s="24"/>
      <c r="AXN836" s="24"/>
      <c r="AXO836" s="24"/>
      <c r="AXP836" s="24"/>
      <c r="AXQ836" s="24"/>
      <c r="AXR836" s="24"/>
      <c r="AXS836" s="24"/>
      <c r="AXT836" s="24"/>
      <c r="AXU836" s="24"/>
      <c r="AXV836" s="24"/>
      <c r="AXW836" s="24"/>
      <c r="AXX836" s="24"/>
      <c r="AXY836" s="24"/>
      <c r="AXZ836" s="24"/>
      <c r="AYA836" s="24"/>
      <c r="AYB836" s="24"/>
      <c r="AYC836" s="24"/>
      <c r="AYD836" s="24"/>
      <c r="AYE836" s="24"/>
      <c r="AYF836" s="24"/>
      <c r="AYG836" s="24"/>
      <c r="AYH836" s="24"/>
      <c r="AYI836" s="24"/>
      <c r="AYJ836" s="24"/>
      <c r="AYK836" s="24"/>
      <c r="AYL836" s="24"/>
      <c r="AYM836" s="24"/>
      <c r="AYN836" s="24"/>
      <c r="AYO836" s="24"/>
      <c r="AYP836" s="24"/>
      <c r="AYQ836" s="24"/>
      <c r="AYR836" s="24"/>
      <c r="AYS836" s="24"/>
      <c r="AYT836" s="24"/>
      <c r="AYU836" s="24"/>
      <c r="AYV836" s="24"/>
      <c r="AYW836" s="24"/>
      <c r="AYX836" s="24"/>
      <c r="AYY836" s="24"/>
      <c r="AYZ836" s="24"/>
      <c r="AZA836" s="24"/>
      <c r="AZB836" s="24"/>
      <c r="AZC836" s="24"/>
      <c r="AZD836" s="24"/>
      <c r="AZE836" s="24"/>
      <c r="AZF836" s="24"/>
      <c r="AZG836" s="24"/>
      <c r="AZH836" s="24"/>
      <c r="AZI836" s="24"/>
      <c r="AZJ836" s="24"/>
      <c r="AZK836" s="24"/>
      <c r="AZL836" s="24"/>
      <c r="AZM836" s="24"/>
      <c r="AZN836" s="24"/>
      <c r="AZO836" s="24"/>
      <c r="AZP836" s="24"/>
      <c r="AZQ836" s="24"/>
      <c r="AZR836" s="24"/>
      <c r="AZS836" s="24"/>
      <c r="AZT836" s="24"/>
      <c r="AZU836" s="24"/>
      <c r="AZV836" s="24"/>
      <c r="AZW836" s="24"/>
      <c r="AZX836" s="24"/>
      <c r="AZY836" s="24"/>
      <c r="AZZ836" s="24"/>
      <c r="BAA836" s="24"/>
      <c r="BAB836" s="24"/>
      <c r="BAC836" s="24"/>
      <c r="BAD836" s="24"/>
      <c r="BAE836" s="24"/>
      <c r="BAF836" s="24"/>
      <c r="BAG836" s="24"/>
      <c r="BAH836" s="24"/>
      <c r="BAI836" s="24"/>
      <c r="BAJ836" s="24"/>
      <c r="BAK836" s="24"/>
      <c r="BAL836" s="24"/>
      <c r="BAM836" s="24"/>
      <c r="BAN836" s="24"/>
      <c r="BAO836" s="24"/>
      <c r="BAP836" s="24"/>
      <c r="BAQ836" s="24"/>
      <c r="BAR836" s="24"/>
      <c r="BAS836" s="24"/>
      <c r="BAT836" s="24"/>
      <c r="BAU836" s="24"/>
      <c r="BAV836" s="24"/>
      <c r="BAW836" s="24"/>
      <c r="BAX836" s="24"/>
      <c r="BAY836" s="24"/>
      <c r="BAZ836" s="24"/>
      <c r="BBA836" s="24"/>
      <c r="BBB836" s="24"/>
      <c r="BBC836" s="24"/>
      <c r="BBD836" s="24"/>
      <c r="BBE836" s="24"/>
      <c r="BBF836" s="24"/>
      <c r="BBG836" s="24"/>
      <c r="BBH836" s="24"/>
      <c r="BBI836" s="24"/>
      <c r="BBJ836" s="24"/>
      <c r="BBK836" s="24"/>
      <c r="BBL836" s="24"/>
      <c r="BBM836" s="24"/>
      <c r="BBN836" s="24"/>
      <c r="BBO836" s="24"/>
      <c r="BBP836" s="24"/>
      <c r="BBQ836" s="24"/>
      <c r="BBR836" s="24"/>
      <c r="BBS836" s="24"/>
      <c r="BBT836" s="24"/>
      <c r="BBU836" s="24"/>
      <c r="BBV836" s="24"/>
      <c r="BBW836" s="24"/>
      <c r="BBX836" s="24"/>
      <c r="BBY836" s="24"/>
      <c r="BBZ836" s="24"/>
      <c r="BCA836" s="24"/>
      <c r="BCB836" s="24"/>
      <c r="BCC836" s="24"/>
      <c r="BCD836" s="24"/>
      <c r="BCE836" s="24"/>
      <c r="BCF836" s="24"/>
      <c r="BCG836" s="24"/>
      <c r="BCH836" s="24"/>
      <c r="BCI836" s="24"/>
      <c r="BCJ836" s="24"/>
      <c r="BCK836" s="24"/>
      <c r="BCL836" s="24"/>
      <c r="BCM836" s="24"/>
      <c r="BCN836" s="24"/>
      <c r="BCO836" s="24"/>
      <c r="BCP836" s="24"/>
      <c r="BCQ836" s="24"/>
      <c r="BCR836" s="24"/>
      <c r="BCS836" s="24"/>
      <c r="BCT836" s="24"/>
      <c r="BCU836" s="24"/>
      <c r="BCV836" s="24"/>
      <c r="BCW836" s="24"/>
      <c r="BCX836" s="24"/>
      <c r="BCY836" s="24"/>
      <c r="BCZ836" s="24"/>
      <c r="BDA836" s="24"/>
      <c r="BDB836" s="24"/>
      <c r="BDC836" s="24"/>
      <c r="BDD836" s="24"/>
      <c r="BDE836" s="24"/>
      <c r="BDF836" s="24"/>
      <c r="BDG836" s="24"/>
      <c r="BDH836" s="24"/>
      <c r="BDI836" s="24"/>
      <c r="BDJ836" s="24"/>
      <c r="BDK836" s="24"/>
      <c r="BDL836" s="24"/>
      <c r="BDM836" s="24"/>
      <c r="BDN836" s="24"/>
      <c r="BDO836" s="24"/>
      <c r="BDP836" s="24"/>
      <c r="BDQ836" s="24"/>
      <c r="BDR836" s="24"/>
      <c r="BDS836" s="24"/>
      <c r="BDT836" s="24"/>
      <c r="BDU836" s="24"/>
      <c r="BDV836" s="24"/>
      <c r="BDW836" s="24"/>
      <c r="BDX836" s="24"/>
      <c r="BDY836" s="24"/>
      <c r="BDZ836" s="24"/>
      <c r="BEA836" s="24"/>
      <c r="BEB836" s="24"/>
      <c r="BEC836" s="24"/>
      <c r="BED836" s="24"/>
      <c r="BEE836" s="24"/>
      <c r="BEF836" s="24"/>
      <c r="BEG836" s="24"/>
      <c r="BEH836" s="24"/>
      <c r="BEI836" s="24"/>
      <c r="BEJ836" s="24"/>
      <c r="BEK836" s="24"/>
      <c r="BEL836" s="24"/>
      <c r="BEM836" s="24"/>
      <c r="BEN836" s="24"/>
      <c r="BEO836" s="24"/>
      <c r="BEP836" s="24"/>
      <c r="BEQ836" s="24"/>
      <c r="BER836" s="24"/>
      <c r="BES836" s="24"/>
      <c r="BET836" s="24"/>
      <c r="BEU836" s="24"/>
      <c r="BEV836" s="24"/>
      <c r="BEW836" s="24"/>
      <c r="BEX836" s="24"/>
      <c r="BEY836" s="24"/>
      <c r="BEZ836" s="24"/>
      <c r="BFA836" s="24"/>
      <c r="BFB836" s="24"/>
      <c r="BFC836" s="24"/>
      <c r="BFD836" s="24"/>
      <c r="BFE836" s="24"/>
      <c r="BFF836" s="24"/>
      <c r="BFG836" s="24"/>
      <c r="BFH836" s="24"/>
      <c r="BFI836" s="24"/>
      <c r="BFJ836" s="24"/>
      <c r="BFK836" s="24"/>
      <c r="BFL836" s="24"/>
      <c r="BFM836" s="24"/>
      <c r="BFN836" s="24"/>
      <c r="BFO836" s="24"/>
      <c r="BFP836" s="24"/>
      <c r="BFQ836" s="24"/>
      <c r="BFR836" s="24"/>
      <c r="BFS836" s="24"/>
      <c r="BFT836" s="24"/>
      <c r="BFU836" s="24"/>
      <c r="BFV836" s="24"/>
      <c r="BFW836" s="24"/>
      <c r="BFX836" s="24"/>
      <c r="BFY836" s="24"/>
      <c r="BFZ836" s="24"/>
      <c r="BGA836" s="24"/>
      <c r="BGB836" s="24"/>
      <c r="BGC836" s="24"/>
      <c r="BGD836" s="24"/>
      <c r="BGE836" s="24"/>
      <c r="BGF836" s="24"/>
      <c r="BGG836" s="24"/>
      <c r="BGH836" s="24"/>
      <c r="BGI836" s="24"/>
      <c r="BGJ836" s="24"/>
      <c r="BGK836" s="24"/>
      <c r="BGL836" s="24"/>
      <c r="BGM836" s="24"/>
      <c r="BGN836" s="24"/>
      <c r="BGO836" s="24"/>
      <c r="BGP836" s="24"/>
      <c r="BGQ836" s="24"/>
      <c r="BGR836" s="24"/>
      <c r="BGS836" s="24"/>
      <c r="BGT836" s="24"/>
      <c r="BGU836" s="24"/>
      <c r="BGV836" s="24"/>
      <c r="BGW836" s="24"/>
      <c r="BGX836" s="24"/>
      <c r="BGY836" s="24"/>
      <c r="BGZ836" s="24"/>
      <c r="BHA836" s="24"/>
      <c r="BHB836" s="24"/>
      <c r="BHC836" s="24"/>
      <c r="BHD836" s="24"/>
      <c r="BHE836" s="24"/>
      <c r="BHF836" s="24"/>
      <c r="BHG836" s="24"/>
      <c r="BHH836" s="24"/>
      <c r="BHI836" s="24"/>
      <c r="BHJ836" s="24"/>
      <c r="BHK836" s="24"/>
      <c r="BHL836" s="24"/>
      <c r="BHM836" s="24"/>
      <c r="BHN836" s="24"/>
      <c r="BHO836" s="24"/>
      <c r="BHP836" s="24"/>
      <c r="BHQ836" s="24"/>
      <c r="BHR836" s="24"/>
      <c r="BHS836" s="24"/>
      <c r="BHT836" s="24"/>
      <c r="BHU836" s="24"/>
      <c r="BHV836" s="24"/>
      <c r="BHW836" s="24"/>
      <c r="BHX836" s="24"/>
      <c r="BHY836" s="24"/>
      <c r="BHZ836" s="24"/>
      <c r="BIA836" s="24"/>
      <c r="BIB836" s="24"/>
      <c r="BIC836" s="24"/>
      <c r="BID836" s="24"/>
      <c r="BIE836" s="24"/>
      <c r="BIF836" s="24"/>
      <c r="BIG836" s="24"/>
      <c r="BIH836" s="24"/>
      <c r="BII836" s="24"/>
      <c r="BIJ836" s="24"/>
      <c r="BIK836" s="24"/>
      <c r="BIL836" s="24"/>
      <c r="BIM836" s="24"/>
      <c r="BIN836" s="24"/>
      <c r="BIO836" s="24"/>
      <c r="BIP836" s="24"/>
      <c r="BIQ836" s="24"/>
      <c r="BIR836" s="24"/>
      <c r="BIS836" s="24"/>
      <c r="BIT836" s="24"/>
      <c r="BIU836" s="24"/>
      <c r="BIV836" s="24"/>
      <c r="BIW836" s="24"/>
      <c r="BIX836" s="24"/>
      <c r="BIY836" s="24"/>
      <c r="BIZ836" s="24"/>
      <c r="BJA836" s="24"/>
      <c r="BJB836" s="24"/>
      <c r="BJC836" s="24"/>
      <c r="BJD836" s="24"/>
      <c r="BJE836" s="24"/>
      <c r="BJF836" s="24"/>
      <c r="BJG836" s="24"/>
      <c r="BJH836" s="24"/>
      <c r="BJI836" s="24"/>
      <c r="BJJ836" s="24"/>
      <c r="BJK836" s="24"/>
      <c r="BJL836" s="24"/>
      <c r="BJM836" s="24"/>
      <c r="BJN836" s="24"/>
      <c r="BJO836" s="24"/>
      <c r="BJP836" s="24"/>
      <c r="BJQ836" s="24"/>
      <c r="BJR836" s="24"/>
      <c r="BJS836" s="24"/>
      <c r="BJT836" s="24"/>
      <c r="BJU836" s="24"/>
      <c r="BJV836" s="24"/>
      <c r="BJW836" s="24"/>
      <c r="BJX836" s="24"/>
      <c r="BJY836" s="24"/>
      <c r="BJZ836" s="24"/>
      <c r="BKA836" s="24"/>
      <c r="BKB836" s="24"/>
      <c r="BKC836" s="24"/>
      <c r="BKD836" s="24"/>
      <c r="BKE836" s="24"/>
      <c r="BKF836" s="24"/>
      <c r="BKG836" s="24"/>
      <c r="BKH836" s="24"/>
      <c r="BKI836" s="24"/>
      <c r="BKJ836" s="24"/>
      <c r="BKK836" s="24"/>
      <c r="BKL836" s="24"/>
      <c r="BKM836" s="24"/>
      <c r="BKN836" s="24"/>
      <c r="BKO836" s="24"/>
      <c r="BKP836" s="24"/>
      <c r="BKQ836" s="24"/>
      <c r="BKR836" s="24"/>
      <c r="BKS836" s="24"/>
      <c r="BKT836" s="24"/>
      <c r="BKU836" s="24"/>
      <c r="BKV836" s="24"/>
      <c r="BKW836" s="24"/>
      <c r="BKX836" s="24"/>
      <c r="BKY836" s="24"/>
      <c r="BKZ836" s="24"/>
      <c r="BLA836" s="24"/>
      <c r="BLB836" s="24"/>
      <c r="BLC836" s="24"/>
      <c r="BLD836" s="24"/>
      <c r="BLE836" s="24"/>
      <c r="BLF836" s="24"/>
      <c r="BLG836" s="24"/>
      <c r="BLH836" s="24"/>
      <c r="BLI836" s="24"/>
      <c r="BLJ836" s="24"/>
      <c r="BLK836" s="24"/>
      <c r="BLL836" s="24"/>
      <c r="BLM836" s="24"/>
      <c r="BLN836" s="24"/>
      <c r="BLO836" s="24"/>
      <c r="BLP836" s="24"/>
      <c r="BLQ836" s="24"/>
      <c r="BLR836" s="24"/>
      <c r="BLS836" s="24"/>
      <c r="BLT836" s="24"/>
      <c r="BLU836" s="24"/>
      <c r="BLV836" s="24"/>
      <c r="BLW836" s="24"/>
      <c r="BLX836" s="24"/>
      <c r="BLY836" s="24"/>
      <c r="BLZ836" s="24"/>
      <c r="BMA836" s="24"/>
      <c r="BMB836" s="24"/>
      <c r="BMC836" s="24"/>
      <c r="BMD836" s="24"/>
      <c r="BME836" s="24"/>
      <c r="BMF836" s="24"/>
      <c r="BMG836" s="24"/>
      <c r="BMH836" s="24"/>
      <c r="BMI836" s="24"/>
      <c r="BMJ836" s="24"/>
      <c r="BMK836" s="24"/>
      <c r="BML836" s="24"/>
      <c r="BMM836" s="24"/>
      <c r="BMN836" s="24"/>
      <c r="BMO836" s="24"/>
      <c r="BMP836" s="24"/>
      <c r="BMQ836" s="24"/>
      <c r="BMR836" s="24"/>
      <c r="BMS836" s="24"/>
      <c r="BMT836" s="24"/>
      <c r="BMU836" s="24"/>
      <c r="BMV836" s="24"/>
      <c r="BMW836" s="24"/>
      <c r="BMX836" s="24"/>
      <c r="BMY836" s="24"/>
      <c r="BMZ836" s="24"/>
      <c r="BNA836" s="24"/>
      <c r="BNB836" s="24"/>
      <c r="BNC836" s="24"/>
      <c r="BND836" s="24"/>
      <c r="BNE836" s="24"/>
      <c r="BNF836" s="24"/>
      <c r="BNG836" s="24"/>
      <c r="BNH836" s="24"/>
      <c r="BNI836" s="24"/>
      <c r="BNJ836" s="24"/>
      <c r="BNK836" s="24"/>
      <c r="BNL836" s="24"/>
      <c r="BNM836" s="24"/>
      <c r="BNN836" s="24"/>
      <c r="BNO836" s="24"/>
      <c r="BNP836" s="24"/>
      <c r="BNQ836" s="24"/>
      <c r="BNR836" s="24"/>
      <c r="BNS836" s="24"/>
      <c r="BNT836" s="24"/>
      <c r="BNU836" s="24"/>
      <c r="BNV836" s="24"/>
      <c r="BNW836" s="24"/>
      <c r="BNX836" s="24"/>
      <c r="BNY836" s="24"/>
      <c r="BNZ836" s="24"/>
      <c r="BOA836" s="24"/>
      <c r="BOB836" s="24"/>
      <c r="BOC836" s="24"/>
      <c r="BOD836" s="24"/>
      <c r="BOE836" s="24"/>
      <c r="BOF836" s="24"/>
      <c r="BOG836" s="24"/>
      <c r="BOH836" s="24"/>
      <c r="BOI836" s="24"/>
      <c r="BOJ836" s="24"/>
      <c r="BOK836" s="24"/>
      <c r="BOL836" s="24"/>
      <c r="BOM836" s="24"/>
      <c r="BON836" s="24"/>
      <c r="BOO836" s="24"/>
      <c r="BOP836" s="24"/>
      <c r="BOQ836" s="24"/>
      <c r="BOR836" s="24"/>
      <c r="BOS836" s="24"/>
      <c r="BOT836" s="24"/>
      <c r="BOU836" s="24"/>
      <c r="BOV836" s="24"/>
      <c r="BOW836" s="24"/>
      <c r="BOX836" s="24"/>
      <c r="BOY836" s="24"/>
      <c r="BOZ836" s="24"/>
      <c r="BPA836" s="24"/>
      <c r="BPB836" s="24"/>
      <c r="BPC836" s="24"/>
      <c r="BPD836" s="24"/>
      <c r="BPE836" s="24"/>
      <c r="BPF836" s="24"/>
      <c r="BPG836" s="24"/>
      <c r="BPH836" s="24"/>
      <c r="BPI836" s="24"/>
      <c r="BPJ836" s="24"/>
      <c r="BPK836" s="24"/>
      <c r="BPL836" s="24"/>
      <c r="BPM836" s="24"/>
      <c r="BPN836" s="24"/>
      <c r="BPO836" s="24"/>
      <c r="BPP836" s="24"/>
      <c r="BPQ836" s="24"/>
      <c r="BPR836" s="24"/>
      <c r="BPS836" s="24"/>
      <c r="BPT836" s="24"/>
      <c r="BPU836" s="24"/>
      <c r="BPV836" s="24"/>
      <c r="BPW836" s="24"/>
      <c r="BPX836" s="24"/>
      <c r="BPY836" s="24"/>
      <c r="BPZ836" s="24"/>
      <c r="BQA836" s="24"/>
      <c r="BQB836" s="24"/>
      <c r="BQC836" s="24"/>
      <c r="BQD836" s="24"/>
      <c r="BQE836" s="24"/>
      <c r="BQF836" s="24"/>
      <c r="BQG836" s="24"/>
      <c r="BQH836" s="24"/>
      <c r="BQI836" s="24"/>
      <c r="BQJ836" s="24"/>
      <c r="BQK836" s="24"/>
      <c r="BQL836" s="24"/>
      <c r="BQM836" s="24"/>
      <c r="BQN836" s="24"/>
      <c r="BQO836" s="24"/>
      <c r="BQP836" s="24"/>
      <c r="BQQ836" s="24"/>
      <c r="BQR836" s="24"/>
      <c r="BQS836" s="24"/>
      <c r="BQT836" s="24"/>
      <c r="BQU836" s="24"/>
      <c r="BQV836" s="24"/>
      <c r="BQW836" s="24"/>
      <c r="BQX836" s="24"/>
      <c r="BQY836" s="24"/>
      <c r="BQZ836" s="24"/>
      <c r="BRA836" s="24"/>
      <c r="BRB836" s="24"/>
      <c r="BRC836" s="24"/>
      <c r="BRD836" s="24"/>
      <c r="BRE836" s="24"/>
      <c r="BRF836" s="24"/>
      <c r="BRG836" s="24"/>
      <c r="BRH836" s="24"/>
      <c r="BRI836" s="24"/>
      <c r="BRJ836" s="24"/>
      <c r="BRK836" s="24"/>
      <c r="BRL836" s="24"/>
      <c r="BRM836" s="24"/>
      <c r="BRN836" s="24"/>
      <c r="BRO836" s="24"/>
      <c r="BRP836" s="24"/>
      <c r="BRQ836" s="24"/>
      <c r="BRR836" s="24"/>
      <c r="BRS836" s="24"/>
      <c r="BRT836" s="24"/>
      <c r="BRU836" s="24"/>
      <c r="BRV836" s="24"/>
      <c r="BRW836" s="24"/>
      <c r="BRX836" s="24"/>
      <c r="BRY836" s="24"/>
      <c r="BRZ836" s="24"/>
      <c r="BSA836" s="24"/>
      <c r="BSB836" s="24"/>
      <c r="BSC836" s="24"/>
      <c r="BSD836" s="24"/>
      <c r="BSE836" s="24"/>
      <c r="BSF836" s="24"/>
      <c r="BSG836" s="24"/>
      <c r="BSH836" s="24"/>
      <c r="BSI836" s="24"/>
      <c r="BSJ836" s="24"/>
      <c r="BSK836" s="24"/>
      <c r="BSL836" s="24"/>
      <c r="BSM836" s="24"/>
      <c r="BSN836" s="24"/>
      <c r="BSO836" s="24"/>
      <c r="BSP836" s="24"/>
      <c r="BSQ836" s="24"/>
      <c r="BSR836" s="24"/>
      <c r="BSS836" s="24"/>
      <c r="BST836" s="24"/>
      <c r="BSU836" s="24"/>
      <c r="BSV836" s="24"/>
      <c r="BSW836" s="24"/>
      <c r="BSX836" s="24"/>
      <c r="BSY836" s="24"/>
      <c r="BSZ836" s="24"/>
      <c r="BTA836" s="24"/>
      <c r="BTB836" s="24"/>
      <c r="BTC836" s="24"/>
      <c r="BTD836" s="24"/>
      <c r="BTE836" s="24"/>
      <c r="BTF836" s="24"/>
      <c r="BTG836" s="24"/>
      <c r="BTH836" s="24"/>
      <c r="BTI836" s="24"/>
      <c r="BTJ836" s="24"/>
      <c r="BTK836" s="24"/>
      <c r="BTL836" s="24"/>
      <c r="BTM836" s="24"/>
      <c r="BTN836" s="24"/>
      <c r="BTO836" s="24"/>
      <c r="BTP836" s="24"/>
      <c r="BTQ836" s="24"/>
      <c r="BTR836" s="24"/>
      <c r="BTS836" s="24"/>
      <c r="BTT836" s="24"/>
      <c r="BTU836" s="24"/>
      <c r="BTV836" s="24"/>
      <c r="BTW836" s="24"/>
      <c r="BTX836" s="24"/>
      <c r="BTY836" s="24"/>
      <c r="BTZ836" s="24"/>
      <c r="BUA836" s="24"/>
      <c r="BUB836" s="24"/>
      <c r="BUC836" s="24"/>
      <c r="BUD836" s="24"/>
      <c r="BUE836" s="24"/>
      <c r="BUF836" s="24"/>
      <c r="BUG836" s="24"/>
      <c r="BUH836" s="24"/>
      <c r="BUI836" s="24"/>
      <c r="BUJ836" s="24"/>
      <c r="BUK836" s="24"/>
      <c r="BUL836" s="24"/>
      <c r="BUM836" s="24"/>
      <c r="BUN836" s="24"/>
      <c r="BUO836" s="24"/>
      <c r="BUP836" s="24"/>
      <c r="BUQ836" s="24"/>
      <c r="BUR836" s="24"/>
      <c r="BUS836" s="24"/>
      <c r="BUT836" s="24"/>
      <c r="BUU836" s="24"/>
      <c r="BUV836" s="24"/>
      <c r="BUW836" s="24"/>
      <c r="BUX836" s="24"/>
      <c r="BUY836" s="24"/>
      <c r="BUZ836" s="24"/>
      <c r="BVA836" s="24"/>
      <c r="BVB836" s="24"/>
      <c r="BVC836" s="24"/>
      <c r="BVD836" s="24"/>
      <c r="BVE836" s="24"/>
      <c r="BVF836" s="24"/>
      <c r="BVG836" s="24"/>
      <c r="BVH836" s="24"/>
      <c r="BVI836" s="24"/>
      <c r="BVJ836" s="24"/>
      <c r="BVK836" s="24"/>
      <c r="BVL836" s="24"/>
      <c r="BVM836" s="24"/>
      <c r="BVN836" s="24"/>
      <c r="BVO836" s="24"/>
      <c r="BVP836" s="24"/>
      <c r="BVQ836" s="24"/>
      <c r="BVR836" s="24"/>
      <c r="BVS836" s="24"/>
      <c r="BVT836" s="24"/>
      <c r="BVU836" s="24"/>
      <c r="BVV836" s="24"/>
      <c r="BVW836" s="24"/>
      <c r="BVX836" s="24"/>
      <c r="BVY836" s="24"/>
      <c r="BVZ836" s="24"/>
      <c r="BWA836" s="24"/>
      <c r="BWB836" s="24"/>
      <c r="BWC836" s="24"/>
      <c r="BWD836" s="24"/>
      <c r="BWE836" s="24"/>
      <c r="BWF836" s="24"/>
      <c r="BWG836" s="24"/>
      <c r="BWH836" s="24"/>
      <c r="BWI836" s="24"/>
      <c r="BWJ836" s="24"/>
      <c r="BWK836" s="24"/>
      <c r="BWL836" s="24"/>
      <c r="BWM836" s="24"/>
      <c r="BWN836" s="24"/>
      <c r="BWO836" s="24"/>
      <c r="BWP836" s="24"/>
      <c r="BWQ836" s="24"/>
      <c r="BWR836" s="24"/>
      <c r="BWS836" s="24"/>
      <c r="BWT836" s="24"/>
      <c r="BWU836" s="24"/>
      <c r="BWV836" s="24"/>
      <c r="BWW836" s="24"/>
      <c r="BWX836" s="24"/>
      <c r="BWY836" s="24"/>
      <c r="BWZ836" s="24"/>
      <c r="BXA836" s="24"/>
      <c r="BXB836" s="24"/>
      <c r="BXC836" s="24"/>
      <c r="BXD836" s="24"/>
      <c r="BXE836" s="24"/>
      <c r="BXF836" s="24"/>
      <c r="BXG836" s="24"/>
      <c r="BXH836" s="24"/>
      <c r="BXI836" s="24"/>
      <c r="BXJ836" s="24"/>
      <c r="BXK836" s="24"/>
      <c r="BXL836" s="24"/>
      <c r="BXM836" s="24"/>
      <c r="BXN836" s="24"/>
      <c r="BXO836" s="24"/>
      <c r="BXP836" s="24"/>
      <c r="BXQ836" s="24"/>
      <c r="BXR836" s="24"/>
      <c r="BXS836" s="24"/>
      <c r="BXT836" s="24"/>
      <c r="BXU836" s="24"/>
      <c r="BXV836" s="24"/>
      <c r="BXW836" s="24"/>
      <c r="BXX836" s="24"/>
      <c r="BXY836" s="24"/>
      <c r="BXZ836" s="24"/>
      <c r="BYA836" s="24"/>
      <c r="BYB836" s="24"/>
      <c r="BYC836" s="24"/>
      <c r="BYD836" s="24"/>
      <c r="BYE836" s="24"/>
      <c r="BYF836" s="24"/>
      <c r="BYG836" s="24"/>
      <c r="BYH836" s="24"/>
      <c r="BYI836" s="24"/>
      <c r="BYJ836" s="24"/>
      <c r="BYK836" s="24"/>
      <c r="BYL836" s="24"/>
      <c r="BYM836" s="24"/>
      <c r="BYN836" s="24"/>
      <c r="BYO836" s="24"/>
      <c r="BYP836" s="24"/>
      <c r="BYQ836" s="24"/>
      <c r="BYR836" s="24"/>
      <c r="BYS836" s="24"/>
      <c r="BYT836" s="24"/>
      <c r="BYU836" s="24"/>
      <c r="BYV836" s="24"/>
      <c r="BYW836" s="24"/>
      <c r="BYX836" s="24"/>
      <c r="BYY836" s="24"/>
      <c r="BYZ836" s="24"/>
      <c r="BZA836" s="24"/>
      <c r="BZB836" s="24"/>
      <c r="BZC836" s="24"/>
      <c r="BZD836" s="24"/>
      <c r="BZE836" s="24"/>
      <c r="BZF836" s="24"/>
      <c r="BZG836" s="24"/>
      <c r="BZH836" s="24"/>
      <c r="BZI836" s="24"/>
      <c r="BZJ836" s="24"/>
      <c r="BZK836" s="24"/>
      <c r="BZL836" s="24"/>
      <c r="BZM836" s="24"/>
      <c r="BZN836" s="24"/>
      <c r="BZO836" s="24"/>
      <c r="BZP836" s="24"/>
      <c r="BZQ836" s="24"/>
      <c r="BZR836" s="24"/>
      <c r="BZS836" s="24"/>
      <c r="BZT836" s="24"/>
      <c r="BZU836" s="24"/>
      <c r="BZV836" s="24"/>
      <c r="BZW836" s="24"/>
      <c r="BZX836" s="24"/>
      <c r="BZY836" s="24"/>
      <c r="BZZ836" s="24"/>
      <c r="CAA836" s="24"/>
      <c r="CAB836" s="24"/>
      <c r="CAC836" s="24"/>
      <c r="CAD836" s="24"/>
      <c r="CAE836" s="24"/>
      <c r="CAF836" s="24"/>
      <c r="CAG836" s="24"/>
      <c r="CAH836" s="24"/>
      <c r="CAI836" s="24"/>
      <c r="CAJ836" s="24"/>
      <c r="CAK836" s="24"/>
      <c r="CAL836" s="24"/>
      <c r="CAM836" s="24"/>
      <c r="CAN836" s="24"/>
      <c r="CAO836" s="24"/>
      <c r="CAP836" s="24"/>
      <c r="CAQ836" s="24"/>
      <c r="CAR836" s="24"/>
      <c r="CAS836" s="24"/>
      <c r="CAT836" s="24"/>
      <c r="CAU836" s="24"/>
      <c r="CAV836" s="24"/>
      <c r="CAW836" s="24"/>
      <c r="CAX836" s="24"/>
      <c r="CAY836" s="24"/>
      <c r="CAZ836" s="24"/>
      <c r="CBA836" s="24"/>
      <c r="CBB836" s="24"/>
      <c r="CBC836" s="24"/>
      <c r="CBD836" s="24"/>
      <c r="CBE836" s="24"/>
      <c r="CBF836" s="24"/>
      <c r="CBG836" s="24"/>
      <c r="CBH836" s="24"/>
      <c r="CBI836" s="24"/>
      <c r="CBJ836" s="24"/>
      <c r="CBK836" s="24"/>
      <c r="CBL836" s="24"/>
      <c r="CBM836" s="24"/>
      <c r="CBN836" s="24"/>
      <c r="CBO836" s="24"/>
      <c r="CBP836" s="24"/>
      <c r="CBQ836" s="24"/>
      <c r="CBR836" s="24"/>
      <c r="CBS836" s="24"/>
      <c r="CBT836" s="24"/>
      <c r="CBU836" s="24"/>
      <c r="CBV836" s="24"/>
      <c r="CBW836" s="24"/>
      <c r="CBX836" s="24"/>
      <c r="CBY836" s="24"/>
      <c r="CBZ836" s="24"/>
      <c r="CCA836" s="24"/>
      <c r="CCB836" s="24"/>
      <c r="CCC836" s="24"/>
      <c r="CCD836" s="24"/>
      <c r="CCE836" s="24"/>
      <c r="CCF836" s="24"/>
      <c r="CCG836" s="24"/>
      <c r="CCH836" s="24"/>
      <c r="CCI836" s="24"/>
      <c r="CCJ836" s="24"/>
      <c r="CCK836" s="24"/>
      <c r="CCL836" s="24"/>
      <c r="CCM836" s="24"/>
      <c r="CCN836" s="24"/>
      <c r="CCO836" s="24"/>
      <c r="CCP836" s="24"/>
      <c r="CCQ836" s="24"/>
      <c r="CCR836" s="24"/>
      <c r="CCS836" s="24"/>
      <c r="CCT836" s="24"/>
      <c r="CCU836" s="24"/>
      <c r="CCV836" s="24"/>
      <c r="CCW836" s="24"/>
      <c r="CCX836" s="24"/>
      <c r="CCY836" s="24"/>
      <c r="CCZ836" s="24"/>
      <c r="CDA836" s="24"/>
      <c r="CDB836" s="24"/>
      <c r="CDC836" s="24"/>
      <c r="CDD836" s="24"/>
      <c r="CDE836" s="24"/>
      <c r="CDF836" s="24"/>
      <c r="CDG836" s="24"/>
      <c r="CDH836" s="24"/>
      <c r="CDI836" s="24"/>
      <c r="CDJ836" s="24"/>
      <c r="CDK836" s="24"/>
      <c r="CDL836" s="24"/>
      <c r="CDM836" s="24"/>
      <c r="CDN836" s="24"/>
      <c r="CDO836" s="24"/>
      <c r="CDP836" s="24"/>
      <c r="CDQ836" s="24"/>
      <c r="CDR836" s="24"/>
      <c r="CDS836" s="24"/>
      <c r="CDT836" s="24"/>
      <c r="CDU836" s="24"/>
      <c r="CDV836" s="24"/>
      <c r="CDW836" s="24"/>
      <c r="CDX836" s="24"/>
      <c r="CDY836" s="24"/>
      <c r="CDZ836" s="24"/>
      <c r="CEA836" s="24"/>
      <c r="CEB836" s="24"/>
      <c r="CEC836" s="24"/>
      <c r="CED836" s="24"/>
      <c r="CEE836" s="24"/>
      <c r="CEF836" s="24"/>
      <c r="CEG836" s="24"/>
      <c r="CEH836" s="24"/>
      <c r="CEI836" s="24"/>
      <c r="CEJ836" s="24"/>
      <c r="CEK836" s="24"/>
      <c r="CEL836" s="24"/>
      <c r="CEM836" s="24"/>
      <c r="CEN836" s="24"/>
      <c r="CEO836" s="24"/>
      <c r="CEP836" s="24"/>
      <c r="CEQ836" s="24"/>
      <c r="CER836" s="24"/>
      <c r="CES836" s="24"/>
      <c r="CET836" s="24"/>
      <c r="CEU836" s="24"/>
      <c r="CEV836" s="24"/>
      <c r="CEW836" s="24"/>
      <c r="CEX836" s="24"/>
      <c r="CEY836" s="24"/>
      <c r="CEZ836" s="24"/>
      <c r="CFA836" s="24"/>
      <c r="CFB836" s="24"/>
      <c r="CFC836" s="24"/>
      <c r="CFD836" s="24"/>
      <c r="CFE836" s="24"/>
      <c r="CFF836" s="24"/>
      <c r="CFG836" s="24"/>
      <c r="CFH836" s="24"/>
      <c r="CFI836" s="24"/>
      <c r="CFJ836" s="24"/>
      <c r="CFK836" s="24"/>
      <c r="CFL836" s="24"/>
      <c r="CFM836" s="24"/>
      <c r="CFN836" s="24"/>
      <c r="CFO836" s="24"/>
      <c r="CFP836" s="24"/>
      <c r="CFQ836" s="24"/>
      <c r="CFR836" s="24"/>
      <c r="CFS836" s="24"/>
      <c r="CFT836" s="24"/>
      <c r="CFU836" s="24"/>
      <c r="CFV836" s="24"/>
      <c r="CFW836" s="24"/>
      <c r="CFX836" s="24"/>
      <c r="CFY836" s="24"/>
      <c r="CFZ836" s="24"/>
      <c r="CGA836" s="24"/>
      <c r="CGB836" s="24"/>
      <c r="CGC836" s="24"/>
      <c r="CGD836" s="24"/>
      <c r="CGE836" s="24"/>
      <c r="CGF836" s="24"/>
      <c r="CGG836" s="24"/>
      <c r="CGH836" s="24"/>
      <c r="CGI836" s="24"/>
      <c r="CGJ836" s="24"/>
      <c r="CGK836" s="24"/>
      <c r="CGL836" s="24"/>
      <c r="CGM836" s="24"/>
      <c r="CGN836" s="24"/>
      <c r="CGO836" s="24"/>
      <c r="CGP836" s="24"/>
      <c r="CGQ836" s="24"/>
      <c r="CGR836" s="24"/>
      <c r="CGS836" s="24"/>
      <c r="CGT836" s="24"/>
      <c r="CGU836" s="24"/>
      <c r="CGV836" s="24"/>
      <c r="CGW836" s="24"/>
      <c r="CGX836" s="24"/>
      <c r="CGY836" s="24"/>
      <c r="CGZ836" s="24"/>
      <c r="CHA836" s="24"/>
      <c r="CHB836" s="24"/>
      <c r="CHC836" s="24"/>
      <c r="CHD836" s="24"/>
      <c r="CHE836" s="24"/>
      <c r="CHF836" s="24"/>
      <c r="CHG836" s="24"/>
      <c r="CHH836" s="24"/>
      <c r="CHI836" s="24"/>
      <c r="CHJ836" s="24"/>
      <c r="CHK836" s="24"/>
      <c r="CHL836" s="24"/>
      <c r="CHM836" s="24"/>
      <c r="CHN836" s="24"/>
      <c r="CHO836" s="24"/>
      <c r="CHP836" s="24"/>
      <c r="CHQ836" s="24"/>
      <c r="CHR836" s="24"/>
      <c r="CHS836" s="24"/>
      <c r="CHT836" s="24"/>
      <c r="CHU836" s="24"/>
      <c r="CHV836" s="24"/>
      <c r="CHW836" s="24"/>
      <c r="CHX836" s="24"/>
      <c r="CHY836" s="24"/>
      <c r="CHZ836" s="24"/>
      <c r="CIA836" s="24"/>
      <c r="CIB836" s="24"/>
      <c r="CIC836" s="24"/>
      <c r="CID836" s="24"/>
      <c r="CIE836" s="24"/>
      <c r="CIF836" s="24"/>
      <c r="CIG836" s="24"/>
      <c r="CIH836" s="24"/>
      <c r="CII836" s="24"/>
      <c r="CIJ836" s="24"/>
      <c r="CIK836" s="24"/>
      <c r="CIL836" s="24"/>
      <c r="CIM836" s="24"/>
      <c r="CIN836" s="24"/>
      <c r="CIO836" s="24"/>
      <c r="CIP836" s="24"/>
      <c r="CIQ836" s="24"/>
      <c r="CIR836" s="24"/>
      <c r="CIS836" s="24"/>
      <c r="CIT836" s="24"/>
      <c r="CIU836" s="24"/>
      <c r="CIV836" s="24"/>
      <c r="CIW836" s="24"/>
      <c r="CIX836" s="24"/>
      <c r="CIY836" s="24"/>
      <c r="CIZ836" s="24"/>
      <c r="CJA836" s="24"/>
      <c r="CJB836" s="24"/>
      <c r="CJC836" s="24"/>
      <c r="CJD836" s="24"/>
      <c r="CJE836" s="24"/>
      <c r="CJF836" s="24"/>
      <c r="CJG836" s="24"/>
      <c r="CJH836" s="24"/>
      <c r="CJI836" s="24"/>
      <c r="CJJ836" s="24"/>
      <c r="CJK836" s="24"/>
      <c r="CJL836" s="24"/>
      <c r="CJM836" s="24"/>
      <c r="CJN836" s="24"/>
      <c r="CJO836" s="24"/>
      <c r="CJP836" s="24"/>
      <c r="CJQ836" s="24"/>
      <c r="CJR836" s="24"/>
      <c r="CJS836" s="24"/>
      <c r="CJT836" s="24"/>
      <c r="CJU836" s="24"/>
      <c r="CJV836" s="24"/>
      <c r="CJW836" s="24"/>
      <c r="CJX836" s="24"/>
      <c r="CJY836" s="24"/>
      <c r="CJZ836" s="24"/>
      <c r="CKA836" s="24"/>
      <c r="CKB836" s="24"/>
      <c r="CKC836" s="24"/>
      <c r="CKD836" s="24"/>
      <c r="CKE836" s="24"/>
      <c r="CKF836" s="24"/>
      <c r="CKG836" s="24"/>
      <c r="CKH836" s="24"/>
      <c r="CKI836" s="24"/>
      <c r="CKJ836" s="24"/>
      <c r="CKK836" s="24"/>
      <c r="CKL836" s="24"/>
      <c r="CKM836" s="24"/>
      <c r="CKN836" s="24"/>
      <c r="CKO836" s="24"/>
      <c r="CKP836" s="24"/>
      <c r="CKQ836" s="24"/>
      <c r="CKR836" s="24"/>
      <c r="CKS836" s="24"/>
      <c r="CKT836" s="24"/>
      <c r="CKU836" s="24"/>
      <c r="CKV836" s="24"/>
      <c r="CKW836" s="24"/>
      <c r="CKX836" s="24"/>
      <c r="CKY836" s="24"/>
      <c r="CKZ836" s="24"/>
      <c r="CLA836" s="24"/>
      <c r="CLB836" s="24"/>
      <c r="CLC836" s="24"/>
      <c r="CLD836" s="24"/>
      <c r="CLE836" s="24"/>
      <c r="CLF836" s="24"/>
      <c r="CLG836" s="24"/>
      <c r="CLH836" s="24"/>
      <c r="CLI836" s="24"/>
      <c r="CLJ836" s="24"/>
      <c r="CLK836" s="24"/>
      <c r="CLL836" s="24"/>
      <c r="CLM836" s="24"/>
      <c r="CLN836" s="24"/>
      <c r="CLO836" s="24"/>
      <c r="CLP836" s="24"/>
      <c r="CLQ836" s="24"/>
      <c r="CLR836" s="24"/>
      <c r="CLS836" s="24"/>
      <c r="CLT836" s="24"/>
      <c r="CLU836" s="24"/>
      <c r="CLV836" s="24"/>
      <c r="CLW836" s="24"/>
      <c r="CLX836" s="24"/>
      <c r="CLY836" s="24"/>
      <c r="CLZ836" s="24"/>
      <c r="CMA836" s="24"/>
      <c r="CMB836" s="24"/>
      <c r="CMC836" s="24"/>
      <c r="CMD836" s="24"/>
      <c r="CME836" s="24"/>
      <c r="CMF836" s="24"/>
      <c r="CMG836" s="24"/>
      <c r="CMH836" s="24"/>
      <c r="CMI836" s="24"/>
      <c r="CMJ836" s="24"/>
      <c r="CMK836" s="24"/>
      <c r="CML836" s="24"/>
      <c r="CMM836" s="24"/>
      <c r="CMN836" s="24"/>
      <c r="CMO836" s="24"/>
      <c r="CMP836" s="24"/>
      <c r="CMQ836" s="24"/>
      <c r="CMR836" s="24"/>
      <c r="CMS836" s="24"/>
      <c r="CMT836" s="24"/>
      <c r="CMU836" s="24"/>
      <c r="CMV836" s="24"/>
      <c r="CMW836" s="24"/>
      <c r="CMX836" s="24"/>
      <c r="CMY836" s="24"/>
      <c r="CMZ836" s="24"/>
      <c r="CNA836" s="24"/>
      <c r="CNB836" s="24"/>
      <c r="CNC836" s="24"/>
      <c r="CND836" s="24"/>
      <c r="CNE836" s="24"/>
      <c r="CNF836" s="24"/>
      <c r="CNG836" s="24"/>
      <c r="CNH836" s="24"/>
      <c r="CNI836" s="24"/>
      <c r="CNJ836" s="24"/>
      <c r="CNK836" s="24"/>
      <c r="CNL836" s="24"/>
      <c r="CNM836" s="24"/>
      <c r="CNN836" s="24"/>
      <c r="CNO836" s="24"/>
      <c r="CNP836" s="24"/>
      <c r="CNQ836" s="24"/>
      <c r="CNR836" s="24"/>
      <c r="CNS836" s="24"/>
      <c r="CNT836" s="24"/>
      <c r="CNU836" s="24"/>
      <c r="CNV836" s="24"/>
      <c r="CNW836" s="24"/>
      <c r="CNX836" s="24"/>
      <c r="CNY836" s="24"/>
      <c r="CNZ836" s="24"/>
      <c r="COA836" s="24"/>
      <c r="COB836" s="24"/>
      <c r="COC836" s="24"/>
      <c r="COD836" s="24"/>
      <c r="COE836" s="24"/>
      <c r="COF836" s="24"/>
      <c r="COG836" s="24"/>
      <c r="COH836" s="24"/>
      <c r="COI836" s="24"/>
      <c r="COJ836" s="24"/>
      <c r="COK836" s="24"/>
      <c r="COL836" s="24"/>
      <c r="COM836" s="24"/>
      <c r="CON836" s="24"/>
      <c r="COO836" s="24"/>
      <c r="COP836" s="24"/>
      <c r="COQ836" s="24"/>
      <c r="COR836" s="24"/>
      <c r="COS836" s="24"/>
      <c r="COT836" s="24"/>
      <c r="COU836" s="24"/>
      <c r="COV836" s="24"/>
      <c r="COW836" s="24"/>
      <c r="COX836" s="24"/>
      <c r="COY836" s="24"/>
      <c r="COZ836" s="24"/>
      <c r="CPA836" s="24"/>
      <c r="CPB836" s="24"/>
      <c r="CPC836" s="24"/>
      <c r="CPD836" s="24"/>
      <c r="CPE836" s="24"/>
      <c r="CPF836" s="24"/>
      <c r="CPG836" s="24"/>
      <c r="CPH836" s="24"/>
      <c r="CPI836" s="24"/>
      <c r="CPJ836" s="24"/>
      <c r="CPK836" s="24"/>
      <c r="CPL836" s="24"/>
      <c r="CPM836" s="24"/>
      <c r="CPN836" s="24"/>
      <c r="CPO836" s="24"/>
      <c r="CPP836" s="24"/>
      <c r="CPQ836" s="24"/>
      <c r="CPR836" s="24"/>
      <c r="CPS836" s="24"/>
      <c r="CPT836" s="24"/>
      <c r="CPU836" s="24"/>
      <c r="CPV836" s="24"/>
      <c r="CPW836" s="24"/>
      <c r="CPX836" s="24"/>
      <c r="CPY836" s="24"/>
      <c r="CPZ836" s="24"/>
      <c r="CQA836" s="24"/>
      <c r="CQB836" s="24"/>
      <c r="CQC836" s="24"/>
      <c r="CQD836" s="24"/>
      <c r="CQE836" s="24"/>
      <c r="CQF836" s="24"/>
      <c r="CQG836" s="24"/>
      <c r="CQH836" s="24"/>
      <c r="CQI836" s="24"/>
      <c r="CQJ836" s="24"/>
      <c r="CQK836" s="24"/>
      <c r="CQL836" s="24"/>
      <c r="CQM836" s="24"/>
      <c r="CQN836" s="24"/>
      <c r="CQO836" s="24"/>
      <c r="CQP836" s="24"/>
      <c r="CQQ836" s="24"/>
      <c r="CQR836" s="24"/>
      <c r="CQS836" s="24"/>
      <c r="CQT836" s="24"/>
      <c r="CQU836" s="24"/>
      <c r="CQV836" s="24"/>
      <c r="CQW836" s="24"/>
      <c r="CQX836" s="24"/>
      <c r="CQY836" s="24"/>
      <c r="CQZ836" s="24"/>
      <c r="CRA836" s="24"/>
      <c r="CRB836" s="24"/>
      <c r="CRC836" s="24"/>
      <c r="CRD836" s="24"/>
      <c r="CRE836" s="24"/>
      <c r="CRF836" s="24"/>
      <c r="CRG836" s="24"/>
      <c r="CRH836" s="24"/>
      <c r="CRI836" s="24"/>
      <c r="CRJ836" s="24"/>
      <c r="CRK836" s="24"/>
      <c r="CRL836" s="24"/>
      <c r="CRM836" s="24"/>
      <c r="CRN836" s="24"/>
      <c r="CRO836" s="24"/>
      <c r="CRP836" s="24"/>
      <c r="CRQ836" s="24"/>
      <c r="CRR836" s="24"/>
      <c r="CRS836" s="24"/>
      <c r="CRT836" s="24"/>
      <c r="CRU836" s="24"/>
      <c r="CRV836" s="24"/>
      <c r="CRW836" s="24"/>
      <c r="CRX836" s="24"/>
      <c r="CRY836" s="24"/>
      <c r="CRZ836" s="24"/>
      <c r="CSA836" s="24"/>
      <c r="CSB836" s="24"/>
      <c r="CSC836" s="24"/>
      <c r="CSD836" s="24"/>
      <c r="CSE836" s="24"/>
      <c r="CSF836" s="24"/>
      <c r="CSG836" s="24"/>
      <c r="CSH836" s="24"/>
      <c r="CSI836" s="24"/>
      <c r="CSJ836" s="24"/>
      <c r="CSK836" s="24"/>
      <c r="CSL836" s="24"/>
      <c r="CSM836" s="24"/>
      <c r="CSN836" s="24"/>
      <c r="CSO836" s="24"/>
      <c r="CSP836" s="24"/>
      <c r="CSQ836" s="24"/>
      <c r="CSR836" s="24"/>
      <c r="CSS836" s="24"/>
      <c r="CST836" s="24"/>
      <c r="CSU836" s="24"/>
      <c r="CSV836" s="24"/>
      <c r="CSW836" s="24"/>
      <c r="CSX836" s="24"/>
      <c r="CSY836" s="24"/>
      <c r="CSZ836" s="24"/>
      <c r="CTA836" s="24"/>
      <c r="CTB836" s="24"/>
      <c r="CTC836" s="24"/>
      <c r="CTD836" s="24"/>
      <c r="CTE836" s="24"/>
      <c r="CTF836" s="24"/>
      <c r="CTG836" s="24"/>
      <c r="CTH836" s="24"/>
      <c r="CTI836" s="24"/>
      <c r="CTJ836" s="24"/>
      <c r="CTK836" s="24"/>
      <c r="CTL836" s="24"/>
      <c r="CTM836" s="24"/>
      <c r="CTN836" s="24"/>
      <c r="CTO836" s="24"/>
      <c r="CTP836" s="24"/>
      <c r="CTQ836" s="24"/>
      <c r="CTR836" s="24"/>
      <c r="CTS836" s="24"/>
      <c r="CTT836" s="24"/>
      <c r="CTU836" s="24"/>
      <c r="CTV836" s="24"/>
      <c r="CTW836" s="24"/>
      <c r="CTX836" s="24"/>
      <c r="CTY836" s="24"/>
      <c r="CTZ836" s="24"/>
      <c r="CUA836" s="24"/>
      <c r="CUB836" s="24"/>
      <c r="CUC836" s="24"/>
      <c r="CUD836" s="24"/>
      <c r="CUE836" s="24"/>
      <c r="CUF836" s="24"/>
      <c r="CUG836" s="24"/>
      <c r="CUH836" s="24"/>
      <c r="CUI836" s="24"/>
      <c r="CUJ836" s="24"/>
      <c r="CUK836" s="24"/>
      <c r="CUL836" s="24"/>
      <c r="CUM836" s="24"/>
      <c r="CUN836" s="24"/>
      <c r="CUO836" s="24"/>
      <c r="CUP836" s="24"/>
      <c r="CUQ836" s="24"/>
      <c r="CUR836" s="24"/>
      <c r="CUS836" s="24"/>
      <c r="CUT836" s="24"/>
      <c r="CUU836" s="24"/>
      <c r="CUV836" s="24"/>
      <c r="CUW836" s="24"/>
      <c r="CUX836" s="24"/>
      <c r="CUY836" s="24"/>
      <c r="CUZ836" s="24"/>
      <c r="CVA836" s="24"/>
      <c r="CVB836" s="24"/>
      <c r="CVC836" s="24"/>
      <c r="CVD836" s="24"/>
      <c r="CVE836" s="24"/>
      <c r="CVF836" s="24"/>
      <c r="CVG836" s="24"/>
      <c r="CVH836" s="24"/>
      <c r="CVI836" s="24"/>
      <c r="CVJ836" s="24"/>
      <c r="CVK836" s="24"/>
      <c r="CVL836" s="24"/>
      <c r="CVM836" s="24"/>
      <c r="CVN836" s="24"/>
      <c r="CVO836" s="24"/>
      <c r="CVP836" s="24"/>
      <c r="CVQ836" s="24"/>
      <c r="CVR836" s="24"/>
      <c r="CVS836" s="24"/>
      <c r="CVT836" s="24"/>
      <c r="CVU836" s="24"/>
      <c r="CVV836" s="24"/>
      <c r="CVW836" s="24"/>
      <c r="CVX836" s="24"/>
      <c r="CVY836" s="24"/>
      <c r="CVZ836" s="24"/>
      <c r="CWA836" s="24"/>
      <c r="CWB836" s="24"/>
      <c r="CWC836" s="24"/>
      <c r="CWD836" s="24"/>
      <c r="CWE836" s="24"/>
      <c r="CWF836" s="24"/>
      <c r="CWG836" s="24"/>
      <c r="CWH836" s="24"/>
      <c r="CWI836" s="24"/>
      <c r="CWJ836" s="24"/>
      <c r="CWK836" s="24"/>
      <c r="CWL836" s="24"/>
      <c r="CWM836" s="24"/>
      <c r="CWN836" s="24"/>
      <c r="CWO836" s="24"/>
      <c r="CWP836" s="24"/>
      <c r="CWQ836" s="24"/>
      <c r="CWR836" s="24"/>
      <c r="CWS836" s="24"/>
      <c r="CWT836" s="24"/>
      <c r="CWU836" s="24"/>
      <c r="CWV836" s="24"/>
      <c r="CWW836" s="24"/>
      <c r="CWX836" s="24"/>
      <c r="CWY836" s="24"/>
      <c r="CWZ836" s="24"/>
      <c r="CXA836" s="24"/>
      <c r="CXB836" s="24"/>
      <c r="CXC836" s="24"/>
      <c r="CXD836" s="24"/>
      <c r="CXE836" s="24"/>
      <c r="CXF836" s="24"/>
      <c r="CXG836" s="24"/>
      <c r="CXH836" s="24"/>
      <c r="CXI836" s="24"/>
      <c r="CXJ836" s="24"/>
      <c r="CXK836" s="24"/>
      <c r="CXL836" s="24"/>
      <c r="CXM836" s="24"/>
      <c r="CXN836" s="24"/>
      <c r="CXO836" s="24"/>
      <c r="CXP836" s="24"/>
      <c r="CXQ836" s="24"/>
      <c r="CXR836" s="24"/>
      <c r="CXS836" s="24"/>
      <c r="CXT836" s="24"/>
      <c r="CXU836" s="24"/>
      <c r="CXV836" s="24"/>
      <c r="CXW836" s="24"/>
      <c r="CXX836" s="24"/>
      <c r="CXY836" s="24"/>
      <c r="CXZ836" s="24"/>
      <c r="CYA836" s="24"/>
      <c r="CYB836" s="24"/>
      <c r="CYC836" s="24"/>
      <c r="CYD836" s="24"/>
      <c r="CYE836" s="24"/>
      <c r="CYF836" s="24"/>
      <c r="CYG836" s="24"/>
      <c r="CYH836" s="24"/>
      <c r="CYI836" s="24"/>
      <c r="CYJ836" s="24"/>
      <c r="CYK836" s="24"/>
      <c r="CYL836" s="24"/>
      <c r="CYM836" s="24"/>
      <c r="CYN836" s="24"/>
      <c r="CYO836" s="24"/>
      <c r="CYP836" s="24"/>
      <c r="CYQ836" s="24"/>
      <c r="CYR836" s="24"/>
      <c r="CYS836" s="24"/>
      <c r="CYT836" s="24"/>
      <c r="CYU836" s="24"/>
      <c r="CYV836" s="24"/>
      <c r="CYW836" s="24"/>
      <c r="CYX836" s="24"/>
      <c r="CYY836" s="24"/>
      <c r="CYZ836" s="24"/>
      <c r="CZA836" s="24"/>
      <c r="CZB836" s="24"/>
      <c r="CZC836" s="24"/>
      <c r="CZD836" s="24"/>
      <c r="CZE836" s="24"/>
      <c r="CZF836" s="24"/>
      <c r="CZG836" s="24"/>
      <c r="CZH836" s="24"/>
      <c r="CZI836" s="24"/>
      <c r="CZJ836" s="24"/>
      <c r="CZK836" s="24"/>
      <c r="CZL836" s="24"/>
      <c r="CZM836" s="24"/>
      <c r="CZN836" s="24"/>
      <c r="CZO836" s="24"/>
      <c r="CZP836" s="24"/>
      <c r="CZQ836" s="24"/>
      <c r="CZR836" s="24"/>
      <c r="CZS836" s="24"/>
      <c r="CZT836" s="24"/>
      <c r="CZU836" s="24"/>
      <c r="CZV836" s="24"/>
      <c r="CZW836" s="24"/>
      <c r="CZX836" s="24"/>
      <c r="CZY836" s="24"/>
      <c r="CZZ836" s="24"/>
      <c r="DAA836" s="24"/>
      <c r="DAB836" s="24"/>
      <c r="DAC836" s="24"/>
      <c r="DAD836" s="24"/>
      <c r="DAE836" s="24"/>
      <c r="DAF836" s="24"/>
      <c r="DAG836" s="24"/>
      <c r="DAH836" s="24"/>
      <c r="DAI836" s="24"/>
      <c r="DAJ836" s="24"/>
      <c r="DAK836" s="24"/>
      <c r="DAL836" s="24"/>
      <c r="DAM836" s="24"/>
      <c r="DAN836" s="24"/>
      <c r="DAO836" s="24"/>
      <c r="DAP836" s="24"/>
      <c r="DAQ836" s="24"/>
      <c r="DAR836" s="24"/>
      <c r="DAS836" s="24"/>
      <c r="DAT836" s="24"/>
      <c r="DAU836" s="24"/>
      <c r="DAV836" s="24"/>
      <c r="DAW836" s="24"/>
      <c r="DAX836" s="24"/>
      <c r="DAY836" s="24"/>
      <c r="DAZ836" s="24"/>
      <c r="DBA836" s="24"/>
      <c r="DBB836" s="24"/>
      <c r="DBC836" s="24"/>
      <c r="DBD836" s="24"/>
      <c r="DBE836" s="24"/>
      <c r="DBF836" s="24"/>
      <c r="DBG836" s="24"/>
      <c r="DBH836" s="24"/>
      <c r="DBI836" s="24"/>
      <c r="DBJ836" s="24"/>
      <c r="DBK836" s="24"/>
      <c r="DBL836" s="24"/>
      <c r="DBM836" s="24"/>
      <c r="DBN836" s="24"/>
      <c r="DBO836" s="24"/>
      <c r="DBP836" s="24"/>
      <c r="DBQ836" s="24"/>
      <c r="DBR836" s="24"/>
      <c r="DBS836" s="24"/>
      <c r="DBT836" s="24"/>
      <c r="DBU836" s="24"/>
      <c r="DBV836" s="24"/>
      <c r="DBW836" s="24"/>
      <c r="DBX836" s="24"/>
      <c r="DBY836" s="24"/>
      <c r="DBZ836" s="24"/>
      <c r="DCA836" s="24"/>
      <c r="DCB836" s="24"/>
      <c r="DCC836" s="24"/>
      <c r="DCD836" s="24"/>
      <c r="DCE836" s="24"/>
      <c r="DCF836" s="24"/>
      <c r="DCG836" s="24"/>
      <c r="DCH836" s="24"/>
      <c r="DCI836" s="24"/>
      <c r="DCJ836" s="24"/>
      <c r="DCK836" s="24"/>
      <c r="DCL836" s="24"/>
      <c r="DCM836" s="24"/>
      <c r="DCN836" s="24"/>
      <c r="DCO836" s="24"/>
      <c r="DCP836" s="24"/>
      <c r="DCQ836" s="24"/>
      <c r="DCR836" s="24"/>
      <c r="DCS836" s="24"/>
      <c r="DCT836" s="24"/>
      <c r="DCU836" s="24"/>
      <c r="DCV836" s="24"/>
      <c r="DCW836" s="24"/>
      <c r="DCX836" s="24"/>
      <c r="DCY836" s="24"/>
      <c r="DCZ836" s="24"/>
      <c r="DDA836" s="24"/>
      <c r="DDB836" s="24"/>
      <c r="DDC836" s="24"/>
      <c r="DDD836" s="24"/>
      <c r="DDE836" s="24"/>
      <c r="DDF836" s="24"/>
      <c r="DDG836" s="24"/>
      <c r="DDH836" s="24"/>
      <c r="DDI836" s="24"/>
      <c r="DDJ836" s="24"/>
      <c r="DDK836" s="24"/>
      <c r="DDL836" s="24"/>
      <c r="DDM836" s="24"/>
      <c r="DDN836" s="24"/>
      <c r="DDO836" s="24"/>
      <c r="DDP836" s="24"/>
      <c r="DDQ836" s="24"/>
      <c r="DDR836" s="24"/>
      <c r="DDS836" s="24"/>
      <c r="DDT836" s="24"/>
      <c r="DDU836" s="24"/>
      <c r="DDV836" s="24"/>
      <c r="DDW836" s="24"/>
      <c r="DDX836" s="24"/>
      <c r="DDY836" s="24"/>
      <c r="DDZ836" s="24"/>
      <c r="DEA836" s="24"/>
      <c r="DEB836" s="24"/>
      <c r="DEC836" s="24"/>
      <c r="DED836" s="24"/>
      <c r="DEE836" s="24"/>
      <c r="DEF836" s="24"/>
      <c r="DEG836" s="24"/>
      <c r="DEH836" s="24"/>
      <c r="DEI836" s="24"/>
      <c r="DEJ836" s="24"/>
      <c r="DEK836" s="24"/>
      <c r="DEL836" s="24"/>
      <c r="DEM836" s="24"/>
      <c r="DEN836" s="24"/>
      <c r="DEO836" s="24"/>
      <c r="DEP836" s="24"/>
      <c r="DEQ836" s="24"/>
      <c r="DER836" s="24"/>
      <c r="DES836" s="24"/>
      <c r="DET836" s="24"/>
      <c r="DEU836" s="24"/>
      <c r="DEV836" s="24"/>
      <c r="DEW836" s="24"/>
      <c r="DEX836" s="24"/>
      <c r="DEY836" s="24"/>
      <c r="DEZ836" s="24"/>
      <c r="DFA836" s="24"/>
      <c r="DFB836" s="24"/>
      <c r="DFC836" s="24"/>
      <c r="DFD836" s="24"/>
      <c r="DFE836" s="24"/>
      <c r="DFF836" s="24"/>
      <c r="DFG836" s="24"/>
      <c r="DFH836" s="24"/>
      <c r="DFI836" s="24"/>
      <c r="DFJ836" s="24"/>
      <c r="DFK836" s="24"/>
      <c r="DFL836" s="24"/>
      <c r="DFM836" s="24"/>
      <c r="DFN836" s="24"/>
      <c r="DFO836" s="24"/>
      <c r="DFP836" s="24"/>
      <c r="DFQ836" s="24"/>
      <c r="DFR836" s="24"/>
      <c r="DFS836" s="24"/>
      <c r="DFT836" s="24"/>
      <c r="DFU836" s="24"/>
      <c r="DFV836" s="24"/>
      <c r="DFW836" s="24"/>
      <c r="DFX836" s="24"/>
      <c r="DFY836" s="24"/>
      <c r="DFZ836" s="24"/>
      <c r="DGA836" s="24"/>
      <c r="DGB836" s="24"/>
      <c r="DGC836" s="24"/>
      <c r="DGD836" s="24"/>
      <c r="DGE836" s="24"/>
      <c r="DGF836" s="24"/>
      <c r="DGG836" s="24"/>
      <c r="DGH836" s="24"/>
      <c r="DGI836" s="24"/>
      <c r="DGJ836" s="24"/>
      <c r="DGK836" s="24"/>
      <c r="DGL836" s="24"/>
      <c r="DGM836" s="24"/>
      <c r="DGN836" s="24"/>
      <c r="DGO836" s="24"/>
      <c r="DGP836" s="24"/>
      <c r="DGQ836" s="24"/>
      <c r="DGR836" s="24"/>
      <c r="DGS836" s="24"/>
      <c r="DGT836" s="24"/>
      <c r="DGU836" s="24"/>
      <c r="DGV836" s="24"/>
      <c r="DGW836" s="24"/>
      <c r="DGX836" s="24"/>
      <c r="DGY836" s="24"/>
      <c r="DGZ836" s="24"/>
      <c r="DHA836" s="24"/>
      <c r="DHB836" s="24"/>
      <c r="DHC836" s="24"/>
      <c r="DHD836" s="24"/>
      <c r="DHE836" s="24"/>
      <c r="DHF836" s="24"/>
      <c r="DHG836" s="24"/>
      <c r="DHH836" s="24"/>
      <c r="DHI836" s="24"/>
      <c r="DHJ836" s="24"/>
      <c r="DHK836" s="24"/>
      <c r="DHL836" s="24"/>
      <c r="DHM836" s="24"/>
      <c r="DHN836" s="24"/>
      <c r="DHO836" s="24"/>
      <c r="DHP836" s="24"/>
      <c r="DHQ836" s="24"/>
      <c r="DHR836" s="24"/>
      <c r="DHS836" s="24"/>
      <c r="DHT836" s="24"/>
      <c r="DHU836" s="24"/>
      <c r="DHV836" s="24"/>
      <c r="DHW836" s="24"/>
      <c r="DHX836" s="24"/>
      <c r="DHY836" s="24"/>
      <c r="DHZ836" s="24"/>
      <c r="DIA836" s="24"/>
      <c r="DIB836" s="24"/>
      <c r="DIC836" s="24"/>
      <c r="DID836" s="24"/>
      <c r="DIE836" s="24"/>
      <c r="DIF836" s="24"/>
      <c r="DIG836" s="24"/>
      <c r="DIH836" s="24"/>
      <c r="DII836" s="24"/>
      <c r="DIJ836" s="24"/>
      <c r="DIK836" s="24"/>
      <c r="DIL836" s="24"/>
      <c r="DIM836" s="24"/>
      <c r="DIN836" s="24"/>
      <c r="DIO836" s="24"/>
      <c r="DIP836" s="24"/>
      <c r="DIQ836" s="24"/>
      <c r="DIR836" s="24"/>
      <c r="DIS836" s="24"/>
      <c r="DIT836" s="24"/>
      <c r="DIU836" s="24"/>
      <c r="DIV836" s="24"/>
      <c r="DIW836" s="24"/>
      <c r="DIX836" s="24"/>
      <c r="DIY836" s="24"/>
      <c r="DIZ836" s="24"/>
      <c r="DJA836" s="24"/>
      <c r="DJB836" s="24"/>
      <c r="DJC836" s="24"/>
      <c r="DJD836" s="24"/>
      <c r="DJE836" s="24"/>
      <c r="DJF836" s="24"/>
      <c r="DJG836" s="24"/>
      <c r="DJH836" s="24"/>
      <c r="DJI836" s="24"/>
      <c r="DJJ836" s="24"/>
      <c r="DJK836" s="24"/>
      <c r="DJL836" s="24"/>
      <c r="DJM836" s="24"/>
      <c r="DJN836" s="24"/>
      <c r="DJO836" s="24"/>
      <c r="DJP836" s="24"/>
      <c r="DJQ836" s="24"/>
      <c r="DJR836" s="24"/>
      <c r="DJS836" s="24"/>
      <c r="DJT836" s="24"/>
      <c r="DJU836" s="24"/>
      <c r="DJV836" s="24"/>
      <c r="DJW836" s="24"/>
      <c r="DJX836" s="24"/>
      <c r="DJY836" s="24"/>
      <c r="DJZ836" s="24"/>
      <c r="DKA836" s="24"/>
      <c r="DKB836" s="24"/>
      <c r="DKC836" s="24"/>
      <c r="DKD836" s="24"/>
      <c r="DKE836" s="24"/>
      <c r="DKF836" s="24"/>
      <c r="DKG836" s="24"/>
      <c r="DKH836" s="24"/>
      <c r="DKI836" s="24"/>
      <c r="DKJ836" s="24"/>
      <c r="DKK836" s="24"/>
      <c r="DKL836" s="24"/>
      <c r="DKM836" s="24"/>
      <c r="DKN836" s="24"/>
      <c r="DKO836" s="24"/>
      <c r="DKP836" s="24"/>
      <c r="DKQ836" s="24"/>
      <c r="DKR836" s="24"/>
      <c r="DKS836" s="24"/>
      <c r="DKT836" s="24"/>
      <c r="DKU836" s="24"/>
      <c r="DKV836" s="24"/>
      <c r="DKW836" s="24"/>
      <c r="DKX836" s="24"/>
      <c r="DKY836" s="24"/>
      <c r="DKZ836" s="24"/>
      <c r="DLA836" s="24"/>
      <c r="DLB836" s="24"/>
      <c r="DLC836" s="24"/>
      <c r="DLD836" s="24"/>
      <c r="DLE836" s="24"/>
      <c r="DLF836" s="24"/>
      <c r="DLG836" s="24"/>
      <c r="DLH836" s="24"/>
      <c r="DLI836" s="24"/>
      <c r="DLJ836" s="24"/>
      <c r="DLK836" s="24"/>
      <c r="DLL836" s="24"/>
      <c r="DLM836" s="24"/>
      <c r="DLN836" s="24"/>
      <c r="DLO836" s="24"/>
      <c r="DLP836" s="24"/>
      <c r="DLQ836" s="24"/>
      <c r="DLR836" s="24"/>
      <c r="DLS836" s="24"/>
      <c r="DLT836" s="24"/>
      <c r="DLU836" s="24"/>
      <c r="DLV836" s="24"/>
      <c r="DLW836" s="24"/>
      <c r="DLX836" s="24"/>
      <c r="DLY836" s="24"/>
      <c r="DLZ836" s="24"/>
      <c r="DMA836" s="24"/>
      <c r="DMB836" s="24"/>
      <c r="DMC836" s="24"/>
      <c r="DMD836" s="24"/>
      <c r="DME836" s="24"/>
      <c r="DMF836" s="24"/>
      <c r="DMG836" s="24"/>
      <c r="DMH836" s="24"/>
      <c r="DMI836" s="24"/>
      <c r="DMJ836" s="24"/>
      <c r="DMK836" s="24"/>
      <c r="DML836" s="24"/>
      <c r="DMM836" s="24"/>
      <c r="DMN836" s="24"/>
      <c r="DMO836" s="24"/>
      <c r="DMP836" s="24"/>
      <c r="DMQ836" s="24"/>
      <c r="DMR836" s="24"/>
      <c r="DMS836" s="24"/>
      <c r="DMT836" s="24"/>
      <c r="DMU836" s="24"/>
      <c r="DMV836" s="24"/>
      <c r="DMW836" s="24"/>
      <c r="DMX836" s="24"/>
      <c r="DMY836" s="24"/>
      <c r="DMZ836" s="24"/>
      <c r="DNA836" s="24"/>
      <c r="DNB836" s="24"/>
      <c r="DNC836" s="24"/>
      <c r="DND836" s="24"/>
      <c r="DNE836" s="24"/>
      <c r="DNF836" s="24"/>
      <c r="DNG836" s="24"/>
      <c r="DNH836" s="24"/>
      <c r="DNI836" s="24"/>
      <c r="DNJ836" s="24"/>
      <c r="DNK836" s="24"/>
      <c r="DNL836" s="24"/>
      <c r="DNM836" s="24"/>
      <c r="DNN836" s="24"/>
      <c r="DNO836" s="24"/>
      <c r="DNP836" s="24"/>
      <c r="DNQ836" s="24"/>
      <c r="DNR836" s="24"/>
      <c r="DNS836" s="24"/>
      <c r="DNT836" s="24"/>
      <c r="DNU836" s="24"/>
      <c r="DNV836" s="24"/>
      <c r="DNW836" s="24"/>
      <c r="DNX836" s="24"/>
      <c r="DNY836" s="24"/>
      <c r="DNZ836" s="24"/>
      <c r="DOA836" s="24"/>
      <c r="DOB836" s="24"/>
      <c r="DOC836" s="24"/>
      <c r="DOD836" s="24"/>
      <c r="DOE836" s="24"/>
      <c r="DOF836" s="24"/>
      <c r="DOG836" s="24"/>
      <c r="DOH836" s="24"/>
      <c r="DOI836" s="24"/>
      <c r="DOJ836" s="24"/>
      <c r="DOK836" s="24"/>
      <c r="DOL836" s="24"/>
      <c r="DOM836" s="24"/>
      <c r="DON836" s="24"/>
      <c r="DOO836" s="24"/>
      <c r="DOP836" s="24"/>
      <c r="DOQ836" s="24"/>
      <c r="DOR836" s="24"/>
      <c r="DOS836" s="24"/>
      <c r="DOT836" s="24"/>
      <c r="DOU836" s="24"/>
      <c r="DOV836" s="24"/>
      <c r="DOW836" s="24"/>
      <c r="DOX836" s="24"/>
      <c r="DOY836" s="24"/>
      <c r="DOZ836" s="24"/>
      <c r="DPA836" s="24"/>
      <c r="DPB836" s="24"/>
      <c r="DPC836" s="24"/>
      <c r="DPD836" s="24"/>
      <c r="DPE836" s="24"/>
      <c r="DPF836" s="24"/>
      <c r="DPG836" s="24"/>
      <c r="DPH836" s="24"/>
      <c r="DPI836" s="24"/>
      <c r="DPJ836" s="24"/>
      <c r="DPK836" s="24"/>
      <c r="DPL836" s="24"/>
      <c r="DPM836" s="24"/>
      <c r="DPN836" s="24"/>
      <c r="DPO836" s="24"/>
      <c r="DPP836" s="24"/>
      <c r="DPQ836" s="24"/>
      <c r="DPR836" s="24"/>
      <c r="DPS836" s="24"/>
      <c r="DPT836" s="24"/>
      <c r="DPU836" s="24"/>
      <c r="DPV836" s="24"/>
      <c r="DPW836" s="24"/>
      <c r="DPX836" s="24"/>
      <c r="DPY836" s="24"/>
      <c r="DPZ836" s="24"/>
      <c r="DQA836" s="24"/>
      <c r="DQB836" s="24"/>
      <c r="DQC836" s="24"/>
      <c r="DQD836" s="24"/>
      <c r="DQE836" s="24"/>
      <c r="DQF836" s="24"/>
      <c r="DQG836" s="24"/>
      <c r="DQH836" s="24"/>
      <c r="DQI836" s="24"/>
      <c r="DQJ836" s="24"/>
      <c r="DQK836" s="24"/>
      <c r="DQL836" s="24"/>
      <c r="DQM836" s="24"/>
      <c r="DQN836" s="24"/>
      <c r="DQO836" s="24"/>
      <c r="DQP836" s="24"/>
      <c r="DQQ836" s="24"/>
      <c r="DQR836" s="24"/>
      <c r="DQS836" s="24"/>
      <c r="DQT836" s="24"/>
      <c r="DQU836" s="24"/>
      <c r="DQV836" s="24"/>
      <c r="DQW836" s="24"/>
      <c r="DQX836" s="24"/>
      <c r="DQY836" s="24"/>
      <c r="DQZ836" s="24"/>
      <c r="DRA836" s="24"/>
      <c r="DRB836" s="24"/>
      <c r="DRC836" s="24"/>
      <c r="DRD836" s="24"/>
      <c r="DRE836" s="24"/>
      <c r="DRF836" s="24"/>
      <c r="DRG836" s="24"/>
      <c r="DRH836" s="24"/>
      <c r="DRI836" s="24"/>
      <c r="DRJ836" s="24"/>
      <c r="DRK836" s="24"/>
      <c r="DRL836" s="24"/>
      <c r="DRM836" s="24"/>
      <c r="DRN836" s="24"/>
      <c r="DRO836" s="24"/>
      <c r="DRP836" s="24"/>
      <c r="DRQ836" s="24"/>
      <c r="DRR836" s="24"/>
      <c r="DRS836" s="24"/>
      <c r="DRT836" s="24"/>
      <c r="DRU836" s="24"/>
      <c r="DRV836" s="24"/>
      <c r="DRW836" s="24"/>
      <c r="DRX836" s="24"/>
      <c r="DRY836" s="24"/>
      <c r="DRZ836" s="24"/>
      <c r="DSA836" s="24"/>
      <c r="DSB836" s="24"/>
      <c r="DSC836" s="24"/>
      <c r="DSD836" s="24"/>
      <c r="DSE836" s="24"/>
      <c r="DSF836" s="24"/>
      <c r="DSG836" s="24"/>
      <c r="DSH836" s="24"/>
      <c r="DSI836" s="24"/>
      <c r="DSJ836" s="24"/>
      <c r="DSK836" s="24"/>
      <c r="DSL836" s="24"/>
      <c r="DSM836" s="24"/>
      <c r="DSN836" s="24"/>
      <c r="DSO836" s="24"/>
      <c r="DSP836" s="24"/>
      <c r="DSQ836" s="24"/>
      <c r="DSR836" s="24"/>
      <c r="DSS836" s="24"/>
      <c r="DST836" s="24"/>
      <c r="DSU836" s="24"/>
      <c r="DSV836" s="24"/>
      <c r="DSW836" s="24"/>
      <c r="DSX836" s="24"/>
      <c r="DSY836" s="24"/>
      <c r="DSZ836" s="24"/>
      <c r="DTA836" s="24"/>
      <c r="DTB836" s="24"/>
      <c r="DTC836" s="24"/>
      <c r="DTD836" s="24"/>
      <c r="DTE836" s="24"/>
      <c r="DTF836" s="24"/>
      <c r="DTG836" s="24"/>
      <c r="DTH836" s="24"/>
      <c r="DTI836" s="24"/>
      <c r="DTJ836" s="24"/>
      <c r="DTK836" s="24"/>
      <c r="DTL836" s="24"/>
      <c r="DTM836" s="24"/>
      <c r="DTN836" s="24"/>
      <c r="DTO836" s="24"/>
      <c r="DTP836" s="24"/>
      <c r="DTQ836" s="24"/>
      <c r="DTR836" s="24"/>
      <c r="DTS836" s="24"/>
      <c r="DTT836" s="24"/>
      <c r="DTU836" s="24"/>
      <c r="DTV836" s="24"/>
      <c r="DTW836" s="24"/>
      <c r="DTX836" s="24"/>
      <c r="DTY836" s="24"/>
      <c r="DTZ836" s="24"/>
      <c r="DUA836" s="24"/>
      <c r="DUB836" s="24"/>
      <c r="DUC836" s="24"/>
      <c r="DUD836" s="24"/>
      <c r="DUE836" s="24"/>
      <c r="DUF836" s="24"/>
      <c r="DUG836" s="24"/>
      <c r="DUH836" s="24"/>
      <c r="DUI836" s="24"/>
      <c r="DUJ836" s="24"/>
      <c r="DUK836" s="24"/>
      <c r="DUL836" s="24"/>
      <c r="DUM836" s="24"/>
      <c r="DUN836" s="24"/>
      <c r="DUO836" s="24"/>
      <c r="DUP836" s="24"/>
      <c r="DUQ836" s="24"/>
      <c r="DUR836" s="24"/>
      <c r="DUS836" s="24"/>
      <c r="DUT836" s="24"/>
      <c r="DUU836" s="24"/>
      <c r="DUV836" s="24"/>
      <c r="DUW836" s="24"/>
      <c r="DUX836" s="24"/>
      <c r="DUY836" s="24"/>
      <c r="DUZ836" s="24"/>
      <c r="DVA836" s="24"/>
      <c r="DVB836" s="24"/>
      <c r="DVC836" s="24"/>
      <c r="DVD836" s="24"/>
      <c r="DVE836" s="24"/>
      <c r="DVF836" s="24"/>
      <c r="DVG836" s="24"/>
      <c r="DVH836" s="24"/>
      <c r="DVI836" s="24"/>
      <c r="DVJ836" s="24"/>
      <c r="DVK836" s="24"/>
      <c r="DVL836" s="24"/>
      <c r="DVM836" s="24"/>
      <c r="DVN836" s="24"/>
      <c r="DVO836" s="24"/>
      <c r="DVP836" s="24"/>
      <c r="DVQ836" s="24"/>
      <c r="DVR836" s="24"/>
      <c r="DVS836" s="24"/>
      <c r="DVT836" s="24"/>
      <c r="DVU836" s="24"/>
      <c r="DVV836" s="24"/>
      <c r="DVW836" s="24"/>
      <c r="DVX836" s="24"/>
      <c r="DVY836" s="24"/>
      <c r="DVZ836" s="24"/>
      <c r="DWA836" s="24"/>
      <c r="DWB836" s="24"/>
      <c r="DWC836" s="24"/>
      <c r="DWD836" s="24"/>
      <c r="DWE836" s="24"/>
      <c r="DWF836" s="24"/>
      <c r="DWG836" s="24"/>
      <c r="DWH836" s="24"/>
      <c r="DWI836" s="24"/>
      <c r="DWJ836" s="24"/>
      <c r="DWK836" s="24"/>
      <c r="DWL836" s="24"/>
      <c r="DWM836" s="24"/>
      <c r="DWN836" s="24"/>
      <c r="DWO836" s="24"/>
      <c r="DWP836" s="24"/>
      <c r="DWQ836" s="24"/>
      <c r="DWR836" s="24"/>
      <c r="DWS836" s="24"/>
      <c r="DWT836" s="24"/>
      <c r="DWU836" s="24"/>
      <c r="DWV836" s="24"/>
      <c r="DWW836" s="24"/>
      <c r="DWX836" s="24"/>
      <c r="DWY836" s="24"/>
      <c r="DWZ836" s="24"/>
      <c r="DXA836" s="24"/>
      <c r="DXB836" s="24"/>
      <c r="DXC836" s="24"/>
      <c r="DXD836" s="24"/>
      <c r="DXE836" s="24"/>
      <c r="DXF836" s="24"/>
      <c r="DXG836" s="24"/>
      <c r="DXH836" s="24"/>
      <c r="DXI836" s="24"/>
      <c r="DXJ836" s="24"/>
      <c r="DXK836" s="24"/>
      <c r="DXL836" s="24"/>
      <c r="DXM836" s="24"/>
      <c r="DXN836" s="24"/>
      <c r="DXO836" s="24"/>
      <c r="DXP836" s="24"/>
      <c r="DXQ836" s="24"/>
      <c r="DXR836" s="24"/>
      <c r="DXS836" s="24"/>
      <c r="DXT836" s="24"/>
      <c r="DXU836" s="24"/>
      <c r="DXV836" s="24"/>
      <c r="DXW836" s="24"/>
      <c r="DXX836" s="24"/>
      <c r="DXY836" s="24"/>
      <c r="DXZ836" s="24"/>
      <c r="DYA836" s="24"/>
      <c r="DYB836" s="24"/>
      <c r="DYC836" s="24"/>
      <c r="DYD836" s="24"/>
      <c r="DYE836" s="24"/>
      <c r="DYF836" s="24"/>
      <c r="DYG836" s="24"/>
      <c r="DYH836" s="24"/>
      <c r="DYI836" s="24"/>
      <c r="DYJ836" s="24"/>
      <c r="DYK836" s="24"/>
      <c r="DYL836" s="24"/>
      <c r="DYM836" s="24"/>
      <c r="DYN836" s="24"/>
      <c r="DYO836" s="24"/>
      <c r="DYP836" s="24"/>
      <c r="DYQ836" s="24"/>
      <c r="DYR836" s="24"/>
      <c r="DYS836" s="24"/>
      <c r="DYT836" s="24"/>
      <c r="DYU836" s="24"/>
      <c r="DYV836" s="24"/>
      <c r="DYW836" s="24"/>
      <c r="DYX836" s="24"/>
      <c r="DYY836" s="24"/>
      <c r="DYZ836" s="24"/>
      <c r="DZA836" s="24"/>
      <c r="DZB836" s="24"/>
      <c r="DZC836" s="24"/>
      <c r="DZD836" s="24"/>
      <c r="DZE836" s="24"/>
      <c r="DZF836" s="24"/>
      <c r="DZG836" s="24"/>
      <c r="DZH836" s="24"/>
      <c r="DZI836" s="24"/>
      <c r="DZJ836" s="24"/>
      <c r="DZK836" s="24"/>
      <c r="DZL836" s="24"/>
      <c r="DZM836" s="24"/>
      <c r="DZN836" s="24"/>
      <c r="DZO836" s="24"/>
      <c r="DZP836" s="24"/>
      <c r="DZQ836" s="24"/>
      <c r="DZR836" s="24"/>
      <c r="DZS836" s="24"/>
      <c r="DZT836" s="24"/>
      <c r="DZU836" s="24"/>
      <c r="DZV836" s="24"/>
      <c r="DZW836" s="24"/>
      <c r="DZX836" s="24"/>
      <c r="DZY836" s="24"/>
      <c r="DZZ836" s="24"/>
      <c r="EAA836" s="24"/>
      <c r="EAB836" s="24"/>
      <c r="EAC836" s="24"/>
      <c r="EAD836" s="24"/>
      <c r="EAE836" s="24"/>
      <c r="EAF836" s="24"/>
      <c r="EAG836" s="24"/>
      <c r="EAH836" s="24"/>
      <c r="EAI836" s="24"/>
      <c r="EAJ836" s="24"/>
      <c r="EAK836" s="24"/>
      <c r="EAL836" s="24"/>
      <c r="EAM836" s="24"/>
      <c r="EAN836" s="24"/>
      <c r="EAO836" s="24"/>
      <c r="EAP836" s="24"/>
      <c r="EAQ836" s="24"/>
      <c r="EAR836" s="24"/>
      <c r="EAS836" s="24"/>
      <c r="EAT836" s="24"/>
      <c r="EAU836" s="24"/>
      <c r="EAV836" s="24"/>
      <c r="EAW836" s="24"/>
      <c r="EAX836" s="24"/>
      <c r="EAY836" s="24"/>
      <c r="EAZ836" s="24"/>
      <c r="EBA836" s="24"/>
      <c r="EBB836" s="24"/>
      <c r="EBC836" s="24"/>
      <c r="EBD836" s="24"/>
      <c r="EBE836" s="24"/>
      <c r="EBF836" s="24"/>
      <c r="EBG836" s="24"/>
      <c r="EBH836" s="24"/>
      <c r="EBI836" s="24"/>
      <c r="EBJ836" s="24"/>
      <c r="EBK836" s="24"/>
      <c r="EBL836" s="24"/>
      <c r="EBM836" s="24"/>
      <c r="EBN836" s="24"/>
      <c r="EBO836" s="24"/>
      <c r="EBP836" s="24"/>
      <c r="EBQ836" s="24"/>
      <c r="EBR836" s="24"/>
      <c r="EBS836" s="24"/>
      <c r="EBT836" s="24"/>
      <c r="EBU836" s="24"/>
      <c r="EBV836" s="24"/>
      <c r="EBW836" s="24"/>
      <c r="EBX836" s="24"/>
      <c r="EBY836" s="24"/>
      <c r="EBZ836" s="24"/>
      <c r="ECA836" s="24"/>
      <c r="ECB836" s="24"/>
      <c r="ECC836" s="24"/>
      <c r="ECD836" s="24"/>
      <c r="ECE836" s="24"/>
      <c r="ECF836" s="24"/>
      <c r="ECG836" s="24"/>
      <c r="ECH836" s="24"/>
      <c r="ECI836" s="24"/>
      <c r="ECJ836" s="24"/>
      <c r="ECK836" s="24"/>
      <c r="ECL836" s="24"/>
      <c r="ECM836" s="24"/>
      <c r="ECN836" s="24"/>
      <c r="ECO836" s="24"/>
      <c r="ECP836" s="24"/>
      <c r="ECQ836" s="24"/>
      <c r="ECR836" s="24"/>
      <c r="ECS836" s="24"/>
      <c r="ECT836" s="24"/>
      <c r="ECU836" s="24"/>
      <c r="ECV836" s="24"/>
      <c r="ECW836" s="24"/>
      <c r="ECX836" s="24"/>
      <c r="ECY836" s="24"/>
      <c r="ECZ836" s="24"/>
      <c r="EDA836" s="24"/>
      <c r="EDB836" s="24"/>
      <c r="EDC836" s="24"/>
      <c r="EDD836" s="24"/>
      <c r="EDE836" s="24"/>
      <c r="EDF836" s="24"/>
      <c r="EDG836" s="24"/>
      <c r="EDH836" s="24"/>
      <c r="EDI836" s="24"/>
      <c r="EDJ836" s="24"/>
      <c r="EDK836" s="24"/>
      <c r="EDL836" s="24"/>
      <c r="EDM836" s="24"/>
      <c r="EDN836" s="24"/>
      <c r="EDO836" s="24"/>
      <c r="EDP836" s="24"/>
      <c r="EDQ836" s="24"/>
      <c r="EDR836" s="24"/>
      <c r="EDS836" s="24"/>
      <c r="EDT836" s="24"/>
      <c r="EDU836" s="24"/>
      <c r="EDV836" s="24"/>
      <c r="EDW836" s="24"/>
      <c r="EDX836" s="24"/>
      <c r="EDY836" s="24"/>
      <c r="EDZ836" s="24"/>
      <c r="EEA836" s="24"/>
      <c r="EEB836" s="24"/>
      <c r="EEC836" s="24"/>
      <c r="EED836" s="24"/>
      <c r="EEE836" s="24"/>
      <c r="EEF836" s="24"/>
      <c r="EEG836" s="24"/>
      <c r="EEH836" s="24"/>
      <c r="EEI836" s="24"/>
      <c r="EEJ836" s="24"/>
      <c r="EEK836" s="24"/>
      <c r="EEL836" s="24"/>
      <c r="EEM836" s="24"/>
      <c r="EEN836" s="24"/>
      <c r="EEO836" s="24"/>
      <c r="EEP836" s="24"/>
      <c r="EEQ836" s="24"/>
      <c r="EER836" s="24"/>
      <c r="EES836" s="24"/>
      <c r="EET836" s="24"/>
      <c r="EEU836" s="24"/>
      <c r="EEV836" s="24"/>
      <c r="EEW836" s="24"/>
      <c r="EEX836" s="24"/>
      <c r="EEY836" s="24"/>
      <c r="EEZ836" s="24"/>
      <c r="EFA836" s="24"/>
      <c r="EFB836" s="24"/>
      <c r="EFC836" s="24"/>
      <c r="EFD836" s="24"/>
      <c r="EFE836" s="24"/>
      <c r="EFF836" s="24"/>
      <c r="EFG836" s="24"/>
      <c r="EFH836" s="24"/>
      <c r="EFI836" s="24"/>
      <c r="EFJ836" s="24"/>
      <c r="EFK836" s="24"/>
      <c r="EFL836" s="24"/>
      <c r="EFM836" s="24"/>
      <c r="EFN836" s="24"/>
      <c r="EFO836" s="24"/>
      <c r="EFP836" s="24"/>
      <c r="EFQ836" s="24"/>
      <c r="EFR836" s="24"/>
      <c r="EFS836" s="24"/>
      <c r="EFT836" s="24"/>
      <c r="EFU836" s="24"/>
      <c r="EFV836" s="24"/>
      <c r="EFW836" s="24"/>
      <c r="EFX836" s="24"/>
      <c r="EFY836" s="24"/>
      <c r="EFZ836" s="24"/>
      <c r="EGA836" s="24"/>
      <c r="EGB836" s="24"/>
      <c r="EGC836" s="24"/>
      <c r="EGD836" s="24"/>
      <c r="EGE836" s="24"/>
      <c r="EGF836" s="24"/>
      <c r="EGG836" s="24"/>
      <c r="EGH836" s="24"/>
      <c r="EGI836" s="24"/>
      <c r="EGJ836" s="24"/>
      <c r="EGK836" s="24"/>
      <c r="EGL836" s="24"/>
      <c r="EGM836" s="24"/>
      <c r="EGN836" s="24"/>
      <c r="EGO836" s="24"/>
      <c r="EGP836" s="24"/>
      <c r="EGQ836" s="24"/>
      <c r="EGR836" s="24"/>
      <c r="EGS836" s="24"/>
      <c r="EGT836" s="24"/>
      <c r="EGU836" s="24"/>
      <c r="EGV836" s="24"/>
      <c r="EGW836" s="24"/>
      <c r="EGX836" s="24"/>
      <c r="EGY836" s="24"/>
      <c r="EGZ836" s="24"/>
      <c r="EHA836" s="24"/>
      <c r="EHB836" s="24"/>
      <c r="EHC836" s="24"/>
      <c r="EHD836" s="24"/>
      <c r="EHE836" s="24"/>
      <c r="EHF836" s="24"/>
      <c r="EHG836" s="24"/>
      <c r="EHH836" s="24"/>
      <c r="EHI836" s="24"/>
      <c r="EHJ836" s="24"/>
      <c r="EHK836" s="24"/>
      <c r="EHL836" s="24"/>
      <c r="EHM836" s="24"/>
      <c r="EHN836" s="24"/>
      <c r="EHO836" s="24"/>
      <c r="EHP836" s="24"/>
      <c r="EHQ836" s="24"/>
      <c r="EHR836" s="24"/>
      <c r="EHS836" s="24"/>
      <c r="EHT836" s="24"/>
      <c r="EHU836" s="24"/>
      <c r="EHV836" s="24"/>
      <c r="EHW836" s="24"/>
      <c r="EHX836" s="24"/>
      <c r="EHY836" s="24"/>
      <c r="EHZ836" s="24"/>
      <c r="EIA836" s="24"/>
      <c r="EIB836" s="24"/>
      <c r="EIC836" s="24"/>
      <c r="EID836" s="24"/>
      <c r="EIE836" s="24"/>
      <c r="EIF836" s="24"/>
      <c r="EIG836" s="24"/>
      <c r="EIH836" s="24"/>
      <c r="EII836" s="24"/>
      <c r="EIJ836" s="24"/>
      <c r="EIK836" s="24"/>
      <c r="EIL836" s="24"/>
      <c r="EIM836" s="24"/>
      <c r="EIN836" s="24"/>
      <c r="EIO836" s="24"/>
      <c r="EIP836" s="24"/>
      <c r="EIQ836" s="24"/>
      <c r="EIR836" s="24"/>
      <c r="EIS836" s="24"/>
      <c r="EIT836" s="24"/>
      <c r="EIU836" s="24"/>
      <c r="EIV836" s="24"/>
      <c r="EIW836" s="24"/>
      <c r="EIX836" s="24"/>
      <c r="EIY836" s="24"/>
      <c r="EIZ836" s="24"/>
      <c r="EJA836" s="24"/>
      <c r="EJB836" s="24"/>
      <c r="EJC836" s="24"/>
      <c r="EJD836" s="24"/>
      <c r="EJE836" s="24"/>
      <c r="EJF836" s="24"/>
      <c r="EJG836" s="24"/>
      <c r="EJH836" s="24"/>
      <c r="EJI836" s="24"/>
      <c r="EJJ836" s="24"/>
      <c r="EJK836" s="24"/>
      <c r="EJL836" s="24"/>
      <c r="EJM836" s="24"/>
      <c r="EJN836" s="24"/>
      <c r="EJO836" s="24"/>
      <c r="EJP836" s="24"/>
      <c r="EJQ836" s="24"/>
      <c r="EJR836" s="24"/>
      <c r="EJS836" s="24"/>
      <c r="EJT836" s="24"/>
      <c r="EJU836" s="24"/>
      <c r="EJV836" s="24"/>
      <c r="EJW836" s="24"/>
      <c r="EJX836" s="24"/>
      <c r="EJY836" s="24"/>
      <c r="EJZ836" s="24"/>
      <c r="EKA836" s="24"/>
      <c r="EKB836" s="24"/>
      <c r="EKC836" s="24"/>
      <c r="EKD836" s="24"/>
      <c r="EKE836" s="24"/>
      <c r="EKF836" s="24"/>
      <c r="EKG836" s="24"/>
      <c r="EKH836" s="24"/>
      <c r="EKI836" s="24"/>
      <c r="EKJ836" s="24"/>
      <c r="EKK836" s="24"/>
      <c r="EKL836" s="24"/>
      <c r="EKM836" s="24"/>
      <c r="EKN836" s="24"/>
      <c r="EKO836" s="24"/>
      <c r="EKP836" s="24"/>
      <c r="EKQ836" s="24"/>
      <c r="EKR836" s="24"/>
      <c r="EKS836" s="24"/>
      <c r="EKT836" s="24"/>
      <c r="EKU836" s="24"/>
      <c r="EKV836" s="24"/>
      <c r="EKW836" s="24"/>
      <c r="EKX836" s="24"/>
      <c r="EKY836" s="24"/>
      <c r="EKZ836" s="24"/>
      <c r="ELA836" s="24"/>
      <c r="ELB836" s="24"/>
      <c r="ELC836" s="24"/>
      <c r="ELD836" s="24"/>
      <c r="ELE836" s="24"/>
      <c r="ELF836" s="24"/>
      <c r="ELG836" s="24"/>
      <c r="ELH836" s="24"/>
      <c r="ELI836" s="24"/>
      <c r="ELJ836" s="24"/>
      <c r="ELK836" s="24"/>
      <c r="ELL836" s="24"/>
      <c r="ELM836" s="24"/>
      <c r="ELN836" s="24"/>
      <c r="ELO836" s="24"/>
      <c r="ELP836" s="24"/>
      <c r="ELQ836" s="24"/>
      <c r="ELR836" s="24"/>
      <c r="ELS836" s="24"/>
      <c r="ELT836" s="24"/>
      <c r="ELU836" s="24"/>
      <c r="ELV836" s="24"/>
      <c r="ELW836" s="24"/>
      <c r="ELX836" s="24"/>
      <c r="ELY836" s="24"/>
      <c r="ELZ836" s="24"/>
      <c r="EMA836" s="24"/>
      <c r="EMB836" s="24"/>
      <c r="EMC836" s="24"/>
      <c r="EMD836" s="24"/>
      <c r="EME836" s="24"/>
      <c r="EMF836" s="24"/>
      <c r="EMG836" s="24"/>
      <c r="EMH836" s="24"/>
      <c r="EMI836" s="24"/>
      <c r="EMJ836" s="24"/>
      <c r="EMK836" s="24"/>
      <c r="EML836" s="24"/>
      <c r="EMM836" s="24"/>
      <c r="EMN836" s="24"/>
      <c r="EMO836" s="24"/>
      <c r="EMP836" s="24"/>
      <c r="EMQ836" s="24"/>
      <c r="EMR836" s="24"/>
      <c r="EMS836" s="24"/>
      <c r="EMT836" s="24"/>
      <c r="EMU836" s="24"/>
      <c r="EMV836" s="24"/>
      <c r="EMW836" s="24"/>
      <c r="EMX836" s="24"/>
      <c r="EMY836" s="24"/>
      <c r="EMZ836" s="24"/>
      <c r="ENA836" s="24"/>
      <c r="ENB836" s="24"/>
      <c r="ENC836" s="24"/>
      <c r="END836" s="24"/>
      <c r="ENE836" s="24"/>
      <c r="ENF836" s="24"/>
      <c r="ENG836" s="24"/>
      <c r="ENH836" s="24"/>
      <c r="ENI836" s="24"/>
      <c r="ENJ836" s="24"/>
      <c r="ENK836" s="24"/>
      <c r="ENL836" s="24"/>
      <c r="ENM836" s="24"/>
      <c r="ENN836" s="24"/>
      <c r="ENO836" s="24"/>
      <c r="ENP836" s="24"/>
      <c r="ENQ836" s="24"/>
      <c r="ENR836" s="24"/>
      <c r="ENS836" s="24"/>
      <c r="ENT836" s="24"/>
      <c r="ENU836" s="24"/>
      <c r="ENV836" s="24"/>
      <c r="ENW836" s="24"/>
      <c r="ENX836" s="24"/>
      <c r="ENY836" s="24"/>
      <c r="ENZ836" s="24"/>
      <c r="EOA836" s="24"/>
      <c r="EOB836" s="24"/>
      <c r="EOC836" s="24"/>
      <c r="EOD836" s="24"/>
      <c r="EOE836" s="24"/>
      <c r="EOF836" s="24"/>
      <c r="EOG836" s="24"/>
      <c r="EOH836" s="24"/>
      <c r="EOI836" s="24"/>
      <c r="EOJ836" s="24"/>
      <c r="EOK836" s="24"/>
      <c r="EOL836" s="24"/>
      <c r="EOM836" s="24"/>
      <c r="EON836" s="24"/>
      <c r="EOO836" s="24"/>
      <c r="EOP836" s="24"/>
      <c r="EOQ836" s="24"/>
      <c r="EOR836" s="24"/>
      <c r="EOS836" s="24"/>
      <c r="EOT836" s="24"/>
      <c r="EOU836" s="24"/>
      <c r="EOV836" s="24"/>
      <c r="EOW836" s="24"/>
      <c r="EOX836" s="24"/>
      <c r="EOY836" s="24"/>
      <c r="EOZ836" s="24"/>
      <c r="EPA836" s="24"/>
      <c r="EPB836" s="24"/>
      <c r="EPC836" s="24"/>
      <c r="EPD836" s="24"/>
      <c r="EPE836" s="24"/>
      <c r="EPF836" s="24"/>
      <c r="EPG836" s="24"/>
      <c r="EPH836" s="24"/>
      <c r="EPI836" s="24"/>
      <c r="EPJ836" s="24"/>
      <c r="EPK836" s="24"/>
      <c r="EPL836" s="24"/>
      <c r="EPM836" s="24"/>
      <c r="EPN836" s="24"/>
      <c r="EPO836" s="24"/>
      <c r="EPP836" s="24"/>
      <c r="EPQ836" s="24"/>
      <c r="EPR836" s="24"/>
      <c r="EPS836" s="24"/>
      <c r="EPT836" s="24"/>
      <c r="EPU836" s="24"/>
      <c r="EPV836" s="24"/>
      <c r="EPW836" s="24"/>
      <c r="EPX836" s="24"/>
      <c r="EPY836" s="24"/>
      <c r="EPZ836" s="24"/>
      <c r="EQA836" s="24"/>
      <c r="EQB836" s="24"/>
      <c r="EQC836" s="24"/>
      <c r="EQD836" s="24"/>
      <c r="EQE836" s="24"/>
      <c r="EQF836" s="24"/>
      <c r="EQG836" s="24"/>
      <c r="EQH836" s="24"/>
      <c r="EQI836" s="24"/>
      <c r="EQJ836" s="24"/>
      <c r="EQK836" s="24"/>
      <c r="EQL836" s="24"/>
      <c r="EQM836" s="24"/>
      <c r="EQN836" s="24"/>
      <c r="EQO836" s="24"/>
      <c r="EQP836" s="24"/>
      <c r="EQQ836" s="24"/>
      <c r="EQR836" s="24"/>
      <c r="EQS836" s="24"/>
      <c r="EQT836" s="24"/>
      <c r="EQU836" s="24"/>
      <c r="EQV836" s="24"/>
      <c r="EQW836" s="24"/>
      <c r="EQX836" s="24"/>
      <c r="EQY836" s="24"/>
      <c r="EQZ836" s="24"/>
      <c r="ERA836" s="24"/>
      <c r="ERB836" s="24"/>
      <c r="ERC836" s="24"/>
      <c r="ERD836" s="24"/>
      <c r="ERE836" s="24"/>
      <c r="ERF836" s="24"/>
      <c r="ERG836" s="24"/>
      <c r="ERH836" s="24"/>
      <c r="ERI836" s="24"/>
      <c r="ERJ836" s="24"/>
      <c r="ERK836" s="24"/>
      <c r="ERL836" s="24"/>
      <c r="ERM836" s="24"/>
      <c r="ERN836" s="24"/>
      <c r="ERO836" s="24"/>
      <c r="ERP836" s="24"/>
      <c r="ERQ836" s="24"/>
      <c r="ERR836" s="24"/>
      <c r="ERS836" s="24"/>
      <c r="ERT836" s="24"/>
      <c r="ERU836" s="24"/>
      <c r="ERV836" s="24"/>
      <c r="ERW836" s="24"/>
      <c r="ERX836" s="24"/>
      <c r="ERY836" s="24"/>
      <c r="ERZ836" s="24"/>
      <c r="ESA836" s="24"/>
      <c r="ESB836" s="24"/>
      <c r="ESC836" s="24"/>
      <c r="ESD836" s="24"/>
      <c r="ESE836" s="24"/>
      <c r="ESF836" s="24"/>
      <c r="ESG836" s="24"/>
      <c r="ESH836" s="24"/>
      <c r="ESI836" s="24"/>
      <c r="ESJ836" s="24"/>
      <c r="ESK836" s="24"/>
      <c r="ESL836" s="24"/>
      <c r="ESM836" s="24"/>
      <c r="ESN836" s="24"/>
      <c r="ESO836" s="24"/>
      <c r="ESP836" s="24"/>
      <c r="ESQ836" s="24"/>
      <c r="ESR836" s="24"/>
      <c r="ESS836" s="24"/>
      <c r="EST836" s="24"/>
      <c r="ESU836" s="24"/>
      <c r="ESV836" s="24"/>
      <c r="ESW836" s="24"/>
      <c r="ESX836" s="24"/>
      <c r="ESY836" s="24"/>
      <c r="ESZ836" s="24"/>
      <c r="ETA836" s="24"/>
      <c r="ETB836" s="24"/>
      <c r="ETC836" s="24"/>
      <c r="ETD836" s="24"/>
      <c r="ETE836" s="24"/>
      <c r="ETF836" s="24"/>
      <c r="ETG836" s="24"/>
      <c r="ETH836" s="24"/>
      <c r="ETI836" s="24"/>
      <c r="ETJ836" s="24"/>
      <c r="ETK836" s="24"/>
      <c r="ETL836" s="24"/>
      <c r="ETM836" s="24"/>
      <c r="ETN836" s="24"/>
      <c r="ETO836" s="24"/>
      <c r="ETP836" s="24"/>
      <c r="ETQ836" s="24"/>
      <c r="ETR836" s="24"/>
      <c r="ETS836" s="24"/>
      <c r="ETT836" s="24"/>
      <c r="ETU836" s="24"/>
      <c r="ETV836" s="24"/>
      <c r="ETW836" s="24"/>
      <c r="ETX836" s="24"/>
      <c r="ETY836" s="24"/>
      <c r="ETZ836" s="24"/>
      <c r="EUA836" s="24"/>
      <c r="EUB836" s="24"/>
      <c r="EUC836" s="24"/>
      <c r="EUD836" s="24"/>
      <c r="EUE836" s="24"/>
      <c r="EUF836" s="24"/>
      <c r="EUG836" s="24"/>
      <c r="EUH836" s="24"/>
      <c r="EUI836" s="24"/>
      <c r="EUJ836" s="24"/>
      <c r="EUK836" s="24"/>
      <c r="EUL836" s="24"/>
      <c r="EUM836" s="24"/>
      <c r="EUN836" s="24"/>
      <c r="EUO836" s="24"/>
      <c r="EUP836" s="24"/>
      <c r="EUQ836" s="24"/>
      <c r="EUR836" s="24"/>
      <c r="EUS836" s="24"/>
      <c r="EUT836" s="24"/>
      <c r="EUU836" s="24"/>
      <c r="EUV836" s="24"/>
      <c r="EUW836" s="24"/>
      <c r="EUX836" s="24"/>
      <c r="EUY836" s="24"/>
      <c r="EUZ836" s="24"/>
      <c r="EVA836" s="24"/>
      <c r="EVB836" s="24"/>
      <c r="EVC836" s="24"/>
      <c r="EVD836" s="24"/>
      <c r="EVE836" s="24"/>
      <c r="EVF836" s="24"/>
      <c r="EVG836" s="24"/>
      <c r="EVH836" s="24"/>
      <c r="EVI836" s="24"/>
      <c r="EVJ836" s="24"/>
      <c r="EVK836" s="24"/>
      <c r="EVL836" s="24"/>
      <c r="EVM836" s="24"/>
      <c r="EVN836" s="24"/>
      <c r="EVO836" s="24"/>
      <c r="EVP836" s="24"/>
      <c r="EVQ836" s="24"/>
      <c r="EVR836" s="24"/>
      <c r="EVS836" s="24"/>
      <c r="EVT836" s="24"/>
      <c r="EVU836" s="24"/>
      <c r="EVV836" s="24"/>
      <c r="EVW836" s="24"/>
      <c r="EVX836" s="24"/>
      <c r="EVY836" s="24"/>
      <c r="EVZ836" s="24"/>
      <c r="EWA836" s="24"/>
      <c r="EWB836" s="24"/>
      <c r="EWC836" s="24"/>
      <c r="EWD836" s="24"/>
      <c r="EWE836" s="24"/>
      <c r="EWF836" s="24"/>
      <c r="EWG836" s="24"/>
      <c r="EWH836" s="24"/>
      <c r="EWI836" s="24"/>
      <c r="EWJ836" s="24"/>
      <c r="EWK836" s="24"/>
      <c r="EWL836" s="24"/>
      <c r="EWM836" s="24"/>
      <c r="EWN836" s="24"/>
      <c r="EWO836" s="24"/>
      <c r="EWP836" s="24"/>
      <c r="EWQ836" s="24"/>
      <c r="EWR836" s="24"/>
      <c r="EWS836" s="24"/>
      <c r="EWT836" s="24"/>
      <c r="EWU836" s="24"/>
      <c r="EWV836" s="24"/>
      <c r="EWW836" s="24"/>
      <c r="EWX836" s="24"/>
      <c r="EWY836" s="24"/>
      <c r="EWZ836" s="24"/>
      <c r="EXA836" s="24"/>
      <c r="EXB836" s="24"/>
      <c r="EXC836" s="24"/>
      <c r="EXD836" s="24"/>
      <c r="EXE836" s="24"/>
      <c r="EXF836" s="24"/>
      <c r="EXG836" s="24"/>
      <c r="EXH836" s="24"/>
      <c r="EXI836" s="24"/>
      <c r="EXJ836" s="24"/>
      <c r="EXK836" s="24"/>
      <c r="EXL836" s="24"/>
      <c r="EXM836" s="24"/>
      <c r="EXN836" s="24"/>
      <c r="EXO836" s="24"/>
      <c r="EXP836" s="24"/>
      <c r="EXQ836" s="24"/>
      <c r="EXR836" s="24"/>
      <c r="EXS836" s="24"/>
      <c r="EXT836" s="24"/>
      <c r="EXU836" s="24"/>
      <c r="EXV836" s="24"/>
      <c r="EXW836" s="24"/>
      <c r="EXX836" s="24"/>
      <c r="EXY836" s="24"/>
      <c r="EXZ836" s="24"/>
      <c r="EYA836" s="24"/>
      <c r="EYB836" s="24"/>
      <c r="EYC836" s="24"/>
      <c r="EYD836" s="24"/>
      <c r="EYE836" s="24"/>
      <c r="EYF836" s="24"/>
      <c r="EYG836" s="24"/>
      <c r="EYH836" s="24"/>
      <c r="EYI836" s="24"/>
      <c r="EYJ836" s="24"/>
      <c r="EYK836" s="24"/>
      <c r="EYL836" s="24"/>
      <c r="EYM836" s="24"/>
      <c r="EYN836" s="24"/>
      <c r="EYO836" s="24"/>
      <c r="EYP836" s="24"/>
      <c r="EYQ836" s="24"/>
      <c r="EYR836" s="24"/>
      <c r="EYS836" s="24"/>
      <c r="EYT836" s="24"/>
      <c r="EYU836" s="24"/>
      <c r="EYV836" s="24"/>
      <c r="EYW836" s="24"/>
      <c r="EYX836" s="24"/>
      <c r="EYY836" s="24"/>
      <c r="EYZ836" s="24"/>
      <c r="EZA836" s="24"/>
      <c r="EZB836" s="24"/>
      <c r="EZC836" s="24"/>
      <c r="EZD836" s="24"/>
      <c r="EZE836" s="24"/>
      <c r="EZF836" s="24"/>
      <c r="EZG836" s="24"/>
      <c r="EZH836" s="24"/>
      <c r="EZI836" s="24"/>
      <c r="EZJ836" s="24"/>
      <c r="EZK836" s="24"/>
      <c r="EZL836" s="24"/>
      <c r="EZM836" s="24"/>
      <c r="EZN836" s="24"/>
      <c r="EZO836" s="24"/>
      <c r="EZP836" s="24"/>
      <c r="EZQ836" s="24"/>
      <c r="EZR836" s="24"/>
      <c r="EZS836" s="24"/>
      <c r="EZT836" s="24"/>
      <c r="EZU836" s="24"/>
      <c r="EZV836" s="24"/>
      <c r="EZW836" s="24"/>
      <c r="EZX836" s="24"/>
      <c r="EZY836" s="24"/>
      <c r="EZZ836" s="24"/>
      <c r="FAA836" s="24"/>
      <c r="FAB836" s="24"/>
      <c r="FAC836" s="24"/>
      <c r="FAD836" s="24"/>
      <c r="FAE836" s="24"/>
      <c r="FAF836" s="24"/>
      <c r="FAG836" s="24"/>
      <c r="FAH836" s="24"/>
      <c r="FAI836" s="24"/>
      <c r="FAJ836" s="24"/>
      <c r="FAK836" s="24"/>
      <c r="FAL836" s="24"/>
      <c r="FAM836" s="24"/>
      <c r="FAN836" s="24"/>
      <c r="FAO836" s="24"/>
      <c r="FAP836" s="24"/>
      <c r="FAQ836" s="24"/>
      <c r="FAR836" s="24"/>
      <c r="FAS836" s="24"/>
      <c r="FAT836" s="24"/>
      <c r="FAU836" s="24"/>
      <c r="FAV836" s="24"/>
      <c r="FAW836" s="24"/>
      <c r="FAX836" s="24"/>
      <c r="FAY836" s="24"/>
      <c r="FAZ836" s="24"/>
      <c r="FBA836" s="24"/>
      <c r="FBB836" s="24"/>
      <c r="FBC836" s="24"/>
      <c r="FBD836" s="24"/>
      <c r="FBE836" s="24"/>
      <c r="FBF836" s="24"/>
      <c r="FBG836" s="24"/>
      <c r="FBH836" s="24"/>
      <c r="FBI836" s="24"/>
      <c r="FBJ836" s="24"/>
      <c r="FBK836" s="24"/>
      <c r="FBL836" s="24"/>
      <c r="FBM836" s="24"/>
      <c r="FBN836" s="24"/>
      <c r="FBO836" s="24"/>
      <c r="FBP836" s="24"/>
      <c r="FBQ836" s="24"/>
      <c r="FBR836" s="24"/>
      <c r="FBS836" s="24"/>
      <c r="FBT836" s="24"/>
      <c r="FBU836" s="24"/>
      <c r="FBV836" s="24"/>
      <c r="FBW836" s="24"/>
      <c r="FBX836" s="24"/>
      <c r="FBY836" s="24"/>
      <c r="FBZ836" s="24"/>
      <c r="FCA836" s="24"/>
      <c r="FCB836" s="24"/>
      <c r="FCC836" s="24"/>
      <c r="FCD836" s="24"/>
      <c r="FCE836" s="24"/>
      <c r="FCF836" s="24"/>
      <c r="FCG836" s="24"/>
      <c r="FCH836" s="24"/>
      <c r="FCI836" s="24"/>
      <c r="FCJ836" s="24"/>
      <c r="FCK836" s="24"/>
      <c r="FCL836" s="24"/>
      <c r="FCM836" s="24"/>
      <c r="FCN836" s="24"/>
      <c r="FCO836" s="24"/>
      <c r="FCP836" s="24"/>
      <c r="FCQ836" s="24"/>
      <c r="FCR836" s="24"/>
      <c r="FCS836" s="24"/>
      <c r="FCT836" s="24"/>
      <c r="FCU836" s="24"/>
      <c r="FCV836" s="24"/>
      <c r="FCW836" s="24"/>
      <c r="FCX836" s="24"/>
      <c r="FCY836" s="24"/>
      <c r="FCZ836" s="24"/>
      <c r="FDA836" s="24"/>
      <c r="FDB836" s="24"/>
      <c r="FDC836" s="24"/>
      <c r="FDD836" s="24"/>
      <c r="FDE836" s="24"/>
      <c r="FDF836" s="24"/>
      <c r="FDG836" s="24"/>
      <c r="FDH836" s="24"/>
      <c r="FDI836" s="24"/>
      <c r="FDJ836" s="24"/>
      <c r="FDK836" s="24"/>
      <c r="FDL836" s="24"/>
      <c r="FDM836" s="24"/>
      <c r="FDN836" s="24"/>
      <c r="FDO836" s="24"/>
      <c r="FDP836" s="24"/>
      <c r="FDQ836" s="24"/>
      <c r="FDR836" s="24"/>
      <c r="FDS836" s="24"/>
      <c r="FDT836" s="24"/>
      <c r="FDU836" s="24"/>
      <c r="FDV836" s="24"/>
      <c r="FDW836" s="24"/>
      <c r="FDX836" s="24"/>
      <c r="FDY836" s="24"/>
      <c r="FDZ836" s="24"/>
      <c r="FEA836" s="24"/>
      <c r="FEB836" s="24"/>
      <c r="FEC836" s="24"/>
      <c r="FED836" s="24"/>
      <c r="FEE836" s="24"/>
      <c r="FEF836" s="24"/>
      <c r="FEG836" s="24"/>
      <c r="FEH836" s="24"/>
      <c r="FEI836" s="24"/>
      <c r="FEJ836" s="24"/>
      <c r="FEK836" s="24"/>
      <c r="FEL836" s="24"/>
      <c r="FEM836" s="24"/>
      <c r="FEN836" s="24"/>
      <c r="FEO836" s="24"/>
      <c r="FEP836" s="24"/>
      <c r="FEQ836" s="24"/>
      <c r="FER836" s="24"/>
      <c r="FES836" s="24"/>
      <c r="FET836" s="24"/>
      <c r="FEU836" s="24"/>
      <c r="FEV836" s="24"/>
      <c r="FEW836" s="24"/>
      <c r="FEX836" s="24"/>
      <c r="FEY836" s="24"/>
      <c r="FEZ836" s="24"/>
      <c r="FFA836" s="24"/>
      <c r="FFB836" s="24"/>
      <c r="FFC836" s="24"/>
      <c r="FFD836" s="24"/>
      <c r="FFE836" s="24"/>
      <c r="FFF836" s="24"/>
      <c r="FFG836" s="24"/>
      <c r="FFH836" s="24"/>
      <c r="FFI836" s="24"/>
      <c r="FFJ836" s="24"/>
      <c r="FFK836" s="24"/>
      <c r="FFL836" s="24"/>
      <c r="FFM836" s="24"/>
      <c r="FFN836" s="24"/>
      <c r="FFO836" s="24"/>
      <c r="FFP836" s="24"/>
      <c r="FFQ836" s="24"/>
      <c r="FFR836" s="24"/>
      <c r="FFS836" s="24"/>
      <c r="FFT836" s="24"/>
      <c r="FFU836" s="24"/>
      <c r="FFV836" s="24"/>
      <c r="FFW836" s="24"/>
      <c r="FFX836" s="24"/>
      <c r="FFY836" s="24"/>
      <c r="FFZ836" s="24"/>
      <c r="FGA836" s="24"/>
      <c r="FGB836" s="24"/>
      <c r="FGC836" s="24"/>
      <c r="FGD836" s="24"/>
      <c r="FGE836" s="24"/>
      <c r="FGF836" s="24"/>
      <c r="FGG836" s="24"/>
      <c r="FGH836" s="24"/>
      <c r="FGI836" s="24"/>
      <c r="FGJ836" s="24"/>
      <c r="FGK836" s="24"/>
      <c r="FGL836" s="24"/>
      <c r="FGM836" s="24"/>
      <c r="FGN836" s="24"/>
      <c r="FGO836" s="24"/>
      <c r="FGP836" s="24"/>
      <c r="FGQ836" s="24"/>
      <c r="FGR836" s="24"/>
      <c r="FGS836" s="24"/>
      <c r="FGT836" s="24"/>
      <c r="FGU836" s="24"/>
      <c r="FGV836" s="24"/>
      <c r="FGW836" s="24"/>
      <c r="FGX836" s="24"/>
      <c r="FGY836" s="24"/>
      <c r="FGZ836" s="24"/>
      <c r="FHA836" s="24"/>
      <c r="FHB836" s="24"/>
      <c r="FHC836" s="24"/>
      <c r="FHD836" s="24"/>
      <c r="FHE836" s="24"/>
      <c r="FHF836" s="24"/>
      <c r="FHG836" s="24"/>
      <c r="FHH836" s="24"/>
      <c r="FHI836" s="24"/>
      <c r="FHJ836" s="24"/>
      <c r="FHK836" s="24"/>
      <c r="FHL836" s="24"/>
      <c r="FHM836" s="24"/>
      <c r="FHN836" s="24"/>
      <c r="FHO836" s="24"/>
      <c r="FHP836" s="24"/>
      <c r="FHQ836" s="24"/>
      <c r="FHR836" s="24"/>
      <c r="FHS836" s="24"/>
      <c r="FHT836" s="24"/>
      <c r="FHU836" s="24"/>
      <c r="FHV836" s="24"/>
      <c r="FHW836" s="24"/>
      <c r="FHX836" s="24"/>
      <c r="FHY836" s="24"/>
      <c r="FHZ836" s="24"/>
      <c r="FIA836" s="24"/>
      <c r="FIB836" s="24"/>
      <c r="FIC836" s="24"/>
      <c r="FID836" s="24"/>
      <c r="FIE836" s="24"/>
      <c r="FIF836" s="24"/>
      <c r="FIG836" s="24"/>
      <c r="FIH836" s="24"/>
      <c r="FII836" s="24"/>
      <c r="FIJ836" s="24"/>
      <c r="FIK836" s="24"/>
      <c r="FIL836" s="24"/>
      <c r="FIM836" s="24"/>
      <c r="FIN836" s="24"/>
      <c r="FIO836" s="24"/>
      <c r="FIP836" s="24"/>
      <c r="FIQ836" s="24"/>
      <c r="FIR836" s="24"/>
      <c r="FIS836" s="24"/>
      <c r="FIT836" s="24"/>
      <c r="FIU836" s="24"/>
      <c r="FIV836" s="24"/>
      <c r="FIW836" s="24"/>
      <c r="FIX836" s="24"/>
      <c r="FIY836" s="24"/>
      <c r="FIZ836" s="24"/>
      <c r="FJA836" s="24"/>
      <c r="FJB836" s="24"/>
      <c r="FJC836" s="24"/>
      <c r="FJD836" s="24"/>
      <c r="FJE836" s="24"/>
      <c r="FJF836" s="24"/>
      <c r="FJG836" s="24"/>
      <c r="FJH836" s="24"/>
      <c r="FJI836" s="24"/>
      <c r="FJJ836" s="24"/>
      <c r="FJK836" s="24"/>
      <c r="FJL836" s="24"/>
      <c r="FJM836" s="24"/>
      <c r="FJN836" s="24"/>
      <c r="FJO836" s="24"/>
      <c r="FJP836" s="24"/>
      <c r="FJQ836" s="24"/>
      <c r="FJR836" s="24"/>
      <c r="FJS836" s="24"/>
      <c r="FJT836" s="24"/>
      <c r="FJU836" s="24"/>
      <c r="FJV836" s="24"/>
      <c r="FJW836" s="24"/>
      <c r="FJX836" s="24"/>
      <c r="FJY836" s="24"/>
      <c r="FJZ836" s="24"/>
      <c r="FKA836" s="24"/>
      <c r="FKB836" s="24"/>
      <c r="FKC836" s="24"/>
      <c r="FKD836" s="24"/>
      <c r="FKE836" s="24"/>
      <c r="FKF836" s="24"/>
      <c r="FKG836" s="24"/>
      <c r="FKH836" s="24"/>
      <c r="FKI836" s="24"/>
      <c r="FKJ836" s="24"/>
      <c r="FKK836" s="24"/>
      <c r="FKL836" s="24"/>
      <c r="FKM836" s="24"/>
      <c r="FKN836" s="24"/>
      <c r="FKO836" s="24"/>
      <c r="FKP836" s="24"/>
      <c r="FKQ836" s="24"/>
      <c r="FKR836" s="24"/>
      <c r="FKS836" s="24"/>
      <c r="FKT836" s="24"/>
      <c r="FKU836" s="24"/>
      <c r="FKV836" s="24"/>
      <c r="FKW836" s="24"/>
      <c r="FKX836" s="24"/>
      <c r="FKY836" s="24"/>
      <c r="FKZ836" s="24"/>
      <c r="FLA836" s="24"/>
      <c r="FLB836" s="24"/>
      <c r="FLC836" s="24"/>
      <c r="FLD836" s="24"/>
      <c r="FLE836" s="24"/>
      <c r="FLF836" s="24"/>
      <c r="FLG836" s="24"/>
      <c r="FLH836" s="24"/>
      <c r="FLI836" s="24"/>
      <c r="FLJ836" s="24"/>
      <c r="FLK836" s="24"/>
      <c r="FLL836" s="24"/>
      <c r="FLM836" s="24"/>
      <c r="FLN836" s="24"/>
      <c r="FLO836" s="24"/>
      <c r="FLP836" s="24"/>
      <c r="FLQ836" s="24"/>
      <c r="FLR836" s="24"/>
      <c r="FLS836" s="24"/>
      <c r="FLT836" s="24"/>
      <c r="FLU836" s="24"/>
      <c r="FLV836" s="24"/>
      <c r="FLW836" s="24"/>
      <c r="FLX836" s="24"/>
      <c r="FLY836" s="24"/>
      <c r="FLZ836" s="24"/>
      <c r="FMA836" s="24"/>
      <c r="FMB836" s="24"/>
      <c r="FMC836" s="24"/>
      <c r="FMD836" s="24"/>
      <c r="FME836" s="24"/>
      <c r="FMF836" s="24"/>
      <c r="FMG836" s="24"/>
      <c r="FMH836" s="24"/>
      <c r="FMI836" s="24"/>
      <c r="FMJ836" s="24"/>
      <c r="FMK836" s="24"/>
      <c r="FML836" s="24"/>
      <c r="FMM836" s="24"/>
      <c r="FMN836" s="24"/>
      <c r="FMO836" s="24"/>
      <c r="FMP836" s="24"/>
      <c r="FMQ836" s="24"/>
      <c r="FMR836" s="24"/>
      <c r="FMS836" s="24"/>
      <c r="FMT836" s="24"/>
      <c r="FMU836" s="24"/>
      <c r="FMV836" s="24"/>
      <c r="FMW836" s="24"/>
      <c r="FMX836" s="24"/>
      <c r="FMY836" s="24"/>
      <c r="FMZ836" s="24"/>
      <c r="FNA836" s="24"/>
      <c r="FNB836" s="24"/>
      <c r="FNC836" s="24"/>
      <c r="FND836" s="24"/>
      <c r="FNE836" s="24"/>
      <c r="FNF836" s="24"/>
      <c r="FNG836" s="24"/>
      <c r="FNH836" s="24"/>
      <c r="FNI836" s="24"/>
      <c r="FNJ836" s="24"/>
      <c r="FNK836" s="24"/>
      <c r="FNL836" s="24"/>
      <c r="FNM836" s="24"/>
      <c r="FNN836" s="24"/>
      <c r="FNO836" s="24"/>
      <c r="FNP836" s="24"/>
      <c r="FNQ836" s="24"/>
      <c r="FNR836" s="24"/>
      <c r="FNS836" s="24"/>
      <c r="FNT836" s="24"/>
      <c r="FNU836" s="24"/>
      <c r="FNV836" s="24"/>
      <c r="FNW836" s="24"/>
      <c r="FNX836" s="24"/>
      <c r="FNY836" s="24"/>
      <c r="FNZ836" s="24"/>
      <c r="FOA836" s="24"/>
      <c r="FOB836" s="24"/>
      <c r="FOC836" s="24"/>
      <c r="FOD836" s="24"/>
      <c r="FOE836" s="24"/>
      <c r="FOF836" s="24"/>
      <c r="FOG836" s="24"/>
      <c r="FOH836" s="24"/>
      <c r="FOI836" s="24"/>
      <c r="FOJ836" s="24"/>
      <c r="FOK836" s="24"/>
      <c r="FOL836" s="24"/>
      <c r="FOM836" s="24"/>
      <c r="FON836" s="24"/>
      <c r="FOO836" s="24"/>
      <c r="FOP836" s="24"/>
      <c r="FOQ836" s="24"/>
      <c r="FOR836" s="24"/>
      <c r="FOS836" s="24"/>
      <c r="FOT836" s="24"/>
      <c r="FOU836" s="24"/>
      <c r="FOV836" s="24"/>
      <c r="FOW836" s="24"/>
      <c r="FOX836" s="24"/>
      <c r="FOY836" s="24"/>
      <c r="FOZ836" s="24"/>
      <c r="FPA836" s="24"/>
      <c r="FPB836" s="24"/>
      <c r="FPC836" s="24"/>
      <c r="FPD836" s="24"/>
      <c r="FPE836" s="24"/>
      <c r="FPF836" s="24"/>
      <c r="FPG836" s="24"/>
      <c r="FPH836" s="24"/>
      <c r="FPI836" s="24"/>
      <c r="FPJ836" s="24"/>
      <c r="FPK836" s="24"/>
      <c r="FPL836" s="24"/>
      <c r="FPM836" s="24"/>
      <c r="FPN836" s="24"/>
      <c r="FPO836" s="24"/>
      <c r="FPP836" s="24"/>
      <c r="FPQ836" s="24"/>
      <c r="FPR836" s="24"/>
      <c r="FPS836" s="24"/>
      <c r="FPT836" s="24"/>
      <c r="FPU836" s="24"/>
      <c r="FPV836" s="24"/>
      <c r="FPW836" s="24"/>
      <c r="FPX836" s="24"/>
      <c r="FPY836" s="24"/>
      <c r="FPZ836" s="24"/>
      <c r="FQA836" s="24"/>
      <c r="FQB836" s="24"/>
      <c r="FQC836" s="24"/>
      <c r="FQD836" s="24"/>
      <c r="FQE836" s="24"/>
      <c r="FQF836" s="24"/>
      <c r="FQG836" s="24"/>
      <c r="FQH836" s="24"/>
      <c r="FQI836" s="24"/>
      <c r="FQJ836" s="24"/>
      <c r="FQK836" s="24"/>
      <c r="FQL836" s="24"/>
      <c r="FQM836" s="24"/>
      <c r="FQN836" s="24"/>
      <c r="FQO836" s="24"/>
      <c r="FQP836" s="24"/>
      <c r="FQQ836" s="24"/>
      <c r="FQR836" s="24"/>
      <c r="FQS836" s="24"/>
      <c r="FQT836" s="24"/>
      <c r="FQU836" s="24"/>
      <c r="FQV836" s="24"/>
      <c r="FQW836" s="24"/>
      <c r="FQX836" s="24"/>
      <c r="FQY836" s="24"/>
      <c r="FQZ836" s="24"/>
      <c r="FRA836" s="24"/>
      <c r="FRB836" s="24"/>
      <c r="FRC836" s="24"/>
      <c r="FRD836" s="24"/>
      <c r="FRE836" s="24"/>
      <c r="FRF836" s="24"/>
      <c r="FRG836" s="24"/>
      <c r="FRH836" s="24"/>
      <c r="FRI836" s="24"/>
      <c r="FRJ836" s="24"/>
      <c r="FRK836" s="24"/>
      <c r="FRL836" s="24"/>
      <c r="FRM836" s="24"/>
      <c r="FRN836" s="24"/>
      <c r="FRO836" s="24"/>
      <c r="FRP836" s="24"/>
      <c r="FRQ836" s="24"/>
      <c r="FRR836" s="24"/>
      <c r="FRS836" s="24"/>
      <c r="FRT836" s="24"/>
      <c r="FRU836" s="24"/>
      <c r="FRV836" s="24"/>
      <c r="FRW836" s="24"/>
      <c r="FRX836" s="24"/>
      <c r="FRY836" s="24"/>
      <c r="FRZ836" s="24"/>
      <c r="FSA836" s="24"/>
      <c r="FSB836" s="24"/>
      <c r="FSC836" s="24"/>
      <c r="FSD836" s="24"/>
      <c r="FSE836" s="24"/>
      <c r="FSF836" s="24"/>
      <c r="FSG836" s="24"/>
      <c r="FSH836" s="24"/>
      <c r="FSI836" s="24"/>
      <c r="FSJ836" s="24"/>
      <c r="FSK836" s="24"/>
      <c r="FSL836" s="24"/>
      <c r="FSM836" s="24"/>
      <c r="FSN836" s="24"/>
      <c r="FSO836" s="24"/>
      <c r="FSP836" s="24"/>
      <c r="FSQ836" s="24"/>
      <c r="FSR836" s="24"/>
      <c r="FSS836" s="24"/>
      <c r="FST836" s="24"/>
      <c r="FSU836" s="24"/>
      <c r="FSV836" s="24"/>
      <c r="FSW836" s="24"/>
      <c r="FSX836" s="24"/>
      <c r="FSY836" s="24"/>
      <c r="FSZ836" s="24"/>
      <c r="FTA836" s="24"/>
      <c r="FTB836" s="24"/>
      <c r="FTC836" s="24"/>
      <c r="FTD836" s="24"/>
      <c r="FTE836" s="24"/>
      <c r="FTF836" s="24"/>
      <c r="FTG836" s="24"/>
      <c r="FTH836" s="24"/>
      <c r="FTI836" s="24"/>
      <c r="FTJ836" s="24"/>
      <c r="FTK836" s="24"/>
      <c r="FTL836" s="24"/>
      <c r="FTM836" s="24"/>
      <c r="FTN836" s="24"/>
      <c r="FTO836" s="24"/>
      <c r="FTP836" s="24"/>
      <c r="FTQ836" s="24"/>
      <c r="FTR836" s="24"/>
      <c r="FTS836" s="24"/>
      <c r="FTT836" s="24"/>
      <c r="FTU836" s="24"/>
      <c r="FTV836" s="24"/>
      <c r="FTW836" s="24"/>
      <c r="FTX836" s="24"/>
      <c r="FTY836" s="24"/>
      <c r="FTZ836" s="24"/>
      <c r="FUA836" s="24"/>
      <c r="FUB836" s="24"/>
      <c r="FUC836" s="24"/>
      <c r="FUD836" s="24"/>
      <c r="FUE836" s="24"/>
      <c r="FUF836" s="24"/>
      <c r="FUG836" s="24"/>
      <c r="FUH836" s="24"/>
      <c r="FUI836" s="24"/>
      <c r="FUJ836" s="24"/>
      <c r="FUK836" s="24"/>
      <c r="FUL836" s="24"/>
      <c r="FUM836" s="24"/>
      <c r="FUN836" s="24"/>
      <c r="FUO836" s="24"/>
      <c r="FUP836" s="24"/>
      <c r="FUQ836" s="24"/>
      <c r="FUR836" s="24"/>
      <c r="FUS836" s="24"/>
      <c r="FUT836" s="24"/>
      <c r="FUU836" s="24"/>
      <c r="FUV836" s="24"/>
      <c r="FUW836" s="24"/>
      <c r="FUX836" s="24"/>
      <c r="FUY836" s="24"/>
      <c r="FUZ836" s="24"/>
      <c r="FVA836" s="24"/>
      <c r="FVB836" s="24"/>
      <c r="FVC836" s="24"/>
      <c r="FVD836" s="24"/>
      <c r="FVE836" s="24"/>
      <c r="FVF836" s="24"/>
      <c r="FVG836" s="24"/>
      <c r="FVH836" s="24"/>
      <c r="FVI836" s="24"/>
      <c r="FVJ836" s="24"/>
      <c r="FVK836" s="24"/>
      <c r="FVL836" s="24"/>
      <c r="FVM836" s="24"/>
      <c r="FVN836" s="24"/>
      <c r="FVO836" s="24"/>
      <c r="FVP836" s="24"/>
      <c r="FVQ836" s="24"/>
      <c r="FVR836" s="24"/>
      <c r="FVS836" s="24"/>
      <c r="FVT836" s="24"/>
      <c r="FVU836" s="24"/>
      <c r="FVV836" s="24"/>
      <c r="FVW836" s="24"/>
      <c r="FVX836" s="24"/>
      <c r="FVY836" s="24"/>
      <c r="FVZ836" s="24"/>
      <c r="FWA836" s="24"/>
      <c r="FWB836" s="24"/>
      <c r="FWC836" s="24"/>
      <c r="FWD836" s="24"/>
      <c r="FWE836" s="24"/>
      <c r="FWF836" s="24"/>
      <c r="FWG836" s="24"/>
      <c r="FWH836" s="24"/>
      <c r="FWI836" s="24"/>
      <c r="FWJ836" s="24"/>
      <c r="FWK836" s="24"/>
      <c r="FWL836" s="24"/>
      <c r="FWM836" s="24"/>
      <c r="FWN836" s="24"/>
      <c r="FWO836" s="24"/>
      <c r="FWP836" s="24"/>
      <c r="FWQ836" s="24"/>
      <c r="FWR836" s="24"/>
      <c r="FWS836" s="24"/>
      <c r="FWT836" s="24"/>
      <c r="FWU836" s="24"/>
      <c r="FWV836" s="24"/>
      <c r="FWW836" s="24"/>
      <c r="FWX836" s="24"/>
      <c r="FWY836" s="24"/>
      <c r="FWZ836" s="24"/>
      <c r="FXA836" s="24"/>
      <c r="FXB836" s="24"/>
      <c r="FXC836" s="24"/>
      <c r="FXD836" s="24"/>
      <c r="FXE836" s="24"/>
      <c r="FXF836" s="24"/>
      <c r="FXG836" s="24"/>
      <c r="FXH836" s="24"/>
      <c r="FXI836" s="24"/>
      <c r="FXJ836" s="24"/>
      <c r="FXK836" s="24"/>
      <c r="FXL836" s="24"/>
      <c r="FXM836" s="24"/>
      <c r="FXN836" s="24"/>
      <c r="FXO836" s="24"/>
      <c r="FXP836" s="24"/>
      <c r="FXQ836" s="24"/>
      <c r="FXR836" s="24"/>
      <c r="FXS836" s="24"/>
      <c r="FXT836" s="24"/>
      <c r="FXU836" s="24"/>
      <c r="FXV836" s="24"/>
      <c r="FXW836" s="24"/>
      <c r="FXX836" s="24"/>
      <c r="FXY836" s="24"/>
      <c r="FXZ836" s="24"/>
      <c r="FYA836" s="24"/>
      <c r="FYB836" s="24"/>
      <c r="FYC836" s="24"/>
      <c r="FYD836" s="24"/>
      <c r="FYE836" s="24"/>
      <c r="FYF836" s="24"/>
      <c r="FYG836" s="24"/>
      <c r="FYH836" s="24"/>
      <c r="FYI836" s="24"/>
      <c r="FYJ836" s="24"/>
      <c r="FYK836" s="24"/>
      <c r="FYL836" s="24"/>
      <c r="FYM836" s="24"/>
      <c r="FYN836" s="24"/>
      <c r="FYO836" s="24"/>
      <c r="FYP836" s="24"/>
      <c r="FYQ836" s="24"/>
      <c r="FYR836" s="24"/>
      <c r="FYS836" s="24"/>
      <c r="FYT836" s="24"/>
      <c r="FYU836" s="24"/>
      <c r="FYV836" s="24"/>
      <c r="FYW836" s="24"/>
      <c r="FYX836" s="24"/>
      <c r="FYY836" s="24"/>
      <c r="FYZ836" s="24"/>
      <c r="FZA836" s="24"/>
      <c r="FZB836" s="24"/>
      <c r="FZC836" s="24"/>
      <c r="FZD836" s="24"/>
      <c r="FZE836" s="24"/>
      <c r="FZF836" s="24"/>
      <c r="FZG836" s="24"/>
      <c r="FZH836" s="24"/>
      <c r="FZI836" s="24"/>
      <c r="FZJ836" s="24"/>
      <c r="FZK836" s="24"/>
      <c r="FZL836" s="24"/>
      <c r="FZM836" s="24"/>
      <c r="FZN836" s="24"/>
      <c r="FZO836" s="24"/>
      <c r="FZP836" s="24"/>
      <c r="FZQ836" s="24"/>
      <c r="FZR836" s="24"/>
      <c r="FZS836" s="24"/>
      <c r="FZT836" s="24"/>
      <c r="FZU836" s="24"/>
      <c r="FZV836" s="24"/>
      <c r="FZW836" s="24"/>
      <c r="FZX836" s="24"/>
      <c r="FZY836" s="24"/>
      <c r="FZZ836" s="24"/>
      <c r="GAA836" s="24"/>
      <c r="GAB836" s="24"/>
      <c r="GAC836" s="24"/>
      <c r="GAD836" s="24"/>
      <c r="GAE836" s="24"/>
      <c r="GAF836" s="24"/>
      <c r="GAG836" s="24"/>
      <c r="GAH836" s="24"/>
      <c r="GAI836" s="24"/>
      <c r="GAJ836" s="24"/>
      <c r="GAK836" s="24"/>
      <c r="GAL836" s="24"/>
      <c r="GAM836" s="24"/>
      <c r="GAN836" s="24"/>
      <c r="GAO836" s="24"/>
      <c r="GAP836" s="24"/>
      <c r="GAQ836" s="24"/>
      <c r="GAR836" s="24"/>
      <c r="GAS836" s="24"/>
      <c r="GAT836" s="24"/>
      <c r="GAU836" s="24"/>
      <c r="GAV836" s="24"/>
      <c r="GAW836" s="24"/>
      <c r="GAX836" s="24"/>
      <c r="GAY836" s="24"/>
      <c r="GAZ836" s="24"/>
      <c r="GBA836" s="24"/>
      <c r="GBB836" s="24"/>
      <c r="GBC836" s="24"/>
      <c r="GBD836" s="24"/>
      <c r="GBE836" s="24"/>
      <c r="GBF836" s="24"/>
      <c r="GBG836" s="24"/>
      <c r="GBH836" s="24"/>
      <c r="GBI836" s="24"/>
      <c r="GBJ836" s="24"/>
      <c r="GBK836" s="24"/>
      <c r="GBL836" s="24"/>
      <c r="GBM836" s="24"/>
      <c r="GBN836" s="24"/>
      <c r="GBO836" s="24"/>
      <c r="GBP836" s="24"/>
      <c r="GBQ836" s="24"/>
      <c r="GBR836" s="24"/>
      <c r="GBS836" s="24"/>
      <c r="GBT836" s="24"/>
      <c r="GBU836" s="24"/>
      <c r="GBV836" s="24"/>
      <c r="GBW836" s="24"/>
      <c r="GBX836" s="24"/>
      <c r="GBY836" s="24"/>
      <c r="GBZ836" s="24"/>
      <c r="GCA836" s="24"/>
      <c r="GCB836" s="24"/>
      <c r="GCC836" s="24"/>
      <c r="GCD836" s="24"/>
      <c r="GCE836" s="24"/>
      <c r="GCF836" s="24"/>
      <c r="GCG836" s="24"/>
      <c r="GCH836" s="24"/>
      <c r="GCI836" s="24"/>
      <c r="GCJ836" s="24"/>
      <c r="GCK836" s="24"/>
      <c r="GCL836" s="24"/>
      <c r="GCM836" s="24"/>
      <c r="GCN836" s="24"/>
      <c r="GCO836" s="24"/>
      <c r="GCP836" s="24"/>
      <c r="GCQ836" s="24"/>
      <c r="GCR836" s="24"/>
      <c r="GCS836" s="24"/>
      <c r="GCT836" s="24"/>
      <c r="GCU836" s="24"/>
      <c r="GCV836" s="24"/>
      <c r="GCW836" s="24"/>
      <c r="GCX836" s="24"/>
      <c r="GCY836" s="24"/>
      <c r="GCZ836" s="24"/>
      <c r="GDA836" s="24"/>
      <c r="GDB836" s="24"/>
      <c r="GDC836" s="24"/>
      <c r="GDD836" s="24"/>
      <c r="GDE836" s="24"/>
      <c r="GDF836" s="24"/>
      <c r="GDG836" s="24"/>
      <c r="GDH836" s="24"/>
      <c r="GDI836" s="24"/>
      <c r="GDJ836" s="24"/>
      <c r="GDK836" s="24"/>
      <c r="GDL836" s="24"/>
      <c r="GDM836" s="24"/>
      <c r="GDN836" s="24"/>
      <c r="GDO836" s="24"/>
      <c r="GDP836" s="24"/>
      <c r="GDQ836" s="24"/>
      <c r="GDR836" s="24"/>
      <c r="GDS836" s="24"/>
      <c r="GDT836" s="24"/>
      <c r="GDU836" s="24"/>
      <c r="GDV836" s="24"/>
      <c r="GDW836" s="24"/>
      <c r="GDX836" s="24"/>
      <c r="GDY836" s="24"/>
      <c r="GDZ836" s="24"/>
      <c r="GEA836" s="24"/>
      <c r="GEB836" s="24"/>
      <c r="GEC836" s="24"/>
      <c r="GED836" s="24"/>
      <c r="GEE836" s="24"/>
      <c r="GEF836" s="24"/>
      <c r="GEG836" s="24"/>
      <c r="GEH836" s="24"/>
      <c r="GEI836" s="24"/>
      <c r="GEJ836" s="24"/>
      <c r="GEK836" s="24"/>
      <c r="GEL836" s="24"/>
      <c r="GEM836" s="24"/>
      <c r="GEN836" s="24"/>
      <c r="GEO836" s="24"/>
      <c r="GEP836" s="24"/>
      <c r="GEQ836" s="24"/>
      <c r="GER836" s="24"/>
      <c r="GES836" s="24"/>
      <c r="GET836" s="24"/>
      <c r="GEU836" s="24"/>
      <c r="GEV836" s="24"/>
      <c r="GEW836" s="24"/>
      <c r="GEX836" s="24"/>
      <c r="GEY836" s="24"/>
      <c r="GEZ836" s="24"/>
      <c r="GFA836" s="24"/>
      <c r="GFB836" s="24"/>
      <c r="GFC836" s="24"/>
      <c r="GFD836" s="24"/>
      <c r="GFE836" s="24"/>
      <c r="GFF836" s="24"/>
      <c r="GFG836" s="24"/>
      <c r="GFH836" s="24"/>
      <c r="GFI836" s="24"/>
      <c r="GFJ836" s="24"/>
      <c r="GFK836" s="24"/>
      <c r="GFL836" s="24"/>
      <c r="GFM836" s="24"/>
      <c r="GFN836" s="24"/>
      <c r="GFO836" s="24"/>
      <c r="GFP836" s="24"/>
      <c r="GFQ836" s="24"/>
      <c r="GFR836" s="24"/>
      <c r="GFS836" s="24"/>
      <c r="GFT836" s="24"/>
      <c r="GFU836" s="24"/>
      <c r="GFV836" s="24"/>
      <c r="GFW836" s="24"/>
      <c r="GFX836" s="24"/>
      <c r="GFY836" s="24"/>
      <c r="GFZ836" s="24"/>
      <c r="GGA836" s="24"/>
      <c r="GGB836" s="24"/>
      <c r="GGC836" s="24"/>
      <c r="GGD836" s="24"/>
      <c r="GGE836" s="24"/>
      <c r="GGF836" s="24"/>
      <c r="GGG836" s="24"/>
      <c r="GGH836" s="24"/>
      <c r="GGI836" s="24"/>
      <c r="GGJ836" s="24"/>
      <c r="GGK836" s="24"/>
      <c r="GGL836" s="24"/>
      <c r="GGM836" s="24"/>
      <c r="GGN836" s="24"/>
      <c r="GGO836" s="24"/>
      <c r="GGP836" s="24"/>
      <c r="GGQ836" s="24"/>
      <c r="GGR836" s="24"/>
      <c r="GGS836" s="24"/>
      <c r="GGT836" s="24"/>
      <c r="GGU836" s="24"/>
      <c r="GGV836" s="24"/>
      <c r="GGW836" s="24"/>
      <c r="GGX836" s="24"/>
      <c r="GGY836" s="24"/>
      <c r="GGZ836" s="24"/>
      <c r="GHA836" s="24"/>
      <c r="GHB836" s="24"/>
      <c r="GHC836" s="24"/>
      <c r="GHD836" s="24"/>
      <c r="GHE836" s="24"/>
      <c r="GHF836" s="24"/>
      <c r="GHG836" s="24"/>
      <c r="GHH836" s="24"/>
      <c r="GHI836" s="24"/>
      <c r="GHJ836" s="24"/>
      <c r="GHK836" s="24"/>
      <c r="GHL836" s="24"/>
      <c r="GHM836" s="24"/>
      <c r="GHN836" s="24"/>
      <c r="GHO836" s="24"/>
      <c r="GHP836" s="24"/>
      <c r="GHQ836" s="24"/>
      <c r="GHR836" s="24"/>
      <c r="GHS836" s="24"/>
      <c r="GHT836" s="24"/>
      <c r="GHU836" s="24"/>
      <c r="GHV836" s="24"/>
      <c r="GHW836" s="24"/>
      <c r="GHX836" s="24"/>
      <c r="GHY836" s="24"/>
      <c r="GHZ836" s="24"/>
      <c r="GIA836" s="24"/>
      <c r="GIB836" s="24"/>
      <c r="GIC836" s="24"/>
      <c r="GID836" s="24"/>
      <c r="GIE836" s="24"/>
      <c r="GIF836" s="24"/>
      <c r="GIG836" s="24"/>
      <c r="GIH836" s="24"/>
      <c r="GII836" s="24"/>
      <c r="GIJ836" s="24"/>
      <c r="GIK836" s="24"/>
      <c r="GIL836" s="24"/>
      <c r="GIM836" s="24"/>
      <c r="GIN836" s="24"/>
      <c r="GIO836" s="24"/>
      <c r="GIP836" s="24"/>
      <c r="GIQ836" s="24"/>
      <c r="GIR836" s="24"/>
      <c r="GIS836" s="24"/>
      <c r="GIT836" s="24"/>
      <c r="GIU836" s="24"/>
      <c r="GIV836" s="24"/>
      <c r="GIW836" s="24"/>
      <c r="GIX836" s="24"/>
      <c r="GIY836" s="24"/>
      <c r="GIZ836" s="24"/>
      <c r="GJA836" s="24"/>
      <c r="GJB836" s="24"/>
      <c r="GJC836" s="24"/>
      <c r="GJD836" s="24"/>
      <c r="GJE836" s="24"/>
      <c r="GJF836" s="24"/>
      <c r="GJG836" s="24"/>
      <c r="GJH836" s="24"/>
      <c r="GJI836" s="24"/>
      <c r="GJJ836" s="24"/>
      <c r="GJK836" s="24"/>
      <c r="GJL836" s="24"/>
      <c r="GJM836" s="24"/>
      <c r="GJN836" s="24"/>
      <c r="GJO836" s="24"/>
      <c r="GJP836" s="24"/>
      <c r="GJQ836" s="24"/>
      <c r="GJR836" s="24"/>
      <c r="GJS836" s="24"/>
      <c r="GJT836" s="24"/>
      <c r="GJU836" s="24"/>
      <c r="GJV836" s="24"/>
      <c r="GJW836" s="24"/>
      <c r="GJX836" s="24"/>
      <c r="GJY836" s="24"/>
      <c r="GJZ836" s="24"/>
      <c r="GKA836" s="24"/>
      <c r="GKB836" s="24"/>
      <c r="GKC836" s="24"/>
      <c r="GKD836" s="24"/>
      <c r="GKE836" s="24"/>
      <c r="GKF836" s="24"/>
      <c r="GKG836" s="24"/>
      <c r="GKH836" s="24"/>
      <c r="GKI836" s="24"/>
      <c r="GKJ836" s="24"/>
      <c r="GKK836" s="24"/>
      <c r="GKL836" s="24"/>
      <c r="GKM836" s="24"/>
      <c r="GKN836" s="24"/>
      <c r="GKO836" s="24"/>
      <c r="GKP836" s="24"/>
      <c r="GKQ836" s="24"/>
      <c r="GKR836" s="24"/>
      <c r="GKS836" s="24"/>
      <c r="GKT836" s="24"/>
      <c r="GKU836" s="24"/>
      <c r="GKV836" s="24"/>
      <c r="GKW836" s="24"/>
      <c r="GKX836" s="24"/>
      <c r="GKY836" s="24"/>
      <c r="GKZ836" s="24"/>
      <c r="GLA836" s="24"/>
      <c r="GLB836" s="24"/>
      <c r="GLC836" s="24"/>
      <c r="GLD836" s="24"/>
      <c r="GLE836" s="24"/>
      <c r="GLF836" s="24"/>
      <c r="GLG836" s="24"/>
      <c r="GLH836" s="24"/>
      <c r="GLI836" s="24"/>
      <c r="GLJ836" s="24"/>
      <c r="GLK836" s="24"/>
      <c r="GLL836" s="24"/>
      <c r="GLM836" s="24"/>
      <c r="GLN836" s="24"/>
      <c r="GLO836" s="24"/>
      <c r="GLP836" s="24"/>
      <c r="GLQ836" s="24"/>
      <c r="GLR836" s="24"/>
      <c r="GLS836" s="24"/>
      <c r="GLT836" s="24"/>
      <c r="GLU836" s="24"/>
      <c r="GLV836" s="24"/>
      <c r="GLW836" s="24"/>
      <c r="GLX836" s="24"/>
      <c r="GLY836" s="24"/>
      <c r="GLZ836" s="24"/>
      <c r="GMA836" s="24"/>
      <c r="GMB836" s="24"/>
      <c r="GMC836" s="24"/>
      <c r="GMD836" s="24"/>
      <c r="GME836" s="24"/>
      <c r="GMF836" s="24"/>
      <c r="GMG836" s="24"/>
      <c r="GMH836" s="24"/>
      <c r="GMI836" s="24"/>
      <c r="GMJ836" s="24"/>
      <c r="GMK836" s="24"/>
      <c r="GML836" s="24"/>
      <c r="GMM836" s="24"/>
      <c r="GMN836" s="24"/>
      <c r="GMO836" s="24"/>
      <c r="GMP836" s="24"/>
      <c r="GMQ836" s="24"/>
      <c r="GMR836" s="24"/>
      <c r="GMS836" s="24"/>
      <c r="GMT836" s="24"/>
      <c r="GMU836" s="24"/>
      <c r="GMV836" s="24"/>
      <c r="GMW836" s="24"/>
      <c r="GMX836" s="24"/>
      <c r="GMY836" s="24"/>
      <c r="GMZ836" s="24"/>
      <c r="GNA836" s="24"/>
      <c r="GNB836" s="24"/>
      <c r="GNC836" s="24"/>
      <c r="GND836" s="24"/>
      <c r="GNE836" s="24"/>
      <c r="GNF836" s="24"/>
      <c r="GNG836" s="24"/>
      <c r="GNH836" s="24"/>
      <c r="GNI836" s="24"/>
      <c r="GNJ836" s="24"/>
      <c r="GNK836" s="24"/>
      <c r="GNL836" s="24"/>
      <c r="GNM836" s="24"/>
      <c r="GNN836" s="24"/>
      <c r="GNO836" s="24"/>
      <c r="GNP836" s="24"/>
      <c r="GNQ836" s="24"/>
      <c r="GNR836" s="24"/>
      <c r="GNS836" s="24"/>
      <c r="GNT836" s="24"/>
      <c r="GNU836" s="24"/>
      <c r="GNV836" s="24"/>
      <c r="GNW836" s="24"/>
      <c r="GNX836" s="24"/>
      <c r="GNY836" s="24"/>
      <c r="GNZ836" s="24"/>
      <c r="GOA836" s="24"/>
      <c r="GOB836" s="24"/>
      <c r="GOC836" s="24"/>
      <c r="GOD836" s="24"/>
      <c r="GOE836" s="24"/>
      <c r="GOF836" s="24"/>
      <c r="GOG836" s="24"/>
      <c r="GOH836" s="24"/>
      <c r="GOI836" s="24"/>
      <c r="GOJ836" s="24"/>
      <c r="GOK836" s="24"/>
      <c r="GOL836" s="24"/>
      <c r="GOM836" s="24"/>
      <c r="GON836" s="24"/>
      <c r="GOO836" s="24"/>
      <c r="GOP836" s="24"/>
      <c r="GOQ836" s="24"/>
      <c r="GOR836" s="24"/>
      <c r="GOS836" s="24"/>
      <c r="GOT836" s="24"/>
      <c r="GOU836" s="24"/>
      <c r="GOV836" s="24"/>
      <c r="GOW836" s="24"/>
      <c r="GOX836" s="24"/>
      <c r="GOY836" s="24"/>
      <c r="GOZ836" s="24"/>
      <c r="GPA836" s="24"/>
      <c r="GPB836" s="24"/>
      <c r="GPC836" s="24"/>
      <c r="GPD836" s="24"/>
      <c r="GPE836" s="24"/>
      <c r="GPF836" s="24"/>
      <c r="GPG836" s="24"/>
      <c r="GPH836" s="24"/>
      <c r="GPI836" s="24"/>
      <c r="GPJ836" s="24"/>
      <c r="GPK836" s="24"/>
      <c r="GPL836" s="24"/>
      <c r="GPM836" s="24"/>
      <c r="GPN836" s="24"/>
      <c r="GPO836" s="24"/>
      <c r="GPP836" s="24"/>
      <c r="GPQ836" s="24"/>
      <c r="GPR836" s="24"/>
      <c r="GPS836" s="24"/>
      <c r="GPT836" s="24"/>
      <c r="GPU836" s="24"/>
      <c r="GPV836" s="24"/>
      <c r="GPW836" s="24"/>
      <c r="GPX836" s="24"/>
      <c r="GPY836" s="24"/>
      <c r="GPZ836" s="24"/>
      <c r="GQA836" s="24"/>
      <c r="GQB836" s="24"/>
      <c r="GQC836" s="24"/>
      <c r="GQD836" s="24"/>
      <c r="GQE836" s="24"/>
      <c r="GQF836" s="24"/>
      <c r="GQG836" s="24"/>
      <c r="GQH836" s="24"/>
      <c r="GQI836" s="24"/>
      <c r="GQJ836" s="24"/>
      <c r="GQK836" s="24"/>
      <c r="GQL836" s="24"/>
      <c r="GQM836" s="24"/>
      <c r="GQN836" s="24"/>
      <c r="GQO836" s="24"/>
      <c r="GQP836" s="24"/>
      <c r="GQQ836" s="24"/>
      <c r="GQR836" s="24"/>
      <c r="GQS836" s="24"/>
      <c r="GQT836" s="24"/>
      <c r="GQU836" s="24"/>
      <c r="GQV836" s="24"/>
      <c r="GQW836" s="24"/>
      <c r="GQX836" s="24"/>
      <c r="GQY836" s="24"/>
      <c r="GQZ836" s="24"/>
      <c r="GRA836" s="24"/>
      <c r="GRB836" s="24"/>
      <c r="GRC836" s="24"/>
      <c r="GRD836" s="24"/>
      <c r="GRE836" s="24"/>
      <c r="GRF836" s="24"/>
      <c r="GRG836" s="24"/>
      <c r="GRH836" s="24"/>
      <c r="GRI836" s="24"/>
      <c r="GRJ836" s="24"/>
      <c r="GRK836" s="24"/>
      <c r="GRL836" s="24"/>
      <c r="GRM836" s="24"/>
      <c r="GRN836" s="24"/>
      <c r="GRO836" s="24"/>
      <c r="GRP836" s="24"/>
      <c r="GRQ836" s="24"/>
      <c r="GRR836" s="24"/>
      <c r="GRS836" s="24"/>
      <c r="GRT836" s="24"/>
      <c r="GRU836" s="24"/>
      <c r="GRV836" s="24"/>
      <c r="GRW836" s="24"/>
      <c r="GRX836" s="24"/>
      <c r="GRY836" s="24"/>
      <c r="GRZ836" s="24"/>
      <c r="GSA836" s="24"/>
      <c r="GSB836" s="24"/>
      <c r="GSC836" s="24"/>
      <c r="GSD836" s="24"/>
      <c r="GSE836" s="24"/>
      <c r="GSF836" s="24"/>
      <c r="GSG836" s="24"/>
      <c r="GSH836" s="24"/>
      <c r="GSI836" s="24"/>
      <c r="GSJ836" s="24"/>
      <c r="GSK836" s="24"/>
      <c r="GSL836" s="24"/>
      <c r="GSM836" s="24"/>
      <c r="GSN836" s="24"/>
      <c r="GSO836" s="24"/>
      <c r="GSP836" s="24"/>
      <c r="GSQ836" s="24"/>
      <c r="GSR836" s="24"/>
      <c r="GSS836" s="24"/>
      <c r="GST836" s="24"/>
      <c r="GSU836" s="24"/>
      <c r="GSV836" s="24"/>
      <c r="GSW836" s="24"/>
      <c r="GSX836" s="24"/>
      <c r="GSY836" s="24"/>
      <c r="GSZ836" s="24"/>
      <c r="GTA836" s="24"/>
      <c r="GTB836" s="24"/>
      <c r="GTC836" s="24"/>
      <c r="GTD836" s="24"/>
      <c r="GTE836" s="24"/>
      <c r="GTF836" s="24"/>
      <c r="GTG836" s="24"/>
      <c r="GTH836" s="24"/>
      <c r="GTI836" s="24"/>
      <c r="GTJ836" s="24"/>
      <c r="GTK836" s="24"/>
      <c r="GTL836" s="24"/>
      <c r="GTM836" s="24"/>
      <c r="GTN836" s="24"/>
      <c r="GTO836" s="24"/>
      <c r="GTP836" s="24"/>
      <c r="GTQ836" s="24"/>
      <c r="GTR836" s="24"/>
      <c r="GTS836" s="24"/>
      <c r="GTT836" s="24"/>
      <c r="GTU836" s="24"/>
      <c r="GTV836" s="24"/>
      <c r="GTW836" s="24"/>
      <c r="GTX836" s="24"/>
      <c r="GTY836" s="24"/>
      <c r="GTZ836" s="24"/>
      <c r="GUA836" s="24"/>
      <c r="GUB836" s="24"/>
      <c r="GUC836" s="24"/>
      <c r="GUD836" s="24"/>
      <c r="GUE836" s="24"/>
      <c r="GUF836" s="24"/>
      <c r="GUG836" s="24"/>
      <c r="GUH836" s="24"/>
      <c r="GUI836" s="24"/>
      <c r="GUJ836" s="24"/>
      <c r="GUK836" s="24"/>
      <c r="GUL836" s="24"/>
      <c r="GUM836" s="24"/>
      <c r="GUN836" s="24"/>
      <c r="GUO836" s="24"/>
      <c r="GUP836" s="24"/>
      <c r="GUQ836" s="24"/>
      <c r="GUR836" s="24"/>
      <c r="GUS836" s="24"/>
      <c r="GUT836" s="24"/>
      <c r="GUU836" s="24"/>
      <c r="GUV836" s="24"/>
      <c r="GUW836" s="24"/>
      <c r="GUX836" s="24"/>
      <c r="GUY836" s="24"/>
      <c r="GUZ836" s="24"/>
      <c r="GVA836" s="24"/>
      <c r="GVB836" s="24"/>
      <c r="GVC836" s="24"/>
      <c r="GVD836" s="24"/>
      <c r="GVE836" s="24"/>
      <c r="GVF836" s="24"/>
      <c r="GVG836" s="24"/>
      <c r="GVH836" s="24"/>
      <c r="GVI836" s="24"/>
      <c r="GVJ836" s="24"/>
      <c r="GVK836" s="24"/>
      <c r="GVL836" s="24"/>
      <c r="GVM836" s="24"/>
      <c r="GVN836" s="24"/>
      <c r="GVO836" s="24"/>
      <c r="GVP836" s="24"/>
      <c r="GVQ836" s="24"/>
      <c r="GVR836" s="24"/>
      <c r="GVS836" s="24"/>
      <c r="GVT836" s="24"/>
      <c r="GVU836" s="24"/>
      <c r="GVV836" s="24"/>
      <c r="GVW836" s="24"/>
      <c r="GVX836" s="24"/>
      <c r="GVY836" s="24"/>
      <c r="GVZ836" s="24"/>
      <c r="GWA836" s="24"/>
      <c r="GWB836" s="24"/>
      <c r="GWC836" s="24"/>
      <c r="GWD836" s="24"/>
      <c r="GWE836" s="24"/>
      <c r="GWF836" s="24"/>
      <c r="GWG836" s="24"/>
      <c r="GWH836" s="24"/>
      <c r="GWI836" s="24"/>
      <c r="GWJ836" s="24"/>
      <c r="GWK836" s="24"/>
      <c r="GWL836" s="24"/>
      <c r="GWM836" s="24"/>
      <c r="GWN836" s="24"/>
      <c r="GWO836" s="24"/>
      <c r="GWP836" s="24"/>
      <c r="GWQ836" s="24"/>
      <c r="GWR836" s="24"/>
      <c r="GWS836" s="24"/>
      <c r="GWT836" s="24"/>
      <c r="GWU836" s="24"/>
      <c r="GWV836" s="24"/>
      <c r="GWW836" s="24"/>
      <c r="GWX836" s="24"/>
      <c r="GWY836" s="24"/>
      <c r="GWZ836" s="24"/>
      <c r="GXA836" s="24"/>
      <c r="GXB836" s="24"/>
      <c r="GXC836" s="24"/>
      <c r="GXD836" s="24"/>
      <c r="GXE836" s="24"/>
      <c r="GXF836" s="24"/>
      <c r="GXG836" s="24"/>
      <c r="GXH836" s="24"/>
      <c r="GXI836" s="24"/>
      <c r="GXJ836" s="24"/>
      <c r="GXK836" s="24"/>
      <c r="GXL836" s="24"/>
      <c r="GXM836" s="24"/>
      <c r="GXN836" s="24"/>
      <c r="GXO836" s="24"/>
      <c r="GXP836" s="24"/>
      <c r="GXQ836" s="24"/>
      <c r="GXR836" s="24"/>
      <c r="GXS836" s="24"/>
      <c r="GXT836" s="24"/>
      <c r="GXU836" s="24"/>
      <c r="GXV836" s="24"/>
      <c r="GXW836" s="24"/>
      <c r="GXX836" s="24"/>
      <c r="GXY836" s="24"/>
      <c r="GXZ836" s="24"/>
      <c r="GYA836" s="24"/>
      <c r="GYB836" s="24"/>
      <c r="GYC836" s="24"/>
      <c r="GYD836" s="24"/>
      <c r="GYE836" s="24"/>
      <c r="GYF836" s="24"/>
      <c r="GYG836" s="24"/>
      <c r="GYH836" s="24"/>
      <c r="GYI836" s="24"/>
      <c r="GYJ836" s="24"/>
      <c r="GYK836" s="24"/>
      <c r="GYL836" s="24"/>
      <c r="GYM836" s="24"/>
      <c r="GYN836" s="24"/>
      <c r="GYO836" s="24"/>
      <c r="GYP836" s="24"/>
      <c r="GYQ836" s="24"/>
      <c r="GYR836" s="24"/>
      <c r="GYS836" s="24"/>
      <c r="GYT836" s="24"/>
      <c r="GYU836" s="24"/>
      <c r="GYV836" s="24"/>
      <c r="GYW836" s="24"/>
      <c r="GYX836" s="24"/>
      <c r="GYY836" s="24"/>
      <c r="GYZ836" s="24"/>
      <c r="GZA836" s="24"/>
      <c r="GZB836" s="24"/>
      <c r="GZC836" s="24"/>
      <c r="GZD836" s="24"/>
      <c r="GZE836" s="24"/>
      <c r="GZF836" s="24"/>
      <c r="GZG836" s="24"/>
      <c r="GZH836" s="24"/>
      <c r="GZI836" s="24"/>
      <c r="GZJ836" s="24"/>
      <c r="GZK836" s="24"/>
      <c r="GZL836" s="24"/>
      <c r="GZM836" s="24"/>
      <c r="GZN836" s="24"/>
      <c r="GZO836" s="24"/>
      <c r="GZP836" s="24"/>
      <c r="GZQ836" s="24"/>
      <c r="GZR836" s="24"/>
      <c r="GZS836" s="24"/>
      <c r="GZT836" s="24"/>
      <c r="GZU836" s="24"/>
      <c r="GZV836" s="24"/>
      <c r="GZW836" s="24"/>
      <c r="GZX836" s="24"/>
      <c r="GZY836" s="24"/>
      <c r="GZZ836" s="24"/>
      <c r="HAA836" s="24"/>
      <c r="HAB836" s="24"/>
      <c r="HAC836" s="24"/>
      <c r="HAD836" s="24"/>
      <c r="HAE836" s="24"/>
      <c r="HAF836" s="24"/>
      <c r="HAG836" s="24"/>
      <c r="HAH836" s="24"/>
      <c r="HAI836" s="24"/>
      <c r="HAJ836" s="24"/>
      <c r="HAK836" s="24"/>
      <c r="HAL836" s="24"/>
      <c r="HAM836" s="24"/>
      <c r="HAN836" s="24"/>
      <c r="HAO836" s="24"/>
      <c r="HAP836" s="24"/>
      <c r="HAQ836" s="24"/>
      <c r="HAR836" s="24"/>
      <c r="HAS836" s="24"/>
      <c r="HAT836" s="24"/>
      <c r="HAU836" s="24"/>
      <c r="HAV836" s="24"/>
      <c r="HAW836" s="24"/>
      <c r="HAX836" s="24"/>
      <c r="HAY836" s="24"/>
      <c r="HAZ836" s="24"/>
      <c r="HBA836" s="24"/>
      <c r="HBB836" s="24"/>
      <c r="HBC836" s="24"/>
      <c r="HBD836" s="24"/>
      <c r="HBE836" s="24"/>
      <c r="HBF836" s="24"/>
      <c r="HBG836" s="24"/>
      <c r="HBH836" s="24"/>
      <c r="HBI836" s="24"/>
      <c r="HBJ836" s="24"/>
      <c r="HBK836" s="24"/>
      <c r="HBL836" s="24"/>
      <c r="HBM836" s="24"/>
      <c r="HBN836" s="24"/>
      <c r="HBO836" s="24"/>
      <c r="HBP836" s="24"/>
      <c r="HBQ836" s="24"/>
      <c r="HBR836" s="24"/>
      <c r="HBS836" s="24"/>
      <c r="HBT836" s="24"/>
      <c r="HBU836" s="24"/>
      <c r="HBV836" s="24"/>
      <c r="HBW836" s="24"/>
      <c r="HBX836" s="24"/>
      <c r="HBY836" s="24"/>
      <c r="HBZ836" s="24"/>
      <c r="HCA836" s="24"/>
      <c r="HCB836" s="24"/>
      <c r="HCC836" s="24"/>
      <c r="HCD836" s="24"/>
      <c r="HCE836" s="24"/>
      <c r="HCF836" s="24"/>
      <c r="HCG836" s="24"/>
      <c r="HCH836" s="24"/>
      <c r="HCI836" s="24"/>
      <c r="HCJ836" s="24"/>
      <c r="HCK836" s="24"/>
      <c r="HCL836" s="24"/>
      <c r="HCM836" s="24"/>
      <c r="HCN836" s="24"/>
      <c r="HCO836" s="24"/>
      <c r="HCP836" s="24"/>
      <c r="HCQ836" s="24"/>
      <c r="HCR836" s="24"/>
      <c r="HCS836" s="24"/>
      <c r="HCT836" s="24"/>
      <c r="HCU836" s="24"/>
      <c r="HCV836" s="24"/>
      <c r="HCW836" s="24"/>
      <c r="HCX836" s="24"/>
      <c r="HCY836" s="24"/>
      <c r="HCZ836" s="24"/>
      <c r="HDA836" s="24"/>
      <c r="HDB836" s="24"/>
      <c r="HDC836" s="24"/>
      <c r="HDD836" s="24"/>
      <c r="HDE836" s="24"/>
      <c r="HDF836" s="24"/>
      <c r="HDG836" s="24"/>
      <c r="HDH836" s="24"/>
      <c r="HDI836" s="24"/>
      <c r="HDJ836" s="24"/>
      <c r="HDK836" s="24"/>
      <c r="HDL836" s="24"/>
      <c r="HDM836" s="24"/>
      <c r="HDN836" s="24"/>
      <c r="HDO836" s="24"/>
      <c r="HDP836" s="24"/>
      <c r="HDQ836" s="24"/>
      <c r="HDR836" s="24"/>
      <c r="HDS836" s="24"/>
      <c r="HDT836" s="24"/>
      <c r="HDU836" s="24"/>
      <c r="HDV836" s="24"/>
      <c r="HDW836" s="24"/>
      <c r="HDX836" s="24"/>
      <c r="HDY836" s="24"/>
      <c r="HDZ836" s="24"/>
      <c r="HEA836" s="24"/>
      <c r="HEB836" s="24"/>
      <c r="HEC836" s="24"/>
      <c r="HED836" s="24"/>
      <c r="HEE836" s="24"/>
      <c r="HEF836" s="24"/>
      <c r="HEG836" s="24"/>
      <c r="HEH836" s="24"/>
      <c r="HEI836" s="24"/>
      <c r="HEJ836" s="24"/>
      <c r="HEK836" s="24"/>
      <c r="HEL836" s="24"/>
      <c r="HEM836" s="24"/>
      <c r="HEN836" s="24"/>
      <c r="HEO836" s="24"/>
      <c r="HEP836" s="24"/>
      <c r="HEQ836" s="24"/>
      <c r="HER836" s="24"/>
      <c r="HES836" s="24"/>
      <c r="HET836" s="24"/>
      <c r="HEU836" s="24"/>
      <c r="HEV836" s="24"/>
      <c r="HEW836" s="24"/>
      <c r="HEX836" s="24"/>
      <c r="HEY836" s="24"/>
      <c r="HEZ836" s="24"/>
      <c r="HFA836" s="24"/>
      <c r="HFB836" s="24"/>
      <c r="HFC836" s="24"/>
      <c r="HFD836" s="24"/>
      <c r="HFE836" s="24"/>
      <c r="HFF836" s="24"/>
      <c r="HFG836" s="24"/>
      <c r="HFH836" s="24"/>
      <c r="HFI836" s="24"/>
      <c r="HFJ836" s="24"/>
      <c r="HFK836" s="24"/>
      <c r="HFL836" s="24"/>
      <c r="HFM836" s="24"/>
      <c r="HFN836" s="24"/>
      <c r="HFO836" s="24"/>
      <c r="HFP836" s="24"/>
      <c r="HFQ836" s="24"/>
      <c r="HFR836" s="24"/>
      <c r="HFS836" s="24"/>
      <c r="HFT836" s="24"/>
      <c r="HFU836" s="24"/>
      <c r="HFV836" s="24"/>
      <c r="HFW836" s="24"/>
      <c r="HFX836" s="24"/>
      <c r="HFY836" s="24"/>
      <c r="HFZ836" s="24"/>
      <c r="HGA836" s="24"/>
      <c r="HGB836" s="24"/>
      <c r="HGC836" s="24"/>
      <c r="HGD836" s="24"/>
      <c r="HGE836" s="24"/>
      <c r="HGF836" s="24"/>
      <c r="HGG836" s="24"/>
      <c r="HGH836" s="24"/>
      <c r="HGI836" s="24"/>
      <c r="HGJ836" s="24"/>
      <c r="HGK836" s="24"/>
      <c r="HGL836" s="24"/>
      <c r="HGM836" s="24"/>
      <c r="HGN836" s="24"/>
      <c r="HGO836" s="24"/>
      <c r="HGP836" s="24"/>
      <c r="HGQ836" s="24"/>
      <c r="HGR836" s="24"/>
      <c r="HGS836" s="24"/>
      <c r="HGT836" s="24"/>
      <c r="HGU836" s="24"/>
      <c r="HGV836" s="24"/>
      <c r="HGW836" s="24"/>
      <c r="HGX836" s="24"/>
      <c r="HGY836" s="24"/>
      <c r="HGZ836" s="24"/>
      <c r="HHA836" s="24"/>
      <c r="HHB836" s="24"/>
      <c r="HHC836" s="24"/>
      <c r="HHD836" s="24"/>
      <c r="HHE836" s="24"/>
      <c r="HHF836" s="24"/>
      <c r="HHG836" s="24"/>
      <c r="HHH836" s="24"/>
      <c r="HHI836" s="24"/>
      <c r="HHJ836" s="24"/>
      <c r="HHK836" s="24"/>
      <c r="HHL836" s="24"/>
      <c r="HHM836" s="24"/>
      <c r="HHN836" s="24"/>
      <c r="HHO836" s="24"/>
      <c r="HHP836" s="24"/>
      <c r="HHQ836" s="24"/>
      <c r="HHR836" s="24"/>
      <c r="HHS836" s="24"/>
      <c r="HHT836" s="24"/>
      <c r="HHU836" s="24"/>
      <c r="HHV836" s="24"/>
      <c r="HHW836" s="24"/>
      <c r="HHX836" s="24"/>
      <c r="HHY836" s="24"/>
      <c r="HHZ836" s="24"/>
      <c r="HIA836" s="24"/>
      <c r="HIB836" s="24"/>
      <c r="HIC836" s="24"/>
      <c r="HID836" s="24"/>
      <c r="HIE836" s="24"/>
      <c r="HIF836" s="24"/>
      <c r="HIG836" s="24"/>
      <c r="HIH836" s="24"/>
      <c r="HII836" s="24"/>
      <c r="HIJ836" s="24"/>
      <c r="HIK836" s="24"/>
      <c r="HIL836" s="24"/>
      <c r="HIM836" s="24"/>
      <c r="HIN836" s="24"/>
      <c r="HIO836" s="24"/>
      <c r="HIP836" s="24"/>
      <c r="HIQ836" s="24"/>
      <c r="HIR836" s="24"/>
      <c r="HIS836" s="24"/>
      <c r="HIT836" s="24"/>
      <c r="HIU836" s="24"/>
      <c r="HIV836" s="24"/>
      <c r="HIW836" s="24"/>
      <c r="HIX836" s="24"/>
      <c r="HIY836" s="24"/>
      <c r="HIZ836" s="24"/>
      <c r="HJA836" s="24"/>
      <c r="HJB836" s="24"/>
      <c r="HJC836" s="24"/>
      <c r="HJD836" s="24"/>
      <c r="HJE836" s="24"/>
      <c r="HJF836" s="24"/>
      <c r="HJG836" s="24"/>
      <c r="HJH836" s="24"/>
      <c r="HJI836" s="24"/>
      <c r="HJJ836" s="24"/>
      <c r="HJK836" s="24"/>
      <c r="HJL836" s="24"/>
      <c r="HJM836" s="24"/>
      <c r="HJN836" s="24"/>
      <c r="HJO836" s="24"/>
      <c r="HJP836" s="24"/>
      <c r="HJQ836" s="24"/>
      <c r="HJR836" s="24"/>
      <c r="HJS836" s="24"/>
      <c r="HJT836" s="24"/>
      <c r="HJU836" s="24"/>
      <c r="HJV836" s="24"/>
      <c r="HJW836" s="24"/>
      <c r="HJX836" s="24"/>
      <c r="HJY836" s="24"/>
      <c r="HJZ836" s="24"/>
      <c r="HKA836" s="24"/>
      <c r="HKB836" s="24"/>
      <c r="HKC836" s="24"/>
      <c r="HKD836" s="24"/>
      <c r="HKE836" s="24"/>
      <c r="HKF836" s="24"/>
      <c r="HKG836" s="24"/>
      <c r="HKH836" s="24"/>
      <c r="HKI836" s="24"/>
      <c r="HKJ836" s="24"/>
      <c r="HKK836" s="24"/>
      <c r="HKL836" s="24"/>
      <c r="HKM836" s="24"/>
      <c r="HKN836" s="24"/>
      <c r="HKO836" s="24"/>
      <c r="HKP836" s="24"/>
      <c r="HKQ836" s="24"/>
      <c r="HKR836" s="24"/>
      <c r="HKS836" s="24"/>
      <c r="HKT836" s="24"/>
      <c r="HKU836" s="24"/>
      <c r="HKV836" s="24"/>
      <c r="HKW836" s="24"/>
      <c r="HKX836" s="24"/>
      <c r="HKY836" s="24"/>
      <c r="HKZ836" s="24"/>
      <c r="HLA836" s="24"/>
      <c r="HLB836" s="24"/>
      <c r="HLC836" s="24"/>
      <c r="HLD836" s="24"/>
      <c r="HLE836" s="24"/>
      <c r="HLF836" s="24"/>
      <c r="HLG836" s="24"/>
      <c r="HLH836" s="24"/>
      <c r="HLI836" s="24"/>
      <c r="HLJ836" s="24"/>
      <c r="HLK836" s="24"/>
      <c r="HLL836" s="24"/>
      <c r="HLM836" s="24"/>
      <c r="HLN836" s="24"/>
      <c r="HLO836" s="24"/>
      <c r="HLP836" s="24"/>
      <c r="HLQ836" s="24"/>
      <c r="HLR836" s="24"/>
      <c r="HLS836" s="24"/>
      <c r="HLT836" s="24"/>
      <c r="HLU836" s="24"/>
      <c r="HLV836" s="24"/>
      <c r="HLW836" s="24"/>
      <c r="HLX836" s="24"/>
      <c r="HLY836" s="24"/>
      <c r="HLZ836" s="24"/>
      <c r="HMA836" s="24"/>
      <c r="HMB836" s="24"/>
      <c r="HMC836" s="24"/>
      <c r="HMD836" s="24"/>
      <c r="HME836" s="24"/>
      <c r="HMF836" s="24"/>
      <c r="HMG836" s="24"/>
      <c r="HMH836" s="24"/>
      <c r="HMI836" s="24"/>
      <c r="HMJ836" s="24"/>
      <c r="HMK836" s="24"/>
      <c r="HML836" s="24"/>
      <c r="HMM836" s="24"/>
      <c r="HMN836" s="24"/>
      <c r="HMO836" s="24"/>
      <c r="HMP836" s="24"/>
      <c r="HMQ836" s="24"/>
      <c r="HMR836" s="24"/>
      <c r="HMS836" s="24"/>
      <c r="HMT836" s="24"/>
      <c r="HMU836" s="24"/>
      <c r="HMV836" s="24"/>
      <c r="HMW836" s="24"/>
      <c r="HMX836" s="24"/>
      <c r="HMY836" s="24"/>
      <c r="HMZ836" s="24"/>
      <c r="HNA836" s="24"/>
      <c r="HNB836" s="24"/>
      <c r="HNC836" s="24"/>
      <c r="HND836" s="24"/>
      <c r="HNE836" s="24"/>
      <c r="HNF836" s="24"/>
      <c r="HNG836" s="24"/>
      <c r="HNH836" s="24"/>
      <c r="HNI836" s="24"/>
      <c r="HNJ836" s="24"/>
      <c r="HNK836" s="24"/>
      <c r="HNL836" s="24"/>
      <c r="HNM836" s="24"/>
      <c r="HNN836" s="24"/>
      <c r="HNO836" s="24"/>
      <c r="HNP836" s="24"/>
      <c r="HNQ836" s="24"/>
      <c r="HNR836" s="24"/>
      <c r="HNS836" s="24"/>
      <c r="HNT836" s="24"/>
      <c r="HNU836" s="24"/>
      <c r="HNV836" s="24"/>
      <c r="HNW836" s="24"/>
      <c r="HNX836" s="24"/>
      <c r="HNY836" s="24"/>
      <c r="HNZ836" s="24"/>
      <c r="HOA836" s="24"/>
      <c r="HOB836" s="24"/>
      <c r="HOC836" s="24"/>
      <c r="HOD836" s="24"/>
      <c r="HOE836" s="24"/>
      <c r="HOF836" s="24"/>
      <c r="HOG836" s="24"/>
      <c r="HOH836" s="24"/>
      <c r="HOI836" s="24"/>
      <c r="HOJ836" s="24"/>
      <c r="HOK836" s="24"/>
      <c r="HOL836" s="24"/>
      <c r="HOM836" s="24"/>
      <c r="HON836" s="24"/>
      <c r="HOO836" s="24"/>
      <c r="HOP836" s="24"/>
      <c r="HOQ836" s="24"/>
      <c r="HOR836" s="24"/>
      <c r="HOS836" s="24"/>
      <c r="HOT836" s="24"/>
      <c r="HOU836" s="24"/>
      <c r="HOV836" s="24"/>
      <c r="HOW836" s="24"/>
      <c r="HOX836" s="24"/>
      <c r="HOY836" s="24"/>
      <c r="HOZ836" s="24"/>
      <c r="HPA836" s="24"/>
      <c r="HPB836" s="24"/>
      <c r="HPC836" s="24"/>
      <c r="HPD836" s="24"/>
      <c r="HPE836" s="24"/>
      <c r="HPF836" s="24"/>
      <c r="HPG836" s="24"/>
      <c r="HPH836" s="24"/>
      <c r="HPI836" s="24"/>
      <c r="HPJ836" s="24"/>
      <c r="HPK836" s="24"/>
      <c r="HPL836" s="24"/>
      <c r="HPM836" s="24"/>
      <c r="HPN836" s="24"/>
      <c r="HPO836" s="24"/>
      <c r="HPP836" s="24"/>
      <c r="HPQ836" s="24"/>
      <c r="HPR836" s="24"/>
      <c r="HPS836" s="24"/>
      <c r="HPT836" s="24"/>
      <c r="HPU836" s="24"/>
      <c r="HPV836" s="24"/>
      <c r="HPW836" s="24"/>
      <c r="HPX836" s="24"/>
      <c r="HPY836" s="24"/>
      <c r="HPZ836" s="24"/>
      <c r="HQA836" s="24"/>
      <c r="HQB836" s="24"/>
      <c r="HQC836" s="24"/>
      <c r="HQD836" s="24"/>
      <c r="HQE836" s="24"/>
      <c r="HQF836" s="24"/>
      <c r="HQG836" s="24"/>
      <c r="HQH836" s="24"/>
      <c r="HQI836" s="24"/>
      <c r="HQJ836" s="24"/>
      <c r="HQK836" s="24"/>
      <c r="HQL836" s="24"/>
      <c r="HQM836" s="24"/>
      <c r="HQN836" s="24"/>
      <c r="HQO836" s="24"/>
      <c r="HQP836" s="24"/>
      <c r="HQQ836" s="24"/>
      <c r="HQR836" s="24"/>
      <c r="HQS836" s="24"/>
      <c r="HQT836" s="24"/>
      <c r="HQU836" s="24"/>
      <c r="HQV836" s="24"/>
      <c r="HQW836" s="24"/>
      <c r="HQX836" s="24"/>
      <c r="HQY836" s="24"/>
      <c r="HQZ836" s="24"/>
      <c r="HRA836" s="24"/>
      <c r="HRB836" s="24"/>
      <c r="HRC836" s="24"/>
      <c r="HRD836" s="24"/>
      <c r="HRE836" s="24"/>
      <c r="HRF836" s="24"/>
      <c r="HRG836" s="24"/>
      <c r="HRH836" s="24"/>
      <c r="HRI836" s="24"/>
      <c r="HRJ836" s="24"/>
      <c r="HRK836" s="24"/>
      <c r="HRL836" s="24"/>
      <c r="HRM836" s="24"/>
      <c r="HRN836" s="24"/>
      <c r="HRO836" s="24"/>
      <c r="HRP836" s="24"/>
      <c r="HRQ836" s="24"/>
      <c r="HRR836" s="24"/>
      <c r="HRS836" s="24"/>
      <c r="HRT836" s="24"/>
      <c r="HRU836" s="24"/>
      <c r="HRV836" s="24"/>
      <c r="HRW836" s="24"/>
      <c r="HRX836" s="24"/>
      <c r="HRY836" s="24"/>
      <c r="HRZ836" s="24"/>
      <c r="HSA836" s="24"/>
      <c r="HSB836" s="24"/>
      <c r="HSC836" s="24"/>
      <c r="HSD836" s="24"/>
      <c r="HSE836" s="24"/>
      <c r="HSF836" s="24"/>
      <c r="HSG836" s="24"/>
      <c r="HSH836" s="24"/>
      <c r="HSI836" s="24"/>
      <c r="HSJ836" s="24"/>
      <c r="HSK836" s="24"/>
      <c r="HSL836" s="24"/>
      <c r="HSM836" s="24"/>
      <c r="HSN836" s="24"/>
      <c r="HSO836" s="24"/>
      <c r="HSP836" s="24"/>
      <c r="HSQ836" s="24"/>
      <c r="HSR836" s="24"/>
      <c r="HSS836" s="24"/>
      <c r="HST836" s="24"/>
      <c r="HSU836" s="24"/>
      <c r="HSV836" s="24"/>
      <c r="HSW836" s="24"/>
      <c r="HSX836" s="24"/>
      <c r="HSY836" s="24"/>
      <c r="HSZ836" s="24"/>
      <c r="HTA836" s="24"/>
      <c r="HTB836" s="24"/>
      <c r="HTC836" s="24"/>
      <c r="HTD836" s="24"/>
      <c r="HTE836" s="24"/>
      <c r="HTF836" s="24"/>
      <c r="HTG836" s="24"/>
      <c r="HTH836" s="24"/>
      <c r="HTI836" s="24"/>
      <c r="HTJ836" s="24"/>
      <c r="HTK836" s="24"/>
      <c r="HTL836" s="24"/>
      <c r="HTM836" s="24"/>
      <c r="HTN836" s="24"/>
      <c r="HTO836" s="24"/>
      <c r="HTP836" s="24"/>
      <c r="HTQ836" s="24"/>
      <c r="HTR836" s="24"/>
      <c r="HTS836" s="24"/>
      <c r="HTT836" s="24"/>
      <c r="HTU836" s="24"/>
      <c r="HTV836" s="24"/>
      <c r="HTW836" s="24"/>
      <c r="HTX836" s="24"/>
      <c r="HTY836" s="24"/>
      <c r="HTZ836" s="24"/>
      <c r="HUA836" s="24"/>
      <c r="HUB836" s="24"/>
      <c r="HUC836" s="24"/>
      <c r="HUD836" s="24"/>
      <c r="HUE836" s="24"/>
      <c r="HUF836" s="24"/>
      <c r="HUG836" s="24"/>
      <c r="HUH836" s="24"/>
      <c r="HUI836" s="24"/>
      <c r="HUJ836" s="24"/>
      <c r="HUK836" s="24"/>
      <c r="HUL836" s="24"/>
      <c r="HUM836" s="24"/>
      <c r="HUN836" s="24"/>
      <c r="HUO836" s="24"/>
      <c r="HUP836" s="24"/>
      <c r="HUQ836" s="24"/>
      <c r="HUR836" s="24"/>
      <c r="HUS836" s="24"/>
      <c r="HUT836" s="24"/>
      <c r="HUU836" s="24"/>
      <c r="HUV836" s="24"/>
      <c r="HUW836" s="24"/>
      <c r="HUX836" s="24"/>
      <c r="HUY836" s="24"/>
      <c r="HUZ836" s="24"/>
      <c r="HVA836" s="24"/>
      <c r="HVB836" s="24"/>
      <c r="HVC836" s="24"/>
      <c r="HVD836" s="24"/>
      <c r="HVE836" s="24"/>
      <c r="HVF836" s="24"/>
      <c r="HVG836" s="24"/>
      <c r="HVH836" s="24"/>
      <c r="HVI836" s="24"/>
      <c r="HVJ836" s="24"/>
      <c r="HVK836" s="24"/>
      <c r="HVL836" s="24"/>
      <c r="HVM836" s="24"/>
      <c r="HVN836" s="24"/>
      <c r="HVO836" s="24"/>
      <c r="HVP836" s="24"/>
      <c r="HVQ836" s="24"/>
      <c r="HVR836" s="24"/>
      <c r="HVS836" s="24"/>
      <c r="HVT836" s="24"/>
      <c r="HVU836" s="24"/>
      <c r="HVV836" s="24"/>
      <c r="HVW836" s="24"/>
      <c r="HVX836" s="24"/>
      <c r="HVY836" s="24"/>
      <c r="HVZ836" s="24"/>
      <c r="HWA836" s="24"/>
      <c r="HWB836" s="24"/>
      <c r="HWC836" s="24"/>
      <c r="HWD836" s="24"/>
      <c r="HWE836" s="24"/>
      <c r="HWF836" s="24"/>
      <c r="HWG836" s="24"/>
      <c r="HWH836" s="24"/>
      <c r="HWI836" s="24"/>
      <c r="HWJ836" s="24"/>
      <c r="HWK836" s="24"/>
      <c r="HWL836" s="24"/>
      <c r="HWM836" s="24"/>
      <c r="HWN836" s="24"/>
      <c r="HWO836" s="24"/>
      <c r="HWP836" s="24"/>
      <c r="HWQ836" s="24"/>
      <c r="HWR836" s="24"/>
      <c r="HWS836" s="24"/>
      <c r="HWT836" s="24"/>
      <c r="HWU836" s="24"/>
      <c r="HWV836" s="24"/>
      <c r="HWW836" s="24"/>
      <c r="HWX836" s="24"/>
      <c r="HWY836" s="24"/>
      <c r="HWZ836" s="24"/>
      <c r="HXA836" s="24"/>
      <c r="HXB836" s="24"/>
      <c r="HXC836" s="24"/>
      <c r="HXD836" s="24"/>
      <c r="HXE836" s="24"/>
      <c r="HXF836" s="24"/>
      <c r="HXG836" s="24"/>
      <c r="HXH836" s="24"/>
      <c r="HXI836" s="24"/>
      <c r="HXJ836" s="24"/>
      <c r="HXK836" s="24"/>
      <c r="HXL836" s="24"/>
      <c r="HXM836" s="24"/>
      <c r="HXN836" s="24"/>
      <c r="HXO836" s="24"/>
      <c r="HXP836" s="24"/>
      <c r="HXQ836" s="24"/>
      <c r="HXR836" s="24"/>
      <c r="HXS836" s="24"/>
      <c r="HXT836" s="24"/>
      <c r="HXU836" s="24"/>
      <c r="HXV836" s="24"/>
      <c r="HXW836" s="24"/>
      <c r="HXX836" s="24"/>
      <c r="HXY836" s="24"/>
      <c r="HXZ836" s="24"/>
      <c r="HYA836" s="24"/>
      <c r="HYB836" s="24"/>
      <c r="HYC836" s="24"/>
      <c r="HYD836" s="24"/>
      <c r="HYE836" s="24"/>
      <c r="HYF836" s="24"/>
      <c r="HYG836" s="24"/>
      <c r="HYH836" s="24"/>
      <c r="HYI836" s="24"/>
      <c r="HYJ836" s="24"/>
      <c r="HYK836" s="24"/>
      <c r="HYL836" s="24"/>
      <c r="HYM836" s="24"/>
      <c r="HYN836" s="24"/>
      <c r="HYO836" s="24"/>
      <c r="HYP836" s="24"/>
      <c r="HYQ836" s="24"/>
      <c r="HYR836" s="24"/>
      <c r="HYS836" s="24"/>
      <c r="HYT836" s="24"/>
      <c r="HYU836" s="24"/>
      <c r="HYV836" s="24"/>
      <c r="HYW836" s="24"/>
      <c r="HYX836" s="24"/>
      <c r="HYY836" s="24"/>
      <c r="HYZ836" s="24"/>
      <c r="HZA836" s="24"/>
      <c r="HZB836" s="24"/>
      <c r="HZC836" s="24"/>
      <c r="HZD836" s="24"/>
      <c r="HZE836" s="24"/>
      <c r="HZF836" s="24"/>
      <c r="HZG836" s="24"/>
      <c r="HZH836" s="24"/>
      <c r="HZI836" s="24"/>
      <c r="HZJ836" s="24"/>
      <c r="HZK836" s="24"/>
      <c r="HZL836" s="24"/>
      <c r="HZM836" s="24"/>
      <c r="HZN836" s="24"/>
      <c r="HZO836" s="24"/>
      <c r="HZP836" s="24"/>
      <c r="HZQ836" s="24"/>
      <c r="HZR836" s="24"/>
      <c r="HZS836" s="24"/>
      <c r="HZT836" s="24"/>
      <c r="HZU836" s="24"/>
      <c r="HZV836" s="24"/>
      <c r="HZW836" s="24"/>
      <c r="HZX836" s="24"/>
      <c r="HZY836" s="24"/>
      <c r="HZZ836" s="24"/>
      <c r="IAA836" s="24"/>
      <c r="IAB836" s="24"/>
      <c r="IAC836" s="24"/>
      <c r="IAD836" s="24"/>
      <c r="IAE836" s="24"/>
      <c r="IAF836" s="24"/>
      <c r="IAG836" s="24"/>
      <c r="IAH836" s="24"/>
      <c r="IAI836" s="24"/>
      <c r="IAJ836" s="24"/>
      <c r="IAK836" s="24"/>
      <c r="IAL836" s="24"/>
      <c r="IAM836" s="24"/>
      <c r="IAN836" s="24"/>
      <c r="IAO836" s="24"/>
      <c r="IAP836" s="24"/>
      <c r="IAQ836" s="24"/>
      <c r="IAR836" s="24"/>
      <c r="IAS836" s="24"/>
      <c r="IAT836" s="24"/>
      <c r="IAU836" s="24"/>
      <c r="IAV836" s="24"/>
      <c r="IAW836" s="24"/>
      <c r="IAX836" s="24"/>
      <c r="IAY836" s="24"/>
      <c r="IAZ836" s="24"/>
      <c r="IBA836" s="24"/>
      <c r="IBB836" s="24"/>
      <c r="IBC836" s="24"/>
      <c r="IBD836" s="24"/>
      <c r="IBE836" s="24"/>
      <c r="IBF836" s="24"/>
      <c r="IBG836" s="24"/>
      <c r="IBH836" s="24"/>
      <c r="IBI836" s="24"/>
      <c r="IBJ836" s="24"/>
      <c r="IBK836" s="24"/>
      <c r="IBL836" s="24"/>
      <c r="IBM836" s="24"/>
      <c r="IBN836" s="24"/>
      <c r="IBO836" s="24"/>
      <c r="IBP836" s="24"/>
      <c r="IBQ836" s="24"/>
      <c r="IBR836" s="24"/>
      <c r="IBS836" s="24"/>
      <c r="IBT836" s="24"/>
      <c r="IBU836" s="24"/>
      <c r="IBV836" s="24"/>
      <c r="IBW836" s="24"/>
      <c r="IBX836" s="24"/>
      <c r="IBY836" s="24"/>
      <c r="IBZ836" s="24"/>
      <c r="ICA836" s="24"/>
      <c r="ICB836" s="24"/>
      <c r="ICC836" s="24"/>
      <c r="ICD836" s="24"/>
      <c r="ICE836" s="24"/>
      <c r="ICF836" s="24"/>
      <c r="ICG836" s="24"/>
      <c r="ICH836" s="24"/>
      <c r="ICI836" s="24"/>
      <c r="ICJ836" s="24"/>
      <c r="ICK836" s="24"/>
      <c r="ICL836" s="24"/>
      <c r="ICM836" s="24"/>
      <c r="ICN836" s="24"/>
      <c r="ICO836" s="24"/>
      <c r="ICP836" s="24"/>
      <c r="ICQ836" s="24"/>
      <c r="ICR836" s="24"/>
      <c r="ICS836" s="24"/>
      <c r="ICT836" s="24"/>
      <c r="ICU836" s="24"/>
      <c r="ICV836" s="24"/>
      <c r="ICW836" s="24"/>
      <c r="ICX836" s="24"/>
      <c r="ICY836" s="24"/>
      <c r="ICZ836" s="24"/>
      <c r="IDA836" s="24"/>
      <c r="IDB836" s="24"/>
      <c r="IDC836" s="24"/>
      <c r="IDD836" s="24"/>
      <c r="IDE836" s="24"/>
      <c r="IDF836" s="24"/>
      <c r="IDG836" s="24"/>
      <c r="IDH836" s="24"/>
      <c r="IDI836" s="24"/>
      <c r="IDJ836" s="24"/>
      <c r="IDK836" s="24"/>
      <c r="IDL836" s="24"/>
      <c r="IDM836" s="24"/>
      <c r="IDN836" s="24"/>
      <c r="IDO836" s="24"/>
      <c r="IDP836" s="24"/>
      <c r="IDQ836" s="24"/>
      <c r="IDR836" s="24"/>
      <c r="IDS836" s="24"/>
      <c r="IDT836" s="24"/>
      <c r="IDU836" s="24"/>
      <c r="IDV836" s="24"/>
      <c r="IDW836" s="24"/>
      <c r="IDX836" s="24"/>
      <c r="IDY836" s="24"/>
      <c r="IDZ836" s="24"/>
      <c r="IEA836" s="24"/>
      <c r="IEB836" s="24"/>
      <c r="IEC836" s="24"/>
      <c r="IED836" s="24"/>
      <c r="IEE836" s="24"/>
      <c r="IEF836" s="24"/>
      <c r="IEG836" s="24"/>
      <c r="IEH836" s="24"/>
      <c r="IEI836" s="24"/>
      <c r="IEJ836" s="24"/>
      <c r="IEK836" s="24"/>
      <c r="IEL836" s="24"/>
      <c r="IEM836" s="24"/>
      <c r="IEN836" s="24"/>
      <c r="IEO836" s="24"/>
      <c r="IEP836" s="24"/>
      <c r="IEQ836" s="24"/>
      <c r="IER836" s="24"/>
      <c r="IES836" s="24"/>
      <c r="IET836" s="24"/>
      <c r="IEU836" s="24"/>
      <c r="IEV836" s="24"/>
      <c r="IEW836" s="24"/>
      <c r="IEX836" s="24"/>
      <c r="IEY836" s="24"/>
      <c r="IEZ836" s="24"/>
      <c r="IFA836" s="24"/>
      <c r="IFB836" s="24"/>
      <c r="IFC836" s="24"/>
      <c r="IFD836" s="24"/>
      <c r="IFE836" s="24"/>
      <c r="IFF836" s="24"/>
      <c r="IFG836" s="24"/>
      <c r="IFH836" s="24"/>
      <c r="IFI836" s="24"/>
      <c r="IFJ836" s="24"/>
      <c r="IFK836" s="24"/>
      <c r="IFL836" s="24"/>
      <c r="IFM836" s="24"/>
      <c r="IFN836" s="24"/>
      <c r="IFO836" s="24"/>
      <c r="IFP836" s="24"/>
      <c r="IFQ836" s="24"/>
      <c r="IFR836" s="24"/>
      <c r="IFS836" s="24"/>
      <c r="IFT836" s="24"/>
      <c r="IFU836" s="24"/>
      <c r="IFV836" s="24"/>
      <c r="IFW836" s="24"/>
      <c r="IFX836" s="24"/>
      <c r="IFY836" s="24"/>
      <c r="IFZ836" s="24"/>
      <c r="IGA836" s="24"/>
      <c r="IGB836" s="24"/>
      <c r="IGC836" s="24"/>
      <c r="IGD836" s="24"/>
      <c r="IGE836" s="24"/>
      <c r="IGF836" s="24"/>
      <c r="IGG836" s="24"/>
      <c r="IGH836" s="24"/>
      <c r="IGI836" s="24"/>
      <c r="IGJ836" s="24"/>
      <c r="IGK836" s="24"/>
      <c r="IGL836" s="24"/>
      <c r="IGM836" s="24"/>
      <c r="IGN836" s="24"/>
      <c r="IGO836" s="24"/>
      <c r="IGP836" s="24"/>
      <c r="IGQ836" s="24"/>
      <c r="IGR836" s="24"/>
      <c r="IGS836" s="24"/>
      <c r="IGT836" s="24"/>
      <c r="IGU836" s="24"/>
      <c r="IGV836" s="24"/>
      <c r="IGW836" s="24"/>
      <c r="IGX836" s="24"/>
      <c r="IGY836" s="24"/>
      <c r="IGZ836" s="24"/>
      <c r="IHA836" s="24"/>
      <c r="IHB836" s="24"/>
      <c r="IHC836" s="24"/>
      <c r="IHD836" s="24"/>
      <c r="IHE836" s="24"/>
      <c r="IHF836" s="24"/>
      <c r="IHG836" s="24"/>
      <c r="IHH836" s="24"/>
      <c r="IHI836" s="24"/>
      <c r="IHJ836" s="24"/>
      <c r="IHK836" s="24"/>
      <c r="IHL836" s="24"/>
      <c r="IHM836" s="24"/>
      <c r="IHN836" s="24"/>
      <c r="IHO836" s="24"/>
      <c r="IHP836" s="24"/>
      <c r="IHQ836" s="24"/>
      <c r="IHR836" s="24"/>
      <c r="IHS836" s="24"/>
      <c r="IHT836" s="24"/>
      <c r="IHU836" s="24"/>
      <c r="IHV836" s="24"/>
      <c r="IHW836" s="24"/>
      <c r="IHX836" s="24"/>
      <c r="IHY836" s="24"/>
      <c r="IHZ836" s="24"/>
      <c r="IIA836" s="24"/>
      <c r="IIB836" s="24"/>
      <c r="IIC836" s="24"/>
      <c r="IID836" s="24"/>
      <c r="IIE836" s="24"/>
      <c r="IIF836" s="24"/>
      <c r="IIG836" s="24"/>
      <c r="IIH836" s="24"/>
      <c r="III836" s="24"/>
      <c r="IIJ836" s="24"/>
      <c r="IIK836" s="24"/>
      <c r="IIL836" s="24"/>
      <c r="IIM836" s="24"/>
      <c r="IIN836" s="24"/>
      <c r="IIO836" s="24"/>
      <c r="IIP836" s="24"/>
      <c r="IIQ836" s="24"/>
      <c r="IIR836" s="24"/>
      <c r="IIS836" s="24"/>
      <c r="IIT836" s="24"/>
      <c r="IIU836" s="24"/>
      <c r="IIV836" s="24"/>
      <c r="IIW836" s="24"/>
      <c r="IIX836" s="24"/>
      <c r="IIY836" s="24"/>
      <c r="IIZ836" s="24"/>
      <c r="IJA836" s="24"/>
      <c r="IJB836" s="24"/>
      <c r="IJC836" s="24"/>
      <c r="IJD836" s="24"/>
      <c r="IJE836" s="24"/>
      <c r="IJF836" s="24"/>
      <c r="IJG836" s="24"/>
      <c r="IJH836" s="24"/>
      <c r="IJI836" s="24"/>
      <c r="IJJ836" s="24"/>
      <c r="IJK836" s="24"/>
      <c r="IJL836" s="24"/>
      <c r="IJM836" s="24"/>
      <c r="IJN836" s="24"/>
      <c r="IJO836" s="24"/>
      <c r="IJP836" s="24"/>
      <c r="IJQ836" s="24"/>
      <c r="IJR836" s="24"/>
      <c r="IJS836" s="24"/>
      <c r="IJT836" s="24"/>
      <c r="IJU836" s="24"/>
      <c r="IJV836" s="24"/>
      <c r="IJW836" s="24"/>
      <c r="IJX836" s="24"/>
      <c r="IJY836" s="24"/>
      <c r="IJZ836" s="24"/>
      <c r="IKA836" s="24"/>
      <c r="IKB836" s="24"/>
      <c r="IKC836" s="24"/>
      <c r="IKD836" s="24"/>
      <c r="IKE836" s="24"/>
      <c r="IKF836" s="24"/>
      <c r="IKG836" s="24"/>
      <c r="IKH836" s="24"/>
      <c r="IKI836" s="24"/>
      <c r="IKJ836" s="24"/>
      <c r="IKK836" s="24"/>
      <c r="IKL836" s="24"/>
      <c r="IKM836" s="24"/>
      <c r="IKN836" s="24"/>
      <c r="IKO836" s="24"/>
      <c r="IKP836" s="24"/>
      <c r="IKQ836" s="24"/>
      <c r="IKR836" s="24"/>
      <c r="IKS836" s="24"/>
      <c r="IKT836" s="24"/>
      <c r="IKU836" s="24"/>
      <c r="IKV836" s="24"/>
      <c r="IKW836" s="24"/>
      <c r="IKX836" s="24"/>
      <c r="IKY836" s="24"/>
      <c r="IKZ836" s="24"/>
      <c r="ILA836" s="24"/>
      <c r="ILB836" s="24"/>
      <c r="ILC836" s="24"/>
      <c r="ILD836" s="24"/>
      <c r="ILE836" s="24"/>
      <c r="ILF836" s="24"/>
      <c r="ILG836" s="24"/>
      <c r="ILH836" s="24"/>
      <c r="ILI836" s="24"/>
      <c r="ILJ836" s="24"/>
      <c r="ILK836" s="24"/>
      <c r="ILL836" s="24"/>
      <c r="ILM836" s="24"/>
      <c r="ILN836" s="24"/>
      <c r="ILO836" s="24"/>
      <c r="ILP836" s="24"/>
      <c r="ILQ836" s="24"/>
      <c r="ILR836" s="24"/>
      <c r="ILS836" s="24"/>
      <c r="ILT836" s="24"/>
      <c r="ILU836" s="24"/>
      <c r="ILV836" s="24"/>
      <c r="ILW836" s="24"/>
      <c r="ILX836" s="24"/>
      <c r="ILY836" s="24"/>
      <c r="ILZ836" s="24"/>
      <c r="IMA836" s="24"/>
      <c r="IMB836" s="24"/>
      <c r="IMC836" s="24"/>
      <c r="IMD836" s="24"/>
      <c r="IME836" s="24"/>
      <c r="IMF836" s="24"/>
      <c r="IMG836" s="24"/>
      <c r="IMH836" s="24"/>
      <c r="IMI836" s="24"/>
      <c r="IMJ836" s="24"/>
      <c r="IMK836" s="24"/>
      <c r="IML836" s="24"/>
      <c r="IMM836" s="24"/>
      <c r="IMN836" s="24"/>
      <c r="IMO836" s="24"/>
      <c r="IMP836" s="24"/>
      <c r="IMQ836" s="24"/>
      <c r="IMR836" s="24"/>
      <c r="IMS836" s="24"/>
      <c r="IMT836" s="24"/>
      <c r="IMU836" s="24"/>
      <c r="IMV836" s="24"/>
      <c r="IMW836" s="24"/>
      <c r="IMX836" s="24"/>
      <c r="IMY836" s="24"/>
      <c r="IMZ836" s="24"/>
      <c r="INA836" s="24"/>
      <c r="INB836" s="24"/>
      <c r="INC836" s="24"/>
      <c r="IND836" s="24"/>
      <c r="INE836" s="24"/>
      <c r="INF836" s="24"/>
      <c r="ING836" s="24"/>
      <c r="INH836" s="24"/>
      <c r="INI836" s="24"/>
      <c r="INJ836" s="24"/>
      <c r="INK836" s="24"/>
      <c r="INL836" s="24"/>
      <c r="INM836" s="24"/>
      <c r="INN836" s="24"/>
      <c r="INO836" s="24"/>
      <c r="INP836" s="24"/>
      <c r="INQ836" s="24"/>
      <c r="INR836" s="24"/>
      <c r="INS836" s="24"/>
      <c r="INT836" s="24"/>
      <c r="INU836" s="24"/>
      <c r="INV836" s="24"/>
      <c r="INW836" s="24"/>
      <c r="INX836" s="24"/>
      <c r="INY836" s="24"/>
      <c r="INZ836" s="24"/>
      <c r="IOA836" s="24"/>
      <c r="IOB836" s="24"/>
      <c r="IOC836" s="24"/>
      <c r="IOD836" s="24"/>
      <c r="IOE836" s="24"/>
      <c r="IOF836" s="24"/>
      <c r="IOG836" s="24"/>
      <c r="IOH836" s="24"/>
      <c r="IOI836" s="24"/>
      <c r="IOJ836" s="24"/>
      <c r="IOK836" s="24"/>
      <c r="IOL836" s="24"/>
      <c r="IOM836" s="24"/>
      <c r="ION836" s="24"/>
      <c r="IOO836" s="24"/>
      <c r="IOP836" s="24"/>
      <c r="IOQ836" s="24"/>
      <c r="IOR836" s="24"/>
      <c r="IOS836" s="24"/>
      <c r="IOT836" s="24"/>
      <c r="IOU836" s="24"/>
      <c r="IOV836" s="24"/>
      <c r="IOW836" s="24"/>
      <c r="IOX836" s="24"/>
      <c r="IOY836" s="24"/>
      <c r="IOZ836" s="24"/>
      <c r="IPA836" s="24"/>
      <c r="IPB836" s="24"/>
      <c r="IPC836" s="24"/>
      <c r="IPD836" s="24"/>
      <c r="IPE836" s="24"/>
      <c r="IPF836" s="24"/>
      <c r="IPG836" s="24"/>
      <c r="IPH836" s="24"/>
      <c r="IPI836" s="24"/>
      <c r="IPJ836" s="24"/>
      <c r="IPK836" s="24"/>
      <c r="IPL836" s="24"/>
      <c r="IPM836" s="24"/>
      <c r="IPN836" s="24"/>
      <c r="IPO836" s="24"/>
      <c r="IPP836" s="24"/>
      <c r="IPQ836" s="24"/>
      <c r="IPR836" s="24"/>
      <c r="IPS836" s="24"/>
      <c r="IPT836" s="24"/>
      <c r="IPU836" s="24"/>
      <c r="IPV836" s="24"/>
      <c r="IPW836" s="24"/>
      <c r="IPX836" s="24"/>
      <c r="IPY836" s="24"/>
      <c r="IPZ836" s="24"/>
      <c r="IQA836" s="24"/>
      <c r="IQB836" s="24"/>
      <c r="IQC836" s="24"/>
      <c r="IQD836" s="24"/>
      <c r="IQE836" s="24"/>
      <c r="IQF836" s="24"/>
      <c r="IQG836" s="24"/>
      <c r="IQH836" s="24"/>
      <c r="IQI836" s="24"/>
      <c r="IQJ836" s="24"/>
      <c r="IQK836" s="24"/>
      <c r="IQL836" s="24"/>
      <c r="IQM836" s="24"/>
      <c r="IQN836" s="24"/>
      <c r="IQO836" s="24"/>
      <c r="IQP836" s="24"/>
      <c r="IQQ836" s="24"/>
      <c r="IQR836" s="24"/>
      <c r="IQS836" s="24"/>
      <c r="IQT836" s="24"/>
      <c r="IQU836" s="24"/>
      <c r="IQV836" s="24"/>
      <c r="IQW836" s="24"/>
      <c r="IQX836" s="24"/>
      <c r="IQY836" s="24"/>
      <c r="IQZ836" s="24"/>
      <c r="IRA836" s="24"/>
      <c r="IRB836" s="24"/>
      <c r="IRC836" s="24"/>
      <c r="IRD836" s="24"/>
      <c r="IRE836" s="24"/>
      <c r="IRF836" s="24"/>
      <c r="IRG836" s="24"/>
      <c r="IRH836" s="24"/>
      <c r="IRI836" s="24"/>
      <c r="IRJ836" s="24"/>
      <c r="IRK836" s="24"/>
      <c r="IRL836" s="24"/>
      <c r="IRM836" s="24"/>
      <c r="IRN836" s="24"/>
      <c r="IRO836" s="24"/>
      <c r="IRP836" s="24"/>
      <c r="IRQ836" s="24"/>
      <c r="IRR836" s="24"/>
      <c r="IRS836" s="24"/>
      <c r="IRT836" s="24"/>
      <c r="IRU836" s="24"/>
      <c r="IRV836" s="24"/>
      <c r="IRW836" s="24"/>
      <c r="IRX836" s="24"/>
      <c r="IRY836" s="24"/>
      <c r="IRZ836" s="24"/>
      <c r="ISA836" s="24"/>
      <c r="ISB836" s="24"/>
      <c r="ISC836" s="24"/>
      <c r="ISD836" s="24"/>
      <c r="ISE836" s="24"/>
      <c r="ISF836" s="24"/>
      <c r="ISG836" s="24"/>
      <c r="ISH836" s="24"/>
      <c r="ISI836" s="24"/>
      <c r="ISJ836" s="24"/>
      <c r="ISK836" s="24"/>
      <c r="ISL836" s="24"/>
      <c r="ISM836" s="24"/>
      <c r="ISN836" s="24"/>
      <c r="ISO836" s="24"/>
      <c r="ISP836" s="24"/>
      <c r="ISQ836" s="24"/>
      <c r="ISR836" s="24"/>
      <c r="ISS836" s="24"/>
      <c r="IST836" s="24"/>
      <c r="ISU836" s="24"/>
      <c r="ISV836" s="24"/>
      <c r="ISW836" s="24"/>
      <c r="ISX836" s="24"/>
      <c r="ISY836" s="24"/>
      <c r="ISZ836" s="24"/>
      <c r="ITA836" s="24"/>
      <c r="ITB836" s="24"/>
      <c r="ITC836" s="24"/>
      <c r="ITD836" s="24"/>
      <c r="ITE836" s="24"/>
      <c r="ITF836" s="24"/>
      <c r="ITG836" s="24"/>
      <c r="ITH836" s="24"/>
      <c r="ITI836" s="24"/>
      <c r="ITJ836" s="24"/>
      <c r="ITK836" s="24"/>
      <c r="ITL836" s="24"/>
      <c r="ITM836" s="24"/>
      <c r="ITN836" s="24"/>
      <c r="ITO836" s="24"/>
      <c r="ITP836" s="24"/>
      <c r="ITQ836" s="24"/>
      <c r="ITR836" s="24"/>
      <c r="ITS836" s="24"/>
      <c r="ITT836" s="24"/>
      <c r="ITU836" s="24"/>
      <c r="ITV836" s="24"/>
      <c r="ITW836" s="24"/>
      <c r="ITX836" s="24"/>
      <c r="ITY836" s="24"/>
      <c r="ITZ836" s="24"/>
      <c r="IUA836" s="24"/>
      <c r="IUB836" s="24"/>
      <c r="IUC836" s="24"/>
      <c r="IUD836" s="24"/>
      <c r="IUE836" s="24"/>
      <c r="IUF836" s="24"/>
      <c r="IUG836" s="24"/>
      <c r="IUH836" s="24"/>
      <c r="IUI836" s="24"/>
      <c r="IUJ836" s="24"/>
      <c r="IUK836" s="24"/>
      <c r="IUL836" s="24"/>
      <c r="IUM836" s="24"/>
      <c r="IUN836" s="24"/>
      <c r="IUO836" s="24"/>
      <c r="IUP836" s="24"/>
      <c r="IUQ836" s="24"/>
      <c r="IUR836" s="24"/>
      <c r="IUS836" s="24"/>
      <c r="IUT836" s="24"/>
      <c r="IUU836" s="24"/>
      <c r="IUV836" s="24"/>
      <c r="IUW836" s="24"/>
      <c r="IUX836" s="24"/>
      <c r="IUY836" s="24"/>
      <c r="IUZ836" s="24"/>
      <c r="IVA836" s="24"/>
      <c r="IVB836" s="24"/>
      <c r="IVC836" s="24"/>
      <c r="IVD836" s="24"/>
      <c r="IVE836" s="24"/>
      <c r="IVF836" s="24"/>
      <c r="IVG836" s="24"/>
      <c r="IVH836" s="24"/>
      <c r="IVI836" s="24"/>
      <c r="IVJ836" s="24"/>
      <c r="IVK836" s="24"/>
      <c r="IVL836" s="24"/>
      <c r="IVM836" s="24"/>
      <c r="IVN836" s="24"/>
      <c r="IVO836" s="24"/>
      <c r="IVP836" s="24"/>
      <c r="IVQ836" s="24"/>
      <c r="IVR836" s="24"/>
      <c r="IVS836" s="24"/>
      <c r="IVT836" s="24"/>
      <c r="IVU836" s="24"/>
      <c r="IVV836" s="24"/>
      <c r="IVW836" s="24"/>
      <c r="IVX836" s="24"/>
      <c r="IVY836" s="24"/>
      <c r="IVZ836" s="24"/>
      <c r="IWA836" s="24"/>
      <c r="IWB836" s="24"/>
      <c r="IWC836" s="24"/>
      <c r="IWD836" s="24"/>
      <c r="IWE836" s="24"/>
      <c r="IWF836" s="24"/>
      <c r="IWG836" s="24"/>
      <c r="IWH836" s="24"/>
      <c r="IWI836" s="24"/>
      <c r="IWJ836" s="24"/>
      <c r="IWK836" s="24"/>
      <c r="IWL836" s="24"/>
      <c r="IWM836" s="24"/>
      <c r="IWN836" s="24"/>
      <c r="IWO836" s="24"/>
      <c r="IWP836" s="24"/>
      <c r="IWQ836" s="24"/>
      <c r="IWR836" s="24"/>
      <c r="IWS836" s="24"/>
      <c r="IWT836" s="24"/>
      <c r="IWU836" s="24"/>
      <c r="IWV836" s="24"/>
      <c r="IWW836" s="24"/>
      <c r="IWX836" s="24"/>
      <c r="IWY836" s="24"/>
      <c r="IWZ836" s="24"/>
      <c r="IXA836" s="24"/>
      <c r="IXB836" s="24"/>
      <c r="IXC836" s="24"/>
      <c r="IXD836" s="24"/>
      <c r="IXE836" s="24"/>
      <c r="IXF836" s="24"/>
      <c r="IXG836" s="24"/>
      <c r="IXH836" s="24"/>
      <c r="IXI836" s="24"/>
      <c r="IXJ836" s="24"/>
      <c r="IXK836" s="24"/>
      <c r="IXL836" s="24"/>
      <c r="IXM836" s="24"/>
      <c r="IXN836" s="24"/>
      <c r="IXO836" s="24"/>
      <c r="IXP836" s="24"/>
      <c r="IXQ836" s="24"/>
      <c r="IXR836" s="24"/>
      <c r="IXS836" s="24"/>
      <c r="IXT836" s="24"/>
      <c r="IXU836" s="24"/>
      <c r="IXV836" s="24"/>
      <c r="IXW836" s="24"/>
      <c r="IXX836" s="24"/>
      <c r="IXY836" s="24"/>
      <c r="IXZ836" s="24"/>
      <c r="IYA836" s="24"/>
      <c r="IYB836" s="24"/>
      <c r="IYC836" s="24"/>
      <c r="IYD836" s="24"/>
      <c r="IYE836" s="24"/>
      <c r="IYF836" s="24"/>
      <c r="IYG836" s="24"/>
      <c r="IYH836" s="24"/>
      <c r="IYI836" s="24"/>
      <c r="IYJ836" s="24"/>
      <c r="IYK836" s="24"/>
      <c r="IYL836" s="24"/>
      <c r="IYM836" s="24"/>
      <c r="IYN836" s="24"/>
      <c r="IYO836" s="24"/>
      <c r="IYP836" s="24"/>
      <c r="IYQ836" s="24"/>
      <c r="IYR836" s="24"/>
      <c r="IYS836" s="24"/>
      <c r="IYT836" s="24"/>
      <c r="IYU836" s="24"/>
      <c r="IYV836" s="24"/>
      <c r="IYW836" s="24"/>
      <c r="IYX836" s="24"/>
      <c r="IYY836" s="24"/>
      <c r="IYZ836" s="24"/>
      <c r="IZA836" s="24"/>
      <c r="IZB836" s="24"/>
      <c r="IZC836" s="24"/>
      <c r="IZD836" s="24"/>
      <c r="IZE836" s="24"/>
      <c r="IZF836" s="24"/>
      <c r="IZG836" s="24"/>
      <c r="IZH836" s="24"/>
      <c r="IZI836" s="24"/>
      <c r="IZJ836" s="24"/>
      <c r="IZK836" s="24"/>
      <c r="IZL836" s="24"/>
      <c r="IZM836" s="24"/>
      <c r="IZN836" s="24"/>
      <c r="IZO836" s="24"/>
      <c r="IZP836" s="24"/>
      <c r="IZQ836" s="24"/>
      <c r="IZR836" s="24"/>
      <c r="IZS836" s="24"/>
      <c r="IZT836" s="24"/>
      <c r="IZU836" s="24"/>
      <c r="IZV836" s="24"/>
      <c r="IZW836" s="24"/>
      <c r="IZX836" s="24"/>
      <c r="IZY836" s="24"/>
      <c r="IZZ836" s="24"/>
      <c r="JAA836" s="24"/>
      <c r="JAB836" s="24"/>
      <c r="JAC836" s="24"/>
      <c r="JAD836" s="24"/>
      <c r="JAE836" s="24"/>
      <c r="JAF836" s="24"/>
      <c r="JAG836" s="24"/>
      <c r="JAH836" s="24"/>
      <c r="JAI836" s="24"/>
      <c r="JAJ836" s="24"/>
      <c r="JAK836" s="24"/>
      <c r="JAL836" s="24"/>
      <c r="JAM836" s="24"/>
      <c r="JAN836" s="24"/>
      <c r="JAO836" s="24"/>
      <c r="JAP836" s="24"/>
      <c r="JAQ836" s="24"/>
      <c r="JAR836" s="24"/>
      <c r="JAS836" s="24"/>
      <c r="JAT836" s="24"/>
      <c r="JAU836" s="24"/>
      <c r="JAV836" s="24"/>
      <c r="JAW836" s="24"/>
      <c r="JAX836" s="24"/>
      <c r="JAY836" s="24"/>
      <c r="JAZ836" s="24"/>
      <c r="JBA836" s="24"/>
      <c r="JBB836" s="24"/>
      <c r="JBC836" s="24"/>
      <c r="JBD836" s="24"/>
      <c r="JBE836" s="24"/>
      <c r="JBF836" s="24"/>
      <c r="JBG836" s="24"/>
      <c r="JBH836" s="24"/>
      <c r="JBI836" s="24"/>
      <c r="JBJ836" s="24"/>
      <c r="JBK836" s="24"/>
      <c r="JBL836" s="24"/>
      <c r="JBM836" s="24"/>
      <c r="JBN836" s="24"/>
      <c r="JBO836" s="24"/>
      <c r="JBP836" s="24"/>
      <c r="JBQ836" s="24"/>
      <c r="JBR836" s="24"/>
      <c r="JBS836" s="24"/>
      <c r="JBT836" s="24"/>
      <c r="JBU836" s="24"/>
      <c r="JBV836" s="24"/>
      <c r="JBW836" s="24"/>
      <c r="JBX836" s="24"/>
      <c r="JBY836" s="24"/>
      <c r="JBZ836" s="24"/>
      <c r="JCA836" s="24"/>
      <c r="JCB836" s="24"/>
      <c r="JCC836" s="24"/>
      <c r="JCD836" s="24"/>
      <c r="JCE836" s="24"/>
      <c r="JCF836" s="24"/>
      <c r="JCG836" s="24"/>
      <c r="JCH836" s="24"/>
      <c r="JCI836" s="24"/>
      <c r="JCJ836" s="24"/>
      <c r="JCK836" s="24"/>
      <c r="JCL836" s="24"/>
      <c r="JCM836" s="24"/>
      <c r="JCN836" s="24"/>
      <c r="JCO836" s="24"/>
      <c r="JCP836" s="24"/>
      <c r="JCQ836" s="24"/>
      <c r="JCR836" s="24"/>
      <c r="JCS836" s="24"/>
      <c r="JCT836" s="24"/>
      <c r="JCU836" s="24"/>
      <c r="JCV836" s="24"/>
      <c r="JCW836" s="24"/>
      <c r="JCX836" s="24"/>
      <c r="JCY836" s="24"/>
      <c r="JCZ836" s="24"/>
      <c r="JDA836" s="24"/>
      <c r="JDB836" s="24"/>
      <c r="JDC836" s="24"/>
      <c r="JDD836" s="24"/>
      <c r="JDE836" s="24"/>
      <c r="JDF836" s="24"/>
      <c r="JDG836" s="24"/>
      <c r="JDH836" s="24"/>
      <c r="JDI836" s="24"/>
      <c r="JDJ836" s="24"/>
      <c r="JDK836" s="24"/>
      <c r="JDL836" s="24"/>
      <c r="JDM836" s="24"/>
      <c r="JDN836" s="24"/>
      <c r="JDO836" s="24"/>
      <c r="JDP836" s="24"/>
      <c r="JDQ836" s="24"/>
      <c r="JDR836" s="24"/>
      <c r="JDS836" s="24"/>
      <c r="JDT836" s="24"/>
      <c r="JDU836" s="24"/>
      <c r="JDV836" s="24"/>
      <c r="JDW836" s="24"/>
      <c r="JDX836" s="24"/>
      <c r="JDY836" s="24"/>
      <c r="JDZ836" s="24"/>
      <c r="JEA836" s="24"/>
      <c r="JEB836" s="24"/>
      <c r="JEC836" s="24"/>
      <c r="JED836" s="24"/>
      <c r="JEE836" s="24"/>
      <c r="JEF836" s="24"/>
      <c r="JEG836" s="24"/>
      <c r="JEH836" s="24"/>
      <c r="JEI836" s="24"/>
      <c r="JEJ836" s="24"/>
      <c r="JEK836" s="24"/>
      <c r="JEL836" s="24"/>
      <c r="JEM836" s="24"/>
      <c r="JEN836" s="24"/>
      <c r="JEO836" s="24"/>
      <c r="JEP836" s="24"/>
      <c r="JEQ836" s="24"/>
      <c r="JER836" s="24"/>
      <c r="JES836" s="24"/>
      <c r="JET836" s="24"/>
      <c r="JEU836" s="24"/>
      <c r="JEV836" s="24"/>
      <c r="JEW836" s="24"/>
      <c r="JEX836" s="24"/>
      <c r="JEY836" s="24"/>
      <c r="JEZ836" s="24"/>
      <c r="JFA836" s="24"/>
      <c r="JFB836" s="24"/>
      <c r="JFC836" s="24"/>
      <c r="JFD836" s="24"/>
      <c r="JFE836" s="24"/>
      <c r="JFF836" s="24"/>
      <c r="JFG836" s="24"/>
      <c r="JFH836" s="24"/>
      <c r="JFI836" s="24"/>
      <c r="JFJ836" s="24"/>
      <c r="JFK836" s="24"/>
      <c r="JFL836" s="24"/>
      <c r="JFM836" s="24"/>
      <c r="JFN836" s="24"/>
      <c r="JFO836" s="24"/>
      <c r="JFP836" s="24"/>
      <c r="JFQ836" s="24"/>
      <c r="JFR836" s="24"/>
      <c r="JFS836" s="24"/>
      <c r="JFT836" s="24"/>
      <c r="JFU836" s="24"/>
      <c r="JFV836" s="24"/>
      <c r="JFW836" s="24"/>
      <c r="JFX836" s="24"/>
      <c r="JFY836" s="24"/>
      <c r="JFZ836" s="24"/>
      <c r="JGA836" s="24"/>
      <c r="JGB836" s="24"/>
      <c r="JGC836" s="24"/>
      <c r="JGD836" s="24"/>
      <c r="JGE836" s="24"/>
      <c r="JGF836" s="24"/>
      <c r="JGG836" s="24"/>
      <c r="JGH836" s="24"/>
      <c r="JGI836" s="24"/>
      <c r="JGJ836" s="24"/>
      <c r="JGK836" s="24"/>
      <c r="JGL836" s="24"/>
      <c r="JGM836" s="24"/>
      <c r="JGN836" s="24"/>
      <c r="JGO836" s="24"/>
      <c r="JGP836" s="24"/>
      <c r="JGQ836" s="24"/>
      <c r="JGR836" s="24"/>
      <c r="JGS836" s="24"/>
      <c r="JGT836" s="24"/>
      <c r="JGU836" s="24"/>
      <c r="JGV836" s="24"/>
      <c r="JGW836" s="24"/>
      <c r="JGX836" s="24"/>
      <c r="JGY836" s="24"/>
      <c r="JGZ836" s="24"/>
      <c r="JHA836" s="24"/>
      <c r="JHB836" s="24"/>
      <c r="JHC836" s="24"/>
      <c r="JHD836" s="24"/>
      <c r="JHE836" s="24"/>
      <c r="JHF836" s="24"/>
      <c r="JHG836" s="24"/>
      <c r="JHH836" s="24"/>
      <c r="JHI836" s="24"/>
      <c r="JHJ836" s="24"/>
      <c r="JHK836" s="24"/>
      <c r="JHL836" s="24"/>
      <c r="JHM836" s="24"/>
      <c r="JHN836" s="24"/>
      <c r="JHO836" s="24"/>
      <c r="JHP836" s="24"/>
      <c r="JHQ836" s="24"/>
      <c r="JHR836" s="24"/>
      <c r="JHS836" s="24"/>
      <c r="JHT836" s="24"/>
      <c r="JHU836" s="24"/>
      <c r="JHV836" s="24"/>
      <c r="JHW836" s="24"/>
      <c r="JHX836" s="24"/>
      <c r="JHY836" s="24"/>
      <c r="JHZ836" s="24"/>
      <c r="JIA836" s="24"/>
      <c r="JIB836" s="24"/>
      <c r="JIC836" s="24"/>
      <c r="JID836" s="24"/>
      <c r="JIE836" s="24"/>
      <c r="JIF836" s="24"/>
      <c r="JIG836" s="24"/>
      <c r="JIH836" s="24"/>
      <c r="JII836" s="24"/>
      <c r="JIJ836" s="24"/>
      <c r="JIK836" s="24"/>
      <c r="JIL836" s="24"/>
      <c r="JIM836" s="24"/>
      <c r="JIN836" s="24"/>
      <c r="JIO836" s="24"/>
      <c r="JIP836" s="24"/>
      <c r="JIQ836" s="24"/>
      <c r="JIR836" s="24"/>
      <c r="JIS836" s="24"/>
      <c r="JIT836" s="24"/>
      <c r="JIU836" s="24"/>
      <c r="JIV836" s="24"/>
      <c r="JIW836" s="24"/>
      <c r="JIX836" s="24"/>
      <c r="JIY836" s="24"/>
      <c r="JIZ836" s="24"/>
      <c r="JJA836" s="24"/>
      <c r="JJB836" s="24"/>
      <c r="JJC836" s="24"/>
      <c r="JJD836" s="24"/>
      <c r="JJE836" s="24"/>
      <c r="JJF836" s="24"/>
      <c r="JJG836" s="24"/>
      <c r="JJH836" s="24"/>
      <c r="JJI836" s="24"/>
      <c r="JJJ836" s="24"/>
      <c r="JJK836" s="24"/>
      <c r="JJL836" s="24"/>
      <c r="JJM836" s="24"/>
      <c r="JJN836" s="24"/>
      <c r="JJO836" s="24"/>
      <c r="JJP836" s="24"/>
      <c r="JJQ836" s="24"/>
      <c r="JJR836" s="24"/>
      <c r="JJS836" s="24"/>
      <c r="JJT836" s="24"/>
      <c r="JJU836" s="24"/>
      <c r="JJV836" s="24"/>
      <c r="JJW836" s="24"/>
      <c r="JJX836" s="24"/>
      <c r="JJY836" s="24"/>
      <c r="JJZ836" s="24"/>
      <c r="JKA836" s="24"/>
      <c r="JKB836" s="24"/>
      <c r="JKC836" s="24"/>
      <c r="JKD836" s="24"/>
      <c r="JKE836" s="24"/>
      <c r="JKF836" s="24"/>
      <c r="JKG836" s="24"/>
      <c r="JKH836" s="24"/>
      <c r="JKI836" s="24"/>
      <c r="JKJ836" s="24"/>
      <c r="JKK836" s="24"/>
      <c r="JKL836" s="24"/>
      <c r="JKM836" s="24"/>
      <c r="JKN836" s="24"/>
      <c r="JKO836" s="24"/>
      <c r="JKP836" s="24"/>
      <c r="JKQ836" s="24"/>
      <c r="JKR836" s="24"/>
      <c r="JKS836" s="24"/>
      <c r="JKT836" s="24"/>
      <c r="JKU836" s="24"/>
      <c r="JKV836" s="24"/>
      <c r="JKW836" s="24"/>
      <c r="JKX836" s="24"/>
      <c r="JKY836" s="24"/>
      <c r="JKZ836" s="24"/>
      <c r="JLA836" s="24"/>
      <c r="JLB836" s="24"/>
      <c r="JLC836" s="24"/>
      <c r="JLD836" s="24"/>
      <c r="JLE836" s="24"/>
      <c r="JLF836" s="24"/>
      <c r="JLG836" s="24"/>
      <c r="JLH836" s="24"/>
      <c r="JLI836" s="24"/>
      <c r="JLJ836" s="24"/>
      <c r="JLK836" s="24"/>
      <c r="JLL836" s="24"/>
      <c r="JLM836" s="24"/>
      <c r="JLN836" s="24"/>
      <c r="JLO836" s="24"/>
      <c r="JLP836" s="24"/>
      <c r="JLQ836" s="24"/>
      <c r="JLR836" s="24"/>
      <c r="JLS836" s="24"/>
      <c r="JLT836" s="24"/>
      <c r="JLU836" s="24"/>
      <c r="JLV836" s="24"/>
      <c r="JLW836" s="24"/>
      <c r="JLX836" s="24"/>
      <c r="JLY836" s="24"/>
      <c r="JLZ836" s="24"/>
      <c r="JMA836" s="24"/>
      <c r="JMB836" s="24"/>
      <c r="JMC836" s="24"/>
      <c r="JMD836" s="24"/>
      <c r="JME836" s="24"/>
      <c r="JMF836" s="24"/>
      <c r="JMG836" s="24"/>
      <c r="JMH836" s="24"/>
      <c r="JMI836" s="24"/>
      <c r="JMJ836" s="24"/>
      <c r="JMK836" s="24"/>
      <c r="JML836" s="24"/>
      <c r="JMM836" s="24"/>
      <c r="JMN836" s="24"/>
      <c r="JMO836" s="24"/>
      <c r="JMP836" s="24"/>
      <c r="JMQ836" s="24"/>
      <c r="JMR836" s="24"/>
      <c r="JMS836" s="24"/>
      <c r="JMT836" s="24"/>
      <c r="JMU836" s="24"/>
      <c r="JMV836" s="24"/>
      <c r="JMW836" s="24"/>
      <c r="JMX836" s="24"/>
      <c r="JMY836" s="24"/>
      <c r="JMZ836" s="24"/>
      <c r="JNA836" s="24"/>
      <c r="JNB836" s="24"/>
      <c r="JNC836" s="24"/>
      <c r="JND836" s="24"/>
      <c r="JNE836" s="24"/>
      <c r="JNF836" s="24"/>
      <c r="JNG836" s="24"/>
      <c r="JNH836" s="24"/>
      <c r="JNI836" s="24"/>
      <c r="JNJ836" s="24"/>
      <c r="JNK836" s="24"/>
      <c r="JNL836" s="24"/>
      <c r="JNM836" s="24"/>
      <c r="JNN836" s="24"/>
      <c r="JNO836" s="24"/>
      <c r="JNP836" s="24"/>
      <c r="JNQ836" s="24"/>
      <c r="JNR836" s="24"/>
      <c r="JNS836" s="24"/>
      <c r="JNT836" s="24"/>
      <c r="JNU836" s="24"/>
      <c r="JNV836" s="24"/>
      <c r="JNW836" s="24"/>
      <c r="JNX836" s="24"/>
      <c r="JNY836" s="24"/>
      <c r="JNZ836" s="24"/>
      <c r="JOA836" s="24"/>
      <c r="JOB836" s="24"/>
      <c r="JOC836" s="24"/>
      <c r="JOD836" s="24"/>
      <c r="JOE836" s="24"/>
      <c r="JOF836" s="24"/>
      <c r="JOG836" s="24"/>
      <c r="JOH836" s="24"/>
      <c r="JOI836" s="24"/>
      <c r="JOJ836" s="24"/>
      <c r="JOK836" s="24"/>
      <c r="JOL836" s="24"/>
      <c r="JOM836" s="24"/>
      <c r="JON836" s="24"/>
      <c r="JOO836" s="24"/>
      <c r="JOP836" s="24"/>
      <c r="JOQ836" s="24"/>
      <c r="JOR836" s="24"/>
      <c r="JOS836" s="24"/>
      <c r="JOT836" s="24"/>
      <c r="JOU836" s="24"/>
      <c r="JOV836" s="24"/>
      <c r="JOW836" s="24"/>
      <c r="JOX836" s="24"/>
      <c r="JOY836" s="24"/>
      <c r="JOZ836" s="24"/>
      <c r="JPA836" s="24"/>
      <c r="JPB836" s="24"/>
      <c r="JPC836" s="24"/>
      <c r="JPD836" s="24"/>
      <c r="JPE836" s="24"/>
      <c r="JPF836" s="24"/>
      <c r="JPG836" s="24"/>
      <c r="JPH836" s="24"/>
      <c r="JPI836" s="24"/>
      <c r="JPJ836" s="24"/>
      <c r="JPK836" s="24"/>
      <c r="JPL836" s="24"/>
      <c r="JPM836" s="24"/>
      <c r="JPN836" s="24"/>
      <c r="JPO836" s="24"/>
      <c r="JPP836" s="24"/>
      <c r="JPQ836" s="24"/>
      <c r="JPR836" s="24"/>
      <c r="JPS836" s="24"/>
      <c r="JPT836" s="24"/>
      <c r="JPU836" s="24"/>
      <c r="JPV836" s="24"/>
      <c r="JPW836" s="24"/>
      <c r="JPX836" s="24"/>
      <c r="JPY836" s="24"/>
      <c r="JPZ836" s="24"/>
      <c r="JQA836" s="24"/>
      <c r="JQB836" s="24"/>
      <c r="JQC836" s="24"/>
      <c r="JQD836" s="24"/>
      <c r="JQE836" s="24"/>
      <c r="JQF836" s="24"/>
      <c r="JQG836" s="24"/>
      <c r="JQH836" s="24"/>
      <c r="JQI836" s="24"/>
      <c r="JQJ836" s="24"/>
      <c r="JQK836" s="24"/>
      <c r="JQL836" s="24"/>
      <c r="JQM836" s="24"/>
      <c r="JQN836" s="24"/>
      <c r="JQO836" s="24"/>
      <c r="JQP836" s="24"/>
      <c r="JQQ836" s="24"/>
      <c r="JQR836" s="24"/>
      <c r="JQS836" s="24"/>
      <c r="JQT836" s="24"/>
      <c r="JQU836" s="24"/>
      <c r="JQV836" s="24"/>
      <c r="JQW836" s="24"/>
      <c r="JQX836" s="24"/>
      <c r="JQY836" s="24"/>
      <c r="JQZ836" s="24"/>
      <c r="JRA836" s="24"/>
      <c r="JRB836" s="24"/>
      <c r="JRC836" s="24"/>
      <c r="JRD836" s="24"/>
      <c r="JRE836" s="24"/>
      <c r="JRF836" s="24"/>
      <c r="JRG836" s="24"/>
      <c r="JRH836" s="24"/>
      <c r="JRI836" s="24"/>
      <c r="JRJ836" s="24"/>
      <c r="JRK836" s="24"/>
      <c r="JRL836" s="24"/>
      <c r="JRM836" s="24"/>
      <c r="JRN836" s="24"/>
      <c r="JRO836" s="24"/>
      <c r="JRP836" s="24"/>
      <c r="JRQ836" s="24"/>
      <c r="JRR836" s="24"/>
      <c r="JRS836" s="24"/>
      <c r="JRT836" s="24"/>
      <c r="JRU836" s="24"/>
      <c r="JRV836" s="24"/>
      <c r="JRW836" s="24"/>
      <c r="JRX836" s="24"/>
      <c r="JRY836" s="24"/>
      <c r="JRZ836" s="24"/>
      <c r="JSA836" s="24"/>
      <c r="JSB836" s="24"/>
      <c r="JSC836" s="24"/>
      <c r="JSD836" s="24"/>
      <c r="JSE836" s="24"/>
      <c r="JSF836" s="24"/>
      <c r="JSG836" s="24"/>
      <c r="JSH836" s="24"/>
      <c r="JSI836" s="24"/>
      <c r="JSJ836" s="24"/>
      <c r="JSK836" s="24"/>
      <c r="JSL836" s="24"/>
      <c r="JSM836" s="24"/>
      <c r="JSN836" s="24"/>
      <c r="JSO836" s="24"/>
      <c r="JSP836" s="24"/>
      <c r="JSQ836" s="24"/>
      <c r="JSR836" s="24"/>
      <c r="JSS836" s="24"/>
      <c r="JST836" s="24"/>
      <c r="JSU836" s="24"/>
      <c r="JSV836" s="24"/>
      <c r="JSW836" s="24"/>
      <c r="JSX836" s="24"/>
      <c r="JSY836" s="24"/>
      <c r="JSZ836" s="24"/>
      <c r="JTA836" s="24"/>
      <c r="JTB836" s="24"/>
      <c r="JTC836" s="24"/>
      <c r="JTD836" s="24"/>
      <c r="JTE836" s="24"/>
      <c r="JTF836" s="24"/>
      <c r="JTG836" s="24"/>
      <c r="JTH836" s="24"/>
      <c r="JTI836" s="24"/>
      <c r="JTJ836" s="24"/>
      <c r="JTK836" s="24"/>
      <c r="JTL836" s="24"/>
      <c r="JTM836" s="24"/>
      <c r="JTN836" s="24"/>
      <c r="JTO836" s="24"/>
      <c r="JTP836" s="24"/>
      <c r="JTQ836" s="24"/>
      <c r="JTR836" s="24"/>
      <c r="JTS836" s="24"/>
      <c r="JTT836" s="24"/>
      <c r="JTU836" s="24"/>
      <c r="JTV836" s="24"/>
      <c r="JTW836" s="24"/>
      <c r="JTX836" s="24"/>
      <c r="JTY836" s="24"/>
      <c r="JTZ836" s="24"/>
      <c r="JUA836" s="24"/>
      <c r="JUB836" s="24"/>
      <c r="JUC836" s="24"/>
      <c r="JUD836" s="24"/>
      <c r="JUE836" s="24"/>
      <c r="JUF836" s="24"/>
      <c r="JUG836" s="24"/>
      <c r="JUH836" s="24"/>
      <c r="JUI836" s="24"/>
      <c r="JUJ836" s="24"/>
      <c r="JUK836" s="24"/>
      <c r="JUL836" s="24"/>
      <c r="JUM836" s="24"/>
      <c r="JUN836" s="24"/>
      <c r="JUO836" s="24"/>
      <c r="JUP836" s="24"/>
      <c r="JUQ836" s="24"/>
      <c r="JUR836" s="24"/>
      <c r="JUS836" s="24"/>
      <c r="JUT836" s="24"/>
      <c r="JUU836" s="24"/>
      <c r="JUV836" s="24"/>
      <c r="JUW836" s="24"/>
      <c r="JUX836" s="24"/>
      <c r="JUY836" s="24"/>
      <c r="JUZ836" s="24"/>
      <c r="JVA836" s="24"/>
      <c r="JVB836" s="24"/>
      <c r="JVC836" s="24"/>
      <c r="JVD836" s="24"/>
      <c r="JVE836" s="24"/>
      <c r="JVF836" s="24"/>
      <c r="JVG836" s="24"/>
      <c r="JVH836" s="24"/>
      <c r="JVI836" s="24"/>
      <c r="JVJ836" s="24"/>
      <c r="JVK836" s="24"/>
      <c r="JVL836" s="24"/>
      <c r="JVM836" s="24"/>
      <c r="JVN836" s="24"/>
      <c r="JVO836" s="24"/>
      <c r="JVP836" s="24"/>
      <c r="JVQ836" s="24"/>
      <c r="JVR836" s="24"/>
      <c r="JVS836" s="24"/>
      <c r="JVT836" s="24"/>
      <c r="JVU836" s="24"/>
      <c r="JVV836" s="24"/>
      <c r="JVW836" s="24"/>
      <c r="JVX836" s="24"/>
      <c r="JVY836" s="24"/>
      <c r="JVZ836" s="24"/>
      <c r="JWA836" s="24"/>
      <c r="JWB836" s="24"/>
      <c r="JWC836" s="24"/>
      <c r="JWD836" s="24"/>
      <c r="JWE836" s="24"/>
      <c r="JWF836" s="24"/>
      <c r="JWG836" s="24"/>
      <c r="JWH836" s="24"/>
      <c r="JWI836" s="24"/>
      <c r="JWJ836" s="24"/>
      <c r="JWK836" s="24"/>
      <c r="JWL836" s="24"/>
      <c r="JWM836" s="24"/>
      <c r="JWN836" s="24"/>
      <c r="JWO836" s="24"/>
      <c r="JWP836" s="24"/>
      <c r="JWQ836" s="24"/>
      <c r="JWR836" s="24"/>
      <c r="JWS836" s="24"/>
      <c r="JWT836" s="24"/>
      <c r="JWU836" s="24"/>
      <c r="JWV836" s="24"/>
      <c r="JWW836" s="24"/>
      <c r="JWX836" s="24"/>
      <c r="JWY836" s="24"/>
      <c r="JWZ836" s="24"/>
      <c r="JXA836" s="24"/>
      <c r="JXB836" s="24"/>
      <c r="JXC836" s="24"/>
      <c r="JXD836" s="24"/>
      <c r="JXE836" s="24"/>
      <c r="JXF836" s="24"/>
      <c r="JXG836" s="24"/>
      <c r="JXH836" s="24"/>
      <c r="JXI836" s="24"/>
      <c r="JXJ836" s="24"/>
      <c r="JXK836" s="24"/>
      <c r="JXL836" s="24"/>
      <c r="JXM836" s="24"/>
      <c r="JXN836" s="24"/>
      <c r="JXO836" s="24"/>
      <c r="JXP836" s="24"/>
      <c r="JXQ836" s="24"/>
      <c r="JXR836" s="24"/>
      <c r="JXS836" s="24"/>
      <c r="JXT836" s="24"/>
      <c r="JXU836" s="24"/>
      <c r="JXV836" s="24"/>
      <c r="JXW836" s="24"/>
      <c r="JXX836" s="24"/>
      <c r="JXY836" s="24"/>
      <c r="JXZ836" s="24"/>
      <c r="JYA836" s="24"/>
      <c r="JYB836" s="24"/>
      <c r="JYC836" s="24"/>
      <c r="JYD836" s="24"/>
      <c r="JYE836" s="24"/>
      <c r="JYF836" s="24"/>
      <c r="JYG836" s="24"/>
      <c r="JYH836" s="24"/>
      <c r="JYI836" s="24"/>
      <c r="JYJ836" s="24"/>
      <c r="JYK836" s="24"/>
      <c r="JYL836" s="24"/>
      <c r="JYM836" s="24"/>
      <c r="JYN836" s="24"/>
      <c r="JYO836" s="24"/>
      <c r="JYP836" s="24"/>
      <c r="JYQ836" s="24"/>
      <c r="JYR836" s="24"/>
      <c r="JYS836" s="24"/>
      <c r="JYT836" s="24"/>
      <c r="JYU836" s="24"/>
      <c r="JYV836" s="24"/>
      <c r="JYW836" s="24"/>
      <c r="JYX836" s="24"/>
      <c r="JYY836" s="24"/>
      <c r="JYZ836" s="24"/>
      <c r="JZA836" s="24"/>
      <c r="JZB836" s="24"/>
      <c r="JZC836" s="24"/>
      <c r="JZD836" s="24"/>
      <c r="JZE836" s="24"/>
      <c r="JZF836" s="24"/>
      <c r="JZG836" s="24"/>
      <c r="JZH836" s="24"/>
      <c r="JZI836" s="24"/>
      <c r="JZJ836" s="24"/>
      <c r="JZK836" s="24"/>
      <c r="JZL836" s="24"/>
      <c r="JZM836" s="24"/>
      <c r="JZN836" s="24"/>
      <c r="JZO836" s="24"/>
      <c r="JZP836" s="24"/>
      <c r="JZQ836" s="24"/>
      <c r="JZR836" s="24"/>
      <c r="JZS836" s="24"/>
      <c r="JZT836" s="24"/>
      <c r="JZU836" s="24"/>
      <c r="JZV836" s="24"/>
      <c r="JZW836" s="24"/>
      <c r="JZX836" s="24"/>
      <c r="JZY836" s="24"/>
      <c r="JZZ836" s="24"/>
      <c r="KAA836" s="24"/>
      <c r="KAB836" s="24"/>
      <c r="KAC836" s="24"/>
      <c r="KAD836" s="24"/>
      <c r="KAE836" s="24"/>
      <c r="KAF836" s="24"/>
      <c r="KAG836" s="24"/>
      <c r="KAH836" s="24"/>
      <c r="KAI836" s="24"/>
      <c r="KAJ836" s="24"/>
      <c r="KAK836" s="24"/>
      <c r="KAL836" s="24"/>
      <c r="KAM836" s="24"/>
      <c r="KAN836" s="24"/>
      <c r="KAO836" s="24"/>
      <c r="KAP836" s="24"/>
      <c r="KAQ836" s="24"/>
      <c r="KAR836" s="24"/>
      <c r="KAS836" s="24"/>
      <c r="KAT836" s="24"/>
      <c r="KAU836" s="24"/>
      <c r="KAV836" s="24"/>
      <c r="KAW836" s="24"/>
      <c r="KAX836" s="24"/>
      <c r="KAY836" s="24"/>
      <c r="KAZ836" s="24"/>
      <c r="KBA836" s="24"/>
      <c r="KBB836" s="24"/>
      <c r="KBC836" s="24"/>
      <c r="KBD836" s="24"/>
      <c r="KBE836" s="24"/>
      <c r="KBF836" s="24"/>
      <c r="KBG836" s="24"/>
      <c r="KBH836" s="24"/>
      <c r="KBI836" s="24"/>
      <c r="KBJ836" s="24"/>
      <c r="KBK836" s="24"/>
      <c r="KBL836" s="24"/>
      <c r="KBM836" s="24"/>
      <c r="KBN836" s="24"/>
      <c r="KBO836" s="24"/>
      <c r="KBP836" s="24"/>
      <c r="KBQ836" s="24"/>
      <c r="KBR836" s="24"/>
      <c r="KBS836" s="24"/>
      <c r="KBT836" s="24"/>
      <c r="KBU836" s="24"/>
      <c r="KBV836" s="24"/>
      <c r="KBW836" s="24"/>
      <c r="KBX836" s="24"/>
      <c r="KBY836" s="24"/>
      <c r="KBZ836" s="24"/>
      <c r="KCA836" s="24"/>
      <c r="KCB836" s="24"/>
      <c r="KCC836" s="24"/>
      <c r="KCD836" s="24"/>
      <c r="KCE836" s="24"/>
      <c r="KCF836" s="24"/>
      <c r="KCG836" s="24"/>
      <c r="KCH836" s="24"/>
      <c r="KCI836" s="24"/>
      <c r="KCJ836" s="24"/>
      <c r="KCK836" s="24"/>
      <c r="KCL836" s="24"/>
      <c r="KCM836" s="24"/>
      <c r="KCN836" s="24"/>
      <c r="KCO836" s="24"/>
      <c r="KCP836" s="24"/>
      <c r="KCQ836" s="24"/>
      <c r="KCR836" s="24"/>
      <c r="KCS836" s="24"/>
      <c r="KCT836" s="24"/>
      <c r="KCU836" s="24"/>
      <c r="KCV836" s="24"/>
      <c r="KCW836" s="24"/>
      <c r="KCX836" s="24"/>
      <c r="KCY836" s="24"/>
      <c r="KCZ836" s="24"/>
      <c r="KDA836" s="24"/>
      <c r="KDB836" s="24"/>
      <c r="KDC836" s="24"/>
      <c r="KDD836" s="24"/>
      <c r="KDE836" s="24"/>
      <c r="KDF836" s="24"/>
      <c r="KDG836" s="24"/>
      <c r="KDH836" s="24"/>
      <c r="KDI836" s="24"/>
      <c r="KDJ836" s="24"/>
      <c r="KDK836" s="24"/>
      <c r="KDL836" s="24"/>
      <c r="KDM836" s="24"/>
      <c r="KDN836" s="24"/>
      <c r="KDO836" s="24"/>
      <c r="KDP836" s="24"/>
      <c r="KDQ836" s="24"/>
      <c r="KDR836" s="24"/>
      <c r="KDS836" s="24"/>
      <c r="KDT836" s="24"/>
      <c r="KDU836" s="24"/>
      <c r="KDV836" s="24"/>
      <c r="KDW836" s="24"/>
      <c r="KDX836" s="24"/>
      <c r="KDY836" s="24"/>
      <c r="KDZ836" s="24"/>
      <c r="KEA836" s="24"/>
      <c r="KEB836" s="24"/>
      <c r="KEC836" s="24"/>
      <c r="KED836" s="24"/>
      <c r="KEE836" s="24"/>
      <c r="KEF836" s="24"/>
      <c r="KEG836" s="24"/>
      <c r="KEH836" s="24"/>
      <c r="KEI836" s="24"/>
      <c r="KEJ836" s="24"/>
      <c r="KEK836" s="24"/>
      <c r="KEL836" s="24"/>
      <c r="KEM836" s="24"/>
      <c r="KEN836" s="24"/>
      <c r="KEO836" s="24"/>
      <c r="KEP836" s="24"/>
      <c r="KEQ836" s="24"/>
      <c r="KER836" s="24"/>
      <c r="KES836" s="24"/>
      <c r="KET836" s="24"/>
      <c r="KEU836" s="24"/>
      <c r="KEV836" s="24"/>
      <c r="KEW836" s="24"/>
      <c r="KEX836" s="24"/>
      <c r="KEY836" s="24"/>
      <c r="KEZ836" s="24"/>
      <c r="KFA836" s="24"/>
      <c r="KFB836" s="24"/>
      <c r="KFC836" s="24"/>
      <c r="KFD836" s="24"/>
      <c r="KFE836" s="24"/>
      <c r="KFF836" s="24"/>
      <c r="KFG836" s="24"/>
      <c r="KFH836" s="24"/>
      <c r="KFI836" s="24"/>
      <c r="KFJ836" s="24"/>
      <c r="KFK836" s="24"/>
      <c r="KFL836" s="24"/>
      <c r="KFM836" s="24"/>
      <c r="KFN836" s="24"/>
      <c r="KFO836" s="24"/>
      <c r="KFP836" s="24"/>
      <c r="KFQ836" s="24"/>
      <c r="KFR836" s="24"/>
      <c r="KFS836" s="24"/>
      <c r="KFT836" s="24"/>
      <c r="KFU836" s="24"/>
      <c r="KFV836" s="24"/>
      <c r="KFW836" s="24"/>
      <c r="KFX836" s="24"/>
      <c r="KFY836" s="24"/>
      <c r="KFZ836" s="24"/>
      <c r="KGA836" s="24"/>
      <c r="KGB836" s="24"/>
      <c r="KGC836" s="24"/>
      <c r="KGD836" s="24"/>
      <c r="KGE836" s="24"/>
      <c r="KGF836" s="24"/>
      <c r="KGG836" s="24"/>
      <c r="KGH836" s="24"/>
      <c r="KGI836" s="24"/>
      <c r="KGJ836" s="24"/>
      <c r="KGK836" s="24"/>
      <c r="KGL836" s="24"/>
      <c r="KGM836" s="24"/>
      <c r="KGN836" s="24"/>
      <c r="KGO836" s="24"/>
      <c r="KGP836" s="24"/>
      <c r="KGQ836" s="24"/>
      <c r="KGR836" s="24"/>
      <c r="KGS836" s="24"/>
      <c r="KGT836" s="24"/>
      <c r="KGU836" s="24"/>
      <c r="KGV836" s="24"/>
      <c r="KGW836" s="24"/>
      <c r="KGX836" s="24"/>
      <c r="KGY836" s="24"/>
      <c r="KGZ836" s="24"/>
      <c r="KHA836" s="24"/>
      <c r="KHB836" s="24"/>
      <c r="KHC836" s="24"/>
      <c r="KHD836" s="24"/>
      <c r="KHE836" s="24"/>
      <c r="KHF836" s="24"/>
      <c r="KHG836" s="24"/>
      <c r="KHH836" s="24"/>
      <c r="KHI836" s="24"/>
      <c r="KHJ836" s="24"/>
      <c r="KHK836" s="24"/>
      <c r="KHL836" s="24"/>
      <c r="KHM836" s="24"/>
      <c r="KHN836" s="24"/>
      <c r="KHO836" s="24"/>
      <c r="KHP836" s="24"/>
      <c r="KHQ836" s="24"/>
      <c r="KHR836" s="24"/>
      <c r="KHS836" s="24"/>
      <c r="KHT836" s="24"/>
      <c r="KHU836" s="24"/>
      <c r="KHV836" s="24"/>
      <c r="KHW836" s="24"/>
      <c r="KHX836" s="24"/>
      <c r="KHY836" s="24"/>
      <c r="KHZ836" s="24"/>
      <c r="KIA836" s="24"/>
      <c r="KIB836" s="24"/>
      <c r="KIC836" s="24"/>
      <c r="KID836" s="24"/>
      <c r="KIE836" s="24"/>
      <c r="KIF836" s="24"/>
      <c r="KIG836" s="24"/>
      <c r="KIH836" s="24"/>
      <c r="KII836" s="24"/>
      <c r="KIJ836" s="24"/>
      <c r="KIK836" s="24"/>
      <c r="KIL836" s="24"/>
      <c r="KIM836" s="24"/>
      <c r="KIN836" s="24"/>
      <c r="KIO836" s="24"/>
      <c r="KIP836" s="24"/>
      <c r="KIQ836" s="24"/>
      <c r="KIR836" s="24"/>
      <c r="KIS836" s="24"/>
      <c r="KIT836" s="24"/>
      <c r="KIU836" s="24"/>
      <c r="KIV836" s="24"/>
      <c r="KIW836" s="24"/>
      <c r="KIX836" s="24"/>
      <c r="KIY836" s="24"/>
      <c r="KIZ836" s="24"/>
      <c r="KJA836" s="24"/>
      <c r="KJB836" s="24"/>
      <c r="KJC836" s="24"/>
      <c r="KJD836" s="24"/>
      <c r="KJE836" s="24"/>
      <c r="KJF836" s="24"/>
      <c r="KJG836" s="24"/>
      <c r="KJH836" s="24"/>
      <c r="KJI836" s="24"/>
      <c r="KJJ836" s="24"/>
      <c r="KJK836" s="24"/>
      <c r="KJL836" s="24"/>
      <c r="KJM836" s="24"/>
      <c r="KJN836" s="24"/>
      <c r="KJO836" s="24"/>
      <c r="KJP836" s="24"/>
      <c r="KJQ836" s="24"/>
      <c r="KJR836" s="24"/>
      <c r="KJS836" s="24"/>
      <c r="KJT836" s="24"/>
      <c r="KJU836" s="24"/>
      <c r="KJV836" s="24"/>
      <c r="KJW836" s="24"/>
      <c r="KJX836" s="24"/>
      <c r="KJY836" s="24"/>
      <c r="KJZ836" s="24"/>
      <c r="KKA836" s="24"/>
      <c r="KKB836" s="24"/>
      <c r="KKC836" s="24"/>
      <c r="KKD836" s="24"/>
      <c r="KKE836" s="24"/>
      <c r="KKF836" s="24"/>
      <c r="KKG836" s="24"/>
      <c r="KKH836" s="24"/>
      <c r="KKI836" s="24"/>
      <c r="KKJ836" s="24"/>
      <c r="KKK836" s="24"/>
      <c r="KKL836" s="24"/>
      <c r="KKM836" s="24"/>
      <c r="KKN836" s="24"/>
      <c r="KKO836" s="24"/>
      <c r="KKP836" s="24"/>
      <c r="KKQ836" s="24"/>
      <c r="KKR836" s="24"/>
      <c r="KKS836" s="24"/>
      <c r="KKT836" s="24"/>
      <c r="KKU836" s="24"/>
      <c r="KKV836" s="24"/>
      <c r="KKW836" s="24"/>
      <c r="KKX836" s="24"/>
      <c r="KKY836" s="24"/>
      <c r="KKZ836" s="24"/>
      <c r="KLA836" s="24"/>
      <c r="KLB836" s="24"/>
      <c r="KLC836" s="24"/>
      <c r="KLD836" s="24"/>
      <c r="KLE836" s="24"/>
      <c r="KLF836" s="24"/>
      <c r="KLG836" s="24"/>
      <c r="KLH836" s="24"/>
      <c r="KLI836" s="24"/>
      <c r="KLJ836" s="24"/>
      <c r="KLK836" s="24"/>
      <c r="KLL836" s="24"/>
      <c r="KLM836" s="24"/>
      <c r="KLN836" s="24"/>
      <c r="KLO836" s="24"/>
      <c r="KLP836" s="24"/>
      <c r="KLQ836" s="24"/>
      <c r="KLR836" s="24"/>
      <c r="KLS836" s="24"/>
      <c r="KLT836" s="24"/>
      <c r="KLU836" s="24"/>
      <c r="KLV836" s="24"/>
      <c r="KLW836" s="24"/>
      <c r="KLX836" s="24"/>
      <c r="KLY836" s="24"/>
      <c r="KLZ836" s="24"/>
      <c r="KMA836" s="24"/>
      <c r="KMB836" s="24"/>
      <c r="KMC836" s="24"/>
      <c r="KMD836" s="24"/>
      <c r="KME836" s="24"/>
      <c r="KMF836" s="24"/>
      <c r="KMG836" s="24"/>
      <c r="KMH836" s="24"/>
      <c r="KMI836" s="24"/>
      <c r="KMJ836" s="24"/>
      <c r="KMK836" s="24"/>
      <c r="KML836" s="24"/>
      <c r="KMM836" s="24"/>
      <c r="KMN836" s="24"/>
      <c r="KMO836" s="24"/>
      <c r="KMP836" s="24"/>
      <c r="KMQ836" s="24"/>
      <c r="KMR836" s="24"/>
      <c r="KMS836" s="24"/>
      <c r="KMT836" s="24"/>
      <c r="KMU836" s="24"/>
      <c r="KMV836" s="24"/>
      <c r="KMW836" s="24"/>
      <c r="KMX836" s="24"/>
      <c r="KMY836" s="24"/>
      <c r="KMZ836" s="24"/>
      <c r="KNA836" s="24"/>
      <c r="KNB836" s="24"/>
      <c r="KNC836" s="24"/>
      <c r="KND836" s="24"/>
      <c r="KNE836" s="24"/>
      <c r="KNF836" s="24"/>
      <c r="KNG836" s="24"/>
      <c r="KNH836" s="24"/>
      <c r="KNI836" s="24"/>
      <c r="KNJ836" s="24"/>
      <c r="KNK836" s="24"/>
      <c r="KNL836" s="24"/>
      <c r="KNM836" s="24"/>
      <c r="KNN836" s="24"/>
      <c r="KNO836" s="24"/>
      <c r="KNP836" s="24"/>
      <c r="KNQ836" s="24"/>
      <c r="KNR836" s="24"/>
      <c r="KNS836" s="24"/>
      <c r="KNT836" s="24"/>
      <c r="KNU836" s="24"/>
      <c r="KNV836" s="24"/>
      <c r="KNW836" s="24"/>
      <c r="KNX836" s="24"/>
      <c r="KNY836" s="24"/>
      <c r="KNZ836" s="24"/>
      <c r="KOA836" s="24"/>
      <c r="KOB836" s="24"/>
      <c r="KOC836" s="24"/>
      <c r="KOD836" s="24"/>
      <c r="KOE836" s="24"/>
      <c r="KOF836" s="24"/>
      <c r="KOG836" s="24"/>
      <c r="KOH836" s="24"/>
      <c r="KOI836" s="24"/>
      <c r="KOJ836" s="24"/>
      <c r="KOK836" s="24"/>
      <c r="KOL836" s="24"/>
      <c r="KOM836" s="24"/>
      <c r="KON836" s="24"/>
      <c r="KOO836" s="24"/>
      <c r="KOP836" s="24"/>
      <c r="KOQ836" s="24"/>
      <c r="KOR836" s="24"/>
      <c r="KOS836" s="24"/>
      <c r="KOT836" s="24"/>
      <c r="KOU836" s="24"/>
      <c r="KOV836" s="24"/>
      <c r="KOW836" s="24"/>
      <c r="KOX836" s="24"/>
      <c r="KOY836" s="24"/>
      <c r="KOZ836" s="24"/>
      <c r="KPA836" s="24"/>
      <c r="KPB836" s="24"/>
      <c r="KPC836" s="24"/>
      <c r="KPD836" s="24"/>
      <c r="KPE836" s="24"/>
      <c r="KPF836" s="24"/>
      <c r="KPG836" s="24"/>
      <c r="KPH836" s="24"/>
      <c r="KPI836" s="24"/>
      <c r="KPJ836" s="24"/>
      <c r="KPK836" s="24"/>
      <c r="KPL836" s="24"/>
      <c r="KPM836" s="24"/>
      <c r="KPN836" s="24"/>
      <c r="KPO836" s="24"/>
      <c r="KPP836" s="24"/>
      <c r="KPQ836" s="24"/>
      <c r="KPR836" s="24"/>
      <c r="KPS836" s="24"/>
      <c r="KPT836" s="24"/>
      <c r="KPU836" s="24"/>
      <c r="KPV836" s="24"/>
      <c r="KPW836" s="24"/>
      <c r="KPX836" s="24"/>
      <c r="KPY836" s="24"/>
      <c r="KPZ836" s="24"/>
      <c r="KQA836" s="24"/>
      <c r="KQB836" s="24"/>
      <c r="KQC836" s="24"/>
      <c r="KQD836" s="24"/>
      <c r="KQE836" s="24"/>
      <c r="KQF836" s="24"/>
      <c r="KQG836" s="24"/>
      <c r="KQH836" s="24"/>
      <c r="KQI836" s="24"/>
      <c r="KQJ836" s="24"/>
      <c r="KQK836" s="24"/>
      <c r="KQL836" s="24"/>
      <c r="KQM836" s="24"/>
      <c r="KQN836" s="24"/>
      <c r="KQO836" s="24"/>
      <c r="KQP836" s="24"/>
      <c r="KQQ836" s="24"/>
      <c r="KQR836" s="24"/>
      <c r="KQS836" s="24"/>
      <c r="KQT836" s="24"/>
      <c r="KQU836" s="24"/>
      <c r="KQV836" s="24"/>
      <c r="KQW836" s="24"/>
      <c r="KQX836" s="24"/>
      <c r="KQY836" s="24"/>
      <c r="KQZ836" s="24"/>
      <c r="KRA836" s="24"/>
      <c r="KRB836" s="24"/>
      <c r="KRC836" s="24"/>
      <c r="KRD836" s="24"/>
      <c r="KRE836" s="24"/>
      <c r="KRF836" s="24"/>
      <c r="KRG836" s="24"/>
      <c r="KRH836" s="24"/>
      <c r="KRI836" s="24"/>
      <c r="KRJ836" s="24"/>
      <c r="KRK836" s="24"/>
      <c r="KRL836" s="24"/>
      <c r="KRM836" s="24"/>
      <c r="KRN836" s="24"/>
      <c r="KRO836" s="24"/>
      <c r="KRP836" s="24"/>
      <c r="KRQ836" s="24"/>
      <c r="KRR836" s="24"/>
      <c r="KRS836" s="24"/>
      <c r="KRT836" s="24"/>
      <c r="KRU836" s="24"/>
      <c r="KRV836" s="24"/>
      <c r="KRW836" s="24"/>
      <c r="KRX836" s="24"/>
      <c r="KRY836" s="24"/>
      <c r="KRZ836" s="24"/>
      <c r="KSA836" s="24"/>
      <c r="KSB836" s="24"/>
      <c r="KSC836" s="24"/>
      <c r="KSD836" s="24"/>
      <c r="KSE836" s="24"/>
      <c r="KSF836" s="24"/>
      <c r="KSG836" s="24"/>
      <c r="KSH836" s="24"/>
      <c r="KSI836" s="24"/>
      <c r="KSJ836" s="24"/>
      <c r="KSK836" s="24"/>
      <c r="KSL836" s="24"/>
      <c r="KSM836" s="24"/>
      <c r="KSN836" s="24"/>
      <c r="KSO836" s="24"/>
      <c r="KSP836" s="24"/>
      <c r="KSQ836" s="24"/>
      <c r="KSR836" s="24"/>
      <c r="KSS836" s="24"/>
      <c r="KST836" s="24"/>
      <c r="KSU836" s="24"/>
      <c r="KSV836" s="24"/>
      <c r="KSW836" s="24"/>
      <c r="KSX836" s="24"/>
      <c r="KSY836" s="24"/>
      <c r="KSZ836" s="24"/>
      <c r="KTA836" s="24"/>
      <c r="KTB836" s="24"/>
      <c r="KTC836" s="24"/>
      <c r="KTD836" s="24"/>
      <c r="KTE836" s="24"/>
      <c r="KTF836" s="24"/>
      <c r="KTG836" s="24"/>
      <c r="KTH836" s="24"/>
      <c r="KTI836" s="24"/>
      <c r="KTJ836" s="24"/>
      <c r="KTK836" s="24"/>
      <c r="KTL836" s="24"/>
      <c r="KTM836" s="24"/>
      <c r="KTN836" s="24"/>
      <c r="KTO836" s="24"/>
      <c r="KTP836" s="24"/>
      <c r="KTQ836" s="24"/>
      <c r="KTR836" s="24"/>
      <c r="KTS836" s="24"/>
      <c r="KTT836" s="24"/>
      <c r="KTU836" s="24"/>
      <c r="KTV836" s="24"/>
      <c r="KTW836" s="24"/>
      <c r="KTX836" s="24"/>
      <c r="KTY836" s="24"/>
      <c r="KTZ836" s="24"/>
      <c r="KUA836" s="24"/>
      <c r="KUB836" s="24"/>
      <c r="KUC836" s="24"/>
      <c r="KUD836" s="24"/>
      <c r="KUE836" s="24"/>
      <c r="KUF836" s="24"/>
      <c r="KUG836" s="24"/>
      <c r="KUH836" s="24"/>
      <c r="KUI836" s="24"/>
      <c r="KUJ836" s="24"/>
      <c r="KUK836" s="24"/>
      <c r="KUL836" s="24"/>
      <c r="KUM836" s="24"/>
      <c r="KUN836" s="24"/>
      <c r="KUO836" s="24"/>
      <c r="KUP836" s="24"/>
      <c r="KUQ836" s="24"/>
      <c r="KUR836" s="24"/>
      <c r="KUS836" s="24"/>
      <c r="KUT836" s="24"/>
      <c r="KUU836" s="24"/>
      <c r="KUV836" s="24"/>
      <c r="KUW836" s="24"/>
      <c r="KUX836" s="24"/>
      <c r="KUY836" s="24"/>
      <c r="KUZ836" s="24"/>
      <c r="KVA836" s="24"/>
      <c r="KVB836" s="24"/>
      <c r="KVC836" s="24"/>
      <c r="KVD836" s="24"/>
      <c r="KVE836" s="24"/>
      <c r="KVF836" s="24"/>
      <c r="KVG836" s="24"/>
      <c r="KVH836" s="24"/>
      <c r="KVI836" s="24"/>
      <c r="KVJ836" s="24"/>
      <c r="KVK836" s="24"/>
      <c r="KVL836" s="24"/>
      <c r="KVM836" s="24"/>
      <c r="KVN836" s="24"/>
      <c r="KVO836" s="24"/>
      <c r="KVP836" s="24"/>
      <c r="KVQ836" s="24"/>
      <c r="KVR836" s="24"/>
      <c r="KVS836" s="24"/>
      <c r="KVT836" s="24"/>
      <c r="KVU836" s="24"/>
      <c r="KVV836" s="24"/>
      <c r="KVW836" s="24"/>
      <c r="KVX836" s="24"/>
      <c r="KVY836" s="24"/>
      <c r="KVZ836" s="24"/>
      <c r="KWA836" s="24"/>
      <c r="KWB836" s="24"/>
      <c r="KWC836" s="24"/>
      <c r="KWD836" s="24"/>
      <c r="KWE836" s="24"/>
      <c r="KWF836" s="24"/>
      <c r="KWG836" s="24"/>
      <c r="KWH836" s="24"/>
      <c r="KWI836" s="24"/>
      <c r="KWJ836" s="24"/>
      <c r="KWK836" s="24"/>
      <c r="KWL836" s="24"/>
      <c r="KWM836" s="24"/>
      <c r="KWN836" s="24"/>
      <c r="KWO836" s="24"/>
      <c r="KWP836" s="24"/>
      <c r="KWQ836" s="24"/>
      <c r="KWR836" s="24"/>
      <c r="KWS836" s="24"/>
      <c r="KWT836" s="24"/>
      <c r="KWU836" s="24"/>
      <c r="KWV836" s="24"/>
      <c r="KWW836" s="24"/>
      <c r="KWX836" s="24"/>
      <c r="KWY836" s="24"/>
      <c r="KWZ836" s="24"/>
      <c r="KXA836" s="24"/>
      <c r="KXB836" s="24"/>
      <c r="KXC836" s="24"/>
      <c r="KXD836" s="24"/>
      <c r="KXE836" s="24"/>
      <c r="KXF836" s="24"/>
      <c r="KXG836" s="24"/>
      <c r="KXH836" s="24"/>
      <c r="KXI836" s="24"/>
      <c r="KXJ836" s="24"/>
      <c r="KXK836" s="24"/>
      <c r="KXL836" s="24"/>
      <c r="KXM836" s="24"/>
      <c r="KXN836" s="24"/>
      <c r="KXO836" s="24"/>
      <c r="KXP836" s="24"/>
      <c r="KXQ836" s="24"/>
      <c r="KXR836" s="24"/>
      <c r="KXS836" s="24"/>
      <c r="KXT836" s="24"/>
      <c r="KXU836" s="24"/>
      <c r="KXV836" s="24"/>
      <c r="KXW836" s="24"/>
      <c r="KXX836" s="24"/>
      <c r="KXY836" s="24"/>
      <c r="KXZ836" s="24"/>
      <c r="KYA836" s="24"/>
      <c r="KYB836" s="24"/>
      <c r="KYC836" s="24"/>
      <c r="KYD836" s="24"/>
      <c r="KYE836" s="24"/>
      <c r="KYF836" s="24"/>
      <c r="KYG836" s="24"/>
      <c r="KYH836" s="24"/>
      <c r="KYI836" s="24"/>
      <c r="KYJ836" s="24"/>
      <c r="KYK836" s="24"/>
      <c r="KYL836" s="24"/>
      <c r="KYM836" s="24"/>
      <c r="KYN836" s="24"/>
      <c r="KYO836" s="24"/>
      <c r="KYP836" s="24"/>
      <c r="KYQ836" s="24"/>
      <c r="KYR836" s="24"/>
      <c r="KYS836" s="24"/>
      <c r="KYT836" s="24"/>
      <c r="KYU836" s="24"/>
      <c r="KYV836" s="24"/>
      <c r="KYW836" s="24"/>
      <c r="KYX836" s="24"/>
      <c r="KYY836" s="24"/>
      <c r="KYZ836" s="24"/>
      <c r="KZA836" s="24"/>
      <c r="KZB836" s="24"/>
      <c r="KZC836" s="24"/>
      <c r="KZD836" s="24"/>
      <c r="KZE836" s="24"/>
      <c r="KZF836" s="24"/>
      <c r="KZG836" s="24"/>
      <c r="KZH836" s="24"/>
      <c r="KZI836" s="24"/>
      <c r="KZJ836" s="24"/>
      <c r="KZK836" s="24"/>
      <c r="KZL836" s="24"/>
      <c r="KZM836" s="24"/>
      <c r="KZN836" s="24"/>
      <c r="KZO836" s="24"/>
      <c r="KZP836" s="24"/>
      <c r="KZQ836" s="24"/>
      <c r="KZR836" s="24"/>
      <c r="KZS836" s="24"/>
      <c r="KZT836" s="24"/>
      <c r="KZU836" s="24"/>
      <c r="KZV836" s="24"/>
      <c r="KZW836" s="24"/>
      <c r="KZX836" s="24"/>
      <c r="KZY836" s="24"/>
      <c r="KZZ836" s="24"/>
      <c r="LAA836" s="24"/>
      <c r="LAB836" s="24"/>
      <c r="LAC836" s="24"/>
      <c r="LAD836" s="24"/>
      <c r="LAE836" s="24"/>
      <c r="LAF836" s="24"/>
      <c r="LAG836" s="24"/>
      <c r="LAH836" s="24"/>
      <c r="LAI836" s="24"/>
      <c r="LAJ836" s="24"/>
      <c r="LAK836" s="24"/>
      <c r="LAL836" s="24"/>
      <c r="LAM836" s="24"/>
      <c r="LAN836" s="24"/>
      <c r="LAO836" s="24"/>
      <c r="LAP836" s="24"/>
      <c r="LAQ836" s="24"/>
      <c r="LAR836" s="24"/>
      <c r="LAS836" s="24"/>
      <c r="LAT836" s="24"/>
      <c r="LAU836" s="24"/>
      <c r="LAV836" s="24"/>
      <c r="LAW836" s="24"/>
      <c r="LAX836" s="24"/>
      <c r="LAY836" s="24"/>
      <c r="LAZ836" s="24"/>
      <c r="LBA836" s="24"/>
      <c r="LBB836" s="24"/>
      <c r="LBC836" s="24"/>
      <c r="LBD836" s="24"/>
      <c r="LBE836" s="24"/>
      <c r="LBF836" s="24"/>
      <c r="LBG836" s="24"/>
      <c r="LBH836" s="24"/>
      <c r="LBI836" s="24"/>
      <c r="LBJ836" s="24"/>
      <c r="LBK836" s="24"/>
      <c r="LBL836" s="24"/>
      <c r="LBM836" s="24"/>
      <c r="LBN836" s="24"/>
      <c r="LBO836" s="24"/>
      <c r="LBP836" s="24"/>
      <c r="LBQ836" s="24"/>
      <c r="LBR836" s="24"/>
      <c r="LBS836" s="24"/>
      <c r="LBT836" s="24"/>
      <c r="LBU836" s="24"/>
      <c r="LBV836" s="24"/>
      <c r="LBW836" s="24"/>
      <c r="LBX836" s="24"/>
      <c r="LBY836" s="24"/>
      <c r="LBZ836" s="24"/>
      <c r="LCA836" s="24"/>
      <c r="LCB836" s="24"/>
      <c r="LCC836" s="24"/>
      <c r="LCD836" s="24"/>
      <c r="LCE836" s="24"/>
      <c r="LCF836" s="24"/>
      <c r="LCG836" s="24"/>
      <c r="LCH836" s="24"/>
      <c r="LCI836" s="24"/>
      <c r="LCJ836" s="24"/>
      <c r="LCK836" s="24"/>
      <c r="LCL836" s="24"/>
      <c r="LCM836" s="24"/>
      <c r="LCN836" s="24"/>
      <c r="LCO836" s="24"/>
      <c r="LCP836" s="24"/>
      <c r="LCQ836" s="24"/>
      <c r="LCR836" s="24"/>
      <c r="LCS836" s="24"/>
      <c r="LCT836" s="24"/>
      <c r="LCU836" s="24"/>
      <c r="LCV836" s="24"/>
      <c r="LCW836" s="24"/>
      <c r="LCX836" s="24"/>
      <c r="LCY836" s="24"/>
      <c r="LCZ836" s="24"/>
      <c r="LDA836" s="24"/>
      <c r="LDB836" s="24"/>
      <c r="LDC836" s="24"/>
      <c r="LDD836" s="24"/>
      <c r="LDE836" s="24"/>
      <c r="LDF836" s="24"/>
      <c r="LDG836" s="24"/>
      <c r="LDH836" s="24"/>
      <c r="LDI836" s="24"/>
      <c r="LDJ836" s="24"/>
      <c r="LDK836" s="24"/>
      <c r="LDL836" s="24"/>
      <c r="LDM836" s="24"/>
      <c r="LDN836" s="24"/>
      <c r="LDO836" s="24"/>
      <c r="LDP836" s="24"/>
      <c r="LDQ836" s="24"/>
      <c r="LDR836" s="24"/>
      <c r="LDS836" s="24"/>
      <c r="LDT836" s="24"/>
      <c r="LDU836" s="24"/>
      <c r="LDV836" s="24"/>
      <c r="LDW836" s="24"/>
      <c r="LDX836" s="24"/>
      <c r="LDY836" s="24"/>
      <c r="LDZ836" s="24"/>
      <c r="LEA836" s="24"/>
      <c r="LEB836" s="24"/>
      <c r="LEC836" s="24"/>
      <c r="LED836" s="24"/>
      <c r="LEE836" s="24"/>
      <c r="LEF836" s="24"/>
      <c r="LEG836" s="24"/>
      <c r="LEH836" s="24"/>
      <c r="LEI836" s="24"/>
      <c r="LEJ836" s="24"/>
      <c r="LEK836" s="24"/>
      <c r="LEL836" s="24"/>
      <c r="LEM836" s="24"/>
      <c r="LEN836" s="24"/>
      <c r="LEO836" s="24"/>
      <c r="LEP836" s="24"/>
      <c r="LEQ836" s="24"/>
      <c r="LER836" s="24"/>
      <c r="LES836" s="24"/>
      <c r="LET836" s="24"/>
      <c r="LEU836" s="24"/>
      <c r="LEV836" s="24"/>
      <c r="LEW836" s="24"/>
      <c r="LEX836" s="24"/>
      <c r="LEY836" s="24"/>
      <c r="LEZ836" s="24"/>
      <c r="LFA836" s="24"/>
      <c r="LFB836" s="24"/>
      <c r="LFC836" s="24"/>
      <c r="LFD836" s="24"/>
      <c r="LFE836" s="24"/>
      <c r="LFF836" s="24"/>
      <c r="LFG836" s="24"/>
      <c r="LFH836" s="24"/>
      <c r="LFI836" s="24"/>
      <c r="LFJ836" s="24"/>
      <c r="LFK836" s="24"/>
      <c r="LFL836" s="24"/>
      <c r="LFM836" s="24"/>
      <c r="LFN836" s="24"/>
      <c r="LFO836" s="24"/>
      <c r="LFP836" s="24"/>
      <c r="LFQ836" s="24"/>
      <c r="LFR836" s="24"/>
      <c r="LFS836" s="24"/>
      <c r="LFT836" s="24"/>
      <c r="LFU836" s="24"/>
      <c r="LFV836" s="24"/>
      <c r="LFW836" s="24"/>
      <c r="LFX836" s="24"/>
      <c r="LFY836" s="24"/>
      <c r="LFZ836" s="24"/>
      <c r="LGA836" s="24"/>
      <c r="LGB836" s="24"/>
      <c r="LGC836" s="24"/>
      <c r="LGD836" s="24"/>
      <c r="LGE836" s="24"/>
      <c r="LGF836" s="24"/>
      <c r="LGG836" s="24"/>
      <c r="LGH836" s="24"/>
      <c r="LGI836" s="24"/>
      <c r="LGJ836" s="24"/>
      <c r="LGK836" s="24"/>
      <c r="LGL836" s="24"/>
      <c r="LGM836" s="24"/>
      <c r="LGN836" s="24"/>
      <c r="LGO836" s="24"/>
      <c r="LGP836" s="24"/>
      <c r="LGQ836" s="24"/>
      <c r="LGR836" s="24"/>
      <c r="LGS836" s="24"/>
      <c r="LGT836" s="24"/>
      <c r="LGU836" s="24"/>
      <c r="LGV836" s="24"/>
      <c r="LGW836" s="24"/>
      <c r="LGX836" s="24"/>
      <c r="LGY836" s="24"/>
      <c r="LGZ836" s="24"/>
      <c r="LHA836" s="24"/>
      <c r="LHB836" s="24"/>
      <c r="LHC836" s="24"/>
      <c r="LHD836" s="24"/>
      <c r="LHE836" s="24"/>
      <c r="LHF836" s="24"/>
      <c r="LHG836" s="24"/>
      <c r="LHH836" s="24"/>
      <c r="LHI836" s="24"/>
      <c r="LHJ836" s="24"/>
      <c r="LHK836" s="24"/>
      <c r="LHL836" s="24"/>
      <c r="LHM836" s="24"/>
      <c r="LHN836" s="24"/>
      <c r="LHO836" s="24"/>
      <c r="LHP836" s="24"/>
      <c r="LHQ836" s="24"/>
      <c r="LHR836" s="24"/>
      <c r="LHS836" s="24"/>
      <c r="LHT836" s="24"/>
      <c r="LHU836" s="24"/>
      <c r="LHV836" s="24"/>
      <c r="LHW836" s="24"/>
      <c r="LHX836" s="24"/>
      <c r="LHY836" s="24"/>
      <c r="LHZ836" s="24"/>
      <c r="LIA836" s="24"/>
      <c r="LIB836" s="24"/>
      <c r="LIC836" s="24"/>
      <c r="LID836" s="24"/>
      <c r="LIE836" s="24"/>
      <c r="LIF836" s="24"/>
      <c r="LIG836" s="24"/>
      <c r="LIH836" s="24"/>
      <c r="LII836" s="24"/>
      <c r="LIJ836" s="24"/>
      <c r="LIK836" s="24"/>
      <c r="LIL836" s="24"/>
      <c r="LIM836" s="24"/>
      <c r="LIN836" s="24"/>
      <c r="LIO836" s="24"/>
      <c r="LIP836" s="24"/>
      <c r="LIQ836" s="24"/>
      <c r="LIR836" s="24"/>
      <c r="LIS836" s="24"/>
      <c r="LIT836" s="24"/>
      <c r="LIU836" s="24"/>
      <c r="LIV836" s="24"/>
      <c r="LIW836" s="24"/>
      <c r="LIX836" s="24"/>
      <c r="LIY836" s="24"/>
      <c r="LIZ836" s="24"/>
      <c r="LJA836" s="24"/>
      <c r="LJB836" s="24"/>
      <c r="LJC836" s="24"/>
      <c r="LJD836" s="24"/>
      <c r="LJE836" s="24"/>
      <c r="LJF836" s="24"/>
      <c r="LJG836" s="24"/>
      <c r="LJH836" s="24"/>
      <c r="LJI836" s="24"/>
      <c r="LJJ836" s="24"/>
      <c r="LJK836" s="24"/>
      <c r="LJL836" s="24"/>
      <c r="LJM836" s="24"/>
      <c r="LJN836" s="24"/>
      <c r="LJO836" s="24"/>
      <c r="LJP836" s="24"/>
      <c r="LJQ836" s="24"/>
      <c r="LJR836" s="24"/>
      <c r="LJS836" s="24"/>
      <c r="LJT836" s="24"/>
      <c r="LJU836" s="24"/>
      <c r="LJV836" s="24"/>
      <c r="LJW836" s="24"/>
      <c r="LJX836" s="24"/>
      <c r="LJY836" s="24"/>
      <c r="LJZ836" s="24"/>
      <c r="LKA836" s="24"/>
      <c r="LKB836" s="24"/>
      <c r="LKC836" s="24"/>
      <c r="LKD836" s="24"/>
      <c r="LKE836" s="24"/>
      <c r="LKF836" s="24"/>
      <c r="LKG836" s="24"/>
      <c r="LKH836" s="24"/>
      <c r="LKI836" s="24"/>
      <c r="LKJ836" s="24"/>
      <c r="LKK836" s="24"/>
      <c r="LKL836" s="24"/>
      <c r="LKM836" s="24"/>
      <c r="LKN836" s="24"/>
      <c r="LKO836" s="24"/>
      <c r="LKP836" s="24"/>
      <c r="LKQ836" s="24"/>
      <c r="LKR836" s="24"/>
      <c r="LKS836" s="24"/>
      <c r="LKT836" s="24"/>
      <c r="LKU836" s="24"/>
      <c r="LKV836" s="24"/>
      <c r="LKW836" s="24"/>
      <c r="LKX836" s="24"/>
      <c r="LKY836" s="24"/>
      <c r="LKZ836" s="24"/>
      <c r="LLA836" s="24"/>
      <c r="LLB836" s="24"/>
      <c r="LLC836" s="24"/>
      <c r="LLD836" s="24"/>
      <c r="LLE836" s="24"/>
      <c r="LLF836" s="24"/>
      <c r="LLG836" s="24"/>
      <c r="LLH836" s="24"/>
      <c r="LLI836" s="24"/>
      <c r="LLJ836" s="24"/>
      <c r="LLK836" s="24"/>
      <c r="LLL836" s="24"/>
      <c r="LLM836" s="24"/>
      <c r="LLN836" s="24"/>
      <c r="LLO836" s="24"/>
      <c r="LLP836" s="24"/>
      <c r="LLQ836" s="24"/>
      <c r="LLR836" s="24"/>
      <c r="LLS836" s="24"/>
      <c r="LLT836" s="24"/>
      <c r="LLU836" s="24"/>
      <c r="LLV836" s="24"/>
      <c r="LLW836" s="24"/>
      <c r="LLX836" s="24"/>
      <c r="LLY836" s="24"/>
      <c r="LLZ836" s="24"/>
      <c r="LMA836" s="24"/>
      <c r="LMB836" s="24"/>
      <c r="LMC836" s="24"/>
      <c r="LMD836" s="24"/>
      <c r="LME836" s="24"/>
      <c r="LMF836" s="24"/>
      <c r="LMG836" s="24"/>
      <c r="LMH836" s="24"/>
      <c r="LMI836" s="24"/>
      <c r="LMJ836" s="24"/>
      <c r="LMK836" s="24"/>
      <c r="LML836" s="24"/>
      <c r="LMM836" s="24"/>
      <c r="LMN836" s="24"/>
      <c r="LMO836" s="24"/>
      <c r="LMP836" s="24"/>
      <c r="LMQ836" s="24"/>
      <c r="LMR836" s="24"/>
      <c r="LMS836" s="24"/>
      <c r="LMT836" s="24"/>
      <c r="LMU836" s="24"/>
      <c r="LMV836" s="24"/>
      <c r="LMW836" s="24"/>
      <c r="LMX836" s="24"/>
      <c r="LMY836" s="24"/>
      <c r="LMZ836" s="24"/>
      <c r="LNA836" s="24"/>
      <c r="LNB836" s="24"/>
      <c r="LNC836" s="24"/>
      <c r="LND836" s="24"/>
      <c r="LNE836" s="24"/>
      <c r="LNF836" s="24"/>
      <c r="LNG836" s="24"/>
      <c r="LNH836" s="24"/>
      <c r="LNI836" s="24"/>
      <c r="LNJ836" s="24"/>
      <c r="LNK836" s="24"/>
      <c r="LNL836" s="24"/>
      <c r="LNM836" s="24"/>
      <c r="LNN836" s="24"/>
      <c r="LNO836" s="24"/>
      <c r="LNP836" s="24"/>
      <c r="LNQ836" s="24"/>
      <c r="LNR836" s="24"/>
      <c r="LNS836" s="24"/>
      <c r="LNT836" s="24"/>
      <c r="LNU836" s="24"/>
      <c r="LNV836" s="24"/>
      <c r="LNW836" s="24"/>
      <c r="LNX836" s="24"/>
      <c r="LNY836" s="24"/>
      <c r="LNZ836" s="24"/>
      <c r="LOA836" s="24"/>
      <c r="LOB836" s="24"/>
      <c r="LOC836" s="24"/>
      <c r="LOD836" s="24"/>
      <c r="LOE836" s="24"/>
      <c r="LOF836" s="24"/>
      <c r="LOG836" s="24"/>
      <c r="LOH836" s="24"/>
      <c r="LOI836" s="24"/>
      <c r="LOJ836" s="24"/>
      <c r="LOK836" s="24"/>
      <c r="LOL836" s="24"/>
      <c r="LOM836" s="24"/>
      <c r="LON836" s="24"/>
      <c r="LOO836" s="24"/>
      <c r="LOP836" s="24"/>
      <c r="LOQ836" s="24"/>
      <c r="LOR836" s="24"/>
      <c r="LOS836" s="24"/>
      <c r="LOT836" s="24"/>
      <c r="LOU836" s="24"/>
      <c r="LOV836" s="24"/>
      <c r="LOW836" s="24"/>
      <c r="LOX836" s="24"/>
      <c r="LOY836" s="24"/>
      <c r="LOZ836" s="24"/>
      <c r="LPA836" s="24"/>
      <c r="LPB836" s="24"/>
      <c r="LPC836" s="24"/>
      <c r="LPD836" s="24"/>
      <c r="LPE836" s="24"/>
      <c r="LPF836" s="24"/>
      <c r="LPG836" s="24"/>
      <c r="LPH836" s="24"/>
      <c r="LPI836" s="24"/>
      <c r="LPJ836" s="24"/>
      <c r="LPK836" s="24"/>
      <c r="LPL836" s="24"/>
      <c r="LPM836" s="24"/>
      <c r="LPN836" s="24"/>
      <c r="LPO836" s="24"/>
      <c r="LPP836" s="24"/>
      <c r="LPQ836" s="24"/>
      <c r="LPR836" s="24"/>
      <c r="LPS836" s="24"/>
      <c r="LPT836" s="24"/>
      <c r="LPU836" s="24"/>
      <c r="LPV836" s="24"/>
      <c r="LPW836" s="24"/>
      <c r="LPX836" s="24"/>
      <c r="LPY836" s="24"/>
      <c r="LPZ836" s="24"/>
      <c r="LQA836" s="24"/>
      <c r="LQB836" s="24"/>
      <c r="LQC836" s="24"/>
      <c r="LQD836" s="24"/>
      <c r="LQE836" s="24"/>
      <c r="LQF836" s="24"/>
      <c r="LQG836" s="24"/>
      <c r="LQH836" s="24"/>
      <c r="LQI836" s="24"/>
      <c r="LQJ836" s="24"/>
      <c r="LQK836" s="24"/>
      <c r="LQL836" s="24"/>
      <c r="LQM836" s="24"/>
      <c r="LQN836" s="24"/>
      <c r="LQO836" s="24"/>
      <c r="LQP836" s="24"/>
      <c r="LQQ836" s="24"/>
      <c r="LQR836" s="24"/>
      <c r="LQS836" s="24"/>
      <c r="LQT836" s="24"/>
      <c r="LQU836" s="24"/>
      <c r="LQV836" s="24"/>
      <c r="LQW836" s="24"/>
      <c r="LQX836" s="24"/>
      <c r="LQY836" s="24"/>
      <c r="LQZ836" s="24"/>
      <c r="LRA836" s="24"/>
      <c r="LRB836" s="24"/>
      <c r="LRC836" s="24"/>
      <c r="LRD836" s="24"/>
      <c r="LRE836" s="24"/>
      <c r="LRF836" s="24"/>
      <c r="LRG836" s="24"/>
      <c r="LRH836" s="24"/>
      <c r="LRI836" s="24"/>
      <c r="LRJ836" s="24"/>
      <c r="LRK836" s="24"/>
      <c r="LRL836" s="24"/>
      <c r="LRM836" s="24"/>
      <c r="LRN836" s="24"/>
      <c r="LRO836" s="24"/>
      <c r="LRP836" s="24"/>
      <c r="LRQ836" s="24"/>
      <c r="LRR836" s="24"/>
      <c r="LRS836" s="24"/>
      <c r="LRT836" s="24"/>
      <c r="LRU836" s="24"/>
      <c r="LRV836" s="24"/>
      <c r="LRW836" s="24"/>
      <c r="LRX836" s="24"/>
      <c r="LRY836" s="24"/>
      <c r="LRZ836" s="24"/>
      <c r="LSA836" s="24"/>
      <c r="LSB836" s="24"/>
      <c r="LSC836" s="24"/>
      <c r="LSD836" s="24"/>
      <c r="LSE836" s="24"/>
      <c r="LSF836" s="24"/>
      <c r="LSG836" s="24"/>
      <c r="LSH836" s="24"/>
      <c r="LSI836" s="24"/>
      <c r="LSJ836" s="24"/>
      <c r="LSK836" s="24"/>
      <c r="LSL836" s="24"/>
      <c r="LSM836" s="24"/>
      <c r="LSN836" s="24"/>
      <c r="LSO836" s="24"/>
      <c r="LSP836" s="24"/>
      <c r="LSQ836" s="24"/>
      <c r="LSR836" s="24"/>
      <c r="LSS836" s="24"/>
      <c r="LST836" s="24"/>
      <c r="LSU836" s="24"/>
      <c r="LSV836" s="24"/>
      <c r="LSW836" s="24"/>
      <c r="LSX836" s="24"/>
      <c r="LSY836" s="24"/>
      <c r="LSZ836" s="24"/>
      <c r="LTA836" s="24"/>
      <c r="LTB836" s="24"/>
      <c r="LTC836" s="24"/>
      <c r="LTD836" s="24"/>
      <c r="LTE836" s="24"/>
      <c r="LTF836" s="24"/>
      <c r="LTG836" s="24"/>
      <c r="LTH836" s="24"/>
      <c r="LTI836" s="24"/>
      <c r="LTJ836" s="24"/>
      <c r="LTK836" s="24"/>
      <c r="LTL836" s="24"/>
      <c r="LTM836" s="24"/>
      <c r="LTN836" s="24"/>
      <c r="LTO836" s="24"/>
      <c r="LTP836" s="24"/>
      <c r="LTQ836" s="24"/>
      <c r="LTR836" s="24"/>
      <c r="LTS836" s="24"/>
      <c r="LTT836" s="24"/>
      <c r="LTU836" s="24"/>
      <c r="LTV836" s="24"/>
      <c r="LTW836" s="24"/>
      <c r="LTX836" s="24"/>
      <c r="LTY836" s="24"/>
      <c r="LTZ836" s="24"/>
      <c r="LUA836" s="24"/>
      <c r="LUB836" s="24"/>
      <c r="LUC836" s="24"/>
      <c r="LUD836" s="24"/>
      <c r="LUE836" s="24"/>
      <c r="LUF836" s="24"/>
      <c r="LUG836" s="24"/>
      <c r="LUH836" s="24"/>
      <c r="LUI836" s="24"/>
      <c r="LUJ836" s="24"/>
      <c r="LUK836" s="24"/>
      <c r="LUL836" s="24"/>
      <c r="LUM836" s="24"/>
      <c r="LUN836" s="24"/>
      <c r="LUO836" s="24"/>
      <c r="LUP836" s="24"/>
      <c r="LUQ836" s="24"/>
      <c r="LUR836" s="24"/>
      <c r="LUS836" s="24"/>
      <c r="LUT836" s="24"/>
      <c r="LUU836" s="24"/>
      <c r="LUV836" s="24"/>
      <c r="LUW836" s="24"/>
      <c r="LUX836" s="24"/>
      <c r="LUY836" s="24"/>
      <c r="LUZ836" s="24"/>
      <c r="LVA836" s="24"/>
      <c r="LVB836" s="24"/>
      <c r="LVC836" s="24"/>
      <c r="LVD836" s="24"/>
      <c r="LVE836" s="24"/>
      <c r="LVF836" s="24"/>
      <c r="LVG836" s="24"/>
      <c r="LVH836" s="24"/>
      <c r="LVI836" s="24"/>
      <c r="LVJ836" s="24"/>
      <c r="LVK836" s="24"/>
      <c r="LVL836" s="24"/>
      <c r="LVM836" s="24"/>
      <c r="LVN836" s="24"/>
      <c r="LVO836" s="24"/>
      <c r="LVP836" s="24"/>
      <c r="LVQ836" s="24"/>
      <c r="LVR836" s="24"/>
      <c r="LVS836" s="24"/>
      <c r="LVT836" s="24"/>
      <c r="LVU836" s="24"/>
      <c r="LVV836" s="24"/>
      <c r="LVW836" s="24"/>
      <c r="LVX836" s="24"/>
      <c r="LVY836" s="24"/>
      <c r="LVZ836" s="24"/>
      <c r="LWA836" s="24"/>
      <c r="LWB836" s="24"/>
      <c r="LWC836" s="24"/>
      <c r="LWD836" s="24"/>
      <c r="LWE836" s="24"/>
      <c r="LWF836" s="24"/>
      <c r="LWG836" s="24"/>
      <c r="LWH836" s="24"/>
      <c r="LWI836" s="24"/>
      <c r="LWJ836" s="24"/>
      <c r="LWK836" s="24"/>
      <c r="LWL836" s="24"/>
      <c r="LWM836" s="24"/>
      <c r="LWN836" s="24"/>
      <c r="LWO836" s="24"/>
      <c r="LWP836" s="24"/>
      <c r="LWQ836" s="24"/>
      <c r="LWR836" s="24"/>
      <c r="LWS836" s="24"/>
      <c r="LWT836" s="24"/>
      <c r="LWU836" s="24"/>
      <c r="LWV836" s="24"/>
      <c r="LWW836" s="24"/>
      <c r="LWX836" s="24"/>
      <c r="LWY836" s="24"/>
      <c r="LWZ836" s="24"/>
      <c r="LXA836" s="24"/>
      <c r="LXB836" s="24"/>
      <c r="LXC836" s="24"/>
      <c r="LXD836" s="24"/>
      <c r="LXE836" s="24"/>
      <c r="LXF836" s="24"/>
      <c r="LXG836" s="24"/>
      <c r="LXH836" s="24"/>
      <c r="LXI836" s="24"/>
      <c r="LXJ836" s="24"/>
      <c r="LXK836" s="24"/>
      <c r="LXL836" s="24"/>
      <c r="LXM836" s="24"/>
      <c r="LXN836" s="24"/>
      <c r="LXO836" s="24"/>
      <c r="LXP836" s="24"/>
      <c r="LXQ836" s="24"/>
      <c r="LXR836" s="24"/>
      <c r="LXS836" s="24"/>
      <c r="LXT836" s="24"/>
      <c r="LXU836" s="24"/>
      <c r="LXV836" s="24"/>
      <c r="LXW836" s="24"/>
      <c r="LXX836" s="24"/>
      <c r="LXY836" s="24"/>
      <c r="LXZ836" s="24"/>
      <c r="LYA836" s="24"/>
      <c r="LYB836" s="24"/>
      <c r="LYC836" s="24"/>
      <c r="LYD836" s="24"/>
      <c r="LYE836" s="24"/>
      <c r="LYF836" s="24"/>
      <c r="LYG836" s="24"/>
      <c r="LYH836" s="24"/>
      <c r="LYI836" s="24"/>
      <c r="LYJ836" s="24"/>
      <c r="LYK836" s="24"/>
      <c r="LYL836" s="24"/>
      <c r="LYM836" s="24"/>
      <c r="LYN836" s="24"/>
      <c r="LYO836" s="24"/>
      <c r="LYP836" s="24"/>
      <c r="LYQ836" s="24"/>
      <c r="LYR836" s="24"/>
      <c r="LYS836" s="24"/>
      <c r="LYT836" s="24"/>
      <c r="LYU836" s="24"/>
      <c r="LYV836" s="24"/>
      <c r="LYW836" s="24"/>
      <c r="LYX836" s="24"/>
      <c r="LYY836" s="24"/>
      <c r="LYZ836" s="24"/>
      <c r="LZA836" s="24"/>
      <c r="LZB836" s="24"/>
      <c r="LZC836" s="24"/>
      <c r="LZD836" s="24"/>
      <c r="LZE836" s="24"/>
      <c r="LZF836" s="24"/>
      <c r="LZG836" s="24"/>
      <c r="LZH836" s="24"/>
      <c r="LZI836" s="24"/>
      <c r="LZJ836" s="24"/>
      <c r="LZK836" s="24"/>
      <c r="LZL836" s="24"/>
      <c r="LZM836" s="24"/>
      <c r="LZN836" s="24"/>
      <c r="LZO836" s="24"/>
      <c r="LZP836" s="24"/>
      <c r="LZQ836" s="24"/>
      <c r="LZR836" s="24"/>
      <c r="LZS836" s="24"/>
      <c r="LZT836" s="24"/>
      <c r="LZU836" s="24"/>
      <c r="LZV836" s="24"/>
      <c r="LZW836" s="24"/>
      <c r="LZX836" s="24"/>
      <c r="LZY836" s="24"/>
      <c r="LZZ836" s="24"/>
      <c r="MAA836" s="24"/>
      <c r="MAB836" s="24"/>
      <c r="MAC836" s="24"/>
      <c r="MAD836" s="24"/>
      <c r="MAE836" s="24"/>
      <c r="MAF836" s="24"/>
      <c r="MAG836" s="24"/>
      <c r="MAH836" s="24"/>
      <c r="MAI836" s="24"/>
      <c r="MAJ836" s="24"/>
      <c r="MAK836" s="24"/>
      <c r="MAL836" s="24"/>
      <c r="MAM836" s="24"/>
      <c r="MAN836" s="24"/>
      <c r="MAO836" s="24"/>
      <c r="MAP836" s="24"/>
      <c r="MAQ836" s="24"/>
      <c r="MAR836" s="24"/>
      <c r="MAS836" s="24"/>
      <c r="MAT836" s="24"/>
      <c r="MAU836" s="24"/>
      <c r="MAV836" s="24"/>
      <c r="MAW836" s="24"/>
      <c r="MAX836" s="24"/>
      <c r="MAY836" s="24"/>
      <c r="MAZ836" s="24"/>
      <c r="MBA836" s="24"/>
      <c r="MBB836" s="24"/>
      <c r="MBC836" s="24"/>
      <c r="MBD836" s="24"/>
      <c r="MBE836" s="24"/>
      <c r="MBF836" s="24"/>
      <c r="MBG836" s="24"/>
      <c r="MBH836" s="24"/>
      <c r="MBI836" s="24"/>
      <c r="MBJ836" s="24"/>
      <c r="MBK836" s="24"/>
      <c r="MBL836" s="24"/>
      <c r="MBM836" s="24"/>
      <c r="MBN836" s="24"/>
      <c r="MBO836" s="24"/>
      <c r="MBP836" s="24"/>
      <c r="MBQ836" s="24"/>
      <c r="MBR836" s="24"/>
      <c r="MBS836" s="24"/>
      <c r="MBT836" s="24"/>
      <c r="MBU836" s="24"/>
      <c r="MBV836" s="24"/>
      <c r="MBW836" s="24"/>
      <c r="MBX836" s="24"/>
      <c r="MBY836" s="24"/>
      <c r="MBZ836" s="24"/>
      <c r="MCA836" s="24"/>
      <c r="MCB836" s="24"/>
      <c r="MCC836" s="24"/>
      <c r="MCD836" s="24"/>
      <c r="MCE836" s="24"/>
      <c r="MCF836" s="24"/>
      <c r="MCG836" s="24"/>
      <c r="MCH836" s="24"/>
      <c r="MCI836" s="24"/>
      <c r="MCJ836" s="24"/>
      <c r="MCK836" s="24"/>
      <c r="MCL836" s="24"/>
      <c r="MCM836" s="24"/>
      <c r="MCN836" s="24"/>
      <c r="MCO836" s="24"/>
      <c r="MCP836" s="24"/>
      <c r="MCQ836" s="24"/>
      <c r="MCR836" s="24"/>
      <c r="MCS836" s="24"/>
      <c r="MCT836" s="24"/>
      <c r="MCU836" s="24"/>
      <c r="MCV836" s="24"/>
      <c r="MCW836" s="24"/>
      <c r="MCX836" s="24"/>
      <c r="MCY836" s="24"/>
      <c r="MCZ836" s="24"/>
      <c r="MDA836" s="24"/>
      <c r="MDB836" s="24"/>
      <c r="MDC836" s="24"/>
      <c r="MDD836" s="24"/>
      <c r="MDE836" s="24"/>
      <c r="MDF836" s="24"/>
      <c r="MDG836" s="24"/>
      <c r="MDH836" s="24"/>
      <c r="MDI836" s="24"/>
      <c r="MDJ836" s="24"/>
      <c r="MDK836" s="24"/>
      <c r="MDL836" s="24"/>
      <c r="MDM836" s="24"/>
      <c r="MDN836" s="24"/>
      <c r="MDO836" s="24"/>
      <c r="MDP836" s="24"/>
      <c r="MDQ836" s="24"/>
      <c r="MDR836" s="24"/>
      <c r="MDS836" s="24"/>
      <c r="MDT836" s="24"/>
      <c r="MDU836" s="24"/>
      <c r="MDV836" s="24"/>
      <c r="MDW836" s="24"/>
      <c r="MDX836" s="24"/>
      <c r="MDY836" s="24"/>
      <c r="MDZ836" s="24"/>
      <c r="MEA836" s="24"/>
      <c r="MEB836" s="24"/>
      <c r="MEC836" s="24"/>
      <c r="MED836" s="24"/>
      <c r="MEE836" s="24"/>
      <c r="MEF836" s="24"/>
      <c r="MEG836" s="24"/>
      <c r="MEH836" s="24"/>
      <c r="MEI836" s="24"/>
      <c r="MEJ836" s="24"/>
      <c r="MEK836" s="24"/>
      <c r="MEL836" s="24"/>
      <c r="MEM836" s="24"/>
      <c r="MEN836" s="24"/>
      <c r="MEO836" s="24"/>
      <c r="MEP836" s="24"/>
      <c r="MEQ836" s="24"/>
      <c r="MER836" s="24"/>
      <c r="MES836" s="24"/>
      <c r="MET836" s="24"/>
      <c r="MEU836" s="24"/>
      <c r="MEV836" s="24"/>
      <c r="MEW836" s="24"/>
      <c r="MEX836" s="24"/>
      <c r="MEY836" s="24"/>
      <c r="MEZ836" s="24"/>
      <c r="MFA836" s="24"/>
      <c r="MFB836" s="24"/>
      <c r="MFC836" s="24"/>
      <c r="MFD836" s="24"/>
      <c r="MFE836" s="24"/>
      <c r="MFF836" s="24"/>
      <c r="MFG836" s="24"/>
      <c r="MFH836" s="24"/>
      <c r="MFI836" s="24"/>
      <c r="MFJ836" s="24"/>
      <c r="MFK836" s="24"/>
      <c r="MFL836" s="24"/>
      <c r="MFM836" s="24"/>
      <c r="MFN836" s="24"/>
      <c r="MFO836" s="24"/>
      <c r="MFP836" s="24"/>
      <c r="MFQ836" s="24"/>
      <c r="MFR836" s="24"/>
      <c r="MFS836" s="24"/>
      <c r="MFT836" s="24"/>
      <c r="MFU836" s="24"/>
      <c r="MFV836" s="24"/>
      <c r="MFW836" s="24"/>
      <c r="MFX836" s="24"/>
      <c r="MFY836" s="24"/>
      <c r="MFZ836" s="24"/>
      <c r="MGA836" s="24"/>
      <c r="MGB836" s="24"/>
      <c r="MGC836" s="24"/>
      <c r="MGD836" s="24"/>
      <c r="MGE836" s="24"/>
      <c r="MGF836" s="24"/>
      <c r="MGG836" s="24"/>
      <c r="MGH836" s="24"/>
      <c r="MGI836" s="24"/>
      <c r="MGJ836" s="24"/>
      <c r="MGK836" s="24"/>
      <c r="MGL836" s="24"/>
      <c r="MGM836" s="24"/>
      <c r="MGN836" s="24"/>
      <c r="MGO836" s="24"/>
      <c r="MGP836" s="24"/>
      <c r="MGQ836" s="24"/>
      <c r="MGR836" s="24"/>
      <c r="MGS836" s="24"/>
      <c r="MGT836" s="24"/>
      <c r="MGU836" s="24"/>
      <c r="MGV836" s="24"/>
      <c r="MGW836" s="24"/>
      <c r="MGX836" s="24"/>
      <c r="MGY836" s="24"/>
      <c r="MGZ836" s="24"/>
      <c r="MHA836" s="24"/>
      <c r="MHB836" s="24"/>
      <c r="MHC836" s="24"/>
      <c r="MHD836" s="24"/>
      <c r="MHE836" s="24"/>
      <c r="MHF836" s="24"/>
      <c r="MHG836" s="24"/>
      <c r="MHH836" s="24"/>
      <c r="MHI836" s="24"/>
      <c r="MHJ836" s="24"/>
      <c r="MHK836" s="24"/>
      <c r="MHL836" s="24"/>
      <c r="MHM836" s="24"/>
      <c r="MHN836" s="24"/>
      <c r="MHO836" s="24"/>
      <c r="MHP836" s="24"/>
      <c r="MHQ836" s="24"/>
      <c r="MHR836" s="24"/>
      <c r="MHS836" s="24"/>
      <c r="MHT836" s="24"/>
      <c r="MHU836" s="24"/>
      <c r="MHV836" s="24"/>
      <c r="MHW836" s="24"/>
      <c r="MHX836" s="24"/>
      <c r="MHY836" s="24"/>
      <c r="MHZ836" s="24"/>
      <c r="MIA836" s="24"/>
      <c r="MIB836" s="24"/>
      <c r="MIC836" s="24"/>
      <c r="MID836" s="24"/>
      <c r="MIE836" s="24"/>
      <c r="MIF836" s="24"/>
      <c r="MIG836" s="24"/>
      <c r="MIH836" s="24"/>
      <c r="MII836" s="24"/>
      <c r="MIJ836" s="24"/>
      <c r="MIK836" s="24"/>
      <c r="MIL836" s="24"/>
      <c r="MIM836" s="24"/>
      <c r="MIN836" s="24"/>
      <c r="MIO836" s="24"/>
      <c r="MIP836" s="24"/>
      <c r="MIQ836" s="24"/>
      <c r="MIR836" s="24"/>
      <c r="MIS836" s="24"/>
      <c r="MIT836" s="24"/>
      <c r="MIU836" s="24"/>
      <c r="MIV836" s="24"/>
      <c r="MIW836" s="24"/>
      <c r="MIX836" s="24"/>
      <c r="MIY836" s="24"/>
      <c r="MIZ836" s="24"/>
      <c r="MJA836" s="24"/>
      <c r="MJB836" s="24"/>
      <c r="MJC836" s="24"/>
      <c r="MJD836" s="24"/>
      <c r="MJE836" s="24"/>
      <c r="MJF836" s="24"/>
      <c r="MJG836" s="24"/>
      <c r="MJH836" s="24"/>
      <c r="MJI836" s="24"/>
      <c r="MJJ836" s="24"/>
      <c r="MJK836" s="24"/>
      <c r="MJL836" s="24"/>
      <c r="MJM836" s="24"/>
      <c r="MJN836" s="24"/>
      <c r="MJO836" s="24"/>
      <c r="MJP836" s="24"/>
      <c r="MJQ836" s="24"/>
      <c r="MJR836" s="24"/>
      <c r="MJS836" s="24"/>
      <c r="MJT836" s="24"/>
      <c r="MJU836" s="24"/>
      <c r="MJV836" s="24"/>
      <c r="MJW836" s="24"/>
      <c r="MJX836" s="24"/>
      <c r="MJY836" s="24"/>
      <c r="MJZ836" s="24"/>
      <c r="MKA836" s="24"/>
      <c r="MKB836" s="24"/>
      <c r="MKC836" s="24"/>
      <c r="MKD836" s="24"/>
      <c r="MKE836" s="24"/>
      <c r="MKF836" s="24"/>
      <c r="MKG836" s="24"/>
      <c r="MKH836" s="24"/>
      <c r="MKI836" s="24"/>
      <c r="MKJ836" s="24"/>
      <c r="MKK836" s="24"/>
      <c r="MKL836" s="24"/>
      <c r="MKM836" s="24"/>
      <c r="MKN836" s="24"/>
      <c r="MKO836" s="24"/>
      <c r="MKP836" s="24"/>
      <c r="MKQ836" s="24"/>
      <c r="MKR836" s="24"/>
      <c r="MKS836" s="24"/>
      <c r="MKT836" s="24"/>
      <c r="MKU836" s="24"/>
      <c r="MKV836" s="24"/>
      <c r="MKW836" s="24"/>
      <c r="MKX836" s="24"/>
      <c r="MKY836" s="24"/>
      <c r="MKZ836" s="24"/>
      <c r="MLA836" s="24"/>
      <c r="MLB836" s="24"/>
      <c r="MLC836" s="24"/>
      <c r="MLD836" s="24"/>
      <c r="MLE836" s="24"/>
      <c r="MLF836" s="24"/>
      <c r="MLG836" s="24"/>
      <c r="MLH836" s="24"/>
      <c r="MLI836" s="24"/>
      <c r="MLJ836" s="24"/>
      <c r="MLK836" s="24"/>
      <c r="MLL836" s="24"/>
      <c r="MLM836" s="24"/>
      <c r="MLN836" s="24"/>
      <c r="MLO836" s="24"/>
      <c r="MLP836" s="24"/>
      <c r="MLQ836" s="24"/>
      <c r="MLR836" s="24"/>
      <c r="MLS836" s="24"/>
      <c r="MLT836" s="24"/>
      <c r="MLU836" s="24"/>
      <c r="MLV836" s="24"/>
      <c r="MLW836" s="24"/>
      <c r="MLX836" s="24"/>
      <c r="MLY836" s="24"/>
      <c r="MLZ836" s="24"/>
      <c r="MMA836" s="24"/>
      <c r="MMB836" s="24"/>
      <c r="MMC836" s="24"/>
      <c r="MMD836" s="24"/>
      <c r="MME836" s="24"/>
      <c r="MMF836" s="24"/>
      <c r="MMG836" s="24"/>
      <c r="MMH836" s="24"/>
      <c r="MMI836" s="24"/>
      <c r="MMJ836" s="24"/>
      <c r="MMK836" s="24"/>
      <c r="MML836" s="24"/>
      <c r="MMM836" s="24"/>
      <c r="MMN836" s="24"/>
      <c r="MMO836" s="24"/>
      <c r="MMP836" s="24"/>
      <c r="MMQ836" s="24"/>
      <c r="MMR836" s="24"/>
      <c r="MMS836" s="24"/>
      <c r="MMT836" s="24"/>
      <c r="MMU836" s="24"/>
      <c r="MMV836" s="24"/>
      <c r="MMW836" s="24"/>
      <c r="MMX836" s="24"/>
      <c r="MMY836" s="24"/>
      <c r="MMZ836" s="24"/>
      <c r="MNA836" s="24"/>
      <c r="MNB836" s="24"/>
      <c r="MNC836" s="24"/>
      <c r="MND836" s="24"/>
      <c r="MNE836" s="24"/>
      <c r="MNF836" s="24"/>
      <c r="MNG836" s="24"/>
      <c r="MNH836" s="24"/>
      <c r="MNI836" s="24"/>
      <c r="MNJ836" s="24"/>
      <c r="MNK836" s="24"/>
      <c r="MNL836" s="24"/>
      <c r="MNM836" s="24"/>
      <c r="MNN836" s="24"/>
      <c r="MNO836" s="24"/>
      <c r="MNP836" s="24"/>
      <c r="MNQ836" s="24"/>
      <c r="MNR836" s="24"/>
      <c r="MNS836" s="24"/>
      <c r="MNT836" s="24"/>
      <c r="MNU836" s="24"/>
      <c r="MNV836" s="24"/>
      <c r="MNW836" s="24"/>
      <c r="MNX836" s="24"/>
      <c r="MNY836" s="24"/>
      <c r="MNZ836" s="24"/>
      <c r="MOA836" s="24"/>
      <c r="MOB836" s="24"/>
      <c r="MOC836" s="24"/>
      <c r="MOD836" s="24"/>
      <c r="MOE836" s="24"/>
      <c r="MOF836" s="24"/>
      <c r="MOG836" s="24"/>
      <c r="MOH836" s="24"/>
      <c r="MOI836" s="24"/>
      <c r="MOJ836" s="24"/>
      <c r="MOK836" s="24"/>
      <c r="MOL836" s="24"/>
      <c r="MOM836" s="24"/>
      <c r="MON836" s="24"/>
      <c r="MOO836" s="24"/>
      <c r="MOP836" s="24"/>
      <c r="MOQ836" s="24"/>
      <c r="MOR836" s="24"/>
      <c r="MOS836" s="24"/>
      <c r="MOT836" s="24"/>
      <c r="MOU836" s="24"/>
      <c r="MOV836" s="24"/>
      <c r="MOW836" s="24"/>
      <c r="MOX836" s="24"/>
      <c r="MOY836" s="24"/>
      <c r="MOZ836" s="24"/>
      <c r="MPA836" s="24"/>
      <c r="MPB836" s="24"/>
      <c r="MPC836" s="24"/>
      <c r="MPD836" s="24"/>
      <c r="MPE836" s="24"/>
      <c r="MPF836" s="24"/>
      <c r="MPG836" s="24"/>
      <c r="MPH836" s="24"/>
      <c r="MPI836" s="24"/>
      <c r="MPJ836" s="24"/>
      <c r="MPK836" s="24"/>
      <c r="MPL836" s="24"/>
      <c r="MPM836" s="24"/>
      <c r="MPN836" s="24"/>
      <c r="MPO836" s="24"/>
      <c r="MPP836" s="24"/>
      <c r="MPQ836" s="24"/>
      <c r="MPR836" s="24"/>
      <c r="MPS836" s="24"/>
      <c r="MPT836" s="24"/>
      <c r="MPU836" s="24"/>
      <c r="MPV836" s="24"/>
      <c r="MPW836" s="24"/>
      <c r="MPX836" s="24"/>
      <c r="MPY836" s="24"/>
      <c r="MPZ836" s="24"/>
      <c r="MQA836" s="24"/>
      <c r="MQB836" s="24"/>
      <c r="MQC836" s="24"/>
      <c r="MQD836" s="24"/>
      <c r="MQE836" s="24"/>
      <c r="MQF836" s="24"/>
      <c r="MQG836" s="24"/>
      <c r="MQH836" s="24"/>
      <c r="MQI836" s="24"/>
      <c r="MQJ836" s="24"/>
      <c r="MQK836" s="24"/>
      <c r="MQL836" s="24"/>
      <c r="MQM836" s="24"/>
      <c r="MQN836" s="24"/>
      <c r="MQO836" s="24"/>
      <c r="MQP836" s="24"/>
      <c r="MQQ836" s="24"/>
      <c r="MQR836" s="24"/>
      <c r="MQS836" s="24"/>
      <c r="MQT836" s="24"/>
      <c r="MQU836" s="24"/>
      <c r="MQV836" s="24"/>
      <c r="MQW836" s="24"/>
      <c r="MQX836" s="24"/>
      <c r="MQY836" s="24"/>
      <c r="MQZ836" s="24"/>
      <c r="MRA836" s="24"/>
      <c r="MRB836" s="24"/>
      <c r="MRC836" s="24"/>
      <c r="MRD836" s="24"/>
      <c r="MRE836" s="24"/>
      <c r="MRF836" s="24"/>
      <c r="MRG836" s="24"/>
      <c r="MRH836" s="24"/>
      <c r="MRI836" s="24"/>
      <c r="MRJ836" s="24"/>
      <c r="MRK836" s="24"/>
      <c r="MRL836" s="24"/>
      <c r="MRM836" s="24"/>
      <c r="MRN836" s="24"/>
      <c r="MRO836" s="24"/>
      <c r="MRP836" s="24"/>
      <c r="MRQ836" s="24"/>
      <c r="MRR836" s="24"/>
      <c r="MRS836" s="24"/>
      <c r="MRT836" s="24"/>
      <c r="MRU836" s="24"/>
      <c r="MRV836" s="24"/>
      <c r="MRW836" s="24"/>
      <c r="MRX836" s="24"/>
      <c r="MRY836" s="24"/>
      <c r="MRZ836" s="24"/>
      <c r="MSA836" s="24"/>
      <c r="MSB836" s="24"/>
      <c r="MSC836" s="24"/>
      <c r="MSD836" s="24"/>
      <c r="MSE836" s="24"/>
      <c r="MSF836" s="24"/>
      <c r="MSG836" s="24"/>
      <c r="MSH836" s="24"/>
      <c r="MSI836" s="24"/>
      <c r="MSJ836" s="24"/>
      <c r="MSK836" s="24"/>
      <c r="MSL836" s="24"/>
      <c r="MSM836" s="24"/>
      <c r="MSN836" s="24"/>
      <c r="MSO836" s="24"/>
      <c r="MSP836" s="24"/>
      <c r="MSQ836" s="24"/>
      <c r="MSR836" s="24"/>
      <c r="MSS836" s="24"/>
      <c r="MST836" s="24"/>
      <c r="MSU836" s="24"/>
      <c r="MSV836" s="24"/>
      <c r="MSW836" s="24"/>
      <c r="MSX836" s="24"/>
      <c r="MSY836" s="24"/>
      <c r="MSZ836" s="24"/>
      <c r="MTA836" s="24"/>
      <c r="MTB836" s="24"/>
      <c r="MTC836" s="24"/>
      <c r="MTD836" s="24"/>
      <c r="MTE836" s="24"/>
      <c r="MTF836" s="24"/>
      <c r="MTG836" s="24"/>
      <c r="MTH836" s="24"/>
      <c r="MTI836" s="24"/>
      <c r="MTJ836" s="24"/>
      <c r="MTK836" s="24"/>
      <c r="MTL836" s="24"/>
      <c r="MTM836" s="24"/>
      <c r="MTN836" s="24"/>
      <c r="MTO836" s="24"/>
      <c r="MTP836" s="24"/>
      <c r="MTQ836" s="24"/>
      <c r="MTR836" s="24"/>
      <c r="MTS836" s="24"/>
      <c r="MTT836" s="24"/>
      <c r="MTU836" s="24"/>
      <c r="MTV836" s="24"/>
      <c r="MTW836" s="24"/>
      <c r="MTX836" s="24"/>
      <c r="MTY836" s="24"/>
      <c r="MTZ836" s="24"/>
      <c r="MUA836" s="24"/>
      <c r="MUB836" s="24"/>
      <c r="MUC836" s="24"/>
      <c r="MUD836" s="24"/>
      <c r="MUE836" s="24"/>
      <c r="MUF836" s="24"/>
      <c r="MUG836" s="24"/>
      <c r="MUH836" s="24"/>
      <c r="MUI836" s="24"/>
      <c r="MUJ836" s="24"/>
      <c r="MUK836" s="24"/>
      <c r="MUL836" s="24"/>
      <c r="MUM836" s="24"/>
      <c r="MUN836" s="24"/>
      <c r="MUO836" s="24"/>
      <c r="MUP836" s="24"/>
      <c r="MUQ836" s="24"/>
      <c r="MUR836" s="24"/>
      <c r="MUS836" s="24"/>
      <c r="MUT836" s="24"/>
      <c r="MUU836" s="24"/>
      <c r="MUV836" s="24"/>
      <c r="MUW836" s="24"/>
      <c r="MUX836" s="24"/>
      <c r="MUY836" s="24"/>
      <c r="MUZ836" s="24"/>
      <c r="MVA836" s="24"/>
      <c r="MVB836" s="24"/>
      <c r="MVC836" s="24"/>
      <c r="MVD836" s="24"/>
      <c r="MVE836" s="24"/>
      <c r="MVF836" s="24"/>
      <c r="MVG836" s="24"/>
      <c r="MVH836" s="24"/>
      <c r="MVI836" s="24"/>
      <c r="MVJ836" s="24"/>
      <c r="MVK836" s="24"/>
      <c r="MVL836" s="24"/>
      <c r="MVM836" s="24"/>
      <c r="MVN836" s="24"/>
      <c r="MVO836" s="24"/>
      <c r="MVP836" s="24"/>
      <c r="MVQ836" s="24"/>
      <c r="MVR836" s="24"/>
      <c r="MVS836" s="24"/>
      <c r="MVT836" s="24"/>
      <c r="MVU836" s="24"/>
      <c r="MVV836" s="24"/>
      <c r="MVW836" s="24"/>
      <c r="MVX836" s="24"/>
      <c r="MVY836" s="24"/>
      <c r="MVZ836" s="24"/>
      <c r="MWA836" s="24"/>
      <c r="MWB836" s="24"/>
      <c r="MWC836" s="24"/>
      <c r="MWD836" s="24"/>
      <c r="MWE836" s="24"/>
      <c r="MWF836" s="24"/>
      <c r="MWG836" s="24"/>
      <c r="MWH836" s="24"/>
      <c r="MWI836" s="24"/>
      <c r="MWJ836" s="24"/>
      <c r="MWK836" s="24"/>
      <c r="MWL836" s="24"/>
      <c r="MWM836" s="24"/>
      <c r="MWN836" s="24"/>
      <c r="MWO836" s="24"/>
      <c r="MWP836" s="24"/>
      <c r="MWQ836" s="24"/>
      <c r="MWR836" s="24"/>
      <c r="MWS836" s="24"/>
      <c r="MWT836" s="24"/>
      <c r="MWU836" s="24"/>
      <c r="MWV836" s="24"/>
      <c r="MWW836" s="24"/>
      <c r="MWX836" s="24"/>
      <c r="MWY836" s="24"/>
      <c r="MWZ836" s="24"/>
      <c r="MXA836" s="24"/>
      <c r="MXB836" s="24"/>
      <c r="MXC836" s="24"/>
      <c r="MXD836" s="24"/>
      <c r="MXE836" s="24"/>
      <c r="MXF836" s="24"/>
      <c r="MXG836" s="24"/>
      <c r="MXH836" s="24"/>
      <c r="MXI836" s="24"/>
      <c r="MXJ836" s="24"/>
      <c r="MXK836" s="24"/>
      <c r="MXL836" s="24"/>
      <c r="MXM836" s="24"/>
      <c r="MXN836" s="24"/>
      <c r="MXO836" s="24"/>
      <c r="MXP836" s="24"/>
      <c r="MXQ836" s="24"/>
      <c r="MXR836" s="24"/>
      <c r="MXS836" s="24"/>
      <c r="MXT836" s="24"/>
      <c r="MXU836" s="24"/>
      <c r="MXV836" s="24"/>
      <c r="MXW836" s="24"/>
      <c r="MXX836" s="24"/>
      <c r="MXY836" s="24"/>
      <c r="MXZ836" s="24"/>
      <c r="MYA836" s="24"/>
      <c r="MYB836" s="24"/>
      <c r="MYC836" s="24"/>
      <c r="MYD836" s="24"/>
      <c r="MYE836" s="24"/>
      <c r="MYF836" s="24"/>
      <c r="MYG836" s="24"/>
      <c r="MYH836" s="24"/>
      <c r="MYI836" s="24"/>
      <c r="MYJ836" s="24"/>
      <c r="MYK836" s="24"/>
      <c r="MYL836" s="24"/>
      <c r="MYM836" s="24"/>
      <c r="MYN836" s="24"/>
      <c r="MYO836" s="24"/>
      <c r="MYP836" s="24"/>
      <c r="MYQ836" s="24"/>
      <c r="MYR836" s="24"/>
      <c r="MYS836" s="24"/>
      <c r="MYT836" s="24"/>
      <c r="MYU836" s="24"/>
      <c r="MYV836" s="24"/>
      <c r="MYW836" s="24"/>
      <c r="MYX836" s="24"/>
      <c r="MYY836" s="24"/>
      <c r="MYZ836" s="24"/>
      <c r="MZA836" s="24"/>
      <c r="MZB836" s="24"/>
      <c r="MZC836" s="24"/>
      <c r="MZD836" s="24"/>
      <c r="MZE836" s="24"/>
      <c r="MZF836" s="24"/>
      <c r="MZG836" s="24"/>
      <c r="MZH836" s="24"/>
      <c r="MZI836" s="24"/>
      <c r="MZJ836" s="24"/>
      <c r="MZK836" s="24"/>
      <c r="MZL836" s="24"/>
      <c r="MZM836" s="24"/>
      <c r="MZN836" s="24"/>
      <c r="MZO836" s="24"/>
      <c r="MZP836" s="24"/>
      <c r="MZQ836" s="24"/>
      <c r="MZR836" s="24"/>
      <c r="MZS836" s="24"/>
      <c r="MZT836" s="24"/>
      <c r="MZU836" s="24"/>
      <c r="MZV836" s="24"/>
      <c r="MZW836" s="24"/>
      <c r="MZX836" s="24"/>
      <c r="MZY836" s="24"/>
      <c r="MZZ836" s="24"/>
      <c r="NAA836" s="24"/>
      <c r="NAB836" s="24"/>
      <c r="NAC836" s="24"/>
      <c r="NAD836" s="24"/>
      <c r="NAE836" s="24"/>
      <c r="NAF836" s="24"/>
      <c r="NAG836" s="24"/>
      <c r="NAH836" s="24"/>
      <c r="NAI836" s="24"/>
      <c r="NAJ836" s="24"/>
      <c r="NAK836" s="24"/>
      <c r="NAL836" s="24"/>
      <c r="NAM836" s="24"/>
      <c r="NAN836" s="24"/>
      <c r="NAO836" s="24"/>
      <c r="NAP836" s="24"/>
      <c r="NAQ836" s="24"/>
      <c r="NAR836" s="24"/>
      <c r="NAS836" s="24"/>
      <c r="NAT836" s="24"/>
      <c r="NAU836" s="24"/>
      <c r="NAV836" s="24"/>
      <c r="NAW836" s="24"/>
      <c r="NAX836" s="24"/>
      <c r="NAY836" s="24"/>
      <c r="NAZ836" s="24"/>
      <c r="NBA836" s="24"/>
      <c r="NBB836" s="24"/>
      <c r="NBC836" s="24"/>
      <c r="NBD836" s="24"/>
      <c r="NBE836" s="24"/>
      <c r="NBF836" s="24"/>
      <c r="NBG836" s="24"/>
      <c r="NBH836" s="24"/>
      <c r="NBI836" s="24"/>
      <c r="NBJ836" s="24"/>
      <c r="NBK836" s="24"/>
      <c r="NBL836" s="24"/>
      <c r="NBM836" s="24"/>
      <c r="NBN836" s="24"/>
      <c r="NBO836" s="24"/>
      <c r="NBP836" s="24"/>
      <c r="NBQ836" s="24"/>
      <c r="NBR836" s="24"/>
      <c r="NBS836" s="24"/>
      <c r="NBT836" s="24"/>
      <c r="NBU836" s="24"/>
      <c r="NBV836" s="24"/>
      <c r="NBW836" s="24"/>
      <c r="NBX836" s="24"/>
      <c r="NBY836" s="24"/>
      <c r="NBZ836" s="24"/>
      <c r="NCA836" s="24"/>
      <c r="NCB836" s="24"/>
      <c r="NCC836" s="24"/>
      <c r="NCD836" s="24"/>
      <c r="NCE836" s="24"/>
      <c r="NCF836" s="24"/>
      <c r="NCG836" s="24"/>
      <c r="NCH836" s="24"/>
      <c r="NCI836" s="24"/>
      <c r="NCJ836" s="24"/>
      <c r="NCK836" s="24"/>
      <c r="NCL836" s="24"/>
      <c r="NCM836" s="24"/>
      <c r="NCN836" s="24"/>
      <c r="NCO836" s="24"/>
      <c r="NCP836" s="24"/>
      <c r="NCQ836" s="24"/>
      <c r="NCR836" s="24"/>
      <c r="NCS836" s="24"/>
      <c r="NCT836" s="24"/>
      <c r="NCU836" s="24"/>
      <c r="NCV836" s="24"/>
      <c r="NCW836" s="24"/>
      <c r="NCX836" s="24"/>
      <c r="NCY836" s="24"/>
      <c r="NCZ836" s="24"/>
      <c r="NDA836" s="24"/>
      <c r="NDB836" s="24"/>
      <c r="NDC836" s="24"/>
      <c r="NDD836" s="24"/>
      <c r="NDE836" s="24"/>
      <c r="NDF836" s="24"/>
      <c r="NDG836" s="24"/>
      <c r="NDH836" s="24"/>
      <c r="NDI836" s="24"/>
      <c r="NDJ836" s="24"/>
      <c r="NDK836" s="24"/>
      <c r="NDL836" s="24"/>
      <c r="NDM836" s="24"/>
      <c r="NDN836" s="24"/>
      <c r="NDO836" s="24"/>
      <c r="NDP836" s="24"/>
      <c r="NDQ836" s="24"/>
      <c r="NDR836" s="24"/>
      <c r="NDS836" s="24"/>
      <c r="NDT836" s="24"/>
      <c r="NDU836" s="24"/>
      <c r="NDV836" s="24"/>
      <c r="NDW836" s="24"/>
      <c r="NDX836" s="24"/>
      <c r="NDY836" s="24"/>
      <c r="NDZ836" s="24"/>
      <c r="NEA836" s="24"/>
      <c r="NEB836" s="24"/>
      <c r="NEC836" s="24"/>
      <c r="NED836" s="24"/>
      <c r="NEE836" s="24"/>
      <c r="NEF836" s="24"/>
      <c r="NEG836" s="24"/>
      <c r="NEH836" s="24"/>
      <c r="NEI836" s="24"/>
      <c r="NEJ836" s="24"/>
      <c r="NEK836" s="24"/>
      <c r="NEL836" s="24"/>
      <c r="NEM836" s="24"/>
      <c r="NEN836" s="24"/>
      <c r="NEO836" s="24"/>
      <c r="NEP836" s="24"/>
      <c r="NEQ836" s="24"/>
      <c r="NER836" s="24"/>
      <c r="NES836" s="24"/>
      <c r="NET836" s="24"/>
      <c r="NEU836" s="24"/>
      <c r="NEV836" s="24"/>
      <c r="NEW836" s="24"/>
      <c r="NEX836" s="24"/>
      <c r="NEY836" s="24"/>
      <c r="NEZ836" s="24"/>
      <c r="NFA836" s="24"/>
      <c r="NFB836" s="24"/>
      <c r="NFC836" s="24"/>
      <c r="NFD836" s="24"/>
      <c r="NFE836" s="24"/>
      <c r="NFF836" s="24"/>
      <c r="NFG836" s="24"/>
      <c r="NFH836" s="24"/>
      <c r="NFI836" s="24"/>
      <c r="NFJ836" s="24"/>
      <c r="NFK836" s="24"/>
      <c r="NFL836" s="24"/>
      <c r="NFM836" s="24"/>
      <c r="NFN836" s="24"/>
      <c r="NFO836" s="24"/>
      <c r="NFP836" s="24"/>
      <c r="NFQ836" s="24"/>
      <c r="NFR836" s="24"/>
      <c r="NFS836" s="24"/>
      <c r="NFT836" s="24"/>
      <c r="NFU836" s="24"/>
      <c r="NFV836" s="24"/>
      <c r="NFW836" s="24"/>
      <c r="NFX836" s="24"/>
      <c r="NFY836" s="24"/>
      <c r="NFZ836" s="24"/>
      <c r="NGA836" s="24"/>
      <c r="NGB836" s="24"/>
      <c r="NGC836" s="24"/>
      <c r="NGD836" s="24"/>
      <c r="NGE836" s="24"/>
      <c r="NGF836" s="24"/>
      <c r="NGG836" s="24"/>
      <c r="NGH836" s="24"/>
      <c r="NGI836" s="24"/>
      <c r="NGJ836" s="24"/>
      <c r="NGK836" s="24"/>
      <c r="NGL836" s="24"/>
      <c r="NGM836" s="24"/>
      <c r="NGN836" s="24"/>
      <c r="NGO836" s="24"/>
      <c r="NGP836" s="24"/>
      <c r="NGQ836" s="24"/>
      <c r="NGR836" s="24"/>
      <c r="NGS836" s="24"/>
      <c r="NGT836" s="24"/>
      <c r="NGU836" s="24"/>
      <c r="NGV836" s="24"/>
      <c r="NGW836" s="24"/>
      <c r="NGX836" s="24"/>
      <c r="NGY836" s="24"/>
      <c r="NGZ836" s="24"/>
      <c r="NHA836" s="24"/>
      <c r="NHB836" s="24"/>
      <c r="NHC836" s="24"/>
      <c r="NHD836" s="24"/>
      <c r="NHE836" s="24"/>
      <c r="NHF836" s="24"/>
      <c r="NHG836" s="24"/>
      <c r="NHH836" s="24"/>
      <c r="NHI836" s="24"/>
      <c r="NHJ836" s="24"/>
      <c r="NHK836" s="24"/>
      <c r="NHL836" s="24"/>
      <c r="NHM836" s="24"/>
      <c r="NHN836" s="24"/>
      <c r="NHO836" s="24"/>
      <c r="NHP836" s="24"/>
      <c r="NHQ836" s="24"/>
      <c r="NHR836" s="24"/>
      <c r="NHS836" s="24"/>
      <c r="NHT836" s="24"/>
      <c r="NHU836" s="24"/>
      <c r="NHV836" s="24"/>
      <c r="NHW836" s="24"/>
      <c r="NHX836" s="24"/>
      <c r="NHY836" s="24"/>
      <c r="NHZ836" s="24"/>
      <c r="NIA836" s="24"/>
      <c r="NIB836" s="24"/>
      <c r="NIC836" s="24"/>
      <c r="NID836" s="24"/>
      <c r="NIE836" s="24"/>
      <c r="NIF836" s="24"/>
      <c r="NIG836" s="24"/>
      <c r="NIH836" s="24"/>
      <c r="NII836" s="24"/>
      <c r="NIJ836" s="24"/>
      <c r="NIK836" s="24"/>
      <c r="NIL836" s="24"/>
      <c r="NIM836" s="24"/>
      <c r="NIN836" s="24"/>
      <c r="NIO836" s="24"/>
      <c r="NIP836" s="24"/>
      <c r="NIQ836" s="24"/>
      <c r="NIR836" s="24"/>
      <c r="NIS836" s="24"/>
      <c r="NIT836" s="24"/>
      <c r="NIU836" s="24"/>
      <c r="NIV836" s="24"/>
      <c r="NIW836" s="24"/>
      <c r="NIX836" s="24"/>
      <c r="NIY836" s="24"/>
      <c r="NIZ836" s="24"/>
      <c r="NJA836" s="24"/>
      <c r="NJB836" s="24"/>
      <c r="NJC836" s="24"/>
      <c r="NJD836" s="24"/>
      <c r="NJE836" s="24"/>
      <c r="NJF836" s="24"/>
      <c r="NJG836" s="24"/>
      <c r="NJH836" s="24"/>
      <c r="NJI836" s="24"/>
      <c r="NJJ836" s="24"/>
      <c r="NJK836" s="24"/>
      <c r="NJL836" s="24"/>
      <c r="NJM836" s="24"/>
      <c r="NJN836" s="24"/>
      <c r="NJO836" s="24"/>
      <c r="NJP836" s="24"/>
      <c r="NJQ836" s="24"/>
      <c r="NJR836" s="24"/>
      <c r="NJS836" s="24"/>
      <c r="NJT836" s="24"/>
      <c r="NJU836" s="24"/>
      <c r="NJV836" s="24"/>
      <c r="NJW836" s="24"/>
      <c r="NJX836" s="24"/>
      <c r="NJY836" s="24"/>
      <c r="NJZ836" s="24"/>
      <c r="NKA836" s="24"/>
      <c r="NKB836" s="24"/>
      <c r="NKC836" s="24"/>
      <c r="NKD836" s="24"/>
      <c r="NKE836" s="24"/>
      <c r="NKF836" s="24"/>
      <c r="NKG836" s="24"/>
      <c r="NKH836" s="24"/>
      <c r="NKI836" s="24"/>
      <c r="NKJ836" s="24"/>
      <c r="NKK836" s="24"/>
      <c r="NKL836" s="24"/>
      <c r="NKM836" s="24"/>
      <c r="NKN836" s="24"/>
      <c r="NKO836" s="24"/>
      <c r="NKP836" s="24"/>
      <c r="NKQ836" s="24"/>
      <c r="NKR836" s="24"/>
      <c r="NKS836" s="24"/>
      <c r="NKT836" s="24"/>
      <c r="NKU836" s="24"/>
      <c r="NKV836" s="24"/>
      <c r="NKW836" s="24"/>
      <c r="NKX836" s="24"/>
      <c r="NKY836" s="24"/>
      <c r="NKZ836" s="24"/>
      <c r="NLA836" s="24"/>
      <c r="NLB836" s="24"/>
      <c r="NLC836" s="24"/>
      <c r="NLD836" s="24"/>
      <c r="NLE836" s="24"/>
      <c r="NLF836" s="24"/>
      <c r="NLG836" s="24"/>
      <c r="NLH836" s="24"/>
      <c r="NLI836" s="24"/>
      <c r="NLJ836" s="24"/>
      <c r="NLK836" s="24"/>
      <c r="NLL836" s="24"/>
      <c r="NLM836" s="24"/>
      <c r="NLN836" s="24"/>
      <c r="NLO836" s="24"/>
      <c r="NLP836" s="24"/>
      <c r="NLQ836" s="24"/>
      <c r="NLR836" s="24"/>
      <c r="NLS836" s="24"/>
      <c r="NLT836" s="24"/>
      <c r="NLU836" s="24"/>
      <c r="NLV836" s="24"/>
      <c r="NLW836" s="24"/>
      <c r="NLX836" s="24"/>
      <c r="NLY836" s="24"/>
      <c r="NLZ836" s="24"/>
      <c r="NMA836" s="24"/>
      <c r="NMB836" s="24"/>
      <c r="NMC836" s="24"/>
      <c r="NMD836" s="24"/>
      <c r="NME836" s="24"/>
      <c r="NMF836" s="24"/>
      <c r="NMG836" s="24"/>
      <c r="NMH836" s="24"/>
      <c r="NMI836" s="24"/>
      <c r="NMJ836" s="24"/>
      <c r="NMK836" s="24"/>
      <c r="NML836" s="24"/>
      <c r="NMM836" s="24"/>
      <c r="NMN836" s="24"/>
      <c r="NMO836" s="24"/>
      <c r="NMP836" s="24"/>
      <c r="NMQ836" s="24"/>
      <c r="NMR836" s="24"/>
      <c r="NMS836" s="24"/>
      <c r="NMT836" s="24"/>
      <c r="NMU836" s="24"/>
      <c r="NMV836" s="24"/>
      <c r="NMW836" s="24"/>
      <c r="NMX836" s="24"/>
      <c r="NMY836" s="24"/>
      <c r="NMZ836" s="24"/>
      <c r="NNA836" s="24"/>
      <c r="NNB836" s="24"/>
      <c r="NNC836" s="24"/>
      <c r="NND836" s="24"/>
      <c r="NNE836" s="24"/>
      <c r="NNF836" s="24"/>
      <c r="NNG836" s="24"/>
      <c r="NNH836" s="24"/>
      <c r="NNI836" s="24"/>
      <c r="NNJ836" s="24"/>
      <c r="NNK836" s="24"/>
      <c r="NNL836" s="24"/>
      <c r="NNM836" s="24"/>
      <c r="NNN836" s="24"/>
      <c r="NNO836" s="24"/>
      <c r="NNP836" s="24"/>
      <c r="NNQ836" s="24"/>
      <c r="NNR836" s="24"/>
      <c r="NNS836" s="24"/>
      <c r="NNT836" s="24"/>
      <c r="NNU836" s="24"/>
      <c r="NNV836" s="24"/>
      <c r="NNW836" s="24"/>
      <c r="NNX836" s="24"/>
      <c r="NNY836" s="24"/>
      <c r="NNZ836" s="24"/>
      <c r="NOA836" s="24"/>
      <c r="NOB836" s="24"/>
      <c r="NOC836" s="24"/>
      <c r="NOD836" s="24"/>
      <c r="NOE836" s="24"/>
      <c r="NOF836" s="24"/>
      <c r="NOG836" s="24"/>
      <c r="NOH836" s="24"/>
      <c r="NOI836" s="24"/>
      <c r="NOJ836" s="24"/>
      <c r="NOK836" s="24"/>
      <c r="NOL836" s="24"/>
      <c r="NOM836" s="24"/>
      <c r="NON836" s="24"/>
      <c r="NOO836" s="24"/>
      <c r="NOP836" s="24"/>
      <c r="NOQ836" s="24"/>
      <c r="NOR836" s="24"/>
      <c r="NOS836" s="24"/>
      <c r="NOT836" s="24"/>
      <c r="NOU836" s="24"/>
      <c r="NOV836" s="24"/>
      <c r="NOW836" s="24"/>
      <c r="NOX836" s="24"/>
      <c r="NOY836" s="24"/>
      <c r="NOZ836" s="24"/>
      <c r="NPA836" s="24"/>
      <c r="NPB836" s="24"/>
      <c r="NPC836" s="24"/>
      <c r="NPD836" s="24"/>
      <c r="NPE836" s="24"/>
      <c r="NPF836" s="24"/>
      <c r="NPG836" s="24"/>
      <c r="NPH836" s="24"/>
      <c r="NPI836" s="24"/>
      <c r="NPJ836" s="24"/>
      <c r="NPK836" s="24"/>
      <c r="NPL836" s="24"/>
      <c r="NPM836" s="24"/>
      <c r="NPN836" s="24"/>
      <c r="NPO836" s="24"/>
      <c r="NPP836" s="24"/>
      <c r="NPQ836" s="24"/>
      <c r="NPR836" s="24"/>
      <c r="NPS836" s="24"/>
      <c r="NPT836" s="24"/>
      <c r="NPU836" s="24"/>
      <c r="NPV836" s="24"/>
      <c r="NPW836" s="24"/>
      <c r="NPX836" s="24"/>
      <c r="NPY836" s="24"/>
      <c r="NPZ836" s="24"/>
      <c r="NQA836" s="24"/>
      <c r="NQB836" s="24"/>
      <c r="NQC836" s="24"/>
      <c r="NQD836" s="24"/>
      <c r="NQE836" s="24"/>
      <c r="NQF836" s="24"/>
      <c r="NQG836" s="24"/>
      <c r="NQH836" s="24"/>
      <c r="NQI836" s="24"/>
      <c r="NQJ836" s="24"/>
      <c r="NQK836" s="24"/>
      <c r="NQL836" s="24"/>
      <c r="NQM836" s="24"/>
      <c r="NQN836" s="24"/>
      <c r="NQO836" s="24"/>
      <c r="NQP836" s="24"/>
      <c r="NQQ836" s="24"/>
      <c r="NQR836" s="24"/>
      <c r="NQS836" s="24"/>
      <c r="NQT836" s="24"/>
      <c r="NQU836" s="24"/>
      <c r="NQV836" s="24"/>
      <c r="NQW836" s="24"/>
      <c r="NQX836" s="24"/>
      <c r="NQY836" s="24"/>
      <c r="NQZ836" s="24"/>
      <c r="NRA836" s="24"/>
      <c r="NRB836" s="24"/>
      <c r="NRC836" s="24"/>
      <c r="NRD836" s="24"/>
      <c r="NRE836" s="24"/>
      <c r="NRF836" s="24"/>
      <c r="NRG836" s="24"/>
      <c r="NRH836" s="24"/>
      <c r="NRI836" s="24"/>
      <c r="NRJ836" s="24"/>
      <c r="NRK836" s="24"/>
      <c r="NRL836" s="24"/>
      <c r="NRM836" s="24"/>
      <c r="NRN836" s="24"/>
      <c r="NRO836" s="24"/>
      <c r="NRP836" s="24"/>
      <c r="NRQ836" s="24"/>
      <c r="NRR836" s="24"/>
      <c r="NRS836" s="24"/>
      <c r="NRT836" s="24"/>
      <c r="NRU836" s="24"/>
      <c r="NRV836" s="24"/>
      <c r="NRW836" s="24"/>
      <c r="NRX836" s="24"/>
      <c r="NRY836" s="24"/>
      <c r="NRZ836" s="24"/>
      <c r="NSA836" s="24"/>
      <c r="NSB836" s="24"/>
      <c r="NSC836" s="24"/>
      <c r="NSD836" s="24"/>
      <c r="NSE836" s="24"/>
      <c r="NSF836" s="24"/>
      <c r="NSG836" s="24"/>
      <c r="NSH836" s="24"/>
      <c r="NSI836" s="24"/>
      <c r="NSJ836" s="24"/>
      <c r="NSK836" s="24"/>
      <c r="NSL836" s="24"/>
      <c r="NSM836" s="24"/>
      <c r="NSN836" s="24"/>
      <c r="NSO836" s="24"/>
      <c r="NSP836" s="24"/>
      <c r="NSQ836" s="24"/>
      <c r="NSR836" s="24"/>
      <c r="NSS836" s="24"/>
      <c r="NST836" s="24"/>
      <c r="NSU836" s="24"/>
      <c r="NSV836" s="24"/>
      <c r="NSW836" s="24"/>
      <c r="NSX836" s="24"/>
      <c r="NSY836" s="24"/>
      <c r="NSZ836" s="24"/>
      <c r="NTA836" s="24"/>
      <c r="NTB836" s="24"/>
      <c r="NTC836" s="24"/>
      <c r="NTD836" s="24"/>
      <c r="NTE836" s="24"/>
      <c r="NTF836" s="24"/>
      <c r="NTG836" s="24"/>
      <c r="NTH836" s="24"/>
      <c r="NTI836" s="24"/>
      <c r="NTJ836" s="24"/>
      <c r="NTK836" s="24"/>
      <c r="NTL836" s="24"/>
      <c r="NTM836" s="24"/>
      <c r="NTN836" s="24"/>
      <c r="NTO836" s="24"/>
      <c r="NTP836" s="24"/>
      <c r="NTQ836" s="24"/>
      <c r="NTR836" s="24"/>
      <c r="NTS836" s="24"/>
      <c r="NTT836" s="24"/>
      <c r="NTU836" s="24"/>
      <c r="NTV836" s="24"/>
      <c r="NTW836" s="24"/>
      <c r="NTX836" s="24"/>
      <c r="NTY836" s="24"/>
      <c r="NTZ836" s="24"/>
      <c r="NUA836" s="24"/>
      <c r="NUB836" s="24"/>
      <c r="NUC836" s="24"/>
      <c r="NUD836" s="24"/>
      <c r="NUE836" s="24"/>
      <c r="NUF836" s="24"/>
      <c r="NUG836" s="24"/>
      <c r="NUH836" s="24"/>
      <c r="NUI836" s="24"/>
      <c r="NUJ836" s="24"/>
      <c r="NUK836" s="24"/>
      <c r="NUL836" s="24"/>
      <c r="NUM836" s="24"/>
      <c r="NUN836" s="24"/>
      <c r="NUO836" s="24"/>
      <c r="NUP836" s="24"/>
      <c r="NUQ836" s="24"/>
      <c r="NUR836" s="24"/>
      <c r="NUS836" s="24"/>
      <c r="NUT836" s="24"/>
      <c r="NUU836" s="24"/>
      <c r="NUV836" s="24"/>
      <c r="NUW836" s="24"/>
      <c r="NUX836" s="24"/>
      <c r="NUY836" s="24"/>
      <c r="NUZ836" s="24"/>
      <c r="NVA836" s="24"/>
      <c r="NVB836" s="24"/>
      <c r="NVC836" s="24"/>
      <c r="NVD836" s="24"/>
      <c r="NVE836" s="24"/>
      <c r="NVF836" s="24"/>
      <c r="NVG836" s="24"/>
      <c r="NVH836" s="24"/>
      <c r="NVI836" s="24"/>
      <c r="NVJ836" s="24"/>
      <c r="NVK836" s="24"/>
      <c r="NVL836" s="24"/>
      <c r="NVM836" s="24"/>
      <c r="NVN836" s="24"/>
      <c r="NVO836" s="24"/>
      <c r="NVP836" s="24"/>
      <c r="NVQ836" s="24"/>
      <c r="NVR836" s="24"/>
      <c r="NVS836" s="24"/>
      <c r="NVT836" s="24"/>
      <c r="NVU836" s="24"/>
      <c r="NVV836" s="24"/>
      <c r="NVW836" s="24"/>
      <c r="NVX836" s="24"/>
      <c r="NVY836" s="24"/>
      <c r="NVZ836" s="24"/>
      <c r="NWA836" s="24"/>
      <c r="NWB836" s="24"/>
      <c r="NWC836" s="24"/>
      <c r="NWD836" s="24"/>
      <c r="NWE836" s="24"/>
      <c r="NWF836" s="24"/>
      <c r="NWG836" s="24"/>
      <c r="NWH836" s="24"/>
      <c r="NWI836" s="24"/>
      <c r="NWJ836" s="24"/>
      <c r="NWK836" s="24"/>
      <c r="NWL836" s="24"/>
      <c r="NWM836" s="24"/>
      <c r="NWN836" s="24"/>
      <c r="NWO836" s="24"/>
      <c r="NWP836" s="24"/>
      <c r="NWQ836" s="24"/>
      <c r="NWR836" s="24"/>
      <c r="NWS836" s="24"/>
      <c r="NWT836" s="24"/>
      <c r="NWU836" s="24"/>
      <c r="NWV836" s="24"/>
      <c r="NWW836" s="24"/>
      <c r="NWX836" s="24"/>
      <c r="NWY836" s="24"/>
      <c r="NWZ836" s="24"/>
      <c r="NXA836" s="24"/>
      <c r="NXB836" s="24"/>
      <c r="NXC836" s="24"/>
      <c r="NXD836" s="24"/>
      <c r="NXE836" s="24"/>
      <c r="NXF836" s="24"/>
      <c r="NXG836" s="24"/>
      <c r="NXH836" s="24"/>
      <c r="NXI836" s="24"/>
      <c r="NXJ836" s="24"/>
      <c r="NXK836" s="24"/>
      <c r="NXL836" s="24"/>
      <c r="NXM836" s="24"/>
      <c r="NXN836" s="24"/>
      <c r="NXO836" s="24"/>
      <c r="NXP836" s="24"/>
      <c r="NXQ836" s="24"/>
      <c r="NXR836" s="24"/>
      <c r="NXS836" s="24"/>
      <c r="NXT836" s="24"/>
      <c r="NXU836" s="24"/>
      <c r="NXV836" s="24"/>
      <c r="NXW836" s="24"/>
      <c r="NXX836" s="24"/>
      <c r="NXY836" s="24"/>
      <c r="NXZ836" s="24"/>
      <c r="NYA836" s="24"/>
      <c r="NYB836" s="24"/>
      <c r="NYC836" s="24"/>
      <c r="NYD836" s="24"/>
      <c r="NYE836" s="24"/>
      <c r="NYF836" s="24"/>
      <c r="NYG836" s="24"/>
      <c r="NYH836" s="24"/>
      <c r="NYI836" s="24"/>
      <c r="NYJ836" s="24"/>
      <c r="NYK836" s="24"/>
      <c r="NYL836" s="24"/>
      <c r="NYM836" s="24"/>
      <c r="NYN836" s="24"/>
      <c r="NYO836" s="24"/>
      <c r="NYP836" s="24"/>
      <c r="NYQ836" s="24"/>
      <c r="NYR836" s="24"/>
      <c r="NYS836" s="24"/>
      <c r="NYT836" s="24"/>
      <c r="NYU836" s="24"/>
      <c r="NYV836" s="24"/>
      <c r="NYW836" s="24"/>
      <c r="NYX836" s="24"/>
      <c r="NYY836" s="24"/>
      <c r="NYZ836" s="24"/>
      <c r="NZA836" s="24"/>
      <c r="NZB836" s="24"/>
      <c r="NZC836" s="24"/>
      <c r="NZD836" s="24"/>
      <c r="NZE836" s="24"/>
      <c r="NZF836" s="24"/>
      <c r="NZG836" s="24"/>
      <c r="NZH836" s="24"/>
      <c r="NZI836" s="24"/>
      <c r="NZJ836" s="24"/>
      <c r="NZK836" s="24"/>
      <c r="NZL836" s="24"/>
      <c r="NZM836" s="24"/>
      <c r="NZN836" s="24"/>
      <c r="NZO836" s="24"/>
      <c r="NZP836" s="24"/>
      <c r="NZQ836" s="24"/>
      <c r="NZR836" s="24"/>
      <c r="NZS836" s="24"/>
      <c r="NZT836" s="24"/>
      <c r="NZU836" s="24"/>
      <c r="NZV836" s="24"/>
      <c r="NZW836" s="24"/>
      <c r="NZX836" s="24"/>
      <c r="NZY836" s="24"/>
      <c r="NZZ836" s="24"/>
      <c r="OAA836" s="24"/>
      <c r="OAB836" s="24"/>
      <c r="OAC836" s="24"/>
      <c r="OAD836" s="24"/>
      <c r="OAE836" s="24"/>
      <c r="OAF836" s="24"/>
      <c r="OAG836" s="24"/>
      <c r="OAH836" s="24"/>
      <c r="OAI836" s="24"/>
      <c r="OAJ836" s="24"/>
      <c r="OAK836" s="24"/>
      <c r="OAL836" s="24"/>
      <c r="OAM836" s="24"/>
      <c r="OAN836" s="24"/>
      <c r="OAO836" s="24"/>
      <c r="OAP836" s="24"/>
      <c r="OAQ836" s="24"/>
      <c r="OAR836" s="24"/>
      <c r="OAS836" s="24"/>
      <c r="OAT836" s="24"/>
      <c r="OAU836" s="24"/>
      <c r="OAV836" s="24"/>
      <c r="OAW836" s="24"/>
      <c r="OAX836" s="24"/>
      <c r="OAY836" s="24"/>
      <c r="OAZ836" s="24"/>
      <c r="OBA836" s="24"/>
      <c r="OBB836" s="24"/>
      <c r="OBC836" s="24"/>
      <c r="OBD836" s="24"/>
      <c r="OBE836" s="24"/>
      <c r="OBF836" s="24"/>
      <c r="OBG836" s="24"/>
      <c r="OBH836" s="24"/>
      <c r="OBI836" s="24"/>
      <c r="OBJ836" s="24"/>
      <c r="OBK836" s="24"/>
      <c r="OBL836" s="24"/>
      <c r="OBM836" s="24"/>
      <c r="OBN836" s="24"/>
      <c r="OBO836" s="24"/>
      <c r="OBP836" s="24"/>
      <c r="OBQ836" s="24"/>
      <c r="OBR836" s="24"/>
      <c r="OBS836" s="24"/>
      <c r="OBT836" s="24"/>
      <c r="OBU836" s="24"/>
      <c r="OBV836" s="24"/>
      <c r="OBW836" s="24"/>
      <c r="OBX836" s="24"/>
      <c r="OBY836" s="24"/>
      <c r="OBZ836" s="24"/>
      <c r="OCA836" s="24"/>
      <c r="OCB836" s="24"/>
      <c r="OCC836" s="24"/>
      <c r="OCD836" s="24"/>
      <c r="OCE836" s="24"/>
      <c r="OCF836" s="24"/>
      <c r="OCG836" s="24"/>
      <c r="OCH836" s="24"/>
      <c r="OCI836" s="24"/>
      <c r="OCJ836" s="24"/>
      <c r="OCK836" s="24"/>
      <c r="OCL836" s="24"/>
      <c r="OCM836" s="24"/>
      <c r="OCN836" s="24"/>
      <c r="OCO836" s="24"/>
      <c r="OCP836" s="24"/>
      <c r="OCQ836" s="24"/>
      <c r="OCR836" s="24"/>
      <c r="OCS836" s="24"/>
      <c r="OCT836" s="24"/>
      <c r="OCU836" s="24"/>
      <c r="OCV836" s="24"/>
      <c r="OCW836" s="24"/>
      <c r="OCX836" s="24"/>
      <c r="OCY836" s="24"/>
      <c r="OCZ836" s="24"/>
      <c r="ODA836" s="24"/>
      <c r="ODB836" s="24"/>
      <c r="ODC836" s="24"/>
      <c r="ODD836" s="24"/>
      <c r="ODE836" s="24"/>
      <c r="ODF836" s="24"/>
      <c r="ODG836" s="24"/>
      <c r="ODH836" s="24"/>
      <c r="ODI836" s="24"/>
      <c r="ODJ836" s="24"/>
      <c r="ODK836" s="24"/>
      <c r="ODL836" s="24"/>
      <c r="ODM836" s="24"/>
      <c r="ODN836" s="24"/>
      <c r="ODO836" s="24"/>
      <c r="ODP836" s="24"/>
      <c r="ODQ836" s="24"/>
      <c r="ODR836" s="24"/>
      <c r="ODS836" s="24"/>
      <c r="ODT836" s="24"/>
      <c r="ODU836" s="24"/>
      <c r="ODV836" s="24"/>
      <c r="ODW836" s="24"/>
      <c r="ODX836" s="24"/>
      <c r="ODY836" s="24"/>
      <c r="ODZ836" s="24"/>
      <c r="OEA836" s="24"/>
      <c r="OEB836" s="24"/>
      <c r="OEC836" s="24"/>
      <c r="OED836" s="24"/>
      <c r="OEE836" s="24"/>
      <c r="OEF836" s="24"/>
      <c r="OEG836" s="24"/>
      <c r="OEH836" s="24"/>
      <c r="OEI836" s="24"/>
      <c r="OEJ836" s="24"/>
      <c r="OEK836" s="24"/>
      <c r="OEL836" s="24"/>
      <c r="OEM836" s="24"/>
      <c r="OEN836" s="24"/>
      <c r="OEO836" s="24"/>
      <c r="OEP836" s="24"/>
      <c r="OEQ836" s="24"/>
      <c r="OER836" s="24"/>
      <c r="OES836" s="24"/>
      <c r="OET836" s="24"/>
      <c r="OEU836" s="24"/>
      <c r="OEV836" s="24"/>
      <c r="OEW836" s="24"/>
      <c r="OEX836" s="24"/>
      <c r="OEY836" s="24"/>
      <c r="OEZ836" s="24"/>
      <c r="OFA836" s="24"/>
      <c r="OFB836" s="24"/>
      <c r="OFC836" s="24"/>
      <c r="OFD836" s="24"/>
      <c r="OFE836" s="24"/>
      <c r="OFF836" s="24"/>
      <c r="OFG836" s="24"/>
      <c r="OFH836" s="24"/>
      <c r="OFI836" s="24"/>
      <c r="OFJ836" s="24"/>
      <c r="OFK836" s="24"/>
      <c r="OFL836" s="24"/>
      <c r="OFM836" s="24"/>
      <c r="OFN836" s="24"/>
      <c r="OFO836" s="24"/>
      <c r="OFP836" s="24"/>
      <c r="OFQ836" s="24"/>
      <c r="OFR836" s="24"/>
      <c r="OFS836" s="24"/>
      <c r="OFT836" s="24"/>
      <c r="OFU836" s="24"/>
      <c r="OFV836" s="24"/>
      <c r="OFW836" s="24"/>
      <c r="OFX836" s="24"/>
      <c r="OFY836" s="24"/>
      <c r="OFZ836" s="24"/>
      <c r="OGA836" s="24"/>
      <c r="OGB836" s="24"/>
      <c r="OGC836" s="24"/>
      <c r="OGD836" s="24"/>
      <c r="OGE836" s="24"/>
      <c r="OGF836" s="24"/>
      <c r="OGG836" s="24"/>
      <c r="OGH836" s="24"/>
      <c r="OGI836" s="24"/>
      <c r="OGJ836" s="24"/>
      <c r="OGK836" s="24"/>
      <c r="OGL836" s="24"/>
      <c r="OGM836" s="24"/>
      <c r="OGN836" s="24"/>
      <c r="OGO836" s="24"/>
      <c r="OGP836" s="24"/>
      <c r="OGQ836" s="24"/>
      <c r="OGR836" s="24"/>
      <c r="OGS836" s="24"/>
      <c r="OGT836" s="24"/>
      <c r="OGU836" s="24"/>
      <c r="OGV836" s="24"/>
      <c r="OGW836" s="24"/>
      <c r="OGX836" s="24"/>
      <c r="OGY836" s="24"/>
      <c r="OGZ836" s="24"/>
      <c r="OHA836" s="24"/>
      <c r="OHB836" s="24"/>
      <c r="OHC836" s="24"/>
      <c r="OHD836" s="24"/>
      <c r="OHE836" s="24"/>
      <c r="OHF836" s="24"/>
      <c r="OHG836" s="24"/>
      <c r="OHH836" s="24"/>
      <c r="OHI836" s="24"/>
      <c r="OHJ836" s="24"/>
      <c r="OHK836" s="24"/>
      <c r="OHL836" s="24"/>
      <c r="OHM836" s="24"/>
      <c r="OHN836" s="24"/>
      <c r="OHO836" s="24"/>
      <c r="OHP836" s="24"/>
      <c r="OHQ836" s="24"/>
      <c r="OHR836" s="24"/>
      <c r="OHS836" s="24"/>
      <c r="OHT836" s="24"/>
      <c r="OHU836" s="24"/>
      <c r="OHV836" s="24"/>
      <c r="OHW836" s="24"/>
      <c r="OHX836" s="24"/>
      <c r="OHY836" s="24"/>
      <c r="OHZ836" s="24"/>
      <c r="OIA836" s="24"/>
      <c r="OIB836" s="24"/>
      <c r="OIC836" s="24"/>
      <c r="OID836" s="24"/>
      <c r="OIE836" s="24"/>
      <c r="OIF836" s="24"/>
      <c r="OIG836" s="24"/>
      <c r="OIH836" s="24"/>
      <c r="OII836" s="24"/>
      <c r="OIJ836" s="24"/>
      <c r="OIK836" s="24"/>
      <c r="OIL836" s="24"/>
      <c r="OIM836" s="24"/>
      <c r="OIN836" s="24"/>
      <c r="OIO836" s="24"/>
      <c r="OIP836" s="24"/>
      <c r="OIQ836" s="24"/>
      <c r="OIR836" s="24"/>
      <c r="OIS836" s="24"/>
      <c r="OIT836" s="24"/>
      <c r="OIU836" s="24"/>
      <c r="OIV836" s="24"/>
      <c r="OIW836" s="24"/>
      <c r="OIX836" s="24"/>
      <c r="OIY836" s="24"/>
      <c r="OIZ836" s="24"/>
      <c r="OJA836" s="24"/>
      <c r="OJB836" s="24"/>
      <c r="OJC836" s="24"/>
      <c r="OJD836" s="24"/>
      <c r="OJE836" s="24"/>
      <c r="OJF836" s="24"/>
      <c r="OJG836" s="24"/>
      <c r="OJH836" s="24"/>
      <c r="OJI836" s="24"/>
      <c r="OJJ836" s="24"/>
      <c r="OJK836" s="24"/>
      <c r="OJL836" s="24"/>
      <c r="OJM836" s="24"/>
      <c r="OJN836" s="24"/>
      <c r="OJO836" s="24"/>
      <c r="OJP836" s="24"/>
      <c r="OJQ836" s="24"/>
      <c r="OJR836" s="24"/>
      <c r="OJS836" s="24"/>
      <c r="OJT836" s="24"/>
      <c r="OJU836" s="24"/>
      <c r="OJV836" s="24"/>
      <c r="OJW836" s="24"/>
      <c r="OJX836" s="24"/>
      <c r="OJY836" s="24"/>
      <c r="OJZ836" s="24"/>
      <c r="OKA836" s="24"/>
      <c r="OKB836" s="24"/>
      <c r="OKC836" s="24"/>
      <c r="OKD836" s="24"/>
      <c r="OKE836" s="24"/>
      <c r="OKF836" s="24"/>
      <c r="OKG836" s="24"/>
      <c r="OKH836" s="24"/>
      <c r="OKI836" s="24"/>
      <c r="OKJ836" s="24"/>
      <c r="OKK836" s="24"/>
      <c r="OKL836" s="24"/>
      <c r="OKM836" s="24"/>
      <c r="OKN836" s="24"/>
      <c r="OKO836" s="24"/>
      <c r="OKP836" s="24"/>
      <c r="OKQ836" s="24"/>
      <c r="OKR836" s="24"/>
      <c r="OKS836" s="24"/>
      <c r="OKT836" s="24"/>
      <c r="OKU836" s="24"/>
      <c r="OKV836" s="24"/>
      <c r="OKW836" s="24"/>
      <c r="OKX836" s="24"/>
      <c r="OKY836" s="24"/>
      <c r="OKZ836" s="24"/>
      <c r="OLA836" s="24"/>
      <c r="OLB836" s="24"/>
      <c r="OLC836" s="24"/>
      <c r="OLD836" s="24"/>
      <c r="OLE836" s="24"/>
      <c r="OLF836" s="24"/>
      <c r="OLG836" s="24"/>
      <c r="OLH836" s="24"/>
      <c r="OLI836" s="24"/>
      <c r="OLJ836" s="24"/>
      <c r="OLK836" s="24"/>
      <c r="OLL836" s="24"/>
      <c r="OLM836" s="24"/>
      <c r="OLN836" s="24"/>
      <c r="OLO836" s="24"/>
      <c r="OLP836" s="24"/>
      <c r="OLQ836" s="24"/>
      <c r="OLR836" s="24"/>
      <c r="OLS836" s="24"/>
      <c r="OLT836" s="24"/>
      <c r="OLU836" s="24"/>
      <c r="OLV836" s="24"/>
      <c r="OLW836" s="24"/>
      <c r="OLX836" s="24"/>
      <c r="OLY836" s="24"/>
      <c r="OLZ836" s="24"/>
      <c r="OMA836" s="24"/>
      <c r="OMB836" s="24"/>
      <c r="OMC836" s="24"/>
      <c r="OMD836" s="24"/>
      <c r="OME836" s="24"/>
      <c r="OMF836" s="24"/>
      <c r="OMG836" s="24"/>
      <c r="OMH836" s="24"/>
      <c r="OMI836" s="24"/>
      <c r="OMJ836" s="24"/>
      <c r="OMK836" s="24"/>
      <c r="OML836" s="24"/>
      <c r="OMM836" s="24"/>
      <c r="OMN836" s="24"/>
      <c r="OMO836" s="24"/>
      <c r="OMP836" s="24"/>
      <c r="OMQ836" s="24"/>
      <c r="OMR836" s="24"/>
      <c r="OMS836" s="24"/>
      <c r="OMT836" s="24"/>
      <c r="OMU836" s="24"/>
      <c r="OMV836" s="24"/>
      <c r="OMW836" s="24"/>
      <c r="OMX836" s="24"/>
      <c r="OMY836" s="24"/>
      <c r="OMZ836" s="24"/>
      <c r="ONA836" s="24"/>
      <c r="ONB836" s="24"/>
      <c r="ONC836" s="24"/>
      <c r="OND836" s="24"/>
      <c r="ONE836" s="24"/>
      <c r="ONF836" s="24"/>
      <c r="ONG836" s="24"/>
      <c r="ONH836" s="24"/>
      <c r="ONI836" s="24"/>
      <c r="ONJ836" s="24"/>
      <c r="ONK836" s="24"/>
      <c r="ONL836" s="24"/>
      <c r="ONM836" s="24"/>
      <c r="ONN836" s="24"/>
      <c r="ONO836" s="24"/>
      <c r="ONP836" s="24"/>
      <c r="ONQ836" s="24"/>
      <c r="ONR836" s="24"/>
      <c r="ONS836" s="24"/>
      <c r="ONT836" s="24"/>
      <c r="ONU836" s="24"/>
      <c r="ONV836" s="24"/>
      <c r="ONW836" s="24"/>
      <c r="ONX836" s="24"/>
      <c r="ONY836" s="24"/>
      <c r="ONZ836" s="24"/>
      <c r="OOA836" s="24"/>
      <c r="OOB836" s="24"/>
      <c r="OOC836" s="24"/>
      <c r="OOD836" s="24"/>
      <c r="OOE836" s="24"/>
      <c r="OOF836" s="24"/>
      <c r="OOG836" s="24"/>
      <c r="OOH836" s="24"/>
      <c r="OOI836" s="24"/>
      <c r="OOJ836" s="24"/>
      <c r="OOK836" s="24"/>
      <c r="OOL836" s="24"/>
      <c r="OOM836" s="24"/>
      <c r="OON836" s="24"/>
      <c r="OOO836" s="24"/>
      <c r="OOP836" s="24"/>
      <c r="OOQ836" s="24"/>
      <c r="OOR836" s="24"/>
      <c r="OOS836" s="24"/>
      <c r="OOT836" s="24"/>
      <c r="OOU836" s="24"/>
      <c r="OOV836" s="24"/>
      <c r="OOW836" s="24"/>
      <c r="OOX836" s="24"/>
      <c r="OOY836" s="24"/>
      <c r="OOZ836" s="24"/>
      <c r="OPA836" s="24"/>
      <c r="OPB836" s="24"/>
      <c r="OPC836" s="24"/>
      <c r="OPD836" s="24"/>
      <c r="OPE836" s="24"/>
      <c r="OPF836" s="24"/>
      <c r="OPG836" s="24"/>
      <c r="OPH836" s="24"/>
      <c r="OPI836" s="24"/>
      <c r="OPJ836" s="24"/>
      <c r="OPK836" s="24"/>
      <c r="OPL836" s="24"/>
      <c r="OPM836" s="24"/>
      <c r="OPN836" s="24"/>
      <c r="OPO836" s="24"/>
      <c r="OPP836" s="24"/>
      <c r="OPQ836" s="24"/>
      <c r="OPR836" s="24"/>
      <c r="OPS836" s="24"/>
      <c r="OPT836" s="24"/>
      <c r="OPU836" s="24"/>
      <c r="OPV836" s="24"/>
      <c r="OPW836" s="24"/>
      <c r="OPX836" s="24"/>
      <c r="OPY836" s="24"/>
      <c r="OPZ836" s="24"/>
      <c r="OQA836" s="24"/>
      <c r="OQB836" s="24"/>
      <c r="OQC836" s="24"/>
      <c r="OQD836" s="24"/>
      <c r="OQE836" s="24"/>
      <c r="OQF836" s="24"/>
      <c r="OQG836" s="24"/>
      <c r="OQH836" s="24"/>
      <c r="OQI836" s="24"/>
      <c r="OQJ836" s="24"/>
      <c r="OQK836" s="24"/>
      <c r="OQL836" s="24"/>
      <c r="OQM836" s="24"/>
      <c r="OQN836" s="24"/>
      <c r="OQO836" s="24"/>
      <c r="OQP836" s="24"/>
      <c r="OQQ836" s="24"/>
      <c r="OQR836" s="24"/>
      <c r="OQS836" s="24"/>
      <c r="OQT836" s="24"/>
      <c r="OQU836" s="24"/>
      <c r="OQV836" s="24"/>
      <c r="OQW836" s="24"/>
      <c r="OQX836" s="24"/>
      <c r="OQY836" s="24"/>
      <c r="OQZ836" s="24"/>
      <c r="ORA836" s="24"/>
      <c r="ORB836" s="24"/>
      <c r="ORC836" s="24"/>
      <c r="ORD836" s="24"/>
      <c r="ORE836" s="24"/>
      <c r="ORF836" s="24"/>
      <c r="ORG836" s="24"/>
      <c r="ORH836" s="24"/>
      <c r="ORI836" s="24"/>
      <c r="ORJ836" s="24"/>
      <c r="ORK836" s="24"/>
      <c r="ORL836" s="24"/>
      <c r="ORM836" s="24"/>
      <c r="ORN836" s="24"/>
      <c r="ORO836" s="24"/>
      <c r="ORP836" s="24"/>
      <c r="ORQ836" s="24"/>
      <c r="ORR836" s="24"/>
      <c r="ORS836" s="24"/>
      <c r="ORT836" s="24"/>
      <c r="ORU836" s="24"/>
      <c r="ORV836" s="24"/>
      <c r="ORW836" s="24"/>
      <c r="ORX836" s="24"/>
      <c r="ORY836" s="24"/>
      <c r="ORZ836" s="24"/>
      <c r="OSA836" s="24"/>
      <c r="OSB836" s="24"/>
      <c r="OSC836" s="24"/>
      <c r="OSD836" s="24"/>
      <c r="OSE836" s="24"/>
      <c r="OSF836" s="24"/>
      <c r="OSG836" s="24"/>
      <c r="OSH836" s="24"/>
      <c r="OSI836" s="24"/>
      <c r="OSJ836" s="24"/>
      <c r="OSK836" s="24"/>
      <c r="OSL836" s="24"/>
      <c r="OSM836" s="24"/>
      <c r="OSN836" s="24"/>
      <c r="OSO836" s="24"/>
      <c r="OSP836" s="24"/>
      <c r="OSQ836" s="24"/>
      <c r="OSR836" s="24"/>
      <c r="OSS836" s="24"/>
      <c r="OST836" s="24"/>
      <c r="OSU836" s="24"/>
      <c r="OSV836" s="24"/>
      <c r="OSW836" s="24"/>
      <c r="OSX836" s="24"/>
      <c r="OSY836" s="24"/>
      <c r="OSZ836" s="24"/>
      <c r="OTA836" s="24"/>
      <c r="OTB836" s="24"/>
      <c r="OTC836" s="24"/>
      <c r="OTD836" s="24"/>
      <c r="OTE836" s="24"/>
      <c r="OTF836" s="24"/>
      <c r="OTG836" s="24"/>
      <c r="OTH836" s="24"/>
      <c r="OTI836" s="24"/>
      <c r="OTJ836" s="24"/>
      <c r="OTK836" s="24"/>
      <c r="OTL836" s="24"/>
      <c r="OTM836" s="24"/>
      <c r="OTN836" s="24"/>
      <c r="OTO836" s="24"/>
      <c r="OTP836" s="24"/>
      <c r="OTQ836" s="24"/>
      <c r="OTR836" s="24"/>
      <c r="OTS836" s="24"/>
      <c r="OTT836" s="24"/>
      <c r="OTU836" s="24"/>
      <c r="OTV836" s="24"/>
      <c r="OTW836" s="24"/>
      <c r="OTX836" s="24"/>
      <c r="OTY836" s="24"/>
      <c r="OTZ836" s="24"/>
      <c r="OUA836" s="24"/>
      <c r="OUB836" s="24"/>
      <c r="OUC836" s="24"/>
      <c r="OUD836" s="24"/>
      <c r="OUE836" s="24"/>
      <c r="OUF836" s="24"/>
      <c r="OUG836" s="24"/>
      <c r="OUH836" s="24"/>
      <c r="OUI836" s="24"/>
      <c r="OUJ836" s="24"/>
      <c r="OUK836" s="24"/>
      <c r="OUL836" s="24"/>
      <c r="OUM836" s="24"/>
      <c r="OUN836" s="24"/>
      <c r="OUO836" s="24"/>
      <c r="OUP836" s="24"/>
      <c r="OUQ836" s="24"/>
      <c r="OUR836" s="24"/>
      <c r="OUS836" s="24"/>
      <c r="OUT836" s="24"/>
      <c r="OUU836" s="24"/>
      <c r="OUV836" s="24"/>
      <c r="OUW836" s="24"/>
      <c r="OUX836" s="24"/>
      <c r="OUY836" s="24"/>
      <c r="OUZ836" s="24"/>
      <c r="OVA836" s="24"/>
      <c r="OVB836" s="24"/>
      <c r="OVC836" s="24"/>
      <c r="OVD836" s="24"/>
      <c r="OVE836" s="24"/>
      <c r="OVF836" s="24"/>
      <c r="OVG836" s="24"/>
      <c r="OVH836" s="24"/>
      <c r="OVI836" s="24"/>
      <c r="OVJ836" s="24"/>
      <c r="OVK836" s="24"/>
      <c r="OVL836" s="24"/>
      <c r="OVM836" s="24"/>
      <c r="OVN836" s="24"/>
      <c r="OVO836" s="24"/>
      <c r="OVP836" s="24"/>
      <c r="OVQ836" s="24"/>
      <c r="OVR836" s="24"/>
      <c r="OVS836" s="24"/>
      <c r="OVT836" s="24"/>
      <c r="OVU836" s="24"/>
      <c r="OVV836" s="24"/>
      <c r="OVW836" s="24"/>
      <c r="OVX836" s="24"/>
      <c r="OVY836" s="24"/>
      <c r="OVZ836" s="24"/>
      <c r="OWA836" s="24"/>
      <c r="OWB836" s="24"/>
      <c r="OWC836" s="24"/>
      <c r="OWD836" s="24"/>
      <c r="OWE836" s="24"/>
      <c r="OWF836" s="24"/>
      <c r="OWG836" s="24"/>
      <c r="OWH836" s="24"/>
      <c r="OWI836" s="24"/>
      <c r="OWJ836" s="24"/>
      <c r="OWK836" s="24"/>
      <c r="OWL836" s="24"/>
      <c r="OWM836" s="24"/>
      <c r="OWN836" s="24"/>
      <c r="OWO836" s="24"/>
      <c r="OWP836" s="24"/>
      <c r="OWQ836" s="24"/>
      <c r="OWR836" s="24"/>
      <c r="OWS836" s="24"/>
      <c r="OWT836" s="24"/>
      <c r="OWU836" s="24"/>
      <c r="OWV836" s="24"/>
      <c r="OWW836" s="24"/>
      <c r="OWX836" s="24"/>
      <c r="OWY836" s="24"/>
      <c r="OWZ836" s="24"/>
      <c r="OXA836" s="24"/>
      <c r="OXB836" s="24"/>
      <c r="OXC836" s="24"/>
      <c r="OXD836" s="24"/>
      <c r="OXE836" s="24"/>
      <c r="OXF836" s="24"/>
      <c r="OXG836" s="24"/>
      <c r="OXH836" s="24"/>
      <c r="OXI836" s="24"/>
      <c r="OXJ836" s="24"/>
      <c r="OXK836" s="24"/>
      <c r="OXL836" s="24"/>
      <c r="OXM836" s="24"/>
      <c r="OXN836" s="24"/>
      <c r="OXO836" s="24"/>
      <c r="OXP836" s="24"/>
      <c r="OXQ836" s="24"/>
      <c r="OXR836" s="24"/>
      <c r="OXS836" s="24"/>
      <c r="OXT836" s="24"/>
      <c r="OXU836" s="24"/>
      <c r="OXV836" s="24"/>
      <c r="OXW836" s="24"/>
      <c r="OXX836" s="24"/>
      <c r="OXY836" s="24"/>
      <c r="OXZ836" s="24"/>
      <c r="OYA836" s="24"/>
      <c r="OYB836" s="24"/>
      <c r="OYC836" s="24"/>
      <c r="OYD836" s="24"/>
      <c r="OYE836" s="24"/>
      <c r="OYF836" s="24"/>
      <c r="OYG836" s="24"/>
      <c r="OYH836" s="24"/>
      <c r="OYI836" s="24"/>
      <c r="OYJ836" s="24"/>
      <c r="OYK836" s="24"/>
      <c r="OYL836" s="24"/>
      <c r="OYM836" s="24"/>
      <c r="OYN836" s="24"/>
      <c r="OYO836" s="24"/>
      <c r="OYP836" s="24"/>
      <c r="OYQ836" s="24"/>
      <c r="OYR836" s="24"/>
      <c r="OYS836" s="24"/>
      <c r="OYT836" s="24"/>
      <c r="OYU836" s="24"/>
      <c r="OYV836" s="24"/>
      <c r="OYW836" s="24"/>
      <c r="OYX836" s="24"/>
      <c r="OYY836" s="24"/>
      <c r="OYZ836" s="24"/>
      <c r="OZA836" s="24"/>
      <c r="OZB836" s="24"/>
      <c r="OZC836" s="24"/>
      <c r="OZD836" s="24"/>
      <c r="OZE836" s="24"/>
      <c r="OZF836" s="24"/>
      <c r="OZG836" s="24"/>
      <c r="OZH836" s="24"/>
      <c r="OZI836" s="24"/>
      <c r="OZJ836" s="24"/>
      <c r="OZK836" s="24"/>
      <c r="OZL836" s="24"/>
      <c r="OZM836" s="24"/>
      <c r="OZN836" s="24"/>
      <c r="OZO836" s="24"/>
      <c r="OZP836" s="24"/>
      <c r="OZQ836" s="24"/>
      <c r="OZR836" s="24"/>
      <c r="OZS836" s="24"/>
      <c r="OZT836" s="24"/>
      <c r="OZU836" s="24"/>
      <c r="OZV836" s="24"/>
      <c r="OZW836" s="24"/>
      <c r="OZX836" s="24"/>
      <c r="OZY836" s="24"/>
      <c r="OZZ836" s="24"/>
      <c r="PAA836" s="24"/>
      <c r="PAB836" s="24"/>
      <c r="PAC836" s="24"/>
      <c r="PAD836" s="24"/>
      <c r="PAE836" s="24"/>
      <c r="PAF836" s="24"/>
      <c r="PAG836" s="24"/>
      <c r="PAH836" s="24"/>
      <c r="PAI836" s="24"/>
      <c r="PAJ836" s="24"/>
      <c r="PAK836" s="24"/>
      <c r="PAL836" s="24"/>
      <c r="PAM836" s="24"/>
      <c r="PAN836" s="24"/>
      <c r="PAO836" s="24"/>
      <c r="PAP836" s="24"/>
      <c r="PAQ836" s="24"/>
      <c r="PAR836" s="24"/>
      <c r="PAS836" s="24"/>
      <c r="PAT836" s="24"/>
      <c r="PAU836" s="24"/>
      <c r="PAV836" s="24"/>
      <c r="PAW836" s="24"/>
      <c r="PAX836" s="24"/>
      <c r="PAY836" s="24"/>
      <c r="PAZ836" s="24"/>
      <c r="PBA836" s="24"/>
      <c r="PBB836" s="24"/>
      <c r="PBC836" s="24"/>
      <c r="PBD836" s="24"/>
      <c r="PBE836" s="24"/>
      <c r="PBF836" s="24"/>
      <c r="PBG836" s="24"/>
      <c r="PBH836" s="24"/>
      <c r="PBI836" s="24"/>
      <c r="PBJ836" s="24"/>
      <c r="PBK836" s="24"/>
      <c r="PBL836" s="24"/>
      <c r="PBM836" s="24"/>
      <c r="PBN836" s="24"/>
      <c r="PBO836" s="24"/>
      <c r="PBP836" s="24"/>
      <c r="PBQ836" s="24"/>
      <c r="PBR836" s="24"/>
      <c r="PBS836" s="24"/>
      <c r="PBT836" s="24"/>
      <c r="PBU836" s="24"/>
      <c r="PBV836" s="24"/>
      <c r="PBW836" s="24"/>
      <c r="PBX836" s="24"/>
      <c r="PBY836" s="24"/>
      <c r="PBZ836" s="24"/>
      <c r="PCA836" s="24"/>
      <c r="PCB836" s="24"/>
      <c r="PCC836" s="24"/>
      <c r="PCD836" s="24"/>
      <c r="PCE836" s="24"/>
      <c r="PCF836" s="24"/>
      <c r="PCG836" s="24"/>
      <c r="PCH836" s="24"/>
      <c r="PCI836" s="24"/>
      <c r="PCJ836" s="24"/>
      <c r="PCK836" s="24"/>
      <c r="PCL836" s="24"/>
      <c r="PCM836" s="24"/>
      <c r="PCN836" s="24"/>
      <c r="PCO836" s="24"/>
      <c r="PCP836" s="24"/>
      <c r="PCQ836" s="24"/>
      <c r="PCR836" s="24"/>
      <c r="PCS836" s="24"/>
      <c r="PCT836" s="24"/>
      <c r="PCU836" s="24"/>
      <c r="PCV836" s="24"/>
      <c r="PCW836" s="24"/>
      <c r="PCX836" s="24"/>
      <c r="PCY836" s="24"/>
      <c r="PCZ836" s="24"/>
      <c r="PDA836" s="24"/>
      <c r="PDB836" s="24"/>
      <c r="PDC836" s="24"/>
      <c r="PDD836" s="24"/>
      <c r="PDE836" s="24"/>
      <c r="PDF836" s="24"/>
      <c r="PDG836" s="24"/>
      <c r="PDH836" s="24"/>
      <c r="PDI836" s="24"/>
      <c r="PDJ836" s="24"/>
      <c r="PDK836" s="24"/>
      <c r="PDL836" s="24"/>
      <c r="PDM836" s="24"/>
      <c r="PDN836" s="24"/>
      <c r="PDO836" s="24"/>
      <c r="PDP836" s="24"/>
      <c r="PDQ836" s="24"/>
      <c r="PDR836" s="24"/>
      <c r="PDS836" s="24"/>
      <c r="PDT836" s="24"/>
      <c r="PDU836" s="24"/>
      <c r="PDV836" s="24"/>
      <c r="PDW836" s="24"/>
      <c r="PDX836" s="24"/>
      <c r="PDY836" s="24"/>
      <c r="PDZ836" s="24"/>
      <c r="PEA836" s="24"/>
      <c r="PEB836" s="24"/>
      <c r="PEC836" s="24"/>
      <c r="PED836" s="24"/>
      <c r="PEE836" s="24"/>
      <c r="PEF836" s="24"/>
      <c r="PEG836" s="24"/>
      <c r="PEH836" s="24"/>
      <c r="PEI836" s="24"/>
      <c r="PEJ836" s="24"/>
      <c r="PEK836" s="24"/>
      <c r="PEL836" s="24"/>
      <c r="PEM836" s="24"/>
      <c r="PEN836" s="24"/>
      <c r="PEO836" s="24"/>
      <c r="PEP836" s="24"/>
      <c r="PEQ836" s="24"/>
      <c r="PER836" s="24"/>
      <c r="PES836" s="24"/>
      <c r="PET836" s="24"/>
      <c r="PEU836" s="24"/>
      <c r="PEV836" s="24"/>
      <c r="PEW836" s="24"/>
      <c r="PEX836" s="24"/>
      <c r="PEY836" s="24"/>
      <c r="PEZ836" s="24"/>
      <c r="PFA836" s="24"/>
      <c r="PFB836" s="24"/>
      <c r="PFC836" s="24"/>
      <c r="PFD836" s="24"/>
      <c r="PFE836" s="24"/>
      <c r="PFF836" s="24"/>
      <c r="PFG836" s="24"/>
      <c r="PFH836" s="24"/>
      <c r="PFI836" s="24"/>
      <c r="PFJ836" s="24"/>
      <c r="PFK836" s="24"/>
      <c r="PFL836" s="24"/>
      <c r="PFM836" s="24"/>
      <c r="PFN836" s="24"/>
      <c r="PFO836" s="24"/>
      <c r="PFP836" s="24"/>
      <c r="PFQ836" s="24"/>
      <c r="PFR836" s="24"/>
      <c r="PFS836" s="24"/>
      <c r="PFT836" s="24"/>
      <c r="PFU836" s="24"/>
      <c r="PFV836" s="24"/>
      <c r="PFW836" s="24"/>
      <c r="PFX836" s="24"/>
      <c r="PFY836" s="24"/>
      <c r="PFZ836" s="24"/>
      <c r="PGA836" s="24"/>
      <c r="PGB836" s="24"/>
      <c r="PGC836" s="24"/>
      <c r="PGD836" s="24"/>
      <c r="PGE836" s="24"/>
      <c r="PGF836" s="24"/>
      <c r="PGG836" s="24"/>
      <c r="PGH836" s="24"/>
      <c r="PGI836" s="24"/>
      <c r="PGJ836" s="24"/>
      <c r="PGK836" s="24"/>
      <c r="PGL836" s="24"/>
      <c r="PGM836" s="24"/>
      <c r="PGN836" s="24"/>
      <c r="PGO836" s="24"/>
      <c r="PGP836" s="24"/>
      <c r="PGQ836" s="24"/>
      <c r="PGR836" s="24"/>
      <c r="PGS836" s="24"/>
      <c r="PGT836" s="24"/>
      <c r="PGU836" s="24"/>
      <c r="PGV836" s="24"/>
      <c r="PGW836" s="24"/>
      <c r="PGX836" s="24"/>
      <c r="PGY836" s="24"/>
      <c r="PGZ836" s="24"/>
      <c r="PHA836" s="24"/>
      <c r="PHB836" s="24"/>
      <c r="PHC836" s="24"/>
      <c r="PHD836" s="24"/>
      <c r="PHE836" s="24"/>
      <c r="PHF836" s="24"/>
      <c r="PHG836" s="24"/>
      <c r="PHH836" s="24"/>
      <c r="PHI836" s="24"/>
      <c r="PHJ836" s="24"/>
      <c r="PHK836" s="24"/>
      <c r="PHL836" s="24"/>
      <c r="PHM836" s="24"/>
      <c r="PHN836" s="24"/>
      <c r="PHO836" s="24"/>
      <c r="PHP836" s="24"/>
      <c r="PHQ836" s="24"/>
      <c r="PHR836" s="24"/>
      <c r="PHS836" s="24"/>
      <c r="PHT836" s="24"/>
      <c r="PHU836" s="24"/>
      <c r="PHV836" s="24"/>
      <c r="PHW836" s="24"/>
      <c r="PHX836" s="24"/>
      <c r="PHY836" s="24"/>
      <c r="PHZ836" s="24"/>
      <c r="PIA836" s="24"/>
      <c r="PIB836" s="24"/>
      <c r="PIC836" s="24"/>
      <c r="PID836" s="24"/>
      <c r="PIE836" s="24"/>
      <c r="PIF836" s="24"/>
      <c r="PIG836" s="24"/>
      <c r="PIH836" s="24"/>
      <c r="PII836" s="24"/>
      <c r="PIJ836" s="24"/>
      <c r="PIK836" s="24"/>
      <c r="PIL836" s="24"/>
      <c r="PIM836" s="24"/>
      <c r="PIN836" s="24"/>
      <c r="PIO836" s="24"/>
      <c r="PIP836" s="24"/>
      <c r="PIQ836" s="24"/>
      <c r="PIR836" s="24"/>
      <c r="PIS836" s="24"/>
      <c r="PIT836" s="24"/>
      <c r="PIU836" s="24"/>
      <c r="PIV836" s="24"/>
      <c r="PIW836" s="24"/>
      <c r="PIX836" s="24"/>
      <c r="PIY836" s="24"/>
      <c r="PIZ836" s="24"/>
      <c r="PJA836" s="24"/>
      <c r="PJB836" s="24"/>
      <c r="PJC836" s="24"/>
      <c r="PJD836" s="24"/>
      <c r="PJE836" s="24"/>
      <c r="PJF836" s="24"/>
      <c r="PJG836" s="24"/>
      <c r="PJH836" s="24"/>
      <c r="PJI836" s="24"/>
      <c r="PJJ836" s="24"/>
      <c r="PJK836" s="24"/>
      <c r="PJL836" s="24"/>
      <c r="PJM836" s="24"/>
      <c r="PJN836" s="24"/>
      <c r="PJO836" s="24"/>
      <c r="PJP836" s="24"/>
      <c r="PJQ836" s="24"/>
      <c r="PJR836" s="24"/>
      <c r="PJS836" s="24"/>
      <c r="PJT836" s="24"/>
      <c r="PJU836" s="24"/>
      <c r="PJV836" s="24"/>
      <c r="PJW836" s="24"/>
      <c r="PJX836" s="24"/>
      <c r="PJY836" s="24"/>
      <c r="PJZ836" s="24"/>
      <c r="PKA836" s="24"/>
      <c r="PKB836" s="24"/>
      <c r="PKC836" s="24"/>
      <c r="PKD836" s="24"/>
      <c r="PKE836" s="24"/>
      <c r="PKF836" s="24"/>
      <c r="PKG836" s="24"/>
      <c r="PKH836" s="24"/>
      <c r="PKI836" s="24"/>
      <c r="PKJ836" s="24"/>
      <c r="PKK836" s="24"/>
      <c r="PKL836" s="24"/>
      <c r="PKM836" s="24"/>
      <c r="PKN836" s="24"/>
      <c r="PKO836" s="24"/>
      <c r="PKP836" s="24"/>
      <c r="PKQ836" s="24"/>
      <c r="PKR836" s="24"/>
      <c r="PKS836" s="24"/>
      <c r="PKT836" s="24"/>
      <c r="PKU836" s="24"/>
      <c r="PKV836" s="24"/>
      <c r="PKW836" s="24"/>
      <c r="PKX836" s="24"/>
      <c r="PKY836" s="24"/>
      <c r="PKZ836" s="24"/>
      <c r="PLA836" s="24"/>
      <c r="PLB836" s="24"/>
      <c r="PLC836" s="24"/>
      <c r="PLD836" s="24"/>
      <c r="PLE836" s="24"/>
      <c r="PLF836" s="24"/>
      <c r="PLG836" s="24"/>
      <c r="PLH836" s="24"/>
      <c r="PLI836" s="24"/>
      <c r="PLJ836" s="24"/>
      <c r="PLK836" s="24"/>
      <c r="PLL836" s="24"/>
      <c r="PLM836" s="24"/>
      <c r="PLN836" s="24"/>
      <c r="PLO836" s="24"/>
      <c r="PLP836" s="24"/>
      <c r="PLQ836" s="24"/>
      <c r="PLR836" s="24"/>
      <c r="PLS836" s="24"/>
      <c r="PLT836" s="24"/>
      <c r="PLU836" s="24"/>
      <c r="PLV836" s="24"/>
      <c r="PLW836" s="24"/>
      <c r="PLX836" s="24"/>
      <c r="PLY836" s="24"/>
      <c r="PLZ836" s="24"/>
      <c r="PMA836" s="24"/>
      <c r="PMB836" s="24"/>
      <c r="PMC836" s="24"/>
      <c r="PMD836" s="24"/>
      <c r="PME836" s="24"/>
      <c r="PMF836" s="24"/>
      <c r="PMG836" s="24"/>
      <c r="PMH836" s="24"/>
      <c r="PMI836" s="24"/>
      <c r="PMJ836" s="24"/>
      <c r="PMK836" s="24"/>
      <c r="PML836" s="24"/>
      <c r="PMM836" s="24"/>
      <c r="PMN836" s="24"/>
      <c r="PMO836" s="24"/>
      <c r="PMP836" s="24"/>
      <c r="PMQ836" s="24"/>
      <c r="PMR836" s="24"/>
      <c r="PMS836" s="24"/>
      <c r="PMT836" s="24"/>
      <c r="PMU836" s="24"/>
      <c r="PMV836" s="24"/>
      <c r="PMW836" s="24"/>
      <c r="PMX836" s="24"/>
      <c r="PMY836" s="24"/>
      <c r="PMZ836" s="24"/>
      <c r="PNA836" s="24"/>
      <c r="PNB836" s="24"/>
      <c r="PNC836" s="24"/>
      <c r="PND836" s="24"/>
      <c r="PNE836" s="24"/>
      <c r="PNF836" s="24"/>
      <c r="PNG836" s="24"/>
      <c r="PNH836" s="24"/>
      <c r="PNI836" s="24"/>
      <c r="PNJ836" s="24"/>
      <c r="PNK836" s="24"/>
      <c r="PNL836" s="24"/>
      <c r="PNM836" s="24"/>
      <c r="PNN836" s="24"/>
      <c r="PNO836" s="24"/>
      <c r="PNP836" s="24"/>
      <c r="PNQ836" s="24"/>
      <c r="PNR836" s="24"/>
      <c r="PNS836" s="24"/>
      <c r="PNT836" s="24"/>
      <c r="PNU836" s="24"/>
      <c r="PNV836" s="24"/>
      <c r="PNW836" s="24"/>
      <c r="PNX836" s="24"/>
      <c r="PNY836" s="24"/>
      <c r="PNZ836" s="24"/>
      <c r="POA836" s="24"/>
      <c r="POB836" s="24"/>
      <c r="POC836" s="24"/>
      <c r="POD836" s="24"/>
      <c r="POE836" s="24"/>
      <c r="POF836" s="24"/>
      <c r="POG836" s="24"/>
      <c r="POH836" s="24"/>
      <c r="POI836" s="24"/>
      <c r="POJ836" s="24"/>
      <c r="POK836" s="24"/>
      <c r="POL836" s="24"/>
      <c r="POM836" s="24"/>
      <c r="PON836" s="24"/>
      <c r="POO836" s="24"/>
      <c r="POP836" s="24"/>
      <c r="POQ836" s="24"/>
      <c r="POR836" s="24"/>
      <c r="POS836" s="24"/>
      <c r="POT836" s="24"/>
      <c r="POU836" s="24"/>
      <c r="POV836" s="24"/>
      <c r="POW836" s="24"/>
      <c r="POX836" s="24"/>
      <c r="POY836" s="24"/>
      <c r="POZ836" s="24"/>
      <c r="PPA836" s="24"/>
      <c r="PPB836" s="24"/>
      <c r="PPC836" s="24"/>
      <c r="PPD836" s="24"/>
      <c r="PPE836" s="24"/>
      <c r="PPF836" s="24"/>
      <c r="PPG836" s="24"/>
      <c r="PPH836" s="24"/>
      <c r="PPI836" s="24"/>
      <c r="PPJ836" s="24"/>
      <c r="PPK836" s="24"/>
      <c r="PPL836" s="24"/>
      <c r="PPM836" s="24"/>
      <c r="PPN836" s="24"/>
      <c r="PPO836" s="24"/>
      <c r="PPP836" s="24"/>
      <c r="PPQ836" s="24"/>
      <c r="PPR836" s="24"/>
      <c r="PPS836" s="24"/>
      <c r="PPT836" s="24"/>
      <c r="PPU836" s="24"/>
      <c r="PPV836" s="24"/>
      <c r="PPW836" s="24"/>
      <c r="PPX836" s="24"/>
      <c r="PPY836" s="24"/>
      <c r="PPZ836" s="24"/>
      <c r="PQA836" s="24"/>
      <c r="PQB836" s="24"/>
      <c r="PQC836" s="24"/>
      <c r="PQD836" s="24"/>
      <c r="PQE836" s="24"/>
      <c r="PQF836" s="24"/>
      <c r="PQG836" s="24"/>
      <c r="PQH836" s="24"/>
      <c r="PQI836" s="24"/>
      <c r="PQJ836" s="24"/>
      <c r="PQK836" s="24"/>
      <c r="PQL836" s="24"/>
      <c r="PQM836" s="24"/>
      <c r="PQN836" s="24"/>
      <c r="PQO836" s="24"/>
      <c r="PQP836" s="24"/>
      <c r="PQQ836" s="24"/>
      <c r="PQR836" s="24"/>
      <c r="PQS836" s="24"/>
      <c r="PQT836" s="24"/>
      <c r="PQU836" s="24"/>
      <c r="PQV836" s="24"/>
      <c r="PQW836" s="24"/>
      <c r="PQX836" s="24"/>
      <c r="PQY836" s="24"/>
      <c r="PQZ836" s="24"/>
      <c r="PRA836" s="24"/>
      <c r="PRB836" s="24"/>
      <c r="PRC836" s="24"/>
      <c r="PRD836" s="24"/>
      <c r="PRE836" s="24"/>
      <c r="PRF836" s="24"/>
      <c r="PRG836" s="24"/>
      <c r="PRH836" s="24"/>
      <c r="PRI836" s="24"/>
      <c r="PRJ836" s="24"/>
      <c r="PRK836" s="24"/>
      <c r="PRL836" s="24"/>
      <c r="PRM836" s="24"/>
      <c r="PRN836" s="24"/>
      <c r="PRO836" s="24"/>
      <c r="PRP836" s="24"/>
      <c r="PRQ836" s="24"/>
      <c r="PRR836" s="24"/>
      <c r="PRS836" s="24"/>
      <c r="PRT836" s="24"/>
      <c r="PRU836" s="24"/>
      <c r="PRV836" s="24"/>
      <c r="PRW836" s="24"/>
      <c r="PRX836" s="24"/>
      <c r="PRY836" s="24"/>
      <c r="PRZ836" s="24"/>
      <c r="PSA836" s="24"/>
      <c r="PSB836" s="24"/>
      <c r="PSC836" s="24"/>
      <c r="PSD836" s="24"/>
      <c r="PSE836" s="24"/>
      <c r="PSF836" s="24"/>
      <c r="PSG836" s="24"/>
      <c r="PSH836" s="24"/>
      <c r="PSI836" s="24"/>
      <c r="PSJ836" s="24"/>
      <c r="PSK836" s="24"/>
      <c r="PSL836" s="24"/>
      <c r="PSM836" s="24"/>
      <c r="PSN836" s="24"/>
      <c r="PSO836" s="24"/>
      <c r="PSP836" s="24"/>
      <c r="PSQ836" s="24"/>
      <c r="PSR836" s="24"/>
      <c r="PSS836" s="24"/>
      <c r="PST836" s="24"/>
      <c r="PSU836" s="24"/>
      <c r="PSV836" s="24"/>
      <c r="PSW836" s="24"/>
      <c r="PSX836" s="24"/>
      <c r="PSY836" s="24"/>
      <c r="PSZ836" s="24"/>
      <c r="PTA836" s="24"/>
      <c r="PTB836" s="24"/>
      <c r="PTC836" s="24"/>
      <c r="PTD836" s="24"/>
      <c r="PTE836" s="24"/>
      <c r="PTF836" s="24"/>
      <c r="PTG836" s="24"/>
      <c r="PTH836" s="24"/>
      <c r="PTI836" s="24"/>
      <c r="PTJ836" s="24"/>
      <c r="PTK836" s="24"/>
      <c r="PTL836" s="24"/>
      <c r="PTM836" s="24"/>
      <c r="PTN836" s="24"/>
      <c r="PTO836" s="24"/>
      <c r="PTP836" s="24"/>
      <c r="PTQ836" s="24"/>
      <c r="PTR836" s="24"/>
      <c r="PTS836" s="24"/>
      <c r="PTT836" s="24"/>
      <c r="PTU836" s="24"/>
      <c r="PTV836" s="24"/>
      <c r="PTW836" s="24"/>
      <c r="PTX836" s="24"/>
      <c r="PTY836" s="24"/>
      <c r="PTZ836" s="24"/>
      <c r="PUA836" s="24"/>
      <c r="PUB836" s="24"/>
      <c r="PUC836" s="24"/>
      <c r="PUD836" s="24"/>
      <c r="PUE836" s="24"/>
      <c r="PUF836" s="24"/>
      <c r="PUG836" s="24"/>
      <c r="PUH836" s="24"/>
      <c r="PUI836" s="24"/>
      <c r="PUJ836" s="24"/>
      <c r="PUK836" s="24"/>
      <c r="PUL836" s="24"/>
      <c r="PUM836" s="24"/>
      <c r="PUN836" s="24"/>
      <c r="PUO836" s="24"/>
      <c r="PUP836" s="24"/>
      <c r="PUQ836" s="24"/>
      <c r="PUR836" s="24"/>
      <c r="PUS836" s="24"/>
      <c r="PUT836" s="24"/>
      <c r="PUU836" s="24"/>
      <c r="PUV836" s="24"/>
      <c r="PUW836" s="24"/>
      <c r="PUX836" s="24"/>
      <c r="PUY836" s="24"/>
      <c r="PUZ836" s="24"/>
      <c r="PVA836" s="24"/>
      <c r="PVB836" s="24"/>
      <c r="PVC836" s="24"/>
      <c r="PVD836" s="24"/>
      <c r="PVE836" s="24"/>
      <c r="PVF836" s="24"/>
      <c r="PVG836" s="24"/>
      <c r="PVH836" s="24"/>
      <c r="PVI836" s="24"/>
      <c r="PVJ836" s="24"/>
      <c r="PVK836" s="24"/>
      <c r="PVL836" s="24"/>
      <c r="PVM836" s="24"/>
      <c r="PVN836" s="24"/>
      <c r="PVO836" s="24"/>
      <c r="PVP836" s="24"/>
      <c r="PVQ836" s="24"/>
      <c r="PVR836" s="24"/>
      <c r="PVS836" s="24"/>
      <c r="PVT836" s="24"/>
      <c r="PVU836" s="24"/>
      <c r="PVV836" s="24"/>
      <c r="PVW836" s="24"/>
      <c r="PVX836" s="24"/>
      <c r="PVY836" s="24"/>
      <c r="PVZ836" s="24"/>
      <c r="PWA836" s="24"/>
      <c r="PWB836" s="24"/>
      <c r="PWC836" s="24"/>
      <c r="PWD836" s="24"/>
      <c r="PWE836" s="24"/>
      <c r="PWF836" s="24"/>
      <c r="PWG836" s="24"/>
      <c r="PWH836" s="24"/>
      <c r="PWI836" s="24"/>
      <c r="PWJ836" s="24"/>
      <c r="PWK836" s="24"/>
      <c r="PWL836" s="24"/>
      <c r="PWM836" s="24"/>
      <c r="PWN836" s="24"/>
      <c r="PWO836" s="24"/>
      <c r="PWP836" s="24"/>
      <c r="PWQ836" s="24"/>
      <c r="PWR836" s="24"/>
      <c r="PWS836" s="24"/>
      <c r="PWT836" s="24"/>
      <c r="PWU836" s="24"/>
      <c r="PWV836" s="24"/>
      <c r="PWW836" s="24"/>
      <c r="PWX836" s="24"/>
      <c r="PWY836" s="24"/>
      <c r="PWZ836" s="24"/>
      <c r="PXA836" s="24"/>
      <c r="PXB836" s="24"/>
      <c r="PXC836" s="24"/>
      <c r="PXD836" s="24"/>
      <c r="PXE836" s="24"/>
      <c r="PXF836" s="24"/>
      <c r="PXG836" s="24"/>
      <c r="PXH836" s="24"/>
      <c r="PXI836" s="24"/>
      <c r="PXJ836" s="24"/>
      <c r="PXK836" s="24"/>
      <c r="PXL836" s="24"/>
      <c r="PXM836" s="24"/>
      <c r="PXN836" s="24"/>
      <c r="PXO836" s="24"/>
      <c r="PXP836" s="24"/>
      <c r="PXQ836" s="24"/>
      <c r="PXR836" s="24"/>
      <c r="PXS836" s="24"/>
      <c r="PXT836" s="24"/>
      <c r="PXU836" s="24"/>
      <c r="PXV836" s="24"/>
      <c r="PXW836" s="24"/>
      <c r="PXX836" s="24"/>
      <c r="PXY836" s="24"/>
      <c r="PXZ836" s="24"/>
      <c r="PYA836" s="24"/>
      <c r="PYB836" s="24"/>
      <c r="PYC836" s="24"/>
      <c r="PYD836" s="24"/>
      <c r="PYE836" s="24"/>
      <c r="PYF836" s="24"/>
      <c r="PYG836" s="24"/>
      <c r="PYH836" s="24"/>
      <c r="PYI836" s="24"/>
      <c r="PYJ836" s="24"/>
      <c r="PYK836" s="24"/>
      <c r="PYL836" s="24"/>
      <c r="PYM836" s="24"/>
      <c r="PYN836" s="24"/>
      <c r="PYO836" s="24"/>
      <c r="PYP836" s="24"/>
      <c r="PYQ836" s="24"/>
      <c r="PYR836" s="24"/>
      <c r="PYS836" s="24"/>
      <c r="PYT836" s="24"/>
      <c r="PYU836" s="24"/>
      <c r="PYV836" s="24"/>
      <c r="PYW836" s="24"/>
      <c r="PYX836" s="24"/>
      <c r="PYY836" s="24"/>
      <c r="PYZ836" s="24"/>
      <c r="PZA836" s="24"/>
      <c r="PZB836" s="24"/>
      <c r="PZC836" s="24"/>
      <c r="PZD836" s="24"/>
      <c r="PZE836" s="24"/>
      <c r="PZF836" s="24"/>
      <c r="PZG836" s="24"/>
      <c r="PZH836" s="24"/>
      <c r="PZI836" s="24"/>
      <c r="PZJ836" s="24"/>
      <c r="PZK836" s="24"/>
      <c r="PZL836" s="24"/>
      <c r="PZM836" s="24"/>
      <c r="PZN836" s="24"/>
      <c r="PZO836" s="24"/>
      <c r="PZP836" s="24"/>
      <c r="PZQ836" s="24"/>
      <c r="PZR836" s="24"/>
      <c r="PZS836" s="24"/>
      <c r="PZT836" s="24"/>
      <c r="PZU836" s="24"/>
      <c r="PZV836" s="24"/>
      <c r="PZW836" s="24"/>
      <c r="PZX836" s="24"/>
      <c r="PZY836" s="24"/>
      <c r="PZZ836" s="24"/>
      <c r="QAA836" s="24"/>
      <c r="QAB836" s="24"/>
      <c r="QAC836" s="24"/>
      <c r="QAD836" s="24"/>
      <c r="QAE836" s="24"/>
      <c r="QAF836" s="24"/>
      <c r="QAG836" s="24"/>
      <c r="QAH836" s="24"/>
      <c r="QAI836" s="24"/>
      <c r="QAJ836" s="24"/>
      <c r="QAK836" s="24"/>
      <c r="QAL836" s="24"/>
      <c r="QAM836" s="24"/>
      <c r="QAN836" s="24"/>
      <c r="QAO836" s="24"/>
      <c r="QAP836" s="24"/>
      <c r="QAQ836" s="24"/>
      <c r="QAR836" s="24"/>
      <c r="QAS836" s="24"/>
      <c r="QAT836" s="24"/>
      <c r="QAU836" s="24"/>
      <c r="QAV836" s="24"/>
      <c r="QAW836" s="24"/>
      <c r="QAX836" s="24"/>
      <c r="QAY836" s="24"/>
      <c r="QAZ836" s="24"/>
      <c r="QBA836" s="24"/>
      <c r="QBB836" s="24"/>
      <c r="QBC836" s="24"/>
      <c r="QBD836" s="24"/>
      <c r="QBE836" s="24"/>
      <c r="QBF836" s="24"/>
      <c r="QBG836" s="24"/>
      <c r="QBH836" s="24"/>
      <c r="QBI836" s="24"/>
      <c r="QBJ836" s="24"/>
      <c r="QBK836" s="24"/>
      <c r="QBL836" s="24"/>
      <c r="QBM836" s="24"/>
      <c r="QBN836" s="24"/>
      <c r="QBO836" s="24"/>
      <c r="QBP836" s="24"/>
      <c r="QBQ836" s="24"/>
      <c r="QBR836" s="24"/>
      <c r="QBS836" s="24"/>
      <c r="QBT836" s="24"/>
      <c r="QBU836" s="24"/>
      <c r="QBV836" s="24"/>
      <c r="QBW836" s="24"/>
      <c r="QBX836" s="24"/>
      <c r="QBY836" s="24"/>
      <c r="QBZ836" s="24"/>
      <c r="QCA836" s="24"/>
      <c r="QCB836" s="24"/>
      <c r="QCC836" s="24"/>
      <c r="QCD836" s="24"/>
      <c r="QCE836" s="24"/>
      <c r="QCF836" s="24"/>
      <c r="QCG836" s="24"/>
      <c r="QCH836" s="24"/>
      <c r="QCI836" s="24"/>
      <c r="QCJ836" s="24"/>
      <c r="QCK836" s="24"/>
      <c r="QCL836" s="24"/>
      <c r="QCM836" s="24"/>
      <c r="QCN836" s="24"/>
      <c r="QCO836" s="24"/>
      <c r="QCP836" s="24"/>
      <c r="QCQ836" s="24"/>
      <c r="QCR836" s="24"/>
      <c r="QCS836" s="24"/>
      <c r="QCT836" s="24"/>
      <c r="QCU836" s="24"/>
      <c r="QCV836" s="24"/>
      <c r="QCW836" s="24"/>
      <c r="QCX836" s="24"/>
      <c r="QCY836" s="24"/>
      <c r="QCZ836" s="24"/>
      <c r="QDA836" s="24"/>
      <c r="QDB836" s="24"/>
      <c r="QDC836" s="24"/>
      <c r="QDD836" s="24"/>
      <c r="QDE836" s="24"/>
      <c r="QDF836" s="24"/>
      <c r="QDG836" s="24"/>
      <c r="QDH836" s="24"/>
      <c r="QDI836" s="24"/>
      <c r="QDJ836" s="24"/>
      <c r="QDK836" s="24"/>
      <c r="QDL836" s="24"/>
      <c r="QDM836" s="24"/>
      <c r="QDN836" s="24"/>
      <c r="QDO836" s="24"/>
      <c r="QDP836" s="24"/>
      <c r="QDQ836" s="24"/>
      <c r="QDR836" s="24"/>
      <c r="QDS836" s="24"/>
      <c r="QDT836" s="24"/>
      <c r="QDU836" s="24"/>
      <c r="QDV836" s="24"/>
      <c r="QDW836" s="24"/>
      <c r="QDX836" s="24"/>
      <c r="QDY836" s="24"/>
      <c r="QDZ836" s="24"/>
      <c r="QEA836" s="24"/>
      <c r="QEB836" s="24"/>
      <c r="QEC836" s="24"/>
      <c r="QED836" s="24"/>
      <c r="QEE836" s="24"/>
      <c r="QEF836" s="24"/>
      <c r="QEG836" s="24"/>
      <c r="QEH836" s="24"/>
      <c r="QEI836" s="24"/>
      <c r="QEJ836" s="24"/>
      <c r="QEK836" s="24"/>
      <c r="QEL836" s="24"/>
      <c r="QEM836" s="24"/>
      <c r="QEN836" s="24"/>
      <c r="QEO836" s="24"/>
      <c r="QEP836" s="24"/>
      <c r="QEQ836" s="24"/>
      <c r="QER836" s="24"/>
      <c r="QES836" s="24"/>
      <c r="QET836" s="24"/>
      <c r="QEU836" s="24"/>
      <c r="QEV836" s="24"/>
      <c r="QEW836" s="24"/>
      <c r="QEX836" s="24"/>
      <c r="QEY836" s="24"/>
      <c r="QEZ836" s="24"/>
      <c r="QFA836" s="24"/>
      <c r="QFB836" s="24"/>
      <c r="QFC836" s="24"/>
      <c r="QFD836" s="24"/>
      <c r="QFE836" s="24"/>
      <c r="QFF836" s="24"/>
      <c r="QFG836" s="24"/>
      <c r="QFH836" s="24"/>
      <c r="QFI836" s="24"/>
      <c r="QFJ836" s="24"/>
      <c r="QFK836" s="24"/>
      <c r="QFL836" s="24"/>
      <c r="QFM836" s="24"/>
      <c r="QFN836" s="24"/>
      <c r="QFO836" s="24"/>
      <c r="QFP836" s="24"/>
      <c r="QFQ836" s="24"/>
      <c r="QFR836" s="24"/>
      <c r="QFS836" s="24"/>
      <c r="QFT836" s="24"/>
      <c r="QFU836" s="24"/>
      <c r="QFV836" s="24"/>
      <c r="QFW836" s="24"/>
      <c r="QFX836" s="24"/>
      <c r="QFY836" s="24"/>
      <c r="QFZ836" s="24"/>
      <c r="QGA836" s="24"/>
      <c r="QGB836" s="24"/>
      <c r="QGC836" s="24"/>
      <c r="QGD836" s="24"/>
      <c r="QGE836" s="24"/>
      <c r="QGF836" s="24"/>
      <c r="QGG836" s="24"/>
      <c r="QGH836" s="24"/>
      <c r="QGI836" s="24"/>
      <c r="QGJ836" s="24"/>
      <c r="QGK836" s="24"/>
      <c r="QGL836" s="24"/>
      <c r="QGM836" s="24"/>
      <c r="QGN836" s="24"/>
      <c r="QGO836" s="24"/>
      <c r="QGP836" s="24"/>
      <c r="QGQ836" s="24"/>
      <c r="QGR836" s="24"/>
      <c r="QGS836" s="24"/>
      <c r="QGT836" s="24"/>
      <c r="QGU836" s="24"/>
      <c r="QGV836" s="24"/>
      <c r="QGW836" s="24"/>
      <c r="QGX836" s="24"/>
      <c r="QGY836" s="24"/>
      <c r="QGZ836" s="24"/>
      <c r="QHA836" s="24"/>
      <c r="QHB836" s="24"/>
      <c r="QHC836" s="24"/>
      <c r="QHD836" s="24"/>
      <c r="QHE836" s="24"/>
      <c r="QHF836" s="24"/>
      <c r="QHG836" s="24"/>
      <c r="QHH836" s="24"/>
      <c r="QHI836" s="24"/>
      <c r="QHJ836" s="24"/>
      <c r="QHK836" s="24"/>
      <c r="QHL836" s="24"/>
      <c r="QHM836" s="24"/>
      <c r="QHN836" s="24"/>
      <c r="QHO836" s="24"/>
      <c r="QHP836" s="24"/>
      <c r="QHQ836" s="24"/>
      <c r="QHR836" s="24"/>
      <c r="QHS836" s="24"/>
      <c r="QHT836" s="24"/>
      <c r="QHU836" s="24"/>
      <c r="QHV836" s="24"/>
      <c r="QHW836" s="24"/>
      <c r="QHX836" s="24"/>
      <c r="QHY836" s="24"/>
      <c r="QHZ836" s="24"/>
      <c r="QIA836" s="24"/>
      <c r="QIB836" s="24"/>
      <c r="QIC836" s="24"/>
      <c r="QID836" s="24"/>
      <c r="QIE836" s="24"/>
      <c r="QIF836" s="24"/>
      <c r="QIG836" s="24"/>
      <c r="QIH836" s="24"/>
      <c r="QII836" s="24"/>
      <c r="QIJ836" s="24"/>
      <c r="QIK836" s="24"/>
      <c r="QIL836" s="24"/>
      <c r="QIM836" s="24"/>
      <c r="QIN836" s="24"/>
      <c r="QIO836" s="24"/>
      <c r="QIP836" s="24"/>
      <c r="QIQ836" s="24"/>
      <c r="QIR836" s="24"/>
      <c r="QIS836" s="24"/>
      <c r="QIT836" s="24"/>
      <c r="QIU836" s="24"/>
      <c r="QIV836" s="24"/>
      <c r="QIW836" s="24"/>
      <c r="QIX836" s="24"/>
      <c r="QIY836" s="24"/>
      <c r="QIZ836" s="24"/>
      <c r="QJA836" s="24"/>
      <c r="QJB836" s="24"/>
      <c r="QJC836" s="24"/>
      <c r="QJD836" s="24"/>
      <c r="QJE836" s="24"/>
      <c r="QJF836" s="24"/>
      <c r="QJG836" s="24"/>
      <c r="QJH836" s="24"/>
      <c r="QJI836" s="24"/>
      <c r="QJJ836" s="24"/>
      <c r="QJK836" s="24"/>
      <c r="QJL836" s="24"/>
      <c r="QJM836" s="24"/>
      <c r="QJN836" s="24"/>
      <c r="QJO836" s="24"/>
      <c r="QJP836" s="24"/>
      <c r="QJQ836" s="24"/>
      <c r="QJR836" s="24"/>
      <c r="QJS836" s="24"/>
      <c r="QJT836" s="24"/>
      <c r="QJU836" s="24"/>
      <c r="QJV836" s="24"/>
      <c r="QJW836" s="24"/>
      <c r="QJX836" s="24"/>
      <c r="QJY836" s="24"/>
      <c r="QJZ836" s="24"/>
      <c r="QKA836" s="24"/>
      <c r="QKB836" s="24"/>
      <c r="QKC836" s="24"/>
      <c r="QKD836" s="24"/>
      <c r="QKE836" s="24"/>
      <c r="QKF836" s="24"/>
      <c r="QKG836" s="24"/>
      <c r="QKH836" s="24"/>
      <c r="QKI836" s="24"/>
      <c r="QKJ836" s="24"/>
      <c r="QKK836" s="24"/>
      <c r="QKL836" s="24"/>
      <c r="QKM836" s="24"/>
      <c r="QKN836" s="24"/>
      <c r="QKO836" s="24"/>
      <c r="QKP836" s="24"/>
      <c r="QKQ836" s="24"/>
      <c r="QKR836" s="24"/>
      <c r="QKS836" s="24"/>
      <c r="QKT836" s="24"/>
      <c r="QKU836" s="24"/>
      <c r="QKV836" s="24"/>
      <c r="QKW836" s="24"/>
      <c r="QKX836" s="24"/>
      <c r="QKY836" s="24"/>
      <c r="QKZ836" s="24"/>
      <c r="QLA836" s="24"/>
      <c r="QLB836" s="24"/>
      <c r="QLC836" s="24"/>
      <c r="QLD836" s="24"/>
      <c r="QLE836" s="24"/>
      <c r="QLF836" s="24"/>
      <c r="QLG836" s="24"/>
      <c r="QLH836" s="24"/>
      <c r="QLI836" s="24"/>
      <c r="QLJ836" s="24"/>
      <c r="QLK836" s="24"/>
      <c r="QLL836" s="24"/>
      <c r="QLM836" s="24"/>
      <c r="QLN836" s="24"/>
      <c r="QLO836" s="24"/>
      <c r="QLP836" s="24"/>
      <c r="QLQ836" s="24"/>
      <c r="QLR836" s="24"/>
      <c r="QLS836" s="24"/>
      <c r="QLT836" s="24"/>
      <c r="QLU836" s="24"/>
      <c r="QLV836" s="24"/>
      <c r="QLW836" s="24"/>
      <c r="QLX836" s="24"/>
      <c r="QLY836" s="24"/>
      <c r="QLZ836" s="24"/>
      <c r="QMA836" s="24"/>
      <c r="QMB836" s="24"/>
      <c r="QMC836" s="24"/>
      <c r="QMD836" s="24"/>
      <c r="QME836" s="24"/>
      <c r="QMF836" s="24"/>
      <c r="QMG836" s="24"/>
      <c r="QMH836" s="24"/>
      <c r="QMI836" s="24"/>
      <c r="QMJ836" s="24"/>
      <c r="QMK836" s="24"/>
      <c r="QML836" s="24"/>
      <c r="QMM836" s="24"/>
      <c r="QMN836" s="24"/>
      <c r="QMO836" s="24"/>
      <c r="QMP836" s="24"/>
      <c r="QMQ836" s="24"/>
      <c r="QMR836" s="24"/>
      <c r="QMS836" s="24"/>
      <c r="QMT836" s="24"/>
      <c r="QMU836" s="24"/>
      <c r="QMV836" s="24"/>
      <c r="QMW836" s="24"/>
      <c r="QMX836" s="24"/>
      <c r="QMY836" s="24"/>
      <c r="QMZ836" s="24"/>
      <c r="QNA836" s="24"/>
      <c r="QNB836" s="24"/>
      <c r="QNC836" s="24"/>
      <c r="QND836" s="24"/>
      <c r="QNE836" s="24"/>
      <c r="QNF836" s="24"/>
      <c r="QNG836" s="24"/>
      <c r="QNH836" s="24"/>
      <c r="QNI836" s="24"/>
      <c r="QNJ836" s="24"/>
      <c r="QNK836" s="24"/>
      <c r="QNL836" s="24"/>
      <c r="QNM836" s="24"/>
      <c r="QNN836" s="24"/>
      <c r="QNO836" s="24"/>
      <c r="QNP836" s="24"/>
      <c r="QNQ836" s="24"/>
      <c r="QNR836" s="24"/>
      <c r="QNS836" s="24"/>
      <c r="QNT836" s="24"/>
      <c r="QNU836" s="24"/>
      <c r="QNV836" s="24"/>
      <c r="QNW836" s="24"/>
      <c r="QNX836" s="24"/>
      <c r="QNY836" s="24"/>
      <c r="QNZ836" s="24"/>
      <c r="QOA836" s="24"/>
      <c r="QOB836" s="24"/>
      <c r="QOC836" s="24"/>
      <c r="QOD836" s="24"/>
      <c r="QOE836" s="24"/>
      <c r="QOF836" s="24"/>
      <c r="QOG836" s="24"/>
      <c r="QOH836" s="24"/>
      <c r="QOI836" s="24"/>
      <c r="QOJ836" s="24"/>
      <c r="QOK836" s="24"/>
      <c r="QOL836" s="24"/>
      <c r="QOM836" s="24"/>
      <c r="QON836" s="24"/>
      <c r="QOO836" s="24"/>
      <c r="QOP836" s="24"/>
      <c r="QOQ836" s="24"/>
      <c r="QOR836" s="24"/>
      <c r="QOS836" s="24"/>
      <c r="QOT836" s="24"/>
      <c r="QOU836" s="24"/>
      <c r="QOV836" s="24"/>
      <c r="QOW836" s="24"/>
      <c r="QOX836" s="24"/>
      <c r="QOY836" s="24"/>
      <c r="QOZ836" s="24"/>
      <c r="QPA836" s="24"/>
      <c r="QPB836" s="24"/>
      <c r="QPC836" s="24"/>
      <c r="QPD836" s="24"/>
      <c r="QPE836" s="24"/>
      <c r="QPF836" s="24"/>
      <c r="QPG836" s="24"/>
      <c r="QPH836" s="24"/>
      <c r="QPI836" s="24"/>
      <c r="QPJ836" s="24"/>
      <c r="QPK836" s="24"/>
      <c r="QPL836" s="24"/>
      <c r="QPM836" s="24"/>
      <c r="QPN836" s="24"/>
      <c r="QPO836" s="24"/>
      <c r="QPP836" s="24"/>
      <c r="QPQ836" s="24"/>
      <c r="QPR836" s="24"/>
      <c r="QPS836" s="24"/>
      <c r="QPT836" s="24"/>
      <c r="QPU836" s="24"/>
      <c r="QPV836" s="24"/>
      <c r="QPW836" s="24"/>
      <c r="QPX836" s="24"/>
      <c r="QPY836" s="24"/>
      <c r="QPZ836" s="24"/>
      <c r="QQA836" s="24"/>
      <c r="QQB836" s="24"/>
      <c r="QQC836" s="24"/>
      <c r="QQD836" s="24"/>
      <c r="QQE836" s="24"/>
      <c r="QQF836" s="24"/>
      <c r="QQG836" s="24"/>
      <c r="QQH836" s="24"/>
      <c r="QQI836" s="24"/>
      <c r="QQJ836" s="24"/>
      <c r="QQK836" s="24"/>
      <c r="QQL836" s="24"/>
      <c r="QQM836" s="24"/>
      <c r="QQN836" s="24"/>
      <c r="QQO836" s="24"/>
      <c r="QQP836" s="24"/>
      <c r="QQQ836" s="24"/>
      <c r="QQR836" s="24"/>
      <c r="QQS836" s="24"/>
      <c r="QQT836" s="24"/>
      <c r="QQU836" s="24"/>
      <c r="QQV836" s="24"/>
      <c r="QQW836" s="24"/>
      <c r="QQX836" s="24"/>
      <c r="QQY836" s="24"/>
      <c r="QQZ836" s="24"/>
      <c r="QRA836" s="24"/>
      <c r="QRB836" s="24"/>
      <c r="QRC836" s="24"/>
      <c r="QRD836" s="24"/>
      <c r="QRE836" s="24"/>
      <c r="QRF836" s="24"/>
      <c r="QRG836" s="24"/>
      <c r="QRH836" s="24"/>
      <c r="QRI836" s="24"/>
      <c r="QRJ836" s="24"/>
      <c r="QRK836" s="24"/>
      <c r="QRL836" s="24"/>
      <c r="QRM836" s="24"/>
      <c r="QRN836" s="24"/>
      <c r="QRO836" s="24"/>
      <c r="QRP836" s="24"/>
      <c r="QRQ836" s="24"/>
      <c r="QRR836" s="24"/>
      <c r="QRS836" s="24"/>
      <c r="QRT836" s="24"/>
      <c r="QRU836" s="24"/>
      <c r="QRV836" s="24"/>
      <c r="QRW836" s="24"/>
      <c r="QRX836" s="24"/>
      <c r="QRY836" s="24"/>
      <c r="QRZ836" s="24"/>
      <c r="QSA836" s="24"/>
      <c r="QSB836" s="24"/>
      <c r="QSC836" s="24"/>
      <c r="QSD836" s="24"/>
      <c r="QSE836" s="24"/>
      <c r="QSF836" s="24"/>
      <c r="QSG836" s="24"/>
      <c r="QSH836" s="24"/>
      <c r="QSI836" s="24"/>
      <c r="QSJ836" s="24"/>
      <c r="QSK836" s="24"/>
      <c r="QSL836" s="24"/>
      <c r="QSM836" s="24"/>
      <c r="QSN836" s="24"/>
      <c r="QSO836" s="24"/>
      <c r="QSP836" s="24"/>
      <c r="QSQ836" s="24"/>
      <c r="QSR836" s="24"/>
      <c r="QSS836" s="24"/>
      <c r="QST836" s="24"/>
      <c r="QSU836" s="24"/>
      <c r="QSV836" s="24"/>
      <c r="QSW836" s="24"/>
      <c r="QSX836" s="24"/>
      <c r="QSY836" s="24"/>
      <c r="QSZ836" s="24"/>
      <c r="QTA836" s="24"/>
      <c r="QTB836" s="24"/>
      <c r="QTC836" s="24"/>
      <c r="QTD836" s="24"/>
      <c r="QTE836" s="24"/>
      <c r="QTF836" s="24"/>
      <c r="QTG836" s="24"/>
      <c r="QTH836" s="24"/>
      <c r="QTI836" s="24"/>
      <c r="QTJ836" s="24"/>
      <c r="QTK836" s="24"/>
      <c r="QTL836" s="24"/>
      <c r="QTM836" s="24"/>
      <c r="QTN836" s="24"/>
      <c r="QTO836" s="24"/>
      <c r="QTP836" s="24"/>
      <c r="QTQ836" s="24"/>
      <c r="QTR836" s="24"/>
      <c r="QTS836" s="24"/>
      <c r="QTT836" s="24"/>
      <c r="QTU836" s="24"/>
      <c r="QTV836" s="24"/>
      <c r="QTW836" s="24"/>
      <c r="QTX836" s="24"/>
      <c r="QTY836" s="24"/>
      <c r="QTZ836" s="24"/>
      <c r="QUA836" s="24"/>
      <c r="QUB836" s="24"/>
      <c r="QUC836" s="24"/>
      <c r="QUD836" s="24"/>
      <c r="QUE836" s="24"/>
      <c r="QUF836" s="24"/>
      <c r="QUG836" s="24"/>
      <c r="QUH836" s="24"/>
      <c r="QUI836" s="24"/>
      <c r="QUJ836" s="24"/>
      <c r="QUK836" s="24"/>
      <c r="QUL836" s="24"/>
      <c r="QUM836" s="24"/>
      <c r="QUN836" s="24"/>
      <c r="QUO836" s="24"/>
      <c r="QUP836" s="24"/>
      <c r="QUQ836" s="24"/>
      <c r="QUR836" s="24"/>
      <c r="QUS836" s="24"/>
      <c r="QUT836" s="24"/>
      <c r="QUU836" s="24"/>
      <c r="QUV836" s="24"/>
      <c r="QUW836" s="24"/>
      <c r="QUX836" s="24"/>
      <c r="QUY836" s="24"/>
      <c r="QUZ836" s="24"/>
      <c r="QVA836" s="24"/>
      <c r="QVB836" s="24"/>
      <c r="QVC836" s="24"/>
      <c r="QVD836" s="24"/>
      <c r="QVE836" s="24"/>
      <c r="QVF836" s="24"/>
      <c r="QVG836" s="24"/>
      <c r="QVH836" s="24"/>
      <c r="QVI836" s="24"/>
      <c r="QVJ836" s="24"/>
      <c r="QVK836" s="24"/>
      <c r="QVL836" s="24"/>
      <c r="QVM836" s="24"/>
      <c r="QVN836" s="24"/>
      <c r="QVO836" s="24"/>
      <c r="QVP836" s="24"/>
      <c r="QVQ836" s="24"/>
      <c r="QVR836" s="24"/>
      <c r="QVS836" s="24"/>
      <c r="QVT836" s="24"/>
      <c r="QVU836" s="24"/>
      <c r="QVV836" s="24"/>
      <c r="QVW836" s="24"/>
      <c r="QVX836" s="24"/>
      <c r="QVY836" s="24"/>
      <c r="QVZ836" s="24"/>
      <c r="QWA836" s="24"/>
      <c r="QWB836" s="24"/>
      <c r="QWC836" s="24"/>
      <c r="QWD836" s="24"/>
      <c r="QWE836" s="24"/>
      <c r="QWF836" s="24"/>
      <c r="QWG836" s="24"/>
      <c r="QWH836" s="24"/>
      <c r="QWI836" s="24"/>
      <c r="QWJ836" s="24"/>
      <c r="QWK836" s="24"/>
      <c r="QWL836" s="24"/>
      <c r="QWM836" s="24"/>
      <c r="QWN836" s="24"/>
      <c r="QWO836" s="24"/>
      <c r="QWP836" s="24"/>
      <c r="QWQ836" s="24"/>
      <c r="QWR836" s="24"/>
      <c r="QWS836" s="24"/>
      <c r="QWT836" s="24"/>
      <c r="QWU836" s="24"/>
      <c r="QWV836" s="24"/>
      <c r="QWW836" s="24"/>
      <c r="QWX836" s="24"/>
      <c r="QWY836" s="24"/>
      <c r="QWZ836" s="24"/>
      <c r="QXA836" s="24"/>
      <c r="QXB836" s="24"/>
      <c r="QXC836" s="24"/>
      <c r="QXD836" s="24"/>
      <c r="QXE836" s="24"/>
      <c r="QXF836" s="24"/>
      <c r="QXG836" s="24"/>
      <c r="QXH836" s="24"/>
      <c r="QXI836" s="24"/>
      <c r="QXJ836" s="24"/>
      <c r="QXK836" s="24"/>
      <c r="QXL836" s="24"/>
      <c r="QXM836" s="24"/>
      <c r="QXN836" s="24"/>
      <c r="QXO836" s="24"/>
      <c r="QXP836" s="24"/>
      <c r="QXQ836" s="24"/>
      <c r="QXR836" s="24"/>
      <c r="QXS836" s="24"/>
      <c r="QXT836" s="24"/>
      <c r="QXU836" s="24"/>
      <c r="QXV836" s="24"/>
      <c r="QXW836" s="24"/>
      <c r="QXX836" s="24"/>
      <c r="QXY836" s="24"/>
      <c r="QXZ836" s="24"/>
      <c r="QYA836" s="24"/>
      <c r="QYB836" s="24"/>
      <c r="QYC836" s="24"/>
      <c r="QYD836" s="24"/>
      <c r="QYE836" s="24"/>
      <c r="QYF836" s="24"/>
      <c r="QYG836" s="24"/>
      <c r="QYH836" s="24"/>
      <c r="QYI836" s="24"/>
      <c r="QYJ836" s="24"/>
      <c r="QYK836" s="24"/>
      <c r="QYL836" s="24"/>
      <c r="QYM836" s="24"/>
      <c r="QYN836" s="24"/>
      <c r="QYO836" s="24"/>
      <c r="QYP836" s="24"/>
      <c r="QYQ836" s="24"/>
      <c r="QYR836" s="24"/>
      <c r="QYS836" s="24"/>
      <c r="QYT836" s="24"/>
      <c r="QYU836" s="24"/>
      <c r="QYV836" s="24"/>
      <c r="QYW836" s="24"/>
      <c r="QYX836" s="24"/>
      <c r="QYY836" s="24"/>
      <c r="QYZ836" s="24"/>
      <c r="QZA836" s="24"/>
      <c r="QZB836" s="24"/>
      <c r="QZC836" s="24"/>
      <c r="QZD836" s="24"/>
      <c r="QZE836" s="24"/>
      <c r="QZF836" s="24"/>
      <c r="QZG836" s="24"/>
      <c r="QZH836" s="24"/>
      <c r="QZI836" s="24"/>
      <c r="QZJ836" s="24"/>
      <c r="QZK836" s="24"/>
      <c r="QZL836" s="24"/>
      <c r="QZM836" s="24"/>
      <c r="QZN836" s="24"/>
      <c r="QZO836" s="24"/>
      <c r="QZP836" s="24"/>
      <c r="QZQ836" s="24"/>
      <c r="QZR836" s="24"/>
      <c r="QZS836" s="24"/>
      <c r="QZT836" s="24"/>
      <c r="QZU836" s="24"/>
      <c r="QZV836" s="24"/>
      <c r="QZW836" s="24"/>
      <c r="QZX836" s="24"/>
      <c r="QZY836" s="24"/>
      <c r="QZZ836" s="24"/>
      <c r="RAA836" s="24"/>
      <c r="RAB836" s="24"/>
      <c r="RAC836" s="24"/>
      <c r="RAD836" s="24"/>
      <c r="RAE836" s="24"/>
      <c r="RAF836" s="24"/>
      <c r="RAG836" s="24"/>
      <c r="RAH836" s="24"/>
      <c r="RAI836" s="24"/>
      <c r="RAJ836" s="24"/>
      <c r="RAK836" s="24"/>
      <c r="RAL836" s="24"/>
      <c r="RAM836" s="24"/>
      <c r="RAN836" s="24"/>
      <c r="RAO836" s="24"/>
      <c r="RAP836" s="24"/>
      <c r="RAQ836" s="24"/>
      <c r="RAR836" s="24"/>
      <c r="RAS836" s="24"/>
      <c r="RAT836" s="24"/>
      <c r="RAU836" s="24"/>
      <c r="RAV836" s="24"/>
      <c r="RAW836" s="24"/>
      <c r="RAX836" s="24"/>
      <c r="RAY836" s="24"/>
      <c r="RAZ836" s="24"/>
      <c r="RBA836" s="24"/>
      <c r="RBB836" s="24"/>
      <c r="RBC836" s="24"/>
      <c r="RBD836" s="24"/>
      <c r="RBE836" s="24"/>
      <c r="RBF836" s="24"/>
      <c r="RBG836" s="24"/>
      <c r="RBH836" s="24"/>
      <c r="RBI836" s="24"/>
      <c r="RBJ836" s="24"/>
      <c r="RBK836" s="24"/>
      <c r="RBL836" s="24"/>
      <c r="RBM836" s="24"/>
      <c r="RBN836" s="24"/>
      <c r="RBO836" s="24"/>
      <c r="RBP836" s="24"/>
      <c r="RBQ836" s="24"/>
      <c r="RBR836" s="24"/>
      <c r="RBS836" s="24"/>
      <c r="RBT836" s="24"/>
      <c r="RBU836" s="24"/>
      <c r="RBV836" s="24"/>
      <c r="RBW836" s="24"/>
      <c r="RBX836" s="24"/>
      <c r="RBY836" s="24"/>
      <c r="RBZ836" s="24"/>
      <c r="RCA836" s="24"/>
      <c r="RCB836" s="24"/>
      <c r="RCC836" s="24"/>
      <c r="RCD836" s="24"/>
      <c r="RCE836" s="24"/>
      <c r="RCF836" s="24"/>
      <c r="RCG836" s="24"/>
      <c r="RCH836" s="24"/>
      <c r="RCI836" s="24"/>
      <c r="RCJ836" s="24"/>
      <c r="RCK836" s="24"/>
      <c r="RCL836" s="24"/>
      <c r="RCM836" s="24"/>
      <c r="RCN836" s="24"/>
      <c r="RCO836" s="24"/>
      <c r="RCP836" s="24"/>
      <c r="RCQ836" s="24"/>
      <c r="RCR836" s="24"/>
      <c r="RCS836" s="24"/>
      <c r="RCT836" s="24"/>
      <c r="RCU836" s="24"/>
      <c r="RCV836" s="24"/>
      <c r="RCW836" s="24"/>
      <c r="RCX836" s="24"/>
      <c r="RCY836" s="24"/>
      <c r="RCZ836" s="24"/>
      <c r="RDA836" s="24"/>
      <c r="RDB836" s="24"/>
      <c r="RDC836" s="24"/>
      <c r="RDD836" s="24"/>
      <c r="RDE836" s="24"/>
      <c r="RDF836" s="24"/>
      <c r="RDG836" s="24"/>
      <c r="RDH836" s="24"/>
      <c r="RDI836" s="24"/>
      <c r="RDJ836" s="24"/>
      <c r="RDK836" s="24"/>
      <c r="RDL836" s="24"/>
      <c r="RDM836" s="24"/>
      <c r="RDN836" s="24"/>
      <c r="RDO836" s="24"/>
      <c r="RDP836" s="24"/>
      <c r="RDQ836" s="24"/>
      <c r="RDR836" s="24"/>
      <c r="RDS836" s="24"/>
      <c r="RDT836" s="24"/>
      <c r="RDU836" s="24"/>
      <c r="RDV836" s="24"/>
      <c r="RDW836" s="24"/>
      <c r="RDX836" s="24"/>
      <c r="RDY836" s="24"/>
      <c r="RDZ836" s="24"/>
      <c r="REA836" s="24"/>
      <c r="REB836" s="24"/>
      <c r="REC836" s="24"/>
      <c r="RED836" s="24"/>
      <c r="REE836" s="24"/>
      <c r="REF836" s="24"/>
      <c r="REG836" s="24"/>
      <c r="REH836" s="24"/>
      <c r="REI836" s="24"/>
      <c r="REJ836" s="24"/>
      <c r="REK836" s="24"/>
      <c r="REL836" s="24"/>
      <c r="REM836" s="24"/>
      <c r="REN836" s="24"/>
      <c r="REO836" s="24"/>
      <c r="REP836" s="24"/>
      <c r="REQ836" s="24"/>
      <c r="RER836" s="24"/>
      <c r="RES836" s="24"/>
      <c r="RET836" s="24"/>
      <c r="REU836" s="24"/>
      <c r="REV836" s="24"/>
      <c r="REW836" s="24"/>
      <c r="REX836" s="24"/>
      <c r="REY836" s="24"/>
      <c r="REZ836" s="24"/>
      <c r="RFA836" s="24"/>
      <c r="RFB836" s="24"/>
      <c r="RFC836" s="24"/>
      <c r="RFD836" s="24"/>
      <c r="RFE836" s="24"/>
      <c r="RFF836" s="24"/>
      <c r="RFG836" s="24"/>
      <c r="RFH836" s="24"/>
      <c r="RFI836" s="24"/>
      <c r="RFJ836" s="24"/>
      <c r="RFK836" s="24"/>
      <c r="RFL836" s="24"/>
      <c r="RFM836" s="24"/>
      <c r="RFN836" s="24"/>
      <c r="RFO836" s="24"/>
      <c r="RFP836" s="24"/>
      <c r="RFQ836" s="24"/>
      <c r="RFR836" s="24"/>
      <c r="RFS836" s="24"/>
      <c r="RFT836" s="24"/>
      <c r="RFU836" s="24"/>
      <c r="RFV836" s="24"/>
      <c r="RFW836" s="24"/>
      <c r="RFX836" s="24"/>
      <c r="RFY836" s="24"/>
      <c r="RFZ836" s="24"/>
      <c r="RGA836" s="24"/>
      <c r="RGB836" s="24"/>
      <c r="RGC836" s="24"/>
      <c r="RGD836" s="24"/>
      <c r="RGE836" s="24"/>
      <c r="RGF836" s="24"/>
      <c r="RGG836" s="24"/>
      <c r="RGH836" s="24"/>
      <c r="RGI836" s="24"/>
      <c r="RGJ836" s="24"/>
      <c r="RGK836" s="24"/>
      <c r="RGL836" s="24"/>
      <c r="RGM836" s="24"/>
      <c r="RGN836" s="24"/>
      <c r="RGO836" s="24"/>
      <c r="RGP836" s="24"/>
      <c r="RGQ836" s="24"/>
      <c r="RGR836" s="24"/>
      <c r="RGS836" s="24"/>
      <c r="RGT836" s="24"/>
      <c r="RGU836" s="24"/>
      <c r="RGV836" s="24"/>
      <c r="RGW836" s="24"/>
      <c r="RGX836" s="24"/>
      <c r="RGY836" s="24"/>
      <c r="RGZ836" s="24"/>
      <c r="RHA836" s="24"/>
      <c r="RHB836" s="24"/>
      <c r="RHC836" s="24"/>
      <c r="RHD836" s="24"/>
      <c r="RHE836" s="24"/>
      <c r="RHF836" s="24"/>
      <c r="RHG836" s="24"/>
      <c r="RHH836" s="24"/>
      <c r="RHI836" s="24"/>
      <c r="RHJ836" s="24"/>
      <c r="RHK836" s="24"/>
      <c r="RHL836" s="24"/>
      <c r="RHM836" s="24"/>
      <c r="RHN836" s="24"/>
      <c r="RHO836" s="24"/>
      <c r="RHP836" s="24"/>
      <c r="RHQ836" s="24"/>
      <c r="RHR836" s="24"/>
      <c r="RHS836" s="24"/>
      <c r="RHT836" s="24"/>
      <c r="RHU836" s="24"/>
      <c r="RHV836" s="24"/>
      <c r="RHW836" s="24"/>
      <c r="RHX836" s="24"/>
      <c r="RHY836" s="24"/>
      <c r="RHZ836" s="24"/>
      <c r="RIA836" s="24"/>
      <c r="RIB836" s="24"/>
      <c r="RIC836" s="24"/>
      <c r="RID836" s="24"/>
      <c r="RIE836" s="24"/>
      <c r="RIF836" s="24"/>
      <c r="RIG836" s="24"/>
      <c r="RIH836" s="24"/>
      <c r="RII836" s="24"/>
      <c r="RIJ836" s="24"/>
      <c r="RIK836" s="24"/>
      <c r="RIL836" s="24"/>
      <c r="RIM836" s="24"/>
      <c r="RIN836" s="24"/>
      <c r="RIO836" s="24"/>
      <c r="RIP836" s="24"/>
      <c r="RIQ836" s="24"/>
      <c r="RIR836" s="24"/>
      <c r="RIS836" s="24"/>
      <c r="RIT836" s="24"/>
      <c r="RIU836" s="24"/>
      <c r="RIV836" s="24"/>
      <c r="RIW836" s="24"/>
      <c r="RIX836" s="24"/>
      <c r="RIY836" s="24"/>
      <c r="RIZ836" s="24"/>
      <c r="RJA836" s="24"/>
      <c r="RJB836" s="24"/>
      <c r="RJC836" s="24"/>
      <c r="RJD836" s="24"/>
      <c r="RJE836" s="24"/>
      <c r="RJF836" s="24"/>
      <c r="RJG836" s="24"/>
      <c r="RJH836" s="24"/>
      <c r="RJI836" s="24"/>
      <c r="RJJ836" s="24"/>
      <c r="RJK836" s="24"/>
      <c r="RJL836" s="24"/>
      <c r="RJM836" s="24"/>
      <c r="RJN836" s="24"/>
      <c r="RJO836" s="24"/>
      <c r="RJP836" s="24"/>
      <c r="RJQ836" s="24"/>
      <c r="RJR836" s="24"/>
      <c r="RJS836" s="24"/>
      <c r="RJT836" s="24"/>
      <c r="RJU836" s="24"/>
      <c r="RJV836" s="24"/>
      <c r="RJW836" s="24"/>
      <c r="RJX836" s="24"/>
      <c r="RJY836" s="24"/>
      <c r="RJZ836" s="24"/>
      <c r="RKA836" s="24"/>
      <c r="RKB836" s="24"/>
      <c r="RKC836" s="24"/>
      <c r="RKD836" s="24"/>
      <c r="RKE836" s="24"/>
      <c r="RKF836" s="24"/>
      <c r="RKG836" s="24"/>
      <c r="RKH836" s="24"/>
      <c r="RKI836" s="24"/>
      <c r="RKJ836" s="24"/>
      <c r="RKK836" s="24"/>
      <c r="RKL836" s="24"/>
      <c r="RKM836" s="24"/>
      <c r="RKN836" s="24"/>
      <c r="RKO836" s="24"/>
      <c r="RKP836" s="24"/>
      <c r="RKQ836" s="24"/>
      <c r="RKR836" s="24"/>
      <c r="RKS836" s="24"/>
      <c r="RKT836" s="24"/>
      <c r="RKU836" s="24"/>
      <c r="RKV836" s="24"/>
      <c r="RKW836" s="24"/>
      <c r="RKX836" s="24"/>
      <c r="RKY836" s="24"/>
      <c r="RKZ836" s="24"/>
      <c r="RLA836" s="24"/>
      <c r="RLB836" s="24"/>
      <c r="RLC836" s="24"/>
      <c r="RLD836" s="24"/>
      <c r="RLE836" s="24"/>
      <c r="RLF836" s="24"/>
      <c r="RLG836" s="24"/>
      <c r="RLH836" s="24"/>
      <c r="RLI836" s="24"/>
      <c r="RLJ836" s="24"/>
      <c r="RLK836" s="24"/>
      <c r="RLL836" s="24"/>
      <c r="RLM836" s="24"/>
      <c r="RLN836" s="24"/>
      <c r="RLO836" s="24"/>
      <c r="RLP836" s="24"/>
      <c r="RLQ836" s="24"/>
      <c r="RLR836" s="24"/>
      <c r="RLS836" s="24"/>
      <c r="RLT836" s="24"/>
      <c r="RLU836" s="24"/>
      <c r="RLV836" s="24"/>
      <c r="RLW836" s="24"/>
      <c r="RLX836" s="24"/>
      <c r="RLY836" s="24"/>
      <c r="RLZ836" s="24"/>
      <c r="RMA836" s="24"/>
      <c r="RMB836" s="24"/>
      <c r="RMC836" s="24"/>
      <c r="RMD836" s="24"/>
      <c r="RME836" s="24"/>
      <c r="RMF836" s="24"/>
      <c r="RMG836" s="24"/>
      <c r="RMH836" s="24"/>
      <c r="RMI836" s="24"/>
      <c r="RMJ836" s="24"/>
      <c r="RMK836" s="24"/>
      <c r="RML836" s="24"/>
      <c r="RMM836" s="24"/>
      <c r="RMN836" s="24"/>
      <c r="RMO836" s="24"/>
      <c r="RMP836" s="24"/>
      <c r="RMQ836" s="24"/>
      <c r="RMR836" s="24"/>
      <c r="RMS836" s="24"/>
      <c r="RMT836" s="24"/>
      <c r="RMU836" s="24"/>
      <c r="RMV836" s="24"/>
      <c r="RMW836" s="24"/>
      <c r="RMX836" s="24"/>
      <c r="RMY836" s="24"/>
      <c r="RMZ836" s="24"/>
      <c r="RNA836" s="24"/>
      <c r="RNB836" s="24"/>
      <c r="RNC836" s="24"/>
      <c r="RND836" s="24"/>
      <c r="RNE836" s="24"/>
      <c r="RNF836" s="24"/>
      <c r="RNG836" s="24"/>
      <c r="RNH836" s="24"/>
      <c r="RNI836" s="24"/>
      <c r="RNJ836" s="24"/>
      <c r="RNK836" s="24"/>
      <c r="RNL836" s="24"/>
      <c r="RNM836" s="24"/>
      <c r="RNN836" s="24"/>
      <c r="RNO836" s="24"/>
      <c r="RNP836" s="24"/>
      <c r="RNQ836" s="24"/>
      <c r="RNR836" s="24"/>
      <c r="RNS836" s="24"/>
      <c r="RNT836" s="24"/>
      <c r="RNU836" s="24"/>
      <c r="RNV836" s="24"/>
      <c r="RNW836" s="24"/>
      <c r="RNX836" s="24"/>
      <c r="RNY836" s="24"/>
      <c r="RNZ836" s="24"/>
      <c r="ROA836" s="24"/>
      <c r="ROB836" s="24"/>
      <c r="ROC836" s="24"/>
      <c r="ROD836" s="24"/>
      <c r="ROE836" s="24"/>
      <c r="ROF836" s="24"/>
      <c r="ROG836" s="24"/>
      <c r="ROH836" s="24"/>
      <c r="ROI836" s="24"/>
      <c r="ROJ836" s="24"/>
      <c r="ROK836" s="24"/>
      <c r="ROL836" s="24"/>
      <c r="ROM836" s="24"/>
      <c r="RON836" s="24"/>
      <c r="ROO836" s="24"/>
      <c r="ROP836" s="24"/>
      <c r="ROQ836" s="24"/>
      <c r="ROR836" s="24"/>
      <c r="ROS836" s="24"/>
      <c r="ROT836" s="24"/>
      <c r="ROU836" s="24"/>
      <c r="ROV836" s="24"/>
      <c r="ROW836" s="24"/>
      <c r="ROX836" s="24"/>
      <c r="ROY836" s="24"/>
      <c r="ROZ836" s="24"/>
      <c r="RPA836" s="24"/>
      <c r="RPB836" s="24"/>
      <c r="RPC836" s="24"/>
      <c r="RPD836" s="24"/>
      <c r="RPE836" s="24"/>
      <c r="RPF836" s="24"/>
      <c r="RPG836" s="24"/>
      <c r="RPH836" s="24"/>
      <c r="RPI836" s="24"/>
      <c r="RPJ836" s="24"/>
      <c r="RPK836" s="24"/>
      <c r="RPL836" s="24"/>
      <c r="RPM836" s="24"/>
      <c r="RPN836" s="24"/>
      <c r="RPO836" s="24"/>
      <c r="RPP836" s="24"/>
      <c r="RPQ836" s="24"/>
      <c r="RPR836" s="24"/>
      <c r="RPS836" s="24"/>
      <c r="RPT836" s="24"/>
      <c r="RPU836" s="24"/>
      <c r="RPV836" s="24"/>
      <c r="RPW836" s="24"/>
      <c r="RPX836" s="24"/>
      <c r="RPY836" s="24"/>
      <c r="RPZ836" s="24"/>
      <c r="RQA836" s="24"/>
      <c r="RQB836" s="24"/>
      <c r="RQC836" s="24"/>
      <c r="RQD836" s="24"/>
      <c r="RQE836" s="24"/>
      <c r="RQF836" s="24"/>
      <c r="RQG836" s="24"/>
      <c r="RQH836" s="24"/>
      <c r="RQI836" s="24"/>
      <c r="RQJ836" s="24"/>
      <c r="RQK836" s="24"/>
      <c r="RQL836" s="24"/>
      <c r="RQM836" s="24"/>
      <c r="RQN836" s="24"/>
      <c r="RQO836" s="24"/>
      <c r="RQP836" s="24"/>
      <c r="RQQ836" s="24"/>
      <c r="RQR836" s="24"/>
      <c r="RQS836" s="24"/>
      <c r="RQT836" s="24"/>
      <c r="RQU836" s="24"/>
      <c r="RQV836" s="24"/>
      <c r="RQW836" s="24"/>
      <c r="RQX836" s="24"/>
      <c r="RQY836" s="24"/>
      <c r="RQZ836" s="24"/>
      <c r="RRA836" s="24"/>
      <c r="RRB836" s="24"/>
      <c r="RRC836" s="24"/>
      <c r="RRD836" s="24"/>
      <c r="RRE836" s="24"/>
      <c r="RRF836" s="24"/>
      <c r="RRG836" s="24"/>
      <c r="RRH836" s="24"/>
      <c r="RRI836" s="24"/>
      <c r="RRJ836" s="24"/>
      <c r="RRK836" s="24"/>
      <c r="RRL836" s="24"/>
      <c r="RRM836" s="24"/>
      <c r="RRN836" s="24"/>
      <c r="RRO836" s="24"/>
      <c r="RRP836" s="24"/>
      <c r="RRQ836" s="24"/>
      <c r="RRR836" s="24"/>
      <c r="RRS836" s="24"/>
      <c r="RRT836" s="24"/>
      <c r="RRU836" s="24"/>
      <c r="RRV836" s="24"/>
      <c r="RRW836" s="24"/>
      <c r="RRX836" s="24"/>
      <c r="RRY836" s="24"/>
      <c r="RRZ836" s="24"/>
      <c r="RSA836" s="24"/>
      <c r="RSB836" s="24"/>
      <c r="RSC836" s="24"/>
      <c r="RSD836" s="24"/>
      <c r="RSE836" s="24"/>
      <c r="RSF836" s="24"/>
      <c r="RSG836" s="24"/>
      <c r="RSH836" s="24"/>
      <c r="RSI836" s="24"/>
      <c r="RSJ836" s="24"/>
      <c r="RSK836" s="24"/>
      <c r="RSL836" s="24"/>
      <c r="RSM836" s="24"/>
      <c r="RSN836" s="24"/>
      <c r="RSO836" s="24"/>
      <c r="RSP836" s="24"/>
      <c r="RSQ836" s="24"/>
      <c r="RSR836" s="24"/>
      <c r="RSS836" s="24"/>
      <c r="RST836" s="24"/>
      <c r="RSU836" s="24"/>
      <c r="RSV836" s="24"/>
      <c r="RSW836" s="24"/>
      <c r="RSX836" s="24"/>
      <c r="RSY836" s="24"/>
      <c r="RSZ836" s="24"/>
      <c r="RTA836" s="24"/>
      <c r="RTB836" s="24"/>
      <c r="RTC836" s="24"/>
      <c r="RTD836" s="24"/>
      <c r="RTE836" s="24"/>
      <c r="RTF836" s="24"/>
      <c r="RTG836" s="24"/>
      <c r="RTH836" s="24"/>
      <c r="RTI836" s="24"/>
      <c r="RTJ836" s="24"/>
      <c r="RTK836" s="24"/>
      <c r="RTL836" s="24"/>
      <c r="RTM836" s="24"/>
      <c r="RTN836" s="24"/>
      <c r="RTO836" s="24"/>
      <c r="RTP836" s="24"/>
      <c r="RTQ836" s="24"/>
      <c r="RTR836" s="24"/>
      <c r="RTS836" s="24"/>
      <c r="RTT836" s="24"/>
      <c r="RTU836" s="24"/>
      <c r="RTV836" s="24"/>
      <c r="RTW836" s="24"/>
      <c r="RTX836" s="24"/>
      <c r="RTY836" s="24"/>
      <c r="RTZ836" s="24"/>
      <c r="RUA836" s="24"/>
      <c r="RUB836" s="24"/>
      <c r="RUC836" s="24"/>
      <c r="RUD836" s="24"/>
      <c r="RUE836" s="24"/>
      <c r="RUF836" s="24"/>
      <c r="RUG836" s="24"/>
      <c r="RUH836" s="24"/>
      <c r="RUI836" s="24"/>
      <c r="RUJ836" s="24"/>
      <c r="RUK836" s="24"/>
      <c r="RUL836" s="24"/>
      <c r="RUM836" s="24"/>
      <c r="RUN836" s="24"/>
      <c r="RUO836" s="24"/>
      <c r="RUP836" s="24"/>
      <c r="RUQ836" s="24"/>
      <c r="RUR836" s="24"/>
      <c r="RUS836" s="24"/>
      <c r="RUT836" s="24"/>
      <c r="RUU836" s="24"/>
      <c r="RUV836" s="24"/>
      <c r="RUW836" s="24"/>
      <c r="RUX836" s="24"/>
      <c r="RUY836" s="24"/>
      <c r="RUZ836" s="24"/>
      <c r="RVA836" s="24"/>
      <c r="RVB836" s="24"/>
      <c r="RVC836" s="24"/>
      <c r="RVD836" s="24"/>
      <c r="RVE836" s="24"/>
      <c r="RVF836" s="24"/>
      <c r="RVG836" s="24"/>
      <c r="RVH836" s="24"/>
      <c r="RVI836" s="24"/>
      <c r="RVJ836" s="24"/>
      <c r="RVK836" s="24"/>
      <c r="RVL836" s="24"/>
      <c r="RVM836" s="24"/>
      <c r="RVN836" s="24"/>
      <c r="RVO836" s="24"/>
      <c r="RVP836" s="24"/>
      <c r="RVQ836" s="24"/>
      <c r="RVR836" s="24"/>
      <c r="RVS836" s="24"/>
      <c r="RVT836" s="24"/>
      <c r="RVU836" s="24"/>
      <c r="RVV836" s="24"/>
      <c r="RVW836" s="24"/>
      <c r="RVX836" s="24"/>
      <c r="RVY836" s="24"/>
      <c r="RVZ836" s="24"/>
      <c r="RWA836" s="24"/>
      <c r="RWB836" s="24"/>
      <c r="RWC836" s="24"/>
      <c r="RWD836" s="24"/>
      <c r="RWE836" s="24"/>
      <c r="RWF836" s="24"/>
      <c r="RWG836" s="24"/>
      <c r="RWH836" s="24"/>
      <c r="RWI836" s="24"/>
      <c r="RWJ836" s="24"/>
      <c r="RWK836" s="24"/>
      <c r="RWL836" s="24"/>
      <c r="RWM836" s="24"/>
      <c r="RWN836" s="24"/>
      <c r="RWO836" s="24"/>
      <c r="RWP836" s="24"/>
      <c r="RWQ836" s="24"/>
      <c r="RWR836" s="24"/>
      <c r="RWS836" s="24"/>
      <c r="RWT836" s="24"/>
      <c r="RWU836" s="24"/>
      <c r="RWV836" s="24"/>
      <c r="RWW836" s="24"/>
      <c r="RWX836" s="24"/>
      <c r="RWY836" s="24"/>
      <c r="RWZ836" s="24"/>
      <c r="RXA836" s="24"/>
      <c r="RXB836" s="24"/>
      <c r="RXC836" s="24"/>
      <c r="RXD836" s="24"/>
      <c r="RXE836" s="24"/>
      <c r="RXF836" s="24"/>
      <c r="RXG836" s="24"/>
      <c r="RXH836" s="24"/>
      <c r="RXI836" s="24"/>
      <c r="RXJ836" s="24"/>
      <c r="RXK836" s="24"/>
      <c r="RXL836" s="24"/>
      <c r="RXM836" s="24"/>
      <c r="RXN836" s="24"/>
      <c r="RXO836" s="24"/>
      <c r="RXP836" s="24"/>
      <c r="RXQ836" s="24"/>
      <c r="RXR836" s="24"/>
      <c r="RXS836" s="24"/>
      <c r="RXT836" s="24"/>
      <c r="RXU836" s="24"/>
      <c r="RXV836" s="24"/>
      <c r="RXW836" s="24"/>
      <c r="RXX836" s="24"/>
      <c r="RXY836" s="24"/>
      <c r="RXZ836" s="24"/>
      <c r="RYA836" s="24"/>
      <c r="RYB836" s="24"/>
      <c r="RYC836" s="24"/>
      <c r="RYD836" s="24"/>
      <c r="RYE836" s="24"/>
      <c r="RYF836" s="24"/>
      <c r="RYG836" s="24"/>
      <c r="RYH836" s="24"/>
      <c r="RYI836" s="24"/>
      <c r="RYJ836" s="24"/>
      <c r="RYK836" s="24"/>
      <c r="RYL836" s="24"/>
      <c r="RYM836" s="24"/>
      <c r="RYN836" s="24"/>
      <c r="RYO836" s="24"/>
      <c r="RYP836" s="24"/>
      <c r="RYQ836" s="24"/>
      <c r="RYR836" s="24"/>
      <c r="RYS836" s="24"/>
      <c r="RYT836" s="24"/>
      <c r="RYU836" s="24"/>
      <c r="RYV836" s="24"/>
      <c r="RYW836" s="24"/>
      <c r="RYX836" s="24"/>
      <c r="RYY836" s="24"/>
      <c r="RYZ836" s="24"/>
      <c r="RZA836" s="24"/>
      <c r="RZB836" s="24"/>
      <c r="RZC836" s="24"/>
      <c r="RZD836" s="24"/>
      <c r="RZE836" s="24"/>
      <c r="RZF836" s="24"/>
      <c r="RZG836" s="24"/>
      <c r="RZH836" s="24"/>
      <c r="RZI836" s="24"/>
      <c r="RZJ836" s="24"/>
      <c r="RZK836" s="24"/>
      <c r="RZL836" s="24"/>
      <c r="RZM836" s="24"/>
      <c r="RZN836" s="24"/>
      <c r="RZO836" s="24"/>
      <c r="RZP836" s="24"/>
      <c r="RZQ836" s="24"/>
      <c r="RZR836" s="24"/>
      <c r="RZS836" s="24"/>
      <c r="RZT836" s="24"/>
      <c r="RZU836" s="24"/>
      <c r="RZV836" s="24"/>
      <c r="RZW836" s="24"/>
      <c r="RZX836" s="24"/>
      <c r="RZY836" s="24"/>
      <c r="RZZ836" s="24"/>
      <c r="SAA836" s="24"/>
      <c r="SAB836" s="24"/>
      <c r="SAC836" s="24"/>
      <c r="SAD836" s="24"/>
      <c r="SAE836" s="24"/>
      <c r="SAF836" s="24"/>
      <c r="SAG836" s="24"/>
      <c r="SAH836" s="24"/>
      <c r="SAI836" s="24"/>
      <c r="SAJ836" s="24"/>
      <c r="SAK836" s="24"/>
      <c r="SAL836" s="24"/>
      <c r="SAM836" s="24"/>
      <c r="SAN836" s="24"/>
      <c r="SAO836" s="24"/>
      <c r="SAP836" s="24"/>
      <c r="SAQ836" s="24"/>
      <c r="SAR836" s="24"/>
      <c r="SAS836" s="24"/>
      <c r="SAT836" s="24"/>
      <c r="SAU836" s="24"/>
      <c r="SAV836" s="24"/>
      <c r="SAW836" s="24"/>
      <c r="SAX836" s="24"/>
      <c r="SAY836" s="24"/>
      <c r="SAZ836" s="24"/>
      <c r="SBA836" s="24"/>
      <c r="SBB836" s="24"/>
      <c r="SBC836" s="24"/>
      <c r="SBD836" s="24"/>
      <c r="SBE836" s="24"/>
      <c r="SBF836" s="24"/>
      <c r="SBG836" s="24"/>
      <c r="SBH836" s="24"/>
      <c r="SBI836" s="24"/>
      <c r="SBJ836" s="24"/>
      <c r="SBK836" s="24"/>
      <c r="SBL836" s="24"/>
      <c r="SBM836" s="24"/>
      <c r="SBN836" s="24"/>
      <c r="SBO836" s="24"/>
      <c r="SBP836" s="24"/>
      <c r="SBQ836" s="24"/>
      <c r="SBR836" s="24"/>
      <c r="SBS836" s="24"/>
      <c r="SBT836" s="24"/>
      <c r="SBU836" s="24"/>
      <c r="SBV836" s="24"/>
      <c r="SBW836" s="24"/>
      <c r="SBX836" s="24"/>
      <c r="SBY836" s="24"/>
      <c r="SBZ836" s="24"/>
      <c r="SCA836" s="24"/>
      <c r="SCB836" s="24"/>
      <c r="SCC836" s="24"/>
      <c r="SCD836" s="24"/>
      <c r="SCE836" s="24"/>
      <c r="SCF836" s="24"/>
      <c r="SCG836" s="24"/>
      <c r="SCH836" s="24"/>
      <c r="SCI836" s="24"/>
      <c r="SCJ836" s="24"/>
      <c r="SCK836" s="24"/>
      <c r="SCL836" s="24"/>
      <c r="SCM836" s="24"/>
      <c r="SCN836" s="24"/>
      <c r="SCO836" s="24"/>
      <c r="SCP836" s="24"/>
      <c r="SCQ836" s="24"/>
      <c r="SCR836" s="24"/>
      <c r="SCS836" s="24"/>
      <c r="SCT836" s="24"/>
      <c r="SCU836" s="24"/>
      <c r="SCV836" s="24"/>
      <c r="SCW836" s="24"/>
      <c r="SCX836" s="24"/>
      <c r="SCY836" s="24"/>
      <c r="SCZ836" s="24"/>
      <c r="SDA836" s="24"/>
      <c r="SDB836" s="24"/>
      <c r="SDC836" s="24"/>
      <c r="SDD836" s="24"/>
      <c r="SDE836" s="24"/>
      <c r="SDF836" s="24"/>
      <c r="SDG836" s="24"/>
      <c r="SDH836" s="24"/>
      <c r="SDI836" s="24"/>
      <c r="SDJ836" s="24"/>
      <c r="SDK836" s="24"/>
      <c r="SDL836" s="24"/>
      <c r="SDM836" s="24"/>
      <c r="SDN836" s="24"/>
      <c r="SDO836" s="24"/>
      <c r="SDP836" s="24"/>
      <c r="SDQ836" s="24"/>
      <c r="SDR836" s="24"/>
      <c r="SDS836" s="24"/>
      <c r="SDT836" s="24"/>
      <c r="SDU836" s="24"/>
      <c r="SDV836" s="24"/>
      <c r="SDW836" s="24"/>
      <c r="SDX836" s="24"/>
      <c r="SDY836" s="24"/>
      <c r="SDZ836" s="24"/>
      <c r="SEA836" s="24"/>
      <c r="SEB836" s="24"/>
      <c r="SEC836" s="24"/>
      <c r="SED836" s="24"/>
      <c r="SEE836" s="24"/>
      <c r="SEF836" s="24"/>
      <c r="SEG836" s="24"/>
      <c r="SEH836" s="24"/>
      <c r="SEI836" s="24"/>
      <c r="SEJ836" s="24"/>
      <c r="SEK836" s="24"/>
      <c r="SEL836" s="24"/>
      <c r="SEM836" s="24"/>
      <c r="SEN836" s="24"/>
      <c r="SEO836" s="24"/>
      <c r="SEP836" s="24"/>
      <c r="SEQ836" s="24"/>
      <c r="SER836" s="24"/>
      <c r="SES836" s="24"/>
      <c r="SET836" s="24"/>
      <c r="SEU836" s="24"/>
      <c r="SEV836" s="24"/>
      <c r="SEW836" s="24"/>
      <c r="SEX836" s="24"/>
      <c r="SEY836" s="24"/>
      <c r="SEZ836" s="24"/>
      <c r="SFA836" s="24"/>
      <c r="SFB836" s="24"/>
      <c r="SFC836" s="24"/>
      <c r="SFD836" s="24"/>
      <c r="SFE836" s="24"/>
      <c r="SFF836" s="24"/>
      <c r="SFG836" s="24"/>
      <c r="SFH836" s="24"/>
      <c r="SFI836" s="24"/>
      <c r="SFJ836" s="24"/>
      <c r="SFK836" s="24"/>
      <c r="SFL836" s="24"/>
      <c r="SFM836" s="24"/>
      <c r="SFN836" s="24"/>
      <c r="SFO836" s="24"/>
      <c r="SFP836" s="24"/>
      <c r="SFQ836" s="24"/>
      <c r="SFR836" s="24"/>
      <c r="SFS836" s="24"/>
      <c r="SFT836" s="24"/>
      <c r="SFU836" s="24"/>
      <c r="SFV836" s="24"/>
      <c r="SFW836" s="24"/>
      <c r="SFX836" s="24"/>
      <c r="SFY836" s="24"/>
      <c r="SFZ836" s="24"/>
      <c r="SGA836" s="24"/>
      <c r="SGB836" s="24"/>
      <c r="SGC836" s="24"/>
      <c r="SGD836" s="24"/>
      <c r="SGE836" s="24"/>
      <c r="SGF836" s="24"/>
      <c r="SGG836" s="24"/>
      <c r="SGH836" s="24"/>
      <c r="SGI836" s="24"/>
      <c r="SGJ836" s="24"/>
      <c r="SGK836" s="24"/>
      <c r="SGL836" s="24"/>
      <c r="SGM836" s="24"/>
      <c r="SGN836" s="24"/>
      <c r="SGO836" s="24"/>
      <c r="SGP836" s="24"/>
      <c r="SGQ836" s="24"/>
      <c r="SGR836" s="24"/>
      <c r="SGS836" s="24"/>
      <c r="SGT836" s="24"/>
      <c r="SGU836" s="24"/>
      <c r="SGV836" s="24"/>
      <c r="SGW836" s="24"/>
      <c r="SGX836" s="24"/>
      <c r="SGY836" s="24"/>
      <c r="SGZ836" s="24"/>
      <c r="SHA836" s="24"/>
      <c r="SHB836" s="24"/>
      <c r="SHC836" s="24"/>
      <c r="SHD836" s="24"/>
      <c r="SHE836" s="24"/>
      <c r="SHF836" s="24"/>
      <c r="SHG836" s="24"/>
      <c r="SHH836" s="24"/>
      <c r="SHI836" s="24"/>
      <c r="SHJ836" s="24"/>
      <c r="SHK836" s="24"/>
      <c r="SHL836" s="24"/>
      <c r="SHM836" s="24"/>
      <c r="SHN836" s="24"/>
      <c r="SHO836" s="24"/>
      <c r="SHP836" s="24"/>
      <c r="SHQ836" s="24"/>
      <c r="SHR836" s="24"/>
      <c r="SHS836" s="24"/>
      <c r="SHT836" s="24"/>
      <c r="SHU836" s="24"/>
      <c r="SHV836" s="24"/>
      <c r="SHW836" s="24"/>
      <c r="SHX836" s="24"/>
      <c r="SHY836" s="24"/>
      <c r="SHZ836" s="24"/>
      <c r="SIA836" s="24"/>
      <c r="SIB836" s="24"/>
      <c r="SIC836" s="24"/>
      <c r="SID836" s="24"/>
      <c r="SIE836" s="24"/>
      <c r="SIF836" s="24"/>
      <c r="SIG836" s="24"/>
      <c r="SIH836" s="24"/>
      <c r="SII836" s="24"/>
      <c r="SIJ836" s="24"/>
      <c r="SIK836" s="24"/>
      <c r="SIL836" s="24"/>
      <c r="SIM836" s="24"/>
      <c r="SIN836" s="24"/>
      <c r="SIO836" s="24"/>
      <c r="SIP836" s="24"/>
      <c r="SIQ836" s="24"/>
      <c r="SIR836" s="24"/>
      <c r="SIS836" s="24"/>
      <c r="SIT836" s="24"/>
      <c r="SIU836" s="24"/>
      <c r="SIV836" s="24"/>
      <c r="SIW836" s="24"/>
      <c r="SIX836" s="24"/>
      <c r="SIY836" s="24"/>
      <c r="SIZ836" s="24"/>
      <c r="SJA836" s="24"/>
      <c r="SJB836" s="24"/>
      <c r="SJC836" s="24"/>
      <c r="SJD836" s="24"/>
      <c r="SJE836" s="24"/>
      <c r="SJF836" s="24"/>
      <c r="SJG836" s="24"/>
      <c r="SJH836" s="24"/>
      <c r="SJI836" s="24"/>
      <c r="SJJ836" s="24"/>
      <c r="SJK836" s="24"/>
      <c r="SJL836" s="24"/>
      <c r="SJM836" s="24"/>
      <c r="SJN836" s="24"/>
      <c r="SJO836" s="24"/>
      <c r="SJP836" s="24"/>
      <c r="SJQ836" s="24"/>
      <c r="SJR836" s="24"/>
      <c r="SJS836" s="24"/>
      <c r="SJT836" s="24"/>
      <c r="SJU836" s="24"/>
      <c r="SJV836" s="24"/>
      <c r="SJW836" s="24"/>
      <c r="SJX836" s="24"/>
      <c r="SJY836" s="24"/>
      <c r="SJZ836" s="24"/>
      <c r="SKA836" s="24"/>
      <c r="SKB836" s="24"/>
      <c r="SKC836" s="24"/>
      <c r="SKD836" s="24"/>
      <c r="SKE836" s="24"/>
      <c r="SKF836" s="24"/>
      <c r="SKG836" s="24"/>
      <c r="SKH836" s="24"/>
      <c r="SKI836" s="24"/>
      <c r="SKJ836" s="24"/>
      <c r="SKK836" s="24"/>
      <c r="SKL836" s="24"/>
      <c r="SKM836" s="24"/>
      <c r="SKN836" s="24"/>
      <c r="SKO836" s="24"/>
      <c r="SKP836" s="24"/>
      <c r="SKQ836" s="24"/>
      <c r="SKR836" s="24"/>
      <c r="SKS836" s="24"/>
      <c r="SKT836" s="24"/>
      <c r="SKU836" s="24"/>
      <c r="SKV836" s="24"/>
      <c r="SKW836" s="24"/>
      <c r="SKX836" s="24"/>
      <c r="SKY836" s="24"/>
      <c r="SKZ836" s="24"/>
      <c r="SLA836" s="24"/>
      <c r="SLB836" s="24"/>
      <c r="SLC836" s="24"/>
      <c r="SLD836" s="24"/>
      <c r="SLE836" s="24"/>
      <c r="SLF836" s="24"/>
      <c r="SLG836" s="24"/>
      <c r="SLH836" s="24"/>
      <c r="SLI836" s="24"/>
      <c r="SLJ836" s="24"/>
      <c r="SLK836" s="24"/>
      <c r="SLL836" s="24"/>
      <c r="SLM836" s="24"/>
      <c r="SLN836" s="24"/>
      <c r="SLO836" s="24"/>
      <c r="SLP836" s="24"/>
      <c r="SLQ836" s="24"/>
      <c r="SLR836" s="24"/>
      <c r="SLS836" s="24"/>
      <c r="SLT836" s="24"/>
      <c r="SLU836" s="24"/>
      <c r="SLV836" s="24"/>
      <c r="SLW836" s="24"/>
      <c r="SLX836" s="24"/>
      <c r="SLY836" s="24"/>
      <c r="SLZ836" s="24"/>
      <c r="SMA836" s="24"/>
      <c r="SMB836" s="24"/>
      <c r="SMC836" s="24"/>
      <c r="SMD836" s="24"/>
      <c r="SME836" s="24"/>
      <c r="SMF836" s="24"/>
      <c r="SMG836" s="24"/>
      <c r="SMH836" s="24"/>
      <c r="SMI836" s="24"/>
      <c r="SMJ836" s="24"/>
      <c r="SMK836" s="24"/>
      <c r="SML836" s="24"/>
      <c r="SMM836" s="24"/>
      <c r="SMN836" s="24"/>
      <c r="SMO836" s="24"/>
      <c r="SMP836" s="24"/>
      <c r="SMQ836" s="24"/>
      <c r="SMR836" s="24"/>
      <c r="SMS836" s="24"/>
      <c r="SMT836" s="24"/>
      <c r="SMU836" s="24"/>
      <c r="SMV836" s="24"/>
      <c r="SMW836" s="24"/>
      <c r="SMX836" s="24"/>
      <c r="SMY836" s="24"/>
      <c r="SMZ836" s="24"/>
      <c r="SNA836" s="24"/>
      <c r="SNB836" s="24"/>
      <c r="SNC836" s="24"/>
      <c r="SND836" s="24"/>
      <c r="SNE836" s="24"/>
      <c r="SNF836" s="24"/>
      <c r="SNG836" s="24"/>
      <c r="SNH836" s="24"/>
      <c r="SNI836" s="24"/>
      <c r="SNJ836" s="24"/>
      <c r="SNK836" s="24"/>
      <c r="SNL836" s="24"/>
      <c r="SNM836" s="24"/>
      <c r="SNN836" s="24"/>
      <c r="SNO836" s="24"/>
      <c r="SNP836" s="24"/>
      <c r="SNQ836" s="24"/>
      <c r="SNR836" s="24"/>
      <c r="SNS836" s="24"/>
      <c r="SNT836" s="24"/>
      <c r="SNU836" s="24"/>
      <c r="SNV836" s="24"/>
      <c r="SNW836" s="24"/>
      <c r="SNX836" s="24"/>
      <c r="SNY836" s="24"/>
      <c r="SNZ836" s="24"/>
      <c r="SOA836" s="24"/>
      <c r="SOB836" s="24"/>
      <c r="SOC836" s="24"/>
      <c r="SOD836" s="24"/>
      <c r="SOE836" s="24"/>
      <c r="SOF836" s="24"/>
      <c r="SOG836" s="24"/>
      <c r="SOH836" s="24"/>
      <c r="SOI836" s="24"/>
      <c r="SOJ836" s="24"/>
      <c r="SOK836" s="24"/>
      <c r="SOL836" s="24"/>
      <c r="SOM836" s="24"/>
      <c r="SON836" s="24"/>
      <c r="SOO836" s="24"/>
      <c r="SOP836" s="24"/>
      <c r="SOQ836" s="24"/>
      <c r="SOR836" s="24"/>
      <c r="SOS836" s="24"/>
      <c r="SOT836" s="24"/>
      <c r="SOU836" s="24"/>
      <c r="SOV836" s="24"/>
      <c r="SOW836" s="24"/>
      <c r="SOX836" s="24"/>
      <c r="SOY836" s="24"/>
      <c r="SOZ836" s="24"/>
      <c r="SPA836" s="24"/>
      <c r="SPB836" s="24"/>
      <c r="SPC836" s="24"/>
      <c r="SPD836" s="24"/>
      <c r="SPE836" s="24"/>
      <c r="SPF836" s="24"/>
      <c r="SPG836" s="24"/>
      <c r="SPH836" s="24"/>
      <c r="SPI836" s="24"/>
      <c r="SPJ836" s="24"/>
      <c r="SPK836" s="24"/>
      <c r="SPL836" s="24"/>
      <c r="SPM836" s="24"/>
      <c r="SPN836" s="24"/>
      <c r="SPO836" s="24"/>
      <c r="SPP836" s="24"/>
      <c r="SPQ836" s="24"/>
      <c r="SPR836" s="24"/>
      <c r="SPS836" s="24"/>
      <c r="SPT836" s="24"/>
      <c r="SPU836" s="24"/>
      <c r="SPV836" s="24"/>
      <c r="SPW836" s="24"/>
      <c r="SPX836" s="24"/>
      <c r="SPY836" s="24"/>
      <c r="SPZ836" s="24"/>
      <c r="SQA836" s="24"/>
      <c r="SQB836" s="24"/>
      <c r="SQC836" s="24"/>
      <c r="SQD836" s="24"/>
      <c r="SQE836" s="24"/>
      <c r="SQF836" s="24"/>
      <c r="SQG836" s="24"/>
      <c r="SQH836" s="24"/>
      <c r="SQI836" s="24"/>
      <c r="SQJ836" s="24"/>
      <c r="SQK836" s="24"/>
      <c r="SQL836" s="24"/>
      <c r="SQM836" s="24"/>
      <c r="SQN836" s="24"/>
      <c r="SQO836" s="24"/>
      <c r="SQP836" s="24"/>
      <c r="SQQ836" s="24"/>
      <c r="SQR836" s="24"/>
      <c r="SQS836" s="24"/>
      <c r="SQT836" s="24"/>
      <c r="SQU836" s="24"/>
      <c r="SQV836" s="24"/>
      <c r="SQW836" s="24"/>
      <c r="SQX836" s="24"/>
      <c r="SQY836" s="24"/>
      <c r="SQZ836" s="24"/>
      <c r="SRA836" s="24"/>
      <c r="SRB836" s="24"/>
      <c r="SRC836" s="24"/>
      <c r="SRD836" s="24"/>
      <c r="SRE836" s="24"/>
      <c r="SRF836" s="24"/>
      <c r="SRG836" s="24"/>
      <c r="SRH836" s="24"/>
      <c r="SRI836" s="24"/>
      <c r="SRJ836" s="24"/>
      <c r="SRK836" s="24"/>
      <c r="SRL836" s="24"/>
      <c r="SRM836" s="24"/>
      <c r="SRN836" s="24"/>
      <c r="SRO836" s="24"/>
      <c r="SRP836" s="24"/>
      <c r="SRQ836" s="24"/>
      <c r="SRR836" s="24"/>
      <c r="SRS836" s="24"/>
      <c r="SRT836" s="24"/>
      <c r="SRU836" s="24"/>
      <c r="SRV836" s="24"/>
      <c r="SRW836" s="24"/>
      <c r="SRX836" s="24"/>
      <c r="SRY836" s="24"/>
      <c r="SRZ836" s="24"/>
      <c r="SSA836" s="24"/>
      <c r="SSB836" s="24"/>
      <c r="SSC836" s="24"/>
      <c r="SSD836" s="24"/>
      <c r="SSE836" s="24"/>
      <c r="SSF836" s="24"/>
      <c r="SSG836" s="24"/>
      <c r="SSH836" s="24"/>
      <c r="SSI836" s="24"/>
      <c r="SSJ836" s="24"/>
      <c r="SSK836" s="24"/>
      <c r="SSL836" s="24"/>
      <c r="SSM836" s="24"/>
      <c r="SSN836" s="24"/>
      <c r="SSO836" s="24"/>
      <c r="SSP836" s="24"/>
      <c r="SSQ836" s="24"/>
      <c r="SSR836" s="24"/>
      <c r="SSS836" s="24"/>
      <c r="SST836" s="24"/>
      <c r="SSU836" s="24"/>
      <c r="SSV836" s="24"/>
      <c r="SSW836" s="24"/>
      <c r="SSX836" s="24"/>
      <c r="SSY836" s="24"/>
      <c r="SSZ836" s="24"/>
      <c r="STA836" s="24"/>
      <c r="STB836" s="24"/>
      <c r="STC836" s="24"/>
      <c r="STD836" s="24"/>
      <c r="STE836" s="24"/>
      <c r="STF836" s="24"/>
      <c r="STG836" s="24"/>
      <c r="STH836" s="24"/>
      <c r="STI836" s="24"/>
      <c r="STJ836" s="24"/>
      <c r="STK836" s="24"/>
      <c r="STL836" s="24"/>
      <c r="STM836" s="24"/>
      <c r="STN836" s="24"/>
      <c r="STO836" s="24"/>
      <c r="STP836" s="24"/>
      <c r="STQ836" s="24"/>
      <c r="STR836" s="24"/>
      <c r="STS836" s="24"/>
      <c r="STT836" s="24"/>
      <c r="STU836" s="24"/>
      <c r="STV836" s="24"/>
      <c r="STW836" s="24"/>
      <c r="STX836" s="24"/>
      <c r="STY836" s="24"/>
      <c r="STZ836" s="24"/>
      <c r="SUA836" s="24"/>
      <c r="SUB836" s="24"/>
      <c r="SUC836" s="24"/>
      <c r="SUD836" s="24"/>
      <c r="SUE836" s="24"/>
      <c r="SUF836" s="24"/>
      <c r="SUG836" s="24"/>
      <c r="SUH836" s="24"/>
      <c r="SUI836" s="24"/>
      <c r="SUJ836" s="24"/>
      <c r="SUK836" s="24"/>
      <c r="SUL836" s="24"/>
      <c r="SUM836" s="24"/>
      <c r="SUN836" s="24"/>
      <c r="SUO836" s="24"/>
      <c r="SUP836" s="24"/>
      <c r="SUQ836" s="24"/>
      <c r="SUR836" s="24"/>
      <c r="SUS836" s="24"/>
      <c r="SUT836" s="24"/>
      <c r="SUU836" s="24"/>
      <c r="SUV836" s="24"/>
      <c r="SUW836" s="24"/>
      <c r="SUX836" s="24"/>
      <c r="SUY836" s="24"/>
      <c r="SUZ836" s="24"/>
      <c r="SVA836" s="24"/>
      <c r="SVB836" s="24"/>
      <c r="SVC836" s="24"/>
      <c r="SVD836" s="24"/>
      <c r="SVE836" s="24"/>
      <c r="SVF836" s="24"/>
      <c r="SVG836" s="24"/>
      <c r="SVH836" s="24"/>
      <c r="SVI836" s="24"/>
      <c r="SVJ836" s="24"/>
      <c r="SVK836" s="24"/>
      <c r="SVL836" s="24"/>
      <c r="SVM836" s="24"/>
      <c r="SVN836" s="24"/>
      <c r="SVO836" s="24"/>
      <c r="SVP836" s="24"/>
      <c r="SVQ836" s="24"/>
      <c r="SVR836" s="24"/>
      <c r="SVS836" s="24"/>
      <c r="SVT836" s="24"/>
      <c r="SVU836" s="24"/>
      <c r="SVV836" s="24"/>
      <c r="SVW836" s="24"/>
      <c r="SVX836" s="24"/>
      <c r="SVY836" s="24"/>
      <c r="SVZ836" s="24"/>
      <c r="SWA836" s="24"/>
      <c r="SWB836" s="24"/>
      <c r="SWC836" s="24"/>
      <c r="SWD836" s="24"/>
      <c r="SWE836" s="24"/>
      <c r="SWF836" s="24"/>
      <c r="SWG836" s="24"/>
      <c r="SWH836" s="24"/>
      <c r="SWI836" s="24"/>
      <c r="SWJ836" s="24"/>
      <c r="SWK836" s="24"/>
      <c r="SWL836" s="24"/>
      <c r="SWM836" s="24"/>
      <c r="SWN836" s="24"/>
      <c r="SWO836" s="24"/>
      <c r="SWP836" s="24"/>
      <c r="SWQ836" s="24"/>
      <c r="SWR836" s="24"/>
      <c r="SWS836" s="24"/>
      <c r="SWT836" s="24"/>
      <c r="SWU836" s="24"/>
      <c r="SWV836" s="24"/>
      <c r="SWW836" s="24"/>
      <c r="SWX836" s="24"/>
      <c r="SWY836" s="24"/>
      <c r="SWZ836" s="24"/>
      <c r="SXA836" s="24"/>
      <c r="SXB836" s="24"/>
      <c r="SXC836" s="24"/>
      <c r="SXD836" s="24"/>
      <c r="SXE836" s="24"/>
      <c r="SXF836" s="24"/>
      <c r="SXG836" s="24"/>
      <c r="SXH836" s="24"/>
      <c r="SXI836" s="24"/>
      <c r="SXJ836" s="24"/>
      <c r="SXK836" s="24"/>
      <c r="SXL836" s="24"/>
      <c r="SXM836" s="24"/>
      <c r="SXN836" s="24"/>
      <c r="SXO836" s="24"/>
      <c r="SXP836" s="24"/>
      <c r="SXQ836" s="24"/>
      <c r="SXR836" s="24"/>
      <c r="SXS836" s="24"/>
      <c r="SXT836" s="24"/>
      <c r="SXU836" s="24"/>
      <c r="SXV836" s="24"/>
      <c r="SXW836" s="24"/>
      <c r="SXX836" s="24"/>
      <c r="SXY836" s="24"/>
      <c r="SXZ836" s="24"/>
      <c r="SYA836" s="24"/>
      <c r="SYB836" s="24"/>
      <c r="SYC836" s="24"/>
      <c r="SYD836" s="24"/>
      <c r="SYE836" s="24"/>
      <c r="SYF836" s="24"/>
      <c r="SYG836" s="24"/>
      <c r="SYH836" s="24"/>
      <c r="SYI836" s="24"/>
      <c r="SYJ836" s="24"/>
      <c r="SYK836" s="24"/>
      <c r="SYL836" s="24"/>
      <c r="SYM836" s="24"/>
      <c r="SYN836" s="24"/>
      <c r="SYO836" s="24"/>
      <c r="SYP836" s="24"/>
      <c r="SYQ836" s="24"/>
      <c r="SYR836" s="24"/>
      <c r="SYS836" s="24"/>
      <c r="SYT836" s="24"/>
      <c r="SYU836" s="24"/>
      <c r="SYV836" s="24"/>
      <c r="SYW836" s="24"/>
      <c r="SYX836" s="24"/>
      <c r="SYY836" s="24"/>
      <c r="SYZ836" s="24"/>
      <c r="SZA836" s="24"/>
      <c r="SZB836" s="24"/>
      <c r="SZC836" s="24"/>
      <c r="SZD836" s="24"/>
      <c r="SZE836" s="24"/>
      <c r="SZF836" s="24"/>
      <c r="SZG836" s="24"/>
      <c r="SZH836" s="24"/>
      <c r="SZI836" s="24"/>
      <c r="SZJ836" s="24"/>
      <c r="SZK836" s="24"/>
      <c r="SZL836" s="24"/>
      <c r="SZM836" s="24"/>
      <c r="SZN836" s="24"/>
      <c r="SZO836" s="24"/>
      <c r="SZP836" s="24"/>
      <c r="SZQ836" s="24"/>
      <c r="SZR836" s="24"/>
      <c r="SZS836" s="24"/>
      <c r="SZT836" s="24"/>
      <c r="SZU836" s="24"/>
      <c r="SZV836" s="24"/>
      <c r="SZW836" s="24"/>
      <c r="SZX836" s="24"/>
      <c r="SZY836" s="24"/>
      <c r="SZZ836" s="24"/>
      <c r="TAA836" s="24"/>
      <c r="TAB836" s="24"/>
      <c r="TAC836" s="24"/>
      <c r="TAD836" s="24"/>
      <c r="TAE836" s="24"/>
      <c r="TAF836" s="24"/>
      <c r="TAG836" s="24"/>
      <c r="TAH836" s="24"/>
      <c r="TAI836" s="24"/>
      <c r="TAJ836" s="24"/>
      <c r="TAK836" s="24"/>
      <c r="TAL836" s="24"/>
      <c r="TAM836" s="24"/>
      <c r="TAN836" s="24"/>
      <c r="TAO836" s="24"/>
      <c r="TAP836" s="24"/>
      <c r="TAQ836" s="24"/>
      <c r="TAR836" s="24"/>
      <c r="TAS836" s="24"/>
      <c r="TAT836" s="24"/>
      <c r="TAU836" s="24"/>
      <c r="TAV836" s="24"/>
      <c r="TAW836" s="24"/>
      <c r="TAX836" s="24"/>
      <c r="TAY836" s="24"/>
      <c r="TAZ836" s="24"/>
      <c r="TBA836" s="24"/>
      <c r="TBB836" s="24"/>
      <c r="TBC836" s="24"/>
      <c r="TBD836" s="24"/>
      <c r="TBE836" s="24"/>
      <c r="TBF836" s="24"/>
      <c r="TBG836" s="24"/>
      <c r="TBH836" s="24"/>
      <c r="TBI836" s="24"/>
      <c r="TBJ836" s="24"/>
      <c r="TBK836" s="24"/>
      <c r="TBL836" s="24"/>
      <c r="TBM836" s="24"/>
      <c r="TBN836" s="24"/>
      <c r="TBO836" s="24"/>
      <c r="TBP836" s="24"/>
      <c r="TBQ836" s="24"/>
      <c r="TBR836" s="24"/>
      <c r="TBS836" s="24"/>
      <c r="TBT836" s="24"/>
      <c r="TBU836" s="24"/>
      <c r="TBV836" s="24"/>
      <c r="TBW836" s="24"/>
      <c r="TBX836" s="24"/>
      <c r="TBY836" s="24"/>
      <c r="TBZ836" s="24"/>
      <c r="TCA836" s="24"/>
      <c r="TCB836" s="24"/>
      <c r="TCC836" s="24"/>
      <c r="TCD836" s="24"/>
      <c r="TCE836" s="24"/>
      <c r="TCF836" s="24"/>
      <c r="TCG836" s="24"/>
      <c r="TCH836" s="24"/>
      <c r="TCI836" s="24"/>
      <c r="TCJ836" s="24"/>
      <c r="TCK836" s="24"/>
      <c r="TCL836" s="24"/>
      <c r="TCM836" s="24"/>
      <c r="TCN836" s="24"/>
      <c r="TCO836" s="24"/>
      <c r="TCP836" s="24"/>
      <c r="TCQ836" s="24"/>
      <c r="TCR836" s="24"/>
      <c r="TCS836" s="24"/>
      <c r="TCT836" s="24"/>
      <c r="TCU836" s="24"/>
      <c r="TCV836" s="24"/>
      <c r="TCW836" s="24"/>
      <c r="TCX836" s="24"/>
      <c r="TCY836" s="24"/>
      <c r="TCZ836" s="24"/>
      <c r="TDA836" s="24"/>
      <c r="TDB836" s="24"/>
      <c r="TDC836" s="24"/>
      <c r="TDD836" s="24"/>
      <c r="TDE836" s="24"/>
      <c r="TDF836" s="24"/>
      <c r="TDG836" s="24"/>
      <c r="TDH836" s="24"/>
      <c r="TDI836" s="24"/>
      <c r="TDJ836" s="24"/>
      <c r="TDK836" s="24"/>
      <c r="TDL836" s="24"/>
      <c r="TDM836" s="24"/>
      <c r="TDN836" s="24"/>
      <c r="TDO836" s="24"/>
      <c r="TDP836" s="24"/>
      <c r="TDQ836" s="24"/>
      <c r="TDR836" s="24"/>
      <c r="TDS836" s="24"/>
      <c r="TDT836" s="24"/>
      <c r="TDU836" s="24"/>
      <c r="TDV836" s="24"/>
      <c r="TDW836" s="24"/>
      <c r="TDX836" s="24"/>
      <c r="TDY836" s="24"/>
      <c r="TDZ836" s="24"/>
      <c r="TEA836" s="24"/>
      <c r="TEB836" s="24"/>
      <c r="TEC836" s="24"/>
      <c r="TED836" s="24"/>
      <c r="TEE836" s="24"/>
      <c r="TEF836" s="24"/>
      <c r="TEG836" s="24"/>
      <c r="TEH836" s="24"/>
      <c r="TEI836" s="24"/>
      <c r="TEJ836" s="24"/>
      <c r="TEK836" s="24"/>
      <c r="TEL836" s="24"/>
      <c r="TEM836" s="24"/>
      <c r="TEN836" s="24"/>
      <c r="TEO836" s="24"/>
      <c r="TEP836" s="24"/>
      <c r="TEQ836" s="24"/>
      <c r="TER836" s="24"/>
      <c r="TES836" s="24"/>
      <c r="TET836" s="24"/>
      <c r="TEU836" s="24"/>
      <c r="TEV836" s="24"/>
      <c r="TEW836" s="24"/>
      <c r="TEX836" s="24"/>
      <c r="TEY836" s="24"/>
      <c r="TEZ836" s="24"/>
      <c r="TFA836" s="24"/>
      <c r="TFB836" s="24"/>
      <c r="TFC836" s="24"/>
      <c r="TFD836" s="24"/>
      <c r="TFE836" s="24"/>
      <c r="TFF836" s="24"/>
      <c r="TFG836" s="24"/>
      <c r="TFH836" s="24"/>
      <c r="TFI836" s="24"/>
      <c r="TFJ836" s="24"/>
      <c r="TFK836" s="24"/>
      <c r="TFL836" s="24"/>
      <c r="TFM836" s="24"/>
      <c r="TFN836" s="24"/>
      <c r="TFO836" s="24"/>
      <c r="TFP836" s="24"/>
      <c r="TFQ836" s="24"/>
      <c r="TFR836" s="24"/>
      <c r="TFS836" s="24"/>
      <c r="TFT836" s="24"/>
      <c r="TFU836" s="24"/>
      <c r="TFV836" s="24"/>
      <c r="TFW836" s="24"/>
      <c r="TFX836" s="24"/>
      <c r="TFY836" s="24"/>
      <c r="TFZ836" s="24"/>
      <c r="TGA836" s="24"/>
      <c r="TGB836" s="24"/>
      <c r="TGC836" s="24"/>
      <c r="TGD836" s="24"/>
      <c r="TGE836" s="24"/>
      <c r="TGF836" s="24"/>
      <c r="TGG836" s="24"/>
      <c r="TGH836" s="24"/>
      <c r="TGI836" s="24"/>
      <c r="TGJ836" s="24"/>
      <c r="TGK836" s="24"/>
      <c r="TGL836" s="24"/>
      <c r="TGM836" s="24"/>
      <c r="TGN836" s="24"/>
      <c r="TGO836" s="24"/>
      <c r="TGP836" s="24"/>
      <c r="TGQ836" s="24"/>
      <c r="TGR836" s="24"/>
      <c r="TGS836" s="24"/>
      <c r="TGT836" s="24"/>
      <c r="TGU836" s="24"/>
      <c r="TGV836" s="24"/>
      <c r="TGW836" s="24"/>
      <c r="TGX836" s="24"/>
      <c r="TGY836" s="24"/>
      <c r="TGZ836" s="24"/>
      <c r="THA836" s="24"/>
      <c r="THB836" s="24"/>
      <c r="THC836" s="24"/>
      <c r="THD836" s="24"/>
      <c r="THE836" s="24"/>
      <c r="THF836" s="24"/>
      <c r="THG836" s="24"/>
      <c r="THH836" s="24"/>
      <c r="THI836" s="24"/>
      <c r="THJ836" s="24"/>
      <c r="THK836" s="24"/>
      <c r="THL836" s="24"/>
      <c r="THM836" s="24"/>
      <c r="THN836" s="24"/>
      <c r="THO836" s="24"/>
      <c r="THP836" s="24"/>
      <c r="THQ836" s="24"/>
      <c r="THR836" s="24"/>
      <c r="THS836" s="24"/>
      <c r="THT836" s="24"/>
      <c r="THU836" s="24"/>
      <c r="THV836" s="24"/>
      <c r="THW836" s="24"/>
      <c r="THX836" s="24"/>
      <c r="THY836" s="24"/>
      <c r="THZ836" s="24"/>
      <c r="TIA836" s="24"/>
      <c r="TIB836" s="24"/>
      <c r="TIC836" s="24"/>
      <c r="TID836" s="24"/>
      <c r="TIE836" s="24"/>
      <c r="TIF836" s="24"/>
      <c r="TIG836" s="24"/>
      <c r="TIH836" s="24"/>
      <c r="TII836" s="24"/>
      <c r="TIJ836" s="24"/>
      <c r="TIK836" s="24"/>
      <c r="TIL836" s="24"/>
      <c r="TIM836" s="24"/>
      <c r="TIN836" s="24"/>
      <c r="TIO836" s="24"/>
      <c r="TIP836" s="24"/>
      <c r="TIQ836" s="24"/>
      <c r="TIR836" s="24"/>
      <c r="TIS836" s="24"/>
      <c r="TIT836" s="24"/>
      <c r="TIU836" s="24"/>
      <c r="TIV836" s="24"/>
      <c r="TIW836" s="24"/>
      <c r="TIX836" s="24"/>
      <c r="TIY836" s="24"/>
      <c r="TIZ836" s="24"/>
      <c r="TJA836" s="24"/>
      <c r="TJB836" s="24"/>
      <c r="TJC836" s="24"/>
      <c r="TJD836" s="24"/>
      <c r="TJE836" s="24"/>
      <c r="TJF836" s="24"/>
      <c r="TJG836" s="24"/>
      <c r="TJH836" s="24"/>
      <c r="TJI836" s="24"/>
      <c r="TJJ836" s="24"/>
      <c r="TJK836" s="24"/>
      <c r="TJL836" s="24"/>
      <c r="TJM836" s="24"/>
      <c r="TJN836" s="24"/>
      <c r="TJO836" s="24"/>
      <c r="TJP836" s="24"/>
      <c r="TJQ836" s="24"/>
      <c r="TJR836" s="24"/>
      <c r="TJS836" s="24"/>
      <c r="TJT836" s="24"/>
      <c r="TJU836" s="24"/>
      <c r="TJV836" s="24"/>
      <c r="TJW836" s="24"/>
      <c r="TJX836" s="24"/>
      <c r="TJY836" s="24"/>
      <c r="TJZ836" s="24"/>
      <c r="TKA836" s="24"/>
      <c r="TKB836" s="24"/>
      <c r="TKC836" s="24"/>
      <c r="TKD836" s="24"/>
      <c r="TKE836" s="24"/>
      <c r="TKF836" s="24"/>
      <c r="TKG836" s="24"/>
      <c r="TKH836" s="24"/>
      <c r="TKI836" s="24"/>
      <c r="TKJ836" s="24"/>
      <c r="TKK836" s="24"/>
      <c r="TKL836" s="24"/>
      <c r="TKM836" s="24"/>
      <c r="TKN836" s="24"/>
      <c r="TKO836" s="24"/>
      <c r="TKP836" s="24"/>
      <c r="TKQ836" s="24"/>
      <c r="TKR836" s="24"/>
      <c r="TKS836" s="24"/>
      <c r="TKT836" s="24"/>
      <c r="TKU836" s="24"/>
      <c r="TKV836" s="24"/>
      <c r="TKW836" s="24"/>
      <c r="TKX836" s="24"/>
      <c r="TKY836" s="24"/>
      <c r="TKZ836" s="24"/>
      <c r="TLA836" s="24"/>
      <c r="TLB836" s="24"/>
      <c r="TLC836" s="24"/>
      <c r="TLD836" s="24"/>
      <c r="TLE836" s="24"/>
      <c r="TLF836" s="24"/>
      <c r="TLG836" s="24"/>
      <c r="TLH836" s="24"/>
      <c r="TLI836" s="24"/>
      <c r="TLJ836" s="24"/>
      <c r="TLK836" s="24"/>
      <c r="TLL836" s="24"/>
      <c r="TLM836" s="24"/>
      <c r="TLN836" s="24"/>
      <c r="TLO836" s="24"/>
      <c r="TLP836" s="24"/>
      <c r="TLQ836" s="24"/>
      <c r="TLR836" s="24"/>
      <c r="TLS836" s="24"/>
      <c r="TLT836" s="24"/>
      <c r="TLU836" s="24"/>
      <c r="TLV836" s="24"/>
      <c r="TLW836" s="24"/>
      <c r="TLX836" s="24"/>
      <c r="TLY836" s="24"/>
      <c r="TLZ836" s="24"/>
      <c r="TMA836" s="24"/>
      <c r="TMB836" s="24"/>
      <c r="TMC836" s="24"/>
      <c r="TMD836" s="24"/>
      <c r="TME836" s="24"/>
      <c r="TMF836" s="24"/>
      <c r="TMG836" s="24"/>
      <c r="TMH836" s="24"/>
      <c r="TMI836" s="24"/>
      <c r="TMJ836" s="24"/>
      <c r="TMK836" s="24"/>
      <c r="TML836" s="24"/>
      <c r="TMM836" s="24"/>
      <c r="TMN836" s="24"/>
      <c r="TMO836" s="24"/>
      <c r="TMP836" s="24"/>
      <c r="TMQ836" s="24"/>
      <c r="TMR836" s="24"/>
      <c r="TMS836" s="24"/>
      <c r="TMT836" s="24"/>
      <c r="TMU836" s="24"/>
      <c r="TMV836" s="24"/>
      <c r="TMW836" s="24"/>
      <c r="TMX836" s="24"/>
      <c r="TMY836" s="24"/>
      <c r="TMZ836" s="24"/>
      <c r="TNA836" s="24"/>
      <c r="TNB836" s="24"/>
      <c r="TNC836" s="24"/>
      <c r="TND836" s="24"/>
      <c r="TNE836" s="24"/>
      <c r="TNF836" s="24"/>
      <c r="TNG836" s="24"/>
      <c r="TNH836" s="24"/>
      <c r="TNI836" s="24"/>
      <c r="TNJ836" s="24"/>
      <c r="TNK836" s="24"/>
      <c r="TNL836" s="24"/>
      <c r="TNM836" s="24"/>
      <c r="TNN836" s="24"/>
      <c r="TNO836" s="24"/>
      <c r="TNP836" s="24"/>
      <c r="TNQ836" s="24"/>
      <c r="TNR836" s="24"/>
      <c r="TNS836" s="24"/>
      <c r="TNT836" s="24"/>
      <c r="TNU836" s="24"/>
      <c r="TNV836" s="24"/>
      <c r="TNW836" s="24"/>
      <c r="TNX836" s="24"/>
      <c r="TNY836" s="24"/>
      <c r="TNZ836" s="24"/>
      <c r="TOA836" s="24"/>
      <c r="TOB836" s="24"/>
      <c r="TOC836" s="24"/>
      <c r="TOD836" s="24"/>
      <c r="TOE836" s="24"/>
      <c r="TOF836" s="24"/>
      <c r="TOG836" s="24"/>
      <c r="TOH836" s="24"/>
      <c r="TOI836" s="24"/>
      <c r="TOJ836" s="24"/>
      <c r="TOK836" s="24"/>
      <c r="TOL836" s="24"/>
      <c r="TOM836" s="24"/>
      <c r="TON836" s="24"/>
      <c r="TOO836" s="24"/>
      <c r="TOP836" s="24"/>
      <c r="TOQ836" s="24"/>
      <c r="TOR836" s="24"/>
      <c r="TOS836" s="24"/>
      <c r="TOT836" s="24"/>
      <c r="TOU836" s="24"/>
      <c r="TOV836" s="24"/>
      <c r="TOW836" s="24"/>
      <c r="TOX836" s="24"/>
      <c r="TOY836" s="24"/>
      <c r="TOZ836" s="24"/>
      <c r="TPA836" s="24"/>
      <c r="TPB836" s="24"/>
      <c r="TPC836" s="24"/>
      <c r="TPD836" s="24"/>
      <c r="TPE836" s="24"/>
      <c r="TPF836" s="24"/>
      <c r="TPG836" s="24"/>
      <c r="TPH836" s="24"/>
      <c r="TPI836" s="24"/>
      <c r="TPJ836" s="24"/>
      <c r="TPK836" s="24"/>
      <c r="TPL836" s="24"/>
      <c r="TPM836" s="24"/>
      <c r="TPN836" s="24"/>
      <c r="TPO836" s="24"/>
      <c r="TPP836" s="24"/>
      <c r="TPQ836" s="24"/>
      <c r="TPR836" s="24"/>
      <c r="TPS836" s="24"/>
      <c r="TPT836" s="24"/>
      <c r="TPU836" s="24"/>
      <c r="TPV836" s="24"/>
      <c r="TPW836" s="24"/>
      <c r="TPX836" s="24"/>
      <c r="TPY836" s="24"/>
      <c r="TPZ836" s="24"/>
      <c r="TQA836" s="24"/>
      <c r="TQB836" s="24"/>
      <c r="TQC836" s="24"/>
      <c r="TQD836" s="24"/>
      <c r="TQE836" s="24"/>
      <c r="TQF836" s="24"/>
      <c r="TQG836" s="24"/>
      <c r="TQH836" s="24"/>
      <c r="TQI836" s="24"/>
      <c r="TQJ836" s="24"/>
      <c r="TQK836" s="24"/>
      <c r="TQL836" s="24"/>
      <c r="TQM836" s="24"/>
      <c r="TQN836" s="24"/>
      <c r="TQO836" s="24"/>
      <c r="TQP836" s="24"/>
      <c r="TQQ836" s="24"/>
      <c r="TQR836" s="24"/>
      <c r="TQS836" s="24"/>
      <c r="TQT836" s="24"/>
      <c r="TQU836" s="24"/>
      <c r="TQV836" s="24"/>
      <c r="TQW836" s="24"/>
      <c r="TQX836" s="24"/>
      <c r="TQY836" s="24"/>
      <c r="TQZ836" s="24"/>
      <c r="TRA836" s="24"/>
      <c r="TRB836" s="24"/>
      <c r="TRC836" s="24"/>
      <c r="TRD836" s="24"/>
      <c r="TRE836" s="24"/>
      <c r="TRF836" s="24"/>
      <c r="TRG836" s="24"/>
      <c r="TRH836" s="24"/>
      <c r="TRI836" s="24"/>
      <c r="TRJ836" s="24"/>
      <c r="TRK836" s="24"/>
      <c r="TRL836" s="24"/>
      <c r="TRM836" s="24"/>
      <c r="TRN836" s="24"/>
      <c r="TRO836" s="24"/>
      <c r="TRP836" s="24"/>
      <c r="TRQ836" s="24"/>
      <c r="TRR836" s="24"/>
      <c r="TRS836" s="24"/>
      <c r="TRT836" s="24"/>
      <c r="TRU836" s="24"/>
      <c r="TRV836" s="24"/>
      <c r="TRW836" s="24"/>
      <c r="TRX836" s="24"/>
      <c r="TRY836" s="24"/>
      <c r="TRZ836" s="24"/>
      <c r="TSA836" s="24"/>
      <c r="TSB836" s="24"/>
      <c r="TSC836" s="24"/>
      <c r="TSD836" s="24"/>
      <c r="TSE836" s="24"/>
      <c r="TSF836" s="24"/>
      <c r="TSG836" s="24"/>
      <c r="TSH836" s="24"/>
      <c r="TSI836" s="24"/>
      <c r="TSJ836" s="24"/>
      <c r="TSK836" s="24"/>
      <c r="TSL836" s="24"/>
      <c r="TSM836" s="24"/>
      <c r="TSN836" s="24"/>
      <c r="TSO836" s="24"/>
      <c r="TSP836" s="24"/>
      <c r="TSQ836" s="24"/>
      <c r="TSR836" s="24"/>
      <c r="TSS836" s="24"/>
      <c r="TST836" s="24"/>
      <c r="TSU836" s="24"/>
      <c r="TSV836" s="24"/>
      <c r="TSW836" s="24"/>
      <c r="TSX836" s="24"/>
      <c r="TSY836" s="24"/>
      <c r="TSZ836" s="24"/>
      <c r="TTA836" s="24"/>
      <c r="TTB836" s="24"/>
      <c r="TTC836" s="24"/>
      <c r="TTD836" s="24"/>
      <c r="TTE836" s="24"/>
      <c r="TTF836" s="24"/>
      <c r="TTG836" s="24"/>
      <c r="TTH836" s="24"/>
      <c r="TTI836" s="24"/>
      <c r="TTJ836" s="24"/>
      <c r="TTK836" s="24"/>
      <c r="TTL836" s="24"/>
      <c r="TTM836" s="24"/>
      <c r="TTN836" s="24"/>
      <c r="TTO836" s="24"/>
      <c r="TTP836" s="24"/>
      <c r="TTQ836" s="24"/>
      <c r="TTR836" s="24"/>
      <c r="TTS836" s="24"/>
      <c r="TTT836" s="24"/>
      <c r="TTU836" s="24"/>
      <c r="TTV836" s="24"/>
      <c r="TTW836" s="24"/>
      <c r="TTX836" s="24"/>
      <c r="TTY836" s="24"/>
      <c r="TTZ836" s="24"/>
      <c r="TUA836" s="24"/>
      <c r="TUB836" s="24"/>
      <c r="TUC836" s="24"/>
      <c r="TUD836" s="24"/>
      <c r="TUE836" s="24"/>
      <c r="TUF836" s="24"/>
      <c r="TUG836" s="24"/>
      <c r="TUH836" s="24"/>
      <c r="TUI836" s="24"/>
      <c r="TUJ836" s="24"/>
      <c r="TUK836" s="24"/>
      <c r="TUL836" s="24"/>
      <c r="TUM836" s="24"/>
      <c r="TUN836" s="24"/>
      <c r="TUO836" s="24"/>
      <c r="TUP836" s="24"/>
      <c r="TUQ836" s="24"/>
      <c r="TUR836" s="24"/>
      <c r="TUS836" s="24"/>
      <c r="TUT836" s="24"/>
      <c r="TUU836" s="24"/>
      <c r="TUV836" s="24"/>
      <c r="TUW836" s="24"/>
      <c r="TUX836" s="24"/>
      <c r="TUY836" s="24"/>
      <c r="TUZ836" s="24"/>
      <c r="TVA836" s="24"/>
      <c r="TVB836" s="24"/>
      <c r="TVC836" s="24"/>
      <c r="TVD836" s="24"/>
      <c r="TVE836" s="24"/>
      <c r="TVF836" s="24"/>
      <c r="TVG836" s="24"/>
      <c r="TVH836" s="24"/>
      <c r="TVI836" s="24"/>
      <c r="TVJ836" s="24"/>
      <c r="TVK836" s="24"/>
      <c r="TVL836" s="24"/>
      <c r="TVM836" s="24"/>
      <c r="TVN836" s="24"/>
      <c r="TVO836" s="24"/>
      <c r="TVP836" s="24"/>
      <c r="TVQ836" s="24"/>
      <c r="TVR836" s="24"/>
      <c r="TVS836" s="24"/>
      <c r="TVT836" s="24"/>
      <c r="TVU836" s="24"/>
      <c r="TVV836" s="24"/>
      <c r="TVW836" s="24"/>
      <c r="TVX836" s="24"/>
      <c r="TVY836" s="24"/>
      <c r="TVZ836" s="24"/>
      <c r="TWA836" s="24"/>
      <c r="TWB836" s="24"/>
      <c r="TWC836" s="24"/>
      <c r="TWD836" s="24"/>
      <c r="TWE836" s="24"/>
      <c r="TWF836" s="24"/>
      <c r="TWG836" s="24"/>
      <c r="TWH836" s="24"/>
      <c r="TWI836" s="24"/>
      <c r="TWJ836" s="24"/>
      <c r="TWK836" s="24"/>
      <c r="TWL836" s="24"/>
      <c r="TWM836" s="24"/>
      <c r="TWN836" s="24"/>
      <c r="TWO836" s="24"/>
      <c r="TWP836" s="24"/>
      <c r="TWQ836" s="24"/>
      <c r="TWR836" s="24"/>
      <c r="TWS836" s="24"/>
      <c r="TWT836" s="24"/>
      <c r="TWU836" s="24"/>
      <c r="TWV836" s="24"/>
      <c r="TWW836" s="24"/>
      <c r="TWX836" s="24"/>
      <c r="TWY836" s="24"/>
      <c r="TWZ836" s="24"/>
      <c r="TXA836" s="24"/>
      <c r="TXB836" s="24"/>
      <c r="TXC836" s="24"/>
      <c r="TXD836" s="24"/>
      <c r="TXE836" s="24"/>
      <c r="TXF836" s="24"/>
      <c r="TXG836" s="24"/>
      <c r="TXH836" s="24"/>
      <c r="TXI836" s="24"/>
      <c r="TXJ836" s="24"/>
      <c r="TXK836" s="24"/>
      <c r="TXL836" s="24"/>
      <c r="TXM836" s="24"/>
      <c r="TXN836" s="24"/>
      <c r="TXO836" s="24"/>
      <c r="TXP836" s="24"/>
      <c r="TXQ836" s="24"/>
      <c r="TXR836" s="24"/>
      <c r="TXS836" s="24"/>
      <c r="TXT836" s="24"/>
      <c r="TXU836" s="24"/>
      <c r="TXV836" s="24"/>
      <c r="TXW836" s="24"/>
      <c r="TXX836" s="24"/>
      <c r="TXY836" s="24"/>
      <c r="TXZ836" s="24"/>
      <c r="TYA836" s="24"/>
      <c r="TYB836" s="24"/>
      <c r="TYC836" s="24"/>
      <c r="TYD836" s="24"/>
      <c r="TYE836" s="24"/>
      <c r="TYF836" s="24"/>
      <c r="TYG836" s="24"/>
      <c r="TYH836" s="24"/>
      <c r="TYI836" s="24"/>
      <c r="TYJ836" s="24"/>
      <c r="TYK836" s="24"/>
      <c r="TYL836" s="24"/>
      <c r="TYM836" s="24"/>
      <c r="TYN836" s="24"/>
      <c r="TYO836" s="24"/>
      <c r="TYP836" s="24"/>
      <c r="TYQ836" s="24"/>
      <c r="TYR836" s="24"/>
      <c r="TYS836" s="24"/>
      <c r="TYT836" s="24"/>
      <c r="TYU836" s="24"/>
      <c r="TYV836" s="24"/>
      <c r="TYW836" s="24"/>
      <c r="TYX836" s="24"/>
      <c r="TYY836" s="24"/>
      <c r="TYZ836" s="24"/>
      <c r="TZA836" s="24"/>
      <c r="TZB836" s="24"/>
      <c r="TZC836" s="24"/>
      <c r="TZD836" s="24"/>
      <c r="TZE836" s="24"/>
      <c r="TZF836" s="24"/>
      <c r="TZG836" s="24"/>
      <c r="TZH836" s="24"/>
      <c r="TZI836" s="24"/>
      <c r="TZJ836" s="24"/>
      <c r="TZK836" s="24"/>
      <c r="TZL836" s="24"/>
      <c r="TZM836" s="24"/>
      <c r="TZN836" s="24"/>
      <c r="TZO836" s="24"/>
      <c r="TZP836" s="24"/>
      <c r="TZQ836" s="24"/>
      <c r="TZR836" s="24"/>
      <c r="TZS836" s="24"/>
      <c r="TZT836" s="24"/>
      <c r="TZU836" s="24"/>
      <c r="TZV836" s="24"/>
      <c r="TZW836" s="24"/>
      <c r="TZX836" s="24"/>
      <c r="TZY836" s="24"/>
      <c r="TZZ836" s="24"/>
      <c r="UAA836" s="24"/>
      <c r="UAB836" s="24"/>
      <c r="UAC836" s="24"/>
      <c r="UAD836" s="24"/>
      <c r="UAE836" s="24"/>
      <c r="UAF836" s="24"/>
      <c r="UAG836" s="24"/>
      <c r="UAH836" s="24"/>
      <c r="UAI836" s="24"/>
      <c r="UAJ836" s="24"/>
      <c r="UAK836" s="24"/>
      <c r="UAL836" s="24"/>
      <c r="UAM836" s="24"/>
      <c r="UAN836" s="24"/>
      <c r="UAO836" s="24"/>
      <c r="UAP836" s="24"/>
      <c r="UAQ836" s="24"/>
      <c r="UAR836" s="24"/>
      <c r="UAS836" s="24"/>
      <c r="UAT836" s="24"/>
      <c r="UAU836" s="24"/>
      <c r="UAV836" s="24"/>
      <c r="UAW836" s="24"/>
      <c r="UAX836" s="24"/>
      <c r="UAY836" s="24"/>
      <c r="UAZ836" s="24"/>
      <c r="UBA836" s="24"/>
      <c r="UBB836" s="24"/>
      <c r="UBC836" s="24"/>
      <c r="UBD836" s="24"/>
      <c r="UBE836" s="24"/>
      <c r="UBF836" s="24"/>
      <c r="UBG836" s="24"/>
      <c r="UBH836" s="24"/>
      <c r="UBI836" s="24"/>
      <c r="UBJ836" s="24"/>
      <c r="UBK836" s="24"/>
      <c r="UBL836" s="24"/>
      <c r="UBM836" s="24"/>
      <c r="UBN836" s="24"/>
      <c r="UBO836" s="24"/>
      <c r="UBP836" s="24"/>
      <c r="UBQ836" s="24"/>
      <c r="UBR836" s="24"/>
      <c r="UBS836" s="24"/>
      <c r="UBT836" s="24"/>
      <c r="UBU836" s="24"/>
      <c r="UBV836" s="24"/>
      <c r="UBW836" s="24"/>
      <c r="UBX836" s="24"/>
      <c r="UBY836" s="24"/>
      <c r="UBZ836" s="24"/>
      <c r="UCA836" s="24"/>
      <c r="UCB836" s="24"/>
      <c r="UCC836" s="24"/>
      <c r="UCD836" s="24"/>
      <c r="UCE836" s="24"/>
      <c r="UCF836" s="24"/>
      <c r="UCG836" s="24"/>
      <c r="UCH836" s="24"/>
      <c r="UCI836" s="24"/>
      <c r="UCJ836" s="24"/>
      <c r="UCK836" s="24"/>
      <c r="UCL836" s="24"/>
      <c r="UCM836" s="24"/>
      <c r="UCN836" s="24"/>
      <c r="UCO836" s="24"/>
      <c r="UCP836" s="24"/>
      <c r="UCQ836" s="24"/>
      <c r="UCR836" s="24"/>
      <c r="UCS836" s="24"/>
      <c r="UCT836" s="24"/>
      <c r="UCU836" s="24"/>
      <c r="UCV836" s="24"/>
      <c r="UCW836" s="24"/>
      <c r="UCX836" s="24"/>
      <c r="UCY836" s="24"/>
      <c r="UCZ836" s="24"/>
      <c r="UDA836" s="24"/>
      <c r="UDB836" s="24"/>
      <c r="UDC836" s="24"/>
      <c r="UDD836" s="24"/>
      <c r="UDE836" s="24"/>
      <c r="UDF836" s="24"/>
      <c r="UDG836" s="24"/>
      <c r="UDH836" s="24"/>
      <c r="UDI836" s="24"/>
      <c r="UDJ836" s="24"/>
      <c r="UDK836" s="24"/>
      <c r="UDL836" s="24"/>
      <c r="UDM836" s="24"/>
      <c r="UDN836" s="24"/>
      <c r="UDO836" s="24"/>
      <c r="UDP836" s="24"/>
      <c r="UDQ836" s="24"/>
      <c r="UDR836" s="24"/>
      <c r="UDS836" s="24"/>
      <c r="UDT836" s="24"/>
      <c r="UDU836" s="24"/>
      <c r="UDV836" s="24"/>
      <c r="UDW836" s="24"/>
      <c r="UDX836" s="24"/>
      <c r="UDY836" s="24"/>
      <c r="UDZ836" s="24"/>
      <c r="UEA836" s="24"/>
      <c r="UEB836" s="24"/>
      <c r="UEC836" s="24"/>
      <c r="UED836" s="24"/>
      <c r="UEE836" s="24"/>
      <c r="UEF836" s="24"/>
      <c r="UEG836" s="24"/>
      <c r="UEH836" s="24"/>
      <c r="UEI836" s="24"/>
      <c r="UEJ836" s="24"/>
      <c r="UEK836" s="24"/>
      <c r="UEL836" s="24"/>
      <c r="UEM836" s="24"/>
      <c r="UEN836" s="24"/>
      <c r="UEO836" s="24"/>
      <c r="UEP836" s="24"/>
      <c r="UEQ836" s="24"/>
      <c r="UER836" s="24"/>
      <c r="UES836" s="24"/>
      <c r="UET836" s="24"/>
      <c r="UEU836" s="24"/>
      <c r="UEV836" s="24"/>
      <c r="UEW836" s="24"/>
      <c r="UEX836" s="24"/>
      <c r="UEY836" s="24"/>
      <c r="UEZ836" s="24"/>
      <c r="UFA836" s="24"/>
      <c r="UFB836" s="24"/>
      <c r="UFC836" s="24"/>
      <c r="UFD836" s="24"/>
      <c r="UFE836" s="24"/>
      <c r="UFF836" s="24"/>
      <c r="UFG836" s="24"/>
      <c r="UFH836" s="24"/>
      <c r="UFI836" s="24"/>
      <c r="UFJ836" s="24"/>
      <c r="UFK836" s="24"/>
      <c r="UFL836" s="24"/>
      <c r="UFM836" s="24"/>
      <c r="UFN836" s="24"/>
      <c r="UFO836" s="24"/>
      <c r="UFP836" s="24"/>
      <c r="UFQ836" s="24"/>
      <c r="UFR836" s="24"/>
      <c r="UFS836" s="24"/>
      <c r="UFT836" s="24"/>
      <c r="UFU836" s="24"/>
      <c r="UFV836" s="24"/>
      <c r="UFW836" s="24"/>
      <c r="UFX836" s="24"/>
      <c r="UFY836" s="24"/>
      <c r="UFZ836" s="24"/>
      <c r="UGA836" s="24"/>
      <c r="UGB836" s="24"/>
      <c r="UGC836" s="24"/>
      <c r="UGD836" s="24"/>
      <c r="UGE836" s="24"/>
      <c r="UGF836" s="24"/>
      <c r="UGG836" s="24"/>
      <c r="UGH836" s="24"/>
      <c r="UGI836" s="24"/>
      <c r="UGJ836" s="24"/>
      <c r="UGK836" s="24"/>
      <c r="UGL836" s="24"/>
      <c r="UGM836" s="24"/>
      <c r="UGN836" s="24"/>
      <c r="UGO836" s="24"/>
      <c r="UGP836" s="24"/>
      <c r="UGQ836" s="24"/>
      <c r="UGR836" s="24"/>
      <c r="UGS836" s="24"/>
      <c r="UGT836" s="24"/>
      <c r="UGU836" s="24"/>
      <c r="UGV836" s="24"/>
      <c r="UGW836" s="24"/>
      <c r="UGX836" s="24"/>
      <c r="UGY836" s="24"/>
      <c r="UGZ836" s="24"/>
      <c r="UHA836" s="24"/>
      <c r="UHB836" s="24"/>
      <c r="UHC836" s="24"/>
      <c r="UHD836" s="24"/>
      <c r="UHE836" s="24"/>
      <c r="UHF836" s="24"/>
      <c r="UHG836" s="24"/>
      <c r="UHH836" s="24"/>
      <c r="UHI836" s="24"/>
      <c r="UHJ836" s="24"/>
      <c r="UHK836" s="24"/>
      <c r="UHL836" s="24"/>
      <c r="UHM836" s="24"/>
      <c r="UHN836" s="24"/>
      <c r="UHO836" s="24"/>
      <c r="UHP836" s="24"/>
      <c r="UHQ836" s="24"/>
      <c r="UHR836" s="24"/>
      <c r="UHS836" s="24"/>
      <c r="UHT836" s="24"/>
      <c r="UHU836" s="24"/>
      <c r="UHV836" s="24"/>
      <c r="UHW836" s="24"/>
      <c r="UHX836" s="24"/>
      <c r="UHY836" s="24"/>
      <c r="UHZ836" s="24"/>
      <c r="UIA836" s="24"/>
      <c r="UIB836" s="24"/>
      <c r="UIC836" s="24"/>
      <c r="UID836" s="24"/>
      <c r="UIE836" s="24"/>
      <c r="UIF836" s="24"/>
      <c r="UIG836" s="24"/>
      <c r="UIH836" s="24"/>
      <c r="UII836" s="24"/>
      <c r="UIJ836" s="24"/>
      <c r="UIK836" s="24"/>
      <c r="UIL836" s="24"/>
      <c r="UIM836" s="24"/>
      <c r="UIN836" s="24"/>
      <c r="UIO836" s="24"/>
      <c r="UIP836" s="24"/>
      <c r="UIQ836" s="24"/>
      <c r="UIR836" s="24"/>
      <c r="UIS836" s="24"/>
      <c r="UIT836" s="24"/>
      <c r="UIU836" s="24"/>
      <c r="UIV836" s="24"/>
      <c r="UIW836" s="24"/>
      <c r="UIX836" s="24"/>
      <c r="UIY836" s="24"/>
      <c r="UIZ836" s="24"/>
      <c r="UJA836" s="24"/>
      <c r="UJB836" s="24"/>
      <c r="UJC836" s="24"/>
      <c r="UJD836" s="24"/>
      <c r="UJE836" s="24"/>
      <c r="UJF836" s="24"/>
      <c r="UJG836" s="24"/>
      <c r="UJH836" s="24"/>
      <c r="UJI836" s="24"/>
      <c r="UJJ836" s="24"/>
      <c r="UJK836" s="24"/>
      <c r="UJL836" s="24"/>
      <c r="UJM836" s="24"/>
      <c r="UJN836" s="24"/>
      <c r="UJO836" s="24"/>
      <c r="UJP836" s="24"/>
      <c r="UJQ836" s="24"/>
      <c r="UJR836" s="24"/>
      <c r="UJS836" s="24"/>
      <c r="UJT836" s="24"/>
      <c r="UJU836" s="24"/>
      <c r="UJV836" s="24"/>
      <c r="UJW836" s="24"/>
      <c r="UJX836" s="24"/>
      <c r="UJY836" s="24"/>
      <c r="UJZ836" s="24"/>
      <c r="UKA836" s="24"/>
      <c r="UKB836" s="24"/>
      <c r="UKC836" s="24"/>
      <c r="UKD836" s="24"/>
      <c r="UKE836" s="24"/>
      <c r="UKF836" s="24"/>
      <c r="UKG836" s="24"/>
      <c r="UKH836" s="24"/>
      <c r="UKI836" s="24"/>
      <c r="UKJ836" s="24"/>
      <c r="UKK836" s="24"/>
      <c r="UKL836" s="24"/>
      <c r="UKM836" s="24"/>
      <c r="UKN836" s="24"/>
      <c r="UKO836" s="24"/>
      <c r="UKP836" s="24"/>
      <c r="UKQ836" s="24"/>
      <c r="UKR836" s="24"/>
      <c r="UKS836" s="24"/>
      <c r="UKT836" s="24"/>
      <c r="UKU836" s="24"/>
      <c r="UKV836" s="24"/>
      <c r="UKW836" s="24"/>
      <c r="UKX836" s="24"/>
      <c r="UKY836" s="24"/>
      <c r="UKZ836" s="24"/>
      <c r="ULA836" s="24"/>
      <c r="ULB836" s="24"/>
      <c r="ULC836" s="24"/>
      <c r="ULD836" s="24"/>
      <c r="ULE836" s="24"/>
      <c r="ULF836" s="24"/>
      <c r="ULG836" s="24"/>
      <c r="ULH836" s="24"/>
      <c r="ULI836" s="24"/>
      <c r="ULJ836" s="24"/>
      <c r="ULK836" s="24"/>
      <c r="ULL836" s="24"/>
      <c r="ULM836" s="24"/>
      <c r="ULN836" s="24"/>
      <c r="ULO836" s="24"/>
      <c r="ULP836" s="24"/>
      <c r="ULQ836" s="24"/>
      <c r="ULR836" s="24"/>
      <c r="ULS836" s="24"/>
      <c r="ULT836" s="24"/>
      <c r="ULU836" s="24"/>
      <c r="ULV836" s="24"/>
      <c r="ULW836" s="24"/>
      <c r="ULX836" s="24"/>
      <c r="ULY836" s="24"/>
      <c r="ULZ836" s="24"/>
      <c r="UMA836" s="24"/>
      <c r="UMB836" s="24"/>
      <c r="UMC836" s="24"/>
      <c r="UMD836" s="24"/>
      <c r="UME836" s="24"/>
      <c r="UMF836" s="24"/>
      <c r="UMG836" s="24"/>
      <c r="UMH836" s="24"/>
      <c r="UMI836" s="24"/>
      <c r="UMJ836" s="24"/>
      <c r="UMK836" s="24"/>
      <c r="UML836" s="24"/>
      <c r="UMM836" s="24"/>
      <c r="UMN836" s="24"/>
      <c r="UMO836" s="24"/>
      <c r="UMP836" s="24"/>
      <c r="UMQ836" s="24"/>
      <c r="UMR836" s="24"/>
      <c r="UMS836" s="24"/>
      <c r="UMT836" s="24"/>
      <c r="UMU836" s="24"/>
      <c r="UMV836" s="24"/>
      <c r="UMW836" s="24"/>
      <c r="UMX836" s="24"/>
      <c r="UMY836" s="24"/>
      <c r="UMZ836" s="24"/>
      <c r="UNA836" s="24"/>
      <c r="UNB836" s="24"/>
      <c r="UNC836" s="24"/>
      <c r="UND836" s="24"/>
      <c r="UNE836" s="24"/>
      <c r="UNF836" s="24"/>
      <c r="UNG836" s="24"/>
      <c r="UNH836" s="24"/>
      <c r="UNI836" s="24"/>
      <c r="UNJ836" s="24"/>
      <c r="UNK836" s="24"/>
      <c r="UNL836" s="24"/>
      <c r="UNM836" s="24"/>
      <c r="UNN836" s="24"/>
      <c r="UNO836" s="24"/>
      <c r="UNP836" s="24"/>
      <c r="UNQ836" s="24"/>
      <c r="UNR836" s="24"/>
      <c r="UNS836" s="24"/>
      <c r="UNT836" s="24"/>
      <c r="UNU836" s="24"/>
      <c r="UNV836" s="24"/>
      <c r="UNW836" s="24"/>
      <c r="UNX836" s="24"/>
      <c r="UNY836" s="24"/>
      <c r="UNZ836" s="24"/>
      <c r="UOA836" s="24"/>
      <c r="UOB836" s="24"/>
      <c r="UOC836" s="24"/>
      <c r="UOD836" s="24"/>
      <c r="UOE836" s="24"/>
      <c r="UOF836" s="24"/>
      <c r="UOG836" s="24"/>
      <c r="UOH836" s="24"/>
      <c r="UOI836" s="24"/>
      <c r="UOJ836" s="24"/>
      <c r="UOK836" s="24"/>
      <c r="UOL836" s="24"/>
      <c r="UOM836" s="24"/>
      <c r="UON836" s="24"/>
      <c r="UOO836" s="24"/>
      <c r="UOP836" s="24"/>
      <c r="UOQ836" s="24"/>
      <c r="UOR836" s="24"/>
      <c r="UOS836" s="24"/>
      <c r="UOT836" s="24"/>
      <c r="UOU836" s="24"/>
      <c r="UOV836" s="24"/>
      <c r="UOW836" s="24"/>
      <c r="UOX836" s="24"/>
      <c r="UOY836" s="24"/>
      <c r="UOZ836" s="24"/>
      <c r="UPA836" s="24"/>
      <c r="UPB836" s="24"/>
      <c r="UPC836" s="24"/>
      <c r="UPD836" s="24"/>
      <c r="UPE836" s="24"/>
      <c r="UPF836" s="24"/>
      <c r="UPG836" s="24"/>
      <c r="UPH836" s="24"/>
      <c r="UPI836" s="24"/>
      <c r="UPJ836" s="24"/>
      <c r="UPK836" s="24"/>
      <c r="UPL836" s="24"/>
      <c r="UPM836" s="24"/>
      <c r="UPN836" s="24"/>
      <c r="UPO836" s="24"/>
      <c r="UPP836" s="24"/>
      <c r="UPQ836" s="24"/>
      <c r="UPR836" s="24"/>
      <c r="UPS836" s="24"/>
      <c r="UPT836" s="24"/>
      <c r="UPU836" s="24"/>
      <c r="UPV836" s="24"/>
      <c r="UPW836" s="24"/>
      <c r="UPX836" s="24"/>
      <c r="UPY836" s="24"/>
      <c r="UPZ836" s="24"/>
      <c r="UQA836" s="24"/>
      <c r="UQB836" s="24"/>
      <c r="UQC836" s="24"/>
      <c r="UQD836" s="24"/>
      <c r="UQE836" s="24"/>
      <c r="UQF836" s="24"/>
      <c r="UQG836" s="24"/>
      <c r="UQH836" s="24"/>
      <c r="UQI836" s="24"/>
      <c r="UQJ836" s="24"/>
      <c r="UQK836" s="24"/>
      <c r="UQL836" s="24"/>
      <c r="UQM836" s="24"/>
      <c r="UQN836" s="24"/>
      <c r="UQO836" s="24"/>
      <c r="UQP836" s="24"/>
      <c r="UQQ836" s="24"/>
      <c r="UQR836" s="24"/>
      <c r="UQS836" s="24"/>
      <c r="UQT836" s="24"/>
      <c r="UQU836" s="24"/>
      <c r="UQV836" s="24"/>
      <c r="UQW836" s="24"/>
      <c r="UQX836" s="24"/>
      <c r="UQY836" s="24"/>
      <c r="UQZ836" s="24"/>
      <c r="URA836" s="24"/>
      <c r="URB836" s="24"/>
      <c r="URC836" s="24"/>
      <c r="URD836" s="24"/>
      <c r="URE836" s="24"/>
      <c r="URF836" s="24"/>
      <c r="URG836" s="24"/>
      <c r="URH836" s="24"/>
      <c r="URI836" s="24"/>
      <c r="URJ836" s="24"/>
      <c r="URK836" s="24"/>
      <c r="URL836" s="24"/>
      <c r="URM836" s="24"/>
      <c r="URN836" s="24"/>
      <c r="URO836" s="24"/>
      <c r="URP836" s="24"/>
      <c r="URQ836" s="24"/>
      <c r="URR836" s="24"/>
      <c r="URS836" s="24"/>
      <c r="URT836" s="24"/>
      <c r="URU836" s="24"/>
      <c r="URV836" s="24"/>
      <c r="URW836" s="24"/>
      <c r="URX836" s="24"/>
      <c r="URY836" s="24"/>
      <c r="URZ836" s="24"/>
      <c r="USA836" s="24"/>
      <c r="USB836" s="24"/>
      <c r="USC836" s="24"/>
      <c r="USD836" s="24"/>
      <c r="USE836" s="24"/>
      <c r="USF836" s="24"/>
      <c r="USG836" s="24"/>
      <c r="USH836" s="24"/>
      <c r="USI836" s="24"/>
      <c r="USJ836" s="24"/>
      <c r="USK836" s="24"/>
      <c r="USL836" s="24"/>
      <c r="USM836" s="24"/>
      <c r="USN836" s="24"/>
      <c r="USO836" s="24"/>
      <c r="USP836" s="24"/>
      <c r="USQ836" s="24"/>
      <c r="USR836" s="24"/>
      <c r="USS836" s="24"/>
      <c r="UST836" s="24"/>
      <c r="USU836" s="24"/>
      <c r="USV836" s="24"/>
      <c r="USW836" s="24"/>
      <c r="USX836" s="24"/>
      <c r="USY836" s="24"/>
      <c r="USZ836" s="24"/>
      <c r="UTA836" s="24"/>
      <c r="UTB836" s="24"/>
      <c r="UTC836" s="24"/>
      <c r="UTD836" s="24"/>
      <c r="UTE836" s="24"/>
      <c r="UTF836" s="24"/>
      <c r="UTG836" s="24"/>
      <c r="UTH836" s="24"/>
      <c r="UTI836" s="24"/>
      <c r="UTJ836" s="24"/>
      <c r="UTK836" s="24"/>
      <c r="UTL836" s="24"/>
      <c r="UTM836" s="24"/>
      <c r="UTN836" s="24"/>
      <c r="UTO836" s="24"/>
      <c r="UTP836" s="24"/>
      <c r="UTQ836" s="24"/>
      <c r="UTR836" s="24"/>
      <c r="UTS836" s="24"/>
      <c r="UTT836" s="24"/>
      <c r="UTU836" s="24"/>
      <c r="UTV836" s="24"/>
      <c r="UTW836" s="24"/>
      <c r="UTX836" s="24"/>
      <c r="UTY836" s="24"/>
      <c r="UTZ836" s="24"/>
      <c r="UUA836" s="24"/>
      <c r="UUB836" s="24"/>
      <c r="UUC836" s="24"/>
      <c r="UUD836" s="24"/>
      <c r="UUE836" s="24"/>
      <c r="UUF836" s="24"/>
      <c r="UUG836" s="24"/>
      <c r="UUH836" s="24"/>
      <c r="UUI836" s="24"/>
      <c r="UUJ836" s="24"/>
      <c r="UUK836" s="24"/>
      <c r="UUL836" s="24"/>
      <c r="UUM836" s="24"/>
      <c r="UUN836" s="24"/>
      <c r="UUO836" s="24"/>
      <c r="UUP836" s="24"/>
      <c r="UUQ836" s="24"/>
      <c r="UUR836" s="24"/>
      <c r="UUS836" s="24"/>
      <c r="UUT836" s="24"/>
      <c r="UUU836" s="24"/>
      <c r="UUV836" s="24"/>
      <c r="UUW836" s="24"/>
      <c r="UUX836" s="24"/>
      <c r="UUY836" s="24"/>
      <c r="UUZ836" s="24"/>
      <c r="UVA836" s="24"/>
      <c r="UVB836" s="24"/>
      <c r="UVC836" s="24"/>
      <c r="UVD836" s="24"/>
      <c r="UVE836" s="24"/>
      <c r="UVF836" s="24"/>
      <c r="UVG836" s="24"/>
      <c r="UVH836" s="24"/>
      <c r="UVI836" s="24"/>
      <c r="UVJ836" s="24"/>
      <c r="UVK836" s="24"/>
      <c r="UVL836" s="24"/>
      <c r="UVM836" s="24"/>
      <c r="UVN836" s="24"/>
      <c r="UVO836" s="24"/>
      <c r="UVP836" s="24"/>
      <c r="UVQ836" s="24"/>
      <c r="UVR836" s="24"/>
      <c r="UVS836" s="24"/>
      <c r="UVT836" s="24"/>
      <c r="UVU836" s="24"/>
      <c r="UVV836" s="24"/>
      <c r="UVW836" s="24"/>
      <c r="UVX836" s="24"/>
      <c r="UVY836" s="24"/>
      <c r="UVZ836" s="24"/>
      <c r="UWA836" s="24"/>
      <c r="UWB836" s="24"/>
      <c r="UWC836" s="24"/>
      <c r="UWD836" s="24"/>
      <c r="UWE836" s="24"/>
      <c r="UWF836" s="24"/>
      <c r="UWG836" s="24"/>
      <c r="UWH836" s="24"/>
      <c r="UWI836" s="24"/>
      <c r="UWJ836" s="24"/>
      <c r="UWK836" s="24"/>
      <c r="UWL836" s="24"/>
      <c r="UWM836" s="24"/>
      <c r="UWN836" s="24"/>
      <c r="UWO836" s="24"/>
      <c r="UWP836" s="24"/>
      <c r="UWQ836" s="24"/>
      <c r="UWR836" s="24"/>
      <c r="UWS836" s="24"/>
      <c r="UWT836" s="24"/>
      <c r="UWU836" s="24"/>
      <c r="UWV836" s="24"/>
      <c r="UWW836" s="24"/>
      <c r="UWX836" s="24"/>
      <c r="UWY836" s="24"/>
      <c r="UWZ836" s="24"/>
      <c r="UXA836" s="24"/>
      <c r="UXB836" s="24"/>
      <c r="UXC836" s="24"/>
      <c r="UXD836" s="24"/>
      <c r="UXE836" s="24"/>
      <c r="UXF836" s="24"/>
      <c r="UXG836" s="24"/>
      <c r="UXH836" s="24"/>
      <c r="UXI836" s="24"/>
      <c r="UXJ836" s="24"/>
      <c r="UXK836" s="24"/>
      <c r="UXL836" s="24"/>
      <c r="UXM836" s="24"/>
      <c r="UXN836" s="24"/>
      <c r="UXO836" s="24"/>
      <c r="UXP836" s="24"/>
      <c r="UXQ836" s="24"/>
      <c r="UXR836" s="24"/>
      <c r="UXS836" s="24"/>
      <c r="UXT836" s="24"/>
      <c r="UXU836" s="24"/>
      <c r="UXV836" s="24"/>
      <c r="UXW836" s="24"/>
      <c r="UXX836" s="24"/>
      <c r="UXY836" s="24"/>
      <c r="UXZ836" s="24"/>
      <c r="UYA836" s="24"/>
      <c r="UYB836" s="24"/>
      <c r="UYC836" s="24"/>
      <c r="UYD836" s="24"/>
      <c r="UYE836" s="24"/>
      <c r="UYF836" s="24"/>
      <c r="UYG836" s="24"/>
      <c r="UYH836" s="24"/>
      <c r="UYI836" s="24"/>
      <c r="UYJ836" s="24"/>
      <c r="UYK836" s="24"/>
      <c r="UYL836" s="24"/>
      <c r="UYM836" s="24"/>
      <c r="UYN836" s="24"/>
      <c r="UYO836" s="24"/>
      <c r="UYP836" s="24"/>
      <c r="UYQ836" s="24"/>
      <c r="UYR836" s="24"/>
      <c r="UYS836" s="24"/>
      <c r="UYT836" s="24"/>
      <c r="UYU836" s="24"/>
      <c r="UYV836" s="24"/>
      <c r="UYW836" s="24"/>
      <c r="UYX836" s="24"/>
      <c r="UYY836" s="24"/>
      <c r="UYZ836" s="24"/>
      <c r="UZA836" s="24"/>
      <c r="UZB836" s="24"/>
      <c r="UZC836" s="24"/>
      <c r="UZD836" s="24"/>
      <c r="UZE836" s="24"/>
      <c r="UZF836" s="24"/>
      <c r="UZG836" s="24"/>
      <c r="UZH836" s="24"/>
      <c r="UZI836" s="24"/>
      <c r="UZJ836" s="24"/>
      <c r="UZK836" s="24"/>
      <c r="UZL836" s="24"/>
      <c r="UZM836" s="24"/>
      <c r="UZN836" s="24"/>
      <c r="UZO836" s="24"/>
      <c r="UZP836" s="24"/>
      <c r="UZQ836" s="24"/>
      <c r="UZR836" s="24"/>
      <c r="UZS836" s="24"/>
      <c r="UZT836" s="24"/>
      <c r="UZU836" s="24"/>
      <c r="UZV836" s="24"/>
      <c r="UZW836" s="24"/>
      <c r="UZX836" s="24"/>
      <c r="UZY836" s="24"/>
      <c r="UZZ836" s="24"/>
      <c r="VAA836" s="24"/>
      <c r="VAB836" s="24"/>
      <c r="VAC836" s="24"/>
      <c r="VAD836" s="24"/>
      <c r="VAE836" s="24"/>
      <c r="VAF836" s="24"/>
      <c r="VAG836" s="24"/>
      <c r="VAH836" s="24"/>
      <c r="VAI836" s="24"/>
      <c r="VAJ836" s="24"/>
      <c r="VAK836" s="24"/>
      <c r="VAL836" s="24"/>
      <c r="VAM836" s="24"/>
      <c r="VAN836" s="24"/>
      <c r="VAO836" s="24"/>
      <c r="VAP836" s="24"/>
      <c r="VAQ836" s="24"/>
      <c r="VAR836" s="24"/>
      <c r="VAS836" s="24"/>
      <c r="VAT836" s="24"/>
      <c r="VAU836" s="24"/>
      <c r="VAV836" s="24"/>
      <c r="VAW836" s="24"/>
      <c r="VAX836" s="24"/>
      <c r="VAY836" s="24"/>
      <c r="VAZ836" s="24"/>
      <c r="VBA836" s="24"/>
      <c r="VBB836" s="24"/>
      <c r="VBC836" s="24"/>
      <c r="VBD836" s="24"/>
      <c r="VBE836" s="24"/>
      <c r="VBF836" s="24"/>
      <c r="VBG836" s="24"/>
      <c r="VBH836" s="24"/>
      <c r="VBI836" s="24"/>
      <c r="VBJ836" s="24"/>
      <c r="VBK836" s="24"/>
      <c r="VBL836" s="24"/>
      <c r="VBM836" s="24"/>
      <c r="VBN836" s="24"/>
      <c r="VBO836" s="24"/>
      <c r="VBP836" s="24"/>
      <c r="VBQ836" s="24"/>
      <c r="VBR836" s="24"/>
      <c r="VBS836" s="24"/>
      <c r="VBT836" s="24"/>
      <c r="VBU836" s="24"/>
      <c r="VBV836" s="24"/>
      <c r="VBW836" s="24"/>
      <c r="VBX836" s="24"/>
      <c r="VBY836" s="24"/>
      <c r="VBZ836" s="24"/>
      <c r="VCA836" s="24"/>
      <c r="VCB836" s="24"/>
      <c r="VCC836" s="24"/>
      <c r="VCD836" s="24"/>
      <c r="VCE836" s="24"/>
      <c r="VCF836" s="24"/>
      <c r="VCG836" s="24"/>
      <c r="VCH836" s="24"/>
      <c r="VCI836" s="24"/>
      <c r="VCJ836" s="24"/>
      <c r="VCK836" s="24"/>
      <c r="VCL836" s="24"/>
      <c r="VCM836" s="24"/>
      <c r="VCN836" s="24"/>
      <c r="VCO836" s="24"/>
      <c r="VCP836" s="24"/>
      <c r="VCQ836" s="24"/>
      <c r="VCR836" s="24"/>
      <c r="VCS836" s="24"/>
      <c r="VCT836" s="24"/>
      <c r="VCU836" s="24"/>
      <c r="VCV836" s="24"/>
      <c r="VCW836" s="24"/>
      <c r="VCX836" s="24"/>
      <c r="VCY836" s="24"/>
      <c r="VCZ836" s="24"/>
      <c r="VDA836" s="24"/>
      <c r="VDB836" s="24"/>
      <c r="VDC836" s="24"/>
      <c r="VDD836" s="24"/>
      <c r="VDE836" s="24"/>
      <c r="VDF836" s="24"/>
      <c r="VDG836" s="24"/>
      <c r="VDH836" s="24"/>
      <c r="VDI836" s="24"/>
      <c r="VDJ836" s="24"/>
      <c r="VDK836" s="24"/>
      <c r="VDL836" s="24"/>
      <c r="VDM836" s="24"/>
      <c r="VDN836" s="24"/>
      <c r="VDO836" s="24"/>
      <c r="VDP836" s="24"/>
      <c r="VDQ836" s="24"/>
      <c r="VDR836" s="24"/>
      <c r="VDS836" s="24"/>
      <c r="VDT836" s="24"/>
      <c r="VDU836" s="24"/>
      <c r="VDV836" s="24"/>
      <c r="VDW836" s="24"/>
      <c r="VDX836" s="24"/>
      <c r="VDY836" s="24"/>
      <c r="VDZ836" s="24"/>
      <c r="VEA836" s="24"/>
      <c r="VEB836" s="24"/>
      <c r="VEC836" s="24"/>
      <c r="VED836" s="24"/>
      <c r="VEE836" s="24"/>
      <c r="VEF836" s="24"/>
      <c r="VEG836" s="24"/>
      <c r="VEH836" s="24"/>
      <c r="VEI836" s="24"/>
      <c r="VEJ836" s="24"/>
      <c r="VEK836" s="24"/>
      <c r="VEL836" s="24"/>
      <c r="VEM836" s="24"/>
      <c r="VEN836" s="24"/>
      <c r="VEO836" s="24"/>
      <c r="VEP836" s="24"/>
      <c r="VEQ836" s="24"/>
      <c r="VER836" s="24"/>
      <c r="VES836" s="24"/>
      <c r="VET836" s="24"/>
      <c r="VEU836" s="24"/>
      <c r="VEV836" s="24"/>
      <c r="VEW836" s="24"/>
      <c r="VEX836" s="24"/>
      <c r="VEY836" s="24"/>
      <c r="VEZ836" s="24"/>
      <c r="VFA836" s="24"/>
      <c r="VFB836" s="24"/>
      <c r="VFC836" s="24"/>
      <c r="VFD836" s="24"/>
      <c r="VFE836" s="24"/>
      <c r="VFF836" s="24"/>
      <c r="VFG836" s="24"/>
      <c r="VFH836" s="24"/>
      <c r="VFI836" s="24"/>
      <c r="VFJ836" s="24"/>
      <c r="VFK836" s="24"/>
      <c r="VFL836" s="24"/>
      <c r="VFM836" s="24"/>
      <c r="VFN836" s="24"/>
      <c r="VFO836" s="24"/>
      <c r="VFP836" s="24"/>
      <c r="VFQ836" s="24"/>
      <c r="VFR836" s="24"/>
      <c r="VFS836" s="24"/>
      <c r="VFT836" s="24"/>
      <c r="VFU836" s="24"/>
      <c r="VFV836" s="24"/>
      <c r="VFW836" s="24"/>
      <c r="VFX836" s="24"/>
      <c r="VFY836" s="24"/>
      <c r="VFZ836" s="24"/>
      <c r="VGA836" s="24"/>
      <c r="VGB836" s="24"/>
      <c r="VGC836" s="24"/>
      <c r="VGD836" s="24"/>
      <c r="VGE836" s="24"/>
      <c r="VGF836" s="24"/>
      <c r="VGG836" s="24"/>
      <c r="VGH836" s="24"/>
      <c r="VGI836" s="24"/>
      <c r="VGJ836" s="24"/>
      <c r="VGK836" s="24"/>
      <c r="VGL836" s="24"/>
      <c r="VGM836" s="24"/>
      <c r="VGN836" s="24"/>
      <c r="VGO836" s="24"/>
      <c r="VGP836" s="24"/>
      <c r="VGQ836" s="24"/>
      <c r="VGR836" s="24"/>
      <c r="VGS836" s="24"/>
      <c r="VGT836" s="24"/>
      <c r="VGU836" s="24"/>
      <c r="VGV836" s="24"/>
      <c r="VGW836" s="24"/>
      <c r="VGX836" s="24"/>
      <c r="VGY836" s="24"/>
      <c r="VGZ836" s="24"/>
      <c r="VHA836" s="24"/>
      <c r="VHB836" s="24"/>
      <c r="VHC836" s="24"/>
      <c r="VHD836" s="24"/>
      <c r="VHE836" s="24"/>
      <c r="VHF836" s="24"/>
      <c r="VHG836" s="24"/>
      <c r="VHH836" s="24"/>
      <c r="VHI836" s="24"/>
      <c r="VHJ836" s="24"/>
      <c r="VHK836" s="24"/>
      <c r="VHL836" s="24"/>
      <c r="VHM836" s="24"/>
      <c r="VHN836" s="24"/>
      <c r="VHO836" s="24"/>
      <c r="VHP836" s="24"/>
      <c r="VHQ836" s="24"/>
      <c r="VHR836" s="24"/>
      <c r="VHS836" s="24"/>
      <c r="VHT836" s="24"/>
      <c r="VHU836" s="24"/>
      <c r="VHV836" s="24"/>
      <c r="VHW836" s="24"/>
      <c r="VHX836" s="24"/>
      <c r="VHY836" s="24"/>
      <c r="VHZ836" s="24"/>
      <c r="VIA836" s="24"/>
      <c r="VIB836" s="24"/>
      <c r="VIC836" s="24"/>
      <c r="VID836" s="24"/>
      <c r="VIE836" s="24"/>
      <c r="VIF836" s="24"/>
      <c r="VIG836" s="24"/>
      <c r="VIH836" s="24"/>
      <c r="VII836" s="24"/>
      <c r="VIJ836" s="24"/>
      <c r="VIK836" s="24"/>
      <c r="VIL836" s="24"/>
      <c r="VIM836" s="24"/>
      <c r="VIN836" s="24"/>
      <c r="VIO836" s="24"/>
      <c r="VIP836" s="24"/>
      <c r="VIQ836" s="24"/>
      <c r="VIR836" s="24"/>
      <c r="VIS836" s="24"/>
      <c r="VIT836" s="24"/>
      <c r="VIU836" s="24"/>
      <c r="VIV836" s="24"/>
      <c r="VIW836" s="24"/>
      <c r="VIX836" s="24"/>
      <c r="VIY836" s="24"/>
      <c r="VIZ836" s="24"/>
      <c r="VJA836" s="24"/>
      <c r="VJB836" s="24"/>
      <c r="VJC836" s="24"/>
      <c r="VJD836" s="24"/>
      <c r="VJE836" s="24"/>
      <c r="VJF836" s="24"/>
      <c r="VJG836" s="24"/>
      <c r="VJH836" s="24"/>
      <c r="VJI836" s="24"/>
      <c r="VJJ836" s="24"/>
      <c r="VJK836" s="24"/>
      <c r="VJL836" s="24"/>
      <c r="VJM836" s="24"/>
      <c r="VJN836" s="24"/>
      <c r="VJO836" s="24"/>
      <c r="VJP836" s="24"/>
      <c r="VJQ836" s="24"/>
      <c r="VJR836" s="24"/>
      <c r="VJS836" s="24"/>
      <c r="VJT836" s="24"/>
      <c r="VJU836" s="24"/>
      <c r="VJV836" s="24"/>
      <c r="VJW836" s="24"/>
      <c r="VJX836" s="24"/>
      <c r="VJY836" s="24"/>
      <c r="VJZ836" s="24"/>
      <c r="VKA836" s="24"/>
      <c r="VKB836" s="24"/>
      <c r="VKC836" s="24"/>
      <c r="VKD836" s="24"/>
      <c r="VKE836" s="24"/>
      <c r="VKF836" s="24"/>
      <c r="VKG836" s="24"/>
      <c r="VKH836" s="24"/>
      <c r="VKI836" s="24"/>
      <c r="VKJ836" s="24"/>
      <c r="VKK836" s="24"/>
      <c r="VKL836" s="24"/>
      <c r="VKM836" s="24"/>
      <c r="VKN836" s="24"/>
      <c r="VKO836" s="24"/>
      <c r="VKP836" s="24"/>
      <c r="VKQ836" s="24"/>
      <c r="VKR836" s="24"/>
      <c r="VKS836" s="24"/>
      <c r="VKT836" s="24"/>
      <c r="VKU836" s="24"/>
      <c r="VKV836" s="24"/>
      <c r="VKW836" s="24"/>
      <c r="VKX836" s="24"/>
      <c r="VKY836" s="24"/>
      <c r="VKZ836" s="24"/>
      <c r="VLA836" s="24"/>
      <c r="VLB836" s="24"/>
      <c r="VLC836" s="24"/>
      <c r="VLD836" s="24"/>
      <c r="VLE836" s="24"/>
      <c r="VLF836" s="24"/>
      <c r="VLG836" s="24"/>
      <c r="VLH836" s="24"/>
      <c r="VLI836" s="24"/>
      <c r="VLJ836" s="24"/>
      <c r="VLK836" s="24"/>
      <c r="VLL836" s="24"/>
      <c r="VLM836" s="24"/>
      <c r="VLN836" s="24"/>
      <c r="VLO836" s="24"/>
      <c r="VLP836" s="24"/>
      <c r="VLQ836" s="24"/>
      <c r="VLR836" s="24"/>
      <c r="VLS836" s="24"/>
      <c r="VLT836" s="24"/>
      <c r="VLU836" s="24"/>
      <c r="VLV836" s="24"/>
      <c r="VLW836" s="24"/>
      <c r="VLX836" s="24"/>
      <c r="VLY836" s="24"/>
      <c r="VLZ836" s="24"/>
      <c r="VMA836" s="24"/>
      <c r="VMB836" s="24"/>
      <c r="VMC836" s="24"/>
      <c r="VMD836" s="24"/>
      <c r="VME836" s="24"/>
      <c r="VMF836" s="24"/>
      <c r="VMG836" s="24"/>
      <c r="VMH836" s="24"/>
      <c r="VMI836" s="24"/>
      <c r="VMJ836" s="24"/>
      <c r="VMK836" s="24"/>
      <c r="VML836" s="24"/>
      <c r="VMM836" s="24"/>
      <c r="VMN836" s="24"/>
      <c r="VMO836" s="24"/>
      <c r="VMP836" s="24"/>
      <c r="VMQ836" s="24"/>
      <c r="VMR836" s="24"/>
      <c r="VMS836" s="24"/>
      <c r="VMT836" s="24"/>
      <c r="VMU836" s="24"/>
      <c r="VMV836" s="24"/>
      <c r="VMW836" s="24"/>
      <c r="VMX836" s="24"/>
      <c r="VMY836" s="24"/>
      <c r="VMZ836" s="24"/>
      <c r="VNA836" s="24"/>
      <c r="VNB836" s="24"/>
      <c r="VNC836" s="24"/>
      <c r="VND836" s="24"/>
      <c r="VNE836" s="24"/>
      <c r="VNF836" s="24"/>
      <c r="VNG836" s="24"/>
      <c r="VNH836" s="24"/>
      <c r="VNI836" s="24"/>
      <c r="VNJ836" s="24"/>
      <c r="VNK836" s="24"/>
      <c r="VNL836" s="24"/>
      <c r="VNM836" s="24"/>
      <c r="VNN836" s="24"/>
      <c r="VNO836" s="24"/>
      <c r="VNP836" s="24"/>
      <c r="VNQ836" s="24"/>
      <c r="VNR836" s="24"/>
      <c r="VNS836" s="24"/>
      <c r="VNT836" s="24"/>
      <c r="VNU836" s="24"/>
      <c r="VNV836" s="24"/>
      <c r="VNW836" s="24"/>
      <c r="VNX836" s="24"/>
      <c r="VNY836" s="24"/>
      <c r="VNZ836" s="24"/>
      <c r="VOA836" s="24"/>
      <c r="VOB836" s="24"/>
      <c r="VOC836" s="24"/>
      <c r="VOD836" s="24"/>
      <c r="VOE836" s="24"/>
      <c r="VOF836" s="24"/>
      <c r="VOG836" s="24"/>
      <c r="VOH836" s="24"/>
      <c r="VOI836" s="24"/>
      <c r="VOJ836" s="24"/>
      <c r="VOK836" s="24"/>
      <c r="VOL836" s="24"/>
      <c r="VOM836" s="24"/>
      <c r="VON836" s="24"/>
      <c r="VOO836" s="24"/>
      <c r="VOP836" s="24"/>
      <c r="VOQ836" s="24"/>
      <c r="VOR836" s="24"/>
      <c r="VOS836" s="24"/>
      <c r="VOT836" s="24"/>
      <c r="VOU836" s="24"/>
      <c r="VOV836" s="24"/>
      <c r="VOW836" s="24"/>
      <c r="VOX836" s="24"/>
      <c r="VOY836" s="24"/>
      <c r="VOZ836" s="24"/>
      <c r="VPA836" s="24"/>
      <c r="VPB836" s="24"/>
      <c r="VPC836" s="24"/>
      <c r="VPD836" s="24"/>
      <c r="VPE836" s="24"/>
      <c r="VPF836" s="24"/>
      <c r="VPG836" s="24"/>
      <c r="VPH836" s="24"/>
      <c r="VPI836" s="24"/>
      <c r="VPJ836" s="24"/>
      <c r="VPK836" s="24"/>
      <c r="VPL836" s="24"/>
      <c r="VPM836" s="24"/>
      <c r="VPN836" s="24"/>
      <c r="VPO836" s="24"/>
      <c r="VPP836" s="24"/>
      <c r="VPQ836" s="24"/>
      <c r="VPR836" s="24"/>
      <c r="VPS836" s="24"/>
      <c r="VPT836" s="24"/>
      <c r="VPU836" s="24"/>
      <c r="VPV836" s="24"/>
      <c r="VPW836" s="24"/>
      <c r="VPX836" s="24"/>
      <c r="VPY836" s="24"/>
      <c r="VPZ836" s="24"/>
      <c r="VQA836" s="24"/>
      <c r="VQB836" s="24"/>
      <c r="VQC836" s="24"/>
      <c r="VQD836" s="24"/>
      <c r="VQE836" s="24"/>
      <c r="VQF836" s="24"/>
      <c r="VQG836" s="24"/>
      <c r="VQH836" s="24"/>
      <c r="VQI836" s="24"/>
      <c r="VQJ836" s="24"/>
      <c r="VQK836" s="24"/>
      <c r="VQL836" s="24"/>
      <c r="VQM836" s="24"/>
      <c r="VQN836" s="24"/>
      <c r="VQO836" s="24"/>
      <c r="VQP836" s="24"/>
      <c r="VQQ836" s="24"/>
      <c r="VQR836" s="24"/>
      <c r="VQS836" s="24"/>
      <c r="VQT836" s="24"/>
      <c r="VQU836" s="24"/>
      <c r="VQV836" s="24"/>
      <c r="VQW836" s="24"/>
      <c r="VQX836" s="24"/>
      <c r="VQY836" s="24"/>
      <c r="VQZ836" s="24"/>
      <c r="VRA836" s="24"/>
      <c r="VRB836" s="24"/>
      <c r="VRC836" s="24"/>
      <c r="VRD836" s="24"/>
      <c r="VRE836" s="24"/>
      <c r="VRF836" s="24"/>
      <c r="VRG836" s="24"/>
      <c r="VRH836" s="24"/>
      <c r="VRI836" s="24"/>
      <c r="VRJ836" s="24"/>
      <c r="VRK836" s="24"/>
      <c r="VRL836" s="24"/>
      <c r="VRM836" s="24"/>
      <c r="VRN836" s="24"/>
      <c r="VRO836" s="24"/>
      <c r="VRP836" s="24"/>
      <c r="VRQ836" s="24"/>
      <c r="VRR836" s="24"/>
      <c r="VRS836" s="24"/>
      <c r="VRT836" s="24"/>
      <c r="VRU836" s="24"/>
      <c r="VRV836" s="24"/>
      <c r="VRW836" s="24"/>
      <c r="VRX836" s="24"/>
      <c r="VRY836" s="24"/>
      <c r="VRZ836" s="24"/>
      <c r="VSA836" s="24"/>
      <c r="VSB836" s="24"/>
      <c r="VSC836" s="24"/>
      <c r="VSD836" s="24"/>
      <c r="VSE836" s="24"/>
      <c r="VSF836" s="24"/>
      <c r="VSG836" s="24"/>
      <c r="VSH836" s="24"/>
      <c r="VSI836" s="24"/>
      <c r="VSJ836" s="24"/>
      <c r="VSK836" s="24"/>
      <c r="VSL836" s="24"/>
      <c r="VSM836" s="24"/>
      <c r="VSN836" s="24"/>
      <c r="VSO836" s="24"/>
      <c r="VSP836" s="24"/>
      <c r="VSQ836" s="24"/>
      <c r="VSR836" s="24"/>
      <c r="VSS836" s="24"/>
      <c r="VST836" s="24"/>
      <c r="VSU836" s="24"/>
      <c r="VSV836" s="24"/>
      <c r="VSW836" s="24"/>
      <c r="VSX836" s="24"/>
      <c r="VSY836" s="24"/>
      <c r="VSZ836" s="24"/>
      <c r="VTA836" s="24"/>
      <c r="VTB836" s="24"/>
      <c r="VTC836" s="24"/>
      <c r="VTD836" s="24"/>
      <c r="VTE836" s="24"/>
      <c r="VTF836" s="24"/>
      <c r="VTG836" s="24"/>
      <c r="VTH836" s="24"/>
      <c r="VTI836" s="24"/>
      <c r="VTJ836" s="24"/>
      <c r="VTK836" s="24"/>
      <c r="VTL836" s="24"/>
      <c r="VTM836" s="24"/>
      <c r="VTN836" s="24"/>
      <c r="VTO836" s="24"/>
      <c r="VTP836" s="24"/>
      <c r="VTQ836" s="24"/>
      <c r="VTR836" s="24"/>
      <c r="VTS836" s="24"/>
      <c r="VTT836" s="24"/>
      <c r="VTU836" s="24"/>
      <c r="VTV836" s="24"/>
      <c r="VTW836" s="24"/>
      <c r="VTX836" s="24"/>
      <c r="VTY836" s="24"/>
      <c r="VTZ836" s="24"/>
      <c r="VUA836" s="24"/>
      <c r="VUB836" s="24"/>
      <c r="VUC836" s="24"/>
      <c r="VUD836" s="24"/>
      <c r="VUE836" s="24"/>
      <c r="VUF836" s="24"/>
      <c r="VUG836" s="24"/>
      <c r="VUH836" s="24"/>
      <c r="VUI836" s="24"/>
      <c r="VUJ836" s="24"/>
      <c r="VUK836" s="24"/>
      <c r="VUL836" s="24"/>
      <c r="VUM836" s="24"/>
      <c r="VUN836" s="24"/>
      <c r="VUO836" s="24"/>
      <c r="VUP836" s="24"/>
      <c r="VUQ836" s="24"/>
      <c r="VUR836" s="24"/>
      <c r="VUS836" s="24"/>
      <c r="VUT836" s="24"/>
      <c r="VUU836" s="24"/>
      <c r="VUV836" s="24"/>
      <c r="VUW836" s="24"/>
      <c r="VUX836" s="24"/>
      <c r="VUY836" s="24"/>
      <c r="VUZ836" s="24"/>
      <c r="VVA836" s="24"/>
      <c r="VVB836" s="24"/>
      <c r="VVC836" s="24"/>
      <c r="VVD836" s="24"/>
      <c r="VVE836" s="24"/>
      <c r="VVF836" s="24"/>
      <c r="VVG836" s="24"/>
      <c r="VVH836" s="24"/>
      <c r="VVI836" s="24"/>
      <c r="VVJ836" s="24"/>
      <c r="VVK836" s="24"/>
      <c r="VVL836" s="24"/>
      <c r="VVM836" s="24"/>
      <c r="VVN836" s="24"/>
      <c r="VVO836" s="24"/>
      <c r="VVP836" s="24"/>
      <c r="VVQ836" s="24"/>
      <c r="VVR836" s="24"/>
      <c r="VVS836" s="24"/>
      <c r="VVT836" s="24"/>
      <c r="VVU836" s="24"/>
      <c r="VVV836" s="24"/>
      <c r="VVW836" s="24"/>
      <c r="VVX836" s="24"/>
      <c r="VVY836" s="24"/>
      <c r="VVZ836" s="24"/>
      <c r="VWA836" s="24"/>
      <c r="VWB836" s="24"/>
      <c r="VWC836" s="24"/>
      <c r="VWD836" s="24"/>
      <c r="VWE836" s="24"/>
      <c r="VWF836" s="24"/>
      <c r="VWG836" s="24"/>
      <c r="VWH836" s="24"/>
      <c r="VWI836" s="24"/>
      <c r="VWJ836" s="24"/>
      <c r="VWK836" s="24"/>
      <c r="VWL836" s="24"/>
      <c r="VWM836" s="24"/>
      <c r="VWN836" s="24"/>
      <c r="VWO836" s="24"/>
      <c r="VWP836" s="24"/>
      <c r="VWQ836" s="24"/>
      <c r="VWR836" s="24"/>
      <c r="VWS836" s="24"/>
      <c r="VWT836" s="24"/>
      <c r="VWU836" s="24"/>
      <c r="VWV836" s="24"/>
      <c r="VWW836" s="24"/>
      <c r="VWX836" s="24"/>
      <c r="VWY836" s="24"/>
      <c r="VWZ836" s="24"/>
      <c r="VXA836" s="24"/>
      <c r="VXB836" s="24"/>
      <c r="VXC836" s="24"/>
      <c r="VXD836" s="24"/>
      <c r="VXE836" s="24"/>
      <c r="VXF836" s="24"/>
      <c r="VXG836" s="24"/>
      <c r="VXH836" s="24"/>
      <c r="VXI836" s="24"/>
      <c r="VXJ836" s="24"/>
      <c r="VXK836" s="24"/>
      <c r="VXL836" s="24"/>
      <c r="VXM836" s="24"/>
      <c r="VXN836" s="24"/>
      <c r="VXO836" s="24"/>
      <c r="VXP836" s="24"/>
      <c r="VXQ836" s="24"/>
      <c r="VXR836" s="24"/>
      <c r="VXS836" s="24"/>
      <c r="VXT836" s="24"/>
      <c r="VXU836" s="24"/>
      <c r="VXV836" s="24"/>
      <c r="VXW836" s="24"/>
      <c r="VXX836" s="24"/>
      <c r="VXY836" s="24"/>
      <c r="VXZ836" s="24"/>
      <c r="VYA836" s="24"/>
      <c r="VYB836" s="24"/>
      <c r="VYC836" s="24"/>
      <c r="VYD836" s="24"/>
      <c r="VYE836" s="24"/>
      <c r="VYF836" s="24"/>
      <c r="VYG836" s="24"/>
      <c r="VYH836" s="24"/>
      <c r="VYI836" s="24"/>
      <c r="VYJ836" s="24"/>
      <c r="VYK836" s="24"/>
      <c r="VYL836" s="24"/>
      <c r="VYM836" s="24"/>
      <c r="VYN836" s="24"/>
      <c r="VYO836" s="24"/>
      <c r="VYP836" s="24"/>
      <c r="VYQ836" s="24"/>
      <c r="VYR836" s="24"/>
      <c r="VYS836" s="24"/>
      <c r="VYT836" s="24"/>
      <c r="VYU836" s="24"/>
      <c r="VYV836" s="24"/>
      <c r="VYW836" s="24"/>
      <c r="VYX836" s="24"/>
      <c r="VYY836" s="24"/>
      <c r="VYZ836" s="24"/>
      <c r="VZA836" s="24"/>
      <c r="VZB836" s="24"/>
      <c r="VZC836" s="24"/>
      <c r="VZD836" s="24"/>
      <c r="VZE836" s="24"/>
      <c r="VZF836" s="24"/>
      <c r="VZG836" s="24"/>
      <c r="VZH836" s="24"/>
      <c r="VZI836" s="24"/>
      <c r="VZJ836" s="24"/>
      <c r="VZK836" s="24"/>
      <c r="VZL836" s="24"/>
      <c r="VZM836" s="24"/>
      <c r="VZN836" s="24"/>
      <c r="VZO836" s="24"/>
      <c r="VZP836" s="24"/>
      <c r="VZQ836" s="24"/>
      <c r="VZR836" s="24"/>
      <c r="VZS836" s="24"/>
      <c r="VZT836" s="24"/>
      <c r="VZU836" s="24"/>
      <c r="VZV836" s="24"/>
      <c r="VZW836" s="24"/>
      <c r="VZX836" s="24"/>
    </row>
    <row r="837" spans="1:15572" s="407" customFormat="1" ht="30" customHeight="1" x14ac:dyDescent="0.2">
      <c r="A837" s="24"/>
      <c r="B837" s="24"/>
      <c r="C837" s="24"/>
      <c r="D837" s="86"/>
      <c r="E837" s="5761"/>
      <c r="F837" s="24"/>
      <c r="G837" s="24"/>
      <c r="H837" s="31"/>
      <c r="I837" s="31"/>
      <c r="J837" s="397"/>
      <c r="K837" s="24"/>
      <c r="L837" s="5550"/>
      <c r="M837" s="24"/>
      <c r="N837" s="24"/>
      <c r="O837" s="24"/>
      <c r="P837" s="24"/>
      <c r="Q837" s="24"/>
      <c r="R837" s="24"/>
      <c r="S837" s="24"/>
      <c r="T837" s="24"/>
      <c r="U837" s="5555"/>
      <c r="V837" s="24"/>
      <c r="W837" s="24"/>
      <c r="X837" s="24"/>
      <c r="Y837" s="24"/>
      <c r="Z837" s="24"/>
      <c r="AA837" s="24"/>
      <c r="AB837" s="24"/>
      <c r="AC837" s="24"/>
      <c r="AD837" s="24"/>
      <c r="AE837" s="24"/>
      <c r="AF837" s="24"/>
      <c r="AG837" s="19"/>
      <c r="AH837" s="19"/>
      <c r="AI837" s="405"/>
      <c r="AJ837" s="405"/>
      <c r="AK837" s="5794"/>
      <c r="AL837" s="5794"/>
      <c r="AM837" s="5782"/>
      <c r="AN837" s="5783"/>
      <c r="AO837" s="86"/>
      <c r="AP837" s="24"/>
      <c r="AQ837" s="24"/>
      <c r="AR837" s="24"/>
      <c r="AS837" s="24"/>
      <c r="AT837" s="24"/>
      <c r="AU837" s="24"/>
      <c r="AV837" s="24"/>
      <c r="AW837" s="24"/>
      <c r="AX837" s="24"/>
      <c r="AY837" s="24"/>
      <c r="AZ837" s="24"/>
      <c r="BA837" s="24"/>
      <c r="BB837" s="24"/>
      <c r="BC837" s="24"/>
      <c r="BD837" s="24"/>
      <c r="BE837" s="24"/>
      <c r="BF837" s="24"/>
      <c r="BG837" s="24"/>
      <c r="BH837" s="24"/>
      <c r="BI837" s="24"/>
      <c r="BJ837" s="24"/>
      <c r="BK837" s="24"/>
      <c r="BL837" s="24"/>
      <c r="BM837" s="24"/>
      <c r="BN837" s="24"/>
      <c r="BO837" s="24"/>
      <c r="BP837" s="24"/>
      <c r="BQ837" s="24"/>
      <c r="BR837" s="24"/>
      <c r="BS837" s="24"/>
      <c r="BT837" s="24"/>
      <c r="BU837" s="24"/>
      <c r="BV837" s="24"/>
      <c r="BW837" s="24"/>
      <c r="BX837" s="24"/>
      <c r="BY837" s="24"/>
      <c r="BZ837" s="24"/>
      <c r="CA837" s="24"/>
      <c r="CB837" s="24"/>
      <c r="CC837" s="24"/>
      <c r="CD837" s="24"/>
      <c r="CE837" s="24"/>
      <c r="CF837" s="24"/>
      <c r="CG837" s="24"/>
      <c r="CH837" s="24"/>
      <c r="CI837" s="24"/>
      <c r="CJ837" s="24"/>
      <c r="CK837" s="24"/>
      <c r="CL837" s="24"/>
      <c r="CM837" s="24"/>
      <c r="CN837" s="24"/>
      <c r="CO837" s="24"/>
      <c r="CP837" s="24"/>
      <c r="CQ837" s="24"/>
      <c r="CR837" s="24"/>
      <c r="CS837" s="24"/>
      <c r="CT837" s="24"/>
      <c r="CU837" s="24"/>
      <c r="CV837" s="24"/>
      <c r="CW837" s="24"/>
      <c r="CX837" s="24"/>
      <c r="CY837" s="24"/>
      <c r="CZ837" s="24"/>
      <c r="DA837" s="24"/>
      <c r="DB837" s="24"/>
      <c r="DC837" s="24"/>
      <c r="DD837" s="24"/>
      <c r="DE837" s="24"/>
      <c r="DF837" s="24"/>
      <c r="DG837" s="24"/>
      <c r="DH837" s="24"/>
      <c r="DI837" s="24"/>
      <c r="DJ837" s="24"/>
      <c r="DK837" s="24"/>
      <c r="DL837" s="24"/>
      <c r="DM837" s="24"/>
      <c r="DN837" s="24"/>
      <c r="DO837" s="24"/>
      <c r="DP837" s="24"/>
      <c r="DQ837" s="24"/>
      <c r="DR837" s="24"/>
      <c r="DS837" s="24"/>
      <c r="DT837" s="24"/>
      <c r="DU837" s="24"/>
      <c r="DV837" s="24"/>
      <c r="DW837" s="24"/>
      <c r="DX837" s="24"/>
      <c r="DY837" s="24"/>
      <c r="DZ837" s="24"/>
      <c r="EA837" s="24"/>
      <c r="EB837" s="24"/>
      <c r="EC837" s="24"/>
      <c r="ED837" s="24"/>
      <c r="EE837" s="24"/>
      <c r="EF837" s="24"/>
      <c r="EG837" s="24"/>
      <c r="EH837" s="24"/>
      <c r="EI837" s="24"/>
      <c r="EJ837" s="24"/>
      <c r="EK837" s="24"/>
      <c r="EL837" s="24"/>
      <c r="EM837" s="24"/>
      <c r="EN837" s="24"/>
      <c r="EO837" s="24"/>
      <c r="EP837" s="24"/>
      <c r="EQ837" s="24"/>
      <c r="ER837" s="24"/>
      <c r="ES837" s="24"/>
      <c r="ET837" s="24"/>
      <c r="EU837" s="24"/>
      <c r="EV837" s="24"/>
      <c r="EW837" s="24"/>
      <c r="EX837" s="24"/>
      <c r="EY837" s="24"/>
      <c r="EZ837" s="24"/>
      <c r="FA837" s="24"/>
      <c r="FB837" s="24"/>
      <c r="FC837" s="24"/>
      <c r="FD837" s="24"/>
      <c r="FE837" s="24"/>
      <c r="FF837" s="24"/>
      <c r="FG837" s="24"/>
      <c r="FH837" s="24"/>
      <c r="FI837" s="24"/>
      <c r="FJ837" s="24"/>
      <c r="FK837" s="24"/>
      <c r="FL837" s="24"/>
      <c r="FM837" s="24"/>
      <c r="FN837" s="24"/>
      <c r="FO837" s="24"/>
      <c r="FP837" s="24"/>
      <c r="FQ837" s="24"/>
      <c r="FR837" s="24"/>
      <c r="FS837" s="24"/>
      <c r="FT837" s="24"/>
      <c r="FU837" s="24"/>
      <c r="FV837" s="24"/>
      <c r="FW837" s="24"/>
      <c r="FX837" s="24"/>
      <c r="FY837" s="24"/>
      <c r="FZ837" s="24"/>
      <c r="GA837" s="24"/>
      <c r="GB837" s="24"/>
      <c r="GC837" s="24"/>
      <c r="GD837" s="24"/>
      <c r="GE837" s="24"/>
      <c r="GF837" s="24"/>
      <c r="GG837" s="24"/>
      <c r="GH837" s="24"/>
      <c r="GI837" s="24"/>
      <c r="GJ837" s="24"/>
      <c r="GK837" s="24"/>
      <c r="GL837" s="24"/>
      <c r="GM837" s="24"/>
      <c r="GN837" s="24"/>
      <c r="GO837" s="24"/>
      <c r="GP837" s="24"/>
      <c r="GQ837" s="24"/>
      <c r="GR837" s="24"/>
      <c r="GS837" s="24"/>
      <c r="GT837" s="24"/>
      <c r="GU837" s="24"/>
      <c r="GV837" s="24"/>
      <c r="GW837" s="24"/>
      <c r="GX837" s="24"/>
      <c r="GY837" s="24"/>
      <c r="GZ837" s="24"/>
      <c r="HA837" s="24"/>
      <c r="HB837" s="24"/>
      <c r="HC837" s="24"/>
      <c r="HD837" s="24"/>
      <c r="HE837" s="24"/>
      <c r="HF837" s="24"/>
      <c r="HG837" s="24"/>
      <c r="HH837" s="24"/>
      <c r="HI837" s="24"/>
      <c r="HJ837" s="24"/>
      <c r="HK837" s="24"/>
      <c r="HL837" s="24"/>
      <c r="HM837" s="24"/>
      <c r="HN837" s="24"/>
      <c r="HO837" s="24"/>
      <c r="HP837" s="24"/>
      <c r="HQ837" s="24"/>
      <c r="HR837" s="24"/>
      <c r="HS837" s="24"/>
      <c r="HT837" s="24"/>
      <c r="HU837" s="24"/>
      <c r="HV837" s="24"/>
      <c r="HW837" s="24"/>
      <c r="HX837" s="24"/>
      <c r="HY837" s="24"/>
      <c r="HZ837" s="24"/>
      <c r="IA837" s="24"/>
      <c r="IB837" s="24"/>
      <c r="IC837" s="24"/>
      <c r="ID837" s="24"/>
      <c r="IE837" s="24"/>
      <c r="IF837" s="24"/>
      <c r="IG837" s="24"/>
      <c r="IH837" s="24"/>
      <c r="II837" s="24"/>
      <c r="IJ837" s="24"/>
      <c r="IK837" s="24"/>
      <c r="IL837" s="24"/>
      <c r="IM837" s="24"/>
      <c r="IN837" s="24"/>
      <c r="IO837" s="24"/>
      <c r="IP837" s="24"/>
      <c r="IQ837" s="24"/>
      <c r="IR837" s="24"/>
      <c r="IS837" s="24"/>
      <c r="IT837" s="24"/>
      <c r="IU837" s="24"/>
      <c r="IV837" s="24"/>
      <c r="IW837" s="24"/>
      <c r="IX837" s="24"/>
      <c r="IY837" s="24"/>
      <c r="IZ837" s="24"/>
      <c r="JA837" s="24"/>
      <c r="JB837" s="24"/>
      <c r="JC837" s="24"/>
      <c r="JD837" s="24"/>
      <c r="JE837" s="24"/>
      <c r="JF837" s="24"/>
      <c r="JG837" s="24"/>
      <c r="JH837" s="24"/>
      <c r="JI837" s="24"/>
      <c r="JJ837" s="24"/>
      <c r="JK837" s="24"/>
      <c r="JL837" s="24"/>
      <c r="JM837" s="24"/>
      <c r="JN837" s="24"/>
      <c r="JO837" s="24"/>
      <c r="JP837" s="24"/>
      <c r="JQ837" s="24"/>
      <c r="JR837" s="24"/>
      <c r="JS837" s="24"/>
      <c r="JT837" s="24"/>
      <c r="JU837" s="24"/>
      <c r="JV837" s="24"/>
      <c r="JW837" s="24"/>
      <c r="JX837" s="24"/>
      <c r="JY837" s="24"/>
      <c r="JZ837" s="24"/>
      <c r="KA837" s="24"/>
      <c r="KB837" s="24"/>
      <c r="KC837" s="24"/>
      <c r="KD837" s="24"/>
      <c r="KE837" s="24"/>
      <c r="KF837" s="24"/>
      <c r="KG837" s="24"/>
      <c r="KH837" s="24"/>
      <c r="KI837" s="24"/>
      <c r="KJ837" s="24"/>
      <c r="KK837" s="24"/>
      <c r="KL837" s="24"/>
      <c r="KM837" s="24"/>
      <c r="KN837" s="24"/>
      <c r="KO837" s="24"/>
      <c r="KP837" s="24"/>
      <c r="KQ837" s="24"/>
      <c r="KR837" s="24"/>
      <c r="KS837" s="24"/>
      <c r="KT837" s="24"/>
      <c r="KU837" s="24"/>
      <c r="KV837" s="24"/>
      <c r="KW837" s="24"/>
      <c r="KX837" s="24"/>
      <c r="KY837" s="24"/>
      <c r="KZ837" s="24"/>
      <c r="LA837" s="24"/>
      <c r="LB837" s="24"/>
      <c r="LC837" s="24"/>
      <c r="LD837" s="24"/>
      <c r="LE837" s="24"/>
      <c r="LF837" s="24"/>
      <c r="LG837" s="24"/>
      <c r="LH837" s="24"/>
      <c r="LI837" s="24"/>
      <c r="LJ837" s="24"/>
      <c r="LK837" s="24"/>
      <c r="LL837" s="24"/>
      <c r="LM837" s="24"/>
      <c r="LN837" s="24"/>
      <c r="LO837" s="24"/>
      <c r="LP837" s="24"/>
      <c r="LQ837" s="24"/>
      <c r="LR837" s="24"/>
      <c r="LS837" s="24"/>
      <c r="LT837" s="24"/>
      <c r="LU837" s="24"/>
      <c r="LV837" s="24"/>
      <c r="LW837" s="24"/>
      <c r="LX837" s="24"/>
      <c r="LY837" s="24"/>
      <c r="LZ837" s="24"/>
      <c r="MA837" s="24"/>
      <c r="MB837" s="24"/>
      <c r="MC837" s="24"/>
      <c r="MD837" s="24"/>
      <c r="ME837" s="24"/>
      <c r="MF837" s="24"/>
      <c r="MG837" s="24"/>
      <c r="MH837" s="24"/>
      <c r="MI837" s="24"/>
      <c r="MJ837" s="24"/>
      <c r="MK837" s="24"/>
      <c r="ML837" s="24"/>
      <c r="MM837" s="24"/>
      <c r="MN837" s="24"/>
      <c r="MO837" s="24"/>
      <c r="MP837" s="24"/>
      <c r="MQ837" s="24"/>
      <c r="MR837" s="24"/>
      <c r="MS837" s="24"/>
      <c r="MT837" s="24"/>
      <c r="MU837" s="24"/>
      <c r="MV837" s="24"/>
      <c r="MW837" s="24"/>
      <c r="MX837" s="24"/>
      <c r="MY837" s="24"/>
      <c r="MZ837" s="24"/>
      <c r="NA837" s="24"/>
      <c r="NB837" s="24"/>
      <c r="NC837" s="24"/>
      <c r="ND837" s="24"/>
      <c r="NE837" s="24"/>
      <c r="NF837" s="24"/>
      <c r="NG837" s="24"/>
      <c r="NH837" s="24"/>
      <c r="NI837" s="24"/>
      <c r="NJ837" s="24"/>
      <c r="NK837" s="24"/>
      <c r="NL837" s="24"/>
      <c r="NM837" s="24"/>
      <c r="NN837" s="24"/>
      <c r="NO837" s="24"/>
      <c r="NP837" s="24"/>
      <c r="NQ837" s="24"/>
      <c r="NR837" s="24"/>
      <c r="NS837" s="24"/>
      <c r="NT837" s="24"/>
      <c r="NU837" s="24"/>
      <c r="NV837" s="24"/>
      <c r="NW837" s="24"/>
      <c r="NX837" s="24"/>
      <c r="NY837" s="24"/>
      <c r="NZ837" s="24"/>
      <c r="OA837" s="24"/>
      <c r="OB837" s="24"/>
      <c r="OC837" s="24"/>
      <c r="OD837" s="24"/>
      <c r="OE837" s="24"/>
      <c r="OF837" s="24"/>
      <c r="OG837" s="24"/>
      <c r="OH837" s="24"/>
      <c r="OI837" s="24"/>
      <c r="OJ837" s="24"/>
      <c r="OK837" s="24"/>
      <c r="OL837" s="24"/>
      <c r="OM837" s="24"/>
      <c r="ON837" s="24"/>
      <c r="OO837" s="24"/>
      <c r="OP837" s="24"/>
      <c r="OQ837" s="24"/>
      <c r="OR837" s="24"/>
      <c r="OS837" s="24"/>
      <c r="OT837" s="24"/>
      <c r="OU837" s="24"/>
      <c r="OV837" s="24"/>
      <c r="OW837" s="24"/>
      <c r="OX837" s="24"/>
      <c r="OY837" s="24"/>
      <c r="OZ837" s="24"/>
      <c r="PA837" s="24"/>
      <c r="PB837" s="24"/>
      <c r="PC837" s="24"/>
      <c r="PD837" s="24"/>
      <c r="PE837" s="24"/>
      <c r="PF837" s="24"/>
      <c r="PG837" s="24"/>
      <c r="PH837" s="24"/>
      <c r="PI837" s="24"/>
      <c r="PJ837" s="24"/>
      <c r="PK837" s="24"/>
      <c r="PL837" s="24"/>
      <c r="PM837" s="24"/>
      <c r="PN837" s="24"/>
      <c r="PO837" s="24"/>
      <c r="PP837" s="24"/>
      <c r="PQ837" s="24"/>
      <c r="PR837" s="24"/>
      <c r="PS837" s="24"/>
      <c r="PT837" s="24"/>
      <c r="PU837" s="24"/>
      <c r="PV837" s="24"/>
      <c r="PW837" s="24"/>
      <c r="PX837" s="24"/>
      <c r="PY837" s="24"/>
      <c r="PZ837" s="24"/>
      <c r="QA837" s="24"/>
      <c r="QB837" s="24"/>
      <c r="QC837" s="24"/>
      <c r="QD837" s="24"/>
      <c r="QE837" s="24"/>
      <c r="QF837" s="24"/>
      <c r="QG837" s="24"/>
      <c r="QH837" s="24"/>
      <c r="QI837" s="24"/>
      <c r="QJ837" s="24"/>
      <c r="QK837" s="24"/>
      <c r="QL837" s="24"/>
      <c r="QM837" s="24"/>
      <c r="QN837" s="24"/>
      <c r="QO837" s="24"/>
      <c r="QP837" s="24"/>
      <c r="QQ837" s="24"/>
      <c r="QR837" s="24"/>
      <c r="QS837" s="24"/>
      <c r="QT837" s="24"/>
      <c r="QU837" s="24"/>
      <c r="QV837" s="24"/>
      <c r="QW837" s="24"/>
      <c r="QX837" s="24"/>
      <c r="QY837" s="24"/>
      <c r="QZ837" s="24"/>
      <c r="RA837" s="24"/>
      <c r="RB837" s="24"/>
      <c r="RC837" s="24"/>
      <c r="RD837" s="24"/>
      <c r="RE837" s="24"/>
      <c r="RF837" s="24"/>
      <c r="RG837" s="24"/>
      <c r="RH837" s="24"/>
      <c r="RI837" s="24"/>
      <c r="RJ837" s="24"/>
      <c r="RK837" s="24"/>
      <c r="RL837" s="24"/>
      <c r="RM837" s="24"/>
      <c r="RN837" s="24"/>
      <c r="RO837" s="24"/>
      <c r="RP837" s="24"/>
      <c r="RQ837" s="24"/>
      <c r="RR837" s="24"/>
      <c r="RS837" s="24"/>
      <c r="RT837" s="24"/>
      <c r="RU837" s="24"/>
      <c r="RV837" s="24"/>
      <c r="RW837" s="24"/>
      <c r="RX837" s="24"/>
      <c r="RY837" s="24"/>
      <c r="RZ837" s="24"/>
      <c r="SA837" s="24"/>
      <c r="SB837" s="24"/>
      <c r="SC837" s="24"/>
      <c r="SD837" s="24"/>
      <c r="SE837" s="24"/>
      <c r="SF837" s="24"/>
      <c r="SG837" s="24"/>
      <c r="SH837" s="24"/>
      <c r="SI837" s="24"/>
      <c r="SJ837" s="24"/>
      <c r="SK837" s="24"/>
      <c r="SL837" s="24"/>
      <c r="SM837" s="24"/>
      <c r="SN837" s="24"/>
      <c r="SO837" s="24"/>
      <c r="SP837" s="24"/>
      <c r="SQ837" s="24"/>
      <c r="SR837" s="24"/>
      <c r="SS837" s="24"/>
      <c r="ST837" s="24"/>
      <c r="SU837" s="24"/>
      <c r="SV837" s="24"/>
      <c r="SW837" s="24"/>
      <c r="SX837" s="24"/>
      <c r="SY837" s="24"/>
      <c r="SZ837" s="24"/>
      <c r="TA837" s="24"/>
      <c r="TB837" s="24"/>
      <c r="TC837" s="24"/>
      <c r="TD837" s="24"/>
      <c r="TE837" s="24"/>
      <c r="TF837" s="24"/>
      <c r="TG837" s="24"/>
      <c r="TH837" s="24"/>
      <c r="TI837" s="24"/>
      <c r="TJ837" s="24"/>
      <c r="TK837" s="24"/>
      <c r="TL837" s="24"/>
      <c r="TM837" s="24"/>
      <c r="TN837" s="24"/>
      <c r="TO837" s="24"/>
      <c r="TP837" s="24"/>
      <c r="TQ837" s="24"/>
      <c r="TR837" s="24"/>
      <c r="TS837" s="24"/>
      <c r="TT837" s="24"/>
      <c r="TU837" s="24"/>
      <c r="TV837" s="24"/>
      <c r="TW837" s="24"/>
      <c r="TX837" s="24"/>
      <c r="TY837" s="24"/>
      <c r="TZ837" s="24"/>
      <c r="UA837" s="24"/>
      <c r="UB837" s="24"/>
      <c r="UC837" s="24"/>
      <c r="UD837" s="24"/>
      <c r="UE837" s="24"/>
      <c r="UF837" s="24"/>
      <c r="UG837" s="24"/>
      <c r="UH837" s="24"/>
      <c r="UI837" s="24"/>
      <c r="UJ837" s="24"/>
      <c r="UK837" s="24"/>
      <c r="UL837" s="24"/>
      <c r="UM837" s="24"/>
      <c r="UN837" s="24"/>
      <c r="UO837" s="24"/>
      <c r="UP837" s="24"/>
      <c r="UQ837" s="24"/>
      <c r="UR837" s="24"/>
      <c r="US837" s="24"/>
      <c r="UT837" s="24"/>
      <c r="UU837" s="24"/>
      <c r="UV837" s="24"/>
      <c r="UW837" s="24"/>
      <c r="UX837" s="24"/>
      <c r="UY837" s="24"/>
      <c r="UZ837" s="24"/>
      <c r="VA837" s="24"/>
      <c r="VB837" s="24"/>
      <c r="VC837" s="24"/>
      <c r="VD837" s="24"/>
      <c r="VE837" s="24"/>
      <c r="VF837" s="24"/>
      <c r="VG837" s="24"/>
      <c r="VH837" s="24"/>
      <c r="VI837" s="24"/>
      <c r="VJ837" s="24"/>
      <c r="VK837" s="24"/>
      <c r="VL837" s="24"/>
      <c r="VM837" s="24"/>
      <c r="VN837" s="24"/>
      <c r="VO837" s="24"/>
      <c r="VP837" s="24"/>
      <c r="VQ837" s="24"/>
      <c r="VR837" s="24"/>
      <c r="VS837" s="24"/>
      <c r="VT837" s="24"/>
      <c r="VU837" s="24"/>
      <c r="VV837" s="24"/>
      <c r="VW837" s="24"/>
      <c r="VX837" s="24"/>
      <c r="VY837" s="24"/>
      <c r="VZ837" s="24"/>
      <c r="WA837" s="24"/>
      <c r="WB837" s="24"/>
      <c r="WC837" s="24"/>
      <c r="WD837" s="24"/>
      <c r="WE837" s="24"/>
      <c r="WF837" s="24"/>
      <c r="WG837" s="24"/>
      <c r="WH837" s="24"/>
      <c r="WI837" s="24"/>
      <c r="WJ837" s="24"/>
      <c r="WK837" s="24"/>
      <c r="WL837" s="24"/>
      <c r="WM837" s="24"/>
      <c r="WN837" s="24"/>
      <c r="WO837" s="24"/>
      <c r="WP837" s="24"/>
      <c r="WQ837" s="24"/>
      <c r="WR837" s="24"/>
      <c r="WS837" s="24"/>
      <c r="WT837" s="24"/>
      <c r="WU837" s="24"/>
      <c r="WV837" s="24"/>
      <c r="WW837" s="24"/>
      <c r="WX837" s="24"/>
      <c r="WY837" s="24"/>
      <c r="WZ837" s="24"/>
      <c r="XA837" s="24"/>
      <c r="XB837" s="24"/>
      <c r="XC837" s="24"/>
      <c r="XD837" s="24"/>
      <c r="XE837" s="24"/>
      <c r="XF837" s="24"/>
      <c r="XG837" s="24"/>
      <c r="XH837" s="24"/>
      <c r="XI837" s="24"/>
      <c r="XJ837" s="24"/>
      <c r="XK837" s="24"/>
      <c r="XL837" s="24"/>
      <c r="XM837" s="24"/>
      <c r="XN837" s="24"/>
      <c r="XO837" s="24"/>
      <c r="XP837" s="24"/>
      <c r="XQ837" s="24"/>
      <c r="XR837" s="24"/>
      <c r="XS837" s="24"/>
      <c r="XT837" s="24"/>
      <c r="XU837" s="24"/>
      <c r="XV837" s="24"/>
      <c r="XW837" s="24"/>
      <c r="XX837" s="24"/>
      <c r="XY837" s="24"/>
      <c r="XZ837" s="24"/>
      <c r="YA837" s="24"/>
      <c r="YB837" s="24"/>
      <c r="YC837" s="24"/>
      <c r="YD837" s="24"/>
      <c r="YE837" s="24"/>
      <c r="YF837" s="24"/>
      <c r="YG837" s="24"/>
      <c r="YH837" s="24"/>
      <c r="YI837" s="24"/>
      <c r="YJ837" s="24"/>
      <c r="YK837" s="24"/>
      <c r="YL837" s="24"/>
      <c r="YM837" s="24"/>
      <c r="YN837" s="24"/>
      <c r="YO837" s="24"/>
      <c r="YP837" s="24"/>
      <c r="YQ837" s="24"/>
      <c r="YR837" s="24"/>
      <c r="YS837" s="24"/>
      <c r="YT837" s="24"/>
      <c r="YU837" s="24"/>
      <c r="YV837" s="24"/>
      <c r="YW837" s="24"/>
      <c r="YX837" s="24"/>
      <c r="YY837" s="24"/>
      <c r="YZ837" s="24"/>
      <c r="ZA837" s="24"/>
      <c r="ZB837" s="24"/>
      <c r="ZC837" s="24"/>
      <c r="ZD837" s="24"/>
      <c r="ZE837" s="24"/>
      <c r="ZF837" s="24"/>
      <c r="ZG837" s="24"/>
      <c r="ZH837" s="24"/>
      <c r="ZI837" s="24"/>
      <c r="ZJ837" s="24"/>
      <c r="ZK837" s="24"/>
      <c r="ZL837" s="24"/>
      <c r="ZM837" s="24"/>
      <c r="ZN837" s="24"/>
      <c r="ZO837" s="24"/>
      <c r="ZP837" s="24"/>
      <c r="ZQ837" s="24"/>
      <c r="ZR837" s="24"/>
      <c r="ZS837" s="24"/>
      <c r="ZT837" s="24"/>
      <c r="ZU837" s="24"/>
      <c r="ZV837" s="24"/>
      <c r="ZW837" s="24"/>
      <c r="ZX837" s="24"/>
      <c r="ZY837" s="24"/>
      <c r="ZZ837" s="24"/>
      <c r="AAA837" s="24"/>
      <c r="AAB837" s="24"/>
      <c r="AAC837" s="24"/>
      <c r="AAD837" s="24"/>
      <c r="AAE837" s="24"/>
      <c r="AAF837" s="24"/>
      <c r="AAG837" s="24"/>
      <c r="AAH837" s="24"/>
      <c r="AAI837" s="24"/>
      <c r="AAJ837" s="24"/>
      <c r="AAK837" s="24"/>
      <c r="AAL837" s="24"/>
      <c r="AAM837" s="24"/>
      <c r="AAN837" s="24"/>
      <c r="AAO837" s="24"/>
      <c r="AAP837" s="24"/>
      <c r="AAQ837" s="24"/>
      <c r="AAR837" s="24"/>
      <c r="AAS837" s="24"/>
      <c r="AAT837" s="24"/>
      <c r="AAU837" s="24"/>
      <c r="AAV837" s="24"/>
      <c r="AAW837" s="24"/>
      <c r="AAX837" s="24"/>
      <c r="AAY837" s="24"/>
      <c r="AAZ837" s="24"/>
      <c r="ABA837" s="24"/>
      <c r="ABB837" s="24"/>
      <c r="ABC837" s="24"/>
      <c r="ABD837" s="24"/>
      <c r="ABE837" s="24"/>
      <c r="ABF837" s="24"/>
      <c r="ABG837" s="24"/>
      <c r="ABH837" s="24"/>
      <c r="ABI837" s="24"/>
      <c r="ABJ837" s="24"/>
      <c r="ABK837" s="24"/>
      <c r="ABL837" s="24"/>
      <c r="ABM837" s="24"/>
      <c r="ABN837" s="24"/>
      <c r="ABO837" s="24"/>
      <c r="ABP837" s="24"/>
      <c r="ABQ837" s="24"/>
      <c r="ABR837" s="24"/>
      <c r="ABS837" s="24"/>
      <c r="ABT837" s="24"/>
      <c r="ABU837" s="24"/>
      <c r="ABV837" s="24"/>
      <c r="ABW837" s="24"/>
      <c r="ABX837" s="24"/>
      <c r="ABY837" s="24"/>
      <c r="ABZ837" s="24"/>
      <c r="ACA837" s="24"/>
      <c r="ACB837" s="24"/>
      <c r="ACC837" s="24"/>
      <c r="ACD837" s="24"/>
      <c r="ACE837" s="24"/>
      <c r="ACF837" s="24"/>
      <c r="ACG837" s="24"/>
      <c r="ACH837" s="24"/>
      <c r="ACI837" s="24"/>
      <c r="ACJ837" s="24"/>
      <c r="ACK837" s="24"/>
      <c r="ACL837" s="24"/>
      <c r="ACM837" s="24"/>
      <c r="ACN837" s="24"/>
      <c r="ACO837" s="24"/>
      <c r="ACP837" s="24"/>
      <c r="ACQ837" s="24"/>
      <c r="ACR837" s="24"/>
      <c r="ACS837" s="24"/>
      <c r="ACT837" s="24"/>
      <c r="ACU837" s="24"/>
      <c r="ACV837" s="24"/>
      <c r="ACW837" s="24"/>
      <c r="ACX837" s="24"/>
      <c r="ACY837" s="24"/>
      <c r="ACZ837" s="24"/>
      <c r="ADA837" s="24"/>
      <c r="ADB837" s="24"/>
      <c r="ADC837" s="24"/>
      <c r="ADD837" s="24"/>
      <c r="ADE837" s="24"/>
      <c r="ADF837" s="24"/>
      <c r="ADG837" s="24"/>
      <c r="ADH837" s="24"/>
      <c r="ADI837" s="24"/>
      <c r="ADJ837" s="24"/>
      <c r="ADK837" s="24"/>
      <c r="ADL837" s="24"/>
      <c r="ADM837" s="24"/>
      <c r="ADN837" s="24"/>
      <c r="ADO837" s="24"/>
      <c r="ADP837" s="24"/>
      <c r="ADQ837" s="24"/>
      <c r="ADR837" s="24"/>
      <c r="ADS837" s="24"/>
      <c r="ADT837" s="24"/>
      <c r="ADU837" s="24"/>
      <c r="ADV837" s="24"/>
      <c r="ADW837" s="24"/>
      <c r="ADX837" s="24"/>
      <c r="ADY837" s="24"/>
      <c r="ADZ837" s="24"/>
      <c r="AEA837" s="24"/>
      <c r="AEB837" s="24"/>
      <c r="AEC837" s="24"/>
      <c r="AED837" s="24"/>
      <c r="AEE837" s="24"/>
      <c r="AEF837" s="24"/>
      <c r="AEG837" s="24"/>
      <c r="AEH837" s="24"/>
      <c r="AEI837" s="24"/>
      <c r="AEJ837" s="24"/>
      <c r="AEK837" s="24"/>
      <c r="AEL837" s="24"/>
      <c r="AEM837" s="24"/>
      <c r="AEN837" s="24"/>
      <c r="AEO837" s="24"/>
      <c r="AEP837" s="24"/>
      <c r="AEQ837" s="24"/>
      <c r="AER837" s="24"/>
      <c r="AES837" s="24"/>
      <c r="AET837" s="24"/>
      <c r="AEU837" s="24"/>
      <c r="AEV837" s="24"/>
      <c r="AEW837" s="24"/>
      <c r="AEX837" s="24"/>
      <c r="AEY837" s="24"/>
      <c r="AEZ837" s="24"/>
      <c r="AFA837" s="24"/>
      <c r="AFB837" s="24"/>
      <c r="AFC837" s="24"/>
      <c r="AFD837" s="24"/>
      <c r="AFE837" s="24"/>
      <c r="AFF837" s="24"/>
      <c r="AFG837" s="24"/>
      <c r="AFH837" s="24"/>
      <c r="AFI837" s="24"/>
      <c r="AFJ837" s="24"/>
      <c r="AFK837" s="24"/>
      <c r="AFL837" s="24"/>
      <c r="AFM837" s="24"/>
      <c r="AFN837" s="24"/>
      <c r="AFO837" s="24"/>
      <c r="AFP837" s="24"/>
      <c r="AFQ837" s="24"/>
      <c r="AFR837" s="24"/>
      <c r="AFS837" s="24"/>
      <c r="AFT837" s="24"/>
      <c r="AFU837" s="24"/>
      <c r="AFV837" s="24"/>
      <c r="AFW837" s="24"/>
      <c r="AFX837" s="24"/>
      <c r="AFY837" s="24"/>
      <c r="AFZ837" s="24"/>
      <c r="AGA837" s="24"/>
      <c r="AGB837" s="24"/>
      <c r="AGC837" s="24"/>
      <c r="AGD837" s="24"/>
      <c r="AGE837" s="24"/>
      <c r="AGF837" s="24"/>
      <c r="AGG837" s="24"/>
      <c r="AGH837" s="24"/>
      <c r="AGI837" s="24"/>
      <c r="AGJ837" s="24"/>
      <c r="AGK837" s="24"/>
      <c r="AGL837" s="24"/>
      <c r="AGM837" s="24"/>
      <c r="AGN837" s="24"/>
      <c r="AGO837" s="24"/>
      <c r="AGP837" s="24"/>
      <c r="AGQ837" s="24"/>
      <c r="AGR837" s="24"/>
      <c r="AGS837" s="24"/>
      <c r="AGT837" s="24"/>
      <c r="AGU837" s="24"/>
      <c r="AGV837" s="24"/>
      <c r="AGW837" s="24"/>
      <c r="AGX837" s="24"/>
      <c r="AGY837" s="24"/>
      <c r="AGZ837" s="24"/>
      <c r="AHA837" s="24"/>
      <c r="AHB837" s="24"/>
      <c r="AHC837" s="24"/>
      <c r="AHD837" s="24"/>
      <c r="AHE837" s="24"/>
      <c r="AHF837" s="24"/>
      <c r="AHG837" s="24"/>
      <c r="AHH837" s="24"/>
      <c r="AHI837" s="24"/>
      <c r="AHJ837" s="24"/>
      <c r="AHK837" s="24"/>
      <c r="AHL837" s="24"/>
      <c r="AHM837" s="24"/>
      <c r="AHN837" s="24"/>
      <c r="AHO837" s="24"/>
      <c r="AHP837" s="24"/>
      <c r="AHQ837" s="24"/>
      <c r="AHR837" s="24"/>
      <c r="AHS837" s="24"/>
      <c r="AHT837" s="24"/>
      <c r="AHU837" s="24"/>
      <c r="AHV837" s="24"/>
      <c r="AHW837" s="24"/>
      <c r="AHX837" s="24"/>
      <c r="AHY837" s="24"/>
      <c r="AHZ837" s="24"/>
      <c r="AIA837" s="24"/>
      <c r="AIB837" s="24"/>
      <c r="AIC837" s="24"/>
      <c r="AID837" s="24"/>
      <c r="AIE837" s="24"/>
      <c r="AIF837" s="24"/>
      <c r="AIG837" s="24"/>
      <c r="AIH837" s="24"/>
      <c r="AII837" s="24"/>
      <c r="AIJ837" s="24"/>
      <c r="AIK837" s="24"/>
      <c r="AIL837" s="24"/>
      <c r="AIM837" s="24"/>
      <c r="AIN837" s="24"/>
      <c r="AIO837" s="24"/>
      <c r="AIP837" s="24"/>
      <c r="AIQ837" s="24"/>
      <c r="AIR837" s="24"/>
      <c r="AIS837" s="24"/>
      <c r="AIT837" s="24"/>
      <c r="AIU837" s="24"/>
      <c r="AIV837" s="24"/>
      <c r="AIW837" s="24"/>
      <c r="AIX837" s="24"/>
      <c r="AIY837" s="24"/>
      <c r="AIZ837" s="24"/>
      <c r="AJA837" s="24"/>
      <c r="AJB837" s="24"/>
      <c r="AJC837" s="24"/>
      <c r="AJD837" s="24"/>
      <c r="AJE837" s="24"/>
      <c r="AJF837" s="24"/>
      <c r="AJG837" s="24"/>
      <c r="AJH837" s="24"/>
      <c r="AJI837" s="24"/>
      <c r="AJJ837" s="24"/>
      <c r="AJK837" s="24"/>
      <c r="AJL837" s="24"/>
      <c r="AJM837" s="24"/>
      <c r="AJN837" s="24"/>
      <c r="AJO837" s="24"/>
      <c r="AJP837" s="24"/>
      <c r="AJQ837" s="24"/>
      <c r="AJR837" s="24"/>
      <c r="AJS837" s="24"/>
      <c r="AJT837" s="24"/>
      <c r="AJU837" s="24"/>
      <c r="AJV837" s="24"/>
      <c r="AJW837" s="24"/>
      <c r="AJX837" s="24"/>
      <c r="AJY837" s="24"/>
      <c r="AJZ837" s="24"/>
      <c r="AKA837" s="24"/>
      <c r="AKB837" s="24"/>
      <c r="AKC837" s="24"/>
      <c r="AKD837" s="24"/>
      <c r="AKE837" s="24"/>
      <c r="AKF837" s="24"/>
      <c r="AKG837" s="24"/>
      <c r="AKH837" s="24"/>
      <c r="AKI837" s="24"/>
      <c r="AKJ837" s="24"/>
      <c r="AKK837" s="24"/>
      <c r="AKL837" s="24"/>
      <c r="AKM837" s="24"/>
      <c r="AKN837" s="24"/>
      <c r="AKO837" s="24"/>
      <c r="AKP837" s="24"/>
      <c r="AKQ837" s="24"/>
      <c r="AKR837" s="24"/>
      <c r="AKS837" s="24"/>
      <c r="AKT837" s="24"/>
      <c r="AKU837" s="24"/>
      <c r="AKV837" s="24"/>
      <c r="AKW837" s="24"/>
      <c r="AKX837" s="24"/>
      <c r="AKY837" s="24"/>
      <c r="AKZ837" s="24"/>
      <c r="ALA837" s="24"/>
      <c r="ALB837" s="24"/>
      <c r="ALC837" s="24"/>
      <c r="ALD837" s="24"/>
      <c r="ALE837" s="24"/>
      <c r="ALF837" s="24"/>
      <c r="ALG837" s="24"/>
      <c r="ALH837" s="24"/>
      <c r="ALI837" s="24"/>
      <c r="ALJ837" s="24"/>
      <c r="ALK837" s="24"/>
      <c r="ALL837" s="24"/>
      <c r="ALM837" s="24"/>
      <c r="ALN837" s="24"/>
      <c r="ALO837" s="24"/>
      <c r="ALP837" s="24"/>
      <c r="ALQ837" s="24"/>
      <c r="ALR837" s="24"/>
      <c r="ALS837" s="24"/>
      <c r="ALT837" s="24"/>
      <c r="ALU837" s="24"/>
      <c r="ALV837" s="24"/>
      <c r="ALW837" s="24"/>
      <c r="ALX837" s="24"/>
      <c r="ALY837" s="24"/>
      <c r="ALZ837" s="24"/>
      <c r="AMA837" s="24"/>
      <c r="AMB837" s="24"/>
      <c r="AMC837" s="24"/>
      <c r="AMD837" s="24"/>
      <c r="AME837" s="24"/>
      <c r="AMF837" s="24"/>
      <c r="AMG837" s="24"/>
      <c r="AMH837" s="24"/>
      <c r="AMI837" s="24"/>
      <c r="AMJ837" s="24"/>
      <c r="AMK837" s="24"/>
      <c r="AML837" s="24"/>
      <c r="AMM837" s="24"/>
      <c r="AMN837" s="24"/>
      <c r="AMO837" s="24"/>
      <c r="AMP837" s="24"/>
      <c r="AMQ837" s="24"/>
      <c r="AMR837" s="24"/>
      <c r="AMS837" s="24"/>
      <c r="AMT837" s="24"/>
      <c r="AMU837" s="24"/>
      <c r="AMV837" s="24"/>
      <c r="AMW837" s="24"/>
      <c r="AMX837" s="24"/>
      <c r="AMY837" s="24"/>
      <c r="AMZ837" s="24"/>
      <c r="ANA837" s="24"/>
      <c r="ANB837" s="24"/>
      <c r="ANC837" s="24"/>
      <c r="AND837" s="24"/>
      <c r="ANE837" s="24"/>
      <c r="ANF837" s="24"/>
      <c r="ANG837" s="24"/>
      <c r="ANH837" s="24"/>
      <c r="ANI837" s="24"/>
      <c r="ANJ837" s="24"/>
      <c r="ANK837" s="24"/>
      <c r="ANL837" s="24"/>
      <c r="ANM837" s="24"/>
      <c r="ANN837" s="24"/>
      <c r="ANO837" s="24"/>
      <c r="ANP837" s="24"/>
      <c r="ANQ837" s="24"/>
      <c r="ANR837" s="24"/>
      <c r="ANS837" s="24"/>
      <c r="ANT837" s="24"/>
      <c r="ANU837" s="24"/>
      <c r="ANV837" s="24"/>
      <c r="ANW837" s="24"/>
      <c r="ANX837" s="24"/>
      <c r="ANY837" s="24"/>
      <c r="ANZ837" s="24"/>
      <c r="AOA837" s="24"/>
      <c r="AOB837" s="24"/>
      <c r="AOC837" s="24"/>
      <c r="AOD837" s="24"/>
      <c r="AOE837" s="24"/>
      <c r="AOF837" s="24"/>
      <c r="AOG837" s="24"/>
      <c r="AOH837" s="24"/>
      <c r="AOI837" s="24"/>
      <c r="AOJ837" s="24"/>
      <c r="AOK837" s="24"/>
      <c r="AOL837" s="24"/>
      <c r="AOM837" s="24"/>
      <c r="AON837" s="24"/>
      <c r="AOO837" s="24"/>
      <c r="AOP837" s="24"/>
      <c r="AOQ837" s="24"/>
      <c r="AOR837" s="24"/>
      <c r="AOS837" s="24"/>
      <c r="AOT837" s="24"/>
      <c r="AOU837" s="24"/>
      <c r="AOV837" s="24"/>
      <c r="AOW837" s="24"/>
      <c r="AOX837" s="24"/>
      <c r="AOY837" s="24"/>
      <c r="AOZ837" s="24"/>
      <c r="APA837" s="24"/>
      <c r="APB837" s="24"/>
      <c r="APC837" s="24"/>
      <c r="APD837" s="24"/>
      <c r="APE837" s="24"/>
      <c r="APF837" s="24"/>
      <c r="APG837" s="24"/>
      <c r="APH837" s="24"/>
      <c r="API837" s="24"/>
      <c r="APJ837" s="24"/>
      <c r="APK837" s="24"/>
      <c r="APL837" s="24"/>
      <c r="APM837" s="24"/>
      <c r="APN837" s="24"/>
      <c r="APO837" s="24"/>
      <c r="APP837" s="24"/>
      <c r="APQ837" s="24"/>
      <c r="APR837" s="24"/>
      <c r="APS837" s="24"/>
      <c r="APT837" s="24"/>
      <c r="APU837" s="24"/>
      <c r="APV837" s="24"/>
      <c r="APW837" s="24"/>
      <c r="APX837" s="24"/>
      <c r="APY837" s="24"/>
      <c r="APZ837" s="24"/>
      <c r="AQA837" s="24"/>
      <c r="AQB837" s="24"/>
      <c r="AQC837" s="24"/>
      <c r="AQD837" s="24"/>
      <c r="AQE837" s="24"/>
      <c r="AQF837" s="24"/>
      <c r="AQG837" s="24"/>
      <c r="AQH837" s="24"/>
      <c r="AQI837" s="24"/>
      <c r="AQJ837" s="24"/>
      <c r="AQK837" s="24"/>
      <c r="AQL837" s="24"/>
      <c r="AQM837" s="24"/>
      <c r="AQN837" s="24"/>
      <c r="AQO837" s="24"/>
      <c r="AQP837" s="24"/>
      <c r="AQQ837" s="24"/>
      <c r="AQR837" s="24"/>
      <c r="AQS837" s="24"/>
      <c r="AQT837" s="24"/>
      <c r="AQU837" s="24"/>
      <c r="AQV837" s="24"/>
      <c r="AQW837" s="24"/>
      <c r="AQX837" s="24"/>
      <c r="AQY837" s="24"/>
      <c r="AQZ837" s="24"/>
      <c r="ARA837" s="24"/>
      <c r="ARB837" s="24"/>
      <c r="ARC837" s="24"/>
      <c r="ARD837" s="24"/>
      <c r="ARE837" s="24"/>
      <c r="ARF837" s="24"/>
      <c r="ARG837" s="24"/>
      <c r="ARH837" s="24"/>
      <c r="ARI837" s="24"/>
      <c r="ARJ837" s="24"/>
      <c r="ARK837" s="24"/>
      <c r="ARL837" s="24"/>
      <c r="ARM837" s="24"/>
      <c r="ARN837" s="24"/>
      <c r="ARO837" s="24"/>
      <c r="ARP837" s="24"/>
      <c r="ARQ837" s="24"/>
      <c r="ARR837" s="24"/>
      <c r="ARS837" s="24"/>
      <c r="ART837" s="24"/>
      <c r="ARU837" s="24"/>
      <c r="ARV837" s="24"/>
      <c r="ARW837" s="24"/>
      <c r="ARX837" s="24"/>
      <c r="ARY837" s="24"/>
      <c r="ARZ837" s="24"/>
      <c r="ASA837" s="24"/>
      <c r="ASB837" s="24"/>
      <c r="ASC837" s="24"/>
      <c r="ASD837" s="24"/>
      <c r="ASE837" s="24"/>
      <c r="ASF837" s="24"/>
      <c r="ASG837" s="24"/>
      <c r="ASH837" s="24"/>
      <c r="ASI837" s="24"/>
      <c r="ASJ837" s="24"/>
      <c r="ASK837" s="24"/>
      <c r="ASL837" s="24"/>
      <c r="ASM837" s="24"/>
      <c r="ASN837" s="24"/>
      <c r="ASO837" s="24"/>
      <c r="ASP837" s="24"/>
      <c r="ASQ837" s="24"/>
      <c r="ASR837" s="24"/>
      <c r="ASS837" s="24"/>
      <c r="AST837" s="24"/>
      <c r="ASU837" s="24"/>
      <c r="ASV837" s="24"/>
      <c r="ASW837" s="24"/>
      <c r="ASX837" s="24"/>
      <c r="ASY837" s="24"/>
      <c r="ASZ837" s="24"/>
      <c r="ATA837" s="24"/>
      <c r="ATB837" s="24"/>
      <c r="ATC837" s="24"/>
      <c r="ATD837" s="24"/>
      <c r="ATE837" s="24"/>
      <c r="ATF837" s="24"/>
      <c r="ATG837" s="24"/>
      <c r="ATH837" s="24"/>
      <c r="ATI837" s="24"/>
      <c r="ATJ837" s="24"/>
      <c r="ATK837" s="24"/>
      <c r="ATL837" s="24"/>
      <c r="ATM837" s="24"/>
      <c r="ATN837" s="24"/>
      <c r="ATO837" s="24"/>
      <c r="ATP837" s="24"/>
      <c r="ATQ837" s="24"/>
      <c r="ATR837" s="24"/>
      <c r="ATS837" s="24"/>
      <c r="ATT837" s="24"/>
      <c r="ATU837" s="24"/>
      <c r="ATV837" s="24"/>
      <c r="ATW837" s="24"/>
      <c r="ATX837" s="24"/>
      <c r="ATY837" s="24"/>
      <c r="ATZ837" s="24"/>
      <c r="AUA837" s="24"/>
      <c r="AUB837" s="24"/>
      <c r="AUC837" s="24"/>
      <c r="AUD837" s="24"/>
      <c r="AUE837" s="24"/>
      <c r="AUF837" s="24"/>
      <c r="AUG837" s="24"/>
      <c r="AUH837" s="24"/>
      <c r="AUI837" s="24"/>
      <c r="AUJ837" s="24"/>
      <c r="AUK837" s="24"/>
      <c r="AUL837" s="24"/>
      <c r="AUM837" s="24"/>
      <c r="AUN837" s="24"/>
      <c r="AUO837" s="24"/>
      <c r="AUP837" s="24"/>
      <c r="AUQ837" s="24"/>
      <c r="AUR837" s="24"/>
      <c r="AUS837" s="24"/>
      <c r="AUT837" s="24"/>
      <c r="AUU837" s="24"/>
      <c r="AUV837" s="24"/>
      <c r="AUW837" s="24"/>
      <c r="AUX837" s="24"/>
      <c r="AUY837" s="24"/>
      <c r="AUZ837" s="24"/>
      <c r="AVA837" s="24"/>
      <c r="AVB837" s="24"/>
      <c r="AVC837" s="24"/>
      <c r="AVD837" s="24"/>
      <c r="AVE837" s="24"/>
      <c r="AVF837" s="24"/>
      <c r="AVG837" s="24"/>
      <c r="AVH837" s="24"/>
      <c r="AVI837" s="24"/>
      <c r="AVJ837" s="24"/>
      <c r="AVK837" s="24"/>
      <c r="AVL837" s="24"/>
      <c r="AVM837" s="24"/>
      <c r="AVN837" s="24"/>
      <c r="AVO837" s="24"/>
      <c r="AVP837" s="24"/>
      <c r="AVQ837" s="24"/>
      <c r="AVR837" s="24"/>
      <c r="AVS837" s="24"/>
      <c r="AVT837" s="24"/>
      <c r="AVU837" s="24"/>
      <c r="AVV837" s="24"/>
      <c r="AVW837" s="24"/>
      <c r="AVX837" s="24"/>
      <c r="AVY837" s="24"/>
      <c r="AVZ837" s="24"/>
      <c r="AWA837" s="24"/>
      <c r="AWB837" s="24"/>
      <c r="AWC837" s="24"/>
      <c r="AWD837" s="24"/>
      <c r="AWE837" s="24"/>
      <c r="AWF837" s="24"/>
      <c r="AWG837" s="24"/>
      <c r="AWH837" s="24"/>
      <c r="AWI837" s="24"/>
      <c r="AWJ837" s="24"/>
      <c r="AWK837" s="24"/>
      <c r="AWL837" s="24"/>
      <c r="AWM837" s="24"/>
      <c r="AWN837" s="24"/>
      <c r="AWO837" s="24"/>
      <c r="AWP837" s="24"/>
      <c r="AWQ837" s="24"/>
      <c r="AWR837" s="24"/>
      <c r="AWS837" s="24"/>
      <c r="AWT837" s="24"/>
      <c r="AWU837" s="24"/>
      <c r="AWV837" s="24"/>
      <c r="AWW837" s="24"/>
      <c r="AWX837" s="24"/>
      <c r="AWY837" s="24"/>
      <c r="AWZ837" s="24"/>
      <c r="AXA837" s="24"/>
      <c r="AXB837" s="24"/>
      <c r="AXC837" s="24"/>
      <c r="AXD837" s="24"/>
      <c r="AXE837" s="24"/>
      <c r="AXF837" s="24"/>
      <c r="AXG837" s="24"/>
      <c r="AXH837" s="24"/>
      <c r="AXI837" s="24"/>
      <c r="AXJ837" s="24"/>
      <c r="AXK837" s="24"/>
      <c r="AXL837" s="24"/>
      <c r="AXM837" s="24"/>
      <c r="AXN837" s="24"/>
      <c r="AXO837" s="24"/>
      <c r="AXP837" s="24"/>
      <c r="AXQ837" s="24"/>
      <c r="AXR837" s="24"/>
      <c r="AXS837" s="24"/>
      <c r="AXT837" s="24"/>
      <c r="AXU837" s="24"/>
      <c r="AXV837" s="24"/>
      <c r="AXW837" s="24"/>
      <c r="AXX837" s="24"/>
      <c r="AXY837" s="24"/>
      <c r="AXZ837" s="24"/>
      <c r="AYA837" s="24"/>
      <c r="AYB837" s="24"/>
      <c r="AYC837" s="24"/>
      <c r="AYD837" s="24"/>
      <c r="AYE837" s="24"/>
      <c r="AYF837" s="24"/>
      <c r="AYG837" s="24"/>
      <c r="AYH837" s="24"/>
      <c r="AYI837" s="24"/>
      <c r="AYJ837" s="24"/>
      <c r="AYK837" s="24"/>
      <c r="AYL837" s="24"/>
      <c r="AYM837" s="24"/>
      <c r="AYN837" s="24"/>
      <c r="AYO837" s="24"/>
      <c r="AYP837" s="24"/>
      <c r="AYQ837" s="24"/>
      <c r="AYR837" s="24"/>
      <c r="AYS837" s="24"/>
      <c r="AYT837" s="24"/>
      <c r="AYU837" s="24"/>
      <c r="AYV837" s="24"/>
      <c r="AYW837" s="24"/>
      <c r="AYX837" s="24"/>
      <c r="AYY837" s="24"/>
      <c r="AYZ837" s="24"/>
      <c r="AZA837" s="24"/>
      <c r="AZB837" s="24"/>
      <c r="AZC837" s="24"/>
      <c r="AZD837" s="24"/>
      <c r="AZE837" s="24"/>
      <c r="AZF837" s="24"/>
      <c r="AZG837" s="24"/>
      <c r="AZH837" s="24"/>
      <c r="AZI837" s="24"/>
      <c r="AZJ837" s="24"/>
      <c r="AZK837" s="24"/>
      <c r="AZL837" s="24"/>
      <c r="AZM837" s="24"/>
      <c r="AZN837" s="24"/>
      <c r="AZO837" s="24"/>
      <c r="AZP837" s="24"/>
      <c r="AZQ837" s="24"/>
      <c r="AZR837" s="24"/>
      <c r="AZS837" s="24"/>
      <c r="AZT837" s="24"/>
      <c r="AZU837" s="24"/>
      <c r="AZV837" s="24"/>
      <c r="AZW837" s="24"/>
      <c r="AZX837" s="24"/>
      <c r="AZY837" s="24"/>
      <c r="AZZ837" s="24"/>
      <c r="BAA837" s="24"/>
      <c r="BAB837" s="24"/>
      <c r="BAC837" s="24"/>
      <c r="BAD837" s="24"/>
      <c r="BAE837" s="24"/>
      <c r="BAF837" s="24"/>
      <c r="BAG837" s="24"/>
      <c r="BAH837" s="24"/>
      <c r="BAI837" s="24"/>
      <c r="BAJ837" s="24"/>
      <c r="BAK837" s="24"/>
      <c r="BAL837" s="24"/>
      <c r="BAM837" s="24"/>
      <c r="BAN837" s="24"/>
      <c r="BAO837" s="24"/>
      <c r="BAP837" s="24"/>
      <c r="BAQ837" s="24"/>
      <c r="BAR837" s="24"/>
      <c r="BAS837" s="24"/>
      <c r="BAT837" s="24"/>
      <c r="BAU837" s="24"/>
      <c r="BAV837" s="24"/>
      <c r="BAW837" s="24"/>
      <c r="BAX837" s="24"/>
      <c r="BAY837" s="24"/>
      <c r="BAZ837" s="24"/>
      <c r="BBA837" s="24"/>
      <c r="BBB837" s="24"/>
      <c r="BBC837" s="24"/>
      <c r="BBD837" s="24"/>
      <c r="BBE837" s="24"/>
      <c r="BBF837" s="24"/>
      <c r="BBG837" s="24"/>
      <c r="BBH837" s="24"/>
      <c r="BBI837" s="24"/>
      <c r="BBJ837" s="24"/>
      <c r="BBK837" s="24"/>
      <c r="BBL837" s="24"/>
      <c r="BBM837" s="24"/>
      <c r="BBN837" s="24"/>
      <c r="BBO837" s="24"/>
      <c r="BBP837" s="24"/>
      <c r="BBQ837" s="24"/>
      <c r="BBR837" s="24"/>
      <c r="BBS837" s="24"/>
      <c r="BBT837" s="24"/>
      <c r="BBU837" s="24"/>
      <c r="BBV837" s="24"/>
      <c r="BBW837" s="24"/>
      <c r="BBX837" s="24"/>
      <c r="BBY837" s="24"/>
      <c r="BBZ837" s="24"/>
      <c r="BCA837" s="24"/>
      <c r="BCB837" s="24"/>
      <c r="BCC837" s="24"/>
      <c r="BCD837" s="24"/>
      <c r="BCE837" s="24"/>
      <c r="BCF837" s="24"/>
      <c r="BCG837" s="24"/>
      <c r="BCH837" s="24"/>
      <c r="BCI837" s="24"/>
      <c r="BCJ837" s="24"/>
      <c r="BCK837" s="24"/>
      <c r="BCL837" s="24"/>
      <c r="BCM837" s="24"/>
      <c r="BCN837" s="24"/>
      <c r="BCO837" s="24"/>
      <c r="BCP837" s="24"/>
      <c r="BCQ837" s="24"/>
      <c r="BCR837" s="24"/>
      <c r="BCS837" s="24"/>
      <c r="BCT837" s="24"/>
      <c r="BCU837" s="24"/>
      <c r="BCV837" s="24"/>
      <c r="BCW837" s="24"/>
      <c r="BCX837" s="24"/>
      <c r="BCY837" s="24"/>
      <c r="BCZ837" s="24"/>
      <c r="BDA837" s="24"/>
      <c r="BDB837" s="24"/>
      <c r="BDC837" s="24"/>
      <c r="BDD837" s="24"/>
      <c r="BDE837" s="24"/>
      <c r="BDF837" s="24"/>
      <c r="BDG837" s="24"/>
      <c r="BDH837" s="24"/>
      <c r="BDI837" s="24"/>
      <c r="BDJ837" s="24"/>
      <c r="BDK837" s="24"/>
      <c r="BDL837" s="24"/>
      <c r="BDM837" s="24"/>
      <c r="BDN837" s="24"/>
      <c r="BDO837" s="24"/>
      <c r="BDP837" s="24"/>
      <c r="BDQ837" s="24"/>
      <c r="BDR837" s="24"/>
      <c r="BDS837" s="24"/>
      <c r="BDT837" s="24"/>
      <c r="BDU837" s="24"/>
      <c r="BDV837" s="24"/>
      <c r="BDW837" s="24"/>
      <c r="BDX837" s="24"/>
      <c r="BDY837" s="24"/>
      <c r="BDZ837" s="24"/>
      <c r="BEA837" s="24"/>
      <c r="BEB837" s="24"/>
      <c r="BEC837" s="24"/>
      <c r="BED837" s="24"/>
      <c r="BEE837" s="24"/>
      <c r="BEF837" s="24"/>
      <c r="BEG837" s="24"/>
      <c r="BEH837" s="24"/>
      <c r="BEI837" s="24"/>
      <c r="BEJ837" s="24"/>
      <c r="BEK837" s="24"/>
      <c r="BEL837" s="24"/>
      <c r="BEM837" s="24"/>
      <c r="BEN837" s="24"/>
      <c r="BEO837" s="24"/>
      <c r="BEP837" s="24"/>
      <c r="BEQ837" s="24"/>
      <c r="BER837" s="24"/>
      <c r="BES837" s="24"/>
      <c r="BET837" s="24"/>
      <c r="BEU837" s="24"/>
      <c r="BEV837" s="24"/>
      <c r="BEW837" s="24"/>
      <c r="BEX837" s="24"/>
      <c r="BEY837" s="24"/>
      <c r="BEZ837" s="24"/>
      <c r="BFA837" s="24"/>
      <c r="BFB837" s="24"/>
      <c r="BFC837" s="24"/>
      <c r="BFD837" s="24"/>
      <c r="BFE837" s="24"/>
      <c r="BFF837" s="24"/>
      <c r="BFG837" s="24"/>
      <c r="BFH837" s="24"/>
      <c r="BFI837" s="24"/>
      <c r="BFJ837" s="24"/>
      <c r="BFK837" s="24"/>
      <c r="BFL837" s="24"/>
      <c r="BFM837" s="24"/>
      <c r="BFN837" s="24"/>
      <c r="BFO837" s="24"/>
      <c r="BFP837" s="24"/>
      <c r="BFQ837" s="24"/>
      <c r="BFR837" s="24"/>
      <c r="BFS837" s="24"/>
      <c r="BFT837" s="24"/>
      <c r="BFU837" s="24"/>
      <c r="BFV837" s="24"/>
      <c r="BFW837" s="24"/>
      <c r="BFX837" s="24"/>
      <c r="BFY837" s="24"/>
      <c r="BFZ837" s="24"/>
      <c r="BGA837" s="24"/>
      <c r="BGB837" s="24"/>
      <c r="BGC837" s="24"/>
      <c r="BGD837" s="24"/>
      <c r="BGE837" s="24"/>
      <c r="BGF837" s="24"/>
      <c r="BGG837" s="24"/>
      <c r="BGH837" s="24"/>
      <c r="BGI837" s="24"/>
      <c r="BGJ837" s="24"/>
      <c r="BGK837" s="24"/>
      <c r="BGL837" s="24"/>
      <c r="BGM837" s="24"/>
      <c r="BGN837" s="24"/>
      <c r="BGO837" s="24"/>
      <c r="BGP837" s="24"/>
      <c r="BGQ837" s="24"/>
      <c r="BGR837" s="24"/>
      <c r="BGS837" s="24"/>
      <c r="BGT837" s="24"/>
      <c r="BGU837" s="24"/>
      <c r="BGV837" s="24"/>
      <c r="BGW837" s="24"/>
      <c r="BGX837" s="24"/>
      <c r="BGY837" s="24"/>
      <c r="BGZ837" s="24"/>
      <c r="BHA837" s="24"/>
      <c r="BHB837" s="24"/>
      <c r="BHC837" s="24"/>
      <c r="BHD837" s="24"/>
      <c r="BHE837" s="24"/>
      <c r="BHF837" s="24"/>
      <c r="BHG837" s="24"/>
      <c r="BHH837" s="24"/>
      <c r="BHI837" s="24"/>
      <c r="BHJ837" s="24"/>
      <c r="BHK837" s="24"/>
      <c r="BHL837" s="24"/>
      <c r="BHM837" s="24"/>
      <c r="BHN837" s="24"/>
      <c r="BHO837" s="24"/>
      <c r="BHP837" s="24"/>
      <c r="BHQ837" s="24"/>
      <c r="BHR837" s="24"/>
      <c r="BHS837" s="24"/>
      <c r="BHT837" s="24"/>
      <c r="BHU837" s="24"/>
      <c r="BHV837" s="24"/>
      <c r="BHW837" s="24"/>
      <c r="BHX837" s="24"/>
      <c r="BHY837" s="24"/>
      <c r="BHZ837" s="24"/>
      <c r="BIA837" s="24"/>
      <c r="BIB837" s="24"/>
      <c r="BIC837" s="24"/>
      <c r="BID837" s="24"/>
      <c r="BIE837" s="24"/>
      <c r="BIF837" s="24"/>
      <c r="BIG837" s="24"/>
      <c r="BIH837" s="24"/>
      <c r="BII837" s="24"/>
      <c r="BIJ837" s="24"/>
      <c r="BIK837" s="24"/>
      <c r="BIL837" s="24"/>
      <c r="BIM837" s="24"/>
      <c r="BIN837" s="24"/>
      <c r="BIO837" s="24"/>
      <c r="BIP837" s="24"/>
      <c r="BIQ837" s="24"/>
      <c r="BIR837" s="24"/>
      <c r="BIS837" s="24"/>
      <c r="BIT837" s="24"/>
      <c r="BIU837" s="24"/>
      <c r="BIV837" s="24"/>
      <c r="BIW837" s="24"/>
      <c r="BIX837" s="24"/>
      <c r="BIY837" s="24"/>
      <c r="BIZ837" s="24"/>
      <c r="BJA837" s="24"/>
      <c r="BJB837" s="24"/>
      <c r="BJC837" s="24"/>
      <c r="BJD837" s="24"/>
      <c r="BJE837" s="24"/>
      <c r="BJF837" s="24"/>
      <c r="BJG837" s="24"/>
      <c r="BJH837" s="24"/>
      <c r="BJI837" s="24"/>
      <c r="BJJ837" s="24"/>
      <c r="BJK837" s="24"/>
      <c r="BJL837" s="24"/>
      <c r="BJM837" s="24"/>
      <c r="BJN837" s="24"/>
      <c r="BJO837" s="24"/>
      <c r="BJP837" s="24"/>
      <c r="BJQ837" s="24"/>
      <c r="BJR837" s="24"/>
      <c r="BJS837" s="24"/>
      <c r="BJT837" s="24"/>
      <c r="BJU837" s="24"/>
      <c r="BJV837" s="24"/>
      <c r="BJW837" s="24"/>
      <c r="BJX837" s="24"/>
      <c r="BJY837" s="24"/>
      <c r="BJZ837" s="24"/>
      <c r="BKA837" s="24"/>
      <c r="BKB837" s="24"/>
      <c r="BKC837" s="24"/>
      <c r="BKD837" s="24"/>
      <c r="BKE837" s="24"/>
      <c r="BKF837" s="24"/>
      <c r="BKG837" s="24"/>
      <c r="BKH837" s="24"/>
      <c r="BKI837" s="24"/>
      <c r="BKJ837" s="24"/>
      <c r="BKK837" s="24"/>
      <c r="BKL837" s="24"/>
      <c r="BKM837" s="24"/>
      <c r="BKN837" s="24"/>
      <c r="BKO837" s="24"/>
      <c r="BKP837" s="24"/>
      <c r="BKQ837" s="24"/>
      <c r="BKR837" s="24"/>
      <c r="BKS837" s="24"/>
      <c r="BKT837" s="24"/>
      <c r="BKU837" s="24"/>
      <c r="BKV837" s="24"/>
      <c r="BKW837" s="24"/>
      <c r="BKX837" s="24"/>
      <c r="BKY837" s="24"/>
      <c r="BKZ837" s="24"/>
      <c r="BLA837" s="24"/>
      <c r="BLB837" s="24"/>
      <c r="BLC837" s="24"/>
      <c r="BLD837" s="24"/>
      <c r="BLE837" s="24"/>
      <c r="BLF837" s="24"/>
      <c r="BLG837" s="24"/>
      <c r="BLH837" s="24"/>
      <c r="BLI837" s="24"/>
      <c r="BLJ837" s="24"/>
      <c r="BLK837" s="24"/>
      <c r="BLL837" s="24"/>
      <c r="BLM837" s="24"/>
      <c r="BLN837" s="24"/>
      <c r="BLO837" s="24"/>
      <c r="BLP837" s="24"/>
      <c r="BLQ837" s="24"/>
      <c r="BLR837" s="24"/>
      <c r="BLS837" s="24"/>
      <c r="BLT837" s="24"/>
      <c r="BLU837" s="24"/>
      <c r="BLV837" s="24"/>
      <c r="BLW837" s="24"/>
      <c r="BLX837" s="24"/>
      <c r="BLY837" s="24"/>
      <c r="BLZ837" s="24"/>
      <c r="BMA837" s="24"/>
      <c r="BMB837" s="24"/>
      <c r="BMC837" s="24"/>
      <c r="BMD837" s="24"/>
      <c r="BME837" s="24"/>
      <c r="BMF837" s="24"/>
      <c r="BMG837" s="24"/>
      <c r="BMH837" s="24"/>
      <c r="BMI837" s="24"/>
      <c r="BMJ837" s="24"/>
      <c r="BMK837" s="24"/>
      <c r="BML837" s="24"/>
      <c r="BMM837" s="24"/>
      <c r="BMN837" s="24"/>
      <c r="BMO837" s="24"/>
      <c r="BMP837" s="24"/>
      <c r="BMQ837" s="24"/>
      <c r="BMR837" s="24"/>
      <c r="BMS837" s="24"/>
      <c r="BMT837" s="24"/>
      <c r="BMU837" s="24"/>
      <c r="BMV837" s="24"/>
      <c r="BMW837" s="24"/>
      <c r="BMX837" s="24"/>
      <c r="BMY837" s="24"/>
      <c r="BMZ837" s="24"/>
      <c r="BNA837" s="24"/>
      <c r="BNB837" s="24"/>
      <c r="BNC837" s="24"/>
      <c r="BND837" s="24"/>
      <c r="BNE837" s="24"/>
      <c r="BNF837" s="24"/>
      <c r="BNG837" s="24"/>
      <c r="BNH837" s="24"/>
      <c r="BNI837" s="24"/>
      <c r="BNJ837" s="24"/>
      <c r="BNK837" s="24"/>
      <c r="BNL837" s="24"/>
      <c r="BNM837" s="24"/>
      <c r="BNN837" s="24"/>
      <c r="BNO837" s="24"/>
      <c r="BNP837" s="24"/>
      <c r="BNQ837" s="24"/>
      <c r="BNR837" s="24"/>
      <c r="BNS837" s="24"/>
      <c r="BNT837" s="24"/>
      <c r="BNU837" s="24"/>
      <c r="BNV837" s="24"/>
      <c r="BNW837" s="24"/>
      <c r="BNX837" s="24"/>
      <c r="BNY837" s="24"/>
      <c r="BNZ837" s="24"/>
      <c r="BOA837" s="24"/>
      <c r="BOB837" s="24"/>
      <c r="BOC837" s="24"/>
      <c r="BOD837" s="24"/>
      <c r="BOE837" s="24"/>
      <c r="BOF837" s="24"/>
      <c r="BOG837" s="24"/>
      <c r="BOH837" s="24"/>
      <c r="BOI837" s="24"/>
      <c r="BOJ837" s="24"/>
      <c r="BOK837" s="24"/>
      <c r="BOL837" s="24"/>
      <c r="BOM837" s="24"/>
      <c r="BON837" s="24"/>
      <c r="BOO837" s="24"/>
      <c r="BOP837" s="24"/>
      <c r="BOQ837" s="24"/>
      <c r="BOR837" s="24"/>
      <c r="BOS837" s="24"/>
      <c r="BOT837" s="24"/>
      <c r="BOU837" s="24"/>
      <c r="BOV837" s="24"/>
      <c r="BOW837" s="24"/>
      <c r="BOX837" s="24"/>
      <c r="BOY837" s="24"/>
      <c r="BOZ837" s="24"/>
      <c r="BPA837" s="24"/>
      <c r="BPB837" s="24"/>
      <c r="BPC837" s="24"/>
      <c r="BPD837" s="24"/>
      <c r="BPE837" s="24"/>
      <c r="BPF837" s="24"/>
      <c r="BPG837" s="24"/>
      <c r="BPH837" s="24"/>
      <c r="BPI837" s="24"/>
      <c r="BPJ837" s="24"/>
      <c r="BPK837" s="24"/>
      <c r="BPL837" s="24"/>
      <c r="BPM837" s="24"/>
      <c r="BPN837" s="24"/>
      <c r="BPO837" s="24"/>
      <c r="BPP837" s="24"/>
      <c r="BPQ837" s="24"/>
      <c r="BPR837" s="24"/>
      <c r="BPS837" s="24"/>
      <c r="BPT837" s="24"/>
      <c r="BPU837" s="24"/>
      <c r="BPV837" s="24"/>
      <c r="BPW837" s="24"/>
      <c r="BPX837" s="24"/>
      <c r="BPY837" s="24"/>
      <c r="BPZ837" s="24"/>
      <c r="BQA837" s="24"/>
      <c r="BQB837" s="24"/>
      <c r="BQC837" s="24"/>
      <c r="BQD837" s="24"/>
      <c r="BQE837" s="24"/>
      <c r="BQF837" s="24"/>
      <c r="BQG837" s="24"/>
      <c r="BQH837" s="24"/>
      <c r="BQI837" s="24"/>
      <c r="BQJ837" s="24"/>
      <c r="BQK837" s="24"/>
      <c r="BQL837" s="24"/>
      <c r="BQM837" s="24"/>
      <c r="BQN837" s="24"/>
      <c r="BQO837" s="24"/>
      <c r="BQP837" s="24"/>
      <c r="BQQ837" s="24"/>
      <c r="BQR837" s="24"/>
      <c r="BQS837" s="24"/>
      <c r="BQT837" s="24"/>
      <c r="BQU837" s="24"/>
      <c r="BQV837" s="24"/>
      <c r="BQW837" s="24"/>
      <c r="BQX837" s="24"/>
      <c r="BQY837" s="24"/>
      <c r="BQZ837" s="24"/>
      <c r="BRA837" s="24"/>
      <c r="BRB837" s="24"/>
      <c r="BRC837" s="24"/>
      <c r="BRD837" s="24"/>
      <c r="BRE837" s="24"/>
      <c r="BRF837" s="24"/>
      <c r="BRG837" s="24"/>
      <c r="BRH837" s="24"/>
      <c r="BRI837" s="24"/>
      <c r="BRJ837" s="24"/>
      <c r="BRK837" s="24"/>
      <c r="BRL837" s="24"/>
      <c r="BRM837" s="24"/>
      <c r="BRN837" s="24"/>
      <c r="BRO837" s="24"/>
      <c r="BRP837" s="24"/>
      <c r="BRQ837" s="24"/>
      <c r="BRR837" s="24"/>
      <c r="BRS837" s="24"/>
      <c r="BRT837" s="24"/>
      <c r="BRU837" s="24"/>
      <c r="BRV837" s="24"/>
      <c r="BRW837" s="24"/>
      <c r="BRX837" s="24"/>
      <c r="BRY837" s="24"/>
      <c r="BRZ837" s="24"/>
      <c r="BSA837" s="24"/>
      <c r="BSB837" s="24"/>
      <c r="BSC837" s="24"/>
      <c r="BSD837" s="24"/>
      <c r="BSE837" s="24"/>
      <c r="BSF837" s="24"/>
      <c r="BSG837" s="24"/>
      <c r="BSH837" s="24"/>
      <c r="BSI837" s="24"/>
      <c r="BSJ837" s="24"/>
      <c r="BSK837" s="24"/>
      <c r="BSL837" s="24"/>
      <c r="BSM837" s="24"/>
      <c r="BSN837" s="24"/>
      <c r="BSO837" s="24"/>
      <c r="BSP837" s="24"/>
      <c r="BSQ837" s="24"/>
      <c r="BSR837" s="24"/>
      <c r="BSS837" s="24"/>
      <c r="BST837" s="24"/>
      <c r="BSU837" s="24"/>
      <c r="BSV837" s="24"/>
      <c r="BSW837" s="24"/>
      <c r="BSX837" s="24"/>
      <c r="BSY837" s="24"/>
      <c r="BSZ837" s="24"/>
      <c r="BTA837" s="24"/>
      <c r="BTB837" s="24"/>
      <c r="BTC837" s="24"/>
      <c r="BTD837" s="24"/>
      <c r="BTE837" s="24"/>
      <c r="BTF837" s="24"/>
      <c r="BTG837" s="24"/>
      <c r="BTH837" s="24"/>
      <c r="BTI837" s="24"/>
      <c r="BTJ837" s="24"/>
      <c r="BTK837" s="24"/>
      <c r="BTL837" s="24"/>
      <c r="BTM837" s="24"/>
      <c r="BTN837" s="24"/>
      <c r="BTO837" s="24"/>
      <c r="BTP837" s="24"/>
      <c r="BTQ837" s="24"/>
      <c r="BTR837" s="24"/>
      <c r="BTS837" s="24"/>
      <c r="BTT837" s="24"/>
      <c r="BTU837" s="24"/>
      <c r="BTV837" s="24"/>
      <c r="BTW837" s="24"/>
      <c r="BTX837" s="24"/>
      <c r="BTY837" s="24"/>
      <c r="BTZ837" s="24"/>
      <c r="BUA837" s="24"/>
      <c r="BUB837" s="24"/>
      <c r="BUC837" s="24"/>
      <c r="BUD837" s="24"/>
      <c r="BUE837" s="24"/>
      <c r="BUF837" s="24"/>
      <c r="BUG837" s="24"/>
      <c r="BUH837" s="24"/>
      <c r="BUI837" s="24"/>
      <c r="BUJ837" s="24"/>
      <c r="BUK837" s="24"/>
      <c r="BUL837" s="24"/>
      <c r="BUM837" s="24"/>
      <c r="BUN837" s="24"/>
      <c r="BUO837" s="24"/>
      <c r="BUP837" s="24"/>
      <c r="BUQ837" s="24"/>
      <c r="BUR837" s="24"/>
      <c r="BUS837" s="24"/>
      <c r="BUT837" s="24"/>
      <c r="BUU837" s="24"/>
      <c r="BUV837" s="24"/>
      <c r="BUW837" s="24"/>
      <c r="BUX837" s="24"/>
      <c r="BUY837" s="24"/>
      <c r="BUZ837" s="24"/>
      <c r="BVA837" s="24"/>
      <c r="BVB837" s="24"/>
      <c r="BVC837" s="24"/>
      <c r="BVD837" s="24"/>
      <c r="BVE837" s="24"/>
      <c r="BVF837" s="24"/>
      <c r="BVG837" s="24"/>
      <c r="BVH837" s="24"/>
      <c r="BVI837" s="24"/>
      <c r="BVJ837" s="24"/>
      <c r="BVK837" s="24"/>
      <c r="BVL837" s="24"/>
      <c r="BVM837" s="24"/>
      <c r="BVN837" s="24"/>
      <c r="BVO837" s="24"/>
      <c r="BVP837" s="24"/>
      <c r="BVQ837" s="24"/>
      <c r="BVR837" s="24"/>
      <c r="BVS837" s="24"/>
      <c r="BVT837" s="24"/>
      <c r="BVU837" s="24"/>
      <c r="BVV837" s="24"/>
      <c r="BVW837" s="24"/>
      <c r="BVX837" s="24"/>
      <c r="BVY837" s="24"/>
      <c r="BVZ837" s="24"/>
      <c r="BWA837" s="24"/>
      <c r="BWB837" s="24"/>
      <c r="BWC837" s="24"/>
      <c r="BWD837" s="24"/>
      <c r="BWE837" s="24"/>
      <c r="BWF837" s="24"/>
      <c r="BWG837" s="24"/>
      <c r="BWH837" s="24"/>
      <c r="BWI837" s="24"/>
      <c r="BWJ837" s="24"/>
      <c r="BWK837" s="24"/>
      <c r="BWL837" s="24"/>
      <c r="BWM837" s="24"/>
      <c r="BWN837" s="24"/>
      <c r="BWO837" s="24"/>
      <c r="BWP837" s="24"/>
      <c r="BWQ837" s="24"/>
      <c r="BWR837" s="24"/>
      <c r="BWS837" s="24"/>
      <c r="BWT837" s="24"/>
      <c r="BWU837" s="24"/>
      <c r="BWV837" s="24"/>
      <c r="BWW837" s="24"/>
      <c r="BWX837" s="24"/>
      <c r="BWY837" s="24"/>
      <c r="BWZ837" s="24"/>
      <c r="BXA837" s="24"/>
      <c r="BXB837" s="24"/>
      <c r="BXC837" s="24"/>
      <c r="BXD837" s="24"/>
      <c r="BXE837" s="24"/>
      <c r="BXF837" s="24"/>
      <c r="BXG837" s="24"/>
      <c r="BXH837" s="24"/>
      <c r="BXI837" s="24"/>
      <c r="BXJ837" s="24"/>
      <c r="BXK837" s="24"/>
      <c r="BXL837" s="24"/>
      <c r="BXM837" s="24"/>
      <c r="BXN837" s="24"/>
      <c r="BXO837" s="24"/>
      <c r="BXP837" s="24"/>
      <c r="BXQ837" s="24"/>
      <c r="BXR837" s="24"/>
      <c r="BXS837" s="24"/>
      <c r="BXT837" s="24"/>
      <c r="BXU837" s="24"/>
      <c r="BXV837" s="24"/>
      <c r="BXW837" s="24"/>
      <c r="BXX837" s="24"/>
      <c r="BXY837" s="24"/>
      <c r="BXZ837" s="24"/>
      <c r="BYA837" s="24"/>
      <c r="BYB837" s="24"/>
      <c r="BYC837" s="24"/>
      <c r="BYD837" s="24"/>
      <c r="BYE837" s="24"/>
      <c r="BYF837" s="24"/>
      <c r="BYG837" s="24"/>
      <c r="BYH837" s="24"/>
      <c r="BYI837" s="24"/>
      <c r="BYJ837" s="24"/>
      <c r="BYK837" s="24"/>
      <c r="BYL837" s="24"/>
      <c r="BYM837" s="24"/>
      <c r="BYN837" s="24"/>
      <c r="BYO837" s="24"/>
      <c r="BYP837" s="24"/>
      <c r="BYQ837" s="24"/>
      <c r="BYR837" s="24"/>
      <c r="BYS837" s="24"/>
      <c r="BYT837" s="24"/>
      <c r="BYU837" s="24"/>
      <c r="BYV837" s="24"/>
      <c r="BYW837" s="24"/>
      <c r="BYX837" s="24"/>
      <c r="BYY837" s="24"/>
      <c r="BYZ837" s="24"/>
      <c r="BZA837" s="24"/>
      <c r="BZB837" s="24"/>
      <c r="BZC837" s="24"/>
      <c r="BZD837" s="24"/>
      <c r="BZE837" s="24"/>
      <c r="BZF837" s="24"/>
      <c r="BZG837" s="24"/>
      <c r="BZH837" s="24"/>
      <c r="BZI837" s="24"/>
      <c r="BZJ837" s="24"/>
      <c r="BZK837" s="24"/>
      <c r="BZL837" s="24"/>
      <c r="BZM837" s="24"/>
      <c r="BZN837" s="24"/>
      <c r="BZO837" s="24"/>
      <c r="BZP837" s="24"/>
      <c r="BZQ837" s="24"/>
      <c r="BZR837" s="24"/>
      <c r="BZS837" s="24"/>
      <c r="BZT837" s="24"/>
      <c r="BZU837" s="24"/>
      <c r="BZV837" s="24"/>
      <c r="BZW837" s="24"/>
      <c r="BZX837" s="24"/>
      <c r="BZY837" s="24"/>
      <c r="BZZ837" s="24"/>
      <c r="CAA837" s="24"/>
      <c r="CAB837" s="24"/>
      <c r="CAC837" s="24"/>
      <c r="CAD837" s="24"/>
      <c r="CAE837" s="24"/>
      <c r="CAF837" s="24"/>
      <c r="CAG837" s="24"/>
      <c r="CAH837" s="24"/>
      <c r="CAI837" s="24"/>
      <c r="CAJ837" s="24"/>
      <c r="CAK837" s="24"/>
      <c r="CAL837" s="24"/>
      <c r="CAM837" s="24"/>
      <c r="CAN837" s="24"/>
      <c r="CAO837" s="24"/>
      <c r="CAP837" s="24"/>
      <c r="CAQ837" s="24"/>
      <c r="CAR837" s="24"/>
      <c r="CAS837" s="24"/>
      <c r="CAT837" s="24"/>
      <c r="CAU837" s="24"/>
      <c r="CAV837" s="24"/>
      <c r="CAW837" s="24"/>
      <c r="CAX837" s="24"/>
      <c r="CAY837" s="24"/>
      <c r="CAZ837" s="24"/>
      <c r="CBA837" s="24"/>
      <c r="CBB837" s="24"/>
      <c r="CBC837" s="24"/>
      <c r="CBD837" s="24"/>
      <c r="CBE837" s="24"/>
      <c r="CBF837" s="24"/>
      <c r="CBG837" s="24"/>
      <c r="CBH837" s="24"/>
      <c r="CBI837" s="24"/>
      <c r="CBJ837" s="24"/>
      <c r="CBK837" s="24"/>
      <c r="CBL837" s="24"/>
      <c r="CBM837" s="24"/>
      <c r="CBN837" s="24"/>
      <c r="CBO837" s="24"/>
      <c r="CBP837" s="24"/>
      <c r="CBQ837" s="24"/>
      <c r="CBR837" s="24"/>
      <c r="CBS837" s="24"/>
      <c r="CBT837" s="24"/>
      <c r="CBU837" s="24"/>
      <c r="CBV837" s="24"/>
      <c r="CBW837" s="24"/>
      <c r="CBX837" s="24"/>
      <c r="CBY837" s="24"/>
      <c r="CBZ837" s="24"/>
      <c r="CCA837" s="24"/>
      <c r="CCB837" s="24"/>
      <c r="CCC837" s="24"/>
      <c r="CCD837" s="24"/>
      <c r="CCE837" s="24"/>
      <c r="CCF837" s="24"/>
      <c r="CCG837" s="24"/>
      <c r="CCH837" s="24"/>
      <c r="CCI837" s="24"/>
      <c r="CCJ837" s="24"/>
      <c r="CCK837" s="24"/>
      <c r="CCL837" s="24"/>
      <c r="CCM837" s="24"/>
      <c r="CCN837" s="24"/>
      <c r="CCO837" s="24"/>
      <c r="CCP837" s="24"/>
      <c r="CCQ837" s="24"/>
      <c r="CCR837" s="24"/>
      <c r="CCS837" s="24"/>
      <c r="CCT837" s="24"/>
      <c r="CCU837" s="24"/>
      <c r="CCV837" s="24"/>
      <c r="CCW837" s="24"/>
      <c r="CCX837" s="24"/>
      <c r="CCY837" s="24"/>
      <c r="CCZ837" s="24"/>
      <c r="CDA837" s="24"/>
      <c r="CDB837" s="24"/>
      <c r="CDC837" s="24"/>
      <c r="CDD837" s="24"/>
      <c r="CDE837" s="24"/>
      <c r="CDF837" s="24"/>
      <c r="CDG837" s="24"/>
      <c r="CDH837" s="24"/>
      <c r="CDI837" s="24"/>
      <c r="CDJ837" s="24"/>
      <c r="CDK837" s="24"/>
      <c r="CDL837" s="24"/>
      <c r="CDM837" s="24"/>
      <c r="CDN837" s="24"/>
      <c r="CDO837" s="24"/>
      <c r="CDP837" s="24"/>
      <c r="CDQ837" s="24"/>
      <c r="CDR837" s="24"/>
      <c r="CDS837" s="24"/>
      <c r="CDT837" s="24"/>
      <c r="CDU837" s="24"/>
      <c r="CDV837" s="24"/>
      <c r="CDW837" s="24"/>
      <c r="CDX837" s="24"/>
      <c r="CDY837" s="24"/>
      <c r="CDZ837" s="24"/>
      <c r="CEA837" s="24"/>
      <c r="CEB837" s="24"/>
      <c r="CEC837" s="24"/>
      <c r="CED837" s="24"/>
      <c r="CEE837" s="24"/>
      <c r="CEF837" s="24"/>
      <c r="CEG837" s="24"/>
      <c r="CEH837" s="24"/>
      <c r="CEI837" s="24"/>
      <c r="CEJ837" s="24"/>
      <c r="CEK837" s="24"/>
      <c r="CEL837" s="24"/>
      <c r="CEM837" s="24"/>
      <c r="CEN837" s="24"/>
      <c r="CEO837" s="24"/>
      <c r="CEP837" s="24"/>
      <c r="CEQ837" s="24"/>
      <c r="CER837" s="24"/>
      <c r="CES837" s="24"/>
      <c r="CET837" s="24"/>
      <c r="CEU837" s="24"/>
      <c r="CEV837" s="24"/>
      <c r="CEW837" s="24"/>
      <c r="CEX837" s="24"/>
      <c r="CEY837" s="24"/>
      <c r="CEZ837" s="24"/>
      <c r="CFA837" s="24"/>
      <c r="CFB837" s="24"/>
      <c r="CFC837" s="24"/>
      <c r="CFD837" s="24"/>
      <c r="CFE837" s="24"/>
      <c r="CFF837" s="24"/>
      <c r="CFG837" s="24"/>
      <c r="CFH837" s="24"/>
      <c r="CFI837" s="24"/>
      <c r="CFJ837" s="24"/>
      <c r="CFK837" s="24"/>
      <c r="CFL837" s="24"/>
      <c r="CFM837" s="24"/>
      <c r="CFN837" s="24"/>
      <c r="CFO837" s="24"/>
      <c r="CFP837" s="24"/>
      <c r="CFQ837" s="24"/>
      <c r="CFR837" s="24"/>
      <c r="CFS837" s="24"/>
      <c r="CFT837" s="24"/>
      <c r="CFU837" s="24"/>
      <c r="CFV837" s="24"/>
      <c r="CFW837" s="24"/>
      <c r="CFX837" s="24"/>
      <c r="CFY837" s="24"/>
      <c r="CFZ837" s="24"/>
      <c r="CGA837" s="24"/>
      <c r="CGB837" s="24"/>
      <c r="CGC837" s="24"/>
      <c r="CGD837" s="24"/>
      <c r="CGE837" s="24"/>
      <c r="CGF837" s="24"/>
      <c r="CGG837" s="24"/>
      <c r="CGH837" s="24"/>
      <c r="CGI837" s="24"/>
      <c r="CGJ837" s="24"/>
      <c r="CGK837" s="24"/>
      <c r="CGL837" s="24"/>
      <c r="CGM837" s="24"/>
      <c r="CGN837" s="24"/>
      <c r="CGO837" s="24"/>
      <c r="CGP837" s="24"/>
      <c r="CGQ837" s="24"/>
      <c r="CGR837" s="24"/>
      <c r="CGS837" s="24"/>
      <c r="CGT837" s="24"/>
      <c r="CGU837" s="24"/>
      <c r="CGV837" s="24"/>
      <c r="CGW837" s="24"/>
      <c r="CGX837" s="24"/>
      <c r="CGY837" s="24"/>
      <c r="CGZ837" s="24"/>
      <c r="CHA837" s="24"/>
      <c r="CHB837" s="24"/>
      <c r="CHC837" s="24"/>
      <c r="CHD837" s="24"/>
      <c r="CHE837" s="24"/>
      <c r="CHF837" s="24"/>
      <c r="CHG837" s="24"/>
      <c r="CHH837" s="24"/>
      <c r="CHI837" s="24"/>
      <c r="CHJ837" s="24"/>
      <c r="CHK837" s="24"/>
      <c r="CHL837" s="24"/>
      <c r="CHM837" s="24"/>
      <c r="CHN837" s="24"/>
      <c r="CHO837" s="24"/>
      <c r="CHP837" s="24"/>
      <c r="CHQ837" s="24"/>
      <c r="CHR837" s="24"/>
      <c r="CHS837" s="24"/>
      <c r="CHT837" s="24"/>
      <c r="CHU837" s="24"/>
      <c r="CHV837" s="24"/>
      <c r="CHW837" s="24"/>
      <c r="CHX837" s="24"/>
      <c r="CHY837" s="24"/>
      <c r="CHZ837" s="24"/>
      <c r="CIA837" s="24"/>
      <c r="CIB837" s="24"/>
      <c r="CIC837" s="24"/>
      <c r="CID837" s="24"/>
      <c r="CIE837" s="24"/>
      <c r="CIF837" s="24"/>
      <c r="CIG837" s="24"/>
      <c r="CIH837" s="24"/>
      <c r="CII837" s="24"/>
      <c r="CIJ837" s="24"/>
      <c r="CIK837" s="24"/>
      <c r="CIL837" s="24"/>
      <c r="CIM837" s="24"/>
      <c r="CIN837" s="24"/>
      <c r="CIO837" s="24"/>
      <c r="CIP837" s="24"/>
      <c r="CIQ837" s="24"/>
      <c r="CIR837" s="24"/>
      <c r="CIS837" s="24"/>
      <c r="CIT837" s="24"/>
      <c r="CIU837" s="24"/>
      <c r="CIV837" s="24"/>
      <c r="CIW837" s="24"/>
      <c r="CIX837" s="24"/>
      <c r="CIY837" s="24"/>
      <c r="CIZ837" s="24"/>
      <c r="CJA837" s="24"/>
      <c r="CJB837" s="24"/>
      <c r="CJC837" s="24"/>
      <c r="CJD837" s="24"/>
      <c r="CJE837" s="24"/>
      <c r="CJF837" s="24"/>
      <c r="CJG837" s="24"/>
      <c r="CJH837" s="24"/>
      <c r="CJI837" s="24"/>
      <c r="CJJ837" s="24"/>
      <c r="CJK837" s="24"/>
      <c r="CJL837" s="24"/>
      <c r="CJM837" s="24"/>
      <c r="CJN837" s="24"/>
      <c r="CJO837" s="24"/>
      <c r="CJP837" s="24"/>
      <c r="CJQ837" s="24"/>
      <c r="CJR837" s="24"/>
      <c r="CJS837" s="24"/>
      <c r="CJT837" s="24"/>
      <c r="CJU837" s="24"/>
      <c r="CJV837" s="24"/>
      <c r="CJW837" s="24"/>
      <c r="CJX837" s="24"/>
      <c r="CJY837" s="24"/>
      <c r="CJZ837" s="24"/>
      <c r="CKA837" s="24"/>
      <c r="CKB837" s="24"/>
      <c r="CKC837" s="24"/>
      <c r="CKD837" s="24"/>
      <c r="CKE837" s="24"/>
      <c r="CKF837" s="24"/>
      <c r="CKG837" s="24"/>
      <c r="CKH837" s="24"/>
      <c r="CKI837" s="24"/>
      <c r="CKJ837" s="24"/>
      <c r="CKK837" s="24"/>
      <c r="CKL837" s="24"/>
      <c r="CKM837" s="24"/>
      <c r="CKN837" s="24"/>
      <c r="CKO837" s="24"/>
      <c r="CKP837" s="24"/>
      <c r="CKQ837" s="24"/>
      <c r="CKR837" s="24"/>
      <c r="CKS837" s="24"/>
      <c r="CKT837" s="24"/>
      <c r="CKU837" s="24"/>
      <c r="CKV837" s="24"/>
      <c r="CKW837" s="24"/>
      <c r="CKX837" s="24"/>
      <c r="CKY837" s="24"/>
      <c r="CKZ837" s="24"/>
      <c r="CLA837" s="24"/>
      <c r="CLB837" s="24"/>
      <c r="CLC837" s="24"/>
      <c r="CLD837" s="24"/>
      <c r="CLE837" s="24"/>
      <c r="CLF837" s="24"/>
      <c r="CLG837" s="24"/>
      <c r="CLH837" s="24"/>
      <c r="CLI837" s="24"/>
      <c r="CLJ837" s="24"/>
      <c r="CLK837" s="24"/>
      <c r="CLL837" s="24"/>
      <c r="CLM837" s="24"/>
      <c r="CLN837" s="24"/>
      <c r="CLO837" s="24"/>
      <c r="CLP837" s="24"/>
      <c r="CLQ837" s="24"/>
      <c r="CLR837" s="24"/>
      <c r="CLS837" s="24"/>
      <c r="CLT837" s="24"/>
      <c r="CLU837" s="24"/>
      <c r="CLV837" s="24"/>
      <c r="CLW837" s="24"/>
      <c r="CLX837" s="24"/>
      <c r="CLY837" s="24"/>
      <c r="CLZ837" s="24"/>
      <c r="CMA837" s="24"/>
      <c r="CMB837" s="24"/>
      <c r="CMC837" s="24"/>
      <c r="CMD837" s="24"/>
      <c r="CME837" s="24"/>
      <c r="CMF837" s="24"/>
      <c r="CMG837" s="24"/>
      <c r="CMH837" s="24"/>
      <c r="CMI837" s="24"/>
      <c r="CMJ837" s="24"/>
      <c r="CMK837" s="24"/>
      <c r="CML837" s="24"/>
      <c r="CMM837" s="24"/>
      <c r="CMN837" s="24"/>
      <c r="CMO837" s="24"/>
      <c r="CMP837" s="24"/>
      <c r="CMQ837" s="24"/>
      <c r="CMR837" s="24"/>
      <c r="CMS837" s="24"/>
      <c r="CMT837" s="24"/>
      <c r="CMU837" s="24"/>
      <c r="CMV837" s="24"/>
      <c r="CMW837" s="24"/>
      <c r="CMX837" s="24"/>
      <c r="CMY837" s="24"/>
      <c r="CMZ837" s="24"/>
      <c r="CNA837" s="24"/>
      <c r="CNB837" s="24"/>
      <c r="CNC837" s="24"/>
      <c r="CND837" s="24"/>
      <c r="CNE837" s="24"/>
      <c r="CNF837" s="24"/>
      <c r="CNG837" s="24"/>
      <c r="CNH837" s="24"/>
      <c r="CNI837" s="24"/>
      <c r="CNJ837" s="24"/>
      <c r="CNK837" s="24"/>
      <c r="CNL837" s="24"/>
      <c r="CNM837" s="24"/>
      <c r="CNN837" s="24"/>
      <c r="CNO837" s="24"/>
      <c r="CNP837" s="24"/>
      <c r="CNQ837" s="24"/>
      <c r="CNR837" s="24"/>
      <c r="CNS837" s="24"/>
      <c r="CNT837" s="24"/>
      <c r="CNU837" s="24"/>
      <c r="CNV837" s="24"/>
      <c r="CNW837" s="24"/>
      <c r="CNX837" s="24"/>
      <c r="CNY837" s="24"/>
      <c r="CNZ837" s="24"/>
      <c r="COA837" s="24"/>
      <c r="COB837" s="24"/>
      <c r="COC837" s="24"/>
      <c r="COD837" s="24"/>
      <c r="COE837" s="24"/>
      <c r="COF837" s="24"/>
      <c r="COG837" s="24"/>
      <c r="COH837" s="24"/>
      <c r="COI837" s="24"/>
      <c r="COJ837" s="24"/>
      <c r="COK837" s="24"/>
      <c r="COL837" s="24"/>
      <c r="COM837" s="24"/>
      <c r="CON837" s="24"/>
      <c r="COO837" s="24"/>
      <c r="COP837" s="24"/>
      <c r="COQ837" s="24"/>
      <c r="COR837" s="24"/>
      <c r="COS837" s="24"/>
      <c r="COT837" s="24"/>
      <c r="COU837" s="24"/>
      <c r="COV837" s="24"/>
      <c r="COW837" s="24"/>
      <c r="COX837" s="24"/>
      <c r="COY837" s="24"/>
      <c r="COZ837" s="24"/>
      <c r="CPA837" s="24"/>
      <c r="CPB837" s="24"/>
      <c r="CPC837" s="24"/>
      <c r="CPD837" s="24"/>
      <c r="CPE837" s="24"/>
      <c r="CPF837" s="24"/>
      <c r="CPG837" s="24"/>
      <c r="CPH837" s="24"/>
      <c r="CPI837" s="24"/>
      <c r="CPJ837" s="24"/>
      <c r="CPK837" s="24"/>
      <c r="CPL837" s="24"/>
      <c r="CPM837" s="24"/>
      <c r="CPN837" s="24"/>
      <c r="CPO837" s="24"/>
      <c r="CPP837" s="24"/>
      <c r="CPQ837" s="24"/>
      <c r="CPR837" s="24"/>
      <c r="CPS837" s="24"/>
      <c r="CPT837" s="24"/>
      <c r="CPU837" s="24"/>
      <c r="CPV837" s="24"/>
      <c r="CPW837" s="24"/>
      <c r="CPX837" s="24"/>
      <c r="CPY837" s="24"/>
      <c r="CPZ837" s="24"/>
      <c r="CQA837" s="24"/>
      <c r="CQB837" s="24"/>
      <c r="CQC837" s="24"/>
      <c r="CQD837" s="24"/>
      <c r="CQE837" s="24"/>
      <c r="CQF837" s="24"/>
      <c r="CQG837" s="24"/>
      <c r="CQH837" s="24"/>
      <c r="CQI837" s="24"/>
      <c r="CQJ837" s="24"/>
      <c r="CQK837" s="24"/>
      <c r="CQL837" s="24"/>
      <c r="CQM837" s="24"/>
      <c r="CQN837" s="24"/>
      <c r="CQO837" s="24"/>
      <c r="CQP837" s="24"/>
      <c r="CQQ837" s="24"/>
      <c r="CQR837" s="24"/>
      <c r="CQS837" s="24"/>
      <c r="CQT837" s="24"/>
      <c r="CQU837" s="24"/>
      <c r="CQV837" s="24"/>
      <c r="CQW837" s="24"/>
      <c r="CQX837" s="24"/>
      <c r="CQY837" s="24"/>
      <c r="CQZ837" s="24"/>
      <c r="CRA837" s="24"/>
      <c r="CRB837" s="24"/>
      <c r="CRC837" s="24"/>
      <c r="CRD837" s="24"/>
      <c r="CRE837" s="24"/>
      <c r="CRF837" s="24"/>
      <c r="CRG837" s="24"/>
      <c r="CRH837" s="24"/>
      <c r="CRI837" s="24"/>
      <c r="CRJ837" s="24"/>
      <c r="CRK837" s="24"/>
      <c r="CRL837" s="24"/>
      <c r="CRM837" s="24"/>
      <c r="CRN837" s="24"/>
      <c r="CRO837" s="24"/>
      <c r="CRP837" s="24"/>
      <c r="CRQ837" s="24"/>
      <c r="CRR837" s="24"/>
      <c r="CRS837" s="24"/>
      <c r="CRT837" s="24"/>
      <c r="CRU837" s="24"/>
      <c r="CRV837" s="24"/>
      <c r="CRW837" s="24"/>
      <c r="CRX837" s="24"/>
      <c r="CRY837" s="24"/>
      <c r="CRZ837" s="24"/>
      <c r="CSA837" s="24"/>
      <c r="CSB837" s="24"/>
      <c r="CSC837" s="24"/>
      <c r="CSD837" s="24"/>
      <c r="CSE837" s="24"/>
      <c r="CSF837" s="24"/>
      <c r="CSG837" s="24"/>
      <c r="CSH837" s="24"/>
      <c r="CSI837" s="24"/>
      <c r="CSJ837" s="24"/>
      <c r="CSK837" s="24"/>
      <c r="CSL837" s="24"/>
      <c r="CSM837" s="24"/>
      <c r="CSN837" s="24"/>
      <c r="CSO837" s="24"/>
      <c r="CSP837" s="24"/>
      <c r="CSQ837" s="24"/>
      <c r="CSR837" s="24"/>
      <c r="CSS837" s="24"/>
      <c r="CST837" s="24"/>
      <c r="CSU837" s="24"/>
      <c r="CSV837" s="24"/>
      <c r="CSW837" s="24"/>
      <c r="CSX837" s="24"/>
      <c r="CSY837" s="24"/>
      <c r="CSZ837" s="24"/>
      <c r="CTA837" s="24"/>
      <c r="CTB837" s="24"/>
      <c r="CTC837" s="24"/>
      <c r="CTD837" s="24"/>
      <c r="CTE837" s="24"/>
      <c r="CTF837" s="24"/>
      <c r="CTG837" s="24"/>
      <c r="CTH837" s="24"/>
      <c r="CTI837" s="24"/>
      <c r="CTJ837" s="24"/>
      <c r="CTK837" s="24"/>
      <c r="CTL837" s="24"/>
      <c r="CTM837" s="24"/>
      <c r="CTN837" s="24"/>
      <c r="CTO837" s="24"/>
      <c r="CTP837" s="24"/>
      <c r="CTQ837" s="24"/>
      <c r="CTR837" s="24"/>
      <c r="CTS837" s="24"/>
      <c r="CTT837" s="24"/>
      <c r="CTU837" s="24"/>
      <c r="CTV837" s="24"/>
      <c r="CTW837" s="24"/>
      <c r="CTX837" s="24"/>
      <c r="CTY837" s="24"/>
      <c r="CTZ837" s="24"/>
      <c r="CUA837" s="24"/>
      <c r="CUB837" s="24"/>
      <c r="CUC837" s="24"/>
      <c r="CUD837" s="24"/>
      <c r="CUE837" s="24"/>
      <c r="CUF837" s="24"/>
      <c r="CUG837" s="24"/>
      <c r="CUH837" s="24"/>
      <c r="CUI837" s="24"/>
      <c r="CUJ837" s="24"/>
      <c r="CUK837" s="24"/>
      <c r="CUL837" s="24"/>
      <c r="CUM837" s="24"/>
      <c r="CUN837" s="24"/>
      <c r="CUO837" s="24"/>
      <c r="CUP837" s="24"/>
      <c r="CUQ837" s="24"/>
      <c r="CUR837" s="24"/>
      <c r="CUS837" s="24"/>
      <c r="CUT837" s="24"/>
      <c r="CUU837" s="24"/>
      <c r="CUV837" s="24"/>
      <c r="CUW837" s="24"/>
      <c r="CUX837" s="24"/>
      <c r="CUY837" s="24"/>
      <c r="CUZ837" s="24"/>
      <c r="CVA837" s="24"/>
      <c r="CVB837" s="24"/>
      <c r="CVC837" s="24"/>
      <c r="CVD837" s="24"/>
      <c r="CVE837" s="24"/>
      <c r="CVF837" s="24"/>
      <c r="CVG837" s="24"/>
      <c r="CVH837" s="24"/>
      <c r="CVI837" s="24"/>
      <c r="CVJ837" s="24"/>
      <c r="CVK837" s="24"/>
      <c r="CVL837" s="24"/>
      <c r="CVM837" s="24"/>
      <c r="CVN837" s="24"/>
      <c r="CVO837" s="24"/>
      <c r="CVP837" s="24"/>
      <c r="CVQ837" s="24"/>
      <c r="CVR837" s="24"/>
      <c r="CVS837" s="24"/>
      <c r="CVT837" s="24"/>
      <c r="CVU837" s="24"/>
      <c r="CVV837" s="24"/>
      <c r="CVW837" s="24"/>
      <c r="CVX837" s="24"/>
      <c r="CVY837" s="24"/>
      <c r="CVZ837" s="24"/>
      <c r="CWA837" s="24"/>
      <c r="CWB837" s="24"/>
      <c r="CWC837" s="24"/>
      <c r="CWD837" s="24"/>
      <c r="CWE837" s="24"/>
      <c r="CWF837" s="24"/>
      <c r="CWG837" s="24"/>
      <c r="CWH837" s="24"/>
      <c r="CWI837" s="24"/>
      <c r="CWJ837" s="24"/>
      <c r="CWK837" s="24"/>
      <c r="CWL837" s="24"/>
      <c r="CWM837" s="24"/>
      <c r="CWN837" s="24"/>
      <c r="CWO837" s="24"/>
      <c r="CWP837" s="24"/>
      <c r="CWQ837" s="24"/>
      <c r="CWR837" s="24"/>
      <c r="CWS837" s="24"/>
      <c r="CWT837" s="24"/>
      <c r="CWU837" s="24"/>
      <c r="CWV837" s="24"/>
      <c r="CWW837" s="24"/>
      <c r="CWX837" s="24"/>
      <c r="CWY837" s="24"/>
      <c r="CWZ837" s="24"/>
      <c r="CXA837" s="24"/>
      <c r="CXB837" s="24"/>
      <c r="CXC837" s="24"/>
      <c r="CXD837" s="24"/>
      <c r="CXE837" s="24"/>
      <c r="CXF837" s="24"/>
      <c r="CXG837" s="24"/>
      <c r="CXH837" s="24"/>
      <c r="CXI837" s="24"/>
      <c r="CXJ837" s="24"/>
      <c r="CXK837" s="24"/>
      <c r="CXL837" s="24"/>
      <c r="CXM837" s="24"/>
      <c r="CXN837" s="24"/>
      <c r="CXO837" s="24"/>
      <c r="CXP837" s="24"/>
      <c r="CXQ837" s="24"/>
      <c r="CXR837" s="24"/>
      <c r="CXS837" s="24"/>
      <c r="CXT837" s="24"/>
      <c r="CXU837" s="24"/>
      <c r="CXV837" s="24"/>
      <c r="CXW837" s="24"/>
      <c r="CXX837" s="24"/>
      <c r="CXY837" s="24"/>
      <c r="CXZ837" s="24"/>
      <c r="CYA837" s="24"/>
      <c r="CYB837" s="24"/>
      <c r="CYC837" s="24"/>
      <c r="CYD837" s="24"/>
      <c r="CYE837" s="24"/>
      <c r="CYF837" s="24"/>
      <c r="CYG837" s="24"/>
      <c r="CYH837" s="24"/>
      <c r="CYI837" s="24"/>
      <c r="CYJ837" s="24"/>
      <c r="CYK837" s="24"/>
      <c r="CYL837" s="24"/>
      <c r="CYM837" s="24"/>
      <c r="CYN837" s="24"/>
      <c r="CYO837" s="24"/>
      <c r="CYP837" s="24"/>
      <c r="CYQ837" s="24"/>
      <c r="CYR837" s="24"/>
      <c r="CYS837" s="24"/>
      <c r="CYT837" s="24"/>
      <c r="CYU837" s="24"/>
      <c r="CYV837" s="24"/>
      <c r="CYW837" s="24"/>
      <c r="CYX837" s="24"/>
      <c r="CYY837" s="24"/>
      <c r="CYZ837" s="24"/>
      <c r="CZA837" s="24"/>
      <c r="CZB837" s="24"/>
      <c r="CZC837" s="24"/>
      <c r="CZD837" s="24"/>
      <c r="CZE837" s="24"/>
      <c r="CZF837" s="24"/>
      <c r="CZG837" s="24"/>
      <c r="CZH837" s="24"/>
      <c r="CZI837" s="24"/>
      <c r="CZJ837" s="24"/>
      <c r="CZK837" s="24"/>
      <c r="CZL837" s="24"/>
      <c r="CZM837" s="24"/>
      <c r="CZN837" s="24"/>
      <c r="CZO837" s="24"/>
      <c r="CZP837" s="24"/>
      <c r="CZQ837" s="24"/>
      <c r="CZR837" s="24"/>
      <c r="CZS837" s="24"/>
      <c r="CZT837" s="24"/>
      <c r="CZU837" s="24"/>
      <c r="CZV837" s="24"/>
      <c r="CZW837" s="24"/>
      <c r="CZX837" s="24"/>
      <c r="CZY837" s="24"/>
      <c r="CZZ837" s="24"/>
      <c r="DAA837" s="24"/>
      <c r="DAB837" s="24"/>
      <c r="DAC837" s="24"/>
      <c r="DAD837" s="24"/>
      <c r="DAE837" s="24"/>
      <c r="DAF837" s="24"/>
      <c r="DAG837" s="24"/>
      <c r="DAH837" s="24"/>
      <c r="DAI837" s="24"/>
      <c r="DAJ837" s="24"/>
      <c r="DAK837" s="24"/>
      <c r="DAL837" s="24"/>
      <c r="DAM837" s="24"/>
      <c r="DAN837" s="24"/>
      <c r="DAO837" s="24"/>
      <c r="DAP837" s="24"/>
      <c r="DAQ837" s="24"/>
      <c r="DAR837" s="24"/>
      <c r="DAS837" s="24"/>
      <c r="DAT837" s="24"/>
      <c r="DAU837" s="24"/>
      <c r="DAV837" s="24"/>
      <c r="DAW837" s="24"/>
      <c r="DAX837" s="24"/>
      <c r="DAY837" s="24"/>
      <c r="DAZ837" s="24"/>
      <c r="DBA837" s="24"/>
      <c r="DBB837" s="24"/>
      <c r="DBC837" s="24"/>
      <c r="DBD837" s="24"/>
      <c r="DBE837" s="24"/>
      <c r="DBF837" s="24"/>
      <c r="DBG837" s="24"/>
      <c r="DBH837" s="24"/>
      <c r="DBI837" s="24"/>
      <c r="DBJ837" s="24"/>
      <c r="DBK837" s="24"/>
      <c r="DBL837" s="24"/>
      <c r="DBM837" s="24"/>
      <c r="DBN837" s="24"/>
      <c r="DBO837" s="24"/>
      <c r="DBP837" s="24"/>
      <c r="DBQ837" s="24"/>
      <c r="DBR837" s="24"/>
      <c r="DBS837" s="24"/>
      <c r="DBT837" s="24"/>
      <c r="DBU837" s="24"/>
      <c r="DBV837" s="24"/>
      <c r="DBW837" s="24"/>
      <c r="DBX837" s="24"/>
      <c r="DBY837" s="24"/>
      <c r="DBZ837" s="24"/>
      <c r="DCA837" s="24"/>
      <c r="DCB837" s="24"/>
      <c r="DCC837" s="24"/>
      <c r="DCD837" s="24"/>
      <c r="DCE837" s="24"/>
      <c r="DCF837" s="24"/>
      <c r="DCG837" s="24"/>
      <c r="DCH837" s="24"/>
      <c r="DCI837" s="24"/>
      <c r="DCJ837" s="24"/>
      <c r="DCK837" s="24"/>
      <c r="DCL837" s="24"/>
      <c r="DCM837" s="24"/>
      <c r="DCN837" s="24"/>
      <c r="DCO837" s="24"/>
      <c r="DCP837" s="24"/>
      <c r="DCQ837" s="24"/>
      <c r="DCR837" s="24"/>
      <c r="DCS837" s="24"/>
      <c r="DCT837" s="24"/>
      <c r="DCU837" s="24"/>
      <c r="DCV837" s="24"/>
      <c r="DCW837" s="24"/>
      <c r="DCX837" s="24"/>
      <c r="DCY837" s="24"/>
      <c r="DCZ837" s="24"/>
      <c r="DDA837" s="24"/>
      <c r="DDB837" s="24"/>
      <c r="DDC837" s="24"/>
      <c r="DDD837" s="24"/>
      <c r="DDE837" s="24"/>
      <c r="DDF837" s="24"/>
      <c r="DDG837" s="24"/>
      <c r="DDH837" s="24"/>
      <c r="DDI837" s="24"/>
      <c r="DDJ837" s="24"/>
      <c r="DDK837" s="24"/>
      <c r="DDL837" s="24"/>
      <c r="DDM837" s="24"/>
      <c r="DDN837" s="24"/>
      <c r="DDO837" s="24"/>
      <c r="DDP837" s="24"/>
      <c r="DDQ837" s="24"/>
      <c r="DDR837" s="24"/>
      <c r="DDS837" s="24"/>
      <c r="DDT837" s="24"/>
      <c r="DDU837" s="24"/>
      <c r="DDV837" s="24"/>
      <c r="DDW837" s="24"/>
      <c r="DDX837" s="24"/>
      <c r="DDY837" s="24"/>
      <c r="DDZ837" s="24"/>
      <c r="DEA837" s="24"/>
      <c r="DEB837" s="24"/>
      <c r="DEC837" s="24"/>
      <c r="DED837" s="24"/>
      <c r="DEE837" s="24"/>
      <c r="DEF837" s="24"/>
      <c r="DEG837" s="24"/>
      <c r="DEH837" s="24"/>
      <c r="DEI837" s="24"/>
      <c r="DEJ837" s="24"/>
      <c r="DEK837" s="24"/>
      <c r="DEL837" s="24"/>
      <c r="DEM837" s="24"/>
      <c r="DEN837" s="24"/>
      <c r="DEO837" s="24"/>
      <c r="DEP837" s="24"/>
      <c r="DEQ837" s="24"/>
      <c r="DER837" s="24"/>
      <c r="DES837" s="24"/>
      <c r="DET837" s="24"/>
      <c r="DEU837" s="24"/>
      <c r="DEV837" s="24"/>
      <c r="DEW837" s="24"/>
      <c r="DEX837" s="24"/>
      <c r="DEY837" s="24"/>
      <c r="DEZ837" s="24"/>
      <c r="DFA837" s="24"/>
      <c r="DFB837" s="24"/>
      <c r="DFC837" s="24"/>
      <c r="DFD837" s="24"/>
      <c r="DFE837" s="24"/>
      <c r="DFF837" s="24"/>
      <c r="DFG837" s="24"/>
      <c r="DFH837" s="24"/>
      <c r="DFI837" s="24"/>
      <c r="DFJ837" s="24"/>
      <c r="DFK837" s="24"/>
      <c r="DFL837" s="24"/>
      <c r="DFM837" s="24"/>
      <c r="DFN837" s="24"/>
      <c r="DFO837" s="24"/>
      <c r="DFP837" s="24"/>
      <c r="DFQ837" s="24"/>
      <c r="DFR837" s="24"/>
      <c r="DFS837" s="24"/>
      <c r="DFT837" s="24"/>
      <c r="DFU837" s="24"/>
      <c r="DFV837" s="24"/>
      <c r="DFW837" s="24"/>
      <c r="DFX837" s="24"/>
      <c r="DFY837" s="24"/>
      <c r="DFZ837" s="24"/>
      <c r="DGA837" s="24"/>
      <c r="DGB837" s="24"/>
      <c r="DGC837" s="24"/>
      <c r="DGD837" s="24"/>
      <c r="DGE837" s="24"/>
      <c r="DGF837" s="24"/>
      <c r="DGG837" s="24"/>
      <c r="DGH837" s="24"/>
      <c r="DGI837" s="24"/>
      <c r="DGJ837" s="24"/>
      <c r="DGK837" s="24"/>
      <c r="DGL837" s="24"/>
      <c r="DGM837" s="24"/>
      <c r="DGN837" s="24"/>
      <c r="DGO837" s="24"/>
      <c r="DGP837" s="24"/>
      <c r="DGQ837" s="24"/>
      <c r="DGR837" s="24"/>
      <c r="DGS837" s="24"/>
      <c r="DGT837" s="24"/>
      <c r="DGU837" s="24"/>
      <c r="DGV837" s="24"/>
      <c r="DGW837" s="24"/>
      <c r="DGX837" s="24"/>
      <c r="DGY837" s="24"/>
      <c r="DGZ837" s="24"/>
      <c r="DHA837" s="24"/>
      <c r="DHB837" s="24"/>
      <c r="DHC837" s="24"/>
      <c r="DHD837" s="24"/>
      <c r="DHE837" s="24"/>
      <c r="DHF837" s="24"/>
      <c r="DHG837" s="24"/>
      <c r="DHH837" s="24"/>
      <c r="DHI837" s="24"/>
      <c r="DHJ837" s="24"/>
      <c r="DHK837" s="24"/>
      <c r="DHL837" s="24"/>
      <c r="DHM837" s="24"/>
      <c r="DHN837" s="24"/>
      <c r="DHO837" s="24"/>
      <c r="DHP837" s="24"/>
      <c r="DHQ837" s="24"/>
      <c r="DHR837" s="24"/>
      <c r="DHS837" s="24"/>
      <c r="DHT837" s="24"/>
      <c r="DHU837" s="24"/>
      <c r="DHV837" s="24"/>
      <c r="DHW837" s="24"/>
      <c r="DHX837" s="24"/>
      <c r="DHY837" s="24"/>
      <c r="DHZ837" s="24"/>
      <c r="DIA837" s="24"/>
      <c r="DIB837" s="24"/>
      <c r="DIC837" s="24"/>
      <c r="DID837" s="24"/>
      <c r="DIE837" s="24"/>
      <c r="DIF837" s="24"/>
      <c r="DIG837" s="24"/>
      <c r="DIH837" s="24"/>
      <c r="DII837" s="24"/>
      <c r="DIJ837" s="24"/>
      <c r="DIK837" s="24"/>
      <c r="DIL837" s="24"/>
      <c r="DIM837" s="24"/>
      <c r="DIN837" s="24"/>
      <c r="DIO837" s="24"/>
      <c r="DIP837" s="24"/>
      <c r="DIQ837" s="24"/>
      <c r="DIR837" s="24"/>
      <c r="DIS837" s="24"/>
      <c r="DIT837" s="24"/>
      <c r="DIU837" s="24"/>
      <c r="DIV837" s="24"/>
      <c r="DIW837" s="24"/>
      <c r="DIX837" s="24"/>
      <c r="DIY837" s="24"/>
      <c r="DIZ837" s="24"/>
      <c r="DJA837" s="24"/>
      <c r="DJB837" s="24"/>
      <c r="DJC837" s="24"/>
      <c r="DJD837" s="24"/>
      <c r="DJE837" s="24"/>
      <c r="DJF837" s="24"/>
      <c r="DJG837" s="24"/>
      <c r="DJH837" s="24"/>
      <c r="DJI837" s="24"/>
      <c r="DJJ837" s="24"/>
      <c r="DJK837" s="24"/>
      <c r="DJL837" s="24"/>
      <c r="DJM837" s="24"/>
      <c r="DJN837" s="24"/>
      <c r="DJO837" s="24"/>
      <c r="DJP837" s="24"/>
      <c r="DJQ837" s="24"/>
      <c r="DJR837" s="24"/>
      <c r="DJS837" s="24"/>
      <c r="DJT837" s="24"/>
      <c r="DJU837" s="24"/>
      <c r="DJV837" s="24"/>
      <c r="DJW837" s="24"/>
      <c r="DJX837" s="24"/>
      <c r="DJY837" s="24"/>
      <c r="DJZ837" s="24"/>
      <c r="DKA837" s="24"/>
      <c r="DKB837" s="24"/>
      <c r="DKC837" s="24"/>
      <c r="DKD837" s="24"/>
      <c r="DKE837" s="24"/>
      <c r="DKF837" s="24"/>
      <c r="DKG837" s="24"/>
      <c r="DKH837" s="24"/>
      <c r="DKI837" s="24"/>
      <c r="DKJ837" s="24"/>
      <c r="DKK837" s="24"/>
      <c r="DKL837" s="24"/>
      <c r="DKM837" s="24"/>
      <c r="DKN837" s="24"/>
      <c r="DKO837" s="24"/>
      <c r="DKP837" s="24"/>
      <c r="DKQ837" s="24"/>
      <c r="DKR837" s="24"/>
      <c r="DKS837" s="24"/>
      <c r="DKT837" s="24"/>
      <c r="DKU837" s="24"/>
      <c r="DKV837" s="24"/>
      <c r="DKW837" s="24"/>
      <c r="DKX837" s="24"/>
      <c r="DKY837" s="24"/>
      <c r="DKZ837" s="24"/>
      <c r="DLA837" s="24"/>
      <c r="DLB837" s="24"/>
      <c r="DLC837" s="24"/>
      <c r="DLD837" s="24"/>
      <c r="DLE837" s="24"/>
      <c r="DLF837" s="24"/>
      <c r="DLG837" s="24"/>
      <c r="DLH837" s="24"/>
      <c r="DLI837" s="24"/>
      <c r="DLJ837" s="24"/>
      <c r="DLK837" s="24"/>
      <c r="DLL837" s="24"/>
      <c r="DLM837" s="24"/>
      <c r="DLN837" s="24"/>
      <c r="DLO837" s="24"/>
      <c r="DLP837" s="24"/>
      <c r="DLQ837" s="24"/>
      <c r="DLR837" s="24"/>
      <c r="DLS837" s="24"/>
      <c r="DLT837" s="24"/>
      <c r="DLU837" s="24"/>
      <c r="DLV837" s="24"/>
      <c r="DLW837" s="24"/>
      <c r="DLX837" s="24"/>
      <c r="DLY837" s="24"/>
      <c r="DLZ837" s="24"/>
      <c r="DMA837" s="24"/>
      <c r="DMB837" s="24"/>
      <c r="DMC837" s="24"/>
      <c r="DMD837" s="24"/>
      <c r="DME837" s="24"/>
      <c r="DMF837" s="24"/>
      <c r="DMG837" s="24"/>
      <c r="DMH837" s="24"/>
      <c r="DMI837" s="24"/>
      <c r="DMJ837" s="24"/>
      <c r="DMK837" s="24"/>
      <c r="DML837" s="24"/>
      <c r="DMM837" s="24"/>
      <c r="DMN837" s="24"/>
      <c r="DMO837" s="24"/>
      <c r="DMP837" s="24"/>
      <c r="DMQ837" s="24"/>
      <c r="DMR837" s="24"/>
      <c r="DMS837" s="24"/>
      <c r="DMT837" s="24"/>
      <c r="DMU837" s="24"/>
      <c r="DMV837" s="24"/>
      <c r="DMW837" s="24"/>
      <c r="DMX837" s="24"/>
      <c r="DMY837" s="24"/>
      <c r="DMZ837" s="24"/>
      <c r="DNA837" s="24"/>
      <c r="DNB837" s="24"/>
      <c r="DNC837" s="24"/>
      <c r="DND837" s="24"/>
      <c r="DNE837" s="24"/>
      <c r="DNF837" s="24"/>
      <c r="DNG837" s="24"/>
      <c r="DNH837" s="24"/>
      <c r="DNI837" s="24"/>
      <c r="DNJ837" s="24"/>
      <c r="DNK837" s="24"/>
      <c r="DNL837" s="24"/>
      <c r="DNM837" s="24"/>
      <c r="DNN837" s="24"/>
      <c r="DNO837" s="24"/>
      <c r="DNP837" s="24"/>
      <c r="DNQ837" s="24"/>
      <c r="DNR837" s="24"/>
      <c r="DNS837" s="24"/>
      <c r="DNT837" s="24"/>
      <c r="DNU837" s="24"/>
      <c r="DNV837" s="24"/>
      <c r="DNW837" s="24"/>
      <c r="DNX837" s="24"/>
      <c r="DNY837" s="24"/>
      <c r="DNZ837" s="24"/>
      <c r="DOA837" s="24"/>
      <c r="DOB837" s="24"/>
      <c r="DOC837" s="24"/>
      <c r="DOD837" s="24"/>
      <c r="DOE837" s="24"/>
      <c r="DOF837" s="24"/>
      <c r="DOG837" s="24"/>
      <c r="DOH837" s="24"/>
      <c r="DOI837" s="24"/>
      <c r="DOJ837" s="24"/>
      <c r="DOK837" s="24"/>
      <c r="DOL837" s="24"/>
      <c r="DOM837" s="24"/>
      <c r="DON837" s="24"/>
      <c r="DOO837" s="24"/>
      <c r="DOP837" s="24"/>
      <c r="DOQ837" s="24"/>
      <c r="DOR837" s="24"/>
      <c r="DOS837" s="24"/>
      <c r="DOT837" s="24"/>
      <c r="DOU837" s="24"/>
      <c r="DOV837" s="24"/>
      <c r="DOW837" s="24"/>
      <c r="DOX837" s="24"/>
      <c r="DOY837" s="24"/>
      <c r="DOZ837" s="24"/>
      <c r="DPA837" s="24"/>
      <c r="DPB837" s="24"/>
      <c r="DPC837" s="24"/>
      <c r="DPD837" s="24"/>
      <c r="DPE837" s="24"/>
      <c r="DPF837" s="24"/>
      <c r="DPG837" s="24"/>
      <c r="DPH837" s="24"/>
      <c r="DPI837" s="24"/>
      <c r="DPJ837" s="24"/>
      <c r="DPK837" s="24"/>
      <c r="DPL837" s="24"/>
      <c r="DPM837" s="24"/>
      <c r="DPN837" s="24"/>
      <c r="DPO837" s="24"/>
      <c r="DPP837" s="24"/>
      <c r="DPQ837" s="24"/>
      <c r="DPR837" s="24"/>
      <c r="DPS837" s="24"/>
      <c r="DPT837" s="24"/>
      <c r="DPU837" s="24"/>
      <c r="DPV837" s="24"/>
      <c r="DPW837" s="24"/>
      <c r="DPX837" s="24"/>
      <c r="DPY837" s="24"/>
      <c r="DPZ837" s="24"/>
      <c r="DQA837" s="24"/>
      <c r="DQB837" s="24"/>
      <c r="DQC837" s="24"/>
      <c r="DQD837" s="24"/>
      <c r="DQE837" s="24"/>
      <c r="DQF837" s="24"/>
      <c r="DQG837" s="24"/>
      <c r="DQH837" s="24"/>
      <c r="DQI837" s="24"/>
      <c r="DQJ837" s="24"/>
      <c r="DQK837" s="24"/>
      <c r="DQL837" s="24"/>
      <c r="DQM837" s="24"/>
      <c r="DQN837" s="24"/>
      <c r="DQO837" s="24"/>
      <c r="DQP837" s="24"/>
      <c r="DQQ837" s="24"/>
      <c r="DQR837" s="24"/>
      <c r="DQS837" s="24"/>
      <c r="DQT837" s="24"/>
      <c r="DQU837" s="24"/>
      <c r="DQV837" s="24"/>
      <c r="DQW837" s="24"/>
      <c r="DQX837" s="24"/>
      <c r="DQY837" s="24"/>
      <c r="DQZ837" s="24"/>
      <c r="DRA837" s="24"/>
      <c r="DRB837" s="24"/>
      <c r="DRC837" s="24"/>
      <c r="DRD837" s="24"/>
      <c r="DRE837" s="24"/>
      <c r="DRF837" s="24"/>
      <c r="DRG837" s="24"/>
      <c r="DRH837" s="24"/>
      <c r="DRI837" s="24"/>
      <c r="DRJ837" s="24"/>
      <c r="DRK837" s="24"/>
      <c r="DRL837" s="24"/>
      <c r="DRM837" s="24"/>
      <c r="DRN837" s="24"/>
      <c r="DRO837" s="24"/>
      <c r="DRP837" s="24"/>
      <c r="DRQ837" s="24"/>
      <c r="DRR837" s="24"/>
      <c r="DRS837" s="24"/>
      <c r="DRT837" s="24"/>
      <c r="DRU837" s="24"/>
      <c r="DRV837" s="24"/>
      <c r="DRW837" s="24"/>
      <c r="DRX837" s="24"/>
      <c r="DRY837" s="24"/>
      <c r="DRZ837" s="24"/>
      <c r="DSA837" s="24"/>
      <c r="DSB837" s="24"/>
      <c r="DSC837" s="24"/>
      <c r="DSD837" s="24"/>
      <c r="DSE837" s="24"/>
      <c r="DSF837" s="24"/>
      <c r="DSG837" s="24"/>
      <c r="DSH837" s="24"/>
      <c r="DSI837" s="24"/>
      <c r="DSJ837" s="24"/>
      <c r="DSK837" s="24"/>
      <c r="DSL837" s="24"/>
      <c r="DSM837" s="24"/>
      <c r="DSN837" s="24"/>
      <c r="DSO837" s="24"/>
      <c r="DSP837" s="24"/>
      <c r="DSQ837" s="24"/>
      <c r="DSR837" s="24"/>
      <c r="DSS837" s="24"/>
      <c r="DST837" s="24"/>
      <c r="DSU837" s="24"/>
      <c r="DSV837" s="24"/>
      <c r="DSW837" s="24"/>
      <c r="DSX837" s="24"/>
      <c r="DSY837" s="24"/>
      <c r="DSZ837" s="24"/>
      <c r="DTA837" s="24"/>
      <c r="DTB837" s="24"/>
      <c r="DTC837" s="24"/>
      <c r="DTD837" s="24"/>
      <c r="DTE837" s="24"/>
      <c r="DTF837" s="24"/>
      <c r="DTG837" s="24"/>
      <c r="DTH837" s="24"/>
      <c r="DTI837" s="24"/>
      <c r="DTJ837" s="24"/>
      <c r="DTK837" s="24"/>
      <c r="DTL837" s="24"/>
      <c r="DTM837" s="24"/>
      <c r="DTN837" s="24"/>
      <c r="DTO837" s="24"/>
      <c r="DTP837" s="24"/>
      <c r="DTQ837" s="24"/>
      <c r="DTR837" s="24"/>
      <c r="DTS837" s="24"/>
      <c r="DTT837" s="24"/>
      <c r="DTU837" s="24"/>
      <c r="DTV837" s="24"/>
      <c r="DTW837" s="24"/>
      <c r="DTX837" s="24"/>
      <c r="DTY837" s="24"/>
      <c r="DTZ837" s="24"/>
      <c r="DUA837" s="24"/>
      <c r="DUB837" s="24"/>
      <c r="DUC837" s="24"/>
      <c r="DUD837" s="24"/>
      <c r="DUE837" s="24"/>
      <c r="DUF837" s="24"/>
      <c r="DUG837" s="24"/>
      <c r="DUH837" s="24"/>
      <c r="DUI837" s="24"/>
      <c r="DUJ837" s="24"/>
      <c r="DUK837" s="24"/>
      <c r="DUL837" s="24"/>
      <c r="DUM837" s="24"/>
      <c r="DUN837" s="24"/>
      <c r="DUO837" s="24"/>
      <c r="DUP837" s="24"/>
      <c r="DUQ837" s="24"/>
      <c r="DUR837" s="24"/>
      <c r="DUS837" s="24"/>
      <c r="DUT837" s="24"/>
      <c r="DUU837" s="24"/>
      <c r="DUV837" s="24"/>
      <c r="DUW837" s="24"/>
      <c r="DUX837" s="24"/>
      <c r="DUY837" s="24"/>
      <c r="DUZ837" s="24"/>
      <c r="DVA837" s="24"/>
      <c r="DVB837" s="24"/>
      <c r="DVC837" s="24"/>
      <c r="DVD837" s="24"/>
      <c r="DVE837" s="24"/>
      <c r="DVF837" s="24"/>
      <c r="DVG837" s="24"/>
      <c r="DVH837" s="24"/>
      <c r="DVI837" s="24"/>
      <c r="DVJ837" s="24"/>
      <c r="DVK837" s="24"/>
      <c r="DVL837" s="24"/>
      <c r="DVM837" s="24"/>
      <c r="DVN837" s="24"/>
      <c r="DVO837" s="24"/>
      <c r="DVP837" s="24"/>
      <c r="DVQ837" s="24"/>
      <c r="DVR837" s="24"/>
      <c r="DVS837" s="24"/>
      <c r="DVT837" s="24"/>
      <c r="DVU837" s="24"/>
      <c r="DVV837" s="24"/>
      <c r="DVW837" s="24"/>
      <c r="DVX837" s="24"/>
      <c r="DVY837" s="24"/>
      <c r="DVZ837" s="24"/>
      <c r="DWA837" s="24"/>
      <c r="DWB837" s="24"/>
      <c r="DWC837" s="24"/>
      <c r="DWD837" s="24"/>
      <c r="DWE837" s="24"/>
      <c r="DWF837" s="24"/>
      <c r="DWG837" s="24"/>
      <c r="DWH837" s="24"/>
      <c r="DWI837" s="24"/>
      <c r="DWJ837" s="24"/>
      <c r="DWK837" s="24"/>
      <c r="DWL837" s="24"/>
      <c r="DWM837" s="24"/>
      <c r="DWN837" s="24"/>
      <c r="DWO837" s="24"/>
      <c r="DWP837" s="24"/>
      <c r="DWQ837" s="24"/>
      <c r="DWR837" s="24"/>
      <c r="DWS837" s="24"/>
      <c r="DWT837" s="24"/>
      <c r="DWU837" s="24"/>
      <c r="DWV837" s="24"/>
      <c r="DWW837" s="24"/>
      <c r="DWX837" s="24"/>
      <c r="DWY837" s="24"/>
      <c r="DWZ837" s="24"/>
      <c r="DXA837" s="24"/>
      <c r="DXB837" s="24"/>
      <c r="DXC837" s="24"/>
      <c r="DXD837" s="24"/>
      <c r="DXE837" s="24"/>
      <c r="DXF837" s="24"/>
      <c r="DXG837" s="24"/>
      <c r="DXH837" s="24"/>
      <c r="DXI837" s="24"/>
      <c r="DXJ837" s="24"/>
      <c r="DXK837" s="24"/>
      <c r="DXL837" s="24"/>
      <c r="DXM837" s="24"/>
      <c r="DXN837" s="24"/>
      <c r="DXO837" s="24"/>
      <c r="DXP837" s="24"/>
      <c r="DXQ837" s="24"/>
      <c r="DXR837" s="24"/>
      <c r="DXS837" s="24"/>
      <c r="DXT837" s="24"/>
      <c r="DXU837" s="24"/>
      <c r="DXV837" s="24"/>
      <c r="DXW837" s="24"/>
      <c r="DXX837" s="24"/>
      <c r="DXY837" s="24"/>
      <c r="DXZ837" s="24"/>
      <c r="DYA837" s="24"/>
      <c r="DYB837" s="24"/>
      <c r="DYC837" s="24"/>
      <c r="DYD837" s="24"/>
      <c r="DYE837" s="24"/>
      <c r="DYF837" s="24"/>
      <c r="DYG837" s="24"/>
      <c r="DYH837" s="24"/>
      <c r="DYI837" s="24"/>
      <c r="DYJ837" s="24"/>
      <c r="DYK837" s="24"/>
      <c r="DYL837" s="24"/>
      <c r="DYM837" s="24"/>
      <c r="DYN837" s="24"/>
      <c r="DYO837" s="24"/>
      <c r="DYP837" s="24"/>
      <c r="DYQ837" s="24"/>
      <c r="DYR837" s="24"/>
      <c r="DYS837" s="24"/>
      <c r="DYT837" s="24"/>
      <c r="DYU837" s="24"/>
      <c r="DYV837" s="24"/>
      <c r="DYW837" s="24"/>
      <c r="DYX837" s="24"/>
      <c r="DYY837" s="24"/>
      <c r="DYZ837" s="24"/>
      <c r="DZA837" s="24"/>
      <c r="DZB837" s="24"/>
      <c r="DZC837" s="24"/>
      <c r="DZD837" s="24"/>
      <c r="DZE837" s="24"/>
      <c r="DZF837" s="24"/>
      <c r="DZG837" s="24"/>
      <c r="DZH837" s="24"/>
      <c r="DZI837" s="24"/>
      <c r="DZJ837" s="24"/>
      <c r="DZK837" s="24"/>
      <c r="DZL837" s="24"/>
      <c r="DZM837" s="24"/>
      <c r="DZN837" s="24"/>
      <c r="DZO837" s="24"/>
      <c r="DZP837" s="24"/>
      <c r="DZQ837" s="24"/>
      <c r="DZR837" s="24"/>
      <c r="DZS837" s="24"/>
      <c r="DZT837" s="24"/>
      <c r="DZU837" s="24"/>
      <c r="DZV837" s="24"/>
      <c r="DZW837" s="24"/>
      <c r="DZX837" s="24"/>
      <c r="DZY837" s="24"/>
      <c r="DZZ837" s="24"/>
      <c r="EAA837" s="24"/>
      <c r="EAB837" s="24"/>
      <c r="EAC837" s="24"/>
      <c r="EAD837" s="24"/>
      <c r="EAE837" s="24"/>
      <c r="EAF837" s="24"/>
      <c r="EAG837" s="24"/>
      <c r="EAH837" s="24"/>
      <c r="EAI837" s="24"/>
      <c r="EAJ837" s="24"/>
      <c r="EAK837" s="24"/>
      <c r="EAL837" s="24"/>
      <c r="EAM837" s="24"/>
      <c r="EAN837" s="24"/>
      <c r="EAO837" s="24"/>
      <c r="EAP837" s="24"/>
      <c r="EAQ837" s="24"/>
      <c r="EAR837" s="24"/>
      <c r="EAS837" s="24"/>
      <c r="EAT837" s="24"/>
      <c r="EAU837" s="24"/>
      <c r="EAV837" s="24"/>
      <c r="EAW837" s="24"/>
      <c r="EAX837" s="24"/>
      <c r="EAY837" s="24"/>
      <c r="EAZ837" s="24"/>
      <c r="EBA837" s="24"/>
      <c r="EBB837" s="24"/>
      <c r="EBC837" s="24"/>
      <c r="EBD837" s="24"/>
      <c r="EBE837" s="24"/>
      <c r="EBF837" s="24"/>
      <c r="EBG837" s="24"/>
      <c r="EBH837" s="24"/>
      <c r="EBI837" s="24"/>
      <c r="EBJ837" s="24"/>
      <c r="EBK837" s="24"/>
      <c r="EBL837" s="24"/>
      <c r="EBM837" s="24"/>
      <c r="EBN837" s="24"/>
      <c r="EBO837" s="24"/>
      <c r="EBP837" s="24"/>
      <c r="EBQ837" s="24"/>
      <c r="EBR837" s="24"/>
      <c r="EBS837" s="24"/>
      <c r="EBT837" s="24"/>
      <c r="EBU837" s="24"/>
      <c r="EBV837" s="24"/>
      <c r="EBW837" s="24"/>
      <c r="EBX837" s="24"/>
      <c r="EBY837" s="24"/>
      <c r="EBZ837" s="24"/>
      <c r="ECA837" s="24"/>
      <c r="ECB837" s="24"/>
      <c r="ECC837" s="24"/>
      <c r="ECD837" s="24"/>
      <c r="ECE837" s="24"/>
      <c r="ECF837" s="24"/>
      <c r="ECG837" s="24"/>
      <c r="ECH837" s="24"/>
      <c r="ECI837" s="24"/>
      <c r="ECJ837" s="24"/>
      <c r="ECK837" s="24"/>
      <c r="ECL837" s="24"/>
      <c r="ECM837" s="24"/>
      <c r="ECN837" s="24"/>
      <c r="ECO837" s="24"/>
      <c r="ECP837" s="24"/>
      <c r="ECQ837" s="24"/>
      <c r="ECR837" s="24"/>
      <c r="ECS837" s="24"/>
      <c r="ECT837" s="24"/>
      <c r="ECU837" s="24"/>
      <c r="ECV837" s="24"/>
      <c r="ECW837" s="24"/>
      <c r="ECX837" s="24"/>
      <c r="ECY837" s="24"/>
      <c r="ECZ837" s="24"/>
      <c r="EDA837" s="24"/>
      <c r="EDB837" s="24"/>
      <c r="EDC837" s="24"/>
      <c r="EDD837" s="24"/>
      <c r="EDE837" s="24"/>
      <c r="EDF837" s="24"/>
      <c r="EDG837" s="24"/>
      <c r="EDH837" s="24"/>
      <c r="EDI837" s="24"/>
      <c r="EDJ837" s="24"/>
      <c r="EDK837" s="24"/>
      <c r="EDL837" s="24"/>
      <c r="EDM837" s="24"/>
      <c r="EDN837" s="24"/>
      <c r="EDO837" s="24"/>
      <c r="EDP837" s="24"/>
      <c r="EDQ837" s="24"/>
      <c r="EDR837" s="24"/>
      <c r="EDS837" s="24"/>
      <c r="EDT837" s="24"/>
      <c r="EDU837" s="24"/>
      <c r="EDV837" s="24"/>
      <c r="EDW837" s="24"/>
      <c r="EDX837" s="24"/>
      <c r="EDY837" s="24"/>
      <c r="EDZ837" s="24"/>
      <c r="EEA837" s="24"/>
      <c r="EEB837" s="24"/>
      <c r="EEC837" s="24"/>
      <c r="EED837" s="24"/>
      <c r="EEE837" s="24"/>
      <c r="EEF837" s="24"/>
      <c r="EEG837" s="24"/>
      <c r="EEH837" s="24"/>
      <c r="EEI837" s="24"/>
      <c r="EEJ837" s="24"/>
      <c r="EEK837" s="24"/>
      <c r="EEL837" s="24"/>
      <c r="EEM837" s="24"/>
      <c r="EEN837" s="24"/>
      <c r="EEO837" s="24"/>
      <c r="EEP837" s="24"/>
      <c r="EEQ837" s="24"/>
      <c r="EER837" s="24"/>
      <c r="EES837" s="24"/>
      <c r="EET837" s="24"/>
      <c r="EEU837" s="24"/>
      <c r="EEV837" s="24"/>
      <c r="EEW837" s="24"/>
      <c r="EEX837" s="24"/>
      <c r="EEY837" s="24"/>
      <c r="EEZ837" s="24"/>
      <c r="EFA837" s="24"/>
      <c r="EFB837" s="24"/>
      <c r="EFC837" s="24"/>
      <c r="EFD837" s="24"/>
      <c r="EFE837" s="24"/>
      <c r="EFF837" s="24"/>
      <c r="EFG837" s="24"/>
      <c r="EFH837" s="24"/>
      <c r="EFI837" s="24"/>
      <c r="EFJ837" s="24"/>
      <c r="EFK837" s="24"/>
      <c r="EFL837" s="24"/>
      <c r="EFM837" s="24"/>
      <c r="EFN837" s="24"/>
      <c r="EFO837" s="24"/>
      <c r="EFP837" s="24"/>
      <c r="EFQ837" s="24"/>
      <c r="EFR837" s="24"/>
      <c r="EFS837" s="24"/>
      <c r="EFT837" s="24"/>
      <c r="EFU837" s="24"/>
      <c r="EFV837" s="24"/>
      <c r="EFW837" s="24"/>
      <c r="EFX837" s="24"/>
      <c r="EFY837" s="24"/>
      <c r="EFZ837" s="24"/>
      <c r="EGA837" s="24"/>
      <c r="EGB837" s="24"/>
      <c r="EGC837" s="24"/>
      <c r="EGD837" s="24"/>
      <c r="EGE837" s="24"/>
      <c r="EGF837" s="24"/>
      <c r="EGG837" s="24"/>
      <c r="EGH837" s="24"/>
      <c r="EGI837" s="24"/>
      <c r="EGJ837" s="24"/>
      <c r="EGK837" s="24"/>
      <c r="EGL837" s="24"/>
      <c r="EGM837" s="24"/>
      <c r="EGN837" s="24"/>
      <c r="EGO837" s="24"/>
      <c r="EGP837" s="24"/>
      <c r="EGQ837" s="24"/>
      <c r="EGR837" s="24"/>
      <c r="EGS837" s="24"/>
      <c r="EGT837" s="24"/>
      <c r="EGU837" s="24"/>
      <c r="EGV837" s="24"/>
      <c r="EGW837" s="24"/>
      <c r="EGX837" s="24"/>
      <c r="EGY837" s="24"/>
      <c r="EGZ837" s="24"/>
      <c r="EHA837" s="24"/>
      <c r="EHB837" s="24"/>
      <c r="EHC837" s="24"/>
      <c r="EHD837" s="24"/>
      <c r="EHE837" s="24"/>
      <c r="EHF837" s="24"/>
      <c r="EHG837" s="24"/>
      <c r="EHH837" s="24"/>
      <c r="EHI837" s="24"/>
      <c r="EHJ837" s="24"/>
      <c r="EHK837" s="24"/>
      <c r="EHL837" s="24"/>
      <c r="EHM837" s="24"/>
      <c r="EHN837" s="24"/>
      <c r="EHO837" s="24"/>
      <c r="EHP837" s="24"/>
      <c r="EHQ837" s="24"/>
      <c r="EHR837" s="24"/>
      <c r="EHS837" s="24"/>
      <c r="EHT837" s="24"/>
      <c r="EHU837" s="24"/>
      <c r="EHV837" s="24"/>
      <c r="EHW837" s="24"/>
      <c r="EHX837" s="24"/>
      <c r="EHY837" s="24"/>
      <c r="EHZ837" s="24"/>
      <c r="EIA837" s="24"/>
      <c r="EIB837" s="24"/>
      <c r="EIC837" s="24"/>
      <c r="EID837" s="24"/>
      <c r="EIE837" s="24"/>
      <c r="EIF837" s="24"/>
      <c r="EIG837" s="24"/>
      <c r="EIH837" s="24"/>
      <c r="EII837" s="24"/>
      <c r="EIJ837" s="24"/>
      <c r="EIK837" s="24"/>
      <c r="EIL837" s="24"/>
      <c r="EIM837" s="24"/>
      <c r="EIN837" s="24"/>
      <c r="EIO837" s="24"/>
      <c r="EIP837" s="24"/>
      <c r="EIQ837" s="24"/>
      <c r="EIR837" s="24"/>
      <c r="EIS837" s="24"/>
      <c r="EIT837" s="24"/>
      <c r="EIU837" s="24"/>
      <c r="EIV837" s="24"/>
      <c r="EIW837" s="24"/>
      <c r="EIX837" s="24"/>
      <c r="EIY837" s="24"/>
      <c r="EIZ837" s="24"/>
      <c r="EJA837" s="24"/>
      <c r="EJB837" s="24"/>
      <c r="EJC837" s="24"/>
      <c r="EJD837" s="24"/>
      <c r="EJE837" s="24"/>
      <c r="EJF837" s="24"/>
      <c r="EJG837" s="24"/>
      <c r="EJH837" s="24"/>
      <c r="EJI837" s="24"/>
      <c r="EJJ837" s="24"/>
      <c r="EJK837" s="24"/>
      <c r="EJL837" s="24"/>
      <c r="EJM837" s="24"/>
      <c r="EJN837" s="24"/>
      <c r="EJO837" s="24"/>
      <c r="EJP837" s="24"/>
      <c r="EJQ837" s="24"/>
      <c r="EJR837" s="24"/>
      <c r="EJS837" s="24"/>
      <c r="EJT837" s="24"/>
      <c r="EJU837" s="24"/>
      <c r="EJV837" s="24"/>
      <c r="EJW837" s="24"/>
      <c r="EJX837" s="24"/>
      <c r="EJY837" s="24"/>
      <c r="EJZ837" s="24"/>
      <c r="EKA837" s="24"/>
      <c r="EKB837" s="24"/>
      <c r="EKC837" s="24"/>
      <c r="EKD837" s="24"/>
      <c r="EKE837" s="24"/>
      <c r="EKF837" s="24"/>
      <c r="EKG837" s="24"/>
      <c r="EKH837" s="24"/>
      <c r="EKI837" s="24"/>
      <c r="EKJ837" s="24"/>
      <c r="EKK837" s="24"/>
      <c r="EKL837" s="24"/>
      <c r="EKM837" s="24"/>
      <c r="EKN837" s="24"/>
      <c r="EKO837" s="24"/>
      <c r="EKP837" s="24"/>
      <c r="EKQ837" s="24"/>
      <c r="EKR837" s="24"/>
      <c r="EKS837" s="24"/>
      <c r="EKT837" s="24"/>
      <c r="EKU837" s="24"/>
      <c r="EKV837" s="24"/>
      <c r="EKW837" s="24"/>
      <c r="EKX837" s="24"/>
      <c r="EKY837" s="24"/>
      <c r="EKZ837" s="24"/>
      <c r="ELA837" s="24"/>
      <c r="ELB837" s="24"/>
      <c r="ELC837" s="24"/>
      <c r="ELD837" s="24"/>
      <c r="ELE837" s="24"/>
      <c r="ELF837" s="24"/>
      <c r="ELG837" s="24"/>
      <c r="ELH837" s="24"/>
      <c r="ELI837" s="24"/>
      <c r="ELJ837" s="24"/>
      <c r="ELK837" s="24"/>
      <c r="ELL837" s="24"/>
      <c r="ELM837" s="24"/>
      <c r="ELN837" s="24"/>
      <c r="ELO837" s="24"/>
      <c r="ELP837" s="24"/>
      <c r="ELQ837" s="24"/>
      <c r="ELR837" s="24"/>
      <c r="ELS837" s="24"/>
      <c r="ELT837" s="24"/>
      <c r="ELU837" s="24"/>
      <c r="ELV837" s="24"/>
      <c r="ELW837" s="24"/>
      <c r="ELX837" s="24"/>
      <c r="ELY837" s="24"/>
      <c r="ELZ837" s="24"/>
      <c r="EMA837" s="24"/>
      <c r="EMB837" s="24"/>
      <c r="EMC837" s="24"/>
      <c r="EMD837" s="24"/>
      <c r="EME837" s="24"/>
      <c r="EMF837" s="24"/>
      <c r="EMG837" s="24"/>
      <c r="EMH837" s="24"/>
      <c r="EMI837" s="24"/>
      <c r="EMJ837" s="24"/>
      <c r="EMK837" s="24"/>
      <c r="EML837" s="24"/>
      <c r="EMM837" s="24"/>
      <c r="EMN837" s="24"/>
      <c r="EMO837" s="24"/>
      <c r="EMP837" s="24"/>
      <c r="EMQ837" s="24"/>
      <c r="EMR837" s="24"/>
      <c r="EMS837" s="24"/>
      <c r="EMT837" s="24"/>
      <c r="EMU837" s="24"/>
      <c r="EMV837" s="24"/>
      <c r="EMW837" s="24"/>
      <c r="EMX837" s="24"/>
      <c r="EMY837" s="24"/>
      <c r="EMZ837" s="24"/>
      <c r="ENA837" s="24"/>
      <c r="ENB837" s="24"/>
      <c r="ENC837" s="24"/>
      <c r="END837" s="24"/>
      <c r="ENE837" s="24"/>
      <c r="ENF837" s="24"/>
      <c r="ENG837" s="24"/>
      <c r="ENH837" s="24"/>
      <c r="ENI837" s="24"/>
      <c r="ENJ837" s="24"/>
      <c r="ENK837" s="24"/>
      <c r="ENL837" s="24"/>
      <c r="ENM837" s="24"/>
      <c r="ENN837" s="24"/>
      <c r="ENO837" s="24"/>
      <c r="ENP837" s="24"/>
      <c r="ENQ837" s="24"/>
      <c r="ENR837" s="24"/>
      <c r="ENS837" s="24"/>
      <c r="ENT837" s="24"/>
      <c r="ENU837" s="24"/>
      <c r="ENV837" s="24"/>
      <c r="ENW837" s="24"/>
      <c r="ENX837" s="24"/>
      <c r="ENY837" s="24"/>
      <c r="ENZ837" s="24"/>
      <c r="EOA837" s="24"/>
      <c r="EOB837" s="24"/>
      <c r="EOC837" s="24"/>
      <c r="EOD837" s="24"/>
      <c r="EOE837" s="24"/>
      <c r="EOF837" s="24"/>
      <c r="EOG837" s="24"/>
      <c r="EOH837" s="24"/>
      <c r="EOI837" s="24"/>
      <c r="EOJ837" s="24"/>
      <c r="EOK837" s="24"/>
      <c r="EOL837" s="24"/>
      <c r="EOM837" s="24"/>
      <c r="EON837" s="24"/>
      <c r="EOO837" s="24"/>
      <c r="EOP837" s="24"/>
      <c r="EOQ837" s="24"/>
      <c r="EOR837" s="24"/>
      <c r="EOS837" s="24"/>
      <c r="EOT837" s="24"/>
      <c r="EOU837" s="24"/>
      <c r="EOV837" s="24"/>
      <c r="EOW837" s="24"/>
      <c r="EOX837" s="24"/>
      <c r="EOY837" s="24"/>
      <c r="EOZ837" s="24"/>
      <c r="EPA837" s="24"/>
      <c r="EPB837" s="24"/>
      <c r="EPC837" s="24"/>
      <c r="EPD837" s="24"/>
      <c r="EPE837" s="24"/>
      <c r="EPF837" s="24"/>
      <c r="EPG837" s="24"/>
      <c r="EPH837" s="24"/>
      <c r="EPI837" s="24"/>
      <c r="EPJ837" s="24"/>
      <c r="EPK837" s="24"/>
      <c r="EPL837" s="24"/>
      <c r="EPM837" s="24"/>
      <c r="EPN837" s="24"/>
      <c r="EPO837" s="24"/>
      <c r="EPP837" s="24"/>
      <c r="EPQ837" s="24"/>
      <c r="EPR837" s="24"/>
      <c r="EPS837" s="24"/>
      <c r="EPT837" s="24"/>
      <c r="EPU837" s="24"/>
      <c r="EPV837" s="24"/>
      <c r="EPW837" s="24"/>
      <c r="EPX837" s="24"/>
      <c r="EPY837" s="24"/>
      <c r="EPZ837" s="24"/>
      <c r="EQA837" s="24"/>
      <c r="EQB837" s="24"/>
      <c r="EQC837" s="24"/>
      <c r="EQD837" s="24"/>
      <c r="EQE837" s="24"/>
      <c r="EQF837" s="24"/>
      <c r="EQG837" s="24"/>
      <c r="EQH837" s="24"/>
      <c r="EQI837" s="24"/>
      <c r="EQJ837" s="24"/>
      <c r="EQK837" s="24"/>
      <c r="EQL837" s="24"/>
      <c r="EQM837" s="24"/>
      <c r="EQN837" s="24"/>
      <c r="EQO837" s="24"/>
      <c r="EQP837" s="24"/>
      <c r="EQQ837" s="24"/>
      <c r="EQR837" s="24"/>
      <c r="EQS837" s="24"/>
      <c r="EQT837" s="24"/>
      <c r="EQU837" s="24"/>
      <c r="EQV837" s="24"/>
      <c r="EQW837" s="24"/>
      <c r="EQX837" s="24"/>
      <c r="EQY837" s="24"/>
      <c r="EQZ837" s="24"/>
      <c r="ERA837" s="24"/>
      <c r="ERB837" s="24"/>
      <c r="ERC837" s="24"/>
      <c r="ERD837" s="24"/>
      <c r="ERE837" s="24"/>
      <c r="ERF837" s="24"/>
      <c r="ERG837" s="24"/>
      <c r="ERH837" s="24"/>
      <c r="ERI837" s="24"/>
      <c r="ERJ837" s="24"/>
      <c r="ERK837" s="24"/>
      <c r="ERL837" s="24"/>
      <c r="ERM837" s="24"/>
      <c r="ERN837" s="24"/>
      <c r="ERO837" s="24"/>
      <c r="ERP837" s="24"/>
      <c r="ERQ837" s="24"/>
      <c r="ERR837" s="24"/>
      <c r="ERS837" s="24"/>
      <c r="ERT837" s="24"/>
      <c r="ERU837" s="24"/>
      <c r="ERV837" s="24"/>
      <c r="ERW837" s="24"/>
      <c r="ERX837" s="24"/>
      <c r="ERY837" s="24"/>
      <c r="ERZ837" s="24"/>
      <c r="ESA837" s="24"/>
      <c r="ESB837" s="24"/>
      <c r="ESC837" s="24"/>
      <c r="ESD837" s="24"/>
      <c r="ESE837" s="24"/>
      <c r="ESF837" s="24"/>
      <c r="ESG837" s="24"/>
      <c r="ESH837" s="24"/>
      <c r="ESI837" s="24"/>
      <c r="ESJ837" s="24"/>
      <c r="ESK837" s="24"/>
      <c r="ESL837" s="24"/>
      <c r="ESM837" s="24"/>
      <c r="ESN837" s="24"/>
      <c r="ESO837" s="24"/>
      <c r="ESP837" s="24"/>
      <c r="ESQ837" s="24"/>
      <c r="ESR837" s="24"/>
      <c r="ESS837" s="24"/>
      <c r="EST837" s="24"/>
      <c r="ESU837" s="24"/>
      <c r="ESV837" s="24"/>
      <c r="ESW837" s="24"/>
      <c r="ESX837" s="24"/>
      <c r="ESY837" s="24"/>
      <c r="ESZ837" s="24"/>
      <c r="ETA837" s="24"/>
      <c r="ETB837" s="24"/>
      <c r="ETC837" s="24"/>
      <c r="ETD837" s="24"/>
      <c r="ETE837" s="24"/>
      <c r="ETF837" s="24"/>
      <c r="ETG837" s="24"/>
      <c r="ETH837" s="24"/>
      <c r="ETI837" s="24"/>
      <c r="ETJ837" s="24"/>
      <c r="ETK837" s="24"/>
      <c r="ETL837" s="24"/>
      <c r="ETM837" s="24"/>
      <c r="ETN837" s="24"/>
      <c r="ETO837" s="24"/>
      <c r="ETP837" s="24"/>
      <c r="ETQ837" s="24"/>
      <c r="ETR837" s="24"/>
      <c r="ETS837" s="24"/>
      <c r="ETT837" s="24"/>
      <c r="ETU837" s="24"/>
      <c r="ETV837" s="24"/>
      <c r="ETW837" s="24"/>
      <c r="ETX837" s="24"/>
      <c r="ETY837" s="24"/>
      <c r="ETZ837" s="24"/>
      <c r="EUA837" s="24"/>
      <c r="EUB837" s="24"/>
      <c r="EUC837" s="24"/>
      <c r="EUD837" s="24"/>
      <c r="EUE837" s="24"/>
      <c r="EUF837" s="24"/>
      <c r="EUG837" s="24"/>
      <c r="EUH837" s="24"/>
      <c r="EUI837" s="24"/>
      <c r="EUJ837" s="24"/>
      <c r="EUK837" s="24"/>
      <c r="EUL837" s="24"/>
      <c r="EUM837" s="24"/>
      <c r="EUN837" s="24"/>
      <c r="EUO837" s="24"/>
      <c r="EUP837" s="24"/>
      <c r="EUQ837" s="24"/>
      <c r="EUR837" s="24"/>
      <c r="EUS837" s="24"/>
      <c r="EUT837" s="24"/>
      <c r="EUU837" s="24"/>
      <c r="EUV837" s="24"/>
      <c r="EUW837" s="24"/>
      <c r="EUX837" s="24"/>
      <c r="EUY837" s="24"/>
      <c r="EUZ837" s="24"/>
      <c r="EVA837" s="24"/>
      <c r="EVB837" s="24"/>
      <c r="EVC837" s="24"/>
      <c r="EVD837" s="24"/>
      <c r="EVE837" s="24"/>
      <c r="EVF837" s="24"/>
      <c r="EVG837" s="24"/>
      <c r="EVH837" s="24"/>
      <c r="EVI837" s="24"/>
      <c r="EVJ837" s="24"/>
      <c r="EVK837" s="24"/>
      <c r="EVL837" s="24"/>
      <c r="EVM837" s="24"/>
      <c r="EVN837" s="24"/>
      <c r="EVO837" s="24"/>
      <c r="EVP837" s="24"/>
      <c r="EVQ837" s="24"/>
      <c r="EVR837" s="24"/>
      <c r="EVS837" s="24"/>
      <c r="EVT837" s="24"/>
      <c r="EVU837" s="24"/>
      <c r="EVV837" s="24"/>
      <c r="EVW837" s="24"/>
      <c r="EVX837" s="24"/>
      <c r="EVY837" s="24"/>
      <c r="EVZ837" s="24"/>
      <c r="EWA837" s="24"/>
      <c r="EWB837" s="24"/>
      <c r="EWC837" s="24"/>
      <c r="EWD837" s="24"/>
      <c r="EWE837" s="24"/>
      <c r="EWF837" s="24"/>
      <c r="EWG837" s="24"/>
      <c r="EWH837" s="24"/>
      <c r="EWI837" s="24"/>
      <c r="EWJ837" s="24"/>
      <c r="EWK837" s="24"/>
      <c r="EWL837" s="24"/>
      <c r="EWM837" s="24"/>
      <c r="EWN837" s="24"/>
      <c r="EWO837" s="24"/>
      <c r="EWP837" s="24"/>
      <c r="EWQ837" s="24"/>
      <c r="EWR837" s="24"/>
      <c r="EWS837" s="24"/>
      <c r="EWT837" s="24"/>
      <c r="EWU837" s="24"/>
      <c r="EWV837" s="24"/>
      <c r="EWW837" s="24"/>
      <c r="EWX837" s="24"/>
      <c r="EWY837" s="24"/>
      <c r="EWZ837" s="24"/>
      <c r="EXA837" s="24"/>
      <c r="EXB837" s="24"/>
      <c r="EXC837" s="24"/>
      <c r="EXD837" s="24"/>
      <c r="EXE837" s="24"/>
      <c r="EXF837" s="24"/>
      <c r="EXG837" s="24"/>
      <c r="EXH837" s="24"/>
      <c r="EXI837" s="24"/>
      <c r="EXJ837" s="24"/>
      <c r="EXK837" s="24"/>
      <c r="EXL837" s="24"/>
      <c r="EXM837" s="24"/>
      <c r="EXN837" s="24"/>
      <c r="EXO837" s="24"/>
      <c r="EXP837" s="24"/>
      <c r="EXQ837" s="24"/>
      <c r="EXR837" s="24"/>
      <c r="EXS837" s="24"/>
      <c r="EXT837" s="24"/>
      <c r="EXU837" s="24"/>
      <c r="EXV837" s="24"/>
      <c r="EXW837" s="24"/>
      <c r="EXX837" s="24"/>
      <c r="EXY837" s="24"/>
      <c r="EXZ837" s="24"/>
      <c r="EYA837" s="24"/>
      <c r="EYB837" s="24"/>
      <c r="EYC837" s="24"/>
      <c r="EYD837" s="24"/>
      <c r="EYE837" s="24"/>
      <c r="EYF837" s="24"/>
      <c r="EYG837" s="24"/>
      <c r="EYH837" s="24"/>
      <c r="EYI837" s="24"/>
      <c r="EYJ837" s="24"/>
      <c r="EYK837" s="24"/>
      <c r="EYL837" s="24"/>
      <c r="EYM837" s="24"/>
      <c r="EYN837" s="24"/>
      <c r="EYO837" s="24"/>
      <c r="EYP837" s="24"/>
      <c r="EYQ837" s="24"/>
      <c r="EYR837" s="24"/>
      <c r="EYS837" s="24"/>
      <c r="EYT837" s="24"/>
      <c r="EYU837" s="24"/>
      <c r="EYV837" s="24"/>
      <c r="EYW837" s="24"/>
      <c r="EYX837" s="24"/>
      <c r="EYY837" s="24"/>
      <c r="EYZ837" s="24"/>
      <c r="EZA837" s="24"/>
      <c r="EZB837" s="24"/>
      <c r="EZC837" s="24"/>
      <c r="EZD837" s="24"/>
      <c r="EZE837" s="24"/>
      <c r="EZF837" s="24"/>
      <c r="EZG837" s="24"/>
      <c r="EZH837" s="24"/>
      <c r="EZI837" s="24"/>
      <c r="EZJ837" s="24"/>
      <c r="EZK837" s="24"/>
      <c r="EZL837" s="24"/>
      <c r="EZM837" s="24"/>
      <c r="EZN837" s="24"/>
      <c r="EZO837" s="24"/>
      <c r="EZP837" s="24"/>
      <c r="EZQ837" s="24"/>
      <c r="EZR837" s="24"/>
      <c r="EZS837" s="24"/>
      <c r="EZT837" s="24"/>
      <c r="EZU837" s="24"/>
      <c r="EZV837" s="24"/>
      <c r="EZW837" s="24"/>
      <c r="EZX837" s="24"/>
      <c r="EZY837" s="24"/>
      <c r="EZZ837" s="24"/>
      <c r="FAA837" s="24"/>
      <c r="FAB837" s="24"/>
      <c r="FAC837" s="24"/>
      <c r="FAD837" s="24"/>
      <c r="FAE837" s="24"/>
      <c r="FAF837" s="24"/>
      <c r="FAG837" s="24"/>
      <c r="FAH837" s="24"/>
      <c r="FAI837" s="24"/>
      <c r="FAJ837" s="24"/>
      <c r="FAK837" s="24"/>
      <c r="FAL837" s="24"/>
      <c r="FAM837" s="24"/>
      <c r="FAN837" s="24"/>
      <c r="FAO837" s="24"/>
      <c r="FAP837" s="24"/>
      <c r="FAQ837" s="24"/>
      <c r="FAR837" s="24"/>
      <c r="FAS837" s="24"/>
      <c r="FAT837" s="24"/>
      <c r="FAU837" s="24"/>
      <c r="FAV837" s="24"/>
      <c r="FAW837" s="24"/>
      <c r="FAX837" s="24"/>
      <c r="FAY837" s="24"/>
      <c r="FAZ837" s="24"/>
      <c r="FBA837" s="24"/>
      <c r="FBB837" s="24"/>
      <c r="FBC837" s="24"/>
      <c r="FBD837" s="24"/>
      <c r="FBE837" s="24"/>
      <c r="FBF837" s="24"/>
      <c r="FBG837" s="24"/>
      <c r="FBH837" s="24"/>
      <c r="FBI837" s="24"/>
      <c r="FBJ837" s="24"/>
      <c r="FBK837" s="24"/>
      <c r="FBL837" s="24"/>
      <c r="FBM837" s="24"/>
      <c r="FBN837" s="24"/>
      <c r="FBO837" s="24"/>
      <c r="FBP837" s="24"/>
      <c r="FBQ837" s="24"/>
      <c r="FBR837" s="24"/>
      <c r="FBS837" s="24"/>
      <c r="FBT837" s="24"/>
      <c r="FBU837" s="24"/>
      <c r="FBV837" s="24"/>
      <c r="FBW837" s="24"/>
      <c r="FBX837" s="24"/>
      <c r="FBY837" s="24"/>
      <c r="FBZ837" s="24"/>
      <c r="FCA837" s="24"/>
      <c r="FCB837" s="24"/>
      <c r="FCC837" s="24"/>
      <c r="FCD837" s="24"/>
      <c r="FCE837" s="24"/>
      <c r="FCF837" s="24"/>
      <c r="FCG837" s="24"/>
      <c r="FCH837" s="24"/>
      <c r="FCI837" s="24"/>
      <c r="FCJ837" s="24"/>
      <c r="FCK837" s="24"/>
      <c r="FCL837" s="24"/>
      <c r="FCM837" s="24"/>
      <c r="FCN837" s="24"/>
      <c r="FCO837" s="24"/>
      <c r="FCP837" s="24"/>
      <c r="FCQ837" s="24"/>
      <c r="FCR837" s="24"/>
      <c r="FCS837" s="24"/>
      <c r="FCT837" s="24"/>
      <c r="FCU837" s="24"/>
      <c r="FCV837" s="24"/>
      <c r="FCW837" s="24"/>
      <c r="FCX837" s="24"/>
      <c r="FCY837" s="24"/>
      <c r="FCZ837" s="24"/>
      <c r="FDA837" s="24"/>
      <c r="FDB837" s="24"/>
      <c r="FDC837" s="24"/>
      <c r="FDD837" s="24"/>
      <c r="FDE837" s="24"/>
      <c r="FDF837" s="24"/>
      <c r="FDG837" s="24"/>
      <c r="FDH837" s="24"/>
      <c r="FDI837" s="24"/>
      <c r="FDJ837" s="24"/>
      <c r="FDK837" s="24"/>
      <c r="FDL837" s="24"/>
      <c r="FDM837" s="24"/>
      <c r="FDN837" s="24"/>
      <c r="FDO837" s="24"/>
      <c r="FDP837" s="24"/>
      <c r="FDQ837" s="24"/>
      <c r="FDR837" s="24"/>
      <c r="FDS837" s="24"/>
      <c r="FDT837" s="24"/>
      <c r="FDU837" s="24"/>
      <c r="FDV837" s="24"/>
      <c r="FDW837" s="24"/>
      <c r="FDX837" s="24"/>
      <c r="FDY837" s="24"/>
      <c r="FDZ837" s="24"/>
      <c r="FEA837" s="24"/>
      <c r="FEB837" s="24"/>
      <c r="FEC837" s="24"/>
      <c r="FED837" s="24"/>
      <c r="FEE837" s="24"/>
      <c r="FEF837" s="24"/>
      <c r="FEG837" s="24"/>
      <c r="FEH837" s="24"/>
      <c r="FEI837" s="24"/>
      <c r="FEJ837" s="24"/>
      <c r="FEK837" s="24"/>
      <c r="FEL837" s="24"/>
      <c r="FEM837" s="24"/>
      <c r="FEN837" s="24"/>
      <c r="FEO837" s="24"/>
      <c r="FEP837" s="24"/>
      <c r="FEQ837" s="24"/>
      <c r="FER837" s="24"/>
      <c r="FES837" s="24"/>
      <c r="FET837" s="24"/>
      <c r="FEU837" s="24"/>
      <c r="FEV837" s="24"/>
      <c r="FEW837" s="24"/>
      <c r="FEX837" s="24"/>
      <c r="FEY837" s="24"/>
      <c r="FEZ837" s="24"/>
      <c r="FFA837" s="24"/>
      <c r="FFB837" s="24"/>
      <c r="FFC837" s="24"/>
      <c r="FFD837" s="24"/>
      <c r="FFE837" s="24"/>
      <c r="FFF837" s="24"/>
      <c r="FFG837" s="24"/>
      <c r="FFH837" s="24"/>
      <c r="FFI837" s="24"/>
      <c r="FFJ837" s="24"/>
      <c r="FFK837" s="24"/>
      <c r="FFL837" s="24"/>
      <c r="FFM837" s="24"/>
      <c r="FFN837" s="24"/>
      <c r="FFO837" s="24"/>
      <c r="FFP837" s="24"/>
      <c r="FFQ837" s="24"/>
      <c r="FFR837" s="24"/>
      <c r="FFS837" s="24"/>
      <c r="FFT837" s="24"/>
      <c r="FFU837" s="24"/>
      <c r="FFV837" s="24"/>
      <c r="FFW837" s="24"/>
      <c r="FFX837" s="24"/>
      <c r="FFY837" s="24"/>
      <c r="FFZ837" s="24"/>
      <c r="FGA837" s="24"/>
      <c r="FGB837" s="24"/>
      <c r="FGC837" s="24"/>
      <c r="FGD837" s="24"/>
      <c r="FGE837" s="24"/>
      <c r="FGF837" s="24"/>
      <c r="FGG837" s="24"/>
      <c r="FGH837" s="24"/>
      <c r="FGI837" s="24"/>
      <c r="FGJ837" s="24"/>
      <c r="FGK837" s="24"/>
      <c r="FGL837" s="24"/>
      <c r="FGM837" s="24"/>
      <c r="FGN837" s="24"/>
      <c r="FGO837" s="24"/>
      <c r="FGP837" s="24"/>
      <c r="FGQ837" s="24"/>
      <c r="FGR837" s="24"/>
      <c r="FGS837" s="24"/>
      <c r="FGT837" s="24"/>
      <c r="FGU837" s="24"/>
      <c r="FGV837" s="24"/>
      <c r="FGW837" s="24"/>
      <c r="FGX837" s="24"/>
      <c r="FGY837" s="24"/>
      <c r="FGZ837" s="24"/>
      <c r="FHA837" s="24"/>
      <c r="FHB837" s="24"/>
      <c r="FHC837" s="24"/>
      <c r="FHD837" s="24"/>
      <c r="FHE837" s="24"/>
      <c r="FHF837" s="24"/>
      <c r="FHG837" s="24"/>
      <c r="FHH837" s="24"/>
      <c r="FHI837" s="24"/>
      <c r="FHJ837" s="24"/>
      <c r="FHK837" s="24"/>
      <c r="FHL837" s="24"/>
      <c r="FHM837" s="24"/>
      <c r="FHN837" s="24"/>
      <c r="FHO837" s="24"/>
      <c r="FHP837" s="24"/>
      <c r="FHQ837" s="24"/>
      <c r="FHR837" s="24"/>
      <c r="FHS837" s="24"/>
      <c r="FHT837" s="24"/>
      <c r="FHU837" s="24"/>
      <c r="FHV837" s="24"/>
      <c r="FHW837" s="24"/>
      <c r="FHX837" s="24"/>
      <c r="FHY837" s="24"/>
      <c r="FHZ837" s="24"/>
      <c r="FIA837" s="24"/>
      <c r="FIB837" s="24"/>
      <c r="FIC837" s="24"/>
      <c r="FID837" s="24"/>
      <c r="FIE837" s="24"/>
      <c r="FIF837" s="24"/>
      <c r="FIG837" s="24"/>
      <c r="FIH837" s="24"/>
      <c r="FII837" s="24"/>
      <c r="FIJ837" s="24"/>
      <c r="FIK837" s="24"/>
      <c r="FIL837" s="24"/>
      <c r="FIM837" s="24"/>
      <c r="FIN837" s="24"/>
      <c r="FIO837" s="24"/>
      <c r="FIP837" s="24"/>
      <c r="FIQ837" s="24"/>
      <c r="FIR837" s="24"/>
      <c r="FIS837" s="24"/>
      <c r="FIT837" s="24"/>
      <c r="FIU837" s="24"/>
      <c r="FIV837" s="24"/>
      <c r="FIW837" s="24"/>
      <c r="FIX837" s="24"/>
      <c r="FIY837" s="24"/>
      <c r="FIZ837" s="24"/>
      <c r="FJA837" s="24"/>
      <c r="FJB837" s="24"/>
      <c r="FJC837" s="24"/>
      <c r="FJD837" s="24"/>
      <c r="FJE837" s="24"/>
      <c r="FJF837" s="24"/>
      <c r="FJG837" s="24"/>
      <c r="FJH837" s="24"/>
      <c r="FJI837" s="24"/>
      <c r="FJJ837" s="24"/>
      <c r="FJK837" s="24"/>
      <c r="FJL837" s="24"/>
      <c r="FJM837" s="24"/>
      <c r="FJN837" s="24"/>
      <c r="FJO837" s="24"/>
      <c r="FJP837" s="24"/>
      <c r="FJQ837" s="24"/>
      <c r="FJR837" s="24"/>
      <c r="FJS837" s="24"/>
      <c r="FJT837" s="24"/>
      <c r="FJU837" s="24"/>
      <c r="FJV837" s="24"/>
      <c r="FJW837" s="24"/>
      <c r="FJX837" s="24"/>
      <c r="FJY837" s="24"/>
      <c r="FJZ837" s="24"/>
      <c r="FKA837" s="24"/>
      <c r="FKB837" s="24"/>
      <c r="FKC837" s="24"/>
      <c r="FKD837" s="24"/>
      <c r="FKE837" s="24"/>
      <c r="FKF837" s="24"/>
      <c r="FKG837" s="24"/>
      <c r="FKH837" s="24"/>
      <c r="FKI837" s="24"/>
      <c r="FKJ837" s="24"/>
      <c r="FKK837" s="24"/>
      <c r="FKL837" s="24"/>
      <c r="FKM837" s="24"/>
      <c r="FKN837" s="24"/>
      <c r="FKO837" s="24"/>
      <c r="FKP837" s="24"/>
      <c r="FKQ837" s="24"/>
      <c r="FKR837" s="24"/>
      <c r="FKS837" s="24"/>
      <c r="FKT837" s="24"/>
      <c r="FKU837" s="24"/>
      <c r="FKV837" s="24"/>
      <c r="FKW837" s="24"/>
      <c r="FKX837" s="24"/>
      <c r="FKY837" s="24"/>
      <c r="FKZ837" s="24"/>
      <c r="FLA837" s="24"/>
      <c r="FLB837" s="24"/>
      <c r="FLC837" s="24"/>
      <c r="FLD837" s="24"/>
      <c r="FLE837" s="24"/>
      <c r="FLF837" s="24"/>
      <c r="FLG837" s="24"/>
      <c r="FLH837" s="24"/>
      <c r="FLI837" s="24"/>
      <c r="FLJ837" s="24"/>
      <c r="FLK837" s="24"/>
      <c r="FLL837" s="24"/>
      <c r="FLM837" s="24"/>
      <c r="FLN837" s="24"/>
      <c r="FLO837" s="24"/>
      <c r="FLP837" s="24"/>
      <c r="FLQ837" s="24"/>
      <c r="FLR837" s="24"/>
      <c r="FLS837" s="24"/>
      <c r="FLT837" s="24"/>
      <c r="FLU837" s="24"/>
      <c r="FLV837" s="24"/>
      <c r="FLW837" s="24"/>
      <c r="FLX837" s="24"/>
      <c r="FLY837" s="24"/>
      <c r="FLZ837" s="24"/>
      <c r="FMA837" s="24"/>
      <c r="FMB837" s="24"/>
      <c r="FMC837" s="24"/>
      <c r="FMD837" s="24"/>
      <c r="FME837" s="24"/>
      <c r="FMF837" s="24"/>
      <c r="FMG837" s="24"/>
      <c r="FMH837" s="24"/>
      <c r="FMI837" s="24"/>
      <c r="FMJ837" s="24"/>
      <c r="FMK837" s="24"/>
      <c r="FML837" s="24"/>
      <c r="FMM837" s="24"/>
      <c r="FMN837" s="24"/>
      <c r="FMO837" s="24"/>
      <c r="FMP837" s="24"/>
      <c r="FMQ837" s="24"/>
      <c r="FMR837" s="24"/>
      <c r="FMS837" s="24"/>
      <c r="FMT837" s="24"/>
      <c r="FMU837" s="24"/>
      <c r="FMV837" s="24"/>
      <c r="FMW837" s="24"/>
      <c r="FMX837" s="24"/>
      <c r="FMY837" s="24"/>
      <c r="FMZ837" s="24"/>
      <c r="FNA837" s="24"/>
      <c r="FNB837" s="24"/>
      <c r="FNC837" s="24"/>
      <c r="FND837" s="24"/>
      <c r="FNE837" s="24"/>
      <c r="FNF837" s="24"/>
      <c r="FNG837" s="24"/>
      <c r="FNH837" s="24"/>
      <c r="FNI837" s="24"/>
      <c r="FNJ837" s="24"/>
      <c r="FNK837" s="24"/>
      <c r="FNL837" s="24"/>
      <c r="FNM837" s="24"/>
      <c r="FNN837" s="24"/>
      <c r="FNO837" s="24"/>
      <c r="FNP837" s="24"/>
      <c r="FNQ837" s="24"/>
      <c r="FNR837" s="24"/>
      <c r="FNS837" s="24"/>
      <c r="FNT837" s="24"/>
      <c r="FNU837" s="24"/>
      <c r="FNV837" s="24"/>
      <c r="FNW837" s="24"/>
      <c r="FNX837" s="24"/>
      <c r="FNY837" s="24"/>
      <c r="FNZ837" s="24"/>
      <c r="FOA837" s="24"/>
      <c r="FOB837" s="24"/>
      <c r="FOC837" s="24"/>
      <c r="FOD837" s="24"/>
      <c r="FOE837" s="24"/>
      <c r="FOF837" s="24"/>
      <c r="FOG837" s="24"/>
      <c r="FOH837" s="24"/>
      <c r="FOI837" s="24"/>
      <c r="FOJ837" s="24"/>
      <c r="FOK837" s="24"/>
      <c r="FOL837" s="24"/>
      <c r="FOM837" s="24"/>
      <c r="FON837" s="24"/>
      <c r="FOO837" s="24"/>
      <c r="FOP837" s="24"/>
      <c r="FOQ837" s="24"/>
      <c r="FOR837" s="24"/>
      <c r="FOS837" s="24"/>
      <c r="FOT837" s="24"/>
      <c r="FOU837" s="24"/>
      <c r="FOV837" s="24"/>
      <c r="FOW837" s="24"/>
      <c r="FOX837" s="24"/>
      <c r="FOY837" s="24"/>
      <c r="FOZ837" s="24"/>
      <c r="FPA837" s="24"/>
      <c r="FPB837" s="24"/>
      <c r="FPC837" s="24"/>
      <c r="FPD837" s="24"/>
      <c r="FPE837" s="24"/>
      <c r="FPF837" s="24"/>
      <c r="FPG837" s="24"/>
      <c r="FPH837" s="24"/>
      <c r="FPI837" s="24"/>
      <c r="FPJ837" s="24"/>
      <c r="FPK837" s="24"/>
      <c r="FPL837" s="24"/>
      <c r="FPM837" s="24"/>
      <c r="FPN837" s="24"/>
      <c r="FPO837" s="24"/>
      <c r="FPP837" s="24"/>
      <c r="FPQ837" s="24"/>
      <c r="FPR837" s="24"/>
      <c r="FPS837" s="24"/>
      <c r="FPT837" s="24"/>
      <c r="FPU837" s="24"/>
      <c r="FPV837" s="24"/>
      <c r="FPW837" s="24"/>
      <c r="FPX837" s="24"/>
      <c r="FPY837" s="24"/>
      <c r="FPZ837" s="24"/>
      <c r="FQA837" s="24"/>
      <c r="FQB837" s="24"/>
      <c r="FQC837" s="24"/>
      <c r="FQD837" s="24"/>
      <c r="FQE837" s="24"/>
      <c r="FQF837" s="24"/>
      <c r="FQG837" s="24"/>
      <c r="FQH837" s="24"/>
      <c r="FQI837" s="24"/>
      <c r="FQJ837" s="24"/>
      <c r="FQK837" s="24"/>
      <c r="FQL837" s="24"/>
      <c r="FQM837" s="24"/>
      <c r="FQN837" s="24"/>
      <c r="FQO837" s="24"/>
      <c r="FQP837" s="24"/>
      <c r="FQQ837" s="24"/>
      <c r="FQR837" s="24"/>
      <c r="FQS837" s="24"/>
      <c r="FQT837" s="24"/>
      <c r="FQU837" s="24"/>
      <c r="FQV837" s="24"/>
      <c r="FQW837" s="24"/>
      <c r="FQX837" s="24"/>
      <c r="FQY837" s="24"/>
      <c r="FQZ837" s="24"/>
      <c r="FRA837" s="24"/>
      <c r="FRB837" s="24"/>
      <c r="FRC837" s="24"/>
      <c r="FRD837" s="24"/>
      <c r="FRE837" s="24"/>
      <c r="FRF837" s="24"/>
      <c r="FRG837" s="24"/>
      <c r="FRH837" s="24"/>
      <c r="FRI837" s="24"/>
      <c r="FRJ837" s="24"/>
      <c r="FRK837" s="24"/>
      <c r="FRL837" s="24"/>
      <c r="FRM837" s="24"/>
      <c r="FRN837" s="24"/>
      <c r="FRO837" s="24"/>
      <c r="FRP837" s="24"/>
      <c r="FRQ837" s="24"/>
      <c r="FRR837" s="24"/>
      <c r="FRS837" s="24"/>
      <c r="FRT837" s="24"/>
      <c r="FRU837" s="24"/>
      <c r="FRV837" s="24"/>
      <c r="FRW837" s="24"/>
      <c r="FRX837" s="24"/>
      <c r="FRY837" s="24"/>
      <c r="FRZ837" s="24"/>
      <c r="FSA837" s="24"/>
      <c r="FSB837" s="24"/>
      <c r="FSC837" s="24"/>
      <c r="FSD837" s="24"/>
      <c r="FSE837" s="24"/>
      <c r="FSF837" s="24"/>
      <c r="FSG837" s="24"/>
      <c r="FSH837" s="24"/>
      <c r="FSI837" s="24"/>
      <c r="FSJ837" s="24"/>
      <c r="FSK837" s="24"/>
      <c r="FSL837" s="24"/>
      <c r="FSM837" s="24"/>
      <c r="FSN837" s="24"/>
      <c r="FSO837" s="24"/>
      <c r="FSP837" s="24"/>
      <c r="FSQ837" s="24"/>
      <c r="FSR837" s="24"/>
      <c r="FSS837" s="24"/>
      <c r="FST837" s="24"/>
      <c r="FSU837" s="24"/>
      <c r="FSV837" s="24"/>
      <c r="FSW837" s="24"/>
      <c r="FSX837" s="24"/>
      <c r="FSY837" s="24"/>
      <c r="FSZ837" s="24"/>
      <c r="FTA837" s="24"/>
      <c r="FTB837" s="24"/>
      <c r="FTC837" s="24"/>
      <c r="FTD837" s="24"/>
      <c r="FTE837" s="24"/>
      <c r="FTF837" s="24"/>
      <c r="FTG837" s="24"/>
      <c r="FTH837" s="24"/>
      <c r="FTI837" s="24"/>
      <c r="FTJ837" s="24"/>
      <c r="FTK837" s="24"/>
      <c r="FTL837" s="24"/>
      <c r="FTM837" s="24"/>
      <c r="FTN837" s="24"/>
      <c r="FTO837" s="24"/>
      <c r="FTP837" s="24"/>
      <c r="FTQ837" s="24"/>
      <c r="FTR837" s="24"/>
      <c r="FTS837" s="24"/>
      <c r="FTT837" s="24"/>
      <c r="FTU837" s="24"/>
      <c r="FTV837" s="24"/>
      <c r="FTW837" s="24"/>
      <c r="FTX837" s="24"/>
      <c r="FTY837" s="24"/>
      <c r="FTZ837" s="24"/>
      <c r="FUA837" s="24"/>
      <c r="FUB837" s="24"/>
      <c r="FUC837" s="24"/>
      <c r="FUD837" s="24"/>
      <c r="FUE837" s="24"/>
      <c r="FUF837" s="24"/>
      <c r="FUG837" s="24"/>
      <c r="FUH837" s="24"/>
      <c r="FUI837" s="24"/>
      <c r="FUJ837" s="24"/>
      <c r="FUK837" s="24"/>
      <c r="FUL837" s="24"/>
      <c r="FUM837" s="24"/>
      <c r="FUN837" s="24"/>
      <c r="FUO837" s="24"/>
      <c r="FUP837" s="24"/>
      <c r="FUQ837" s="24"/>
      <c r="FUR837" s="24"/>
      <c r="FUS837" s="24"/>
      <c r="FUT837" s="24"/>
      <c r="FUU837" s="24"/>
      <c r="FUV837" s="24"/>
      <c r="FUW837" s="24"/>
      <c r="FUX837" s="24"/>
      <c r="FUY837" s="24"/>
      <c r="FUZ837" s="24"/>
      <c r="FVA837" s="24"/>
      <c r="FVB837" s="24"/>
      <c r="FVC837" s="24"/>
      <c r="FVD837" s="24"/>
      <c r="FVE837" s="24"/>
      <c r="FVF837" s="24"/>
      <c r="FVG837" s="24"/>
      <c r="FVH837" s="24"/>
      <c r="FVI837" s="24"/>
      <c r="FVJ837" s="24"/>
      <c r="FVK837" s="24"/>
      <c r="FVL837" s="24"/>
      <c r="FVM837" s="24"/>
      <c r="FVN837" s="24"/>
      <c r="FVO837" s="24"/>
      <c r="FVP837" s="24"/>
      <c r="FVQ837" s="24"/>
      <c r="FVR837" s="24"/>
      <c r="FVS837" s="24"/>
      <c r="FVT837" s="24"/>
      <c r="FVU837" s="24"/>
      <c r="FVV837" s="24"/>
      <c r="FVW837" s="24"/>
      <c r="FVX837" s="24"/>
      <c r="FVY837" s="24"/>
      <c r="FVZ837" s="24"/>
      <c r="FWA837" s="24"/>
      <c r="FWB837" s="24"/>
      <c r="FWC837" s="24"/>
      <c r="FWD837" s="24"/>
      <c r="FWE837" s="24"/>
      <c r="FWF837" s="24"/>
      <c r="FWG837" s="24"/>
      <c r="FWH837" s="24"/>
      <c r="FWI837" s="24"/>
      <c r="FWJ837" s="24"/>
      <c r="FWK837" s="24"/>
      <c r="FWL837" s="24"/>
      <c r="FWM837" s="24"/>
      <c r="FWN837" s="24"/>
      <c r="FWO837" s="24"/>
      <c r="FWP837" s="24"/>
      <c r="FWQ837" s="24"/>
      <c r="FWR837" s="24"/>
      <c r="FWS837" s="24"/>
      <c r="FWT837" s="24"/>
      <c r="FWU837" s="24"/>
      <c r="FWV837" s="24"/>
      <c r="FWW837" s="24"/>
      <c r="FWX837" s="24"/>
      <c r="FWY837" s="24"/>
      <c r="FWZ837" s="24"/>
      <c r="FXA837" s="24"/>
      <c r="FXB837" s="24"/>
      <c r="FXC837" s="24"/>
      <c r="FXD837" s="24"/>
      <c r="FXE837" s="24"/>
      <c r="FXF837" s="24"/>
      <c r="FXG837" s="24"/>
      <c r="FXH837" s="24"/>
      <c r="FXI837" s="24"/>
      <c r="FXJ837" s="24"/>
      <c r="FXK837" s="24"/>
      <c r="FXL837" s="24"/>
      <c r="FXM837" s="24"/>
      <c r="FXN837" s="24"/>
      <c r="FXO837" s="24"/>
      <c r="FXP837" s="24"/>
      <c r="FXQ837" s="24"/>
      <c r="FXR837" s="24"/>
      <c r="FXS837" s="24"/>
      <c r="FXT837" s="24"/>
      <c r="FXU837" s="24"/>
      <c r="FXV837" s="24"/>
      <c r="FXW837" s="24"/>
      <c r="FXX837" s="24"/>
      <c r="FXY837" s="24"/>
      <c r="FXZ837" s="24"/>
      <c r="FYA837" s="24"/>
      <c r="FYB837" s="24"/>
      <c r="FYC837" s="24"/>
      <c r="FYD837" s="24"/>
      <c r="FYE837" s="24"/>
      <c r="FYF837" s="24"/>
      <c r="FYG837" s="24"/>
      <c r="FYH837" s="24"/>
      <c r="FYI837" s="24"/>
      <c r="FYJ837" s="24"/>
      <c r="FYK837" s="24"/>
      <c r="FYL837" s="24"/>
      <c r="FYM837" s="24"/>
      <c r="FYN837" s="24"/>
      <c r="FYO837" s="24"/>
      <c r="FYP837" s="24"/>
      <c r="FYQ837" s="24"/>
      <c r="FYR837" s="24"/>
      <c r="FYS837" s="24"/>
      <c r="FYT837" s="24"/>
      <c r="FYU837" s="24"/>
      <c r="FYV837" s="24"/>
      <c r="FYW837" s="24"/>
      <c r="FYX837" s="24"/>
      <c r="FYY837" s="24"/>
      <c r="FYZ837" s="24"/>
      <c r="FZA837" s="24"/>
      <c r="FZB837" s="24"/>
      <c r="FZC837" s="24"/>
      <c r="FZD837" s="24"/>
      <c r="FZE837" s="24"/>
      <c r="FZF837" s="24"/>
      <c r="FZG837" s="24"/>
      <c r="FZH837" s="24"/>
      <c r="FZI837" s="24"/>
      <c r="FZJ837" s="24"/>
      <c r="FZK837" s="24"/>
      <c r="FZL837" s="24"/>
      <c r="FZM837" s="24"/>
      <c r="FZN837" s="24"/>
      <c r="FZO837" s="24"/>
      <c r="FZP837" s="24"/>
      <c r="FZQ837" s="24"/>
      <c r="FZR837" s="24"/>
      <c r="FZS837" s="24"/>
      <c r="FZT837" s="24"/>
      <c r="FZU837" s="24"/>
      <c r="FZV837" s="24"/>
      <c r="FZW837" s="24"/>
      <c r="FZX837" s="24"/>
      <c r="FZY837" s="24"/>
      <c r="FZZ837" s="24"/>
      <c r="GAA837" s="24"/>
      <c r="GAB837" s="24"/>
      <c r="GAC837" s="24"/>
      <c r="GAD837" s="24"/>
      <c r="GAE837" s="24"/>
      <c r="GAF837" s="24"/>
      <c r="GAG837" s="24"/>
      <c r="GAH837" s="24"/>
      <c r="GAI837" s="24"/>
      <c r="GAJ837" s="24"/>
      <c r="GAK837" s="24"/>
      <c r="GAL837" s="24"/>
      <c r="GAM837" s="24"/>
      <c r="GAN837" s="24"/>
      <c r="GAO837" s="24"/>
      <c r="GAP837" s="24"/>
      <c r="GAQ837" s="24"/>
      <c r="GAR837" s="24"/>
      <c r="GAS837" s="24"/>
      <c r="GAT837" s="24"/>
      <c r="GAU837" s="24"/>
      <c r="GAV837" s="24"/>
      <c r="GAW837" s="24"/>
      <c r="GAX837" s="24"/>
      <c r="GAY837" s="24"/>
      <c r="GAZ837" s="24"/>
      <c r="GBA837" s="24"/>
      <c r="GBB837" s="24"/>
      <c r="GBC837" s="24"/>
      <c r="GBD837" s="24"/>
      <c r="GBE837" s="24"/>
      <c r="GBF837" s="24"/>
      <c r="GBG837" s="24"/>
      <c r="GBH837" s="24"/>
      <c r="GBI837" s="24"/>
      <c r="GBJ837" s="24"/>
      <c r="GBK837" s="24"/>
      <c r="GBL837" s="24"/>
      <c r="GBM837" s="24"/>
      <c r="GBN837" s="24"/>
      <c r="GBO837" s="24"/>
      <c r="GBP837" s="24"/>
      <c r="GBQ837" s="24"/>
      <c r="GBR837" s="24"/>
      <c r="GBS837" s="24"/>
      <c r="GBT837" s="24"/>
      <c r="GBU837" s="24"/>
      <c r="GBV837" s="24"/>
      <c r="GBW837" s="24"/>
      <c r="GBX837" s="24"/>
      <c r="GBY837" s="24"/>
      <c r="GBZ837" s="24"/>
      <c r="GCA837" s="24"/>
      <c r="GCB837" s="24"/>
      <c r="GCC837" s="24"/>
      <c r="GCD837" s="24"/>
      <c r="GCE837" s="24"/>
      <c r="GCF837" s="24"/>
      <c r="GCG837" s="24"/>
      <c r="GCH837" s="24"/>
      <c r="GCI837" s="24"/>
      <c r="GCJ837" s="24"/>
      <c r="GCK837" s="24"/>
      <c r="GCL837" s="24"/>
      <c r="GCM837" s="24"/>
      <c r="GCN837" s="24"/>
      <c r="GCO837" s="24"/>
      <c r="GCP837" s="24"/>
      <c r="GCQ837" s="24"/>
      <c r="GCR837" s="24"/>
      <c r="GCS837" s="24"/>
      <c r="GCT837" s="24"/>
      <c r="GCU837" s="24"/>
      <c r="GCV837" s="24"/>
      <c r="GCW837" s="24"/>
      <c r="GCX837" s="24"/>
      <c r="GCY837" s="24"/>
      <c r="GCZ837" s="24"/>
      <c r="GDA837" s="24"/>
      <c r="GDB837" s="24"/>
      <c r="GDC837" s="24"/>
      <c r="GDD837" s="24"/>
      <c r="GDE837" s="24"/>
      <c r="GDF837" s="24"/>
      <c r="GDG837" s="24"/>
      <c r="GDH837" s="24"/>
      <c r="GDI837" s="24"/>
      <c r="GDJ837" s="24"/>
      <c r="GDK837" s="24"/>
      <c r="GDL837" s="24"/>
      <c r="GDM837" s="24"/>
      <c r="GDN837" s="24"/>
      <c r="GDO837" s="24"/>
      <c r="GDP837" s="24"/>
      <c r="GDQ837" s="24"/>
      <c r="GDR837" s="24"/>
      <c r="GDS837" s="24"/>
      <c r="GDT837" s="24"/>
      <c r="GDU837" s="24"/>
      <c r="GDV837" s="24"/>
      <c r="GDW837" s="24"/>
      <c r="GDX837" s="24"/>
      <c r="GDY837" s="24"/>
      <c r="GDZ837" s="24"/>
      <c r="GEA837" s="24"/>
      <c r="GEB837" s="24"/>
      <c r="GEC837" s="24"/>
      <c r="GED837" s="24"/>
      <c r="GEE837" s="24"/>
      <c r="GEF837" s="24"/>
      <c r="GEG837" s="24"/>
      <c r="GEH837" s="24"/>
      <c r="GEI837" s="24"/>
      <c r="GEJ837" s="24"/>
      <c r="GEK837" s="24"/>
      <c r="GEL837" s="24"/>
      <c r="GEM837" s="24"/>
      <c r="GEN837" s="24"/>
      <c r="GEO837" s="24"/>
      <c r="GEP837" s="24"/>
      <c r="GEQ837" s="24"/>
      <c r="GER837" s="24"/>
      <c r="GES837" s="24"/>
      <c r="GET837" s="24"/>
      <c r="GEU837" s="24"/>
      <c r="GEV837" s="24"/>
      <c r="GEW837" s="24"/>
      <c r="GEX837" s="24"/>
      <c r="GEY837" s="24"/>
      <c r="GEZ837" s="24"/>
      <c r="GFA837" s="24"/>
      <c r="GFB837" s="24"/>
      <c r="GFC837" s="24"/>
      <c r="GFD837" s="24"/>
      <c r="GFE837" s="24"/>
      <c r="GFF837" s="24"/>
      <c r="GFG837" s="24"/>
      <c r="GFH837" s="24"/>
      <c r="GFI837" s="24"/>
      <c r="GFJ837" s="24"/>
      <c r="GFK837" s="24"/>
      <c r="GFL837" s="24"/>
      <c r="GFM837" s="24"/>
      <c r="GFN837" s="24"/>
      <c r="GFO837" s="24"/>
      <c r="GFP837" s="24"/>
      <c r="GFQ837" s="24"/>
      <c r="GFR837" s="24"/>
      <c r="GFS837" s="24"/>
      <c r="GFT837" s="24"/>
      <c r="GFU837" s="24"/>
      <c r="GFV837" s="24"/>
      <c r="GFW837" s="24"/>
      <c r="GFX837" s="24"/>
      <c r="GFY837" s="24"/>
      <c r="GFZ837" s="24"/>
      <c r="GGA837" s="24"/>
      <c r="GGB837" s="24"/>
      <c r="GGC837" s="24"/>
      <c r="GGD837" s="24"/>
      <c r="GGE837" s="24"/>
      <c r="GGF837" s="24"/>
      <c r="GGG837" s="24"/>
      <c r="GGH837" s="24"/>
      <c r="GGI837" s="24"/>
      <c r="GGJ837" s="24"/>
      <c r="GGK837" s="24"/>
      <c r="GGL837" s="24"/>
      <c r="GGM837" s="24"/>
      <c r="GGN837" s="24"/>
      <c r="GGO837" s="24"/>
      <c r="GGP837" s="24"/>
      <c r="GGQ837" s="24"/>
      <c r="GGR837" s="24"/>
      <c r="GGS837" s="24"/>
      <c r="GGT837" s="24"/>
      <c r="GGU837" s="24"/>
      <c r="GGV837" s="24"/>
      <c r="GGW837" s="24"/>
      <c r="GGX837" s="24"/>
      <c r="GGY837" s="24"/>
      <c r="GGZ837" s="24"/>
      <c r="GHA837" s="24"/>
      <c r="GHB837" s="24"/>
      <c r="GHC837" s="24"/>
      <c r="GHD837" s="24"/>
      <c r="GHE837" s="24"/>
      <c r="GHF837" s="24"/>
      <c r="GHG837" s="24"/>
      <c r="GHH837" s="24"/>
      <c r="GHI837" s="24"/>
      <c r="GHJ837" s="24"/>
      <c r="GHK837" s="24"/>
      <c r="GHL837" s="24"/>
      <c r="GHM837" s="24"/>
      <c r="GHN837" s="24"/>
      <c r="GHO837" s="24"/>
      <c r="GHP837" s="24"/>
      <c r="GHQ837" s="24"/>
      <c r="GHR837" s="24"/>
      <c r="GHS837" s="24"/>
      <c r="GHT837" s="24"/>
      <c r="GHU837" s="24"/>
      <c r="GHV837" s="24"/>
      <c r="GHW837" s="24"/>
      <c r="GHX837" s="24"/>
      <c r="GHY837" s="24"/>
      <c r="GHZ837" s="24"/>
      <c r="GIA837" s="24"/>
      <c r="GIB837" s="24"/>
      <c r="GIC837" s="24"/>
      <c r="GID837" s="24"/>
      <c r="GIE837" s="24"/>
      <c r="GIF837" s="24"/>
      <c r="GIG837" s="24"/>
      <c r="GIH837" s="24"/>
      <c r="GII837" s="24"/>
      <c r="GIJ837" s="24"/>
      <c r="GIK837" s="24"/>
      <c r="GIL837" s="24"/>
      <c r="GIM837" s="24"/>
      <c r="GIN837" s="24"/>
      <c r="GIO837" s="24"/>
      <c r="GIP837" s="24"/>
      <c r="GIQ837" s="24"/>
      <c r="GIR837" s="24"/>
      <c r="GIS837" s="24"/>
      <c r="GIT837" s="24"/>
      <c r="GIU837" s="24"/>
      <c r="GIV837" s="24"/>
      <c r="GIW837" s="24"/>
      <c r="GIX837" s="24"/>
      <c r="GIY837" s="24"/>
      <c r="GIZ837" s="24"/>
      <c r="GJA837" s="24"/>
      <c r="GJB837" s="24"/>
      <c r="GJC837" s="24"/>
      <c r="GJD837" s="24"/>
      <c r="GJE837" s="24"/>
      <c r="GJF837" s="24"/>
      <c r="GJG837" s="24"/>
      <c r="GJH837" s="24"/>
      <c r="GJI837" s="24"/>
      <c r="GJJ837" s="24"/>
      <c r="GJK837" s="24"/>
      <c r="GJL837" s="24"/>
      <c r="GJM837" s="24"/>
      <c r="GJN837" s="24"/>
      <c r="GJO837" s="24"/>
      <c r="GJP837" s="24"/>
      <c r="GJQ837" s="24"/>
      <c r="GJR837" s="24"/>
      <c r="GJS837" s="24"/>
      <c r="GJT837" s="24"/>
      <c r="GJU837" s="24"/>
      <c r="GJV837" s="24"/>
      <c r="GJW837" s="24"/>
      <c r="GJX837" s="24"/>
      <c r="GJY837" s="24"/>
      <c r="GJZ837" s="24"/>
      <c r="GKA837" s="24"/>
      <c r="GKB837" s="24"/>
      <c r="GKC837" s="24"/>
      <c r="GKD837" s="24"/>
      <c r="GKE837" s="24"/>
      <c r="GKF837" s="24"/>
      <c r="GKG837" s="24"/>
      <c r="GKH837" s="24"/>
      <c r="GKI837" s="24"/>
      <c r="GKJ837" s="24"/>
      <c r="GKK837" s="24"/>
      <c r="GKL837" s="24"/>
      <c r="GKM837" s="24"/>
      <c r="GKN837" s="24"/>
      <c r="GKO837" s="24"/>
      <c r="GKP837" s="24"/>
      <c r="GKQ837" s="24"/>
      <c r="GKR837" s="24"/>
      <c r="GKS837" s="24"/>
      <c r="GKT837" s="24"/>
      <c r="GKU837" s="24"/>
      <c r="GKV837" s="24"/>
      <c r="GKW837" s="24"/>
      <c r="GKX837" s="24"/>
      <c r="GKY837" s="24"/>
      <c r="GKZ837" s="24"/>
      <c r="GLA837" s="24"/>
      <c r="GLB837" s="24"/>
      <c r="GLC837" s="24"/>
      <c r="GLD837" s="24"/>
      <c r="GLE837" s="24"/>
      <c r="GLF837" s="24"/>
      <c r="GLG837" s="24"/>
      <c r="GLH837" s="24"/>
      <c r="GLI837" s="24"/>
      <c r="GLJ837" s="24"/>
      <c r="GLK837" s="24"/>
      <c r="GLL837" s="24"/>
      <c r="GLM837" s="24"/>
      <c r="GLN837" s="24"/>
      <c r="GLO837" s="24"/>
      <c r="GLP837" s="24"/>
      <c r="GLQ837" s="24"/>
      <c r="GLR837" s="24"/>
      <c r="GLS837" s="24"/>
      <c r="GLT837" s="24"/>
      <c r="GLU837" s="24"/>
      <c r="GLV837" s="24"/>
      <c r="GLW837" s="24"/>
      <c r="GLX837" s="24"/>
      <c r="GLY837" s="24"/>
      <c r="GLZ837" s="24"/>
      <c r="GMA837" s="24"/>
      <c r="GMB837" s="24"/>
      <c r="GMC837" s="24"/>
      <c r="GMD837" s="24"/>
      <c r="GME837" s="24"/>
      <c r="GMF837" s="24"/>
      <c r="GMG837" s="24"/>
      <c r="GMH837" s="24"/>
      <c r="GMI837" s="24"/>
      <c r="GMJ837" s="24"/>
      <c r="GMK837" s="24"/>
      <c r="GML837" s="24"/>
      <c r="GMM837" s="24"/>
      <c r="GMN837" s="24"/>
      <c r="GMO837" s="24"/>
      <c r="GMP837" s="24"/>
      <c r="GMQ837" s="24"/>
      <c r="GMR837" s="24"/>
      <c r="GMS837" s="24"/>
      <c r="GMT837" s="24"/>
      <c r="GMU837" s="24"/>
      <c r="GMV837" s="24"/>
      <c r="GMW837" s="24"/>
      <c r="GMX837" s="24"/>
      <c r="GMY837" s="24"/>
      <c r="GMZ837" s="24"/>
      <c r="GNA837" s="24"/>
      <c r="GNB837" s="24"/>
      <c r="GNC837" s="24"/>
      <c r="GND837" s="24"/>
      <c r="GNE837" s="24"/>
      <c r="GNF837" s="24"/>
      <c r="GNG837" s="24"/>
      <c r="GNH837" s="24"/>
      <c r="GNI837" s="24"/>
      <c r="GNJ837" s="24"/>
      <c r="GNK837" s="24"/>
      <c r="GNL837" s="24"/>
      <c r="GNM837" s="24"/>
      <c r="GNN837" s="24"/>
      <c r="GNO837" s="24"/>
      <c r="GNP837" s="24"/>
      <c r="GNQ837" s="24"/>
      <c r="GNR837" s="24"/>
      <c r="GNS837" s="24"/>
      <c r="GNT837" s="24"/>
      <c r="GNU837" s="24"/>
      <c r="GNV837" s="24"/>
      <c r="GNW837" s="24"/>
      <c r="GNX837" s="24"/>
      <c r="GNY837" s="24"/>
      <c r="GNZ837" s="24"/>
      <c r="GOA837" s="24"/>
      <c r="GOB837" s="24"/>
      <c r="GOC837" s="24"/>
      <c r="GOD837" s="24"/>
      <c r="GOE837" s="24"/>
      <c r="GOF837" s="24"/>
      <c r="GOG837" s="24"/>
      <c r="GOH837" s="24"/>
      <c r="GOI837" s="24"/>
      <c r="GOJ837" s="24"/>
      <c r="GOK837" s="24"/>
      <c r="GOL837" s="24"/>
      <c r="GOM837" s="24"/>
      <c r="GON837" s="24"/>
      <c r="GOO837" s="24"/>
      <c r="GOP837" s="24"/>
      <c r="GOQ837" s="24"/>
      <c r="GOR837" s="24"/>
      <c r="GOS837" s="24"/>
      <c r="GOT837" s="24"/>
      <c r="GOU837" s="24"/>
      <c r="GOV837" s="24"/>
      <c r="GOW837" s="24"/>
      <c r="GOX837" s="24"/>
      <c r="GOY837" s="24"/>
      <c r="GOZ837" s="24"/>
      <c r="GPA837" s="24"/>
      <c r="GPB837" s="24"/>
      <c r="GPC837" s="24"/>
      <c r="GPD837" s="24"/>
      <c r="GPE837" s="24"/>
      <c r="GPF837" s="24"/>
      <c r="GPG837" s="24"/>
      <c r="GPH837" s="24"/>
      <c r="GPI837" s="24"/>
      <c r="GPJ837" s="24"/>
      <c r="GPK837" s="24"/>
      <c r="GPL837" s="24"/>
      <c r="GPM837" s="24"/>
      <c r="GPN837" s="24"/>
      <c r="GPO837" s="24"/>
      <c r="GPP837" s="24"/>
      <c r="GPQ837" s="24"/>
      <c r="GPR837" s="24"/>
      <c r="GPS837" s="24"/>
      <c r="GPT837" s="24"/>
      <c r="GPU837" s="24"/>
      <c r="GPV837" s="24"/>
      <c r="GPW837" s="24"/>
      <c r="GPX837" s="24"/>
      <c r="GPY837" s="24"/>
      <c r="GPZ837" s="24"/>
      <c r="GQA837" s="24"/>
      <c r="GQB837" s="24"/>
      <c r="GQC837" s="24"/>
      <c r="GQD837" s="24"/>
      <c r="GQE837" s="24"/>
      <c r="GQF837" s="24"/>
      <c r="GQG837" s="24"/>
      <c r="GQH837" s="24"/>
      <c r="GQI837" s="24"/>
      <c r="GQJ837" s="24"/>
      <c r="GQK837" s="24"/>
      <c r="GQL837" s="24"/>
      <c r="GQM837" s="24"/>
      <c r="GQN837" s="24"/>
      <c r="GQO837" s="24"/>
      <c r="GQP837" s="24"/>
      <c r="GQQ837" s="24"/>
      <c r="GQR837" s="24"/>
      <c r="GQS837" s="24"/>
      <c r="GQT837" s="24"/>
      <c r="GQU837" s="24"/>
      <c r="GQV837" s="24"/>
      <c r="GQW837" s="24"/>
      <c r="GQX837" s="24"/>
      <c r="GQY837" s="24"/>
      <c r="GQZ837" s="24"/>
      <c r="GRA837" s="24"/>
      <c r="GRB837" s="24"/>
      <c r="GRC837" s="24"/>
      <c r="GRD837" s="24"/>
      <c r="GRE837" s="24"/>
      <c r="GRF837" s="24"/>
      <c r="GRG837" s="24"/>
      <c r="GRH837" s="24"/>
      <c r="GRI837" s="24"/>
      <c r="GRJ837" s="24"/>
      <c r="GRK837" s="24"/>
      <c r="GRL837" s="24"/>
      <c r="GRM837" s="24"/>
      <c r="GRN837" s="24"/>
      <c r="GRO837" s="24"/>
      <c r="GRP837" s="24"/>
      <c r="GRQ837" s="24"/>
      <c r="GRR837" s="24"/>
      <c r="GRS837" s="24"/>
      <c r="GRT837" s="24"/>
      <c r="GRU837" s="24"/>
      <c r="GRV837" s="24"/>
      <c r="GRW837" s="24"/>
      <c r="GRX837" s="24"/>
      <c r="GRY837" s="24"/>
      <c r="GRZ837" s="24"/>
      <c r="GSA837" s="24"/>
      <c r="GSB837" s="24"/>
      <c r="GSC837" s="24"/>
      <c r="GSD837" s="24"/>
      <c r="GSE837" s="24"/>
      <c r="GSF837" s="24"/>
      <c r="GSG837" s="24"/>
      <c r="GSH837" s="24"/>
      <c r="GSI837" s="24"/>
      <c r="GSJ837" s="24"/>
      <c r="GSK837" s="24"/>
      <c r="GSL837" s="24"/>
      <c r="GSM837" s="24"/>
      <c r="GSN837" s="24"/>
      <c r="GSO837" s="24"/>
      <c r="GSP837" s="24"/>
      <c r="GSQ837" s="24"/>
      <c r="GSR837" s="24"/>
      <c r="GSS837" s="24"/>
      <c r="GST837" s="24"/>
      <c r="GSU837" s="24"/>
      <c r="GSV837" s="24"/>
      <c r="GSW837" s="24"/>
      <c r="GSX837" s="24"/>
      <c r="GSY837" s="24"/>
      <c r="GSZ837" s="24"/>
      <c r="GTA837" s="24"/>
      <c r="GTB837" s="24"/>
      <c r="GTC837" s="24"/>
      <c r="GTD837" s="24"/>
      <c r="GTE837" s="24"/>
      <c r="GTF837" s="24"/>
      <c r="GTG837" s="24"/>
      <c r="GTH837" s="24"/>
      <c r="GTI837" s="24"/>
      <c r="GTJ837" s="24"/>
      <c r="GTK837" s="24"/>
      <c r="GTL837" s="24"/>
      <c r="GTM837" s="24"/>
      <c r="GTN837" s="24"/>
      <c r="GTO837" s="24"/>
      <c r="GTP837" s="24"/>
      <c r="GTQ837" s="24"/>
      <c r="GTR837" s="24"/>
      <c r="GTS837" s="24"/>
      <c r="GTT837" s="24"/>
      <c r="GTU837" s="24"/>
      <c r="GTV837" s="24"/>
      <c r="GTW837" s="24"/>
      <c r="GTX837" s="24"/>
      <c r="GTY837" s="24"/>
      <c r="GTZ837" s="24"/>
      <c r="GUA837" s="24"/>
      <c r="GUB837" s="24"/>
      <c r="GUC837" s="24"/>
      <c r="GUD837" s="24"/>
      <c r="GUE837" s="24"/>
      <c r="GUF837" s="24"/>
      <c r="GUG837" s="24"/>
      <c r="GUH837" s="24"/>
      <c r="GUI837" s="24"/>
      <c r="GUJ837" s="24"/>
      <c r="GUK837" s="24"/>
      <c r="GUL837" s="24"/>
      <c r="GUM837" s="24"/>
      <c r="GUN837" s="24"/>
      <c r="GUO837" s="24"/>
      <c r="GUP837" s="24"/>
      <c r="GUQ837" s="24"/>
      <c r="GUR837" s="24"/>
      <c r="GUS837" s="24"/>
      <c r="GUT837" s="24"/>
      <c r="GUU837" s="24"/>
      <c r="GUV837" s="24"/>
      <c r="GUW837" s="24"/>
      <c r="GUX837" s="24"/>
      <c r="GUY837" s="24"/>
      <c r="GUZ837" s="24"/>
      <c r="GVA837" s="24"/>
      <c r="GVB837" s="24"/>
      <c r="GVC837" s="24"/>
      <c r="GVD837" s="24"/>
      <c r="GVE837" s="24"/>
      <c r="GVF837" s="24"/>
      <c r="GVG837" s="24"/>
      <c r="GVH837" s="24"/>
      <c r="GVI837" s="24"/>
      <c r="GVJ837" s="24"/>
      <c r="GVK837" s="24"/>
      <c r="GVL837" s="24"/>
      <c r="GVM837" s="24"/>
      <c r="GVN837" s="24"/>
      <c r="GVO837" s="24"/>
      <c r="GVP837" s="24"/>
      <c r="GVQ837" s="24"/>
      <c r="GVR837" s="24"/>
      <c r="GVS837" s="24"/>
      <c r="GVT837" s="24"/>
      <c r="GVU837" s="24"/>
      <c r="GVV837" s="24"/>
      <c r="GVW837" s="24"/>
      <c r="GVX837" s="24"/>
      <c r="GVY837" s="24"/>
      <c r="GVZ837" s="24"/>
      <c r="GWA837" s="24"/>
      <c r="GWB837" s="24"/>
      <c r="GWC837" s="24"/>
      <c r="GWD837" s="24"/>
      <c r="GWE837" s="24"/>
      <c r="GWF837" s="24"/>
      <c r="GWG837" s="24"/>
      <c r="GWH837" s="24"/>
      <c r="GWI837" s="24"/>
      <c r="GWJ837" s="24"/>
      <c r="GWK837" s="24"/>
      <c r="GWL837" s="24"/>
      <c r="GWM837" s="24"/>
      <c r="GWN837" s="24"/>
      <c r="GWO837" s="24"/>
      <c r="GWP837" s="24"/>
      <c r="GWQ837" s="24"/>
      <c r="GWR837" s="24"/>
      <c r="GWS837" s="24"/>
      <c r="GWT837" s="24"/>
      <c r="GWU837" s="24"/>
      <c r="GWV837" s="24"/>
      <c r="GWW837" s="24"/>
      <c r="GWX837" s="24"/>
      <c r="GWY837" s="24"/>
      <c r="GWZ837" s="24"/>
      <c r="GXA837" s="24"/>
      <c r="GXB837" s="24"/>
      <c r="GXC837" s="24"/>
      <c r="GXD837" s="24"/>
      <c r="GXE837" s="24"/>
      <c r="GXF837" s="24"/>
      <c r="GXG837" s="24"/>
      <c r="GXH837" s="24"/>
      <c r="GXI837" s="24"/>
      <c r="GXJ837" s="24"/>
      <c r="GXK837" s="24"/>
      <c r="GXL837" s="24"/>
      <c r="GXM837" s="24"/>
      <c r="GXN837" s="24"/>
      <c r="GXO837" s="24"/>
      <c r="GXP837" s="24"/>
      <c r="GXQ837" s="24"/>
      <c r="GXR837" s="24"/>
      <c r="GXS837" s="24"/>
      <c r="GXT837" s="24"/>
      <c r="GXU837" s="24"/>
      <c r="GXV837" s="24"/>
      <c r="GXW837" s="24"/>
      <c r="GXX837" s="24"/>
      <c r="GXY837" s="24"/>
      <c r="GXZ837" s="24"/>
      <c r="GYA837" s="24"/>
      <c r="GYB837" s="24"/>
      <c r="GYC837" s="24"/>
      <c r="GYD837" s="24"/>
      <c r="GYE837" s="24"/>
      <c r="GYF837" s="24"/>
      <c r="GYG837" s="24"/>
      <c r="GYH837" s="24"/>
      <c r="GYI837" s="24"/>
      <c r="GYJ837" s="24"/>
      <c r="GYK837" s="24"/>
      <c r="GYL837" s="24"/>
      <c r="GYM837" s="24"/>
      <c r="GYN837" s="24"/>
      <c r="GYO837" s="24"/>
      <c r="GYP837" s="24"/>
      <c r="GYQ837" s="24"/>
      <c r="GYR837" s="24"/>
      <c r="GYS837" s="24"/>
      <c r="GYT837" s="24"/>
      <c r="GYU837" s="24"/>
      <c r="GYV837" s="24"/>
      <c r="GYW837" s="24"/>
      <c r="GYX837" s="24"/>
      <c r="GYY837" s="24"/>
      <c r="GYZ837" s="24"/>
      <c r="GZA837" s="24"/>
      <c r="GZB837" s="24"/>
      <c r="GZC837" s="24"/>
      <c r="GZD837" s="24"/>
      <c r="GZE837" s="24"/>
      <c r="GZF837" s="24"/>
      <c r="GZG837" s="24"/>
      <c r="GZH837" s="24"/>
      <c r="GZI837" s="24"/>
      <c r="GZJ837" s="24"/>
      <c r="GZK837" s="24"/>
      <c r="GZL837" s="24"/>
      <c r="GZM837" s="24"/>
      <c r="GZN837" s="24"/>
      <c r="GZO837" s="24"/>
      <c r="GZP837" s="24"/>
      <c r="GZQ837" s="24"/>
      <c r="GZR837" s="24"/>
      <c r="GZS837" s="24"/>
      <c r="GZT837" s="24"/>
      <c r="GZU837" s="24"/>
      <c r="GZV837" s="24"/>
      <c r="GZW837" s="24"/>
      <c r="GZX837" s="24"/>
      <c r="GZY837" s="24"/>
      <c r="GZZ837" s="24"/>
      <c r="HAA837" s="24"/>
      <c r="HAB837" s="24"/>
      <c r="HAC837" s="24"/>
      <c r="HAD837" s="24"/>
      <c r="HAE837" s="24"/>
      <c r="HAF837" s="24"/>
      <c r="HAG837" s="24"/>
      <c r="HAH837" s="24"/>
      <c r="HAI837" s="24"/>
      <c r="HAJ837" s="24"/>
      <c r="HAK837" s="24"/>
      <c r="HAL837" s="24"/>
      <c r="HAM837" s="24"/>
      <c r="HAN837" s="24"/>
      <c r="HAO837" s="24"/>
      <c r="HAP837" s="24"/>
      <c r="HAQ837" s="24"/>
      <c r="HAR837" s="24"/>
      <c r="HAS837" s="24"/>
      <c r="HAT837" s="24"/>
      <c r="HAU837" s="24"/>
      <c r="HAV837" s="24"/>
      <c r="HAW837" s="24"/>
      <c r="HAX837" s="24"/>
      <c r="HAY837" s="24"/>
      <c r="HAZ837" s="24"/>
      <c r="HBA837" s="24"/>
      <c r="HBB837" s="24"/>
      <c r="HBC837" s="24"/>
      <c r="HBD837" s="24"/>
      <c r="HBE837" s="24"/>
      <c r="HBF837" s="24"/>
      <c r="HBG837" s="24"/>
      <c r="HBH837" s="24"/>
      <c r="HBI837" s="24"/>
      <c r="HBJ837" s="24"/>
      <c r="HBK837" s="24"/>
      <c r="HBL837" s="24"/>
      <c r="HBM837" s="24"/>
      <c r="HBN837" s="24"/>
      <c r="HBO837" s="24"/>
      <c r="HBP837" s="24"/>
      <c r="HBQ837" s="24"/>
      <c r="HBR837" s="24"/>
      <c r="HBS837" s="24"/>
      <c r="HBT837" s="24"/>
      <c r="HBU837" s="24"/>
      <c r="HBV837" s="24"/>
      <c r="HBW837" s="24"/>
      <c r="HBX837" s="24"/>
      <c r="HBY837" s="24"/>
      <c r="HBZ837" s="24"/>
      <c r="HCA837" s="24"/>
      <c r="HCB837" s="24"/>
      <c r="HCC837" s="24"/>
      <c r="HCD837" s="24"/>
      <c r="HCE837" s="24"/>
      <c r="HCF837" s="24"/>
      <c r="HCG837" s="24"/>
      <c r="HCH837" s="24"/>
      <c r="HCI837" s="24"/>
      <c r="HCJ837" s="24"/>
      <c r="HCK837" s="24"/>
      <c r="HCL837" s="24"/>
      <c r="HCM837" s="24"/>
      <c r="HCN837" s="24"/>
      <c r="HCO837" s="24"/>
      <c r="HCP837" s="24"/>
      <c r="HCQ837" s="24"/>
      <c r="HCR837" s="24"/>
      <c r="HCS837" s="24"/>
      <c r="HCT837" s="24"/>
      <c r="HCU837" s="24"/>
      <c r="HCV837" s="24"/>
      <c r="HCW837" s="24"/>
      <c r="HCX837" s="24"/>
      <c r="HCY837" s="24"/>
      <c r="HCZ837" s="24"/>
      <c r="HDA837" s="24"/>
      <c r="HDB837" s="24"/>
      <c r="HDC837" s="24"/>
      <c r="HDD837" s="24"/>
      <c r="HDE837" s="24"/>
      <c r="HDF837" s="24"/>
      <c r="HDG837" s="24"/>
      <c r="HDH837" s="24"/>
      <c r="HDI837" s="24"/>
      <c r="HDJ837" s="24"/>
      <c r="HDK837" s="24"/>
      <c r="HDL837" s="24"/>
      <c r="HDM837" s="24"/>
      <c r="HDN837" s="24"/>
      <c r="HDO837" s="24"/>
      <c r="HDP837" s="24"/>
      <c r="HDQ837" s="24"/>
      <c r="HDR837" s="24"/>
      <c r="HDS837" s="24"/>
      <c r="HDT837" s="24"/>
      <c r="HDU837" s="24"/>
      <c r="HDV837" s="24"/>
      <c r="HDW837" s="24"/>
      <c r="HDX837" s="24"/>
      <c r="HDY837" s="24"/>
      <c r="HDZ837" s="24"/>
      <c r="HEA837" s="24"/>
      <c r="HEB837" s="24"/>
      <c r="HEC837" s="24"/>
      <c r="HED837" s="24"/>
      <c r="HEE837" s="24"/>
      <c r="HEF837" s="24"/>
      <c r="HEG837" s="24"/>
      <c r="HEH837" s="24"/>
      <c r="HEI837" s="24"/>
      <c r="HEJ837" s="24"/>
      <c r="HEK837" s="24"/>
      <c r="HEL837" s="24"/>
      <c r="HEM837" s="24"/>
      <c r="HEN837" s="24"/>
      <c r="HEO837" s="24"/>
      <c r="HEP837" s="24"/>
      <c r="HEQ837" s="24"/>
      <c r="HER837" s="24"/>
      <c r="HES837" s="24"/>
      <c r="HET837" s="24"/>
      <c r="HEU837" s="24"/>
      <c r="HEV837" s="24"/>
      <c r="HEW837" s="24"/>
      <c r="HEX837" s="24"/>
      <c r="HEY837" s="24"/>
      <c r="HEZ837" s="24"/>
      <c r="HFA837" s="24"/>
      <c r="HFB837" s="24"/>
      <c r="HFC837" s="24"/>
      <c r="HFD837" s="24"/>
      <c r="HFE837" s="24"/>
      <c r="HFF837" s="24"/>
      <c r="HFG837" s="24"/>
      <c r="HFH837" s="24"/>
      <c r="HFI837" s="24"/>
      <c r="HFJ837" s="24"/>
      <c r="HFK837" s="24"/>
      <c r="HFL837" s="24"/>
      <c r="HFM837" s="24"/>
      <c r="HFN837" s="24"/>
      <c r="HFO837" s="24"/>
      <c r="HFP837" s="24"/>
      <c r="HFQ837" s="24"/>
      <c r="HFR837" s="24"/>
      <c r="HFS837" s="24"/>
      <c r="HFT837" s="24"/>
      <c r="HFU837" s="24"/>
      <c r="HFV837" s="24"/>
      <c r="HFW837" s="24"/>
      <c r="HFX837" s="24"/>
      <c r="HFY837" s="24"/>
      <c r="HFZ837" s="24"/>
      <c r="HGA837" s="24"/>
      <c r="HGB837" s="24"/>
      <c r="HGC837" s="24"/>
      <c r="HGD837" s="24"/>
      <c r="HGE837" s="24"/>
      <c r="HGF837" s="24"/>
      <c r="HGG837" s="24"/>
      <c r="HGH837" s="24"/>
      <c r="HGI837" s="24"/>
      <c r="HGJ837" s="24"/>
      <c r="HGK837" s="24"/>
      <c r="HGL837" s="24"/>
      <c r="HGM837" s="24"/>
      <c r="HGN837" s="24"/>
      <c r="HGO837" s="24"/>
      <c r="HGP837" s="24"/>
      <c r="HGQ837" s="24"/>
      <c r="HGR837" s="24"/>
      <c r="HGS837" s="24"/>
      <c r="HGT837" s="24"/>
      <c r="HGU837" s="24"/>
      <c r="HGV837" s="24"/>
      <c r="HGW837" s="24"/>
      <c r="HGX837" s="24"/>
      <c r="HGY837" s="24"/>
      <c r="HGZ837" s="24"/>
      <c r="HHA837" s="24"/>
      <c r="HHB837" s="24"/>
      <c r="HHC837" s="24"/>
      <c r="HHD837" s="24"/>
      <c r="HHE837" s="24"/>
      <c r="HHF837" s="24"/>
      <c r="HHG837" s="24"/>
      <c r="HHH837" s="24"/>
      <c r="HHI837" s="24"/>
      <c r="HHJ837" s="24"/>
      <c r="HHK837" s="24"/>
      <c r="HHL837" s="24"/>
      <c r="HHM837" s="24"/>
      <c r="HHN837" s="24"/>
      <c r="HHO837" s="24"/>
      <c r="HHP837" s="24"/>
      <c r="HHQ837" s="24"/>
      <c r="HHR837" s="24"/>
      <c r="HHS837" s="24"/>
      <c r="HHT837" s="24"/>
      <c r="HHU837" s="24"/>
      <c r="HHV837" s="24"/>
      <c r="HHW837" s="24"/>
      <c r="HHX837" s="24"/>
      <c r="HHY837" s="24"/>
      <c r="HHZ837" s="24"/>
      <c r="HIA837" s="24"/>
      <c r="HIB837" s="24"/>
      <c r="HIC837" s="24"/>
      <c r="HID837" s="24"/>
      <c r="HIE837" s="24"/>
      <c r="HIF837" s="24"/>
      <c r="HIG837" s="24"/>
      <c r="HIH837" s="24"/>
      <c r="HII837" s="24"/>
      <c r="HIJ837" s="24"/>
      <c r="HIK837" s="24"/>
      <c r="HIL837" s="24"/>
      <c r="HIM837" s="24"/>
      <c r="HIN837" s="24"/>
      <c r="HIO837" s="24"/>
      <c r="HIP837" s="24"/>
      <c r="HIQ837" s="24"/>
      <c r="HIR837" s="24"/>
      <c r="HIS837" s="24"/>
      <c r="HIT837" s="24"/>
      <c r="HIU837" s="24"/>
      <c r="HIV837" s="24"/>
      <c r="HIW837" s="24"/>
      <c r="HIX837" s="24"/>
      <c r="HIY837" s="24"/>
      <c r="HIZ837" s="24"/>
      <c r="HJA837" s="24"/>
      <c r="HJB837" s="24"/>
      <c r="HJC837" s="24"/>
      <c r="HJD837" s="24"/>
      <c r="HJE837" s="24"/>
      <c r="HJF837" s="24"/>
      <c r="HJG837" s="24"/>
      <c r="HJH837" s="24"/>
      <c r="HJI837" s="24"/>
      <c r="HJJ837" s="24"/>
      <c r="HJK837" s="24"/>
      <c r="HJL837" s="24"/>
      <c r="HJM837" s="24"/>
      <c r="HJN837" s="24"/>
      <c r="HJO837" s="24"/>
      <c r="HJP837" s="24"/>
      <c r="HJQ837" s="24"/>
      <c r="HJR837" s="24"/>
      <c r="HJS837" s="24"/>
      <c r="HJT837" s="24"/>
      <c r="HJU837" s="24"/>
      <c r="HJV837" s="24"/>
      <c r="HJW837" s="24"/>
      <c r="HJX837" s="24"/>
      <c r="HJY837" s="24"/>
      <c r="HJZ837" s="24"/>
      <c r="HKA837" s="24"/>
      <c r="HKB837" s="24"/>
      <c r="HKC837" s="24"/>
      <c r="HKD837" s="24"/>
      <c r="HKE837" s="24"/>
      <c r="HKF837" s="24"/>
      <c r="HKG837" s="24"/>
      <c r="HKH837" s="24"/>
      <c r="HKI837" s="24"/>
      <c r="HKJ837" s="24"/>
      <c r="HKK837" s="24"/>
      <c r="HKL837" s="24"/>
      <c r="HKM837" s="24"/>
      <c r="HKN837" s="24"/>
      <c r="HKO837" s="24"/>
      <c r="HKP837" s="24"/>
      <c r="HKQ837" s="24"/>
      <c r="HKR837" s="24"/>
      <c r="HKS837" s="24"/>
      <c r="HKT837" s="24"/>
      <c r="HKU837" s="24"/>
      <c r="HKV837" s="24"/>
      <c r="HKW837" s="24"/>
      <c r="HKX837" s="24"/>
      <c r="HKY837" s="24"/>
      <c r="HKZ837" s="24"/>
      <c r="HLA837" s="24"/>
      <c r="HLB837" s="24"/>
      <c r="HLC837" s="24"/>
      <c r="HLD837" s="24"/>
      <c r="HLE837" s="24"/>
      <c r="HLF837" s="24"/>
      <c r="HLG837" s="24"/>
      <c r="HLH837" s="24"/>
      <c r="HLI837" s="24"/>
      <c r="HLJ837" s="24"/>
      <c r="HLK837" s="24"/>
      <c r="HLL837" s="24"/>
      <c r="HLM837" s="24"/>
      <c r="HLN837" s="24"/>
      <c r="HLO837" s="24"/>
      <c r="HLP837" s="24"/>
      <c r="HLQ837" s="24"/>
      <c r="HLR837" s="24"/>
      <c r="HLS837" s="24"/>
      <c r="HLT837" s="24"/>
      <c r="HLU837" s="24"/>
      <c r="HLV837" s="24"/>
      <c r="HLW837" s="24"/>
      <c r="HLX837" s="24"/>
      <c r="HLY837" s="24"/>
      <c r="HLZ837" s="24"/>
      <c r="HMA837" s="24"/>
      <c r="HMB837" s="24"/>
      <c r="HMC837" s="24"/>
      <c r="HMD837" s="24"/>
      <c r="HME837" s="24"/>
      <c r="HMF837" s="24"/>
      <c r="HMG837" s="24"/>
      <c r="HMH837" s="24"/>
      <c r="HMI837" s="24"/>
      <c r="HMJ837" s="24"/>
      <c r="HMK837" s="24"/>
      <c r="HML837" s="24"/>
      <c r="HMM837" s="24"/>
      <c r="HMN837" s="24"/>
      <c r="HMO837" s="24"/>
      <c r="HMP837" s="24"/>
      <c r="HMQ837" s="24"/>
      <c r="HMR837" s="24"/>
      <c r="HMS837" s="24"/>
      <c r="HMT837" s="24"/>
      <c r="HMU837" s="24"/>
      <c r="HMV837" s="24"/>
      <c r="HMW837" s="24"/>
      <c r="HMX837" s="24"/>
      <c r="HMY837" s="24"/>
      <c r="HMZ837" s="24"/>
      <c r="HNA837" s="24"/>
      <c r="HNB837" s="24"/>
      <c r="HNC837" s="24"/>
      <c r="HND837" s="24"/>
      <c r="HNE837" s="24"/>
      <c r="HNF837" s="24"/>
      <c r="HNG837" s="24"/>
      <c r="HNH837" s="24"/>
      <c r="HNI837" s="24"/>
      <c r="HNJ837" s="24"/>
      <c r="HNK837" s="24"/>
      <c r="HNL837" s="24"/>
      <c r="HNM837" s="24"/>
      <c r="HNN837" s="24"/>
      <c r="HNO837" s="24"/>
      <c r="HNP837" s="24"/>
      <c r="HNQ837" s="24"/>
      <c r="HNR837" s="24"/>
      <c r="HNS837" s="24"/>
      <c r="HNT837" s="24"/>
      <c r="HNU837" s="24"/>
      <c r="HNV837" s="24"/>
      <c r="HNW837" s="24"/>
      <c r="HNX837" s="24"/>
      <c r="HNY837" s="24"/>
      <c r="HNZ837" s="24"/>
      <c r="HOA837" s="24"/>
      <c r="HOB837" s="24"/>
      <c r="HOC837" s="24"/>
      <c r="HOD837" s="24"/>
      <c r="HOE837" s="24"/>
      <c r="HOF837" s="24"/>
      <c r="HOG837" s="24"/>
      <c r="HOH837" s="24"/>
      <c r="HOI837" s="24"/>
      <c r="HOJ837" s="24"/>
      <c r="HOK837" s="24"/>
      <c r="HOL837" s="24"/>
      <c r="HOM837" s="24"/>
      <c r="HON837" s="24"/>
      <c r="HOO837" s="24"/>
      <c r="HOP837" s="24"/>
      <c r="HOQ837" s="24"/>
      <c r="HOR837" s="24"/>
      <c r="HOS837" s="24"/>
      <c r="HOT837" s="24"/>
      <c r="HOU837" s="24"/>
      <c r="HOV837" s="24"/>
      <c r="HOW837" s="24"/>
      <c r="HOX837" s="24"/>
      <c r="HOY837" s="24"/>
      <c r="HOZ837" s="24"/>
      <c r="HPA837" s="24"/>
      <c r="HPB837" s="24"/>
      <c r="HPC837" s="24"/>
      <c r="HPD837" s="24"/>
      <c r="HPE837" s="24"/>
      <c r="HPF837" s="24"/>
      <c r="HPG837" s="24"/>
      <c r="HPH837" s="24"/>
      <c r="HPI837" s="24"/>
      <c r="HPJ837" s="24"/>
      <c r="HPK837" s="24"/>
      <c r="HPL837" s="24"/>
      <c r="HPM837" s="24"/>
      <c r="HPN837" s="24"/>
      <c r="HPO837" s="24"/>
      <c r="HPP837" s="24"/>
      <c r="HPQ837" s="24"/>
      <c r="HPR837" s="24"/>
      <c r="HPS837" s="24"/>
      <c r="HPT837" s="24"/>
      <c r="HPU837" s="24"/>
      <c r="HPV837" s="24"/>
      <c r="HPW837" s="24"/>
      <c r="HPX837" s="24"/>
      <c r="HPY837" s="24"/>
      <c r="HPZ837" s="24"/>
      <c r="HQA837" s="24"/>
      <c r="HQB837" s="24"/>
      <c r="HQC837" s="24"/>
      <c r="HQD837" s="24"/>
      <c r="HQE837" s="24"/>
      <c r="HQF837" s="24"/>
      <c r="HQG837" s="24"/>
      <c r="HQH837" s="24"/>
      <c r="HQI837" s="24"/>
      <c r="HQJ837" s="24"/>
      <c r="HQK837" s="24"/>
      <c r="HQL837" s="24"/>
      <c r="HQM837" s="24"/>
      <c r="HQN837" s="24"/>
      <c r="HQO837" s="24"/>
      <c r="HQP837" s="24"/>
      <c r="HQQ837" s="24"/>
      <c r="HQR837" s="24"/>
      <c r="HQS837" s="24"/>
      <c r="HQT837" s="24"/>
      <c r="HQU837" s="24"/>
      <c r="HQV837" s="24"/>
      <c r="HQW837" s="24"/>
      <c r="HQX837" s="24"/>
      <c r="HQY837" s="24"/>
      <c r="HQZ837" s="24"/>
      <c r="HRA837" s="24"/>
      <c r="HRB837" s="24"/>
      <c r="HRC837" s="24"/>
      <c r="HRD837" s="24"/>
      <c r="HRE837" s="24"/>
      <c r="HRF837" s="24"/>
      <c r="HRG837" s="24"/>
      <c r="HRH837" s="24"/>
      <c r="HRI837" s="24"/>
      <c r="HRJ837" s="24"/>
      <c r="HRK837" s="24"/>
      <c r="HRL837" s="24"/>
      <c r="HRM837" s="24"/>
      <c r="HRN837" s="24"/>
      <c r="HRO837" s="24"/>
      <c r="HRP837" s="24"/>
      <c r="HRQ837" s="24"/>
      <c r="HRR837" s="24"/>
      <c r="HRS837" s="24"/>
      <c r="HRT837" s="24"/>
      <c r="HRU837" s="24"/>
      <c r="HRV837" s="24"/>
      <c r="HRW837" s="24"/>
      <c r="HRX837" s="24"/>
      <c r="HRY837" s="24"/>
      <c r="HRZ837" s="24"/>
      <c r="HSA837" s="24"/>
      <c r="HSB837" s="24"/>
      <c r="HSC837" s="24"/>
      <c r="HSD837" s="24"/>
      <c r="HSE837" s="24"/>
      <c r="HSF837" s="24"/>
      <c r="HSG837" s="24"/>
      <c r="HSH837" s="24"/>
      <c r="HSI837" s="24"/>
      <c r="HSJ837" s="24"/>
      <c r="HSK837" s="24"/>
      <c r="HSL837" s="24"/>
      <c r="HSM837" s="24"/>
      <c r="HSN837" s="24"/>
      <c r="HSO837" s="24"/>
      <c r="HSP837" s="24"/>
      <c r="HSQ837" s="24"/>
      <c r="HSR837" s="24"/>
      <c r="HSS837" s="24"/>
      <c r="HST837" s="24"/>
      <c r="HSU837" s="24"/>
      <c r="HSV837" s="24"/>
      <c r="HSW837" s="24"/>
      <c r="HSX837" s="24"/>
      <c r="HSY837" s="24"/>
      <c r="HSZ837" s="24"/>
      <c r="HTA837" s="24"/>
      <c r="HTB837" s="24"/>
      <c r="HTC837" s="24"/>
      <c r="HTD837" s="24"/>
      <c r="HTE837" s="24"/>
      <c r="HTF837" s="24"/>
      <c r="HTG837" s="24"/>
      <c r="HTH837" s="24"/>
      <c r="HTI837" s="24"/>
      <c r="HTJ837" s="24"/>
      <c r="HTK837" s="24"/>
      <c r="HTL837" s="24"/>
      <c r="HTM837" s="24"/>
      <c r="HTN837" s="24"/>
      <c r="HTO837" s="24"/>
      <c r="HTP837" s="24"/>
      <c r="HTQ837" s="24"/>
      <c r="HTR837" s="24"/>
      <c r="HTS837" s="24"/>
      <c r="HTT837" s="24"/>
      <c r="HTU837" s="24"/>
      <c r="HTV837" s="24"/>
      <c r="HTW837" s="24"/>
      <c r="HTX837" s="24"/>
      <c r="HTY837" s="24"/>
      <c r="HTZ837" s="24"/>
      <c r="HUA837" s="24"/>
      <c r="HUB837" s="24"/>
      <c r="HUC837" s="24"/>
      <c r="HUD837" s="24"/>
      <c r="HUE837" s="24"/>
      <c r="HUF837" s="24"/>
      <c r="HUG837" s="24"/>
      <c r="HUH837" s="24"/>
      <c r="HUI837" s="24"/>
      <c r="HUJ837" s="24"/>
      <c r="HUK837" s="24"/>
      <c r="HUL837" s="24"/>
      <c r="HUM837" s="24"/>
      <c r="HUN837" s="24"/>
      <c r="HUO837" s="24"/>
      <c r="HUP837" s="24"/>
      <c r="HUQ837" s="24"/>
      <c r="HUR837" s="24"/>
      <c r="HUS837" s="24"/>
      <c r="HUT837" s="24"/>
      <c r="HUU837" s="24"/>
      <c r="HUV837" s="24"/>
      <c r="HUW837" s="24"/>
      <c r="HUX837" s="24"/>
      <c r="HUY837" s="24"/>
      <c r="HUZ837" s="24"/>
      <c r="HVA837" s="24"/>
      <c r="HVB837" s="24"/>
      <c r="HVC837" s="24"/>
      <c r="HVD837" s="24"/>
      <c r="HVE837" s="24"/>
      <c r="HVF837" s="24"/>
      <c r="HVG837" s="24"/>
      <c r="HVH837" s="24"/>
      <c r="HVI837" s="24"/>
      <c r="HVJ837" s="24"/>
      <c r="HVK837" s="24"/>
      <c r="HVL837" s="24"/>
      <c r="HVM837" s="24"/>
      <c r="HVN837" s="24"/>
      <c r="HVO837" s="24"/>
      <c r="HVP837" s="24"/>
      <c r="HVQ837" s="24"/>
      <c r="HVR837" s="24"/>
      <c r="HVS837" s="24"/>
      <c r="HVT837" s="24"/>
      <c r="HVU837" s="24"/>
      <c r="HVV837" s="24"/>
      <c r="HVW837" s="24"/>
      <c r="HVX837" s="24"/>
      <c r="HVY837" s="24"/>
      <c r="HVZ837" s="24"/>
      <c r="HWA837" s="24"/>
      <c r="HWB837" s="24"/>
      <c r="HWC837" s="24"/>
      <c r="HWD837" s="24"/>
      <c r="HWE837" s="24"/>
      <c r="HWF837" s="24"/>
      <c r="HWG837" s="24"/>
      <c r="HWH837" s="24"/>
      <c r="HWI837" s="24"/>
      <c r="HWJ837" s="24"/>
      <c r="HWK837" s="24"/>
      <c r="HWL837" s="24"/>
      <c r="HWM837" s="24"/>
      <c r="HWN837" s="24"/>
      <c r="HWO837" s="24"/>
      <c r="HWP837" s="24"/>
      <c r="HWQ837" s="24"/>
      <c r="HWR837" s="24"/>
      <c r="HWS837" s="24"/>
      <c r="HWT837" s="24"/>
      <c r="HWU837" s="24"/>
      <c r="HWV837" s="24"/>
      <c r="HWW837" s="24"/>
      <c r="HWX837" s="24"/>
      <c r="HWY837" s="24"/>
      <c r="HWZ837" s="24"/>
      <c r="HXA837" s="24"/>
      <c r="HXB837" s="24"/>
      <c r="HXC837" s="24"/>
      <c r="HXD837" s="24"/>
      <c r="HXE837" s="24"/>
      <c r="HXF837" s="24"/>
      <c r="HXG837" s="24"/>
      <c r="HXH837" s="24"/>
      <c r="HXI837" s="24"/>
      <c r="HXJ837" s="24"/>
      <c r="HXK837" s="24"/>
      <c r="HXL837" s="24"/>
      <c r="HXM837" s="24"/>
      <c r="HXN837" s="24"/>
      <c r="HXO837" s="24"/>
      <c r="HXP837" s="24"/>
      <c r="HXQ837" s="24"/>
      <c r="HXR837" s="24"/>
      <c r="HXS837" s="24"/>
      <c r="HXT837" s="24"/>
      <c r="HXU837" s="24"/>
      <c r="HXV837" s="24"/>
      <c r="HXW837" s="24"/>
      <c r="HXX837" s="24"/>
      <c r="HXY837" s="24"/>
      <c r="HXZ837" s="24"/>
      <c r="HYA837" s="24"/>
      <c r="HYB837" s="24"/>
      <c r="HYC837" s="24"/>
      <c r="HYD837" s="24"/>
      <c r="HYE837" s="24"/>
      <c r="HYF837" s="24"/>
      <c r="HYG837" s="24"/>
      <c r="HYH837" s="24"/>
      <c r="HYI837" s="24"/>
      <c r="HYJ837" s="24"/>
      <c r="HYK837" s="24"/>
      <c r="HYL837" s="24"/>
      <c r="HYM837" s="24"/>
      <c r="HYN837" s="24"/>
      <c r="HYO837" s="24"/>
      <c r="HYP837" s="24"/>
      <c r="HYQ837" s="24"/>
      <c r="HYR837" s="24"/>
      <c r="HYS837" s="24"/>
      <c r="HYT837" s="24"/>
      <c r="HYU837" s="24"/>
      <c r="HYV837" s="24"/>
      <c r="HYW837" s="24"/>
      <c r="HYX837" s="24"/>
      <c r="HYY837" s="24"/>
      <c r="HYZ837" s="24"/>
      <c r="HZA837" s="24"/>
      <c r="HZB837" s="24"/>
      <c r="HZC837" s="24"/>
      <c r="HZD837" s="24"/>
      <c r="HZE837" s="24"/>
      <c r="HZF837" s="24"/>
      <c r="HZG837" s="24"/>
      <c r="HZH837" s="24"/>
      <c r="HZI837" s="24"/>
      <c r="HZJ837" s="24"/>
      <c r="HZK837" s="24"/>
      <c r="HZL837" s="24"/>
      <c r="HZM837" s="24"/>
      <c r="HZN837" s="24"/>
      <c r="HZO837" s="24"/>
      <c r="HZP837" s="24"/>
      <c r="HZQ837" s="24"/>
      <c r="HZR837" s="24"/>
      <c r="HZS837" s="24"/>
      <c r="HZT837" s="24"/>
      <c r="HZU837" s="24"/>
      <c r="HZV837" s="24"/>
      <c r="HZW837" s="24"/>
      <c r="HZX837" s="24"/>
      <c r="HZY837" s="24"/>
      <c r="HZZ837" s="24"/>
      <c r="IAA837" s="24"/>
      <c r="IAB837" s="24"/>
      <c r="IAC837" s="24"/>
      <c r="IAD837" s="24"/>
      <c r="IAE837" s="24"/>
      <c r="IAF837" s="24"/>
      <c r="IAG837" s="24"/>
      <c r="IAH837" s="24"/>
      <c r="IAI837" s="24"/>
      <c r="IAJ837" s="24"/>
      <c r="IAK837" s="24"/>
      <c r="IAL837" s="24"/>
      <c r="IAM837" s="24"/>
      <c r="IAN837" s="24"/>
      <c r="IAO837" s="24"/>
      <c r="IAP837" s="24"/>
      <c r="IAQ837" s="24"/>
      <c r="IAR837" s="24"/>
      <c r="IAS837" s="24"/>
      <c r="IAT837" s="24"/>
      <c r="IAU837" s="24"/>
      <c r="IAV837" s="24"/>
      <c r="IAW837" s="24"/>
      <c r="IAX837" s="24"/>
      <c r="IAY837" s="24"/>
      <c r="IAZ837" s="24"/>
      <c r="IBA837" s="24"/>
      <c r="IBB837" s="24"/>
      <c r="IBC837" s="24"/>
      <c r="IBD837" s="24"/>
      <c r="IBE837" s="24"/>
      <c r="IBF837" s="24"/>
      <c r="IBG837" s="24"/>
      <c r="IBH837" s="24"/>
      <c r="IBI837" s="24"/>
      <c r="IBJ837" s="24"/>
      <c r="IBK837" s="24"/>
      <c r="IBL837" s="24"/>
      <c r="IBM837" s="24"/>
      <c r="IBN837" s="24"/>
      <c r="IBO837" s="24"/>
      <c r="IBP837" s="24"/>
      <c r="IBQ837" s="24"/>
      <c r="IBR837" s="24"/>
      <c r="IBS837" s="24"/>
      <c r="IBT837" s="24"/>
      <c r="IBU837" s="24"/>
      <c r="IBV837" s="24"/>
      <c r="IBW837" s="24"/>
      <c r="IBX837" s="24"/>
      <c r="IBY837" s="24"/>
      <c r="IBZ837" s="24"/>
      <c r="ICA837" s="24"/>
      <c r="ICB837" s="24"/>
      <c r="ICC837" s="24"/>
      <c r="ICD837" s="24"/>
      <c r="ICE837" s="24"/>
      <c r="ICF837" s="24"/>
      <c r="ICG837" s="24"/>
      <c r="ICH837" s="24"/>
      <c r="ICI837" s="24"/>
      <c r="ICJ837" s="24"/>
      <c r="ICK837" s="24"/>
      <c r="ICL837" s="24"/>
      <c r="ICM837" s="24"/>
      <c r="ICN837" s="24"/>
      <c r="ICO837" s="24"/>
      <c r="ICP837" s="24"/>
      <c r="ICQ837" s="24"/>
      <c r="ICR837" s="24"/>
      <c r="ICS837" s="24"/>
      <c r="ICT837" s="24"/>
      <c r="ICU837" s="24"/>
      <c r="ICV837" s="24"/>
      <c r="ICW837" s="24"/>
      <c r="ICX837" s="24"/>
      <c r="ICY837" s="24"/>
      <c r="ICZ837" s="24"/>
      <c r="IDA837" s="24"/>
      <c r="IDB837" s="24"/>
      <c r="IDC837" s="24"/>
      <c r="IDD837" s="24"/>
      <c r="IDE837" s="24"/>
      <c r="IDF837" s="24"/>
      <c r="IDG837" s="24"/>
      <c r="IDH837" s="24"/>
      <c r="IDI837" s="24"/>
      <c r="IDJ837" s="24"/>
      <c r="IDK837" s="24"/>
      <c r="IDL837" s="24"/>
      <c r="IDM837" s="24"/>
      <c r="IDN837" s="24"/>
      <c r="IDO837" s="24"/>
      <c r="IDP837" s="24"/>
      <c r="IDQ837" s="24"/>
      <c r="IDR837" s="24"/>
      <c r="IDS837" s="24"/>
      <c r="IDT837" s="24"/>
      <c r="IDU837" s="24"/>
      <c r="IDV837" s="24"/>
      <c r="IDW837" s="24"/>
      <c r="IDX837" s="24"/>
      <c r="IDY837" s="24"/>
      <c r="IDZ837" s="24"/>
      <c r="IEA837" s="24"/>
      <c r="IEB837" s="24"/>
      <c r="IEC837" s="24"/>
      <c r="IED837" s="24"/>
      <c r="IEE837" s="24"/>
      <c r="IEF837" s="24"/>
      <c r="IEG837" s="24"/>
      <c r="IEH837" s="24"/>
      <c r="IEI837" s="24"/>
      <c r="IEJ837" s="24"/>
      <c r="IEK837" s="24"/>
      <c r="IEL837" s="24"/>
      <c r="IEM837" s="24"/>
      <c r="IEN837" s="24"/>
      <c r="IEO837" s="24"/>
      <c r="IEP837" s="24"/>
      <c r="IEQ837" s="24"/>
      <c r="IER837" s="24"/>
      <c r="IES837" s="24"/>
      <c r="IET837" s="24"/>
      <c r="IEU837" s="24"/>
      <c r="IEV837" s="24"/>
      <c r="IEW837" s="24"/>
      <c r="IEX837" s="24"/>
      <c r="IEY837" s="24"/>
      <c r="IEZ837" s="24"/>
      <c r="IFA837" s="24"/>
      <c r="IFB837" s="24"/>
      <c r="IFC837" s="24"/>
      <c r="IFD837" s="24"/>
      <c r="IFE837" s="24"/>
      <c r="IFF837" s="24"/>
      <c r="IFG837" s="24"/>
      <c r="IFH837" s="24"/>
      <c r="IFI837" s="24"/>
      <c r="IFJ837" s="24"/>
      <c r="IFK837" s="24"/>
      <c r="IFL837" s="24"/>
      <c r="IFM837" s="24"/>
      <c r="IFN837" s="24"/>
      <c r="IFO837" s="24"/>
      <c r="IFP837" s="24"/>
      <c r="IFQ837" s="24"/>
      <c r="IFR837" s="24"/>
      <c r="IFS837" s="24"/>
      <c r="IFT837" s="24"/>
      <c r="IFU837" s="24"/>
      <c r="IFV837" s="24"/>
      <c r="IFW837" s="24"/>
      <c r="IFX837" s="24"/>
      <c r="IFY837" s="24"/>
      <c r="IFZ837" s="24"/>
      <c r="IGA837" s="24"/>
      <c r="IGB837" s="24"/>
      <c r="IGC837" s="24"/>
      <c r="IGD837" s="24"/>
      <c r="IGE837" s="24"/>
      <c r="IGF837" s="24"/>
      <c r="IGG837" s="24"/>
      <c r="IGH837" s="24"/>
      <c r="IGI837" s="24"/>
      <c r="IGJ837" s="24"/>
      <c r="IGK837" s="24"/>
      <c r="IGL837" s="24"/>
      <c r="IGM837" s="24"/>
      <c r="IGN837" s="24"/>
      <c r="IGO837" s="24"/>
      <c r="IGP837" s="24"/>
      <c r="IGQ837" s="24"/>
      <c r="IGR837" s="24"/>
      <c r="IGS837" s="24"/>
      <c r="IGT837" s="24"/>
      <c r="IGU837" s="24"/>
      <c r="IGV837" s="24"/>
      <c r="IGW837" s="24"/>
      <c r="IGX837" s="24"/>
      <c r="IGY837" s="24"/>
      <c r="IGZ837" s="24"/>
      <c r="IHA837" s="24"/>
      <c r="IHB837" s="24"/>
      <c r="IHC837" s="24"/>
      <c r="IHD837" s="24"/>
      <c r="IHE837" s="24"/>
      <c r="IHF837" s="24"/>
      <c r="IHG837" s="24"/>
      <c r="IHH837" s="24"/>
      <c r="IHI837" s="24"/>
      <c r="IHJ837" s="24"/>
      <c r="IHK837" s="24"/>
      <c r="IHL837" s="24"/>
      <c r="IHM837" s="24"/>
      <c r="IHN837" s="24"/>
      <c r="IHO837" s="24"/>
      <c r="IHP837" s="24"/>
      <c r="IHQ837" s="24"/>
      <c r="IHR837" s="24"/>
      <c r="IHS837" s="24"/>
      <c r="IHT837" s="24"/>
      <c r="IHU837" s="24"/>
      <c r="IHV837" s="24"/>
      <c r="IHW837" s="24"/>
      <c r="IHX837" s="24"/>
      <c r="IHY837" s="24"/>
      <c r="IHZ837" s="24"/>
      <c r="IIA837" s="24"/>
      <c r="IIB837" s="24"/>
      <c r="IIC837" s="24"/>
      <c r="IID837" s="24"/>
      <c r="IIE837" s="24"/>
      <c r="IIF837" s="24"/>
      <c r="IIG837" s="24"/>
      <c r="IIH837" s="24"/>
      <c r="III837" s="24"/>
      <c r="IIJ837" s="24"/>
      <c r="IIK837" s="24"/>
      <c r="IIL837" s="24"/>
      <c r="IIM837" s="24"/>
      <c r="IIN837" s="24"/>
      <c r="IIO837" s="24"/>
      <c r="IIP837" s="24"/>
      <c r="IIQ837" s="24"/>
      <c r="IIR837" s="24"/>
      <c r="IIS837" s="24"/>
      <c r="IIT837" s="24"/>
      <c r="IIU837" s="24"/>
      <c r="IIV837" s="24"/>
      <c r="IIW837" s="24"/>
      <c r="IIX837" s="24"/>
      <c r="IIY837" s="24"/>
      <c r="IIZ837" s="24"/>
      <c r="IJA837" s="24"/>
      <c r="IJB837" s="24"/>
      <c r="IJC837" s="24"/>
      <c r="IJD837" s="24"/>
      <c r="IJE837" s="24"/>
      <c r="IJF837" s="24"/>
      <c r="IJG837" s="24"/>
      <c r="IJH837" s="24"/>
      <c r="IJI837" s="24"/>
      <c r="IJJ837" s="24"/>
      <c r="IJK837" s="24"/>
      <c r="IJL837" s="24"/>
      <c r="IJM837" s="24"/>
      <c r="IJN837" s="24"/>
      <c r="IJO837" s="24"/>
      <c r="IJP837" s="24"/>
      <c r="IJQ837" s="24"/>
      <c r="IJR837" s="24"/>
      <c r="IJS837" s="24"/>
      <c r="IJT837" s="24"/>
      <c r="IJU837" s="24"/>
      <c r="IJV837" s="24"/>
      <c r="IJW837" s="24"/>
      <c r="IJX837" s="24"/>
      <c r="IJY837" s="24"/>
      <c r="IJZ837" s="24"/>
      <c r="IKA837" s="24"/>
      <c r="IKB837" s="24"/>
      <c r="IKC837" s="24"/>
      <c r="IKD837" s="24"/>
      <c r="IKE837" s="24"/>
      <c r="IKF837" s="24"/>
      <c r="IKG837" s="24"/>
      <c r="IKH837" s="24"/>
      <c r="IKI837" s="24"/>
      <c r="IKJ837" s="24"/>
      <c r="IKK837" s="24"/>
      <c r="IKL837" s="24"/>
      <c r="IKM837" s="24"/>
      <c r="IKN837" s="24"/>
      <c r="IKO837" s="24"/>
      <c r="IKP837" s="24"/>
      <c r="IKQ837" s="24"/>
      <c r="IKR837" s="24"/>
      <c r="IKS837" s="24"/>
      <c r="IKT837" s="24"/>
      <c r="IKU837" s="24"/>
      <c r="IKV837" s="24"/>
      <c r="IKW837" s="24"/>
      <c r="IKX837" s="24"/>
      <c r="IKY837" s="24"/>
      <c r="IKZ837" s="24"/>
      <c r="ILA837" s="24"/>
      <c r="ILB837" s="24"/>
      <c r="ILC837" s="24"/>
      <c r="ILD837" s="24"/>
      <c r="ILE837" s="24"/>
      <c r="ILF837" s="24"/>
      <c r="ILG837" s="24"/>
      <c r="ILH837" s="24"/>
      <c r="ILI837" s="24"/>
      <c r="ILJ837" s="24"/>
      <c r="ILK837" s="24"/>
      <c r="ILL837" s="24"/>
      <c r="ILM837" s="24"/>
      <c r="ILN837" s="24"/>
      <c r="ILO837" s="24"/>
      <c r="ILP837" s="24"/>
      <c r="ILQ837" s="24"/>
      <c r="ILR837" s="24"/>
      <c r="ILS837" s="24"/>
      <c r="ILT837" s="24"/>
      <c r="ILU837" s="24"/>
      <c r="ILV837" s="24"/>
      <c r="ILW837" s="24"/>
      <c r="ILX837" s="24"/>
      <c r="ILY837" s="24"/>
      <c r="ILZ837" s="24"/>
      <c r="IMA837" s="24"/>
      <c r="IMB837" s="24"/>
      <c r="IMC837" s="24"/>
      <c r="IMD837" s="24"/>
      <c r="IME837" s="24"/>
      <c r="IMF837" s="24"/>
      <c r="IMG837" s="24"/>
      <c r="IMH837" s="24"/>
      <c r="IMI837" s="24"/>
      <c r="IMJ837" s="24"/>
      <c r="IMK837" s="24"/>
      <c r="IML837" s="24"/>
      <c r="IMM837" s="24"/>
      <c r="IMN837" s="24"/>
      <c r="IMO837" s="24"/>
      <c r="IMP837" s="24"/>
      <c r="IMQ837" s="24"/>
      <c r="IMR837" s="24"/>
      <c r="IMS837" s="24"/>
      <c r="IMT837" s="24"/>
      <c r="IMU837" s="24"/>
      <c r="IMV837" s="24"/>
      <c r="IMW837" s="24"/>
      <c r="IMX837" s="24"/>
      <c r="IMY837" s="24"/>
      <c r="IMZ837" s="24"/>
      <c r="INA837" s="24"/>
      <c r="INB837" s="24"/>
      <c r="INC837" s="24"/>
      <c r="IND837" s="24"/>
      <c r="INE837" s="24"/>
      <c r="INF837" s="24"/>
      <c r="ING837" s="24"/>
      <c r="INH837" s="24"/>
      <c r="INI837" s="24"/>
      <c r="INJ837" s="24"/>
      <c r="INK837" s="24"/>
      <c r="INL837" s="24"/>
      <c r="INM837" s="24"/>
      <c r="INN837" s="24"/>
      <c r="INO837" s="24"/>
      <c r="INP837" s="24"/>
      <c r="INQ837" s="24"/>
      <c r="INR837" s="24"/>
      <c r="INS837" s="24"/>
      <c r="INT837" s="24"/>
      <c r="INU837" s="24"/>
      <c r="INV837" s="24"/>
      <c r="INW837" s="24"/>
      <c r="INX837" s="24"/>
      <c r="INY837" s="24"/>
      <c r="INZ837" s="24"/>
      <c r="IOA837" s="24"/>
      <c r="IOB837" s="24"/>
      <c r="IOC837" s="24"/>
      <c r="IOD837" s="24"/>
      <c r="IOE837" s="24"/>
      <c r="IOF837" s="24"/>
      <c r="IOG837" s="24"/>
      <c r="IOH837" s="24"/>
      <c r="IOI837" s="24"/>
      <c r="IOJ837" s="24"/>
      <c r="IOK837" s="24"/>
      <c r="IOL837" s="24"/>
      <c r="IOM837" s="24"/>
      <c r="ION837" s="24"/>
      <c r="IOO837" s="24"/>
      <c r="IOP837" s="24"/>
      <c r="IOQ837" s="24"/>
      <c r="IOR837" s="24"/>
      <c r="IOS837" s="24"/>
      <c r="IOT837" s="24"/>
      <c r="IOU837" s="24"/>
      <c r="IOV837" s="24"/>
      <c r="IOW837" s="24"/>
      <c r="IOX837" s="24"/>
      <c r="IOY837" s="24"/>
      <c r="IOZ837" s="24"/>
      <c r="IPA837" s="24"/>
      <c r="IPB837" s="24"/>
      <c r="IPC837" s="24"/>
      <c r="IPD837" s="24"/>
      <c r="IPE837" s="24"/>
      <c r="IPF837" s="24"/>
      <c r="IPG837" s="24"/>
      <c r="IPH837" s="24"/>
      <c r="IPI837" s="24"/>
      <c r="IPJ837" s="24"/>
      <c r="IPK837" s="24"/>
      <c r="IPL837" s="24"/>
      <c r="IPM837" s="24"/>
      <c r="IPN837" s="24"/>
      <c r="IPO837" s="24"/>
      <c r="IPP837" s="24"/>
      <c r="IPQ837" s="24"/>
      <c r="IPR837" s="24"/>
      <c r="IPS837" s="24"/>
      <c r="IPT837" s="24"/>
      <c r="IPU837" s="24"/>
      <c r="IPV837" s="24"/>
      <c r="IPW837" s="24"/>
      <c r="IPX837" s="24"/>
      <c r="IPY837" s="24"/>
      <c r="IPZ837" s="24"/>
      <c r="IQA837" s="24"/>
      <c r="IQB837" s="24"/>
      <c r="IQC837" s="24"/>
      <c r="IQD837" s="24"/>
      <c r="IQE837" s="24"/>
      <c r="IQF837" s="24"/>
      <c r="IQG837" s="24"/>
      <c r="IQH837" s="24"/>
      <c r="IQI837" s="24"/>
      <c r="IQJ837" s="24"/>
      <c r="IQK837" s="24"/>
      <c r="IQL837" s="24"/>
      <c r="IQM837" s="24"/>
      <c r="IQN837" s="24"/>
      <c r="IQO837" s="24"/>
      <c r="IQP837" s="24"/>
      <c r="IQQ837" s="24"/>
      <c r="IQR837" s="24"/>
      <c r="IQS837" s="24"/>
      <c r="IQT837" s="24"/>
      <c r="IQU837" s="24"/>
      <c r="IQV837" s="24"/>
      <c r="IQW837" s="24"/>
      <c r="IQX837" s="24"/>
      <c r="IQY837" s="24"/>
      <c r="IQZ837" s="24"/>
      <c r="IRA837" s="24"/>
      <c r="IRB837" s="24"/>
      <c r="IRC837" s="24"/>
      <c r="IRD837" s="24"/>
      <c r="IRE837" s="24"/>
      <c r="IRF837" s="24"/>
      <c r="IRG837" s="24"/>
      <c r="IRH837" s="24"/>
      <c r="IRI837" s="24"/>
      <c r="IRJ837" s="24"/>
      <c r="IRK837" s="24"/>
      <c r="IRL837" s="24"/>
      <c r="IRM837" s="24"/>
      <c r="IRN837" s="24"/>
      <c r="IRO837" s="24"/>
      <c r="IRP837" s="24"/>
      <c r="IRQ837" s="24"/>
      <c r="IRR837" s="24"/>
      <c r="IRS837" s="24"/>
      <c r="IRT837" s="24"/>
      <c r="IRU837" s="24"/>
      <c r="IRV837" s="24"/>
      <c r="IRW837" s="24"/>
      <c r="IRX837" s="24"/>
      <c r="IRY837" s="24"/>
      <c r="IRZ837" s="24"/>
      <c r="ISA837" s="24"/>
      <c r="ISB837" s="24"/>
      <c r="ISC837" s="24"/>
      <c r="ISD837" s="24"/>
      <c r="ISE837" s="24"/>
      <c r="ISF837" s="24"/>
      <c r="ISG837" s="24"/>
      <c r="ISH837" s="24"/>
      <c r="ISI837" s="24"/>
      <c r="ISJ837" s="24"/>
      <c r="ISK837" s="24"/>
      <c r="ISL837" s="24"/>
      <c r="ISM837" s="24"/>
      <c r="ISN837" s="24"/>
      <c r="ISO837" s="24"/>
      <c r="ISP837" s="24"/>
      <c r="ISQ837" s="24"/>
      <c r="ISR837" s="24"/>
      <c r="ISS837" s="24"/>
      <c r="IST837" s="24"/>
      <c r="ISU837" s="24"/>
      <c r="ISV837" s="24"/>
      <c r="ISW837" s="24"/>
      <c r="ISX837" s="24"/>
      <c r="ISY837" s="24"/>
      <c r="ISZ837" s="24"/>
      <c r="ITA837" s="24"/>
      <c r="ITB837" s="24"/>
      <c r="ITC837" s="24"/>
      <c r="ITD837" s="24"/>
      <c r="ITE837" s="24"/>
      <c r="ITF837" s="24"/>
      <c r="ITG837" s="24"/>
      <c r="ITH837" s="24"/>
      <c r="ITI837" s="24"/>
      <c r="ITJ837" s="24"/>
      <c r="ITK837" s="24"/>
      <c r="ITL837" s="24"/>
      <c r="ITM837" s="24"/>
      <c r="ITN837" s="24"/>
      <c r="ITO837" s="24"/>
      <c r="ITP837" s="24"/>
      <c r="ITQ837" s="24"/>
      <c r="ITR837" s="24"/>
      <c r="ITS837" s="24"/>
      <c r="ITT837" s="24"/>
      <c r="ITU837" s="24"/>
      <c r="ITV837" s="24"/>
      <c r="ITW837" s="24"/>
      <c r="ITX837" s="24"/>
      <c r="ITY837" s="24"/>
      <c r="ITZ837" s="24"/>
      <c r="IUA837" s="24"/>
      <c r="IUB837" s="24"/>
      <c r="IUC837" s="24"/>
      <c r="IUD837" s="24"/>
      <c r="IUE837" s="24"/>
      <c r="IUF837" s="24"/>
      <c r="IUG837" s="24"/>
      <c r="IUH837" s="24"/>
      <c r="IUI837" s="24"/>
      <c r="IUJ837" s="24"/>
      <c r="IUK837" s="24"/>
      <c r="IUL837" s="24"/>
      <c r="IUM837" s="24"/>
      <c r="IUN837" s="24"/>
      <c r="IUO837" s="24"/>
      <c r="IUP837" s="24"/>
      <c r="IUQ837" s="24"/>
      <c r="IUR837" s="24"/>
      <c r="IUS837" s="24"/>
      <c r="IUT837" s="24"/>
      <c r="IUU837" s="24"/>
      <c r="IUV837" s="24"/>
      <c r="IUW837" s="24"/>
      <c r="IUX837" s="24"/>
      <c r="IUY837" s="24"/>
      <c r="IUZ837" s="24"/>
      <c r="IVA837" s="24"/>
      <c r="IVB837" s="24"/>
      <c r="IVC837" s="24"/>
      <c r="IVD837" s="24"/>
      <c r="IVE837" s="24"/>
      <c r="IVF837" s="24"/>
      <c r="IVG837" s="24"/>
      <c r="IVH837" s="24"/>
      <c r="IVI837" s="24"/>
      <c r="IVJ837" s="24"/>
      <c r="IVK837" s="24"/>
      <c r="IVL837" s="24"/>
      <c r="IVM837" s="24"/>
      <c r="IVN837" s="24"/>
      <c r="IVO837" s="24"/>
      <c r="IVP837" s="24"/>
      <c r="IVQ837" s="24"/>
      <c r="IVR837" s="24"/>
      <c r="IVS837" s="24"/>
      <c r="IVT837" s="24"/>
      <c r="IVU837" s="24"/>
      <c r="IVV837" s="24"/>
      <c r="IVW837" s="24"/>
      <c r="IVX837" s="24"/>
      <c r="IVY837" s="24"/>
      <c r="IVZ837" s="24"/>
      <c r="IWA837" s="24"/>
      <c r="IWB837" s="24"/>
      <c r="IWC837" s="24"/>
      <c r="IWD837" s="24"/>
      <c r="IWE837" s="24"/>
      <c r="IWF837" s="24"/>
      <c r="IWG837" s="24"/>
      <c r="IWH837" s="24"/>
      <c r="IWI837" s="24"/>
      <c r="IWJ837" s="24"/>
      <c r="IWK837" s="24"/>
      <c r="IWL837" s="24"/>
      <c r="IWM837" s="24"/>
      <c r="IWN837" s="24"/>
      <c r="IWO837" s="24"/>
      <c r="IWP837" s="24"/>
      <c r="IWQ837" s="24"/>
      <c r="IWR837" s="24"/>
      <c r="IWS837" s="24"/>
      <c r="IWT837" s="24"/>
      <c r="IWU837" s="24"/>
      <c r="IWV837" s="24"/>
      <c r="IWW837" s="24"/>
      <c r="IWX837" s="24"/>
      <c r="IWY837" s="24"/>
      <c r="IWZ837" s="24"/>
      <c r="IXA837" s="24"/>
      <c r="IXB837" s="24"/>
      <c r="IXC837" s="24"/>
      <c r="IXD837" s="24"/>
      <c r="IXE837" s="24"/>
      <c r="IXF837" s="24"/>
      <c r="IXG837" s="24"/>
      <c r="IXH837" s="24"/>
      <c r="IXI837" s="24"/>
      <c r="IXJ837" s="24"/>
      <c r="IXK837" s="24"/>
      <c r="IXL837" s="24"/>
      <c r="IXM837" s="24"/>
      <c r="IXN837" s="24"/>
      <c r="IXO837" s="24"/>
      <c r="IXP837" s="24"/>
      <c r="IXQ837" s="24"/>
      <c r="IXR837" s="24"/>
      <c r="IXS837" s="24"/>
      <c r="IXT837" s="24"/>
      <c r="IXU837" s="24"/>
      <c r="IXV837" s="24"/>
      <c r="IXW837" s="24"/>
      <c r="IXX837" s="24"/>
      <c r="IXY837" s="24"/>
      <c r="IXZ837" s="24"/>
      <c r="IYA837" s="24"/>
      <c r="IYB837" s="24"/>
      <c r="IYC837" s="24"/>
      <c r="IYD837" s="24"/>
      <c r="IYE837" s="24"/>
      <c r="IYF837" s="24"/>
      <c r="IYG837" s="24"/>
      <c r="IYH837" s="24"/>
      <c r="IYI837" s="24"/>
      <c r="IYJ837" s="24"/>
      <c r="IYK837" s="24"/>
      <c r="IYL837" s="24"/>
      <c r="IYM837" s="24"/>
      <c r="IYN837" s="24"/>
      <c r="IYO837" s="24"/>
      <c r="IYP837" s="24"/>
      <c r="IYQ837" s="24"/>
      <c r="IYR837" s="24"/>
      <c r="IYS837" s="24"/>
      <c r="IYT837" s="24"/>
      <c r="IYU837" s="24"/>
      <c r="IYV837" s="24"/>
      <c r="IYW837" s="24"/>
      <c r="IYX837" s="24"/>
      <c r="IYY837" s="24"/>
      <c r="IYZ837" s="24"/>
      <c r="IZA837" s="24"/>
      <c r="IZB837" s="24"/>
      <c r="IZC837" s="24"/>
      <c r="IZD837" s="24"/>
      <c r="IZE837" s="24"/>
      <c r="IZF837" s="24"/>
      <c r="IZG837" s="24"/>
      <c r="IZH837" s="24"/>
      <c r="IZI837" s="24"/>
      <c r="IZJ837" s="24"/>
      <c r="IZK837" s="24"/>
      <c r="IZL837" s="24"/>
      <c r="IZM837" s="24"/>
      <c r="IZN837" s="24"/>
      <c r="IZO837" s="24"/>
      <c r="IZP837" s="24"/>
      <c r="IZQ837" s="24"/>
      <c r="IZR837" s="24"/>
      <c r="IZS837" s="24"/>
      <c r="IZT837" s="24"/>
      <c r="IZU837" s="24"/>
      <c r="IZV837" s="24"/>
      <c r="IZW837" s="24"/>
      <c r="IZX837" s="24"/>
      <c r="IZY837" s="24"/>
      <c r="IZZ837" s="24"/>
      <c r="JAA837" s="24"/>
      <c r="JAB837" s="24"/>
      <c r="JAC837" s="24"/>
      <c r="JAD837" s="24"/>
      <c r="JAE837" s="24"/>
      <c r="JAF837" s="24"/>
      <c r="JAG837" s="24"/>
      <c r="JAH837" s="24"/>
      <c r="JAI837" s="24"/>
      <c r="JAJ837" s="24"/>
      <c r="JAK837" s="24"/>
      <c r="JAL837" s="24"/>
      <c r="JAM837" s="24"/>
      <c r="JAN837" s="24"/>
      <c r="JAO837" s="24"/>
      <c r="JAP837" s="24"/>
      <c r="JAQ837" s="24"/>
      <c r="JAR837" s="24"/>
      <c r="JAS837" s="24"/>
      <c r="JAT837" s="24"/>
      <c r="JAU837" s="24"/>
      <c r="JAV837" s="24"/>
      <c r="JAW837" s="24"/>
      <c r="JAX837" s="24"/>
      <c r="JAY837" s="24"/>
      <c r="JAZ837" s="24"/>
      <c r="JBA837" s="24"/>
      <c r="JBB837" s="24"/>
      <c r="JBC837" s="24"/>
      <c r="JBD837" s="24"/>
      <c r="JBE837" s="24"/>
      <c r="JBF837" s="24"/>
      <c r="JBG837" s="24"/>
      <c r="JBH837" s="24"/>
      <c r="JBI837" s="24"/>
      <c r="JBJ837" s="24"/>
      <c r="JBK837" s="24"/>
      <c r="JBL837" s="24"/>
      <c r="JBM837" s="24"/>
      <c r="JBN837" s="24"/>
      <c r="JBO837" s="24"/>
      <c r="JBP837" s="24"/>
      <c r="JBQ837" s="24"/>
      <c r="JBR837" s="24"/>
      <c r="JBS837" s="24"/>
      <c r="JBT837" s="24"/>
      <c r="JBU837" s="24"/>
      <c r="JBV837" s="24"/>
      <c r="JBW837" s="24"/>
      <c r="JBX837" s="24"/>
      <c r="JBY837" s="24"/>
      <c r="JBZ837" s="24"/>
      <c r="JCA837" s="24"/>
      <c r="JCB837" s="24"/>
      <c r="JCC837" s="24"/>
      <c r="JCD837" s="24"/>
      <c r="JCE837" s="24"/>
      <c r="JCF837" s="24"/>
      <c r="JCG837" s="24"/>
      <c r="JCH837" s="24"/>
      <c r="JCI837" s="24"/>
      <c r="JCJ837" s="24"/>
      <c r="JCK837" s="24"/>
      <c r="JCL837" s="24"/>
      <c r="JCM837" s="24"/>
      <c r="JCN837" s="24"/>
      <c r="JCO837" s="24"/>
      <c r="JCP837" s="24"/>
      <c r="JCQ837" s="24"/>
      <c r="JCR837" s="24"/>
      <c r="JCS837" s="24"/>
      <c r="JCT837" s="24"/>
      <c r="JCU837" s="24"/>
      <c r="JCV837" s="24"/>
      <c r="JCW837" s="24"/>
      <c r="JCX837" s="24"/>
      <c r="JCY837" s="24"/>
      <c r="JCZ837" s="24"/>
      <c r="JDA837" s="24"/>
      <c r="JDB837" s="24"/>
      <c r="JDC837" s="24"/>
      <c r="JDD837" s="24"/>
      <c r="JDE837" s="24"/>
      <c r="JDF837" s="24"/>
      <c r="JDG837" s="24"/>
      <c r="JDH837" s="24"/>
      <c r="JDI837" s="24"/>
      <c r="JDJ837" s="24"/>
      <c r="JDK837" s="24"/>
      <c r="JDL837" s="24"/>
      <c r="JDM837" s="24"/>
      <c r="JDN837" s="24"/>
      <c r="JDO837" s="24"/>
      <c r="JDP837" s="24"/>
      <c r="JDQ837" s="24"/>
      <c r="JDR837" s="24"/>
      <c r="JDS837" s="24"/>
      <c r="JDT837" s="24"/>
      <c r="JDU837" s="24"/>
      <c r="JDV837" s="24"/>
      <c r="JDW837" s="24"/>
      <c r="JDX837" s="24"/>
      <c r="JDY837" s="24"/>
      <c r="JDZ837" s="24"/>
      <c r="JEA837" s="24"/>
      <c r="JEB837" s="24"/>
      <c r="JEC837" s="24"/>
      <c r="JED837" s="24"/>
      <c r="JEE837" s="24"/>
      <c r="JEF837" s="24"/>
      <c r="JEG837" s="24"/>
      <c r="JEH837" s="24"/>
      <c r="JEI837" s="24"/>
      <c r="JEJ837" s="24"/>
      <c r="JEK837" s="24"/>
      <c r="JEL837" s="24"/>
      <c r="JEM837" s="24"/>
      <c r="JEN837" s="24"/>
      <c r="JEO837" s="24"/>
      <c r="JEP837" s="24"/>
      <c r="JEQ837" s="24"/>
      <c r="JER837" s="24"/>
      <c r="JES837" s="24"/>
      <c r="JET837" s="24"/>
      <c r="JEU837" s="24"/>
      <c r="JEV837" s="24"/>
      <c r="JEW837" s="24"/>
      <c r="JEX837" s="24"/>
      <c r="JEY837" s="24"/>
      <c r="JEZ837" s="24"/>
      <c r="JFA837" s="24"/>
      <c r="JFB837" s="24"/>
      <c r="JFC837" s="24"/>
      <c r="JFD837" s="24"/>
      <c r="JFE837" s="24"/>
      <c r="JFF837" s="24"/>
      <c r="JFG837" s="24"/>
      <c r="JFH837" s="24"/>
      <c r="JFI837" s="24"/>
      <c r="JFJ837" s="24"/>
      <c r="JFK837" s="24"/>
      <c r="JFL837" s="24"/>
      <c r="JFM837" s="24"/>
      <c r="JFN837" s="24"/>
      <c r="JFO837" s="24"/>
      <c r="JFP837" s="24"/>
      <c r="JFQ837" s="24"/>
      <c r="JFR837" s="24"/>
      <c r="JFS837" s="24"/>
      <c r="JFT837" s="24"/>
      <c r="JFU837" s="24"/>
      <c r="JFV837" s="24"/>
      <c r="JFW837" s="24"/>
      <c r="JFX837" s="24"/>
      <c r="JFY837" s="24"/>
      <c r="JFZ837" s="24"/>
      <c r="JGA837" s="24"/>
      <c r="JGB837" s="24"/>
      <c r="JGC837" s="24"/>
      <c r="JGD837" s="24"/>
      <c r="JGE837" s="24"/>
      <c r="JGF837" s="24"/>
      <c r="JGG837" s="24"/>
      <c r="JGH837" s="24"/>
      <c r="JGI837" s="24"/>
      <c r="JGJ837" s="24"/>
      <c r="JGK837" s="24"/>
      <c r="JGL837" s="24"/>
      <c r="JGM837" s="24"/>
      <c r="JGN837" s="24"/>
      <c r="JGO837" s="24"/>
      <c r="JGP837" s="24"/>
      <c r="JGQ837" s="24"/>
      <c r="JGR837" s="24"/>
      <c r="JGS837" s="24"/>
      <c r="JGT837" s="24"/>
      <c r="JGU837" s="24"/>
      <c r="JGV837" s="24"/>
      <c r="JGW837" s="24"/>
      <c r="JGX837" s="24"/>
      <c r="JGY837" s="24"/>
      <c r="JGZ837" s="24"/>
      <c r="JHA837" s="24"/>
      <c r="JHB837" s="24"/>
      <c r="JHC837" s="24"/>
      <c r="JHD837" s="24"/>
      <c r="JHE837" s="24"/>
      <c r="JHF837" s="24"/>
      <c r="JHG837" s="24"/>
      <c r="JHH837" s="24"/>
      <c r="JHI837" s="24"/>
      <c r="JHJ837" s="24"/>
      <c r="JHK837" s="24"/>
      <c r="JHL837" s="24"/>
      <c r="JHM837" s="24"/>
      <c r="JHN837" s="24"/>
      <c r="JHO837" s="24"/>
      <c r="JHP837" s="24"/>
      <c r="JHQ837" s="24"/>
      <c r="JHR837" s="24"/>
      <c r="JHS837" s="24"/>
      <c r="JHT837" s="24"/>
      <c r="JHU837" s="24"/>
      <c r="JHV837" s="24"/>
      <c r="JHW837" s="24"/>
      <c r="JHX837" s="24"/>
      <c r="JHY837" s="24"/>
      <c r="JHZ837" s="24"/>
      <c r="JIA837" s="24"/>
      <c r="JIB837" s="24"/>
      <c r="JIC837" s="24"/>
      <c r="JID837" s="24"/>
      <c r="JIE837" s="24"/>
      <c r="JIF837" s="24"/>
      <c r="JIG837" s="24"/>
      <c r="JIH837" s="24"/>
      <c r="JII837" s="24"/>
      <c r="JIJ837" s="24"/>
      <c r="JIK837" s="24"/>
      <c r="JIL837" s="24"/>
      <c r="JIM837" s="24"/>
      <c r="JIN837" s="24"/>
      <c r="JIO837" s="24"/>
      <c r="JIP837" s="24"/>
      <c r="JIQ837" s="24"/>
      <c r="JIR837" s="24"/>
      <c r="JIS837" s="24"/>
      <c r="JIT837" s="24"/>
      <c r="JIU837" s="24"/>
      <c r="JIV837" s="24"/>
      <c r="JIW837" s="24"/>
      <c r="JIX837" s="24"/>
      <c r="JIY837" s="24"/>
      <c r="JIZ837" s="24"/>
      <c r="JJA837" s="24"/>
      <c r="JJB837" s="24"/>
      <c r="JJC837" s="24"/>
      <c r="JJD837" s="24"/>
      <c r="JJE837" s="24"/>
      <c r="JJF837" s="24"/>
      <c r="JJG837" s="24"/>
      <c r="JJH837" s="24"/>
      <c r="JJI837" s="24"/>
      <c r="JJJ837" s="24"/>
      <c r="JJK837" s="24"/>
      <c r="JJL837" s="24"/>
      <c r="JJM837" s="24"/>
      <c r="JJN837" s="24"/>
      <c r="JJO837" s="24"/>
      <c r="JJP837" s="24"/>
      <c r="JJQ837" s="24"/>
      <c r="JJR837" s="24"/>
      <c r="JJS837" s="24"/>
      <c r="JJT837" s="24"/>
      <c r="JJU837" s="24"/>
      <c r="JJV837" s="24"/>
      <c r="JJW837" s="24"/>
      <c r="JJX837" s="24"/>
      <c r="JJY837" s="24"/>
      <c r="JJZ837" s="24"/>
      <c r="JKA837" s="24"/>
      <c r="JKB837" s="24"/>
      <c r="JKC837" s="24"/>
      <c r="JKD837" s="24"/>
      <c r="JKE837" s="24"/>
      <c r="JKF837" s="24"/>
      <c r="JKG837" s="24"/>
      <c r="JKH837" s="24"/>
      <c r="JKI837" s="24"/>
      <c r="JKJ837" s="24"/>
      <c r="JKK837" s="24"/>
      <c r="JKL837" s="24"/>
      <c r="JKM837" s="24"/>
      <c r="JKN837" s="24"/>
      <c r="JKO837" s="24"/>
      <c r="JKP837" s="24"/>
      <c r="JKQ837" s="24"/>
      <c r="JKR837" s="24"/>
      <c r="JKS837" s="24"/>
      <c r="JKT837" s="24"/>
      <c r="JKU837" s="24"/>
      <c r="JKV837" s="24"/>
      <c r="JKW837" s="24"/>
      <c r="JKX837" s="24"/>
      <c r="JKY837" s="24"/>
      <c r="JKZ837" s="24"/>
      <c r="JLA837" s="24"/>
      <c r="JLB837" s="24"/>
      <c r="JLC837" s="24"/>
      <c r="JLD837" s="24"/>
      <c r="JLE837" s="24"/>
      <c r="JLF837" s="24"/>
      <c r="JLG837" s="24"/>
      <c r="JLH837" s="24"/>
      <c r="JLI837" s="24"/>
      <c r="JLJ837" s="24"/>
      <c r="JLK837" s="24"/>
      <c r="JLL837" s="24"/>
      <c r="JLM837" s="24"/>
      <c r="JLN837" s="24"/>
      <c r="JLO837" s="24"/>
      <c r="JLP837" s="24"/>
      <c r="JLQ837" s="24"/>
      <c r="JLR837" s="24"/>
      <c r="JLS837" s="24"/>
      <c r="JLT837" s="24"/>
      <c r="JLU837" s="24"/>
      <c r="JLV837" s="24"/>
      <c r="JLW837" s="24"/>
      <c r="JLX837" s="24"/>
      <c r="JLY837" s="24"/>
      <c r="JLZ837" s="24"/>
      <c r="JMA837" s="24"/>
      <c r="JMB837" s="24"/>
      <c r="JMC837" s="24"/>
      <c r="JMD837" s="24"/>
      <c r="JME837" s="24"/>
      <c r="JMF837" s="24"/>
      <c r="JMG837" s="24"/>
      <c r="JMH837" s="24"/>
      <c r="JMI837" s="24"/>
      <c r="JMJ837" s="24"/>
      <c r="JMK837" s="24"/>
      <c r="JML837" s="24"/>
      <c r="JMM837" s="24"/>
      <c r="JMN837" s="24"/>
      <c r="JMO837" s="24"/>
      <c r="JMP837" s="24"/>
      <c r="JMQ837" s="24"/>
      <c r="JMR837" s="24"/>
      <c r="JMS837" s="24"/>
      <c r="JMT837" s="24"/>
      <c r="JMU837" s="24"/>
      <c r="JMV837" s="24"/>
      <c r="JMW837" s="24"/>
      <c r="JMX837" s="24"/>
      <c r="JMY837" s="24"/>
      <c r="JMZ837" s="24"/>
      <c r="JNA837" s="24"/>
      <c r="JNB837" s="24"/>
      <c r="JNC837" s="24"/>
      <c r="JND837" s="24"/>
      <c r="JNE837" s="24"/>
      <c r="JNF837" s="24"/>
      <c r="JNG837" s="24"/>
      <c r="JNH837" s="24"/>
      <c r="JNI837" s="24"/>
      <c r="JNJ837" s="24"/>
      <c r="JNK837" s="24"/>
      <c r="JNL837" s="24"/>
      <c r="JNM837" s="24"/>
      <c r="JNN837" s="24"/>
      <c r="JNO837" s="24"/>
      <c r="JNP837" s="24"/>
      <c r="JNQ837" s="24"/>
      <c r="JNR837" s="24"/>
      <c r="JNS837" s="24"/>
      <c r="JNT837" s="24"/>
      <c r="JNU837" s="24"/>
      <c r="JNV837" s="24"/>
      <c r="JNW837" s="24"/>
      <c r="JNX837" s="24"/>
      <c r="JNY837" s="24"/>
      <c r="JNZ837" s="24"/>
      <c r="JOA837" s="24"/>
      <c r="JOB837" s="24"/>
      <c r="JOC837" s="24"/>
      <c r="JOD837" s="24"/>
      <c r="JOE837" s="24"/>
      <c r="JOF837" s="24"/>
      <c r="JOG837" s="24"/>
      <c r="JOH837" s="24"/>
      <c r="JOI837" s="24"/>
      <c r="JOJ837" s="24"/>
      <c r="JOK837" s="24"/>
      <c r="JOL837" s="24"/>
      <c r="JOM837" s="24"/>
      <c r="JON837" s="24"/>
      <c r="JOO837" s="24"/>
      <c r="JOP837" s="24"/>
      <c r="JOQ837" s="24"/>
      <c r="JOR837" s="24"/>
      <c r="JOS837" s="24"/>
      <c r="JOT837" s="24"/>
      <c r="JOU837" s="24"/>
      <c r="JOV837" s="24"/>
      <c r="JOW837" s="24"/>
      <c r="JOX837" s="24"/>
      <c r="JOY837" s="24"/>
      <c r="JOZ837" s="24"/>
      <c r="JPA837" s="24"/>
      <c r="JPB837" s="24"/>
      <c r="JPC837" s="24"/>
      <c r="JPD837" s="24"/>
      <c r="JPE837" s="24"/>
      <c r="JPF837" s="24"/>
      <c r="JPG837" s="24"/>
      <c r="JPH837" s="24"/>
      <c r="JPI837" s="24"/>
      <c r="JPJ837" s="24"/>
      <c r="JPK837" s="24"/>
      <c r="JPL837" s="24"/>
      <c r="JPM837" s="24"/>
      <c r="JPN837" s="24"/>
      <c r="JPO837" s="24"/>
      <c r="JPP837" s="24"/>
      <c r="JPQ837" s="24"/>
      <c r="JPR837" s="24"/>
      <c r="JPS837" s="24"/>
      <c r="JPT837" s="24"/>
      <c r="JPU837" s="24"/>
      <c r="JPV837" s="24"/>
      <c r="JPW837" s="24"/>
      <c r="JPX837" s="24"/>
      <c r="JPY837" s="24"/>
      <c r="JPZ837" s="24"/>
      <c r="JQA837" s="24"/>
      <c r="JQB837" s="24"/>
      <c r="JQC837" s="24"/>
      <c r="JQD837" s="24"/>
      <c r="JQE837" s="24"/>
      <c r="JQF837" s="24"/>
      <c r="JQG837" s="24"/>
      <c r="JQH837" s="24"/>
      <c r="JQI837" s="24"/>
      <c r="JQJ837" s="24"/>
      <c r="JQK837" s="24"/>
      <c r="JQL837" s="24"/>
      <c r="JQM837" s="24"/>
      <c r="JQN837" s="24"/>
      <c r="JQO837" s="24"/>
      <c r="JQP837" s="24"/>
      <c r="JQQ837" s="24"/>
      <c r="JQR837" s="24"/>
      <c r="JQS837" s="24"/>
      <c r="JQT837" s="24"/>
      <c r="JQU837" s="24"/>
      <c r="JQV837" s="24"/>
      <c r="JQW837" s="24"/>
      <c r="JQX837" s="24"/>
      <c r="JQY837" s="24"/>
      <c r="JQZ837" s="24"/>
      <c r="JRA837" s="24"/>
      <c r="JRB837" s="24"/>
      <c r="JRC837" s="24"/>
      <c r="JRD837" s="24"/>
      <c r="JRE837" s="24"/>
      <c r="JRF837" s="24"/>
      <c r="JRG837" s="24"/>
      <c r="JRH837" s="24"/>
      <c r="JRI837" s="24"/>
      <c r="JRJ837" s="24"/>
      <c r="JRK837" s="24"/>
      <c r="JRL837" s="24"/>
      <c r="JRM837" s="24"/>
      <c r="JRN837" s="24"/>
      <c r="JRO837" s="24"/>
      <c r="JRP837" s="24"/>
      <c r="JRQ837" s="24"/>
      <c r="JRR837" s="24"/>
      <c r="JRS837" s="24"/>
      <c r="JRT837" s="24"/>
      <c r="JRU837" s="24"/>
      <c r="JRV837" s="24"/>
      <c r="JRW837" s="24"/>
      <c r="JRX837" s="24"/>
      <c r="JRY837" s="24"/>
      <c r="JRZ837" s="24"/>
      <c r="JSA837" s="24"/>
      <c r="JSB837" s="24"/>
      <c r="JSC837" s="24"/>
      <c r="JSD837" s="24"/>
      <c r="JSE837" s="24"/>
      <c r="JSF837" s="24"/>
      <c r="JSG837" s="24"/>
      <c r="JSH837" s="24"/>
      <c r="JSI837" s="24"/>
      <c r="JSJ837" s="24"/>
      <c r="JSK837" s="24"/>
      <c r="JSL837" s="24"/>
      <c r="JSM837" s="24"/>
      <c r="JSN837" s="24"/>
      <c r="JSO837" s="24"/>
      <c r="JSP837" s="24"/>
      <c r="JSQ837" s="24"/>
      <c r="JSR837" s="24"/>
      <c r="JSS837" s="24"/>
      <c r="JST837" s="24"/>
      <c r="JSU837" s="24"/>
      <c r="JSV837" s="24"/>
      <c r="JSW837" s="24"/>
      <c r="JSX837" s="24"/>
      <c r="JSY837" s="24"/>
      <c r="JSZ837" s="24"/>
      <c r="JTA837" s="24"/>
      <c r="JTB837" s="24"/>
      <c r="JTC837" s="24"/>
      <c r="JTD837" s="24"/>
      <c r="JTE837" s="24"/>
      <c r="JTF837" s="24"/>
      <c r="JTG837" s="24"/>
      <c r="JTH837" s="24"/>
      <c r="JTI837" s="24"/>
      <c r="JTJ837" s="24"/>
      <c r="JTK837" s="24"/>
      <c r="JTL837" s="24"/>
      <c r="JTM837" s="24"/>
      <c r="JTN837" s="24"/>
      <c r="JTO837" s="24"/>
      <c r="JTP837" s="24"/>
      <c r="JTQ837" s="24"/>
      <c r="JTR837" s="24"/>
      <c r="JTS837" s="24"/>
      <c r="JTT837" s="24"/>
      <c r="JTU837" s="24"/>
      <c r="JTV837" s="24"/>
      <c r="JTW837" s="24"/>
      <c r="JTX837" s="24"/>
      <c r="JTY837" s="24"/>
      <c r="JTZ837" s="24"/>
      <c r="JUA837" s="24"/>
      <c r="JUB837" s="24"/>
      <c r="JUC837" s="24"/>
      <c r="JUD837" s="24"/>
      <c r="JUE837" s="24"/>
      <c r="JUF837" s="24"/>
      <c r="JUG837" s="24"/>
      <c r="JUH837" s="24"/>
      <c r="JUI837" s="24"/>
      <c r="JUJ837" s="24"/>
      <c r="JUK837" s="24"/>
      <c r="JUL837" s="24"/>
      <c r="JUM837" s="24"/>
      <c r="JUN837" s="24"/>
      <c r="JUO837" s="24"/>
      <c r="JUP837" s="24"/>
      <c r="JUQ837" s="24"/>
      <c r="JUR837" s="24"/>
      <c r="JUS837" s="24"/>
      <c r="JUT837" s="24"/>
      <c r="JUU837" s="24"/>
      <c r="JUV837" s="24"/>
      <c r="JUW837" s="24"/>
      <c r="JUX837" s="24"/>
      <c r="JUY837" s="24"/>
      <c r="JUZ837" s="24"/>
      <c r="JVA837" s="24"/>
      <c r="JVB837" s="24"/>
      <c r="JVC837" s="24"/>
      <c r="JVD837" s="24"/>
      <c r="JVE837" s="24"/>
      <c r="JVF837" s="24"/>
      <c r="JVG837" s="24"/>
      <c r="JVH837" s="24"/>
      <c r="JVI837" s="24"/>
      <c r="JVJ837" s="24"/>
      <c r="JVK837" s="24"/>
      <c r="JVL837" s="24"/>
      <c r="JVM837" s="24"/>
      <c r="JVN837" s="24"/>
      <c r="JVO837" s="24"/>
      <c r="JVP837" s="24"/>
      <c r="JVQ837" s="24"/>
      <c r="JVR837" s="24"/>
      <c r="JVS837" s="24"/>
      <c r="JVT837" s="24"/>
      <c r="JVU837" s="24"/>
      <c r="JVV837" s="24"/>
      <c r="JVW837" s="24"/>
      <c r="JVX837" s="24"/>
      <c r="JVY837" s="24"/>
      <c r="JVZ837" s="24"/>
      <c r="JWA837" s="24"/>
      <c r="JWB837" s="24"/>
      <c r="JWC837" s="24"/>
      <c r="JWD837" s="24"/>
      <c r="JWE837" s="24"/>
      <c r="JWF837" s="24"/>
      <c r="JWG837" s="24"/>
      <c r="JWH837" s="24"/>
      <c r="JWI837" s="24"/>
      <c r="JWJ837" s="24"/>
      <c r="JWK837" s="24"/>
      <c r="JWL837" s="24"/>
      <c r="JWM837" s="24"/>
      <c r="JWN837" s="24"/>
      <c r="JWO837" s="24"/>
      <c r="JWP837" s="24"/>
      <c r="JWQ837" s="24"/>
      <c r="JWR837" s="24"/>
      <c r="JWS837" s="24"/>
      <c r="JWT837" s="24"/>
      <c r="JWU837" s="24"/>
      <c r="JWV837" s="24"/>
      <c r="JWW837" s="24"/>
      <c r="JWX837" s="24"/>
      <c r="JWY837" s="24"/>
      <c r="JWZ837" s="24"/>
      <c r="JXA837" s="24"/>
      <c r="JXB837" s="24"/>
      <c r="JXC837" s="24"/>
      <c r="JXD837" s="24"/>
      <c r="JXE837" s="24"/>
      <c r="JXF837" s="24"/>
      <c r="JXG837" s="24"/>
      <c r="JXH837" s="24"/>
      <c r="JXI837" s="24"/>
      <c r="JXJ837" s="24"/>
      <c r="JXK837" s="24"/>
      <c r="JXL837" s="24"/>
      <c r="JXM837" s="24"/>
      <c r="JXN837" s="24"/>
      <c r="JXO837" s="24"/>
      <c r="JXP837" s="24"/>
      <c r="JXQ837" s="24"/>
      <c r="JXR837" s="24"/>
      <c r="JXS837" s="24"/>
      <c r="JXT837" s="24"/>
      <c r="JXU837" s="24"/>
      <c r="JXV837" s="24"/>
      <c r="JXW837" s="24"/>
      <c r="JXX837" s="24"/>
      <c r="JXY837" s="24"/>
      <c r="JXZ837" s="24"/>
      <c r="JYA837" s="24"/>
      <c r="JYB837" s="24"/>
      <c r="JYC837" s="24"/>
      <c r="JYD837" s="24"/>
      <c r="JYE837" s="24"/>
      <c r="JYF837" s="24"/>
      <c r="JYG837" s="24"/>
      <c r="JYH837" s="24"/>
      <c r="JYI837" s="24"/>
      <c r="JYJ837" s="24"/>
      <c r="JYK837" s="24"/>
      <c r="JYL837" s="24"/>
      <c r="JYM837" s="24"/>
      <c r="JYN837" s="24"/>
      <c r="JYO837" s="24"/>
      <c r="JYP837" s="24"/>
      <c r="JYQ837" s="24"/>
      <c r="JYR837" s="24"/>
      <c r="JYS837" s="24"/>
      <c r="JYT837" s="24"/>
      <c r="JYU837" s="24"/>
      <c r="JYV837" s="24"/>
      <c r="JYW837" s="24"/>
      <c r="JYX837" s="24"/>
      <c r="JYY837" s="24"/>
      <c r="JYZ837" s="24"/>
      <c r="JZA837" s="24"/>
      <c r="JZB837" s="24"/>
      <c r="JZC837" s="24"/>
      <c r="JZD837" s="24"/>
      <c r="JZE837" s="24"/>
      <c r="JZF837" s="24"/>
      <c r="JZG837" s="24"/>
      <c r="JZH837" s="24"/>
      <c r="JZI837" s="24"/>
      <c r="JZJ837" s="24"/>
      <c r="JZK837" s="24"/>
      <c r="JZL837" s="24"/>
      <c r="JZM837" s="24"/>
      <c r="JZN837" s="24"/>
      <c r="JZO837" s="24"/>
      <c r="JZP837" s="24"/>
      <c r="JZQ837" s="24"/>
      <c r="JZR837" s="24"/>
      <c r="JZS837" s="24"/>
      <c r="JZT837" s="24"/>
      <c r="JZU837" s="24"/>
      <c r="JZV837" s="24"/>
      <c r="JZW837" s="24"/>
      <c r="JZX837" s="24"/>
      <c r="JZY837" s="24"/>
      <c r="JZZ837" s="24"/>
      <c r="KAA837" s="24"/>
      <c r="KAB837" s="24"/>
      <c r="KAC837" s="24"/>
      <c r="KAD837" s="24"/>
      <c r="KAE837" s="24"/>
      <c r="KAF837" s="24"/>
      <c r="KAG837" s="24"/>
      <c r="KAH837" s="24"/>
      <c r="KAI837" s="24"/>
      <c r="KAJ837" s="24"/>
      <c r="KAK837" s="24"/>
      <c r="KAL837" s="24"/>
      <c r="KAM837" s="24"/>
      <c r="KAN837" s="24"/>
      <c r="KAO837" s="24"/>
      <c r="KAP837" s="24"/>
      <c r="KAQ837" s="24"/>
      <c r="KAR837" s="24"/>
      <c r="KAS837" s="24"/>
      <c r="KAT837" s="24"/>
      <c r="KAU837" s="24"/>
      <c r="KAV837" s="24"/>
      <c r="KAW837" s="24"/>
      <c r="KAX837" s="24"/>
      <c r="KAY837" s="24"/>
      <c r="KAZ837" s="24"/>
      <c r="KBA837" s="24"/>
      <c r="KBB837" s="24"/>
      <c r="KBC837" s="24"/>
      <c r="KBD837" s="24"/>
      <c r="KBE837" s="24"/>
      <c r="KBF837" s="24"/>
      <c r="KBG837" s="24"/>
      <c r="KBH837" s="24"/>
      <c r="KBI837" s="24"/>
      <c r="KBJ837" s="24"/>
      <c r="KBK837" s="24"/>
      <c r="KBL837" s="24"/>
      <c r="KBM837" s="24"/>
      <c r="KBN837" s="24"/>
      <c r="KBO837" s="24"/>
      <c r="KBP837" s="24"/>
      <c r="KBQ837" s="24"/>
      <c r="KBR837" s="24"/>
      <c r="KBS837" s="24"/>
      <c r="KBT837" s="24"/>
      <c r="KBU837" s="24"/>
      <c r="KBV837" s="24"/>
      <c r="KBW837" s="24"/>
      <c r="KBX837" s="24"/>
      <c r="KBY837" s="24"/>
      <c r="KBZ837" s="24"/>
      <c r="KCA837" s="24"/>
      <c r="KCB837" s="24"/>
      <c r="KCC837" s="24"/>
      <c r="KCD837" s="24"/>
      <c r="KCE837" s="24"/>
      <c r="KCF837" s="24"/>
      <c r="KCG837" s="24"/>
      <c r="KCH837" s="24"/>
      <c r="KCI837" s="24"/>
      <c r="KCJ837" s="24"/>
      <c r="KCK837" s="24"/>
      <c r="KCL837" s="24"/>
      <c r="KCM837" s="24"/>
      <c r="KCN837" s="24"/>
      <c r="KCO837" s="24"/>
      <c r="KCP837" s="24"/>
      <c r="KCQ837" s="24"/>
      <c r="KCR837" s="24"/>
      <c r="KCS837" s="24"/>
      <c r="KCT837" s="24"/>
      <c r="KCU837" s="24"/>
      <c r="KCV837" s="24"/>
      <c r="KCW837" s="24"/>
      <c r="KCX837" s="24"/>
      <c r="KCY837" s="24"/>
      <c r="KCZ837" s="24"/>
      <c r="KDA837" s="24"/>
      <c r="KDB837" s="24"/>
      <c r="KDC837" s="24"/>
      <c r="KDD837" s="24"/>
      <c r="KDE837" s="24"/>
      <c r="KDF837" s="24"/>
      <c r="KDG837" s="24"/>
      <c r="KDH837" s="24"/>
      <c r="KDI837" s="24"/>
      <c r="KDJ837" s="24"/>
      <c r="KDK837" s="24"/>
      <c r="KDL837" s="24"/>
      <c r="KDM837" s="24"/>
      <c r="KDN837" s="24"/>
      <c r="KDO837" s="24"/>
      <c r="KDP837" s="24"/>
      <c r="KDQ837" s="24"/>
      <c r="KDR837" s="24"/>
      <c r="KDS837" s="24"/>
      <c r="KDT837" s="24"/>
      <c r="KDU837" s="24"/>
      <c r="KDV837" s="24"/>
      <c r="KDW837" s="24"/>
      <c r="KDX837" s="24"/>
      <c r="KDY837" s="24"/>
      <c r="KDZ837" s="24"/>
      <c r="KEA837" s="24"/>
      <c r="KEB837" s="24"/>
      <c r="KEC837" s="24"/>
      <c r="KED837" s="24"/>
      <c r="KEE837" s="24"/>
      <c r="KEF837" s="24"/>
      <c r="KEG837" s="24"/>
      <c r="KEH837" s="24"/>
      <c r="KEI837" s="24"/>
      <c r="KEJ837" s="24"/>
      <c r="KEK837" s="24"/>
      <c r="KEL837" s="24"/>
      <c r="KEM837" s="24"/>
      <c r="KEN837" s="24"/>
      <c r="KEO837" s="24"/>
      <c r="KEP837" s="24"/>
      <c r="KEQ837" s="24"/>
      <c r="KER837" s="24"/>
      <c r="KES837" s="24"/>
      <c r="KET837" s="24"/>
      <c r="KEU837" s="24"/>
      <c r="KEV837" s="24"/>
      <c r="KEW837" s="24"/>
      <c r="KEX837" s="24"/>
      <c r="KEY837" s="24"/>
      <c r="KEZ837" s="24"/>
      <c r="KFA837" s="24"/>
      <c r="KFB837" s="24"/>
      <c r="KFC837" s="24"/>
      <c r="KFD837" s="24"/>
      <c r="KFE837" s="24"/>
      <c r="KFF837" s="24"/>
      <c r="KFG837" s="24"/>
      <c r="KFH837" s="24"/>
      <c r="KFI837" s="24"/>
      <c r="KFJ837" s="24"/>
      <c r="KFK837" s="24"/>
      <c r="KFL837" s="24"/>
      <c r="KFM837" s="24"/>
      <c r="KFN837" s="24"/>
      <c r="KFO837" s="24"/>
      <c r="KFP837" s="24"/>
      <c r="KFQ837" s="24"/>
      <c r="KFR837" s="24"/>
      <c r="KFS837" s="24"/>
      <c r="KFT837" s="24"/>
      <c r="KFU837" s="24"/>
      <c r="KFV837" s="24"/>
      <c r="KFW837" s="24"/>
      <c r="KFX837" s="24"/>
      <c r="KFY837" s="24"/>
      <c r="KFZ837" s="24"/>
      <c r="KGA837" s="24"/>
      <c r="KGB837" s="24"/>
      <c r="KGC837" s="24"/>
      <c r="KGD837" s="24"/>
      <c r="KGE837" s="24"/>
      <c r="KGF837" s="24"/>
      <c r="KGG837" s="24"/>
      <c r="KGH837" s="24"/>
      <c r="KGI837" s="24"/>
      <c r="KGJ837" s="24"/>
      <c r="KGK837" s="24"/>
      <c r="KGL837" s="24"/>
      <c r="KGM837" s="24"/>
      <c r="KGN837" s="24"/>
      <c r="KGO837" s="24"/>
      <c r="KGP837" s="24"/>
      <c r="KGQ837" s="24"/>
      <c r="KGR837" s="24"/>
      <c r="KGS837" s="24"/>
      <c r="KGT837" s="24"/>
      <c r="KGU837" s="24"/>
      <c r="KGV837" s="24"/>
      <c r="KGW837" s="24"/>
      <c r="KGX837" s="24"/>
      <c r="KGY837" s="24"/>
      <c r="KGZ837" s="24"/>
      <c r="KHA837" s="24"/>
      <c r="KHB837" s="24"/>
      <c r="KHC837" s="24"/>
      <c r="KHD837" s="24"/>
      <c r="KHE837" s="24"/>
      <c r="KHF837" s="24"/>
      <c r="KHG837" s="24"/>
      <c r="KHH837" s="24"/>
      <c r="KHI837" s="24"/>
      <c r="KHJ837" s="24"/>
      <c r="KHK837" s="24"/>
      <c r="KHL837" s="24"/>
      <c r="KHM837" s="24"/>
      <c r="KHN837" s="24"/>
      <c r="KHO837" s="24"/>
      <c r="KHP837" s="24"/>
      <c r="KHQ837" s="24"/>
      <c r="KHR837" s="24"/>
      <c r="KHS837" s="24"/>
      <c r="KHT837" s="24"/>
      <c r="KHU837" s="24"/>
      <c r="KHV837" s="24"/>
      <c r="KHW837" s="24"/>
      <c r="KHX837" s="24"/>
      <c r="KHY837" s="24"/>
      <c r="KHZ837" s="24"/>
      <c r="KIA837" s="24"/>
      <c r="KIB837" s="24"/>
      <c r="KIC837" s="24"/>
      <c r="KID837" s="24"/>
      <c r="KIE837" s="24"/>
      <c r="KIF837" s="24"/>
      <c r="KIG837" s="24"/>
      <c r="KIH837" s="24"/>
      <c r="KII837" s="24"/>
      <c r="KIJ837" s="24"/>
      <c r="KIK837" s="24"/>
      <c r="KIL837" s="24"/>
      <c r="KIM837" s="24"/>
      <c r="KIN837" s="24"/>
      <c r="KIO837" s="24"/>
      <c r="KIP837" s="24"/>
      <c r="KIQ837" s="24"/>
      <c r="KIR837" s="24"/>
      <c r="KIS837" s="24"/>
      <c r="KIT837" s="24"/>
      <c r="KIU837" s="24"/>
      <c r="KIV837" s="24"/>
      <c r="KIW837" s="24"/>
      <c r="KIX837" s="24"/>
      <c r="KIY837" s="24"/>
      <c r="KIZ837" s="24"/>
      <c r="KJA837" s="24"/>
      <c r="KJB837" s="24"/>
      <c r="KJC837" s="24"/>
      <c r="KJD837" s="24"/>
      <c r="KJE837" s="24"/>
      <c r="KJF837" s="24"/>
      <c r="KJG837" s="24"/>
      <c r="KJH837" s="24"/>
      <c r="KJI837" s="24"/>
      <c r="KJJ837" s="24"/>
      <c r="KJK837" s="24"/>
      <c r="KJL837" s="24"/>
      <c r="KJM837" s="24"/>
      <c r="KJN837" s="24"/>
      <c r="KJO837" s="24"/>
      <c r="KJP837" s="24"/>
      <c r="KJQ837" s="24"/>
      <c r="KJR837" s="24"/>
      <c r="KJS837" s="24"/>
      <c r="KJT837" s="24"/>
      <c r="KJU837" s="24"/>
      <c r="KJV837" s="24"/>
      <c r="KJW837" s="24"/>
      <c r="KJX837" s="24"/>
      <c r="KJY837" s="24"/>
      <c r="KJZ837" s="24"/>
      <c r="KKA837" s="24"/>
      <c r="KKB837" s="24"/>
      <c r="KKC837" s="24"/>
      <c r="KKD837" s="24"/>
      <c r="KKE837" s="24"/>
      <c r="KKF837" s="24"/>
      <c r="KKG837" s="24"/>
      <c r="KKH837" s="24"/>
      <c r="KKI837" s="24"/>
      <c r="KKJ837" s="24"/>
      <c r="KKK837" s="24"/>
      <c r="KKL837" s="24"/>
      <c r="KKM837" s="24"/>
      <c r="KKN837" s="24"/>
      <c r="KKO837" s="24"/>
      <c r="KKP837" s="24"/>
      <c r="KKQ837" s="24"/>
      <c r="KKR837" s="24"/>
      <c r="KKS837" s="24"/>
      <c r="KKT837" s="24"/>
      <c r="KKU837" s="24"/>
      <c r="KKV837" s="24"/>
      <c r="KKW837" s="24"/>
      <c r="KKX837" s="24"/>
      <c r="KKY837" s="24"/>
      <c r="KKZ837" s="24"/>
      <c r="KLA837" s="24"/>
      <c r="KLB837" s="24"/>
      <c r="KLC837" s="24"/>
      <c r="KLD837" s="24"/>
      <c r="KLE837" s="24"/>
      <c r="KLF837" s="24"/>
      <c r="KLG837" s="24"/>
      <c r="KLH837" s="24"/>
      <c r="KLI837" s="24"/>
      <c r="KLJ837" s="24"/>
      <c r="KLK837" s="24"/>
      <c r="KLL837" s="24"/>
      <c r="KLM837" s="24"/>
      <c r="KLN837" s="24"/>
      <c r="KLO837" s="24"/>
      <c r="KLP837" s="24"/>
      <c r="KLQ837" s="24"/>
      <c r="KLR837" s="24"/>
      <c r="KLS837" s="24"/>
      <c r="KLT837" s="24"/>
      <c r="KLU837" s="24"/>
      <c r="KLV837" s="24"/>
      <c r="KLW837" s="24"/>
      <c r="KLX837" s="24"/>
      <c r="KLY837" s="24"/>
      <c r="KLZ837" s="24"/>
      <c r="KMA837" s="24"/>
      <c r="KMB837" s="24"/>
      <c r="KMC837" s="24"/>
      <c r="KMD837" s="24"/>
      <c r="KME837" s="24"/>
      <c r="KMF837" s="24"/>
      <c r="KMG837" s="24"/>
      <c r="KMH837" s="24"/>
      <c r="KMI837" s="24"/>
      <c r="KMJ837" s="24"/>
      <c r="KMK837" s="24"/>
      <c r="KML837" s="24"/>
      <c r="KMM837" s="24"/>
      <c r="KMN837" s="24"/>
      <c r="KMO837" s="24"/>
      <c r="KMP837" s="24"/>
      <c r="KMQ837" s="24"/>
      <c r="KMR837" s="24"/>
      <c r="KMS837" s="24"/>
      <c r="KMT837" s="24"/>
      <c r="KMU837" s="24"/>
      <c r="KMV837" s="24"/>
      <c r="KMW837" s="24"/>
      <c r="KMX837" s="24"/>
      <c r="KMY837" s="24"/>
      <c r="KMZ837" s="24"/>
      <c r="KNA837" s="24"/>
      <c r="KNB837" s="24"/>
      <c r="KNC837" s="24"/>
      <c r="KND837" s="24"/>
      <c r="KNE837" s="24"/>
      <c r="KNF837" s="24"/>
      <c r="KNG837" s="24"/>
      <c r="KNH837" s="24"/>
      <c r="KNI837" s="24"/>
      <c r="KNJ837" s="24"/>
      <c r="KNK837" s="24"/>
      <c r="KNL837" s="24"/>
      <c r="KNM837" s="24"/>
      <c r="KNN837" s="24"/>
      <c r="KNO837" s="24"/>
      <c r="KNP837" s="24"/>
      <c r="KNQ837" s="24"/>
      <c r="KNR837" s="24"/>
      <c r="KNS837" s="24"/>
      <c r="KNT837" s="24"/>
      <c r="KNU837" s="24"/>
      <c r="KNV837" s="24"/>
      <c r="KNW837" s="24"/>
      <c r="KNX837" s="24"/>
      <c r="KNY837" s="24"/>
      <c r="KNZ837" s="24"/>
      <c r="KOA837" s="24"/>
      <c r="KOB837" s="24"/>
      <c r="KOC837" s="24"/>
      <c r="KOD837" s="24"/>
      <c r="KOE837" s="24"/>
      <c r="KOF837" s="24"/>
      <c r="KOG837" s="24"/>
      <c r="KOH837" s="24"/>
      <c r="KOI837" s="24"/>
      <c r="KOJ837" s="24"/>
      <c r="KOK837" s="24"/>
      <c r="KOL837" s="24"/>
      <c r="KOM837" s="24"/>
      <c r="KON837" s="24"/>
      <c r="KOO837" s="24"/>
      <c r="KOP837" s="24"/>
      <c r="KOQ837" s="24"/>
      <c r="KOR837" s="24"/>
      <c r="KOS837" s="24"/>
      <c r="KOT837" s="24"/>
      <c r="KOU837" s="24"/>
      <c r="KOV837" s="24"/>
      <c r="KOW837" s="24"/>
      <c r="KOX837" s="24"/>
      <c r="KOY837" s="24"/>
      <c r="KOZ837" s="24"/>
      <c r="KPA837" s="24"/>
      <c r="KPB837" s="24"/>
      <c r="KPC837" s="24"/>
      <c r="KPD837" s="24"/>
      <c r="KPE837" s="24"/>
      <c r="KPF837" s="24"/>
      <c r="KPG837" s="24"/>
      <c r="KPH837" s="24"/>
      <c r="KPI837" s="24"/>
      <c r="KPJ837" s="24"/>
      <c r="KPK837" s="24"/>
      <c r="KPL837" s="24"/>
      <c r="KPM837" s="24"/>
      <c r="KPN837" s="24"/>
      <c r="KPO837" s="24"/>
      <c r="KPP837" s="24"/>
      <c r="KPQ837" s="24"/>
      <c r="KPR837" s="24"/>
      <c r="KPS837" s="24"/>
      <c r="KPT837" s="24"/>
      <c r="KPU837" s="24"/>
      <c r="KPV837" s="24"/>
      <c r="KPW837" s="24"/>
      <c r="KPX837" s="24"/>
      <c r="KPY837" s="24"/>
      <c r="KPZ837" s="24"/>
      <c r="KQA837" s="24"/>
      <c r="KQB837" s="24"/>
      <c r="KQC837" s="24"/>
      <c r="KQD837" s="24"/>
      <c r="KQE837" s="24"/>
      <c r="KQF837" s="24"/>
      <c r="KQG837" s="24"/>
      <c r="KQH837" s="24"/>
      <c r="KQI837" s="24"/>
      <c r="KQJ837" s="24"/>
      <c r="KQK837" s="24"/>
      <c r="KQL837" s="24"/>
      <c r="KQM837" s="24"/>
      <c r="KQN837" s="24"/>
      <c r="KQO837" s="24"/>
      <c r="KQP837" s="24"/>
      <c r="KQQ837" s="24"/>
      <c r="KQR837" s="24"/>
      <c r="KQS837" s="24"/>
      <c r="KQT837" s="24"/>
      <c r="KQU837" s="24"/>
      <c r="KQV837" s="24"/>
      <c r="KQW837" s="24"/>
      <c r="KQX837" s="24"/>
      <c r="KQY837" s="24"/>
      <c r="KQZ837" s="24"/>
      <c r="KRA837" s="24"/>
      <c r="KRB837" s="24"/>
      <c r="KRC837" s="24"/>
      <c r="KRD837" s="24"/>
      <c r="KRE837" s="24"/>
      <c r="KRF837" s="24"/>
      <c r="KRG837" s="24"/>
      <c r="KRH837" s="24"/>
      <c r="KRI837" s="24"/>
      <c r="KRJ837" s="24"/>
      <c r="KRK837" s="24"/>
      <c r="KRL837" s="24"/>
      <c r="KRM837" s="24"/>
      <c r="KRN837" s="24"/>
      <c r="KRO837" s="24"/>
      <c r="KRP837" s="24"/>
      <c r="KRQ837" s="24"/>
      <c r="KRR837" s="24"/>
      <c r="KRS837" s="24"/>
      <c r="KRT837" s="24"/>
      <c r="KRU837" s="24"/>
      <c r="KRV837" s="24"/>
      <c r="KRW837" s="24"/>
      <c r="KRX837" s="24"/>
      <c r="KRY837" s="24"/>
      <c r="KRZ837" s="24"/>
      <c r="KSA837" s="24"/>
      <c r="KSB837" s="24"/>
      <c r="KSC837" s="24"/>
      <c r="KSD837" s="24"/>
      <c r="KSE837" s="24"/>
      <c r="KSF837" s="24"/>
      <c r="KSG837" s="24"/>
      <c r="KSH837" s="24"/>
      <c r="KSI837" s="24"/>
      <c r="KSJ837" s="24"/>
      <c r="KSK837" s="24"/>
      <c r="KSL837" s="24"/>
      <c r="KSM837" s="24"/>
      <c r="KSN837" s="24"/>
      <c r="KSO837" s="24"/>
      <c r="KSP837" s="24"/>
      <c r="KSQ837" s="24"/>
      <c r="KSR837" s="24"/>
      <c r="KSS837" s="24"/>
      <c r="KST837" s="24"/>
      <c r="KSU837" s="24"/>
      <c r="KSV837" s="24"/>
      <c r="KSW837" s="24"/>
      <c r="KSX837" s="24"/>
      <c r="KSY837" s="24"/>
      <c r="KSZ837" s="24"/>
      <c r="KTA837" s="24"/>
      <c r="KTB837" s="24"/>
      <c r="KTC837" s="24"/>
      <c r="KTD837" s="24"/>
      <c r="KTE837" s="24"/>
      <c r="KTF837" s="24"/>
      <c r="KTG837" s="24"/>
      <c r="KTH837" s="24"/>
      <c r="KTI837" s="24"/>
      <c r="KTJ837" s="24"/>
      <c r="KTK837" s="24"/>
      <c r="KTL837" s="24"/>
      <c r="KTM837" s="24"/>
      <c r="KTN837" s="24"/>
      <c r="KTO837" s="24"/>
      <c r="KTP837" s="24"/>
      <c r="KTQ837" s="24"/>
      <c r="KTR837" s="24"/>
      <c r="KTS837" s="24"/>
      <c r="KTT837" s="24"/>
      <c r="KTU837" s="24"/>
      <c r="KTV837" s="24"/>
      <c r="KTW837" s="24"/>
      <c r="KTX837" s="24"/>
      <c r="KTY837" s="24"/>
      <c r="KTZ837" s="24"/>
      <c r="KUA837" s="24"/>
      <c r="KUB837" s="24"/>
      <c r="KUC837" s="24"/>
      <c r="KUD837" s="24"/>
      <c r="KUE837" s="24"/>
      <c r="KUF837" s="24"/>
      <c r="KUG837" s="24"/>
      <c r="KUH837" s="24"/>
      <c r="KUI837" s="24"/>
      <c r="KUJ837" s="24"/>
      <c r="KUK837" s="24"/>
      <c r="KUL837" s="24"/>
      <c r="KUM837" s="24"/>
      <c r="KUN837" s="24"/>
      <c r="KUO837" s="24"/>
      <c r="KUP837" s="24"/>
      <c r="KUQ837" s="24"/>
      <c r="KUR837" s="24"/>
      <c r="KUS837" s="24"/>
      <c r="KUT837" s="24"/>
      <c r="KUU837" s="24"/>
      <c r="KUV837" s="24"/>
      <c r="KUW837" s="24"/>
      <c r="KUX837" s="24"/>
      <c r="KUY837" s="24"/>
      <c r="KUZ837" s="24"/>
      <c r="KVA837" s="24"/>
      <c r="KVB837" s="24"/>
      <c r="KVC837" s="24"/>
      <c r="KVD837" s="24"/>
      <c r="KVE837" s="24"/>
      <c r="KVF837" s="24"/>
      <c r="KVG837" s="24"/>
      <c r="KVH837" s="24"/>
      <c r="KVI837" s="24"/>
      <c r="KVJ837" s="24"/>
      <c r="KVK837" s="24"/>
      <c r="KVL837" s="24"/>
      <c r="KVM837" s="24"/>
      <c r="KVN837" s="24"/>
      <c r="KVO837" s="24"/>
      <c r="KVP837" s="24"/>
      <c r="KVQ837" s="24"/>
      <c r="KVR837" s="24"/>
      <c r="KVS837" s="24"/>
      <c r="KVT837" s="24"/>
      <c r="KVU837" s="24"/>
      <c r="KVV837" s="24"/>
      <c r="KVW837" s="24"/>
      <c r="KVX837" s="24"/>
      <c r="KVY837" s="24"/>
      <c r="KVZ837" s="24"/>
      <c r="KWA837" s="24"/>
      <c r="KWB837" s="24"/>
      <c r="KWC837" s="24"/>
      <c r="KWD837" s="24"/>
      <c r="KWE837" s="24"/>
      <c r="KWF837" s="24"/>
      <c r="KWG837" s="24"/>
      <c r="KWH837" s="24"/>
      <c r="KWI837" s="24"/>
      <c r="KWJ837" s="24"/>
      <c r="KWK837" s="24"/>
      <c r="KWL837" s="24"/>
      <c r="KWM837" s="24"/>
      <c r="KWN837" s="24"/>
      <c r="KWO837" s="24"/>
      <c r="KWP837" s="24"/>
      <c r="KWQ837" s="24"/>
      <c r="KWR837" s="24"/>
      <c r="KWS837" s="24"/>
      <c r="KWT837" s="24"/>
      <c r="KWU837" s="24"/>
      <c r="KWV837" s="24"/>
      <c r="KWW837" s="24"/>
      <c r="KWX837" s="24"/>
      <c r="KWY837" s="24"/>
      <c r="KWZ837" s="24"/>
      <c r="KXA837" s="24"/>
      <c r="KXB837" s="24"/>
      <c r="KXC837" s="24"/>
      <c r="KXD837" s="24"/>
      <c r="KXE837" s="24"/>
      <c r="KXF837" s="24"/>
      <c r="KXG837" s="24"/>
      <c r="KXH837" s="24"/>
      <c r="KXI837" s="24"/>
      <c r="KXJ837" s="24"/>
      <c r="KXK837" s="24"/>
      <c r="KXL837" s="24"/>
      <c r="KXM837" s="24"/>
      <c r="KXN837" s="24"/>
      <c r="KXO837" s="24"/>
      <c r="KXP837" s="24"/>
      <c r="KXQ837" s="24"/>
      <c r="KXR837" s="24"/>
      <c r="KXS837" s="24"/>
      <c r="KXT837" s="24"/>
      <c r="KXU837" s="24"/>
      <c r="KXV837" s="24"/>
      <c r="KXW837" s="24"/>
      <c r="KXX837" s="24"/>
      <c r="KXY837" s="24"/>
      <c r="KXZ837" s="24"/>
      <c r="KYA837" s="24"/>
      <c r="KYB837" s="24"/>
      <c r="KYC837" s="24"/>
      <c r="KYD837" s="24"/>
      <c r="KYE837" s="24"/>
      <c r="KYF837" s="24"/>
      <c r="KYG837" s="24"/>
      <c r="KYH837" s="24"/>
      <c r="KYI837" s="24"/>
      <c r="KYJ837" s="24"/>
      <c r="KYK837" s="24"/>
      <c r="KYL837" s="24"/>
      <c r="KYM837" s="24"/>
      <c r="KYN837" s="24"/>
      <c r="KYO837" s="24"/>
      <c r="KYP837" s="24"/>
      <c r="KYQ837" s="24"/>
      <c r="KYR837" s="24"/>
      <c r="KYS837" s="24"/>
      <c r="KYT837" s="24"/>
      <c r="KYU837" s="24"/>
      <c r="KYV837" s="24"/>
      <c r="KYW837" s="24"/>
      <c r="KYX837" s="24"/>
      <c r="KYY837" s="24"/>
      <c r="KYZ837" s="24"/>
      <c r="KZA837" s="24"/>
      <c r="KZB837" s="24"/>
      <c r="KZC837" s="24"/>
      <c r="KZD837" s="24"/>
      <c r="KZE837" s="24"/>
      <c r="KZF837" s="24"/>
      <c r="KZG837" s="24"/>
      <c r="KZH837" s="24"/>
      <c r="KZI837" s="24"/>
      <c r="KZJ837" s="24"/>
      <c r="KZK837" s="24"/>
      <c r="KZL837" s="24"/>
      <c r="KZM837" s="24"/>
      <c r="KZN837" s="24"/>
      <c r="KZO837" s="24"/>
      <c r="KZP837" s="24"/>
      <c r="KZQ837" s="24"/>
      <c r="KZR837" s="24"/>
      <c r="KZS837" s="24"/>
      <c r="KZT837" s="24"/>
      <c r="KZU837" s="24"/>
      <c r="KZV837" s="24"/>
      <c r="KZW837" s="24"/>
      <c r="KZX837" s="24"/>
      <c r="KZY837" s="24"/>
      <c r="KZZ837" s="24"/>
      <c r="LAA837" s="24"/>
      <c r="LAB837" s="24"/>
      <c r="LAC837" s="24"/>
      <c r="LAD837" s="24"/>
      <c r="LAE837" s="24"/>
      <c r="LAF837" s="24"/>
      <c r="LAG837" s="24"/>
      <c r="LAH837" s="24"/>
      <c r="LAI837" s="24"/>
      <c r="LAJ837" s="24"/>
      <c r="LAK837" s="24"/>
      <c r="LAL837" s="24"/>
      <c r="LAM837" s="24"/>
      <c r="LAN837" s="24"/>
      <c r="LAO837" s="24"/>
      <c r="LAP837" s="24"/>
      <c r="LAQ837" s="24"/>
      <c r="LAR837" s="24"/>
      <c r="LAS837" s="24"/>
      <c r="LAT837" s="24"/>
      <c r="LAU837" s="24"/>
      <c r="LAV837" s="24"/>
      <c r="LAW837" s="24"/>
      <c r="LAX837" s="24"/>
      <c r="LAY837" s="24"/>
      <c r="LAZ837" s="24"/>
      <c r="LBA837" s="24"/>
      <c r="LBB837" s="24"/>
      <c r="LBC837" s="24"/>
      <c r="LBD837" s="24"/>
      <c r="LBE837" s="24"/>
      <c r="LBF837" s="24"/>
      <c r="LBG837" s="24"/>
      <c r="LBH837" s="24"/>
      <c r="LBI837" s="24"/>
      <c r="LBJ837" s="24"/>
      <c r="LBK837" s="24"/>
      <c r="LBL837" s="24"/>
      <c r="LBM837" s="24"/>
      <c r="LBN837" s="24"/>
      <c r="LBO837" s="24"/>
      <c r="LBP837" s="24"/>
      <c r="LBQ837" s="24"/>
      <c r="LBR837" s="24"/>
      <c r="LBS837" s="24"/>
      <c r="LBT837" s="24"/>
      <c r="LBU837" s="24"/>
      <c r="LBV837" s="24"/>
      <c r="LBW837" s="24"/>
      <c r="LBX837" s="24"/>
      <c r="LBY837" s="24"/>
      <c r="LBZ837" s="24"/>
      <c r="LCA837" s="24"/>
      <c r="LCB837" s="24"/>
      <c r="LCC837" s="24"/>
      <c r="LCD837" s="24"/>
      <c r="LCE837" s="24"/>
      <c r="LCF837" s="24"/>
      <c r="LCG837" s="24"/>
      <c r="LCH837" s="24"/>
      <c r="LCI837" s="24"/>
      <c r="LCJ837" s="24"/>
      <c r="LCK837" s="24"/>
      <c r="LCL837" s="24"/>
      <c r="LCM837" s="24"/>
      <c r="LCN837" s="24"/>
      <c r="LCO837" s="24"/>
      <c r="LCP837" s="24"/>
      <c r="LCQ837" s="24"/>
      <c r="LCR837" s="24"/>
      <c r="LCS837" s="24"/>
      <c r="LCT837" s="24"/>
      <c r="LCU837" s="24"/>
      <c r="LCV837" s="24"/>
      <c r="LCW837" s="24"/>
      <c r="LCX837" s="24"/>
      <c r="LCY837" s="24"/>
      <c r="LCZ837" s="24"/>
      <c r="LDA837" s="24"/>
      <c r="LDB837" s="24"/>
      <c r="LDC837" s="24"/>
      <c r="LDD837" s="24"/>
      <c r="LDE837" s="24"/>
      <c r="LDF837" s="24"/>
      <c r="LDG837" s="24"/>
      <c r="LDH837" s="24"/>
      <c r="LDI837" s="24"/>
      <c r="LDJ837" s="24"/>
      <c r="LDK837" s="24"/>
      <c r="LDL837" s="24"/>
      <c r="LDM837" s="24"/>
      <c r="LDN837" s="24"/>
      <c r="LDO837" s="24"/>
      <c r="LDP837" s="24"/>
      <c r="LDQ837" s="24"/>
      <c r="LDR837" s="24"/>
      <c r="LDS837" s="24"/>
      <c r="LDT837" s="24"/>
      <c r="LDU837" s="24"/>
      <c r="LDV837" s="24"/>
      <c r="LDW837" s="24"/>
      <c r="LDX837" s="24"/>
      <c r="LDY837" s="24"/>
      <c r="LDZ837" s="24"/>
      <c r="LEA837" s="24"/>
      <c r="LEB837" s="24"/>
      <c r="LEC837" s="24"/>
      <c r="LED837" s="24"/>
      <c r="LEE837" s="24"/>
      <c r="LEF837" s="24"/>
      <c r="LEG837" s="24"/>
      <c r="LEH837" s="24"/>
      <c r="LEI837" s="24"/>
      <c r="LEJ837" s="24"/>
      <c r="LEK837" s="24"/>
      <c r="LEL837" s="24"/>
      <c r="LEM837" s="24"/>
      <c r="LEN837" s="24"/>
      <c r="LEO837" s="24"/>
      <c r="LEP837" s="24"/>
      <c r="LEQ837" s="24"/>
      <c r="LER837" s="24"/>
      <c r="LES837" s="24"/>
      <c r="LET837" s="24"/>
      <c r="LEU837" s="24"/>
      <c r="LEV837" s="24"/>
      <c r="LEW837" s="24"/>
      <c r="LEX837" s="24"/>
      <c r="LEY837" s="24"/>
      <c r="LEZ837" s="24"/>
      <c r="LFA837" s="24"/>
      <c r="LFB837" s="24"/>
      <c r="LFC837" s="24"/>
      <c r="LFD837" s="24"/>
      <c r="LFE837" s="24"/>
      <c r="LFF837" s="24"/>
      <c r="LFG837" s="24"/>
      <c r="LFH837" s="24"/>
      <c r="LFI837" s="24"/>
      <c r="LFJ837" s="24"/>
      <c r="LFK837" s="24"/>
      <c r="LFL837" s="24"/>
      <c r="LFM837" s="24"/>
      <c r="LFN837" s="24"/>
      <c r="LFO837" s="24"/>
      <c r="LFP837" s="24"/>
      <c r="LFQ837" s="24"/>
      <c r="LFR837" s="24"/>
      <c r="LFS837" s="24"/>
      <c r="LFT837" s="24"/>
      <c r="LFU837" s="24"/>
      <c r="LFV837" s="24"/>
      <c r="LFW837" s="24"/>
      <c r="LFX837" s="24"/>
      <c r="LFY837" s="24"/>
      <c r="LFZ837" s="24"/>
      <c r="LGA837" s="24"/>
      <c r="LGB837" s="24"/>
      <c r="LGC837" s="24"/>
      <c r="LGD837" s="24"/>
      <c r="LGE837" s="24"/>
      <c r="LGF837" s="24"/>
      <c r="LGG837" s="24"/>
      <c r="LGH837" s="24"/>
      <c r="LGI837" s="24"/>
      <c r="LGJ837" s="24"/>
      <c r="LGK837" s="24"/>
      <c r="LGL837" s="24"/>
      <c r="LGM837" s="24"/>
      <c r="LGN837" s="24"/>
      <c r="LGO837" s="24"/>
      <c r="LGP837" s="24"/>
      <c r="LGQ837" s="24"/>
      <c r="LGR837" s="24"/>
      <c r="LGS837" s="24"/>
      <c r="LGT837" s="24"/>
      <c r="LGU837" s="24"/>
      <c r="LGV837" s="24"/>
      <c r="LGW837" s="24"/>
      <c r="LGX837" s="24"/>
      <c r="LGY837" s="24"/>
      <c r="LGZ837" s="24"/>
      <c r="LHA837" s="24"/>
      <c r="LHB837" s="24"/>
      <c r="LHC837" s="24"/>
      <c r="LHD837" s="24"/>
      <c r="LHE837" s="24"/>
      <c r="LHF837" s="24"/>
      <c r="LHG837" s="24"/>
      <c r="LHH837" s="24"/>
      <c r="LHI837" s="24"/>
      <c r="LHJ837" s="24"/>
      <c r="LHK837" s="24"/>
      <c r="LHL837" s="24"/>
      <c r="LHM837" s="24"/>
      <c r="LHN837" s="24"/>
      <c r="LHO837" s="24"/>
      <c r="LHP837" s="24"/>
      <c r="LHQ837" s="24"/>
      <c r="LHR837" s="24"/>
      <c r="LHS837" s="24"/>
      <c r="LHT837" s="24"/>
      <c r="LHU837" s="24"/>
      <c r="LHV837" s="24"/>
      <c r="LHW837" s="24"/>
      <c r="LHX837" s="24"/>
      <c r="LHY837" s="24"/>
      <c r="LHZ837" s="24"/>
      <c r="LIA837" s="24"/>
      <c r="LIB837" s="24"/>
      <c r="LIC837" s="24"/>
      <c r="LID837" s="24"/>
      <c r="LIE837" s="24"/>
      <c r="LIF837" s="24"/>
      <c r="LIG837" s="24"/>
      <c r="LIH837" s="24"/>
      <c r="LII837" s="24"/>
      <c r="LIJ837" s="24"/>
      <c r="LIK837" s="24"/>
      <c r="LIL837" s="24"/>
      <c r="LIM837" s="24"/>
      <c r="LIN837" s="24"/>
      <c r="LIO837" s="24"/>
      <c r="LIP837" s="24"/>
      <c r="LIQ837" s="24"/>
      <c r="LIR837" s="24"/>
      <c r="LIS837" s="24"/>
      <c r="LIT837" s="24"/>
      <c r="LIU837" s="24"/>
      <c r="LIV837" s="24"/>
      <c r="LIW837" s="24"/>
      <c r="LIX837" s="24"/>
      <c r="LIY837" s="24"/>
      <c r="LIZ837" s="24"/>
      <c r="LJA837" s="24"/>
      <c r="LJB837" s="24"/>
      <c r="LJC837" s="24"/>
      <c r="LJD837" s="24"/>
      <c r="LJE837" s="24"/>
      <c r="LJF837" s="24"/>
      <c r="LJG837" s="24"/>
      <c r="LJH837" s="24"/>
      <c r="LJI837" s="24"/>
      <c r="LJJ837" s="24"/>
      <c r="LJK837" s="24"/>
      <c r="LJL837" s="24"/>
      <c r="LJM837" s="24"/>
      <c r="LJN837" s="24"/>
      <c r="LJO837" s="24"/>
      <c r="LJP837" s="24"/>
      <c r="LJQ837" s="24"/>
      <c r="LJR837" s="24"/>
      <c r="LJS837" s="24"/>
      <c r="LJT837" s="24"/>
      <c r="LJU837" s="24"/>
      <c r="LJV837" s="24"/>
      <c r="LJW837" s="24"/>
      <c r="LJX837" s="24"/>
      <c r="LJY837" s="24"/>
      <c r="LJZ837" s="24"/>
      <c r="LKA837" s="24"/>
      <c r="LKB837" s="24"/>
      <c r="LKC837" s="24"/>
      <c r="LKD837" s="24"/>
      <c r="LKE837" s="24"/>
      <c r="LKF837" s="24"/>
      <c r="LKG837" s="24"/>
      <c r="LKH837" s="24"/>
      <c r="LKI837" s="24"/>
      <c r="LKJ837" s="24"/>
      <c r="LKK837" s="24"/>
      <c r="LKL837" s="24"/>
      <c r="LKM837" s="24"/>
      <c r="LKN837" s="24"/>
      <c r="LKO837" s="24"/>
      <c r="LKP837" s="24"/>
      <c r="LKQ837" s="24"/>
      <c r="LKR837" s="24"/>
      <c r="LKS837" s="24"/>
      <c r="LKT837" s="24"/>
      <c r="LKU837" s="24"/>
      <c r="LKV837" s="24"/>
      <c r="LKW837" s="24"/>
      <c r="LKX837" s="24"/>
      <c r="LKY837" s="24"/>
      <c r="LKZ837" s="24"/>
      <c r="LLA837" s="24"/>
      <c r="LLB837" s="24"/>
      <c r="LLC837" s="24"/>
      <c r="LLD837" s="24"/>
      <c r="LLE837" s="24"/>
      <c r="LLF837" s="24"/>
      <c r="LLG837" s="24"/>
      <c r="LLH837" s="24"/>
      <c r="LLI837" s="24"/>
      <c r="LLJ837" s="24"/>
      <c r="LLK837" s="24"/>
      <c r="LLL837" s="24"/>
      <c r="LLM837" s="24"/>
      <c r="LLN837" s="24"/>
      <c r="LLO837" s="24"/>
      <c r="LLP837" s="24"/>
      <c r="LLQ837" s="24"/>
      <c r="LLR837" s="24"/>
      <c r="LLS837" s="24"/>
      <c r="LLT837" s="24"/>
      <c r="LLU837" s="24"/>
      <c r="LLV837" s="24"/>
      <c r="LLW837" s="24"/>
      <c r="LLX837" s="24"/>
      <c r="LLY837" s="24"/>
      <c r="LLZ837" s="24"/>
      <c r="LMA837" s="24"/>
      <c r="LMB837" s="24"/>
      <c r="LMC837" s="24"/>
      <c r="LMD837" s="24"/>
      <c r="LME837" s="24"/>
      <c r="LMF837" s="24"/>
      <c r="LMG837" s="24"/>
      <c r="LMH837" s="24"/>
      <c r="LMI837" s="24"/>
      <c r="LMJ837" s="24"/>
      <c r="LMK837" s="24"/>
      <c r="LML837" s="24"/>
      <c r="LMM837" s="24"/>
      <c r="LMN837" s="24"/>
      <c r="LMO837" s="24"/>
      <c r="LMP837" s="24"/>
      <c r="LMQ837" s="24"/>
      <c r="LMR837" s="24"/>
      <c r="LMS837" s="24"/>
      <c r="LMT837" s="24"/>
      <c r="LMU837" s="24"/>
      <c r="LMV837" s="24"/>
      <c r="LMW837" s="24"/>
      <c r="LMX837" s="24"/>
      <c r="LMY837" s="24"/>
      <c r="LMZ837" s="24"/>
      <c r="LNA837" s="24"/>
      <c r="LNB837" s="24"/>
      <c r="LNC837" s="24"/>
      <c r="LND837" s="24"/>
      <c r="LNE837" s="24"/>
      <c r="LNF837" s="24"/>
      <c r="LNG837" s="24"/>
      <c r="LNH837" s="24"/>
      <c r="LNI837" s="24"/>
      <c r="LNJ837" s="24"/>
      <c r="LNK837" s="24"/>
      <c r="LNL837" s="24"/>
      <c r="LNM837" s="24"/>
      <c r="LNN837" s="24"/>
      <c r="LNO837" s="24"/>
      <c r="LNP837" s="24"/>
      <c r="LNQ837" s="24"/>
      <c r="LNR837" s="24"/>
      <c r="LNS837" s="24"/>
      <c r="LNT837" s="24"/>
      <c r="LNU837" s="24"/>
      <c r="LNV837" s="24"/>
      <c r="LNW837" s="24"/>
      <c r="LNX837" s="24"/>
      <c r="LNY837" s="24"/>
      <c r="LNZ837" s="24"/>
      <c r="LOA837" s="24"/>
      <c r="LOB837" s="24"/>
      <c r="LOC837" s="24"/>
      <c r="LOD837" s="24"/>
      <c r="LOE837" s="24"/>
      <c r="LOF837" s="24"/>
      <c r="LOG837" s="24"/>
      <c r="LOH837" s="24"/>
      <c r="LOI837" s="24"/>
      <c r="LOJ837" s="24"/>
      <c r="LOK837" s="24"/>
      <c r="LOL837" s="24"/>
      <c r="LOM837" s="24"/>
      <c r="LON837" s="24"/>
      <c r="LOO837" s="24"/>
      <c r="LOP837" s="24"/>
      <c r="LOQ837" s="24"/>
      <c r="LOR837" s="24"/>
      <c r="LOS837" s="24"/>
      <c r="LOT837" s="24"/>
      <c r="LOU837" s="24"/>
      <c r="LOV837" s="24"/>
      <c r="LOW837" s="24"/>
      <c r="LOX837" s="24"/>
      <c r="LOY837" s="24"/>
      <c r="LOZ837" s="24"/>
      <c r="LPA837" s="24"/>
      <c r="LPB837" s="24"/>
      <c r="LPC837" s="24"/>
      <c r="LPD837" s="24"/>
      <c r="LPE837" s="24"/>
      <c r="LPF837" s="24"/>
      <c r="LPG837" s="24"/>
      <c r="LPH837" s="24"/>
      <c r="LPI837" s="24"/>
      <c r="LPJ837" s="24"/>
      <c r="LPK837" s="24"/>
      <c r="LPL837" s="24"/>
      <c r="LPM837" s="24"/>
      <c r="LPN837" s="24"/>
      <c r="LPO837" s="24"/>
      <c r="LPP837" s="24"/>
      <c r="LPQ837" s="24"/>
      <c r="LPR837" s="24"/>
      <c r="LPS837" s="24"/>
      <c r="LPT837" s="24"/>
      <c r="LPU837" s="24"/>
      <c r="LPV837" s="24"/>
      <c r="LPW837" s="24"/>
      <c r="LPX837" s="24"/>
      <c r="LPY837" s="24"/>
      <c r="LPZ837" s="24"/>
      <c r="LQA837" s="24"/>
      <c r="LQB837" s="24"/>
      <c r="LQC837" s="24"/>
      <c r="LQD837" s="24"/>
      <c r="LQE837" s="24"/>
      <c r="LQF837" s="24"/>
      <c r="LQG837" s="24"/>
      <c r="LQH837" s="24"/>
      <c r="LQI837" s="24"/>
      <c r="LQJ837" s="24"/>
      <c r="LQK837" s="24"/>
      <c r="LQL837" s="24"/>
      <c r="LQM837" s="24"/>
      <c r="LQN837" s="24"/>
      <c r="LQO837" s="24"/>
      <c r="LQP837" s="24"/>
      <c r="LQQ837" s="24"/>
      <c r="LQR837" s="24"/>
      <c r="LQS837" s="24"/>
      <c r="LQT837" s="24"/>
      <c r="LQU837" s="24"/>
      <c r="LQV837" s="24"/>
      <c r="LQW837" s="24"/>
      <c r="LQX837" s="24"/>
      <c r="LQY837" s="24"/>
      <c r="LQZ837" s="24"/>
      <c r="LRA837" s="24"/>
      <c r="LRB837" s="24"/>
      <c r="LRC837" s="24"/>
      <c r="LRD837" s="24"/>
      <c r="LRE837" s="24"/>
      <c r="LRF837" s="24"/>
      <c r="LRG837" s="24"/>
      <c r="LRH837" s="24"/>
      <c r="LRI837" s="24"/>
      <c r="LRJ837" s="24"/>
      <c r="LRK837" s="24"/>
      <c r="LRL837" s="24"/>
      <c r="LRM837" s="24"/>
      <c r="LRN837" s="24"/>
      <c r="LRO837" s="24"/>
      <c r="LRP837" s="24"/>
      <c r="LRQ837" s="24"/>
      <c r="LRR837" s="24"/>
      <c r="LRS837" s="24"/>
      <c r="LRT837" s="24"/>
      <c r="LRU837" s="24"/>
      <c r="LRV837" s="24"/>
      <c r="LRW837" s="24"/>
      <c r="LRX837" s="24"/>
      <c r="LRY837" s="24"/>
      <c r="LRZ837" s="24"/>
      <c r="LSA837" s="24"/>
      <c r="LSB837" s="24"/>
      <c r="LSC837" s="24"/>
      <c r="LSD837" s="24"/>
      <c r="LSE837" s="24"/>
      <c r="LSF837" s="24"/>
      <c r="LSG837" s="24"/>
      <c r="LSH837" s="24"/>
      <c r="LSI837" s="24"/>
      <c r="LSJ837" s="24"/>
      <c r="LSK837" s="24"/>
      <c r="LSL837" s="24"/>
      <c r="LSM837" s="24"/>
      <c r="LSN837" s="24"/>
      <c r="LSO837" s="24"/>
      <c r="LSP837" s="24"/>
      <c r="LSQ837" s="24"/>
      <c r="LSR837" s="24"/>
      <c r="LSS837" s="24"/>
      <c r="LST837" s="24"/>
      <c r="LSU837" s="24"/>
      <c r="LSV837" s="24"/>
      <c r="LSW837" s="24"/>
      <c r="LSX837" s="24"/>
      <c r="LSY837" s="24"/>
      <c r="LSZ837" s="24"/>
      <c r="LTA837" s="24"/>
      <c r="LTB837" s="24"/>
      <c r="LTC837" s="24"/>
      <c r="LTD837" s="24"/>
      <c r="LTE837" s="24"/>
      <c r="LTF837" s="24"/>
      <c r="LTG837" s="24"/>
      <c r="LTH837" s="24"/>
      <c r="LTI837" s="24"/>
      <c r="LTJ837" s="24"/>
      <c r="LTK837" s="24"/>
      <c r="LTL837" s="24"/>
      <c r="LTM837" s="24"/>
      <c r="LTN837" s="24"/>
      <c r="LTO837" s="24"/>
      <c r="LTP837" s="24"/>
      <c r="LTQ837" s="24"/>
      <c r="LTR837" s="24"/>
      <c r="LTS837" s="24"/>
      <c r="LTT837" s="24"/>
      <c r="LTU837" s="24"/>
      <c r="LTV837" s="24"/>
      <c r="LTW837" s="24"/>
      <c r="LTX837" s="24"/>
      <c r="LTY837" s="24"/>
      <c r="LTZ837" s="24"/>
      <c r="LUA837" s="24"/>
      <c r="LUB837" s="24"/>
      <c r="LUC837" s="24"/>
      <c r="LUD837" s="24"/>
      <c r="LUE837" s="24"/>
      <c r="LUF837" s="24"/>
      <c r="LUG837" s="24"/>
      <c r="LUH837" s="24"/>
      <c r="LUI837" s="24"/>
      <c r="LUJ837" s="24"/>
      <c r="LUK837" s="24"/>
      <c r="LUL837" s="24"/>
      <c r="LUM837" s="24"/>
      <c r="LUN837" s="24"/>
      <c r="LUO837" s="24"/>
      <c r="LUP837" s="24"/>
      <c r="LUQ837" s="24"/>
      <c r="LUR837" s="24"/>
      <c r="LUS837" s="24"/>
      <c r="LUT837" s="24"/>
      <c r="LUU837" s="24"/>
      <c r="LUV837" s="24"/>
      <c r="LUW837" s="24"/>
      <c r="LUX837" s="24"/>
      <c r="LUY837" s="24"/>
      <c r="LUZ837" s="24"/>
      <c r="LVA837" s="24"/>
      <c r="LVB837" s="24"/>
      <c r="LVC837" s="24"/>
      <c r="LVD837" s="24"/>
      <c r="LVE837" s="24"/>
      <c r="LVF837" s="24"/>
      <c r="LVG837" s="24"/>
      <c r="LVH837" s="24"/>
      <c r="LVI837" s="24"/>
      <c r="LVJ837" s="24"/>
      <c r="LVK837" s="24"/>
      <c r="LVL837" s="24"/>
      <c r="LVM837" s="24"/>
      <c r="LVN837" s="24"/>
      <c r="LVO837" s="24"/>
      <c r="LVP837" s="24"/>
      <c r="LVQ837" s="24"/>
      <c r="LVR837" s="24"/>
      <c r="LVS837" s="24"/>
      <c r="LVT837" s="24"/>
      <c r="LVU837" s="24"/>
      <c r="LVV837" s="24"/>
      <c r="LVW837" s="24"/>
      <c r="LVX837" s="24"/>
      <c r="LVY837" s="24"/>
      <c r="LVZ837" s="24"/>
      <c r="LWA837" s="24"/>
      <c r="LWB837" s="24"/>
      <c r="LWC837" s="24"/>
      <c r="LWD837" s="24"/>
      <c r="LWE837" s="24"/>
      <c r="LWF837" s="24"/>
      <c r="LWG837" s="24"/>
      <c r="LWH837" s="24"/>
      <c r="LWI837" s="24"/>
      <c r="LWJ837" s="24"/>
      <c r="LWK837" s="24"/>
      <c r="LWL837" s="24"/>
      <c r="LWM837" s="24"/>
      <c r="LWN837" s="24"/>
      <c r="LWO837" s="24"/>
      <c r="LWP837" s="24"/>
      <c r="LWQ837" s="24"/>
      <c r="LWR837" s="24"/>
      <c r="LWS837" s="24"/>
      <c r="LWT837" s="24"/>
      <c r="LWU837" s="24"/>
      <c r="LWV837" s="24"/>
      <c r="LWW837" s="24"/>
      <c r="LWX837" s="24"/>
      <c r="LWY837" s="24"/>
      <c r="LWZ837" s="24"/>
      <c r="LXA837" s="24"/>
      <c r="LXB837" s="24"/>
      <c r="LXC837" s="24"/>
      <c r="LXD837" s="24"/>
      <c r="LXE837" s="24"/>
      <c r="LXF837" s="24"/>
      <c r="LXG837" s="24"/>
      <c r="LXH837" s="24"/>
      <c r="LXI837" s="24"/>
      <c r="LXJ837" s="24"/>
      <c r="LXK837" s="24"/>
      <c r="LXL837" s="24"/>
      <c r="LXM837" s="24"/>
      <c r="LXN837" s="24"/>
      <c r="LXO837" s="24"/>
      <c r="LXP837" s="24"/>
      <c r="LXQ837" s="24"/>
      <c r="LXR837" s="24"/>
      <c r="LXS837" s="24"/>
      <c r="LXT837" s="24"/>
      <c r="LXU837" s="24"/>
      <c r="LXV837" s="24"/>
      <c r="LXW837" s="24"/>
      <c r="LXX837" s="24"/>
      <c r="LXY837" s="24"/>
      <c r="LXZ837" s="24"/>
      <c r="LYA837" s="24"/>
      <c r="LYB837" s="24"/>
      <c r="LYC837" s="24"/>
      <c r="LYD837" s="24"/>
      <c r="LYE837" s="24"/>
      <c r="LYF837" s="24"/>
      <c r="LYG837" s="24"/>
      <c r="LYH837" s="24"/>
      <c r="LYI837" s="24"/>
      <c r="LYJ837" s="24"/>
      <c r="LYK837" s="24"/>
      <c r="LYL837" s="24"/>
      <c r="LYM837" s="24"/>
      <c r="LYN837" s="24"/>
      <c r="LYO837" s="24"/>
      <c r="LYP837" s="24"/>
      <c r="LYQ837" s="24"/>
      <c r="LYR837" s="24"/>
      <c r="LYS837" s="24"/>
      <c r="LYT837" s="24"/>
      <c r="LYU837" s="24"/>
      <c r="LYV837" s="24"/>
      <c r="LYW837" s="24"/>
      <c r="LYX837" s="24"/>
      <c r="LYY837" s="24"/>
      <c r="LYZ837" s="24"/>
      <c r="LZA837" s="24"/>
      <c r="LZB837" s="24"/>
      <c r="LZC837" s="24"/>
      <c r="LZD837" s="24"/>
      <c r="LZE837" s="24"/>
      <c r="LZF837" s="24"/>
      <c r="LZG837" s="24"/>
      <c r="LZH837" s="24"/>
      <c r="LZI837" s="24"/>
      <c r="LZJ837" s="24"/>
      <c r="LZK837" s="24"/>
      <c r="LZL837" s="24"/>
      <c r="LZM837" s="24"/>
      <c r="LZN837" s="24"/>
      <c r="LZO837" s="24"/>
      <c r="LZP837" s="24"/>
      <c r="LZQ837" s="24"/>
      <c r="LZR837" s="24"/>
      <c r="LZS837" s="24"/>
      <c r="LZT837" s="24"/>
      <c r="LZU837" s="24"/>
      <c r="LZV837" s="24"/>
      <c r="LZW837" s="24"/>
      <c r="LZX837" s="24"/>
      <c r="LZY837" s="24"/>
      <c r="LZZ837" s="24"/>
      <c r="MAA837" s="24"/>
      <c r="MAB837" s="24"/>
      <c r="MAC837" s="24"/>
      <c r="MAD837" s="24"/>
      <c r="MAE837" s="24"/>
      <c r="MAF837" s="24"/>
      <c r="MAG837" s="24"/>
      <c r="MAH837" s="24"/>
      <c r="MAI837" s="24"/>
      <c r="MAJ837" s="24"/>
      <c r="MAK837" s="24"/>
      <c r="MAL837" s="24"/>
      <c r="MAM837" s="24"/>
      <c r="MAN837" s="24"/>
      <c r="MAO837" s="24"/>
      <c r="MAP837" s="24"/>
      <c r="MAQ837" s="24"/>
      <c r="MAR837" s="24"/>
      <c r="MAS837" s="24"/>
      <c r="MAT837" s="24"/>
      <c r="MAU837" s="24"/>
      <c r="MAV837" s="24"/>
      <c r="MAW837" s="24"/>
      <c r="MAX837" s="24"/>
      <c r="MAY837" s="24"/>
      <c r="MAZ837" s="24"/>
      <c r="MBA837" s="24"/>
      <c r="MBB837" s="24"/>
      <c r="MBC837" s="24"/>
      <c r="MBD837" s="24"/>
      <c r="MBE837" s="24"/>
      <c r="MBF837" s="24"/>
      <c r="MBG837" s="24"/>
      <c r="MBH837" s="24"/>
      <c r="MBI837" s="24"/>
      <c r="MBJ837" s="24"/>
      <c r="MBK837" s="24"/>
      <c r="MBL837" s="24"/>
      <c r="MBM837" s="24"/>
      <c r="MBN837" s="24"/>
      <c r="MBO837" s="24"/>
      <c r="MBP837" s="24"/>
      <c r="MBQ837" s="24"/>
      <c r="MBR837" s="24"/>
      <c r="MBS837" s="24"/>
      <c r="MBT837" s="24"/>
      <c r="MBU837" s="24"/>
      <c r="MBV837" s="24"/>
      <c r="MBW837" s="24"/>
      <c r="MBX837" s="24"/>
      <c r="MBY837" s="24"/>
      <c r="MBZ837" s="24"/>
      <c r="MCA837" s="24"/>
      <c r="MCB837" s="24"/>
      <c r="MCC837" s="24"/>
      <c r="MCD837" s="24"/>
      <c r="MCE837" s="24"/>
      <c r="MCF837" s="24"/>
      <c r="MCG837" s="24"/>
      <c r="MCH837" s="24"/>
      <c r="MCI837" s="24"/>
      <c r="MCJ837" s="24"/>
      <c r="MCK837" s="24"/>
      <c r="MCL837" s="24"/>
      <c r="MCM837" s="24"/>
      <c r="MCN837" s="24"/>
      <c r="MCO837" s="24"/>
      <c r="MCP837" s="24"/>
      <c r="MCQ837" s="24"/>
      <c r="MCR837" s="24"/>
      <c r="MCS837" s="24"/>
      <c r="MCT837" s="24"/>
      <c r="MCU837" s="24"/>
      <c r="MCV837" s="24"/>
      <c r="MCW837" s="24"/>
      <c r="MCX837" s="24"/>
      <c r="MCY837" s="24"/>
      <c r="MCZ837" s="24"/>
      <c r="MDA837" s="24"/>
      <c r="MDB837" s="24"/>
      <c r="MDC837" s="24"/>
      <c r="MDD837" s="24"/>
      <c r="MDE837" s="24"/>
      <c r="MDF837" s="24"/>
      <c r="MDG837" s="24"/>
      <c r="MDH837" s="24"/>
      <c r="MDI837" s="24"/>
      <c r="MDJ837" s="24"/>
      <c r="MDK837" s="24"/>
      <c r="MDL837" s="24"/>
      <c r="MDM837" s="24"/>
      <c r="MDN837" s="24"/>
      <c r="MDO837" s="24"/>
      <c r="MDP837" s="24"/>
      <c r="MDQ837" s="24"/>
      <c r="MDR837" s="24"/>
      <c r="MDS837" s="24"/>
      <c r="MDT837" s="24"/>
      <c r="MDU837" s="24"/>
      <c r="MDV837" s="24"/>
      <c r="MDW837" s="24"/>
      <c r="MDX837" s="24"/>
      <c r="MDY837" s="24"/>
      <c r="MDZ837" s="24"/>
      <c r="MEA837" s="24"/>
      <c r="MEB837" s="24"/>
      <c r="MEC837" s="24"/>
      <c r="MED837" s="24"/>
      <c r="MEE837" s="24"/>
      <c r="MEF837" s="24"/>
      <c r="MEG837" s="24"/>
      <c r="MEH837" s="24"/>
      <c r="MEI837" s="24"/>
      <c r="MEJ837" s="24"/>
      <c r="MEK837" s="24"/>
      <c r="MEL837" s="24"/>
      <c r="MEM837" s="24"/>
      <c r="MEN837" s="24"/>
      <c r="MEO837" s="24"/>
      <c r="MEP837" s="24"/>
      <c r="MEQ837" s="24"/>
      <c r="MER837" s="24"/>
      <c r="MES837" s="24"/>
      <c r="MET837" s="24"/>
      <c r="MEU837" s="24"/>
      <c r="MEV837" s="24"/>
      <c r="MEW837" s="24"/>
      <c r="MEX837" s="24"/>
      <c r="MEY837" s="24"/>
      <c r="MEZ837" s="24"/>
      <c r="MFA837" s="24"/>
      <c r="MFB837" s="24"/>
      <c r="MFC837" s="24"/>
      <c r="MFD837" s="24"/>
      <c r="MFE837" s="24"/>
      <c r="MFF837" s="24"/>
      <c r="MFG837" s="24"/>
      <c r="MFH837" s="24"/>
      <c r="MFI837" s="24"/>
      <c r="MFJ837" s="24"/>
      <c r="MFK837" s="24"/>
      <c r="MFL837" s="24"/>
      <c r="MFM837" s="24"/>
      <c r="MFN837" s="24"/>
      <c r="MFO837" s="24"/>
      <c r="MFP837" s="24"/>
      <c r="MFQ837" s="24"/>
      <c r="MFR837" s="24"/>
      <c r="MFS837" s="24"/>
      <c r="MFT837" s="24"/>
      <c r="MFU837" s="24"/>
      <c r="MFV837" s="24"/>
      <c r="MFW837" s="24"/>
      <c r="MFX837" s="24"/>
      <c r="MFY837" s="24"/>
      <c r="MFZ837" s="24"/>
      <c r="MGA837" s="24"/>
      <c r="MGB837" s="24"/>
      <c r="MGC837" s="24"/>
      <c r="MGD837" s="24"/>
      <c r="MGE837" s="24"/>
      <c r="MGF837" s="24"/>
      <c r="MGG837" s="24"/>
      <c r="MGH837" s="24"/>
      <c r="MGI837" s="24"/>
      <c r="MGJ837" s="24"/>
      <c r="MGK837" s="24"/>
      <c r="MGL837" s="24"/>
      <c r="MGM837" s="24"/>
      <c r="MGN837" s="24"/>
      <c r="MGO837" s="24"/>
      <c r="MGP837" s="24"/>
      <c r="MGQ837" s="24"/>
      <c r="MGR837" s="24"/>
      <c r="MGS837" s="24"/>
      <c r="MGT837" s="24"/>
      <c r="MGU837" s="24"/>
      <c r="MGV837" s="24"/>
      <c r="MGW837" s="24"/>
      <c r="MGX837" s="24"/>
      <c r="MGY837" s="24"/>
      <c r="MGZ837" s="24"/>
      <c r="MHA837" s="24"/>
      <c r="MHB837" s="24"/>
      <c r="MHC837" s="24"/>
      <c r="MHD837" s="24"/>
      <c r="MHE837" s="24"/>
      <c r="MHF837" s="24"/>
      <c r="MHG837" s="24"/>
      <c r="MHH837" s="24"/>
      <c r="MHI837" s="24"/>
      <c r="MHJ837" s="24"/>
      <c r="MHK837" s="24"/>
      <c r="MHL837" s="24"/>
      <c r="MHM837" s="24"/>
      <c r="MHN837" s="24"/>
      <c r="MHO837" s="24"/>
      <c r="MHP837" s="24"/>
      <c r="MHQ837" s="24"/>
      <c r="MHR837" s="24"/>
      <c r="MHS837" s="24"/>
      <c r="MHT837" s="24"/>
      <c r="MHU837" s="24"/>
      <c r="MHV837" s="24"/>
      <c r="MHW837" s="24"/>
      <c r="MHX837" s="24"/>
      <c r="MHY837" s="24"/>
      <c r="MHZ837" s="24"/>
      <c r="MIA837" s="24"/>
      <c r="MIB837" s="24"/>
      <c r="MIC837" s="24"/>
      <c r="MID837" s="24"/>
      <c r="MIE837" s="24"/>
      <c r="MIF837" s="24"/>
      <c r="MIG837" s="24"/>
      <c r="MIH837" s="24"/>
      <c r="MII837" s="24"/>
      <c r="MIJ837" s="24"/>
      <c r="MIK837" s="24"/>
      <c r="MIL837" s="24"/>
      <c r="MIM837" s="24"/>
      <c r="MIN837" s="24"/>
      <c r="MIO837" s="24"/>
      <c r="MIP837" s="24"/>
      <c r="MIQ837" s="24"/>
      <c r="MIR837" s="24"/>
      <c r="MIS837" s="24"/>
      <c r="MIT837" s="24"/>
      <c r="MIU837" s="24"/>
      <c r="MIV837" s="24"/>
      <c r="MIW837" s="24"/>
      <c r="MIX837" s="24"/>
      <c r="MIY837" s="24"/>
      <c r="MIZ837" s="24"/>
      <c r="MJA837" s="24"/>
      <c r="MJB837" s="24"/>
      <c r="MJC837" s="24"/>
      <c r="MJD837" s="24"/>
      <c r="MJE837" s="24"/>
      <c r="MJF837" s="24"/>
      <c r="MJG837" s="24"/>
      <c r="MJH837" s="24"/>
      <c r="MJI837" s="24"/>
      <c r="MJJ837" s="24"/>
      <c r="MJK837" s="24"/>
      <c r="MJL837" s="24"/>
      <c r="MJM837" s="24"/>
      <c r="MJN837" s="24"/>
      <c r="MJO837" s="24"/>
      <c r="MJP837" s="24"/>
      <c r="MJQ837" s="24"/>
      <c r="MJR837" s="24"/>
      <c r="MJS837" s="24"/>
      <c r="MJT837" s="24"/>
      <c r="MJU837" s="24"/>
      <c r="MJV837" s="24"/>
      <c r="MJW837" s="24"/>
      <c r="MJX837" s="24"/>
      <c r="MJY837" s="24"/>
      <c r="MJZ837" s="24"/>
      <c r="MKA837" s="24"/>
      <c r="MKB837" s="24"/>
      <c r="MKC837" s="24"/>
      <c r="MKD837" s="24"/>
      <c r="MKE837" s="24"/>
      <c r="MKF837" s="24"/>
      <c r="MKG837" s="24"/>
      <c r="MKH837" s="24"/>
      <c r="MKI837" s="24"/>
      <c r="MKJ837" s="24"/>
      <c r="MKK837" s="24"/>
      <c r="MKL837" s="24"/>
      <c r="MKM837" s="24"/>
      <c r="MKN837" s="24"/>
      <c r="MKO837" s="24"/>
      <c r="MKP837" s="24"/>
      <c r="MKQ837" s="24"/>
      <c r="MKR837" s="24"/>
      <c r="MKS837" s="24"/>
      <c r="MKT837" s="24"/>
      <c r="MKU837" s="24"/>
      <c r="MKV837" s="24"/>
      <c r="MKW837" s="24"/>
      <c r="MKX837" s="24"/>
      <c r="MKY837" s="24"/>
      <c r="MKZ837" s="24"/>
      <c r="MLA837" s="24"/>
      <c r="MLB837" s="24"/>
      <c r="MLC837" s="24"/>
      <c r="MLD837" s="24"/>
      <c r="MLE837" s="24"/>
      <c r="MLF837" s="24"/>
      <c r="MLG837" s="24"/>
      <c r="MLH837" s="24"/>
      <c r="MLI837" s="24"/>
      <c r="MLJ837" s="24"/>
      <c r="MLK837" s="24"/>
      <c r="MLL837" s="24"/>
      <c r="MLM837" s="24"/>
      <c r="MLN837" s="24"/>
      <c r="MLO837" s="24"/>
      <c r="MLP837" s="24"/>
      <c r="MLQ837" s="24"/>
      <c r="MLR837" s="24"/>
      <c r="MLS837" s="24"/>
      <c r="MLT837" s="24"/>
      <c r="MLU837" s="24"/>
      <c r="MLV837" s="24"/>
      <c r="MLW837" s="24"/>
      <c r="MLX837" s="24"/>
      <c r="MLY837" s="24"/>
      <c r="MLZ837" s="24"/>
      <c r="MMA837" s="24"/>
      <c r="MMB837" s="24"/>
      <c r="MMC837" s="24"/>
      <c r="MMD837" s="24"/>
      <c r="MME837" s="24"/>
      <c r="MMF837" s="24"/>
      <c r="MMG837" s="24"/>
      <c r="MMH837" s="24"/>
      <c r="MMI837" s="24"/>
      <c r="MMJ837" s="24"/>
      <c r="MMK837" s="24"/>
      <c r="MML837" s="24"/>
      <c r="MMM837" s="24"/>
      <c r="MMN837" s="24"/>
      <c r="MMO837" s="24"/>
      <c r="MMP837" s="24"/>
      <c r="MMQ837" s="24"/>
      <c r="MMR837" s="24"/>
      <c r="MMS837" s="24"/>
      <c r="MMT837" s="24"/>
      <c r="MMU837" s="24"/>
      <c r="MMV837" s="24"/>
      <c r="MMW837" s="24"/>
      <c r="MMX837" s="24"/>
      <c r="MMY837" s="24"/>
      <c r="MMZ837" s="24"/>
      <c r="MNA837" s="24"/>
      <c r="MNB837" s="24"/>
      <c r="MNC837" s="24"/>
      <c r="MND837" s="24"/>
      <c r="MNE837" s="24"/>
      <c r="MNF837" s="24"/>
      <c r="MNG837" s="24"/>
      <c r="MNH837" s="24"/>
      <c r="MNI837" s="24"/>
      <c r="MNJ837" s="24"/>
      <c r="MNK837" s="24"/>
      <c r="MNL837" s="24"/>
      <c r="MNM837" s="24"/>
      <c r="MNN837" s="24"/>
      <c r="MNO837" s="24"/>
      <c r="MNP837" s="24"/>
      <c r="MNQ837" s="24"/>
      <c r="MNR837" s="24"/>
      <c r="MNS837" s="24"/>
      <c r="MNT837" s="24"/>
      <c r="MNU837" s="24"/>
      <c r="MNV837" s="24"/>
      <c r="MNW837" s="24"/>
      <c r="MNX837" s="24"/>
      <c r="MNY837" s="24"/>
      <c r="MNZ837" s="24"/>
      <c r="MOA837" s="24"/>
      <c r="MOB837" s="24"/>
      <c r="MOC837" s="24"/>
      <c r="MOD837" s="24"/>
      <c r="MOE837" s="24"/>
      <c r="MOF837" s="24"/>
      <c r="MOG837" s="24"/>
      <c r="MOH837" s="24"/>
      <c r="MOI837" s="24"/>
      <c r="MOJ837" s="24"/>
      <c r="MOK837" s="24"/>
      <c r="MOL837" s="24"/>
      <c r="MOM837" s="24"/>
      <c r="MON837" s="24"/>
      <c r="MOO837" s="24"/>
      <c r="MOP837" s="24"/>
      <c r="MOQ837" s="24"/>
      <c r="MOR837" s="24"/>
      <c r="MOS837" s="24"/>
      <c r="MOT837" s="24"/>
      <c r="MOU837" s="24"/>
      <c r="MOV837" s="24"/>
      <c r="MOW837" s="24"/>
      <c r="MOX837" s="24"/>
      <c r="MOY837" s="24"/>
      <c r="MOZ837" s="24"/>
      <c r="MPA837" s="24"/>
      <c r="MPB837" s="24"/>
      <c r="MPC837" s="24"/>
      <c r="MPD837" s="24"/>
      <c r="MPE837" s="24"/>
      <c r="MPF837" s="24"/>
      <c r="MPG837" s="24"/>
      <c r="MPH837" s="24"/>
      <c r="MPI837" s="24"/>
      <c r="MPJ837" s="24"/>
      <c r="MPK837" s="24"/>
      <c r="MPL837" s="24"/>
      <c r="MPM837" s="24"/>
      <c r="MPN837" s="24"/>
      <c r="MPO837" s="24"/>
      <c r="MPP837" s="24"/>
      <c r="MPQ837" s="24"/>
      <c r="MPR837" s="24"/>
      <c r="MPS837" s="24"/>
      <c r="MPT837" s="24"/>
      <c r="MPU837" s="24"/>
      <c r="MPV837" s="24"/>
      <c r="MPW837" s="24"/>
      <c r="MPX837" s="24"/>
      <c r="MPY837" s="24"/>
      <c r="MPZ837" s="24"/>
      <c r="MQA837" s="24"/>
      <c r="MQB837" s="24"/>
      <c r="MQC837" s="24"/>
      <c r="MQD837" s="24"/>
      <c r="MQE837" s="24"/>
      <c r="MQF837" s="24"/>
      <c r="MQG837" s="24"/>
      <c r="MQH837" s="24"/>
      <c r="MQI837" s="24"/>
      <c r="MQJ837" s="24"/>
      <c r="MQK837" s="24"/>
      <c r="MQL837" s="24"/>
      <c r="MQM837" s="24"/>
      <c r="MQN837" s="24"/>
      <c r="MQO837" s="24"/>
      <c r="MQP837" s="24"/>
      <c r="MQQ837" s="24"/>
      <c r="MQR837" s="24"/>
      <c r="MQS837" s="24"/>
      <c r="MQT837" s="24"/>
      <c r="MQU837" s="24"/>
      <c r="MQV837" s="24"/>
      <c r="MQW837" s="24"/>
      <c r="MQX837" s="24"/>
      <c r="MQY837" s="24"/>
      <c r="MQZ837" s="24"/>
      <c r="MRA837" s="24"/>
      <c r="MRB837" s="24"/>
      <c r="MRC837" s="24"/>
      <c r="MRD837" s="24"/>
      <c r="MRE837" s="24"/>
      <c r="MRF837" s="24"/>
      <c r="MRG837" s="24"/>
      <c r="MRH837" s="24"/>
      <c r="MRI837" s="24"/>
      <c r="MRJ837" s="24"/>
      <c r="MRK837" s="24"/>
      <c r="MRL837" s="24"/>
      <c r="MRM837" s="24"/>
      <c r="MRN837" s="24"/>
      <c r="MRO837" s="24"/>
      <c r="MRP837" s="24"/>
      <c r="MRQ837" s="24"/>
      <c r="MRR837" s="24"/>
      <c r="MRS837" s="24"/>
      <c r="MRT837" s="24"/>
      <c r="MRU837" s="24"/>
      <c r="MRV837" s="24"/>
      <c r="MRW837" s="24"/>
      <c r="MRX837" s="24"/>
      <c r="MRY837" s="24"/>
      <c r="MRZ837" s="24"/>
      <c r="MSA837" s="24"/>
      <c r="MSB837" s="24"/>
      <c r="MSC837" s="24"/>
      <c r="MSD837" s="24"/>
      <c r="MSE837" s="24"/>
      <c r="MSF837" s="24"/>
      <c r="MSG837" s="24"/>
      <c r="MSH837" s="24"/>
      <c r="MSI837" s="24"/>
      <c r="MSJ837" s="24"/>
      <c r="MSK837" s="24"/>
      <c r="MSL837" s="24"/>
      <c r="MSM837" s="24"/>
      <c r="MSN837" s="24"/>
      <c r="MSO837" s="24"/>
      <c r="MSP837" s="24"/>
      <c r="MSQ837" s="24"/>
      <c r="MSR837" s="24"/>
      <c r="MSS837" s="24"/>
      <c r="MST837" s="24"/>
      <c r="MSU837" s="24"/>
      <c r="MSV837" s="24"/>
      <c r="MSW837" s="24"/>
      <c r="MSX837" s="24"/>
      <c r="MSY837" s="24"/>
      <c r="MSZ837" s="24"/>
      <c r="MTA837" s="24"/>
      <c r="MTB837" s="24"/>
      <c r="MTC837" s="24"/>
      <c r="MTD837" s="24"/>
      <c r="MTE837" s="24"/>
      <c r="MTF837" s="24"/>
      <c r="MTG837" s="24"/>
      <c r="MTH837" s="24"/>
      <c r="MTI837" s="24"/>
      <c r="MTJ837" s="24"/>
      <c r="MTK837" s="24"/>
      <c r="MTL837" s="24"/>
      <c r="MTM837" s="24"/>
      <c r="MTN837" s="24"/>
      <c r="MTO837" s="24"/>
      <c r="MTP837" s="24"/>
      <c r="MTQ837" s="24"/>
      <c r="MTR837" s="24"/>
      <c r="MTS837" s="24"/>
      <c r="MTT837" s="24"/>
      <c r="MTU837" s="24"/>
      <c r="MTV837" s="24"/>
      <c r="MTW837" s="24"/>
      <c r="MTX837" s="24"/>
      <c r="MTY837" s="24"/>
      <c r="MTZ837" s="24"/>
      <c r="MUA837" s="24"/>
      <c r="MUB837" s="24"/>
      <c r="MUC837" s="24"/>
      <c r="MUD837" s="24"/>
      <c r="MUE837" s="24"/>
      <c r="MUF837" s="24"/>
      <c r="MUG837" s="24"/>
      <c r="MUH837" s="24"/>
      <c r="MUI837" s="24"/>
      <c r="MUJ837" s="24"/>
      <c r="MUK837" s="24"/>
      <c r="MUL837" s="24"/>
      <c r="MUM837" s="24"/>
      <c r="MUN837" s="24"/>
      <c r="MUO837" s="24"/>
      <c r="MUP837" s="24"/>
      <c r="MUQ837" s="24"/>
      <c r="MUR837" s="24"/>
      <c r="MUS837" s="24"/>
      <c r="MUT837" s="24"/>
      <c r="MUU837" s="24"/>
      <c r="MUV837" s="24"/>
      <c r="MUW837" s="24"/>
      <c r="MUX837" s="24"/>
      <c r="MUY837" s="24"/>
      <c r="MUZ837" s="24"/>
      <c r="MVA837" s="24"/>
      <c r="MVB837" s="24"/>
      <c r="MVC837" s="24"/>
      <c r="MVD837" s="24"/>
      <c r="MVE837" s="24"/>
      <c r="MVF837" s="24"/>
      <c r="MVG837" s="24"/>
      <c r="MVH837" s="24"/>
      <c r="MVI837" s="24"/>
      <c r="MVJ837" s="24"/>
      <c r="MVK837" s="24"/>
      <c r="MVL837" s="24"/>
      <c r="MVM837" s="24"/>
      <c r="MVN837" s="24"/>
      <c r="MVO837" s="24"/>
      <c r="MVP837" s="24"/>
      <c r="MVQ837" s="24"/>
      <c r="MVR837" s="24"/>
      <c r="MVS837" s="24"/>
      <c r="MVT837" s="24"/>
      <c r="MVU837" s="24"/>
      <c r="MVV837" s="24"/>
      <c r="MVW837" s="24"/>
      <c r="MVX837" s="24"/>
      <c r="MVY837" s="24"/>
      <c r="MVZ837" s="24"/>
      <c r="MWA837" s="24"/>
      <c r="MWB837" s="24"/>
      <c r="MWC837" s="24"/>
      <c r="MWD837" s="24"/>
      <c r="MWE837" s="24"/>
      <c r="MWF837" s="24"/>
      <c r="MWG837" s="24"/>
      <c r="MWH837" s="24"/>
      <c r="MWI837" s="24"/>
      <c r="MWJ837" s="24"/>
      <c r="MWK837" s="24"/>
      <c r="MWL837" s="24"/>
      <c r="MWM837" s="24"/>
      <c r="MWN837" s="24"/>
      <c r="MWO837" s="24"/>
      <c r="MWP837" s="24"/>
      <c r="MWQ837" s="24"/>
      <c r="MWR837" s="24"/>
      <c r="MWS837" s="24"/>
      <c r="MWT837" s="24"/>
      <c r="MWU837" s="24"/>
      <c r="MWV837" s="24"/>
      <c r="MWW837" s="24"/>
      <c r="MWX837" s="24"/>
      <c r="MWY837" s="24"/>
      <c r="MWZ837" s="24"/>
      <c r="MXA837" s="24"/>
      <c r="MXB837" s="24"/>
      <c r="MXC837" s="24"/>
      <c r="MXD837" s="24"/>
      <c r="MXE837" s="24"/>
      <c r="MXF837" s="24"/>
      <c r="MXG837" s="24"/>
      <c r="MXH837" s="24"/>
      <c r="MXI837" s="24"/>
      <c r="MXJ837" s="24"/>
      <c r="MXK837" s="24"/>
      <c r="MXL837" s="24"/>
      <c r="MXM837" s="24"/>
      <c r="MXN837" s="24"/>
      <c r="MXO837" s="24"/>
      <c r="MXP837" s="24"/>
      <c r="MXQ837" s="24"/>
      <c r="MXR837" s="24"/>
      <c r="MXS837" s="24"/>
      <c r="MXT837" s="24"/>
      <c r="MXU837" s="24"/>
      <c r="MXV837" s="24"/>
      <c r="MXW837" s="24"/>
      <c r="MXX837" s="24"/>
      <c r="MXY837" s="24"/>
      <c r="MXZ837" s="24"/>
      <c r="MYA837" s="24"/>
      <c r="MYB837" s="24"/>
      <c r="MYC837" s="24"/>
      <c r="MYD837" s="24"/>
      <c r="MYE837" s="24"/>
      <c r="MYF837" s="24"/>
      <c r="MYG837" s="24"/>
      <c r="MYH837" s="24"/>
      <c r="MYI837" s="24"/>
      <c r="MYJ837" s="24"/>
      <c r="MYK837" s="24"/>
      <c r="MYL837" s="24"/>
      <c r="MYM837" s="24"/>
      <c r="MYN837" s="24"/>
      <c r="MYO837" s="24"/>
      <c r="MYP837" s="24"/>
      <c r="MYQ837" s="24"/>
      <c r="MYR837" s="24"/>
      <c r="MYS837" s="24"/>
      <c r="MYT837" s="24"/>
      <c r="MYU837" s="24"/>
      <c r="MYV837" s="24"/>
      <c r="MYW837" s="24"/>
      <c r="MYX837" s="24"/>
      <c r="MYY837" s="24"/>
      <c r="MYZ837" s="24"/>
      <c r="MZA837" s="24"/>
      <c r="MZB837" s="24"/>
      <c r="MZC837" s="24"/>
      <c r="MZD837" s="24"/>
      <c r="MZE837" s="24"/>
      <c r="MZF837" s="24"/>
      <c r="MZG837" s="24"/>
      <c r="MZH837" s="24"/>
      <c r="MZI837" s="24"/>
      <c r="MZJ837" s="24"/>
      <c r="MZK837" s="24"/>
      <c r="MZL837" s="24"/>
      <c r="MZM837" s="24"/>
      <c r="MZN837" s="24"/>
      <c r="MZO837" s="24"/>
      <c r="MZP837" s="24"/>
      <c r="MZQ837" s="24"/>
      <c r="MZR837" s="24"/>
      <c r="MZS837" s="24"/>
      <c r="MZT837" s="24"/>
      <c r="MZU837" s="24"/>
      <c r="MZV837" s="24"/>
      <c r="MZW837" s="24"/>
      <c r="MZX837" s="24"/>
      <c r="MZY837" s="24"/>
      <c r="MZZ837" s="24"/>
      <c r="NAA837" s="24"/>
      <c r="NAB837" s="24"/>
      <c r="NAC837" s="24"/>
      <c r="NAD837" s="24"/>
      <c r="NAE837" s="24"/>
      <c r="NAF837" s="24"/>
      <c r="NAG837" s="24"/>
      <c r="NAH837" s="24"/>
      <c r="NAI837" s="24"/>
      <c r="NAJ837" s="24"/>
      <c r="NAK837" s="24"/>
      <c r="NAL837" s="24"/>
      <c r="NAM837" s="24"/>
      <c r="NAN837" s="24"/>
      <c r="NAO837" s="24"/>
      <c r="NAP837" s="24"/>
      <c r="NAQ837" s="24"/>
      <c r="NAR837" s="24"/>
      <c r="NAS837" s="24"/>
      <c r="NAT837" s="24"/>
      <c r="NAU837" s="24"/>
      <c r="NAV837" s="24"/>
      <c r="NAW837" s="24"/>
      <c r="NAX837" s="24"/>
      <c r="NAY837" s="24"/>
      <c r="NAZ837" s="24"/>
      <c r="NBA837" s="24"/>
      <c r="NBB837" s="24"/>
      <c r="NBC837" s="24"/>
      <c r="NBD837" s="24"/>
      <c r="NBE837" s="24"/>
      <c r="NBF837" s="24"/>
      <c r="NBG837" s="24"/>
      <c r="NBH837" s="24"/>
      <c r="NBI837" s="24"/>
      <c r="NBJ837" s="24"/>
      <c r="NBK837" s="24"/>
      <c r="NBL837" s="24"/>
      <c r="NBM837" s="24"/>
      <c r="NBN837" s="24"/>
      <c r="NBO837" s="24"/>
      <c r="NBP837" s="24"/>
      <c r="NBQ837" s="24"/>
      <c r="NBR837" s="24"/>
      <c r="NBS837" s="24"/>
      <c r="NBT837" s="24"/>
      <c r="NBU837" s="24"/>
      <c r="NBV837" s="24"/>
      <c r="NBW837" s="24"/>
      <c r="NBX837" s="24"/>
      <c r="NBY837" s="24"/>
      <c r="NBZ837" s="24"/>
      <c r="NCA837" s="24"/>
      <c r="NCB837" s="24"/>
      <c r="NCC837" s="24"/>
      <c r="NCD837" s="24"/>
      <c r="NCE837" s="24"/>
      <c r="NCF837" s="24"/>
      <c r="NCG837" s="24"/>
      <c r="NCH837" s="24"/>
      <c r="NCI837" s="24"/>
      <c r="NCJ837" s="24"/>
      <c r="NCK837" s="24"/>
      <c r="NCL837" s="24"/>
      <c r="NCM837" s="24"/>
      <c r="NCN837" s="24"/>
      <c r="NCO837" s="24"/>
      <c r="NCP837" s="24"/>
      <c r="NCQ837" s="24"/>
      <c r="NCR837" s="24"/>
      <c r="NCS837" s="24"/>
      <c r="NCT837" s="24"/>
      <c r="NCU837" s="24"/>
      <c r="NCV837" s="24"/>
      <c r="NCW837" s="24"/>
      <c r="NCX837" s="24"/>
      <c r="NCY837" s="24"/>
      <c r="NCZ837" s="24"/>
      <c r="NDA837" s="24"/>
      <c r="NDB837" s="24"/>
      <c r="NDC837" s="24"/>
      <c r="NDD837" s="24"/>
      <c r="NDE837" s="24"/>
      <c r="NDF837" s="24"/>
      <c r="NDG837" s="24"/>
      <c r="NDH837" s="24"/>
      <c r="NDI837" s="24"/>
      <c r="NDJ837" s="24"/>
      <c r="NDK837" s="24"/>
      <c r="NDL837" s="24"/>
      <c r="NDM837" s="24"/>
      <c r="NDN837" s="24"/>
      <c r="NDO837" s="24"/>
      <c r="NDP837" s="24"/>
      <c r="NDQ837" s="24"/>
      <c r="NDR837" s="24"/>
      <c r="NDS837" s="24"/>
      <c r="NDT837" s="24"/>
      <c r="NDU837" s="24"/>
      <c r="NDV837" s="24"/>
      <c r="NDW837" s="24"/>
      <c r="NDX837" s="24"/>
      <c r="NDY837" s="24"/>
      <c r="NDZ837" s="24"/>
      <c r="NEA837" s="24"/>
      <c r="NEB837" s="24"/>
      <c r="NEC837" s="24"/>
      <c r="NED837" s="24"/>
      <c r="NEE837" s="24"/>
      <c r="NEF837" s="24"/>
      <c r="NEG837" s="24"/>
      <c r="NEH837" s="24"/>
      <c r="NEI837" s="24"/>
      <c r="NEJ837" s="24"/>
      <c r="NEK837" s="24"/>
      <c r="NEL837" s="24"/>
      <c r="NEM837" s="24"/>
      <c r="NEN837" s="24"/>
      <c r="NEO837" s="24"/>
      <c r="NEP837" s="24"/>
      <c r="NEQ837" s="24"/>
      <c r="NER837" s="24"/>
      <c r="NES837" s="24"/>
      <c r="NET837" s="24"/>
      <c r="NEU837" s="24"/>
      <c r="NEV837" s="24"/>
      <c r="NEW837" s="24"/>
      <c r="NEX837" s="24"/>
      <c r="NEY837" s="24"/>
      <c r="NEZ837" s="24"/>
      <c r="NFA837" s="24"/>
      <c r="NFB837" s="24"/>
      <c r="NFC837" s="24"/>
      <c r="NFD837" s="24"/>
      <c r="NFE837" s="24"/>
      <c r="NFF837" s="24"/>
      <c r="NFG837" s="24"/>
      <c r="NFH837" s="24"/>
      <c r="NFI837" s="24"/>
      <c r="NFJ837" s="24"/>
      <c r="NFK837" s="24"/>
      <c r="NFL837" s="24"/>
      <c r="NFM837" s="24"/>
      <c r="NFN837" s="24"/>
      <c r="NFO837" s="24"/>
      <c r="NFP837" s="24"/>
      <c r="NFQ837" s="24"/>
      <c r="NFR837" s="24"/>
      <c r="NFS837" s="24"/>
      <c r="NFT837" s="24"/>
      <c r="NFU837" s="24"/>
      <c r="NFV837" s="24"/>
      <c r="NFW837" s="24"/>
      <c r="NFX837" s="24"/>
      <c r="NFY837" s="24"/>
      <c r="NFZ837" s="24"/>
      <c r="NGA837" s="24"/>
      <c r="NGB837" s="24"/>
      <c r="NGC837" s="24"/>
      <c r="NGD837" s="24"/>
      <c r="NGE837" s="24"/>
      <c r="NGF837" s="24"/>
      <c r="NGG837" s="24"/>
      <c r="NGH837" s="24"/>
      <c r="NGI837" s="24"/>
      <c r="NGJ837" s="24"/>
      <c r="NGK837" s="24"/>
      <c r="NGL837" s="24"/>
      <c r="NGM837" s="24"/>
      <c r="NGN837" s="24"/>
      <c r="NGO837" s="24"/>
      <c r="NGP837" s="24"/>
      <c r="NGQ837" s="24"/>
      <c r="NGR837" s="24"/>
      <c r="NGS837" s="24"/>
      <c r="NGT837" s="24"/>
      <c r="NGU837" s="24"/>
      <c r="NGV837" s="24"/>
      <c r="NGW837" s="24"/>
      <c r="NGX837" s="24"/>
      <c r="NGY837" s="24"/>
      <c r="NGZ837" s="24"/>
      <c r="NHA837" s="24"/>
      <c r="NHB837" s="24"/>
      <c r="NHC837" s="24"/>
      <c r="NHD837" s="24"/>
      <c r="NHE837" s="24"/>
      <c r="NHF837" s="24"/>
      <c r="NHG837" s="24"/>
      <c r="NHH837" s="24"/>
      <c r="NHI837" s="24"/>
      <c r="NHJ837" s="24"/>
      <c r="NHK837" s="24"/>
      <c r="NHL837" s="24"/>
      <c r="NHM837" s="24"/>
      <c r="NHN837" s="24"/>
      <c r="NHO837" s="24"/>
      <c r="NHP837" s="24"/>
      <c r="NHQ837" s="24"/>
      <c r="NHR837" s="24"/>
      <c r="NHS837" s="24"/>
      <c r="NHT837" s="24"/>
      <c r="NHU837" s="24"/>
      <c r="NHV837" s="24"/>
      <c r="NHW837" s="24"/>
      <c r="NHX837" s="24"/>
      <c r="NHY837" s="24"/>
      <c r="NHZ837" s="24"/>
      <c r="NIA837" s="24"/>
      <c r="NIB837" s="24"/>
      <c r="NIC837" s="24"/>
      <c r="NID837" s="24"/>
      <c r="NIE837" s="24"/>
      <c r="NIF837" s="24"/>
      <c r="NIG837" s="24"/>
      <c r="NIH837" s="24"/>
      <c r="NII837" s="24"/>
      <c r="NIJ837" s="24"/>
      <c r="NIK837" s="24"/>
      <c r="NIL837" s="24"/>
      <c r="NIM837" s="24"/>
      <c r="NIN837" s="24"/>
      <c r="NIO837" s="24"/>
      <c r="NIP837" s="24"/>
      <c r="NIQ837" s="24"/>
      <c r="NIR837" s="24"/>
      <c r="NIS837" s="24"/>
      <c r="NIT837" s="24"/>
      <c r="NIU837" s="24"/>
      <c r="NIV837" s="24"/>
      <c r="NIW837" s="24"/>
      <c r="NIX837" s="24"/>
      <c r="NIY837" s="24"/>
      <c r="NIZ837" s="24"/>
      <c r="NJA837" s="24"/>
      <c r="NJB837" s="24"/>
      <c r="NJC837" s="24"/>
      <c r="NJD837" s="24"/>
      <c r="NJE837" s="24"/>
      <c r="NJF837" s="24"/>
      <c r="NJG837" s="24"/>
      <c r="NJH837" s="24"/>
      <c r="NJI837" s="24"/>
      <c r="NJJ837" s="24"/>
      <c r="NJK837" s="24"/>
      <c r="NJL837" s="24"/>
      <c r="NJM837" s="24"/>
      <c r="NJN837" s="24"/>
      <c r="NJO837" s="24"/>
      <c r="NJP837" s="24"/>
      <c r="NJQ837" s="24"/>
      <c r="NJR837" s="24"/>
      <c r="NJS837" s="24"/>
      <c r="NJT837" s="24"/>
      <c r="NJU837" s="24"/>
      <c r="NJV837" s="24"/>
      <c r="NJW837" s="24"/>
      <c r="NJX837" s="24"/>
      <c r="NJY837" s="24"/>
      <c r="NJZ837" s="24"/>
      <c r="NKA837" s="24"/>
      <c r="NKB837" s="24"/>
      <c r="NKC837" s="24"/>
      <c r="NKD837" s="24"/>
      <c r="NKE837" s="24"/>
      <c r="NKF837" s="24"/>
      <c r="NKG837" s="24"/>
      <c r="NKH837" s="24"/>
      <c r="NKI837" s="24"/>
      <c r="NKJ837" s="24"/>
      <c r="NKK837" s="24"/>
      <c r="NKL837" s="24"/>
      <c r="NKM837" s="24"/>
      <c r="NKN837" s="24"/>
      <c r="NKO837" s="24"/>
      <c r="NKP837" s="24"/>
      <c r="NKQ837" s="24"/>
      <c r="NKR837" s="24"/>
      <c r="NKS837" s="24"/>
      <c r="NKT837" s="24"/>
      <c r="NKU837" s="24"/>
      <c r="NKV837" s="24"/>
      <c r="NKW837" s="24"/>
      <c r="NKX837" s="24"/>
      <c r="NKY837" s="24"/>
      <c r="NKZ837" s="24"/>
      <c r="NLA837" s="24"/>
      <c r="NLB837" s="24"/>
      <c r="NLC837" s="24"/>
      <c r="NLD837" s="24"/>
      <c r="NLE837" s="24"/>
      <c r="NLF837" s="24"/>
      <c r="NLG837" s="24"/>
      <c r="NLH837" s="24"/>
      <c r="NLI837" s="24"/>
      <c r="NLJ837" s="24"/>
      <c r="NLK837" s="24"/>
      <c r="NLL837" s="24"/>
      <c r="NLM837" s="24"/>
      <c r="NLN837" s="24"/>
      <c r="NLO837" s="24"/>
      <c r="NLP837" s="24"/>
      <c r="NLQ837" s="24"/>
      <c r="NLR837" s="24"/>
      <c r="NLS837" s="24"/>
      <c r="NLT837" s="24"/>
      <c r="NLU837" s="24"/>
      <c r="NLV837" s="24"/>
      <c r="NLW837" s="24"/>
      <c r="NLX837" s="24"/>
      <c r="NLY837" s="24"/>
      <c r="NLZ837" s="24"/>
      <c r="NMA837" s="24"/>
      <c r="NMB837" s="24"/>
      <c r="NMC837" s="24"/>
      <c r="NMD837" s="24"/>
      <c r="NME837" s="24"/>
      <c r="NMF837" s="24"/>
      <c r="NMG837" s="24"/>
      <c r="NMH837" s="24"/>
      <c r="NMI837" s="24"/>
      <c r="NMJ837" s="24"/>
      <c r="NMK837" s="24"/>
      <c r="NML837" s="24"/>
      <c r="NMM837" s="24"/>
      <c r="NMN837" s="24"/>
      <c r="NMO837" s="24"/>
      <c r="NMP837" s="24"/>
      <c r="NMQ837" s="24"/>
      <c r="NMR837" s="24"/>
      <c r="NMS837" s="24"/>
      <c r="NMT837" s="24"/>
      <c r="NMU837" s="24"/>
      <c r="NMV837" s="24"/>
      <c r="NMW837" s="24"/>
      <c r="NMX837" s="24"/>
      <c r="NMY837" s="24"/>
      <c r="NMZ837" s="24"/>
      <c r="NNA837" s="24"/>
      <c r="NNB837" s="24"/>
      <c r="NNC837" s="24"/>
      <c r="NND837" s="24"/>
      <c r="NNE837" s="24"/>
      <c r="NNF837" s="24"/>
      <c r="NNG837" s="24"/>
      <c r="NNH837" s="24"/>
      <c r="NNI837" s="24"/>
      <c r="NNJ837" s="24"/>
      <c r="NNK837" s="24"/>
      <c r="NNL837" s="24"/>
      <c r="NNM837" s="24"/>
      <c r="NNN837" s="24"/>
      <c r="NNO837" s="24"/>
      <c r="NNP837" s="24"/>
      <c r="NNQ837" s="24"/>
      <c r="NNR837" s="24"/>
      <c r="NNS837" s="24"/>
      <c r="NNT837" s="24"/>
      <c r="NNU837" s="24"/>
      <c r="NNV837" s="24"/>
      <c r="NNW837" s="24"/>
      <c r="NNX837" s="24"/>
      <c r="NNY837" s="24"/>
      <c r="NNZ837" s="24"/>
      <c r="NOA837" s="24"/>
      <c r="NOB837" s="24"/>
      <c r="NOC837" s="24"/>
      <c r="NOD837" s="24"/>
      <c r="NOE837" s="24"/>
      <c r="NOF837" s="24"/>
      <c r="NOG837" s="24"/>
      <c r="NOH837" s="24"/>
      <c r="NOI837" s="24"/>
      <c r="NOJ837" s="24"/>
      <c r="NOK837" s="24"/>
      <c r="NOL837" s="24"/>
      <c r="NOM837" s="24"/>
      <c r="NON837" s="24"/>
      <c r="NOO837" s="24"/>
      <c r="NOP837" s="24"/>
      <c r="NOQ837" s="24"/>
      <c r="NOR837" s="24"/>
      <c r="NOS837" s="24"/>
      <c r="NOT837" s="24"/>
      <c r="NOU837" s="24"/>
      <c r="NOV837" s="24"/>
      <c r="NOW837" s="24"/>
      <c r="NOX837" s="24"/>
      <c r="NOY837" s="24"/>
      <c r="NOZ837" s="24"/>
      <c r="NPA837" s="24"/>
      <c r="NPB837" s="24"/>
      <c r="NPC837" s="24"/>
      <c r="NPD837" s="24"/>
      <c r="NPE837" s="24"/>
      <c r="NPF837" s="24"/>
      <c r="NPG837" s="24"/>
      <c r="NPH837" s="24"/>
      <c r="NPI837" s="24"/>
      <c r="NPJ837" s="24"/>
      <c r="NPK837" s="24"/>
      <c r="NPL837" s="24"/>
      <c r="NPM837" s="24"/>
      <c r="NPN837" s="24"/>
      <c r="NPO837" s="24"/>
      <c r="NPP837" s="24"/>
      <c r="NPQ837" s="24"/>
      <c r="NPR837" s="24"/>
      <c r="NPS837" s="24"/>
      <c r="NPT837" s="24"/>
      <c r="NPU837" s="24"/>
      <c r="NPV837" s="24"/>
      <c r="NPW837" s="24"/>
      <c r="NPX837" s="24"/>
      <c r="NPY837" s="24"/>
      <c r="NPZ837" s="24"/>
      <c r="NQA837" s="24"/>
      <c r="NQB837" s="24"/>
      <c r="NQC837" s="24"/>
      <c r="NQD837" s="24"/>
      <c r="NQE837" s="24"/>
      <c r="NQF837" s="24"/>
      <c r="NQG837" s="24"/>
      <c r="NQH837" s="24"/>
      <c r="NQI837" s="24"/>
      <c r="NQJ837" s="24"/>
      <c r="NQK837" s="24"/>
      <c r="NQL837" s="24"/>
      <c r="NQM837" s="24"/>
      <c r="NQN837" s="24"/>
      <c r="NQO837" s="24"/>
      <c r="NQP837" s="24"/>
      <c r="NQQ837" s="24"/>
      <c r="NQR837" s="24"/>
      <c r="NQS837" s="24"/>
      <c r="NQT837" s="24"/>
      <c r="NQU837" s="24"/>
      <c r="NQV837" s="24"/>
      <c r="NQW837" s="24"/>
      <c r="NQX837" s="24"/>
      <c r="NQY837" s="24"/>
      <c r="NQZ837" s="24"/>
      <c r="NRA837" s="24"/>
      <c r="NRB837" s="24"/>
      <c r="NRC837" s="24"/>
      <c r="NRD837" s="24"/>
      <c r="NRE837" s="24"/>
      <c r="NRF837" s="24"/>
      <c r="NRG837" s="24"/>
      <c r="NRH837" s="24"/>
      <c r="NRI837" s="24"/>
      <c r="NRJ837" s="24"/>
      <c r="NRK837" s="24"/>
      <c r="NRL837" s="24"/>
      <c r="NRM837" s="24"/>
      <c r="NRN837" s="24"/>
      <c r="NRO837" s="24"/>
      <c r="NRP837" s="24"/>
      <c r="NRQ837" s="24"/>
      <c r="NRR837" s="24"/>
      <c r="NRS837" s="24"/>
      <c r="NRT837" s="24"/>
      <c r="NRU837" s="24"/>
      <c r="NRV837" s="24"/>
      <c r="NRW837" s="24"/>
      <c r="NRX837" s="24"/>
      <c r="NRY837" s="24"/>
      <c r="NRZ837" s="24"/>
      <c r="NSA837" s="24"/>
      <c r="NSB837" s="24"/>
      <c r="NSC837" s="24"/>
      <c r="NSD837" s="24"/>
      <c r="NSE837" s="24"/>
      <c r="NSF837" s="24"/>
      <c r="NSG837" s="24"/>
      <c r="NSH837" s="24"/>
      <c r="NSI837" s="24"/>
      <c r="NSJ837" s="24"/>
      <c r="NSK837" s="24"/>
      <c r="NSL837" s="24"/>
      <c r="NSM837" s="24"/>
      <c r="NSN837" s="24"/>
      <c r="NSO837" s="24"/>
      <c r="NSP837" s="24"/>
      <c r="NSQ837" s="24"/>
      <c r="NSR837" s="24"/>
      <c r="NSS837" s="24"/>
      <c r="NST837" s="24"/>
      <c r="NSU837" s="24"/>
      <c r="NSV837" s="24"/>
      <c r="NSW837" s="24"/>
      <c r="NSX837" s="24"/>
      <c r="NSY837" s="24"/>
      <c r="NSZ837" s="24"/>
      <c r="NTA837" s="24"/>
      <c r="NTB837" s="24"/>
      <c r="NTC837" s="24"/>
      <c r="NTD837" s="24"/>
      <c r="NTE837" s="24"/>
      <c r="NTF837" s="24"/>
      <c r="NTG837" s="24"/>
      <c r="NTH837" s="24"/>
      <c r="NTI837" s="24"/>
      <c r="NTJ837" s="24"/>
      <c r="NTK837" s="24"/>
      <c r="NTL837" s="24"/>
      <c r="NTM837" s="24"/>
      <c r="NTN837" s="24"/>
      <c r="NTO837" s="24"/>
      <c r="NTP837" s="24"/>
      <c r="NTQ837" s="24"/>
      <c r="NTR837" s="24"/>
      <c r="NTS837" s="24"/>
      <c r="NTT837" s="24"/>
      <c r="NTU837" s="24"/>
      <c r="NTV837" s="24"/>
      <c r="NTW837" s="24"/>
      <c r="NTX837" s="24"/>
      <c r="NTY837" s="24"/>
      <c r="NTZ837" s="24"/>
      <c r="NUA837" s="24"/>
      <c r="NUB837" s="24"/>
      <c r="NUC837" s="24"/>
      <c r="NUD837" s="24"/>
      <c r="NUE837" s="24"/>
      <c r="NUF837" s="24"/>
      <c r="NUG837" s="24"/>
      <c r="NUH837" s="24"/>
      <c r="NUI837" s="24"/>
      <c r="NUJ837" s="24"/>
      <c r="NUK837" s="24"/>
      <c r="NUL837" s="24"/>
      <c r="NUM837" s="24"/>
      <c r="NUN837" s="24"/>
      <c r="NUO837" s="24"/>
      <c r="NUP837" s="24"/>
      <c r="NUQ837" s="24"/>
      <c r="NUR837" s="24"/>
      <c r="NUS837" s="24"/>
      <c r="NUT837" s="24"/>
      <c r="NUU837" s="24"/>
      <c r="NUV837" s="24"/>
      <c r="NUW837" s="24"/>
      <c r="NUX837" s="24"/>
      <c r="NUY837" s="24"/>
      <c r="NUZ837" s="24"/>
      <c r="NVA837" s="24"/>
      <c r="NVB837" s="24"/>
      <c r="NVC837" s="24"/>
      <c r="NVD837" s="24"/>
      <c r="NVE837" s="24"/>
      <c r="NVF837" s="24"/>
      <c r="NVG837" s="24"/>
      <c r="NVH837" s="24"/>
      <c r="NVI837" s="24"/>
      <c r="NVJ837" s="24"/>
      <c r="NVK837" s="24"/>
      <c r="NVL837" s="24"/>
      <c r="NVM837" s="24"/>
      <c r="NVN837" s="24"/>
      <c r="NVO837" s="24"/>
      <c r="NVP837" s="24"/>
      <c r="NVQ837" s="24"/>
      <c r="NVR837" s="24"/>
      <c r="NVS837" s="24"/>
      <c r="NVT837" s="24"/>
      <c r="NVU837" s="24"/>
      <c r="NVV837" s="24"/>
      <c r="NVW837" s="24"/>
      <c r="NVX837" s="24"/>
      <c r="NVY837" s="24"/>
      <c r="NVZ837" s="24"/>
      <c r="NWA837" s="24"/>
      <c r="NWB837" s="24"/>
      <c r="NWC837" s="24"/>
      <c r="NWD837" s="24"/>
      <c r="NWE837" s="24"/>
      <c r="NWF837" s="24"/>
      <c r="NWG837" s="24"/>
      <c r="NWH837" s="24"/>
      <c r="NWI837" s="24"/>
      <c r="NWJ837" s="24"/>
      <c r="NWK837" s="24"/>
      <c r="NWL837" s="24"/>
      <c r="NWM837" s="24"/>
      <c r="NWN837" s="24"/>
      <c r="NWO837" s="24"/>
      <c r="NWP837" s="24"/>
      <c r="NWQ837" s="24"/>
      <c r="NWR837" s="24"/>
      <c r="NWS837" s="24"/>
      <c r="NWT837" s="24"/>
      <c r="NWU837" s="24"/>
      <c r="NWV837" s="24"/>
      <c r="NWW837" s="24"/>
      <c r="NWX837" s="24"/>
      <c r="NWY837" s="24"/>
      <c r="NWZ837" s="24"/>
      <c r="NXA837" s="24"/>
      <c r="NXB837" s="24"/>
      <c r="NXC837" s="24"/>
      <c r="NXD837" s="24"/>
      <c r="NXE837" s="24"/>
      <c r="NXF837" s="24"/>
      <c r="NXG837" s="24"/>
      <c r="NXH837" s="24"/>
      <c r="NXI837" s="24"/>
      <c r="NXJ837" s="24"/>
      <c r="NXK837" s="24"/>
      <c r="NXL837" s="24"/>
      <c r="NXM837" s="24"/>
      <c r="NXN837" s="24"/>
      <c r="NXO837" s="24"/>
      <c r="NXP837" s="24"/>
      <c r="NXQ837" s="24"/>
      <c r="NXR837" s="24"/>
      <c r="NXS837" s="24"/>
      <c r="NXT837" s="24"/>
      <c r="NXU837" s="24"/>
      <c r="NXV837" s="24"/>
      <c r="NXW837" s="24"/>
      <c r="NXX837" s="24"/>
      <c r="NXY837" s="24"/>
      <c r="NXZ837" s="24"/>
      <c r="NYA837" s="24"/>
      <c r="NYB837" s="24"/>
      <c r="NYC837" s="24"/>
      <c r="NYD837" s="24"/>
      <c r="NYE837" s="24"/>
      <c r="NYF837" s="24"/>
      <c r="NYG837" s="24"/>
      <c r="NYH837" s="24"/>
      <c r="NYI837" s="24"/>
      <c r="NYJ837" s="24"/>
      <c r="NYK837" s="24"/>
      <c r="NYL837" s="24"/>
      <c r="NYM837" s="24"/>
      <c r="NYN837" s="24"/>
      <c r="NYO837" s="24"/>
      <c r="NYP837" s="24"/>
      <c r="NYQ837" s="24"/>
      <c r="NYR837" s="24"/>
      <c r="NYS837" s="24"/>
      <c r="NYT837" s="24"/>
      <c r="NYU837" s="24"/>
      <c r="NYV837" s="24"/>
      <c r="NYW837" s="24"/>
      <c r="NYX837" s="24"/>
      <c r="NYY837" s="24"/>
      <c r="NYZ837" s="24"/>
      <c r="NZA837" s="24"/>
      <c r="NZB837" s="24"/>
      <c r="NZC837" s="24"/>
      <c r="NZD837" s="24"/>
      <c r="NZE837" s="24"/>
      <c r="NZF837" s="24"/>
      <c r="NZG837" s="24"/>
      <c r="NZH837" s="24"/>
      <c r="NZI837" s="24"/>
      <c r="NZJ837" s="24"/>
      <c r="NZK837" s="24"/>
      <c r="NZL837" s="24"/>
      <c r="NZM837" s="24"/>
      <c r="NZN837" s="24"/>
      <c r="NZO837" s="24"/>
      <c r="NZP837" s="24"/>
      <c r="NZQ837" s="24"/>
      <c r="NZR837" s="24"/>
      <c r="NZS837" s="24"/>
      <c r="NZT837" s="24"/>
      <c r="NZU837" s="24"/>
      <c r="NZV837" s="24"/>
      <c r="NZW837" s="24"/>
      <c r="NZX837" s="24"/>
      <c r="NZY837" s="24"/>
      <c r="NZZ837" s="24"/>
      <c r="OAA837" s="24"/>
      <c r="OAB837" s="24"/>
      <c r="OAC837" s="24"/>
      <c r="OAD837" s="24"/>
      <c r="OAE837" s="24"/>
      <c r="OAF837" s="24"/>
      <c r="OAG837" s="24"/>
      <c r="OAH837" s="24"/>
      <c r="OAI837" s="24"/>
      <c r="OAJ837" s="24"/>
      <c r="OAK837" s="24"/>
      <c r="OAL837" s="24"/>
      <c r="OAM837" s="24"/>
      <c r="OAN837" s="24"/>
      <c r="OAO837" s="24"/>
      <c r="OAP837" s="24"/>
      <c r="OAQ837" s="24"/>
      <c r="OAR837" s="24"/>
      <c r="OAS837" s="24"/>
      <c r="OAT837" s="24"/>
      <c r="OAU837" s="24"/>
      <c r="OAV837" s="24"/>
      <c r="OAW837" s="24"/>
      <c r="OAX837" s="24"/>
      <c r="OAY837" s="24"/>
      <c r="OAZ837" s="24"/>
      <c r="OBA837" s="24"/>
      <c r="OBB837" s="24"/>
      <c r="OBC837" s="24"/>
      <c r="OBD837" s="24"/>
      <c r="OBE837" s="24"/>
      <c r="OBF837" s="24"/>
      <c r="OBG837" s="24"/>
      <c r="OBH837" s="24"/>
      <c r="OBI837" s="24"/>
      <c r="OBJ837" s="24"/>
      <c r="OBK837" s="24"/>
      <c r="OBL837" s="24"/>
      <c r="OBM837" s="24"/>
      <c r="OBN837" s="24"/>
      <c r="OBO837" s="24"/>
      <c r="OBP837" s="24"/>
      <c r="OBQ837" s="24"/>
      <c r="OBR837" s="24"/>
      <c r="OBS837" s="24"/>
      <c r="OBT837" s="24"/>
      <c r="OBU837" s="24"/>
      <c r="OBV837" s="24"/>
      <c r="OBW837" s="24"/>
      <c r="OBX837" s="24"/>
      <c r="OBY837" s="24"/>
      <c r="OBZ837" s="24"/>
      <c r="OCA837" s="24"/>
      <c r="OCB837" s="24"/>
      <c r="OCC837" s="24"/>
      <c r="OCD837" s="24"/>
      <c r="OCE837" s="24"/>
      <c r="OCF837" s="24"/>
      <c r="OCG837" s="24"/>
      <c r="OCH837" s="24"/>
      <c r="OCI837" s="24"/>
      <c r="OCJ837" s="24"/>
      <c r="OCK837" s="24"/>
      <c r="OCL837" s="24"/>
      <c r="OCM837" s="24"/>
      <c r="OCN837" s="24"/>
      <c r="OCO837" s="24"/>
      <c r="OCP837" s="24"/>
      <c r="OCQ837" s="24"/>
      <c r="OCR837" s="24"/>
      <c r="OCS837" s="24"/>
      <c r="OCT837" s="24"/>
      <c r="OCU837" s="24"/>
      <c r="OCV837" s="24"/>
      <c r="OCW837" s="24"/>
      <c r="OCX837" s="24"/>
      <c r="OCY837" s="24"/>
      <c r="OCZ837" s="24"/>
      <c r="ODA837" s="24"/>
      <c r="ODB837" s="24"/>
      <c r="ODC837" s="24"/>
      <c r="ODD837" s="24"/>
      <c r="ODE837" s="24"/>
      <c r="ODF837" s="24"/>
      <c r="ODG837" s="24"/>
      <c r="ODH837" s="24"/>
      <c r="ODI837" s="24"/>
      <c r="ODJ837" s="24"/>
      <c r="ODK837" s="24"/>
      <c r="ODL837" s="24"/>
      <c r="ODM837" s="24"/>
      <c r="ODN837" s="24"/>
      <c r="ODO837" s="24"/>
      <c r="ODP837" s="24"/>
      <c r="ODQ837" s="24"/>
      <c r="ODR837" s="24"/>
      <c r="ODS837" s="24"/>
      <c r="ODT837" s="24"/>
      <c r="ODU837" s="24"/>
      <c r="ODV837" s="24"/>
      <c r="ODW837" s="24"/>
      <c r="ODX837" s="24"/>
      <c r="ODY837" s="24"/>
      <c r="ODZ837" s="24"/>
      <c r="OEA837" s="24"/>
      <c r="OEB837" s="24"/>
      <c r="OEC837" s="24"/>
      <c r="OED837" s="24"/>
      <c r="OEE837" s="24"/>
      <c r="OEF837" s="24"/>
      <c r="OEG837" s="24"/>
      <c r="OEH837" s="24"/>
      <c r="OEI837" s="24"/>
      <c r="OEJ837" s="24"/>
      <c r="OEK837" s="24"/>
      <c r="OEL837" s="24"/>
      <c r="OEM837" s="24"/>
      <c r="OEN837" s="24"/>
      <c r="OEO837" s="24"/>
      <c r="OEP837" s="24"/>
      <c r="OEQ837" s="24"/>
      <c r="OER837" s="24"/>
      <c r="OES837" s="24"/>
      <c r="OET837" s="24"/>
      <c r="OEU837" s="24"/>
      <c r="OEV837" s="24"/>
      <c r="OEW837" s="24"/>
      <c r="OEX837" s="24"/>
      <c r="OEY837" s="24"/>
      <c r="OEZ837" s="24"/>
      <c r="OFA837" s="24"/>
      <c r="OFB837" s="24"/>
      <c r="OFC837" s="24"/>
      <c r="OFD837" s="24"/>
      <c r="OFE837" s="24"/>
      <c r="OFF837" s="24"/>
      <c r="OFG837" s="24"/>
      <c r="OFH837" s="24"/>
      <c r="OFI837" s="24"/>
      <c r="OFJ837" s="24"/>
      <c r="OFK837" s="24"/>
      <c r="OFL837" s="24"/>
      <c r="OFM837" s="24"/>
      <c r="OFN837" s="24"/>
      <c r="OFO837" s="24"/>
      <c r="OFP837" s="24"/>
      <c r="OFQ837" s="24"/>
      <c r="OFR837" s="24"/>
      <c r="OFS837" s="24"/>
      <c r="OFT837" s="24"/>
      <c r="OFU837" s="24"/>
      <c r="OFV837" s="24"/>
      <c r="OFW837" s="24"/>
      <c r="OFX837" s="24"/>
      <c r="OFY837" s="24"/>
      <c r="OFZ837" s="24"/>
      <c r="OGA837" s="24"/>
      <c r="OGB837" s="24"/>
      <c r="OGC837" s="24"/>
      <c r="OGD837" s="24"/>
      <c r="OGE837" s="24"/>
      <c r="OGF837" s="24"/>
      <c r="OGG837" s="24"/>
      <c r="OGH837" s="24"/>
      <c r="OGI837" s="24"/>
      <c r="OGJ837" s="24"/>
      <c r="OGK837" s="24"/>
      <c r="OGL837" s="24"/>
      <c r="OGM837" s="24"/>
      <c r="OGN837" s="24"/>
      <c r="OGO837" s="24"/>
      <c r="OGP837" s="24"/>
      <c r="OGQ837" s="24"/>
      <c r="OGR837" s="24"/>
      <c r="OGS837" s="24"/>
      <c r="OGT837" s="24"/>
      <c r="OGU837" s="24"/>
      <c r="OGV837" s="24"/>
      <c r="OGW837" s="24"/>
      <c r="OGX837" s="24"/>
      <c r="OGY837" s="24"/>
      <c r="OGZ837" s="24"/>
      <c r="OHA837" s="24"/>
      <c r="OHB837" s="24"/>
      <c r="OHC837" s="24"/>
      <c r="OHD837" s="24"/>
      <c r="OHE837" s="24"/>
      <c r="OHF837" s="24"/>
      <c r="OHG837" s="24"/>
      <c r="OHH837" s="24"/>
      <c r="OHI837" s="24"/>
      <c r="OHJ837" s="24"/>
      <c r="OHK837" s="24"/>
      <c r="OHL837" s="24"/>
      <c r="OHM837" s="24"/>
      <c r="OHN837" s="24"/>
      <c r="OHO837" s="24"/>
      <c r="OHP837" s="24"/>
      <c r="OHQ837" s="24"/>
      <c r="OHR837" s="24"/>
      <c r="OHS837" s="24"/>
      <c r="OHT837" s="24"/>
      <c r="OHU837" s="24"/>
      <c r="OHV837" s="24"/>
      <c r="OHW837" s="24"/>
      <c r="OHX837" s="24"/>
      <c r="OHY837" s="24"/>
      <c r="OHZ837" s="24"/>
      <c r="OIA837" s="24"/>
      <c r="OIB837" s="24"/>
      <c r="OIC837" s="24"/>
      <c r="OID837" s="24"/>
      <c r="OIE837" s="24"/>
      <c r="OIF837" s="24"/>
      <c r="OIG837" s="24"/>
      <c r="OIH837" s="24"/>
      <c r="OII837" s="24"/>
      <c r="OIJ837" s="24"/>
      <c r="OIK837" s="24"/>
      <c r="OIL837" s="24"/>
      <c r="OIM837" s="24"/>
      <c r="OIN837" s="24"/>
      <c r="OIO837" s="24"/>
      <c r="OIP837" s="24"/>
      <c r="OIQ837" s="24"/>
      <c r="OIR837" s="24"/>
      <c r="OIS837" s="24"/>
      <c r="OIT837" s="24"/>
      <c r="OIU837" s="24"/>
      <c r="OIV837" s="24"/>
      <c r="OIW837" s="24"/>
      <c r="OIX837" s="24"/>
      <c r="OIY837" s="24"/>
      <c r="OIZ837" s="24"/>
      <c r="OJA837" s="24"/>
      <c r="OJB837" s="24"/>
      <c r="OJC837" s="24"/>
      <c r="OJD837" s="24"/>
      <c r="OJE837" s="24"/>
      <c r="OJF837" s="24"/>
      <c r="OJG837" s="24"/>
      <c r="OJH837" s="24"/>
      <c r="OJI837" s="24"/>
      <c r="OJJ837" s="24"/>
      <c r="OJK837" s="24"/>
      <c r="OJL837" s="24"/>
      <c r="OJM837" s="24"/>
      <c r="OJN837" s="24"/>
      <c r="OJO837" s="24"/>
      <c r="OJP837" s="24"/>
      <c r="OJQ837" s="24"/>
      <c r="OJR837" s="24"/>
      <c r="OJS837" s="24"/>
      <c r="OJT837" s="24"/>
      <c r="OJU837" s="24"/>
      <c r="OJV837" s="24"/>
      <c r="OJW837" s="24"/>
      <c r="OJX837" s="24"/>
      <c r="OJY837" s="24"/>
      <c r="OJZ837" s="24"/>
      <c r="OKA837" s="24"/>
      <c r="OKB837" s="24"/>
      <c r="OKC837" s="24"/>
      <c r="OKD837" s="24"/>
      <c r="OKE837" s="24"/>
      <c r="OKF837" s="24"/>
      <c r="OKG837" s="24"/>
      <c r="OKH837" s="24"/>
      <c r="OKI837" s="24"/>
      <c r="OKJ837" s="24"/>
      <c r="OKK837" s="24"/>
      <c r="OKL837" s="24"/>
      <c r="OKM837" s="24"/>
      <c r="OKN837" s="24"/>
      <c r="OKO837" s="24"/>
      <c r="OKP837" s="24"/>
      <c r="OKQ837" s="24"/>
      <c r="OKR837" s="24"/>
      <c r="OKS837" s="24"/>
      <c r="OKT837" s="24"/>
      <c r="OKU837" s="24"/>
      <c r="OKV837" s="24"/>
      <c r="OKW837" s="24"/>
      <c r="OKX837" s="24"/>
      <c r="OKY837" s="24"/>
      <c r="OKZ837" s="24"/>
      <c r="OLA837" s="24"/>
      <c r="OLB837" s="24"/>
      <c r="OLC837" s="24"/>
      <c r="OLD837" s="24"/>
      <c r="OLE837" s="24"/>
      <c r="OLF837" s="24"/>
      <c r="OLG837" s="24"/>
      <c r="OLH837" s="24"/>
      <c r="OLI837" s="24"/>
      <c r="OLJ837" s="24"/>
      <c r="OLK837" s="24"/>
      <c r="OLL837" s="24"/>
      <c r="OLM837" s="24"/>
      <c r="OLN837" s="24"/>
      <c r="OLO837" s="24"/>
      <c r="OLP837" s="24"/>
      <c r="OLQ837" s="24"/>
      <c r="OLR837" s="24"/>
      <c r="OLS837" s="24"/>
      <c r="OLT837" s="24"/>
      <c r="OLU837" s="24"/>
      <c r="OLV837" s="24"/>
      <c r="OLW837" s="24"/>
      <c r="OLX837" s="24"/>
      <c r="OLY837" s="24"/>
      <c r="OLZ837" s="24"/>
      <c r="OMA837" s="24"/>
      <c r="OMB837" s="24"/>
      <c r="OMC837" s="24"/>
      <c r="OMD837" s="24"/>
      <c r="OME837" s="24"/>
      <c r="OMF837" s="24"/>
      <c r="OMG837" s="24"/>
      <c r="OMH837" s="24"/>
      <c r="OMI837" s="24"/>
      <c r="OMJ837" s="24"/>
      <c r="OMK837" s="24"/>
      <c r="OML837" s="24"/>
      <c r="OMM837" s="24"/>
      <c r="OMN837" s="24"/>
      <c r="OMO837" s="24"/>
      <c r="OMP837" s="24"/>
      <c r="OMQ837" s="24"/>
      <c r="OMR837" s="24"/>
      <c r="OMS837" s="24"/>
      <c r="OMT837" s="24"/>
      <c r="OMU837" s="24"/>
      <c r="OMV837" s="24"/>
      <c r="OMW837" s="24"/>
      <c r="OMX837" s="24"/>
      <c r="OMY837" s="24"/>
      <c r="OMZ837" s="24"/>
      <c r="ONA837" s="24"/>
      <c r="ONB837" s="24"/>
      <c r="ONC837" s="24"/>
      <c r="OND837" s="24"/>
      <c r="ONE837" s="24"/>
      <c r="ONF837" s="24"/>
      <c r="ONG837" s="24"/>
      <c r="ONH837" s="24"/>
      <c r="ONI837" s="24"/>
      <c r="ONJ837" s="24"/>
      <c r="ONK837" s="24"/>
      <c r="ONL837" s="24"/>
      <c r="ONM837" s="24"/>
      <c r="ONN837" s="24"/>
      <c r="ONO837" s="24"/>
      <c r="ONP837" s="24"/>
      <c r="ONQ837" s="24"/>
      <c r="ONR837" s="24"/>
      <c r="ONS837" s="24"/>
      <c r="ONT837" s="24"/>
      <c r="ONU837" s="24"/>
      <c r="ONV837" s="24"/>
      <c r="ONW837" s="24"/>
      <c r="ONX837" s="24"/>
      <c r="ONY837" s="24"/>
      <c r="ONZ837" s="24"/>
      <c r="OOA837" s="24"/>
      <c r="OOB837" s="24"/>
      <c r="OOC837" s="24"/>
      <c r="OOD837" s="24"/>
      <c r="OOE837" s="24"/>
      <c r="OOF837" s="24"/>
      <c r="OOG837" s="24"/>
      <c r="OOH837" s="24"/>
      <c r="OOI837" s="24"/>
      <c r="OOJ837" s="24"/>
      <c r="OOK837" s="24"/>
      <c r="OOL837" s="24"/>
      <c r="OOM837" s="24"/>
      <c r="OON837" s="24"/>
      <c r="OOO837" s="24"/>
      <c r="OOP837" s="24"/>
      <c r="OOQ837" s="24"/>
      <c r="OOR837" s="24"/>
      <c r="OOS837" s="24"/>
      <c r="OOT837" s="24"/>
      <c r="OOU837" s="24"/>
      <c r="OOV837" s="24"/>
      <c r="OOW837" s="24"/>
      <c r="OOX837" s="24"/>
      <c r="OOY837" s="24"/>
      <c r="OOZ837" s="24"/>
      <c r="OPA837" s="24"/>
      <c r="OPB837" s="24"/>
      <c r="OPC837" s="24"/>
      <c r="OPD837" s="24"/>
      <c r="OPE837" s="24"/>
      <c r="OPF837" s="24"/>
      <c r="OPG837" s="24"/>
      <c r="OPH837" s="24"/>
      <c r="OPI837" s="24"/>
      <c r="OPJ837" s="24"/>
      <c r="OPK837" s="24"/>
      <c r="OPL837" s="24"/>
      <c r="OPM837" s="24"/>
      <c r="OPN837" s="24"/>
      <c r="OPO837" s="24"/>
      <c r="OPP837" s="24"/>
      <c r="OPQ837" s="24"/>
      <c r="OPR837" s="24"/>
      <c r="OPS837" s="24"/>
      <c r="OPT837" s="24"/>
      <c r="OPU837" s="24"/>
      <c r="OPV837" s="24"/>
      <c r="OPW837" s="24"/>
      <c r="OPX837" s="24"/>
      <c r="OPY837" s="24"/>
      <c r="OPZ837" s="24"/>
      <c r="OQA837" s="24"/>
      <c r="OQB837" s="24"/>
      <c r="OQC837" s="24"/>
      <c r="OQD837" s="24"/>
      <c r="OQE837" s="24"/>
      <c r="OQF837" s="24"/>
      <c r="OQG837" s="24"/>
      <c r="OQH837" s="24"/>
      <c r="OQI837" s="24"/>
      <c r="OQJ837" s="24"/>
      <c r="OQK837" s="24"/>
      <c r="OQL837" s="24"/>
      <c r="OQM837" s="24"/>
      <c r="OQN837" s="24"/>
      <c r="OQO837" s="24"/>
      <c r="OQP837" s="24"/>
      <c r="OQQ837" s="24"/>
      <c r="OQR837" s="24"/>
      <c r="OQS837" s="24"/>
      <c r="OQT837" s="24"/>
      <c r="OQU837" s="24"/>
      <c r="OQV837" s="24"/>
      <c r="OQW837" s="24"/>
      <c r="OQX837" s="24"/>
      <c r="OQY837" s="24"/>
      <c r="OQZ837" s="24"/>
      <c r="ORA837" s="24"/>
      <c r="ORB837" s="24"/>
      <c r="ORC837" s="24"/>
      <c r="ORD837" s="24"/>
      <c r="ORE837" s="24"/>
      <c r="ORF837" s="24"/>
      <c r="ORG837" s="24"/>
      <c r="ORH837" s="24"/>
      <c r="ORI837" s="24"/>
      <c r="ORJ837" s="24"/>
      <c r="ORK837" s="24"/>
      <c r="ORL837" s="24"/>
      <c r="ORM837" s="24"/>
      <c r="ORN837" s="24"/>
      <c r="ORO837" s="24"/>
      <c r="ORP837" s="24"/>
      <c r="ORQ837" s="24"/>
      <c r="ORR837" s="24"/>
      <c r="ORS837" s="24"/>
      <c r="ORT837" s="24"/>
      <c r="ORU837" s="24"/>
      <c r="ORV837" s="24"/>
      <c r="ORW837" s="24"/>
      <c r="ORX837" s="24"/>
      <c r="ORY837" s="24"/>
      <c r="ORZ837" s="24"/>
      <c r="OSA837" s="24"/>
      <c r="OSB837" s="24"/>
      <c r="OSC837" s="24"/>
      <c r="OSD837" s="24"/>
      <c r="OSE837" s="24"/>
      <c r="OSF837" s="24"/>
      <c r="OSG837" s="24"/>
      <c r="OSH837" s="24"/>
      <c r="OSI837" s="24"/>
      <c r="OSJ837" s="24"/>
      <c r="OSK837" s="24"/>
      <c r="OSL837" s="24"/>
      <c r="OSM837" s="24"/>
      <c r="OSN837" s="24"/>
      <c r="OSO837" s="24"/>
      <c r="OSP837" s="24"/>
      <c r="OSQ837" s="24"/>
      <c r="OSR837" s="24"/>
      <c r="OSS837" s="24"/>
      <c r="OST837" s="24"/>
      <c r="OSU837" s="24"/>
      <c r="OSV837" s="24"/>
      <c r="OSW837" s="24"/>
      <c r="OSX837" s="24"/>
      <c r="OSY837" s="24"/>
      <c r="OSZ837" s="24"/>
      <c r="OTA837" s="24"/>
      <c r="OTB837" s="24"/>
      <c r="OTC837" s="24"/>
      <c r="OTD837" s="24"/>
      <c r="OTE837" s="24"/>
      <c r="OTF837" s="24"/>
      <c r="OTG837" s="24"/>
      <c r="OTH837" s="24"/>
      <c r="OTI837" s="24"/>
      <c r="OTJ837" s="24"/>
      <c r="OTK837" s="24"/>
      <c r="OTL837" s="24"/>
      <c r="OTM837" s="24"/>
      <c r="OTN837" s="24"/>
      <c r="OTO837" s="24"/>
      <c r="OTP837" s="24"/>
      <c r="OTQ837" s="24"/>
      <c r="OTR837" s="24"/>
      <c r="OTS837" s="24"/>
      <c r="OTT837" s="24"/>
      <c r="OTU837" s="24"/>
      <c r="OTV837" s="24"/>
      <c r="OTW837" s="24"/>
      <c r="OTX837" s="24"/>
      <c r="OTY837" s="24"/>
      <c r="OTZ837" s="24"/>
      <c r="OUA837" s="24"/>
      <c r="OUB837" s="24"/>
      <c r="OUC837" s="24"/>
      <c r="OUD837" s="24"/>
      <c r="OUE837" s="24"/>
      <c r="OUF837" s="24"/>
      <c r="OUG837" s="24"/>
      <c r="OUH837" s="24"/>
      <c r="OUI837" s="24"/>
      <c r="OUJ837" s="24"/>
      <c r="OUK837" s="24"/>
      <c r="OUL837" s="24"/>
      <c r="OUM837" s="24"/>
      <c r="OUN837" s="24"/>
      <c r="OUO837" s="24"/>
      <c r="OUP837" s="24"/>
      <c r="OUQ837" s="24"/>
      <c r="OUR837" s="24"/>
      <c r="OUS837" s="24"/>
      <c r="OUT837" s="24"/>
      <c r="OUU837" s="24"/>
      <c r="OUV837" s="24"/>
      <c r="OUW837" s="24"/>
      <c r="OUX837" s="24"/>
      <c r="OUY837" s="24"/>
      <c r="OUZ837" s="24"/>
      <c r="OVA837" s="24"/>
      <c r="OVB837" s="24"/>
      <c r="OVC837" s="24"/>
      <c r="OVD837" s="24"/>
      <c r="OVE837" s="24"/>
      <c r="OVF837" s="24"/>
      <c r="OVG837" s="24"/>
      <c r="OVH837" s="24"/>
      <c r="OVI837" s="24"/>
      <c r="OVJ837" s="24"/>
      <c r="OVK837" s="24"/>
      <c r="OVL837" s="24"/>
      <c r="OVM837" s="24"/>
      <c r="OVN837" s="24"/>
      <c r="OVO837" s="24"/>
      <c r="OVP837" s="24"/>
      <c r="OVQ837" s="24"/>
      <c r="OVR837" s="24"/>
      <c r="OVS837" s="24"/>
      <c r="OVT837" s="24"/>
      <c r="OVU837" s="24"/>
      <c r="OVV837" s="24"/>
      <c r="OVW837" s="24"/>
      <c r="OVX837" s="24"/>
      <c r="OVY837" s="24"/>
      <c r="OVZ837" s="24"/>
      <c r="OWA837" s="24"/>
      <c r="OWB837" s="24"/>
      <c r="OWC837" s="24"/>
      <c r="OWD837" s="24"/>
      <c r="OWE837" s="24"/>
      <c r="OWF837" s="24"/>
      <c r="OWG837" s="24"/>
      <c r="OWH837" s="24"/>
      <c r="OWI837" s="24"/>
      <c r="OWJ837" s="24"/>
      <c r="OWK837" s="24"/>
      <c r="OWL837" s="24"/>
      <c r="OWM837" s="24"/>
      <c r="OWN837" s="24"/>
      <c r="OWO837" s="24"/>
      <c r="OWP837" s="24"/>
      <c r="OWQ837" s="24"/>
      <c r="OWR837" s="24"/>
      <c r="OWS837" s="24"/>
      <c r="OWT837" s="24"/>
      <c r="OWU837" s="24"/>
      <c r="OWV837" s="24"/>
      <c r="OWW837" s="24"/>
      <c r="OWX837" s="24"/>
      <c r="OWY837" s="24"/>
      <c r="OWZ837" s="24"/>
      <c r="OXA837" s="24"/>
      <c r="OXB837" s="24"/>
      <c r="OXC837" s="24"/>
      <c r="OXD837" s="24"/>
      <c r="OXE837" s="24"/>
      <c r="OXF837" s="24"/>
      <c r="OXG837" s="24"/>
      <c r="OXH837" s="24"/>
      <c r="OXI837" s="24"/>
      <c r="OXJ837" s="24"/>
      <c r="OXK837" s="24"/>
      <c r="OXL837" s="24"/>
      <c r="OXM837" s="24"/>
      <c r="OXN837" s="24"/>
      <c r="OXO837" s="24"/>
      <c r="OXP837" s="24"/>
      <c r="OXQ837" s="24"/>
      <c r="OXR837" s="24"/>
      <c r="OXS837" s="24"/>
      <c r="OXT837" s="24"/>
      <c r="OXU837" s="24"/>
      <c r="OXV837" s="24"/>
      <c r="OXW837" s="24"/>
      <c r="OXX837" s="24"/>
      <c r="OXY837" s="24"/>
      <c r="OXZ837" s="24"/>
      <c r="OYA837" s="24"/>
      <c r="OYB837" s="24"/>
      <c r="OYC837" s="24"/>
      <c r="OYD837" s="24"/>
      <c r="OYE837" s="24"/>
      <c r="OYF837" s="24"/>
      <c r="OYG837" s="24"/>
      <c r="OYH837" s="24"/>
      <c r="OYI837" s="24"/>
      <c r="OYJ837" s="24"/>
      <c r="OYK837" s="24"/>
      <c r="OYL837" s="24"/>
      <c r="OYM837" s="24"/>
      <c r="OYN837" s="24"/>
      <c r="OYO837" s="24"/>
      <c r="OYP837" s="24"/>
      <c r="OYQ837" s="24"/>
      <c r="OYR837" s="24"/>
      <c r="OYS837" s="24"/>
      <c r="OYT837" s="24"/>
      <c r="OYU837" s="24"/>
      <c r="OYV837" s="24"/>
      <c r="OYW837" s="24"/>
      <c r="OYX837" s="24"/>
      <c r="OYY837" s="24"/>
      <c r="OYZ837" s="24"/>
      <c r="OZA837" s="24"/>
      <c r="OZB837" s="24"/>
      <c r="OZC837" s="24"/>
      <c r="OZD837" s="24"/>
      <c r="OZE837" s="24"/>
      <c r="OZF837" s="24"/>
      <c r="OZG837" s="24"/>
      <c r="OZH837" s="24"/>
      <c r="OZI837" s="24"/>
      <c r="OZJ837" s="24"/>
      <c r="OZK837" s="24"/>
      <c r="OZL837" s="24"/>
      <c r="OZM837" s="24"/>
      <c r="OZN837" s="24"/>
      <c r="OZO837" s="24"/>
      <c r="OZP837" s="24"/>
      <c r="OZQ837" s="24"/>
      <c r="OZR837" s="24"/>
      <c r="OZS837" s="24"/>
      <c r="OZT837" s="24"/>
      <c r="OZU837" s="24"/>
      <c r="OZV837" s="24"/>
      <c r="OZW837" s="24"/>
      <c r="OZX837" s="24"/>
      <c r="OZY837" s="24"/>
      <c r="OZZ837" s="24"/>
      <c r="PAA837" s="24"/>
      <c r="PAB837" s="24"/>
      <c r="PAC837" s="24"/>
      <c r="PAD837" s="24"/>
      <c r="PAE837" s="24"/>
      <c r="PAF837" s="24"/>
      <c r="PAG837" s="24"/>
      <c r="PAH837" s="24"/>
      <c r="PAI837" s="24"/>
      <c r="PAJ837" s="24"/>
      <c r="PAK837" s="24"/>
      <c r="PAL837" s="24"/>
      <c r="PAM837" s="24"/>
      <c r="PAN837" s="24"/>
      <c r="PAO837" s="24"/>
      <c r="PAP837" s="24"/>
      <c r="PAQ837" s="24"/>
      <c r="PAR837" s="24"/>
      <c r="PAS837" s="24"/>
      <c r="PAT837" s="24"/>
      <c r="PAU837" s="24"/>
      <c r="PAV837" s="24"/>
      <c r="PAW837" s="24"/>
      <c r="PAX837" s="24"/>
      <c r="PAY837" s="24"/>
      <c r="PAZ837" s="24"/>
      <c r="PBA837" s="24"/>
      <c r="PBB837" s="24"/>
      <c r="PBC837" s="24"/>
      <c r="PBD837" s="24"/>
      <c r="PBE837" s="24"/>
      <c r="PBF837" s="24"/>
      <c r="PBG837" s="24"/>
      <c r="PBH837" s="24"/>
      <c r="PBI837" s="24"/>
      <c r="PBJ837" s="24"/>
      <c r="PBK837" s="24"/>
      <c r="PBL837" s="24"/>
      <c r="PBM837" s="24"/>
      <c r="PBN837" s="24"/>
      <c r="PBO837" s="24"/>
      <c r="PBP837" s="24"/>
      <c r="PBQ837" s="24"/>
      <c r="PBR837" s="24"/>
      <c r="PBS837" s="24"/>
      <c r="PBT837" s="24"/>
      <c r="PBU837" s="24"/>
      <c r="PBV837" s="24"/>
      <c r="PBW837" s="24"/>
      <c r="PBX837" s="24"/>
      <c r="PBY837" s="24"/>
      <c r="PBZ837" s="24"/>
      <c r="PCA837" s="24"/>
      <c r="PCB837" s="24"/>
      <c r="PCC837" s="24"/>
      <c r="PCD837" s="24"/>
      <c r="PCE837" s="24"/>
      <c r="PCF837" s="24"/>
      <c r="PCG837" s="24"/>
      <c r="PCH837" s="24"/>
      <c r="PCI837" s="24"/>
      <c r="PCJ837" s="24"/>
      <c r="PCK837" s="24"/>
      <c r="PCL837" s="24"/>
      <c r="PCM837" s="24"/>
      <c r="PCN837" s="24"/>
      <c r="PCO837" s="24"/>
      <c r="PCP837" s="24"/>
      <c r="PCQ837" s="24"/>
      <c r="PCR837" s="24"/>
      <c r="PCS837" s="24"/>
      <c r="PCT837" s="24"/>
      <c r="PCU837" s="24"/>
      <c r="PCV837" s="24"/>
      <c r="PCW837" s="24"/>
      <c r="PCX837" s="24"/>
      <c r="PCY837" s="24"/>
      <c r="PCZ837" s="24"/>
      <c r="PDA837" s="24"/>
      <c r="PDB837" s="24"/>
      <c r="PDC837" s="24"/>
      <c r="PDD837" s="24"/>
      <c r="PDE837" s="24"/>
      <c r="PDF837" s="24"/>
      <c r="PDG837" s="24"/>
      <c r="PDH837" s="24"/>
      <c r="PDI837" s="24"/>
      <c r="PDJ837" s="24"/>
      <c r="PDK837" s="24"/>
      <c r="PDL837" s="24"/>
      <c r="PDM837" s="24"/>
      <c r="PDN837" s="24"/>
      <c r="PDO837" s="24"/>
      <c r="PDP837" s="24"/>
      <c r="PDQ837" s="24"/>
      <c r="PDR837" s="24"/>
      <c r="PDS837" s="24"/>
      <c r="PDT837" s="24"/>
      <c r="PDU837" s="24"/>
      <c r="PDV837" s="24"/>
      <c r="PDW837" s="24"/>
      <c r="PDX837" s="24"/>
      <c r="PDY837" s="24"/>
      <c r="PDZ837" s="24"/>
      <c r="PEA837" s="24"/>
      <c r="PEB837" s="24"/>
      <c r="PEC837" s="24"/>
      <c r="PED837" s="24"/>
      <c r="PEE837" s="24"/>
      <c r="PEF837" s="24"/>
      <c r="PEG837" s="24"/>
      <c r="PEH837" s="24"/>
      <c r="PEI837" s="24"/>
      <c r="PEJ837" s="24"/>
      <c r="PEK837" s="24"/>
      <c r="PEL837" s="24"/>
      <c r="PEM837" s="24"/>
      <c r="PEN837" s="24"/>
      <c r="PEO837" s="24"/>
      <c r="PEP837" s="24"/>
      <c r="PEQ837" s="24"/>
      <c r="PER837" s="24"/>
      <c r="PES837" s="24"/>
      <c r="PET837" s="24"/>
      <c r="PEU837" s="24"/>
      <c r="PEV837" s="24"/>
      <c r="PEW837" s="24"/>
      <c r="PEX837" s="24"/>
      <c r="PEY837" s="24"/>
      <c r="PEZ837" s="24"/>
      <c r="PFA837" s="24"/>
      <c r="PFB837" s="24"/>
      <c r="PFC837" s="24"/>
      <c r="PFD837" s="24"/>
      <c r="PFE837" s="24"/>
      <c r="PFF837" s="24"/>
      <c r="PFG837" s="24"/>
      <c r="PFH837" s="24"/>
      <c r="PFI837" s="24"/>
      <c r="PFJ837" s="24"/>
      <c r="PFK837" s="24"/>
      <c r="PFL837" s="24"/>
      <c r="PFM837" s="24"/>
      <c r="PFN837" s="24"/>
      <c r="PFO837" s="24"/>
      <c r="PFP837" s="24"/>
      <c r="PFQ837" s="24"/>
      <c r="PFR837" s="24"/>
      <c r="PFS837" s="24"/>
      <c r="PFT837" s="24"/>
      <c r="PFU837" s="24"/>
      <c r="PFV837" s="24"/>
      <c r="PFW837" s="24"/>
      <c r="PFX837" s="24"/>
      <c r="PFY837" s="24"/>
      <c r="PFZ837" s="24"/>
      <c r="PGA837" s="24"/>
      <c r="PGB837" s="24"/>
      <c r="PGC837" s="24"/>
      <c r="PGD837" s="24"/>
      <c r="PGE837" s="24"/>
      <c r="PGF837" s="24"/>
      <c r="PGG837" s="24"/>
      <c r="PGH837" s="24"/>
      <c r="PGI837" s="24"/>
      <c r="PGJ837" s="24"/>
      <c r="PGK837" s="24"/>
      <c r="PGL837" s="24"/>
      <c r="PGM837" s="24"/>
      <c r="PGN837" s="24"/>
      <c r="PGO837" s="24"/>
      <c r="PGP837" s="24"/>
      <c r="PGQ837" s="24"/>
      <c r="PGR837" s="24"/>
      <c r="PGS837" s="24"/>
      <c r="PGT837" s="24"/>
      <c r="PGU837" s="24"/>
      <c r="PGV837" s="24"/>
      <c r="PGW837" s="24"/>
      <c r="PGX837" s="24"/>
      <c r="PGY837" s="24"/>
      <c r="PGZ837" s="24"/>
      <c r="PHA837" s="24"/>
      <c r="PHB837" s="24"/>
      <c r="PHC837" s="24"/>
      <c r="PHD837" s="24"/>
      <c r="PHE837" s="24"/>
      <c r="PHF837" s="24"/>
      <c r="PHG837" s="24"/>
      <c r="PHH837" s="24"/>
      <c r="PHI837" s="24"/>
      <c r="PHJ837" s="24"/>
      <c r="PHK837" s="24"/>
      <c r="PHL837" s="24"/>
      <c r="PHM837" s="24"/>
      <c r="PHN837" s="24"/>
      <c r="PHO837" s="24"/>
      <c r="PHP837" s="24"/>
      <c r="PHQ837" s="24"/>
      <c r="PHR837" s="24"/>
      <c r="PHS837" s="24"/>
      <c r="PHT837" s="24"/>
      <c r="PHU837" s="24"/>
      <c r="PHV837" s="24"/>
      <c r="PHW837" s="24"/>
      <c r="PHX837" s="24"/>
      <c r="PHY837" s="24"/>
      <c r="PHZ837" s="24"/>
      <c r="PIA837" s="24"/>
      <c r="PIB837" s="24"/>
      <c r="PIC837" s="24"/>
      <c r="PID837" s="24"/>
      <c r="PIE837" s="24"/>
      <c r="PIF837" s="24"/>
      <c r="PIG837" s="24"/>
      <c r="PIH837" s="24"/>
      <c r="PII837" s="24"/>
      <c r="PIJ837" s="24"/>
      <c r="PIK837" s="24"/>
      <c r="PIL837" s="24"/>
      <c r="PIM837" s="24"/>
      <c r="PIN837" s="24"/>
      <c r="PIO837" s="24"/>
      <c r="PIP837" s="24"/>
      <c r="PIQ837" s="24"/>
      <c r="PIR837" s="24"/>
      <c r="PIS837" s="24"/>
      <c r="PIT837" s="24"/>
      <c r="PIU837" s="24"/>
      <c r="PIV837" s="24"/>
      <c r="PIW837" s="24"/>
      <c r="PIX837" s="24"/>
      <c r="PIY837" s="24"/>
      <c r="PIZ837" s="24"/>
      <c r="PJA837" s="24"/>
      <c r="PJB837" s="24"/>
      <c r="PJC837" s="24"/>
      <c r="PJD837" s="24"/>
      <c r="PJE837" s="24"/>
      <c r="PJF837" s="24"/>
      <c r="PJG837" s="24"/>
      <c r="PJH837" s="24"/>
      <c r="PJI837" s="24"/>
      <c r="PJJ837" s="24"/>
      <c r="PJK837" s="24"/>
      <c r="PJL837" s="24"/>
      <c r="PJM837" s="24"/>
      <c r="PJN837" s="24"/>
      <c r="PJO837" s="24"/>
      <c r="PJP837" s="24"/>
      <c r="PJQ837" s="24"/>
      <c r="PJR837" s="24"/>
      <c r="PJS837" s="24"/>
      <c r="PJT837" s="24"/>
      <c r="PJU837" s="24"/>
      <c r="PJV837" s="24"/>
      <c r="PJW837" s="24"/>
      <c r="PJX837" s="24"/>
      <c r="PJY837" s="24"/>
      <c r="PJZ837" s="24"/>
      <c r="PKA837" s="24"/>
      <c r="PKB837" s="24"/>
      <c r="PKC837" s="24"/>
      <c r="PKD837" s="24"/>
      <c r="PKE837" s="24"/>
      <c r="PKF837" s="24"/>
      <c r="PKG837" s="24"/>
      <c r="PKH837" s="24"/>
      <c r="PKI837" s="24"/>
      <c r="PKJ837" s="24"/>
      <c r="PKK837" s="24"/>
      <c r="PKL837" s="24"/>
      <c r="PKM837" s="24"/>
      <c r="PKN837" s="24"/>
      <c r="PKO837" s="24"/>
      <c r="PKP837" s="24"/>
      <c r="PKQ837" s="24"/>
      <c r="PKR837" s="24"/>
      <c r="PKS837" s="24"/>
      <c r="PKT837" s="24"/>
      <c r="PKU837" s="24"/>
      <c r="PKV837" s="24"/>
      <c r="PKW837" s="24"/>
      <c r="PKX837" s="24"/>
      <c r="PKY837" s="24"/>
      <c r="PKZ837" s="24"/>
      <c r="PLA837" s="24"/>
      <c r="PLB837" s="24"/>
      <c r="PLC837" s="24"/>
      <c r="PLD837" s="24"/>
      <c r="PLE837" s="24"/>
      <c r="PLF837" s="24"/>
      <c r="PLG837" s="24"/>
      <c r="PLH837" s="24"/>
      <c r="PLI837" s="24"/>
      <c r="PLJ837" s="24"/>
      <c r="PLK837" s="24"/>
      <c r="PLL837" s="24"/>
      <c r="PLM837" s="24"/>
      <c r="PLN837" s="24"/>
      <c r="PLO837" s="24"/>
      <c r="PLP837" s="24"/>
      <c r="PLQ837" s="24"/>
      <c r="PLR837" s="24"/>
      <c r="PLS837" s="24"/>
      <c r="PLT837" s="24"/>
      <c r="PLU837" s="24"/>
      <c r="PLV837" s="24"/>
      <c r="PLW837" s="24"/>
      <c r="PLX837" s="24"/>
      <c r="PLY837" s="24"/>
      <c r="PLZ837" s="24"/>
      <c r="PMA837" s="24"/>
      <c r="PMB837" s="24"/>
      <c r="PMC837" s="24"/>
      <c r="PMD837" s="24"/>
      <c r="PME837" s="24"/>
      <c r="PMF837" s="24"/>
      <c r="PMG837" s="24"/>
      <c r="PMH837" s="24"/>
      <c r="PMI837" s="24"/>
      <c r="PMJ837" s="24"/>
      <c r="PMK837" s="24"/>
      <c r="PML837" s="24"/>
      <c r="PMM837" s="24"/>
      <c r="PMN837" s="24"/>
      <c r="PMO837" s="24"/>
      <c r="PMP837" s="24"/>
      <c r="PMQ837" s="24"/>
      <c r="PMR837" s="24"/>
      <c r="PMS837" s="24"/>
      <c r="PMT837" s="24"/>
      <c r="PMU837" s="24"/>
      <c r="PMV837" s="24"/>
      <c r="PMW837" s="24"/>
      <c r="PMX837" s="24"/>
      <c r="PMY837" s="24"/>
      <c r="PMZ837" s="24"/>
      <c r="PNA837" s="24"/>
      <c r="PNB837" s="24"/>
      <c r="PNC837" s="24"/>
      <c r="PND837" s="24"/>
      <c r="PNE837" s="24"/>
      <c r="PNF837" s="24"/>
      <c r="PNG837" s="24"/>
      <c r="PNH837" s="24"/>
      <c r="PNI837" s="24"/>
      <c r="PNJ837" s="24"/>
      <c r="PNK837" s="24"/>
      <c r="PNL837" s="24"/>
      <c r="PNM837" s="24"/>
      <c r="PNN837" s="24"/>
      <c r="PNO837" s="24"/>
      <c r="PNP837" s="24"/>
      <c r="PNQ837" s="24"/>
      <c r="PNR837" s="24"/>
      <c r="PNS837" s="24"/>
      <c r="PNT837" s="24"/>
      <c r="PNU837" s="24"/>
      <c r="PNV837" s="24"/>
      <c r="PNW837" s="24"/>
      <c r="PNX837" s="24"/>
      <c r="PNY837" s="24"/>
      <c r="PNZ837" s="24"/>
      <c r="POA837" s="24"/>
      <c r="POB837" s="24"/>
      <c r="POC837" s="24"/>
      <c r="POD837" s="24"/>
      <c r="POE837" s="24"/>
      <c r="POF837" s="24"/>
      <c r="POG837" s="24"/>
      <c r="POH837" s="24"/>
      <c r="POI837" s="24"/>
      <c r="POJ837" s="24"/>
      <c r="POK837" s="24"/>
      <c r="POL837" s="24"/>
      <c r="POM837" s="24"/>
      <c r="PON837" s="24"/>
      <c r="POO837" s="24"/>
      <c r="POP837" s="24"/>
      <c r="POQ837" s="24"/>
      <c r="POR837" s="24"/>
      <c r="POS837" s="24"/>
      <c r="POT837" s="24"/>
      <c r="POU837" s="24"/>
      <c r="POV837" s="24"/>
      <c r="POW837" s="24"/>
      <c r="POX837" s="24"/>
      <c r="POY837" s="24"/>
      <c r="POZ837" s="24"/>
      <c r="PPA837" s="24"/>
      <c r="PPB837" s="24"/>
      <c r="PPC837" s="24"/>
      <c r="PPD837" s="24"/>
      <c r="PPE837" s="24"/>
      <c r="PPF837" s="24"/>
      <c r="PPG837" s="24"/>
      <c r="PPH837" s="24"/>
      <c r="PPI837" s="24"/>
      <c r="PPJ837" s="24"/>
      <c r="PPK837" s="24"/>
      <c r="PPL837" s="24"/>
      <c r="PPM837" s="24"/>
      <c r="PPN837" s="24"/>
      <c r="PPO837" s="24"/>
      <c r="PPP837" s="24"/>
      <c r="PPQ837" s="24"/>
      <c r="PPR837" s="24"/>
      <c r="PPS837" s="24"/>
      <c r="PPT837" s="24"/>
      <c r="PPU837" s="24"/>
      <c r="PPV837" s="24"/>
      <c r="PPW837" s="24"/>
      <c r="PPX837" s="24"/>
      <c r="PPY837" s="24"/>
      <c r="PPZ837" s="24"/>
      <c r="PQA837" s="24"/>
      <c r="PQB837" s="24"/>
      <c r="PQC837" s="24"/>
      <c r="PQD837" s="24"/>
      <c r="PQE837" s="24"/>
      <c r="PQF837" s="24"/>
      <c r="PQG837" s="24"/>
      <c r="PQH837" s="24"/>
      <c r="PQI837" s="24"/>
      <c r="PQJ837" s="24"/>
      <c r="PQK837" s="24"/>
      <c r="PQL837" s="24"/>
      <c r="PQM837" s="24"/>
      <c r="PQN837" s="24"/>
      <c r="PQO837" s="24"/>
      <c r="PQP837" s="24"/>
      <c r="PQQ837" s="24"/>
      <c r="PQR837" s="24"/>
      <c r="PQS837" s="24"/>
      <c r="PQT837" s="24"/>
      <c r="PQU837" s="24"/>
      <c r="PQV837" s="24"/>
      <c r="PQW837" s="24"/>
      <c r="PQX837" s="24"/>
      <c r="PQY837" s="24"/>
      <c r="PQZ837" s="24"/>
      <c r="PRA837" s="24"/>
      <c r="PRB837" s="24"/>
      <c r="PRC837" s="24"/>
      <c r="PRD837" s="24"/>
      <c r="PRE837" s="24"/>
      <c r="PRF837" s="24"/>
      <c r="PRG837" s="24"/>
      <c r="PRH837" s="24"/>
      <c r="PRI837" s="24"/>
      <c r="PRJ837" s="24"/>
      <c r="PRK837" s="24"/>
      <c r="PRL837" s="24"/>
      <c r="PRM837" s="24"/>
      <c r="PRN837" s="24"/>
      <c r="PRO837" s="24"/>
      <c r="PRP837" s="24"/>
      <c r="PRQ837" s="24"/>
      <c r="PRR837" s="24"/>
      <c r="PRS837" s="24"/>
      <c r="PRT837" s="24"/>
      <c r="PRU837" s="24"/>
      <c r="PRV837" s="24"/>
      <c r="PRW837" s="24"/>
      <c r="PRX837" s="24"/>
      <c r="PRY837" s="24"/>
      <c r="PRZ837" s="24"/>
      <c r="PSA837" s="24"/>
      <c r="PSB837" s="24"/>
      <c r="PSC837" s="24"/>
      <c r="PSD837" s="24"/>
      <c r="PSE837" s="24"/>
      <c r="PSF837" s="24"/>
      <c r="PSG837" s="24"/>
      <c r="PSH837" s="24"/>
      <c r="PSI837" s="24"/>
      <c r="PSJ837" s="24"/>
      <c r="PSK837" s="24"/>
      <c r="PSL837" s="24"/>
      <c r="PSM837" s="24"/>
      <c r="PSN837" s="24"/>
      <c r="PSO837" s="24"/>
      <c r="PSP837" s="24"/>
      <c r="PSQ837" s="24"/>
      <c r="PSR837" s="24"/>
      <c r="PSS837" s="24"/>
      <c r="PST837" s="24"/>
      <c r="PSU837" s="24"/>
      <c r="PSV837" s="24"/>
      <c r="PSW837" s="24"/>
      <c r="PSX837" s="24"/>
      <c r="PSY837" s="24"/>
      <c r="PSZ837" s="24"/>
      <c r="PTA837" s="24"/>
      <c r="PTB837" s="24"/>
      <c r="PTC837" s="24"/>
      <c r="PTD837" s="24"/>
      <c r="PTE837" s="24"/>
      <c r="PTF837" s="24"/>
      <c r="PTG837" s="24"/>
      <c r="PTH837" s="24"/>
      <c r="PTI837" s="24"/>
      <c r="PTJ837" s="24"/>
      <c r="PTK837" s="24"/>
      <c r="PTL837" s="24"/>
      <c r="PTM837" s="24"/>
      <c r="PTN837" s="24"/>
      <c r="PTO837" s="24"/>
      <c r="PTP837" s="24"/>
      <c r="PTQ837" s="24"/>
      <c r="PTR837" s="24"/>
      <c r="PTS837" s="24"/>
      <c r="PTT837" s="24"/>
      <c r="PTU837" s="24"/>
      <c r="PTV837" s="24"/>
      <c r="PTW837" s="24"/>
      <c r="PTX837" s="24"/>
      <c r="PTY837" s="24"/>
      <c r="PTZ837" s="24"/>
      <c r="PUA837" s="24"/>
      <c r="PUB837" s="24"/>
      <c r="PUC837" s="24"/>
      <c r="PUD837" s="24"/>
      <c r="PUE837" s="24"/>
      <c r="PUF837" s="24"/>
      <c r="PUG837" s="24"/>
      <c r="PUH837" s="24"/>
      <c r="PUI837" s="24"/>
      <c r="PUJ837" s="24"/>
      <c r="PUK837" s="24"/>
      <c r="PUL837" s="24"/>
      <c r="PUM837" s="24"/>
      <c r="PUN837" s="24"/>
      <c r="PUO837" s="24"/>
      <c r="PUP837" s="24"/>
      <c r="PUQ837" s="24"/>
      <c r="PUR837" s="24"/>
      <c r="PUS837" s="24"/>
      <c r="PUT837" s="24"/>
      <c r="PUU837" s="24"/>
      <c r="PUV837" s="24"/>
      <c r="PUW837" s="24"/>
      <c r="PUX837" s="24"/>
      <c r="PUY837" s="24"/>
      <c r="PUZ837" s="24"/>
      <c r="PVA837" s="24"/>
      <c r="PVB837" s="24"/>
      <c r="PVC837" s="24"/>
      <c r="PVD837" s="24"/>
      <c r="PVE837" s="24"/>
      <c r="PVF837" s="24"/>
      <c r="PVG837" s="24"/>
      <c r="PVH837" s="24"/>
      <c r="PVI837" s="24"/>
      <c r="PVJ837" s="24"/>
      <c r="PVK837" s="24"/>
      <c r="PVL837" s="24"/>
      <c r="PVM837" s="24"/>
      <c r="PVN837" s="24"/>
      <c r="PVO837" s="24"/>
      <c r="PVP837" s="24"/>
      <c r="PVQ837" s="24"/>
      <c r="PVR837" s="24"/>
      <c r="PVS837" s="24"/>
      <c r="PVT837" s="24"/>
      <c r="PVU837" s="24"/>
      <c r="PVV837" s="24"/>
      <c r="PVW837" s="24"/>
      <c r="PVX837" s="24"/>
      <c r="PVY837" s="24"/>
      <c r="PVZ837" s="24"/>
      <c r="PWA837" s="24"/>
      <c r="PWB837" s="24"/>
      <c r="PWC837" s="24"/>
      <c r="PWD837" s="24"/>
      <c r="PWE837" s="24"/>
      <c r="PWF837" s="24"/>
      <c r="PWG837" s="24"/>
      <c r="PWH837" s="24"/>
      <c r="PWI837" s="24"/>
      <c r="PWJ837" s="24"/>
      <c r="PWK837" s="24"/>
      <c r="PWL837" s="24"/>
      <c r="PWM837" s="24"/>
      <c r="PWN837" s="24"/>
      <c r="PWO837" s="24"/>
      <c r="PWP837" s="24"/>
      <c r="PWQ837" s="24"/>
      <c r="PWR837" s="24"/>
      <c r="PWS837" s="24"/>
      <c r="PWT837" s="24"/>
      <c r="PWU837" s="24"/>
      <c r="PWV837" s="24"/>
      <c r="PWW837" s="24"/>
      <c r="PWX837" s="24"/>
      <c r="PWY837" s="24"/>
      <c r="PWZ837" s="24"/>
      <c r="PXA837" s="24"/>
      <c r="PXB837" s="24"/>
      <c r="PXC837" s="24"/>
      <c r="PXD837" s="24"/>
      <c r="PXE837" s="24"/>
      <c r="PXF837" s="24"/>
      <c r="PXG837" s="24"/>
      <c r="PXH837" s="24"/>
      <c r="PXI837" s="24"/>
      <c r="PXJ837" s="24"/>
      <c r="PXK837" s="24"/>
      <c r="PXL837" s="24"/>
      <c r="PXM837" s="24"/>
      <c r="PXN837" s="24"/>
      <c r="PXO837" s="24"/>
      <c r="PXP837" s="24"/>
      <c r="PXQ837" s="24"/>
      <c r="PXR837" s="24"/>
      <c r="PXS837" s="24"/>
      <c r="PXT837" s="24"/>
      <c r="PXU837" s="24"/>
      <c r="PXV837" s="24"/>
      <c r="PXW837" s="24"/>
      <c r="PXX837" s="24"/>
      <c r="PXY837" s="24"/>
      <c r="PXZ837" s="24"/>
      <c r="PYA837" s="24"/>
      <c r="PYB837" s="24"/>
      <c r="PYC837" s="24"/>
      <c r="PYD837" s="24"/>
      <c r="PYE837" s="24"/>
      <c r="PYF837" s="24"/>
      <c r="PYG837" s="24"/>
      <c r="PYH837" s="24"/>
      <c r="PYI837" s="24"/>
      <c r="PYJ837" s="24"/>
      <c r="PYK837" s="24"/>
      <c r="PYL837" s="24"/>
      <c r="PYM837" s="24"/>
      <c r="PYN837" s="24"/>
      <c r="PYO837" s="24"/>
      <c r="PYP837" s="24"/>
      <c r="PYQ837" s="24"/>
      <c r="PYR837" s="24"/>
      <c r="PYS837" s="24"/>
      <c r="PYT837" s="24"/>
      <c r="PYU837" s="24"/>
      <c r="PYV837" s="24"/>
      <c r="PYW837" s="24"/>
      <c r="PYX837" s="24"/>
      <c r="PYY837" s="24"/>
      <c r="PYZ837" s="24"/>
      <c r="PZA837" s="24"/>
      <c r="PZB837" s="24"/>
      <c r="PZC837" s="24"/>
      <c r="PZD837" s="24"/>
      <c r="PZE837" s="24"/>
      <c r="PZF837" s="24"/>
      <c r="PZG837" s="24"/>
      <c r="PZH837" s="24"/>
      <c r="PZI837" s="24"/>
      <c r="PZJ837" s="24"/>
      <c r="PZK837" s="24"/>
      <c r="PZL837" s="24"/>
      <c r="PZM837" s="24"/>
      <c r="PZN837" s="24"/>
      <c r="PZO837" s="24"/>
      <c r="PZP837" s="24"/>
      <c r="PZQ837" s="24"/>
      <c r="PZR837" s="24"/>
      <c r="PZS837" s="24"/>
      <c r="PZT837" s="24"/>
      <c r="PZU837" s="24"/>
      <c r="PZV837" s="24"/>
      <c r="PZW837" s="24"/>
      <c r="PZX837" s="24"/>
      <c r="PZY837" s="24"/>
      <c r="PZZ837" s="24"/>
      <c r="QAA837" s="24"/>
      <c r="QAB837" s="24"/>
      <c r="QAC837" s="24"/>
      <c r="QAD837" s="24"/>
      <c r="QAE837" s="24"/>
      <c r="QAF837" s="24"/>
      <c r="QAG837" s="24"/>
      <c r="QAH837" s="24"/>
      <c r="QAI837" s="24"/>
      <c r="QAJ837" s="24"/>
      <c r="QAK837" s="24"/>
      <c r="QAL837" s="24"/>
      <c r="QAM837" s="24"/>
      <c r="QAN837" s="24"/>
      <c r="QAO837" s="24"/>
      <c r="QAP837" s="24"/>
      <c r="QAQ837" s="24"/>
      <c r="QAR837" s="24"/>
      <c r="QAS837" s="24"/>
      <c r="QAT837" s="24"/>
      <c r="QAU837" s="24"/>
      <c r="QAV837" s="24"/>
      <c r="QAW837" s="24"/>
      <c r="QAX837" s="24"/>
      <c r="QAY837" s="24"/>
      <c r="QAZ837" s="24"/>
      <c r="QBA837" s="24"/>
      <c r="QBB837" s="24"/>
      <c r="QBC837" s="24"/>
      <c r="QBD837" s="24"/>
      <c r="QBE837" s="24"/>
      <c r="QBF837" s="24"/>
      <c r="QBG837" s="24"/>
      <c r="QBH837" s="24"/>
      <c r="QBI837" s="24"/>
      <c r="QBJ837" s="24"/>
      <c r="QBK837" s="24"/>
      <c r="QBL837" s="24"/>
      <c r="QBM837" s="24"/>
      <c r="QBN837" s="24"/>
      <c r="QBO837" s="24"/>
      <c r="QBP837" s="24"/>
      <c r="QBQ837" s="24"/>
      <c r="QBR837" s="24"/>
      <c r="QBS837" s="24"/>
      <c r="QBT837" s="24"/>
      <c r="QBU837" s="24"/>
      <c r="QBV837" s="24"/>
      <c r="QBW837" s="24"/>
      <c r="QBX837" s="24"/>
      <c r="QBY837" s="24"/>
      <c r="QBZ837" s="24"/>
      <c r="QCA837" s="24"/>
      <c r="QCB837" s="24"/>
      <c r="QCC837" s="24"/>
      <c r="QCD837" s="24"/>
      <c r="QCE837" s="24"/>
      <c r="QCF837" s="24"/>
      <c r="QCG837" s="24"/>
      <c r="QCH837" s="24"/>
      <c r="QCI837" s="24"/>
      <c r="QCJ837" s="24"/>
      <c r="QCK837" s="24"/>
      <c r="QCL837" s="24"/>
      <c r="QCM837" s="24"/>
      <c r="QCN837" s="24"/>
      <c r="QCO837" s="24"/>
      <c r="QCP837" s="24"/>
      <c r="QCQ837" s="24"/>
      <c r="QCR837" s="24"/>
      <c r="QCS837" s="24"/>
      <c r="QCT837" s="24"/>
      <c r="QCU837" s="24"/>
      <c r="QCV837" s="24"/>
      <c r="QCW837" s="24"/>
      <c r="QCX837" s="24"/>
      <c r="QCY837" s="24"/>
      <c r="QCZ837" s="24"/>
      <c r="QDA837" s="24"/>
      <c r="QDB837" s="24"/>
      <c r="QDC837" s="24"/>
      <c r="QDD837" s="24"/>
      <c r="QDE837" s="24"/>
      <c r="QDF837" s="24"/>
      <c r="QDG837" s="24"/>
      <c r="QDH837" s="24"/>
      <c r="QDI837" s="24"/>
      <c r="QDJ837" s="24"/>
      <c r="QDK837" s="24"/>
      <c r="QDL837" s="24"/>
      <c r="QDM837" s="24"/>
      <c r="QDN837" s="24"/>
      <c r="QDO837" s="24"/>
      <c r="QDP837" s="24"/>
      <c r="QDQ837" s="24"/>
      <c r="QDR837" s="24"/>
      <c r="QDS837" s="24"/>
      <c r="QDT837" s="24"/>
      <c r="QDU837" s="24"/>
      <c r="QDV837" s="24"/>
      <c r="QDW837" s="24"/>
      <c r="QDX837" s="24"/>
      <c r="QDY837" s="24"/>
      <c r="QDZ837" s="24"/>
      <c r="QEA837" s="24"/>
      <c r="QEB837" s="24"/>
      <c r="QEC837" s="24"/>
      <c r="QED837" s="24"/>
      <c r="QEE837" s="24"/>
      <c r="QEF837" s="24"/>
      <c r="QEG837" s="24"/>
      <c r="QEH837" s="24"/>
      <c r="QEI837" s="24"/>
      <c r="QEJ837" s="24"/>
      <c r="QEK837" s="24"/>
      <c r="QEL837" s="24"/>
      <c r="QEM837" s="24"/>
      <c r="QEN837" s="24"/>
      <c r="QEO837" s="24"/>
      <c r="QEP837" s="24"/>
      <c r="QEQ837" s="24"/>
      <c r="QER837" s="24"/>
      <c r="QES837" s="24"/>
      <c r="QET837" s="24"/>
      <c r="QEU837" s="24"/>
      <c r="QEV837" s="24"/>
      <c r="QEW837" s="24"/>
      <c r="QEX837" s="24"/>
      <c r="QEY837" s="24"/>
      <c r="QEZ837" s="24"/>
      <c r="QFA837" s="24"/>
      <c r="QFB837" s="24"/>
      <c r="QFC837" s="24"/>
      <c r="QFD837" s="24"/>
      <c r="QFE837" s="24"/>
      <c r="QFF837" s="24"/>
      <c r="QFG837" s="24"/>
      <c r="QFH837" s="24"/>
      <c r="QFI837" s="24"/>
      <c r="QFJ837" s="24"/>
      <c r="QFK837" s="24"/>
      <c r="QFL837" s="24"/>
      <c r="QFM837" s="24"/>
      <c r="QFN837" s="24"/>
      <c r="QFO837" s="24"/>
      <c r="QFP837" s="24"/>
      <c r="QFQ837" s="24"/>
      <c r="QFR837" s="24"/>
      <c r="QFS837" s="24"/>
      <c r="QFT837" s="24"/>
      <c r="QFU837" s="24"/>
      <c r="QFV837" s="24"/>
      <c r="QFW837" s="24"/>
      <c r="QFX837" s="24"/>
      <c r="QFY837" s="24"/>
      <c r="QFZ837" s="24"/>
      <c r="QGA837" s="24"/>
      <c r="QGB837" s="24"/>
      <c r="QGC837" s="24"/>
      <c r="QGD837" s="24"/>
      <c r="QGE837" s="24"/>
      <c r="QGF837" s="24"/>
      <c r="QGG837" s="24"/>
      <c r="QGH837" s="24"/>
      <c r="QGI837" s="24"/>
      <c r="QGJ837" s="24"/>
      <c r="QGK837" s="24"/>
      <c r="QGL837" s="24"/>
      <c r="QGM837" s="24"/>
      <c r="QGN837" s="24"/>
      <c r="QGO837" s="24"/>
      <c r="QGP837" s="24"/>
      <c r="QGQ837" s="24"/>
      <c r="QGR837" s="24"/>
      <c r="QGS837" s="24"/>
      <c r="QGT837" s="24"/>
      <c r="QGU837" s="24"/>
      <c r="QGV837" s="24"/>
      <c r="QGW837" s="24"/>
      <c r="QGX837" s="24"/>
      <c r="QGY837" s="24"/>
      <c r="QGZ837" s="24"/>
      <c r="QHA837" s="24"/>
      <c r="QHB837" s="24"/>
      <c r="QHC837" s="24"/>
      <c r="QHD837" s="24"/>
      <c r="QHE837" s="24"/>
      <c r="QHF837" s="24"/>
      <c r="QHG837" s="24"/>
      <c r="QHH837" s="24"/>
      <c r="QHI837" s="24"/>
      <c r="QHJ837" s="24"/>
      <c r="QHK837" s="24"/>
      <c r="QHL837" s="24"/>
      <c r="QHM837" s="24"/>
      <c r="QHN837" s="24"/>
      <c r="QHO837" s="24"/>
      <c r="QHP837" s="24"/>
      <c r="QHQ837" s="24"/>
      <c r="QHR837" s="24"/>
      <c r="QHS837" s="24"/>
      <c r="QHT837" s="24"/>
      <c r="QHU837" s="24"/>
      <c r="QHV837" s="24"/>
      <c r="QHW837" s="24"/>
      <c r="QHX837" s="24"/>
      <c r="QHY837" s="24"/>
      <c r="QHZ837" s="24"/>
      <c r="QIA837" s="24"/>
      <c r="QIB837" s="24"/>
      <c r="QIC837" s="24"/>
      <c r="QID837" s="24"/>
      <c r="QIE837" s="24"/>
      <c r="QIF837" s="24"/>
      <c r="QIG837" s="24"/>
      <c r="QIH837" s="24"/>
      <c r="QII837" s="24"/>
      <c r="QIJ837" s="24"/>
      <c r="QIK837" s="24"/>
      <c r="QIL837" s="24"/>
      <c r="QIM837" s="24"/>
      <c r="QIN837" s="24"/>
      <c r="QIO837" s="24"/>
      <c r="QIP837" s="24"/>
      <c r="QIQ837" s="24"/>
      <c r="QIR837" s="24"/>
      <c r="QIS837" s="24"/>
      <c r="QIT837" s="24"/>
      <c r="QIU837" s="24"/>
      <c r="QIV837" s="24"/>
      <c r="QIW837" s="24"/>
      <c r="QIX837" s="24"/>
      <c r="QIY837" s="24"/>
      <c r="QIZ837" s="24"/>
      <c r="QJA837" s="24"/>
      <c r="QJB837" s="24"/>
      <c r="QJC837" s="24"/>
      <c r="QJD837" s="24"/>
      <c r="QJE837" s="24"/>
      <c r="QJF837" s="24"/>
      <c r="QJG837" s="24"/>
      <c r="QJH837" s="24"/>
      <c r="QJI837" s="24"/>
      <c r="QJJ837" s="24"/>
      <c r="QJK837" s="24"/>
      <c r="QJL837" s="24"/>
      <c r="QJM837" s="24"/>
      <c r="QJN837" s="24"/>
      <c r="QJO837" s="24"/>
      <c r="QJP837" s="24"/>
      <c r="QJQ837" s="24"/>
      <c r="QJR837" s="24"/>
      <c r="QJS837" s="24"/>
      <c r="QJT837" s="24"/>
      <c r="QJU837" s="24"/>
      <c r="QJV837" s="24"/>
      <c r="QJW837" s="24"/>
      <c r="QJX837" s="24"/>
      <c r="QJY837" s="24"/>
      <c r="QJZ837" s="24"/>
      <c r="QKA837" s="24"/>
      <c r="QKB837" s="24"/>
      <c r="QKC837" s="24"/>
      <c r="QKD837" s="24"/>
      <c r="QKE837" s="24"/>
      <c r="QKF837" s="24"/>
      <c r="QKG837" s="24"/>
      <c r="QKH837" s="24"/>
      <c r="QKI837" s="24"/>
      <c r="QKJ837" s="24"/>
      <c r="QKK837" s="24"/>
      <c r="QKL837" s="24"/>
      <c r="QKM837" s="24"/>
      <c r="QKN837" s="24"/>
      <c r="QKO837" s="24"/>
      <c r="QKP837" s="24"/>
      <c r="QKQ837" s="24"/>
      <c r="QKR837" s="24"/>
      <c r="QKS837" s="24"/>
      <c r="QKT837" s="24"/>
      <c r="QKU837" s="24"/>
      <c r="QKV837" s="24"/>
      <c r="QKW837" s="24"/>
      <c r="QKX837" s="24"/>
      <c r="QKY837" s="24"/>
      <c r="QKZ837" s="24"/>
      <c r="QLA837" s="24"/>
      <c r="QLB837" s="24"/>
      <c r="QLC837" s="24"/>
      <c r="QLD837" s="24"/>
      <c r="QLE837" s="24"/>
      <c r="QLF837" s="24"/>
      <c r="QLG837" s="24"/>
      <c r="QLH837" s="24"/>
      <c r="QLI837" s="24"/>
      <c r="QLJ837" s="24"/>
      <c r="QLK837" s="24"/>
      <c r="QLL837" s="24"/>
      <c r="QLM837" s="24"/>
      <c r="QLN837" s="24"/>
      <c r="QLO837" s="24"/>
      <c r="QLP837" s="24"/>
      <c r="QLQ837" s="24"/>
      <c r="QLR837" s="24"/>
      <c r="QLS837" s="24"/>
      <c r="QLT837" s="24"/>
      <c r="QLU837" s="24"/>
      <c r="QLV837" s="24"/>
      <c r="QLW837" s="24"/>
      <c r="QLX837" s="24"/>
      <c r="QLY837" s="24"/>
      <c r="QLZ837" s="24"/>
      <c r="QMA837" s="24"/>
      <c r="QMB837" s="24"/>
      <c r="QMC837" s="24"/>
      <c r="QMD837" s="24"/>
      <c r="QME837" s="24"/>
      <c r="QMF837" s="24"/>
      <c r="QMG837" s="24"/>
      <c r="QMH837" s="24"/>
      <c r="QMI837" s="24"/>
      <c r="QMJ837" s="24"/>
      <c r="QMK837" s="24"/>
      <c r="QML837" s="24"/>
      <c r="QMM837" s="24"/>
      <c r="QMN837" s="24"/>
      <c r="QMO837" s="24"/>
      <c r="QMP837" s="24"/>
      <c r="QMQ837" s="24"/>
      <c r="QMR837" s="24"/>
      <c r="QMS837" s="24"/>
      <c r="QMT837" s="24"/>
      <c r="QMU837" s="24"/>
      <c r="QMV837" s="24"/>
      <c r="QMW837" s="24"/>
      <c r="QMX837" s="24"/>
      <c r="QMY837" s="24"/>
      <c r="QMZ837" s="24"/>
      <c r="QNA837" s="24"/>
      <c r="QNB837" s="24"/>
      <c r="QNC837" s="24"/>
      <c r="QND837" s="24"/>
      <c r="QNE837" s="24"/>
      <c r="QNF837" s="24"/>
      <c r="QNG837" s="24"/>
      <c r="QNH837" s="24"/>
      <c r="QNI837" s="24"/>
      <c r="QNJ837" s="24"/>
      <c r="QNK837" s="24"/>
      <c r="QNL837" s="24"/>
      <c r="QNM837" s="24"/>
      <c r="QNN837" s="24"/>
      <c r="QNO837" s="24"/>
      <c r="QNP837" s="24"/>
      <c r="QNQ837" s="24"/>
      <c r="QNR837" s="24"/>
      <c r="QNS837" s="24"/>
      <c r="QNT837" s="24"/>
      <c r="QNU837" s="24"/>
      <c r="QNV837" s="24"/>
      <c r="QNW837" s="24"/>
      <c r="QNX837" s="24"/>
      <c r="QNY837" s="24"/>
      <c r="QNZ837" s="24"/>
      <c r="QOA837" s="24"/>
      <c r="QOB837" s="24"/>
      <c r="QOC837" s="24"/>
      <c r="QOD837" s="24"/>
      <c r="QOE837" s="24"/>
      <c r="QOF837" s="24"/>
      <c r="QOG837" s="24"/>
      <c r="QOH837" s="24"/>
      <c r="QOI837" s="24"/>
      <c r="QOJ837" s="24"/>
      <c r="QOK837" s="24"/>
      <c r="QOL837" s="24"/>
      <c r="QOM837" s="24"/>
      <c r="QON837" s="24"/>
      <c r="QOO837" s="24"/>
      <c r="QOP837" s="24"/>
      <c r="QOQ837" s="24"/>
      <c r="QOR837" s="24"/>
      <c r="QOS837" s="24"/>
      <c r="QOT837" s="24"/>
      <c r="QOU837" s="24"/>
      <c r="QOV837" s="24"/>
      <c r="QOW837" s="24"/>
      <c r="QOX837" s="24"/>
      <c r="QOY837" s="24"/>
      <c r="QOZ837" s="24"/>
      <c r="QPA837" s="24"/>
      <c r="QPB837" s="24"/>
      <c r="QPC837" s="24"/>
      <c r="QPD837" s="24"/>
      <c r="QPE837" s="24"/>
      <c r="QPF837" s="24"/>
      <c r="QPG837" s="24"/>
      <c r="QPH837" s="24"/>
      <c r="QPI837" s="24"/>
      <c r="QPJ837" s="24"/>
      <c r="QPK837" s="24"/>
      <c r="QPL837" s="24"/>
      <c r="QPM837" s="24"/>
      <c r="QPN837" s="24"/>
      <c r="QPO837" s="24"/>
      <c r="QPP837" s="24"/>
      <c r="QPQ837" s="24"/>
      <c r="QPR837" s="24"/>
      <c r="QPS837" s="24"/>
      <c r="QPT837" s="24"/>
      <c r="QPU837" s="24"/>
      <c r="QPV837" s="24"/>
      <c r="QPW837" s="24"/>
      <c r="QPX837" s="24"/>
      <c r="QPY837" s="24"/>
      <c r="QPZ837" s="24"/>
      <c r="QQA837" s="24"/>
      <c r="QQB837" s="24"/>
      <c r="QQC837" s="24"/>
      <c r="QQD837" s="24"/>
      <c r="QQE837" s="24"/>
      <c r="QQF837" s="24"/>
      <c r="QQG837" s="24"/>
      <c r="QQH837" s="24"/>
      <c r="QQI837" s="24"/>
      <c r="QQJ837" s="24"/>
      <c r="QQK837" s="24"/>
      <c r="QQL837" s="24"/>
      <c r="QQM837" s="24"/>
      <c r="QQN837" s="24"/>
      <c r="QQO837" s="24"/>
      <c r="QQP837" s="24"/>
      <c r="QQQ837" s="24"/>
      <c r="QQR837" s="24"/>
      <c r="QQS837" s="24"/>
      <c r="QQT837" s="24"/>
      <c r="QQU837" s="24"/>
      <c r="QQV837" s="24"/>
      <c r="QQW837" s="24"/>
      <c r="QQX837" s="24"/>
      <c r="QQY837" s="24"/>
      <c r="QQZ837" s="24"/>
      <c r="QRA837" s="24"/>
      <c r="QRB837" s="24"/>
      <c r="QRC837" s="24"/>
      <c r="QRD837" s="24"/>
      <c r="QRE837" s="24"/>
      <c r="QRF837" s="24"/>
      <c r="QRG837" s="24"/>
      <c r="QRH837" s="24"/>
      <c r="QRI837" s="24"/>
      <c r="QRJ837" s="24"/>
      <c r="QRK837" s="24"/>
      <c r="QRL837" s="24"/>
      <c r="QRM837" s="24"/>
      <c r="QRN837" s="24"/>
      <c r="QRO837" s="24"/>
      <c r="QRP837" s="24"/>
      <c r="QRQ837" s="24"/>
      <c r="QRR837" s="24"/>
      <c r="QRS837" s="24"/>
      <c r="QRT837" s="24"/>
      <c r="QRU837" s="24"/>
      <c r="QRV837" s="24"/>
      <c r="QRW837" s="24"/>
      <c r="QRX837" s="24"/>
      <c r="QRY837" s="24"/>
      <c r="QRZ837" s="24"/>
      <c r="QSA837" s="24"/>
      <c r="QSB837" s="24"/>
      <c r="QSC837" s="24"/>
      <c r="QSD837" s="24"/>
      <c r="QSE837" s="24"/>
      <c r="QSF837" s="24"/>
      <c r="QSG837" s="24"/>
      <c r="QSH837" s="24"/>
      <c r="QSI837" s="24"/>
      <c r="QSJ837" s="24"/>
      <c r="QSK837" s="24"/>
      <c r="QSL837" s="24"/>
      <c r="QSM837" s="24"/>
      <c r="QSN837" s="24"/>
      <c r="QSO837" s="24"/>
      <c r="QSP837" s="24"/>
      <c r="QSQ837" s="24"/>
      <c r="QSR837" s="24"/>
      <c r="QSS837" s="24"/>
      <c r="QST837" s="24"/>
      <c r="QSU837" s="24"/>
      <c r="QSV837" s="24"/>
      <c r="QSW837" s="24"/>
      <c r="QSX837" s="24"/>
      <c r="QSY837" s="24"/>
      <c r="QSZ837" s="24"/>
      <c r="QTA837" s="24"/>
      <c r="QTB837" s="24"/>
      <c r="QTC837" s="24"/>
      <c r="QTD837" s="24"/>
      <c r="QTE837" s="24"/>
      <c r="QTF837" s="24"/>
      <c r="QTG837" s="24"/>
      <c r="QTH837" s="24"/>
      <c r="QTI837" s="24"/>
      <c r="QTJ837" s="24"/>
      <c r="QTK837" s="24"/>
      <c r="QTL837" s="24"/>
      <c r="QTM837" s="24"/>
      <c r="QTN837" s="24"/>
      <c r="QTO837" s="24"/>
      <c r="QTP837" s="24"/>
      <c r="QTQ837" s="24"/>
      <c r="QTR837" s="24"/>
      <c r="QTS837" s="24"/>
      <c r="QTT837" s="24"/>
      <c r="QTU837" s="24"/>
      <c r="QTV837" s="24"/>
      <c r="QTW837" s="24"/>
      <c r="QTX837" s="24"/>
      <c r="QTY837" s="24"/>
      <c r="QTZ837" s="24"/>
      <c r="QUA837" s="24"/>
      <c r="QUB837" s="24"/>
      <c r="QUC837" s="24"/>
      <c r="QUD837" s="24"/>
      <c r="QUE837" s="24"/>
      <c r="QUF837" s="24"/>
      <c r="QUG837" s="24"/>
      <c r="QUH837" s="24"/>
      <c r="QUI837" s="24"/>
      <c r="QUJ837" s="24"/>
      <c r="QUK837" s="24"/>
      <c r="QUL837" s="24"/>
      <c r="QUM837" s="24"/>
      <c r="QUN837" s="24"/>
      <c r="QUO837" s="24"/>
      <c r="QUP837" s="24"/>
      <c r="QUQ837" s="24"/>
      <c r="QUR837" s="24"/>
      <c r="QUS837" s="24"/>
      <c r="QUT837" s="24"/>
      <c r="QUU837" s="24"/>
      <c r="QUV837" s="24"/>
      <c r="QUW837" s="24"/>
      <c r="QUX837" s="24"/>
      <c r="QUY837" s="24"/>
      <c r="QUZ837" s="24"/>
      <c r="QVA837" s="24"/>
      <c r="QVB837" s="24"/>
      <c r="QVC837" s="24"/>
      <c r="QVD837" s="24"/>
      <c r="QVE837" s="24"/>
      <c r="QVF837" s="24"/>
      <c r="QVG837" s="24"/>
      <c r="QVH837" s="24"/>
      <c r="QVI837" s="24"/>
      <c r="QVJ837" s="24"/>
      <c r="QVK837" s="24"/>
      <c r="QVL837" s="24"/>
      <c r="QVM837" s="24"/>
      <c r="QVN837" s="24"/>
      <c r="QVO837" s="24"/>
      <c r="QVP837" s="24"/>
      <c r="QVQ837" s="24"/>
      <c r="QVR837" s="24"/>
      <c r="QVS837" s="24"/>
      <c r="QVT837" s="24"/>
      <c r="QVU837" s="24"/>
      <c r="QVV837" s="24"/>
      <c r="QVW837" s="24"/>
      <c r="QVX837" s="24"/>
      <c r="QVY837" s="24"/>
      <c r="QVZ837" s="24"/>
      <c r="QWA837" s="24"/>
      <c r="QWB837" s="24"/>
      <c r="QWC837" s="24"/>
      <c r="QWD837" s="24"/>
      <c r="QWE837" s="24"/>
      <c r="QWF837" s="24"/>
      <c r="QWG837" s="24"/>
      <c r="QWH837" s="24"/>
      <c r="QWI837" s="24"/>
      <c r="QWJ837" s="24"/>
      <c r="QWK837" s="24"/>
      <c r="QWL837" s="24"/>
      <c r="QWM837" s="24"/>
      <c r="QWN837" s="24"/>
      <c r="QWO837" s="24"/>
      <c r="QWP837" s="24"/>
      <c r="QWQ837" s="24"/>
      <c r="QWR837" s="24"/>
      <c r="QWS837" s="24"/>
      <c r="QWT837" s="24"/>
      <c r="QWU837" s="24"/>
      <c r="QWV837" s="24"/>
      <c r="QWW837" s="24"/>
      <c r="QWX837" s="24"/>
      <c r="QWY837" s="24"/>
      <c r="QWZ837" s="24"/>
      <c r="QXA837" s="24"/>
      <c r="QXB837" s="24"/>
      <c r="QXC837" s="24"/>
      <c r="QXD837" s="24"/>
      <c r="QXE837" s="24"/>
      <c r="QXF837" s="24"/>
      <c r="QXG837" s="24"/>
      <c r="QXH837" s="24"/>
      <c r="QXI837" s="24"/>
      <c r="QXJ837" s="24"/>
      <c r="QXK837" s="24"/>
      <c r="QXL837" s="24"/>
      <c r="QXM837" s="24"/>
      <c r="QXN837" s="24"/>
      <c r="QXO837" s="24"/>
      <c r="QXP837" s="24"/>
      <c r="QXQ837" s="24"/>
      <c r="QXR837" s="24"/>
      <c r="QXS837" s="24"/>
      <c r="QXT837" s="24"/>
      <c r="QXU837" s="24"/>
      <c r="QXV837" s="24"/>
      <c r="QXW837" s="24"/>
      <c r="QXX837" s="24"/>
      <c r="QXY837" s="24"/>
      <c r="QXZ837" s="24"/>
      <c r="QYA837" s="24"/>
      <c r="QYB837" s="24"/>
      <c r="QYC837" s="24"/>
      <c r="QYD837" s="24"/>
      <c r="QYE837" s="24"/>
      <c r="QYF837" s="24"/>
      <c r="QYG837" s="24"/>
      <c r="QYH837" s="24"/>
      <c r="QYI837" s="24"/>
      <c r="QYJ837" s="24"/>
      <c r="QYK837" s="24"/>
      <c r="QYL837" s="24"/>
      <c r="QYM837" s="24"/>
      <c r="QYN837" s="24"/>
      <c r="QYO837" s="24"/>
      <c r="QYP837" s="24"/>
      <c r="QYQ837" s="24"/>
      <c r="QYR837" s="24"/>
      <c r="QYS837" s="24"/>
      <c r="QYT837" s="24"/>
      <c r="QYU837" s="24"/>
      <c r="QYV837" s="24"/>
      <c r="QYW837" s="24"/>
      <c r="QYX837" s="24"/>
      <c r="QYY837" s="24"/>
      <c r="QYZ837" s="24"/>
      <c r="QZA837" s="24"/>
      <c r="QZB837" s="24"/>
      <c r="QZC837" s="24"/>
      <c r="QZD837" s="24"/>
      <c r="QZE837" s="24"/>
      <c r="QZF837" s="24"/>
      <c r="QZG837" s="24"/>
      <c r="QZH837" s="24"/>
      <c r="QZI837" s="24"/>
      <c r="QZJ837" s="24"/>
      <c r="QZK837" s="24"/>
      <c r="QZL837" s="24"/>
      <c r="QZM837" s="24"/>
      <c r="QZN837" s="24"/>
      <c r="QZO837" s="24"/>
      <c r="QZP837" s="24"/>
      <c r="QZQ837" s="24"/>
      <c r="QZR837" s="24"/>
      <c r="QZS837" s="24"/>
      <c r="QZT837" s="24"/>
      <c r="QZU837" s="24"/>
      <c r="QZV837" s="24"/>
      <c r="QZW837" s="24"/>
      <c r="QZX837" s="24"/>
      <c r="QZY837" s="24"/>
      <c r="QZZ837" s="24"/>
      <c r="RAA837" s="24"/>
      <c r="RAB837" s="24"/>
      <c r="RAC837" s="24"/>
      <c r="RAD837" s="24"/>
      <c r="RAE837" s="24"/>
      <c r="RAF837" s="24"/>
      <c r="RAG837" s="24"/>
      <c r="RAH837" s="24"/>
      <c r="RAI837" s="24"/>
      <c r="RAJ837" s="24"/>
      <c r="RAK837" s="24"/>
      <c r="RAL837" s="24"/>
      <c r="RAM837" s="24"/>
      <c r="RAN837" s="24"/>
      <c r="RAO837" s="24"/>
      <c r="RAP837" s="24"/>
      <c r="RAQ837" s="24"/>
      <c r="RAR837" s="24"/>
      <c r="RAS837" s="24"/>
      <c r="RAT837" s="24"/>
      <c r="RAU837" s="24"/>
      <c r="RAV837" s="24"/>
      <c r="RAW837" s="24"/>
      <c r="RAX837" s="24"/>
      <c r="RAY837" s="24"/>
      <c r="RAZ837" s="24"/>
      <c r="RBA837" s="24"/>
      <c r="RBB837" s="24"/>
      <c r="RBC837" s="24"/>
      <c r="RBD837" s="24"/>
      <c r="RBE837" s="24"/>
      <c r="RBF837" s="24"/>
      <c r="RBG837" s="24"/>
      <c r="RBH837" s="24"/>
      <c r="RBI837" s="24"/>
      <c r="RBJ837" s="24"/>
      <c r="RBK837" s="24"/>
      <c r="RBL837" s="24"/>
      <c r="RBM837" s="24"/>
      <c r="RBN837" s="24"/>
      <c r="RBO837" s="24"/>
      <c r="RBP837" s="24"/>
      <c r="RBQ837" s="24"/>
      <c r="RBR837" s="24"/>
      <c r="RBS837" s="24"/>
      <c r="RBT837" s="24"/>
      <c r="RBU837" s="24"/>
      <c r="RBV837" s="24"/>
      <c r="RBW837" s="24"/>
      <c r="RBX837" s="24"/>
      <c r="RBY837" s="24"/>
      <c r="RBZ837" s="24"/>
      <c r="RCA837" s="24"/>
      <c r="RCB837" s="24"/>
      <c r="RCC837" s="24"/>
      <c r="RCD837" s="24"/>
      <c r="RCE837" s="24"/>
      <c r="RCF837" s="24"/>
      <c r="RCG837" s="24"/>
      <c r="RCH837" s="24"/>
      <c r="RCI837" s="24"/>
      <c r="RCJ837" s="24"/>
      <c r="RCK837" s="24"/>
      <c r="RCL837" s="24"/>
      <c r="RCM837" s="24"/>
      <c r="RCN837" s="24"/>
      <c r="RCO837" s="24"/>
      <c r="RCP837" s="24"/>
      <c r="RCQ837" s="24"/>
      <c r="RCR837" s="24"/>
      <c r="RCS837" s="24"/>
      <c r="RCT837" s="24"/>
      <c r="RCU837" s="24"/>
      <c r="RCV837" s="24"/>
      <c r="RCW837" s="24"/>
      <c r="RCX837" s="24"/>
      <c r="RCY837" s="24"/>
      <c r="RCZ837" s="24"/>
      <c r="RDA837" s="24"/>
      <c r="RDB837" s="24"/>
      <c r="RDC837" s="24"/>
      <c r="RDD837" s="24"/>
      <c r="RDE837" s="24"/>
      <c r="RDF837" s="24"/>
      <c r="RDG837" s="24"/>
      <c r="RDH837" s="24"/>
      <c r="RDI837" s="24"/>
      <c r="RDJ837" s="24"/>
      <c r="RDK837" s="24"/>
      <c r="RDL837" s="24"/>
      <c r="RDM837" s="24"/>
      <c r="RDN837" s="24"/>
      <c r="RDO837" s="24"/>
      <c r="RDP837" s="24"/>
      <c r="RDQ837" s="24"/>
      <c r="RDR837" s="24"/>
      <c r="RDS837" s="24"/>
      <c r="RDT837" s="24"/>
      <c r="RDU837" s="24"/>
      <c r="RDV837" s="24"/>
      <c r="RDW837" s="24"/>
      <c r="RDX837" s="24"/>
      <c r="RDY837" s="24"/>
      <c r="RDZ837" s="24"/>
      <c r="REA837" s="24"/>
      <c r="REB837" s="24"/>
      <c r="REC837" s="24"/>
      <c r="RED837" s="24"/>
      <c r="REE837" s="24"/>
      <c r="REF837" s="24"/>
      <c r="REG837" s="24"/>
      <c r="REH837" s="24"/>
      <c r="REI837" s="24"/>
      <c r="REJ837" s="24"/>
      <c r="REK837" s="24"/>
      <c r="REL837" s="24"/>
      <c r="REM837" s="24"/>
      <c r="REN837" s="24"/>
      <c r="REO837" s="24"/>
      <c r="REP837" s="24"/>
      <c r="REQ837" s="24"/>
      <c r="RER837" s="24"/>
      <c r="RES837" s="24"/>
      <c r="RET837" s="24"/>
      <c r="REU837" s="24"/>
      <c r="REV837" s="24"/>
      <c r="REW837" s="24"/>
      <c r="REX837" s="24"/>
      <c r="REY837" s="24"/>
      <c r="REZ837" s="24"/>
      <c r="RFA837" s="24"/>
      <c r="RFB837" s="24"/>
      <c r="RFC837" s="24"/>
      <c r="RFD837" s="24"/>
      <c r="RFE837" s="24"/>
      <c r="RFF837" s="24"/>
      <c r="RFG837" s="24"/>
      <c r="RFH837" s="24"/>
      <c r="RFI837" s="24"/>
      <c r="RFJ837" s="24"/>
      <c r="RFK837" s="24"/>
      <c r="RFL837" s="24"/>
      <c r="RFM837" s="24"/>
      <c r="RFN837" s="24"/>
      <c r="RFO837" s="24"/>
      <c r="RFP837" s="24"/>
      <c r="RFQ837" s="24"/>
      <c r="RFR837" s="24"/>
      <c r="RFS837" s="24"/>
      <c r="RFT837" s="24"/>
      <c r="RFU837" s="24"/>
      <c r="RFV837" s="24"/>
      <c r="RFW837" s="24"/>
      <c r="RFX837" s="24"/>
      <c r="RFY837" s="24"/>
      <c r="RFZ837" s="24"/>
      <c r="RGA837" s="24"/>
      <c r="RGB837" s="24"/>
      <c r="RGC837" s="24"/>
      <c r="RGD837" s="24"/>
      <c r="RGE837" s="24"/>
      <c r="RGF837" s="24"/>
      <c r="RGG837" s="24"/>
      <c r="RGH837" s="24"/>
      <c r="RGI837" s="24"/>
      <c r="RGJ837" s="24"/>
      <c r="RGK837" s="24"/>
      <c r="RGL837" s="24"/>
      <c r="RGM837" s="24"/>
      <c r="RGN837" s="24"/>
      <c r="RGO837" s="24"/>
      <c r="RGP837" s="24"/>
      <c r="RGQ837" s="24"/>
      <c r="RGR837" s="24"/>
      <c r="RGS837" s="24"/>
      <c r="RGT837" s="24"/>
      <c r="RGU837" s="24"/>
      <c r="RGV837" s="24"/>
      <c r="RGW837" s="24"/>
      <c r="RGX837" s="24"/>
      <c r="RGY837" s="24"/>
      <c r="RGZ837" s="24"/>
      <c r="RHA837" s="24"/>
      <c r="RHB837" s="24"/>
      <c r="RHC837" s="24"/>
      <c r="RHD837" s="24"/>
      <c r="RHE837" s="24"/>
      <c r="RHF837" s="24"/>
      <c r="RHG837" s="24"/>
      <c r="RHH837" s="24"/>
      <c r="RHI837" s="24"/>
      <c r="RHJ837" s="24"/>
      <c r="RHK837" s="24"/>
      <c r="RHL837" s="24"/>
      <c r="RHM837" s="24"/>
      <c r="RHN837" s="24"/>
      <c r="RHO837" s="24"/>
      <c r="RHP837" s="24"/>
      <c r="RHQ837" s="24"/>
      <c r="RHR837" s="24"/>
      <c r="RHS837" s="24"/>
      <c r="RHT837" s="24"/>
      <c r="RHU837" s="24"/>
      <c r="RHV837" s="24"/>
      <c r="RHW837" s="24"/>
      <c r="RHX837" s="24"/>
      <c r="RHY837" s="24"/>
      <c r="RHZ837" s="24"/>
      <c r="RIA837" s="24"/>
      <c r="RIB837" s="24"/>
      <c r="RIC837" s="24"/>
      <c r="RID837" s="24"/>
      <c r="RIE837" s="24"/>
      <c r="RIF837" s="24"/>
      <c r="RIG837" s="24"/>
      <c r="RIH837" s="24"/>
      <c r="RII837" s="24"/>
      <c r="RIJ837" s="24"/>
      <c r="RIK837" s="24"/>
      <c r="RIL837" s="24"/>
      <c r="RIM837" s="24"/>
      <c r="RIN837" s="24"/>
      <c r="RIO837" s="24"/>
      <c r="RIP837" s="24"/>
      <c r="RIQ837" s="24"/>
      <c r="RIR837" s="24"/>
      <c r="RIS837" s="24"/>
      <c r="RIT837" s="24"/>
      <c r="RIU837" s="24"/>
      <c r="RIV837" s="24"/>
      <c r="RIW837" s="24"/>
      <c r="RIX837" s="24"/>
      <c r="RIY837" s="24"/>
      <c r="RIZ837" s="24"/>
      <c r="RJA837" s="24"/>
      <c r="RJB837" s="24"/>
      <c r="RJC837" s="24"/>
      <c r="RJD837" s="24"/>
      <c r="RJE837" s="24"/>
      <c r="RJF837" s="24"/>
      <c r="RJG837" s="24"/>
      <c r="RJH837" s="24"/>
      <c r="RJI837" s="24"/>
      <c r="RJJ837" s="24"/>
      <c r="RJK837" s="24"/>
      <c r="RJL837" s="24"/>
      <c r="RJM837" s="24"/>
      <c r="RJN837" s="24"/>
      <c r="RJO837" s="24"/>
      <c r="RJP837" s="24"/>
      <c r="RJQ837" s="24"/>
      <c r="RJR837" s="24"/>
      <c r="RJS837" s="24"/>
      <c r="RJT837" s="24"/>
      <c r="RJU837" s="24"/>
      <c r="RJV837" s="24"/>
      <c r="RJW837" s="24"/>
      <c r="RJX837" s="24"/>
      <c r="RJY837" s="24"/>
      <c r="RJZ837" s="24"/>
      <c r="RKA837" s="24"/>
      <c r="RKB837" s="24"/>
      <c r="RKC837" s="24"/>
      <c r="RKD837" s="24"/>
      <c r="RKE837" s="24"/>
      <c r="RKF837" s="24"/>
      <c r="RKG837" s="24"/>
      <c r="RKH837" s="24"/>
      <c r="RKI837" s="24"/>
      <c r="RKJ837" s="24"/>
      <c r="RKK837" s="24"/>
      <c r="RKL837" s="24"/>
      <c r="RKM837" s="24"/>
      <c r="RKN837" s="24"/>
      <c r="RKO837" s="24"/>
      <c r="RKP837" s="24"/>
      <c r="RKQ837" s="24"/>
      <c r="RKR837" s="24"/>
      <c r="RKS837" s="24"/>
      <c r="RKT837" s="24"/>
      <c r="RKU837" s="24"/>
      <c r="RKV837" s="24"/>
      <c r="RKW837" s="24"/>
      <c r="RKX837" s="24"/>
      <c r="RKY837" s="24"/>
      <c r="RKZ837" s="24"/>
      <c r="RLA837" s="24"/>
      <c r="RLB837" s="24"/>
      <c r="RLC837" s="24"/>
      <c r="RLD837" s="24"/>
      <c r="RLE837" s="24"/>
      <c r="RLF837" s="24"/>
      <c r="RLG837" s="24"/>
      <c r="RLH837" s="24"/>
      <c r="RLI837" s="24"/>
      <c r="RLJ837" s="24"/>
      <c r="RLK837" s="24"/>
      <c r="RLL837" s="24"/>
      <c r="RLM837" s="24"/>
      <c r="RLN837" s="24"/>
      <c r="RLO837" s="24"/>
      <c r="RLP837" s="24"/>
      <c r="RLQ837" s="24"/>
      <c r="RLR837" s="24"/>
      <c r="RLS837" s="24"/>
      <c r="RLT837" s="24"/>
      <c r="RLU837" s="24"/>
      <c r="RLV837" s="24"/>
      <c r="RLW837" s="24"/>
      <c r="RLX837" s="24"/>
      <c r="RLY837" s="24"/>
      <c r="RLZ837" s="24"/>
      <c r="RMA837" s="24"/>
      <c r="RMB837" s="24"/>
      <c r="RMC837" s="24"/>
      <c r="RMD837" s="24"/>
      <c r="RME837" s="24"/>
      <c r="RMF837" s="24"/>
      <c r="RMG837" s="24"/>
      <c r="RMH837" s="24"/>
      <c r="RMI837" s="24"/>
      <c r="RMJ837" s="24"/>
      <c r="RMK837" s="24"/>
      <c r="RML837" s="24"/>
      <c r="RMM837" s="24"/>
      <c r="RMN837" s="24"/>
      <c r="RMO837" s="24"/>
      <c r="RMP837" s="24"/>
      <c r="RMQ837" s="24"/>
      <c r="RMR837" s="24"/>
      <c r="RMS837" s="24"/>
      <c r="RMT837" s="24"/>
      <c r="RMU837" s="24"/>
      <c r="RMV837" s="24"/>
      <c r="RMW837" s="24"/>
      <c r="RMX837" s="24"/>
      <c r="RMY837" s="24"/>
      <c r="RMZ837" s="24"/>
      <c r="RNA837" s="24"/>
      <c r="RNB837" s="24"/>
      <c r="RNC837" s="24"/>
      <c r="RND837" s="24"/>
      <c r="RNE837" s="24"/>
      <c r="RNF837" s="24"/>
      <c r="RNG837" s="24"/>
      <c r="RNH837" s="24"/>
      <c r="RNI837" s="24"/>
      <c r="RNJ837" s="24"/>
      <c r="RNK837" s="24"/>
      <c r="RNL837" s="24"/>
      <c r="RNM837" s="24"/>
      <c r="RNN837" s="24"/>
      <c r="RNO837" s="24"/>
      <c r="RNP837" s="24"/>
      <c r="RNQ837" s="24"/>
      <c r="RNR837" s="24"/>
      <c r="RNS837" s="24"/>
      <c r="RNT837" s="24"/>
      <c r="RNU837" s="24"/>
      <c r="RNV837" s="24"/>
      <c r="RNW837" s="24"/>
      <c r="RNX837" s="24"/>
      <c r="RNY837" s="24"/>
      <c r="RNZ837" s="24"/>
      <c r="ROA837" s="24"/>
      <c r="ROB837" s="24"/>
      <c r="ROC837" s="24"/>
      <c r="ROD837" s="24"/>
      <c r="ROE837" s="24"/>
      <c r="ROF837" s="24"/>
      <c r="ROG837" s="24"/>
      <c r="ROH837" s="24"/>
      <c r="ROI837" s="24"/>
      <c r="ROJ837" s="24"/>
      <c r="ROK837" s="24"/>
      <c r="ROL837" s="24"/>
      <c r="ROM837" s="24"/>
      <c r="RON837" s="24"/>
      <c r="ROO837" s="24"/>
      <c r="ROP837" s="24"/>
      <c r="ROQ837" s="24"/>
      <c r="ROR837" s="24"/>
      <c r="ROS837" s="24"/>
      <c r="ROT837" s="24"/>
      <c r="ROU837" s="24"/>
      <c r="ROV837" s="24"/>
      <c r="ROW837" s="24"/>
      <c r="ROX837" s="24"/>
      <c r="ROY837" s="24"/>
      <c r="ROZ837" s="24"/>
      <c r="RPA837" s="24"/>
      <c r="RPB837" s="24"/>
      <c r="RPC837" s="24"/>
      <c r="RPD837" s="24"/>
      <c r="RPE837" s="24"/>
      <c r="RPF837" s="24"/>
      <c r="RPG837" s="24"/>
      <c r="RPH837" s="24"/>
      <c r="RPI837" s="24"/>
      <c r="RPJ837" s="24"/>
      <c r="RPK837" s="24"/>
      <c r="RPL837" s="24"/>
      <c r="RPM837" s="24"/>
      <c r="RPN837" s="24"/>
      <c r="RPO837" s="24"/>
      <c r="RPP837" s="24"/>
      <c r="RPQ837" s="24"/>
      <c r="RPR837" s="24"/>
      <c r="RPS837" s="24"/>
      <c r="RPT837" s="24"/>
      <c r="RPU837" s="24"/>
      <c r="RPV837" s="24"/>
      <c r="RPW837" s="24"/>
      <c r="RPX837" s="24"/>
      <c r="RPY837" s="24"/>
      <c r="RPZ837" s="24"/>
      <c r="RQA837" s="24"/>
      <c r="RQB837" s="24"/>
      <c r="RQC837" s="24"/>
      <c r="RQD837" s="24"/>
      <c r="RQE837" s="24"/>
      <c r="RQF837" s="24"/>
      <c r="RQG837" s="24"/>
      <c r="RQH837" s="24"/>
      <c r="RQI837" s="24"/>
      <c r="RQJ837" s="24"/>
      <c r="RQK837" s="24"/>
      <c r="RQL837" s="24"/>
      <c r="RQM837" s="24"/>
      <c r="RQN837" s="24"/>
      <c r="RQO837" s="24"/>
      <c r="RQP837" s="24"/>
      <c r="RQQ837" s="24"/>
      <c r="RQR837" s="24"/>
      <c r="RQS837" s="24"/>
      <c r="RQT837" s="24"/>
      <c r="RQU837" s="24"/>
      <c r="RQV837" s="24"/>
      <c r="RQW837" s="24"/>
      <c r="RQX837" s="24"/>
      <c r="RQY837" s="24"/>
      <c r="RQZ837" s="24"/>
      <c r="RRA837" s="24"/>
      <c r="RRB837" s="24"/>
      <c r="RRC837" s="24"/>
      <c r="RRD837" s="24"/>
      <c r="RRE837" s="24"/>
      <c r="RRF837" s="24"/>
      <c r="RRG837" s="24"/>
      <c r="RRH837" s="24"/>
      <c r="RRI837" s="24"/>
      <c r="RRJ837" s="24"/>
      <c r="RRK837" s="24"/>
      <c r="RRL837" s="24"/>
      <c r="RRM837" s="24"/>
      <c r="RRN837" s="24"/>
      <c r="RRO837" s="24"/>
      <c r="RRP837" s="24"/>
      <c r="RRQ837" s="24"/>
      <c r="RRR837" s="24"/>
      <c r="RRS837" s="24"/>
      <c r="RRT837" s="24"/>
      <c r="RRU837" s="24"/>
      <c r="RRV837" s="24"/>
      <c r="RRW837" s="24"/>
      <c r="RRX837" s="24"/>
      <c r="RRY837" s="24"/>
      <c r="RRZ837" s="24"/>
      <c r="RSA837" s="24"/>
      <c r="RSB837" s="24"/>
      <c r="RSC837" s="24"/>
      <c r="RSD837" s="24"/>
      <c r="RSE837" s="24"/>
      <c r="RSF837" s="24"/>
      <c r="RSG837" s="24"/>
      <c r="RSH837" s="24"/>
      <c r="RSI837" s="24"/>
      <c r="RSJ837" s="24"/>
      <c r="RSK837" s="24"/>
      <c r="RSL837" s="24"/>
      <c r="RSM837" s="24"/>
      <c r="RSN837" s="24"/>
      <c r="RSO837" s="24"/>
      <c r="RSP837" s="24"/>
      <c r="RSQ837" s="24"/>
      <c r="RSR837" s="24"/>
      <c r="RSS837" s="24"/>
      <c r="RST837" s="24"/>
      <c r="RSU837" s="24"/>
      <c r="RSV837" s="24"/>
      <c r="RSW837" s="24"/>
      <c r="RSX837" s="24"/>
      <c r="RSY837" s="24"/>
      <c r="RSZ837" s="24"/>
      <c r="RTA837" s="24"/>
      <c r="RTB837" s="24"/>
      <c r="RTC837" s="24"/>
      <c r="RTD837" s="24"/>
      <c r="RTE837" s="24"/>
      <c r="RTF837" s="24"/>
      <c r="RTG837" s="24"/>
      <c r="RTH837" s="24"/>
      <c r="RTI837" s="24"/>
      <c r="RTJ837" s="24"/>
      <c r="RTK837" s="24"/>
      <c r="RTL837" s="24"/>
      <c r="RTM837" s="24"/>
      <c r="RTN837" s="24"/>
      <c r="RTO837" s="24"/>
      <c r="RTP837" s="24"/>
      <c r="RTQ837" s="24"/>
      <c r="RTR837" s="24"/>
      <c r="RTS837" s="24"/>
      <c r="RTT837" s="24"/>
      <c r="RTU837" s="24"/>
      <c r="RTV837" s="24"/>
      <c r="RTW837" s="24"/>
      <c r="RTX837" s="24"/>
      <c r="RTY837" s="24"/>
      <c r="RTZ837" s="24"/>
      <c r="RUA837" s="24"/>
      <c r="RUB837" s="24"/>
      <c r="RUC837" s="24"/>
      <c r="RUD837" s="24"/>
      <c r="RUE837" s="24"/>
      <c r="RUF837" s="24"/>
      <c r="RUG837" s="24"/>
      <c r="RUH837" s="24"/>
      <c r="RUI837" s="24"/>
      <c r="RUJ837" s="24"/>
      <c r="RUK837" s="24"/>
      <c r="RUL837" s="24"/>
      <c r="RUM837" s="24"/>
      <c r="RUN837" s="24"/>
      <c r="RUO837" s="24"/>
      <c r="RUP837" s="24"/>
      <c r="RUQ837" s="24"/>
      <c r="RUR837" s="24"/>
      <c r="RUS837" s="24"/>
      <c r="RUT837" s="24"/>
      <c r="RUU837" s="24"/>
      <c r="RUV837" s="24"/>
      <c r="RUW837" s="24"/>
      <c r="RUX837" s="24"/>
      <c r="RUY837" s="24"/>
      <c r="RUZ837" s="24"/>
      <c r="RVA837" s="24"/>
      <c r="RVB837" s="24"/>
      <c r="RVC837" s="24"/>
      <c r="RVD837" s="24"/>
      <c r="RVE837" s="24"/>
      <c r="RVF837" s="24"/>
      <c r="RVG837" s="24"/>
      <c r="RVH837" s="24"/>
      <c r="RVI837" s="24"/>
      <c r="RVJ837" s="24"/>
      <c r="RVK837" s="24"/>
      <c r="RVL837" s="24"/>
      <c r="RVM837" s="24"/>
      <c r="RVN837" s="24"/>
      <c r="RVO837" s="24"/>
      <c r="RVP837" s="24"/>
      <c r="RVQ837" s="24"/>
      <c r="RVR837" s="24"/>
      <c r="RVS837" s="24"/>
      <c r="RVT837" s="24"/>
      <c r="RVU837" s="24"/>
      <c r="RVV837" s="24"/>
      <c r="RVW837" s="24"/>
      <c r="RVX837" s="24"/>
      <c r="RVY837" s="24"/>
      <c r="RVZ837" s="24"/>
      <c r="RWA837" s="24"/>
      <c r="RWB837" s="24"/>
      <c r="RWC837" s="24"/>
      <c r="RWD837" s="24"/>
      <c r="RWE837" s="24"/>
      <c r="RWF837" s="24"/>
      <c r="RWG837" s="24"/>
      <c r="RWH837" s="24"/>
      <c r="RWI837" s="24"/>
      <c r="RWJ837" s="24"/>
      <c r="RWK837" s="24"/>
      <c r="RWL837" s="24"/>
      <c r="RWM837" s="24"/>
      <c r="RWN837" s="24"/>
      <c r="RWO837" s="24"/>
      <c r="RWP837" s="24"/>
      <c r="RWQ837" s="24"/>
      <c r="RWR837" s="24"/>
      <c r="RWS837" s="24"/>
      <c r="RWT837" s="24"/>
      <c r="RWU837" s="24"/>
      <c r="RWV837" s="24"/>
      <c r="RWW837" s="24"/>
      <c r="RWX837" s="24"/>
      <c r="RWY837" s="24"/>
      <c r="RWZ837" s="24"/>
      <c r="RXA837" s="24"/>
      <c r="RXB837" s="24"/>
      <c r="RXC837" s="24"/>
      <c r="RXD837" s="24"/>
      <c r="RXE837" s="24"/>
      <c r="RXF837" s="24"/>
      <c r="RXG837" s="24"/>
      <c r="RXH837" s="24"/>
      <c r="RXI837" s="24"/>
      <c r="RXJ837" s="24"/>
      <c r="RXK837" s="24"/>
      <c r="RXL837" s="24"/>
      <c r="RXM837" s="24"/>
      <c r="RXN837" s="24"/>
      <c r="RXO837" s="24"/>
      <c r="RXP837" s="24"/>
      <c r="RXQ837" s="24"/>
      <c r="RXR837" s="24"/>
      <c r="RXS837" s="24"/>
      <c r="RXT837" s="24"/>
      <c r="RXU837" s="24"/>
      <c r="RXV837" s="24"/>
      <c r="RXW837" s="24"/>
      <c r="RXX837" s="24"/>
      <c r="RXY837" s="24"/>
      <c r="RXZ837" s="24"/>
      <c r="RYA837" s="24"/>
      <c r="RYB837" s="24"/>
      <c r="RYC837" s="24"/>
      <c r="RYD837" s="24"/>
      <c r="RYE837" s="24"/>
      <c r="RYF837" s="24"/>
      <c r="RYG837" s="24"/>
      <c r="RYH837" s="24"/>
      <c r="RYI837" s="24"/>
      <c r="RYJ837" s="24"/>
      <c r="RYK837" s="24"/>
      <c r="RYL837" s="24"/>
      <c r="RYM837" s="24"/>
      <c r="RYN837" s="24"/>
      <c r="RYO837" s="24"/>
      <c r="RYP837" s="24"/>
      <c r="RYQ837" s="24"/>
      <c r="RYR837" s="24"/>
      <c r="RYS837" s="24"/>
      <c r="RYT837" s="24"/>
      <c r="RYU837" s="24"/>
      <c r="RYV837" s="24"/>
      <c r="RYW837" s="24"/>
      <c r="RYX837" s="24"/>
      <c r="RYY837" s="24"/>
      <c r="RYZ837" s="24"/>
      <c r="RZA837" s="24"/>
      <c r="RZB837" s="24"/>
      <c r="RZC837" s="24"/>
      <c r="RZD837" s="24"/>
      <c r="RZE837" s="24"/>
      <c r="RZF837" s="24"/>
      <c r="RZG837" s="24"/>
      <c r="RZH837" s="24"/>
      <c r="RZI837" s="24"/>
      <c r="RZJ837" s="24"/>
      <c r="RZK837" s="24"/>
      <c r="RZL837" s="24"/>
      <c r="RZM837" s="24"/>
      <c r="RZN837" s="24"/>
      <c r="RZO837" s="24"/>
      <c r="RZP837" s="24"/>
      <c r="RZQ837" s="24"/>
      <c r="RZR837" s="24"/>
      <c r="RZS837" s="24"/>
      <c r="RZT837" s="24"/>
      <c r="RZU837" s="24"/>
      <c r="RZV837" s="24"/>
      <c r="RZW837" s="24"/>
      <c r="RZX837" s="24"/>
      <c r="RZY837" s="24"/>
      <c r="RZZ837" s="24"/>
      <c r="SAA837" s="24"/>
      <c r="SAB837" s="24"/>
      <c r="SAC837" s="24"/>
      <c r="SAD837" s="24"/>
      <c r="SAE837" s="24"/>
      <c r="SAF837" s="24"/>
      <c r="SAG837" s="24"/>
      <c r="SAH837" s="24"/>
      <c r="SAI837" s="24"/>
      <c r="SAJ837" s="24"/>
      <c r="SAK837" s="24"/>
      <c r="SAL837" s="24"/>
      <c r="SAM837" s="24"/>
      <c r="SAN837" s="24"/>
      <c r="SAO837" s="24"/>
      <c r="SAP837" s="24"/>
      <c r="SAQ837" s="24"/>
      <c r="SAR837" s="24"/>
      <c r="SAS837" s="24"/>
      <c r="SAT837" s="24"/>
      <c r="SAU837" s="24"/>
      <c r="SAV837" s="24"/>
      <c r="SAW837" s="24"/>
      <c r="SAX837" s="24"/>
      <c r="SAY837" s="24"/>
      <c r="SAZ837" s="24"/>
      <c r="SBA837" s="24"/>
      <c r="SBB837" s="24"/>
      <c r="SBC837" s="24"/>
      <c r="SBD837" s="24"/>
      <c r="SBE837" s="24"/>
      <c r="SBF837" s="24"/>
      <c r="SBG837" s="24"/>
      <c r="SBH837" s="24"/>
      <c r="SBI837" s="24"/>
      <c r="SBJ837" s="24"/>
      <c r="SBK837" s="24"/>
      <c r="SBL837" s="24"/>
      <c r="SBM837" s="24"/>
      <c r="SBN837" s="24"/>
      <c r="SBO837" s="24"/>
      <c r="SBP837" s="24"/>
      <c r="SBQ837" s="24"/>
      <c r="SBR837" s="24"/>
      <c r="SBS837" s="24"/>
      <c r="SBT837" s="24"/>
      <c r="SBU837" s="24"/>
      <c r="SBV837" s="24"/>
      <c r="SBW837" s="24"/>
      <c r="SBX837" s="24"/>
      <c r="SBY837" s="24"/>
      <c r="SBZ837" s="24"/>
      <c r="SCA837" s="24"/>
      <c r="SCB837" s="24"/>
      <c r="SCC837" s="24"/>
      <c r="SCD837" s="24"/>
      <c r="SCE837" s="24"/>
      <c r="SCF837" s="24"/>
      <c r="SCG837" s="24"/>
      <c r="SCH837" s="24"/>
      <c r="SCI837" s="24"/>
      <c r="SCJ837" s="24"/>
      <c r="SCK837" s="24"/>
      <c r="SCL837" s="24"/>
      <c r="SCM837" s="24"/>
      <c r="SCN837" s="24"/>
      <c r="SCO837" s="24"/>
      <c r="SCP837" s="24"/>
      <c r="SCQ837" s="24"/>
      <c r="SCR837" s="24"/>
      <c r="SCS837" s="24"/>
      <c r="SCT837" s="24"/>
      <c r="SCU837" s="24"/>
      <c r="SCV837" s="24"/>
      <c r="SCW837" s="24"/>
      <c r="SCX837" s="24"/>
      <c r="SCY837" s="24"/>
      <c r="SCZ837" s="24"/>
      <c r="SDA837" s="24"/>
      <c r="SDB837" s="24"/>
      <c r="SDC837" s="24"/>
      <c r="SDD837" s="24"/>
      <c r="SDE837" s="24"/>
      <c r="SDF837" s="24"/>
      <c r="SDG837" s="24"/>
      <c r="SDH837" s="24"/>
      <c r="SDI837" s="24"/>
      <c r="SDJ837" s="24"/>
      <c r="SDK837" s="24"/>
      <c r="SDL837" s="24"/>
      <c r="SDM837" s="24"/>
      <c r="SDN837" s="24"/>
      <c r="SDO837" s="24"/>
      <c r="SDP837" s="24"/>
      <c r="SDQ837" s="24"/>
      <c r="SDR837" s="24"/>
      <c r="SDS837" s="24"/>
      <c r="SDT837" s="24"/>
      <c r="SDU837" s="24"/>
      <c r="SDV837" s="24"/>
      <c r="SDW837" s="24"/>
      <c r="SDX837" s="24"/>
      <c r="SDY837" s="24"/>
      <c r="SDZ837" s="24"/>
      <c r="SEA837" s="24"/>
      <c r="SEB837" s="24"/>
      <c r="SEC837" s="24"/>
      <c r="SED837" s="24"/>
      <c r="SEE837" s="24"/>
      <c r="SEF837" s="24"/>
      <c r="SEG837" s="24"/>
      <c r="SEH837" s="24"/>
      <c r="SEI837" s="24"/>
      <c r="SEJ837" s="24"/>
      <c r="SEK837" s="24"/>
      <c r="SEL837" s="24"/>
      <c r="SEM837" s="24"/>
      <c r="SEN837" s="24"/>
      <c r="SEO837" s="24"/>
      <c r="SEP837" s="24"/>
      <c r="SEQ837" s="24"/>
      <c r="SER837" s="24"/>
      <c r="SES837" s="24"/>
      <c r="SET837" s="24"/>
      <c r="SEU837" s="24"/>
      <c r="SEV837" s="24"/>
      <c r="SEW837" s="24"/>
      <c r="SEX837" s="24"/>
      <c r="SEY837" s="24"/>
      <c r="SEZ837" s="24"/>
      <c r="SFA837" s="24"/>
      <c r="SFB837" s="24"/>
      <c r="SFC837" s="24"/>
      <c r="SFD837" s="24"/>
      <c r="SFE837" s="24"/>
      <c r="SFF837" s="24"/>
      <c r="SFG837" s="24"/>
      <c r="SFH837" s="24"/>
      <c r="SFI837" s="24"/>
      <c r="SFJ837" s="24"/>
      <c r="SFK837" s="24"/>
      <c r="SFL837" s="24"/>
      <c r="SFM837" s="24"/>
      <c r="SFN837" s="24"/>
      <c r="SFO837" s="24"/>
      <c r="SFP837" s="24"/>
      <c r="SFQ837" s="24"/>
      <c r="SFR837" s="24"/>
      <c r="SFS837" s="24"/>
      <c r="SFT837" s="24"/>
      <c r="SFU837" s="24"/>
      <c r="SFV837" s="24"/>
      <c r="SFW837" s="24"/>
      <c r="SFX837" s="24"/>
      <c r="SFY837" s="24"/>
      <c r="SFZ837" s="24"/>
      <c r="SGA837" s="24"/>
      <c r="SGB837" s="24"/>
      <c r="SGC837" s="24"/>
      <c r="SGD837" s="24"/>
      <c r="SGE837" s="24"/>
      <c r="SGF837" s="24"/>
      <c r="SGG837" s="24"/>
      <c r="SGH837" s="24"/>
      <c r="SGI837" s="24"/>
      <c r="SGJ837" s="24"/>
      <c r="SGK837" s="24"/>
      <c r="SGL837" s="24"/>
      <c r="SGM837" s="24"/>
      <c r="SGN837" s="24"/>
      <c r="SGO837" s="24"/>
      <c r="SGP837" s="24"/>
      <c r="SGQ837" s="24"/>
      <c r="SGR837" s="24"/>
      <c r="SGS837" s="24"/>
      <c r="SGT837" s="24"/>
      <c r="SGU837" s="24"/>
      <c r="SGV837" s="24"/>
      <c r="SGW837" s="24"/>
      <c r="SGX837" s="24"/>
      <c r="SGY837" s="24"/>
      <c r="SGZ837" s="24"/>
      <c r="SHA837" s="24"/>
      <c r="SHB837" s="24"/>
      <c r="SHC837" s="24"/>
      <c r="SHD837" s="24"/>
      <c r="SHE837" s="24"/>
      <c r="SHF837" s="24"/>
      <c r="SHG837" s="24"/>
      <c r="SHH837" s="24"/>
      <c r="SHI837" s="24"/>
      <c r="SHJ837" s="24"/>
      <c r="SHK837" s="24"/>
      <c r="SHL837" s="24"/>
      <c r="SHM837" s="24"/>
      <c r="SHN837" s="24"/>
      <c r="SHO837" s="24"/>
      <c r="SHP837" s="24"/>
      <c r="SHQ837" s="24"/>
      <c r="SHR837" s="24"/>
      <c r="SHS837" s="24"/>
      <c r="SHT837" s="24"/>
      <c r="SHU837" s="24"/>
      <c r="SHV837" s="24"/>
      <c r="SHW837" s="24"/>
      <c r="SHX837" s="24"/>
      <c r="SHY837" s="24"/>
      <c r="SHZ837" s="24"/>
      <c r="SIA837" s="24"/>
      <c r="SIB837" s="24"/>
      <c r="SIC837" s="24"/>
      <c r="SID837" s="24"/>
      <c r="SIE837" s="24"/>
      <c r="SIF837" s="24"/>
      <c r="SIG837" s="24"/>
      <c r="SIH837" s="24"/>
      <c r="SII837" s="24"/>
      <c r="SIJ837" s="24"/>
      <c r="SIK837" s="24"/>
      <c r="SIL837" s="24"/>
      <c r="SIM837" s="24"/>
      <c r="SIN837" s="24"/>
      <c r="SIO837" s="24"/>
      <c r="SIP837" s="24"/>
      <c r="SIQ837" s="24"/>
      <c r="SIR837" s="24"/>
      <c r="SIS837" s="24"/>
      <c r="SIT837" s="24"/>
      <c r="SIU837" s="24"/>
      <c r="SIV837" s="24"/>
      <c r="SIW837" s="24"/>
      <c r="SIX837" s="24"/>
      <c r="SIY837" s="24"/>
      <c r="SIZ837" s="24"/>
      <c r="SJA837" s="24"/>
      <c r="SJB837" s="24"/>
      <c r="SJC837" s="24"/>
      <c r="SJD837" s="24"/>
      <c r="SJE837" s="24"/>
      <c r="SJF837" s="24"/>
      <c r="SJG837" s="24"/>
      <c r="SJH837" s="24"/>
      <c r="SJI837" s="24"/>
      <c r="SJJ837" s="24"/>
      <c r="SJK837" s="24"/>
      <c r="SJL837" s="24"/>
      <c r="SJM837" s="24"/>
      <c r="SJN837" s="24"/>
      <c r="SJO837" s="24"/>
      <c r="SJP837" s="24"/>
      <c r="SJQ837" s="24"/>
      <c r="SJR837" s="24"/>
      <c r="SJS837" s="24"/>
      <c r="SJT837" s="24"/>
      <c r="SJU837" s="24"/>
      <c r="SJV837" s="24"/>
      <c r="SJW837" s="24"/>
      <c r="SJX837" s="24"/>
      <c r="SJY837" s="24"/>
      <c r="SJZ837" s="24"/>
      <c r="SKA837" s="24"/>
      <c r="SKB837" s="24"/>
      <c r="SKC837" s="24"/>
      <c r="SKD837" s="24"/>
      <c r="SKE837" s="24"/>
      <c r="SKF837" s="24"/>
      <c r="SKG837" s="24"/>
      <c r="SKH837" s="24"/>
      <c r="SKI837" s="24"/>
      <c r="SKJ837" s="24"/>
      <c r="SKK837" s="24"/>
      <c r="SKL837" s="24"/>
      <c r="SKM837" s="24"/>
      <c r="SKN837" s="24"/>
      <c r="SKO837" s="24"/>
      <c r="SKP837" s="24"/>
      <c r="SKQ837" s="24"/>
      <c r="SKR837" s="24"/>
      <c r="SKS837" s="24"/>
      <c r="SKT837" s="24"/>
      <c r="SKU837" s="24"/>
      <c r="SKV837" s="24"/>
      <c r="SKW837" s="24"/>
      <c r="SKX837" s="24"/>
      <c r="SKY837" s="24"/>
      <c r="SKZ837" s="24"/>
      <c r="SLA837" s="24"/>
      <c r="SLB837" s="24"/>
      <c r="SLC837" s="24"/>
      <c r="SLD837" s="24"/>
      <c r="SLE837" s="24"/>
      <c r="SLF837" s="24"/>
      <c r="SLG837" s="24"/>
      <c r="SLH837" s="24"/>
      <c r="SLI837" s="24"/>
      <c r="SLJ837" s="24"/>
      <c r="SLK837" s="24"/>
      <c r="SLL837" s="24"/>
      <c r="SLM837" s="24"/>
      <c r="SLN837" s="24"/>
      <c r="SLO837" s="24"/>
      <c r="SLP837" s="24"/>
      <c r="SLQ837" s="24"/>
      <c r="SLR837" s="24"/>
      <c r="SLS837" s="24"/>
      <c r="SLT837" s="24"/>
      <c r="SLU837" s="24"/>
      <c r="SLV837" s="24"/>
      <c r="SLW837" s="24"/>
      <c r="SLX837" s="24"/>
      <c r="SLY837" s="24"/>
      <c r="SLZ837" s="24"/>
      <c r="SMA837" s="24"/>
      <c r="SMB837" s="24"/>
      <c r="SMC837" s="24"/>
      <c r="SMD837" s="24"/>
      <c r="SME837" s="24"/>
      <c r="SMF837" s="24"/>
      <c r="SMG837" s="24"/>
      <c r="SMH837" s="24"/>
      <c r="SMI837" s="24"/>
      <c r="SMJ837" s="24"/>
      <c r="SMK837" s="24"/>
      <c r="SML837" s="24"/>
      <c r="SMM837" s="24"/>
      <c r="SMN837" s="24"/>
      <c r="SMO837" s="24"/>
      <c r="SMP837" s="24"/>
      <c r="SMQ837" s="24"/>
      <c r="SMR837" s="24"/>
      <c r="SMS837" s="24"/>
      <c r="SMT837" s="24"/>
      <c r="SMU837" s="24"/>
      <c r="SMV837" s="24"/>
      <c r="SMW837" s="24"/>
      <c r="SMX837" s="24"/>
      <c r="SMY837" s="24"/>
      <c r="SMZ837" s="24"/>
      <c r="SNA837" s="24"/>
      <c r="SNB837" s="24"/>
      <c r="SNC837" s="24"/>
      <c r="SND837" s="24"/>
      <c r="SNE837" s="24"/>
      <c r="SNF837" s="24"/>
      <c r="SNG837" s="24"/>
      <c r="SNH837" s="24"/>
      <c r="SNI837" s="24"/>
      <c r="SNJ837" s="24"/>
      <c r="SNK837" s="24"/>
      <c r="SNL837" s="24"/>
      <c r="SNM837" s="24"/>
      <c r="SNN837" s="24"/>
      <c r="SNO837" s="24"/>
      <c r="SNP837" s="24"/>
      <c r="SNQ837" s="24"/>
      <c r="SNR837" s="24"/>
      <c r="SNS837" s="24"/>
      <c r="SNT837" s="24"/>
      <c r="SNU837" s="24"/>
      <c r="SNV837" s="24"/>
      <c r="SNW837" s="24"/>
      <c r="SNX837" s="24"/>
      <c r="SNY837" s="24"/>
      <c r="SNZ837" s="24"/>
      <c r="SOA837" s="24"/>
      <c r="SOB837" s="24"/>
      <c r="SOC837" s="24"/>
      <c r="SOD837" s="24"/>
      <c r="SOE837" s="24"/>
      <c r="SOF837" s="24"/>
      <c r="SOG837" s="24"/>
      <c r="SOH837" s="24"/>
      <c r="SOI837" s="24"/>
      <c r="SOJ837" s="24"/>
      <c r="SOK837" s="24"/>
      <c r="SOL837" s="24"/>
      <c r="SOM837" s="24"/>
      <c r="SON837" s="24"/>
      <c r="SOO837" s="24"/>
      <c r="SOP837" s="24"/>
      <c r="SOQ837" s="24"/>
      <c r="SOR837" s="24"/>
      <c r="SOS837" s="24"/>
      <c r="SOT837" s="24"/>
      <c r="SOU837" s="24"/>
      <c r="SOV837" s="24"/>
      <c r="SOW837" s="24"/>
      <c r="SOX837" s="24"/>
      <c r="SOY837" s="24"/>
      <c r="SOZ837" s="24"/>
      <c r="SPA837" s="24"/>
      <c r="SPB837" s="24"/>
      <c r="SPC837" s="24"/>
      <c r="SPD837" s="24"/>
      <c r="SPE837" s="24"/>
      <c r="SPF837" s="24"/>
      <c r="SPG837" s="24"/>
      <c r="SPH837" s="24"/>
      <c r="SPI837" s="24"/>
      <c r="SPJ837" s="24"/>
      <c r="SPK837" s="24"/>
      <c r="SPL837" s="24"/>
      <c r="SPM837" s="24"/>
      <c r="SPN837" s="24"/>
      <c r="SPO837" s="24"/>
      <c r="SPP837" s="24"/>
      <c r="SPQ837" s="24"/>
      <c r="SPR837" s="24"/>
      <c r="SPS837" s="24"/>
      <c r="SPT837" s="24"/>
      <c r="SPU837" s="24"/>
      <c r="SPV837" s="24"/>
      <c r="SPW837" s="24"/>
      <c r="SPX837" s="24"/>
      <c r="SPY837" s="24"/>
      <c r="SPZ837" s="24"/>
      <c r="SQA837" s="24"/>
      <c r="SQB837" s="24"/>
      <c r="SQC837" s="24"/>
      <c r="SQD837" s="24"/>
      <c r="SQE837" s="24"/>
      <c r="SQF837" s="24"/>
      <c r="SQG837" s="24"/>
      <c r="SQH837" s="24"/>
      <c r="SQI837" s="24"/>
      <c r="SQJ837" s="24"/>
      <c r="SQK837" s="24"/>
      <c r="SQL837" s="24"/>
      <c r="SQM837" s="24"/>
      <c r="SQN837" s="24"/>
      <c r="SQO837" s="24"/>
      <c r="SQP837" s="24"/>
      <c r="SQQ837" s="24"/>
      <c r="SQR837" s="24"/>
      <c r="SQS837" s="24"/>
      <c r="SQT837" s="24"/>
      <c r="SQU837" s="24"/>
      <c r="SQV837" s="24"/>
      <c r="SQW837" s="24"/>
      <c r="SQX837" s="24"/>
      <c r="SQY837" s="24"/>
      <c r="SQZ837" s="24"/>
      <c r="SRA837" s="24"/>
      <c r="SRB837" s="24"/>
      <c r="SRC837" s="24"/>
      <c r="SRD837" s="24"/>
      <c r="SRE837" s="24"/>
      <c r="SRF837" s="24"/>
      <c r="SRG837" s="24"/>
      <c r="SRH837" s="24"/>
      <c r="SRI837" s="24"/>
      <c r="SRJ837" s="24"/>
      <c r="SRK837" s="24"/>
      <c r="SRL837" s="24"/>
      <c r="SRM837" s="24"/>
      <c r="SRN837" s="24"/>
      <c r="SRO837" s="24"/>
      <c r="SRP837" s="24"/>
      <c r="SRQ837" s="24"/>
      <c r="SRR837" s="24"/>
      <c r="SRS837" s="24"/>
      <c r="SRT837" s="24"/>
      <c r="SRU837" s="24"/>
      <c r="SRV837" s="24"/>
      <c r="SRW837" s="24"/>
      <c r="SRX837" s="24"/>
      <c r="SRY837" s="24"/>
      <c r="SRZ837" s="24"/>
      <c r="SSA837" s="24"/>
      <c r="SSB837" s="24"/>
      <c r="SSC837" s="24"/>
      <c r="SSD837" s="24"/>
      <c r="SSE837" s="24"/>
      <c r="SSF837" s="24"/>
      <c r="SSG837" s="24"/>
      <c r="SSH837" s="24"/>
      <c r="SSI837" s="24"/>
      <c r="SSJ837" s="24"/>
      <c r="SSK837" s="24"/>
      <c r="SSL837" s="24"/>
      <c r="SSM837" s="24"/>
      <c r="SSN837" s="24"/>
      <c r="SSO837" s="24"/>
      <c r="SSP837" s="24"/>
      <c r="SSQ837" s="24"/>
      <c r="SSR837" s="24"/>
      <c r="SSS837" s="24"/>
      <c r="SST837" s="24"/>
      <c r="SSU837" s="24"/>
      <c r="SSV837" s="24"/>
      <c r="SSW837" s="24"/>
      <c r="SSX837" s="24"/>
      <c r="SSY837" s="24"/>
      <c r="SSZ837" s="24"/>
      <c r="STA837" s="24"/>
      <c r="STB837" s="24"/>
      <c r="STC837" s="24"/>
      <c r="STD837" s="24"/>
      <c r="STE837" s="24"/>
      <c r="STF837" s="24"/>
      <c r="STG837" s="24"/>
      <c r="STH837" s="24"/>
      <c r="STI837" s="24"/>
      <c r="STJ837" s="24"/>
      <c r="STK837" s="24"/>
      <c r="STL837" s="24"/>
      <c r="STM837" s="24"/>
      <c r="STN837" s="24"/>
      <c r="STO837" s="24"/>
      <c r="STP837" s="24"/>
      <c r="STQ837" s="24"/>
      <c r="STR837" s="24"/>
      <c r="STS837" s="24"/>
      <c r="STT837" s="24"/>
      <c r="STU837" s="24"/>
      <c r="STV837" s="24"/>
      <c r="STW837" s="24"/>
      <c r="STX837" s="24"/>
      <c r="STY837" s="24"/>
      <c r="STZ837" s="24"/>
      <c r="SUA837" s="24"/>
      <c r="SUB837" s="24"/>
      <c r="SUC837" s="24"/>
      <c r="SUD837" s="24"/>
      <c r="SUE837" s="24"/>
      <c r="SUF837" s="24"/>
      <c r="SUG837" s="24"/>
      <c r="SUH837" s="24"/>
      <c r="SUI837" s="24"/>
      <c r="SUJ837" s="24"/>
      <c r="SUK837" s="24"/>
      <c r="SUL837" s="24"/>
      <c r="SUM837" s="24"/>
      <c r="SUN837" s="24"/>
      <c r="SUO837" s="24"/>
      <c r="SUP837" s="24"/>
      <c r="SUQ837" s="24"/>
      <c r="SUR837" s="24"/>
      <c r="SUS837" s="24"/>
      <c r="SUT837" s="24"/>
      <c r="SUU837" s="24"/>
      <c r="SUV837" s="24"/>
      <c r="SUW837" s="24"/>
      <c r="SUX837" s="24"/>
      <c r="SUY837" s="24"/>
      <c r="SUZ837" s="24"/>
      <c r="SVA837" s="24"/>
      <c r="SVB837" s="24"/>
      <c r="SVC837" s="24"/>
      <c r="SVD837" s="24"/>
      <c r="SVE837" s="24"/>
      <c r="SVF837" s="24"/>
      <c r="SVG837" s="24"/>
      <c r="SVH837" s="24"/>
      <c r="SVI837" s="24"/>
      <c r="SVJ837" s="24"/>
      <c r="SVK837" s="24"/>
      <c r="SVL837" s="24"/>
      <c r="SVM837" s="24"/>
      <c r="SVN837" s="24"/>
      <c r="SVO837" s="24"/>
      <c r="SVP837" s="24"/>
      <c r="SVQ837" s="24"/>
      <c r="SVR837" s="24"/>
      <c r="SVS837" s="24"/>
      <c r="SVT837" s="24"/>
      <c r="SVU837" s="24"/>
      <c r="SVV837" s="24"/>
      <c r="SVW837" s="24"/>
      <c r="SVX837" s="24"/>
      <c r="SVY837" s="24"/>
      <c r="SVZ837" s="24"/>
      <c r="SWA837" s="24"/>
      <c r="SWB837" s="24"/>
      <c r="SWC837" s="24"/>
      <c r="SWD837" s="24"/>
      <c r="SWE837" s="24"/>
      <c r="SWF837" s="24"/>
      <c r="SWG837" s="24"/>
      <c r="SWH837" s="24"/>
      <c r="SWI837" s="24"/>
      <c r="SWJ837" s="24"/>
      <c r="SWK837" s="24"/>
      <c r="SWL837" s="24"/>
      <c r="SWM837" s="24"/>
      <c r="SWN837" s="24"/>
      <c r="SWO837" s="24"/>
      <c r="SWP837" s="24"/>
      <c r="SWQ837" s="24"/>
      <c r="SWR837" s="24"/>
      <c r="SWS837" s="24"/>
      <c r="SWT837" s="24"/>
      <c r="SWU837" s="24"/>
      <c r="SWV837" s="24"/>
      <c r="SWW837" s="24"/>
      <c r="SWX837" s="24"/>
      <c r="SWY837" s="24"/>
      <c r="SWZ837" s="24"/>
      <c r="SXA837" s="24"/>
      <c r="SXB837" s="24"/>
      <c r="SXC837" s="24"/>
      <c r="SXD837" s="24"/>
      <c r="SXE837" s="24"/>
      <c r="SXF837" s="24"/>
      <c r="SXG837" s="24"/>
      <c r="SXH837" s="24"/>
      <c r="SXI837" s="24"/>
      <c r="SXJ837" s="24"/>
      <c r="SXK837" s="24"/>
      <c r="SXL837" s="24"/>
      <c r="SXM837" s="24"/>
      <c r="SXN837" s="24"/>
      <c r="SXO837" s="24"/>
      <c r="SXP837" s="24"/>
      <c r="SXQ837" s="24"/>
      <c r="SXR837" s="24"/>
      <c r="SXS837" s="24"/>
      <c r="SXT837" s="24"/>
      <c r="SXU837" s="24"/>
      <c r="SXV837" s="24"/>
      <c r="SXW837" s="24"/>
      <c r="SXX837" s="24"/>
      <c r="SXY837" s="24"/>
      <c r="SXZ837" s="24"/>
      <c r="SYA837" s="24"/>
      <c r="SYB837" s="24"/>
      <c r="SYC837" s="24"/>
      <c r="SYD837" s="24"/>
      <c r="SYE837" s="24"/>
      <c r="SYF837" s="24"/>
      <c r="SYG837" s="24"/>
      <c r="SYH837" s="24"/>
      <c r="SYI837" s="24"/>
      <c r="SYJ837" s="24"/>
      <c r="SYK837" s="24"/>
      <c r="SYL837" s="24"/>
      <c r="SYM837" s="24"/>
      <c r="SYN837" s="24"/>
      <c r="SYO837" s="24"/>
      <c r="SYP837" s="24"/>
      <c r="SYQ837" s="24"/>
      <c r="SYR837" s="24"/>
      <c r="SYS837" s="24"/>
      <c r="SYT837" s="24"/>
      <c r="SYU837" s="24"/>
      <c r="SYV837" s="24"/>
      <c r="SYW837" s="24"/>
      <c r="SYX837" s="24"/>
      <c r="SYY837" s="24"/>
      <c r="SYZ837" s="24"/>
      <c r="SZA837" s="24"/>
      <c r="SZB837" s="24"/>
      <c r="SZC837" s="24"/>
      <c r="SZD837" s="24"/>
      <c r="SZE837" s="24"/>
      <c r="SZF837" s="24"/>
      <c r="SZG837" s="24"/>
      <c r="SZH837" s="24"/>
      <c r="SZI837" s="24"/>
      <c r="SZJ837" s="24"/>
      <c r="SZK837" s="24"/>
      <c r="SZL837" s="24"/>
      <c r="SZM837" s="24"/>
      <c r="SZN837" s="24"/>
      <c r="SZO837" s="24"/>
      <c r="SZP837" s="24"/>
      <c r="SZQ837" s="24"/>
      <c r="SZR837" s="24"/>
      <c r="SZS837" s="24"/>
      <c r="SZT837" s="24"/>
      <c r="SZU837" s="24"/>
      <c r="SZV837" s="24"/>
      <c r="SZW837" s="24"/>
      <c r="SZX837" s="24"/>
      <c r="SZY837" s="24"/>
      <c r="SZZ837" s="24"/>
      <c r="TAA837" s="24"/>
      <c r="TAB837" s="24"/>
      <c r="TAC837" s="24"/>
      <c r="TAD837" s="24"/>
      <c r="TAE837" s="24"/>
      <c r="TAF837" s="24"/>
      <c r="TAG837" s="24"/>
      <c r="TAH837" s="24"/>
      <c r="TAI837" s="24"/>
      <c r="TAJ837" s="24"/>
      <c r="TAK837" s="24"/>
      <c r="TAL837" s="24"/>
      <c r="TAM837" s="24"/>
      <c r="TAN837" s="24"/>
      <c r="TAO837" s="24"/>
      <c r="TAP837" s="24"/>
      <c r="TAQ837" s="24"/>
      <c r="TAR837" s="24"/>
      <c r="TAS837" s="24"/>
      <c r="TAT837" s="24"/>
      <c r="TAU837" s="24"/>
      <c r="TAV837" s="24"/>
      <c r="TAW837" s="24"/>
      <c r="TAX837" s="24"/>
      <c r="TAY837" s="24"/>
      <c r="TAZ837" s="24"/>
      <c r="TBA837" s="24"/>
      <c r="TBB837" s="24"/>
      <c r="TBC837" s="24"/>
      <c r="TBD837" s="24"/>
      <c r="TBE837" s="24"/>
      <c r="TBF837" s="24"/>
      <c r="TBG837" s="24"/>
      <c r="TBH837" s="24"/>
      <c r="TBI837" s="24"/>
      <c r="TBJ837" s="24"/>
      <c r="TBK837" s="24"/>
      <c r="TBL837" s="24"/>
      <c r="TBM837" s="24"/>
      <c r="TBN837" s="24"/>
      <c r="TBO837" s="24"/>
      <c r="TBP837" s="24"/>
      <c r="TBQ837" s="24"/>
      <c r="TBR837" s="24"/>
      <c r="TBS837" s="24"/>
      <c r="TBT837" s="24"/>
      <c r="TBU837" s="24"/>
      <c r="TBV837" s="24"/>
      <c r="TBW837" s="24"/>
      <c r="TBX837" s="24"/>
      <c r="TBY837" s="24"/>
      <c r="TBZ837" s="24"/>
      <c r="TCA837" s="24"/>
      <c r="TCB837" s="24"/>
      <c r="TCC837" s="24"/>
      <c r="TCD837" s="24"/>
      <c r="TCE837" s="24"/>
      <c r="TCF837" s="24"/>
      <c r="TCG837" s="24"/>
      <c r="TCH837" s="24"/>
      <c r="TCI837" s="24"/>
      <c r="TCJ837" s="24"/>
      <c r="TCK837" s="24"/>
      <c r="TCL837" s="24"/>
      <c r="TCM837" s="24"/>
      <c r="TCN837" s="24"/>
      <c r="TCO837" s="24"/>
      <c r="TCP837" s="24"/>
      <c r="TCQ837" s="24"/>
      <c r="TCR837" s="24"/>
      <c r="TCS837" s="24"/>
      <c r="TCT837" s="24"/>
      <c r="TCU837" s="24"/>
      <c r="TCV837" s="24"/>
      <c r="TCW837" s="24"/>
      <c r="TCX837" s="24"/>
      <c r="TCY837" s="24"/>
      <c r="TCZ837" s="24"/>
      <c r="TDA837" s="24"/>
      <c r="TDB837" s="24"/>
      <c r="TDC837" s="24"/>
      <c r="TDD837" s="24"/>
      <c r="TDE837" s="24"/>
      <c r="TDF837" s="24"/>
      <c r="TDG837" s="24"/>
      <c r="TDH837" s="24"/>
      <c r="TDI837" s="24"/>
      <c r="TDJ837" s="24"/>
      <c r="TDK837" s="24"/>
      <c r="TDL837" s="24"/>
      <c r="TDM837" s="24"/>
      <c r="TDN837" s="24"/>
      <c r="TDO837" s="24"/>
      <c r="TDP837" s="24"/>
      <c r="TDQ837" s="24"/>
      <c r="TDR837" s="24"/>
      <c r="TDS837" s="24"/>
      <c r="TDT837" s="24"/>
      <c r="TDU837" s="24"/>
      <c r="TDV837" s="24"/>
      <c r="TDW837" s="24"/>
      <c r="TDX837" s="24"/>
      <c r="TDY837" s="24"/>
      <c r="TDZ837" s="24"/>
      <c r="TEA837" s="24"/>
      <c r="TEB837" s="24"/>
      <c r="TEC837" s="24"/>
      <c r="TED837" s="24"/>
      <c r="TEE837" s="24"/>
      <c r="TEF837" s="24"/>
      <c r="TEG837" s="24"/>
      <c r="TEH837" s="24"/>
      <c r="TEI837" s="24"/>
      <c r="TEJ837" s="24"/>
      <c r="TEK837" s="24"/>
      <c r="TEL837" s="24"/>
      <c r="TEM837" s="24"/>
      <c r="TEN837" s="24"/>
      <c r="TEO837" s="24"/>
      <c r="TEP837" s="24"/>
      <c r="TEQ837" s="24"/>
      <c r="TER837" s="24"/>
      <c r="TES837" s="24"/>
      <c r="TET837" s="24"/>
      <c r="TEU837" s="24"/>
      <c r="TEV837" s="24"/>
      <c r="TEW837" s="24"/>
      <c r="TEX837" s="24"/>
      <c r="TEY837" s="24"/>
      <c r="TEZ837" s="24"/>
      <c r="TFA837" s="24"/>
      <c r="TFB837" s="24"/>
      <c r="TFC837" s="24"/>
      <c r="TFD837" s="24"/>
      <c r="TFE837" s="24"/>
      <c r="TFF837" s="24"/>
      <c r="TFG837" s="24"/>
      <c r="TFH837" s="24"/>
      <c r="TFI837" s="24"/>
      <c r="TFJ837" s="24"/>
      <c r="TFK837" s="24"/>
      <c r="TFL837" s="24"/>
      <c r="TFM837" s="24"/>
      <c r="TFN837" s="24"/>
      <c r="TFO837" s="24"/>
      <c r="TFP837" s="24"/>
      <c r="TFQ837" s="24"/>
      <c r="TFR837" s="24"/>
      <c r="TFS837" s="24"/>
      <c r="TFT837" s="24"/>
      <c r="TFU837" s="24"/>
      <c r="TFV837" s="24"/>
      <c r="TFW837" s="24"/>
      <c r="TFX837" s="24"/>
      <c r="TFY837" s="24"/>
      <c r="TFZ837" s="24"/>
      <c r="TGA837" s="24"/>
      <c r="TGB837" s="24"/>
      <c r="TGC837" s="24"/>
      <c r="TGD837" s="24"/>
      <c r="TGE837" s="24"/>
      <c r="TGF837" s="24"/>
      <c r="TGG837" s="24"/>
      <c r="TGH837" s="24"/>
      <c r="TGI837" s="24"/>
      <c r="TGJ837" s="24"/>
      <c r="TGK837" s="24"/>
      <c r="TGL837" s="24"/>
      <c r="TGM837" s="24"/>
      <c r="TGN837" s="24"/>
      <c r="TGO837" s="24"/>
      <c r="TGP837" s="24"/>
      <c r="TGQ837" s="24"/>
      <c r="TGR837" s="24"/>
      <c r="TGS837" s="24"/>
      <c r="TGT837" s="24"/>
      <c r="TGU837" s="24"/>
      <c r="TGV837" s="24"/>
      <c r="TGW837" s="24"/>
      <c r="TGX837" s="24"/>
      <c r="TGY837" s="24"/>
      <c r="TGZ837" s="24"/>
      <c r="THA837" s="24"/>
      <c r="THB837" s="24"/>
      <c r="THC837" s="24"/>
      <c r="THD837" s="24"/>
      <c r="THE837" s="24"/>
      <c r="THF837" s="24"/>
      <c r="THG837" s="24"/>
      <c r="THH837" s="24"/>
      <c r="THI837" s="24"/>
      <c r="THJ837" s="24"/>
      <c r="THK837" s="24"/>
      <c r="THL837" s="24"/>
      <c r="THM837" s="24"/>
      <c r="THN837" s="24"/>
      <c r="THO837" s="24"/>
      <c r="THP837" s="24"/>
      <c r="THQ837" s="24"/>
      <c r="THR837" s="24"/>
      <c r="THS837" s="24"/>
      <c r="THT837" s="24"/>
      <c r="THU837" s="24"/>
      <c r="THV837" s="24"/>
      <c r="THW837" s="24"/>
      <c r="THX837" s="24"/>
      <c r="THY837" s="24"/>
      <c r="THZ837" s="24"/>
      <c r="TIA837" s="24"/>
      <c r="TIB837" s="24"/>
      <c r="TIC837" s="24"/>
      <c r="TID837" s="24"/>
      <c r="TIE837" s="24"/>
      <c r="TIF837" s="24"/>
      <c r="TIG837" s="24"/>
      <c r="TIH837" s="24"/>
      <c r="TII837" s="24"/>
      <c r="TIJ837" s="24"/>
      <c r="TIK837" s="24"/>
      <c r="TIL837" s="24"/>
      <c r="TIM837" s="24"/>
      <c r="TIN837" s="24"/>
      <c r="TIO837" s="24"/>
      <c r="TIP837" s="24"/>
      <c r="TIQ837" s="24"/>
      <c r="TIR837" s="24"/>
      <c r="TIS837" s="24"/>
      <c r="TIT837" s="24"/>
      <c r="TIU837" s="24"/>
      <c r="TIV837" s="24"/>
      <c r="TIW837" s="24"/>
      <c r="TIX837" s="24"/>
      <c r="TIY837" s="24"/>
      <c r="TIZ837" s="24"/>
      <c r="TJA837" s="24"/>
      <c r="TJB837" s="24"/>
      <c r="TJC837" s="24"/>
      <c r="TJD837" s="24"/>
      <c r="TJE837" s="24"/>
      <c r="TJF837" s="24"/>
      <c r="TJG837" s="24"/>
      <c r="TJH837" s="24"/>
      <c r="TJI837" s="24"/>
      <c r="TJJ837" s="24"/>
      <c r="TJK837" s="24"/>
      <c r="TJL837" s="24"/>
      <c r="TJM837" s="24"/>
      <c r="TJN837" s="24"/>
      <c r="TJO837" s="24"/>
      <c r="TJP837" s="24"/>
      <c r="TJQ837" s="24"/>
      <c r="TJR837" s="24"/>
      <c r="TJS837" s="24"/>
      <c r="TJT837" s="24"/>
      <c r="TJU837" s="24"/>
      <c r="TJV837" s="24"/>
      <c r="TJW837" s="24"/>
      <c r="TJX837" s="24"/>
      <c r="TJY837" s="24"/>
      <c r="TJZ837" s="24"/>
      <c r="TKA837" s="24"/>
      <c r="TKB837" s="24"/>
      <c r="TKC837" s="24"/>
      <c r="TKD837" s="24"/>
      <c r="TKE837" s="24"/>
      <c r="TKF837" s="24"/>
      <c r="TKG837" s="24"/>
      <c r="TKH837" s="24"/>
      <c r="TKI837" s="24"/>
      <c r="TKJ837" s="24"/>
      <c r="TKK837" s="24"/>
      <c r="TKL837" s="24"/>
      <c r="TKM837" s="24"/>
      <c r="TKN837" s="24"/>
      <c r="TKO837" s="24"/>
      <c r="TKP837" s="24"/>
      <c r="TKQ837" s="24"/>
      <c r="TKR837" s="24"/>
      <c r="TKS837" s="24"/>
      <c r="TKT837" s="24"/>
      <c r="TKU837" s="24"/>
      <c r="TKV837" s="24"/>
      <c r="TKW837" s="24"/>
      <c r="TKX837" s="24"/>
      <c r="TKY837" s="24"/>
      <c r="TKZ837" s="24"/>
      <c r="TLA837" s="24"/>
      <c r="TLB837" s="24"/>
      <c r="TLC837" s="24"/>
      <c r="TLD837" s="24"/>
      <c r="TLE837" s="24"/>
      <c r="TLF837" s="24"/>
      <c r="TLG837" s="24"/>
      <c r="TLH837" s="24"/>
      <c r="TLI837" s="24"/>
      <c r="TLJ837" s="24"/>
      <c r="TLK837" s="24"/>
      <c r="TLL837" s="24"/>
      <c r="TLM837" s="24"/>
      <c r="TLN837" s="24"/>
      <c r="TLO837" s="24"/>
      <c r="TLP837" s="24"/>
      <c r="TLQ837" s="24"/>
      <c r="TLR837" s="24"/>
      <c r="TLS837" s="24"/>
      <c r="TLT837" s="24"/>
      <c r="TLU837" s="24"/>
      <c r="TLV837" s="24"/>
      <c r="TLW837" s="24"/>
      <c r="TLX837" s="24"/>
      <c r="TLY837" s="24"/>
      <c r="TLZ837" s="24"/>
      <c r="TMA837" s="24"/>
      <c r="TMB837" s="24"/>
      <c r="TMC837" s="24"/>
      <c r="TMD837" s="24"/>
      <c r="TME837" s="24"/>
      <c r="TMF837" s="24"/>
      <c r="TMG837" s="24"/>
      <c r="TMH837" s="24"/>
      <c r="TMI837" s="24"/>
      <c r="TMJ837" s="24"/>
      <c r="TMK837" s="24"/>
      <c r="TML837" s="24"/>
      <c r="TMM837" s="24"/>
      <c r="TMN837" s="24"/>
      <c r="TMO837" s="24"/>
      <c r="TMP837" s="24"/>
      <c r="TMQ837" s="24"/>
      <c r="TMR837" s="24"/>
      <c r="TMS837" s="24"/>
      <c r="TMT837" s="24"/>
      <c r="TMU837" s="24"/>
      <c r="TMV837" s="24"/>
      <c r="TMW837" s="24"/>
      <c r="TMX837" s="24"/>
      <c r="TMY837" s="24"/>
      <c r="TMZ837" s="24"/>
      <c r="TNA837" s="24"/>
      <c r="TNB837" s="24"/>
      <c r="TNC837" s="24"/>
      <c r="TND837" s="24"/>
      <c r="TNE837" s="24"/>
      <c r="TNF837" s="24"/>
      <c r="TNG837" s="24"/>
      <c r="TNH837" s="24"/>
      <c r="TNI837" s="24"/>
      <c r="TNJ837" s="24"/>
      <c r="TNK837" s="24"/>
      <c r="TNL837" s="24"/>
      <c r="TNM837" s="24"/>
      <c r="TNN837" s="24"/>
      <c r="TNO837" s="24"/>
      <c r="TNP837" s="24"/>
      <c r="TNQ837" s="24"/>
      <c r="TNR837" s="24"/>
      <c r="TNS837" s="24"/>
      <c r="TNT837" s="24"/>
      <c r="TNU837" s="24"/>
      <c r="TNV837" s="24"/>
      <c r="TNW837" s="24"/>
      <c r="TNX837" s="24"/>
      <c r="TNY837" s="24"/>
      <c r="TNZ837" s="24"/>
      <c r="TOA837" s="24"/>
      <c r="TOB837" s="24"/>
      <c r="TOC837" s="24"/>
      <c r="TOD837" s="24"/>
      <c r="TOE837" s="24"/>
      <c r="TOF837" s="24"/>
      <c r="TOG837" s="24"/>
      <c r="TOH837" s="24"/>
      <c r="TOI837" s="24"/>
      <c r="TOJ837" s="24"/>
      <c r="TOK837" s="24"/>
      <c r="TOL837" s="24"/>
      <c r="TOM837" s="24"/>
      <c r="TON837" s="24"/>
      <c r="TOO837" s="24"/>
      <c r="TOP837" s="24"/>
      <c r="TOQ837" s="24"/>
      <c r="TOR837" s="24"/>
      <c r="TOS837" s="24"/>
      <c r="TOT837" s="24"/>
      <c r="TOU837" s="24"/>
      <c r="TOV837" s="24"/>
      <c r="TOW837" s="24"/>
      <c r="TOX837" s="24"/>
      <c r="TOY837" s="24"/>
      <c r="TOZ837" s="24"/>
      <c r="TPA837" s="24"/>
      <c r="TPB837" s="24"/>
      <c r="TPC837" s="24"/>
      <c r="TPD837" s="24"/>
      <c r="TPE837" s="24"/>
      <c r="TPF837" s="24"/>
      <c r="TPG837" s="24"/>
      <c r="TPH837" s="24"/>
      <c r="TPI837" s="24"/>
      <c r="TPJ837" s="24"/>
      <c r="TPK837" s="24"/>
      <c r="TPL837" s="24"/>
      <c r="TPM837" s="24"/>
      <c r="TPN837" s="24"/>
      <c r="TPO837" s="24"/>
      <c r="TPP837" s="24"/>
      <c r="TPQ837" s="24"/>
      <c r="TPR837" s="24"/>
      <c r="TPS837" s="24"/>
      <c r="TPT837" s="24"/>
      <c r="TPU837" s="24"/>
      <c r="TPV837" s="24"/>
      <c r="TPW837" s="24"/>
      <c r="TPX837" s="24"/>
      <c r="TPY837" s="24"/>
      <c r="TPZ837" s="24"/>
      <c r="TQA837" s="24"/>
      <c r="TQB837" s="24"/>
      <c r="TQC837" s="24"/>
      <c r="TQD837" s="24"/>
      <c r="TQE837" s="24"/>
      <c r="TQF837" s="24"/>
      <c r="TQG837" s="24"/>
      <c r="TQH837" s="24"/>
      <c r="TQI837" s="24"/>
      <c r="TQJ837" s="24"/>
      <c r="TQK837" s="24"/>
      <c r="TQL837" s="24"/>
      <c r="TQM837" s="24"/>
      <c r="TQN837" s="24"/>
      <c r="TQO837" s="24"/>
      <c r="TQP837" s="24"/>
      <c r="TQQ837" s="24"/>
      <c r="TQR837" s="24"/>
      <c r="TQS837" s="24"/>
      <c r="TQT837" s="24"/>
      <c r="TQU837" s="24"/>
      <c r="TQV837" s="24"/>
      <c r="TQW837" s="24"/>
      <c r="TQX837" s="24"/>
      <c r="TQY837" s="24"/>
      <c r="TQZ837" s="24"/>
      <c r="TRA837" s="24"/>
      <c r="TRB837" s="24"/>
      <c r="TRC837" s="24"/>
      <c r="TRD837" s="24"/>
      <c r="TRE837" s="24"/>
      <c r="TRF837" s="24"/>
      <c r="TRG837" s="24"/>
      <c r="TRH837" s="24"/>
      <c r="TRI837" s="24"/>
      <c r="TRJ837" s="24"/>
      <c r="TRK837" s="24"/>
      <c r="TRL837" s="24"/>
      <c r="TRM837" s="24"/>
      <c r="TRN837" s="24"/>
      <c r="TRO837" s="24"/>
      <c r="TRP837" s="24"/>
      <c r="TRQ837" s="24"/>
      <c r="TRR837" s="24"/>
      <c r="TRS837" s="24"/>
      <c r="TRT837" s="24"/>
      <c r="TRU837" s="24"/>
      <c r="TRV837" s="24"/>
      <c r="TRW837" s="24"/>
      <c r="TRX837" s="24"/>
      <c r="TRY837" s="24"/>
      <c r="TRZ837" s="24"/>
      <c r="TSA837" s="24"/>
      <c r="TSB837" s="24"/>
      <c r="TSC837" s="24"/>
      <c r="TSD837" s="24"/>
      <c r="TSE837" s="24"/>
      <c r="TSF837" s="24"/>
      <c r="TSG837" s="24"/>
      <c r="TSH837" s="24"/>
      <c r="TSI837" s="24"/>
      <c r="TSJ837" s="24"/>
      <c r="TSK837" s="24"/>
      <c r="TSL837" s="24"/>
      <c r="TSM837" s="24"/>
      <c r="TSN837" s="24"/>
      <c r="TSO837" s="24"/>
      <c r="TSP837" s="24"/>
      <c r="TSQ837" s="24"/>
      <c r="TSR837" s="24"/>
      <c r="TSS837" s="24"/>
      <c r="TST837" s="24"/>
      <c r="TSU837" s="24"/>
      <c r="TSV837" s="24"/>
      <c r="TSW837" s="24"/>
      <c r="TSX837" s="24"/>
      <c r="TSY837" s="24"/>
      <c r="TSZ837" s="24"/>
      <c r="TTA837" s="24"/>
      <c r="TTB837" s="24"/>
      <c r="TTC837" s="24"/>
      <c r="TTD837" s="24"/>
      <c r="TTE837" s="24"/>
      <c r="TTF837" s="24"/>
      <c r="TTG837" s="24"/>
      <c r="TTH837" s="24"/>
      <c r="TTI837" s="24"/>
      <c r="TTJ837" s="24"/>
      <c r="TTK837" s="24"/>
      <c r="TTL837" s="24"/>
      <c r="TTM837" s="24"/>
      <c r="TTN837" s="24"/>
      <c r="TTO837" s="24"/>
      <c r="TTP837" s="24"/>
      <c r="TTQ837" s="24"/>
      <c r="TTR837" s="24"/>
      <c r="TTS837" s="24"/>
      <c r="TTT837" s="24"/>
      <c r="TTU837" s="24"/>
      <c r="TTV837" s="24"/>
      <c r="TTW837" s="24"/>
      <c r="TTX837" s="24"/>
      <c r="TTY837" s="24"/>
      <c r="TTZ837" s="24"/>
      <c r="TUA837" s="24"/>
      <c r="TUB837" s="24"/>
      <c r="TUC837" s="24"/>
      <c r="TUD837" s="24"/>
      <c r="TUE837" s="24"/>
      <c r="TUF837" s="24"/>
      <c r="TUG837" s="24"/>
      <c r="TUH837" s="24"/>
      <c r="TUI837" s="24"/>
      <c r="TUJ837" s="24"/>
      <c r="TUK837" s="24"/>
      <c r="TUL837" s="24"/>
      <c r="TUM837" s="24"/>
      <c r="TUN837" s="24"/>
      <c r="TUO837" s="24"/>
      <c r="TUP837" s="24"/>
      <c r="TUQ837" s="24"/>
      <c r="TUR837" s="24"/>
      <c r="TUS837" s="24"/>
      <c r="TUT837" s="24"/>
      <c r="TUU837" s="24"/>
      <c r="TUV837" s="24"/>
      <c r="TUW837" s="24"/>
      <c r="TUX837" s="24"/>
      <c r="TUY837" s="24"/>
      <c r="TUZ837" s="24"/>
      <c r="TVA837" s="24"/>
      <c r="TVB837" s="24"/>
      <c r="TVC837" s="24"/>
      <c r="TVD837" s="24"/>
      <c r="TVE837" s="24"/>
      <c r="TVF837" s="24"/>
      <c r="TVG837" s="24"/>
      <c r="TVH837" s="24"/>
      <c r="TVI837" s="24"/>
      <c r="TVJ837" s="24"/>
      <c r="TVK837" s="24"/>
      <c r="TVL837" s="24"/>
      <c r="TVM837" s="24"/>
      <c r="TVN837" s="24"/>
      <c r="TVO837" s="24"/>
      <c r="TVP837" s="24"/>
      <c r="TVQ837" s="24"/>
      <c r="TVR837" s="24"/>
      <c r="TVS837" s="24"/>
      <c r="TVT837" s="24"/>
      <c r="TVU837" s="24"/>
      <c r="TVV837" s="24"/>
      <c r="TVW837" s="24"/>
      <c r="TVX837" s="24"/>
      <c r="TVY837" s="24"/>
      <c r="TVZ837" s="24"/>
      <c r="TWA837" s="24"/>
      <c r="TWB837" s="24"/>
      <c r="TWC837" s="24"/>
      <c r="TWD837" s="24"/>
      <c r="TWE837" s="24"/>
      <c r="TWF837" s="24"/>
      <c r="TWG837" s="24"/>
      <c r="TWH837" s="24"/>
      <c r="TWI837" s="24"/>
      <c r="TWJ837" s="24"/>
      <c r="TWK837" s="24"/>
      <c r="TWL837" s="24"/>
      <c r="TWM837" s="24"/>
      <c r="TWN837" s="24"/>
      <c r="TWO837" s="24"/>
      <c r="TWP837" s="24"/>
      <c r="TWQ837" s="24"/>
      <c r="TWR837" s="24"/>
      <c r="TWS837" s="24"/>
      <c r="TWT837" s="24"/>
      <c r="TWU837" s="24"/>
      <c r="TWV837" s="24"/>
      <c r="TWW837" s="24"/>
      <c r="TWX837" s="24"/>
      <c r="TWY837" s="24"/>
      <c r="TWZ837" s="24"/>
      <c r="TXA837" s="24"/>
      <c r="TXB837" s="24"/>
      <c r="TXC837" s="24"/>
      <c r="TXD837" s="24"/>
      <c r="TXE837" s="24"/>
      <c r="TXF837" s="24"/>
      <c r="TXG837" s="24"/>
      <c r="TXH837" s="24"/>
      <c r="TXI837" s="24"/>
      <c r="TXJ837" s="24"/>
      <c r="TXK837" s="24"/>
      <c r="TXL837" s="24"/>
      <c r="TXM837" s="24"/>
      <c r="TXN837" s="24"/>
      <c r="TXO837" s="24"/>
      <c r="TXP837" s="24"/>
      <c r="TXQ837" s="24"/>
      <c r="TXR837" s="24"/>
      <c r="TXS837" s="24"/>
      <c r="TXT837" s="24"/>
      <c r="TXU837" s="24"/>
      <c r="TXV837" s="24"/>
      <c r="TXW837" s="24"/>
      <c r="TXX837" s="24"/>
      <c r="TXY837" s="24"/>
      <c r="TXZ837" s="24"/>
      <c r="TYA837" s="24"/>
      <c r="TYB837" s="24"/>
      <c r="TYC837" s="24"/>
      <c r="TYD837" s="24"/>
      <c r="TYE837" s="24"/>
      <c r="TYF837" s="24"/>
      <c r="TYG837" s="24"/>
      <c r="TYH837" s="24"/>
      <c r="TYI837" s="24"/>
      <c r="TYJ837" s="24"/>
      <c r="TYK837" s="24"/>
      <c r="TYL837" s="24"/>
      <c r="TYM837" s="24"/>
      <c r="TYN837" s="24"/>
      <c r="TYO837" s="24"/>
      <c r="TYP837" s="24"/>
      <c r="TYQ837" s="24"/>
      <c r="TYR837" s="24"/>
      <c r="TYS837" s="24"/>
      <c r="TYT837" s="24"/>
      <c r="TYU837" s="24"/>
      <c r="TYV837" s="24"/>
      <c r="TYW837" s="24"/>
      <c r="TYX837" s="24"/>
      <c r="TYY837" s="24"/>
      <c r="TYZ837" s="24"/>
      <c r="TZA837" s="24"/>
      <c r="TZB837" s="24"/>
      <c r="TZC837" s="24"/>
      <c r="TZD837" s="24"/>
      <c r="TZE837" s="24"/>
      <c r="TZF837" s="24"/>
      <c r="TZG837" s="24"/>
      <c r="TZH837" s="24"/>
      <c r="TZI837" s="24"/>
      <c r="TZJ837" s="24"/>
      <c r="TZK837" s="24"/>
      <c r="TZL837" s="24"/>
      <c r="TZM837" s="24"/>
      <c r="TZN837" s="24"/>
      <c r="TZO837" s="24"/>
      <c r="TZP837" s="24"/>
      <c r="TZQ837" s="24"/>
      <c r="TZR837" s="24"/>
      <c r="TZS837" s="24"/>
      <c r="TZT837" s="24"/>
      <c r="TZU837" s="24"/>
      <c r="TZV837" s="24"/>
      <c r="TZW837" s="24"/>
      <c r="TZX837" s="24"/>
      <c r="TZY837" s="24"/>
      <c r="TZZ837" s="24"/>
      <c r="UAA837" s="24"/>
      <c r="UAB837" s="24"/>
      <c r="UAC837" s="24"/>
      <c r="UAD837" s="24"/>
      <c r="UAE837" s="24"/>
      <c r="UAF837" s="24"/>
      <c r="UAG837" s="24"/>
      <c r="UAH837" s="24"/>
      <c r="UAI837" s="24"/>
      <c r="UAJ837" s="24"/>
      <c r="UAK837" s="24"/>
      <c r="UAL837" s="24"/>
      <c r="UAM837" s="24"/>
      <c r="UAN837" s="24"/>
      <c r="UAO837" s="24"/>
      <c r="UAP837" s="24"/>
      <c r="UAQ837" s="24"/>
      <c r="UAR837" s="24"/>
      <c r="UAS837" s="24"/>
      <c r="UAT837" s="24"/>
      <c r="UAU837" s="24"/>
      <c r="UAV837" s="24"/>
      <c r="UAW837" s="24"/>
      <c r="UAX837" s="24"/>
      <c r="UAY837" s="24"/>
      <c r="UAZ837" s="24"/>
      <c r="UBA837" s="24"/>
      <c r="UBB837" s="24"/>
      <c r="UBC837" s="24"/>
      <c r="UBD837" s="24"/>
      <c r="UBE837" s="24"/>
      <c r="UBF837" s="24"/>
      <c r="UBG837" s="24"/>
      <c r="UBH837" s="24"/>
      <c r="UBI837" s="24"/>
      <c r="UBJ837" s="24"/>
      <c r="UBK837" s="24"/>
      <c r="UBL837" s="24"/>
      <c r="UBM837" s="24"/>
      <c r="UBN837" s="24"/>
      <c r="UBO837" s="24"/>
      <c r="UBP837" s="24"/>
      <c r="UBQ837" s="24"/>
      <c r="UBR837" s="24"/>
      <c r="UBS837" s="24"/>
      <c r="UBT837" s="24"/>
      <c r="UBU837" s="24"/>
      <c r="UBV837" s="24"/>
      <c r="UBW837" s="24"/>
      <c r="UBX837" s="24"/>
      <c r="UBY837" s="24"/>
      <c r="UBZ837" s="24"/>
      <c r="UCA837" s="24"/>
      <c r="UCB837" s="24"/>
      <c r="UCC837" s="24"/>
      <c r="UCD837" s="24"/>
      <c r="UCE837" s="24"/>
      <c r="UCF837" s="24"/>
      <c r="UCG837" s="24"/>
      <c r="UCH837" s="24"/>
      <c r="UCI837" s="24"/>
      <c r="UCJ837" s="24"/>
      <c r="UCK837" s="24"/>
      <c r="UCL837" s="24"/>
      <c r="UCM837" s="24"/>
      <c r="UCN837" s="24"/>
      <c r="UCO837" s="24"/>
      <c r="UCP837" s="24"/>
      <c r="UCQ837" s="24"/>
      <c r="UCR837" s="24"/>
      <c r="UCS837" s="24"/>
      <c r="UCT837" s="24"/>
      <c r="UCU837" s="24"/>
      <c r="UCV837" s="24"/>
      <c r="UCW837" s="24"/>
      <c r="UCX837" s="24"/>
      <c r="UCY837" s="24"/>
      <c r="UCZ837" s="24"/>
      <c r="UDA837" s="24"/>
      <c r="UDB837" s="24"/>
      <c r="UDC837" s="24"/>
      <c r="UDD837" s="24"/>
      <c r="UDE837" s="24"/>
      <c r="UDF837" s="24"/>
      <c r="UDG837" s="24"/>
      <c r="UDH837" s="24"/>
      <c r="UDI837" s="24"/>
      <c r="UDJ837" s="24"/>
      <c r="UDK837" s="24"/>
      <c r="UDL837" s="24"/>
      <c r="UDM837" s="24"/>
      <c r="UDN837" s="24"/>
      <c r="UDO837" s="24"/>
      <c r="UDP837" s="24"/>
      <c r="UDQ837" s="24"/>
      <c r="UDR837" s="24"/>
      <c r="UDS837" s="24"/>
      <c r="UDT837" s="24"/>
      <c r="UDU837" s="24"/>
      <c r="UDV837" s="24"/>
      <c r="UDW837" s="24"/>
      <c r="UDX837" s="24"/>
      <c r="UDY837" s="24"/>
      <c r="UDZ837" s="24"/>
      <c r="UEA837" s="24"/>
      <c r="UEB837" s="24"/>
      <c r="UEC837" s="24"/>
      <c r="UED837" s="24"/>
      <c r="UEE837" s="24"/>
      <c r="UEF837" s="24"/>
      <c r="UEG837" s="24"/>
      <c r="UEH837" s="24"/>
      <c r="UEI837" s="24"/>
      <c r="UEJ837" s="24"/>
      <c r="UEK837" s="24"/>
      <c r="UEL837" s="24"/>
      <c r="UEM837" s="24"/>
      <c r="UEN837" s="24"/>
      <c r="UEO837" s="24"/>
      <c r="UEP837" s="24"/>
      <c r="UEQ837" s="24"/>
      <c r="UER837" s="24"/>
      <c r="UES837" s="24"/>
      <c r="UET837" s="24"/>
      <c r="UEU837" s="24"/>
      <c r="UEV837" s="24"/>
      <c r="UEW837" s="24"/>
      <c r="UEX837" s="24"/>
      <c r="UEY837" s="24"/>
      <c r="UEZ837" s="24"/>
      <c r="UFA837" s="24"/>
      <c r="UFB837" s="24"/>
      <c r="UFC837" s="24"/>
      <c r="UFD837" s="24"/>
      <c r="UFE837" s="24"/>
      <c r="UFF837" s="24"/>
      <c r="UFG837" s="24"/>
      <c r="UFH837" s="24"/>
      <c r="UFI837" s="24"/>
      <c r="UFJ837" s="24"/>
      <c r="UFK837" s="24"/>
      <c r="UFL837" s="24"/>
      <c r="UFM837" s="24"/>
      <c r="UFN837" s="24"/>
      <c r="UFO837" s="24"/>
      <c r="UFP837" s="24"/>
      <c r="UFQ837" s="24"/>
      <c r="UFR837" s="24"/>
      <c r="UFS837" s="24"/>
      <c r="UFT837" s="24"/>
      <c r="UFU837" s="24"/>
      <c r="UFV837" s="24"/>
      <c r="UFW837" s="24"/>
      <c r="UFX837" s="24"/>
      <c r="UFY837" s="24"/>
      <c r="UFZ837" s="24"/>
      <c r="UGA837" s="24"/>
      <c r="UGB837" s="24"/>
      <c r="UGC837" s="24"/>
      <c r="UGD837" s="24"/>
      <c r="UGE837" s="24"/>
      <c r="UGF837" s="24"/>
      <c r="UGG837" s="24"/>
      <c r="UGH837" s="24"/>
      <c r="UGI837" s="24"/>
      <c r="UGJ837" s="24"/>
      <c r="UGK837" s="24"/>
      <c r="UGL837" s="24"/>
      <c r="UGM837" s="24"/>
      <c r="UGN837" s="24"/>
      <c r="UGO837" s="24"/>
      <c r="UGP837" s="24"/>
      <c r="UGQ837" s="24"/>
      <c r="UGR837" s="24"/>
      <c r="UGS837" s="24"/>
      <c r="UGT837" s="24"/>
      <c r="UGU837" s="24"/>
      <c r="UGV837" s="24"/>
      <c r="UGW837" s="24"/>
      <c r="UGX837" s="24"/>
      <c r="UGY837" s="24"/>
      <c r="UGZ837" s="24"/>
      <c r="UHA837" s="24"/>
      <c r="UHB837" s="24"/>
      <c r="UHC837" s="24"/>
      <c r="UHD837" s="24"/>
      <c r="UHE837" s="24"/>
      <c r="UHF837" s="24"/>
      <c r="UHG837" s="24"/>
      <c r="UHH837" s="24"/>
      <c r="UHI837" s="24"/>
      <c r="UHJ837" s="24"/>
      <c r="UHK837" s="24"/>
      <c r="UHL837" s="24"/>
      <c r="UHM837" s="24"/>
      <c r="UHN837" s="24"/>
      <c r="UHO837" s="24"/>
      <c r="UHP837" s="24"/>
      <c r="UHQ837" s="24"/>
      <c r="UHR837" s="24"/>
      <c r="UHS837" s="24"/>
      <c r="UHT837" s="24"/>
      <c r="UHU837" s="24"/>
      <c r="UHV837" s="24"/>
      <c r="UHW837" s="24"/>
      <c r="UHX837" s="24"/>
      <c r="UHY837" s="24"/>
      <c r="UHZ837" s="24"/>
      <c r="UIA837" s="24"/>
      <c r="UIB837" s="24"/>
      <c r="UIC837" s="24"/>
      <c r="UID837" s="24"/>
      <c r="UIE837" s="24"/>
      <c r="UIF837" s="24"/>
      <c r="UIG837" s="24"/>
      <c r="UIH837" s="24"/>
      <c r="UII837" s="24"/>
      <c r="UIJ837" s="24"/>
      <c r="UIK837" s="24"/>
      <c r="UIL837" s="24"/>
      <c r="UIM837" s="24"/>
      <c r="UIN837" s="24"/>
      <c r="UIO837" s="24"/>
      <c r="UIP837" s="24"/>
      <c r="UIQ837" s="24"/>
      <c r="UIR837" s="24"/>
      <c r="UIS837" s="24"/>
      <c r="UIT837" s="24"/>
      <c r="UIU837" s="24"/>
      <c r="UIV837" s="24"/>
      <c r="UIW837" s="24"/>
      <c r="UIX837" s="24"/>
      <c r="UIY837" s="24"/>
      <c r="UIZ837" s="24"/>
      <c r="UJA837" s="24"/>
      <c r="UJB837" s="24"/>
      <c r="UJC837" s="24"/>
      <c r="UJD837" s="24"/>
      <c r="UJE837" s="24"/>
      <c r="UJF837" s="24"/>
      <c r="UJG837" s="24"/>
      <c r="UJH837" s="24"/>
      <c r="UJI837" s="24"/>
      <c r="UJJ837" s="24"/>
      <c r="UJK837" s="24"/>
      <c r="UJL837" s="24"/>
      <c r="UJM837" s="24"/>
      <c r="UJN837" s="24"/>
      <c r="UJO837" s="24"/>
      <c r="UJP837" s="24"/>
      <c r="UJQ837" s="24"/>
      <c r="UJR837" s="24"/>
      <c r="UJS837" s="24"/>
      <c r="UJT837" s="24"/>
      <c r="UJU837" s="24"/>
      <c r="UJV837" s="24"/>
      <c r="UJW837" s="24"/>
      <c r="UJX837" s="24"/>
      <c r="UJY837" s="24"/>
      <c r="UJZ837" s="24"/>
      <c r="UKA837" s="24"/>
      <c r="UKB837" s="24"/>
      <c r="UKC837" s="24"/>
      <c r="UKD837" s="24"/>
      <c r="UKE837" s="24"/>
      <c r="UKF837" s="24"/>
      <c r="UKG837" s="24"/>
      <c r="UKH837" s="24"/>
      <c r="UKI837" s="24"/>
      <c r="UKJ837" s="24"/>
      <c r="UKK837" s="24"/>
      <c r="UKL837" s="24"/>
      <c r="UKM837" s="24"/>
      <c r="UKN837" s="24"/>
      <c r="UKO837" s="24"/>
      <c r="UKP837" s="24"/>
      <c r="UKQ837" s="24"/>
      <c r="UKR837" s="24"/>
      <c r="UKS837" s="24"/>
      <c r="UKT837" s="24"/>
      <c r="UKU837" s="24"/>
      <c r="UKV837" s="24"/>
      <c r="UKW837" s="24"/>
      <c r="UKX837" s="24"/>
      <c r="UKY837" s="24"/>
      <c r="UKZ837" s="24"/>
      <c r="ULA837" s="24"/>
      <c r="ULB837" s="24"/>
      <c r="ULC837" s="24"/>
      <c r="ULD837" s="24"/>
      <c r="ULE837" s="24"/>
      <c r="ULF837" s="24"/>
      <c r="ULG837" s="24"/>
      <c r="ULH837" s="24"/>
      <c r="ULI837" s="24"/>
      <c r="ULJ837" s="24"/>
      <c r="ULK837" s="24"/>
      <c r="ULL837" s="24"/>
      <c r="ULM837" s="24"/>
      <c r="ULN837" s="24"/>
      <c r="ULO837" s="24"/>
      <c r="ULP837" s="24"/>
      <c r="ULQ837" s="24"/>
      <c r="ULR837" s="24"/>
      <c r="ULS837" s="24"/>
      <c r="ULT837" s="24"/>
      <c r="ULU837" s="24"/>
      <c r="ULV837" s="24"/>
      <c r="ULW837" s="24"/>
      <c r="ULX837" s="24"/>
      <c r="ULY837" s="24"/>
      <c r="ULZ837" s="24"/>
      <c r="UMA837" s="24"/>
      <c r="UMB837" s="24"/>
      <c r="UMC837" s="24"/>
      <c r="UMD837" s="24"/>
      <c r="UME837" s="24"/>
      <c r="UMF837" s="24"/>
      <c r="UMG837" s="24"/>
      <c r="UMH837" s="24"/>
      <c r="UMI837" s="24"/>
      <c r="UMJ837" s="24"/>
      <c r="UMK837" s="24"/>
      <c r="UML837" s="24"/>
      <c r="UMM837" s="24"/>
      <c r="UMN837" s="24"/>
      <c r="UMO837" s="24"/>
      <c r="UMP837" s="24"/>
      <c r="UMQ837" s="24"/>
      <c r="UMR837" s="24"/>
      <c r="UMS837" s="24"/>
      <c r="UMT837" s="24"/>
      <c r="UMU837" s="24"/>
      <c r="UMV837" s="24"/>
      <c r="UMW837" s="24"/>
      <c r="UMX837" s="24"/>
      <c r="UMY837" s="24"/>
      <c r="UMZ837" s="24"/>
      <c r="UNA837" s="24"/>
      <c r="UNB837" s="24"/>
      <c r="UNC837" s="24"/>
      <c r="UND837" s="24"/>
      <c r="UNE837" s="24"/>
      <c r="UNF837" s="24"/>
      <c r="UNG837" s="24"/>
      <c r="UNH837" s="24"/>
      <c r="UNI837" s="24"/>
      <c r="UNJ837" s="24"/>
      <c r="UNK837" s="24"/>
      <c r="UNL837" s="24"/>
      <c r="UNM837" s="24"/>
      <c r="UNN837" s="24"/>
      <c r="UNO837" s="24"/>
      <c r="UNP837" s="24"/>
      <c r="UNQ837" s="24"/>
      <c r="UNR837" s="24"/>
      <c r="UNS837" s="24"/>
      <c r="UNT837" s="24"/>
      <c r="UNU837" s="24"/>
      <c r="UNV837" s="24"/>
      <c r="UNW837" s="24"/>
      <c r="UNX837" s="24"/>
      <c r="UNY837" s="24"/>
      <c r="UNZ837" s="24"/>
      <c r="UOA837" s="24"/>
      <c r="UOB837" s="24"/>
      <c r="UOC837" s="24"/>
      <c r="UOD837" s="24"/>
      <c r="UOE837" s="24"/>
      <c r="UOF837" s="24"/>
      <c r="UOG837" s="24"/>
      <c r="UOH837" s="24"/>
      <c r="UOI837" s="24"/>
      <c r="UOJ837" s="24"/>
      <c r="UOK837" s="24"/>
      <c r="UOL837" s="24"/>
      <c r="UOM837" s="24"/>
      <c r="UON837" s="24"/>
      <c r="UOO837" s="24"/>
      <c r="UOP837" s="24"/>
      <c r="UOQ837" s="24"/>
      <c r="UOR837" s="24"/>
      <c r="UOS837" s="24"/>
      <c r="UOT837" s="24"/>
      <c r="UOU837" s="24"/>
      <c r="UOV837" s="24"/>
      <c r="UOW837" s="24"/>
      <c r="UOX837" s="24"/>
      <c r="UOY837" s="24"/>
      <c r="UOZ837" s="24"/>
      <c r="UPA837" s="24"/>
      <c r="UPB837" s="24"/>
      <c r="UPC837" s="24"/>
      <c r="UPD837" s="24"/>
      <c r="UPE837" s="24"/>
      <c r="UPF837" s="24"/>
      <c r="UPG837" s="24"/>
      <c r="UPH837" s="24"/>
      <c r="UPI837" s="24"/>
      <c r="UPJ837" s="24"/>
      <c r="UPK837" s="24"/>
      <c r="UPL837" s="24"/>
      <c r="UPM837" s="24"/>
      <c r="UPN837" s="24"/>
      <c r="UPO837" s="24"/>
      <c r="UPP837" s="24"/>
      <c r="UPQ837" s="24"/>
      <c r="UPR837" s="24"/>
      <c r="UPS837" s="24"/>
      <c r="UPT837" s="24"/>
      <c r="UPU837" s="24"/>
      <c r="UPV837" s="24"/>
      <c r="UPW837" s="24"/>
      <c r="UPX837" s="24"/>
      <c r="UPY837" s="24"/>
      <c r="UPZ837" s="24"/>
      <c r="UQA837" s="24"/>
      <c r="UQB837" s="24"/>
      <c r="UQC837" s="24"/>
      <c r="UQD837" s="24"/>
      <c r="UQE837" s="24"/>
      <c r="UQF837" s="24"/>
      <c r="UQG837" s="24"/>
      <c r="UQH837" s="24"/>
      <c r="UQI837" s="24"/>
      <c r="UQJ837" s="24"/>
      <c r="UQK837" s="24"/>
      <c r="UQL837" s="24"/>
      <c r="UQM837" s="24"/>
      <c r="UQN837" s="24"/>
      <c r="UQO837" s="24"/>
      <c r="UQP837" s="24"/>
      <c r="UQQ837" s="24"/>
      <c r="UQR837" s="24"/>
      <c r="UQS837" s="24"/>
      <c r="UQT837" s="24"/>
      <c r="UQU837" s="24"/>
      <c r="UQV837" s="24"/>
      <c r="UQW837" s="24"/>
      <c r="UQX837" s="24"/>
      <c r="UQY837" s="24"/>
      <c r="UQZ837" s="24"/>
      <c r="URA837" s="24"/>
      <c r="URB837" s="24"/>
      <c r="URC837" s="24"/>
      <c r="URD837" s="24"/>
      <c r="URE837" s="24"/>
      <c r="URF837" s="24"/>
      <c r="URG837" s="24"/>
      <c r="URH837" s="24"/>
      <c r="URI837" s="24"/>
      <c r="URJ837" s="24"/>
      <c r="URK837" s="24"/>
      <c r="URL837" s="24"/>
      <c r="URM837" s="24"/>
      <c r="URN837" s="24"/>
      <c r="URO837" s="24"/>
      <c r="URP837" s="24"/>
      <c r="URQ837" s="24"/>
      <c r="URR837" s="24"/>
      <c r="URS837" s="24"/>
      <c r="URT837" s="24"/>
      <c r="URU837" s="24"/>
      <c r="URV837" s="24"/>
      <c r="URW837" s="24"/>
      <c r="URX837" s="24"/>
      <c r="URY837" s="24"/>
      <c r="URZ837" s="24"/>
      <c r="USA837" s="24"/>
      <c r="USB837" s="24"/>
      <c r="USC837" s="24"/>
      <c r="USD837" s="24"/>
      <c r="USE837" s="24"/>
      <c r="USF837" s="24"/>
      <c r="USG837" s="24"/>
      <c r="USH837" s="24"/>
      <c r="USI837" s="24"/>
      <c r="USJ837" s="24"/>
      <c r="USK837" s="24"/>
      <c r="USL837" s="24"/>
      <c r="USM837" s="24"/>
      <c r="USN837" s="24"/>
      <c r="USO837" s="24"/>
      <c r="USP837" s="24"/>
      <c r="USQ837" s="24"/>
      <c r="USR837" s="24"/>
      <c r="USS837" s="24"/>
      <c r="UST837" s="24"/>
      <c r="USU837" s="24"/>
      <c r="USV837" s="24"/>
      <c r="USW837" s="24"/>
      <c r="USX837" s="24"/>
      <c r="USY837" s="24"/>
      <c r="USZ837" s="24"/>
      <c r="UTA837" s="24"/>
      <c r="UTB837" s="24"/>
      <c r="UTC837" s="24"/>
      <c r="UTD837" s="24"/>
      <c r="UTE837" s="24"/>
      <c r="UTF837" s="24"/>
      <c r="UTG837" s="24"/>
      <c r="UTH837" s="24"/>
      <c r="UTI837" s="24"/>
      <c r="UTJ837" s="24"/>
      <c r="UTK837" s="24"/>
      <c r="UTL837" s="24"/>
      <c r="UTM837" s="24"/>
      <c r="UTN837" s="24"/>
      <c r="UTO837" s="24"/>
      <c r="UTP837" s="24"/>
      <c r="UTQ837" s="24"/>
      <c r="UTR837" s="24"/>
      <c r="UTS837" s="24"/>
      <c r="UTT837" s="24"/>
      <c r="UTU837" s="24"/>
      <c r="UTV837" s="24"/>
      <c r="UTW837" s="24"/>
      <c r="UTX837" s="24"/>
      <c r="UTY837" s="24"/>
      <c r="UTZ837" s="24"/>
      <c r="UUA837" s="24"/>
      <c r="UUB837" s="24"/>
      <c r="UUC837" s="24"/>
      <c r="UUD837" s="24"/>
      <c r="UUE837" s="24"/>
      <c r="UUF837" s="24"/>
      <c r="UUG837" s="24"/>
      <c r="UUH837" s="24"/>
      <c r="UUI837" s="24"/>
      <c r="UUJ837" s="24"/>
      <c r="UUK837" s="24"/>
      <c r="UUL837" s="24"/>
      <c r="UUM837" s="24"/>
      <c r="UUN837" s="24"/>
      <c r="UUO837" s="24"/>
      <c r="UUP837" s="24"/>
      <c r="UUQ837" s="24"/>
      <c r="UUR837" s="24"/>
      <c r="UUS837" s="24"/>
      <c r="UUT837" s="24"/>
      <c r="UUU837" s="24"/>
      <c r="UUV837" s="24"/>
      <c r="UUW837" s="24"/>
      <c r="UUX837" s="24"/>
      <c r="UUY837" s="24"/>
      <c r="UUZ837" s="24"/>
      <c r="UVA837" s="24"/>
      <c r="UVB837" s="24"/>
      <c r="UVC837" s="24"/>
      <c r="UVD837" s="24"/>
      <c r="UVE837" s="24"/>
      <c r="UVF837" s="24"/>
      <c r="UVG837" s="24"/>
      <c r="UVH837" s="24"/>
      <c r="UVI837" s="24"/>
      <c r="UVJ837" s="24"/>
      <c r="UVK837" s="24"/>
      <c r="UVL837" s="24"/>
      <c r="UVM837" s="24"/>
      <c r="UVN837" s="24"/>
      <c r="UVO837" s="24"/>
      <c r="UVP837" s="24"/>
      <c r="UVQ837" s="24"/>
      <c r="UVR837" s="24"/>
      <c r="UVS837" s="24"/>
      <c r="UVT837" s="24"/>
      <c r="UVU837" s="24"/>
      <c r="UVV837" s="24"/>
      <c r="UVW837" s="24"/>
      <c r="UVX837" s="24"/>
      <c r="UVY837" s="24"/>
      <c r="UVZ837" s="24"/>
      <c r="UWA837" s="24"/>
      <c r="UWB837" s="24"/>
      <c r="UWC837" s="24"/>
      <c r="UWD837" s="24"/>
      <c r="UWE837" s="24"/>
      <c r="UWF837" s="24"/>
      <c r="UWG837" s="24"/>
      <c r="UWH837" s="24"/>
      <c r="UWI837" s="24"/>
      <c r="UWJ837" s="24"/>
      <c r="UWK837" s="24"/>
      <c r="UWL837" s="24"/>
      <c r="UWM837" s="24"/>
      <c r="UWN837" s="24"/>
      <c r="UWO837" s="24"/>
      <c r="UWP837" s="24"/>
      <c r="UWQ837" s="24"/>
      <c r="UWR837" s="24"/>
      <c r="UWS837" s="24"/>
      <c r="UWT837" s="24"/>
      <c r="UWU837" s="24"/>
      <c r="UWV837" s="24"/>
      <c r="UWW837" s="24"/>
      <c r="UWX837" s="24"/>
      <c r="UWY837" s="24"/>
      <c r="UWZ837" s="24"/>
      <c r="UXA837" s="24"/>
      <c r="UXB837" s="24"/>
      <c r="UXC837" s="24"/>
      <c r="UXD837" s="24"/>
      <c r="UXE837" s="24"/>
      <c r="UXF837" s="24"/>
      <c r="UXG837" s="24"/>
      <c r="UXH837" s="24"/>
      <c r="UXI837" s="24"/>
      <c r="UXJ837" s="24"/>
      <c r="UXK837" s="24"/>
      <c r="UXL837" s="24"/>
      <c r="UXM837" s="24"/>
      <c r="UXN837" s="24"/>
      <c r="UXO837" s="24"/>
      <c r="UXP837" s="24"/>
      <c r="UXQ837" s="24"/>
      <c r="UXR837" s="24"/>
      <c r="UXS837" s="24"/>
      <c r="UXT837" s="24"/>
      <c r="UXU837" s="24"/>
      <c r="UXV837" s="24"/>
      <c r="UXW837" s="24"/>
      <c r="UXX837" s="24"/>
      <c r="UXY837" s="24"/>
      <c r="UXZ837" s="24"/>
      <c r="UYA837" s="24"/>
      <c r="UYB837" s="24"/>
      <c r="UYC837" s="24"/>
      <c r="UYD837" s="24"/>
      <c r="UYE837" s="24"/>
      <c r="UYF837" s="24"/>
      <c r="UYG837" s="24"/>
      <c r="UYH837" s="24"/>
      <c r="UYI837" s="24"/>
      <c r="UYJ837" s="24"/>
      <c r="UYK837" s="24"/>
      <c r="UYL837" s="24"/>
      <c r="UYM837" s="24"/>
      <c r="UYN837" s="24"/>
      <c r="UYO837" s="24"/>
      <c r="UYP837" s="24"/>
      <c r="UYQ837" s="24"/>
      <c r="UYR837" s="24"/>
      <c r="UYS837" s="24"/>
      <c r="UYT837" s="24"/>
      <c r="UYU837" s="24"/>
      <c r="UYV837" s="24"/>
      <c r="UYW837" s="24"/>
      <c r="UYX837" s="24"/>
      <c r="UYY837" s="24"/>
      <c r="UYZ837" s="24"/>
      <c r="UZA837" s="24"/>
      <c r="UZB837" s="24"/>
      <c r="UZC837" s="24"/>
      <c r="UZD837" s="24"/>
      <c r="UZE837" s="24"/>
      <c r="UZF837" s="24"/>
      <c r="UZG837" s="24"/>
      <c r="UZH837" s="24"/>
      <c r="UZI837" s="24"/>
      <c r="UZJ837" s="24"/>
      <c r="UZK837" s="24"/>
      <c r="UZL837" s="24"/>
      <c r="UZM837" s="24"/>
      <c r="UZN837" s="24"/>
      <c r="UZO837" s="24"/>
      <c r="UZP837" s="24"/>
      <c r="UZQ837" s="24"/>
      <c r="UZR837" s="24"/>
      <c r="UZS837" s="24"/>
      <c r="UZT837" s="24"/>
      <c r="UZU837" s="24"/>
      <c r="UZV837" s="24"/>
      <c r="UZW837" s="24"/>
      <c r="UZX837" s="24"/>
      <c r="UZY837" s="24"/>
      <c r="UZZ837" s="24"/>
      <c r="VAA837" s="24"/>
      <c r="VAB837" s="24"/>
      <c r="VAC837" s="24"/>
      <c r="VAD837" s="24"/>
      <c r="VAE837" s="24"/>
      <c r="VAF837" s="24"/>
      <c r="VAG837" s="24"/>
      <c r="VAH837" s="24"/>
      <c r="VAI837" s="24"/>
      <c r="VAJ837" s="24"/>
      <c r="VAK837" s="24"/>
      <c r="VAL837" s="24"/>
      <c r="VAM837" s="24"/>
      <c r="VAN837" s="24"/>
      <c r="VAO837" s="24"/>
      <c r="VAP837" s="24"/>
      <c r="VAQ837" s="24"/>
      <c r="VAR837" s="24"/>
      <c r="VAS837" s="24"/>
      <c r="VAT837" s="24"/>
      <c r="VAU837" s="24"/>
      <c r="VAV837" s="24"/>
      <c r="VAW837" s="24"/>
      <c r="VAX837" s="24"/>
      <c r="VAY837" s="24"/>
      <c r="VAZ837" s="24"/>
      <c r="VBA837" s="24"/>
      <c r="VBB837" s="24"/>
      <c r="VBC837" s="24"/>
      <c r="VBD837" s="24"/>
      <c r="VBE837" s="24"/>
      <c r="VBF837" s="24"/>
      <c r="VBG837" s="24"/>
      <c r="VBH837" s="24"/>
      <c r="VBI837" s="24"/>
      <c r="VBJ837" s="24"/>
      <c r="VBK837" s="24"/>
      <c r="VBL837" s="24"/>
      <c r="VBM837" s="24"/>
      <c r="VBN837" s="24"/>
      <c r="VBO837" s="24"/>
      <c r="VBP837" s="24"/>
      <c r="VBQ837" s="24"/>
      <c r="VBR837" s="24"/>
      <c r="VBS837" s="24"/>
      <c r="VBT837" s="24"/>
      <c r="VBU837" s="24"/>
      <c r="VBV837" s="24"/>
      <c r="VBW837" s="24"/>
      <c r="VBX837" s="24"/>
      <c r="VBY837" s="24"/>
      <c r="VBZ837" s="24"/>
      <c r="VCA837" s="24"/>
      <c r="VCB837" s="24"/>
      <c r="VCC837" s="24"/>
      <c r="VCD837" s="24"/>
      <c r="VCE837" s="24"/>
      <c r="VCF837" s="24"/>
      <c r="VCG837" s="24"/>
      <c r="VCH837" s="24"/>
      <c r="VCI837" s="24"/>
      <c r="VCJ837" s="24"/>
      <c r="VCK837" s="24"/>
      <c r="VCL837" s="24"/>
      <c r="VCM837" s="24"/>
      <c r="VCN837" s="24"/>
      <c r="VCO837" s="24"/>
      <c r="VCP837" s="24"/>
      <c r="VCQ837" s="24"/>
      <c r="VCR837" s="24"/>
      <c r="VCS837" s="24"/>
      <c r="VCT837" s="24"/>
      <c r="VCU837" s="24"/>
      <c r="VCV837" s="24"/>
      <c r="VCW837" s="24"/>
      <c r="VCX837" s="24"/>
      <c r="VCY837" s="24"/>
      <c r="VCZ837" s="24"/>
      <c r="VDA837" s="24"/>
      <c r="VDB837" s="24"/>
      <c r="VDC837" s="24"/>
      <c r="VDD837" s="24"/>
      <c r="VDE837" s="24"/>
      <c r="VDF837" s="24"/>
      <c r="VDG837" s="24"/>
      <c r="VDH837" s="24"/>
      <c r="VDI837" s="24"/>
      <c r="VDJ837" s="24"/>
      <c r="VDK837" s="24"/>
      <c r="VDL837" s="24"/>
      <c r="VDM837" s="24"/>
      <c r="VDN837" s="24"/>
      <c r="VDO837" s="24"/>
      <c r="VDP837" s="24"/>
      <c r="VDQ837" s="24"/>
      <c r="VDR837" s="24"/>
      <c r="VDS837" s="24"/>
      <c r="VDT837" s="24"/>
      <c r="VDU837" s="24"/>
      <c r="VDV837" s="24"/>
      <c r="VDW837" s="24"/>
      <c r="VDX837" s="24"/>
      <c r="VDY837" s="24"/>
      <c r="VDZ837" s="24"/>
      <c r="VEA837" s="24"/>
      <c r="VEB837" s="24"/>
      <c r="VEC837" s="24"/>
      <c r="VED837" s="24"/>
      <c r="VEE837" s="24"/>
      <c r="VEF837" s="24"/>
      <c r="VEG837" s="24"/>
      <c r="VEH837" s="24"/>
      <c r="VEI837" s="24"/>
      <c r="VEJ837" s="24"/>
      <c r="VEK837" s="24"/>
      <c r="VEL837" s="24"/>
      <c r="VEM837" s="24"/>
      <c r="VEN837" s="24"/>
      <c r="VEO837" s="24"/>
      <c r="VEP837" s="24"/>
      <c r="VEQ837" s="24"/>
      <c r="VER837" s="24"/>
      <c r="VES837" s="24"/>
      <c r="VET837" s="24"/>
      <c r="VEU837" s="24"/>
      <c r="VEV837" s="24"/>
      <c r="VEW837" s="24"/>
      <c r="VEX837" s="24"/>
      <c r="VEY837" s="24"/>
      <c r="VEZ837" s="24"/>
      <c r="VFA837" s="24"/>
      <c r="VFB837" s="24"/>
      <c r="VFC837" s="24"/>
      <c r="VFD837" s="24"/>
      <c r="VFE837" s="24"/>
      <c r="VFF837" s="24"/>
      <c r="VFG837" s="24"/>
      <c r="VFH837" s="24"/>
      <c r="VFI837" s="24"/>
      <c r="VFJ837" s="24"/>
      <c r="VFK837" s="24"/>
      <c r="VFL837" s="24"/>
      <c r="VFM837" s="24"/>
      <c r="VFN837" s="24"/>
      <c r="VFO837" s="24"/>
      <c r="VFP837" s="24"/>
      <c r="VFQ837" s="24"/>
      <c r="VFR837" s="24"/>
      <c r="VFS837" s="24"/>
      <c r="VFT837" s="24"/>
      <c r="VFU837" s="24"/>
      <c r="VFV837" s="24"/>
      <c r="VFW837" s="24"/>
      <c r="VFX837" s="24"/>
      <c r="VFY837" s="24"/>
      <c r="VFZ837" s="24"/>
      <c r="VGA837" s="24"/>
      <c r="VGB837" s="24"/>
      <c r="VGC837" s="24"/>
      <c r="VGD837" s="24"/>
      <c r="VGE837" s="24"/>
      <c r="VGF837" s="24"/>
      <c r="VGG837" s="24"/>
      <c r="VGH837" s="24"/>
      <c r="VGI837" s="24"/>
      <c r="VGJ837" s="24"/>
      <c r="VGK837" s="24"/>
      <c r="VGL837" s="24"/>
      <c r="VGM837" s="24"/>
      <c r="VGN837" s="24"/>
      <c r="VGO837" s="24"/>
      <c r="VGP837" s="24"/>
      <c r="VGQ837" s="24"/>
      <c r="VGR837" s="24"/>
      <c r="VGS837" s="24"/>
      <c r="VGT837" s="24"/>
      <c r="VGU837" s="24"/>
      <c r="VGV837" s="24"/>
      <c r="VGW837" s="24"/>
      <c r="VGX837" s="24"/>
      <c r="VGY837" s="24"/>
      <c r="VGZ837" s="24"/>
      <c r="VHA837" s="24"/>
      <c r="VHB837" s="24"/>
      <c r="VHC837" s="24"/>
      <c r="VHD837" s="24"/>
      <c r="VHE837" s="24"/>
      <c r="VHF837" s="24"/>
      <c r="VHG837" s="24"/>
      <c r="VHH837" s="24"/>
      <c r="VHI837" s="24"/>
      <c r="VHJ837" s="24"/>
      <c r="VHK837" s="24"/>
      <c r="VHL837" s="24"/>
      <c r="VHM837" s="24"/>
      <c r="VHN837" s="24"/>
      <c r="VHO837" s="24"/>
      <c r="VHP837" s="24"/>
      <c r="VHQ837" s="24"/>
      <c r="VHR837" s="24"/>
      <c r="VHS837" s="24"/>
      <c r="VHT837" s="24"/>
      <c r="VHU837" s="24"/>
      <c r="VHV837" s="24"/>
      <c r="VHW837" s="24"/>
      <c r="VHX837" s="24"/>
      <c r="VHY837" s="24"/>
      <c r="VHZ837" s="24"/>
      <c r="VIA837" s="24"/>
      <c r="VIB837" s="24"/>
      <c r="VIC837" s="24"/>
      <c r="VID837" s="24"/>
      <c r="VIE837" s="24"/>
      <c r="VIF837" s="24"/>
      <c r="VIG837" s="24"/>
      <c r="VIH837" s="24"/>
      <c r="VII837" s="24"/>
      <c r="VIJ837" s="24"/>
      <c r="VIK837" s="24"/>
      <c r="VIL837" s="24"/>
      <c r="VIM837" s="24"/>
      <c r="VIN837" s="24"/>
      <c r="VIO837" s="24"/>
      <c r="VIP837" s="24"/>
      <c r="VIQ837" s="24"/>
      <c r="VIR837" s="24"/>
      <c r="VIS837" s="24"/>
      <c r="VIT837" s="24"/>
      <c r="VIU837" s="24"/>
      <c r="VIV837" s="24"/>
      <c r="VIW837" s="24"/>
      <c r="VIX837" s="24"/>
      <c r="VIY837" s="24"/>
      <c r="VIZ837" s="24"/>
      <c r="VJA837" s="24"/>
      <c r="VJB837" s="24"/>
      <c r="VJC837" s="24"/>
      <c r="VJD837" s="24"/>
      <c r="VJE837" s="24"/>
      <c r="VJF837" s="24"/>
      <c r="VJG837" s="24"/>
      <c r="VJH837" s="24"/>
      <c r="VJI837" s="24"/>
      <c r="VJJ837" s="24"/>
      <c r="VJK837" s="24"/>
      <c r="VJL837" s="24"/>
      <c r="VJM837" s="24"/>
      <c r="VJN837" s="24"/>
      <c r="VJO837" s="24"/>
      <c r="VJP837" s="24"/>
      <c r="VJQ837" s="24"/>
      <c r="VJR837" s="24"/>
      <c r="VJS837" s="24"/>
      <c r="VJT837" s="24"/>
      <c r="VJU837" s="24"/>
      <c r="VJV837" s="24"/>
      <c r="VJW837" s="24"/>
      <c r="VJX837" s="24"/>
      <c r="VJY837" s="24"/>
      <c r="VJZ837" s="24"/>
      <c r="VKA837" s="24"/>
      <c r="VKB837" s="24"/>
      <c r="VKC837" s="24"/>
      <c r="VKD837" s="24"/>
      <c r="VKE837" s="24"/>
      <c r="VKF837" s="24"/>
      <c r="VKG837" s="24"/>
      <c r="VKH837" s="24"/>
      <c r="VKI837" s="24"/>
      <c r="VKJ837" s="24"/>
      <c r="VKK837" s="24"/>
      <c r="VKL837" s="24"/>
      <c r="VKM837" s="24"/>
      <c r="VKN837" s="24"/>
      <c r="VKO837" s="24"/>
      <c r="VKP837" s="24"/>
      <c r="VKQ837" s="24"/>
      <c r="VKR837" s="24"/>
      <c r="VKS837" s="24"/>
      <c r="VKT837" s="24"/>
      <c r="VKU837" s="24"/>
      <c r="VKV837" s="24"/>
      <c r="VKW837" s="24"/>
      <c r="VKX837" s="24"/>
      <c r="VKY837" s="24"/>
      <c r="VKZ837" s="24"/>
      <c r="VLA837" s="24"/>
      <c r="VLB837" s="24"/>
      <c r="VLC837" s="24"/>
      <c r="VLD837" s="24"/>
      <c r="VLE837" s="24"/>
      <c r="VLF837" s="24"/>
      <c r="VLG837" s="24"/>
      <c r="VLH837" s="24"/>
      <c r="VLI837" s="24"/>
      <c r="VLJ837" s="24"/>
      <c r="VLK837" s="24"/>
      <c r="VLL837" s="24"/>
      <c r="VLM837" s="24"/>
      <c r="VLN837" s="24"/>
      <c r="VLO837" s="24"/>
      <c r="VLP837" s="24"/>
      <c r="VLQ837" s="24"/>
      <c r="VLR837" s="24"/>
      <c r="VLS837" s="24"/>
      <c r="VLT837" s="24"/>
      <c r="VLU837" s="24"/>
      <c r="VLV837" s="24"/>
      <c r="VLW837" s="24"/>
      <c r="VLX837" s="24"/>
      <c r="VLY837" s="24"/>
      <c r="VLZ837" s="24"/>
      <c r="VMA837" s="24"/>
      <c r="VMB837" s="24"/>
      <c r="VMC837" s="24"/>
      <c r="VMD837" s="24"/>
      <c r="VME837" s="24"/>
      <c r="VMF837" s="24"/>
      <c r="VMG837" s="24"/>
      <c r="VMH837" s="24"/>
      <c r="VMI837" s="24"/>
      <c r="VMJ837" s="24"/>
      <c r="VMK837" s="24"/>
      <c r="VML837" s="24"/>
      <c r="VMM837" s="24"/>
      <c r="VMN837" s="24"/>
      <c r="VMO837" s="24"/>
      <c r="VMP837" s="24"/>
      <c r="VMQ837" s="24"/>
      <c r="VMR837" s="24"/>
      <c r="VMS837" s="24"/>
      <c r="VMT837" s="24"/>
      <c r="VMU837" s="24"/>
      <c r="VMV837" s="24"/>
      <c r="VMW837" s="24"/>
      <c r="VMX837" s="24"/>
      <c r="VMY837" s="24"/>
      <c r="VMZ837" s="24"/>
      <c r="VNA837" s="24"/>
      <c r="VNB837" s="24"/>
      <c r="VNC837" s="24"/>
      <c r="VND837" s="24"/>
      <c r="VNE837" s="24"/>
      <c r="VNF837" s="24"/>
      <c r="VNG837" s="24"/>
      <c r="VNH837" s="24"/>
      <c r="VNI837" s="24"/>
      <c r="VNJ837" s="24"/>
      <c r="VNK837" s="24"/>
      <c r="VNL837" s="24"/>
      <c r="VNM837" s="24"/>
      <c r="VNN837" s="24"/>
      <c r="VNO837" s="24"/>
      <c r="VNP837" s="24"/>
      <c r="VNQ837" s="24"/>
      <c r="VNR837" s="24"/>
      <c r="VNS837" s="24"/>
      <c r="VNT837" s="24"/>
      <c r="VNU837" s="24"/>
      <c r="VNV837" s="24"/>
      <c r="VNW837" s="24"/>
      <c r="VNX837" s="24"/>
      <c r="VNY837" s="24"/>
      <c r="VNZ837" s="24"/>
      <c r="VOA837" s="24"/>
      <c r="VOB837" s="24"/>
      <c r="VOC837" s="24"/>
      <c r="VOD837" s="24"/>
      <c r="VOE837" s="24"/>
      <c r="VOF837" s="24"/>
      <c r="VOG837" s="24"/>
      <c r="VOH837" s="24"/>
      <c r="VOI837" s="24"/>
      <c r="VOJ837" s="24"/>
      <c r="VOK837" s="24"/>
      <c r="VOL837" s="24"/>
      <c r="VOM837" s="24"/>
      <c r="VON837" s="24"/>
      <c r="VOO837" s="24"/>
      <c r="VOP837" s="24"/>
      <c r="VOQ837" s="24"/>
      <c r="VOR837" s="24"/>
      <c r="VOS837" s="24"/>
      <c r="VOT837" s="24"/>
      <c r="VOU837" s="24"/>
      <c r="VOV837" s="24"/>
      <c r="VOW837" s="24"/>
      <c r="VOX837" s="24"/>
      <c r="VOY837" s="24"/>
      <c r="VOZ837" s="24"/>
      <c r="VPA837" s="24"/>
      <c r="VPB837" s="24"/>
      <c r="VPC837" s="24"/>
      <c r="VPD837" s="24"/>
      <c r="VPE837" s="24"/>
      <c r="VPF837" s="24"/>
      <c r="VPG837" s="24"/>
      <c r="VPH837" s="24"/>
      <c r="VPI837" s="24"/>
      <c r="VPJ837" s="24"/>
      <c r="VPK837" s="24"/>
      <c r="VPL837" s="24"/>
      <c r="VPM837" s="24"/>
      <c r="VPN837" s="24"/>
      <c r="VPO837" s="24"/>
      <c r="VPP837" s="24"/>
      <c r="VPQ837" s="24"/>
      <c r="VPR837" s="24"/>
      <c r="VPS837" s="24"/>
      <c r="VPT837" s="24"/>
      <c r="VPU837" s="24"/>
      <c r="VPV837" s="24"/>
      <c r="VPW837" s="24"/>
      <c r="VPX837" s="24"/>
      <c r="VPY837" s="24"/>
      <c r="VPZ837" s="24"/>
      <c r="VQA837" s="24"/>
      <c r="VQB837" s="24"/>
      <c r="VQC837" s="24"/>
      <c r="VQD837" s="24"/>
      <c r="VQE837" s="24"/>
      <c r="VQF837" s="24"/>
      <c r="VQG837" s="24"/>
      <c r="VQH837" s="24"/>
      <c r="VQI837" s="24"/>
      <c r="VQJ837" s="24"/>
      <c r="VQK837" s="24"/>
      <c r="VQL837" s="24"/>
      <c r="VQM837" s="24"/>
      <c r="VQN837" s="24"/>
      <c r="VQO837" s="24"/>
      <c r="VQP837" s="24"/>
      <c r="VQQ837" s="24"/>
      <c r="VQR837" s="24"/>
      <c r="VQS837" s="24"/>
      <c r="VQT837" s="24"/>
      <c r="VQU837" s="24"/>
      <c r="VQV837" s="24"/>
      <c r="VQW837" s="24"/>
      <c r="VQX837" s="24"/>
      <c r="VQY837" s="24"/>
      <c r="VQZ837" s="24"/>
      <c r="VRA837" s="24"/>
      <c r="VRB837" s="24"/>
      <c r="VRC837" s="24"/>
      <c r="VRD837" s="24"/>
      <c r="VRE837" s="24"/>
      <c r="VRF837" s="24"/>
      <c r="VRG837" s="24"/>
      <c r="VRH837" s="24"/>
      <c r="VRI837" s="24"/>
      <c r="VRJ837" s="24"/>
      <c r="VRK837" s="24"/>
      <c r="VRL837" s="24"/>
      <c r="VRM837" s="24"/>
      <c r="VRN837" s="24"/>
      <c r="VRO837" s="24"/>
      <c r="VRP837" s="24"/>
      <c r="VRQ837" s="24"/>
      <c r="VRR837" s="24"/>
      <c r="VRS837" s="24"/>
      <c r="VRT837" s="24"/>
      <c r="VRU837" s="24"/>
      <c r="VRV837" s="24"/>
      <c r="VRW837" s="24"/>
      <c r="VRX837" s="24"/>
      <c r="VRY837" s="24"/>
      <c r="VRZ837" s="24"/>
      <c r="VSA837" s="24"/>
      <c r="VSB837" s="24"/>
      <c r="VSC837" s="24"/>
      <c r="VSD837" s="24"/>
      <c r="VSE837" s="24"/>
      <c r="VSF837" s="24"/>
      <c r="VSG837" s="24"/>
      <c r="VSH837" s="24"/>
      <c r="VSI837" s="24"/>
      <c r="VSJ837" s="24"/>
      <c r="VSK837" s="24"/>
      <c r="VSL837" s="24"/>
      <c r="VSM837" s="24"/>
      <c r="VSN837" s="24"/>
      <c r="VSO837" s="24"/>
      <c r="VSP837" s="24"/>
      <c r="VSQ837" s="24"/>
      <c r="VSR837" s="24"/>
      <c r="VSS837" s="24"/>
      <c r="VST837" s="24"/>
      <c r="VSU837" s="24"/>
      <c r="VSV837" s="24"/>
      <c r="VSW837" s="24"/>
      <c r="VSX837" s="24"/>
      <c r="VSY837" s="24"/>
      <c r="VSZ837" s="24"/>
      <c r="VTA837" s="24"/>
      <c r="VTB837" s="24"/>
      <c r="VTC837" s="24"/>
      <c r="VTD837" s="24"/>
      <c r="VTE837" s="24"/>
      <c r="VTF837" s="24"/>
      <c r="VTG837" s="24"/>
      <c r="VTH837" s="24"/>
      <c r="VTI837" s="24"/>
      <c r="VTJ837" s="24"/>
      <c r="VTK837" s="24"/>
      <c r="VTL837" s="24"/>
      <c r="VTM837" s="24"/>
      <c r="VTN837" s="24"/>
      <c r="VTO837" s="24"/>
      <c r="VTP837" s="24"/>
      <c r="VTQ837" s="24"/>
      <c r="VTR837" s="24"/>
      <c r="VTS837" s="24"/>
      <c r="VTT837" s="24"/>
      <c r="VTU837" s="24"/>
      <c r="VTV837" s="24"/>
      <c r="VTW837" s="24"/>
      <c r="VTX837" s="24"/>
      <c r="VTY837" s="24"/>
      <c r="VTZ837" s="24"/>
      <c r="VUA837" s="24"/>
      <c r="VUB837" s="24"/>
      <c r="VUC837" s="24"/>
      <c r="VUD837" s="24"/>
      <c r="VUE837" s="24"/>
      <c r="VUF837" s="24"/>
      <c r="VUG837" s="24"/>
      <c r="VUH837" s="24"/>
      <c r="VUI837" s="24"/>
      <c r="VUJ837" s="24"/>
      <c r="VUK837" s="24"/>
      <c r="VUL837" s="24"/>
      <c r="VUM837" s="24"/>
      <c r="VUN837" s="24"/>
      <c r="VUO837" s="24"/>
      <c r="VUP837" s="24"/>
      <c r="VUQ837" s="24"/>
      <c r="VUR837" s="24"/>
      <c r="VUS837" s="24"/>
      <c r="VUT837" s="24"/>
      <c r="VUU837" s="24"/>
      <c r="VUV837" s="24"/>
      <c r="VUW837" s="24"/>
      <c r="VUX837" s="24"/>
      <c r="VUY837" s="24"/>
      <c r="VUZ837" s="24"/>
      <c r="VVA837" s="24"/>
      <c r="VVB837" s="24"/>
      <c r="VVC837" s="24"/>
      <c r="VVD837" s="24"/>
      <c r="VVE837" s="24"/>
      <c r="VVF837" s="24"/>
      <c r="VVG837" s="24"/>
      <c r="VVH837" s="24"/>
      <c r="VVI837" s="24"/>
      <c r="VVJ837" s="24"/>
      <c r="VVK837" s="24"/>
      <c r="VVL837" s="24"/>
      <c r="VVM837" s="24"/>
      <c r="VVN837" s="24"/>
      <c r="VVO837" s="24"/>
      <c r="VVP837" s="24"/>
      <c r="VVQ837" s="24"/>
      <c r="VVR837" s="24"/>
      <c r="VVS837" s="24"/>
      <c r="VVT837" s="24"/>
      <c r="VVU837" s="24"/>
      <c r="VVV837" s="24"/>
      <c r="VVW837" s="24"/>
      <c r="VVX837" s="24"/>
      <c r="VVY837" s="24"/>
      <c r="VVZ837" s="24"/>
      <c r="VWA837" s="24"/>
      <c r="VWB837" s="24"/>
      <c r="VWC837" s="24"/>
      <c r="VWD837" s="24"/>
      <c r="VWE837" s="24"/>
      <c r="VWF837" s="24"/>
      <c r="VWG837" s="24"/>
      <c r="VWH837" s="24"/>
      <c r="VWI837" s="24"/>
      <c r="VWJ837" s="24"/>
      <c r="VWK837" s="24"/>
      <c r="VWL837" s="24"/>
      <c r="VWM837" s="24"/>
      <c r="VWN837" s="24"/>
      <c r="VWO837" s="24"/>
      <c r="VWP837" s="24"/>
      <c r="VWQ837" s="24"/>
      <c r="VWR837" s="24"/>
      <c r="VWS837" s="24"/>
      <c r="VWT837" s="24"/>
      <c r="VWU837" s="24"/>
      <c r="VWV837" s="24"/>
      <c r="VWW837" s="24"/>
      <c r="VWX837" s="24"/>
      <c r="VWY837" s="24"/>
      <c r="VWZ837" s="24"/>
      <c r="VXA837" s="24"/>
      <c r="VXB837" s="24"/>
      <c r="VXC837" s="24"/>
      <c r="VXD837" s="24"/>
      <c r="VXE837" s="24"/>
      <c r="VXF837" s="24"/>
      <c r="VXG837" s="24"/>
      <c r="VXH837" s="24"/>
      <c r="VXI837" s="24"/>
      <c r="VXJ837" s="24"/>
      <c r="VXK837" s="24"/>
      <c r="VXL837" s="24"/>
      <c r="VXM837" s="24"/>
      <c r="VXN837" s="24"/>
      <c r="VXO837" s="24"/>
      <c r="VXP837" s="24"/>
      <c r="VXQ837" s="24"/>
      <c r="VXR837" s="24"/>
      <c r="VXS837" s="24"/>
      <c r="VXT837" s="24"/>
      <c r="VXU837" s="24"/>
      <c r="VXV837" s="24"/>
      <c r="VXW837" s="24"/>
      <c r="VXX837" s="24"/>
      <c r="VXY837" s="24"/>
      <c r="VXZ837" s="24"/>
      <c r="VYA837" s="24"/>
      <c r="VYB837" s="24"/>
      <c r="VYC837" s="24"/>
      <c r="VYD837" s="24"/>
      <c r="VYE837" s="24"/>
      <c r="VYF837" s="24"/>
      <c r="VYG837" s="24"/>
      <c r="VYH837" s="24"/>
      <c r="VYI837" s="24"/>
      <c r="VYJ837" s="24"/>
      <c r="VYK837" s="24"/>
      <c r="VYL837" s="24"/>
      <c r="VYM837" s="24"/>
      <c r="VYN837" s="24"/>
      <c r="VYO837" s="24"/>
      <c r="VYP837" s="24"/>
      <c r="VYQ837" s="24"/>
      <c r="VYR837" s="24"/>
      <c r="VYS837" s="24"/>
      <c r="VYT837" s="24"/>
      <c r="VYU837" s="24"/>
      <c r="VYV837" s="24"/>
      <c r="VYW837" s="24"/>
      <c r="VYX837" s="24"/>
      <c r="VYY837" s="24"/>
      <c r="VYZ837" s="24"/>
      <c r="VZA837" s="24"/>
      <c r="VZB837" s="24"/>
      <c r="VZC837" s="24"/>
      <c r="VZD837" s="24"/>
      <c r="VZE837" s="24"/>
      <c r="VZF837" s="24"/>
      <c r="VZG837" s="24"/>
      <c r="VZH837" s="24"/>
      <c r="VZI837" s="24"/>
      <c r="VZJ837" s="24"/>
      <c r="VZK837" s="24"/>
      <c r="VZL837" s="24"/>
      <c r="VZM837" s="24"/>
      <c r="VZN837" s="24"/>
      <c r="VZO837" s="24"/>
      <c r="VZP837" s="24"/>
      <c r="VZQ837" s="24"/>
      <c r="VZR837" s="24"/>
      <c r="VZS837" s="24"/>
      <c r="VZT837" s="24"/>
      <c r="VZU837" s="24"/>
      <c r="VZV837" s="24"/>
      <c r="VZW837" s="24"/>
      <c r="VZX837" s="24"/>
    </row>
    <row r="838" spans="1:15572" s="407" customFormat="1" ht="30" customHeight="1" x14ac:dyDescent="0.2">
      <c r="A838" s="24"/>
      <c r="B838" s="24"/>
      <c r="C838" s="24"/>
      <c r="D838" s="86"/>
      <c r="E838" s="5761"/>
      <c r="F838" s="24"/>
      <c r="G838" s="24"/>
      <c r="H838" s="31"/>
      <c r="I838" s="31"/>
      <c r="J838" s="397"/>
      <c r="K838" s="24"/>
      <c r="L838" s="5550"/>
      <c r="M838" s="24"/>
      <c r="N838" s="24"/>
      <c r="O838" s="24"/>
      <c r="P838" s="24"/>
      <c r="Q838" s="24"/>
      <c r="R838" s="24"/>
      <c r="S838" s="24"/>
      <c r="T838" s="24"/>
      <c r="U838" s="5555"/>
      <c r="V838" s="24"/>
      <c r="W838" s="24"/>
      <c r="X838" s="24"/>
      <c r="Y838" s="24"/>
      <c r="Z838" s="24"/>
      <c r="AA838" s="24"/>
      <c r="AB838" s="24"/>
      <c r="AC838" s="24"/>
      <c r="AD838" s="24"/>
      <c r="AE838" s="24"/>
      <c r="AF838" s="24"/>
      <c r="AG838" s="19"/>
      <c r="AH838" s="19"/>
      <c r="AI838" s="405"/>
      <c r="AJ838" s="405"/>
      <c r="AK838" s="5794"/>
      <c r="AL838" s="5794"/>
      <c r="AM838" s="5782"/>
      <c r="AN838" s="5783"/>
      <c r="AO838" s="86"/>
      <c r="AP838" s="24"/>
      <c r="AQ838" s="24"/>
      <c r="AR838" s="24"/>
      <c r="AS838" s="24"/>
      <c r="AT838" s="24"/>
      <c r="AU838" s="24"/>
      <c r="AV838" s="24"/>
      <c r="AW838" s="24"/>
      <c r="AX838" s="24"/>
      <c r="AY838" s="24"/>
      <c r="AZ838" s="24"/>
      <c r="BA838" s="24"/>
      <c r="BB838" s="24"/>
      <c r="BC838" s="24"/>
      <c r="BD838" s="24"/>
      <c r="BE838" s="24"/>
      <c r="BF838" s="24"/>
      <c r="BG838" s="24"/>
      <c r="BH838" s="24"/>
      <c r="BI838" s="24"/>
      <c r="BJ838" s="24"/>
      <c r="BK838" s="24"/>
      <c r="BL838" s="24"/>
      <c r="BM838" s="24"/>
      <c r="BN838" s="24"/>
      <c r="BO838" s="24"/>
      <c r="BP838" s="24"/>
      <c r="BQ838" s="24"/>
      <c r="BR838" s="24"/>
      <c r="BS838" s="24"/>
      <c r="BT838" s="24"/>
      <c r="BU838" s="24"/>
      <c r="BV838" s="24"/>
      <c r="BW838" s="24"/>
      <c r="BX838" s="24"/>
      <c r="BY838" s="24"/>
      <c r="BZ838" s="24"/>
      <c r="CA838" s="24"/>
      <c r="CB838" s="24"/>
      <c r="CC838" s="24"/>
      <c r="CD838" s="24"/>
      <c r="CE838" s="24"/>
      <c r="CF838" s="24"/>
      <c r="CG838" s="24"/>
      <c r="CH838" s="24"/>
      <c r="CI838" s="24"/>
      <c r="CJ838" s="24"/>
      <c r="CK838" s="24"/>
      <c r="CL838" s="24"/>
      <c r="CM838" s="24"/>
      <c r="CN838" s="24"/>
      <c r="CO838" s="24"/>
      <c r="CP838" s="24"/>
      <c r="CQ838" s="24"/>
      <c r="CR838" s="24"/>
      <c r="CS838" s="24"/>
      <c r="CT838" s="24"/>
      <c r="CU838" s="24"/>
      <c r="CV838" s="24"/>
      <c r="CW838" s="24"/>
      <c r="CX838" s="24"/>
      <c r="CY838" s="24"/>
      <c r="CZ838" s="24"/>
      <c r="DA838" s="24"/>
      <c r="DB838" s="24"/>
      <c r="DC838" s="24"/>
      <c r="DD838" s="24"/>
      <c r="DE838" s="24"/>
      <c r="DF838" s="24"/>
      <c r="DG838" s="24"/>
      <c r="DH838" s="24"/>
      <c r="DI838" s="24"/>
      <c r="DJ838" s="24"/>
      <c r="DK838" s="24"/>
      <c r="DL838" s="24"/>
      <c r="DM838" s="24"/>
      <c r="DN838" s="24"/>
      <c r="DO838" s="24"/>
      <c r="DP838" s="24"/>
      <c r="DQ838" s="24"/>
      <c r="DR838" s="24"/>
      <c r="DS838" s="24"/>
      <c r="DT838" s="24"/>
      <c r="DU838" s="24"/>
      <c r="DV838" s="24"/>
      <c r="DW838" s="24"/>
      <c r="DX838" s="24"/>
      <c r="DY838" s="24"/>
      <c r="DZ838" s="24"/>
      <c r="EA838" s="24"/>
      <c r="EB838" s="24"/>
      <c r="EC838" s="24"/>
      <c r="ED838" s="24"/>
      <c r="EE838" s="24"/>
      <c r="EF838" s="24"/>
      <c r="EG838" s="24"/>
      <c r="EH838" s="24"/>
      <c r="EI838" s="24"/>
      <c r="EJ838" s="24"/>
      <c r="EK838" s="24"/>
      <c r="EL838" s="24"/>
      <c r="EM838" s="24"/>
      <c r="EN838" s="24"/>
      <c r="EO838" s="24"/>
      <c r="EP838" s="24"/>
      <c r="EQ838" s="24"/>
      <c r="ER838" s="24"/>
      <c r="ES838" s="24"/>
      <c r="ET838" s="24"/>
      <c r="EU838" s="24"/>
      <c r="EV838" s="24"/>
      <c r="EW838" s="24"/>
      <c r="EX838" s="24"/>
      <c r="EY838" s="24"/>
      <c r="EZ838" s="24"/>
      <c r="FA838" s="24"/>
      <c r="FB838" s="24"/>
      <c r="FC838" s="24"/>
      <c r="FD838" s="24"/>
      <c r="FE838" s="24"/>
      <c r="FF838" s="24"/>
      <c r="FG838" s="24"/>
      <c r="FH838" s="24"/>
      <c r="FI838" s="24"/>
      <c r="FJ838" s="24"/>
      <c r="FK838" s="24"/>
      <c r="FL838" s="24"/>
      <c r="FM838" s="24"/>
      <c r="FN838" s="24"/>
      <c r="FO838" s="24"/>
      <c r="FP838" s="24"/>
      <c r="FQ838" s="24"/>
      <c r="FR838" s="24"/>
      <c r="FS838" s="24"/>
      <c r="FT838" s="24"/>
      <c r="FU838" s="24"/>
      <c r="FV838" s="24"/>
      <c r="FW838" s="24"/>
      <c r="FX838" s="24"/>
      <c r="FY838" s="24"/>
      <c r="FZ838" s="24"/>
      <c r="GA838" s="24"/>
      <c r="GB838" s="24"/>
      <c r="GC838" s="24"/>
      <c r="GD838" s="24"/>
      <c r="GE838" s="24"/>
      <c r="GF838" s="24"/>
      <c r="GG838" s="24"/>
      <c r="GH838" s="24"/>
      <c r="GI838" s="24"/>
      <c r="GJ838" s="24"/>
      <c r="GK838" s="24"/>
      <c r="GL838" s="24"/>
      <c r="GM838" s="24"/>
      <c r="GN838" s="24"/>
      <c r="GO838" s="24"/>
      <c r="GP838" s="24"/>
      <c r="GQ838" s="24"/>
      <c r="GR838" s="24"/>
      <c r="GS838" s="24"/>
      <c r="GT838" s="24"/>
      <c r="GU838" s="24"/>
      <c r="GV838" s="24"/>
      <c r="GW838" s="24"/>
      <c r="GX838" s="24"/>
      <c r="GY838" s="24"/>
      <c r="GZ838" s="24"/>
      <c r="HA838" s="24"/>
      <c r="HB838" s="24"/>
      <c r="HC838" s="24"/>
      <c r="HD838" s="24"/>
      <c r="HE838" s="24"/>
      <c r="HF838" s="24"/>
      <c r="HG838" s="24"/>
      <c r="HH838" s="24"/>
      <c r="HI838" s="24"/>
      <c r="HJ838" s="24"/>
      <c r="HK838" s="24"/>
      <c r="HL838" s="24"/>
      <c r="HM838" s="24"/>
      <c r="HN838" s="24"/>
      <c r="HO838" s="24"/>
      <c r="HP838" s="24"/>
      <c r="HQ838" s="24"/>
      <c r="HR838" s="24"/>
      <c r="HS838" s="24"/>
      <c r="HT838" s="24"/>
      <c r="HU838" s="24"/>
      <c r="HV838" s="24"/>
      <c r="HW838" s="24"/>
      <c r="HX838" s="24"/>
      <c r="HY838" s="24"/>
      <c r="HZ838" s="24"/>
      <c r="IA838" s="24"/>
      <c r="IB838" s="24"/>
      <c r="IC838" s="24"/>
      <c r="ID838" s="24"/>
      <c r="IE838" s="24"/>
      <c r="IF838" s="24"/>
      <c r="IG838" s="24"/>
      <c r="IH838" s="24"/>
      <c r="II838" s="24"/>
      <c r="IJ838" s="24"/>
      <c r="IK838" s="24"/>
      <c r="IL838" s="24"/>
      <c r="IM838" s="24"/>
      <c r="IN838" s="24"/>
      <c r="IO838" s="24"/>
      <c r="IP838" s="24"/>
      <c r="IQ838" s="24"/>
      <c r="IR838" s="24"/>
      <c r="IS838" s="24"/>
      <c r="IT838" s="24"/>
      <c r="IU838" s="24"/>
      <c r="IV838" s="24"/>
      <c r="IW838" s="24"/>
      <c r="IX838" s="24"/>
      <c r="IY838" s="24"/>
      <c r="IZ838" s="24"/>
      <c r="JA838" s="24"/>
      <c r="JB838" s="24"/>
      <c r="JC838" s="24"/>
      <c r="JD838" s="24"/>
      <c r="JE838" s="24"/>
      <c r="JF838" s="24"/>
      <c r="JG838" s="24"/>
      <c r="JH838" s="24"/>
      <c r="JI838" s="24"/>
      <c r="JJ838" s="24"/>
      <c r="JK838" s="24"/>
      <c r="JL838" s="24"/>
      <c r="JM838" s="24"/>
      <c r="JN838" s="24"/>
      <c r="JO838" s="24"/>
      <c r="JP838" s="24"/>
      <c r="JQ838" s="24"/>
      <c r="JR838" s="24"/>
      <c r="JS838" s="24"/>
      <c r="JT838" s="24"/>
      <c r="JU838" s="24"/>
      <c r="JV838" s="24"/>
      <c r="JW838" s="24"/>
      <c r="JX838" s="24"/>
      <c r="JY838" s="24"/>
      <c r="JZ838" s="24"/>
      <c r="KA838" s="24"/>
      <c r="KB838" s="24"/>
      <c r="KC838" s="24"/>
      <c r="KD838" s="24"/>
      <c r="KE838" s="24"/>
      <c r="KF838" s="24"/>
      <c r="KG838" s="24"/>
      <c r="KH838" s="24"/>
      <c r="KI838" s="24"/>
      <c r="KJ838" s="24"/>
      <c r="KK838" s="24"/>
      <c r="KL838" s="24"/>
      <c r="KM838" s="24"/>
      <c r="KN838" s="24"/>
      <c r="KO838" s="24"/>
      <c r="KP838" s="24"/>
      <c r="KQ838" s="24"/>
      <c r="KR838" s="24"/>
      <c r="KS838" s="24"/>
      <c r="KT838" s="24"/>
      <c r="KU838" s="24"/>
      <c r="KV838" s="24"/>
      <c r="KW838" s="24"/>
      <c r="KX838" s="24"/>
      <c r="KY838" s="24"/>
      <c r="KZ838" s="24"/>
      <c r="LA838" s="24"/>
      <c r="LB838" s="24"/>
      <c r="LC838" s="24"/>
      <c r="LD838" s="24"/>
      <c r="LE838" s="24"/>
      <c r="LF838" s="24"/>
      <c r="LG838" s="24"/>
      <c r="LH838" s="24"/>
      <c r="LI838" s="24"/>
      <c r="LJ838" s="24"/>
      <c r="LK838" s="24"/>
      <c r="LL838" s="24"/>
      <c r="LM838" s="24"/>
      <c r="LN838" s="24"/>
      <c r="LO838" s="24"/>
      <c r="LP838" s="24"/>
      <c r="LQ838" s="24"/>
      <c r="LR838" s="24"/>
      <c r="LS838" s="24"/>
      <c r="LT838" s="24"/>
      <c r="LU838" s="24"/>
      <c r="LV838" s="24"/>
      <c r="LW838" s="24"/>
      <c r="LX838" s="24"/>
      <c r="LY838" s="24"/>
      <c r="LZ838" s="24"/>
      <c r="MA838" s="24"/>
      <c r="MB838" s="24"/>
      <c r="MC838" s="24"/>
      <c r="MD838" s="24"/>
      <c r="ME838" s="24"/>
      <c r="MF838" s="24"/>
      <c r="MG838" s="24"/>
      <c r="MH838" s="24"/>
      <c r="MI838" s="24"/>
      <c r="MJ838" s="24"/>
      <c r="MK838" s="24"/>
      <c r="ML838" s="24"/>
      <c r="MM838" s="24"/>
      <c r="MN838" s="24"/>
      <c r="MO838" s="24"/>
      <c r="MP838" s="24"/>
      <c r="MQ838" s="24"/>
      <c r="MR838" s="24"/>
      <c r="MS838" s="24"/>
      <c r="MT838" s="24"/>
      <c r="MU838" s="24"/>
      <c r="MV838" s="24"/>
      <c r="MW838" s="24"/>
      <c r="MX838" s="24"/>
      <c r="MY838" s="24"/>
      <c r="MZ838" s="24"/>
      <c r="NA838" s="24"/>
      <c r="NB838" s="24"/>
      <c r="NC838" s="24"/>
      <c r="ND838" s="24"/>
      <c r="NE838" s="24"/>
      <c r="NF838" s="24"/>
      <c r="NG838" s="24"/>
      <c r="NH838" s="24"/>
      <c r="NI838" s="24"/>
      <c r="NJ838" s="24"/>
      <c r="NK838" s="24"/>
      <c r="NL838" s="24"/>
      <c r="NM838" s="24"/>
      <c r="NN838" s="24"/>
      <c r="NO838" s="24"/>
      <c r="NP838" s="24"/>
      <c r="NQ838" s="24"/>
      <c r="NR838" s="24"/>
      <c r="NS838" s="24"/>
      <c r="NT838" s="24"/>
      <c r="NU838" s="24"/>
      <c r="NV838" s="24"/>
      <c r="NW838" s="24"/>
      <c r="NX838" s="24"/>
      <c r="NY838" s="24"/>
      <c r="NZ838" s="24"/>
      <c r="OA838" s="24"/>
      <c r="OB838" s="24"/>
      <c r="OC838" s="24"/>
      <c r="OD838" s="24"/>
      <c r="OE838" s="24"/>
      <c r="OF838" s="24"/>
      <c r="OG838" s="24"/>
      <c r="OH838" s="24"/>
      <c r="OI838" s="24"/>
      <c r="OJ838" s="24"/>
      <c r="OK838" s="24"/>
      <c r="OL838" s="24"/>
      <c r="OM838" s="24"/>
      <c r="ON838" s="24"/>
      <c r="OO838" s="24"/>
      <c r="OP838" s="24"/>
      <c r="OQ838" s="24"/>
      <c r="OR838" s="24"/>
      <c r="OS838" s="24"/>
      <c r="OT838" s="24"/>
      <c r="OU838" s="24"/>
      <c r="OV838" s="24"/>
      <c r="OW838" s="24"/>
      <c r="OX838" s="24"/>
      <c r="OY838" s="24"/>
      <c r="OZ838" s="24"/>
      <c r="PA838" s="24"/>
      <c r="PB838" s="24"/>
      <c r="PC838" s="24"/>
      <c r="PD838" s="24"/>
      <c r="PE838" s="24"/>
      <c r="PF838" s="24"/>
      <c r="PG838" s="24"/>
      <c r="PH838" s="24"/>
      <c r="PI838" s="24"/>
      <c r="PJ838" s="24"/>
      <c r="PK838" s="24"/>
      <c r="PL838" s="24"/>
      <c r="PM838" s="24"/>
      <c r="PN838" s="24"/>
      <c r="PO838" s="24"/>
      <c r="PP838" s="24"/>
      <c r="PQ838" s="24"/>
      <c r="PR838" s="24"/>
      <c r="PS838" s="24"/>
      <c r="PT838" s="24"/>
      <c r="PU838" s="24"/>
      <c r="PV838" s="24"/>
      <c r="PW838" s="24"/>
      <c r="PX838" s="24"/>
      <c r="PY838" s="24"/>
      <c r="PZ838" s="24"/>
      <c r="QA838" s="24"/>
      <c r="QB838" s="24"/>
      <c r="QC838" s="24"/>
      <c r="QD838" s="24"/>
      <c r="QE838" s="24"/>
      <c r="QF838" s="24"/>
      <c r="QG838" s="24"/>
      <c r="QH838" s="24"/>
      <c r="QI838" s="24"/>
      <c r="QJ838" s="24"/>
      <c r="QK838" s="24"/>
      <c r="QL838" s="24"/>
      <c r="QM838" s="24"/>
      <c r="QN838" s="24"/>
      <c r="QO838" s="24"/>
      <c r="QP838" s="24"/>
      <c r="QQ838" s="24"/>
      <c r="QR838" s="24"/>
      <c r="QS838" s="24"/>
      <c r="QT838" s="24"/>
      <c r="QU838" s="24"/>
      <c r="QV838" s="24"/>
      <c r="QW838" s="24"/>
      <c r="QX838" s="24"/>
      <c r="QY838" s="24"/>
      <c r="QZ838" s="24"/>
      <c r="RA838" s="24"/>
      <c r="RB838" s="24"/>
      <c r="RC838" s="24"/>
      <c r="RD838" s="24"/>
      <c r="RE838" s="24"/>
      <c r="RF838" s="24"/>
      <c r="RG838" s="24"/>
      <c r="RH838" s="24"/>
      <c r="RI838" s="24"/>
      <c r="RJ838" s="24"/>
      <c r="RK838" s="24"/>
      <c r="RL838" s="24"/>
      <c r="RM838" s="24"/>
      <c r="RN838" s="24"/>
      <c r="RO838" s="24"/>
      <c r="RP838" s="24"/>
      <c r="RQ838" s="24"/>
      <c r="RR838" s="24"/>
      <c r="RS838" s="24"/>
      <c r="RT838" s="24"/>
      <c r="RU838" s="24"/>
      <c r="RV838" s="24"/>
      <c r="RW838" s="24"/>
      <c r="RX838" s="24"/>
      <c r="RY838" s="24"/>
      <c r="RZ838" s="24"/>
      <c r="SA838" s="24"/>
      <c r="SB838" s="24"/>
      <c r="SC838" s="24"/>
      <c r="SD838" s="24"/>
      <c r="SE838" s="24"/>
      <c r="SF838" s="24"/>
      <c r="SG838" s="24"/>
      <c r="SH838" s="24"/>
      <c r="SI838" s="24"/>
      <c r="SJ838" s="24"/>
      <c r="SK838" s="24"/>
      <c r="SL838" s="24"/>
      <c r="SM838" s="24"/>
      <c r="SN838" s="24"/>
      <c r="SO838" s="24"/>
      <c r="SP838" s="24"/>
      <c r="SQ838" s="24"/>
      <c r="SR838" s="24"/>
      <c r="SS838" s="24"/>
      <c r="ST838" s="24"/>
      <c r="SU838" s="24"/>
      <c r="SV838" s="24"/>
      <c r="SW838" s="24"/>
      <c r="SX838" s="24"/>
      <c r="SY838" s="24"/>
      <c r="SZ838" s="24"/>
      <c r="TA838" s="24"/>
      <c r="TB838" s="24"/>
      <c r="TC838" s="24"/>
      <c r="TD838" s="24"/>
      <c r="TE838" s="24"/>
      <c r="TF838" s="24"/>
      <c r="TG838" s="24"/>
      <c r="TH838" s="24"/>
      <c r="TI838" s="24"/>
      <c r="TJ838" s="24"/>
      <c r="TK838" s="24"/>
      <c r="TL838" s="24"/>
      <c r="TM838" s="24"/>
      <c r="TN838" s="24"/>
      <c r="TO838" s="24"/>
      <c r="TP838" s="24"/>
      <c r="TQ838" s="24"/>
      <c r="TR838" s="24"/>
      <c r="TS838" s="24"/>
      <c r="TT838" s="24"/>
      <c r="TU838" s="24"/>
      <c r="TV838" s="24"/>
      <c r="TW838" s="24"/>
      <c r="TX838" s="24"/>
      <c r="TY838" s="24"/>
      <c r="TZ838" s="24"/>
      <c r="UA838" s="24"/>
      <c r="UB838" s="24"/>
      <c r="UC838" s="24"/>
      <c r="UD838" s="24"/>
      <c r="UE838" s="24"/>
      <c r="UF838" s="24"/>
      <c r="UG838" s="24"/>
      <c r="UH838" s="24"/>
      <c r="UI838" s="24"/>
      <c r="UJ838" s="24"/>
      <c r="UK838" s="24"/>
      <c r="UL838" s="24"/>
      <c r="UM838" s="24"/>
      <c r="UN838" s="24"/>
      <c r="UO838" s="24"/>
      <c r="UP838" s="24"/>
      <c r="UQ838" s="24"/>
      <c r="UR838" s="24"/>
      <c r="US838" s="24"/>
      <c r="UT838" s="24"/>
      <c r="UU838" s="24"/>
      <c r="UV838" s="24"/>
      <c r="UW838" s="24"/>
      <c r="UX838" s="24"/>
      <c r="UY838" s="24"/>
      <c r="UZ838" s="24"/>
      <c r="VA838" s="24"/>
      <c r="VB838" s="24"/>
      <c r="VC838" s="24"/>
      <c r="VD838" s="24"/>
      <c r="VE838" s="24"/>
      <c r="VF838" s="24"/>
      <c r="VG838" s="24"/>
      <c r="VH838" s="24"/>
      <c r="VI838" s="24"/>
      <c r="VJ838" s="24"/>
      <c r="VK838" s="24"/>
      <c r="VL838" s="24"/>
      <c r="VM838" s="24"/>
      <c r="VN838" s="24"/>
      <c r="VO838" s="24"/>
      <c r="VP838" s="24"/>
      <c r="VQ838" s="24"/>
      <c r="VR838" s="24"/>
      <c r="VS838" s="24"/>
      <c r="VT838" s="24"/>
      <c r="VU838" s="24"/>
      <c r="VV838" s="24"/>
      <c r="VW838" s="24"/>
      <c r="VX838" s="24"/>
      <c r="VY838" s="24"/>
      <c r="VZ838" s="24"/>
      <c r="WA838" s="24"/>
      <c r="WB838" s="24"/>
      <c r="WC838" s="24"/>
      <c r="WD838" s="24"/>
      <c r="WE838" s="24"/>
      <c r="WF838" s="24"/>
      <c r="WG838" s="24"/>
      <c r="WH838" s="24"/>
      <c r="WI838" s="24"/>
      <c r="WJ838" s="24"/>
      <c r="WK838" s="24"/>
      <c r="WL838" s="24"/>
      <c r="WM838" s="24"/>
      <c r="WN838" s="24"/>
      <c r="WO838" s="24"/>
      <c r="WP838" s="24"/>
      <c r="WQ838" s="24"/>
      <c r="WR838" s="24"/>
      <c r="WS838" s="24"/>
      <c r="WT838" s="24"/>
      <c r="WU838" s="24"/>
      <c r="WV838" s="24"/>
      <c r="WW838" s="24"/>
      <c r="WX838" s="24"/>
      <c r="WY838" s="24"/>
      <c r="WZ838" s="24"/>
      <c r="XA838" s="24"/>
      <c r="XB838" s="24"/>
      <c r="XC838" s="24"/>
      <c r="XD838" s="24"/>
      <c r="XE838" s="24"/>
      <c r="XF838" s="24"/>
      <c r="XG838" s="24"/>
      <c r="XH838" s="24"/>
      <c r="XI838" s="24"/>
      <c r="XJ838" s="24"/>
      <c r="XK838" s="24"/>
      <c r="XL838" s="24"/>
      <c r="XM838" s="24"/>
      <c r="XN838" s="24"/>
      <c r="XO838" s="24"/>
      <c r="XP838" s="24"/>
      <c r="XQ838" s="24"/>
      <c r="XR838" s="24"/>
      <c r="XS838" s="24"/>
      <c r="XT838" s="24"/>
      <c r="XU838" s="24"/>
      <c r="XV838" s="24"/>
      <c r="XW838" s="24"/>
      <c r="XX838" s="24"/>
      <c r="XY838" s="24"/>
      <c r="XZ838" s="24"/>
      <c r="YA838" s="24"/>
      <c r="YB838" s="24"/>
      <c r="YC838" s="24"/>
      <c r="YD838" s="24"/>
      <c r="YE838" s="24"/>
      <c r="YF838" s="24"/>
      <c r="YG838" s="24"/>
      <c r="YH838" s="24"/>
      <c r="YI838" s="24"/>
      <c r="YJ838" s="24"/>
      <c r="YK838" s="24"/>
      <c r="YL838" s="24"/>
      <c r="YM838" s="24"/>
      <c r="YN838" s="24"/>
      <c r="YO838" s="24"/>
      <c r="YP838" s="24"/>
      <c r="YQ838" s="24"/>
      <c r="YR838" s="24"/>
      <c r="YS838" s="24"/>
      <c r="YT838" s="24"/>
      <c r="YU838" s="24"/>
      <c r="YV838" s="24"/>
      <c r="YW838" s="24"/>
      <c r="YX838" s="24"/>
      <c r="YY838" s="24"/>
      <c r="YZ838" s="24"/>
      <c r="ZA838" s="24"/>
      <c r="ZB838" s="24"/>
      <c r="ZC838" s="24"/>
      <c r="ZD838" s="24"/>
      <c r="ZE838" s="24"/>
      <c r="ZF838" s="24"/>
      <c r="ZG838" s="24"/>
      <c r="ZH838" s="24"/>
      <c r="ZI838" s="24"/>
      <c r="ZJ838" s="24"/>
      <c r="ZK838" s="24"/>
      <c r="ZL838" s="24"/>
      <c r="ZM838" s="24"/>
      <c r="ZN838" s="24"/>
      <c r="ZO838" s="24"/>
      <c r="ZP838" s="24"/>
      <c r="ZQ838" s="24"/>
      <c r="ZR838" s="24"/>
      <c r="ZS838" s="24"/>
      <c r="ZT838" s="24"/>
      <c r="ZU838" s="24"/>
      <c r="ZV838" s="24"/>
      <c r="ZW838" s="24"/>
      <c r="ZX838" s="24"/>
      <c r="ZY838" s="24"/>
      <c r="ZZ838" s="24"/>
      <c r="AAA838" s="24"/>
      <c r="AAB838" s="24"/>
      <c r="AAC838" s="24"/>
      <c r="AAD838" s="24"/>
      <c r="AAE838" s="24"/>
      <c r="AAF838" s="24"/>
      <c r="AAG838" s="24"/>
      <c r="AAH838" s="24"/>
      <c r="AAI838" s="24"/>
      <c r="AAJ838" s="24"/>
      <c r="AAK838" s="24"/>
      <c r="AAL838" s="24"/>
      <c r="AAM838" s="24"/>
      <c r="AAN838" s="24"/>
      <c r="AAO838" s="24"/>
      <c r="AAP838" s="24"/>
      <c r="AAQ838" s="24"/>
      <c r="AAR838" s="24"/>
      <c r="AAS838" s="24"/>
      <c r="AAT838" s="24"/>
      <c r="AAU838" s="24"/>
      <c r="AAV838" s="24"/>
      <c r="AAW838" s="24"/>
      <c r="AAX838" s="24"/>
      <c r="AAY838" s="24"/>
      <c r="AAZ838" s="24"/>
      <c r="ABA838" s="24"/>
      <c r="ABB838" s="24"/>
      <c r="ABC838" s="24"/>
      <c r="ABD838" s="24"/>
      <c r="ABE838" s="24"/>
      <c r="ABF838" s="24"/>
      <c r="ABG838" s="24"/>
      <c r="ABH838" s="24"/>
      <c r="ABI838" s="24"/>
      <c r="ABJ838" s="24"/>
      <c r="ABK838" s="24"/>
      <c r="ABL838" s="24"/>
      <c r="ABM838" s="24"/>
      <c r="ABN838" s="24"/>
      <c r="ABO838" s="24"/>
      <c r="ABP838" s="24"/>
      <c r="ABQ838" s="24"/>
      <c r="ABR838" s="24"/>
      <c r="ABS838" s="24"/>
      <c r="ABT838" s="24"/>
      <c r="ABU838" s="24"/>
      <c r="ABV838" s="24"/>
      <c r="ABW838" s="24"/>
      <c r="ABX838" s="24"/>
      <c r="ABY838" s="24"/>
      <c r="ABZ838" s="24"/>
      <c r="ACA838" s="24"/>
      <c r="ACB838" s="24"/>
      <c r="ACC838" s="24"/>
      <c r="ACD838" s="24"/>
      <c r="ACE838" s="24"/>
      <c r="ACF838" s="24"/>
      <c r="ACG838" s="24"/>
      <c r="ACH838" s="24"/>
      <c r="ACI838" s="24"/>
      <c r="ACJ838" s="24"/>
      <c r="ACK838" s="24"/>
      <c r="ACL838" s="24"/>
      <c r="ACM838" s="24"/>
      <c r="ACN838" s="24"/>
      <c r="ACO838" s="24"/>
      <c r="ACP838" s="24"/>
      <c r="ACQ838" s="24"/>
      <c r="ACR838" s="24"/>
      <c r="ACS838" s="24"/>
      <c r="ACT838" s="24"/>
      <c r="ACU838" s="24"/>
      <c r="ACV838" s="24"/>
      <c r="ACW838" s="24"/>
      <c r="ACX838" s="24"/>
      <c r="ACY838" s="24"/>
      <c r="ACZ838" s="24"/>
      <c r="ADA838" s="24"/>
      <c r="ADB838" s="24"/>
      <c r="ADC838" s="24"/>
      <c r="ADD838" s="24"/>
      <c r="ADE838" s="24"/>
      <c r="ADF838" s="24"/>
      <c r="ADG838" s="24"/>
      <c r="ADH838" s="24"/>
      <c r="ADI838" s="24"/>
      <c r="ADJ838" s="24"/>
      <c r="ADK838" s="24"/>
      <c r="ADL838" s="24"/>
      <c r="ADM838" s="24"/>
      <c r="ADN838" s="24"/>
      <c r="ADO838" s="24"/>
      <c r="ADP838" s="24"/>
      <c r="ADQ838" s="24"/>
      <c r="ADR838" s="24"/>
      <c r="ADS838" s="24"/>
      <c r="ADT838" s="24"/>
      <c r="ADU838" s="24"/>
      <c r="ADV838" s="24"/>
      <c r="ADW838" s="24"/>
      <c r="ADX838" s="24"/>
      <c r="ADY838" s="24"/>
      <c r="ADZ838" s="24"/>
      <c r="AEA838" s="24"/>
      <c r="AEB838" s="24"/>
      <c r="AEC838" s="24"/>
      <c r="AED838" s="24"/>
      <c r="AEE838" s="24"/>
      <c r="AEF838" s="24"/>
      <c r="AEG838" s="24"/>
      <c r="AEH838" s="24"/>
      <c r="AEI838" s="24"/>
      <c r="AEJ838" s="24"/>
      <c r="AEK838" s="24"/>
      <c r="AEL838" s="24"/>
      <c r="AEM838" s="24"/>
      <c r="AEN838" s="24"/>
      <c r="AEO838" s="24"/>
      <c r="AEP838" s="24"/>
      <c r="AEQ838" s="24"/>
      <c r="AER838" s="24"/>
      <c r="AES838" s="24"/>
      <c r="AET838" s="24"/>
      <c r="AEU838" s="24"/>
      <c r="AEV838" s="24"/>
      <c r="AEW838" s="24"/>
      <c r="AEX838" s="24"/>
      <c r="AEY838" s="24"/>
      <c r="AEZ838" s="24"/>
      <c r="AFA838" s="24"/>
      <c r="AFB838" s="24"/>
      <c r="AFC838" s="24"/>
      <c r="AFD838" s="24"/>
      <c r="AFE838" s="24"/>
      <c r="AFF838" s="24"/>
      <c r="AFG838" s="24"/>
      <c r="AFH838" s="24"/>
      <c r="AFI838" s="24"/>
      <c r="AFJ838" s="24"/>
      <c r="AFK838" s="24"/>
      <c r="AFL838" s="24"/>
      <c r="AFM838" s="24"/>
      <c r="AFN838" s="24"/>
      <c r="AFO838" s="24"/>
      <c r="AFP838" s="24"/>
      <c r="AFQ838" s="24"/>
      <c r="AFR838" s="24"/>
      <c r="AFS838" s="24"/>
      <c r="AFT838" s="24"/>
      <c r="AFU838" s="24"/>
      <c r="AFV838" s="24"/>
      <c r="AFW838" s="24"/>
      <c r="AFX838" s="24"/>
      <c r="AFY838" s="24"/>
      <c r="AFZ838" s="24"/>
      <c r="AGA838" s="24"/>
      <c r="AGB838" s="24"/>
      <c r="AGC838" s="24"/>
      <c r="AGD838" s="24"/>
      <c r="AGE838" s="24"/>
      <c r="AGF838" s="24"/>
      <c r="AGG838" s="24"/>
      <c r="AGH838" s="24"/>
      <c r="AGI838" s="24"/>
      <c r="AGJ838" s="24"/>
      <c r="AGK838" s="24"/>
      <c r="AGL838" s="24"/>
      <c r="AGM838" s="24"/>
      <c r="AGN838" s="24"/>
      <c r="AGO838" s="24"/>
      <c r="AGP838" s="24"/>
      <c r="AGQ838" s="24"/>
      <c r="AGR838" s="24"/>
      <c r="AGS838" s="24"/>
      <c r="AGT838" s="24"/>
      <c r="AGU838" s="24"/>
      <c r="AGV838" s="24"/>
      <c r="AGW838" s="24"/>
      <c r="AGX838" s="24"/>
      <c r="AGY838" s="24"/>
      <c r="AGZ838" s="24"/>
      <c r="AHA838" s="24"/>
      <c r="AHB838" s="24"/>
      <c r="AHC838" s="24"/>
      <c r="AHD838" s="24"/>
      <c r="AHE838" s="24"/>
      <c r="AHF838" s="24"/>
      <c r="AHG838" s="24"/>
      <c r="AHH838" s="24"/>
      <c r="AHI838" s="24"/>
      <c r="AHJ838" s="24"/>
      <c r="AHK838" s="24"/>
      <c r="AHL838" s="24"/>
      <c r="AHM838" s="24"/>
      <c r="AHN838" s="24"/>
      <c r="AHO838" s="24"/>
      <c r="AHP838" s="24"/>
      <c r="AHQ838" s="24"/>
      <c r="AHR838" s="24"/>
      <c r="AHS838" s="24"/>
      <c r="AHT838" s="24"/>
      <c r="AHU838" s="24"/>
      <c r="AHV838" s="24"/>
      <c r="AHW838" s="24"/>
      <c r="AHX838" s="24"/>
      <c r="AHY838" s="24"/>
      <c r="AHZ838" s="24"/>
      <c r="AIA838" s="24"/>
      <c r="AIB838" s="24"/>
      <c r="AIC838" s="24"/>
      <c r="AID838" s="24"/>
      <c r="AIE838" s="24"/>
      <c r="AIF838" s="24"/>
      <c r="AIG838" s="24"/>
      <c r="AIH838" s="24"/>
      <c r="AII838" s="24"/>
      <c r="AIJ838" s="24"/>
      <c r="AIK838" s="24"/>
      <c r="AIL838" s="24"/>
      <c r="AIM838" s="24"/>
      <c r="AIN838" s="24"/>
      <c r="AIO838" s="24"/>
      <c r="AIP838" s="24"/>
      <c r="AIQ838" s="24"/>
      <c r="AIR838" s="24"/>
      <c r="AIS838" s="24"/>
      <c r="AIT838" s="24"/>
      <c r="AIU838" s="24"/>
      <c r="AIV838" s="24"/>
      <c r="AIW838" s="24"/>
      <c r="AIX838" s="24"/>
      <c r="AIY838" s="24"/>
      <c r="AIZ838" s="24"/>
      <c r="AJA838" s="24"/>
      <c r="AJB838" s="24"/>
      <c r="AJC838" s="24"/>
      <c r="AJD838" s="24"/>
      <c r="AJE838" s="24"/>
      <c r="AJF838" s="24"/>
      <c r="AJG838" s="24"/>
      <c r="AJH838" s="24"/>
      <c r="AJI838" s="24"/>
      <c r="AJJ838" s="24"/>
      <c r="AJK838" s="24"/>
      <c r="AJL838" s="24"/>
      <c r="AJM838" s="24"/>
      <c r="AJN838" s="24"/>
      <c r="AJO838" s="24"/>
      <c r="AJP838" s="24"/>
      <c r="AJQ838" s="24"/>
      <c r="AJR838" s="24"/>
      <c r="AJS838" s="24"/>
      <c r="AJT838" s="24"/>
      <c r="AJU838" s="24"/>
      <c r="AJV838" s="24"/>
      <c r="AJW838" s="24"/>
      <c r="AJX838" s="24"/>
      <c r="AJY838" s="24"/>
      <c r="AJZ838" s="24"/>
      <c r="AKA838" s="24"/>
      <c r="AKB838" s="24"/>
      <c r="AKC838" s="24"/>
      <c r="AKD838" s="24"/>
      <c r="AKE838" s="24"/>
      <c r="AKF838" s="24"/>
      <c r="AKG838" s="24"/>
      <c r="AKH838" s="24"/>
      <c r="AKI838" s="24"/>
      <c r="AKJ838" s="24"/>
      <c r="AKK838" s="24"/>
      <c r="AKL838" s="24"/>
      <c r="AKM838" s="24"/>
      <c r="AKN838" s="24"/>
      <c r="AKO838" s="24"/>
      <c r="AKP838" s="24"/>
      <c r="AKQ838" s="24"/>
      <c r="AKR838" s="24"/>
      <c r="AKS838" s="24"/>
      <c r="AKT838" s="24"/>
      <c r="AKU838" s="24"/>
      <c r="AKV838" s="24"/>
      <c r="AKW838" s="24"/>
      <c r="AKX838" s="24"/>
      <c r="AKY838" s="24"/>
      <c r="AKZ838" s="24"/>
      <c r="ALA838" s="24"/>
      <c r="ALB838" s="24"/>
      <c r="ALC838" s="24"/>
      <c r="ALD838" s="24"/>
      <c r="ALE838" s="24"/>
      <c r="ALF838" s="24"/>
      <c r="ALG838" s="24"/>
      <c r="ALH838" s="24"/>
      <c r="ALI838" s="24"/>
      <c r="ALJ838" s="24"/>
      <c r="ALK838" s="24"/>
      <c r="ALL838" s="24"/>
      <c r="ALM838" s="24"/>
      <c r="ALN838" s="24"/>
      <c r="ALO838" s="24"/>
      <c r="ALP838" s="24"/>
      <c r="ALQ838" s="24"/>
      <c r="ALR838" s="24"/>
      <c r="ALS838" s="24"/>
      <c r="ALT838" s="24"/>
      <c r="ALU838" s="24"/>
      <c r="ALV838" s="24"/>
      <c r="ALW838" s="24"/>
      <c r="ALX838" s="24"/>
      <c r="ALY838" s="24"/>
      <c r="ALZ838" s="24"/>
      <c r="AMA838" s="24"/>
      <c r="AMB838" s="24"/>
      <c r="AMC838" s="24"/>
      <c r="AMD838" s="24"/>
      <c r="AME838" s="24"/>
      <c r="AMF838" s="24"/>
      <c r="AMG838" s="24"/>
      <c r="AMH838" s="24"/>
      <c r="AMI838" s="24"/>
      <c r="AMJ838" s="24"/>
      <c r="AMK838" s="24"/>
      <c r="AML838" s="24"/>
      <c r="AMM838" s="24"/>
      <c r="AMN838" s="24"/>
      <c r="AMO838" s="24"/>
      <c r="AMP838" s="24"/>
      <c r="AMQ838" s="24"/>
      <c r="AMR838" s="24"/>
      <c r="AMS838" s="24"/>
      <c r="AMT838" s="24"/>
      <c r="AMU838" s="24"/>
      <c r="AMV838" s="24"/>
      <c r="AMW838" s="24"/>
      <c r="AMX838" s="24"/>
      <c r="AMY838" s="24"/>
      <c r="AMZ838" s="24"/>
      <c r="ANA838" s="24"/>
      <c r="ANB838" s="24"/>
      <c r="ANC838" s="24"/>
      <c r="AND838" s="24"/>
      <c r="ANE838" s="24"/>
      <c r="ANF838" s="24"/>
      <c r="ANG838" s="24"/>
      <c r="ANH838" s="24"/>
      <c r="ANI838" s="24"/>
      <c r="ANJ838" s="24"/>
      <c r="ANK838" s="24"/>
      <c r="ANL838" s="24"/>
      <c r="ANM838" s="24"/>
      <c r="ANN838" s="24"/>
      <c r="ANO838" s="24"/>
      <c r="ANP838" s="24"/>
      <c r="ANQ838" s="24"/>
      <c r="ANR838" s="24"/>
      <c r="ANS838" s="24"/>
      <c r="ANT838" s="24"/>
      <c r="ANU838" s="24"/>
      <c r="ANV838" s="24"/>
      <c r="ANW838" s="24"/>
      <c r="ANX838" s="24"/>
      <c r="ANY838" s="24"/>
      <c r="ANZ838" s="24"/>
      <c r="AOA838" s="24"/>
      <c r="AOB838" s="24"/>
      <c r="AOC838" s="24"/>
      <c r="AOD838" s="24"/>
      <c r="AOE838" s="24"/>
      <c r="AOF838" s="24"/>
      <c r="AOG838" s="24"/>
      <c r="AOH838" s="24"/>
      <c r="AOI838" s="24"/>
      <c r="AOJ838" s="24"/>
      <c r="AOK838" s="24"/>
      <c r="AOL838" s="24"/>
      <c r="AOM838" s="24"/>
      <c r="AON838" s="24"/>
      <c r="AOO838" s="24"/>
      <c r="AOP838" s="24"/>
      <c r="AOQ838" s="24"/>
      <c r="AOR838" s="24"/>
      <c r="AOS838" s="24"/>
      <c r="AOT838" s="24"/>
      <c r="AOU838" s="24"/>
      <c r="AOV838" s="24"/>
      <c r="AOW838" s="24"/>
      <c r="AOX838" s="24"/>
      <c r="AOY838" s="24"/>
      <c r="AOZ838" s="24"/>
      <c r="APA838" s="24"/>
      <c r="APB838" s="24"/>
      <c r="APC838" s="24"/>
      <c r="APD838" s="24"/>
      <c r="APE838" s="24"/>
      <c r="APF838" s="24"/>
      <c r="APG838" s="24"/>
      <c r="APH838" s="24"/>
      <c r="API838" s="24"/>
      <c r="APJ838" s="24"/>
      <c r="APK838" s="24"/>
      <c r="APL838" s="24"/>
      <c r="APM838" s="24"/>
      <c r="APN838" s="24"/>
      <c r="APO838" s="24"/>
      <c r="APP838" s="24"/>
      <c r="APQ838" s="24"/>
      <c r="APR838" s="24"/>
      <c r="APS838" s="24"/>
      <c r="APT838" s="24"/>
      <c r="APU838" s="24"/>
      <c r="APV838" s="24"/>
      <c r="APW838" s="24"/>
      <c r="APX838" s="24"/>
      <c r="APY838" s="24"/>
      <c r="APZ838" s="24"/>
      <c r="AQA838" s="24"/>
      <c r="AQB838" s="24"/>
      <c r="AQC838" s="24"/>
      <c r="AQD838" s="24"/>
      <c r="AQE838" s="24"/>
      <c r="AQF838" s="24"/>
      <c r="AQG838" s="24"/>
      <c r="AQH838" s="24"/>
      <c r="AQI838" s="24"/>
      <c r="AQJ838" s="24"/>
      <c r="AQK838" s="24"/>
      <c r="AQL838" s="24"/>
      <c r="AQM838" s="24"/>
      <c r="AQN838" s="24"/>
      <c r="AQO838" s="24"/>
      <c r="AQP838" s="24"/>
      <c r="AQQ838" s="24"/>
      <c r="AQR838" s="24"/>
      <c r="AQS838" s="24"/>
      <c r="AQT838" s="24"/>
      <c r="AQU838" s="24"/>
      <c r="AQV838" s="24"/>
      <c r="AQW838" s="24"/>
      <c r="AQX838" s="24"/>
      <c r="AQY838" s="24"/>
      <c r="AQZ838" s="24"/>
      <c r="ARA838" s="24"/>
      <c r="ARB838" s="24"/>
      <c r="ARC838" s="24"/>
      <c r="ARD838" s="24"/>
      <c r="ARE838" s="24"/>
      <c r="ARF838" s="24"/>
      <c r="ARG838" s="24"/>
      <c r="ARH838" s="24"/>
      <c r="ARI838" s="24"/>
      <c r="ARJ838" s="24"/>
      <c r="ARK838" s="24"/>
      <c r="ARL838" s="24"/>
      <c r="ARM838" s="24"/>
      <c r="ARN838" s="24"/>
      <c r="ARO838" s="24"/>
      <c r="ARP838" s="24"/>
      <c r="ARQ838" s="24"/>
      <c r="ARR838" s="24"/>
      <c r="ARS838" s="24"/>
      <c r="ART838" s="24"/>
      <c r="ARU838" s="24"/>
      <c r="ARV838" s="24"/>
      <c r="ARW838" s="24"/>
      <c r="ARX838" s="24"/>
      <c r="ARY838" s="24"/>
      <c r="ARZ838" s="24"/>
      <c r="ASA838" s="24"/>
      <c r="ASB838" s="24"/>
      <c r="ASC838" s="24"/>
      <c r="ASD838" s="24"/>
      <c r="ASE838" s="24"/>
      <c r="ASF838" s="24"/>
      <c r="ASG838" s="24"/>
      <c r="ASH838" s="24"/>
      <c r="ASI838" s="24"/>
      <c r="ASJ838" s="24"/>
      <c r="ASK838" s="24"/>
      <c r="ASL838" s="24"/>
      <c r="ASM838" s="24"/>
      <c r="ASN838" s="24"/>
      <c r="ASO838" s="24"/>
      <c r="ASP838" s="24"/>
      <c r="ASQ838" s="24"/>
      <c r="ASR838" s="24"/>
      <c r="ASS838" s="24"/>
      <c r="AST838" s="24"/>
      <c r="ASU838" s="24"/>
      <c r="ASV838" s="24"/>
      <c r="ASW838" s="24"/>
      <c r="ASX838" s="24"/>
      <c r="ASY838" s="24"/>
      <c r="ASZ838" s="24"/>
      <c r="ATA838" s="24"/>
      <c r="ATB838" s="24"/>
      <c r="ATC838" s="24"/>
      <c r="ATD838" s="24"/>
      <c r="ATE838" s="24"/>
      <c r="ATF838" s="24"/>
      <c r="ATG838" s="24"/>
      <c r="ATH838" s="24"/>
      <c r="ATI838" s="24"/>
      <c r="ATJ838" s="24"/>
      <c r="ATK838" s="24"/>
      <c r="ATL838" s="24"/>
      <c r="ATM838" s="24"/>
      <c r="ATN838" s="24"/>
      <c r="ATO838" s="24"/>
      <c r="ATP838" s="24"/>
      <c r="ATQ838" s="24"/>
      <c r="ATR838" s="24"/>
      <c r="ATS838" s="24"/>
      <c r="ATT838" s="24"/>
      <c r="ATU838" s="24"/>
      <c r="ATV838" s="24"/>
      <c r="ATW838" s="24"/>
      <c r="ATX838" s="24"/>
      <c r="ATY838" s="24"/>
      <c r="ATZ838" s="24"/>
      <c r="AUA838" s="24"/>
      <c r="AUB838" s="24"/>
      <c r="AUC838" s="24"/>
      <c r="AUD838" s="24"/>
      <c r="AUE838" s="24"/>
      <c r="AUF838" s="24"/>
      <c r="AUG838" s="24"/>
      <c r="AUH838" s="24"/>
      <c r="AUI838" s="24"/>
      <c r="AUJ838" s="24"/>
      <c r="AUK838" s="24"/>
      <c r="AUL838" s="24"/>
      <c r="AUM838" s="24"/>
      <c r="AUN838" s="24"/>
      <c r="AUO838" s="24"/>
      <c r="AUP838" s="24"/>
      <c r="AUQ838" s="24"/>
      <c r="AUR838" s="24"/>
      <c r="AUS838" s="24"/>
      <c r="AUT838" s="24"/>
      <c r="AUU838" s="24"/>
      <c r="AUV838" s="24"/>
      <c r="AUW838" s="24"/>
      <c r="AUX838" s="24"/>
      <c r="AUY838" s="24"/>
      <c r="AUZ838" s="24"/>
      <c r="AVA838" s="24"/>
      <c r="AVB838" s="24"/>
      <c r="AVC838" s="24"/>
      <c r="AVD838" s="24"/>
      <c r="AVE838" s="24"/>
      <c r="AVF838" s="24"/>
      <c r="AVG838" s="24"/>
      <c r="AVH838" s="24"/>
      <c r="AVI838" s="24"/>
      <c r="AVJ838" s="24"/>
      <c r="AVK838" s="24"/>
      <c r="AVL838" s="24"/>
      <c r="AVM838" s="24"/>
      <c r="AVN838" s="24"/>
      <c r="AVO838" s="24"/>
      <c r="AVP838" s="24"/>
      <c r="AVQ838" s="24"/>
      <c r="AVR838" s="24"/>
      <c r="AVS838" s="24"/>
      <c r="AVT838" s="24"/>
      <c r="AVU838" s="24"/>
      <c r="AVV838" s="24"/>
      <c r="AVW838" s="24"/>
      <c r="AVX838" s="24"/>
      <c r="AVY838" s="24"/>
      <c r="AVZ838" s="24"/>
      <c r="AWA838" s="24"/>
      <c r="AWB838" s="24"/>
      <c r="AWC838" s="24"/>
      <c r="AWD838" s="24"/>
      <c r="AWE838" s="24"/>
      <c r="AWF838" s="24"/>
      <c r="AWG838" s="24"/>
      <c r="AWH838" s="24"/>
      <c r="AWI838" s="24"/>
      <c r="AWJ838" s="24"/>
      <c r="AWK838" s="24"/>
      <c r="AWL838" s="24"/>
      <c r="AWM838" s="24"/>
      <c r="AWN838" s="24"/>
      <c r="AWO838" s="24"/>
      <c r="AWP838" s="24"/>
      <c r="AWQ838" s="24"/>
      <c r="AWR838" s="24"/>
      <c r="AWS838" s="24"/>
      <c r="AWT838" s="24"/>
      <c r="AWU838" s="24"/>
      <c r="AWV838" s="24"/>
      <c r="AWW838" s="24"/>
      <c r="AWX838" s="24"/>
      <c r="AWY838" s="24"/>
      <c r="AWZ838" s="24"/>
      <c r="AXA838" s="24"/>
      <c r="AXB838" s="24"/>
      <c r="AXC838" s="24"/>
      <c r="AXD838" s="24"/>
      <c r="AXE838" s="24"/>
      <c r="AXF838" s="24"/>
      <c r="AXG838" s="24"/>
      <c r="AXH838" s="24"/>
      <c r="AXI838" s="24"/>
      <c r="AXJ838" s="24"/>
      <c r="AXK838" s="24"/>
      <c r="AXL838" s="24"/>
      <c r="AXM838" s="24"/>
      <c r="AXN838" s="24"/>
      <c r="AXO838" s="24"/>
      <c r="AXP838" s="24"/>
      <c r="AXQ838" s="24"/>
      <c r="AXR838" s="24"/>
      <c r="AXS838" s="24"/>
      <c r="AXT838" s="24"/>
      <c r="AXU838" s="24"/>
      <c r="AXV838" s="24"/>
      <c r="AXW838" s="24"/>
      <c r="AXX838" s="24"/>
      <c r="AXY838" s="24"/>
      <c r="AXZ838" s="24"/>
      <c r="AYA838" s="24"/>
      <c r="AYB838" s="24"/>
      <c r="AYC838" s="24"/>
      <c r="AYD838" s="24"/>
      <c r="AYE838" s="24"/>
      <c r="AYF838" s="24"/>
      <c r="AYG838" s="24"/>
      <c r="AYH838" s="24"/>
      <c r="AYI838" s="24"/>
      <c r="AYJ838" s="24"/>
      <c r="AYK838" s="24"/>
      <c r="AYL838" s="24"/>
      <c r="AYM838" s="24"/>
      <c r="AYN838" s="24"/>
      <c r="AYO838" s="24"/>
      <c r="AYP838" s="24"/>
      <c r="AYQ838" s="24"/>
      <c r="AYR838" s="24"/>
      <c r="AYS838" s="24"/>
      <c r="AYT838" s="24"/>
      <c r="AYU838" s="24"/>
      <c r="AYV838" s="24"/>
      <c r="AYW838" s="24"/>
      <c r="AYX838" s="24"/>
      <c r="AYY838" s="24"/>
      <c r="AYZ838" s="24"/>
      <c r="AZA838" s="24"/>
      <c r="AZB838" s="24"/>
      <c r="AZC838" s="24"/>
      <c r="AZD838" s="24"/>
      <c r="AZE838" s="24"/>
      <c r="AZF838" s="24"/>
      <c r="AZG838" s="24"/>
      <c r="AZH838" s="24"/>
      <c r="AZI838" s="24"/>
      <c r="AZJ838" s="24"/>
      <c r="AZK838" s="24"/>
      <c r="AZL838" s="24"/>
      <c r="AZM838" s="24"/>
      <c r="AZN838" s="24"/>
      <c r="AZO838" s="24"/>
      <c r="AZP838" s="24"/>
      <c r="AZQ838" s="24"/>
      <c r="AZR838" s="24"/>
      <c r="AZS838" s="24"/>
      <c r="AZT838" s="24"/>
      <c r="AZU838" s="24"/>
      <c r="AZV838" s="24"/>
      <c r="AZW838" s="24"/>
      <c r="AZX838" s="24"/>
      <c r="AZY838" s="24"/>
      <c r="AZZ838" s="24"/>
      <c r="BAA838" s="24"/>
      <c r="BAB838" s="24"/>
      <c r="BAC838" s="24"/>
      <c r="BAD838" s="24"/>
      <c r="BAE838" s="24"/>
      <c r="BAF838" s="24"/>
      <c r="BAG838" s="24"/>
      <c r="BAH838" s="24"/>
      <c r="BAI838" s="24"/>
      <c r="BAJ838" s="24"/>
      <c r="BAK838" s="24"/>
      <c r="BAL838" s="24"/>
      <c r="BAM838" s="24"/>
      <c r="BAN838" s="24"/>
      <c r="BAO838" s="24"/>
      <c r="BAP838" s="24"/>
      <c r="BAQ838" s="24"/>
      <c r="BAR838" s="24"/>
      <c r="BAS838" s="24"/>
      <c r="BAT838" s="24"/>
      <c r="BAU838" s="24"/>
      <c r="BAV838" s="24"/>
      <c r="BAW838" s="24"/>
      <c r="BAX838" s="24"/>
      <c r="BAY838" s="24"/>
      <c r="BAZ838" s="24"/>
      <c r="BBA838" s="24"/>
      <c r="BBB838" s="24"/>
      <c r="BBC838" s="24"/>
      <c r="BBD838" s="24"/>
      <c r="BBE838" s="24"/>
      <c r="BBF838" s="24"/>
      <c r="BBG838" s="24"/>
      <c r="BBH838" s="24"/>
      <c r="BBI838" s="24"/>
      <c r="BBJ838" s="24"/>
      <c r="BBK838" s="24"/>
      <c r="BBL838" s="24"/>
      <c r="BBM838" s="24"/>
      <c r="BBN838" s="24"/>
      <c r="BBO838" s="24"/>
      <c r="BBP838" s="24"/>
      <c r="BBQ838" s="24"/>
      <c r="BBR838" s="24"/>
      <c r="BBS838" s="24"/>
      <c r="BBT838" s="24"/>
      <c r="BBU838" s="24"/>
      <c r="BBV838" s="24"/>
      <c r="BBW838" s="24"/>
      <c r="BBX838" s="24"/>
      <c r="BBY838" s="24"/>
      <c r="BBZ838" s="24"/>
      <c r="BCA838" s="24"/>
      <c r="BCB838" s="24"/>
      <c r="BCC838" s="24"/>
      <c r="BCD838" s="24"/>
      <c r="BCE838" s="24"/>
      <c r="BCF838" s="24"/>
      <c r="BCG838" s="24"/>
      <c r="BCH838" s="24"/>
      <c r="BCI838" s="24"/>
      <c r="BCJ838" s="24"/>
      <c r="BCK838" s="24"/>
      <c r="BCL838" s="24"/>
      <c r="BCM838" s="24"/>
      <c r="BCN838" s="24"/>
      <c r="BCO838" s="24"/>
      <c r="BCP838" s="24"/>
      <c r="BCQ838" s="24"/>
      <c r="BCR838" s="24"/>
      <c r="BCS838" s="24"/>
      <c r="BCT838" s="24"/>
      <c r="BCU838" s="24"/>
      <c r="BCV838" s="24"/>
      <c r="BCW838" s="24"/>
      <c r="BCX838" s="24"/>
      <c r="BCY838" s="24"/>
      <c r="BCZ838" s="24"/>
      <c r="BDA838" s="24"/>
      <c r="BDB838" s="24"/>
      <c r="BDC838" s="24"/>
      <c r="BDD838" s="24"/>
      <c r="BDE838" s="24"/>
      <c r="BDF838" s="24"/>
      <c r="BDG838" s="24"/>
      <c r="BDH838" s="24"/>
      <c r="BDI838" s="24"/>
      <c r="BDJ838" s="24"/>
      <c r="BDK838" s="24"/>
      <c r="BDL838" s="24"/>
      <c r="BDM838" s="24"/>
      <c r="BDN838" s="24"/>
      <c r="BDO838" s="24"/>
      <c r="BDP838" s="24"/>
      <c r="BDQ838" s="24"/>
      <c r="BDR838" s="24"/>
      <c r="BDS838" s="24"/>
      <c r="BDT838" s="24"/>
      <c r="BDU838" s="24"/>
      <c r="BDV838" s="24"/>
      <c r="BDW838" s="24"/>
      <c r="BDX838" s="24"/>
      <c r="BDY838" s="24"/>
      <c r="BDZ838" s="24"/>
      <c r="BEA838" s="24"/>
      <c r="BEB838" s="24"/>
      <c r="BEC838" s="24"/>
      <c r="BED838" s="24"/>
      <c r="BEE838" s="24"/>
      <c r="BEF838" s="24"/>
      <c r="BEG838" s="24"/>
      <c r="BEH838" s="24"/>
      <c r="BEI838" s="24"/>
      <c r="BEJ838" s="24"/>
      <c r="BEK838" s="24"/>
      <c r="BEL838" s="24"/>
      <c r="BEM838" s="24"/>
      <c r="BEN838" s="24"/>
      <c r="BEO838" s="24"/>
      <c r="BEP838" s="24"/>
      <c r="BEQ838" s="24"/>
      <c r="BER838" s="24"/>
      <c r="BES838" s="24"/>
      <c r="BET838" s="24"/>
      <c r="BEU838" s="24"/>
      <c r="BEV838" s="24"/>
      <c r="BEW838" s="24"/>
      <c r="BEX838" s="24"/>
      <c r="BEY838" s="24"/>
      <c r="BEZ838" s="24"/>
      <c r="BFA838" s="24"/>
      <c r="BFB838" s="24"/>
      <c r="BFC838" s="24"/>
      <c r="BFD838" s="24"/>
      <c r="BFE838" s="24"/>
      <c r="BFF838" s="24"/>
      <c r="BFG838" s="24"/>
      <c r="BFH838" s="24"/>
      <c r="BFI838" s="24"/>
      <c r="BFJ838" s="24"/>
      <c r="BFK838" s="24"/>
      <c r="BFL838" s="24"/>
      <c r="BFM838" s="24"/>
      <c r="BFN838" s="24"/>
      <c r="BFO838" s="24"/>
      <c r="BFP838" s="24"/>
      <c r="BFQ838" s="24"/>
      <c r="BFR838" s="24"/>
      <c r="BFS838" s="24"/>
      <c r="BFT838" s="24"/>
      <c r="BFU838" s="24"/>
      <c r="BFV838" s="24"/>
      <c r="BFW838" s="24"/>
      <c r="BFX838" s="24"/>
      <c r="BFY838" s="24"/>
      <c r="BFZ838" s="24"/>
      <c r="BGA838" s="24"/>
      <c r="BGB838" s="24"/>
      <c r="BGC838" s="24"/>
      <c r="BGD838" s="24"/>
      <c r="BGE838" s="24"/>
      <c r="BGF838" s="24"/>
      <c r="BGG838" s="24"/>
      <c r="BGH838" s="24"/>
      <c r="BGI838" s="24"/>
      <c r="BGJ838" s="24"/>
      <c r="BGK838" s="24"/>
      <c r="BGL838" s="24"/>
      <c r="BGM838" s="24"/>
      <c r="BGN838" s="24"/>
      <c r="BGO838" s="24"/>
      <c r="BGP838" s="24"/>
      <c r="BGQ838" s="24"/>
      <c r="BGR838" s="24"/>
      <c r="BGS838" s="24"/>
      <c r="BGT838" s="24"/>
      <c r="BGU838" s="24"/>
      <c r="BGV838" s="24"/>
      <c r="BGW838" s="24"/>
      <c r="BGX838" s="24"/>
      <c r="BGY838" s="24"/>
      <c r="BGZ838" s="24"/>
      <c r="BHA838" s="24"/>
      <c r="BHB838" s="24"/>
      <c r="BHC838" s="24"/>
      <c r="BHD838" s="24"/>
      <c r="BHE838" s="24"/>
      <c r="BHF838" s="24"/>
      <c r="BHG838" s="24"/>
      <c r="BHH838" s="24"/>
      <c r="BHI838" s="24"/>
      <c r="BHJ838" s="24"/>
      <c r="BHK838" s="24"/>
      <c r="BHL838" s="24"/>
      <c r="BHM838" s="24"/>
      <c r="BHN838" s="24"/>
      <c r="BHO838" s="24"/>
      <c r="BHP838" s="24"/>
      <c r="BHQ838" s="24"/>
      <c r="BHR838" s="24"/>
      <c r="BHS838" s="24"/>
      <c r="BHT838" s="24"/>
      <c r="BHU838" s="24"/>
      <c r="BHV838" s="24"/>
      <c r="BHW838" s="24"/>
      <c r="BHX838" s="24"/>
      <c r="BHY838" s="24"/>
      <c r="BHZ838" s="24"/>
      <c r="BIA838" s="24"/>
      <c r="BIB838" s="24"/>
      <c r="BIC838" s="24"/>
      <c r="BID838" s="24"/>
      <c r="BIE838" s="24"/>
      <c r="BIF838" s="24"/>
      <c r="BIG838" s="24"/>
      <c r="BIH838" s="24"/>
      <c r="BII838" s="24"/>
      <c r="BIJ838" s="24"/>
      <c r="BIK838" s="24"/>
      <c r="BIL838" s="24"/>
      <c r="BIM838" s="24"/>
      <c r="BIN838" s="24"/>
      <c r="BIO838" s="24"/>
      <c r="BIP838" s="24"/>
      <c r="BIQ838" s="24"/>
      <c r="BIR838" s="24"/>
      <c r="BIS838" s="24"/>
      <c r="BIT838" s="24"/>
      <c r="BIU838" s="24"/>
      <c r="BIV838" s="24"/>
      <c r="BIW838" s="24"/>
      <c r="BIX838" s="24"/>
      <c r="BIY838" s="24"/>
      <c r="BIZ838" s="24"/>
      <c r="BJA838" s="24"/>
      <c r="BJB838" s="24"/>
      <c r="BJC838" s="24"/>
      <c r="BJD838" s="24"/>
      <c r="BJE838" s="24"/>
      <c r="BJF838" s="24"/>
      <c r="BJG838" s="24"/>
      <c r="BJH838" s="24"/>
      <c r="BJI838" s="24"/>
      <c r="BJJ838" s="24"/>
      <c r="BJK838" s="24"/>
      <c r="BJL838" s="24"/>
      <c r="BJM838" s="24"/>
      <c r="BJN838" s="24"/>
      <c r="BJO838" s="24"/>
      <c r="BJP838" s="24"/>
      <c r="BJQ838" s="24"/>
      <c r="BJR838" s="24"/>
      <c r="BJS838" s="24"/>
      <c r="BJT838" s="24"/>
      <c r="BJU838" s="24"/>
      <c r="BJV838" s="24"/>
      <c r="BJW838" s="24"/>
      <c r="BJX838" s="24"/>
      <c r="BJY838" s="24"/>
      <c r="BJZ838" s="24"/>
      <c r="BKA838" s="24"/>
      <c r="BKB838" s="24"/>
      <c r="BKC838" s="24"/>
      <c r="BKD838" s="24"/>
      <c r="BKE838" s="24"/>
      <c r="BKF838" s="24"/>
      <c r="BKG838" s="24"/>
      <c r="BKH838" s="24"/>
      <c r="BKI838" s="24"/>
      <c r="BKJ838" s="24"/>
      <c r="BKK838" s="24"/>
      <c r="BKL838" s="24"/>
      <c r="BKM838" s="24"/>
      <c r="BKN838" s="24"/>
      <c r="BKO838" s="24"/>
      <c r="BKP838" s="24"/>
      <c r="BKQ838" s="24"/>
      <c r="BKR838" s="24"/>
      <c r="BKS838" s="24"/>
      <c r="BKT838" s="24"/>
      <c r="BKU838" s="24"/>
      <c r="BKV838" s="24"/>
      <c r="BKW838" s="24"/>
      <c r="BKX838" s="24"/>
      <c r="BKY838" s="24"/>
      <c r="BKZ838" s="24"/>
      <c r="BLA838" s="24"/>
      <c r="BLB838" s="24"/>
      <c r="BLC838" s="24"/>
      <c r="BLD838" s="24"/>
      <c r="BLE838" s="24"/>
      <c r="BLF838" s="24"/>
      <c r="BLG838" s="24"/>
      <c r="BLH838" s="24"/>
      <c r="BLI838" s="24"/>
      <c r="BLJ838" s="24"/>
      <c r="BLK838" s="24"/>
      <c r="BLL838" s="24"/>
      <c r="BLM838" s="24"/>
      <c r="BLN838" s="24"/>
      <c r="BLO838" s="24"/>
      <c r="BLP838" s="24"/>
      <c r="BLQ838" s="24"/>
      <c r="BLR838" s="24"/>
      <c r="BLS838" s="24"/>
      <c r="BLT838" s="24"/>
      <c r="BLU838" s="24"/>
      <c r="BLV838" s="24"/>
      <c r="BLW838" s="24"/>
      <c r="BLX838" s="24"/>
      <c r="BLY838" s="24"/>
      <c r="BLZ838" s="24"/>
      <c r="BMA838" s="24"/>
      <c r="BMB838" s="24"/>
      <c r="BMC838" s="24"/>
      <c r="BMD838" s="24"/>
      <c r="BME838" s="24"/>
      <c r="BMF838" s="24"/>
      <c r="BMG838" s="24"/>
      <c r="BMH838" s="24"/>
      <c r="BMI838" s="24"/>
      <c r="BMJ838" s="24"/>
      <c r="BMK838" s="24"/>
      <c r="BML838" s="24"/>
      <c r="BMM838" s="24"/>
      <c r="BMN838" s="24"/>
      <c r="BMO838" s="24"/>
      <c r="BMP838" s="24"/>
      <c r="BMQ838" s="24"/>
      <c r="BMR838" s="24"/>
      <c r="BMS838" s="24"/>
      <c r="BMT838" s="24"/>
      <c r="BMU838" s="24"/>
      <c r="BMV838" s="24"/>
      <c r="BMW838" s="24"/>
      <c r="BMX838" s="24"/>
      <c r="BMY838" s="24"/>
      <c r="BMZ838" s="24"/>
      <c r="BNA838" s="24"/>
      <c r="BNB838" s="24"/>
      <c r="BNC838" s="24"/>
      <c r="BND838" s="24"/>
      <c r="BNE838" s="24"/>
      <c r="BNF838" s="24"/>
      <c r="BNG838" s="24"/>
      <c r="BNH838" s="24"/>
      <c r="BNI838" s="24"/>
      <c r="BNJ838" s="24"/>
      <c r="BNK838" s="24"/>
      <c r="BNL838" s="24"/>
      <c r="BNM838" s="24"/>
      <c r="BNN838" s="24"/>
      <c r="BNO838" s="24"/>
      <c r="BNP838" s="24"/>
      <c r="BNQ838" s="24"/>
      <c r="BNR838" s="24"/>
      <c r="BNS838" s="24"/>
      <c r="BNT838" s="24"/>
      <c r="BNU838" s="24"/>
      <c r="BNV838" s="24"/>
      <c r="BNW838" s="24"/>
      <c r="BNX838" s="24"/>
      <c r="BNY838" s="24"/>
      <c r="BNZ838" s="24"/>
      <c r="BOA838" s="24"/>
      <c r="BOB838" s="24"/>
      <c r="BOC838" s="24"/>
      <c r="BOD838" s="24"/>
      <c r="BOE838" s="24"/>
      <c r="BOF838" s="24"/>
      <c r="BOG838" s="24"/>
      <c r="BOH838" s="24"/>
      <c r="BOI838" s="24"/>
      <c r="BOJ838" s="24"/>
      <c r="BOK838" s="24"/>
      <c r="BOL838" s="24"/>
      <c r="BOM838" s="24"/>
      <c r="BON838" s="24"/>
      <c r="BOO838" s="24"/>
      <c r="BOP838" s="24"/>
      <c r="BOQ838" s="24"/>
      <c r="BOR838" s="24"/>
      <c r="BOS838" s="24"/>
      <c r="BOT838" s="24"/>
      <c r="BOU838" s="24"/>
      <c r="BOV838" s="24"/>
      <c r="BOW838" s="24"/>
      <c r="BOX838" s="24"/>
      <c r="BOY838" s="24"/>
      <c r="BOZ838" s="24"/>
      <c r="BPA838" s="24"/>
      <c r="BPB838" s="24"/>
      <c r="BPC838" s="24"/>
      <c r="BPD838" s="24"/>
      <c r="BPE838" s="24"/>
      <c r="BPF838" s="24"/>
      <c r="BPG838" s="24"/>
      <c r="BPH838" s="24"/>
      <c r="BPI838" s="24"/>
      <c r="BPJ838" s="24"/>
      <c r="BPK838" s="24"/>
      <c r="BPL838" s="24"/>
      <c r="BPM838" s="24"/>
      <c r="BPN838" s="24"/>
      <c r="BPO838" s="24"/>
      <c r="BPP838" s="24"/>
      <c r="BPQ838" s="24"/>
      <c r="BPR838" s="24"/>
      <c r="BPS838" s="24"/>
      <c r="BPT838" s="24"/>
      <c r="BPU838" s="24"/>
      <c r="BPV838" s="24"/>
      <c r="BPW838" s="24"/>
      <c r="BPX838" s="24"/>
      <c r="BPY838" s="24"/>
      <c r="BPZ838" s="24"/>
      <c r="BQA838" s="24"/>
      <c r="BQB838" s="24"/>
      <c r="BQC838" s="24"/>
      <c r="BQD838" s="24"/>
      <c r="BQE838" s="24"/>
      <c r="BQF838" s="24"/>
      <c r="BQG838" s="24"/>
      <c r="BQH838" s="24"/>
      <c r="BQI838" s="24"/>
      <c r="BQJ838" s="24"/>
      <c r="BQK838" s="24"/>
      <c r="BQL838" s="24"/>
      <c r="BQM838" s="24"/>
      <c r="BQN838" s="24"/>
      <c r="BQO838" s="24"/>
      <c r="BQP838" s="24"/>
      <c r="BQQ838" s="24"/>
      <c r="BQR838" s="24"/>
      <c r="BQS838" s="24"/>
      <c r="BQT838" s="24"/>
      <c r="BQU838" s="24"/>
      <c r="BQV838" s="24"/>
      <c r="BQW838" s="24"/>
      <c r="BQX838" s="24"/>
      <c r="BQY838" s="24"/>
      <c r="BQZ838" s="24"/>
      <c r="BRA838" s="24"/>
      <c r="BRB838" s="24"/>
      <c r="BRC838" s="24"/>
      <c r="BRD838" s="24"/>
      <c r="BRE838" s="24"/>
      <c r="BRF838" s="24"/>
      <c r="BRG838" s="24"/>
      <c r="BRH838" s="24"/>
      <c r="BRI838" s="24"/>
      <c r="BRJ838" s="24"/>
      <c r="BRK838" s="24"/>
      <c r="BRL838" s="24"/>
      <c r="BRM838" s="24"/>
      <c r="BRN838" s="24"/>
      <c r="BRO838" s="24"/>
      <c r="BRP838" s="24"/>
      <c r="BRQ838" s="24"/>
      <c r="BRR838" s="24"/>
      <c r="BRS838" s="24"/>
      <c r="BRT838" s="24"/>
      <c r="BRU838" s="24"/>
      <c r="BRV838" s="24"/>
      <c r="BRW838" s="24"/>
      <c r="BRX838" s="24"/>
      <c r="BRY838" s="24"/>
      <c r="BRZ838" s="24"/>
      <c r="BSA838" s="24"/>
      <c r="BSB838" s="24"/>
      <c r="BSC838" s="24"/>
      <c r="BSD838" s="24"/>
      <c r="BSE838" s="24"/>
      <c r="BSF838" s="24"/>
      <c r="BSG838" s="24"/>
      <c r="BSH838" s="24"/>
      <c r="BSI838" s="24"/>
      <c r="BSJ838" s="24"/>
      <c r="BSK838" s="24"/>
      <c r="BSL838" s="24"/>
      <c r="BSM838" s="24"/>
      <c r="BSN838" s="24"/>
      <c r="BSO838" s="24"/>
      <c r="BSP838" s="24"/>
      <c r="BSQ838" s="24"/>
      <c r="BSR838" s="24"/>
      <c r="BSS838" s="24"/>
      <c r="BST838" s="24"/>
      <c r="BSU838" s="24"/>
      <c r="BSV838" s="24"/>
      <c r="BSW838" s="24"/>
      <c r="BSX838" s="24"/>
      <c r="BSY838" s="24"/>
      <c r="BSZ838" s="24"/>
      <c r="BTA838" s="24"/>
      <c r="BTB838" s="24"/>
      <c r="BTC838" s="24"/>
      <c r="BTD838" s="24"/>
      <c r="BTE838" s="24"/>
      <c r="BTF838" s="24"/>
      <c r="BTG838" s="24"/>
      <c r="BTH838" s="24"/>
      <c r="BTI838" s="24"/>
      <c r="BTJ838" s="24"/>
      <c r="BTK838" s="24"/>
      <c r="BTL838" s="24"/>
      <c r="BTM838" s="24"/>
      <c r="BTN838" s="24"/>
      <c r="BTO838" s="24"/>
      <c r="BTP838" s="24"/>
      <c r="BTQ838" s="24"/>
      <c r="BTR838" s="24"/>
      <c r="BTS838" s="24"/>
      <c r="BTT838" s="24"/>
      <c r="BTU838" s="24"/>
      <c r="BTV838" s="24"/>
      <c r="BTW838" s="24"/>
      <c r="BTX838" s="24"/>
      <c r="BTY838" s="24"/>
      <c r="BTZ838" s="24"/>
      <c r="BUA838" s="24"/>
      <c r="BUB838" s="24"/>
      <c r="BUC838" s="24"/>
      <c r="BUD838" s="24"/>
      <c r="BUE838" s="24"/>
      <c r="BUF838" s="24"/>
      <c r="BUG838" s="24"/>
      <c r="BUH838" s="24"/>
      <c r="BUI838" s="24"/>
      <c r="BUJ838" s="24"/>
      <c r="BUK838" s="24"/>
      <c r="BUL838" s="24"/>
      <c r="BUM838" s="24"/>
      <c r="BUN838" s="24"/>
      <c r="BUO838" s="24"/>
      <c r="BUP838" s="24"/>
      <c r="BUQ838" s="24"/>
      <c r="BUR838" s="24"/>
      <c r="BUS838" s="24"/>
      <c r="BUT838" s="24"/>
      <c r="BUU838" s="24"/>
      <c r="BUV838" s="24"/>
      <c r="BUW838" s="24"/>
      <c r="BUX838" s="24"/>
      <c r="BUY838" s="24"/>
      <c r="BUZ838" s="24"/>
      <c r="BVA838" s="24"/>
      <c r="BVB838" s="24"/>
      <c r="BVC838" s="24"/>
      <c r="BVD838" s="24"/>
      <c r="BVE838" s="24"/>
      <c r="BVF838" s="24"/>
      <c r="BVG838" s="24"/>
      <c r="BVH838" s="24"/>
      <c r="BVI838" s="24"/>
      <c r="BVJ838" s="24"/>
      <c r="BVK838" s="24"/>
      <c r="BVL838" s="24"/>
      <c r="BVM838" s="24"/>
      <c r="BVN838" s="24"/>
      <c r="BVO838" s="24"/>
      <c r="BVP838" s="24"/>
      <c r="BVQ838" s="24"/>
      <c r="BVR838" s="24"/>
      <c r="BVS838" s="24"/>
      <c r="BVT838" s="24"/>
      <c r="BVU838" s="24"/>
      <c r="BVV838" s="24"/>
      <c r="BVW838" s="24"/>
      <c r="BVX838" s="24"/>
      <c r="BVY838" s="24"/>
      <c r="BVZ838" s="24"/>
      <c r="BWA838" s="24"/>
      <c r="BWB838" s="24"/>
      <c r="BWC838" s="24"/>
      <c r="BWD838" s="24"/>
      <c r="BWE838" s="24"/>
      <c r="BWF838" s="24"/>
      <c r="BWG838" s="24"/>
      <c r="BWH838" s="24"/>
      <c r="BWI838" s="24"/>
      <c r="BWJ838" s="24"/>
      <c r="BWK838" s="24"/>
      <c r="BWL838" s="24"/>
      <c r="BWM838" s="24"/>
      <c r="BWN838" s="24"/>
      <c r="BWO838" s="24"/>
      <c r="BWP838" s="24"/>
      <c r="BWQ838" s="24"/>
      <c r="BWR838" s="24"/>
      <c r="BWS838" s="24"/>
      <c r="BWT838" s="24"/>
      <c r="BWU838" s="24"/>
      <c r="BWV838" s="24"/>
      <c r="BWW838" s="24"/>
      <c r="BWX838" s="24"/>
      <c r="BWY838" s="24"/>
      <c r="BWZ838" s="24"/>
      <c r="BXA838" s="24"/>
      <c r="BXB838" s="24"/>
      <c r="BXC838" s="24"/>
      <c r="BXD838" s="24"/>
      <c r="BXE838" s="24"/>
      <c r="BXF838" s="24"/>
      <c r="BXG838" s="24"/>
      <c r="BXH838" s="24"/>
      <c r="BXI838" s="24"/>
      <c r="BXJ838" s="24"/>
      <c r="BXK838" s="24"/>
      <c r="BXL838" s="24"/>
      <c r="BXM838" s="24"/>
      <c r="BXN838" s="24"/>
      <c r="BXO838" s="24"/>
      <c r="BXP838" s="24"/>
      <c r="BXQ838" s="24"/>
      <c r="BXR838" s="24"/>
      <c r="BXS838" s="24"/>
      <c r="BXT838" s="24"/>
      <c r="BXU838" s="24"/>
      <c r="BXV838" s="24"/>
      <c r="BXW838" s="24"/>
      <c r="BXX838" s="24"/>
      <c r="BXY838" s="24"/>
      <c r="BXZ838" s="24"/>
      <c r="BYA838" s="24"/>
      <c r="BYB838" s="24"/>
      <c r="BYC838" s="24"/>
      <c r="BYD838" s="24"/>
      <c r="BYE838" s="24"/>
      <c r="BYF838" s="24"/>
      <c r="BYG838" s="24"/>
      <c r="BYH838" s="24"/>
      <c r="BYI838" s="24"/>
      <c r="BYJ838" s="24"/>
      <c r="BYK838" s="24"/>
      <c r="BYL838" s="24"/>
      <c r="BYM838" s="24"/>
      <c r="BYN838" s="24"/>
      <c r="BYO838" s="24"/>
      <c r="BYP838" s="24"/>
      <c r="BYQ838" s="24"/>
      <c r="BYR838" s="24"/>
      <c r="BYS838" s="24"/>
      <c r="BYT838" s="24"/>
      <c r="BYU838" s="24"/>
      <c r="BYV838" s="24"/>
      <c r="BYW838" s="24"/>
      <c r="BYX838" s="24"/>
      <c r="BYY838" s="24"/>
      <c r="BYZ838" s="24"/>
      <c r="BZA838" s="24"/>
      <c r="BZB838" s="24"/>
      <c r="BZC838" s="24"/>
      <c r="BZD838" s="24"/>
      <c r="BZE838" s="24"/>
      <c r="BZF838" s="24"/>
      <c r="BZG838" s="24"/>
      <c r="BZH838" s="24"/>
      <c r="BZI838" s="24"/>
      <c r="BZJ838" s="24"/>
      <c r="BZK838" s="24"/>
      <c r="BZL838" s="24"/>
      <c r="BZM838" s="24"/>
      <c r="BZN838" s="24"/>
      <c r="BZO838" s="24"/>
      <c r="BZP838" s="24"/>
      <c r="BZQ838" s="24"/>
      <c r="BZR838" s="24"/>
      <c r="BZS838" s="24"/>
      <c r="BZT838" s="24"/>
      <c r="BZU838" s="24"/>
      <c r="BZV838" s="24"/>
      <c r="BZW838" s="24"/>
      <c r="BZX838" s="24"/>
      <c r="BZY838" s="24"/>
      <c r="BZZ838" s="24"/>
      <c r="CAA838" s="24"/>
      <c r="CAB838" s="24"/>
      <c r="CAC838" s="24"/>
      <c r="CAD838" s="24"/>
      <c r="CAE838" s="24"/>
      <c r="CAF838" s="24"/>
      <c r="CAG838" s="24"/>
      <c r="CAH838" s="24"/>
      <c r="CAI838" s="24"/>
      <c r="CAJ838" s="24"/>
      <c r="CAK838" s="24"/>
      <c r="CAL838" s="24"/>
      <c r="CAM838" s="24"/>
      <c r="CAN838" s="24"/>
      <c r="CAO838" s="24"/>
      <c r="CAP838" s="24"/>
      <c r="CAQ838" s="24"/>
      <c r="CAR838" s="24"/>
      <c r="CAS838" s="24"/>
      <c r="CAT838" s="24"/>
      <c r="CAU838" s="24"/>
      <c r="CAV838" s="24"/>
      <c r="CAW838" s="24"/>
      <c r="CAX838" s="24"/>
      <c r="CAY838" s="24"/>
      <c r="CAZ838" s="24"/>
      <c r="CBA838" s="24"/>
      <c r="CBB838" s="24"/>
      <c r="CBC838" s="24"/>
      <c r="CBD838" s="24"/>
      <c r="CBE838" s="24"/>
      <c r="CBF838" s="24"/>
      <c r="CBG838" s="24"/>
      <c r="CBH838" s="24"/>
      <c r="CBI838" s="24"/>
      <c r="CBJ838" s="24"/>
      <c r="CBK838" s="24"/>
      <c r="CBL838" s="24"/>
      <c r="CBM838" s="24"/>
      <c r="CBN838" s="24"/>
      <c r="CBO838" s="24"/>
      <c r="CBP838" s="24"/>
      <c r="CBQ838" s="24"/>
      <c r="CBR838" s="24"/>
      <c r="CBS838" s="24"/>
      <c r="CBT838" s="24"/>
      <c r="CBU838" s="24"/>
      <c r="CBV838" s="24"/>
      <c r="CBW838" s="24"/>
      <c r="CBX838" s="24"/>
      <c r="CBY838" s="24"/>
      <c r="CBZ838" s="24"/>
      <c r="CCA838" s="24"/>
      <c r="CCB838" s="24"/>
      <c r="CCC838" s="24"/>
      <c r="CCD838" s="24"/>
      <c r="CCE838" s="24"/>
      <c r="CCF838" s="24"/>
      <c r="CCG838" s="24"/>
      <c r="CCH838" s="24"/>
      <c r="CCI838" s="24"/>
      <c r="CCJ838" s="24"/>
      <c r="CCK838" s="24"/>
      <c r="CCL838" s="24"/>
      <c r="CCM838" s="24"/>
      <c r="CCN838" s="24"/>
      <c r="CCO838" s="24"/>
      <c r="CCP838" s="24"/>
      <c r="CCQ838" s="24"/>
      <c r="CCR838" s="24"/>
      <c r="CCS838" s="24"/>
      <c r="CCT838" s="24"/>
      <c r="CCU838" s="24"/>
      <c r="CCV838" s="24"/>
      <c r="CCW838" s="24"/>
      <c r="CCX838" s="24"/>
      <c r="CCY838" s="24"/>
      <c r="CCZ838" s="24"/>
      <c r="CDA838" s="24"/>
      <c r="CDB838" s="24"/>
      <c r="CDC838" s="24"/>
      <c r="CDD838" s="24"/>
      <c r="CDE838" s="24"/>
      <c r="CDF838" s="24"/>
      <c r="CDG838" s="24"/>
      <c r="CDH838" s="24"/>
      <c r="CDI838" s="24"/>
      <c r="CDJ838" s="24"/>
      <c r="CDK838" s="24"/>
      <c r="CDL838" s="24"/>
      <c r="CDM838" s="24"/>
      <c r="CDN838" s="24"/>
      <c r="CDO838" s="24"/>
      <c r="CDP838" s="24"/>
      <c r="CDQ838" s="24"/>
      <c r="CDR838" s="24"/>
      <c r="CDS838" s="24"/>
      <c r="CDT838" s="24"/>
      <c r="CDU838" s="24"/>
      <c r="CDV838" s="24"/>
      <c r="CDW838" s="24"/>
      <c r="CDX838" s="24"/>
      <c r="CDY838" s="24"/>
      <c r="CDZ838" s="24"/>
      <c r="CEA838" s="24"/>
      <c r="CEB838" s="24"/>
      <c r="CEC838" s="24"/>
      <c r="CED838" s="24"/>
      <c r="CEE838" s="24"/>
      <c r="CEF838" s="24"/>
      <c r="CEG838" s="24"/>
      <c r="CEH838" s="24"/>
      <c r="CEI838" s="24"/>
      <c r="CEJ838" s="24"/>
      <c r="CEK838" s="24"/>
      <c r="CEL838" s="24"/>
      <c r="CEM838" s="24"/>
      <c r="CEN838" s="24"/>
      <c r="CEO838" s="24"/>
      <c r="CEP838" s="24"/>
      <c r="CEQ838" s="24"/>
      <c r="CER838" s="24"/>
      <c r="CES838" s="24"/>
      <c r="CET838" s="24"/>
      <c r="CEU838" s="24"/>
      <c r="CEV838" s="24"/>
      <c r="CEW838" s="24"/>
      <c r="CEX838" s="24"/>
      <c r="CEY838" s="24"/>
      <c r="CEZ838" s="24"/>
      <c r="CFA838" s="24"/>
      <c r="CFB838" s="24"/>
      <c r="CFC838" s="24"/>
      <c r="CFD838" s="24"/>
      <c r="CFE838" s="24"/>
      <c r="CFF838" s="24"/>
      <c r="CFG838" s="24"/>
      <c r="CFH838" s="24"/>
      <c r="CFI838" s="24"/>
      <c r="CFJ838" s="24"/>
      <c r="CFK838" s="24"/>
      <c r="CFL838" s="24"/>
      <c r="CFM838" s="24"/>
      <c r="CFN838" s="24"/>
      <c r="CFO838" s="24"/>
      <c r="CFP838" s="24"/>
      <c r="CFQ838" s="24"/>
      <c r="CFR838" s="24"/>
      <c r="CFS838" s="24"/>
      <c r="CFT838" s="24"/>
      <c r="CFU838" s="24"/>
      <c r="CFV838" s="24"/>
      <c r="CFW838" s="24"/>
      <c r="CFX838" s="24"/>
      <c r="CFY838" s="24"/>
      <c r="CFZ838" s="24"/>
      <c r="CGA838" s="24"/>
      <c r="CGB838" s="24"/>
      <c r="CGC838" s="24"/>
      <c r="CGD838" s="24"/>
      <c r="CGE838" s="24"/>
      <c r="CGF838" s="24"/>
      <c r="CGG838" s="24"/>
      <c r="CGH838" s="24"/>
      <c r="CGI838" s="24"/>
      <c r="CGJ838" s="24"/>
      <c r="CGK838" s="24"/>
      <c r="CGL838" s="24"/>
      <c r="CGM838" s="24"/>
      <c r="CGN838" s="24"/>
      <c r="CGO838" s="24"/>
      <c r="CGP838" s="24"/>
      <c r="CGQ838" s="24"/>
      <c r="CGR838" s="24"/>
      <c r="CGS838" s="24"/>
      <c r="CGT838" s="24"/>
      <c r="CGU838" s="24"/>
      <c r="CGV838" s="24"/>
      <c r="CGW838" s="24"/>
      <c r="CGX838" s="24"/>
      <c r="CGY838" s="24"/>
      <c r="CGZ838" s="24"/>
      <c r="CHA838" s="24"/>
      <c r="CHB838" s="24"/>
      <c r="CHC838" s="24"/>
      <c r="CHD838" s="24"/>
      <c r="CHE838" s="24"/>
      <c r="CHF838" s="24"/>
      <c r="CHG838" s="24"/>
      <c r="CHH838" s="24"/>
      <c r="CHI838" s="24"/>
      <c r="CHJ838" s="24"/>
      <c r="CHK838" s="24"/>
      <c r="CHL838" s="24"/>
      <c r="CHM838" s="24"/>
      <c r="CHN838" s="24"/>
      <c r="CHO838" s="24"/>
      <c r="CHP838" s="24"/>
      <c r="CHQ838" s="24"/>
      <c r="CHR838" s="24"/>
      <c r="CHS838" s="24"/>
      <c r="CHT838" s="24"/>
      <c r="CHU838" s="24"/>
      <c r="CHV838" s="24"/>
      <c r="CHW838" s="24"/>
      <c r="CHX838" s="24"/>
      <c r="CHY838" s="24"/>
      <c r="CHZ838" s="24"/>
      <c r="CIA838" s="24"/>
      <c r="CIB838" s="24"/>
      <c r="CIC838" s="24"/>
      <c r="CID838" s="24"/>
      <c r="CIE838" s="24"/>
      <c r="CIF838" s="24"/>
      <c r="CIG838" s="24"/>
      <c r="CIH838" s="24"/>
      <c r="CII838" s="24"/>
      <c r="CIJ838" s="24"/>
      <c r="CIK838" s="24"/>
      <c r="CIL838" s="24"/>
      <c r="CIM838" s="24"/>
      <c r="CIN838" s="24"/>
      <c r="CIO838" s="24"/>
      <c r="CIP838" s="24"/>
      <c r="CIQ838" s="24"/>
      <c r="CIR838" s="24"/>
      <c r="CIS838" s="24"/>
      <c r="CIT838" s="24"/>
      <c r="CIU838" s="24"/>
      <c r="CIV838" s="24"/>
      <c r="CIW838" s="24"/>
      <c r="CIX838" s="24"/>
      <c r="CIY838" s="24"/>
      <c r="CIZ838" s="24"/>
      <c r="CJA838" s="24"/>
      <c r="CJB838" s="24"/>
      <c r="CJC838" s="24"/>
      <c r="CJD838" s="24"/>
      <c r="CJE838" s="24"/>
      <c r="CJF838" s="24"/>
      <c r="CJG838" s="24"/>
      <c r="CJH838" s="24"/>
      <c r="CJI838" s="24"/>
      <c r="CJJ838" s="24"/>
      <c r="CJK838" s="24"/>
      <c r="CJL838" s="24"/>
      <c r="CJM838" s="24"/>
      <c r="CJN838" s="24"/>
      <c r="CJO838" s="24"/>
      <c r="CJP838" s="24"/>
      <c r="CJQ838" s="24"/>
      <c r="CJR838" s="24"/>
      <c r="CJS838" s="24"/>
      <c r="CJT838" s="24"/>
      <c r="CJU838" s="24"/>
      <c r="CJV838" s="24"/>
      <c r="CJW838" s="24"/>
      <c r="CJX838" s="24"/>
      <c r="CJY838" s="24"/>
      <c r="CJZ838" s="24"/>
      <c r="CKA838" s="24"/>
      <c r="CKB838" s="24"/>
      <c r="CKC838" s="24"/>
      <c r="CKD838" s="24"/>
      <c r="CKE838" s="24"/>
      <c r="CKF838" s="24"/>
      <c r="CKG838" s="24"/>
      <c r="CKH838" s="24"/>
      <c r="CKI838" s="24"/>
      <c r="CKJ838" s="24"/>
      <c r="CKK838" s="24"/>
      <c r="CKL838" s="24"/>
      <c r="CKM838" s="24"/>
      <c r="CKN838" s="24"/>
      <c r="CKO838" s="24"/>
      <c r="CKP838" s="24"/>
      <c r="CKQ838" s="24"/>
      <c r="CKR838" s="24"/>
      <c r="CKS838" s="24"/>
      <c r="CKT838" s="24"/>
      <c r="CKU838" s="24"/>
      <c r="CKV838" s="24"/>
      <c r="CKW838" s="24"/>
      <c r="CKX838" s="24"/>
      <c r="CKY838" s="24"/>
      <c r="CKZ838" s="24"/>
      <c r="CLA838" s="24"/>
      <c r="CLB838" s="24"/>
      <c r="CLC838" s="24"/>
      <c r="CLD838" s="24"/>
      <c r="CLE838" s="24"/>
      <c r="CLF838" s="24"/>
      <c r="CLG838" s="24"/>
      <c r="CLH838" s="24"/>
      <c r="CLI838" s="24"/>
      <c r="CLJ838" s="24"/>
      <c r="CLK838" s="24"/>
      <c r="CLL838" s="24"/>
      <c r="CLM838" s="24"/>
      <c r="CLN838" s="24"/>
      <c r="CLO838" s="24"/>
      <c r="CLP838" s="24"/>
      <c r="CLQ838" s="24"/>
      <c r="CLR838" s="24"/>
      <c r="CLS838" s="24"/>
      <c r="CLT838" s="24"/>
      <c r="CLU838" s="24"/>
      <c r="CLV838" s="24"/>
      <c r="CLW838" s="24"/>
      <c r="CLX838" s="24"/>
      <c r="CLY838" s="24"/>
      <c r="CLZ838" s="24"/>
      <c r="CMA838" s="24"/>
      <c r="CMB838" s="24"/>
      <c r="CMC838" s="24"/>
      <c r="CMD838" s="24"/>
      <c r="CME838" s="24"/>
      <c r="CMF838" s="24"/>
      <c r="CMG838" s="24"/>
      <c r="CMH838" s="24"/>
      <c r="CMI838" s="24"/>
      <c r="CMJ838" s="24"/>
      <c r="CMK838" s="24"/>
      <c r="CML838" s="24"/>
      <c r="CMM838" s="24"/>
      <c r="CMN838" s="24"/>
      <c r="CMO838" s="24"/>
      <c r="CMP838" s="24"/>
      <c r="CMQ838" s="24"/>
      <c r="CMR838" s="24"/>
      <c r="CMS838" s="24"/>
      <c r="CMT838" s="24"/>
      <c r="CMU838" s="24"/>
      <c r="CMV838" s="24"/>
      <c r="CMW838" s="24"/>
      <c r="CMX838" s="24"/>
      <c r="CMY838" s="24"/>
      <c r="CMZ838" s="24"/>
      <c r="CNA838" s="24"/>
      <c r="CNB838" s="24"/>
      <c r="CNC838" s="24"/>
      <c r="CND838" s="24"/>
      <c r="CNE838" s="24"/>
      <c r="CNF838" s="24"/>
      <c r="CNG838" s="24"/>
      <c r="CNH838" s="24"/>
      <c r="CNI838" s="24"/>
      <c r="CNJ838" s="24"/>
      <c r="CNK838" s="24"/>
      <c r="CNL838" s="24"/>
      <c r="CNM838" s="24"/>
      <c r="CNN838" s="24"/>
      <c r="CNO838" s="24"/>
      <c r="CNP838" s="24"/>
      <c r="CNQ838" s="24"/>
      <c r="CNR838" s="24"/>
      <c r="CNS838" s="24"/>
      <c r="CNT838" s="24"/>
      <c r="CNU838" s="24"/>
      <c r="CNV838" s="24"/>
      <c r="CNW838" s="24"/>
      <c r="CNX838" s="24"/>
      <c r="CNY838" s="24"/>
      <c r="CNZ838" s="24"/>
      <c r="COA838" s="24"/>
      <c r="COB838" s="24"/>
      <c r="COC838" s="24"/>
      <c r="COD838" s="24"/>
      <c r="COE838" s="24"/>
      <c r="COF838" s="24"/>
      <c r="COG838" s="24"/>
      <c r="COH838" s="24"/>
      <c r="COI838" s="24"/>
      <c r="COJ838" s="24"/>
      <c r="COK838" s="24"/>
      <c r="COL838" s="24"/>
      <c r="COM838" s="24"/>
      <c r="CON838" s="24"/>
      <c r="COO838" s="24"/>
      <c r="COP838" s="24"/>
      <c r="COQ838" s="24"/>
      <c r="COR838" s="24"/>
      <c r="COS838" s="24"/>
      <c r="COT838" s="24"/>
      <c r="COU838" s="24"/>
      <c r="COV838" s="24"/>
      <c r="COW838" s="24"/>
      <c r="COX838" s="24"/>
      <c r="COY838" s="24"/>
      <c r="COZ838" s="24"/>
      <c r="CPA838" s="24"/>
      <c r="CPB838" s="24"/>
      <c r="CPC838" s="24"/>
      <c r="CPD838" s="24"/>
      <c r="CPE838" s="24"/>
      <c r="CPF838" s="24"/>
      <c r="CPG838" s="24"/>
      <c r="CPH838" s="24"/>
      <c r="CPI838" s="24"/>
      <c r="CPJ838" s="24"/>
      <c r="CPK838" s="24"/>
      <c r="CPL838" s="24"/>
      <c r="CPM838" s="24"/>
      <c r="CPN838" s="24"/>
      <c r="CPO838" s="24"/>
      <c r="CPP838" s="24"/>
      <c r="CPQ838" s="24"/>
      <c r="CPR838" s="24"/>
      <c r="CPS838" s="24"/>
      <c r="CPT838" s="24"/>
      <c r="CPU838" s="24"/>
      <c r="CPV838" s="24"/>
      <c r="CPW838" s="24"/>
      <c r="CPX838" s="24"/>
      <c r="CPY838" s="24"/>
      <c r="CPZ838" s="24"/>
      <c r="CQA838" s="24"/>
      <c r="CQB838" s="24"/>
      <c r="CQC838" s="24"/>
      <c r="CQD838" s="24"/>
      <c r="CQE838" s="24"/>
      <c r="CQF838" s="24"/>
      <c r="CQG838" s="24"/>
      <c r="CQH838" s="24"/>
      <c r="CQI838" s="24"/>
      <c r="CQJ838" s="24"/>
      <c r="CQK838" s="24"/>
      <c r="CQL838" s="24"/>
      <c r="CQM838" s="24"/>
      <c r="CQN838" s="24"/>
      <c r="CQO838" s="24"/>
      <c r="CQP838" s="24"/>
      <c r="CQQ838" s="24"/>
      <c r="CQR838" s="24"/>
      <c r="CQS838" s="24"/>
      <c r="CQT838" s="24"/>
      <c r="CQU838" s="24"/>
      <c r="CQV838" s="24"/>
      <c r="CQW838" s="24"/>
      <c r="CQX838" s="24"/>
      <c r="CQY838" s="24"/>
      <c r="CQZ838" s="24"/>
      <c r="CRA838" s="24"/>
      <c r="CRB838" s="24"/>
      <c r="CRC838" s="24"/>
      <c r="CRD838" s="24"/>
      <c r="CRE838" s="24"/>
      <c r="CRF838" s="24"/>
      <c r="CRG838" s="24"/>
      <c r="CRH838" s="24"/>
      <c r="CRI838" s="24"/>
      <c r="CRJ838" s="24"/>
      <c r="CRK838" s="24"/>
      <c r="CRL838" s="24"/>
      <c r="CRM838" s="24"/>
      <c r="CRN838" s="24"/>
      <c r="CRO838" s="24"/>
      <c r="CRP838" s="24"/>
      <c r="CRQ838" s="24"/>
      <c r="CRR838" s="24"/>
      <c r="CRS838" s="24"/>
      <c r="CRT838" s="24"/>
      <c r="CRU838" s="24"/>
      <c r="CRV838" s="24"/>
      <c r="CRW838" s="24"/>
      <c r="CRX838" s="24"/>
      <c r="CRY838" s="24"/>
      <c r="CRZ838" s="24"/>
      <c r="CSA838" s="24"/>
      <c r="CSB838" s="24"/>
      <c r="CSC838" s="24"/>
      <c r="CSD838" s="24"/>
      <c r="CSE838" s="24"/>
      <c r="CSF838" s="24"/>
      <c r="CSG838" s="24"/>
      <c r="CSH838" s="24"/>
      <c r="CSI838" s="24"/>
      <c r="CSJ838" s="24"/>
      <c r="CSK838" s="24"/>
      <c r="CSL838" s="24"/>
      <c r="CSM838" s="24"/>
      <c r="CSN838" s="24"/>
      <c r="CSO838" s="24"/>
      <c r="CSP838" s="24"/>
      <c r="CSQ838" s="24"/>
      <c r="CSR838" s="24"/>
      <c r="CSS838" s="24"/>
      <c r="CST838" s="24"/>
      <c r="CSU838" s="24"/>
      <c r="CSV838" s="24"/>
      <c r="CSW838" s="24"/>
      <c r="CSX838" s="24"/>
      <c r="CSY838" s="24"/>
      <c r="CSZ838" s="24"/>
      <c r="CTA838" s="24"/>
      <c r="CTB838" s="24"/>
      <c r="CTC838" s="24"/>
      <c r="CTD838" s="24"/>
      <c r="CTE838" s="24"/>
      <c r="CTF838" s="24"/>
      <c r="CTG838" s="24"/>
      <c r="CTH838" s="24"/>
      <c r="CTI838" s="24"/>
      <c r="CTJ838" s="24"/>
      <c r="CTK838" s="24"/>
      <c r="CTL838" s="24"/>
      <c r="CTM838" s="24"/>
      <c r="CTN838" s="24"/>
      <c r="CTO838" s="24"/>
      <c r="CTP838" s="24"/>
      <c r="CTQ838" s="24"/>
      <c r="CTR838" s="24"/>
      <c r="CTS838" s="24"/>
      <c r="CTT838" s="24"/>
      <c r="CTU838" s="24"/>
      <c r="CTV838" s="24"/>
      <c r="CTW838" s="24"/>
      <c r="CTX838" s="24"/>
      <c r="CTY838" s="24"/>
      <c r="CTZ838" s="24"/>
      <c r="CUA838" s="24"/>
      <c r="CUB838" s="24"/>
      <c r="CUC838" s="24"/>
      <c r="CUD838" s="24"/>
      <c r="CUE838" s="24"/>
      <c r="CUF838" s="24"/>
      <c r="CUG838" s="24"/>
      <c r="CUH838" s="24"/>
      <c r="CUI838" s="24"/>
      <c r="CUJ838" s="24"/>
      <c r="CUK838" s="24"/>
      <c r="CUL838" s="24"/>
      <c r="CUM838" s="24"/>
      <c r="CUN838" s="24"/>
      <c r="CUO838" s="24"/>
      <c r="CUP838" s="24"/>
      <c r="CUQ838" s="24"/>
      <c r="CUR838" s="24"/>
      <c r="CUS838" s="24"/>
      <c r="CUT838" s="24"/>
      <c r="CUU838" s="24"/>
      <c r="CUV838" s="24"/>
      <c r="CUW838" s="24"/>
      <c r="CUX838" s="24"/>
      <c r="CUY838" s="24"/>
      <c r="CUZ838" s="24"/>
      <c r="CVA838" s="24"/>
      <c r="CVB838" s="24"/>
      <c r="CVC838" s="24"/>
      <c r="CVD838" s="24"/>
      <c r="CVE838" s="24"/>
      <c r="CVF838" s="24"/>
      <c r="CVG838" s="24"/>
      <c r="CVH838" s="24"/>
      <c r="CVI838" s="24"/>
      <c r="CVJ838" s="24"/>
      <c r="CVK838" s="24"/>
      <c r="CVL838" s="24"/>
      <c r="CVM838" s="24"/>
      <c r="CVN838" s="24"/>
      <c r="CVO838" s="24"/>
      <c r="CVP838" s="24"/>
      <c r="CVQ838" s="24"/>
      <c r="CVR838" s="24"/>
      <c r="CVS838" s="24"/>
      <c r="CVT838" s="24"/>
      <c r="CVU838" s="24"/>
      <c r="CVV838" s="24"/>
      <c r="CVW838" s="24"/>
      <c r="CVX838" s="24"/>
      <c r="CVY838" s="24"/>
      <c r="CVZ838" s="24"/>
      <c r="CWA838" s="24"/>
      <c r="CWB838" s="24"/>
      <c r="CWC838" s="24"/>
      <c r="CWD838" s="24"/>
      <c r="CWE838" s="24"/>
      <c r="CWF838" s="24"/>
      <c r="CWG838" s="24"/>
      <c r="CWH838" s="24"/>
      <c r="CWI838" s="24"/>
      <c r="CWJ838" s="24"/>
      <c r="CWK838" s="24"/>
      <c r="CWL838" s="24"/>
      <c r="CWM838" s="24"/>
      <c r="CWN838" s="24"/>
      <c r="CWO838" s="24"/>
      <c r="CWP838" s="24"/>
      <c r="CWQ838" s="24"/>
      <c r="CWR838" s="24"/>
      <c r="CWS838" s="24"/>
      <c r="CWT838" s="24"/>
      <c r="CWU838" s="24"/>
      <c r="CWV838" s="24"/>
      <c r="CWW838" s="24"/>
      <c r="CWX838" s="24"/>
      <c r="CWY838" s="24"/>
      <c r="CWZ838" s="24"/>
      <c r="CXA838" s="24"/>
      <c r="CXB838" s="24"/>
      <c r="CXC838" s="24"/>
      <c r="CXD838" s="24"/>
      <c r="CXE838" s="24"/>
      <c r="CXF838" s="24"/>
      <c r="CXG838" s="24"/>
      <c r="CXH838" s="24"/>
      <c r="CXI838" s="24"/>
      <c r="CXJ838" s="24"/>
      <c r="CXK838" s="24"/>
      <c r="CXL838" s="24"/>
      <c r="CXM838" s="24"/>
      <c r="CXN838" s="24"/>
      <c r="CXO838" s="24"/>
      <c r="CXP838" s="24"/>
      <c r="CXQ838" s="24"/>
      <c r="CXR838" s="24"/>
      <c r="CXS838" s="24"/>
      <c r="CXT838" s="24"/>
      <c r="CXU838" s="24"/>
      <c r="CXV838" s="24"/>
      <c r="CXW838" s="24"/>
      <c r="CXX838" s="24"/>
      <c r="CXY838" s="24"/>
      <c r="CXZ838" s="24"/>
      <c r="CYA838" s="24"/>
      <c r="CYB838" s="24"/>
      <c r="CYC838" s="24"/>
      <c r="CYD838" s="24"/>
      <c r="CYE838" s="24"/>
      <c r="CYF838" s="24"/>
      <c r="CYG838" s="24"/>
      <c r="CYH838" s="24"/>
      <c r="CYI838" s="24"/>
      <c r="CYJ838" s="24"/>
      <c r="CYK838" s="24"/>
      <c r="CYL838" s="24"/>
      <c r="CYM838" s="24"/>
      <c r="CYN838" s="24"/>
      <c r="CYO838" s="24"/>
      <c r="CYP838" s="24"/>
      <c r="CYQ838" s="24"/>
      <c r="CYR838" s="24"/>
      <c r="CYS838" s="24"/>
      <c r="CYT838" s="24"/>
      <c r="CYU838" s="24"/>
      <c r="CYV838" s="24"/>
      <c r="CYW838" s="24"/>
      <c r="CYX838" s="24"/>
      <c r="CYY838" s="24"/>
      <c r="CYZ838" s="24"/>
      <c r="CZA838" s="24"/>
      <c r="CZB838" s="24"/>
      <c r="CZC838" s="24"/>
      <c r="CZD838" s="24"/>
      <c r="CZE838" s="24"/>
      <c r="CZF838" s="24"/>
      <c r="CZG838" s="24"/>
      <c r="CZH838" s="24"/>
      <c r="CZI838" s="24"/>
      <c r="CZJ838" s="24"/>
      <c r="CZK838" s="24"/>
      <c r="CZL838" s="24"/>
      <c r="CZM838" s="24"/>
      <c r="CZN838" s="24"/>
      <c r="CZO838" s="24"/>
      <c r="CZP838" s="24"/>
      <c r="CZQ838" s="24"/>
      <c r="CZR838" s="24"/>
      <c r="CZS838" s="24"/>
      <c r="CZT838" s="24"/>
      <c r="CZU838" s="24"/>
      <c r="CZV838" s="24"/>
      <c r="CZW838" s="24"/>
      <c r="CZX838" s="24"/>
      <c r="CZY838" s="24"/>
      <c r="CZZ838" s="24"/>
      <c r="DAA838" s="24"/>
      <c r="DAB838" s="24"/>
      <c r="DAC838" s="24"/>
      <c r="DAD838" s="24"/>
      <c r="DAE838" s="24"/>
      <c r="DAF838" s="24"/>
      <c r="DAG838" s="24"/>
      <c r="DAH838" s="24"/>
      <c r="DAI838" s="24"/>
      <c r="DAJ838" s="24"/>
      <c r="DAK838" s="24"/>
      <c r="DAL838" s="24"/>
      <c r="DAM838" s="24"/>
      <c r="DAN838" s="24"/>
      <c r="DAO838" s="24"/>
      <c r="DAP838" s="24"/>
      <c r="DAQ838" s="24"/>
      <c r="DAR838" s="24"/>
      <c r="DAS838" s="24"/>
      <c r="DAT838" s="24"/>
      <c r="DAU838" s="24"/>
      <c r="DAV838" s="24"/>
      <c r="DAW838" s="24"/>
      <c r="DAX838" s="24"/>
      <c r="DAY838" s="24"/>
      <c r="DAZ838" s="24"/>
      <c r="DBA838" s="24"/>
      <c r="DBB838" s="24"/>
      <c r="DBC838" s="24"/>
      <c r="DBD838" s="24"/>
      <c r="DBE838" s="24"/>
      <c r="DBF838" s="24"/>
      <c r="DBG838" s="24"/>
      <c r="DBH838" s="24"/>
      <c r="DBI838" s="24"/>
      <c r="DBJ838" s="24"/>
      <c r="DBK838" s="24"/>
      <c r="DBL838" s="24"/>
      <c r="DBM838" s="24"/>
      <c r="DBN838" s="24"/>
      <c r="DBO838" s="24"/>
      <c r="DBP838" s="24"/>
      <c r="DBQ838" s="24"/>
      <c r="DBR838" s="24"/>
      <c r="DBS838" s="24"/>
      <c r="DBT838" s="24"/>
      <c r="DBU838" s="24"/>
      <c r="DBV838" s="24"/>
      <c r="DBW838" s="24"/>
      <c r="DBX838" s="24"/>
      <c r="DBY838" s="24"/>
      <c r="DBZ838" s="24"/>
      <c r="DCA838" s="24"/>
      <c r="DCB838" s="24"/>
      <c r="DCC838" s="24"/>
      <c r="DCD838" s="24"/>
      <c r="DCE838" s="24"/>
      <c r="DCF838" s="24"/>
      <c r="DCG838" s="24"/>
      <c r="DCH838" s="24"/>
      <c r="DCI838" s="24"/>
      <c r="DCJ838" s="24"/>
      <c r="DCK838" s="24"/>
      <c r="DCL838" s="24"/>
      <c r="DCM838" s="24"/>
      <c r="DCN838" s="24"/>
      <c r="DCO838" s="24"/>
      <c r="DCP838" s="24"/>
      <c r="DCQ838" s="24"/>
      <c r="DCR838" s="24"/>
      <c r="DCS838" s="24"/>
      <c r="DCT838" s="24"/>
      <c r="DCU838" s="24"/>
      <c r="DCV838" s="24"/>
      <c r="DCW838" s="24"/>
      <c r="DCX838" s="24"/>
      <c r="DCY838" s="24"/>
      <c r="DCZ838" s="24"/>
      <c r="DDA838" s="24"/>
      <c r="DDB838" s="24"/>
      <c r="DDC838" s="24"/>
      <c r="DDD838" s="24"/>
      <c r="DDE838" s="24"/>
      <c r="DDF838" s="24"/>
      <c r="DDG838" s="24"/>
      <c r="DDH838" s="24"/>
      <c r="DDI838" s="24"/>
      <c r="DDJ838" s="24"/>
      <c r="DDK838" s="24"/>
      <c r="DDL838" s="24"/>
      <c r="DDM838" s="24"/>
      <c r="DDN838" s="24"/>
      <c r="DDO838" s="24"/>
      <c r="DDP838" s="24"/>
      <c r="DDQ838" s="24"/>
      <c r="DDR838" s="24"/>
      <c r="DDS838" s="24"/>
      <c r="DDT838" s="24"/>
      <c r="DDU838" s="24"/>
      <c r="DDV838" s="24"/>
      <c r="DDW838" s="24"/>
      <c r="DDX838" s="24"/>
      <c r="DDY838" s="24"/>
      <c r="DDZ838" s="24"/>
      <c r="DEA838" s="24"/>
      <c r="DEB838" s="24"/>
      <c r="DEC838" s="24"/>
      <c r="DED838" s="24"/>
      <c r="DEE838" s="24"/>
      <c r="DEF838" s="24"/>
      <c r="DEG838" s="24"/>
      <c r="DEH838" s="24"/>
      <c r="DEI838" s="24"/>
      <c r="DEJ838" s="24"/>
      <c r="DEK838" s="24"/>
      <c r="DEL838" s="24"/>
      <c r="DEM838" s="24"/>
      <c r="DEN838" s="24"/>
      <c r="DEO838" s="24"/>
      <c r="DEP838" s="24"/>
      <c r="DEQ838" s="24"/>
      <c r="DER838" s="24"/>
      <c r="DES838" s="24"/>
      <c r="DET838" s="24"/>
      <c r="DEU838" s="24"/>
      <c r="DEV838" s="24"/>
      <c r="DEW838" s="24"/>
      <c r="DEX838" s="24"/>
      <c r="DEY838" s="24"/>
      <c r="DEZ838" s="24"/>
      <c r="DFA838" s="24"/>
      <c r="DFB838" s="24"/>
      <c r="DFC838" s="24"/>
      <c r="DFD838" s="24"/>
      <c r="DFE838" s="24"/>
      <c r="DFF838" s="24"/>
      <c r="DFG838" s="24"/>
      <c r="DFH838" s="24"/>
      <c r="DFI838" s="24"/>
      <c r="DFJ838" s="24"/>
      <c r="DFK838" s="24"/>
      <c r="DFL838" s="24"/>
      <c r="DFM838" s="24"/>
      <c r="DFN838" s="24"/>
      <c r="DFO838" s="24"/>
      <c r="DFP838" s="24"/>
      <c r="DFQ838" s="24"/>
      <c r="DFR838" s="24"/>
      <c r="DFS838" s="24"/>
      <c r="DFT838" s="24"/>
      <c r="DFU838" s="24"/>
      <c r="DFV838" s="24"/>
      <c r="DFW838" s="24"/>
      <c r="DFX838" s="24"/>
      <c r="DFY838" s="24"/>
      <c r="DFZ838" s="24"/>
      <c r="DGA838" s="24"/>
      <c r="DGB838" s="24"/>
      <c r="DGC838" s="24"/>
      <c r="DGD838" s="24"/>
      <c r="DGE838" s="24"/>
      <c r="DGF838" s="24"/>
      <c r="DGG838" s="24"/>
      <c r="DGH838" s="24"/>
      <c r="DGI838" s="24"/>
      <c r="DGJ838" s="24"/>
      <c r="DGK838" s="24"/>
      <c r="DGL838" s="24"/>
      <c r="DGM838" s="24"/>
      <c r="DGN838" s="24"/>
      <c r="DGO838" s="24"/>
      <c r="DGP838" s="24"/>
      <c r="DGQ838" s="24"/>
      <c r="DGR838" s="24"/>
      <c r="DGS838" s="24"/>
      <c r="DGT838" s="24"/>
      <c r="DGU838" s="24"/>
      <c r="DGV838" s="24"/>
      <c r="DGW838" s="24"/>
      <c r="DGX838" s="24"/>
      <c r="DGY838" s="24"/>
      <c r="DGZ838" s="24"/>
      <c r="DHA838" s="24"/>
      <c r="DHB838" s="24"/>
      <c r="DHC838" s="24"/>
      <c r="DHD838" s="24"/>
      <c r="DHE838" s="24"/>
      <c r="DHF838" s="24"/>
      <c r="DHG838" s="24"/>
      <c r="DHH838" s="24"/>
      <c r="DHI838" s="24"/>
      <c r="DHJ838" s="24"/>
      <c r="DHK838" s="24"/>
      <c r="DHL838" s="24"/>
      <c r="DHM838" s="24"/>
      <c r="DHN838" s="24"/>
      <c r="DHO838" s="24"/>
      <c r="DHP838" s="24"/>
      <c r="DHQ838" s="24"/>
      <c r="DHR838" s="24"/>
      <c r="DHS838" s="24"/>
      <c r="DHT838" s="24"/>
      <c r="DHU838" s="24"/>
      <c r="DHV838" s="24"/>
      <c r="DHW838" s="24"/>
      <c r="DHX838" s="24"/>
      <c r="DHY838" s="24"/>
      <c r="DHZ838" s="24"/>
      <c r="DIA838" s="24"/>
      <c r="DIB838" s="24"/>
      <c r="DIC838" s="24"/>
      <c r="DID838" s="24"/>
      <c r="DIE838" s="24"/>
      <c r="DIF838" s="24"/>
      <c r="DIG838" s="24"/>
      <c r="DIH838" s="24"/>
      <c r="DII838" s="24"/>
      <c r="DIJ838" s="24"/>
      <c r="DIK838" s="24"/>
      <c r="DIL838" s="24"/>
      <c r="DIM838" s="24"/>
      <c r="DIN838" s="24"/>
      <c r="DIO838" s="24"/>
      <c r="DIP838" s="24"/>
      <c r="DIQ838" s="24"/>
      <c r="DIR838" s="24"/>
      <c r="DIS838" s="24"/>
      <c r="DIT838" s="24"/>
      <c r="DIU838" s="24"/>
      <c r="DIV838" s="24"/>
      <c r="DIW838" s="24"/>
      <c r="DIX838" s="24"/>
      <c r="DIY838" s="24"/>
      <c r="DIZ838" s="24"/>
      <c r="DJA838" s="24"/>
      <c r="DJB838" s="24"/>
      <c r="DJC838" s="24"/>
      <c r="DJD838" s="24"/>
      <c r="DJE838" s="24"/>
      <c r="DJF838" s="24"/>
      <c r="DJG838" s="24"/>
      <c r="DJH838" s="24"/>
      <c r="DJI838" s="24"/>
      <c r="DJJ838" s="24"/>
      <c r="DJK838" s="24"/>
      <c r="DJL838" s="24"/>
      <c r="DJM838" s="24"/>
      <c r="DJN838" s="24"/>
      <c r="DJO838" s="24"/>
      <c r="DJP838" s="24"/>
      <c r="DJQ838" s="24"/>
      <c r="DJR838" s="24"/>
      <c r="DJS838" s="24"/>
      <c r="DJT838" s="24"/>
      <c r="DJU838" s="24"/>
      <c r="DJV838" s="24"/>
      <c r="DJW838" s="24"/>
      <c r="DJX838" s="24"/>
      <c r="DJY838" s="24"/>
      <c r="DJZ838" s="24"/>
      <c r="DKA838" s="24"/>
      <c r="DKB838" s="24"/>
      <c r="DKC838" s="24"/>
      <c r="DKD838" s="24"/>
      <c r="DKE838" s="24"/>
      <c r="DKF838" s="24"/>
      <c r="DKG838" s="24"/>
      <c r="DKH838" s="24"/>
      <c r="DKI838" s="24"/>
      <c r="DKJ838" s="24"/>
      <c r="DKK838" s="24"/>
      <c r="DKL838" s="24"/>
      <c r="DKM838" s="24"/>
      <c r="DKN838" s="24"/>
      <c r="DKO838" s="24"/>
      <c r="DKP838" s="24"/>
      <c r="DKQ838" s="24"/>
      <c r="DKR838" s="24"/>
      <c r="DKS838" s="24"/>
      <c r="DKT838" s="24"/>
      <c r="DKU838" s="24"/>
      <c r="DKV838" s="24"/>
      <c r="DKW838" s="24"/>
      <c r="DKX838" s="24"/>
      <c r="DKY838" s="24"/>
      <c r="DKZ838" s="24"/>
      <c r="DLA838" s="24"/>
      <c r="DLB838" s="24"/>
      <c r="DLC838" s="24"/>
      <c r="DLD838" s="24"/>
      <c r="DLE838" s="24"/>
      <c r="DLF838" s="24"/>
      <c r="DLG838" s="24"/>
      <c r="DLH838" s="24"/>
      <c r="DLI838" s="24"/>
      <c r="DLJ838" s="24"/>
      <c r="DLK838" s="24"/>
      <c r="DLL838" s="24"/>
      <c r="DLM838" s="24"/>
      <c r="DLN838" s="24"/>
      <c r="DLO838" s="24"/>
      <c r="DLP838" s="24"/>
      <c r="DLQ838" s="24"/>
      <c r="DLR838" s="24"/>
      <c r="DLS838" s="24"/>
      <c r="DLT838" s="24"/>
      <c r="DLU838" s="24"/>
      <c r="DLV838" s="24"/>
      <c r="DLW838" s="24"/>
      <c r="DLX838" s="24"/>
      <c r="DLY838" s="24"/>
      <c r="DLZ838" s="24"/>
      <c r="DMA838" s="24"/>
      <c r="DMB838" s="24"/>
      <c r="DMC838" s="24"/>
      <c r="DMD838" s="24"/>
      <c r="DME838" s="24"/>
      <c r="DMF838" s="24"/>
      <c r="DMG838" s="24"/>
      <c r="DMH838" s="24"/>
      <c r="DMI838" s="24"/>
      <c r="DMJ838" s="24"/>
      <c r="DMK838" s="24"/>
      <c r="DML838" s="24"/>
      <c r="DMM838" s="24"/>
      <c r="DMN838" s="24"/>
      <c r="DMO838" s="24"/>
      <c r="DMP838" s="24"/>
      <c r="DMQ838" s="24"/>
      <c r="DMR838" s="24"/>
      <c r="DMS838" s="24"/>
      <c r="DMT838" s="24"/>
      <c r="DMU838" s="24"/>
      <c r="DMV838" s="24"/>
      <c r="DMW838" s="24"/>
      <c r="DMX838" s="24"/>
      <c r="DMY838" s="24"/>
      <c r="DMZ838" s="24"/>
      <c r="DNA838" s="24"/>
      <c r="DNB838" s="24"/>
      <c r="DNC838" s="24"/>
      <c r="DND838" s="24"/>
      <c r="DNE838" s="24"/>
      <c r="DNF838" s="24"/>
      <c r="DNG838" s="24"/>
      <c r="DNH838" s="24"/>
      <c r="DNI838" s="24"/>
      <c r="DNJ838" s="24"/>
      <c r="DNK838" s="24"/>
      <c r="DNL838" s="24"/>
      <c r="DNM838" s="24"/>
      <c r="DNN838" s="24"/>
      <c r="DNO838" s="24"/>
      <c r="DNP838" s="24"/>
      <c r="DNQ838" s="24"/>
      <c r="DNR838" s="24"/>
      <c r="DNS838" s="24"/>
      <c r="DNT838" s="24"/>
      <c r="DNU838" s="24"/>
      <c r="DNV838" s="24"/>
      <c r="DNW838" s="24"/>
      <c r="DNX838" s="24"/>
      <c r="DNY838" s="24"/>
      <c r="DNZ838" s="24"/>
      <c r="DOA838" s="24"/>
      <c r="DOB838" s="24"/>
      <c r="DOC838" s="24"/>
      <c r="DOD838" s="24"/>
      <c r="DOE838" s="24"/>
      <c r="DOF838" s="24"/>
      <c r="DOG838" s="24"/>
      <c r="DOH838" s="24"/>
      <c r="DOI838" s="24"/>
      <c r="DOJ838" s="24"/>
      <c r="DOK838" s="24"/>
      <c r="DOL838" s="24"/>
      <c r="DOM838" s="24"/>
      <c r="DON838" s="24"/>
      <c r="DOO838" s="24"/>
      <c r="DOP838" s="24"/>
      <c r="DOQ838" s="24"/>
      <c r="DOR838" s="24"/>
      <c r="DOS838" s="24"/>
      <c r="DOT838" s="24"/>
      <c r="DOU838" s="24"/>
      <c r="DOV838" s="24"/>
      <c r="DOW838" s="24"/>
      <c r="DOX838" s="24"/>
      <c r="DOY838" s="24"/>
      <c r="DOZ838" s="24"/>
      <c r="DPA838" s="24"/>
      <c r="DPB838" s="24"/>
      <c r="DPC838" s="24"/>
      <c r="DPD838" s="24"/>
      <c r="DPE838" s="24"/>
      <c r="DPF838" s="24"/>
      <c r="DPG838" s="24"/>
      <c r="DPH838" s="24"/>
      <c r="DPI838" s="24"/>
      <c r="DPJ838" s="24"/>
      <c r="DPK838" s="24"/>
      <c r="DPL838" s="24"/>
      <c r="DPM838" s="24"/>
      <c r="DPN838" s="24"/>
      <c r="DPO838" s="24"/>
      <c r="DPP838" s="24"/>
      <c r="DPQ838" s="24"/>
      <c r="DPR838" s="24"/>
      <c r="DPS838" s="24"/>
      <c r="DPT838" s="24"/>
      <c r="DPU838" s="24"/>
      <c r="DPV838" s="24"/>
      <c r="DPW838" s="24"/>
      <c r="DPX838" s="24"/>
      <c r="DPY838" s="24"/>
      <c r="DPZ838" s="24"/>
      <c r="DQA838" s="24"/>
      <c r="DQB838" s="24"/>
      <c r="DQC838" s="24"/>
      <c r="DQD838" s="24"/>
      <c r="DQE838" s="24"/>
      <c r="DQF838" s="24"/>
      <c r="DQG838" s="24"/>
      <c r="DQH838" s="24"/>
      <c r="DQI838" s="24"/>
      <c r="DQJ838" s="24"/>
      <c r="DQK838" s="24"/>
      <c r="DQL838" s="24"/>
      <c r="DQM838" s="24"/>
      <c r="DQN838" s="24"/>
      <c r="DQO838" s="24"/>
      <c r="DQP838" s="24"/>
      <c r="DQQ838" s="24"/>
      <c r="DQR838" s="24"/>
      <c r="DQS838" s="24"/>
      <c r="DQT838" s="24"/>
      <c r="DQU838" s="24"/>
      <c r="DQV838" s="24"/>
      <c r="DQW838" s="24"/>
      <c r="DQX838" s="24"/>
      <c r="DQY838" s="24"/>
      <c r="DQZ838" s="24"/>
      <c r="DRA838" s="24"/>
      <c r="DRB838" s="24"/>
      <c r="DRC838" s="24"/>
      <c r="DRD838" s="24"/>
      <c r="DRE838" s="24"/>
      <c r="DRF838" s="24"/>
      <c r="DRG838" s="24"/>
      <c r="DRH838" s="24"/>
      <c r="DRI838" s="24"/>
      <c r="DRJ838" s="24"/>
      <c r="DRK838" s="24"/>
      <c r="DRL838" s="24"/>
      <c r="DRM838" s="24"/>
      <c r="DRN838" s="24"/>
      <c r="DRO838" s="24"/>
      <c r="DRP838" s="24"/>
      <c r="DRQ838" s="24"/>
      <c r="DRR838" s="24"/>
      <c r="DRS838" s="24"/>
      <c r="DRT838" s="24"/>
      <c r="DRU838" s="24"/>
      <c r="DRV838" s="24"/>
      <c r="DRW838" s="24"/>
      <c r="DRX838" s="24"/>
      <c r="DRY838" s="24"/>
      <c r="DRZ838" s="24"/>
      <c r="DSA838" s="24"/>
      <c r="DSB838" s="24"/>
      <c r="DSC838" s="24"/>
      <c r="DSD838" s="24"/>
      <c r="DSE838" s="24"/>
      <c r="DSF838" s="24"/>
      <c r="DSG838" s="24"/>
      <c r="DSH838" s="24"/>
      <c r="DSI838" s="24"/>
      <c r="DSJ838" s="24"/>
      <c r="DSK838" s="24"/>
      <c r="DSL838" s="24"/>
      <c r="DSM838" s="24"/>
      <c r="DSN838" s="24"/>
      <c r="DSO838" s="24"/>
      <c r="DSP838" s="24"/>
      <c r="DSQ838" s="24"/>
      <c r="DSR838" s="24"/>
      <c r="DSS838" s="24"/>
      <c r="DST838" s="24"/>
      <c r="DSU838" s="24"/>
      <c r="DSV838" s="24"/>
      <c r="DSW838" s="24"/>
      <c r="DSX838" s="24"/>
      <c r="DSY838" s="24"/>
      <c r="DSZ838" s="24"/>
      <c r="DTA838" s="24"/>
      <c r="DTB838" s="24"/>
      <c r="DTC838" s="24"/>
      <c r="DTD838" s="24"/>
      <c r="DTE838" s="24"/>
      <c r="DTF838" s="24"/>
      <c r="DTG838" s="24"/>
      <c r="DTH838" s="24"/>
      <c r="DTI838" s="24"/>
      <c r="DTJ838" s="24"/>
      <c r="DTK838" s="24"/>
      <c r="DTL838" s="24"/>
      <c r="DTM838" s="24"/>
      <c r="DTN838" s="24"/>
      <c r="DTO838" s="24"/>
      <c r="DTP838" s="24"/>
      <c r="DTQ838" s="24"/>
      <c r="DTR838" s="24"/>
      <c r="DTS838" s="24"/>
      <c r="DTT838" s="24"/>
      <c r="DTU838" s="24"/>
      <c r="DTV838" s="24"/>
      <c r="DTW838" s="24"/>
      <c r="DTX838" s="24"/>
      <c r="DTY838" s="24"/>
      <c r="DTZ838" s="24"/>
      <c r="DUA838" s="24"/>
      <c r="DUB838" s="24"/>
      <c r="DUC838" s="24"/>
      <c r="DUD838" s="24"/>
      <c r="DUE838" s="24"/>
      <c r="DUF838" s="24"/>
      <c r="DUG838" s="24"/>
      <c r="DUH838" s="24"/>
      <c r="DUI838" s="24"/>
      <c r="DUJ838" s="24"/>
      <c r="DUK838" s="24"/>
      <c r="DUL838" s="24"/>
      <c r="DUM838" s="24"/>
      <c r="DUN838" s="24"/>
      <c r="DUO838" s="24"/>
      <c r="DUP838" s="24"/>
      <c r="DUQ838" s="24"/>
      <c r="DUR838" s="24"/>
      <c r="DUS838" s="24"/>
      <c r="DUT838" s="24"/>
      <c r="DUU838" s="24"/>
      <c r="DUV838" s="24"/>
      <c r="DUW838" s="24"/>
      <c r="DUX838" s="24"/>
      <c r="DUY838" s="24"/>
      <c r="DUZ838" s="24"/>
      <c r="DVA838" s="24"/>
      <c r="DVB838" s="24"/>
      <c r="DVC838" s="24"/>
      <c r="DVD838" s="24"/>
      <c r="DVE838" s="24"/>
      <c r="DVF838" s="24"/>
      <c r="DVG838" s="24"/>
      <c r="DVH838" s="24"/>
      <c r="DVI838" s="24"/>
      <c r="DVJ838" s="24"/>
      <c r="DVK838" s="24"/>
      <c r="DVL838" s="24"/>
      <c r="DVM838" s="24"/>
      <c r="DVN838" s="24"/>
      <c r="DVO838" s="24"/>
      <c r="DVP838" s="24"/>
      <c r="DVQ838" s="24"/>
      <c r="DVR838" s="24"/>
      <c r="DVS838" s="24"/>
      <c r="DVT838" s="24"/>
      <c r="DVU838" s="24"/>
      <c r="DVV838" s="24"/>
      <c r="DVW838" s="24"/>
      <c r="DVX838" s="24"/>
      <c r="DVY838" s="24"/>
      <c r="DVZ838" s="24"/>
      <c r="DWA838" s="24"/>
      <c r="DWB838" s="24"/>
      <c r="DWC838" s="24"/>
      <c r="DWD838" s="24"/>
      <c r="DWE838" s="24"/>
      <c r="DWF838" s="24"/>
      <c r="DWG838" s="24"/>
      <c r="DWH838" s="24"/>
      <c r="DWI838" s="24"/>
      <c r="DWJ838" s="24"/>
      <c r="DWK838" s="24"/>
      <c r="DWL838" s="24"/>
      <c r="DWM838" s="24"/>
      <c r="DWN838" s="24"/>
      <c r="DWO838" s="24"/>
      <c r="DWP838" s="24"/>
      <c r="DWQ838" s="24"/>
      <c r="DWR838" s="24"/>
      <c r="DWS838" s="24"/>
      <c r="DWT838" s="24"/>
      <c r="DWU838" s="24"/>
      <c r="DWV838" s="24"/>
      <c r="DWW838" s="24"/>
      <c r="DWX838" s="24"/>
      <c r="DWY838" s="24"/>
      <c r="DWZ838" s="24"/>
      <c r="DXA838" s="24"/>
      <c r="DXB838" s="24"/>
      <c r="DXC838" s="24"/>
      <c r="DXD838" s="24"/>
      <c r="DXE838" s="24"/>
      <c r="DXF838" s="24"/>
      <c r="DXG838" s="24"/>
      <c r="DXH838" s="24"/>
      <c r="DXI838" s="24"/>
      <c r="DXJ838" s="24"/>
      <c r="DXK838" s="24"/>
      <c r="DXL838" s="24"/>
      <c r="DXM838" s="24"/>
      <c r="DXN838" s="24"/>
      <c r="DXO838" s="24"/>
      <c r="DXP838" s="24"/>
      <c r="DXQ838" s="24"/>
      <c r="DXR838" s="24"/>
      <c r="DXS838" s="24"/>
      <c r="DXT838" s="24"/>
      <c r="DXU838" s="24"/>
      <c r="DXV838" s="24"/>
      <c r="DXW838" s="24"/>
      <c r="DXX838" s="24"/>
      <c r="DXY838" s="24"/>
      <c r="DXZ838" s="24"/>
      <c r="DYA838" s="24"/>
      <c r="DYB838" s="24"/>
      <c r="DYC838" s="24"/>
      <c r="DYD838" s="24"/>
      <c r="DYE838" s="24"/>
      <c r="DYF838" s="24"/>
      <c r="DYG838" s="24"/>
      <c r="DYH838" s="24"/>
      <c r="DYI838" s="24"/>
      <c r="DYJ838" s="24"/>
      <c r="DYK838" s="24"/>
      <c r="DYL838" s="24"/>
      <c r="DYM838" s="24"/>
      <c r="DYN838" s="24"/>
      <c r="DYO838" s="24"/>
      <c r="DYP838" s="24"/>
      <c r="DYQ838" s="24"/>
      <c r="DYR838" s="24"/>
      <c r="DYS838" s="24"/>
      <c r="DYT838" s="24"/>
      <c r="DYU838" s="24"/>
      <c r="DYV838" s="24"/>
      <c r="DYW838" s="24"/>
      <c r="DYX838" s="24"/>
      <c r="DYY838" s="24"/>
      <c r="DYZ838" s="24"/>
      <c r="DZA838" s="24"/>
      <c r="DZB838" s="24"/>
      <c r="DZC838" s="24"/>
      <c r="DZD838" s="24"/>
      <c r="DZE838" s="24"/>
      <c r="DZF838" s="24"/>
      <c r="DZG838" s="24"/>
      <c r="DZH838" s="24"/>
      <c r="DZI838" s="24"/>
      <c r="DZJ838" s="24"/>
      <c r="DZK838" s="24"/>
      <c r="DZL838" s="24"/>
      <c r="DZM838" s="24"/>
      <c r="DZN838" s="24"/>
      <c r="DZO838" s="24"/>
      <c r="DZP838" s="24"/>
      <c r="DZQ838" s="24"/>
      <c r="DZR838" s="24"/>
      <c r="DZS838" s="24"/>
      <c r="DZT838" s="24"/>
      <c r="DZU838" s="24"/>
      <c r="DZV838" s="24"/>
      <c r="DZW838" s="24"/>
      <c r="DZX838" s="24"/>
      <c r="DZY838" s="24"/>
      <c r="DZZ838" s="24"/>
      <c r="EAA838" s="24"/>
      <c r="EAB838" s="24"/>
      <c r="EAC838" s="24"/>
      <c r="EAD838" s="24"/>
      <c r="EAE838" s="24"/>
      <c r="EAF838" s="24"/>
      <c r="EAG838" s="24"/>
      <c r="EAH838" s="24"/>
      <c r="EAI838" s="24"/>
      <c r="EAJ838" s="24"/>
      <c r="EAK838" s="24"/>
      <c r="EAL838" s="24"/>
      <c r="EAM838" s="24"/>
      <c r="EAN838" s="24"/>
      <c r="EAO838" s="24"/>
      <c r="EAP838" s="24"/>
      <c r="EAQ838" s="24"/>
      <c r="EAR838" s="24"/>
      <c r="EAS838" s="24"/>
      <c r="EAT838" s="24"/>
      <c r="EAU838" s="24"/>
      <c r="EAV838" s="24"/>
      <c r="EAW838" s="24"/>
      <c r="EAX838" s="24"/>
      <c r="EAY838" s="24"/>
      <c r="EAZ838" s="24"/>
      <c r="EBA838" s="24"/>
      <c r="EBB838" s="24"/>
      <c r="EBC838" s="24"/>
      <c r="EBD838" s="24"/>
      <c r="EBE838" s="24"/>
      <c r="EBF838" s="24"/>
      <c r="EBG838" s="24"/>
      <c r="EBH838" s="24"/>
      <c r="EBI838" s="24"/>
      <c r="EBJ838" s="24"/>
      <c r="EBK838" s="24"/>
      <c r="EBL838" s="24"/>
      <c r="EBM838" s="24"/>
      <c r="EBN838" s="24"/>
      <c r="EBO838" s="24"/>
      <c r="EBP838" s="24"/>
      <c r="EBQ838" s="24"/>
      <c r="EBR838" s="24"/>
      <c r="EBS838" s="24"/>
      <c r="EBT838" s="24"/>
      <c r="EBU838" s="24"/>
      <c r="EBV838" s="24"/>
      <c r="EBW838" s="24"/>
      <c r="EBX838" s="24"/>
      <c r="EBY838" s="24"/>
      <c r="EBZ838" s="24"/>
      <c r="ECA838" s="24"/>
      <c r="ECB838" s="24"/>
      <c r="ECC838" s="24"/>
      <c r="ECD838" s="24"/>
      <c r="ECE838" s="24"/>
      <c r="ECF838" s="24"/>
      <c r="ECG838" s="24"/>
      <c r="ECH838" s="24"/>
      <c r="ECI838" s="24"/>
      <c r="ECJ838" s="24"/>
      <c r="ECK838" s="24"/>
      <c r="ECL838" s="24"/>
      <c r="ECM838" s="24"/>
      <c r="ECN838" s="24"/>
      <c r="ECO838" s="24"/>
      <c r="ECP838" s="24"/>
      <c r="ECQ838" s="24"/>
      <c r="ECR838" s="24"/>
      <c r="ECS838" s="24"/>
      <c r="ECT838" s="24"/>
      <c r="ECU838" s="24"/>
      <c r="ECV838" s="24"/>
      <c r="ECW838" s="24"/>
      <c r="ECX838" s="24"/>
      <c r="ECY838" s="24"/>
      <c r="ECZ838" s="24"/>
      <c r="EDA838" s="24"/>
      <c r="EDB838" s="24"/>
      <c r="EDC838" s="24"/>
      <c r="EDD838" s="24"/>
      <c r="EDE838" s="24"/>
      <c r="EDF838" s="24"/>
      <c r="EDG838" s="24"/>
      <c r="EDH838" s="24"/>
      <c r="EDI838" s="24"/>
      <c r="EDJ838" s="24"/>
      <c r="EDK838" s="24"/>
      <c r="EDL838" s="24"/>
      <c r="EDM838" s="24"/>
      <c r="EDN838" s="24"/>
      <c r="EDO838" s="24"/>
      <c r="EDP838" s="24"/>
      <c r="EDQ838" s="24"/>
      <c r="EDR838" s="24"/>
      <c r="EDS838" s="24"/>
      <c r="EDT838" s="24"/>
      <c r="EDU838" s="24"/>
      <c r="EDV838" s="24"/>
      <c r="EDW838" s="24"/>
      <c r="EDX838" s="24"/>
      <c r="EDY838" s="24"/>
      <c r="EDZ838" s="24"/>
      <c r="EEA838" s="24"/>
      <c r="EEB838" s="24"/>
      <c r="EEC838" s="24"/>
      <c r="EED838" s="24"/>
      <c r="EEE838" s="24"/>
      <c r="EEF838" s="24"/>
      <c r="EEG838" s="24"/>
      <c r="EEH838" s="24"/>
      <c r="EEI838" s="24"/>
      <c r="EEJ838" s="24"/>
      <c r="EEK838" s="24"/>
      <c r="EEL838" s="24"/>
      <c r="EEM838" s="24"/>
      <c r="EEN838" s="24"/>
      <c r="EEO838" s="24"/>
      <c r="EEP838" s="24"/>
      <c r="EEQ838" s="24"/>
      <c r="EER838" s="24"/>
      <c r="EES838" s="24"/>
      <c r="EET838" s="24"/>
      <c r="EEU838" s="24"/>
      <c r="EEV838" s="24"/>
      <c r="EEW838" s="24"/>
      <c r="EEX838" s="24"/>
      <c r="EEY838" s="24"/>
      <c r="EEZ838" s="24"/>
      <c r="EFA838" s="24"/>
      <c r="EFB838" s="24"/>
      <c r="EFC838" s="24"/>
      <c r="EFD838" s="24"/>
      <c r="EFE838" s="24"/>
      <c r="EFF838" s="24"/>
      <c r="EFG838" s="24"/>
      <c r="EFH838" s="24"/>
      <c r="EFI838" s="24"/>
      <c r="EFJ838" s="24"/>
      <c r="EFK838" s="24"/>
      <c r="EFL838" s="24"/>
      <c r="EFM838" s="24"/>
      <c r="EFN838" s="24"/>
      <c r="EFO838" s="24"/>
      <c r="EFP838" s="24"/>
      <c r="EFQ838" s="24"/>
      <c r="EFR838" s="24"/>
      <c r="EFS838" s="24"/>
      <c r="EFT838" s="24"/>
      <c r="EFU838" s="24"/>
      <c r="EFV838" s="24"/>
      <c r="EFW838" s="24"/>
      <c r="EFX838" s="24"/>
      <c r="EFY838" s="24"/>
      <c r="EFZ838" s="24"/>
      <c r="EGA838" s="24"/>
      <c r="EGB838" s="24"/>
      <c r="EGC838" s="24"/>
      <c r="EGD838" s="24"/>
      <c r="EGE838" s="24"/>
      <c r="EGF838" s="24"/>
      <c r="EGG838" s="24"/>
      <c r="EGH838" s="24"/>
      <c r="EGI838" s="24"/>
      <c r="EGJ838" s="24"/>
      <c r="EGK838" s="24"/>
      <c r="EGL838" s="24"/>
      <c r="EGM838" s="24"/>
      <c r="EGN838" s="24"/>
      <c r="EGO838" s="24"/>
      <c r="EGP838" s="24"/>
      <c r="EGQ838" s="24"/>
      <c r="EGR838" s="24"/>
      <c r="EGS838" s="24"/>
      <c r="EGT838" s="24"/>
      <c r="EGU838" s="24"/>
      <c r="EGV838" s="24"/>
      <c r="EGW838" s="24"/>
      <c r="EGX838" s="24"/>
      <c r="EGY838" s="24"/>
      <c r="EGZ838" s="24"/>
      <c r="EHA838" s="24"/>
      <c r="EHB838" s="24"/>
      <c r="EHC838" s="24"/>
      <c r="EHD838" s="24"/>
      <c r="EHE838" s="24"/>
      <c r="EHF838" s="24"/>
      <c r="EHG838" s="24"/>
      <c r="EHH838" s="24"/>
      <c r="EHI838" s="24"/>
      <c r="EHJ838" s="24"/>
      <c r="EHK838" s="24"/>
      <c r="EHL838" s="24"/>
      <c r="EHM838" s="24"/>
      <c r="EHN838" s="24"/>
      <c r="EHO838" s="24"/>
      <c r="EHP838" s="24"/>
      <c r="EHQ838" s="24"/>
      <c r="EHR838" s="24"/>
      <c r="EHS838" s="24"/>
      <c r="EHT838" s="24"/>
      <c r="EHU838" s="24"/>
      <c r="EHV838" s="24"/>
      <c r="EHW838" s="24"/>
      <c r="EHX838" s="24"/>
      <c r="EHY838" s="24"/>
      <c r="EHZ838" s="24"/>
      <c r="EIA838" s="24"/>
      <c r="EIB838" s="24"/>
      <c r="EIC838" s="24"/>
      <c r="EID838" s="24"/>
      <c r="EIE838" s="24"/>
      <c r="EIF838" s="24"/>
      <c r="EIG838" s="24"/>
      <c r="EIH838" s="24"/>
      <c r="EII838" s="24"/>
      <c r="EIJ838" s="24"/>
      <c r="EIK838" s="24"/>
      <c r="EIL838" s="24"/>
      <c r="EIM838" s="24"/>
      <c r="EIN838" s="24"/>
      <c r="EIO838" s="24"/>
      <c r="EIP838" s="24"/>
      <c r="EIQ838" s="24"/>
      <c r="EIR838" s="24"/>
      <c r="EIS838" s="24"/>
      <c r="EIT838" s="24"/>
      <c r="EIU838" s="24"/>
      <c r="EIV838" s="24"/>
      <c r="EIW838" s="24"/>
      <c r="EIX838" s="24"/>
      <c r="EIY838" s="24"/>
      <c r="EIZ838" s="24"/>
      <c r="EJA838" s="24"/>
      <c r="EJB838" s="24"/>
      <c r="EJC838" s="24"/>
      <c r="EJD838" s="24"/>
      <c r="EJE838" s="24"/>
      <c r="EJF838" s="24"/>
      <c r="EJG838" s="24"/>
      <c r="EJH838" s="24"/>
      <c r="EJI838" s="24"/>
      <c r="EJJ838" s="24"/>
      <c r="EJK838" s="24"/>
      <c r="EJL838" s="24"/>
      <c r="EJM838" s="24"/>
      <c r="EJN838" s="24"/>
      <c r="EJO838" s="24"/>
      <c r="EJP838" s="24"/>
      <c r="EJQ838" s="24"/>
      <c r="EJR838" s="24"/>
      <c r="EJS838" s="24"/>
      <c r="EJT838" s="24"/>
      <c r="EJU838" s="24"/>
      <c r="EJV838" s="24"/>
      <c r="EJW838" s="24"/>
      <c r="EJX838" s="24"/>
      <c r="EJY838" s="24"/>
      <c r="EJZ838" s="24"/>
      <c r="EKA838" s="24"/>
      <c r="EKB838" s="24"/>
      <c r="EKC838" s="24"/>
      <c r="EKD838" s="24"/>
      <c r="EKE838" s="24"/>
      <c r="EKF838" s="24"/>
      <c r="EKG838" s="24"/>
      <c r="EKH838" s="24"/>
      <c r="EKI838" s="24"/>
      <c r="EKJ838" s="24"/>
      <c r="EKK838" s="24"/>
      <c r="EKL838" s="24"/>
      <c r="EKM838" s="24"/>
      <c r="EKN838" s="24"/>
      <c r="EKO838" s="24"/>
      <c r="EKP838" s="24"/>
      <c r="EKQ838" s="24"/>
      <c r="EKR838" s="24"/>
      <c r="EKS838" s="24"/>
      <c r="EKT838" s="24"/>
      <c r="EKU838" s="24"/>
      <c r="EKV838" s="24"/>
      <c r="EKW838" s="24"/>
      <c r="EKX838" s="24"/>
      <c r="EKY838" s="24"/>
      <c r="EKZ838" s="24"/>
      <c r="ELA838" s="24"/>
      <c r="ELB838" s="24"/>
      <c r="ELC838" s="24"/>
      <c r="ELD838" s="24"/>
      <c r="ELE838" s="24"/>
      <c r="ELF838" s="24"/>
      <c r="ELG838" s="24"/>
      <c r="ELH838" s="24"/>
      <c r="ELI838" s="24"/>
      <c r="ELJ838" s="24"/>
      <c r="ELK838" s="24"/>
      <c r="ELL838" s="24"/>
      <c r="ELM838" s="24"/>
      <c r="ELN838" s="24"/>
      <c r="ELO838" s="24"/>
      <c r="ELP838" s="24"/>
      <c r="ELQ838" s="24"/>
      <c r="ELR838" s="24"/>
      <c r="ELS838" s="24"/>
      <c r="ELT838" s="24"/>
      <c r="ELU838" s="24"/>
      <c r="ELV838" s="24"/>
      <c r="ELW838" s="24"/>
      <c r="ELX838" s="24"/>
      <c r="ELY838" s="24"/>
      <c r="ELZ838" s="24"/>
      <c r="EMA838" s="24"/>
      <c r="EMB838" s="24"/>
      <c r="EMC838" s="24"/>
      <c r="EMD838" s="24"/>
      <c r="EME838" s="24"/>
      <c r="EMF838" s="24"/>
      <c r="EMG838" s="24"/>
      <c r="EMH838" s="24"/>
      <c r="EMI838" s="24"/>
      <c r="EMJ838" s="24"/>
      <c r="EMK838" s="24"/>
      <c r="EML838" s="24"/>
      <c r="EMM838" s="24"/>
      <c r="EMN838" s="24"/>
      <c r="EMO838" s="24"/>
      <c r="EMP838" s="24"/>
      <c r="EMQ838" s="24"/>
      <c r="EMR838" s="24"/>
      <c r="EMS838" s="24"/>
      <c r="EMT838" s="24"/>
      <c r="EMU838" s="24"/>
      <c r="EMV838" s="24"/>
      <c r="EMW838" s="24"/>
      <c r="EMX838" s="24"/>
      <c r="EMY838" s="24"/>
      <c r="EMZ838" s="24"/>
      <c r="ENA838" s="24"/>
      <c r="ENB838" s="24"/>
      <c r="ENC838" s="24"/>
      <c r="END838" s="24"/>
      <c r="ENE838" s="24"/>
      <c r="ENF838" s="24"/>
      <c r="ENG838" s="24"/>
      <c r="ENH838" s="24"/>
      <c r="ENI838" s="24"/>
      <c r="ENJ838" s="24"/>
      <c r="ENK838" s="24"/>
      <c r="ENL838" s="24"/>
      <c r="ENM838" s="24"/>
      <c r="ENN838" s="24"/>
      <c r="ENO838" s="24"/>
      <c r="ENP838" s="24"/>
      <c r="ENQ838" s="24"/>
      <c r="ENR838" s="24"/>
      <c r="ENS838" s="24"/>
      <c r="ENT838" s="24"/>
      <c r="ENU838" s="24"/>
      <c r="ENV838" s="24"/>
      <c r="ENW838" s="24"/>
      <c r="ENX838" s="24"/>
      <c r="ENY838" s="24"/>
      <c r="ENZ838" s="24"/>
      <c r="EOA838" s="24"/>
      <c r="EOB838" s="24"/>
      <c r="EOC838" s="24"/>
      <c r="EOD838" s="24"/>
      <c r="EOE838" s="24"/>
      <c r="EOF838" s="24"/>
      <c r="EOG838" s="24"/>
      <c r="EOH838" s="24"/>
      <c r="EOI838" s="24"/>
      <c r="EOJ838" s="24"/>
      <c r="EOK838" s="24"/>
      <c r="EOL838" s="24"/>
      <c r="EOM838" s="24"/>
      <c r="EON838" s="24"/>
      <c r="EOO838" s="24"/>
      <c r="EOP838" s="24"/>
      <c r="EOQ838" s="24"/>
      <c r="EOR838" s="24"/>
      <c r="EOS838" s="24"/>
      <c r="EOT838" s="24"/>
      <c r="EOU838" s="24"/>
      <c r="EOV838" s="24"/>
      <c r="EOW838" s="24"/>
      <c r="EOX838" s="24"/>
      <c r="EOY838" s="24"/>
      <c r="EOZ838" s="24"/>
      <c r="EPA838" s="24"/>
      <c r="EPB838" s="24"/>
      <c r="EPC838" s="24"/>
      <c r="EPD838" s="24"/>
      <c r="EPE838" s="24"/>
      <c r="EPF838" s="24"/>
      <c r="EPG838" s="24"/>
      <c r="EPH838" s="24"/>
      <c r="EPI838" s="24"/>
      <c r="EPJ838" s="24"/>
      <c r="EPK838" s="24"/>
      <c r="EPL838" s="24"/>
      <c r="EPM838" s="24"/>
      <c r="EPN838" s="24"/>
      <c r="EPO838" s="24"/>
      <c r="EPP838" s="24"/>
      <c r="EPQ838" s="24"/>
      <c r="EPR838" s="24"/>
      <c r="EPS838" s="24"/>
      <c r="EPT838" s="24"/>
      <c r="EPU838" s="24"/>
      <c r="EPV838" s="24"/>
      <c r="EPW838" s="24"/>
      <c r="EPX838" s="24"/>
      <c r="EPY838" s="24"/>
      <c r="EPZ838" s="24"/>
      <c r="EQA838" s="24"/>
      <c r="EQB838" s="24"/>
      <c r="EQC838" s="24"/>
      <c r="EQD838" s="24"/>
      <c r="EQE838" s="24"/>
      <c r="EQF838" s="24"/>
      <c r="EQG838" s="24"/>
      <c r="EQH838" s="24"/>
      <c r="EQI838" s="24"/>
      <c r="EQJ838" s="24"/>
      <c r="EQK838" s="24"/>
      <c r="EQL838" s="24"/>
      <c r="EQM838" s="24"/>
      <c r="EQN838" s="24"/>
      <c r="EQO838" s="24"/>
      <c r="EQP838" s="24"/>
      <c r="EQQ838" s="24"/>
      <c r="EQR838" s="24"/>
      <c r="EQS838" s="24"/>
      <c r="EQT838" s="24"/>
      <c r="EQU838" s="24"/>
      <c r="EQV838" s="24"/>
      <c r="EQW838" s="24"/>
      <c r="EQX838" s="24"/>
      <c r="EQY838" s="24"/>
      <c r="EQZ838" s="24"/>
      <c r="ERA838" s="24"/>
      <c r="ERB838" s="24"/>
      <c r="ERC838" s="24"/>
      <c r="ERD838" s="24"/>
      <c r="ERE838" s="24"/>
      <c r="ERF838" s="24"/>
      <c r="ERG838" s="24"/>
      <c r="ERH838" s="24"/>
      <c r="ERI838" s="24"/>
      <c r="ERJ838" s="24"/>
      <c r="ERK838" s="24"/>
      <c r="ERL838" s="24"/>
      <c r="ERM838" s="24"/>
      <c r="ERN838" s="24"/>
      <c r="ERO838" s="24"/>
      <c r="ERP838" s="24"/>
      <c r="ERQ838" s="24"/>
      <c r="ERR838" s="24"/>
      <c r="ERS838" s="24"/>
      <c r="ERT838" s="24"/>
      <c r="ERU838" s="24"/>
      <c r="ERV838" s="24"/>
      <c r="ERW838" s="24"/>
      <c r="ERX838" s="24"/>
      <c r="ERY838" s="24"/>
      <c r="ERZ838" s="24"/>
      <c r="ESA838" s="24"/>
      <c r="ESB838" s="24"/>
      <c r="ESC838" s="24"/>
      <c r="ESD838" s="24"/>
      <c r="ESE838" s="24"/>
      <c r="ESF838" s="24"/>
      <c r="ESG838" s="24"/>
      <c r="ESH838" s="24"/>
      <c r="ESI838" s="24"/>
      <c r="ESJ838" s="24"/>
      <c r="ESK838" s="24"/>
      <c r="ESL838" s="24"/>
      <c r="ESM838" s="24"/>
      <c r="ESN838" s="24"/>
      <c r="ESO838" s="24"/>
      <c r="ESP838" s="24"/>
      <c r="ESQ838" s="24"/>
      <c r="ESR838" s="24"/>
      <c r="ESS838" s="24"/>
      <c r="EST838" s="24"/>
      <c r="ESU838" s="24"/>
      <c r="ESV838" s="24"/>
      <c r="ESW838" s="24"/>
      <c r="ESX838" s="24"/>
      <c r="ESY838" s="24"/>
      <c r="ESZ838" s="24"/>
      <c r="ETA838" s="24"/>
      <c r="ETB838" s="24"/>
      <c r="ETC838" s="24"/>
      <c r="ETD838" s="24"/>
      <c r="ETE838" s="24"/>
      <c r="ETF838" s="24"/>
      <c r="ETG838" s="24"/>
      <c r="ETH838" s="24"/>
      <c r="ETI838" s="24"/>
      <c r="ETJ838" s="24"/>
      <c r="ETK838" s="24"/>
      <c r="ETL838" s="24"/>
      <c r="ETM838" s="24"/>
      <c r="ETN838" s="24"/>
      <c r="ETO838" s="24"/>
      <c r="ETP838" s="24"/>
      <c r="ETQ838" s="24"/>
      <c r="ETR838" s="24"/>
      <c r="ETS838" s="24"/>
      <c r="ETT838" s="24"/>
      <c r="ETU838" s="24"/>
      <c r="ETV838" s="24"/>
      <c r="ETW838" s="24"/>
      <c r="ETX838" s="24"/>
      <c r="ETY838" s="24"/>
      <c r="ETZ838" s="24"/>
      <c r="EUA838" s="24"/>
      <c r="EUB838" s="24"/>
      <c r="EUC838" s="24"/>
      <c r="EUD838" s="24"/>
      <c r="EUE838" s="24"/>
      <c r="EUF838" s="24"/>
      <c r="EUG838" s="24"/>
      <c r="EUH838" s="24"/>
      <c r="EUI838" s="24"/>
      <c r="EUJ838" s="24"/>
      <c r="EUK838" s="24"/>
      <c r="EUL838" s="24"/>
      <c r="EUM838" s="24"/>
      <c r="EUN838" s="24"/>
      <c r="EUO838" s="24"/>
      <c r="EUP838" s="24"/>
      <c r="EUQ838" s="24"/>
      <c r="EUR838" s="24"/>
      <c r="EUS838" s="24"/>
      <c r="EUT838" s="24"/>
      <c r="EUU838" s="24"/>
      <c r="EUV838" s="24"/>
      <c r="EUW838" s="24"/>
      <c r="EUX838" s="24"/>
      <c r="EUY838" s="24"/>
      <c r="EUZ838" s="24"/>
      <c r="EVA838" s="24"/>
      <c r="EVB838" s="24"/>
      <c r="EVC838" s="24"/>
      <c r="EVD838" s="24"/>
      <c r="EVE838" s="24"/>
      <c r="EVF838" s="24"/>
      <c r="EVG838" s="24"/>
      <c r="EVH838" s="24"/>
      <c r="EVI838" s="24"/>
      <c r="EVJ838" s="24"/>
      <c r="EVK838" s="24"/>
      <c r="EVL838" s="24"/>
      <c r="EVM838" s="24"/>
      <c r="EVN838" s="24"/>
      <c r="EVO838" s="24"/>
      <c r="EVP838" s="24"/>
      <c r="EVQ838" s="24"/>
      <c r="EVR838" s="24"/>
      <c r="EVS838" s="24"/>
      <c r="EVT838" s="24"/>
      <c r="EVU838" s="24"/>
      <c r="EVV838" s="24"/>
      <c r="EVW838" s="24"/>
      <c r="EVX838" s="24"/>
      <c r="EVY838" s="24"/>
      <c r="EVZ838" s="24"/>
      <c r="EWA838" s="24"/>
      <c r="EWB838" s="24"/>
      <c r="EWC838" s="24"/>
      <c r="EWD838" s="24"/>
      <c r="EWE838" s="24"/>
      <c r="EWF838" s="24"/>
      <c r="EWG838" s="24"/>
      <c r="EWH838" s="24"/>
      <c r="EWI838" s="24"/>
      <c r="EWJ838" s="24"/>
      <c r="EWK838" s="24"/>
      <c r="EWL838" s="24"/>
      <c r="EWM838" s="24"/>
      <c r="EWN838" s="24"/>
      <c r="EWO838" s="24"/>
      <c r="EWP838" s="24"/>
      <c r="EWQ838" s="24"/>
      <c r="EWR838" s="24"/>
      <c r="EWS838" s="24"/>
      <c r="EWT838" s="24"/>
      <c r="EWU838" s="24"/>
      <c r="EWV838" s="24"/>
      <c r="EWW838" s="24"/>
      <c r="EWX838" s="24"/>
      <c r="EWY838" s="24"/>
      <c r="EWZ838" s="24"/>
      <c r="EXA838" s="24"/>
      <c r="EXB838" s="24"/>
      <c r="EXC838" s="24"/>
      <c r="EXD838" s="24"/>
      <c r="EXE838" s="24"/>
      <c r="EXF838" s="24"/>
      <c r="EXG838" s="24"/>
      <c r="EXH838" s="24"/>
      <c r="EXI838" s="24"/>
      <c r="EXJ838" s="24"/>
      <c r="EXK838" s="24"/>
      <c r="EXL838" s="24"/>
      <c r="EXM838" s="24"/>
      <c r="EXN838" s="24"/>
      <c r="EXO838" s="24"/>
      <c r="EXP838" s="24"/>
      <c r="EXQ838" s="24"/>
      <c r="EXR838" s="24"/>
      <c r="EXS838" s="24"/>
      <c r="EXT838" s="24"/>
      <c r="EXU838" s="24"/>
      <c r="EXV838" s="24"/>
      <c r="EXW838" s="24"/>
      <c r="EXX838" s="24"/>
      <c r="EXY838" s="24"/>
      <c r="EXZ838" s="24"/>
      <c r="EYA838" s="24"/>
      <c r="EYB838" s="24"/>
      <c r="EYC838" s="24"/>
      <c r="EYD838" s="24"/>
      <c r="EYE838" s="24"/>
      <c r="EYF838" s="24"/>
      <c r="EYG838" s="24"/>
      <c r="EYH838" s="24"/>
      <c r="EYI838" s="24"/>
      <c r="EYJ838" s="24"/>
      <c r="EYK838" s="24"/>
      <c r="EYL838" s="24"/>
      <c r="EYM838" s="24"/>
      <c r="EYN838" s="24"/>
      <c r="EYO838" s="24"/>
      <c r="EYP838" s="24"/>
      <c r="EYQ838" s="24"/>
      <c r="EYR838" s="24"/>
      <c r="EYS838" s="24"/>
      <c r="EYT838" s="24"/>
      <c r="EYU838" s="24"/>
      <c r="EYV838" s="24"/>
      <c r="EYW838" s="24"/>
      <c r="EYX838" s="24"/>
      <c r="EYY838" s="24"/>
      <c r="EYZ838" s="24"/>
      <c r="EZA838" s="24"/>
      <c r="EZB838" s="24"/>
      <c r="EZC838" s="24"/>
      <c r="EZD838" s="24"/>
      <c r="EZE838" s="24"/>
      <c r="EZF838" s="24"/>
      <c r="EZG838" s="24"/>
      <c r="EZH838" s="24"/>
      <c r="EZI838" s="24"/>
      <c r="EZJ838" s="24"/>
      <c r="EZK838" s="24"/>
      <c r="EZL838" s="24"/>
      <c r="EZM838" s="24"/>
      <c r="EZN838" s="24"/>
      <c r="EZO838" s="24"/>
      <c r="EZP838" s="24"/>
      <c r="EZQ838" s="24"/>
      <c r="EZR838" s="24"/>
      <c r="EZS838" s="24"/>
      <c r="EZT838" s="24"/>
      <c r="EZU838" s="24"/>
      <c r="EZV838" s="24"/>
      <c r="EZW838" s="24"/>
      <c r="EZX838" s="24"/>
      <c r="EZY838" s="24"/>
      <c r="EZZ838" s="24"/>
      <c r="FAA838" s="24"/>
      <c r="FAB838" s="24"/>
      <c r="FAC838" s="24"/>
      <c r="FAD838" s="24"/>
      <c r="FAE838" s="24"/>
      <c r="FAF838" s="24"/>
      <c r="FAG838" s="24"/>
      <c r="FAH838" s="24"/>
      <c r="FAI838" s="24"/>
      <c r="FAJ838" s="24"/>
      <c r="FAK838" s="24"/>
      <c r="FAL838" s="24"/>
      <c r="FAM838" s="24"/>
      <c r="FAN838" s="24"/>
      <c r="FAO838" s="24"/>
      <c r="FAP838" s="24"/>
      <c r="FAQ838" s="24"/>
      <c r="FAR838" s="24"/>
      <c r="FAS838" s="24"/>
      <c r="FAT838" s="24"/>
      <c r="FAU838" s="24"/>
      <c r="FAV838" s="24"/>
      <c r="FAW838" s="24"/>
      <c r="FAX838" s="24"/>
      <c r="FAY838" s="24"/>
      <c r="FAZ838" s="24"/>
      <c r="FBA838" s="24"/>
      <c r="FBB838" s="24"/>
      <c r="FBC838" s="24"/>
      <c r="FBD838" s="24"/>
      <c r="FBE838" s="24"/>
      <c r="FBF838" s="24"/>
      <c r="FBG838" s="24"/>
      <c r="FBH838" s="24"/>
      <c r="FBI838" s="24"/>
      <c r="FBJ838" s="24"/>
      <c r="FBK838" s="24"/>
      <c r="FBL838" s="24"/>
      <c r="FBM838" s="24"/>
      <c r="FBN838" s="24"/>
      <c r="FBO838" s="24"/>
      <c r="FBP838" s="24"/>
      <c r="FBQ838" s="24"/>
      <c r="FBR838" s="24"/>
      <c r="FBS838" s="24"/>
      <c r="FBT838" s="24"/>
      <c r="FBU838" s="24"/>
      <c r="FBV838" s="24"/>
      <c r="FBW838" s="24"/>
      <c r="FBX838" s="24"/>
      <c r="FBY838" s="24"/>
      <c r="FBZ838" s="24"/>
      <c r="FCA838" s="24"/>
      <c r="FCB838" s="24"/>
      <c r="FCC838" s="24"/>
      <c r="FCD838" s="24"/>
      <c r="FCE838" s="24"/>
      <c r="FCF838" s="24"/>
      <c r="FCG838" s="24"/>
      <c r="FCH838" s="24"/>
      <c r="FCI838" s="24"/>
      <c r="FCJ838" s="24"/>
      <c r="FCK838" s="24"/>
      <c r="FCL838" s="24"/>
      <c r="FCM838" s="24"/>
      <c r="FCN838" s="24"/>
      <c r="FCO838" s="24"/>
      <c r="FCP838" s="24"/>
      <c r="FCQ838" s="24"/>
      <c r="FCR838" s="24"/>
      <c r="FCS838" s="24"/>
      <c r="FCT838" s="24"/>
      <c r="FCU838" s="24"/>
      <c r="FCV838" s="24"/>
      <c r="FCW838" s="24"/>
      <c r="FCX838" s="24"/>
      <c r="FCY838" s="24"/>
      <c r="FCZ838" s="24"/>
      <c r="FDA838" s="24"/>
      <c r="FDB838" s="24"/>
      <c r="FDC838" s="24"/>
      <c r="FDD838" s="24"/>
      <c r="FDE838" s="24"/>
      <c r="FDF838" s="24"/>
      <c r="FDG838" s="24"/>
      <c r="FDH838" s="24"/>
      <c r="FDI838" s="24"/>
      <c r="FDJ838" s="24"/>
      <c r="FDK838" s="24"/>
      <c r="FDL838" s="24"/>
      <c r="FDM838" s="24"/>
      <c r="FDN838" s="24"/>
      <c r="FDO838" s="24"/>
      <c r="FDP838" s="24"/>
      <c r="FDQ838" s="24"/>
      <c r="FDR838" s="24"/>
      <c r="FDS838" s="24"/>
      <c r="FDT838" s="24"/>
      <c r="FDU838" s="24"/>
      <c r="FDV838" s="24"/>
      <c r="FDW838" s="24"/>
      <c r="FDX838" s="24"/>
      <c r="FDY838" s="24"/>
      <c r="FDZ838" s="24"/>
      <c r="FEA838" s="24"/>
      <c r="FEB838" s="24"/>
      <c r="FEC838" s="24"/>
      <c r="FED838" s="24"/>
      <c r="FEE838" s="24"/>
      <c r="FEF838" s="24"/>
      <c r="FEG838" s="24"/>
      <c r="FEH838" s="24"/>
      <c r="FEI838" s="24"/>
      <c r="FEJ838" s="24"/>
      <c r="FEK838" s="24"/>
      <c r="FEL838" s="24"/>
      <c r="FEM838" s="24"/>
      <c r="FEN838" s="24"/>
      <c r="FEO838" s="24"/>
      <c r="FEP838" s="24"/>
      <c r="FEQ838" s="24"/>
      <c r="FER838" s="24"/>
      <c r="FES838" s="24"/>
      <c r="FET838" s="24"/>
      <c r="FEU838" s="24"/>
      <c r="FEV838" s="24"/>
      <c r="FEW838" s="24"/>
      <c r="FEX838" s="24"/>
      <c r="FEY838" s="24"/>
      <c r="FEZ838" s="24"/>
      <c r="FFA838" s="24"/>
      <c r="FFB838" s="24"/>
      <c r="FFC838" s="24"/>
      <c r="FFD838" s="24"/>
      <c r="FFE838" s="24"/>
      <c r="FFF838" s="24"/>
      <c r="FFG838" s="24"/>
      <c r="FFH838" s="24"/>
      <c r="FFI838" s="24"/>
      <c r="FFJ838" s="24"/>
      <c r="FFK838" s="24"/>
      <c r="FFL838" s="24"/>
      <c r="FFM838" s="24"/>
      <c r="FFN838" s="24"/>
      <c r="FFO838" s="24"/>
      <c r="FFP838" s="24"/>
      <c r="FFQ838" s="24"/>
      <c r="FFR838" s="24"/>
      <c r="FFS838" s="24"/>
      <c r="FFT838" s="24"/>
      <c r="FFU838" s="24"/>
      <c r="FFV838" s="24"/>
      <c r="FFW838" s="24"/>
      <c r="FFX838" s="24"/>
      <c r="FFY838" s="24"/>
      <c r="FFZ838" s="24"/>
      <c r="FGA838" s="24"/>
      <c r="FGB838" s="24"/>
      <c r="FGC838" s="24"/>
      <c r="FGD838" s="24"/>
      <c r="FGE838" s="24"/>
      <c r="FGF838" s="24"/>
      <c r="FGG838" s="24"/>
      <c r="FGH838" s="24"/>
      <c r="FGI838" s="24"/>
      <c r="FGJ838" s="24"/>
      <c r="FGK838" s="24"/>
      <c r="FGL838" s="24"/>
      <c r="FGM838" s="24"/>
      <c r="FGN838" s="24"/>
      <c r="FGO838" s="24"/>
      <c r="FGP838" s="24"/>
      <c r="FGQ838" s="24"/>
      <c r="FGR838" s="24"/>
      <c r="FGS838" s="24"/>
      <c r="FGT838" s="24"/>
      <c r="FGU838" s="24"/>
      <c r="FGV838" s="24"/>
      <c r="FGW838" s="24"/>
      <c r="FGX838" s="24"/>
      <c r="FGY838" s="24"/>
      <c r="FGZ838" s="24"/>
      <c r="FHA838" s="24"/>
      <c r="FHB838" s="24"/>
      <c r="FHC838" s="24"/>
      <c r="FHD838" s="24"/>
      <c r="FHE838" s="24"/>
      <c r="FHF838" s="24"/>
      <c r="FHG838" s="24"/>
      <c r="FHH838" s="24"/>
      <c r="FHI838" s="24"/>
      <c r="FHJ838" s="24"/>
      <c r="FHK838" s="24"/>
      <c r="FHL838" s="24"/>
      <c r="FHM838" s="24"/>
      <c r="FHN838" s="24"/>
      <c r="FHO838" s="24"/>
      <c r="FHP838" s="24"/>
      <c r="FHQ838" s="24"/>
      <c r="FHR838" s="24"/>
      <c r="FHS838" s="24"/>
      <c r="FHT838" s="24"/>
      <c r="FHU838" s="24"/>
      <c r="FHV838" s="24"/>
      <c r="FHW838" s="24"/>
      <c r="FHX838" s="24"/>
      <c r="FHY838" s="24"/>
      <c r="FHZ838" s="24"/>
      <c r="FIA838" s="24"/>
      <c r="FIB838" s="24"/>
      <c r="FIC838" s="24"/>
      <c r="FID838" s="24"/>
      <c r="FIE838" s="24"/>
      <c r="FIF838" s="24"/>
      <c r="FIG838" s="24"/>
      <c r="FIH838" s="24"/>
      <c r="FII838" s="24"/>
      <c r="FIJ838" s="24"/>
      <c r="FIK838" s="24"/>
      <c r="FIL838" s="24"/>
      <c r="FIM838" s="24"/>
      <c r="FIN838" s="24"/>
      <c r="FIO838" s="24"/>
      <c r="FIP838" s="24"/>
      <c r="FIQ838" s="24"/>
      <c r="FIR838" s="24"/>
      <c r="FIS838" s="24"/>
      <c r="FIT838" s="24"/>
      <c r="FIU838" s="24"/>
      <c r="FIV838" s="24"/>
      <c r="FIW838" s="24"/>
      <c r="FIX838" s="24"/>
      <c r="FIY838" s="24"/>
      <c r="FIZ838" s="24"/>
      <c r="FJA838" s="24"/>
      <c r="FJB838" s="24"/>
      <c r="FJC838" s="24"/>
      <c r="FJD838" s="24"/>
      <c r="FJE838" s="24"/>
      <c r="FJF838" s="24"/>
      <c r="FJG838" s="24"/>
      <c r="FJH838" s="24"/>
      <c r="FJI838" s="24"/>
      <c r="FJJ838" s="24"/>
      <c r="FJK838" s="24"/>
      <c r="FJL838" s="24"/>
      <c r="FJM838" s="24"/>
      <c r="FJN838" s="24"/>
      <c r="FJO838" s="24"/>
      <c r="FJP838" s="24"/>
      <c r="FJQ838" s="24"/>
      <c r="FJR838" s="24"/>
      <c r="FJS838" s="24"/>
      <c r="FJT838" s="24"/>
      <c r="FJU838" s="24"/>
      <c r="FJV838" s="24"/>
      <c r="FJW838" s="24"/>
      <c r="FJX838" s="24"/>
      <c r="FJY838" s="24"/>
      <c r="FJZ838" s="24"/>
      <c r="FKA838" s="24"/>
      <c r="FKB838" s="24"/>
      <c r="FKC838" s="24"/>
      <c r="FKD838" s="24"/>
      <c r="FKE838" s="24"/>
      <c r="FKF838" s="24"/>
      <c r="FKG838" s="24"/>
      <c r="FKH838" s="24"/>
      <c r="FKI838" s="24"/>
      <c r="FKJ838" s="24"/>
      <c r="FKK838" s="24"/>
      <c r="FKL838" s="24"/>
      <c r="FKM838" s="24"/>
      <c r="FKN838" s="24"/>
      <c r="FKO838" s="24"/>
      <c r="FKP838" s="24"/>
      <c r="FKQ838" s="24"/>
      <c r="FKR838" s="24"/>
      <c r="FKS838" s="24"/>
      <c r="FKT838" s="24"/>
      <c r="FKU838" s="24"/>
      <c r="FKV838" s="24"/>
      <c r="FKW838" s="24"/>
      <c r="FKX838" s="24"/>
      <c r="FKY838" s="24"/>
      <c r="FKZ838" s="24"/>
      <c r="FLA838" s="24"/>
      <c r="FLB838" s="24"/>
      <c r="FLC838" s="24"/>
      <c r="FLD838" s="24"/>
      <c r="FLE838" s="24"/>
      <c r="FLF838" s="24"/>
      <c r="FLG838" s="24"/>
      <c r="FLH838" s="24"/>
      <c r="FLI838" s="24"/>
      <c r="FLJ838" s="24"/>
      <c r="FLK838" s="24"/>
      <c r="FLL838" s="24"/>
      <c r="FLM838" s="24"/>
      <c r="FLN838" s="24"/>
      <c r="FLO838" s="24"/>
      <c r="FLP838" s="24"/>
      <c r="FLQ838" s="24"/>
      <c r="FLR838" s="24"/>
      <c r="FLS838" s="24"/>
      <c r="FLT838" s="24"/>
      <c r="FLU838" s="24"/>
      <c r="FLV838" s="24"/>
      <c r="FLW838" s="24"/>
      <c r="FLX838" s="24"/>
      <c r="FLY838" s="24"/>
      <c r="FLZ838" s="24"/>
      <c r="FMA838" s="24"/>
      <c r="FMB838" s="24"/>
      <c r="FMC838" s="24"/>
      <c r="FMD838" s="24"/>
      <c r="FME838" s="24"/>
      <c r="FMF838" s="24"/>
      <c r="FMG838" s="24"/>
      <c r="FMH838" s="24"/>
      <c r="FMI838" s="24"/>
      <c r="FMJ838" s="24"/>
      <c r="FMK838" s="24"/>
      <c r="FML838" s="24"/>
      <c r="FMM838" s="24"/>
      <c r="FMN838" s="24"/>
      <c r="FMO838" s="24"/>
      <c r="FMP838" s="24"/>
      <c r="FMQ838" s="24"/>
      <c r="FMR838" s="24"/>
      <c r="FMS838" s="24"/>
      <c r="FMT838" s="24"/>
      <c r="FMU838" s="24"/>
      <c r="FMV838" s="24"/>
      <c r="FMW838" s="24"/>
      <c r="FMX838" s="24"/>
      <c r="FMY838" s="24"/>
      <c r="FMZ838" s="24"/>
      <c r="FNA838" s="24"/>
      <c r="FNB838" s="24"/>
      <c r="FNC838" s="24"/>
      <c r="FND838" s="24"/>
      <c r="FNE838" s="24"/>
      <c r="FNF838" s="24"/>
      <c r="FNG838" s="24"/>
      <c r="FNH838" s="24"/>
      <c r="FNI838" s="24"/>
      <c r="FNJ838" s="24"/>
      <c r="FNK838" s="24"/>
      <c r="FNL838" s="24"/>
      <c r="FNM838" s="24"/>
      <c r="FNN838" s="24"/>
      <c r="FNO838" s="24"/>
      <c r="FNP838" s="24"/>
      <c r="FNQ838" s="24"/>
      <c r="FNR838" s="24"/>
      <c r="FNS838" s="24"/>
      <c r="FNT838" s="24"/>
      <c r="FNU838" s="24"/>
      <c r="FNV838" s="24"/>
      <c r="FNW838" s="24"/>
      <c r="FNX838" s="24"/>
      <c r="FNY838" s="24"/>
      <c r="FNZ838" s="24"/>
      <c r="FOA838" s="24"/>
      <c r="FOB838" s="24"/>
      <c r="FOC838" s="24"/>
      <c r="FOD838" s="24"/>
      <c r="FOE838" s="24"/>
      <c r="FOF838" s="24"/>
      <c r="FOG838" s="24"/>
      <c r="FOH838" s="24"/>
      <c r="FOI838" s="24"/>
      <c r="FOJ838" s="24"/>
      <c r="FOK838" s="24"/>
      <c r="FOL838" s="24"/>
      <c r="FOM838" s="24"/>
      <c r="FON838" s="24"/>
      <c r="FOO838" s="24"/>
      <c r="FOP838" s="24"/>
      <c r="FOQ838" s="24"/>
      <c r="FOR838" s="24"/>
      <c r="FOS838" s="24"/>
      <c r="FOT838" s="24"/>
      <c r="FOU838" s="24"/>
      <c r="FOV838" s="24"/>
      <c r="FOW838" s="24"/>
      <c r="FOX838" s="24"/>
      <c r="FOY838" s="24"/>
      <c r="FOZ838" s="24"/>
      <c r="FPA838" s="24"/>
      <c r="FPB838" s="24"/>
      <c r="FPC838" s="24"/>
      <c r="FPD838" s="24"/>
      <c r="FPE838" s="24"/>
      <c r="FPF838" s="24"/>
      <c r="FPG838" s="24"/>
      <c r="FPH838" s="24"/>
      <c r="FPI838" s="24"/>
      <c r="FPJ838" s="24"/>
      <c r="FPK838" s="24"/>
      <c r="FPL838" s="24"/>
      <c r="FPM838" s="24"/>
      <c r="FPN838" s="24"/>
      <c r="FPO838" s="24"/>
      <c r="FPP838" s="24"/>
      <c r="FPQ838" s="24"/>
      <c r="FPR838" s="24"/>
      <c r="FPS838" s="24"/>
      <c r="FPT838" s="24"/>
      <c r="FPU838" s="24"/>
      <c r="FPV838" s="24"/>
      <c r="FPW838" s="24"/>
      <c r="FPX838" s="24"/>
      <c r="FPY838" s="24"/>
      <c r="FPZ838" s="24"/>
      <c r="FQA838" s="24"/>
      <c r="FQB838" s="24"/>
      <c r="FQC838" s="24"/>
      <c r="FQD838" s="24"/>
      <c r="FQE838" s="24"/>
      <c r="FQF838" s="24"/>
      <c r="FQG838" s="24"/>
      <c r="FQH838" s="24"/>
      <c r="FQI838" s="24"/>
      <c r="FQJ838" s="24"/>
      <c r="FQK838" s="24"/>
      <c r="FQL838" s="24"/>
      <c r="FQM838" s="24"/>
      <c r="FQN838" s="24"/>
      <c r="FQO838" s="24"/>
      <c r="FQP838" s="24"/>
      <c r="FQQ838" s="24"/>
      <c r="FQR838" s="24"/>
      <c r="FQS838" s="24"/>
      <c r="FQT838" s="24"/>
      <c r="FQU838" s="24"/>
      <c r="FQV838" s="24"/>
      <c r="FQW838" s="24"/>
      <c r="FQX838" s="24"/>
      <c r="FQY838" s="24"/>
      <c r="FQZ838" s="24"/>
      <c r="FRA838" s="24"/>
      <c r="FRB838" s="24"/>
      <c r="FRC838" s="24"/>
      <c r="FRD838" s="24"/>
      <c r="FRE838" s="24"/>
      <c r="FRF838" s="24"/>
      <c r="FRG838" s="24"/>
      <c r="FRH838" s="24"/>
      <c r="FRI838" s="24"/>
      <c r="FRJ838" s="24"/>
      <c r="FRK838" s="24"/>
      <c r="FRL838" s="24"/>
      <c r="FRM838" s="24"/>
      <c r="FRN838" s="24"/>
      <c r="FRO838" s="24"/>
      <c r="FRP838" s="24"/>
      <c r="FRQ838" s="24"/>
      <c r="FRR838" s="24"/>
      <c r="FRS838" s="24"/>
      <c r="FRT838" s="24"/>
      <c r="FRU838" s="24"/>
      <c r="FRV838" s="24"/>
      <c r="FRW838" s="24"/>
      <c r="FRX838" s="24"/>
      <c r="FRY838" s="24"/>
      <c r="FRZ838" s="24"/>
      <c r="FSA838" s="24"/>
      <c r="FSB838" s="24"/>
      <c r="FSC838" s="24"/>
      <c r="FSD838" s="24"/>
      <c r="FSE838" s="24"/>
      <c r="FSF838" s="24"/>
      <c r="FSG838" s="24"/>
      <c r="FSH838" s="24"/>
      <c r="FSI838" s="24"/>
      <c r="FSJ838" s="24"/>
      <c r="FSK838" s="24"/>
      <c r="FSL838" s="24"/>
      <c r="FSM838" s="24"/>
      <c r="FSN838" s="24"/>
      <c r="FSO838" s="24"/>
      <c r="FSP838" s="24"/>
      <c r="FSQ838" s="24"/>
      <c r="FSR838" s="24"/>
      <c r="FSS838" s="24"/>
      <c r="FST838" s="24"/>
      <c r="FSU838" s="24"/>
      <c r="FSV838" s="24"/>
      <c r="FSW838" s="24"/>
      <c r="FSX838" s="24"/>
      <c r="FSY838" s="24"/>
      <c r="FSZ838" s="24"/>
      <c r="FTA838" s="24"/>
      <c r="FTB838" s="24"/>
      <c r="FTC838" s="24"/>
      <c r="FTD838" s="24"/>
      <c r="FTE838" s="24"/>
      <c r="FTF838" s="24"/>
      <c r="FTG838" s="24"/>
      <c r="FTH838" s="24"/>
      <c r="FTI838" s="24"/>
      <c r="FTJ838" s="24"/>
      <c r="FTK838" s="24"/>
      <c r="FTL838" s="24"/>
      <c r="FTM838" s="24"/>
      <c r="FTN838" s="24"/>
      <c r="FTO838" s="24"/>
      <c r="FTP838" s="24"/>
      <c r="FTQ838" s="24"/>
      <c r="FTR838" s="24"/>
      <c r="FTS838" s="24"/>
      <c r="FTT838" s="24"/>
      <c r="FTU838" s="24"/>
      <c r="FTV838" s="24"/>
      <c r="FTW838" s="24"/>
      <c r="FTX838" s="24"/>
      <c r="FTY838" s="24"/>
      <c r="FTZ838" s="24"/>
      <c r="FUA838" s="24"/>
      <c r="FUB838" s="24"/>
      <c r="FUC838" s="24"/>
      <c r="FUD838" s="24"/>
      <c r="FUE838" s="24"/>
      <c r="FUF838" s="24"/>
      <c r="FUG838" s="24"/>
      <c r="FUH838" s="24"/>
      <c r="FUI838" s="24"/>
      <c r="FUJ838" s="24"/>
      <c r="FUK838" s="24"/>
      <c r="FUL838" s="24"/>
      <c r="FUM838" s="24"/>
      <c r="FUN838" s="24"/>
      <c r="FUO838" s="24"/>
      <c r="FUP838" s="24"/>
      <c r="FUQ838" s="24"/>
      <c r="FUR838" s="24"/>
      <c r="FUS838" s="24"/>
      <c r="FUT838" s="24"/>
      <c r="FUU838" s="24"/>
      <c r="FUV838" s="24"/>
      <c r="FUW838" s="24"/>
      <c r="FUX838" s="24"/>
      <c r="FUY838" s="24"/>
      <c r="FUZ838" s="24"/>
      <c r="FVA838" s="24"/>
      <c r="FVB838" s="24"/>
      <c r="FVC838" s="24"/>
      <c r="FVD838" s="24"/>
      <c r="FVE838" s="24"/>
      <c r="FVF838" s="24"/>
      <c r="FVG838" s="24"/>
      <c r="FVH838" s="24"/>
      <c r="FVI838" s="24"/>
      <c r="FVJ838" s="24"/>
      <c r="FVK838" s="24"/>
      <c r="FVL838" s="24"/>
      <c r="FVM838" s="24"/>
      <c r="FVN838" s="24"/>
      <c r="FVO838" s="24"/>
      <c r="FVP838" s="24"/>
      <c r="FVQ838" s="24"/>
      <c r="FVR838" s="24"/>
      <c r="FVS838" s="24"/>
      <c r="FVT838" s="24"/>
      <c r="FVU838" s="24"/>
      <c r="FVV838" s="24"/>
      <c r="FVW838" s="24"/>
      <c r="FVX838" s="24"/>
      <c r="FVY838" s="24"/>
      <c r="FVZ838" s="24"/>
      <c r="FWA838" s="24"/>
      <c r="FWB838" s="24"/>
      <c r="FWC838" s="24"/>
      <c r="FWD838" s="24"/>
      <c r="FWE838" s="24"/>
      <c r="FWF838" s="24"/>
      <c r="FWG838" s="24"/>
      <c r="FWH838" s="24"/>
      <c r="FWI838" s="24"/>
      <c r="FWJ838" s="24"/>
      <c r="FWK838" s="24"/>
      <c r="FWL838" s="24"/>
      <c r="FWM838" s="24"/>
      <c r="FWN838" s="24"/>
      <c r="FWO838" s="24"/>
      <c r="FWP838" s="24"/>
      <c r="FWQ838" s="24"/>
      <c r="FWR838" s="24"/>
      <c r="FWS838" s="24"/>
      <c r="FWT838" s="24"/>
      <c r="FWU838" s="24"/>
      <c r="FWV838" s="24"/>
      <c r="FWW838" s="24"/>
      <c r="FWX838" s="24"/>
      <c r="FWY838" s="24"/>
      <c r="FWZ838" s="24"/>
      <c r="FXA838" s="24"/>
      <c r="FXB838" s="24"/>
      <c r="FXC838" s="24"/>
      <c r="FXD838" s="24"/>
      <c r="FXE838" s="24"/>
      <c r="FXF838" s="24"/>
      <c r="FXG838" s="24"/>
      <c r="FXH838" s="24"/>
      <c r="FXI838" s="24"/>
      <c r="FXJ838" s="24"/>
      <c r="FXK838" s="24"/>
      <c r="FXL838" s="24"/>
      <c r="FXM838" s="24"/>
      <c r="FXN838" s="24"/>
      <c r="FXO838" s="24"/>
      <c r="FXP838" s="24"/>
      <c r="FXQ838" s="24"/>
      <c r="FXR838" s="24"/>
      <c r="FXS838" s="24"/>
      <c r="FXT838" s="24"/>
      <c r="FXU838" s="24"/>
      <c r="FXV838" s="24"/>
      <c r="FXW838" s="24"/>
      <c r="FXX838" s="24"/>
      <c r="FXY838" s="24"/>
      <c r="FXZ838" s="24"/>
      <c r="FYA838" s="24"/>
      <c r="FYB838" s="24"/>
      <c r="FYC838" s="24"/>
      <c r="FYD838" s="24"/>
      <c r="FYE838" s="24"/>
      <c r="FYF838" s="24"/>
      <c r="FYG838" s="24"/>
      <c r="FYH838" s="24"/>
      <c r="FYI838" s="24"/>
      <c r="FYJ838" s="24"/>
      <c r="FYK838" s="24"/>
      <c r="FYL838" s="24"/>
      <c r="FYM838" s="24"/>
      <c r="FYN838" s="24"/>
      <c r="FYO838" s="24"/>
      <c r="FYP838" s="24"/>
      <c r="FYQ838" s="24"/>
      <c r="FYR838" s="24"/>
      <c r="FYS838" s="24"/>
      <c r="FYT838" s="24"/>
      <c r="FYU838" s="24"/>
      <c r="FYV838" s="24"/>
      <c r="FYW838" s="24"/>
      <c r="FYX838" s="24"/>
      <c r="FYY838" s="24"/>
      <c r="FYZ838" s="24"/>
      <c r="FZA838" s="24"/>
      <c r="FZB838" s="24"/>
      <c r="FZC838" s="24"/>
      <c r="FZD838" s="24"/>
      <c r="FZE838" s="24"/>
      <c r="FZF838" s="24"/>
      <c r="FZG838" s="24"/>
      <c r="FZH838" s="24"/>
      <c r="FZI838" s="24"/>
      <c r="FZJ838" s="24"/>
      <c r="FZK838" s="24"/>
      <c r="FZL838" s="24"/>
      <c r="FZM838" s="24"/>
      <c r="FZN838" s="24"/>
      <c r="FZO838" s="24"/>
      <c r="FZP838" s="24"/>
      <c r="FZQ838" s="24"/>
      <c r="FZR838" s="24"/>
      <c r="FZS838" s="24"/>
      <c r="FZT838" s="24"/>
      <c r="FZU838" s="24"/>
      <c r="FZV838" s="24"/>
      <c r="FZW838" s="24"/>
      <c r="FZX838" s="24"/>
      <c r="FZY838" s="24"/>
      <c r="FZZ838" s="24"/>
      <c r="GAA838" s="24"/>
      <c r="GAB838" s="24"/>
      <c r="GAC838" s="24"/>
      <c r="GAD838" s="24"/>
      <c r="GAE838" s="24"/>
      <c r="GAF838" s="24"/>
      <c r="GAG838" s="24"/>
      <c r="GAH838" s="24"/>
      <c r="GAI838" s="24"/>
      <c r="GAJ838" s="24"/>
      <c r="GAK838" s="24"/>
      <c r="GAL838" s="24"/>
      <c r="GAM838" s="24"/>
      <c r="GAN838" s="24"/>
      <c r="GAO838" s="24"/>
      <c r="GAP838" s="24"/>
      <c r="GAQ838" s="24"/>
      <c r="GAR838" s="24"/>
      <c r="GAS838" s="24"/>
      <c r="GAT838" s="24"/>
      <c r="GAU838" s="24"/>
      <c r="GAV838" s="24"/>
      <c r="GAW838" s="24"/>
      <c r="GAX838" s="24"/>
      <c r="GAY838" s="24"/>
      <c r="GAZ838" s="24"/>
      <c r="GBA838" s="24"/>
      <c r="GBB838" s="24"/>
      <c r="GBC838" s="24"/>
      <c r="GBD838" s="24"/>
      <c r="GBE838" s="24"/>
      <c r="GBF838" s="24"/>
      <c r="GBG838" s="24"/>
      <c r="GBH838" s="24"/>
      <c r="GBI838" s="24"/>
      <c r="GBJ838" s="24"/>
      <c r="GBK838" s="24"/>
      <c r="GBL838" s="24"/>
      <c r="GBM838" s="24"/>
      <c r="GBN838" s="24"/>
      <c r="GBO838" s="24"/>
      <c r="GBP838" s="24"/>
      <c r="GBQ838" s="24"/>
      <c r="GBR838" s="24"/>
      <c r="GBS838" s="24"/>
      <c r="GBT838" s="24"/>
      <c r="GBU838" s="24"/>
      <c r="GBV838" s="24"/>
      <c r="GBW838" s="24"/>
      <c r="GBX838" s="24"/>
      <c r="GBY838" s="24"/>
      <c r="GBZ838" s="24"/>
      <c r="GCA838" s="24"/>
      <c r="GCB838" s="24"/>
      <c r="GCC838" s="24"/>
      <c r="GCD838" s="24"/>
      <c r="GCE838" s="24"/>
      <c r="GCF838" s="24"/>
      <c r="GCG838" s="24"/>
      <c r="GCH838" s="24"/>
      <c r="GCI838" s="24"/>
      <c r="GCJ838" s="24"/>
      <c r="GCK838" s="24"/>
      <c r="GCL838" s="24"/>
      <c r="GCM838" s="24"/>
      <c r="GCN838" s="24"/>
      <c r="GCO838" s="24"/>
      <c r="GCP838" s="24"/>
      <c r="GCQ838" s="24"/>
      <c r="GCR838" s="24"/>
      <c r="GCS838" s="24"/>
      <c r="GCT838" s="24"/>
      <c r="GCU838" s="24"/>
      <c r="GCV838" s="24"/>
      <c r="GCW838" s="24"/>
      <c r="GCX838" s="24"/>
      <c r="GCY838" s="24"/>
      <c r="GCZ838" s="24"/>
      <c r="GDA838" s="24"/>
      <c r="GDB838" s="24"/>
      <c r="GDC838" s="24"/>
      <c r="GDD838" s="24"/>
      <c r="GDE838" s="24"/>
      <c r="GDF838" s="24"/>
      <c r="GDG838" s="24"/>
      <c r="GDH838" s="24"/>
      <c r="GDI838" s="24"/>
      <c r="GDJ838" s="24"/>
      <c r="GDK838" s="24"/>
      <c r="GDL838" s="24"/>
      <c r="GDM838" s="24"/>
      <c r="GDN838" s="24"/>
      <c r="GDO838" s="24"/>
      <c r="GDP838" s="24"/>
      <c r="GDQ838" s="24"/>
      <c r="GDR838" s="24"/>
      <c r="GDS838" s="24"/>
      <c r="GDT838" s="24"/>
      <c r="GDU838" s="24"/>
      <c r="GDV838" s="24"/>
      <c r="GDW838" s="24"/>
      <c r="GDX838" s="24"/>
      <c r="GDY838" s="24"/>
      <c r="GDZ838" s="24"/>
      <c r="GEA838" s="24"/>
      <c r="GEB838" s="24"/>
      <c r="GEC838" s="24"/>
      <c r="GED838" s="24"/>
      <c r="GEE838" s="24"/>
      <c r="GEF838" s="24"/>
      <c r="GEG838" s="24"/>
      <c r="GEH838" s="24"/>
      <c r="GEI838" s="24"/>
      <c r="GEJ838" s="24"/>
      <c r="GEK838" s="24"/>
      <c r="GEL838" s="24"/>
      <c r="GEM838" s="24"/>
      <c r="GEN838" s="24"/>
      <c r="GEO838" s="24"/>
      <c r="GEP838" s="24"/>
      <c r="GEQ838" s="24"/>
      <c r="GER838" s="24"/>
      <c r="GES838" s="24"/>
      <c r="GET838" s="24"/>
      <c r="GEU838" s="24"/>
      <c r="GEV838" s="24"/>
      <c r="GEW838" s="24"/>
      <c r="GEX838" s="24"/>
      <c r="GEY838" s="24"/>
      <c r="GEZ838" s="24"/>
      <c r="GFA838" s="24"/>
      <c r="GFB838" s="24"/>
      <c r="GFC838" s="24"/>
      <c r="GFD838" s="24"/>
      <c r="GFE838" s="24"/>
      <c r="GFF838" s="24"/>
      <c r="GFG838" s="24"/>
      <c r="GFH838" s="24"/>
      <c r="GFI838" s="24"/>
      <c r="GFJ838" s="24"/>
      <c r="GFK838" s="24"/>
      <c r="GFL838" s="24"/>
      <c r="GFM838" s="24"/>
      <c r="GFN838" s="24"/>
      <c r="GFO838" s="24"/>
      <c r="GFP838" s="24"/>
      <c r="GFQ838" s="24"/>
      <c r="GFR838" s="24"/>
      <c r="GFS838" s="24"/>
      <c r="GFT838" s="24"/>
      <c r="GFU838" s="24"/>
      <c r="GFV838" s="24"/>
      <c r="GFW838" s="24"/>
      <c r="GFX838" s="24"/>
      <c r="GFY838" s="24"/>
      <c r="GFZ838" s="24"/>
      <c r="GGA838" s="24"/>
      <c r="GGB838" s="24"/>
      <c r="GGC838" s="24"/>
      <c r="GGD838" s="24"/>
      <c r="GGE838" s="24"/>
      <c r="GGF838" s="24"/>
      <c r="GGG838" s="24"/>
      <c r="GGH838" s="24"/>
      <c r="GGI838" s="24"/>
      <c r="GGJ838" s="24"/>
      <c r="GGK838" s="24"/>
      <c r="GGL838" s="24"/>
      <c r="GGM838" s="24"/>
      <c r="GGN838" s="24"/>
      <c r="GGO838" s="24"/>
      <c r="GGP838" s="24"/>
      <c r="GGQ838" s="24"/>
      <c r="GGR838" s="24"/>
      <c r="GGS838" s="24"/>
      <c r="GGT838" s="24"/>
      <c r="GGU838" s="24"/>
      <c r="GGV838" s="24"/>
      <c r="GGW838" s="24"/>
      <c r="GGX838" s="24"/>
      <c r="GGY838" s="24"/>
      <c r="GGZ838" s="24"/>
      <c r="GHA838" s="24"/>
      <c r="GHB838" s="24"/>
      <c r="GHC838" s="24"/>
      <c r="GHD838" s="24"/>
      <c r="GHE838" s="24"/>
      <c r="GHF838" s="24"/>
      <c r="GHG838" s="24"/>
      <c r="GHH838" s="24"/>
      <c r="GHI838" s="24"/>
      <c r="GHJ838" s="24"/>
      <c r="GHK838" s="24"/>
      <c r="GHL838" s="24"/>
      <c r="GHM838" s="24"/>
      <c r="GHN838" s="24"/>
      <c r="GHO838" s="24"/>
      <c r="GHP838" s="24"/>
      <c r="GHQ838" s="24"/>
      <c r="GHR838" s="24"/>
      <c r="GHS838" s="24"/>
      <c r="GHT838" s="24"/>
      <c r="GHU838" s="24"/>
      <c r="GHV838" s="24"/>
      <c r="GHW838" s="24"/>
      <c r="GHX838" s="24"/>
      <c r="GHY838" s="24"/>
      <c r="GHZ838" s="24"/>
      <c r="GIA838" s="24"/>
      <c r="GIB838" s="24"/>
      <c r="GIC838" s="24"/>
      <c r="GID838" s="24"/>
      <c r="GIE838" s="24"/>
      <c r="GIF838" s="24"/>
      <c r="GIG838" s="24"/>
      <c r="GIH838" s="24"/>
      <c r="GII838" s="24"/>
      <c r="GIJ838" s="24"/>
      <c r="GIK838" s="24"/>
      <c r="GIL838" s="24"/>
      <c r="GIM838" s="24"/>
      <c r="GIN838" s="24"/>
      <c r="GIO838" s="24"/>
      <c r="GIP838" s="24"/>
      <c r="GIQ838" s="24"/>
      <c r="GIR838" s="24"/>
      <c r="GIS838" s="24"/>
      <c r="GIT838" s="24"/>
      <c r="GIU838" s="24"/>
      <c r="GIV838" s="24"/>
      <c r="GIW838" s="24"/>
      <c r="GIX838" s="24"/>
      <c r="GIY838" s="24"/>
      <c r="GIZ838" s="24"/>
      <c r="GJA838" s="24"/>
      <c r="GJB838" s="24"/>
      <c r="GJC838" s="24"/>
      <c r="GJD838" s="24"/>
      <c r="GJE838" s="24"/>
      <c r="GJF838" s="24"/>
      <c r="GJG838" s="24"/>
      <c r="GJH838" s="24"/>
      <c r="GJI838" s="24"/>
      <c r="GJJ838" s="24"/>
      <c r="GJK838" s="24"/>
      <c r="GJL838" s="24"/>
      <c r="GJM838" s="24"/>
      <c r="GJN838" s="24"/>
      <c r="GJO838" s="24"/>
      <c r="GJP838" s="24"/>
      <c r="GJQ838" s="24"/>
      <c r="GJR838" s="24"/>
      <c r="GJS838" s="24"/>
      <c r="GJT838" s="24"/>
      <c r="GJU838" s="24"/>
      <c r="GJV838" s="24"/>
      <c r="GJW838" s="24"/>
      <c r="GJX838" s="24"/>
      <c r="GJY838" s="24"/>
      <c r="GJZ838" s="24"/>
      <c r="GKA838" s="24"/>
      <c r="GKB838" s="24"/>
      <c r="GKC838" s="24"/>
      <c r="GKD838" s="24"/>
      <c r="GKE838" s="24"/>
      <c r="GKF838" s="24"/>
      <c r="GKG838" s="24"/>
      <c r="GKH838" s="24"/>
      <c r="GKI838" s="24"/>
      <c r="GKJ838" s="24"/>
      <c r="GKK838" s="24"/>
      <c r="GKL838" s="24"/>
      <c r="GKM838" s="24"/>
      <c r="GKN838" s="24"/>
      <c r="GKO838" s="24"/>
      <c r="GKP838" s="24"/>
      <c r="GKQ838" s="24"/>
      <c r="GKR838" s="24"/>
      <c r="GKS838" s="24"/>
      <c r="GKT838" s="24"/>
      <c r="GKU838" s="24"/>
      <c r="GKV838" s="24"/>
      <c r="GKW838" s="24"/>
      <c r="GKX838" s="24"/>
      <c r="GKY838" s="24"/>
      <c r="GKZ838" s="24"/>
      <c r="GLA838" s="24"/>
      <c r="GLB838" s="24"/>
      <c r="GLC838" s="24"/>
      <c r="GLD838" s="24"/>
      <c r="GLE838" s="24"/>
      <c r="GLF838" s="24"/>
      <c r="GLG838" s="24"/>
      <c r="GLH838" s="24"/>
      <c r="GLI838" s="24"/>
      <c r="GLJ838" s="24"/>
      <c r="GLK838" s="24"/>
      <c r="GLL838" s="24"/>
      <c r="GLM838" s="24"/>
      <c r="GLN838" s="24"/>
      <c r="GLO838" s="24"/>
      <c r="GLP838" s="24"/>
      <c r="GLQ838" s="24"/>
      <c r="GLR838" s="24"/>
      <c r="GLS838" s="24"/>
      <c r="GLT838" s="24"/>
      <c r="GLU838" s="24"/>
      <c r="GLV838" s="24"/>
      <c r="GLW838" s="24"/>
      <c r="GLX838" s="24"/>
      <c r="GLY838" s="24"/>
      <c r="GLZ838" s="24"/>
      <c r="GMA838" s="24"/>
      <c r="GMB838" s="24"/>
      <c r="GMC838" s="24"/>
      <c r="GMD838" s="24"/>
      <c r="GME838" s="24"/>
      <c r="GMF838" s="24"/>
      <c r="GMG838" s="24"/>
      <c r="GMH838" s="24"/>
      <c r="GMI838" s="24"/>
      <c r="GMJ838" s="24"/>
      <c r="GMK838" s="24"/>
      <c r="GML838" s="24"/>
      <c r="GMM838" s="24"/>
      <c r="GMN838" s="24"/>
      <c r="GMO838" s="24"/>
      <c r="GMP838" s="24"/>
      <c r="GMQ838" s="24"/>
      <c r="GMR838" s="24"/>
      <c r="GMS838" s="24"/>
      <c r="GMT838" s="24"/>
      <c r="GMU838" s="24"/>
      <c r="GMV838" s="24"/>
      <c r="GMW838" s="24"/>
      <c r="GMX838" s="24"/>
      <c r="GMY838" s="24"/>
      <c r="GMZ838" s="24"/>
      <c r="GNA838" s="24"/>
      <c r="GNB838" s="24"/>
      <c r="GNC838" s="24"/>
      <c r="GND838" s="24"/>
      <c r="GNE838" s="24"/>
      <c r="GNF838" s="24"/>
      <c r="GNG838" s="24"/>
      <c r="GNH838" s="24"/>
      <c r="GNI838" s="24"/>
      <c r="GNJ838" s="24"/>
      <c r="GNK838" s="24"/>
      <c r="GNL838" s="24"/>
      <c r="GNM838" s="24"/>
      <c r="GNN838" s="24"/>
      <c r="GNO838" s="24"/>
      <c r="GNP838" s="24"/>
      <c r="GNQ838" s="24"/>
      <c r="GNR838" s="24"/>
      <c r="GNS838" s="24"/>
      <c r="GNT838" s="24"/>
      <c r="GNU838" s="24"/>
      <c r="GNV838" s="24"/>
      <c r="GNW838" s="24"/>
      <c r="GNX838" s="24"/>
      <c r="GNY838" s="24"/>
      <c r="GNZ838" s="24"/>
      <c r="GOA838" s="24"/>
      <c r="GOB838" s="24"/>
      <c r="GOC838" s="24"/>
      <c r="GOD838" s="24"/>
      <c r="GOE838" s="24"/>
      <c r="GOF838" s="24"/>
      <c r="GOG838" s="24"/>
      <c r="GOH838" s="24"/>
      <c r="GOI838" s="24"/>
      <c r="GOJ838" s="24"/>
      <c r="GOK838" s="24"/>
      <c r="GOL838" s="24"/>
      <c r="GOM838" s="24"/>
      <c r="GON838" s="24"/>
      <c r="GOO838" s="24"/>
      <c r="GOP838" s="24"/>
      <c r="GOQ838" s="24"/>
      <c r="GOR838" s="24"/>
      <c r="GOS838" s="24"/>
      <c r="GOT838" s="24"/>
      <c r="GOU838" s="24"/>
      <c r="GOV838" s="24"/>
      <c r="GOW838" s="24"/>
      <c r="GOX838" s="24"/>
      <c r="GOY838" s="24"/>
      <c r="GOZ838" s="24"/>
      <c r="GPA838" s="24"/>
      <c r="GPB838" s="24"/>
      <c r="GPC838" s="24"/>
      <c r="GPD838" s="24"/>
      <c r="GPE838" s="24"/>
      <c r="GPF838" s="24"/>
      <c r="GPG838" s="24"/>
      <c r="GPH838" s="24"/>
      <c r="GPI838" s="24"/>
      <c r="GPJ838" s="24"/>
      <c r="GPK838" s="24"/>
      <c r="GPL838" s="24"/>
      <c r="GPM838" s="24"/>
      <c r="GPN838" s="24"/>
      <c r="GPO838" s="24"/>
      <c r="GPP838" s="24"/>
      <c r="GPQ838" s="24"/>
      <c r="GPR838" s="24"/>
      <c r="GPS838" s="24"/>
      <c r="GPT838" s="24"/>
      <c r="GPU838" s="24"/>
      <c r="GPV838" s="24"/>
      <c r="GPW838" s="24"/>
      <c r="GPX838" s="24"/>
      <c r="GPY838" s="24"/>
      <c r="GPZ838" s="24"/>
      <c r="GQA838" s="24"/>
      <c r="GQB838" s="24"/>
      <c r="GQC838" s="24"/>
      <c r="GQD838" s="24"/>
      <c r="GQE838" s="24"/>
      <c r="GQF838" s="24"/>
      <c r="GQG838" s="24"/>
      <c r="GQH838" s="24"/>
      <c r="GQI838" s="24"/>
      <c r="GQJ838" s="24"/>
      <c r="GQK838" s="24"/>
      <c r="GQL838" s="24"/>
      <c r="GQM838" s="24"/>
      <c r="GQN838" s="24"/>
      <c r="GQO838" s="24"/>
      <c r="GQP838" s="24"/>
      <c r="GQQ838" s="24"/>
      <c r="GQR838" s="24"/>
      <c r="GQS838" s="24"/>
      <c r="GQT838" s="24"/>
      <c r="GQU838" s="24"/>
      <c r="GQV838" s="24"/>
      <c r="GQW838" s="24"/>
      <c r="GQX838" s="24"/>
      <c r="GQY838" s="24"/>
      <c r="GQZ838" s="24"/>
      <c r="GRA838" s="24"/>
      <c r="GRB838" s="24"/>
      <c r="GRC838" s="24"/>
      <c r="GRD838" s="24"/>
      <c r="GRE838" s="24"/>
      <c r="GRF838" s="24"/>
      <c r="GRG838" s="24"/>
      <c r="GRH838" s="24"/>
      <c r="GRI838" s="24"/>
      <c r="GRJ838" s="24"/>
      <c r="GRK838" s="24"/>
      <c r="GRL838" s="24"/>
      <c r="GRM838" s="24"/>
      <c r="GRN838" s="24"/>
      <c r="GRO838" s="24"/>
      <c r="GRP838" s="24"/>
      <c r="GRQ838" s="24"/>
      <c r="GRR838" s="24"/>
      <c r="GRS838" s="24"/>
      <c r="GRT838" s="24"/>
      <c r="GRU838" s="24"/>
      <c r="GRV838" s="24"/>
      <c r="GRW838" s="24"/>
      <c r="GRX838" s="24"/>
      <c r="GRY838" s="24"/>
      <c r="GRZ838" s="24"/>
      <c r="GSA838" s="24"/>
      <c r="GSB838" s="24"/>
      <c r="GSC838" s="24"/>
      <c r="GSD838" s="24"/>
      <c r="GSE838" s="24"/>
      <c r="GSF838" s="24"/>
      <c r="GSG838" s="24"/>
      <c r="GSH838" s="24"/>
      <c r="GSI838" s="24"/>
      <c r="GSJ838" s="24"/>
      <c r="GSK838" s="24"/>
      <c r="GSL838" s="24"/>
      <c r="GSM838" s="24"/>
      <c r="GSN838" s="24"/>
      <c r="GSO838" s="24"/>
      <c r="GSP838" s="24"/>
      <c r="GSQ838" s="24"/>
      <c r="GSR838" s="24"/>
      <c r="GSS838" s="24"/>
      <c r="GST838" s="24"/>
      <c r="GSU838" s="24"/>
      <c r="GSV838" s="24"/>
      <c r="GSW838" s="24"/>
      <c r="GSX838" s="24"/>
      <c r="GSY838" s="24"/>
      <c r="GSZ838" s="24"/>
      <c r="GTA838" s="24"/>
      <c r="GTB838" s="24"/>
      <c r="GTC838" s="24"/>
      <c r="GTD838" s="24"/>
      <c r="GTE838" s="24"/>
      <c r="GTF838" s="24"/>
      <c r="GTG838" s="24"/>
      <c r="GTH838" s="24"/>
      <c r="GTI838" s="24"/>
      <c r="GTJ838" s="24"/>
      <c r="GTK838" s="24"/>
      <c r="GTL838" s="24"/>
      <c r="GTM838" s="24"/>
      <c r="GTN838" s="24"/>
      <c r="GTO838" s="24"/>
      <c r="GTP838" s="24"/>
      <c r="GTQ838" s="24"/>
      <c r="GTR838" s="24"/>
      <c r="GTS838" s="24"/>
      <c r="GTT838" s="24"/>
      <c r="GTU838" s="24"/>
      <c r="GTV838" s="24"/>
      <c r="GTW838" s="24"/>
      <c r="GTX838" s="24"/>
      <c r="GTY838" s="24"/>
      <c r="GTZ838" s="24"/>
      <c r="GUA838" s="24"/>
      <c r="GUB838" s="24"/>
      <c r="GUC838" s="24"/>
      <c r="GUD838" s="24"/>
      <c r="GUE838" s="24"/>
      <c r="GUF838" s="24"/>
      <c r="GUG838" s="24"/>
      <c r="GUH838" s="24"/>
      <c r="GUI838" s="24"/>
      <c r="GUJ838" s="24"/>
      <c r="GUK838" s="24"/>
      <c r="GUL838" s="24"/>
      <c r="GUM838" s="24"/>
      <c r="GUN838" s="24"/>
      <c r="GUO838" s="24"/>
      <c r="GUP838" s="24"/>
      <c r="GUQ838" s="24"/>
      <c r="GUR838" s="24"/>
      <c r="GUS838" s="24"/>
      <c r="GUT838" s="24"/>
      <c r="GUU838" s="24"/>
      <c r="GUV838" s="24"/>
      <c r="GUW838" s="24"/>
      <c r="GUX838" s="24"/>
      <c r="GUY838" s="24"/>
      <c r="GUZ838" s="24"/>
      <c r="GVA838" s="24"/>
      <c r="GVB838" s="24"/>
      <c r="GVC838" s="24"/>
      <c r="GVD838" s="24"/>
      <c r="GVE838" s="24"/>
      <c r="GVF838" s="24"/>
      <c r="GVG838" s="24"/>
      <c r="GVH838" s="24"/>
      <c r="GVI838" s="24"/>
      <c r="GVJ838" s="24"/>
      <c r="GVK838" s="24"/>
      <c r="GVL838" s="24"/>
      <c r="GVM838" s="24"/>
      <c r="GVN838" s="24"/>
      <c r="GVO838" s="24"/>
      <c r="GVP838" s="24"/>
      <c r="GVQ838" s="24"/>
      <c r="GVR838" s="24"/>
      <c r="GVS838" s="24"/>
      <c r="GVT838" s="24"/>
      <c r="GVU838" s="24"/>
      <c r="GVV838" s="24"/>
      <c r="GVW838" s="24"/>
      <c r="GVX838" s="24"/>
      <c r="GVY838" s="24"/>
      <c r="GVZ838" s="24"/>
      <c r="GWA838" s="24"/>
      <c r="GWB838" s="24"/>
      <c r="GWC838" s="24"/>
      <c r="GWD838" s="24"/>
      <c r="GWE838" s="24"/>
      <c r="GWF838" s="24"/>
      <c r="GWG838" s="24"/>
      <c r="GWH838" s="24"/>
      <c r="GWI838" s="24"/>
      <c r="GWJ838" s="24"/>
      <c r="GWK838" s="24"/>
      <c r="GWL838" s="24"/>
      <c r="GWM838" s="24"/>
      <c r="GWN838" s="24"/>
      <c r="GWO838" s="24"/>
      <c r="GWP838" s="24"/>
      <c r="GWQ838" s="24"/>
      <c r="GWR838" s="24"/>
      <c r="GWS838" s="24"/>
      <c r="GWT838" s="24"/>
      <c r="GWU838" s="24"/>
      <c r="GWV838" s="24"/>
      <c r="GWW838" s="24"/>
      <c r="GWX838" s="24"/>
      <c r="GWY838" s="24"/>
      <c r="GWZ838" s="24"/>
      <c r="GXA838" s="24"/>
      <c r="GXB838" s="24"/>
      <c r="GXC838" s="24"/>
      <c r="GXD838" s="24"/>
      <c r="GXE838" s="24"/>
      <c r="GXF838" s="24"/>
      <c r="GXG838" s="24"/>
      <c r="GXH838" s="24"/>
      <c r="GXI838" s="24"/>
      <c r="GXJ838" s="24"/>
      <c r="GXK838" s="24"/>
      <c r="GXL838" s="24"/>
      <c r="GXM838" s="24"/>
      <c r="GXN838" s="24"/>
      <c r="GXO838" s="24"/>
      <c r="GXP838" s="24"/>
      <c r="GXQ838" s="24"/>
      <c r="GXR838" s="24"/>
      <c r="GXS838" s="24"/>
      <c r="GXT838" s="24"/>
      <c r="GXU838" s="24"/>
      <c r="GXV838" s="24"/>
      <c r="GXW838" s="24"/>
      <c r="GXX838" s="24"/>
      <c r="GXY838" s="24"/>
      <c r="GXZ838" s="24"/>
      <c r="GYA838" s="24"/>
      <c r="GYB838" s="24"/>
      <c r="GYC838" s="24"/>
      <c r="GYD838" s="24"/>
      <c r="GYE838" s="24"/>
      <c r="GYF838" s="24"/>
      <c r="GYG838" s="24"/>
      <c r="GYH838" s="24"/>
      <c r="GYI838" s="24"/>
      <c r="GYJ838" s="24"/>
      <c r="GYK838" s="24"/>
      <c r="GYL838" s="24"/>
      <c r="GYM838" s="24"/>
      <c r="GYN838" s="24"/>
      <c r="GYO838" s="24"/>
      <c r="GYP838" s="24"/>
      <c r="GYQ838" s="24"/>
      <c r="GYR838" s="24"/>
      <c r="GYS838" s="24"/>
      <c r="GYT838" s="24"/>
      <c r="GYU838" s="24"/>
      <c r="GYV838" s="24"/>
      <c r="GYW838" s="24"/>
      <c r="GYX838" s="24"/>
      <c r="GYY838" s="24"/>
      <c r="GYZ838" s="24"/>
      <c r="GZA838" s="24"/>
      <c r="GZB838" s="24"/>
      <c r="GZC838" s="24"/>
      <c r="GZD838" s="24"/>
      <c r="GZE838" s="24"/>
      <c r="GZF838" s="24"/>
      <c r="GZG838" s="24"/>
      <c r="GZH838" s="24"/>
      <c r="GZI838" s="24"/>
      <c r="GZJ838" s="24"/>
      <c r="GZK838" s="24"/>
      <c r="GZL838" s="24"/>
      <c r="GZM838" s="24"/>
      <c r="GZN838" s="24"/>
      <c r="GZO838" s="24"/>
      <c r="GZP838" s="24"/>
      <c r="GZQ838" s="24"/>
      <c r="GZR838" s="24"/>
      <c r="GZS838" s="24"/>
      <c r="GZT838" s="24"/>
      <c r="GZU838" s="24"/>
      <c r="GZV838" s="24"/>
      <c r="GZW838" s="24"/>
      <c r="GZX838" s="24"/>
      <c r="GZY838" s="24"/>
      <c r="GZZ838" s="24"/>
      <c r="HAA838" s="24"/>
      <c r="HAB838" s="24"/>
      <c r="HAC838" s="24"/>
      <c r="HAD838" s="24"/>
      <c r="HAE838" s="24"/>
      <c r="HAF838" s="24"/>
      <c r="HAG838" s="24"/>
      <c r="HAH838" s="24"/>
      <c r="HAI838" s="24"/>
      <c r="HAJ838" s="24"/>
      <c r="HAK838" s="24"/>
      <c r="HAL838" s="24"/>
      <c r="HAM838" s="24"/>
      <c r="HAN838" s="24"/>
      <c r="HAO838" s="24"/>
      <c r="HAP838" s="24"/>
      <c r="HAQ838" s="24"/>
      <c r="HAR838" s="24"/>
      <c r="HAS838" s="24"/>
      <c r="HAT838" s="24"/>
      <c r="HAU838" s="24"/>
      <c r="HAV838" s="24"/>
      <c r="HAW838" s="24"/>
      <c r="HAX838" s="24"/>
      <c r="HAY838" s="24"/>
      <c r="HAZ838" s="24"/>
      <c r="HBA838" s="24"/>
      <c r="HBB838" s="24"/>
      <c r="HBC838" s="24"/>
      <c r="HBD838" s="24"/>
      <c r="HBE838" s="24"/>
      <c r="HBF838" s="24"/>
      <c r="HBG838" s="24"/>
      <c r="HBH838" s="24"/>
      <c r="HBI838" s="24"/>
      <c r="HBJ838" s="24"/>
      <c r="HBK838" s="24"/>
      <c r="HBL838" s="24"/>
      <c r="HBM838" s="24"/>
      <c r="HBN838" s="24"/>
      <c r="HBO838" s="24"/>
      <c r="HBP838" s="24"/>
      <c r="HBQ838" s="24"/>
      <c r="HBR838" s="24"/>
      <c r="HBS838" s="24"/>
      <c r="HBT838" s="24"/>
      <c r="HBU838" s="24"/>
      <c r="HBV838" s="24"/>
      <c r="HBW838" s="24"/>
      <c r="HBX838" s="24"/>
      <c r="HBY838" s="24"/>
      <c r="HBZ838" s="24"/>
      <c r="HCA838" s="24"/>
      <c r="HCB838" s="24"/>
      <c r="HCC838" s="24"/>
      <c r="HCD838" s="24"/>
      <c r="HCE838" s="24"/>
      <c r="HCF838" s="24"/>
      <c r="HCG838" s="24"/>
      <c r="HCH838" s="24"/>
      <c r="HCI838" s="24"/>
      <c r="HCJ838" s="24"/>
      <c r="HCK838" s="24"/>
      <c r="HCL838" s="24"/>
      <c r="HCM838" s="24"/>
      <c r="HCN838" s="24"/>
      <c r="HCO838" s="24"/>
      <c r="HCP838" s="24"/>
      <c r="HCQ838" s="24"/>
      <c r="HCR838" s="24"/>
      <c r="HCS838" s="24"/>
      <c r="HCT838" s="24"/>
      <c r="HCU838" s="24"/>
      <c r="HCV838" s="24"/>
      <c r="HCW838" s="24"/>
      <c r="HCX838" s="24"/>
      <c r="HCY838" s="24"/>
      <c r="HCZ838" s="24"/>
      <c r="HDA838" s="24"/>
      <c r="HDB838" s="24"/>
      <c r="HDC838" s="24"/>
      <c r="HDD838" s="24"/>
      <c r="HDE838" s="24"/>
      <c r="HDF838" s="24"/>
      <c r="HDG838" s="24"/>
      <c r="HDH838" s="24"/>
      <c r="HDI838" s="24"/>
      <c r="HDJ838" s="24"/>
      <c r="HDK838" s="24"/>
      <c r="HDL838" s="24"/>
      <c r="HDM838" s="24"/>
      <c r="HDN838" s="24"/>
      <c r="HDO838" s="24"/>
      <c r="HDP838" s="24"/>
      <c r="HDQ838" s="24"/>
      <c r="HDR838" s="24"/>
      <c r="HDS838" s="24"/>
      <c r="HDT838" s="24"/>
      <c r="HDU838" s="24"/>
      <c r="HDV838" s="24"/>
      <c r="HDW838" s="24"/>
      <c r="HDX838" s="24"/>
      <c r="HDY838" s="24"/>
      <c r="HDZ838" s="24"/>
      <c r="HEA838" s="24"/>
      <c r="HEB838" s="24"/>
      <c r="HEC838" s="24"/>
      <c r="HED838" s="24"/>
      <c r="HEE838" s="24"/>
      <c r="HEF838" s="24"/>
      <c r="HEG838" s="24"/>
      <c r="HEH838" s="24"/>
      <c r="HEI838" s="24"/>
      <c r="HEJ838" s="24"/>
      <c r="HEK838" s="24"/>
      <c r="HEL838" s="24"/>
      <c r="HEM838" s="24"/>
      <c r="HEN838" s="24"/>
      <c r="HEO838" s="24"/>
      <c r="HEP838" s="24"/>
      <c r="HEQ838" s="24"/>
      <c r="HER838" s="24"/>
      <c r="HES838" s="24"/>
      <c r="HET838" s="24"/>
      <c r="HEU838" s="24"/>
      <c r="HEV838" s="24"/>
      <c r="HEW838" s="24"/>
      <c r="HEX838" s="24"/>
      <c r="HEY838" s="24"/>
      <c r="HEZ838" s="24"/>
      <c r="HFA838" s="24"/>
      <c r="HFB838" s="24"/>
      <c r="HFC838" s="24"/>
      <c r="HFD838" s="24"/>
      <c r="HFE838" s="24"/>
      <c r="HFF838" s="24"/>
      <c r="HFG838" s="24"/>
      <c r="HFH838" s="24"/>
      <c r="HFI838" s="24"/>
      <c r="HFJ838" s="24"/>
      <c r="HFK838" s="24"/>
      <c r="HFL838" s="24"/>
      <c r="HFM838" s="24"/>
      <c r="HFN838" s="24"/>
      <c r="HFO838" s="24"/>
      <c r="HFP838" s="24"/>
      <c r="HFQ838" s="24"/>
      <c r="HFR838" s="24"/>
      <c r="HFS838" s="24"/>
      <c r="HFT838" s="24"/>
      <c r="HFU838" s="24"/>
      <c r="HFV838" s="24"/>
      <c r="HFW838" s="24"/>
      <c r="HFX838" s="24"/>
      <c r="HFY838" s="24"/>
      <c r="HFZ838" s="24"/>
      <c r="HGA838" s="24"/>
      <c r="HGB838" s="24"/>
      <c r="HGC838" s="24"/>
      <c r="HGD838" s="24"/>
      <c r="HGE838" s="24"/>
      <c r="HGF838" s="24"/>
      <c r="HGG838" s="24"/>
      <c r="HGH838" s="24"/>
      <c r="HGI838" s="24"/>
      <c r="HGJ838" s="24"/>
      <c r="HGK838" s="24"/>
      <c r="HGL838" s="24"/>
      <c r="HGM838" s="24"/>
      <c r="HGN838" s="24"/>
      <c r="HGO838" s="24"/>
      <c r="HGP838" s="24"/>
      <c r="HGQ838" s="24"/>
      <c r="HGR838" s="24"/>
      <c r="HGS838" s="24"/>
      <c r="HGT838" s="24"/>
      <c r="HGU838" s="24"/>
      <c r="HGV838" s="24"/>
      <c r="HGW838" s="24"/>
      <c r="HGX838" s="24"/>
      <c r="HGY838" s="24"/>
      <c r="HGZ838" s="24"/>
      <c r="HHA838" s="24"/>
      <c r="HHB838" s="24"/>
      <c r="HHC838" s="24"/>
      <c r="HHD838" s="24"/>
      <c r="HHE838" s="24"/>
      <c r="HHF838" s="24"/>
      <c r="HHG838" s="24"/>
      <c r="HHH838" s="24"/>
      <c r="HHI838" s="24"/>
      <c r="HHJ838" s="24"/>
      <c r="HHK838" s="24"/>
      <c r="HHL838" s="24"/>
      <c r="HHM838" s="24"/>
      <c r="HHN838" s="24"/>
      <c r="HHO838" s="24"/>
      <c r="HHP838" s="24"/>
      <c r="HHQ838" s="24"/>
      <c r="HHR838" s="24"/>
      <c r="HHS838" s="24"/>
      <c r="HHT838" s="24"/>
      <c r="HHU838" s="24"/>
      <c r="HHV838" s="24"/>
      <c r="HHW838" s="24"/>
      <c r="HHX838" s="24"/>
      <c r="HHY838" s="24"/>
      <c r="HHZ838" s="24"/>
      <c r="HIA838" s="24"/>
      <c r="HIB838" s="24"/>
      <c r="HIC838" s="24"/>
      <c r="HID838" s="24"/>
      <c r="HIE838" s="24"/>
      <c r="HIF838" s="24"/>
      <c r="HIG838" s="24"/>
      <c r="HIH838" s="24"/>
      <c r="HII838" s="24"/>
      <c r="HIJ838" s="24"/>
      <c r="HIK838" s="24"/>
      <c r="HIL838" s="24"/>
      <c r="HIM838" s="24"/>
      <c r="HIN838" s="24"/>
      <c r="HIO838" s="24"/>
      <c r="HIP838" s="24"/>
      <c r="HIQ838" s="24"/>
      <c r="HIR838" s="24"/>
      <c r="HIS838" s="24"/>
      <c r="HIT838" s="24"/>
      <c r="HIU838" s="24"/>
      <c r="HIV838" s="24"/>
      <c r="HIW838" s="24"/>
      <c r="HIX838" s="24"/>
      <c r="HIY838" s="24"/>
      <c r="HIZ838" s="24"/>
      <c r="HJA838" s="24"/>
      <c r="HJB838" s="24"/>
      <c r="HJC838" s="24"/>
      <c r="HJD838" s="24"/>
      <c r="HJE838" s="24"/>
      <c r="HJF838" s="24"/>
      <c r="HJG838" s="24"/>
      <c r="HJH838" s="24"/>
      <c r="HJI838" s="24"/>
      <c r="HJJ838" s="24"/>
      <c r="HJK838" s="24"/>
      <c r="HJL838" s="24"/>
      <c r="HJM838" s="24"/>
      <c r="HJN838" s="24"/>
      <c r="HJO838" s="24"/>
      <c r="HJP838" s="24"/>
      <c r="HJQ838" s="24"/>
      <c r="HJR838" s="24"/>
      <c r="HJS838" s="24"/>
      <c r="HJT838" s="24"/>
      <c r="HJU838" s="24"/>
      <c r="HJV838" s="24"/>
      <c r="HJW838" s="24"/>
      <c r="HJX838" s="24"/>
      <c r="HJY838" s="24"/>
      <c r="HJZ838" s="24"/>
      <c r="HKA838" s="24"/>
      <c r="HKB838" s="24"/>
      <c r="HKC838" s="24"/>
      <c r="HKD838" s="24"/>
      <c r="HKE838" s="24"/>
      <c r="HKF838" s="24"/>
      <c r="HKG838" s="24"/>
      <c r="HKH838" s="24"/>
      <c r="HKI838" s="24"/>
      <c r="HKJ838" s="24"/>
      <c r="HKK838" s="24"/>
      <c r="HKL838" s="24"/>
      <c r="HKM838" s="24"/>
      <c r="HKN838" s="24"/>
      <c r="HKO838" s="24"/>
      <c r="HKP838" s="24"/>
      <c r="HKQ838" s="24"/>
      <c r="HKR838" s="24"/>
      <c r="HKS838" s="24"/>
      <c r="HKT838" s="24"/>
      <c r="HKU838" s="24"/>
      <c r="HKV838" s="24"/>
      <c r="HKW838" s="24"/>
      <c r="HKX838" s="24"/>
      <c r="HKY838" s="24"/>
      <c r="HKZ838" s="24"/>
      <c r="HLA838" s="24"/>
      <c r="HLB838" s="24"/>
      <c r="HLC838" s="24"/>
      <c r="HLD838" s="24"/>
      <c r="HLE838" s="24"/>
      <c r="HLF838" s="24"/>
      <c r="HLG838" s="24"/>
      <c r="HLH838" s="24"/>
      <c r="HLI838" s="24"/>
      <c r="HLJ838" s="24"/>
      <c r="HLK838" s="24"/>
      <c r="HLL838" s="24"/>
      <c r="HLM838" s="24"/>
      <c r="HLN838" s="24"/>
      <c r="HLO838" s="24"/>
      <c r="HLP838" s="24"/>
      <c r="HLQ838" s="24"/>
      <c r="HLR838" s="24"/>
      <c r="HLS838" s="24"/>
      <c r="HLT838" s="24"/>
      <c r="HLU838" s="24"/>
      <c r="HLV838" s="24"/>
      <c r="HLW838" s="24"/>
      <c r="HLX838" s="24"/>
      <c r="HLY838" s="24"/>
      <c r="HLZ838" s="24"/>
      <c r="HMA838" s="24"/>
      <c r="HMB838" s="24"/>
      <c r="HMC838" s="24"/>
      <c r="HMD838" s="24"/>
      <c r="HME838" s="24"/>
      <c r="HMF838" s="24"/>
      <c r="HMG838" s="24"/>
      <c r="HMH838" s="24"/>
      <c r="HMI838" s="24"/>
      <c r="HMJ838" s="24"/>
      <c r="HMK838" s="24"/>
      <c r="HML838" s="24"/>
      <c r="HMM838" s="24"/>
      <c r="HMN838" s="24"/>
      <c r="HMO838" s="24"/>
      <c r="HMP838" s="24"/>
      <c r="HMQ838" s="24"/>
      <c r="HMR838" s="24"/>
      <c r="HMS838" s="24"/>
      <c r="HMT838" s="24"/>
      <c r="HMU838" s="24"/>
      <c r="HMV838" s="24"/>
      <c r="HMW838" s="24"/>
      <c r="HMX838" s="24"/>
      <c r="HMY838" s="24"/>
      <c r="HMZ838" s="24"/>
      <c r="HNA838" s="24"/>
      <c r="HNB838" s="24"/>
      <c r="HNC838" s="24"/>
      <c r="HND838" s="24"/>
      <c r="HNE838" s="24"/>
      <c r="HNF838" s="24"/>
      <c r="HNG838" s="24"/>
      <c r="HNH838" s="24"/>
      <c r="HNI838" s="24"/>
      <c r="HNJ838" s="24"/>
      <c r="HNK838" s="24"/>
      <c r="HNL838" s="24"/>
      <c r="HNM838" s="24"/>
      <c r="HNN838" s="24"/>
      <c r="HNO838" s="24"/>
      <c r="HNP838" s="24"/>
      <c r="HNQ838" s="24"/>
      <c r="HNR838" s="24"/>
      <c r="HNS838" s="24"/>
      <c r="HNT838" s="24"/>
      <c r="HNU838" s="24"/>
      <c r="HNV838" s="24"/>
      <c r="HNW838" s="24"/>
      <c r="HNX838" s="24"/>
      <c r="HNY838" s="24"/>
      <c r="HNZ838" s="24"/>
      <c r="HOA838" s="24"/>
      <c r="HOB838" s="24"/>
      <c r="HOC838" s="24"/>
      <c r="HOD838" s="24"/>
      <c r="HOE838" s="24"/>
      <c r="HOF838" s="24"/>
      <c r="HOG838" s="24"/>
      <c r="HOH838" s="24"/>
      <c r="HOI838" s="24"/>
      <c r="HOJ838" s="24"/>
      <c r="HOK838" s="24"/>
      <c r="HOL838" s="24"/>
      <c r="HOM838" s="24"/>
      <c r="HON838" s="24"/>
      <c r="HOO838" s="24"/>
      <c r="HOP838" s="24"/>
      <c r="HOQ838" s="24"/>
      <c r="HOR838" s="24"/>
      <c r="HOS838" s="24"/>
      <c r="HOT838" s="24"/>
      <c r="HOU838" s="24"/>
      <c r="HOV838" s="24"/>
      <c r="HOW838" s="24"/>
      <c r="HOX838" s="24"/>
      <c r="HOY838" s="24"/>
      <c r="HOZ838" s="24"/>
      <c r="HPA838" s="24"/>
      <c r="HPB838" s="24"/>
      <c r="HPC838" s="24"/>
      <c r="HPD838" s="24"/>
      <c r="HPE838" s="24"/>
      <c r="HPF838" s="24"/>
      <c r="HPG838" s="24"/>
      <c r="HPH838" s="24"/>
      <c r="HPI838" s="24"/>
      <c r="HPJ838" s="24"/>
      <c r="HPK838" s="24"/>
      <c r="HPL838" s="24"/>
      <c r="HPM838" s="24"/>
      <c r="HPN838" s="24"/>
      <c r="HPO838" s="24"/>
      <c r="HPP838" s="24"/>
      <c r="HPQ838" s="24"/>
      <c r="HPR838" s="24"/>
      <c r="HPS838" s="24"/>
      <c r="HPT838" s="24"/>
      <c r="HPU838" s="24"/>
      <c r="HPV838" s="24"/>
      <c r="HPW838" s="24"/>
      <c r="HPX838" s="24"/>
      <c r="HPY838" s="24"/>
      <c r="HPZ838" s="24"/>
      <c r="HQA838" s="24"/>
      <c r="HQB838" s="24"/>
      <c r="HQC838" s="24"/>
      <c r="HQD838" s="24"/>
      <c r="HQE838" s="24"/>
      <c r="HQF838" s="24"/>
      <c r="HQG838" s="24"/>
      <c r="HQH838" s="24"/>
      <c r="HQI838" s="24"/>
      <c r="HQJ838" s="24"/>
      <c r="HQK838" s="24"/>
      <c r="HQL838" s="24"/>
      <c r="HQM838" s="24"/>
      <c r="HQN838" s="24"/>
      <c r="HQO838" s="24"/>
      <c r="HQP838" s="24"/>
      <c r="HQQ838" s="24"/>
      <c r="HQR838" s="24"/>
      <c r="HQS838" s="24"/>
      <c r="HQT838" s="24"/>
      <c r="HQU838" s="24"/>
      <c r="HQV838" s="24"/>
      <c r="HQW838" s="24"/>
      <c r="HQX838" s="24"/>
      <c r="HQY838" s="24"/>
      <c r="HQZ838" s="24"/>
      <c r="HRA838" s="24"/>
      <c r="HRB838" s="24"/>
      <c r="HRC838" s="24"/>
      <c r="HRD838" s="24"/>
      <c r="HRE838" s="24"/>
      <c r="HRF838" s="24"/>
      <c r="HRG838" s="24"/>
      <c r="HRH838" s="24"/>
      <c r="HRI838" s="24"/>
      <c r="HRJ838" s="24"/>
      <c r="HRK838" s="24"/>
      <c r="HRL838" s="24"/>
      <c r="HRM838" s="24"/>
      <c r="HRN838" s="24"/>
      <c r="HRO838" s="24"/>
      <c r="HRP838" s="24"/>
      <c r="HRQ838" s="24"/>
      <c r="HRR838" s="24"/>
      <c r="HRS838" s="24"/>
      <c r="HRT838" s="24"/>
      <c r="HRU838" s="24"/>
      <c r="HRV838" s="24"/>
      <c r="HRW838" s="24"/>
      <c r="HRX838" s="24"/>
      <c r="HRY838" s="24"/>
      <c r="HRZ838" s="24"/>
      <c r="HSA838" s="24"/>
      <c r="HSB838" s="24"/>
      <c r="HSC838" s="24"/>
      <c r="HSD838" s="24"/>
      <c r="HSE838" s="24"/>
      <c r="HSF838" s="24"/>
      <c r="HSG838" s="24"/>
      <c r="HSH838" s="24"/>
      <c r="HSI838" s="24"/>
      <c r="HSJ838" s="24"/>
      <c r="HSK838" s="24"/>
      <c r="HSL838" s="24"/>
      <c r="HSM838" s="24"/>
      <c r="HSN838" s="24"/>
      <c r="HSO838" s="24"/>
      <c r="HSP838" s="24"/>
      <c r="HSQ838" s="24"/>
      <c r="HSR838" s="24"/>
      <c r="HSS838" s="24"/>
      <c r="HST838" s="24"/>
      <c r="HSU838" s="24"/>
      <c r="HSV838" s="24"/>
      <c r="HSW838" s="24"/>
      <c r="HSX838" s="24"/>
      <c r="HSY838" s="24"/>
      <c r="HSZ838" s="24"/>
      <c r="HTA838" s="24"/>
      <c r="HTB838" s="24"/>
      <c r="HTC838" s="24"/>
      <c r="HTD838" s="24"/>
      <c r="HTE838" s="24"/>
      <c r="HTF838" s="24"/>
      <c r="HTG838" s="24"/>
      <c r="HTH838" s="24"/>
      <c r="HTI838" s="24"/>
      <c r="HTJ838" s="24"/>
      <c r="HTK838" s="24"/>
      <c r="HTL838" s="24"/>
      <c r="HTM838" s="24"/>
      <c r="HTN838" s="24"/>
      <c r="HTO838" s="24"/>
      <c r="HTP838" s="24"/>
      <c r="HTQ838" s="24"/>
      <c r="HTR838" s="24"/>
      <c r="HTS838" s="24"/>
      <c r="HTT838" s="24"/>
      <c r="HTU838" s="24"/>
      <c r="HTV838" s="24"/>
      <c r="HTW838" s="24"/>
      <c r="HTX838" s="24"/>
      <c r="HTY838" s="24"/>
      <c r="HTZ838" s="24"/>
      <c r="HUA838" s="24"/>
      <c r="HUB838" s="24"/>
      <c r="HUC838" s="24"/>
      <c r="HUD838" s="24"/>
      <c r="HUE838" s="24"/>
      <c r="HUF838" s="24"/>
      <c r="HUG838" s="24"/>
      <c r="HUH838" s="24"/>
      <c r="HUI838" s="24"/>
      <c r="HUJ838" s="24"/>
      <c r="HUK838" s="24"/>
      <c r="HUL838" s="24"/>
      <c r="HUM838" s="24"/>
      <c r="HUN838" s="24"/>
      <c r="HUO838" s="24"/>
      <c r="HUP838" s="24"/>
      <c r="HUQ838" s="24"/>
      <c r="HUR838" s="24"/>
      <c r="HUS838" s="24"/>
      <c r="HUT838" s="24"/>
      <c r="HUU838" s="24"/>
      <c r="HUV838" s="24"/>
      <c r="HUW838" s="24"/>
      <c r="HUX838" s="24"/>
      <c r="HUY838" s="24"/>
      <c r="HUZ838" s="24"/>
      <c r="HVA838" s="24"/>
      <c r="HVB838" s="24"/>
      <c r="HVC838" s="24"/>
      <c r="HVD838" s="24"/>
      <c r="HVE838" s="24"/>
      <c r="HVF838" s="24"/>
      <c r="HVG838" s="24"/>
      <c r="HVH838" s="24"/>
      <c r="HVI838" s="24"/>
      <c r="HVJ838" s="24"/>
      <c r="HVK838" s="24"/>
      <c r="HVL838" s="24"/>
      <c r="HVM838" s="24"/>
      <c r="HVN838" s="24"/>
      <c r="HVO838" s="24"/>
      <c r="HVP838" s="24"/>
      <c r="HVQ838" s="24"/>
      <c r="HVR838" s="24"/>
      <c r="HVS838" s="24"/>
      <c r="HVT838" s="24"/>
      <c r="HVU838" s="24"/>
      <c r="HVV838" s="24"/>
      <c r="HVW838" s="24"/>
      <c r="HVX838" s="24"/>
      <c r="HVY838" s="24"/>
      <c r="HVZ838" s="24"/>
      <c r="HWA838" s="24"/>
      <c r="HWB838" s="24"/>
      <c r="HWC838" s="24"/>
      <c r="HWD838" s="24"/>
      <c r="HWE838" s="24"/>
      <c r="HWF838" s="24"/>
      <c r="HWG838" s="24"/>
      <c r="HWH838" s="24"/>
      <c r="HWI838" s="24"/>
      <c r="HWJ838" s="24"/>
      <c r="HWK838" s="24"/>
      <c r="HWL838" s="24"/>
      <c r="HWM838" s="24"/>
      <c r="HWN838" s="24"/>
      <c r="HWO838" s="24"/>
      <c r="HWP838" s="24"/>
      <c r="HWQ838" s="24"/>
      <c r="HWR838" s="24"/>
      <c r="HWS838" s="24"/>
      <c r="HWT838" s="24"/>
      <c r="HWU838" s="24"/>
      <c r="HWV838" s="24"/>
      <c r="HWW838" s="24"/>
      <c r="HWX838" s="24"/>
      <c r="HWY838" s="24"/>
      <c r="HWZ838" s="24"/>
      <c r="HXA838" s="24"/>
      <c r="HXB838" s="24"/>
      <c r="HXC838" s="24"/>
      <c r="HXD838" s="24"/>
      <c r="HXE838" s="24"/>
      <c r="HXF838" s="24"/>
      <c r="HXG838" s="24"/>
      <c r="HXH838" s="24"/>
      <c r="HXI838" s="24"/>
      <c r="HXJ838" s="24"/>
      <c r="HXK838" s="24"/>
      <c r="HXL838" s="24"/>
      <c r="HXM838" s="24"/>
      <c r="HXN838" s="24"/>
      <c r="HXO838" s="24"/>
      <c r="HXP838" s="24"/>
      <c r="HXQ838" s="24"/>
      <c r="HXR838" s="24"/>
      <c r="HXS838" s="24"/>
      <c r="HXT838" s="24"/>
      <c r="HXU838" s="24"/>
      <c r="HXV838" s="24"/>
      <c r="HXW838" s="24"/>
      <c r="HXX838" s="24"/>
      <c r="HXY838" s="24"/>
      <c r="HXZ838" s="24"/>
      <c r="HYA838" s="24"/>
      <c r="HYB838" s="24"/>
      <c r="HYC838" s="24"/>
      <c r="HYD838" s="24"/>
      <c r="HYE838" s="24"/>
      <c r="HYF838" s="24"/>
      <c r="HYG838" s="24"/>
      <c r="HYH838" s="24"/>
      <c r="HYI838" s="24"/>
      <c r="HYJ838" s="24"/>
      <c r="HYK838" s="24"/>
      <c r="HYL838" s="24"/>
      <c r="HYM838" s="24"/>
      <c r="HYN838" s="24"/>
      <c r="HYO838" s="24"/>
      <c r="HYP838" s="24"/>
      <c r="HYQ838" s="24"/>
      <c r="HYR838" s="24"/>
      <c r="HYS838" s="24"/>
      <c r="HYT838" s="24"/>
      <c r="HYU838" s="24"/>
      <c r="HYV838" s="24"/>
      <c r="HYW838" s="24"/>
      <c r="HYX838" s="24"/>
      <c r="HYY838" s="24"/>
      <c r="HYZ838" s="24"/>
      <c r="HZA838" s="24"/>
      <c r="HZB838" s="24"/>
      <c r="HZC838" s="24"/>
      <c r="HZD838" s="24"/>
      <c r="HZE838" s="24"/>
      <c r="HZF838" s="24"/>
      <c r="HZG838" s="24"/>
      <c r="HZH838" s="24"/>
      <c r="HZI838" s="24"/>
      <c r="HZJ838" s="24"/>
      <c r="HZK838" s="24"/>
      <c r="HZL838" s="24"/>
      <c r="HZM838" s="24"/>
      <c r="HZN838" s="24"/>
      <c r="HZO838" s="24"/>
      <c r="HZP838" s="24"/>
      <c r="HZQ838" s="24"/>
      <c r="HZR838" s="24"/>
      <c r="HZS838" s="24"/>
      <c r="HZT838" s="24"/>
      <c r="HZU838" s="24"/>
      <c r="HZV838" s="24"/>
      <c r="HZW838" s="24"/>
      <c r="HZX838" s="24"/>
      <c r="HZY838" s="24"/>
      <c r="HZZ838" s="24"/>
      <c r="IAA838" s="24"/>
      <c r="IAB838" s="24"/>
      <c r="IAC838" s="24"/>
      <c r="IAD838" s="24"/>
      <c r="IAE838" s="24"/>
      <c r="IAF838" s="24"/>
      <c r="IAG838" s="24"/>
      <c r="IAH838" s="24"/>
      <c r="IAI838" s="24"/>
      <c r="IAJ838" s="24"/>
      <c r="IAK838" s="24"/>
      <c r="IAL838" s="24"/>
      <c r="IAM838" s="24"/>
      <c r="IAN838" s="24"/>
      <c r="IAO838" s="24"/>
      <c r="IAP838" s="24"/>
      <c r="IAQ838" s="24"/>
      <c r="IAR838" s="24"/>
      <c r="IAS838" s="24"/>
      <c r="IAT838" s="24"/>
      <c r="IAU838" s="24"/>
      <c r="IAV838" s="24"/>
      <c r="IAW838" s="24"/>
      <c r="IAX838" s="24"/>
      <c r="IAY838" s="24"/>
      <c r="IAZ838" s="24"/>
      <c r="IBA838" s="24"/>
      <c r="IBB838" s="24"/>
      <c r="IBC838" s="24"/>
      <c r="IBD838" s="24"/>
      <c r="IBE838" s="24"/>
      <c r="IBF838" s="24"/>
      <c r="IBG838" s="24"/>
      <c r="IBH838" s="24"/>
      <c r="IBI838" s="24"/>
      <c r="IBJ838" s="24"/>
      <c r="IBK838" s="24"/>
      <c r="IBL838" s="24"/>
      <c r="IBM838" s="24"/>
      <c r="IBN838" s="24"/>
      <c r="IBO838" s="24"/>
      <c r="IBP838" s="24"/>
      <c r="IBQ838" s="24"/>
      <c r="IBR838" s="24"/>
      <c r="IBS838" s="24"/>
      <c r="IBT838" s="24"/>
      <c r="IBU838" s="24"/>
      <c r="IBV838" s="24"/>
      <c r="IBW838" s="24"/>
      <c r="IBX838" s="24"/>
      <c r="IBY838" s="24"/>
      <c r="IBZ838" s="24"/>
      <c r="ICA838" s="24"/>
      <c r="ICB838" s="24"/>
      <c r="ICC838" s="24"/>
      <c r="ICD838" s="24"/>
      <c r="ICE838" s="24"/>
      <c r="ICF838" s="24"/>
      <c r="ICG838" s="24"/>
      <c r="ICH838" s="24"/>
      <c r="ICI838" s="24"/>
      <c r="ICJ838" s="24"/>
      <c r="ICK838" s="24"/>
      <c r="ICL838" s="24"/>
      <c r="ICM838" s="24"/>
      <c r="ICN838" s="24"/>
      <c r="ICO838" s="24"/>
      <c r="ICP838" s="24"/>
      <c r="ICQ838" s="24"/>
      <c r="ICR838" s="24"/>
      <c r="ICS838" s="24"/>
      <c r="ICT838" s="24"/>
      <c r="ICU838" s="24"/>
      <c r="ICV838" s="24"/>
      <c r="ICW838" s="24"/>
      <c r="ICX838" s="24"/>
      <c r="ICY838" s="24"/>
      <c r="ICZ838" s="24"/>
      <c r="IDA838" s="24"/>
      <c r="IDB838" s="24"/>
      <c r="IDC838" s="24"/>
      <c r="IDD838" s="24"/>
      <c r="IDE838" s="24"/>
      <c r="IDF838" s="24"/>
      <c r="IDG838" s="24"/>
      <c r="IDH838" s="24"/>
      <c r="IDI838" s="24"/>
      <c r="IDJ838" s="24"/>
      <c r="IDK838" s="24"/>
      <c r="IDL838" s="24"/>
      <c r="IDM838" s="24"/>
      <c r="IDN838" s="24"/>
      <c r="IDO838" s="24"/>
      <c r="IDP838" s="24"/>
      <c r="IDQ838" s="24"/>
      <c r="IDR838" s="24"/>
      <c r="IDS838" s="24"/>
      <c r="IDT838" s="24"/>
      <c r="IDU838" s="24"/>
      <c r="IDV838" s="24"/>
      <c r="IDW838" s="24"/>
      <c r="IDX838" s="24"/>
      <c r="IDY838" s="24"/>
      <c r="IDZ838" s="24"/>
      <c r="IEA838" s="24"/>
      <c r="IEB838" s="24"/>
      <c r="IEC838" s="24"/>
      <c r="IED838" s="24"/>
      <c r="IEE838" s="24"/>
      <c r="IEF838" s="24"/>
      <c r="IEG838" s="24"/>
      <c r="IEH838" s="24"/>
      <c r="IEI838" s="24"/>
      <c r="IEJ838" s="24"/>
      <c r="IEK838" s="24"/>
      <c r="IEL838" s="24"/>
      <c r="IEM838" s="24"/>
      <c r="IEN838" s="24"/>
      <c r="IEO838" s="24"/>
      <c r="IEP838" s="24"/>
      <c r="IEQ838" s="24"/>
      <c r="IER838" s="24"/>
      <c r="IES838" s="24"/>
      <c r="IET838" s="24"/>
      <c r="IEU838" s="24"/>
      <c r="IEV838" s="24"/>
      <c r="IEW838" s="24"/>
      <c r="IEX838" s="24"/>
      <c r="IEY838" s="24"/>
      <c r="IEZ838" s="24"/>
      <c r="IFA838" s="24"/>
      <c r="IFB838" s="24"/>
      <c r="IFC838" s="24"/>
      <c r="IFD838" s="24"/>
      <c r="IFE838" s="24"/>
      <c r="IFF838" s="24"/>
      <c r="IFG838" s="24"/>
      <c r="IFH838" s="24"/>
      <c r="IFI838" s="24"/>
      <c r="IFJ838" s="24"/>
      <c r="IFK838" s="24"/>
      <c r="IFL838" s="24"/>
      <c r="IFM838" s="24"/>
      <c r="IFN838" s="24"/>
      <c r="IFO838" s="24"/>
      <c r="IFP838" s="24"/>
      <c r="IFQ838" s="24"/>
      <c r="IFR838" s="24"/>
      <c r="IFS838" s="24"/>
      <c r="IFT838" s="24"/>
      <c r="IFU838" s="24"/>
      <c r="IFV838" s="24"/>
      <c r="IFW838" s="24"/>
      <c r="IFX838" s="24"/>
      <c r="IFY838" s="24"/>
      <c r="IFZ838" s="24"/>
      <c r="IGA838" s="24"/>
      <c r="IGB838" s="24"/>
      <c r="IGC838" s="24"/>
      <c r="IGD838" s="24"/>
      <c r="IGE838" s="24"/>
      <c r="IGF838" s="24"/>
      <c r="IGG838" s="24"/>
      <c r="IGH838" s="24"/>
      <c r="IGI838" s="24"/>
      <c r="IGJ838" s="24"/>
      <c r="IGK838" s="24"/>
      <c r="IGL838" s="24"/>
      <c r="IGM838" s="24"/>
      <c r="IGN838" s="24"/>
      <c r="IGO838" s="24"/>
      <c r="IGP838" s="24"/>
      <c r="IGQ838" s="24"/>
      <c r="IGR838" s="24"/>
      <c r="IGS838" s="24"/>
      <c r="IGT838" s="24"/>
      <c r="IGU838" s="24"/>
      <c r="IGV838" s="24"/>
      <c r="IGW838" s="24"/>
      <c r="IGX838" s="24"/>
      <c r="IGY838" s="24"/>
      <c r="IGZ838" s="24"/>
      <c r="IHA838" s="24"/>
      <c r="IHB838" s="24"/>
      <c r="IHC838" s="24"/>
      <c r="IHD838" s="24"/>
      <c r="IHE838" s="24"/>
      <c r="IHF838" s="24"/>
      <c r="IHG838" s="24"/>
      <c r="IHH838" s="24"/>
      <c r="IHI838" s="24"/>
      <c r="IHJ838" s="24"/>
      <c r="IHK838" s="24"/>
      <c r="IHL838" s="24"/>
      <c r="IHM838" s="24"/>
      <c r="IHN838" s="24"/>
      <c r="IHO838" s="24"/>
      <c r="IHP838" s="24"/>
      <c r="IHQ838" s="24"/>
      <c r="IHR838" s="24"/>
      <c r="IHS838" s="24"/>
      <c r="IHT838" s="24"/>
      <c r="IHU838" s="24"/>
      <c r="IHV838" s="24"/>
      <c r="IHW838" s="24"/>
      <c r="IHX838" s="24"/>
      <c r="IHY838" s="24"/>
      <c r="IHZ838" s="24"/>
      <c r="IIA838" s="24"/>
      <c r="IIB838" s="24"/>
      <c r="IIC838" s="24"/>
      <c r="IID838" s="24"/>
      <c r="IIE838" s="24"/>
      <c r="IIF838" s="24"/>
      <c r="IIG838" s="24"/>
      <c r="IIH838" s="24"/>
      <c r="III838" s="24"/>
      <c r="IIJ838" s="24"/>
      <c r="IIK838" s="24"/>
      <c r="IIL838" s="24"/>
      <c r="IIM838" s="24"/>
      <c r="IIN838" s="24"/>
      <c r="IIO838" s="24"/>
      <c r="IIP838" s="24"/>
      <c r="IIQ838" s="24"/>
      <c r="IIR838" s="24"/>
      <c r="IIS838" s="24"/>
      <c r="IIT838" s="24"/>
      <c r="IIU838" s="24"/>
      <c r="IIV838" s="24"/>
      <c r="IIW838" s="24"/>
      <c r="IIX838" s="24"/>
      <c r="IIY838" s="24"/>
      <c r="IIZ838" s="24"/>
      <c r="IJA838" s="24"/>
      <c r="IJB838" s="24"/>
      <c r="IJC838" s="24"/>
      <c r="IJD838" s="24"/>
      <c r="IJE838" s="24"/>
      <c r="IJF838" s="24"/>
      <c r="IJG838" s="24"/>
      <c r="IJH838" s="24"/>
      <c r="IJI838" s="24"/>
      <c r="IJJ838" s="24"/>
      <c r="IJK838" s="24"/>
      <c r="IJL838" s="24"/>
      <c r="IJM838" s="24"/>
      <c r="IJN838" s="24"/>
      <c r="IJO838" s="24"/>
      <c r="IJP838" s="24"/>
      <c r="IJQ838" s="24"/>
      <c r="IJR838" s="24"/>
      <c r="IJS838" s="24"/>
      <c r="IJT838" s="24"/>
      <c r="IJU838" s="24"/>
      <c r="IJV838" s="24"/>
      <c r="IJW838" s="24"/>
      <c r="IJX838" s="24"/>
      <c r="IJY838" s="24"/>
      <c r="IJZ838" s="24"/>
      <c r="IKA838" s="24"/>
      <c r="IKB838" s="24"/>
      <c r="IKC838" s="24"/>
      <c r="IKD838" s="24"/>
      <c r="IKE838" s="24"/>
      <c r="IKF838" s="24"/>
      <c r="IKG838" s="24"/>
      <c r="IKH838" s="24"/>
      <c r="IKI838" s="24"/>
      <c r="IKJ838" s="24"/>
      <c r="IKK838" s="24"/>
      <c r="IKL838" s="24"/>
      <c r="IKM838" s="24"/>
      <c r="IKN838" s="24"/>
      <c r="IKO838" s="24"/>
      <c r="IKP838" s="24"/>
      <c r="IKQ838" s="24"/>
      <c r="IKR838" s="24"/>
      <c r="IKS838" s="24"/>
      <c r="IKT838" s="24"/>
      <c r="IKU838" s="24"/>
      <c r="IKV838" s="24"/>
      <c r="IKW838" s="24"/>
      <c r="IKX838" s="24"/>
      <c r="IKY838" s="24"/>
      <c r="IKZ838" s="24"/>
      <c r="ILA838" s="24"/>
      <c r="ILB838" s="24"/>
      <c r="ILC838" s="24"/>
      <c r="ILD838" s="24"/>
      <c r="ILE838" s="24"/>
      <c r="ILF838" s="24"/>
      <c r="ILG838" s="24"/>
      <c r="ILH838" s="24"/>
      <c r="ILI838" s="24"/>
      <c r="ILJ838" s="24"/>
      <c r="ILK838" s="24"/>
      <c r="ILL838" s="24"/>
      <c r="ILM838" s="24"/>
      <c r="ILN838" s="24"/>
      <c r="ILO838" s="24"/>
      <c r="ILP838" s="24"/>
      <c r="ILQ838" s="24"/>
      <c r="ILR838" s="24"/>
      <c r="ILS838" s="24"/>
      <c r="ILT838" s="24"/>
      <c r="ILU838" s="24"/>
      <c r="ILV838" s="24"/>
      <c r="ILW838" s="24"/>
      <c r="ILX838" s="24"/>
      <c r="ILY838" s="24"/>
      <c r="ILZ838" s="24"/>
      <c r="IMA838" s="24"/>
      <c r="IMB838" s="24"/>
      <c r="IMC838" s="24"/>
      <c r="IMD838" s="24"/>
      <c r="IME838" s="24"/>
      <c r="IMF838" s="24"/>
      <c r="IMG838" s="24"/>
      <c r="IMH838" s="24"/>
      <c r="IMI838" s="24"/>
      <c r="IMJ838" s="24"/>
      <c r="IMK838" s="24"/>
      <c r="IML838" s="24"/>
      <c r="IMM838" s="24"/>
      <c r="IMN838" s="24"/>
      <c r="IMO838" s="24"/>
      <c r="IMP838" s="24"/>
      <c r="IMQ838" s="24"/>
      <c r="IMR838" s="24"/>
      <c r="IMS838" s="24"/>
      <c r="IMT838" s="24"/>
      <c r="IMU838" s="24"/>
      <c r="IMV838" s="24"/>
      <c r="IMW838" s="24"/>
      <c r="IMX838" s="24"/>
      <c r="IMY838" s="24"/>
      <c r="IMZ838" s="24"/>
      <c r="INA838" s="24"/>
      <c r="INB838" s="24"/>
      <c r="INC838" s="24"/>
      <c r="IND838" s="24"/>
      <c r="INE838" s="24"/>
      <c r="INF838" s="24"/>
      <c r="ING838" s="24"/>
      <c r="INH838" s="24"/>
      <c r="INI838" s="24"/>
      <c r="INJ838" s="24"/>
      <c r="INK838" s="24"/>
      <c r="INL838" s="24"/>
      <c r="INM838" s="24"/>
      <c r="INN838" s="24"/>
      <c r="INO838" s="24"/>
      <c r="INP838" s="24"/>
      <c r="INQ838" s="24"/>
      <c r="INR838" s="24"/>
      <c r="INS838" s="24"/>
      <c r="INT838" s="24"/>
      <c r="INU838" s="24"/>
      <c r="INV838" s="24"/>
      <c r="INW838" s="24"/>
      <c r="INX838" s="24"/>
      <c r="INY838" s="24"/>
      <c r="INZ838" s="24"/>
      <c r="IOA838" s="24"/>
      <c r="IOB838" s="24"/>
      <c r="IOC838" s="24"/>
      <c r="IOD838" s="24"/>
      <c r="IOE838" s="24"/>
      <c r="IOF838" s="24"/>
      <c r="IOG838" s="24"/>
      <c r="IOH838" s="24"/>
      <c r="IOI838" s="24"/>
      <c r="IOJ838" s="24"/>
      <c r="IOK838" s="24"/>
      <c r="IOL838" s="24"/>
      <c r="IOM838" s="24"/>
      <c r="ION838" s="24"/>
      <c r="IOO838" s="24"/>
      <c r="IOP838" s="24"/>
      <c r="IOQ838" s="24"/>
      <c r="IOR838" s="24"/>
      <c r="IOS838" s="24"/>
      <c r="IOT838" s="24"/>
      <c r="IOU838" s="24"/>
      <c r="IOV838" s="24"/>
      <c r="IOW838" s="24"/>
      <c r="IOX838" s="24"/>
      <c r="IOY838" s="24"/>
      <c r="IOZ838" s="24"/>
      <c r="IPA838" s="24"/>
      <c r="IPB838" s="24"/>
      <c r="IPC838" s="24"/>
      <c r="IPD838" s="24"/>
      <c r="IPE838" s="24"/>
      <c r="IPF838" s="24"/>
      <c r="IPG838" s="24"/>
      <c r="IPH838" s="24"/>
      <c r="IPI838" s="24"/>
      <c r="IPJ838" s="24"/>
      <c r="IPK838" s="24"/>
      <c r="IPL838" s="24"/>
      <c r="IPM838" s="24"/>
      <c r="IPN838" s="24"/>
      <c r="IPO838" s="24"/>
      <c r="IPP838" s="24"/>
      <c r="IPQ838" s="24"/>
      <c r="IPR838" s="24"/>
      <c r="IPS838" s="24"/>
      <c r="IPT838" s="24"/>
      <c r="IPU838" s="24"/>
      <c r="IPV838" s="24"/>
      <c r="IPW838" s="24"/>
      <c r="IPX838" s="24"/>
      <c r="IPY838" s="24"/>
      <c r="IPZ838" s="24"/>
      <c r="IQA838" s="24"/>
      <c r="IQB838" s="24"/>
      <c r="IQC838" s="24"/>
      <c r="IQD838" s="24"/>
      <c r="IQE838" s="24"/>
      <c r="IQF838" s="24"/>
      <c r="IQG838" s="24"/>
      <c r="IQH838" s="24"/>
      <c r="IQI838" s="24"/>
      <c r="IQJ838" s="24"/>
      <c r="IQK838" s="24"/>
      <c r="IQL838" s="24"/>
      <c r="IQM838" s="24"/>
      <c r="IQN838" s="24"/>
      <c r="IQO838" s="24"/>
      <c r="IQP838" s="24"/>
      <c r="IQQ838" s="24"/>
      <c r="IQR838" s="24"/>
      <c r="IQS838" s="24"/>
      <c r="IQT838" s="24"/>
      <c r="IQU838" s="24"/>
      <c r="IQV838" s="24"/>
      <c r="IQW838" s="24"/>
      <c r="IQX838" s="24"/>
      <c r="IQY838" s="24"/>
      <c r="IQZ838" s="24"/>
      <c r="IRA838" s="24"/>
      <c r="IRB838" s="24"/>
      <c r="IRC838" s="24"/>
      <c r="IRD838" s="24"/>
      <c r="IRE838" s="24"/>
      <c r="IRF838" s="24"/>
      <c r="IRG838" s="24"/>
      <c r="IRH838" s="24"/>
      <c r="IRI838" s="24"/>
      <c r="IRJ838" s="24"/>
      <c r="IRK838" s="24"/>
      <c r="IRL838" s="24"/>
      <c r="IRM838" s="24"/>
      <c r="IRN838" s="24"/>
      <c r="IRO838" s="24"/>
      <c r="IRP838" s="24"/>
      <c r="IRQ838" s="24"/>
      <c r="IRR838" s="24"/>
      <c r="IRS838" s="24"/>
      <c r="IRT838" s="24"/>
      <c r="IRU838" s="24"/>
      <c r="IRV838" s="24"/>
      <c r="IRW838" s="24"/>
      <c r="IRX838" s="24"/>
      <c r="IRY838" s="24"/>
      <c r="IRZ838" s="24"/>
      <c r="ISA838" s="24"/>
      <c r="ISB838" s="24"/>
      <c r="ISC838" s="24"/>
      <c r="ISD838" s="24"/>
      <c r="ISE838" s="24"/>
      <c r="ISF838" s="24"/>
      <c r="ISG838" s="24"/>
      <c r="ISH838" s="24"/>
      <c r="ISI838" s="24"/>
      <c r="ISJ838" s="24"/>
      <c r="ISK838" s="24"/>
      <c r="ISL838" s="24"/>
      <c r="ISM838" s="24"/>
      <c r="ISN838" s="24"/>
      <c r="ISO838" s="24"/>
      <c r="ISP838" s="24"/>
      <c r="ISQ838" s="24"/>
      <c r="ISR838" s="24"/>
      <c r="ISS838" s="24"/>
      <c r="IST838" s="24"/>
      <c r="ISU838" s="24"/>
      <c r="ISV838" s="24"/>
      <c r="ISW838" s="24"/>
      <c r="ISX838" s="24"/>
      <c r="ISY838" s="24"/>
      <c r="ISZ838" s="24"/>
      <c r="ITA838" s="24"/>
      <c r="ITB838" s="24"/>
      <c r="ITC838" s="24"/>
      <c r="ITD838" s="24"/>
      <c r="ITE838" s="24"/>
      <c r="ITF838" s="24"/>
      <c r="ITG838" s="24"/>
      <c r="ITH838" s="24"/>
      <c r="ITI838" s="24"/>
      <c r="ITJ838" s="24"/>
      <c r="ITK838" s="24"/>
      <c r="ITL838" s="24"/>
      <c r="ITM838" s="24"/>
      <c r="ITN838" s="24"/>
      <c r="ITO838" s="24"/>
      <c r="ITP838" s="24"/>
      <c r="ITQ838" s="24"/>
      <c r="ITR838" s="24"/>
      <c r="ITS838" s="24"/>
      <c r="ITT838" s="24"/>
      <c r="ITU838" s="24"/>
      <c r="ITV838" s="24"/>
      <c r="ITW838" s="24"/>
      <c r="ITX838" s="24"/>
      <c r="ITY838" s="24"/>
      <c r="ITZ838" s="24"/>
      <c r="IUA838" s="24"/>
      <c r="IUB838" s="24"/>
      <c r="IUC838" s="24"/>
      <c r="IUD838" s="24"/>
      <c r="IUE838" s="24"/>
      <c r="IUF838" s="24"/>
      <c r="IUG838" s="24"/>
      <c r="IUH838" s="24"/>
      <c r="IUI838" s="24"/>
      <c r="IUJ838" s="24"/>
      <c r="IUK838" s="24"/>
      <c r="IUL838" s="24"/>
      <c r="IUM838" s="24"/>
      <c r="IUN838" s="24"/>
      <c r="IUO838" s="24"/>
      <c r="IUP838" s="24"/>
      <c r="IUQ838" s="24"/>
      <c r="IUR838" s="24"/>
      <c r="IUS838" s="24"/>
      <c r="IUT838" s="24"/>
      <c r="IUU838" s="24"/>
      <c r="IUV838" s="24"/>
      <c r="IUW838" s="24"/>
      <c r="IUX838" s="24"/>
      <c r="IUY838" s="24"/>
      <c r="IUZ838" s="24"/>
      <c r="IVA838" s="24"/>
      <c r="IVB838" s="24"/>
      <c r="IVC838" s="24"/>
      <c r="IVD838" s="24"/>
      <c r="IVE838" s="24"/>
      <c r="IVF838" s="24"/>
      <c r="IVG838" s="24"/>
      <c r="IVH838" s="24"/>
      <c r="IVI838" s="24"/>
      <c r="IVJ838" s="24"/>
      <c r="IVK838" s="24"/>
      <c r="IVL838" s="24"/>
      <c r="IVM838" s="24"/>
      <c r="IVN838" s="24"/>
      <c r="IVO838" s="24"/>
      <c r="IVP838" s="24"/>
      <c r="IVQ838" s="24"/>
      <c r="IVR838" s="24"/>
      <c r="IVS838" s="24"/>
      <c r="IVT838" s="24"/>
      <c r="IVU838" s="24"/>
      <c r="IVV838" s="24"/>
      <c r="IVW838" s="24"/>
      <c r="IVX838" s="24"/>
      <c r="IVY838" s="24"/>
      <c r="IVZ838" s="24"/>
      <c r="IWA838" s="24"/>
      <c r="IWB838" s="24"/>
      <c r="IWC838" s="24"/>
      <c r="IWD838" s="24"/>
      <c r="IWE838" s="24"/>
      <c r="IWF838" s="24"/>
      <c r="IWG838" s="24"/>
      <c r="IWH838" s="24"/>
      <c r="IWI838" s="24"/>
      <c r="IWJ838" s="24"/>
      <c r="IWK838" s="24"/>
      <c r="IWL838" s="24"/>
      <c r="IWM838" s="24"/>
      <c r="IWN838" s="24"/>
      <c r="IWO838" s="24"/>
      <c r="IWP838" s="24"/>
      <c r="IWQ838" s="24"/>
      <c r="IWR838" s="24"/>
      <c r="IWS838" s="24"/>
      <c r="IWT838" s="24"/>
      <c r="IWU838" s="24"/>
      <c r="IWV838" s="24"/>
      <c r="IWW838" s="24"/>
      <c r="IWX838" s="24"/>
      <c r="IWY838" s="24"/>
      <c r="IWZ838" s="24"/>
      <c r="IXA838" s="24"/>
      <c r="IXB838" s="24"/>
      <c r="IXC838" s="24"/>
      <c r="IXD838" s="24"/>
      <c r="IXE838" s="24"/>
      <c r="IXF838" s="24"/>
      <c r="IXG838" s="24"/>
      <c r="IXH838" s="24"/>
      <c r="IXI838" s="24"/>
      <c r="IXJ838" s="24"/>
      <c r="IXK838" s="24"/>
      <c r="IXL838" s="24"/>
      <c r="IXM838" s="24"/>
      <c r="IXN838" s="24"/>
      <c r="IXO838" s="24"/>
      <c r="IXP838" s="24"/>
      <c r="IXQ838" s="24"/>
      <c r="IXR838" s="24"/>
      <c r="IXS838" s="24"/>
      <c r="IXT838" s="24"/>
      <c r="IXU838" s="24"/>
      <c r="IXV838" s="24"/>
      <c r="IXW838" s="24"/>
      <c r="IXX838" s="24"/>
      <c r="IXY838" s="24"/>
      <c r="IXZ838" s="24"/>
      <c r="IYA838" s="24"/>
      <c r="IYB838" s="24"/>
      <c r="IYC838" s="24"/>
      <c r="IYD838" s="24"/>
      <c r="IYE838" s="24"/>
      <c r="IYF838" s="24"/>
      <c r="IYG838" s="24"/>
      <c r="IYH838" s="24"/>
      <c r="IYI838" s="24"/>
      <c r="IYJ838" s="24"/>
      <c r="IYK838" s="24"/>
      <c r="IYL838" s="24"/>
      <c r="IYM838" s="24"/>
      <c r="IYN838" s="24"/>
      <c r="IYO838" s="24"/>
      <c r="IYP838" s="24"/>
      <c r="IYQ838" s="24"/>
      <c r="IYR838" s="24"/>
      <c r="IYS838" s="24"/>
      <c r="IYT838" s="24"/>
      <c r="IYU838" s="24"/>
      <c r="IYV838" s="24"/>
      <c r="IYW838" s="24"/>
      <c r="IYX838" s="24"/>
      <c r="IYY838" s="24"/>
      <c r="IYZ838" s="24"/>
      <c r="IZA838" s="24"/>
      <c r="IZB838" s="24"/>
      <c r="IZC838" s="24"/>
      <c r="IZD838" s="24"/>
      <c r="IZE838" s="24"/>
      <c r="IZF838" s="24"/>
      <c r="IZG838" s="24"/>
      <c r="IZH838" s="24"/>
      <c r="IZI838" s="24"/>
      <c r="IZJ838" s="24"/>
      <c r="IZK838" s="24"/>
      <c r="IZL838" s="24"/>
      <c r="IZM838" s="24"/>
      <c r="IZN838" s="24"/>
      <c r="IZO838" s="24"/>
      <c r="IZP838" s="24"/>
      <c r="IZQ838" s="24"/>
      <c r="IZR838" s="24"/>
      <c r="IZS838" s="24"/>
      <c r="IZT838" s="24"/>
      <c r="IZU838" s="24"/>
      <c r="IZV838" s="24"/>
      <c r="IZW838" s="24"/>
      <c r="IZX838" s="24"/>
      <c r="IZY838" s="24"/>
      <c r="IZZ838" s="24"/>
      <c r="JAA838" s="24"/>
      <c r="JAB838" s="24"/>
      <c r="JAC838" s="24"/>
      <c r="JAD838" s="24"/>
      <c r="JAE838" s="24"/>
      <c r="JAF838" s="24"/>
      <c r="JAG838" s="24"/>
      <c r="JAH838" s="24"/>
      <c r="JAI838" s="24"/>
      <c r="JAJ838" s="24"/>
      <c r="JAK838" s="24"/>
      <c r="JAL838" s="24"/>
      <c r="JAM838" s="24"/>
      <c r="JAN838" s="24"/>
      <c r="JAO838" s="24"/>
      <c r="JAP838" s="24"/>
      <c r="JAQ838" s="24"/>
      <c r="JAR838" s="24"/>
      <c r="JAS838" s="24"/>
      <c r="JAT838" s="24"/>
      <c r="JAU838" s="24"/>
      <c r="JAV838" s="24"/>
      <c r="JAW838" s="24"/>
      <c r="JAX838" s="24"/>
      <c r="JAY838" s="24"/>
      <c r="JAZ838" s="24"/>
      <c r="JBA838" s="24"/>
      <c r="JBB838" s="24"/>
      <c r="JBC838" s="24"/>
      <c r="JBD838" s="24"/>
      <c r="JBE838" s="24"/>
      <c r="JBF838" s="24"/>
      <c r="JBG838" s="24"/>
      <c r="JBH838" s="24"/>
      <c r="JBI838" s="24"/>
      <c r="JBJ838" s="24"/>
      <c r="JBK838" s="24"/>
      <c r="JBL838" s="24"/>
      <c r="JBM838" s="24"/>
      <c r="JBN838" s="24"/>
      <c r="JBO838" s="24"/>
      <c r="JBP838" s="24"/>
      <c r="JBQ838" s="24"/>
      <c r="JBR838" s="24"/>
      <c r="JBS838" s="24"/>
      <c r="JBT838" s="24"/>
      <c r="JBU838" s="24"/>
      <c r="JBV838" s="24"/>
      <c r="JBW838" s="24"/>
      <c r="JBX838" s="24"/>
      <c r="JBY838" s="24"/>
      <c r="JBZ838" s="24"/>
      <c r="JCA838" s="24"/>
      <c r="JCB838" s="24"/>
      <c r="JCC838" s="24"/>
      <c r="JCD838" s="24"/>
      <c r="JCE838" s="24"/>
      <c r="JCF838" s="24"/>
      <c r="JCG838" s="24"/>
      <c r="JCH838" s="24"/>
      <c r="JCI838" s="24"/>
      <c r="JCJ838" s="24"/>
      <c r="JCK838" s="24"/>
      <c r="JCL838" s="24"/>
      <c r="JCM838" s="24"/>
      <c r="JCN838" s="24"/>
      <c r="JCO838" s="24"/>
      <c r="JCP838" s="24"/>
      <c r="JCQ838" s="24"/>
      <c r="JCR838" s="24"/>
      <c r="JCS838" s="24"/>
      <c r="JCT838" s="24"/>
      <c r="JCU838" s="24"/>
      <c r="JCV838" s="24"/>
      <c r="JCW838" s="24"/>
      <c r="JCX838" s="24"/>
      <c r="JCY838" s="24"/>
      <c r="JCZ838" s="24"/>
      <c r="JDA838" s="24"/>
      <c r="JDB838" s="24"/>
      <c r="JDC838" s="24"/>
      <c r="JDD838" s="24"/>
      <c r="JDE838" s="24"/>
      <c r="JDF838" s="24"/>
      <c r="JDG838" s="24"/>
      <c r="JDH838" s="24"/>
      <c r="JDI838" s="24"/>
      <c r="JDJ838" s="24"/>
      <c r="JDK838" s="24"/>
      <c r="JDL838" s="24"/>
      <c r="JDM838" s="24"/>
      <c r="JDN838" s="24"/>
      <c r="JDO838" s="24"/>
      <c r="JDP838" s="24"/>
      <c r="JDQ838" s="24"/>
      <c r="JDR838" s="24"/>
      <c r="JDS838" s="24"/>
      <c r="JDT838" s="24"/>
      <c r="JDU838" s="24"/>
      <c r="JDV838" s="24"/>
      <c r="JDW838" s="24"/>
      <c r="JDX838" s="24"/>
      <c r="JDY838" s="24"/>
      <c r="JDZ838" s="24"/>
      <c r="JEA838" s="24"/>
      <c r="JEB838" s="24"/>
      <c r="JEC838" s="24"/>
      <c r="JED838" s="24"/>
      <c r="JEE838" s="24"/>
      <c r="JEF838" s="24"/>
      <c r="JEG838" s="24"/>
      <c r="JEH838" s="24"/>
      <c r="JEI838" s="24"/>
      <c r="JEJ838" s="24"/>
      <c r="JEK838" s="24"/>
      <c r="JEL838" s="24"/>
      <c r="JEM838" s="24"/>
      <c r="JEN838" s="24"/>
      <c r="JEO838" s="24"/>
      <c r="JEP838" s="24"/>
      <c r="JEQ838" s="24"/>
      <c r="JER838" s="24"/>
      <c r="JES838" s="24"/>
      <c r="JET838" s="24"/>
      <c r="JEU838" s="24"/>
      <c r="JEV838" s="24"/>
      <c r="JEW838" s="24"/>
      <c r="JEX838" s="24"/>
      <c r="JEY838" s="24"/>
      <c r="JEZ838" s="24"/>
      <c r="JFA838" s="24"/>
      <c r="JFB838" s="24"/>
      <c r="JFC838" s="24"/>
      <c r="JFD838" s="24"/>
      <c r="JFE838" s="24"/>
      <c r="JFF838" s="24"/>
      <c r="JFG838" s="24"/>
      <c r="JFH838" s="24"/>
      <c r="JFI838" s="24"/>
      <c r="JFJ838" s="24"/>
      <c r="JFK838" s="24"/>
      <c r="JFL838" s="24"/>
      <c r="JFM838" s="24"/>
      <c r="JFN838" s="24"/>
      <c r="JFO838" s="24"/>
      <c r="JFP838" s="24"/>
      <c r="JFQ838" s="24"/>
      <c r="JFR838" s="24"/>
      <c r="JFS838" s="24"/>
      <c r="JFT838" s="24"/>
      <c r="JFU838" s="24"/>
      <c r="JFV838" s="24"/>
      <c r="JFW838" s="24"/>
      <c r="JFX838" s="24"/>
      <c r="JFY838" s="24"/>
      <c r="JFZ838" s="24"/>
      <c r="JGA838" s="24"/>
      <c r="JGB838" s="24"/>
      <c r="JGC838" s="24"/>
      <c r="JGD838" s="24"/>
      <c r="JGE838" s="24"/>
      <c r="JGF838" s="24"/>
      <c r="JGG838" s="24"/>
      <c r="JGH838" s="24"/>
      <c r="JGI838" s="24"/>
      <c r="JGJ838" s="24"/>
      <c r="JGK838" s="24"/>
      <c r="JGL838" s="24"/>
      <c r="JGM838" s="24"/>
      <c r="JGN838" s="24"/>
      <c r="JGO838" s="24"/>
      <c r="JGP838" s="24"/>
      <c r="JGQ838" s="24"/>
      <c r="JGR838" s="24"/>
      <c r="JGS838" s="24"/>
      <c r="JGT838" s="24"/>
      <c r="JGU838" s="24"/>
      <c r="JGV838" s="24"/>
      <c r="JGW838" s="24"/>
      <c r="JGX838" s="24"/>
      <c r="JGY838" s="24"/>
      <c r="JGZ838" s="24"/>
      <c r="JHA838" s="24"/>
      <c r="JHB838" s="24"/>
      <c r="JHC838" s="24"/>
      <c r="JHD838" s="24"/>
      <c r="JHE838" s="24"/>
      <c r="JHF838" s="24"/>
      <c r="JHG838" s="24"/>
      <c r="JHH838" s="24"/>
      <c r="JHI838" s="24"/>
      <c r="JHJ838" s="24"/>
      <c r="JHK838" s="24"/>
      <c r="JHL838" s="24"/>
      <c r="JHM838" s="24"/>
      <c r="JHN838" s="24"/>
      <c r="JHO838" s="24"/>
      <c r="JHP838" s="24"/>
      <c r="JHQ838" s="24"/>
      <c r="JHR838" s="24"/>
      <c r="JHS838" s="24"/>
      <c r="JHT838" s="24"/>
      <c r="JHU838" s="24"/>
      <c r="JHV838" s="24"/>
      <c r="JHW838" s="24"/>
      <c r="JHX838" s="24"/>
      <c r="JHY838" s="24"/>
      <c r="JHZ838" s="24"/>
      <c r="JIA838" s="24"/>
      <c r="JIB838" s="24"/>
      <c r="JIC838" s="24"/>
      <c r="JID838" s="24"/>
      <c r="JIE838" s="24"/>
      <c r="JIF838" s="24"/>
      <c r="JIG838" s="24"/>
      <c r="JIH838" s="24"/>
      <c r="JII838" s="24"/>
      <c r="JIJ838" s="24"/>
      <c r="JIK838" s="24"/>
      <c r="JIL838" s="24"/>
      <c r="JIM838" s="24"/>
      <c r="JIN838" s="24"/>
      <c r="JIO838" s="24"/>
      <c r="JIP838" s="24"/>
      <c r="JIQ838" s="24"/>
      <c r="JIR838" s="24"/>
      <c r="JIS838" s="24"/>
      <c r="JIT838" s="24"/>
      <c r="JIU838" s="24"/>
      <c r="JIV838" s="24"/>
      <c r="JIW838" s="24"/>
      <c r="JIX838" s="24"/>
      <c r="JIY838" s="24"/>
      <c r="JIZ838" s="24"/>
      <c r="JJA838" s="24"/>
      <c r="JJB838" s="24"/>
      <c r="JJC838" s="24"/>
      <c r="JJD838" s="24"/>
      <c r="JJE838" s="24"/>
      <c r="JJF838" s="24"/>
      <c r="JJG838" s="24"/>
      <c r="JJH838" s="24"/>
      <c r="JJI838" s="24"/>
      <c r="JJJ838" s="24"/>
      <c r="JJK838" s="24"/>
      <c r="JJL838" s="24"/>
      <c r="JJM838" s="24"/>
      <c r="JJN838" s="24"/>
      <c r="JJO838" s="24"/>
      <c r="JJP838" s="24"/>
      <c r="JJQ838" s="24"/>
      <c r="JJR838" s="24"/>
      <c r="JJS838" s="24"/>
      <c r="JJT838" s="24"/>
      <c r="JJU838" s="24"/>
      <c r="JJV838" s="24"/>
      <c r="JJW838" s="24"/>
      <c r="JJX838" s="24"/>
      <c r="JJY838" s="24"/>
      <c r="JJZ838" s="24"/>
      <c r="JKA838" s="24"/>
      <c r="JKB838" s="24"/>
      <c r="JKC838" s="24"/>
      <c r="JKD838" s="24"/>
      <c r="JKE838" s="24"/>
      <c r="JKF838" s="24"/>
      <c r="JKG838" s="24"/>
      <c r="JKH838" s="24"/>
      <c r="JKI838" s="24"/>
      <c r="JKJ838" s="24"/>
      <c r="JKK838" s="24"/>
      <c r="JKL838" s="24"/>
      <c r="JKM838" s="24"/>
      <c r="JKN838" s="24"/>
      <c r="JKO838" s="24"/>
      <c r="JKP838" s="24"/>
      <c r="JKQ838" s="24"/>
      <c r="JKR838" s="24"/>
      <c r="JKS838" s="24"/>
      <c r="JKT838" s="24"/>
      <c r="JKU838" s="24"/>
      <c r="JKV838" s="24"/>
      <c r="JKW838" s="24"/>
      <c r="JKX838" s="24"/>
      <c r="JKY838" s="24"/>
      <c r="JKZ838" s="24"/>
      <c r="JLA838" s="24"/>
      <c r="JLB838" s="24"/>
      <c r="JLC838" s="24"/>
      <c r="JLD838" s="24"/>
      <c r="JLE838" s="24"/>
      <c r="JLF838" s="24"/>
      <c r="JLG838" s="24"/>
      <c r="JLH838" s="24"/>
      <c r="JLI838" s="24"/>
      <c r="JLJ838" s="24"/>
      <c r="JLK838" s="24"/>
      <c r="JLL838" s="24"/>
      <c r="JLM838" s="24"/>
      <c r="JLN838" s="24"/>
      <c r="JLO838" s="24"/>
      <c r="JLP838" s="24"/>
      <c r="JLQ838" s="24"/>
      <c r="JLR838" s="24"/>
      <c r="JLS838" s="24"/>
      <c r="JLT838" s="24"/>
      <c r="JLU838" s="24"/>
      <c r="JLV838" s="24"/>
      <c r="JLW838" s="24"/>
      <c r="JLX838" s="24"/>
      <c r="JLY838" s="24"/>
      <c r="JLZ838" s="24"/>
      <c r="JMA838" s="24"/>
      <c r="JMB838" s="24"/>
      <c r="JMC838" s="24"/>
      <c r="JMD838" s="24"/>
      <c r="JME838" s="24"/>
      <c r="JMF838" s="24"/>
      <c r="JMG838" s="24"/>
      <c r="JMH838" s="24"/>
      <c r="JMI838" s="24"/>
      <c r="JMJ838" s="24"/>
      <c r="JMK838" s="24"/>
      <c r="JML838" s="24"/>
      <c r="JMM838" s="24"/>
      <c r="JMN838" s="24"/>
      <c r="JMO838" s="24"/>
      <c r="JMP838" s="24"/>
      <c r="JMQ838" s="24"/>
      <c r="JMR838" s="24"/>
      <c r="JMS838" s="24"/>
      <c r="JMT838" s="24"/>
      <c r="JMU838" s="24"/>
      <c r="JMV838" s="24"/>
      <c r="JMW838" s="24"/>
      <c r="JMX838" s="24"/>
      <c r="JMY838" s="24"/>
      <c r="JMZ838" s="24"/>
      <c r="JNA838" s="24"/>
      <c r="JNB838" s="24"/>
      <c r="JNC838" s="24"/>
      <c r="JND838" s="24"/>
      <c r="JNE838" s="24"/>
      <c r="JNF838" s="24"/>
      <c r="JNG838" s="24"/>
      <c r="JNH838" s="24"/>
      <c r="JNI838" s="24"/>
      <c r="JNJ838" s="24"/>
      <c r="JNK838" s="24"/>
      <c r="JNL838" s="24"/>
      <c r="JNM838" s="24"/>
      <c r="JNN838" s="24"/>
      <c r="JNO838" s="24"/>
      <c r="JNP838" s="24"/>
      <c r="JNQ838" s="24"/>
      <c r="JNR838" s="24"/>
      <c r="JNS838" s="24"/>
      <c r="JNT838" s="24"/>
      <c r="JNU838" s="24"/>
      <c r="JNV838" s="24"/>
      <c r="JNW838" s="24"/>
      <c r="JNX838" s="24"/>
      <c r="JNY838" s="24"/>
      <c r="JNZ838" s="24"/>
      <c r="JOA838" s="24"/>
      <c r="JOB838" s="24"/>
      <c r="JOC838" s="24"/>
      <c r="JOD838" s="24"/>
      <c r="JOE838" s="24"/>
      <c r="JOF838" s="24"/>
      <c r="JOG838" s="24"/>
      <c r="JOH838" s="24"/>
      <c r="JOI838" s="24"/>
      <c r="JOJ838" s="24"/>
      <c r="JOK838" s="24"/>
      <c r="JOL838" s="24"/>
      <c r="JOM838" s="24"/>
      <c r="JON838" s="24"/>
      <c r="JOO838" s="24"/>
      <c r="JOP838" s="24"/>
      <c r="JOQ838" s="24"/>
      <c r="JOR838" s="24"/>
      <c r="JOS838" s="24"/>
      <c r="JOT838" s="24"/>
      <c r="JOU838" s="24"/>
      <c r="JOV838" s="24"/>
      <c r="JOW838" s="24"/>
      <c r="JOX838" s="24"/>
      <c r="JOY838" s="24"/>
      <c r="JOZ838" s="24"/>
      <c r="JPA838" s="24"/>
      <c r="JPB838" s="24"/>
      <c r="JPC838" s="24"/>
      <c r="JPD838" s="24"/>
      <c r="JPE838" s="24"/>
      <c r="JPF838" s="24"/>
      <c r="JPG838" s="24"/>
      <c r="JPH838" s="24"/>
      <c r="JPI838" s="24"/>
      <c r="JPJ838" s="24"/>
      <c r="JPK838" s="24"/>
      <c r="JPL838" s="24"/>
      <c r="JPM838" s="24"/>
      <c r="JPN838" s="24"/>
      <c r="JPO838" s="24"/>
      <c r="JPP838" s="24"/>
      <c r="JPQ838" s="24"/>
      <c r="JPR838" s="24"/>
      <c r="JPS838" s="24"/>
      <c r="JPT838" s="24"/>
      <c r="JPU838" s="24"/>
      <c r="JPV838" s="24"/>
      <c r="JPW838" s="24"/>
      <c r="JPX838" s="24"/>
      <c r="JPY838" s="24"/>
      <c r="JPZ838" s="24"/>
      <c r="JQA838" s="24"/>
      <c r="JQB838" s="24"/>
      <c r="JQC838" s="24"/>
      <c r="JQD838" s="24"/>
      <c r="JQE838" s="24"/>
      <c r="JQF838" s="24"/>
      <c r="JQG838" s="24"/>
      <c r="JQH838" s="24"/>
      <c r="JQI838" s="24"/>
      <c r="JQJ838" s="24"/>
      <c r="JQK838" s="24"/>
      <c r="JQL838" s="24"/>
      <c r="JQM838" s="24"/>
      <c r="JQN838" s="24"/>
      <c r="JQO838" s="24"/>
      <c r="JQP838" s="24"/>
      <c r="JQQ838" s="24"/>
      <c r="JQR838" s="24"/>
      <c r="JQS838" s="24"/>
      <c r="JQT838" s="24"/>
      <c r="JQU838" s="24"/>
      <c r="JQV838" s="24"/>
      <c r="JQW838" s="24"/>
      <c r="JQX838" s="24"/>
      <c r="JQY838" s="24"/>
      <c r="JQZ838" s="24"/>
      <c r="JRA838" s="24"/>
      <c r="JRB838" s="24"/>
      <c r="JRC838" s="24"/>
      <c r="JRD838" s="24"/>
      <c r="JRE838" s="24"/>
      <c r="JRF838" s="24"/>
      <c r="JRG838" s="24"/>
      <c r="JRH838" s="24"/>
      <c r="JRI838" s="24"/>
      <c r="JRJ838" s="24"/>
      <c r="JRK838" s="24"/>
      <c r="JRL838" s="24"/>
      <c r="JRM838" s="24"/>
      <c r="JRN838" s="24"/>
      <c r="JRO838" s="24"/>
      <c r="JRP838" s="24"/>
      <c r="JRQ838" s="24"/>
      <c r="JRR838" s="24"/>
      <c r="JRS838" s="24"/>
      <c r="JRT838" s="24"/>
      <c r="JRU838" s="24"/>
      <c r="JRV838" s="24"/>
      <c r="JRW838" s="24"/>
      <c r="JRX838" s="24"/>
      <c r="JRY838" s="24"/>
      <c r="JRZ838" s="24"/>
      <c r="JSA838" s="24"/>
      <c r="JSB838" s="24"/>
      <c r="JSC838" s="24"/>
      <c r="JSD838" s="24"/>
      <c r="JSE838" s="24"/>
      <c r="JSF838" s="24"/>
      <c r="JSG838" s="24"/>
      <c r="JSH838" s="24"/>
      <c r="JSI838" s="24"/>
      <c r="JSJ838" s="24"/>
      <c r="JSK838" s="24"/>
      <c r="JSL838" s="24"/>
      <c r="JSM838" s="24"/>
      <c r="JSN838" s="24"/>
      <c r="JSO838" s="24"/>
      <c r="JSP838" s="24"/>
      <c r="JSQ838" s="24"/>
      <c r="JSR838" s="24"/>
      <c r="JSS838" s="24"/>
      <c r="JST838" s="24"/>
      <c r="JSU838" s="24"/>
      <c r="JSV838" s="24"/>
      <c r="JSW838" s="24"/>
      <c r="JSX838" s="24"/>
      <c r="JSY838" s="24"/>
      <c r="JSZ838" s="24"/>
      <c r="JTA838" s="24"/>
      <c r="JTB838" s="24"/>
      <c r="JTC838" s="24"/>
      <c r="JTD838" s="24"/>
      <c r="JTE838" s="24"/>
      <c r="JTF838" s="24"/>
      <c r="JTG838" s="24"/>
      <c r="JTH838" s="24"/>
      <c r="JTI838" s="24"/>
      <c r="JTJ838" s="24"/>
      <c r="JTK838" s="24"/>
      <c r="JTL838" s="24"/>
      <c r="JTM838" s="24"/>
      <c r="JTN838" s="24"/>
      <c r="JTO838" s="24"/>
      <c r="JTP838" s="24"/>
      <c r="JTQ838" s="24"/>
      <c r="JTR838" s="24"/>
      <c r="JTS838" s="24"/>
      <c r="JTT838" s="24"/>
      <c r="JTU838" s="24"/>
      <c r="JTV838" s="24"/>
      <c r="JTW838" s="24"/>
      <c r="JTX838" s="24"/>
      <c r="JTY838" s="24"/>
      <c r="JTZ838" s="24"/>
      <c r="JUA838" s="24"/>
      <c r="JUB838" s="24"/>
      <c r="JUC838" s="24"/>
      <c r="JUD838" s="24"/>
      <c r="JUE838" s="24"/>
      <c r="JUF838" s="24"/>
      <c r="JUG838" s="24"/>
      <c r="JUH838" s="24"/>
      <c r="JUI838" s="24"/>
      <c r="JUJ838" s="24"/>
      <c r="JUK838" s="24"/>
      <c r="JUL838" s="24"/>
      <c r="JUM838" s="24"/>
      <c r="JUN838" s="24"/>
      <c r="JUO838" s="24"/>
      <c r="JUP838" s="24"/>
      <c r="JUQ838" s="24"/>
      <c r="JUR838" s="24"/>
      <c r="JUS838" s="24"/>
      <c r="JUT838" s="24"/>
      <c r="JUU838" s="24"/>
      <c r="JUV838" s="24"/>
      <c r="JUW838" s="24"/>
      <c r="JUX838" s="24"/>
      <c r="JUY838" s="24"/>
      <c r="JUZ838" s="24"/>
      <c r="JVA838" s="24"/>
      <c r="JVB838" s="24"/>
      <c r="JVC838" s="24"/>
      <c r="JVD838" s="24"/>
      <c r="JVE838" s="24"/>
      <c r="JVF838" s="24"/>
      <c r="JVG838" s="24"/>
      <c r="JVH838" s="24"/>
      <c r="JVI838" s="24"/>
      <c r="JVJ838" s="24"/>
      <c r="JVK838" s="24"/>
      <c r="JVL838" s="24"/>
      <c r="JVM838" s="24"/>
      <c r="JVN838" s="24"/>
      <c r="JVO838" s="24"/>
      <c r="JVP838" s="24"/>
      <c r="JVQ838" s="24"/>
      <c r="JVR838" s="24"/>
      <c r="JVS838" s="24"/>
      <c r="JVT838" s="24"/>
      <c r="JVU838" s="24"/>
      <c r="JVV838" s="24"/>
      <c r="JVW838" s="24"/>
      <c r="JVX838" s="24"/>
      <c r="JVY838" s="24"/>
      <c r="JVZ838" s="24"/>
      <c r="JWA838" s="24"/>
      <c r="JWB838" s="24"/>
      <c r="JWC838" s="24"/>
      <c r="JWD838" s="24"/>
      <c r="JWE838" s="24"/>
      <c r="JWF838" s="24"/>
      <c r="JWG838" s="24"/>
      <c r="JWH838" s="24"/>
      <c r="JWI838" s="24"/>
      <c r="JWJ838" s="24"/>
      <c r="JWK838" s="24"/>
      <c r="JWL838" s="24"/>
      <c r="JWM838" s="24"/>
      <c r="JWN838" s="24"/>
      <c r="JWO838" s="24"/>
      <c r="JWP838" s="24"/>
      <c r="JWQ838" s="24"/>
      <c r="JWR838" s="24"/>
      <c r="JWS838" s="24"/>
      <c r="JWT838" s="24"/>
      <c r="JWU838" s="24"/>
      <c r="JWV838" s="24"/>
      <c r="JWW838" s="24"/>
      <c r="JWX838" s="24"/>
      <c r="JWY838" s="24"/>
      <c r="JWZ838" s="24"/>
      <c r="JXA838" s="24"/>
      <c r="JXB838" s="24"/>
      <c r="JXC838" s="24"/>
      <c r="JXD838" s="24"/>
      <c r="JXE838" s="24"/>
      <c r="JXF838" s="24"/>
      <c r="JXG838" s="24"/>
      <c r="JXH838" s="24"/>
      <c r="JXI838" s="24"/>
      <c r="JXJ838" s="24"/>
      <c r="JXK838" s="24"/>
      <c r="JXL838" s="24"/>
      <c r="JXM838" s="24"/>
      <c r="JXN838" s="24"/>
      <c r="JXO838" s="24"/>
      <c r="JXP838" s="24"/>
      <c r="JXQ838" s="24"/>
      <c r="JXR838" s="24"/>
      <c r="JXS838" s="24"/>
      <c r="JXT838" s="24"/>
      <c r="JXU838" s="24"/>
      <c r="JXV838" s="24"/>
      <c r="JXW838" s="24"/>
      <c r="JXX838" s="24"/>
      <c r="JXY838" s="24"/>
      <c r="JXZ838" s="24"/>
      <c r="JYA838" s="24"/>
      <c r="JYB838" s="24"/>
      <c r="JYC838" s="24"/>
      <c r="JYD838" s="24"/>
      <c r="JYE838" s="24"/>
      <c r="JYF838" s="24"/>
      <c r="JYG838" s="24"/>
      <c r="JYH838" s="24"/>
      <c r="JYI838" s="24"/>
      <c r="JYJ838" s="24"/>
      <c r="JYK838" s="24"/>
      <c r="JYL838" s="24"/>
      <c r="JYM838" s="24"/>
      <c r="JYN838" s="24"/>
      <c r="JYO838" s="24"/>
      <c r="JYP838" s="24"/>
      <c r="JYQ838" s="24"/>
      <c r="JYR838" s="24"/>
      <c r="JYS838" s="24"/>
      <c r="JYT838" s="24"/>
      <c r="JYU838" s="24"/>
      <c r="JYV838" s="24"/>
      <c r="JYW838" s="24"/>
      <c r="JYX838" s="24"/>
      <c r="JYY838" s="24"/>
      <c r="JYZ838" s="24"/>
      <c r="JZA838" s="24"/>
      <c r="JZB838" s="24"/>
      <c r="JZC838" s="24"/>
      <c r="JZD838" s="24"/>
      <c r="JZE838" s="24"/>
      <c r="JZF838" s="24"/>
      <c r="JZG838" s="24"/>
      <c r="JZH838" s="24"/>
      <c r="JZI838" s="24"/>
      <c r="JZJ838" s="24"/>
      <c r="JZK838" s="24"/>
      <c r="JZL838" s="24"/>
      <c r="JZM838" s="24"/>
      <c r="JZN838" s="24"/>
      <c r="JZO838" s="24"/>
      <c r="JZP838" s="24"/>
      <c r="JZQ838" s="24"/>
      <c r="JZR838" s="24"/>
      <c r="JZS838" s="24"/>
      <c r="JZT838" s="24"/>
      <c r="JZU838" s="24"/>
      <c r="JZV838" s="24"/>
      <c r="JZW838" s="24"/>
      <c r="JZX838" s="24"/>
      <c r="JZY838" s="24"/>
      <c r="JZZ838" s="24"/>
      <c r="KAA838" s="24"/>
      <c r="KAB838" s="24"/>
      <c r="KAC838" s="24"/>
      <c r="KAD838" s="24"/>
      <c r="KAE838" s="24"/>
      <c r="KAF838" s="24"/>
      <c r="KAG838" s="24"/>
      <c r="KAH838" s="24"/>
      <c r="KAI838" s="24"/>
      <c r="KAJ838" s="24"/>
      <c r="KAK838" s="24"/>
      <c r="KAL838" s="24"/>
      <c r="KAM838" s="24"/>
      <c r="KAN838" s="24"/>
      <c r="KAO838" s="24"/>
      <c r="KAP838" s="24"/>
      <c r="KAQ838" s="24"/>
      <c r="KAR838" s="24"/>
      <c r="KAS838" s="24"/>
      <c r="KAT838" s="24"/>
      <c r="KAU838" s="24"/>
      <c r="KAV838" s="24"/>
      <c r="KAW838" s="24"/>
      <c r="KAX838" s="24"/>
      <c r="KAY838" s="24"/>
      <c r="KAZ838" s="24"/>
      <c r="KBA838" s="24"/>
      <c r="KBB838" s="24"/>
      <c r="KBC838" s="24"/>
      <c r="KBD838" s="24"/>
      <c r="KBE838" s="24"/>
      <c r="KBF838" s="24"/>
      <c r="KBG838" s="24"/>
      <c r="KBH838" s="24"/>
      <c r="KBI838" s="24"/>
      <c r="KBJ838" s="24"/>
      <c r="KBK838" s="24"/>
      <c r="KBL838" s="24"/>
      <c r="KBM838" s="24"/>
      <c r="KBN838" s="24"/>
      <c r="KBO838" s="24"/>
      <c r="KBP838" s="24"/>
      <c r="KBQ838" s="24"/>
      <c r="KBR838" s="24"/>
      <c r="KBS838" s="24"/>
      <c r="KBT838" s="24"/>
      <c r="KBU838" s="24"/>
      <c r="KBV838" s="24"/>
      <c r="KBW838" s="24"/>
      <c r="KBX838" s="24"/>
      <c r="KBY838" s="24"/>
      <c r="KBZ838" s="24"/>
      <c r="KCA838" s="24"/>
      <c r="KCB838" s="24"/>
      <c r="KCC838" s="24"/>
      <c r="KCD838" s="24"/>
      <c r="KCE838" s="24"/>
      <c r="KCF838" s="24"/>
      <c r="KCG838" s="24"/>
      <c r="KCH838" s="24"/>
      <c r="KCI838" s="24"/>
      <c r="KCJ838" s="24"/>
      <c r="KCK838" s="24"/>
      <c r="KCL838" s="24"/>
      <c r="KCM838" s="24"/>
      <c r="KCN838" s="24"/>
      <c r="KCO838" s="24"/>
      <c r="KCP838" s="24"/>
      <c r="KCQ838" s="24"/>
      <c r="KCR838" s="24"/>
      <c r="KCS838" s="24"/>
      <c r="KCT838" s="24"/>
      <c r="KCU838" s="24"/>
      <c r="KCV838" s="24"/>
      <c r="KCW838" s="24"/>
      <c r="KCX838" s="24"/>
      <c r="KCY838" s="24"/>
      <c r="KCZ838" s="24"/>
      <c r="KDA838" s="24"/>
      <c r="KDB838" s="24"/>
      <c r="KDC838" s="24"/>
      <c r="KDD838" s="24"/>
      <c r="KDE838" s="24"/>
      <c r="KDF838" s="24"/>
      <c r="KDG838" s="24"/>
      <c r="KDH838" s="24"/>
      <c r="KDI838" s="24"/>
      <c r="KDJ838" s="24"/>
      <c r="KDK838" s="24"/>
      <c r="KDL838" s="24"/>
      <c r="KDM838" s="24"/>
      <c r="KDN838" s="24"/>
      <c r="KDO838" s="24"/>
      <c r="KDP838" s="24"/>
      <c r="KDQ838" s="24"/>
      <c r="KDR838" s="24"/>
      <c r="KDS838" s="24"/>
      <c r="KDT838" s="24"/>
      <c r="KDU838" s="24"/>
      <c r="KDV838" s="24"/>
      <c r="KDW838" s="24"/>
      <c r="KDX838" s="24"/>
      <c r="KDY838" s="24"/>
      <c r="KDZ838" s="24"/>
      <c r="KEA838" s="24"/>
      <c r="KEB838" s="24"/>
      <c r="KEC838" s="24"/>
      <c r="KED838" s="24"/>
      <c r="KEE838" s="24"/>
      <c r="KEF838" s="24"/>
      <c r="KEG838" s="24"/>
      <c r="KEH838" s="24"/>
      <c r="KEI838" s="24"/>
      <c r="KEJ838" s="24"/>
      <c r="KEK838" s="24"/>
      <c r="KEL838" s="24"/>
      <c r="KEM838" s="24"/>
      <c r="KEN838" s="24"/>
      <c r="KEO838" s="24"/>
      <c r="KEP838" s="24"/>
      <c r="KEQ838" s="24"/>
      <c r="KER838" s="24"/>
      <c r="KES838" s="24"/>
      <c r="KET838" s="24"/>
      <c r="KEU838" s="24"/>
      <c r="KEV838" s="24"/>
      <c r="KEW838" s="24"/>
      <c r="KEX838" s="24"/>
      <c r="KEY838" s="24"/>
      <c r="KEZ838" s="24"/>
      <c r="KFA838" s="24"/>
      <c r="KFB838" s="24"/>
      <c r="KFC838" s="24"/>
      <c r="KFD838" s="24"/>
      <c r="KFE838" s="24"/>
      <c r="KFF838" s="24"/>
      <c r="KFG838" s="24"/>
      <c r="KFH838" s="24"/>
      <c r="KFI838" s="24"/>
      <c r="KFJ838" s="24"/>
      <c r="KFK838" s="24"/>
      <c r="KFL838" s="24"/>
      <c r="KFM838" s="24"/>
      <c r="KFN838" s="24"/>
      <c r="KFO838" s="24"/>
      <c r="KFP838" s="24"/>
      <c r="KFQ838" s="24"/>
      <c r="KFR838" s="24"/>
      <c r="KFS838" s="24"/>
      <c r="KFT838" s="24"/>
      <c r="KFU838" s="24"/>
      <c r="KFV838" s="24"/>
      <c r="KFW838" s="24"/>
      <c r="KFX838" s="24"/>
      <c r="KFY838" s="24"/>
      <c r="KFZ838" s="24"/>
      <c r="KGA838" s="24"/>
      <c r="KGB838" s="24"/>
      <c r="KGC838" s="24"/>
      <c r="KGD838" s="24"/>
      <c r="KGE838" s="24"/>
      <c r="KGF838" s="24"/>
      <c r="KGG838" s="24"/>
      <c r="KGH838" s="24"/>
      <c r="KGI838" s="24"/>
      <c r="KGJ838" s="24"/>
      <c r="KGK838" s="24"/>
      <c r="KGL838" s="24"/>
      <c r="KGM838" s="24"/>
      <c r="KGN838" s="24"/>
      <c r="KGO838" s="24"/>
      <c r="KGP838" s="24"/>
      <c r="KGQ838" s="24"/>
      <c r="KGR838" s="24"/>
      <c r="KGS838" s="24"/>
      <c r="KGT838" s="24"/>
      <c r="KGU838" s="24"/>
      <c r="KGV838" s="24"/>
      <c r="KGW838" s="24"/>
      <c r="KGX838" s="24"/>
      <c r="KGY838" s="24"/>
      <c r="KGZ838" s="24"/>
      <c r="KHA838" s="24"/>
      <c r="KHB838" s="24"/>
      <c r="KHC838" s="24"/>
      <c r="KHD838" s="24"/>
      <c r="KHE838" s="24"/>
      <c r="KHF838" s="24"/>
      <c r="KHG838" s="24"/>
      <c r="KHH838" s="24"/>
      <c r="KHI838" s="24"/>
      <c r="KHJ838" s="24"/>
      <c r="KHK838" s="24"/>
      <c r="KHL838" s="24"/>
      <c r="KHM838" s="24"/>
      <c r="KHN838" s="24"/>
      <c r="KHO838" s="24"/>
      <c r="KHP838" s="24"/>
      <c r="KHQ838" s="24"/>
      <c r="KHR838" s="24"/>
      <c r="KHS838" s="24"/>
      <c r="KHT838" s="24"/>
      <c r="KHU838" s="24"/>
      <c r="KHV838" s="24"/>
      <c r="KHW838" s="24"/>
      <c r="KHX838" s="24"/>
      <c r="KHY838" s="24"/>
      <c r="KHZ838" s="24"/>
      <c r="KIA838" s="24"/>
      <c r="KIB838" s="24"/>
      <c r="KIC838" s="24"/>
      <c r="KID838" s="24"/>
      <c r="KIE838" s="24"/>
      <c r="KIF838" s="24"/>
      <c r="KIG838" s="24"/>
      <c r="KIH838" s="24"/>
      <c r="KII838" s="24"/>
      <c r="KIJ838" s="24"/>
      <c r="KIK838" s="24"/>
      <c r="KIL838" s="24"/>
      <c r="KIM838" s="24"/>
      <c r="KIN838" s="24"/>
      <c r="KIO838" s="24"/>
      <c r="KIP838" s="24"/>
      <c r="KIQ838" s="24"/>
      <c r="KIR838" s="24"/>
      <c r="KIS838" s="24"/>
      <c r="KIT838" s="24"/>
      <c r="KIU838" s="24"/>
      <c r="KIV838" s="24"/>
      <c r="KIW838" s="24"/>
      <c r="KIX838" s="24"/>
      <c r="KIY838" s="24"/>
      <c r="KIZ838" s="24"/>
      <c r="KJA838" s="24"/>
      <c r="KJB838" s="24"/>
      <c r="KJC838" s="24"/>
      <c r="KJD838" s="24"/>
      <c r="KJE838" s="24"/>
      <c r="KJF838" s="24"/>
      <c r="KJG838" s="24"/>
      <c r="KJH838" s="24"/>
      <c r="KJI838" s="24"/>
      <c r="KJJ838" s="24"/>
      <c r="KJK838" s="24"/>
      <c r="KJL838" s="24"/>
      <c r="KJM838" s="24"/>
      <c r="KJN838" s="24"/>
      <c r="KJO838" s="24"/>
      <c r="KJP838" s="24"/>
      <c r="KJQ838" s="24"/>
      <c r="KJR838" s="24"/>
      <c r="KJS838" s="24"/>
      <c r="KJT838" s="24"/>
      <c r="KJU838" s="24"/>
      <c r="KJV838" s="24"/>
      <c r="KJW838" s="24"/>
      <c r="KJX838" s="24"/>
      <c r="KJY838" s="24"/>
      <c r="KJZ838" s="24"/>
      <c r="KKA838" s="24"/>
      <c r="KKB838" s="24"/>
      <c r="KKC838" s="24"/>
      <c r="KKD838" s="24"/>
      <c r="KKE838" s="24"/>
      <c r="KKF838" s="24"/>
      <c r="KKG838" s="24"/>
      <c r="KKH838" s="24"/>
      <c r="KKI838" s="24"/>
      <c r="KKJ838" s="24"/>
      <c r="KKK838" s="24"/>
      <c r="KKL838" s="24"/>
      <c r="KKM838" s="24"/>
      <c r="KKN838" s="24"/>
      <c r="KKO838" s="24"/>
      <c r="KKP838" s="24"/>
      <c r="KKQ838" s="24"/>
      <c r="KKR838" s="24"/>
      <c r="KKS838" s="24"/>
      <c r="KKT838" s="24"/>
      <c r="KKU838" s="24"/>
      <c r="KKV838" s="24"/>
      <c r="KKW838" s="24"/>
      <c r="KKX838" s="24"/>
      <c r="KKY838" s="24"/>
      <c r="KKZ838" s="24"/>
      <c r="KLA838" s="24"/>
      <c r="KLB838" s="24"/>
      <c r="KLC838" s="24"/>
      <c r="KLD838" s="24"/>
      <c r="KLE838" s="24"/>
      <c r="KLF838" s="24"/>
      <c r="KLG838" s="24"/>
      <c r="KLH838" s="24"/>
      <c r="KLI838" s="24"/>
      <c r="KLJ838" s="24"/>
      <c r="KLK838" s="24"/>
      <c r="KLL838" s="24"/>
      <c r="KLM838" s="24"/>
      <c r="KLN838" s="24"/>
      <c r="KLO838" s="24"/>
      <c r="KLP838" s="24"/>
      <c r="KLQ838" s="24"/>
      <c r="KLR838" s="24"/>
      <c r="KLS838" s="24"/>
      <c r="KLT838" s="24"/>
      <c r="KLU838" s="24"/>
      <c r="KLV838" s="24"/>
      <c r="KLW838" s="24"/>
      <c r="KLX838" s="24"/>
      <c r="KLY838" s="24"/>
      <c r="KLZ838" s="24"/>
      <c r="KMA838" s="24"/>
      <c r="KMB838" s="24"/>
      <c r="KMC838" s="24"/>
      <c r="KMD838" s="24"/>
      <c r="KME838" s="24"/>
      <c r="KMF838" s="24"/>
      <c r="KMG838" s="24"/>
      <c r="KMH838" s="24"/>
      <c r="KMI838" s="24"/>
      <c r="KMJ838" s="24"/>
      <c r="KMK838" s="24"/>
      <c r="KML838" s="24"/>
      <c r="KMM838" s="24"/>
      <c r="KMN838" s="24"/>
      <c r="KMO838" s="24"/>
      <c r="KMP838" s="24"/>
      <c r="KMQ838" s="24"/>
      <c r="KMR838" s="24"/>
      <c r="KMS838" s="24"/>
      <c r="KMT838" s="24"/>
      <c r="KMU838" s="24"/>
      <c r="KMV838" s="24"/>
      <c r="KMW838" s="24"/>
      <c r="KMX838" s="24"/>
      <c r="KMY838" s="24"/>
      <c r="KMZ838" s="24"/>
      <c r="KNA838" s="24"/>
      <c r="KNB838" s="24"/>
      <c r="KNC838" s="24"/>
      <c r="KND838" s="24"/>
      <c r="KNE838" s="24"/>
      <c r="KNF838" s="24"/>
      <c r="KNG838" s="24"/>
      <c r="KNH838" s="24"/>
      <c r="KNI838" s="24"/>
      <c r="KNJ838" s="24"/>
      <c r="KNK838" s="24"/>
      <c r="KNL838" s="24"/>
      <c r="KNM838" s="24"/>
      <c r="KNN838" s="24"/>
      <c r="KNO838" s="24"/>
      <c r="KNP838" s="24"/>
      <c r="KNQ838" s="24"/>
      <c r="KNR838" s="24"/>
      <c r="KNS838" s="24"/>
      <c r="KNT838" s="24"/>
      <c r="KNU838" s="24"/>
      <c r="KNV838" s="24"/>
      <c r="KNW838" s="24"/>
      <c r="KNX838" s="24"/>
      <c r="KNY838" s="24"/>
      <c r="KNZ838" s="24"/>
      <c r="KOA838" s="24"/>
      <c r="KOB838" s="24"/>
      <c r="KOC838" s="24"/>
      <c r="KOD838" s="24"/>
      <c r="KOE838" s="24"/>
      <c r="KOF838" s="24"/>
      <c r="KOG838" s="24"/>
      <c r="KOH838" s="24"/>
      <c r="KOI838" s="24"/>
      <c r="KOJ838" s="24"/>
      <c r="KOK838" s="24"/>
      <c r="KOL838" s="24"/>
      <c r="KOM838" s="24"/>
      <c r="KON838" s="24"/>
      <c r="KOO838" s="24"/>
      <c r="KOP838" s="24"/>
      <c r="KOQ838" s="24"/>
      <c r="KOR838" s="24"/>
      <c r="KOS838" s="24"/>
      <c r="KOT838" s="24"/>
      <c r="KOU838" s="24"/>
      <c r="KOV838" s="24"/>
      <c r="KOW838" s="24"/>
      <c r="KOX838" s="24"/>
      <c r="KOY838" s="24"/>
      <c r="KOZ838" s="24"/>
      <c r="KPA838" s="24"/>
      <c r="KPB838" s="24"/>
      <c r="KPC838" s="24"/>
      <c r="KPD838" s="24"/>
      <c r="KPE838" s="24"/>
      <c r="KPF838" s="24"/>
      <c r="KPG838" s="24"/>
      <c r="KPH838" s="24"/>
      <c r="KPI838" s="24"/>
      <c r="KPJ838" s="24"/>
      <c r="KPK838" s="24"/>
      <c r="KPL838" s="24"/>
      <c r="KPM838" s="24"/>
      <c r="KPN838" s="24"/>
      <c r="KPO838" s="24"/>
      <c r="KPP838" s="24"/>
      <c r="KPQ838" s="24"/>
      <c r="KPR838" s="24"/>
      <c r="KPS838" s="24"/>
      <c r="KPT838" s="24"/>
      <c r="KPU838" s="24"/>
      <c r="KPV838" s="24"/>
      <c r="KPW838" s="24"/>
      <c r="KPX838" s="24"/>
      <c r="KPY838" s="24"/>
      <c r="KPZ838" s="24"/>
      <c r="KQA838" s="24"/>
      <c r="KQB838" s="24"/>
      <c r="KQC838" s="24"/>
      <c r="KQD838" s="24"/>
      <c r="KQE838" s="24"/>
      <c r="KQF838" s="24"/>
      <c r="KQG838" s="24"/>
      <c r="KQH838" s="24"/>
      <c r="KQI838" s="24"/>
      <c r="KQJ838" s="24"/>
      <c r="KQK838" s="24"/>
      <c r="KQL838" s="24"/>
      <c r="KQM838" s="24"/>
      <c r="KQN838" s="24"/>
      <c r="KQO838" s="24"/>
      <c r="KQP838" s="24"/>
      <c r="KQQ838" s="24"/>
      <c r="KQR838" s="24"/>
      <c r="KQS838" s="24"/>
      <c r="KQT838" s="24"/>
      <c r="KQU838" s="24"/>
      <c r="KQV838" s="24"/>
      <c r="KQW838" s="24"/>
      <c r="KQX838" s="24"/>
      <c r="KQY838" s="24"/>
      <c r="KQZ838" s="24"/>
      <c r="KRA838" s="24"/>
      <c r="KRB838" s="24"/>
      <c r="KRC838" s="24"/>
      <c r="KRD838" s="24"/>
      <c r="KRE838" s="24"/>
      <c r="KRF838" s="24"/>
      <c r="KRG838" s="24"/>
      <c r="KRH838" s="24"/>
      <c r="KRI838" s="24"/>
      <c r="KRJ838" s="24"/>
      <c r="KRK838" s="24"/>
      <c r="KRL838" s="24"/>
      <c r="KRM838" s="24"/>
      <c r="KRN838" s="24"/>
      <c r="KRO838" s="24"/>
      <c r="KRP838" s="24"/>
      <c r="KRQ838" s="24"/>
      <c r="KRR838" s="24"/>
      <c r="KRS838" s="24"/>
      <c r="KRT838" s="24"/>
      <c r="KRU838" s="24"/>
      <c r="KRV838" s="24"/>
      <c r="KRW838" s="24"/>
      <c r="KRX838" s="24"/>
      <c r="KRY838" s="24"/>
      <c r="KRZ838" s="24"/>
      <c r="KSA838" s="24"/>
      <c r="KSB838" s="24"/>
      <c r="KSC838" s="24"/>
      <c r="KSD838" s="24"/>
      <c r="KSE838" s="24"/>
      <c r="KSF838" s="24"/>
      <c r="KSG838" s="24"/>
      <c r="KSH838" s="24"/>
      <c r="KSI838" s="24"/>
      <c r="KSJ838" s="24"/>
      <c r="KSK838" s="24"/>
      <c r="KSL838" s="24"/>
      <c r="KSM838" s="24"/>
      <c r="KSN838" s="24"/>
      <c r="KSO838" s="24"/>
      <c r="KSP838" s="24"/>
      <c r="KSQ838" s="24"/>
      <c r="KSR838" s="24"/>
      <c r="KSS838" s="24"/>
      <c r="KST838" s="24"/>
      <c r="KSU838" s="24"/>
      <c r="KSV838" s="24"/>
      <c r="KSW838" s="24"/>
      <c r="KSX838" s="24"/>
      <c r="KSY838" s="24"/>
      <c r="KSZ838" s="24"/>
      <c r="KTA838" s="24"/>
      <c r="KTB838" s="24"/>
      <c r="KTC838" s="24"/>
      <c r="KTD838" s="24"/>
      <c r="KTE838" s="24"/>
      <c r="KTF838" s="24"/>
      <c r="KTG838" s="24"/>
      <c r="KTH838" s="24"/>
      <c r="KTI838" s="24"/>
      <c r="KTJ838" s="24"/>
      <c r="KTK838" s="24"/>
      <c r="KTL838" s="24"/>
      <c r="KTM838" s="24"/>
      <c r="KTN838" s="24"/>
      <c r="KTO838" s="24"/>
      <c r="KTP838" s="24"/>
      <c r="KTQ838" s="24"/>
      <c r="KTR838" s="24"/>
      <c r="KTS838" s="24"/>
      <c r="KTT838" s="24"/>
      <c r="KTU838" s="24"/>
      <c r="KTV838" s="24"/>
      <c r="KTW838" s="24"/>
      <c r="KTX838" s="24"/>
      <c r="KTY838" s="24"/>
      <c r="KTZ838" s="24"/>
      <c r="KUA838" s="24"/>
      <c r="KUB838" s="24"/>
      <c r="KUC838" s="24"/>
      <c r="KUD838" s="24"/>
      <c r="KUE838" s="24"/>
      <c r="KUF838" s="24"/>
      <c r="KUG838" s="24"/>
      <c r="KUH838" s="24"/>
      <c r="KUI838" s="24"/>
      <c r="KUJ838" s="24"/>
      <c r="KUK838" s="24"/>
      <c r="KUL838" s="24"/>
      <c r="KUM838" s="24"/>
      <c r="KUN838" s="24"/>
      <c r="KUO838" s="24"/>
      <c r="KUP838" s="24"/>
      <c r="KUQ838" s="24"/>
      <c r="KUR838" s="24"/>
      <c r="KUS838" s="24"/>
      <c r="KUT838" s="24"/>
      <c r="KUU838" s="24"/>
      <c r="KUV838" s="24"/>
      <c r="KUW838" s="24"/>
      <c r="KUX838" s="24"/>
      <c r="KUY838" s="24"/>
      <c r="KUZ838" s="24"/>
      <c r="KVA838" s="24"/>
      <c r="KVB838" s="24"/>
      <c r="KVC838" s="24"/>
      <c r="KVD838" s="24"/>
      <c r="KVE838" s="24"/>
      <c r="KVF838" s="24"/>
      <c r="KVG838" s="24"/>
      <c r="KVH838" s="24"/>
      <c r="KVI838" s="24"/>
      <c r="KVJ838" s="24"/>
      <c r="KVK838" s="24"/>
      <c r="KVL838" s="24"/>
      <c r="KVM838" s="24"/>
      <c r="KVN838" s="24"/>
      <c r="KVO838" s="24"/>
      <c r="KVP838" s="24"/>
      <c r="KVQ838" s="24"/>
      <c r="KVR838" s="24"/>
      <c r="KVS838" s="24"/>
      <c r="KVT838" s="24"/>
      <c r="KVU838" s="24"/>
      <c r="KVV838" s="24"/>
      <c r="KVW838" s="24"/>
      <c r="KVX838" s="24"/>
      <c r="KVY838" s="24"/>
      <c r="KVZ838" s="24"/>
      <c r="KWA838" s="24"/>
      <c r="KWB838" s="24"/>
      <c r="KWC838" s="24"/>
      <c r="KWD838" s="24"/>
      <c r="KWE838" s="24"/>
      <c r="KWF838" s="24"/>
      <c r="KWG838" s="24"/>
      <c r="KWH838" s="24"/>
      <c r="KWI838" s="24"/>
      <c r="KWJ838" s="24"/>
      <c r="KWK838" s="24"/>
      <c r="KWL838" s="24"/>
      <c r="KWM838" s="24"/>
      <c r="KWN838" s="24"/>
      <c r="KWO838" s="24"/>
      <c r="KWP838" s="24"/>
      <c r="KWQ838" s="24"/>
      <c r="KWR838" s="24"/>
      <c r="KWS838" s="24"/>
      <c r="KWT838" s="24"/>
      <c r="KWU838" s="24"/>
      <c r="KWV838" s="24"/>
      <c r="KWW838" s="24"/>
      <c r="KWX838" s="24"/>
      <c r="KWY838" s="24"/>
      <c r="KWZ838" s="24"/>
      <c r="KXA838" s="24"/>
      <c r="KXB838" s="24"/>
      <c r="KXC838" s="24"/>
      <c r="KXD838" s="24"/>
      <c r="KXE838" s="24"/>
      <c r="KXF838" s="24"/>
      <c r="KXG838" s="24"/>
      <c r="KXH838" s="24"/>
      <c r="KXI838" s="24"/>
      <c r="KXJ838" s="24"/>
      <c r="KXK838" s="24"/>
      <c r="KXL838" s="24"/>
      <c r="KXM838" s="24"/>
      <c r="KXN838" s="24"/>
      <c r="KXO838" s="24"/>
      <c r="KXP838" s="24"/>
      <c r="KXQ838" s="24"/>
      <c r="KXR838" s="24"/>
      <c r="KXS838" s="24"/>
      <c r="KXT838" s="24"/>
      <c r="KXU838" s="24"/>
      <c r="KXV838" s="24"/>
      <c r="KXW838" s="24"/>
      <c r="KXX838" s="24"/>
      <c r="KXY838" s="24"/>
      <c r="KXZ838" s="24"/>
      <c r="KYA838" s="24"/>
      <c r="KYB838" s="24"/>
      <c r="KYC838" s="24"/>
      <c r="KYD838" s="24"/>
      <c r="KYE838" s="24"/>
      <c r="KYF838" s="24"/>
      <c r="KYG838" s="24"/>
      <c r="KYH838" s="24"/>
      <c r="KYI838" s="24"/>
      <c r="KYJ838" s="24"/>
      <c r="KYK838" s="24"/>
      <c r="KYL838" s="24"/>
      <c r="KYM838" s="24"/>
      <c r="KYN838" s="24"/>
      <c r="KYO838" s="24"/>
      <c r="KYP838" s="24"/>
      <c r="KYQ838" s="24"/>
      <c r="KYR838" s="24"/>
      <c r="KYS838" s="24"/>
      <c r="KYT838" s="24"/>
      <c r="KYU838" s="24"/>
      <c r="KYV838" s="24"/>
      <c r="KYW838" s="24"/>
      <c r="KYX838" s="24"/>
      <c r="KYY838" s="24"/>
      <c r="KYZ838" s="24"/>
      <c r="KZA838" s="24"/>
      <c r="KZB838" s="24"/>
      <c r="KZC838" s="24"/>
      <c r="KZD838" s="24"/>
      <c r="KZE838" s="24"/>
      <c r="KZF838" s="24"/>
      <c r="KZG838" s="24"/>
      <c r="KZH838" s="24"/>
      <c r="KZI838" s="24"/>
      <c r="KZJ838" s="24"/>
      <c r="KZK838" s="24"/>
      <c r="KZL838" s="24"/>
      <c r="KZM838" s="24"/>
      <c r="KZN838" s="24"/>
      <c r="KZO838" s="24"/>
      <c r="KZP838" s="24"/>
      <c r="KZQ838" s="24"/>
      <c r="KZR838" s="24"/>
      <c r="KZS838" s="24"/>
      <c r="KZT838" s="24"/>
      <c r="KZU838" s="24"/>
      <c r="KZV838" s="24"/>
      <c r="KZW838" s="24"/>
      <c r="KZX838" s="24"/>
      <c r="KZY838" s="24"/>
      <c r="KZZ838" s="24"/>
      <c r="LAA838" s="24"/>
      <c r="LAB838" s="24"/>
      <c r="LAC838" s="24"/>
      <c r="LAD838" s="24"/>
      <c r="LAE838" s="24"/>
      <c r="LAF838" s="24"/>
      <c r="LAG838" s="24"/>
      <c r="LAH838" s="24"/>
      <c r="LAI838" s="24"/>
      <c r="LAJ838" s="24"/>
      <c r="LAK838" s="24"/>
      <c r="LAL838" s="24"/>
      <c r="LAM838" s="24"/>
      <c r="LAN838" s="24"/>
      <c r="LAO838" s="24"/>
      <c r="LAP838" s="24"/>
      <c r="LAQ838" s="24"/>
      <c r="LAR838" s="24"/>
      <c r="LAS838" s="24"/>
      <c r="LAT838" s="24"/>
      <c r="LAU838" s="24"/>
      <c r="LAV838" s="24"/>
      <c r="LAW838" s="24"/>
      <c r="LAX838" s="24"/>
      <c r="LAY838" s="24"/>
      <c r="LAZ838" s="24"/>
      <c r="LBA838" s="24"/>
      <c r="LBB838" s="24"/>
      <c r="LBC838" s="24"/>
      <c r="LBD838" s="24"/>
      <c r="LBE838" s="24"/>
      <c r="LBF838" s="24"/>
      <c r="LBG838" s="24"/>
      <c r="LBH838" s="24"/>
      <c r="LBI838" s="24"/>
      <c r="LBJ838" s="24"/>
      <c r="LBK838" s="24"/>
      <c r="LBL838" s="24"/>
      <c r="LBM838" s="24"/>
      <c r="LBN838" s="24"/>
      <c r="LBO838" s="24"/>
      <c r="LBP838" s="24"/>
      <c r="LBQ838" s="24"/>
      <c r="LBR838" s="24"/>
      <c r="LBS838" s="24"/>
      <c r="LBT838" s="24"/>
      <c r="LBU838" s="24"/>
      <c r="LBV838" s="24"/>
      <c r="LBW838" s="24"/>
      <c r="LBX838" s="24"/>
      <c r="LBY838" s="24"/>
      <c r="LBZ838" s="24"/>
      <c r="LCA838" s="24"/>
      <c r="LCB838" s="24"/>
      <c r="LCC838" s="24"/>
      <c r="LCD838" s="24"/>
      <c r="LCE838" s="24"/>
      <c r="LCF838" s="24"/>
      <c r="LCG838" s="24"/>
      <c r="LCH838" s="24"/>
      <c r="LCI838" s="24"/>
      <c r="LCJ838" s="24"/>
      <c r="LCK838" s="24"/>
      <c r="LCL838" s="24"/>
      <c r="LCM838" s="24"/>
      <c r="LCN838" s="24"/>
      <c r="LCO838" s="24"/>
      <c r="LCP838" s="24"/>
      <c r="LCQ838" s="24"/>
      <c r="LCR838" s="24"/>
      <c r="LCS838" s="24"/>
      <c r="LCT838" s="24"/>
      <c r="LCU838" s="24"/>
      <c r="LCV838" s="24"/>
      <c r="LCW838" s="24"/>
      <c r="LCX838" s="24"/>
      <c r="LCY838" s="24"/>
      <c r="LCZ838" s="24"/>
      <c r="LDA838" s="24"/>
      <c r="LDB838" s="24"/>
      <c r="LDC838" s="24"/>
      <c r="LDD838" s="24"/>
      <c r="LDE838" s="24"/>
      <c r="LDF838" s="24"/>
      <c r="LDG838" s="24"/>
      <c r="LDH838" s="24"/>
      <c r="LDI838" s="24"/>
      <c r="LDJ838" s="24"/>
      <c r="LDK838" s="24"/>
      <c r="LDL838" s="24"/>
      <c r="LDM838" s="24"/>
      <c r="LDN838" s="24"/>
      <c r="LDO838" s="24"/>
      <c r="LDP838" s="24"/>
      <c r="LDQ838" s="24"/>
      <c r="LDR838" s="24"/>
      <c r="LDS838" s="24"/>
      <c r="LDT838" s="24"/>
      <c r="LDU838" s="24"/>
      <c r="LDV838" s="24"/>
      <c r="LDW838" s="24"/>
      <c r="LDX838" s="24"/>
      <c r="LDY838" s="24"/>
      <c r="LDZ838" s="24"/>
      <c r="LEA838" s="24"/>
      <c r="LEB838" s="24"/>
      <c r="LEC838" s="24"/>
      <c r="LED838" s="24"/>
      <c r="LEE838" s="24"/>
      <c r="LEF838" s="24"/>
      <c r="LEG838" s="24"/>
      <c r="LEH838" s="24"/>
      <c r="LEI838" s="24"/>
      <c r="LEJ838" s="24"/>
      <c r="LEK838" s="24"/>
      <c r="LEL838" s="24"/>
      <c r="LEM838" s="24"/>
      <c r="LEN838" s="24"/>
      <c r="LEO838" s="24"/>
      <c r="LEP838" s="24"/>
      <c r="LEQ838" s="24"/>
      <c r="LER838" s="24"/>
      <c r="LES838" s="24"/>
      <c r="LET838" s="24"/>
      <c r="LEU838" s="24"/>
      <c r="LEV838" s="24"/>
      <c r="LEW838" s="24"/>
      <c r="LEX838" s="24"/>
      <c r="LEY838" s="24"/>
      <c r="LEZ838" s="24"/>
      <c r="LFA838" s="24"/>
      <c r="LFB838" s="24"/>
      <c r="LFC838" s="24"/>
      <c r="LFD838" s="24"/>
      <c r="LFE838" s="24"/>
      <c r="LFF838" s="24"/>
      <c r="LFG838" s="24"/>
      <c r="LFH838" s="24"/>
      <c r="LFI838" s="24"/>
      <c r="LFJ838" s="24"/>
      <c r="LFK838" s="24"/>
      <c r="LFL838" s="24"/>
      <c r="LFM838" s="24"/>
      <c r="LFN838" s="24"/>
      <c r="LFO838" s="24"/>
      <c r="LFP838" s="24"/>
      <c r="LFQ838" s="24"/>
      <c r="LFR838" s="24"/>
      <c r="LFS838" s="24"/>
      <c r="LFT838" s="24"/>
      <c r="LFU838" s="24"/>
      <c r="LFV838" s="24"/>
      <c r="LFW838" s="24"/>
      <c r="LFX838" s="24"/>
      <c r="LFY838" s="24"/>
      <c r="LFZ838" s="24"/>
      <c r="LGA838" s="24"/>
      <c r="LGB838" s="24"/>
      <c r="LGC838" s="24"/>
      <c r="LGD838" s="24"/>
      <c r="LGE838" s="24"/>
      <c r="LGF838" s="24"/>
      <c r="LGG838" s="24"/>
      <c r="LGH838" s="24"/>
      <c r="LGI838" s="24"/>
      <c r="LGJ838" s="24"/>
      <c r="LGK838" s="24"/>
      <c r="LGL838" s="24"/>
      <c r="LGM838" s="24"/>
      <c r="LGN838" s="24"/>
      <c r="LGO838" s="24"/>
      <c r="LGP838" s="24"/>
      <c r="LGQ838" s="24"/>
      <c r="LGR838" s="24"/>
      <c r="LGS838" s="24"/>
      <c r="LGT838" s="24"/>
      <c r="LGU838" s="24"/>
      <c r="LGV838" s="24"/>
      <c r="LGW838" s="24"/>
      <c r="LGX838" s="24"/>
      <c r="LGY838" s="24"/>
      <c r="LGZ838" s="24"/>
      <c r="LHA838" s="24"/>
      <c r="LHB838" s="24"/>
      <c r="LHC838" s="24"/>
      <c r="LHD838" s="24"/>
      <c r="LHE838" s="24"/>
      <c r="LHF838" s="24"/>
      <c r="LHG838" s="24"/>
      <c r="LHH838" s="24"/>
      <c r="LHI838" s="24"/>
      <c r="LHJ838" s="24"/>
      <c r="LHK838" s="24"/>
      <c r="LHL838" s="24"/>
      <c r="LHM838" s="24"/>
      <c r="LHN838" s="24"/>
      <c r="LHO838" s="24"/>
      <c r="LHP838" s="24"/>
      <c r="LHQ838" s="24"/>
      <c r="LHR838" s="24"/>
      <c r="LHS838" s="24"/>
      <c r="LHT838" s="24"/>
      <c r="LHU838" s="24"/>
      <c r="LHV838" s="24"/>
      <c r="LHW838" s="24"/>
      <c r="LHX838" s="24"/>
      <c r="LHY838" s="24"/>
      <c r="LHZ838" s="24"/>
      <c r="LIA838" s="24"/>
      <c r="LIB838" s="24"/>
      <c r="LIC838" s="24"/>
      <c r="LID838" s="24"/>
      <c r="LIE838" s="24"/>
      <c r="LIF838" s="24"/>
      <c r="LIG838" s="24"/>
      <c r="LIH838" s="24"/>
      <c r="LII838" s="24"/>
      <c r="LIJ838" s="24"/>
      <c r="LIK838" s="24"/>
      <c r="LIL838" s="24"/>
      <c r="LIM838" s="24"/>
      <c r="LIN838" s="24"/>
      <c r="LIO838" s="24"/>
      <c r="LIP838" s="24"/>
      <c r="LIQ838" s="24"/>
      <c r="LIR838" s="24"/>
      <c r="LIS838" s="24"/>
      <c r="LIT838" s="24"/>
      <c r="LIU838" s="24"/>
      <c r="LIV838" s="24"/>
      <c r="LIW838" s="24"/>
      <c r="LIX838" s="24"/>
      <c r="LIY838" s="24"/>
      <c r="LIZ838" s="24"/>
      <c r="LJA838" s="24"/>
      <c r="LJB838" s="24"/>
      <c r="LJC838" s="24"/>
      <c r="LJD838" s="24"/>
      <c r="LJE838" s="24"/>
      <c r="LJF838" s="24"/>
      <c r="LJG838" s="24"/>
      <c r="LJH838" s="24"/>
      <c r="LJI838" s="24"/>
      <c r="LJJ838" s="24"/>
      <c r="LJK838" s="24"/>
      <c r="LJL838" s="24"/>
      <c r="LJM838" s="24"/>
      <c r="LJN838" s="24"/>
      <c r="LJO838" s="24"/>
      <c r="LJP838" s="24"/>
      <c r="LJQ838" s="24"/>
      <c r="LJR838" s="24"/>
      <c r="LJS838" s="24"/>
      <c r="LJT838" s="24"/>
      <c r="LJU838" s="24"/>
      <c r="LJV838" s="24"/>
      <c r="LJW838" s="24"/>
      <c r="LJX838" s="24"/>
      <c r="LJY838" s="24"/>
      <c r="LJZ838" s="24"/>
      <c r="LKA838" s="24"/>
      <c r="LKB838" s="24"/>
      <c r="LKC838" s="24"/>
      <c r="LKD838" s="24"/>
      <c r="LKE838" s="24"/>
      <c r="LKF838" s="24"/>
      <c r="LKG838" s="24"/>
      <c r="LKH838" s="24"/>
      <c r="LKI838" s="24"/>
      <c r="LKJ838" s="24"/>
      <c r="LKK838" s="24"/>
      <c r="LKL838" s="24"/>
      <c r="LKM838" s="24"/>
      <c r="LKN838" s="24"/>
      <c r="LKO838" s="24"/>
      <c r="LKP838" s="24"/>
      <c r="LKQ838" s="24"/>
      <c r="LKR838" s="24"/>
      <c r="LKS838" s="24"/>
      <c r="LKT838" s="24"/>
      <c r="LKU838" s="24"/>
      <c r="LKV838" s="24"/>
      <c r="LKW838" s="24"/>
      <c r="LKX838" s="24"/>
      <c r="LKY838" s="24"/>
      <c r="LKZ838" s="24"/>
      <c r="LLA838" s="24"/>
      <c r="LLB838" s="24"/>
      <c r="LLC838" s="24"/>
      <c r="LLD838" s="24"/>
      <c r="LLE838" s="24"/>
      <c r="LLF838" s="24"/>
      <c r="LLG838" s="24"/>
      <c r="LLH838" s="24"/>
      <c r="LLI838" s="24"/>
      <c r="LLJ838" s="24"/>
      <c r="LLK838" s="24"/>
      <c r="LLL838" s="24"/>
      <c r="LLM838" s="24"/>
      <c r="LLN838" s="24"/>
      <c r="LLO838" s="24"/>
      <c r="LLP838" s="24"/>
      <c r="LLQ838" s="24"/>
      <c r="LLR838" s="24"/>
      <c r="LLS838" s="24"/>
      <c r="LLT838" s="24"/>
      <c r="LLU838" s="24"/>
      <c r="LLV838" s="24"/>
      <c r="LLW838" s="24"/>
      <c r="LLX838" s="24"/>
      <c r="LLY838" s="24"/>
      <c r="LLZ838" s="24"/>
      <c r="LMA838" s="24"/>
      <c r="LMB838" s="24"/>
      <c r="LMC838" s="24"/>
      <c r="LMD838" s="24"/>
      <c r="LME838" s="24"/>
      <c r="LMF838" s="24"/>
      <c r="LMG838" s="24"/>
      <c r="LMH838" s="24"/>
      <c r="LMI838" s="24"/>
      <c r="LMJ838" s="24"/>
      <c r="LMK838" s="24"/>
      <c r="LML838" s="24"/>
      <c r="LMM838" s="24"/>
      <c r="LMN838" s="24"/>
      <c r="LMO838" s="24"/>
      <c r="LMP838" s="24"/>
      <c r="LMQ838" s="24"/>
      <c r="LMR838" s="24"/>
      <c r="LMS838" s="24"/>
      <c r="LMT838" s="24"/>
      <c r="LMU838" s="24"/>
      <c r="LMV838" s="24"/>
      <c r="LMW838" s="24"/>
      <c r="LMX838" s="24"/>
      <c r="LMY838" s="24"/>
      <c r="LMZ838" s="24"/>
      <c r="LNA838" s="24"/>
      <c r="LNB838" s="24"/>
      <c r="LNC838" s="24"/>
      <c r="LND838" s="24"/>
      <c r="LNE838" s="24"/>
      <c r="LNF838" s="24"/>
      <c r="LNG838" s="24"/>
      <c r="LNH838" s="24"/>
      <c r="LNI838" s="24"/>
      <c r="LNJ838" s="24"/>
      <c r="LNK838" s="24"/>
      <c r="LNL838" s="24"/>
      <c r="LNM838" s="24"/>
      <c r="LNN838" s="24"/>
      <c r="LNO838" s="24"/>
      <c r="LNP838" s="24"/>
      <c r="LNQ838" s="24"/>
      <c r="LNR838" s="24"/>
      <c r="LNS838" s="24"/>
      <c r="LNT838" s="24"/>
      <c r="LNU838" s="24"/>
      <c r="LNV838" s="24"/>
      <c r="LNW838" s="24"/>
      <c r="LNX838" s="24"/>
      <c r="LNY838" s="24"/>
      <c r="LNZ838" s="24"/>
      <c r="LOA838" s="24"/>
      <c r="LOB838" s="24"/>
      <c r="LOC838" s="24"/>
      <c r="LOD838" s="24"/>
      <c r="LOE838" s="24"/>
      <c r="LOF838" s="24"/>
      <c r="LOG838" s="24"/>
      <c r="LOH838" s="24"/>
      <c r="LOI838" s="24"/>
      <c r="LOJ838" s="24"/>
      <c r="LOK838" s="24"/>
      <c r="LOL838" s="24"/>
      <c r="LOM838" s="24"/>
      <c r="LON838" s="24"/>
      <c r="LOO838" s="24"/>
      <c r="LOP838" s="24"/>
      <c r="LOQ838" s="24"/>
      <c r="LOR838" s="24"/>
      <c r="LOS838" s="24"/>
      <c r="LOT838" s="24"/>
      <c r="LOU838" s="24"/>
      <c r="LOV838" s="24"/>
      <c r="LOW838" s="24"/>
      <c r="LOX838" s="24"/>
      <c r="LOY838" s="24"/>
      <c r="LOZ838" s="24"/>
      <c r="LPA838" s="24"/>
      <c r="LPB838" s="24"/>
      <c r="LPC838" s="24"/>
      <c r="LPD838" s="24"/>
      <c r="LPE838" s="24"/>
      <c r="LPF838" s="24"/>
      <c r="LPG838" s="24"/>
      <c r="LPH838" s="24"/>
      <c r="LPI838" s="24"/>
      <c r="LPJ838" s="24"/>
      <c r="LPK838" s="24"/>
      <c r="LPL838" s="24"/>
      <c r="LPM838" s="24"/>
      <c r="LPN838" s="24"/>
      <c r="LPO838" s="24"/>
      <c r="LPP838" s="24"/>
      <c r="LPQ838" s="24"/>
      <c r="LPR838" s="24"/>
      <c r="LPS838" s="24"/>
      <c r="LPT838" s="24"/>
      <c r="LPU838" s="24"/>
      <c r="LPV838" s="24"/>
      <c r="LPW838" s="24"/>
      <c r="LPX838" s="24"/>
      <c r="LPY838" s="24"/>
      <c r="LPZ838" s="24"/>
      <c r="LQA838" s="24"/>
      <c r="LQB838" s="24"/>
      <c r="LQC838" s="24"/>
      <c r="LQD838" s="24"/>
      <c r="LQE838" s="24"/>
      <c r="LQF838" s="24"/>
      <c r="LQG838" s="24"/>
      <c r="LQH838" s="24"/>
      <c r="LQI838" s="24"/>
      <c r="LQJ838" s="24"/>
      <c r="LQK838" s="24"/>
      <c r="LQL838" s="24"/>
      <c r="LQM838" s="24"/>
      <c r="LQN838" s="24"/>
      <c r="LQO838" s="24"/>
      <c r="LQP838" s="24"/>
      <c r="LQQ838" s="24"/>
      <c r="LQR838" s="24"/>
      <c r="LQS838" s="24"/>
      <c r="LQT838" s="24"/>
      <c r="LQU838" s="24"/>
      <c r="LQV838" s="24"/>
      <c r="LQW838" s="24"/>
      <c r="LQX838" s="24"/>
      <c r="LQY838" s="24"/>
      <c r="LQZ838" s="24"/>
      <c r="LRA838" s="24"/>
      <c r="LRB838" s="24"/>
      <c r="LRC838" s="24"/>
      <c r="LRD838" s="24"/>
      <c r="LRE838" s="24"/>
      <c r="LRF838" s="24"/>
      <c r="LRG838" s="24"/>
      <c r="LRH838" s="24"/>
      <c r="LRI838" s="24"/>
      <c r="LRJ838" s="24"/>
      <c r="LRK838" s="24"/>
      <c r="LRL838" s="24"/>
      <c r="LRM838" s="24"/>
      <c r="LRN838" s="24"/>
      <c r="LRO838" s="24"/>
      <c r="LRP838" s="24"/>
      <c r="LRQ838" s="24"/>
      <c r="LRR838" s="24"/>
      <c r="LRS838" s="24"/>
      <c r="LRT838" s="24"/>
      <c r="LRU838" s="24"/>
      <c r="LRV838" s="24"/>
      <c r="LRW838" s="24"/>
      <c r="LRX838" s="24"/>
      <c r="LRY838" s="24"/>
      <c r="LRZ838" s="24"/>
      <c r="LSA838" s="24"/>
      <c r="LSB838" s="24"/>
      <c r="LSC838" s="24"/>
      <c r="LSD838" s="24"/>
      <c r="LSE838" s="24"/>
      <c r="LSF838" s="24"/>
      <c r="LSG838" s="24"/>
      <c r="LSH838" s="24"/>
      <c r="LSI838" s="24"/>
      <c r="LSJ838" s="24"/>
      <c r="LSK838" s="24"/>
      <c r="LSL838" s="24"/>
      <c r="LSM838" s="24"/>
      <c r="LSN838" s="24"/>
      <c r="LSO838" s="24"/>
      <c r="LSP838" s="24"/>
      <c r="LSQ838" s="24"/>
      <c r="LSR838" s="24"/>
      <c r="LSS838" s="24"/>
      <c r="LST838" s="24"/>
      <c r="LSU838" s="24"/>
      <c r="LSV838" s="24"/>
      <c r="LSW838" s="24"/>
      <c r="LSX838" s="24"/>
      <c r="LSY838" s="24"/>
      <c r="LSZ838" s="24"/>
      <c r="LTA838" s="24"/>
      <c r="LTB838" s="24"/>
      <c r="LTC838" s="24"/>
      <c r="LTD838" s="24"/>
      <c r="LTE838" s="24"/>
      <c r="LTF838" s="24"/>
      <c r="LTG838" s="24"/>
      <c r="LTH838" s="24"/>
      <c r="LTI838" s="24"/>
      <c r="LTJ838" s="24"/>
      <c r="LTK838" s="24"/>
      <c r="LTL838" s="24"/>
      <c r="LTM838" s="24"/>
      <c r="LTN838" s="24"/>
      <c r="LTO838" s="24"/>
      <c r="LTP838" s="24"/>
      <c r="LTQ838" s="24"/>
      <c r="LTR838" s="24"/>
      <c r="LTS838" s="24"/>
      <c r="LTT838" s="24"/>
      <c r="LTU838" s="24"/>
      <c r="LTV838" s="24"/>
      <c r="LTW838" s="24"/>
      <c r="LTX838" s="24"/>
      <c r="LTY838" s="24"/>
      <c r="LTZ838" s="24"/>
      <c r="LUA838" s="24"/>
      <c r="LUB838" s="24"/>
      <c r="LUC838" s="24"/>
      <c r="LUD838" s="24"/>
      <c r="LUE838" s="24"/>
      <c r="LUF838" s="24"/>
      <c r="LUG838" s="24"/>
      <c r="LUH838" s="24"/>
      <c r="LUI838" s="24"/>
      <c r="LUJ838" s="24"/>
      <c r="LUK838" s="24"/>
      <c r="LUL838" s="24"/>
      <c r="LUM838" s="24"/>
      <c r="LUN838" s="24"/>
      <c r="LUO838" s="24"/>
      <c r="LUP838" s="24"/>
      <c r="LUQ838" s="24"/>
      <c r="LUR838" s="24"/>
      <c r="LUS838" s="24"/>
      <c r="LUT838" s="24"/>
      <c r="LUU838" s="24"/>
      <c r="LUV838" s="24"/>
      <c r="LUW838" s="24"/>
      <c r="LUX838" s="24"/>
      <c r="LUY838" s="24"/>
      <c r="LUZ838" s="24"/>
      <c r="LVA838" s="24"/>
      <c r="LVB838" s="24"/>
      <c r="LVC838" s="24"/>
      <c r="LVD838" s="24"/>
      <c r="LVE838" s="24"/>
      <c r="LVF838" s="24"/>
      <c r="LVG838" s="24"/>
      <c r="LVH838" s="24"/>
      <c r="LVI838" s="24"/>
      <c r="LVJ838" s="24"/>
      <c r="LVK838" s="24"/>
      <c r="LVL838" s="24"/>
      <c r="LVM838" s="24"/>
      <c r="LVN838" s="24"/>
      <c r="LVO838" s="24"/>
      <c r="LVP838" s="24"/>
      <c r="LVQ838" s="24"/>
      <c r="LVR838" s="24"/>
      <c r="LVS838" s="24"/>
      <c r="LVT838" s="24"/>
      <c r="LVU838" s="24"/>
      <c r="LVV838" s="24"/>
      <c r="LVW838" s="24"/>
      <c r="LVX838" s="24"/>
      <c r="LVY838" s="24"/>
      <c r="LVZ838" s="24"/>
      <c r="LWA838" s="24"/>
      <c r="LWB838" s="24"/>
      <c r="LWC838" s="24"/>
      <c r="LWD838" s="24"/>
      <c r="LWE838" s="24"/>
      <c r="LWF838" s="24"/>
      <c r="LWG838" s="24"/>
      <c r="LWH838" s="24"/>
      <c r="LWI838" s="24"/>
      <c r="LWJ838" s="24"/>
      <c r="LWK838" s="24"/>
      <c r="LWL838" s="24"/>
      <c r="LWM838" s="24"/>
      <c r="LWN838" s="24"/>
      <c r="LWO838" s="24"/>
      <c r="LWP838" s="24"/>
      <c r="LWQ838" s="24"/>
      <c r="LWR838" s="24"/>
      <c r="LWS838" s="24"/>
      <c r="LWT838" s="24"/>
      <c r="LWU838" s="24"/>
      <c r="LWV838" s="24"/>
      <c r="LWW838" s="24"/>
      <c r="LWX838" s="24"/>
      <c r="LWY838" s="24"/>
      <c r="LWZ838" s="24"/>
      <c r="LXA838" s="24"/>
      <c r="LXB838" s="24"/>
      <c r="LXC838" s="24"/>
      <c r="LXD838" s="24"/>
      <c r="LXE838" s="24"/>
      <c r="LXF838" s="24"/>
      <c r="LXG838" s="24"/>
      <c r="LXH838" s="24"/>
      <c r="LXI838" s="24"/>
      <c r="LXJ838" s="24"/>
      <c r="LXK838" s="24"/>
      <c r="LXL838" s="24"/>
      <c r="LXM838" s="24"/>
      <c r="LXN838" s="24"/>
      <c r="LXO838" s="24"/>
      <c r="LXP838" s="24"/>
      <c r="LXQ838" s="24"/>
      <c r="LXR838" s="24"/>
      <c r="LXS838" s="24"/>
      <c r="LXT838" s="24"/>
      <c r="LXU838" s="24"/>
      <c r="LXV838" s="24"/>
      <c r="LXW838" s="24"/>
      <c r="LXX838" s="24"/>
      <c r="LXY838" s="24"/>
      <c r="LXZ838" s="24"/>
      <c r="LYA838" s="24"/>
      <c r="LYB838" s="24"/>
      <c r="LYC838" s="24"/>
      <c r="LYD838" s="24"/>
      <c r="LYE838" s="24"/>
      <c r="LYF838" s="24"/>
      <c r="LYG838" s="24"/>
      <c r="LYH838" s="24"/>
      <c r="LYI838" s="24"/>
      <c r="LYJ838" s="24"/>
      <c r="LYK838" s="24"/>
      <c r="LYL838" s="24"/>
      <c r="LYM838" s="24"/>
      <c r="LYN838" s="24"/>
      <c r="LYO838" s="24"/>
      <c r="LYP838" s="24"/>
      <c r="LYQ838" s="24"/>
      <c r="LYR838" s="24"/>
      <c r="LYS838" s="24"/>
      <c r="LYT838" s="24"/>
      <c r="LYU838" s="24"/>
      <c r="LYV838" s="24"/>
      <c r="LYW838" s="24"/>
      <c r="LYX838" s="24"/>
      <c r="LYY838" s="24"/>
      <c r="LYZ838" s="24"/>
      <c r="LZA838" s="24"/>
      <c r="LZB838" s="24"/>
      <c r="LZC838" s="24"/>
      <c r="LZD838" s="24"/>
      <c r="LZE838" s="24"/>
      <c r="LZF838" s="24"/>
      <c r="LZG838" s="24"/>
      <c r="LZH838" s="24"/>
      <c r="LZI838" s="24"/>
      <c r="LZJ838" s="24"/>
      <c r="LZK838" s="24"/>
      <c r="LZL838" s="24"/>
      <c r="LZM838" s="24"/>
      <c r="LZN838" s="24"/>
      <c r="LZO838" s="24"/>
      <c r="LZP838" s="24"/>
      <c r="LZQ838" s="24"/>
      <c r="LZR838" s="24"/>
      <c r="LZS838" s="24"/>
      <c r="LZT838" s="24"/>
      <c r="LZU838" s="24"/>
      <c r="LZV838" s="24"/>
      <c r="LZW838" s="24"/>
      <c r="LZX838" s="24"/>
      <c r="LZY838" s="24"/>
      <c r="LZZ838" s="24"/>
      <c r="MAA838" s="24"/>
      <c r="MAB838" s="24"/>
      <c r="MAC838" s="24"/>
      <c r="MAD838" s="24"/>
      <c r="MAE838" s="24"/>
      <c r="MAF838" s="24"/>
      <c r="MAG838" s="24"/>
      <c r="MAH838" s="24"/>
      <c r="MAI838" s="24"/>
      <c r="MAJ838" s="24"/>
      <c r="MAK838" s="24"/>
      <c r="MAL838" s="24"/>
      <c r="MAM838" s="24"/>
      <c r="MAN838" s="24"/>
      <c r="MAO838" s="24"/>
      <c r="MAP838" s="24"/>
      <c r="MAQ838" s="24"/>
      <c r="MAR838" s="24"/>
      <c r="MAS838" s="24"/>
      <c r="MAT838" s="24"/>
      <c r="MAU838" s="24"/>
      <c r="MAV838" s="24"/>
      <c r="MAW838" s="24"/>
      <c r="MAX838" s="24"/>
      <c r="MAY838" s="24"/>
      <c r="MAZ838" s="24"/>
      <c r="MBA838" s="24"/>
      <c r="MBB838" s="24"/>
      <c r="MBC838" s="24"/>
      <c r="MBD838" s="24"/>
      <c r="MBE838" s="24"/>
      <c r="MBF838" s="24"/>
      <c r="MBG838" s="24"/>
      <c r="MBH838" s="24"/>
      <c r="MBI838" s="24"/>
      <c r="MBJ838" s="24"/>
      <c r="MBK838" s="24"/>
      <c r="MBL838" s="24"/>
      <c r="MBM838" s="24"/>
      <c r="MBN838" s="24"/>
      <c r="MBO838" s="24"/>
      <c r="MBP838" s="24"/>
      <c r="MBQ838" s="24"/>
      <c r="MBR838" s="24"/>
      <c r="MBS838" s="24"/>
      <c r="MBT838" s="24"/>
      <c r="MBU838" s="24"/>
      <c r="MBV838" s="24"/>
      <c r="MBW838" s="24"/>
      <c r="MBX838" s="24"/>
      <c r="MBY838" s="24"/>
      <c r="MBZ838" s="24"/>
      <c r="MCA838" s="24"/>
      <c r="MCB838" s="24"/>
      <c r="MCC838" s="24"/>
      <c r="MCD838" s="24"/>
      <c r="MCE838" s="24"/>
      <c r="MCF838" s="24"/>
      <c r="MCG838" s="24"/>
      <c r="MCH838" s="24"/>
      <c r="MCI838" s="24"/>
      <c r="MCJ838" s="24"/>
      <c r="MCK838" s="24"/>
      <c r="MCL838" s="24"/>
      <c r="MCM838" s="24"/>
      <c r="MCN838" s="24"/>
      <c r="MCO838" s="24"/>
      <c r="MCP838" s="24"/>
      <c r="MCQ838" s="24"/>
      <c r="MCR838" s="24"/>
      <c r="MCS838" s="24"/>
      <c r="MCT838" s="24"/>
      <c r="MCU838" s="24"/>
      <c r="MCV838" s="24"/>
      <c r="MCW838" s="24"/>
      <c r="MCX838" s="24"/>
      <c r="MCY838" s="24"/>
      <c r="MCZ838" s="24"/>
      <c r="MDA838" s="24"/>
      <c r="MDB838" s="24"/>
      <c r="MDC838" s="24"/>
      <c r="MDD838" s="24"/>
      <c r="MDE838" s="24"/>
      <c r="MDF838" s="24"/>
      <c r="MDG838" s="24"/>
      <c r="MDH838" s="24"/>
      <c r="MDI838" s="24"/>
      <c r="MDJ838" s="24"/>
      <c r="MDK838" s="24"/>
      <c r="MDL838" s="24"/>
      <c r="MDM838" s="24"/>
      <c r="MDN838" s="24"/>
      <c r="MDO838" s="24"/>
      <c r="MDP838" s="24"/>
      <c r="MDQ838" s="24"/>
      <c r="MDR838" s="24"/>
      <c r="MDS838" s="24"/>
      <c r="MDT838" s="24"/>
      <c r="MDU838" s="24"/>
      <c r="MDV838" s="24"/>
      <c r="MDW838" s="24"/>
      <c r="MDX838" s="24"/>
      <c r="MDY838" s="24"/>
      <c r="MDZ838" s="24"/>
      <c r="MEA838" s="24"/>
      <c r="MEB838" s="24"/>
      <c r="MEC838" s="24"/>
      <c r="MED838" s="24"/>
      <c r="MEE838" s="24"/>
      <c r="MEF838" s="24"/>
      <c r="MEG838" s="24"/>
      <c r="MEH838" s="24"/>
      <c r="MEI838" s="24"/>
      <c r="MEJ838" s="24"/>
      <c r="MEK838" s="24"/>
      <c r="MEL838" s="24"/>
      <c r="MEM838" s="24"/>
      <c r="MEN838" s="24"/>
      <c r="MEO838" s="24"/>
      <c r="MEP838" s="24"/>
      <c r="MEQ838" s="24"/>
      <c r="MER838" s="24"/>
      <c r="MES838" s="24"/>
      <c r="MET838" s="24"/>
      <c r="MEU838" s="24"/>
      <c r="MEV838" s="24"/>
      <c r="MEW838" s="24"/>
      <c r="MEX838" s="24"/>
      <c r="MEY838" s="24"/>
      <c r="MEZ838" s="24"/>
      <c r="MFA838" s="24"/>
      <c r="MFB838" s="24"/>
      <c r="MFC838" s="24"/>
      <c r="MFD838" s="24"/>
      <c r="MFE838" s="24"/>
      <c r="MFF838" s="24"/>
      <c r="MFG838" s="24"/>
      <c r="MFH838" s="24"/>
      <c r="MFI838" s="24"/>
      <c r="MFJ838" s="24"/>
      <c r="MFK838" s="24"/>
      <c r="MFL838" s="24"/>
      <c r="MFM838" s="24"/>
      <c r="MFN838" s="24"/>
      <c r="MFO838" s="24"/>
      <c r="MFP838" s="24"/>
      <c r="MFQ838" s="24"/>
      <c r="MFR838" s="24"/>
      <c r="MFS838" s="24"/>
      <c r="MFT838" s="24"/>
      <c r="MFU838" s="24"/>
      <c r="MFV838" s="24"/>
      <c r="MFW838" s="24"/>
      <c r="MFX838" s="24"/>
      <c r="MFY838" s="24"/>
      <c r="MFZ838" s="24"/>
      <c r="MGA838" s="24"/>
      <c r="MGB838" s="24"/>
      <c r="MGC838" s="24"/>
      <c r="MGD838" s="24"/>
      <c r="MGE838" s="24"/>
      <c r="MGF838" s="24"/>
      <c r="MGG838" s="24"/>
      <c r="MGH838" s="24"/>
      <c r="MGI838" s="24"/>
      <c r="MGJ838" s="24"/>
      <c r="MGK838" s="24"/>
      <c r="MGL838" s="24"/>
      <c r="MGM838" s="24"/>
      <c r="MGN838" s="24"/>
      <c r="MGO838" s="24"/>
      <c r="MGP838" s="24"/>
      <c r="MGQ838" s="24"/>
      <c r="MGR838" s="24"/>
      <c r="MGS838" s="24"/>
      <c r="MGT838" s="24"/>
      <c r="MGU838" s="24"/>
      <c r="MGV838" s="24"/>
      <c r="MGW838" s="24"/>
      <c r="MGX838" s="24"/>
      <c r="MGY838" s="24"/>
      <c r="MGZ838" s="24"/>
      <c r="MHA838" s="24"/>
      <c r="MHB838" s="24"/>
      <c r="MHC838" s="24"/>
      <c r="MHD838" s="24"/>
      <c r="MHE838" s="24"/>
      <c r="MHF838" s="24"/>
      <c r="MHG838" s="24"/>
      <c r="MHH838" s="24"/>
      <c r="MHI838" s="24"/>
      <c r="MHJ838" s="24"/>
      <c r="MHK838" s="24"/>
      <c r="MHL838" s="24"/>
      <c r="MHM838" s="24"/>
      <c r="MHN838" s="24"/>
      <c r="MHO838" s="24"/>
      <c r="MHP838" s="24"/>
      <c r="MHQ838" s="24"/>
      <c r="MHR838" s="24"/>
      <c r="MHS838" s="24"/>
      <c r="MHT838" s="24"/>
      <c r="MHU838" s="24"/>
      <c r="MHV838" s="24"/>
      <c r="MHW838" s="24"/>
      <c r="MHX838" s="24"/>
      <c r="MHY838" s="24"/>
      <c r="MHZ838" s="24"/>
      <c r="MIA838" s="24"/>
      <c r="MIB838" s="24"/>
      <c r="MIC838" s="24"/>
      <c r="MID838" s="24"/>
      <c r="MIE838" s="24"/>
      <c r="MIF838" s="24"/>
      <c r="MIG838" s="24"/>
      <c r="MIH838" s="24"/>
      <c r="MII838" s="24"/>
      <c r="MIJ838" s="24"/>
      <c r="MIK838" s="24"/>
      <c r="MIL838" s="24"/>
      <c r="MIM838" s="24"/>
      <c r="MIN838" s="24"/>
      <c r="MIO838" s="24"/>
      <c r="MIP838" s="24"/>
      <c r="MIQ838" s="24"/>
      <c r="MIR838" s="24"/>
      <c r="MIS838" s="24"/>
      <c r="MIT838" s="24"/>
      <c r="MIU838" s="24"/>
      <c r="MIV838" s="24"/>
      <c r="MIW838" s="24"/>
      <c r="MIX838" s="24"/>
      <c r="MIY838" s="24"/>
      <c r="MIZ838" s="24"/>
      <c r="MJA838" s="24"/>
      <c r="MJB838" s="24"/>
      <c r="MJC838" s="24"/>
      <c r="MJD838" s="24"/>
      <c r="MJE838" s="24"/>
      <c r="MJF838" s="24"/>
      <c r="MJG838" s="24"/>
      <c r="MJH838" s="24"/>
      <c r="MJI838" s="24"/>
      <c r="MJJ838" s="24"/>
      <c r="MJK838" s="24"/>
      <c r="MJL838" s="24"/>
      <c r="MJM838" s="24"/>
      <c r="MJN838" s="24"/>
      <c r="MJO838" s="24"/>
      <c r="MJP838" s="24"/>
      <c r="MJQ838" s="24"/>
      <c r="MJR838" s="24"/>
      <c r="MJS838" s="24"/>
      <c r="MJT838" s="24"/>
      <c r="MJU838" s="24"/>
      <c r="MJV838" s="24"/>
      <c r="MJW838" s="24"/>
      <c r="MJX838" s="24"/>
      <c r="MJY838" s="24"/>
      <c r="MJZ838" s="24"/>
      <c r="MKA838" s="24"/>
      <c r="MKB838" s="24"/>
      <c r="MKC838" s="24"/>
      <c r="MKD838" s="24"/>
      <c r="MKE838" s="24"/>
      <c r="MKF838" s="24"/>
      <c r="MKG838" s="24"/>
      <c r="MKH838" s="24"/>
      <c r="MKI838" s="24"/>
      <c r="MKJ838" s="24"/>
      <c r="MKK838" s="24"/>
      <c r="MKL838" s="24"/>
      <c r="MKM838" s="24"/>
      <c r="MKN838" s="24"/>
      <c r="MKO838" s="24"/>
      <c r="MKP838" s="24"/>
      <c r="MKQ838" s="24"/>
      <c r="MKR838" s="24"/>
      <c r="MKS838" s="24"/>
      <c r="MKT838" s="24"/>
      <c r="MKU838" s="24"/>
      <c r="MKV838" s="24"/>
      <c r="MKW838" s="24"/>
      <c r="MKX838" s="24"/>
      <c r="MKY838" s="24"/>
      <c r="MKZ838" s="24"/>
      <c r="MLA838" s="24"/>
      <c r="MLB838" s="24"/>
      <c r="MLC838" s="24"/>
      <c r="MLD838" s="24"/>
      <c r="MLE838" s="24"/>
      <c r="MLF838" s="24"/>
      <c r="MLG838" s="24"/>
      <c r="MLH838" s="24"/>
      <c r="MLI838" s="24"/>
      <c r="MLJ838" s="24"/>
      <c r="MLK838" s="24"/>
      <c r="MLL838" s="24"/>
      <c r="MLM838" s="24"/>
      <c r="MLN838" s="24"/>
      <c r="MLO838" s="24"/>
      <c r="MLP838" s="24"/>
      <c r="MLQ838" s="24"/>
      <c r="MLR838" s="24"/>
      <c r="MLS838" s="24"/>
      <c r="MLT838" s="24"/>
      <c r="MLU838" s="24"/>
      <c r="MLV838" s="24"/>
      <c r="MLW838" s="24"/>
      <c r="MLX838" s="24"/>
      <c r="MLY838" s="24"/>
      <c r="MLZ838" s="24"/>
      <c r="MMA838" s="24"/>
      <c r="MMB838" s="24"/>
      <c r="MMC838" s="24"/>
      <c r="MMD838" s="24"/>
      <c r="MME838" s="24"/>
      <c r="MMF838" s="24"/>
      <c r="MMG838" s="24"/>
      <c r="MMH838" s="24"/>
      <c r="MMI838" s="24"/>
      <c r="MMJ838" s="24"/>
      <c r="MMK838" s="24"/>
      <c r="MML838" s="24"/>
      <c r="MMM838" s="24"/>
      <c r="MMN838" s="24"/>
      <c r="MMO838" s="24"/>
      <c r="MMP838" s="24"/>
      <c r="MMQ838" s="24"/>
      <c r="MMR838" s="24"/>
      <c r="MMS838" s="24"/>
      <c r="MMT838" s="24"/>
      <c r="MMU838" s="24"/>
      <c r="MMV838" s="24"/>
      <c r="MMW838" s="24"/>
      <c r="MMX838" s="24"/>
      <c r="MMY838" s="24"/>
      <c r="MMZ838" s="24"/>
      <c r="MNA838" s="24"/>
      <c r="MNB838" s="24"/>
      <c r="MNC838" s="24"/>
      <c r="MND838" s="24"/>
      <c r="MNE838" s="24"/>
      <c r="MNF838" s="24"/>
      <c r="MNG838" s="24"/>
      <c r="MNH838" s="24"/>
      <c r="MNI838" s="24"/>
      <c r="MNJ838" s="24"/>
      <c r="MNK838" s="24"/>
      <c r="MNL838" s="24"/>
      <c r="MNM838" s="24"/>
      <c r="MNN838" s="24"/>
      <c r="MNO838" s="24"/>
      <c r="MNP838" s="24"/>
      <c r="MNQ838" s="24"/>
      <c r="MNR838" s="24"/>
      <c r="MNS838" s="24"/>
      <c r="MNT838" s="24"/>
      <c r="MNU838" s="24"/>
      <c r="MNV838" s="24"/>
      <c r="MNW838" s="24"/>
      <c r="MNX838" s="24"/>
      <c r="MNY838" s="24"/>
      <c r="MNZ838" s="24"/>
      <c r="MOA838" s="24"/>
      <c r="MOB838" s="24"/>
      <c r="MOC838" s="24"/>
      <c r="MOD838" s="24"/>
      <c r="MOE838" s="24"/>
      <c r="MOF838" s="24"/>
      <c r="MOG838" s="24"/>
      <c r="MOH838" s="24"/>
      <c r="MOI838" s="24"/>
      <c r="MOJ838" s="24"/>
      <c r="MOK838" s="24"/>
      <c r="MOL838" s="24"/>
      <c r="MOM838" s="24"/>
      <c r="MON838" s="24"/>
      <c r="MOO838" s="24"/>
      <c r="MOP838" s="24"/>
      <c r="MOQ838" s="24"/>
      <c r="MOR838" s="24"/>
      <c r="MOS838" s="24"/>
      <c r="MOT838" s="24"/>
      <c r="MOU838" s="24"/>
      <c r="MOV838" s="24"/>
      <c r="MOW838" s="24"/>
      <c r="MOX838" s="24"/>
      <c r="MOY838" s="24"/>
      <c r="MOZ838" s="24"/>
      <c r="MPA838" s="24"/>
      <c r="MPB838" s="24"/>
      <c r="MPC838" s="24"/>
      <c r="MPD838" s="24"/>
      <c r="MPE838" s="24"/>
      <c r="MPF838" s="24"/>
      <c r="MPG838" s="24"/>
      <c r="MPH838" s="24"/>
      <c r="MPI838" s="24"/>
      <c r="MPJ838" s="24"/>
      <c r="MPK838" s="24"/>
      <c r="MPL838" s="24"/>
      <c r="MPM838" s="24"/>
      <c r="MPN838" s="24"/>
      <c r="MPO838" s="24"/>
      <c r="MPP838" s="24"/>
      <c r="MPQ838" s="24"/>
      <c r="MPR838" s="24"/>
      <c r="MPS838" s="24"/>
      <c r="MPT838" s="24"/>
      <c r="MPU838" s="24"/>
      <c r="MPV838" s="24"/>
      <c r="MPW838" s="24"/>
      <c r="MPX838" s="24"/>
      <c r="MPY838" s="24"/>
      <c r="MPZ838" s="24"/>
      <c r="MQA838" s="24"/>
      <c r="MQB838" s="24"/>
      <c r="MQC838" s="24"/>
      <c r="MQD838" s="24"/>
      <c r="MQE838" s="24"/>
      <c r="MQF838" s="24"/>
      <c r="MQG838" s="24"/>
      <c r="MQH838" s="24"/>
      <c r="MQI838" s="24"/>
      <c r="MQJ838" s="24"/>
      <c r="MQK838" s="24"/>
      <c r="MQL838" s="24"/>
      <c r="MQM838" s="24"/>
      <c r="MQN838" s="24"/>
      <c r="MQO838" s="24"/>
      <c r="MQP838" s="24"/>
      <c r="MQQ838" s="24"/>
      <c r="MQR838" s="24"/>
      <c r="MQS838" s="24"/>
      <c r="MQT838" s="24"/>
      <c r="MQU838" s="24"/>
      <c r="MQV838" s="24"/>
      <c r="MQW838" s="24"/>
      <c r="MQX838" s="24"/>
      <c r="MQY838" s="24"/>
      <c r="MQZ838" s="24"/>
      <c r="MRA838" s="24"/>
      <c r="MRB838" s="24"/>
      <c r="MRC838" s="24"/>
      <c r="MRD838" s="24"/>
      <c r="MRE838" s="24"/>
      <c r="MRF838" s="24"/>
      <c r="MRG838" s="24"/>
      <c r="MRH838" s="24"/>
      <c r="MRI838" s="24"/>
      <c r="MRJ838" s="24"/>
      <c r="MRK838" s="24"/>
      <c r="MRL838" s="24"/>
      <c r="MRM838" s="24"/>
      <c r="MRN838" s="24"/>
      <c r="MRO838" s="24"/>
      <c r="MRP838" s="24"/>
      <c r="MRQ838" s="24"/>
      <c r="MRR838" s="24"/>
      <c r="MRS838" s="24"/>
      <c r="MRT838" s="24"/>
      <c r="MRU838" s="24"/>
      <c r="MRV838" s="24"/>
      <c r="MRW838" s="24"/>
      <c r="MRX838" s="24"/>
      <c r="MRY838" s="24"/>
      <c r="MRZ838" s="24"/>
      <c r="MSA838" s="24"/>
      <c r="MSB838" s="24"/>
      <c r="MSC838" s="24"/>
      <c r="MSD838" s="24"/>
      <c r="MSE838" s="24"/>
      <c r="MSF838" s="24"/>
      <c r="MSG838" s="24"/>
      <c r="MSH838" s="24"/>
      <c r="MSI838" s="24"/>
      <c r="MSJ838" s="24"/>
      <c r="MSK838" s="24"/>
      <c r="MSL838" s="24"/>
      <c r="MSM838" s="24"/>
      <c r="MSN838" s="24"/>
      <c r="MSO838" s="24"/>
      <c r="MSP838" s="24"/>
      <c r="MSQ838" s="24"/>
      <c r="MSR838" s="24"/>
      <c r="MSS838" s="24"/>
      <c r="MST838" s="24"/>
      <c r="MSU838" s="24"/>
      <c r="MSV838" s="24"/>
      <c r="MSW838" s="24"/>
      <c r="MSX838" s="24"/>
      <c r="MSY838" s="24"/>
      <c r="MSZ838" s="24"/>
      <c r="MTA838" s="24"/>
      <c r="MTB838" s="24"/>
      <c r="MTC838" s="24"/>
      <c r="MTD838" s="24"/>
      <c r="MTE838" s="24"/>
      <c r="MTF838" s="24"/>
      <c r="MTG838" s="24"/>
      <c r="MTH838" s="24"/>
      <c r="MTI838" s="24"/>
      <c r="MTJ838" s="24"/>
      <c r="MTK838" s="24"/>
      <c r="MTL838" s="24"/>
      <c r="MTM838" s="24"/>
      <c r="MTN838" s="24"/>
      <c r="MTO838" s="24"/>
      <c r="MTP838" s="24"/>
      <c r="MTQ838" s="24"/>
      <c r="MTR838" s="24"/>
      <c r="MTS838" s="24"/>
      <c r="MTT838" s="24"/>
      <c r="MTU838" s="24"/>
      <c r="MTV838" s="24"/>
      <c r="MTW838" s="24"/>
      <c r="MTX838" s="24"/>
      <c r="MTY838" s="24"/>
      <c r="MTZ838" s="24"/>
      <c r="MUA838" s="24"/>
      <c r="MUB838" s="24"/>
      <c r="MUC838" s="24"/>
      <c r="MUD838" s="24"/>
      <c r="MUE838" s="24"/>
      <c r="MUF838" s="24"/>
      <c r="MUG838" s="24"/>
      <c r="MUH838" s="24"/>
      <c r="MUI838" s="24"/>
      <c r="MUJ838" s="24"/>
      <c r="MUK838" s="24"/>
      <c r="MUL838" s="24"/>
      <c r="MUM838" s="24"/>
      <c r="MUN838" s="24"/>
      <c r="MUO838" s="24"/>
      <c r="MUP838" s="24"/>
      <c r="MUQ838" s="24"/>
      <c r="MUR838" s="24"/>
      <c r="MUS838" s="24"/>
      <c r="MUT838" s="24"/>
      <c r="MUU838" s="24"/>
      <c r="MUV838" s="24"/>
      <c r="MUW838" s="24"/>
      <c r="MUX838" s="24"/>
      <c r="MUY838" s="24"/>
      <c r="MUZ838" s="24"/>
      <c r="MVA838" s="24"/>
      <c r="MVB838" s="24"/>
      <c r="MVC838" s="24"/>
      <c r="MVD838" s="24"/>
      <c r="MVE838" s="24"/>
      <c r="MVF838" s="24"/>
      <c r="MVG838" s="24"/>
      <c r="MVH838" s="24"/>
      <c r="MVI838" s="24"/>
      <c r="MVJ838" s="24"/>
      <c r="MVK838" s="24"/>
      <c r="MVL838" s="24"/>
      <c r="MVM838" s="24"/>
      <c r="MVN838" s="24"/>
      <c r="MVO838" s="24"/>
      <c r="MVP838" s="24"/>
      <c r="MVQ838" s="24"/>
      <c r="MVR838" s="24"/>
      <c r="MVS838" s="24"/>
      <c r="MVT838" s="24"/>
      <c r="MVU838" s="24"/>
      <c r="MVV838" s="24"/>
      <c r="MVW838" s="24"/>
      <c r="MVX838" s="24"/>
      <c r="MVY838" s="24"/>
      <c r="MVZ838" s="24"/>
      <c r="MWA838" s="24"/>
      <c r="MWB838" s="24"/>
      <c r="MWC838" s="24"/>
      <c r="MWD838" s="24"/>
      <c r="MWE838" s="24"/>
      <c r="MWF838" s="24"/>
      <c r="MWG838" s="24"/>
      <c r="MWH838" s="24"/>
      <c r="MWI838" s="24"/>
      <c r="MWJ838" s="24"/>
      <c r="MWK838" s="24"/>
      <c r="MWL838" s="24"/>
      <c r="MWM838" s="24"/>
      <c r="MWN838" s="24"/>
      <c r="MWO838" s="24"/>
      <c r="MWP838" s="24"/>
      <c r="MWQ838" s="24"/>
      <c r="MWR838" s="24"/>
      <c r="MWS838" s="24"/>
      <c r="MWT838" s="24"/>
      <c r="MWU838" s="24"/>
      <c r="MWV838" s="24"/>
      <c r="MWW838" s="24"/>
      <c r="MWX838" s="24"/>
      <c r="MWY838" s="24"/>
      <c r="MWZ838" s="24"/>
      <c r="MXA838" s="24"/>
      <c r="MXB838" s="24"/>
      <c r="MXC838" s="24"/>
      <c r="MXD838" s="24"/>
      <c r="MXE838" s="24"/>
      <c r="MXF838" s="24"/>
      <c r="MXG838" s="24"/>
      <c r="MXH838" s="24"/>
      <c r="MXI838" s="24"/>
      <c r="MXJ838" s="24"/>
      <c r="MXK838" s="24"/>
      <c r="MXL838" s="24"/>
      <c r="MXM838" s="24"/>
      <c r="MXN838" s="24"/>
      <c r="MXO838" s="24"/>
      <c r="MXP838" s="24"/>
      <c r="MXQ838" s="24"/>
      <c r="MXR838" s="24"/>
      <c r="MXS838" s="24"/>
      <c r="MXT838" s="24"/>
      <c r="MXU838" s="24"/>
      <c r="MXV838" s="24"/>
      <c r="MXW838" s="24"/>
      <c r="MXX838" s="24"/>
      <c r="MXY838" s="24"/>
      <c r="MXZ838" s="24"/>
      <c r="MYA838" s="24"/>
      <c r="MYB838" s="24"/>
      <c r="MYC838" s="24"/>
      <c r="MYD838" s="24"/>
      <c r="MYE838" s="24"/>
      <c r="MYF838" s="24"/>
      <c r="MYG838" s="24"/>
      <c r="MYH838" s="24"/>
      <c r="MYI838" s="24"/>
      <c r="MYJ838" s="24"/>
      <c r="MYK838" s="24"/>
      <c r="MYL838" s="24"/>
      <c r="MYM838" s="24"/>
      <c r="MYN838" s="24"/>
      <c r="MYO838" s="24"/>
      <c r="MYP838" s="24"/>
      <c r="MYQ838" s="24"/>
      <c r="MYR838" s="24"/>
      <c r="MYS838" s="24"/>
      <c r="MYT838" s="24"/>
      <c r="MYU838" s="24"/>
      <c r="MYV838" s="24"/>
      <c r="MYW838" s="24"/>
      <c r="MYX838" s="24"/>
      <c r="MYY838" s="24"/>
      <c r="MYZ838" s="24"/>
      <c r="MZA838" s="24"/>
      <c r="MZB838" s="24"/>
      <c r="MZC838" s="24"/>
      <c r="MZD838" s="24"/>
      <c r="MZE838" s="24"/>
      <c r="MZF838" s="24"/>
      <c r="MZG838" s="24"/>
      <c r="MZH838" s="24"/>
      <c r="MZI838" s="24"/>
      <c r="MZJ838" s="24"/>
      <c r="MZK838" s="24"/>
      <c r="MZL838" s="24"/>
      <c r="MZM838" s="24"/>
      <c r="MZN838" s="24"/>
      <c r="MZO838" s="24"/>
      <c r="MZP838" s="24"/>
      <c r="MZQ838" s="24"/>
      <c r="MZR838" s="24"/>
      <c r="MZS838" s="24"/>
      <c r="MZT838" s="24"/>
      <c r="MZU838" s="24"/>
      <c r="MZV838" s="24"/>
      <c r="MZW838" s="24"/>
      <c r="MZX838" s="24"/>
      <c r="MZY838" s="24"/>
      <c r="MZZ838" s="24"/>
      <c r="NAA838" s="24"/>
      <c r="NAB838" s="24"/>
      <c r="NAC838" s="24"/>
      <c r="NAD838" s="24"/>
      <c r="NAE838" s="24"/>
      <c r="NAF838" s="24"/>
      <c r="NAG838" s="24"/>
      <c r="NAH838" s="24"/>
      <c r="NAI838" s="24"/>
      <c r="NAJ838" s="24"/>
      <c r="NAK838" s="24"/>
      <c r="NAL838" s="24"/>
      <c r="NAM838" s="24"/>
      <c r="NAN838" s="24"/>
      <c r="NAO838" s="24"/>
      <c r="NAP838" s="24"/>
      <c r="NAQ838" s="24"/>
      <c r="NAR838" s="24"/>
      <c r="NAS838" s="24"/>
      <c r="NAT838" s="24"/>
      <c r="NAU838" s="24"/>
      <c r="NAV838" s="24"/>
      <c r="NAW838" s="24"/>
      <c r="NAX838" s="24"/>
      <c r="NAY838" s="24"/>
      <c r="NAZ838" s="24"/>
      <c r="NBA838" s="24"/>
      <c r="NBB838" s="24"/>
      <c r="NBC838" s="24"/>
      <c r="NBD838" s="24"/>
      <c r="NBE838" s="24"/>
      <c r="NBF838" s="24"/>
      <c r="NBG838" s="24"/>
      <c r="NBH838" s="24"/>
      <c r="NBI838" s="24"/>
      <c r="NBJ838" s="24"/>
      <c r="NBK838" s="24"/>
      <c r="NBL838" s="24"/>
      <c r="NBM838" s="24"/>
      <c r="NBN838" s="24"/>
      <c r="NBO838" s="24"/>
      <c r="NBP838" s="24"/>
      <c r="NBQ838" s="24"/>
      <c r="NBR838" s="24"/>
      <c r="NBS838" s="24"/>
      <c r="NBT838" s="24"/>
      <c r="NBU838" s="24"/>
      <c r="NBV838" s="24"/>
      <c r="NBW838" s="24"/>
      <c r="NBX838" s="24"/>
      <c r="NBY838" s="24"/>
      <c r="NBZ838" s="24"/>
      <c r="NCA838" s="24"/>
      <c r="NCB838" s="24"/>
      <c r="NCC838" s="24"/>
      <c r="NCD838" s="24"/>
      <c r="NCE838" s="24"/>
      <c r="NCF838" s="24"/>
      <c r="NCG838" s="24"/>
      <c r="NCH838" s="24"/>
      <c r="NCI838" s="24"/>
      <c r="NCJ838" s="24"/>
      <c r="NCK838" s="24"/>
      <c r="NCL838" s="24"/>
      <c r="NCM838" s="24"/>
      <c r="NCN838" s="24"/>
      <c r="NCO838" s="24"/>
      <c r="NCP838" s="24"/>
      <c r="NCQ838" s="24"/>
      <c r="NCR838" s="24"/>
      <c r="NCS838" s="24"/>
      <c r="NCT838" s="24"/>
      <c r="NCU838" s="24"/>
      <c r="NCV838" s="24"/>
      <c r="NCW838" s="24"/>
      <c r="NCX838" s="24"/>
      <c r="NCY838" s="24"/>
      <c r="NCZ838" s="24"/>
      <c r="NDA838" s="24"/>
      <c r="NDB838" s="24"/>
      <c r="NDC838" s="24"/>
      <c r="NDD838" s="24"/>
      <c r="NDE838" s="24"/>
      <c r="NDF838" s="24"/>
      <c r="NDG838" s="24"/>
      <c r="NDH838" s="24"/>
      <c r="NDI838" s="24"/>
      <c r="NDJ838" s="24"/>
      <c r="NDK838" s="24"/>
      <c r="NDL838" s="24"/>
      <c r="NDM838" s="24"/>
      <c r="NDN838" s="24"/>
      <c r="NDO838" s="24"/>
      <c r="NDP838" s="24"/>
      <c r="NDQ838" s="24"/>
      <c r="NDR838" s="24"/>
      <c r="NDS838" s="24"/>
      <c r="NDT838" s="24"/>
      <c r="NDU838" s="24"/>
      <c r="NDV838" s="24"/>
      <c r="NDW838" s="24"/>
      <c r="NDX838" s="24"/>
      <c r="NDY838" s="24"/>
      <c r="NDZ838" s="24"/>
      <c r="NEA838" s="24"/>
      <c r="NEB838" s="24"/>
      <c r="NEC838" s="24"/>
      <c r="NED838" s="24"/>
      <c r="NEE838" s="24"/>
      <c r="NEF838" s="24"/>
      <c r="NEG838" s="24"/>
      <c r="NEH838" s="24"/>
      <c r="NEI838" s="24"/>
      <c r="NEJ838" s="24"/>
      <c r="NEK838" s="24"/>
      <c r="NEL838" s="24"/>
      <c r="NEM838" s="24"/>
      <c r="NEN838" s="24"/>
      <c r="NEO838" s="24"/>
      <c r="NEP838" s="24"/>
      <c r="NEQ838" s="24"/>
      <c r="NER838" s="24"/>
      <c r="NES838" s="24"/>
      <c r="NET838" s="24"/>
      <c r="NEU838" s="24"/>
      <c r="NEV838" s="24"/>
      <c r="NEW838" s="24"/>
      <c r="NEX838" s="24"/>
      <c r="NEY838" s="24"/>
      <c r="NEZ838" s="24"/>
      <c r="NFA838" s="24"/>
      <c r="NFB838" s="24"/>
      <c r="NFC838" s="24"/>
      <c r="NFD838" s="24"/>
      <c r="NFE838" s="24"/>
      <c r="NFF838" s="24"/>
      <c r="NFG838" s="24"/>
      <c r="NFH838" s="24"/>
      <c r="NFI838" s="24"/>
      <c r="NFJ838" s="24"/>
      <c r="NFK838" s="24"/>
      <c r="NFL838" s="24"/>
      <c r="NFM838" s="24"/>
      <c r="NFN838" s="24"/>
      <c r="NFO838" s="24"/>
      <c r="NFP838" s="24"/>
      <c r="NFQ838" s="24"/>
      <c r="NFR838" s="24"/>
      <c r="NFS838" s="24"/>
      <c r="NFT838" s="24"/>
      <c r="NFU838" s="24"/>
      <c r="NFV838" s="24"/>
      <c r="NFW838" s="24"/>
      <c r="NFX838" s="24"/>
      <c r="NFY838" s="24"/>
      <c r="NFZ838" s="24"/>
      <c r="NGA838" s="24"/>
      <c r="NGB838" s="24"/>
      <c r="NGC838" s="24"/>
      <c r="NGD838" s="24"/>
      <c r="NGE838" s="24"/>
      <c r="NGF838" s="24"/>
      <c r="NGG838" s="24"/>
      <c r="NGH838" s="24"/>
      <c r="NGI838" s="24"/>
      <c r="NGJ838" s="24"/>
      <c r="NGK838" s="24"/>
      <c r="NGL838" s="24"/>
      <c r="NGM838" s="24"/>
      <c r="NGN838" s="24"/>
      <c r="NGO838" s="24"/>
      <c r="NGP838" s="24"/>
      <c r="NGQ838" s="24"/>
      <c r="NGR838" s="24"/>
      <c r="NGS838" s="24"/>
      <c r="NGT838" s="24"/>
      <c r="NGU838" s="24"/>
      <c r="NGV838" s="24"/>
      <c r="NGW838" s="24"/>
      <c r="NGX838" s="24"/>
      <c r="NGY838" s="24"/>
      <c r="NGZ838" s="24"/>
      <c r="NHA838" s="24"/>
      <c r="NHB838" s="24"/>
      <c r="NHC838" s="24"/>
      <c r="NHD838" s="24"/>
      <c r="NHE838" s="24"/>
      <c r="NHF838" s="24"/>
      <c r="NHG838" s="24"/>
      <c r="NHH838" s="24"/>
      <c r="NHI838" s="24"/>
      <c r="NHJ838" s="24"/>
      <c r="NHK838" s="24"/>
      <c r="NHL838" s="24"/>
      <c r="NHM838" s="24"/>
      <c r="NHN838" s="24"/>
      <c r="NHO838" s="24"/>
      <c r="NHP838" s="24"/>
      <c r="NHQ838" s="24"/>
      <c r="NHR838" s="24"/>
      <c r="NHS838" s="24"/>
      <c r="NHT838" s="24"/>
      <c r="NHU838" s="24"/>
      <c r="NHV838" s="24"/>
      <c r="NHW838" s="24"/>
      <c r="NHX838" s="24"/>
      <c r="NHY838" s="24"/>
      <c r="NHZ838" s="24"/>
      <c r="NIA838" s="24"/>
      <c r="NIB838" s="24"/>
      <c r="NIC838" s="24"/>
      <c r="NID838" s="24"/>
      <c r="NIE838" s="24"/>
      <c r="NIF838" s="24"/>
      <c r="NIG838" s="24"/>
      <c r="NIH838" s="24"/>
      <c r="NII838" s="24"/>
      <c r="NIJ838" s="24"/>
      <c r="NIK838" s="24"/>
      <c r="NIL838" s="24"/>
      <c r="NIM838" s="24"/>
      <c r="NIN838" s="24"/>
      <c r="NIO838" s="24"/>
      <c r="NIP838" s="24"/>
      <c r="NIQ838" s="24"/>
      <c r="NIR838" s="24"/>
      <c r="NIS838" s="24"/>
      <c r="NIT838" s="24"/>
      <c r="NIU838" s="24"/>
      <c r="NIV838" s="24"/>
      <c r="NIW838" s="24"/>
      <c r="NIX838" s="24"/>
      <c r="NIY838" s="24"/>
      <c r="NIZ838" s="24"/>
      <c r="NJA838" s="24"/>
      <c r="NJB838" s="24"/>
      <c r="NJC838" s="24"/>
      <c r="NJD838" s="24"/>
      <c r="NJE838" s="24"/>
      <c r="NJF838" s="24"/>
      <c r="NJG838" s="24"/>
      <c r="NJH838" s="24"/>
      <c r="NJI838" s="24"/>
      <c r="NJJ838" s="24"/>
      <c r="NJK838" s="24"/>
      <c r="NJL838" s="24"/>
      <c r="NJM838" s="24"/>
      <c r="NJN838" s="24"/>
      <c r="NJO838" s="24"/>
      <c r="NJP838" s="24"/>
      <c r="NJQ838" s="24"/>
      <c r="NJR838" s="24"/>
      <c r="NJS838" s="24"/>
      <c r="NJT838" s="24"/>
      <c r="NJU838" s="24"/>
      <c r="NJV838" s="24"/>
      <c r="NJW838" s="24"/>
      <c r="NJX838" s="24"/>
      <c r="NJY838" s="24"/>
      <c r="NJZ838" s="24"/>
      <c r="NKA838" s="24"/>
      <c r="NKB838" s="24"/>
      <c r="NKC838" s="24"/>
      <c r="NKD838" s="24"/>
      <c r="NKE838" s="24"/>
      <c r="NKF838" s="24"/>
      <c r="NKG838" s="24"/>
      <c r="NKH838" s="24"/>
      <c r="NKI838" s="24"/>
      <c r="NKJ838" s="24"/>
      <c r="NKK838" s="24"/>
      <c r="NKL838" s="24"/>
      <c r="NKM838" s="24"/>
      <c r="NKN838" s="24"/>
      <c r="NKO838" s="24"/>
      <c r="NKP838" s="24"/>
      <c r="NKQ838" s="24"/>
      <c r="NKR838" s="24"/>
      <c r="NKS838" s="24"/>
      <c r="NKT838" s="24"/>
      <c r="NKU838" s="24"/>
      <c r="NKV838" s="24"/>
      <c r="NKW838" s="24"/>
      <c r="NKX838" s="24"/>
      <c r="NKY838" s="24"/>
      <c r="NKZ838" s="24"/>
      <c r="NLA838" s="24"/>
      <c r="NLB838" s="24"/>
      <c r="NLC838" s="24"/>
      <c r="NLD838" s="24"/>
      <c r="NLE838" s="24"/>
      <c r="NLF838" s="24"/>
      <c r="NLG838" s="24"/>
      <c r="NLH838" s="24"/>
      <c r="NLI838" s="24"/>
      <c r="NLJ838" s="24"/>
      <c r="NLK838" s="24"/>
      <c r="NLL838" s="24"/>
      <c r="NLM838" s="24"/>
      <c r="NLN838" s="24"/>
      <c r="NLO838" s="24"/>
      <c r="NLP838" s="24"/>
      <c r="NLQ838" s="24"/>
      <c r="NLR838" s="24"/>
      <c r="NLS838" s="24"/>
      <c r="NLT838" s="24"/>
      <c r="NLU838" s="24"/>
      <c r="NLV838" s="24"/>
      <c r="NLW838" s="24"/>
      <c r="NLX838" s="24"/>
      <c r="NLY838" s="24"/>
      <c r="NLZ838" s="24"/>
      <c r="NMA838" s="24"/>
      <c r="NMB838" s="24"/>
      <c r="NMC838" s="24"/>
      <c r="NMD838" s="24"/>
      <c r="NME838" s="24"/>
      <c r="NMF838" s="24"/>
      <c r="NMG838" s="24"/>
      <c r="NMH838" s="24"/>
      <c r="NMI838" s="24"/>
      <c r="NMJ838" s="24"/>
      <c r="NMK838" s="24"/>
      <c r="NML838" s="24"/>
      <c r="NMM838" s="24"/>
      <c r="NMN838" s="24"/>
      <c r="NMO838" s="24"/>
      <c r="NMP838" s="24"/>
      <c r="NMQ838" s="24"/>
      <c r="NMR838" s="24"/>
      <c r="NMS838" s="24"/>
      <c r="NMT838" s="24"/>
      <c r="NMU838" s="24"/>
      <c r="NMV838" s="24"/>
      <c r="NMW838" s="24"/>
      <c r="NMX838" s="24"/>
      <c r="NMY838" s="24"/>
      <c r="NMZ838" s="24"/>
      <c r="NNA838" s="24"/>
      <c r="NNB838" s="24"/>
      <c r="NNC838" s="24"/>
      <c r="NND838" s="24"/>
      <c r="NNE838" s="24"/>
      <c r="NNF838" s="24"/>
      <c r="NNG838" s="24"/>
      <c r="NNH838" s="24"/>
      <c r="NNI838" s="24"/>
      <c r="NNJ838" s="24"/>
      <c r="NNK838" s="24"/>
      <c r="NNL838" s="24"/>
      <c r="NNM838" s="24"/>
      <c r="NNN838" s="24"/>
      <c r="NNO838" s="24"/>
      <c r="NNP838" s="24"/>
      <c r="NNQ838" s="24"/>
      <c r="NNR838" s="24"/>
      <c r="NNS838" s="24"/>
      <c r="NNT838" s="24"/>
      <c r="NNU838" s="24"/>
      <c r="NNV838" s="24"/>
      <c r="NNW838" s="24"/>
      <c r="NNX838" s="24"/>
      <c r="NNY838" s="24"/>
      <c r="NNZ838" s="24"/>
      <c r="NOA838" s="24"/>
      <c r="NOB838" s="24"/>
      <c r="NOC838" s="24"/>
      <c r="NOD838" s="24"/>
      <c r="NOE838" s="24"/>
      <c r="NOF838" s="24"/>
      <c r="NOG838" s="24"/>
      <c r="NOH838" s="24"/>
      <c r="NOI838" s="24"/>
      <c r="NOJ838" s="24"/>
      <c r="NOK838" s="24"/>
      <c r="NOL838" s="24"/>
      <c r="NOM838" s="24"/>
      <c r="NON838" s="24"/>
      <c r="NOO838" s="24"/>
      <c r="NOP838" s="24"/>
      <c r="NOQ838" s="24"/>
      <c r="NOR838" s="24"/>
      <c r="NOS838" s="24"/>
      <c r="NOT838" s="24"/>
      <c r="NOU838" s="24"/>
      <c r="NOV838" s="24"/>
      <c r="NOW838" s="24"/>
      <c r="NOX838" s="24"/>
      <c r="NOY838" s="24"/>
      <c r="NOZ838" s="24"/>
      <c r="NPA838" s="24"/>
      <c r="NPB838" s="24"/>
      <c r="NPC838" s="24"/>
      <c r="NPD838" s="24"/>
      <c r="NPE838" s="24"/>
      <c r="NPF838" s="24"/>
      <c r="NPG838" s="24"/>
      <c r="NPH838" s="24"/>
      <c r="NPI838" s="24"/>
      <c r="NPJ838" s="24"/>
      <c r="NPK838" s="24"/>
      <c r="NPL838" s="24"/>
      <c r="NPM838" s="24"/>
      <c r="NPN838" s="24"/>
      <c r="NPO838" s="24"/>
      <c r="NPP838" s="24"/>
      <c r="NPQ838" s="24"/>
      <c r="NPR838" s="24"/>
      <c r="NPS838" s="24"/>
      <c r="NPT838" s="24"/>
      <c r="NPU838" s="24"/>
      <c r="NPV838" s="24"/>
      <c r="NPW838" s="24"/>
      <c r="NPX838" s="24"/>
      <c r="NPY838" s="24"/>
      <c r="NPZ838" s="24"/>
      <c r="NQA838" s="24"/>
      <c r="NQB838" s="24"/>
      <c r="NQC838" s="24"/>
      <c r="NQD838" s="24"/>
      <c r="NQE838" s="24"/>
      <c r="NQF838" s="24"/>
      <c r="NQG838" s="24"/>
      <c r="NQH838" s="24"/>
      <c r="NQI838" s="24"/>
      <c r="NQJ838" s="24"/>
      <c r="NQK838" s="24"/>
      <c r="NQL838" s="24"/>
      <c r="NQM838" s="24"/>
      <c r="NQN838" s="24"/>
      <c r="NQO838" s="24"/>
      <c r="NQP838" s="24"/>
      <c r="NQQ838" s="24"/>
      <c r="NQR838" s="24"/>
      <c r="NQS838" s="24"/>
      <c r="NQT838" s="24"/>
      <c r="NQU838" s="24"/>
      <c r="NQV838" s="24"/>
      <c r="NQW838" s="24"/>
      <c r="NQX838" s="24"/>
      <c r="NQY838" s="24"/>
      <c r="NQZ838" s="24"/>
      <c r="NRA838" s="24"/>
      <c r="NRB838" s="24"/>
      <c r="NRC838" s="24"/>
      <c r="NRD838" s="24"/>
      <c r="NRE838" s="24"/>
      <c r="NRF838" s="24"/>
      <c r="NRG838" s="24"/>
      <c r="NRH838" s="24"/>
      <c r="NRI838" s="24"/>
      <c r="NRJ838" s="24"/>
      <c r="NRK838" s="24"/>
      <c r="NRL838" s="24"/>
      <c r="NRM838" s="24"/>
      <c r="NRN838" s="24"/>
      <c r="NRO838" s="24"/>
      <c r="NRP838" s="24"/>
      <c r="NRQ838" s="24"/>
      <c r="NRR838" s="24"/>
      <c r="NRS838" s="24"/>
      <c r="NRT838" s="24"/>
      <c r="NRU838" s="24"/>
      <c r="NRV838" s="24"/>
      <c r="NRW838" s="24"/>
      <c r="NRX838" s="24"/>
      <c r="NRY838" s="24"/>
      <c r="NRZ838" s="24"/>
      <c r="NSA838" s="24"/>
      <c r="NSB838" s="24"/>
      <c r="NSC838" s="24"/>
      <c r="NSD838" s="24"/>
      <c r="NSE838" s="24"/>
      <c r="NSF838" s="24"/>
      <c r="NSG838" s="24"/>
      <c r="NSH838" s="24"/>
      <c r="NSI838" s="24"/>
      <c r="NSJ838" s="24"/>
      <c r="NSK838" s="24"/>
      <c r="NSL838" s="24"/>
      <c r="NSM838" s="24"/>
      <c r="NSN838" s="24"/>
      <c r="NSO838" s="24"/>
      <c r="NSP838" s="24"/>
      <c r="NSQ838" s="24"/>
      <c r="NSR838" s="24"/>
      <c r="NSS838" s="24"/>
      <c r="NST838" s="24"/>
      <c r="NSU838" s="24"/>
      <c r="NSV838" s="24"/>
      <c r="NSW838" s="24"/>
      <c r="NSX838" s="24"/>
      <c r="NSY838" s="24"/>
      <c r="NSZ838" s="24"/>
      <c r="NTA838" s="24"/>
      <c r="NTB838" s="24"/>
      <c r="NTC838" s="24"/>
      <c r="NTD838" s="24"/>
      <c r="NTE838" s="24"/>
      <c r="NTF838" s="24"/>
      <c r="NTG838" s="24"/>
      <c r="NTH838" s="24"/>
      <c r="NTI838" s="24"/>
      <c r="NTJ838" s="24"/>
      <c r="NTK838" s="24"/>
      <c r="NTL838" s="24"/>
      <c r="NTM838" s="24"/>
      <c r="NTN838" s="24"/>
      <c r="NTO838" s="24"/>
      <c r="NTP838" s="24"/>
      <c r="NTQ838" s="24"/>
      <c r="NTR838" s="24"/>
      <c r="NTS838" s="24"/>
      <c r="NTT838" s="24"/>
      <c r="NTU838" s="24"/>
      <c r="NTV838" s="24"/>
      <c r="NTW838" s="24"/>
      <c r="NTX838" s="24"/>
      <c r="NTY838" s="24"/>
      <c r="NTZ838" s="24"/>
      <c r="NUA838" s="24"/>
      <c r="NUB838" s="24"/>
      <c r="NUC838" s="24"/>
      <c r="NUD838" s="24"/>
      <c r="NUE838" s="24"/>
      <c r="NUF838" s="24"/>
      <c r="NUG838" s="24"/>
      <c r="NUH838" s="24"/>
      <c r="NUI838" s="24"/>
      <c r="NUJ838" s="24"/>
      <c r="NUK838" s="24"/>
      <c r="NUL838" s="24"/>
      <c r="NUM838" s="24"/>
      <c r="NUN838" s="24"/>
      <c r="NUO838" s="24"/>
      <c r="NUP838" s="24"/>
      <c r="NUQ838" s="24"/>
      <c r="NUR838" s="24"/>
      <c r="NUS838" s="24"/>
      <c r="NUT838" s="24"/>
      <c r="NUU838" s="24"/>
      <c r="NUV838" s="24"/>
      <c r="NUW838" s="24"/>
      <c r="NUX838" s="24"/>
      <c r="NUY838" s="24"/>
      <c r="NUZ838" s="24"/>
      <c r="NVA838" s="24"/>
      <c r="NVB838" s="24"/>
      <c r="NVC838" s="24"/>
      <c r="NVD838" s="24"/>
      <c r="NVE838" s="24"/>
      <c r="NVF838" s="24"/>
      <c r="NVG838" s="24"/>
      <c r="NVH838" s="24"/>
      <c r="NVI838" s="24"/>
      <c r="NVJ838" s="24"/>
      <c r="NVK838" s="24"/>
      <c r="NVL838" s="24"/>
      <c r="NVM838" s="24"/>
      <c r="NVN838" s="24"/>
      <c r="NVO838" s="24"/>
      <c r="NVP838" s="24"/>
      <c r="NVQ838" s="24"/>
      <c r="NVR838" s="24"/>
      <c r="NVS838" s="24"/>
      <c r="NVT838" s="24"/>
      <c r="NVU838" s="24"/>
      <c r="NVV838" s="24"/>
      <c r="NVW838" s="24"/>
      <c r="NVX838" s="24"/>
      <c r="NVY838" s="24"/>
      <c r="NVZ838" s="24"/>
      <c r="NWA838" s="24"/>
      <c r="NWB838" s="24"/>
      <c r="NWC838" s="24"/>
      <c r="NWD838" s="24"/>
      <c r="NWE838" s="24"/>
      <c r="NWF838" s="24"/>
      <c r="NWG838" s="24"/>
      <c r="NWH838" s="24"/>
      <c r="NWI838" s="24"/>
      <c r="NWJ838" s="24"/>
      <c r="NWK838" s="24"/>
      <c r="NWL838" s="24"/>
      <c r="NWM838" s="24"/>
      <c r="NWN838" s="24"/>
      <c r="NWO838" s="24"/>
      <c r="NWP838" s="24"/>
      <c r="NWQ838" s="24"/>
      <c r="NWR838" s="24"/>
      <c r="NWS838" s="24"/>
      <c r="NWT838" s="24"/>
      <c r="NWU838" s="24"/>
      <c r="NWV838" s="24"/>
      <c r="NWW838" s="24"/>
      <c r="NWX838" s="24"/>
      <c r="NWY838" s="24"/>
      <c r="NWZ838" s="24"/>
      <c r="NXA838" s="24"/>
      <c r="NXB838" s="24"/>
      <c r="NXC838" s="24"/>
      <c r="NXD838" s="24"/>
      <c r="NXE838" s="24"/>
      <c r="NXF838" s="24"/>
      <c r="NXG838" s="24"/>
      <c r="NXH838" s="24"/>
      <c r="NXI838" s="24"/>
      <c r="NXJ838" s="24"/>
      <c r="NXK838" s="24"/>
      <c r="NXL838" s="24"/>
      <c r="NXM838" s="24"/>
      <c r="NXN838" s="24"/>
      <c r="NXO838" s="24"/>
      <c r="NXP838" s="24"/>
      <c r="NXQ838" s="24"/>
      <c r="NXR838" s="24"/>
      <c r="NXS838" s="24"/>
      <c r="NXT838" s="24"/>
      <c r="NXU838" s="24"/>
      <c r="NXV838" s="24"/>
      <c r="NXW838" s="24"/>
      <c r="NXX838" s="24"/>
      <c r="NXY838" s="24"/>
      <c r="NXZ838" s="24"/>
      <c r="NYA838" s="24"/>
      <c r="NYB838" s="24"/>
      <c r="NYC838" s="24"/>
      <c r="NYD838" s="24"/>
      <c r="NYE838" s="24"/>
      <c r="NYF838" s="24"/>
      <c r="NYG838" s="24"/>
      <c r="NYH838" s="24"/>
      <c r="NYI838" s="24"/>
      <c r="NYJ838" s="24"/>
      <c r="NYK838" s="24"/>
      <c r="NYL838" s="24"/>
      <c r="NYM838" s="24"/>
      <c r="NYN838" s="24"/>
      <c r="NYO838" s="24"/>
      <c r="NYP838" s="24"/>
      <c r="NYQ838" s="24"/>
      <c r="NYR838" s="24"/>
      <c r="NYS838" s="24"/>
      <c r="NYT838" s="24"/>
      <c r="NYU838" s="24"/>
      <c r="NYV838" s="24"/>
      <c r="NYW838" s="24"/>
      <c r="NYX838" s="24"/>
      <c r="NYY838" s="24"/>
      <c r="NYZ838" s="24"/>
      <c r="NZA838" s="24"/>
      <c r="NZB838" s="24"/>
      <c r="NZC838" s="24"/>
      <c r="NZD838" s="24"/>
      <c r="NZE838" s="24"/>
      <c r="NZF838" s="24"/>
      <c r="NZG838" s="24"/>
      <c r="NZH838" s="24"/>
      <c r="NZI838" s="24"/>
      <c r="NZJ838" s="24"/>
      <c r="NZK838" s="24"/>
      <c r="NZL838" s="24"/>
      <c r="NZM838" s="24"/>
      <c r="NZN838" s="24"/>
      <c r="NZO838" s="24"/>
      <c r="NZP838" s="24"/>
      <c r="NZQ838" s="24"/>
      <c r="NZR838" s="24"/>
      <c r="NZS838" s="24"/>
      <c r="NZT838" s="24"/>
      <c r="NZU838" s="24"/>
      <c r="NZV838" s="24"/>
      <c r="NZW838" s="24"/>
      <c r="NZX838" s="24"/>
      <c r="NZY838" s="24"/>
      <c r="NZZ838" s="24"/>
      <c r="OAA838" s="24"/>
      <c r="OAB838" s="24"/>
      <c r="OAC838" s="24"/>
      <c r="OAD838" s="24"/>
      <c r="OAE838" s="24"/>
      <c r="OAF838" s="24"/>
      <c r="OAG838" s="24"/>
      <c r="OAH838" s="24"/>
      <c r="OAI838" s="24"/>
      <c r="OAJ838" s="24"/>
      <c r="OAK838" s="24"/>
      <c r="OAL838" s="24"/>
      <c r="OAM838" s="24"/>
      <c r="OAN838" s="24"/>
      <c r="OAO838" s="24"/>
      <c r="OAP838" s="24"/>
      <c r="OAQ838" s="24"/>
      <c r="OAR838" s="24"/>
      <c r="OAS838" s="24"/>
      <c r="OAT838" s="24"/>
      <c r="OAU838" s="24"/>
      <c r="OAV838" s="24"/>
      <c r="OAW838" s="24"/>
      <c r="OAX838" s="24"/>
      <c r="OAY838" s="24"/>
      <c r="OAZ838" s="24"/>
      <c r="OBA838" s="24"/>
      <c r="OBB838" s="24"/>
      <c r="OBC838" s="24"/>
      <c r="OBD838" s="24"/>
      <c r="OBE838" s="24"/>
      <c r="OBF838" s="24"/>
      <c r="OBG838" s="24"/>
      <c r="OBH838" s="24"/>
      <c r="OBI838" s="24"/>
      <c r="OBJ838" s="24"/>
      <c r="OBK838" s="24"/>
      <c r="OBL838" s="24"/>
      <c r="OBM838" s="24"/>
      <c r="OBN838" s="24"/>
      <c r="OBO838" s="24"/>
      <c r="OBP838" s="24"/>
      <c r="OBQ838" s="24"/>
      <c r="OBR838" s="24"/>
      <c r="OBS838" s="24"/>
      <c r="OBT838" s="24"/>
      <c r="OBU838" s="24"/>
      <c r="OBV838" s="24"/>
      <c r="OBW838" s="24"/>
      <c r="OBX838" s="24"/>
      <c r="OBY838" s="24"/>
      <c r="OBZ838" s="24"/>
      <c r="OCA838" s="24"/>
      <c r="OCB838" s="24"/>
      <c r="OCC838" s="24"/>
      <c r="OCD838" s="24"/>
      <c r="OCE838" s="24"/>
      <c r="OCF838" s="24"/>
      <c r="OCG838" s="24"/>
      <c r="OCH838" s="24"/>
      <c r="OCI838" s="24"/>
      <c r="OCJ838" s="24"/>
      <c r="OCK838" s="24"/>
      <c r="OCL838" s="24"/>
      <c r="OCM838" s="24"/>
      <c r="OCN838" s="24"/>
      <c r="OCO838" s="24"/>
      <c r="OCP838" s="24"/>
      <c r="OCQ838" s="24"/>
      <c r="OCR838" s="24"/>
      <c r="OCS838" s="24"/>
      <c r="OCT838" s="24"/>
      <c r="OCU838" s="24"/>
      <c r="OCV838" s="24"/>
      <c r="OCW838" s="24"/>
      <c r="OCX838" s="24"/>
      <c r="OCY838" s="24"/>
      <c r="OCZ838" s="24"/>
      <c r="ODA838" s="24"/>
      <c r="ODB838" s="24"/>
      <c r="ODC838" s="24"/>
      <c r="ODD838" s="24"/>
      <c r="ODE838" s="24"/>
      <c r="ODF838" s="24"/>
      <c r="ODG838" s="24"/>
      <c r="ODH838" s="24"/>
      <c r="ODI838" s="24"/>
      <c r="ODJ838" s="24"/>
      <c r="ODK838" s="24"/>
      <c r="ODL838" s="24"/>
      <c r="ODM838" s="24"/>
      <c r="ODN838" s="24"/>
      <c r="ODO838" s="24"/>
      <c r="ODP838" s="24"/>
      <c r="ODQ838" s="24"/>
      <c r="ODR838" s="24"/>
      <c r="ODS838" s="24"/>
      <c r="ODT838" s="24"/>
      <c r="ODU838" s="24"/>
      <c r="ODV838" s="24"/>
      <c r="ODW838" s="24"/>
      <c r="ODX838" s="24"/>
      <c r="ODY838" s="24"/>
      <c r="ODZ838" s="24"/>
      <c r="OEA838" s="24"/>
      <c r="OEB838" s="24"/>
      <c r="OEC838" s="24"/>
      <c r="OED838" s="24"/>
      <c r="OEE838" s="24"/>
      <c r="OEF838" s="24"/>
      <c r="OEG838" s="24"/>
      <c r="OEH838" s="24"/>
      <c r="OEI838" s="24"/>
      <c r="OEJ838" s="24"/>
      <c r="OEK838" s="24"/>
      <c r="OEL838" s="24"/>
      <c r="OEM838" s="24"/>
      <c r="OEN838" s="24"/>
      <c r="OEO838" s="24"/>
      <c r="OEP838" s="24"/>
      <c r="OEQ838" s="24"/>
      <c r="OER838" s="24"/>
      <c r="OES838" s="24"/>
      <c r="OET838" s="24"/>
      <c r="OEU838" s="24"/>
      <c r="OEV838" s="24"/>
      <c r="OEW838" s="24"/>
      <c r="OEX838" s="24"/>
      <c r="OEY838" s="24"/>
      <c r="OEZ838" s="24"/>
      <c r="OFA838" s="24"/>
      <c r="OFB838" s="24"/>
      <c r="OFC838" s="24"/>
      <c r="OFD838" s="24"/>
      <c r="OFE838" s="24"/>
      <c r="OFF838" s="24"/>
      <c r="OFG838" s="24"/>
      <c r="OFH838" s="24"/>
      <c r="OFI838" s="24"/>
      <c r="OFJ838" s="24"/>
      <c r="OFK838" s="24"/>
      <c r="OFL838" s="24"/>
      <c r="OFM838" s="24"/>
      <c r="OFN838" s="24"/>
      <c r="OFO838" s="24"/>
      <c r="OFP838" s="24"/>
      <c r="OFQ838" s="24"/>
      <c r="OFR838" s="24"/>
      <c r="OFS838" s="24"/>
      <c r="OFT838" s="24"/>
      <c r="OFU838" s="24"/>
      <c r="OFV838" s="24"/>
      <c r="OFW838" s="24"/>
      <c r="OFX838" s="24"/>
      <c r="OFY838" s="24"/>
      <c r="OFZ838" s="24"/>
      <c r="OGA838" s="24"/>
      <c r="OGB838" s="24"/>
      <c r="OGC838" s="24"/>
      <c r="OGD838" s="24"/>
      <c r="OGE838" s="24"/>
      <c r="OGF838" s="24"/>
      <c r="OGG838" s="24"/>
      <c r="OGH838" s="24"/>
      <c r="OGI838" s="24"/>
      <c r="OGJ838" s="24"/>
      <c r="OGK838" s="24"/>
      <c r="OGL838" s="24"/>
      <c r="OGM838" s="24"/>
      <c r="OGN838" s="24"/>
      <c r="OGO838" s="24"/>
      <c r="OGP838" s="24"/>
      <c r="OGQ838" s="24"/>
      <c r="OGR838" s="24"/>
      <c r="OGS838" s="24"/>
      <c r="OGT838" s="24"/>
      <c r="OGU838" s="24"/>
      <c r="OGV838" s="24"/>
      <c r="OGW838" s="24"/>
      <c r="OGX838" s="24"/>
      <c r="OGY838" s="24"/>
      <c r="OGZ838" s="24"/>
      <c r="OHA838" s="24"/>
      <c r="OHB838" s="24"/>
      <c r="OHC838" s="24"/>
      <c r="OHD838" s="24"/>
      <c r="OHE838" s="24"/>
      <c r="OHF838" s="24"/>
      <c r="OHG838" s="24"/>
      <c r="OHH838" s="24"/>
      <c r="OHI838" s="24"/>
      <c r="OHJ838" s="24"/>
      <c r="OHK838" s="24"/>
      <c r="OHL838" s="24"/>
      <c r="OHM838" s="24"/>
      <c r="OHN838" s="24"/>
      <c r="OHO838" s="24"/>
      <c r="OHP838" s="24"/>
      <c r="OHQ838" s="24"/>
      <c r="OHR838" s="24"/>
      <c r="OHS838" s="24"/>
      <c r="OHT838" s="24"/>
      <c r="OHU838" s="24"/>
      <c r="OHV838" s="24"/>
      <c r="OHW838" s="24"/>
      <c r="OHX838" s="24"/>
      <c r="OHY838" s="24"/>
      <c r="OHZ838" s="24"/>
      <c r="OIA838" s="24"/>
      <c r="OIB838" s="24"/>
      <c r="OIC838" s="24"/>
      <c r="OID838" s="24"/>
      <c r="OIE838" s="24"/>
      <c r="OIF838" s="24"/>
      <c r="OIG838" s="24"/>
      <c r="OIH838" s="24"/>
      <c r="OII838" s="24"/>
      <c r="OIJ838" s="24"/>
      <c r="OIK838" s="24"/>
      <c r="OIL838" s="24"/>
      <c r="OIM838" s="24"/>
      <c r="OIN838" s="24"/>
      <c r="OIO838" s="24"/>
      <c r="OIP838" s="24"/>
      <c r="OIQ838" s="24"/>
      <c r="OIR838" s="24"/>
      <c r="OIS838" s="24"/>
      <c r="OIT838" s="24"/>
      <c r="OIU838" s="24"/>
      <c r="OIV838" s="24"/>
      <c r="OIW838" s="24"/>
      <c r="OIX838" s="24"/>
      <c r="OIY838" s="24"/>
      <c r="OIZ838" s="24"/>
      <c r="OJA838" s="24"/>
      <c r="OJB838" s="24"/>
      <c r="OJC838" s="24"/>
      <c r="OJD838" s="24"/>
      <c r="OJE838" s="24"/>
      <c r="OJF838" s="24"/>
      <c r="OJG838" s="24"/>
      <c r="OJH838" s="24"/>
      <c r="OJI838" s="24"/>
      <c r="OJJ838" s="24"/>
      <c r="OJK838" s="24"/>
      <c r="OJL838" s="24"/>
      <c r="OJM838" s="24"/>
      <c r="OJN838" s="24"/>
      <c r="OJO838" s="24"/>
      <c r="OJP838" s="24"/>
      <c r="OJQ838" s="24"/>
      <c r="OJR838" s="24"/>
      <c r="OJS838" s="24"/>
      <c r="OJT838" s="24"/>
      <c r="OJU838" s="24"/>
      <c r="OJV838" s="24"/>
      <c r="OJW838" s="24"/>
      <c r="OJX838" s="24"/>
      <c r="OJY838" s="24"/>
      <c r="OJZ838" s="24"/>
      <c r="OKA838" s="24"/>
      <c r="OKB838" s="24"/>
      <c r="OKC838" s="24"/>
      <c r="OKD838" s="24"/>
      <c r="OKE838" s="24"/>
      <c r="OKF838" s="24"/>
      <c r="OKG838" s="24"/>
      <c r="OKH838" s="24"/>
      <c r="OKI838" s="24"/>
      <c r="OKJ838" s="24"/>
      <c r="OKK838" s="24"/>
      <c r="OKL838" s="24"/>
      <c r="OKM838" s="24"/>
      <c r="OKN838" s="24"/>
      <c r="OKO838" s="24"/>
      <c r="OKP838" s="24"/>
      <c r="OKQ838" s="24"/>
      <c r="OKR838" s="24"/>
      <c r="OKS838" s="24"/>
      <c r="OKT838" s="24"/>
      <c r="OKU838" s="24"/>
      <c r="OKV838" s="24"/>
      <c r="OKW838" s="24"/>
      <c r="OKX838" s="24"/>
      <c r="OKY838" s="24"/>
      <c r="OKZ838" s="24"/>
      <c r="OLA838" s="24"/>
      <c r="OLB838" s="24"/>
      <c r="OLC838" s="24"/>
      <c r="OLD838" s="24"/>
      <c r="OLE838" s="24"/>
      <c r="OLF838" s="24"/>
      <c r="OLG838" s="24"/>
      <c r="OLH838" s="24"/>
      <c r="OLI838" s="24"/>
      <c r="OLJ838" s="24"/>
      <c r="OLK838" s="24"/>
      <c r="OLL838" s="24"/>
      <c r="OLM838" s="24"/>
      <c r="OLN838" s="24"/>
      <c r="OLO838" s="24"/>
      <c r="OLP838" s="24"/>
      <c r="OLQ838" s="24"/>
      <c r="OLR838" s="24"/>
      <c r="OLS838" s="24"/>
      <c r="OLT838" s="24"/>
      <c r="OLU838" s="24"/>
      <c r="OLV838" s="24"/>
      <c r="OLW838" s="24"/>
      <c r="OLX838" s="24"/>
      <c r="OLY838" s="24"/>
      <c r="OLZ838" s="24"/>
      <c r="OMA838" s="24"/>
      <c r="OMB838" s="24"/>
      <c r="OMC838" s="24"/>
      <c r="OMD838" s="24"/>
      <c r="OME838" s="24"/>
      <c r="OMF838" s="24"/>
      <c r="OMG838" s="24"/>
      <c r="OMH838" s="24"/>
      <c r="OMI838" s="24"/>
      <c r="OMJ838" s="24"/>
      <c r="OMK838" s="24"/>
      <c r="OML838" s="24"/>
      <c r="OMM838" s="24"/>
      <c r="OMN838" s="24"/>
      <c r="OMO838" s="24"/>
      <c r="OMP838" s="24"/>
      <c r="OMQ838" s="24"/>
      <c r="OMR838" s="24"/>
      <c r="OMS838" s="24"/>
      <c r="OMT838" s="24"/>
      <c r="OMU838" s="24"/>
      <c r="OMV838" s="24"/>
      <c r="OMW838" s="24"/>
      <c r="OMX838" s="24"/>
      <c r="OMY838" s="24"/>
      <c r="OMZ838" s="24"/>
      <c r="ONA838" s="24"/>
      <c r="ONB838" s="24"/>
      <c r="ONC838" s="24"/>
      <c r="OND838" s="24"/>
      <c r="ONE838" s="24"/>
      <c r="ONF838" s="24"/>
      <c r="ONG838" s="24"/>
      <c r="ONH838" s="24"/>
      <c r="ONI838" s="24"/>
      <c r="ONJ838" s="24"/>
      <c r="ONK838" s="24"/>
      <c r="ONL838" s="24"/>
      <c r="ONM838" s="24"/>
      <c r="ONN838" s="24"/>
      <c r="ONO838" s="24"/>
      <c r="ONP838" s="24"/>
      <c r="ONQ838" s="24"/>
      <c r="ONR838" s="24"/>
      <c r="ONS838" s="24"/>
      <c r="ONT838" s="24"/>
      <c r="ONU838" s="24"/>
      <c r="ONV838" s="24"/>
      <c r="ONW838" s="24"/>
      <c r="ONX838" s="24"/>
      <c r="ONY838" s="24"/>
      <c r="ONZ838" s="24"/>
      <c r="OOA838" s="24"/>
      <c r="OOB838" s="24"/>
      <c r="OOC838" s="24"/>
      <c r="OOD838" s="24"/>
      <c r="OOE838" s="24"/>
      <c r="OOF838" s="24"/>
      <c r="OOG838" s="24"/>
      <c r="OOH838" s="24"/>
      <c r="OOI838" s="24"/>
      <c r="OOJ838" s="24"/>
      <c r="OOK838" s="24"/>
      <c r="OOL838" s="24"/>
      <c r="OOM838" s="24"/>
      <c r="OON838" s="24"/>
      <c r="OOO838" s="24"/>
      <c r="OOP838" s="24"/>
      <c r="OOQ838" s="24"/>
      <c r="OOR838" s="24"/>
      <c r="OOS838" s="24"/>
      <c r="OOT838" s="24"/>
      <c r="OOU838" s="24"/>
      <c r="OOV838" s="24"/>
      <c r="OOW838" s="24"/>
      <c r="OOX838" s="24"/>
      <c r="OOY838" s="24"/>
      <c r="OOZ838" s="24"/>
      <c r="OPA838" s="24"/>
      <c r="OPB838" s="24"/>
      <c r="OPC838" s="24"/>
      <c r="OPD838" s="24"/>
      <c r="OPE838" s="24"/>
      <c r="OPF838" s="24"/>
      <c r="OPG838" s="24"/>
      <c r="OPH838" s="24"/>
      <c r="OPI838" s="24"/>
      <c r="OPJ838" s="24"/>
      <c r="OPK838" s="24"/>
      <c r="OPL838" s="24"/>
      <c r="OPM838" s="24"/>
      <c r="OPN838" s="24"/>
      <c r="OPO838" s="24"/>
      <c r="OPP838" s="24"/>
      <c r="OPQ838" s="24"/>
      <c r="OPR838" s="24"/>
      <c r="OPS838" s="24"/>
      <c r="OPT838" s="24"/>
      <c r="OPU838" s="24"/>
      <c r="OPV838" s="24"/>
      <c r="OPW838" s="24"/>
      <c r="OPX838" s="24"/>
      <c r="OPY838" s="24"/>
      <c r="OPZ838" s="24"/>
      <c r="OQA838" s="24"/>
      <c r="OQB838" s="24"/>
      <c r="OQC838" s="24"/>
      <c r="OQD838" s="24"/>
      <c r="OQE838" s="24"/>
      <c r="OQF838" s="24"/>
      <c r="OQG838" s="24"/>
      <c r="OQH838" s="24"/>
      <c r="OQI838" s="24"/>
      <c r="OQJ838" s="24"/>
      <c r="OQK838" s="24"/>
      <c r="OQL838" s="24"/>
      <c r="OQM838" s="24"/>
      <c r="OQN838" s="24"/>
      <c r="OQO838" s="24"/>
      <c r="OQP838" s="24"/>
      <c r="OQQ838" s="24"/>
      <c r="OQR838" s="24"/>
      <c r="OQS838" s="24"/>
      <c r="OQT838" s="24"/>
      <c r="OQU838" s="24"/>
      <c r="OQV838" s="24"/>
      <c r="OQW838" s="24"/>
      <c r="OQX838" s="24"/>
      <c r="OQY838" s="24"/>
      <c r="OQZ838" s="24"/>
      <c r="ORA838" s="24"/>
      <c r="ORB838" s="24"/>
      <c r="ORC838" s="24"/>
      <c r="ORD838" s="24"/>
      <c r="ORE838" s="24"/>
      <c r="ORF838" s="24"/>
      <c r="ORG838" s="24"/>
      <c r="ORH838" s="24"/>
      <c r="ORI838" s="24"/>
      <c r="ORJ838" s="24"/>
      <c r="ORK838" s="24"/>
      <c r="ORL838" s="24"/>
      <c r="ORM838" s="24"/>
      <c r="ORN838" s="24"/>
      <c r="ORO838" s="24"/>
      <c r="ORP838" s="24"/>
      <c r="ORQ838" s="24"/>
      <c r="ORR838" s="24"/>
      <c r="ORS838" s="24"/>
      <c r="ORT838" s="24"/>
      <c r="ORU838" s="24"/>
      <c r="ORV838" s="24"/>
      <c r="ORW838" s="24"/>
      <c r="ORX838" s="24"/>
      <c r="ORY838" s="24"/>
      <c r="ORZ838" s="24"/>
      <c r="OSA838" s="24"/>
      <c r="OSB838" s="24"/>
      <c r="OSC838" s="24"/>
      <c r="OSD838" s="24"/>
      <c r="OSE838" s="24"/>
      <c r="OSF838" s="24"/>
      <c r="OSG838" s="24"/>
      <c r="OSH838" s="24"/>
      <c r="OSI838" s="24"/>
      <c r="OSJ838" s="24"/>
      <c r="OSK838" s="24"/>
      <c r="OSL838" s="24"/>
      <c r="OSM838" s="24"/>
      <c r="OSN838" s="24"/>
      <c r="OSO838" s="24"/>
      <c r="OSP838" s="24"/>
      <c r="OSQ838" s="24"/>
      <c r="OSR838" s="24"/>
      <c r="OSS838" s="24"/>
      <c r="OST838" s="24"/>
      <c r="OSU838" s="24"/>
      <c r="OSV838" s="24"/>
      <c r="OSW838" s="24"/>
      <c r="OSX838" s="24"/>
      <c r="OSY838" s="24"/>
      <c r="OSZ838" s="24"/>
      <c r="OTA838" s="24"/>
      <c r="OTB838" s="24"/>
      <c r="OTC838" s="24"/>
      <c r="OTD838" s="24"/>
      <c r="OTE838" s="24"/>
      <c r="OTF838" s="24"/>
      <c r="OTG838" s="24"/>
      <c r="OTH838" s="24"/>
      <c r="OTI838" s="24"/>
      <c r="OTJ838" s="24"/>
      <c r="OTK838" s="24"/>
      <c r="OTL838" s="24"/>
      <c r="OTM838" s="24"/>
      <c r="OTN838" s="24"/>
      <c r="OTO838" s="24"/>
      <c r="OTP838" s="24"/>
      <c r="OTQ838" s="24"/>
      <c r="OTR838" s="24"/>
      <c r="OTS838" s="24"/>
      <c r="OTT838" s="24"/>
      <c r="OTU838" s="24"/>
      <c r="OTV838" s="24"/>
      <c r="OTW838" s="24"/>
      <c r="OTX838" s="24"/>
      <c r="OTY838" s="24"/>
      <c r="OTZ838" s="24"/>
      <c r="OUA838" s="24"/>
      <c r="OUB838" s="24"/>
      <c r="OUC838" s="24"/>
      <c r="OUD838" s="24"/>
      <c r="OUE838" s="24"/>
      <c r="OUF838" s="24"/>
      <c r="OUG838" s="24"/>
      <c r="OUH838" s="24"/>
      <c r="OUI838" s="24"/>
      <c r="OUJ838" s="24"/>
      <c r="OUK838" s="24"/>
      <c r="OUL838" s="24"/>
      <c r="OUM838" s="24"/>
      <c r="OUN838" s="24"/>
      <c r="OUO838" s="24"/>
      <c r="OUP838" s="24"/>
      <c r="OUQ838" s="24"/>
      <c r="OUR838" s="24"/>
      <c r="OUS838" s="24"/>
      <c r="OUT838" s="24"/>
      <c r="OUU838" s="24"/>
      <c r="OUV838" s="24"/>
      <c r="OUW838" s="24"/>
      <c r="OUX838" s="24"/>
      <c r="OUY838" s="24"/>
      <c r="OUZ838" s="24"/>
      <c r="OVA838" s="24"/>
      <c r="OVB838" s="24"/>
      <c r="OVC838" s="24"/>
      <c r="OVD838" s="24"/>
      <c r="OVE838" s="24"/>
      <c r="OVF838" s="24"/>
      <c r="OVG838" s="24"/>
      <c r="OVH838" s="24"/>
      <c r="OVI838" s="24"/>
      <c r="OVJ838" s="24"/>
      <c r="OVK838" s="24"/>
      <c r="OVL838" s="24"/>
      <c r="OVM838" s="24"/>
      <c r="OVN838" s="24"/>
      <c r="OVO838" s="24"/>
      <c r="OVP838" s="24"/>
      <c r="OVQ838" s="24"/>
      <c r="OVR838" s="24"/>
      <c r="OVS838" s="24"/>
      <c r="OVT838" s="24"/>
      <c r="OVU838" s="24"/>
      <c r="OVV838" s="24"/>
      <c r="OVW838" s="24"/>
      <c r="OVX838" s="24"/>
      <c r="OVY838" s="24"/>
      <c r="OVZ838" s="24"/>
      <c r="OWA838" s="24"/>
      <c r="OWB838" s="24"/>
      <c r="OWC838" s="24"/>
      <c r="OWD838" s="24"/>
      <c r="OWE838" s="24"/>
      <c r="OWF838" s="24"/>
      <c r="OWG838" s="24"/>
      <c r="OWH838" s="24"/>
      <c r="OWI838" s="24"/>
      <c r="OWJ838" s="24"/>
      <c r="OWK838" s="24"/>
      <c r="OWL838" s="24"/>
      <c r="OWM838" s="24"/>
      <c r="OWN838" s="24"/>
      <c r="OWO838" s="24"/>
      <c r="OWP838" s="24"/>
      <c r="OWQ838" s="24"/>
      <c r="OWR838" s="24"/>
      <c r="OWS838" s="24"/>
      <c r="OWT838" s="24"/>
      <c r="OWU838" s="24"/>
      <c r="OWV838" s="24"/>
      <c r="OWW838" s="24"/>
      <c r="OWX838" s="24"/>
      <c r="OWY838" s="24"/>
      <c r="OWZ838" s="24"/>
      <c r="OXA838" s="24"/>
      <c r="OXB838" s="24"/>
      <c r="OXC838" s="24"/>
      <c r="OXD838" s="24"/>
      <c r="OXE838" s="24"/>
      <c r="OXF838" s="24"/>
      <c r="OXG838" s="24"/>
      <c r="OXH838" s="24"/>
      <c r="OXI838" s="24"/>
      <c r="OXJ838" s="24"/>
      <c r="OXK838" s="24"/>
      <c r="OXL838" s="24"/>
      <c r="OXM838" s="24"/>
      <c r="OXN838" s="24"/>
      <c r="OXO838" s="24"/>
      <c r="OXP838" s="24"/>
      <c r="OXQ838" s="24"/>
      <c r="OXR838" s="24"/>
      <c r="OXS838" s="24"/>
      <c r="OXT838" s="24"/>
      <c r="OXU838" s="24"/>
      <c r="OXV838" s="24"/>
      <c r="OXW838" s="24"/>
      <c r="OXX838" s="24"/>
      <c r="OXY838" s="24"/>
      <c r="OXZ838" s="24"/>
      <c r="OYA838" s="24"/>
      <c r="OYB838" s="24"/>
      <c r="OYC838" s="24"/>
      <c r="OYD838" s="24"/>
      <c r="OYE838" s="24"/>
      <c r="OYF838" s="24"/>
      <c r="OYG838" s="24"/>
      <c r="OYH838" s="24"/>
      <c r="OYI838" s="24"/>
      <c r="OYJ838" s="24"/>
      <c r="OYK838" s="24"/>
      <c r="OYL838" s="24"/>
      <c r="OYM838" s="24"/>
      <c r="OYN838" s="24"/>
      <c r="OYO838" s="24"/>
      <c r="OYP838" s="24"/>
      <c r="OYQ838" s="24"/>
      <c r="OYR838" s="24"/>
      <c r="OYS838" s="24"/>
      <c r="OYT838" s="24"/>
      <c r="OYU838" s="24"/>
      <c r="OYV838" s="24"/>
      <c r="OYW838" s="24"/>
      <c r="OYX838" s="24"/>
      <c r="OYY838" s="24"/>
      <c r="OYZ838" s="24"/>
      <c r="OZA838" s="24"/>
      <c r="OZB838" s="24"/>
      <c r="OZC838" s="24"/>
      <c r="OZD838" s="24"/>
      <c r="OZE838" s="24"/>
      <c r="OZF838" s="24"/>
      <c r="OZG838" s="24"/>
      <c r="OZH838" s="24"/>
      <c r="OZI838" s="24"/>
      <c r="OZJ838" s="24"/>
      <c r="OZK838" s="24"/>
      <c r="OZL838" s="24"/>
      <c r="OZM838" s="24"/>
      <c r="OZN838" s="24"/>
      <c r="OZO838" s="24"/>
      <c r="OZP838" s="24"/>
      <c r="OZQ838" s="24"/>
      <c r="OZR838" s="24"/>
      <c r="OZS838" s="24"/>
      <c r="OZT838" s="24"/>
      <c r="OZU838" s="24"/>
      <c r="OZV838" s="24"/>
      <c r="OZW838" s="24"/>
      <c r="OZX838" s="24"/>
      <c r="OZY838" s="24"/>
      <c r="OZZ838" s="24"/>
      <c r="PAA838" s="24"/>
      <c r="PAB838" s="24"/>
      <c r="PAC838" s="24"/>
      <c r="PAD838" s="24"/>
      <c r="PAE838" s="24"/>
      <c r="PAF838" s="24"/>
      <c r="PAG838" s="24"/>
      <c r="PAH838" s="24"/>
      <c r="PAI838" s="24"/>
      <c r="PAJ838" s="24"/>
      <c r="PAK838" s="24"/>
      <c r="PAL838" s="24"/>
      <c r="PAM838" s="24"/>
      <c r="PAN838" s="24"/>
      <c r="PAO838" s="24"/>
      <c r="PAP838" s="24"/>
      <c r="PAQ838" s="24"/>
      <c r="PAR838" s="24"/>
      <c r="PAS838" s="24"/>
      <c r="PAT838" s="24"/>
      <c r="PAU838" s="24"/>
      <c r="PAV838" s="24"/>
      <c r="PAW838" s="24"/>
      <c r="PAX838" s="24"/>
      <c r="PAY838" s="24"/>
      <c r="PAZ838" s="24"/>
      <c r="PBA838" s="24"/>
      <c r="PBB838" s="24"/>
      <c r="PBC838" s="24"/>
      <c r="PBD838" s="24"/>
      <c r="PBE838" s="24"/>
      <c r="PBF838" s="24"/>
      <c r="PBG838" s="24"/>
      <c r="PBH838" s="24"/>
      <c r="PBI838" s="24"/>
      <c r="PBJ838" s="24"/>
      <c r="PBK838" s="24"/>
      <c r="PBL838" s="24"/>
      <c r="PBM838" s="24"/>
      <c r="PBN838" s="24"/>
      <c r="PBO838" s="24"/>
      <c r="PBP838" s="24"/>
      <c r="PBQ838" s="24"/>
      <c r="PBR838" s="24"/>
      <c r="PBS838" s="24"/>
      <c r="PBT838" s="24"/>
      <c r="PBU838" s="24"/>
      <c r="PBV838" s="24"/>
      <c r="PBW838" s="24"/>
      <c r="PBX838" s="24"/>
      <c r="PBY838" s="24"/>
      <c r="PBZ838" s="24"/>
      <c r="PCA838" s="24"/>
      <c r="PCB838" s="24"/>
      <c r="PCC838" s="24"/>
      <c r="PCD838" s="24"/>
      <c r="PCE838" s="24"/>
      <c r="PCF838" s="24"/>
      <c r="PCG838" s="24"/>
      <c r="PCH838" s="24"/>
      <c r="PCI838" s="24"/>
      <c r="PCJ838" s="24"/>
      <c r="PCK838" s="24"/>
      <c r="PCL838" s="24"/>
      <c r="PCM838" s="24"/>
      <c r="PCN838" s="24"/>
      <c r="PCO838" s="24"/>
      <c r="PCP838" s="24"/>
      <c r="PCQ838" s="24"/>
      <c r="PCR838" s="24"/>
      <c r="PCS838" s="24"/>
      <c r="PCT838" s="24"/>
      <c r="PCU838" s="24"/>
      <c r="PCV838" s="24"/>
      <c r="PCW838" s="24"/>
      <c r="PCX838" s="24"/>
      <c r="PCY838" s="24"/>
      <c r="PCZ838" s="24"/>
      <c r="PDA838" s="24"/>
      <c r="PDB838" s="24"/>
      <c r="PDC838" s="24"/>
      <c r="PDD838" s="24"/>
      <c r="PDE838" s="24"/>
      <c r="PDF838" s="24"/>
      <c r="PDG838" s="24"/>
      <c r="PDH838" s="24"/>
      <c r="PDI838" s="24"/>
      <c r="PDJ838" s="24"/>
      <c r="PDK838" s="24"/>
      <c r="PDL838" s="24"/>
      <c r="PDM838" s="24"/>
      <c r="PDN838" s="24"/>
      <c r="PDO838" s="24"/>
      <c r="PDP838" s="24"/>
      <c r="PDQ838" s="24"/>
      <c r="PDR838" s="24"/>
      <c r="PDS838" s="24"/>
      <c r="PDT838" s="24"/>
      <c r="PDU838" s="24"/>
      <c r="PDV838" s="24"/>
      <c r="PDW838" s="24"/>
      <c r="PDX838" s="24"/>
      <c r="PDY838" s="24"/>
      <c r="PDZ838" s="24"/>
      <c r="PEA838" s="24"/>
      <c r="PEB838" s="24"/>
      <c r="PEC838" s="24"/>
      <c r="PED838" s="24"/>
      <c r="PEE838" s="24"/>
      <c r="PEF838" s="24"/>
      <c r="PEG838" s="24"/>
      <c r="PEH838" s="24"/>
      <c r="PEI838" s="24"/>
      <c r="PEJ838" s="24"/>
      <c r="PEK838" s="24"/>
      <c r="PEL838" s="24"/>
      <c r="PEM838" s="24"/>
      <c r="PEN838" s="24"/>
      <c r="PEO838" s="24"/>
      <c r="PEP838" s="24"/>
      <c r="PEQ838" s="24"/>
      <c r="PER838" s="24"/>
      <c r="PES838" s="24"/>
      <c r="PET838" s="24"/>
      <c r="PEU838" s="24"/>
      <c r="PEV838" s="24"/>
      <c r="PEW838" s="24"/>
      <c r="PEX838" s="24"/>
      <c r="PEY838" s="24"/>
      <c r="PEZ838" s="24"/>
      <c r="PFA838" s="24"/>
      <c r="PFB838" s="24"/>
      <c r="PFC838" s="24"/>
      <c r="PFD838" s="24"/>
      <c r="PFE838" s="24"/>
      <c r="PFF838" s="24"/>
      <c r="PFG838" s="24"/>
      <c r="PFH838" s="24"/>
      <c r="PFI838" s="24"/>
      <c r="PFJ838" s="24"/>
      <c r="PFK838" s="24"/>
      <c r="PFL838" s="24"/>
      <c r="PFM838" s="24"/>
      <c r="PFN838" s="24"/>
      <c r="PFO838" s="24"/>
      <c r="PFP838" s="24"/>
      <c r="PFQ838" s="24"/>
      <c r="PFR838" s="24"/>
      <c r="PFS838" s="24"/>
      <c r="PFT838" s="24"/>
      <c r="PFU838" s="24"/>
      <c r="PFV838" s="24"/>
      <c r="PFW838" s="24"/>
      <c r="PFX838" s="24"/>
      <c r="PFY838" s="24"/>
      <c r="PFZ838" s="24"/>
      <c r="PGA838" s="24"/>
      <c r="PGB838" s="24"/>
      <c r="PGC838" s="24"/>
      <c r="PGD838" s="24"/>
      <c r="PGE838" s="24"/>
      <c r="PGF838" s="24"/>
      <c r="PGG838" s="24"/>
      <c r="PGH838" s="24"/>
      <c r="PGI838" s="24"/>
      <c r="PGJ838" s="24"/>
      <c r="PGK838" s="24"/>
      <c r="PGL838" s="24"/>
      <c r="PGM838" s="24"/>
      <c r="PGN838" s="24"/>
      <c r="PGO838" s="24"/>
      <c r="PGP838" s="24"/>
      <c r="PGQ838" s="24"/>
      <c r="PGR838" s="24"/>
      <c r="PGS838" s="24"/>
      <c r="PGT838" s="24"/>
      <c r="PGU838" s="24"/>
      <c r="PGV838" s="24"/>
      <c r="PGW838" s="24"/>
      <c r="PGX838" s="24"/>
      <c r="PGY838" s="24"/>
      <c r="PGZ838" s="24"/>
      <c r="PHA838" s="24"/>
      <c r="PHB838" s="24"/>
      <c r="PHC838" s="24"/>
      <c r="PHD838" s="24"/>
      <c r="PHE838" s="24"/>
      <c r="PHF838" s="24"/>
      <c r="PHG838" s="24"/>
      <c r="PHH838" s="24"/>
      <c r="PHI838" s="24"/>
      <c r="PHJ838" s="24"/>
      <c r="PHK838" s="24"/>
      <c r="PHL838" s="24"/>
      <c r="PHM838" s="24"/>
      <c r="PHN838" s="24"/>
      <c r="PHO838" s="24"/>
      <c r="PHP838" s="24"/>
      <c r="PHQ838" s="24"/>
      <c r="PHR838" s="24"/>
      <c r="PHS838" s="24"/>
      <c r="PHT838" s="24"/>
      <c r="PHU838" s="24"/>
      <c r="PHV838" s="24"/>
      <c r="PHW838" s="24"/>
      <c r="PHX838" s="24"/>
      <c r="PHY838" s="24"/>
      <c r="PHZ838" s="24"/>
      <c r="PIA838" s="24"/>
      <c r="PIB838" s="24"/>
      <c r="PIC838" s="24"/>
      <c r="PID838" s="24"/>
      <c r="PIE838" s="24"/>
      <c r="PIF838" s="24"/>
      <c r="PIG838" s="24"/>
      <c r="PIH838" s="24"/>
      <c r="PII838" s="24"/>
      <c r="PIJ838" s="24"/>
      <c r="PIK838" s="24"/>
      <c r="PIL838" s="24"/>
      <c r="PIM838" s="24"/>
      <c r="PIN838" s="24"/>
      <c r="PIO838" s="24"/>
      <c r="PIP838" s="24"/>
      <c r="PIQ838" s="24"/>
      <c r="PIR838" s="24"/>
      <c r="PIS838" s="24"/>
      <c r="PIT838" s="24"/>
      <c r="PIU838" s="24"/>
      <c r="PIV838" s="24"/>
      <c r="PIW838" s="24"/>
      <c r="PIX838" s="24"/>
      <c r="PIY838" s="24"/>
      <c r="PIZ838" s="24"/>
      <c r="PJA838" s="24"/>
      <c r="PJB838" s="24"/>
      <c r="PJC838" s="24"/>
      <c r="PJD838" s="24"/>
      <c r="PJE838" s="24"/>
      <c r="PJF838" s="24"/>
      <c r="PJG838" s="24"/>
      <c r="PJH838" s="24"/>
      <c r="PJI838" s="24"/>
      <c r="PJJ838" s="24"/>
      <c r="PJK838" s="24"/>
      <c r="PJL838" s="24"/>
      <c r="PJM838" s="24"/>
      <c r="PJN838" s="24"/>
      <c r="PJO838" s="24"/>
      <c r="PJP838" s="24"/>
      <c r="PJQ838" s="24"/>
      <c r="PJR838" s="24"/>
      <c r="PJS838" s="24"/>
      <c r="PJT838" s="24"/>
      <c r="PJU838" s="24"/>
      <c r="PJV838" s="24"/>
      <c r="PJW838" s="24"/>
      <c r="PJX838" s="24"/>
      <c r="PJY838" s="24"/>
      <c r="PJZ838" s="24"/>
      <c r="PKA838" s="24"/>
      <c r="PKB838" s="24"/>
      <c r="PKC838" s="24"/>
      <c r="PKD838" s="24"/>
      <c r="PKE838" s="24"/>
      <c r="PKF838" s="24"/>
      <c r="PKG838" s="24"/>
      <c r="PKH838" s="24"/>
      <c r="PKI838" s="24"/>
      <c r="PKJ838" s="24"/>
      <c r="PKK838" s="24"/>
      <c r="PKL838" s="24"/>
      <c r="PKM838" s="24"/>
      <c r="PKN838" s="24"/>
      <c r="PKO838" s="24"/>
      <c r="PKP838" s="24"/>
      <c r="PKQ838" s="24"/>
      <c r="PKR838" s="24"/>
      <c r="PKS838" s="24"/>
      <c r="PKT838" s="24"/>
      <c r="PKU838" s="24"/>
      <c r="PKV838" s="24"/>
      <c r="PKW838" s="24"/>
      <c r="PKX838" s="24"/>
      <c r="PKY838" s="24"/>
      <c r="PKZ838" s="24"/>
      <c r="PLA838" s="24"/>
      <c r="PLB838" s="24"/>
      <c r="PLC838" s="24"/>
      <c r="PLD838" s="24"/>
      <c r="PLE838" s="24"/>
      <c r="PLF838" s="24"/>
      <c r="PLG838" s="24"/>
      <c r="PLH838" s="24"/>
      <c r="PLI838" s="24"/>
      <c r="PLJ838" s="24"/>
      <c r="PLK838" s="24"/>
      <c r="PLL838" s="24"/>
      <c r="PLM838" s="24"/>
      <c r="PLN838" s="24"/>
      <c r="PLO838" s="24"/>
      <c r="PLP838" s="24"/>
      <c r="PLQ838" s="24"/>
      <c r="PLR838" s="24"/>
      <c r="PLS838" s="24"/>
      <c r="PLT838" s="24"/>
      <c r="PLU838" s="24"/>
      <c r="PLV838" s="24"/>
      <c r="PLW838" s="24"/>
      <c r="PLX838" s="24"/>
      <c r="PLY838" s="24"/>
      <c r="PLZ838" s="24"/>
      <c r="PMA838" s="24"/>
      <c r="PMB838" s="24"/>
      <c r="PMC838" s="24"/>
      <c r="PMD838" s="24"/>
      <c r="PME838" s="24"/>
      <c r="PMF838" s="24"/>
      <c r="PMG838" s="24"/>
      <c r="PMH838" s="24"/>
      <c r="PMI838" s="24"/>
      <c r="PMJ838" s="24"/>
      <c r="PMK838" s="24"/>
      <c r="PML838" s="24"/>
      <c r="PMM838" s="24"/>
      <c r="PMN838" s="24"/>
      <c r="PMO838" s="24"/>
      <c r="PMP838" s="24"/>
      <c r="PMQ838" s="24"/>
      <c r="PMR838" s="24"/>
      <c r="PMS838" s="24"/>
      <c r="PMT838" s="24"/>
      <c r="PMU838" s="24"/>
      <c r="PMV838" s="24"/>
      <c r="PMW838" s="24"/>
      <c r="PMX838" s="24"/>
      <c r="PMY838" s="24"/>
      <c r="PMZ838" s="24"/>
      <c r="PNA838" s="24"/>
      <c r="PNB838" s="24"/>
      <c r="PNC838" s="24"/>
      <c r="PND838" s="24"/>
      <c r="PNE838" s="24"/>
      <c r="PNF838" s="24"/>
      <c r="PNG838" s="24"/>
      <c r="PNH838" s="24"/>
      <c r="PNI838" s="24"/>
      <c r="PNJ838" s="24"/>
      <c r="PNK838" s="24"/>
      <c r="PNL838" s="24"/>
      <c r="PNM838" s="24"/>
      <c r="PNN838" s="24"/>
      <c r="PNO838" s="24"/>
      <c r="PNP838" s="24"/>
      <c r="PNQ838" s="24"/>
      <c r="PNR838" s="24"/>
      <c r="PNS838" s="24"/>
      <c r="PNT838" s="24"/>
      <c r="PNU838" s="24"/>
      <c r="PNV838" s="24"/>
      <c r="PNW838" s="24"/>
      <c r="PNX838" s="24"/>
      <c r="PNY838" s="24"/>
      <c r="PNZ838" s="24"/>
      <c r="POA838" s="24"/>
      <c r="POB838" s="24"/>
      <c r="POC838" s="24"/>
      <c r="POD838" s="24"/>
      <c r="POE838" s="24"/>
      <c r="POF838" s="24"/>
      <c r="POG838" s="24"/>
      <c r="POH838" s="24"/>
      <c r="POI838" s="24"/>
      <c r="POJ838" s="24"/>
      <c r="POK838" s="24"/>
      <c r="POL838" s="24"/>
      <c r="POM838" s="24"/>
      <c r="PON838" s="24"/>
      <c r="POO838" s="24"/>
      <c r="POP838" s="24"/>
      <c r="POQ838" s="24"/>
      <c r="POR838" s="24"/>
      <c r="POS838" s="24"/>
      <c r="POT838" s="24"/>
      <c r="POU838" s="24"/>
      <c r="POV838" s="24"/>
      <c r="POW838" s="24"/>
      <c r="POX838" s="24"/>
      <c r="POY838" s="24"/>
      <c r="POZ838" s="24"/>
      <c r="PPA838" s="24"/>
      <c r="PPB838" s="24"/>
      <c r="PPC838" s="24"/>
      <c r="PPD838" s="24"/>
      <c r="PPE838" s="24"/>
      <c r="PPF838" s="24"/>
      <c r="PPG838" s="24"/>
      <c r="PPH838" s="24"/>
      <c r="PPI838" s="24"/>
      <c r="PPJ838" s="24"/>
      <c r="PPK838" s="24"/>
      <c r="PPL838" s="24"/>
      <c r="PPM838" s="24"/>
      <c r="PPN838" s="24"/>
      <c r="PPO838" s="24"/>
      <c r="PPP838" s="24"/>
      <c r="PPQ838" s="24"/>
      <c r="PPR838" s="24"/>
      <c r="PPS838" s="24"/>
      <c r="PPT838" s="24"/>
      <c r="PPU838" s="24"/>
      <c r="PPV838" s="24"/>
      <c r="PPW838" s="24"/>
      <c r="PPX838" s="24"/>
      <c r="PPY838" s="24"/>
      <c r="PPZ838" s="24"/>
      <c r="PQA838" s="24"/>
      <c r="PQB838" s="24"/>
      <c r="PQC838" s="24"/>
      <c r="PQD838" s="24"/>
      <c r="PQE838" s="24"/>
      <c r="PQF838" s="24"/>
      <c r="PQG838" s="24"/>
      <c r="PQH838" s="24"/>
      <c r="PQI838" s="24"/>
      <c r="PQJ838" s="24"/>
      <c r="PQK838" s="24"/>
      <c r="PQL838" s="24"/>
      <c r="PQM838" s="24"/>
      <c r="PQN838" s="24"/>
      <c r="PQO838" s="24"/>
      <c r="PQP838" s="24"/>
      <c r="PQQ838" s="24"/>
      <c r="PQR838" s="24"/>
      <c r="PQS838" s="24"/>
      <c r="PQT838" s="24"/>
      <c r="PQU838" s="24"/>
      <c r="PQV838" s="24"/>
      <c r="PQW838" s="24"/>
      <c r="PQX838" s="24"/>
      <c r="PQY838" s="24"/>
      <c r="PQZ838" s="24"/>
      <c r="PRA838" s="24"/>
      <c r="PRB838" s="24"/>
      <c r="PRC838" s="24"/>
      <c r="PRD838" s="24"/>
      <c r="PRE838" s="24"/>
      <c r="PRF838" s="24"/>
      <c r="PRG838" s="24"/>
      <c r="PRH838" s="24"/>
      <c r="PRI838" s="24"/>
      <c r="PRJ838" s="24"/>
      <c r="PRK838" s="24"/>
      <c r="PRL838" s="24"/>
      <c r="PRM838" s="24"/>
      <c r="PRN838" s="24"/>
      <c r="PRO838" s="24"/>
      <c r="PRP838" s="24"/>
      <c r="PRQ838" s="24"/>
      <c r="PRR838" s="24"/>
      <c r="PRS838" s="24"/>
      <c r="PRT838" s="24"/>
      <c r="PRU838" s="24"/>
      <c r="PRV838" s="24"/>
      <c r="PRW838" s="24"/>
      <c r="PRX838" s="24"/>
      <c r="PRY838" s="24"/>
      <c r="PRZ838" s="24"/>
      <c r="PSA838" s="24"/>
      <c r="PSB838" s="24"/>
      <c r="PSC838" s="24"/>
      <c r="PSD838" s="24"/>
      <c r="PSE838" s="24"/>
      <c r="PSF838" s="24"/>
      <c r="PSG838" s="24"/>
      <c r="PSH838" s="24"/>
      <c r="PSI838" s="24"/>
      <c r="PSJ838" s="24"/>
      <c r="PSK838" s="24"/>
      <c r="PSL838" s="24"/>
      <c r="PSM838" s="24"/>
      <c r="PSN838" s="24"/>
      <c r="PSO838" s="24"/>
      <c r="PSP838" s="24"/>
      <c r="PSQ838" s="24"/>
      <c r="PSR838" s="24"/>
      <c r="PSS838" s="24"/>
      <c r="PST838" s="24"/>
      <c r="PSU838" s="24"/>
      <c r="PSV838" s="24"/>
      <c r="PSW838" s="24"/>
      <c r="PSX838" s="24"/>
      <c r="PSY838" s="24"/>
      <c r="PSZ838" s="24"/>
      <c r="PTA838" s="24"/>
      <c r="PTB838" s="24"/>
      <c r="PTC838" s="24"/>
      <c r="PTD838" s="24"/>
      <c r="PTE838" s="24"/>
      <c r="PTF838" s="24"/>
      <c r="PTG838" s="24"/>
      <c r="PTH838" s="24"/>
      <c r="PTI838" s="24"/>
      <c r="PTJ838" s="24"/>
      <c r="PTK838" s="24"/>
      <c r="PTL838" s="24"/>
      <c r="PTM838" s="24"/>
      <c r="PTN838" s="24"/>
      <c r="PTO838" s="24"/>
      <c r="PTP838" s="24"/>
      <c r="PTQ838" s="24"/>
      <c r="PTR838" s="24"/>
      <c r="PTS838" s="24"/>
      <c r="PTT838" s="24"/>
      <c r="PTU838" s="24"/>
      <c r="PTV838" s="24"/>
      <c r="PTW838" s="24"/>
      <c r="PTX838" s="24"/>
      <c r="PTY838" s="24"/>
      <c r="PTZ838" s="24"/>
      <c r="PUA838" s="24"/>
      <c r="PUB838" s="24"/>
      <c r="PUC838" s="24"/>
      <c r="PUD838" s="24"/>
      <c r="PUE838" s="24"/>
      <c r="PUF838" s="24"/>
      <c r="PUG838" s="24"/>
      <c r="PUH838" s="24"/>
      <c r="PUI838" s="24"/>
      <c r="PUJ838" s="24"/>
      <c r="PUK838" s="24"/>
      <c r="PUL838" s="24"/>
      <c r="PUM838" s="24"/>
      <c r="PUN838" s="24"/>
      <c r="PUO838" s="24"/>
      <c r="PUP838" s="24"/>
      <c r="PUQ838" s="24"/>
      <c r="PUR838" s="24"/>
      <c r="PUS838" s="24"/>
      <c r="PUT838" s="24"/>
      <c r="PUU838" s="24"/>
      <c r="PUV838" s="24"/>
      <c r="PUW838" s="24"/>
      <c r="PUX838" s="24"/>
      <c r="PUY838" s="24"/>
      <c r="PUZ838" s="24"/>
      <c r="PVA838" s="24"/>
      <c r="PVB838" s="24"/>
      <c r="PVC838" s="24"/>
      <c r="PVD838" s="24"/>
      <c r="PVE838" s="24"/>
      <c r="PVF838" s="24"/>
      <c r="PVG838" s="24"/>
      <c r="PVH838" s="24"/>
      <c r="PVI838" s="24"/>
      <c r="PVJ838" s="24"/>
      <c r="PVK838" s="24"/>
      <c r="PVL838" s="24"/>
      <c r="PVM838" s="24"/>
      <c r="PVN838" s="24"/>
      <c r="PVO838" s="24"/>
      <c r="PVP838" s="24"/>
      <c r="PVQ838" s="24"/>
      <c r="PVR838" s="24"/>
      <c r="PVS838" s="24"/>
      <c r="PVT838" s="24"/>
      <c r="PVU838" s="24"/>
      <c r="PVV838" s="24"/>
      <c r="PVW838" s="24"/>
      <c r="PVX838" s="24"/>
      <c r="PVY838" s="24"/>
      <c r="PVZ838" s="24"/>
      <c r="PWA838" s="24"/>
      <c r="PWB838" s="24"/>
      <c r="PWC838" s="24"/>
      <c r="PWD838" s="24"/>
      <c r="PWE838" s="24"/>
      <c r="PWF838" s="24"/>
      <c r="PWG838" s="24"/>
      <c r="PWH838" s="24"/>
      <c r="PWI838" s="24"/>
      <c r="PWJ838" s="24"/>
      <c r="PWK838" s="24"/>
      <c r="PWL838" s="24"/>
      <c r="PWM838" s="24"/>
      <c r="PWN838" s="24"/>
      <c r="PWO838" s="24"/>
      <c r="PWP838" s="24"/>
      <c r="PWQ838" s="24"/>
      <c r="PWR838" s="24"/>
      <c r="PWS838" s="24"/>
      <c r="PWT838" s="24"/>
      <c r="PWU838" s="24"/>
      <c r="PWV838" s="24"/>
      <c r="PWW838" s="24"/>
      <c r="PWX838" s="24"/>
      <c r="PWY838" s="24"/>
      <c r="PWZ838" s="24"/>
      <c r="PXA838" s="24"/>
      <c r="PXB838" s="24"/>
      <c r="PXC838" s="24"/>
      <c r="PXD838" s="24"/>
      <c r="PXE838" s="24"/>
      <c r="PXF838" s="24"/>
      <c r="PXG838" s="24"/>
      <c r="PXH838" s="24"/>
      <c r="PXI838" s="24"/>
      <c r="PXJ838" s="24"/>
      <c r="PXK838" s="24"/>
      <c r="PXL838" s="24"/>
      <c r="PXM838" s="24"/>
      <c r="PXN838" s="24"/>
      <c r="PXO838" s="24"/>
      <c r="PXP838" s="24"/>
      <c r="PXQ838" s="24"/>
      <c r="PXR838" s="24"/>
      <c r="PXS838" s="24"/>
      <c r="PXT838" s="24"/>
      <c r="PXU838" s="24"/>
      <c r="PXV838" s="24"/>
      <c r="PXW838" s="24"/>
      <c r="PXX838" s="24"/>
      <c r="PXY838" s="24"/>
      <c r="PXZ838" s="24"/>
      <c r="PYA838" s="24"/>
      <c r="PYB838" s="24"/>
      <c r="PYC838" s="24"/>
      <c r="PYD838" s="24"/>
      <c r="PYE838" s="24"/>
      <c r="PYF838" s="24"/>
      <c r="PYG838" s="24"/>
      <c r="PYH838" s="24"/>
      <c r="PYI838" s="24"/>
      <c r="PYJ838" s="24"/>
      <c r="PYK838" s="24"/>
      <c r="PYL838" s="24"/>
      <c r="PYM838" s="24"/>
      <c r="PYN838" s="24"/>
      <c r="PYO838" s="24"/>
      <c r="PYP838" s="24"/>
      <c r="PYQ838" s="24"/>
      <c r="PYR838" s="24"/>
      <c r="PYS838" s="24"/>
      <c r="PYT838" s="24"/>
      <c r="PYU838" s="24"/>
      <c r="PYV838" s="24"/>
      <c r="PYW838" s="24"/>
      <c r="PYX838" s="24"/>
      <c r="PYY838" s="24"/>
      <c r="PYZ838" s="24"/>
      <c r="PZA838" s="24"/>
      <c r="PZB838" s="24"/>
      <c r="PZC838" s="24"/>
      <c r="PZD838" s="24"/>
      <c r="PZE838" s="24"/>
      <c r="PZF838" s="24"/>
      <c r="PZG838" s="24"/>
      <c r="PZH838" s="24"/>
      <c r="PZI838" s="24"/>
      <c r="PZJ838" s="24"/>
      <c r="PZK838" s="24"/>
      <c r="PZL838" s="24"/>
      <c r="PZM838" s="24"/>
      <c r="PZN838" s="24"/>
      <c r="PZO838" s="24"/>
      <c r="PZP838" s="24"/>
      <c r="PZQ838" s="24"/>
      <c r="PZR838" s="24"/>
      <c r="PZS838" s="24"/>
      <c r="PZT838" s="24"/>
      <c r="PZU838" s="24"/>
      <c r="PZV838" s="24"/>
      <c r="PZW838" s="24"/>
      <c r="PZX838" s="24"/>
      <c r="PZY838" s="24"/>
      <c r="PZZ838" s="24"/>
      <c r="QAA838" s="24"/>
      <c r="QAB838" s="24"/>
      <c r="QAC838" s="24"/>
      <c r="QAD838" s="24"/>
      <c r="QAE838" s="24"/>
      <c r="QAF838" s="24"/>
      <c r="QAG838" s="24"/>
      <c r="QAH838" s="24"/>
      <c r="QAI838" s="24"/>
      <c r="QAJ838" s="24"/>
      <c r="QAK838" s="24"/>
      <c r="QAL838" s="24"/>
      <c r="QAM838" s="24"/>
      <c r="QAN838" s="24"/>
      <c r="QAO838" s="24"/>
      <c r="QAP838" s="24"/>
      <c r="QAQ838" s="24"/>
      <c r="QAR838" s="24"/>
      <c r="QAS838" s="24"/>
      <c r="QAT838" s="24"/>
      <c r="QAU838" s="24"/>
      <c r="QAV838" s="24"/>
      <c r="QAW838" s="24"/>
      <c r="QAX838" s="24"/>
      <c r="QAY838" s="24"/>
      <c r="QAZ838" s="24"/>
      <c r="QBA838" s="24"/>
      <c r="QBB838" s="24"/>
      <c r="QBC838" s="24"/>
      <c r="QBD838" s="24"/>
      <c r="QBE838" s="24"/>
      <c r="QBF838" s="24"/>
      <c r="QBG838" s="24"/>
      <c r="QBH838" s="24"/>
      <c r="QBI838" s="24"/>
      <c r="QBJ838" s="24"/>
      <c r="QBK838" s="24"/>
      <c r="QBL838" s="24"/>
      <c r="QBM838" s="24"/>
      <c r="QBN838" s="24"/>
      <c r="QBO838" s="24"/>
      <c r="QBP838" s="24"/>
      <c r="QBQ838" s="24"/>
      <c r="QBR838" s="24"/>
      <c r="QBS838" s="24"/>
      <c r="QBT838" s="24"/>
      <c r="QBU838" s="24"/>
      <c r="QBV838" s="24"/>
      <c r="QBW838" s="24"/>
      <c r="QBX838" s="24"/>
      <c r="QBY838" s="24"/>
      <c r="QBZ838" s="24"/>
      <c r="QCA838" s="24"/>
      <c r="QCB838" s="24"/>
      <c r="QCC838" s="24"/>
      <c r="QCD838" s="24"/>
      <c r="QCE838" s="24"/>
      <c r="QCF838" s="24"/>
      <c r="QCG838" s="24"/>
      <c r="QCH838" s="24"/>
      <c r="QCI838" s="24"/>
      <c r="QCJ838" s="24"/>
      <c r="QCK838" s="24"/>
      <c r="QCL838" s="24"/>
      <c r="QCM838" s="24"/>
      <c r="QCN838" s="24"/>
      <c r="QCO838" s="24"/>
      <c r="QCP838" s="24"/>
      <c r="QCQ838" s="24"/>
      <c r="QCR838" s="24"/>
      <c r="QCS838" s="24"/>
      <c r="QCT838" s="24"/>
      <c r="QCU838" s="24"/>
      <c r="QCV838" s="24"/>
      <c r="QCW838" s="24"/>
      <c r="QCX838" s="24"/>
      <c r="QCY838" s="24"/>
      <c r="QCZ838" s="24"/>
      <c r="QDA838" s="24"/>
      <c r="QDB838" s="24"/>
      <c r="QDC838" s="24"/>
      <c r="QDD838" s="24"/>
      <c r="QDE838" s="24"/>
      <c r="QDF838" s="24"/>
      <c r="QDG838" s="24"/>
      <c r="QDH838" s="24"/>
      <c r="QDI838" s="24"/>
      <c r="QDJ838" s="24"/>
      <c r="QDK838" s="24"/>
      <c r="QDL838" s="24"/>
      <c r="QDM838" s="24"/>
      <c r="QDN838" s="24"/>
      <c r="QDO838" s="24"/>
      <c r="QDP838" s="24"/>
      <c r="QDQ838" s="24"/>
      <c r="QDR838" s="24"/>
      <c r="QDS838" s="24"/>
      <c r="QDT838" s="24"/>
      <c r="QDU838" s="24"/>
      <c r="QDV838" s="24"/>
      <c r="QDW838" s="24"/>
      <c r="QDX838" s="24"/>
      <c r="QDY838" s="24"/>
      <c r="QDZ838" s="24"/>
      <c r="QEA838" s="24"/>
      <c r="QEB838" s="24"/>
      <c r="QEC838" s="24"/>
      <c r="QED838" s="24"/>
      <c r="QEE838" s="24"/>
      <c r="QEF838" s="24"/>
      <c r="QEG838" s="24"/>
      <c r="QEH838" s="24"/>
      <c r="QEI838" s="24"/>
      <c r="QEJ838" s="24"/>
      <c r="QEK838" s="24"/>
      <c r="QEL838" s="24"/>
      <c r="QEM838" s="24"/>
      <c r="QEN838" s="24"/>
      <c r="QEO838" s="24"/>
      <c r="QEP838" s="24"/>
      <c r="QEQ838" s="24"/>
      <c r="QER838" s="24"/>
      <c r="QES838" s="24"/>
      <c r="QET838" s="24"/>
      <c r="QEU838" s="24"/>
      <c r="QEV838" s="24"/>
      <c r="QEW838" s="24"/>
      <c r="QEX838" s="24"/>
      <c r="QEY838" s="24"/>
      <c r="QEZ838" s="24"/>
      <c r="QFA838" s="24"/>
      <c r="QFB838" s="24"/>
      <c r="QFC838" s="24"/>
      <c r="QFD838" s="24"/>
      <c r="QFE838" s="24"/>
      <c r="QFF838" s="24"/>
      <c r="QFG838" s="24"/>
      <c r="QFH838" s="24"/>
      <c r="QFI838" s="24"/>
      <c r="QFJ838" s="24"/>
      <c r="QFK838" s="24"/>
      <c r="QFL838" s="24"/>
      <c r="QFM838" s="24"/>
      <c r="QFN838" s="24"/>
      <c r="QFO838" s="24"/>
      <c r="QFP838" s="24"/>
      <c r="QFQ838" s="24"/>
      <c r="QFR838" s="24"/>
      <c r="QFS838" s="24"/>
      <c r="QFT838" s="24"/>
      <c r="QFU838" s="24"/>
      <c r="QFV838" s="24"/>
      <c r="QFW838" s="24"/>
      <c r="QFX838" s="24"/>
      <c r="QFY838" s="24"/>
      <c r="QFZ838" s="24"/>
      <c r="QGA838" s="24"/>
      <c r="QGB838" s="24"/>
      <c r="QGC838" s="24"/>
      <c r="QGD838" s="24"/>
      <c r="QGE838" s="24"/>
      <c r="QGF838" s="24"/>
      <c r="QGG838" s="24"/>
      <c r="QGH838" s="24"/>
      <c r="QGI838" s="24"/>
      <c r="QGJ838" s="24"/>
      <c r="QGK838" s="24"/>
      <c r="QGL838" s="24"/>
      <c r="QGM838" s="24"/>
      <c r="QGN838" s="24"/>
      <c r="QGO838" s="24"/>
      <c r="QGP838" s="24"/>
      <c r="QGQ838" s="24"/>
      <c r="QGR838" s="24"/>
      <c r="QGS838" s="24"/>
      <c r="QGT838" s="24"/>
      <c r="QGU838" s="24"/>
      <c r="QGV838" s="24"/>
      <c r="QGW838" s="24"/>
      <c r="QGX838" s="24"/>
      <c r="QGY838" s="24"/>
      <c r="QGZ838" s="24"/>
      <c r="QHA838" s="24"/>
      <c r="QHB838" s="24"/>
      <c r="QHC838" s="24"/>
      <c r="QHD838" s="24"/>
      <c r="QHE838" s="24"/>
      <c r="QHF838" s="24"/>
      <c r="QHG838" s="24"/>
      <c r="QHH838" s="24"/>
      <c r="QHI838" s="24"/>
      <c r="QHJ838" s="24"/>
      <c r="QHK838" s="24"/>
      <c r="QHL838" s="24"/>
      <c r="QHM838" s="24"/>
      <c r="QHN838" s="24"/>
      <c r="QHO838" s="24"/>
      <c r="QHP838" s="24"/>
      <c r="QHQ838" s="24"/>
      <c r="QHR838" s="24"/>
      <c r="QHS838" s="24"/>
      <c r="QHT838" s="24"/>
      <c r="QHU838" s="24"/>
      <c r="QHV838" s="24"/>
      <c r="QHW838" s="24"/>
      <c r="QHX838" s="24"/>
      <c r="QHY838" s="24"/>
      <c r="QHZ838" s="24"/>
      <c r="QIA838" s="24"/>
      <c r="QIB838" s="24"/>
      <c r="QIC838" s="24"/>
      <c r="QID838" s="24"/>
      <c r="QIE838" s="24"/>
      <c r="QIF838" s="24"/>
      <c r="QIG838" s="24"/>
      <c r="QIH838" s="24"/>
      <c r="QII838" s="24"/>
      <c r="QIJ838" s="24"/>
      <c r="QIK838" s="24"/>
      <c r="QIL838" s="24"/>
      <c r="QIM838" s="24"/>
      <c r="QIN838" s="24"/>
      <c r="QIO838" s="24"/>
      <c r="QIP838" s="24"/>
      <c r="QIQ838" s="24"/>
      <c r="QIR838" s="24"/>
      <c r="QIS838" s="24"/>
      <c r="QIT838" s="24"/>
      <c r="QIU838" s="24"/>
      <c r="QIV838" s="24"/>
      <c r="QIW838" s="24"/>
      <c r="QIX838" s="24"/>
      <c r="QIY838" s="24"/>
      <c r="QIZ838" s="24"/>
      <c r="QJA838" s="24"/>
      <c r="QJB838" s="24"/>
      <c r="QJC838" s="24"/>
      <c r="QJD838" s="24"/>
      <c r="QJE838" s="24"/>
      <c r="QJF838" s="24"/>
      <c r="QJG838" s="24"/>
      <c r="QJH838" s="24"/>
      <c r="QJI838" s="24"/>
      <c r="QJJ838" s="24"/>
      <c r="QJK838" s="24"/>
      <c r="QJL838" s="24"/>
      <c r="QJM838" s="24"/>
      <c r="QJN838" s="24"/>
      <c r="QJO838" s="24"/>
      <c r="QJP838" s="24"/>
      <c r="QJQ838" s="24"/>
      <c r="QJR838" s="24"/>
      <c r="QJS838" s="24"/>
      <c r="QJT838" s="24"/>
      <c r="QJU838" s="24"/>
      <c r="QJV838" s="24"/>
      <c r="QJW838" s="24"/>
      <c r="QJX838" s="24"/>
      <c r="QJY838" s="24"/>
      <c r="QJZ838" s="24"/>
      <c r="QKA838" s="24"/>
      <c r="QKB838" s="24"/>
      <c r="QKC838" s="24"/>
      <c r="QKD838" s="24"/>
      <c r="QKE838" s="24"/>
      <c r="QKF838" s="24"/>
      <c r="QKG838" s="24"/>
      <c r="QKH838" s="24"/>
      <c r="QKI838" s="24"/>
      <c r="QKJ838" s="24"/>
      <c r="QKK838" s="24"/>
      <c r="QKL838" s="24"/>
      <c r="QKM838" s="24"/>
      <c r="QKN838" s="24"/>
      <c r="QKO838" s="24"/>
      <c r="QKP838" s="24"/>
      <c r="QKQ838" s="24"/>
      <c r="QKR838" s="24"/>
      <c r="QKS838" s="24"/>
      <c r="QKT838" s="24"/>
      <c r="QKU838" s="24"/>
      <c r="QKV838" s="24"/>
      <c r="QKW838" s="24"/>
      <c r="QKX838" s="24"/>
      <c r="QKY838" s="24"/>
      <c r="QKZ838" s="24"/>
      <c r="QLA838" s="24"/>
      <c r="QLB838" s="24"/>
      <c r="QLC838" s="24"/>
      <c r="QLD838" s="24"/>
      <c r="QLE838" s="24"/>
      <c r="QLF838" s="24"/>
      <c r="QLG838" s="24"/>
      <c r="QLH838" s="24"/>
      <c r="QLI838" s="24"/>
      <c r="QLJ838" s="24"/>
      <c r="QLK838" s="24"/>
      <c r="QLL838" s="24"/>
      <c r="QLM838" s="24"/>
      <c r="QLN838" s="24"/>
      <c r="QLO838" s="24"/>
      <c r="QLP838" s="24"/>
      <c r="QLQ838" s="24"/>
      <c r="QLR838" s="24"/>
      <c r="QLS838" s="24"/>
      <c r="QLT838" s="24"/>
      <c r="QLU838" s="24"/>
      <c r="QLV838" s="24"/>
      <c r="QLW838" s="24"/>
      <c r="QLX838" s="24"/>
      <c r="QLY838" s="24"/>
      <c r="QLZ838" s="24"/>
      <c r="QMA838" s="24"/>
      <c r="QMB838" s="24"/>
      <c r="QMC838" s="24"/>
      <c r="QMD838" s="24"/>
      <c r="QME838" s="24"/>
      <c r="QMF838" s="24"/>
      <c r="QMG838" s="24"/>
      <c r="QMH838" s="24"/>
      <c r="QMI838" s="24"/>
      <c r="QMJ838" s="24"/>
      <c r="QMK838" s="24"/>
      <c r="QML838" s="24"/>
      <c r="QMM838" s="24"/>
      <c r="QMN838" s="24"/>
      <c r="QMO838" s="24"/>
      <c r="QMP838" s="24"/>
      <c r="QMQ838" s="24"/>
      <c r="QMR838" s="24"/>
      <c r="QMS838" s="24"/>
      <c r="QMT838" s="24"/>
      <c r="QMU838" s="24"/>
      <c r="QMV838" s="24"/>
      <c r="QMW838" s="24"/>
      <c r="QMX838" s="24"/>
      <c r="QMY838" s="24"/>
      <c r="QMZ838" s="24"/>
      <c r="QNA838" s="24"/>
      <c r="QNB838" s="24"/>
      <c r="QNC838" s="24"/>
      <c r="QND838" s="24"/>
      <c r="QNE838" s="24"/>
      <c r="QNF838" s="24"/>
      <c r="QNG838" s="24"/>
      <c r="QNH838" s="24"/>
      <c r="QNI838" s="24"/>
      <c r="QNJ838" s="24"/>
      <c r="QNK838" s="24"/>
      <c r="QNL838" s="24"/>
      <c r="QNM838" s="24"/>
      <c r="QNN838" s="24"/>
      <c r="QNO838" s="24"/>
      <c r="QNP838" s="24"/>
      <c r="QNQ838" s="24"/>
      <c r="QNR838" s="24"/>
      <c r="QNS838" s="24"/>
      <c r="QNT838" s="24"/>
      <c r="QNU838" s="24"/>
      <c r="QNV838" s="24"/>
      <c r="QNW838" s="24"/>
      <c r="QNX838" s="24"/>
      <c r="QNY838" s="24"/>
      <c r="QNZ838" s="24"/>
      <c r="QOA838" s="24"/>
      <c r="QOB838" s="24"/>
      <c r="QOC838" s="24"/>
      <c r="QOD838" s="24"/>
      <c r="QOE838" s="24"/>
      <c r="QOF838" s="24"/>
      <c r="QOG838" s="24"/>
      <c r="QOH838" s="24"/>
      <c r="QOI838" s="24"/>
      <c r="QOJ838" s="24"/>
      <c r="QOK838" s="24"/>
      <c r="QOL838" s="24"/>
      <c r="QOM838" s="24"/>
      <c r="QON838" s="24"/>
      <c r="QOO838" s="24"/>
      <c r="QOP838" s="24"/>
      <c r="QOQ838" s="24"/>
      <c r="QOR838" s="24"/>
      <c r="QOS838" s="24"/>
      <c r="QOT838" s="24"/>
      <c r="QOU838" s="24"/>
      <c r="QOV838" s="24"/>
      <c r="QOW838" s="24"/>
      <c r="QOX838" s="24"/>
      <c r="QOY838" s="24"/>
      <c r="QOZ838" s="24"/>
      <c r="QPA838" s="24"/>
      <c r="QPB838" s="24"/>
      <c r="QPC838" s="24"/>
      <c r="QPD838" s="24"/>
      <c r="QPE838" s="24"/>
      <c r="QPF838" s="24"/>
      <c r="QPG838" s="24"/>
      <c r="QPH838" s="24"/>
      <c r="QPI838" s="24"/>
      <c r="QPJ838" s="24"/>
      <c r="QPK838" s="24"/>
      <c r="QPL838" s="24"/>
      <c r="QPM838" s="24"/>
      <c r="QPN838" s="24"/>
      <c r="QPO838" s="24"/>
      <c r="QPP838" s="24"/>
      <c r="QPQ838" s="24"/>
      <c r="QPR838" s="24"/>
      <c r="QPS838" s="24"/>
      <c r="QPT838" s="24"/>
      <c r="QPU838" s="24"/>
      <c r="QPV838" s="24"/>
      <c r="QPW838" s="24"/>
      <c r="QPX838" s="24"/>
      <c r="QPY838" s="24"/>
      <c r="QPZ838" s="24"/>
      <c r="QQA838" s="24"/>
      <c r="QQB838" s="24"/>
      <c r="QQC838" s="24"/>
      <c r="QQD838" s="24"/>
      <c r="QQE838" s="24"/>
      <c r="QQF838" s="24"/>
      <c r="QQG838" s="24"/>
      <c r="QQH838" s="24"/>
      <c r="QQI838" s="24"/>
      <c r="QQJ838" s="24"/>
      <c r="QQK838" s="24"/>
      <c r="QQL838" s="24"/>
      <c r="QQM838" s="24"/>
      <c r="QQN838" s="24"/>
      <c r="QQO838" s="24"/>
      <c r="QQP838" s="24"/>
      <c r="QQQ838" s="24"/>
      <c r="QQR838" s="24"/>
      <c r="QQS838" s="24"/>
      <c r="QQT838" s="24"/>
      <c r="QQU838" s="24"/>
      <c r="QQV838" s="24"/>
      <c r="QQW838" s="24"/>
      <c r="QQX838" s="24"/>
      <c r="QQY838" s="24"/>
      <c r="QQZ838" s="24"/>
      <c r="QRA838" s="24"/>
      <c r="QRB838" s="24"/>
      <c r="QRC838" s="24"/>
      <c r="QRD838" s="24"/>
      <c r="QRE838" s="24"/>
      <c r="QRF838" s="24"/>
      <c r="QRG838" s="24"/>
      <c r="QRH838" s="24"/>
      <c r="QRI838" s="24"/>
      <c r="QRJ838" s="24"/>
      <c r="QRK838" s="24"/>
      <c r="QRL838" s="24"/>
      <c r="QRM838" s="24"/>
      <c r="QRN838" s="24"/>
      <c r="QRO838" s="24"/>
      <c r="QRP838" s="24"/>
      <c r="QRQ838" s="24"/>
      <c r="QRR838" s="24"/>
      <c r="QRS838" s="24"/>
      <c r="QRT838" s="24"/>
      <c r="QRU838" s="24"/>
      <c r="QRV838" s="24"/>
      <c r="QRW838" s="24"/>
      <c r="QRX838" s="24"/>
      <c r="QRY838" s="24"/>
      <c r="QRZ838" s="24"/>
      <c r="QSA838" s="24"/>
      <c r="QSB838" s="24"/>
      <c r="QSC838" s="24"/>
      <c r="QSD838" s="24"/>
      <c r="QSE838" s="24"/>
      <c r="QSF838" s="24"/>
      <c r="QSG838" s="24"/>
      <c r="QSH838" s="24"/>
      <c r="QSI838" s="24"/>
      <c r="QSJ838" s="24"/>
      <c r="QSK838" s="24"/>
      <c r="QSL838" s="24"/>
      <c r="QSM838" s="24"/>
      <c r="QSN838" s="24"/>
      <c r="QSO838" s="24"/>
      <c r="QSP838" s="24"/>
      <c r="QSQ838" s="24"/>
      <c r="QSR838" s="24"/>
      <c r="QSS838" s="24"/>
      <c r="QST838" s="24"/>
      <c r="QSU838" s="24"/>
      <c r="QSV838" s="24"/>
      <c r="QSW838" s="24"/>
      <c r="QSX838" s="24"/>
      <c r="QSY838" s="24"/>
      <c r="QSZ838" s="24"/>
      <c r="QTA838" s="24"/>
      <c r="QTB838" s="24"/>
      <c r="QTC838" s="24"/>
      <c r="QTD838" s="24"/>
      <c r="QTE838" s="24"/>
      <c r="QTF838" s="24"/>
      <c r="QTG838" s="24"/>
      <c r="QTH838" s="24"/>
      <c r="QTI838" s="24"/>
      <c r="QTJ838" s="24"/>
      <c r="QTK838" s="24"/>
      <c r="QTL838" s="24"/>
      <c r="QTM838" s="24"/>
      <c r="QTN838" s="24"/>
      <c r="QTO838" s="24"/>
      <c r="QTP838" s="24"/>
      <c r="QTQ838" s="24"/>
      <c r="QTR838" s="24"/>
      <c r="QTS838" s="24"/>
      <c r="QTT838" s="24"/>
      <c r="QTU838" s="24"/>
      <c r="QTV838" s="24"/>
      <c r="QTW838" s="24"/>
      <c r="QTX838" s="24"/>
      <c r="QTY838" s="24"/>
      <c r="QTZ838" s="24"/>
      <c r="QUA838" s="24"/>
      <c r="QUB838" s="24"/>
      <c r="QUC838" s="24"/>
      <c r="QUD838" s="24"/>
      <c r="QUE838" s="24"/>
      <c r="QUF838" s="24"/>
      <c r="QUG838" s="24"/>
      <c r="QUH838" s="24"/>
      <c r="QUI838" s="24"/>
      <c r="QUJ838" s="24"/>
      <c r="QUK838" s="24"/>
      <c r="QUL838" s="24"/>
      <c r="QUM838" s="24"/>
      <c r="QUN838" s="24"/>
      <c r="QUO838" s="24"/>
      <c r="QUP838" s="24"/>
      <c r="QUQ838" s="24"/>
      <c r="QUR838" s="24"/>
      <c r="QUS838" s="24"/>
      <c r="QUT838" s="24"/>
      <c r="QUU838" s="24"/>
      <c r="QUV838" s="24"/>
      <c r="QUW838" s="24"/>
      <c r="QUX838" s="24"/>
      <c r="QUY838" s="24"/>
      <c r="QUZ838" s="24"/>
      <c r="QVA838" s="24"/>
      <c r="QVB838" s="24"/>
      <c r="QVC838" s="24"/>
      <c r="QVD838" s="24"/>
      <c r="QVE838" s="24"/>
      <c r="QVF838" s="24"/>
      <c r="QVG838" s="24"/>
      <c r="QVH838" s="24"/>
      <c r="QVI838" s="24"/>
      <c r="QVJ838" s="24"/>
      <c r="QVK838" s="24"/>
      <c r="QVL838" s="24"/>
      <c r="QVM838" s="24"/>
      <c r="QVN838" s="24"/>
      <c r="QVO838" s="24"/>
      <c r="QVP838" s="24"/>
      <c r="QVQ838" s="24"/>
      <c r="QVR838" s="24"/>
      <c r="QVS838" s="24"/>
      <c r="QVT838" s="24"/>
      <c r="QVU838" s="24"/>
      <c r="QVV838" s="24"/>
      <c r="QVW838" s="24"/>
      <c r="QVX838" s="24"/>
      <c r="QVY838" s="24"/>
      <c r="QVZ838" s="24"/>
      <c r="QWA838" s="24"/>
      <c r="QWB838" s="24"/>
      <c r="QWC838" s="24"/>
      <c r="QWD838" s="24"/>
      <c r="QWE838" s="24"/>
      <c r="QWF838" s="24"/>
      <c r="QWG838" s="24"/>
      <c r="QWH838" s="24"/>
      <c r="QWI838" s="24"/>
      <c r="QWJ838" s="24"/>
      <c r="QWK838" s="24"/>
      <c r="QWL838" s="24"/>
      <c r="QWM838" s="24"/>
      <c r="QWN838" s="24"/>
      <c r="QWO838" s="24"/>
      <c r="QWP838" s="24"/>
      <c r="QWQ838" s="24"/>
      <c r="QWR838" s="24"/>
      <c r="QWS838" s="24"/>
      <c r="QWT838" s="24"/>
      <c r="QWU838" s="24"/>
      <c r="QWV838" s="24"/>
      <c r="QWW838" s="24"/>
      <c r="QWX838" s="24"/>
      <c r="QWY838" s="24"/>
      <c r="QWZ838" s="24"/>
      <c r="QXA838" s="24"/>
      <c r="QXB838" s="24"/>
      <c r="QXC838" s="24"/>
      <c r="QXD838" s="24"/>
      <c r="QXE838" s="24"/>
      <c r="QXF838" s="24"/>
      <c r="QXG838" s="24"/>
      <c r="QXH838" s="24"/>
      <c r="QXI838" s="24"/>
      <c r="QXJ838" s="24"/>
      <c r="QXK838" s="24"/>
      <c r="QXL838" s="24"/>
      <c r="QXM838" s="24"/>
      <c r="QXN838" s="24"/>
      <c r="QXO838" s="24"/>
      <c r="QXP838" s="24"/>
      <c r="QXQ838" s="24"/>
      <c r="QXR838" s="24"/>
      <c r="QXS838" s="24"/>
      <c r="QXT838" s="24"/>
      <c r="QXU838" s="24"/>
      <c r="QXV838" s="24"/>
      <c r="QXW838" s="24"/>
      <c r="QXX838" s="24"/>
      <c r="QXY838" s="24"/>
      <c r="QXZ838" s="24"/>
      <c r="QYA838" s="24"/>
      <c r="QYB838" s="24"/>
      <c r="QYC838" s="24"/>
      <c r="QYD838" s="24"/>
      <c r="QYE838" s="24"/>
      <c r="QYF838" s="24"/>
      <c r="QYG838" s="24"/>
      <c r="QYH838" s="24"/>
      <c r="QYI838" s="24"/>
      <c r="QYJ838" s="24"/>
      <c r="QYK838" s="24"/>
      <c r="QYL838" s="24"/>
      <c r="QYM838" s="24"/>
      <c r="QYN838" s="24"/>
      <c r="QYO838" s="24"/>
      <c r="QYP838" s="24"/>
      <c r="QYQ838" s="24"/>
      <c r="QYR838" s="24"/>
      <c r="QYS838" s="24"/>
      <c r="QYT838" s="24"/>
      <c r="QYU838" s="24"/>
      <c r="QYV838" s="24"/>
      <c r="QYW838" s="24"/>
      <c r="QYX838" s="24"/>
      <c r="QYY838" s="24"/>
      <c r="QYZ838" s="24"/>
      <c r="QZA838" s="24"/>
      <c r="QZB838" s="24"/>
      <c r="QZC838" s="24"/>
      <c r="QZD838" s="24"/>
      <c r="QZE838" s="24"/>
      <c r="QZF838" s="24"/>
      <c r="QZG838" s="24"/>
      <c r="QZH838" s="24"/>
      <c r="QZI838" s="24"/>
      <c r="QZJ838" s="24"/>
      <c r="QZK838" s="24"/>
      <c r="QZL838" s="24"/>
      <c r="QZM838" s="24"/>
      <c r="QZN838" s="24"/>
      <c r="QZO838" s="24"/>
      <c r="QZP838" s="24"/>
      <c r="QZQ838" s="24"/>
      <c r="QZR838" s="24"/>
      <c r="QZS838" s="24"/>
      <c r="QZT838" s="24"/>
      <c r="QZU838" s="24"/>
      <c r="QZV838" s="24"/>
      <c r="QZW838" s="24"/>
      <c r="QZX838" s="24"/>
      <c r="QZY838" s="24"/>
      <c r="QZZ838" s="24"/>
      <c r="RAA838" s="24"/>
      <c r="RAB838" s="24"/>
      <c r="RAC838" s="24"/>
      <c r="RAD838" s="24"/>
      <c r="RAE838" s="24"/>
      <c r="RAF838" s="24"/>
      <c r="RAG838" s="24"/>
      <c r="RAH838" s="24"/>
      <c r="RAI838" s="24"/>
      <c r="RAJ838" s="24"/>
      <c r="RAK838" s="24"/>
      <c r="RAL838" s="24"/>
      <c r="RAM838" s="24"/>
      <c r="RAN838" s="24"/>
      <c r="RAO838" s="24"/>
      <c r="RAP838" s="24"/>
      <c r="RAQ838" s="24"/>
      <c r="RAR838" s="24"/>
      <c r="RAS838" s="24"/>
      <c r="RAT838" s="24"/>
      <c r="RAU838" s="24"/>
      <c r="RAV838" s="24"/>
      <c r="RAW838" s="24"/>
      <c r="RAX838" s="24"/>
      <c r="RAY838" s="24"/>
      <c r="RAZ838" s="24"/>
      <c r="RBA838" s="24"/>
      <c r="RBB838" s="24"/>
      <c r="RBC838" s="24"/>
      <c r="RBD838" s="24"/>
      <c r="RBE838" s="24"/>
      <c r="RBF838" s="24"/>
      <c r="RBG838" s="24"/>
      <c r="RBH838" s="24"/>
      <c r="RBI838" s="24"/>
      <c r="RBJ838" s="24"/>
      <c r="RBK838" s="24"/>
      <c r="RBL838" s="24"/>
      <c r="RBM838" s="24"/>
      <c r="RBN838" s="24"/>
      <c r="RBO838" s="24"/>
      <c r="RBP838" s="24"/>
      <c r="RBQ838" s="24"/>
      <c r="RBR838" s="24"/>
      <c r="RBS838" s="24"/>
      <c r="RBT838" s="24"/>
      <c r="RBU838" s="24"/>
      <c r="RBV838" s="24"/>
      <c r="RBW838" s="24"/>
      <c r="RBX838" s="24"/>
      <c r="RBY838" s="24"/>
      <c r="RBZ838" s="24"/>
      <c r="RCA838" s="24"/>
      <c r="RCB838" s="24"/>
      <c r="RCC838" s="24"/>
      <c r="RCD838" s="24"/>
      <c r="RCE838" s="24"/>
      <c r="RCF838" s="24"/>
      <c r="RCG838" s="24"/>
      <c r="RCH838" s="24"/>
      <c r="RCI838" s="24"/>
      <c r="RCJ838" s="24"/>
      <c r="RCK838" s="24"/>
      <c r="RCL838" s="24"/>
      <c r="RCM838" s="24"/>
      <c r="RCN838" s="24"/>
      <c r="RCO838" s="24"/>
      <c r="RCP838" s="24"/>
      <c r="RCQ838" s="24"/>
      <c r="RCR838" s="24"/>
      <c r="RCS838" s="24"/>
      <c r="RCT838" s="24"/>
      <c r="RCU838" s="24"/>
      <c r="RCV838" s="24"/>
      <c r="RCW838" s="24"/>
      <c r="RCX838" s="24"/>
      <c r="RCY838" s="24"/>
      <c r="RCZ838" s="24"/>
      <c r="RDA838" s="24"/>
      <c r="RDB838" s="24"/>
      <c r="RDC838" s="24"/>
      <c r="RDD838" s="24"/>
      <c r="RDE838" s="24"/>
      <c r="RDF838" s="24"/>
      <c r="RDG838" s="24"/>
      <c r="RDH838" s="24"/>
      <c r="RDI838" s="24"/>
      <c r="RDJ838" s="24"/>
      <c r="RDK838" s="24"/>
      <c r="RDL838" s="24"/>
      <c r="RDM838" s="24"/>
      <c r="RDN838" s="24"/>
      <c r="RDO838" s="24"/>
      <c r="RDP838" s="24"/>
      <c r="RDQ838" s="24"/>
      <c r="RDR838" s="24"/>
      <c r="RDS838" s="24"/>
      <c r="RDT838" s="24"/>
      <c r="RDU838" s="24"/>
      <c r="RDV838" s="24"/>
      <c r="RDW838" s="24"/>
      <c r="RDX838" s="24"/>
      <c r="RDY838" s="24"/>
      <c r="RDZ838" s="24"/>
      <c r="REA838" s="24"/>
      <c r="REB838" s="24"/>
      <c r="REC838" s="24"/>
      <c r="RED838" s="24"/>
      <c r="REE838" s="24"/>
      <c r="REF838" s="24"/>
      <c r="REG838" s="24"/>
      <c r="REH838" s="24"/>
      <c r="REI838" s="24"/>
      <c r="REJ838" s="24"/>
      <c r="REK838" s="24"/>
      <c r="REL838" s="24"/>
      <c r="REM838" s="24"/>
      <c r="REN838" s="24"/>
      <c r="REO838" s="24"/>
      <c r="REP838" s="24"/>
      <c r="REQ838" s="24"/>
      <c r="RER838" s="24"/>
      <c r="RES838" s="24"/>
      <c r="RET838" s="24"/>
      <c r="REU838" s="24"/>
      <c r="REV838" s="24"/>
      <c r="REW838" s="24"/>
      <c r="REX838" s="24"/>
      <c r="REY838" s="24"/>
      <c r="REZ838" s="24"/>
      <c r="RFA838" s="24"/>
      <c r="RFB838" s="24"/>
      <c r="RFC838" s="24"/>
      <c r="RFD838" s="24"/>
      <c r="RFE838" s="24"/>
      <c r="RFF838" s="24"/>
      <c r="RFG838" s="24"/>
      <c r="RFH838" s="24"/>
      <c r="RFI838" s="24"/>
      <c r="RFJ838" s="24"/>
      <c r="RFK838" s="24"/>
      <c r="RFL838" s="24"/>
      <c r="RFM838" s="24"/>
      <c r="RFN838" s="24"/>
      <c r="RFO838" s="24"/>
      <c r="RFP838" s="24"/>
      <c r="RFQ838" s="24"/>
      <c r="RFR838" s="24"/>
      <c r="RFS838" s="24"/>
      <c r="RFT838" s="24"/>
      <c r="RFU838" s="24"/>
      <c r="RFV838" s="24"/>
      <c r="RFW838" s="24"/>
      <c r="RFX838" s="24"/>
      <c r="RFY838" s="24"/>
      <c r="RFZ838" s="24"/>
      <c r="RGA838" s="24"/>
      <c r="RGB838" s="24"/>
      <c r="RGC838" s="24"/>
      <c r="RGD838" s="24"/>
      <c r="RGE838" s="24"/>
      <c r="RGF838" s="24"/>
      <c r="RGG838" s="24"/>
      <c r="RGH838" s="24"/>
      <c r="RGI838" s="24"/>
      <c r="RGJ838" s="24"/>
      <c r="RGK838" s="24"/>
      <c r="RGL838" s="24"/>
      <c r="RGM838" s="24"/>
      <c r="RGN838" s="24"/>
      <c r="RGO838" s="24"/>
      <c r="RGP838" s="24"/>
      <c r="RGQ838" s="24"/>
      <c r="RGR838" s="24"/>
      <c r="RGS838" s="24"/>
      <c r="RGT838" s="24"/>
      <c r="RGU838" s="24"/>
      <c r="RGV838" s="24"/>
      <c r="RGW838" s="24"/>
      <c r="RGX838" s="24"/>
      <c r="RGY838" s="24"/>
      <c r="RGZ838" s="24"/>
      <c r="RHA838" s="24"/>
      <c r="RHB838" s="24"/>
      <c r="RHC838" s="24"/>
      <c r="RHD838" s="24"/>
      <c r="RHE838" s="24"/>
      <c r="RHF838" s="24"/>
      <c r="RHG838" s="24"/>
      <c r="RHH838" s="24"/>
      <c r="RHI838" s="24"/>
      <c r="RHJ838" s="24"/>
      <c r="RHK838" s="24"/>
      <c r="RHL838" s="24"/>
      <c r="RHM838" s="24"/>
      <c r="RHN838" s="24"/>
      <c r="RHO838" s="24"/>
      <c r="RHP838" s="24"/>
      <c r="RHQ838" s="24"/>
      <c r="RHR838" s="24"/>
      <c r="RHS838" s="24"/>
      <c r="RHT838" s="24"/>
      <c r="RHU838" s="24"/>
      <c r="RHV838" s="24"/>
      <c r="RHW838" s="24"/>
      <c r="RHX838" s="24"/>
      <c r="RHY838" s="24"/>
      <c r="RHZ838" s="24"/>
      <c r="RIA838" s="24"/>
      <c r="RIB838" s="24"/>
      <c r="RIC838" s="24"/>
      <c r="RID838" s="24"/>
      <c r="RIE838" s="24"/>
      <c r="RIF838" s="24"/>
      <c r="RIG838" s="24"/>
      <c r="RIH838" s="24"/>
      <c r="RII838" s="24"/>
      <c r="RIJ838" s="24"/>
      <c r="RIK838" s="24"/>
      <c r="RIL838" s="24"/>
      <c r="RIM838" s="24"/>
      <c r="RIN838" s="24"/>
      <c r="RIO838" s="24"/>
      <c r="RIP838" s="24"/>
      <c r="RIQ838" s="24"/>
      <c r="RIR838" s="24"/>
      <c r="RIS838" s="24"/>
      <c r="RIT838" s="24"/>
      <c r="RIU838" s="24"/>
      <c r="RIV838" s="24"/>
      <c r="RIW838" s="24"/>
      <c r="RIX838" s="24"/>
      <c r="RIY838" s="24"/>
      <c r="RIZ838" s="24"/>
      <c r="RJA838" s="24"/>
      <c r="RJB838" s="24"/>
      <c r="RJC838" s="24"/>
      <c r="RJD838" s="24"/>
      <c r="RJE838" s="24"/>
      <c r="RJF838" s="24"/>
      <c r="RJG838" s="24"/>
      <c r="RJH838" s="24"/>
      <c r="RJI838" s="24"/>
      <c r="RJJ838" s="24"/>
      <c r="RJK838" s="24"/>
      <c r="RJL838" s="24"/>
      <c r="RJM838" s="24"/>
      <c r="RJN838" s="24"/>
      <c r="RJO838" s="24"/>
      <c r="RJP838" s="24"/>
      <c r="RJQ838" s="24"/>
      <c r="RJR838" s="24"/>
      <c r="RJS838" s="24"/>
      <c r="RJT838" s="24"/>
      <c r="RJU838" s="24"/>
      <c r="RJV838" s="24"/>
      <c r="RJW838" s="24"/>
      <c r="RJX838" s="24"/>
      <c r="RJY838" s="24"/>
      <c r="RJZ838" s="24"/>
      <c r="RKA838" s="24"/>
      <c r="RKB838" s="24"/>
      <c r="RKC838" s="24"/>
      <c r="RKD838" s="24"/>
      <c r="RKE838" s="24"/>
      <c r="RKF838" s="24"/>
      <c r="RKG838" s="24"/>
      <c r="RKH838" s="24"/>
      <c r="RKI838" s="24"/>
      <c r="RKJ838" s="24"/>
      <c r="RKK838" s="24"/>
      <c r="RKL838" s="24"/>
      <c r="RKM838" s="24"/>
      <c r="RKN838" s="24"/>
      <c r="RKO838" s="24"/>
      <c r="RKP838" s="24"/>
      <c r="RKQ838" s="24"/>
      <c r="RKR838" s="24"/>
      <c r="RKS838" s="24"/>
      <c r="RKT838" s="24"/>
      <c r="RKU838" s="24"/>
      <c r="RKV838" s="24"/>
      <c r="RKW838" s="24"/>
      <c r="RKX838" s="24"/>
      <c r="RKY838" s="24"/>
      <c r="RKZ838" s="24"/>
      <c r="RLA838" s="24"/>
      <c r="RLB838" s="24"/>
      <c r="RLC838" s="24"/>
      <c r="RLD838" s="24"/>
      <c r="RLE838" s="24"/>
      <c r="RLF838" s="24"/>
      <c r="RLG838" s="24"/>
      <c r="RLH838" s="24"/>
      <c r="RLI838" s="24"/>
      <c r="RLJ838" s="24"/>
      <c r="RLK838" s="24"/>
      <c r="RLL838" s="24"/>
      <c r="RLM838" s="24"/>
      <c r="RLN838" s="24"/>
      <c r="RLO838" s="24"/>
      <c r="RLP838" s="24"/>
      <c r="RLQ838" s="24"/>
      <c r="RLR838" s="24"/>
      <c r="RLS838" s="24"/>
      <c r="RLT838" s="24"/>
      <c r="RLU838" s="24"/>
      <c r="RLV838" s="24"/>
      <c r="RLW838" s="24"/>
      <c r="RLX838" s="24"/>
      <c r="RLY838" s="24"/>
      <c r="RLZ838" s="24"/>
      <c r="RMA838" s="24"/>
      <c r="RMB838" s="24"/>
      <c r="RMC838" s="24"/>
      <c r="RMD838" s="24"/>
      <c r="RME838" s="24"/>
      <c r="RMF838" s="24"/>
      <c r="RMG838" s="24"/>
      <c r="RMH838" s="24"/>
      <c r="RMI838" s="24"/>
      <c r="RMJ838" s="24"/>
      <c r="RMK838" s="24"/>
      <c r="RML838" s="24"/>
      <c r="RMM838" s="24"/>
      <c r="RMN838" s="24"/>
      <c r="RMO838" s="24"/>
      <c r="RMP838" s="24"/>
      <c r="RMQ838" s="24"/>
      <c r="RMR838" s="24"/>
      <c r="RMS838" s="24"/>
      <c r="RMT838" s="24"/>
      <c r="RMU838" s="24"/>
      <c r="RMV838" s="24"/>
      <c r="RMW838" s="24"/>
      <c r="RMX838" s="24"/>
      <c r="RMY838" s="24"/>
      <c r="RMZ838" s="24"/>
      <c r="RNA838" s="24"/>
      <c r="RNB838" s="24"/>
      <c r="RNC838" s="24"/>
      <c r="RND838" s="24"/>
      <c r="RNE838" s="24"/>
      <c r="RNF838" s="24"/>
      <c r="RNG838" s="24"/>
      <c r="RNH838" s="24"/>
      <c r="RNI838" s="24"/>
      <c r="RNJ838" s="24"/>
      <c r="RNK838" s="24"/>
      <c r="RNL838" s="24"/>
      <c r="RNM838" s="24"/>
      <c r="RNN838" s="24"/>
      <c r="RNO838" s="24"/>
      <c r="RNP838" s="24"/>
      <c r="RNQ838" s="24"/>
      <c r="RNR838" s="24"/>
      <c r="RNS838" s="24"/>
      <c r="RNT838" s="24"/>
      <c r="RNU838" s="24"/>
      <c r="RNV838" s="24"/>
      <c r="RNW838" s="24"/>
      <c r="RNX838" s="24"/>
      <c r="RNY838" s="24"/>
      <c r="RNZ838" s="24"/>
      <c r="ROA838" s="24"/>
      <c r="ROB838" s="24"/>
      <c r="ROC838" s="24"/>
      <c r="ROD838" s="24"/>
      <c r="ROE838" s="24"/>
      <c r="ROF838" s="24"/>
      <c r="ROG838" s="24"/>
      <c r="ROH838" s="24"/>
      <c r="ROI838" s="24"/>
      <c r="ROJ838" s="24"/>
      <c r="ROK838" s="24"/>
      <c r="ROL838" s="24"/>
      <c r="ROM838" s="24"/>
      <c r="RON838" s="24"/>
      <c r="ROO838" s="24"/>
      <c r="ROP838" s="24"/>
      <c r="ROQ838" s="24"/>
      <c r="ROR838" s="24"/>
      <c r="ROS838" s="24"/>
      <c r="ROT838" s="24"/>
      <c r="ROU838" s="24"/>
      <c r="ROV838" s="24"/>
      <c r="ROW838" s="24"/>
      <c r="ROX838" s="24"/>
      <c r="ROY838" s="24"/>
      <c r="ROZ838" s="24"/>
      <c r="RPA838" s="24"/>
      <c r="RPB838" s="24"/>
      <c r="RPC838" s="24"/>
      <c r="RPD838" s="24"/>
      <c r="RPE838" s="24"/>
      <c r="RPF838" s="24"/>
      <c r="RPG838" s="24"/>
      <c r="RPH838" s="24"/>
      <c r="RPI838" s="24"/>
      <c r="RPJ838" s="24"/>
      <c r="RPK838" s="24"/>
      <c r="RPL838" s="24"/>
      <c r="RPM838" s="24"/>
      <c r="RPN838" s="24"/>
      <c r="RPO838" s="24"/>
      <c r="RPP838" s="24"/>
      <c r="RPQ838" s="24"/>
      <c r="RPR838" s="24"/>
      <c r="RPS838" s="24"/>
      <c r="RPT838" s="24"/>
      <c r="RPU838" s="24"/>
      <c r="RPV838" s="24"/>
      <c r="RPW838" s="24"/>
      <c r="RPX838" s="24"/>
      <c r="RPY838" s="24"/>
      <c r="RPZ838" s="24"/>
      <c r="RQA838" s="24"/>
      <c r="RQB838" s="24"/>
      <c r="RQC838" s="24"/>
      <c r="RQD838" s="24"/>
      <c r="RQE838" s="24"/>
      <c r="RQF838" s="24"/>
      <c r="RQG838" s="24"/>
      <c r="RQH838" s="24"/>
      <c r="RQI838" s="24"/>
      <c r="RQJ838" s="24"/>
      <c r="RQK838" s="24"/>
      <c r="RQL838" s="24"/>
      <c r="RQM838" s="24"/>
      <c r="RQN838" s="24"/>
      <c r="RQO838" s="24"/>
      <c r="RQP838" s="24"/>
      <c r="RQQ838" s="24"/>
      <c r="RQR838" s="24"/>
      <c r="RQS838" s="24"/>
      <c r="RQT838" s="24"/>
      <c r="RQU838" s="24"/>
      <c r="RQV838" s="24"/>
      <c r="RQW838" s="24"/>
      <c r="RQX838" s="24"/>
      <c r="RQY838" s="24"/>
      <c r="RQZ838" s="24"/>
      <c r="RRA838" s="24"/>
      <c r="RRB838" s="24"/>
      <c r="RRC838" s="24"/>
      <c r="RRD838" s="24"/>
      <c r="RRE838" s="24"/>
      <c r="RRF838" s="24"/>
      <c r="RRG838" s="24"/>
      <c r="RRH838" s="24"/>
      <c r="RRI838" s="24"/>
      <c r="RRJ838" s="24"/>
      <c r="RRK838" s="24"/>
      <c r="RRL838" s="24"/>
      <c r="RRM838" s="24"/>
      <c r="RRN838" s="24"/>
      <c r="RRO838" s="24"/>
      <c r="RRP838" s="24"/>
      <c r="RRQ838" s="24"/>
      <c r="RRR838" s="24"/>
      <c r="RRS838" s="24"/>
      <c r="RRT838" s="24"/>
      <c r="RRU838" s="24"/>
      <c r="RRV838" s="24"/>
      <c r="RRW838" s="24"/>
      <c r="RRX838" s="24"/>
      <c r="RRY838" s="24"/>
      <c r="RRZ838" s="24"/>
      <c r="RSA838" s="24"/>
      <c r="RSB838" s="24"/>
      <c r="RSC838" s="24"/>
      <c r="RSD838" s="24"/>
      <c r="RSE838" s="24"/>
      <c r="RSF838" s="24"/>
      <c r="RSG838" s="24"/>
      <c r="RSH838" s="24"/>
      <c r="RSI838" s="24"/>
      <c r="RSJ838" s="24"/>
      <c r="RSK838" s="24"/>
      <c r="RSL838" s="24"/>
      <c r="RSM838" s="24"/>
      <c r="RSN838" s="24"/>
      <c r="RSO838" s="24"/>
      <c r="RSP838" s="24"/>
      <c r="RSQ838" s="24"/>
      <c r="RSR838" s="24"/>
      <c r="RSS838" s="24"/>
      <c r="RST838" s="24"/>
      <c r="RSU838" s="24"/>
      <c r="RSV838" s="24"/>
      <c r="RSW838" s="24"/>
      <c r="RSX838" s="24"/>
      <c r="RSY838" s="24"/>
      <c r="RSZ838" s="24"/>
      <c r="RTA838" s="24"/>
      <c r="RTB838" s="24"/>
      <c r="RTC838" s="24"/>
      <c r="RTD838" s="24"/>
      <c r="RTE838" s="24"/>
      <c r="RTF838" s="24"/>
      <c r="RTG838" s="24"/>
      <c r="RTH838" s="24"/>
      <c r="RTI838" s="24"/>
      <c r="RTJ838" s="24"/>
      <c r="RTK838" s="24"/>
      <c r="RTL838" s="24"/>
      <c r="RTM838" s="24"/>
      <c r="RTN838" s="24"/>
      <c r="RTO838" s="24"/>
      <c r="RTP838" s="24"/>
      <c r="RTQ838" s="24"/>
      <c r="RTR838" s="24"/>
      <c r="RTS838" s="24"/>
      <c r="RTT838" s="24"/>
      <c r="RTU838" s="24"/>
      <c r="RTV838" s="24"/>
      <c r="RTW838" s="24"/>
      <c r="RTX838" s="24"/>
      <c r="RTY838" s="24"/>
      <c r="RTZ838" s="24"/>
      <c r="RUA838" s="24"/>
      <c r="RUB838" s="24"/>
      <c r="RUC838" s="24"/>
      <c r="RUD838" s="24"/>
      <c r="RUE838" s="24"/>
      <c r="RUF838" s="24"/>
      <c r="RUG838" s="24"/>
      <c r="RUH838" s="24"/>
      <c r="RUI838" s="24"/>
      <c r="RUJ838" s="24"/>
      <c r="RUK838" s="24"/>
      <c r="RUL838" s="24"/>
      <c r="RUM838" s="24"/>
      <c r="RUN838" s="24"/>
      <c r="RUO838" s="24"/>
      <c r="RUP838" s="24"/>
      <c r="RUQ838" s="24"/>
      <c r="RUR838" s="24"/>
      <c r="RUS838" s="24"/>
      <c r="RUT838" s="24"/>
      <c r="RUU838" s="24"/>
      <c r="RUV838" s="24"/>
      <c r="RUW838" s="24"/>
      <c r="RUX838" s="24"/>
      <c r="RUY838" s="24"/>
      <c r="RUZ838" s="24"/>
      <c r="RVA838" s="24"/>
      <c r="RVB838" s="24"/>
      <c r="RVC838" s="24"/>
      <c r="RVD838" s="24"/>
      <c r="RVE838" s="24"/>
      <c r="RVF838" s="24"/>
      <c r="RVG838" s="24"/>
      <c r="RVH838" s="24"/>
      <c r="RVI838" s="24"/>
      <c r="RVJ838" s="24"/>
      <c r="RVK838" s="24"/>
      <c r="RVL838" s="24"/>
      <c r="RVM838" s="24"/>
      <c r="RVN838" s="24"/>
      <c r="RVO838" s="24"/>
      <c r="RVP838" s="24"/>
      <c r="RVQ838" s="24"/>
      <c r="RVR838" s="24"/>
      <c r="RVS838" s="24"/>
      <c r="RVT838" s="24"/>
      <c r="RVU838" s="24"/>
      <c r="RVV838" s="24"/>
      <c r="RVW838" s="24"/>
      <c r="RVX838" s="24"/>
      <c r="RVY838" s="24"/>
      <c r="RVZ838" s="24"/>
      <c r="RWA838" s="24"/>
      <c r="RWB838" s="24"/>
      <c r="RWC838" s="24"/>
      <c r="RWD838" s="24"/>
      <c r="RWE838" s="24"/>
      <c r="RWF838" s="24"/>
      <c r="RWG838" s="24"/>
      <c r="RWH838" s="24"/>
      <c r="RWI838" s="24"/>
      <c r="RWJ838" s="24"/>
      <c r="RWK838" s="24"/>
      <c r="RWL838" s="24"/>
      <c r="RWM838" s="24"/>
      <c r="RWN838" s="24"/>
      <c r="RWO838" s="24"/>
      <c r="RWP838" s="24"/>
      <c r="RWQ838" s="24"/>
      <c r="RWR838" s="24"/>
      <c r="RWS838" s="24"/>
      <c r="RWT838" s="24"/>
      <c r="RWU838" s="24"/>
      <c r="RWV838" s="24"/>
      <c r="RWW838" s="24"/>
      <c r="RWX838" s="24"/>
      <c r="RWY838" s="24"/>
      <c r="RWZ838" s="24"/>
      <c r="RXA838" s="24"/>
      <c r="RXB838" s="24"/>
      <c r="RXC838" s="24"/>
      <c r="RXD838" s="24"/>
      <c r="RXE838" s="24"/>
      <c r="RXF838" s="24"/>
      <c r="RXG838" s="24"/>
      <c r="RXH838" s="24"/>
      <c r="RXI838" s="24"/>
      <c r="RXJ838" s="24"/>
      <c r="RXK838" s="24"/>
      <c r="RXL838" s="24"/>
      <c r="RXM838" s="24"/>
      <c r="RXN838" s="24"/>
      <c r="RXO838" s="24"/>
      <c r="RXP838" s="24"/>
      <c r="RXQ838" s="24"/>
      <c r="RXR838" s="24"/>
      <c r="RXS838" s="24"/>
      <c r="RXT838" s="24"/>
      <c r="RXU838" s="24"/>
      <c r="RXV838" s="24"/>
      <c r="RXW838" s="24"/>
      <c r="RXX838" s="24"/>
      <c r="RXY838" s="24"/>
      <c r="RXZ838" s="24"/>
      <c r="RYA838" s="24"/>
      <c r="RYB838" s="24"/>
      <c r="RYC838" s="24"/>
      <c r="RYD838" s="24"/>
      <c r="RYE838" s="24"/>
      <c r="RYF838" s="24"/>
      <c r="RYG838" s="24"/>
      <c r="RYH838" s="24"/>
      <c r="RYI838" s="24"/>
      <c r="RYJ838" s="24"/>
      <c r="RYK838" s="24"/>
      <c r="RYL838" s="24"/>
      <c r="RYM838" s="24"/>
      <c r="RYN838" s="24"/>
      <c r="RYO838" s="24"/>
      <c r="RYP838" s="24"/>
      <c r="RYQ838" s="24"/>
      <c r="RYR838" s="24"/>
      <c r="RYS838" s="24"/>
      <c r="RYT838" s="24"/>
      <c r="RYU838" s="24"/>
      <c r="RYV838" s="24"/>
      <c r="RYW838" s="24"/>
      <c r="RYX838" s="24"/>
      <c r="RYY838" s="24"/>
      <c r="RYZ838" s="24"/>
      <c r="RZA838" s="24"/>
      <c r="RZB838" s="24"/>
      <c r="RZC838" s="24"/>
      <c r="RZD838" s="24"/>
      <c r="RZE838" s="24"/>
      <c r="RZF838" s="24"/>
      <c r="RZG838" s="24"/>
      <c r="RZH838" s="24"/>
      <c r="RZI838" s="24"/>
      <c r="RZJ838" s="24"/>
      <c r="RZK838" s="24"/>
      <c r="RZL838" s="24"/>
      <c r="RZM838" s="24"/>
      <c r="RZN838" s="24"/>
      <c r="RZO838" s="24"/>
      <c r="RZP838" s="24"/>
      <c r="RZQ838" s="24"/>
      <c r="RZR838" s="24"/>
      <c r="RZS838" s="24"/>
      <c r="RZT838" s="24"/>
      <c r="RZU838" s="24"/>
      <c r="RZV838" s="24"/>
      <c r="RZW838" s="24"/>
      <c r="RZX838" s="24"/>
      <c r="RZY838" s="24"/>
      <c r="RZZ838" s="24"/>
      <c r="SAA838" s="24"/>
      <c r="SAB838" s="24"/>
      <c r="SAC838" s="24"/>
      <c r="SAD838" s="24"/>
      <c r="SAE838" s="24"/>
      <c r="SAF838" s="24"/>
      <c r="SAG838" s="24"/>
      <c r="SAH838" s="24"/>
      <c r="SAI838" s="24"/>
      <c r="SAJ838" s="24"/>
      <c r="SAK838" s="24"/>
      <c r="SAL838" s="24"/>
      <c r="SAM838" s="24"/>
      <c r="SAN838" s="24"/>
      <c r="SAO838" s="24"/>
      <c r="SAP838" s="24"/>
      <c r="SAQ838" s="24"/>
      <c r="SAR838" s="24"/>
      <c r="SAS838" s="24"/>
      <c r="SAT838" s="24"/>
      <c r="SAU838" s="24"/>
      <c r="SAV838" s="24"/>
      <c r="SAW838" s="24"/>
      <c r="SAX838" s="24"/>
      <c r="SAY838" s="24"/>
      <c r="SAZ838" s="24"/>
      <c r="SBA838" s="24"/>
      <c r="SBB838" s="24"/>
      <c r="SBC838" s="24"/>
      <c r="SBD838" s="24"/>
      <c r="SBE838" s="24"/>
      <c r="SBF838" s="24"/>
      <c r="SBG838" s="24"/>
      <c r="SBH838" s="24"/>
      <c r="SBI838" s="24"/>
      <c r="SBJ838" s="24"/>
      <c r="SBK838" s="24"/>
      <c r="SBL838" s="24"/>
      <c r="SBM838" s="24"/>
      <c r="SBN838" s="24"/>
      <c r="SBO838" s="24"/>
      <c r="SBP838" s="24"/>
      <c r="SBQ838" s="24"/>
      <c r="SBR838" s="24"/>
      <c r="SBS838" s="24"/>
      <c r="SBT838" s="24"/>
      <c r="SBU838" s="24"/>
      <c r="SBV838" s="24"/>
      <c r="SBW838" s="24"/>
      <c r="SBX838" s="24"/>
      <c r="SBY838" s="24"/>
      <c r="SBZ838" s="24"/>
      <c r="SCA838" s="24"/>
      <c r="SCB838" s="24"/>
      <c r="SCC838" s="24"/>
      <c r="SCD838" s="24"/>
      <c r="SCE838" s="24"/>
      <c r="SCF838" s="24"/>
      <c r="SCG838" s="24"/>
      <c r="SCH838" s="24"/>
      <c r="SCI838" s="24"/>
      <c r="SCJ838" s="24"/>
      <c r="SCK838" s="24"/>
      <c r="SCL838" s="24"/>
      <c r="SCM838" s="24"/>
      <c r="SCN838" s="24"/>
      <c r="SCO838" s="24"/>
      <c r="SCP838" s="24"/>
      <c r="SCQ838" s="24"/>
      <c r="SCR838" s="24"/>
      <c r="SCS838" s="24"/>
      <c r="SCT838" s="24"/>
      <c r="SCU838" s="24"/>
      <c r="SCV838" s="24"/>
      <c r="SCW838" s="24"/>
      <c r="SCX838" s="24"/>
      <c r="SCY838" s="24"/>
      <c r="SCZ838" s="24"/>
      <c r="SDA838" s="24"/>
      <c r="SDB838" s="24"/>
      <c r="SDC838" s="24"/>
      <c r="SDD838" s="24"/>
      <c r="SDE838" s="24"/>
      <c r="SDF838" s="24"/>
      <c r="SDG838" s="24"/>
      <c r="SDH838" s="24"/>
      <c r="SDI838" s="24"/>
      <c r="SDJ838" s="24"/>
      <c r="SDK838" s="24"/>
      <c r="SDL838" s="24"/>
      <c r="SDM838" s="24"/>
      <c r="SDN838" s="24"/>
      <c r="SDO838" s="24"/>
      <c r="SDP838" s="24"/>
      <c r="SDQ838" s="24"/>
      <c r="SDR838" s="24"/>
      <c r="SDS838" s="24"/>
      <c r="SDT838" s="24"/>
      <c r="SDU838" s="24"/>
      <c r="SDV838" s="24"/>
      <c r="SDW838" s="24"/>
      <c r="SDX838" s="24"/>
      <c r="SDY838" s="24"/>
      <c r="SDZ838" s="24"/>
      <c r="SEA838" s="24"/>
      <c r="SEB838" s="24"/>
      <c r="SEC838" s="24"/>
      <c r="SED838" s="24"/>
      <c r="SEE838" s="24"/>
      <c r="SEF838" s="24"/>
      <c r="SEG838" s="24"/>
      <c r="SEH838" s="24"/>
      <c r="SEI838" s="24"/>
      <c r="SEJ838" s="24"/>
      <c r="SEK838" s="24"/>
      <c r="SEL838" s="24"/>
      <c r="SEM838" s="24"/>
      <c r="SEN838" s="24"/>
      <c r="SEO838" s="24"/>
      <c r="SEP838" s="24"/>
      <c r="SEQ838" s="24"/>
      <c r="SER838" s="24"/>
      <c r="SES838" s="24"/>
      <c r="SET838" s="24"/>
      <c r="SEU838" s="24"/>
      <c r="SEV838" s="24"/>
      <c r="SEW838" s="24"/>
      <c r="SEX838" s="24"/>
      <c r="SEY838" s="24"/>
      <c r="SEZ838" s="24"/>
      <c r="SFA838" s="24"/>
      <c r="SFB838" s="24"/>
      <c r="SFC838" s="24"/>
      <c r="SFD838" s="24"/>
      <c r="SFE838" s="24"/>
      <c r="SFF838" s="24"/>
      <c r="SFG838" s="24"/>
      <c r="SFH838" s="24"/>
      <c r="SFI838" s="24"/>
      <c r="SFJ838" s="24"/>
      <c r="SFK838" s="24"/>
      <c r="SFL838" s="24"/>
      <c r="SFM838" s="24"/>
      <c r="SFN838" s="24"/>
      <c r="SFO838" s="24"/>
      <c r="SFP838" s="24"/>
      <c r="SFQ838" s="24"/>
      <c r="SFR838" s="24"/>
      <c r="SFS838" s="24"/>
      <c r="SFT838" s="24"/>
      <c r="SFU838" s="24"/>
      <c r="SFV838" s="24"/>
      <c r="SFW838" s="24"/>
      <c r="SFX838" s="24"/>
      <c r="SFY838" s="24"/>
      <c r="SFZ838" s="24"/>
      <c r="SGA838" s="24"/>
      <c r="SGB838" s="24"/>
      <c r="SGC838" s="24"/>
      <c r="SGD838" s="24"/>
      <c r="SGE838" s="24"/>
      <c r="SGF838" s="24"/>
      <c r="SGG838" s="24"/>
      <c r="SGH838" s="24"/>
      <c r="SGI838" s="24"/>
      <c r="SGJ838" s="24"/>
      <c r="SGK838" s="24"/>
      <c r="SGL838" s="24"/>
      <c r="SGM838" s="24"/>
      <c r="SGN838" s="24"/>
      <c r="SGO838" s="24"/>
      <c r="SGP838" s="24"/>
      <c r="SGQ838" s="24"/>
      <c r="SGR838" s="24"/>
      <c r="SGS838" s="24"/>
      <c r="SGT838" s="24"/>
      <c r="SGU838" s="24"/>
      <c r="SGV838" s="24"/>
      <c r="SGW838" s="24"/>
      <c r="SGX838" s="24"/>
      <c r="SGY838" s="24"/>
      <c r="SGZ838" s="24"/>
      <c r="SHA838" s="24"/>
      <c r="SHB838" s="24"/>
      <c r="SHC838" s="24"/>
      <c r="SHD838" s="24"/>
      <c r="SHE838" s="24"/>
      <c r="SHF838" s="24"/>
      <c r="SHG838" s="24"/>
      <c r="SHH838" s="24"/>
      <c r="SHI838" s="24"/>
      <c r="SHJ838" s="24"/>
      <c r="SHK838" s="24"/>
      <c r="SHL838" s="24"/>
      <c r="SHM838" s="24"/>
      <c r="SHN838" s="24"/>
      <c r="SHO838" s="24"/>
      <c r="SHP838" s="24"/>
      <c r="SHQ838" s="24"/>
      <c r="SHR838" s="24"/>
      <c r="SHS838" s="24"/>
      <c r="SHT838" s="24"/>
      <c r="SHU838" s="24"/>
      <c r="SHV838" s="24"/>
      <c r="SHW838" s="24"/>
      <c r="SHX838" s="24"/>
      <c r="SHY838" s="24"/>
      <c r="SHZ838" s="24"/>
      <c r="SIA838" s="24"/>
      <c r="SIB838" s="24"/>
      <c r="SIC838" s="24"/>
      <c r="SID838" s="24"/>
      <c r="SIE838" s="24"/>
      <c r="SIF838" s="24"/>
      <c r="SIG838" s="24"/>
      <c r="SIH838" s="24"/>
      <c r="SII838" s="24"/>
      <c r="SIJ838" s="24"/>
      <c r="SIK838" s="24"/>
      <c r="SIL838" s="24"/>
      <c r="SIM838" s="24"/>
      <c r="SIN838" s="24"/>
      <c r="SIO838" s="24"/>
      <c r="SIP838" s="24"/>
      <c r="SIQ838" s="24"/>
      <c r="SIR838" s="24"/>
      <c r="SIS838" s="24"/>
      <c r="SIT838" s="24"/>
      <c r="SIU838" s="24"/>
      <c r="SIV838" s="24"/>
      <c r="SIW838" s="24"/>
      <c r="SIX838" s="24"/>
      <c r="SIY838" s="24"/>
      <c r="SIZ838" s="24"/>
      <c r="SJA838" s="24"/>
      <c r="SJB838" s="24"/>
      <c r="SJC838" s="24"/>
      <c r="SJD838" s="24"/>
      <c r="SJE838" s="24"/>
      <c r="SJF838" s="24"/>
      <c r="SJG838" s="24"/>
      <c r="SJH838" s="24"/>
      <c r="SJI838" s="24"/>
      <c r="SJJ838" s="24"/>
      <c r="SJK838" s="24"/>
      <c r="SJL838" s="24"/>
      <c r="SJM838" s="24"/>
      <c r="SJN838" s="24"/>
      <c r="SJO838" s="24"/>
      <c r="SJP838" s="24"/>
      <c r="SJQ838" s="24"/>
      <c r="SJR838" s="24"/>
      <c r="SJS838" s="24"/>
      <c r="SJT838" s="24"/>
      <c r="SJU838" s="24"/>
      <c r="SJV838" s="24"/>
      <c r="SJW838" s="24"/>
      <c r="SJX838" s="24"/>
      <c r="SJY838" s="24"/>
      <c r="SJZ838" s="24"/>
      <c r="SKA838" s="24"/>
      <c r="SKB838" s="24"/>
      <c r="SKC838" s="24"/>
      <c r="SKD838" s="24"/>
      <c r="SKE838" s="24"/>
      <c r="SKF838" s="24"/>
      <c r="SKG838" s="24"/>
      <c r="SKH838" s="24"/>
      <c r="SKI838" s="24"/>
      <c r="SKJ838" s="24"/>
      <c r="SKK838" s="24"/>
      <c r="SKL838" s="24"/>
      <c r="SKM838" s="24"/>
      <c r="SKN838" s="24"/>
      <c r="SKO838" s="24"/>
      <c r="SKP838" s="24"/>
      <c r="SKQ838" s="24"/>
      <c r="SKR838" s="24"/>
      <c r="SKS838" s="24"/>
      <c r="SKT838" s="24"/>
      <c r="SKU838" s="24"/>
      <c r="SKV838" s="24"/>
      <c r="SKW838" s="24"/>
      <c r="SKX838" s="24"/>
      <c r="SKY838" s="24"/>
      <c r="SKZ838" s="24"/>
      <c r="SLA838" s="24"/>
      <c r="SLB838" s="24"/>
      <c r="SLC838" s="24"/>
      <c r="SLD838" s="24"/>
      <c r="SLE838" s="24"/>
      <c r="SLF838" s="24"/>
      <c r="SLG838" s="24"/>
      <c r="SLH838" s="24"/>
      <c r="SLI838" s="24"/>
      <c r="SLJ838" s="24"/>
      <c r="SLK838" s="24"/>
      <c r="SLL838" s="24"/>
      <c r="SLM838" s="24"/>
      <c r="SLN838" s="24"/>
      <c r="SLO838" s="24"/>
      <c r="SLP838" s="24"/>
      <c r="SLQ838" s="24"/>
      <c r="SLR838" s="24"/>
      <c r="SLS838" s="24"/>
      <c r="SLT838" s="24"/>
      <c r="SLU838" s="24"/>
      <c r="SLV838" s="24"/>
      <c r="SLW838" s="24"/>
      <c r="SLX838" s="24"/>
      <c r="SLY838" s="24"/>
      <c r="SLZ838" s="24"/>
      <c r="SMA838" s="24"/>
      <c r="SMB838" s="24"/>
      <c r="SMC838" s="24"/>
      <c r="SMD838" s="24"/>
      <c r="SME838" s="24"/>
      <c r="SMF838" s="24"/>
      <c r="SMG838" s="24"/>
      <c r="SMH838" s="24"/>
      <c r="SMI838" s="24"/>
      <c r="SMJ838" s="24"/>
      <c r="SMK838" s="24"/>
      <c r="SML838" s="24"/>
      <c r="SMM838" s="24"/>
      <c r="SMN838" s="24"/>
      <c r="SMO838" s="24"/>
      <c r="SMP838" s="24"/>
      <c r="SMQ838" s="24"/>
      <c r="SMR838" s="24"/>
      <c r="SMS838" s="24"/>
      <c r="SMT838" s="24"/>
      <c r="SMU838" s="24"/>
      <c r="SMV838" s="24"/>
      <c r="SMW838" s="24"/>
      <c r="SMX838" s="24"/>
      <c r="SMY838" s="24"/>
      <c r="SMZ838" s="24"/>
      <c r="SNA838" s="24"/>
      <c r="SNB838" s="24"/>
      <c r="SNC838" s="24"/>
      <c r="SND838" s="24"/>
      <c r="SNE838" s="24"/>
      <c r="SNF838" s="24"/>
      <c r="SNG838" s="24"/>
      <c r="SNH838" s="24"/>
      <c r="SNI838" s="24"/>
      <c r="SNJ838" s="24"/>
      <c r="SNK838" s="24"/>
      <c r="SNL838" s="24"/>
      <c r="SNM838" s="24"/>
      <c r="SNN838" s="24"/>
      <c r="SNO838" s="24"/>
      <c r="SNP838" s="24"/>
      <c r="SNQ838" s="24"/>
      <c r="SNR838" s="24"/>
      <c r="SNS838" s="24"/>
      <c r="SNT838" s="24"/>
      <c r="SNU838" s="24"/>
      <c r="SNV838" s="24"/>
      <c r="SNW838" s="24"/>
      <c r="SNX838" s="24"/>
      <c r="SNY838" s="24"/>
      <c r="SNZ838" s="24"/>
      <c r="SOA838" s="24"/>
      <c r="SOB838" s="24"/>
      <c r="SOC838" s="24"/>
      <c r="SOD838" s="24"/>
      <c r="SOE838" s="24"/>
      <c r="SOF838" s="24"/>
      <c r="SOG838" s="24"/>
      <c r="SOH838" s="24"/>
      <c r="SOI838" s="24"/>
      <c r="SOJ838" s="24"/>
      <c r="SOK838" s="24"/>
      <c r="SOL838" s="24"/>
      <c r="SOM838" s="24"/>
      <c r="SON838" s="24"/>
      <c r="SOO838" s="24"/>
      <c r="SOP838" s="24"/>
      <c r="SOQ838" s="24"/>
      <c r="SOR838" s="24"/>
      <c r="SOS838" s="24"/>
      <c r="SOT838" s="24"/>
      <c r="SOU838" s="24"/>
      <c r="SOV838" s="24"/>
      <c r="SOW838" s="24"/>
      <c r="SOX838" s="24"/>
      <c r="SOY838" s="24"/>
      <c r="SOZ838" s="24"/>
      <c r="SPA838" s="24"/>
      <c r="SPB838" s="24"/>
      <c r="SPC838" s="24"/>
      <c r="SPD838" s="24"/>
      <c r="SPE838" s="24"/>
      <c r="SPF838" s="24"/>
      <c r="SPG838" s="24"/>
      <c r="SPH838" s="24"/>
      <c r="SPI838" s="24"/>
      <c r="SPJ838" s="24"/>
      <c r="SPK838" s="24"/>
      <c r="SPL838" s="24"/>
      <c r="SPM838" s="24"/>
      <c r="SPN838" s="24"/>
      <c r="SPO838" s="24"/>
      <c r="SPP838" s="24"/>
      <c r="SPQ838" s="24"/>
      <c r="SPR838" s="24"/>
      <c r="SPS838" s="24"/>
      <c r="SPT838" s="24"/>
      <c r="SPU838" s="24"/>
      <c r="SPV838" s="24"/>
      <c r="SPW838" s="24"/>
      <c r="SPX838" s="24"/>
      <c r="SPY838" s="24"/>
      <c r="SPZ838" s="24"/>
      <c r="SQA838" s="24"/>
      <c r="SQB838" s="24"/>
      <c r="SQC838" s="24"/>
      <c r="SQD838" s="24"/>
      <c r="SQE838" s="24"/>
      <c r="SQF838" s="24"/>
      <c r="SQG838" s="24"/>
      <c r="SQH838" s="24"/>
      <c r="SQI838" s="24"/>
      <c r="SQJ838" s="24"/>
      <c r="SQK838" s="24"/>
      <c r="SQL838" s="24"/>
      <c r="SQM838" s="24"/>
      <c r="SQN838" s="24"/>
      <c r="SQO838" s="24"/>
      <c r="SQP838" s="24"/>
      <c r="SQQ838" s="24"/>
      <c r="SQR838" s="24"/>
      <c r="SQS838" s="24"/>
      <c r="SQT838" s="24"/>
      <c r="SQU838" s="24"/>
      <c r="SQV838" s="24"/>
      <c r="SQW838" s="24"/>
      <c r="SQX838" s="24"/>
      <c r="SQY838" s="24"/>
      <c r="SQZ838" s="24"/>
      <c r="SRA838" s="24"/>
      <c r="SRB838" s="24"/>
      <c r="SRC838" s="24"/>
      <c r="SRD838" s="24"/>
      <c r="SRE838" s="24"/>
      <c r="SRF838" s="24"/>
      <c r="SRG838" s="24"/>
      <c r="SRH838" s="24"/>
      <c r="SRI838" s="24"/>
      <c r="SRJ838" s="24"/>
      <c r="SRK838" s="24"/>
      <c r="SRL838" s="24"/>
      <c r="SRM838" s="24"/>
      <c r="SRN838" s="24"/>
      <c r="SRO838" s="24"/>
      <c r="SRP838" s="24"/>
      <c r="SRQ838" s="24"/>
      <c r="SRR838" s="24"/>
      <c r="SRS838" s="24"/>
      <c r="SRT838" s="24"/>
      <c r="SRU838" s="24"/>
      <c r="SRV838" s="24"/>
      <c r="SRW838" s="24"/>
      <c r="SRX838" s="24"/>
      <c r="SRY838" s="24"/>
      <c r="SRZ838" s="24"/>
      <c r="SSA838" s="24"/>
      <c r="SSB838" s="24"/>
      <c r="SSC838" s="24"/>
      <c r="SSD838" s="24"/>
      <c r="SSE838" s="24"/>
      <c r="SSF838" s="24"/>
      <c r="SSG838" s="24"/>
      <c r="SSH838" s="24"/>
      <c r="SSI838" s="24"/>
      <c r="SSJ838" s="24"/>
      <c r="SSK838" s="24"/>
      <c r="SSL838" s="24"/>
      <c r="SSM838" s="24"/>
      <c r="SSN838" s="24"/>
      <c r="SSO838" s="24"/>
      <c r="SSP838" s="24"/>
      <c r="SSQ838" s="24"/>
      <c r="SSR838" s="24"/>
      <c r="SSS838" s="24"/>
      <c r="SST838" s="24"/>
      <c r="SSU838" s="24"/>
      <c r="SSV838" s="24"/>
      <c r="SSW838" s="24"/>
      <c r="SSX838" s="24"/>
      <c r="SSY838" s="24"/>
      <c r="SSZ838" s="24"/>
      <c r="STA838" s="24"/>
      <c r="STB838" s="24"/>
      <c r="STC838" s="24"/>
      <c r="STD838" s="24"/>
      <c r="STE838" s="24"/>
      <c r="STF838" s="24"/>
      <c r="STG838" s="24"/>
      <c r="STH838" s="24"/>
      <c r="STI838" s="24"/>
      <c r="STJ838" s="24"/>
      <c r="STK838" s="24"/>
      <c r="STL838" s="24"/>
      <c r="STM838" s="24"/>
      <c r="STN838" s="24"/>
      <c r="STO838" s="24"/>
      <c r="STP838" s="24"/>
      <c r="STQ838" s="24"/>
      <c r="STR838" s="24"/>
      <c r="STS838" s="24"/>
      <c r="STT838" s="24"/>
      <c r="STU838" s="24"/>
      <c r="STV838" s="24"/>
      <c r="STW838" s="24"/>
      <c r="STX838" s="24"/>
      <c r="STY838" s="24"/>
      <c r="STZ838" s="24"/>
      <c r="SUA838" s="24"/>
      <c r="SUB838" s="24"/>
      <c r="SUC838" s="24"/>
      <c r="SUD838" s="24"/>
      <c r="SUE838" s="24"/>
      <c r="SUF838" s="24"/>
      <c r="SUG838" s="24"/>
      <c r="SUH838" s="24"/>
      <c r="SUI838" s="24"/>
      <c r="SUJ838" s="24"/>
      <c r="SUK838" s="24"/>
      <c r="SUL838" s="24"/>
      <c r="SUM838" s="24"/>
      <c r="SUN838" s="24"/>
      <c r="SUO838" s="24"/>
      <c r="SUP838" s="24"/>
      <c r="SUQ838" s="24"/>
      <c r="SUR838" s="24"/>
      <c r="SUS838" s="24"/>
      <c r="SUT838" s="24"/>
      <c r="SUU838" s="24"/>
      <c r="SUV838" s="24"/>
      <c r="SUW838" s="24"/>
      <c r="SUX838" s="24"/>
      <c r="SUY838" s="24"/>
      <c r="SUZ838" s="24"/>
      <c r="SVA838" s="24"/>
      <c r="SVB838" s="24"/>
      <c r="SVC838" s="24"/>
      <c r="SVD838" s="24"/>
      <c r="SVE838" s="24"/>
      <c r="SVF838" s="24"/>
      <c r="SVG838" s="24"/>
      <c r="SVH838" s="24"/>
      <c r="SVI838" s="24"/>
      <c r="SVJ838" s="24"/>
      <c r="SVK838" s="24"/>
      <c r="SVL838" s="24"/>
      <c r="SVM838" s="24"/>
      <c r="SVN838" s="24"/>
      <c r="SVO838" s="24"/>
      <c r="SVP838" s="24"/>
      <c r="SVQ838" s="24"/>
      <c r="SVR838" s="24"/>
      <c r="SVS838" s="24"/>
      <c r="SVT838" s="24"/>
      <c r="SVU838" s="24"/>
      <c r="SVV838" s="24"/>
      <c r="SVW838" s="24"/>
      <c r="SVX838" s="24"/>
      <c r="SVY838" s="24"/>
      <c r="SVZ838" s="24"/>
      <c r="SWA838" s="24"/>
      <c r="SWB838" s="24"/>
      <c r="SWC838" s="24"/>
      <c r="SWD838" s="24"/>
      <c r="SWE838" s="24"/>
      <c r="SWF838" s="24"/>
      <c r="SWG838" s="24"/>
      <c r="SWH838" s="24"/>
      <c r="SWI838" s="24"/>
      <c r="SWJ838" s="24"/>
      <c r="SWK838" s="24"/>
      <c r="SWL838" s="24"/>
      <c r="SWM838" s="24"/>
      <c r="SWN838" s="24"/>
      <c r="SWO838" s="24"/>
      <c r="SWP838" s="24"/>
      <c r="SWQ838" s="24"/>
      <c r="SWR838" s="24"/>
      <c r="SWS838" s="24"/>
      <c r="SWT838" s="24"/>
      <c r="SWU838" s="24"/>
      <c r="SWV838" s="24"/>
      <c r="SWW838" s="24"/>
      <c r="SWX838" s="24"/>
      <c r="SWY838" s="24"/>
      <c r="SWZ838" s="24"/>
      <c r="SXA838" s="24"/>
      <c r="SXB838" s="24"/>
      <c r="SXC838" s="24"/>
      <c r="SXD838" s="24"/>
      <c r="SXE838" s="24"/>
      <c r="SXF838" s="24"/>
      <c r="SXG838" s="24"/>
      <c r="SXH838" s="24"/>
      <c r="SXI838" s="24"/>
      <c r="SXJ838" s="24"/>
      <c r="SXK838" s="24"/>
      <c r="SXL838" s="24"/>
      <c r="SXM838" s="24"/>
      <c r="SXN838" s="24"/>
      <c r="SXO838" s="24"/>
      <c r="SXP838" s="24"/>
      <c r="SXQ838" s="24"/>
      <c r="SXR838" s="24"/>
      <c r="SXS838" s="24"/>
      <c r="SXT838" s="24"/>
      <c r="SXU838" s="24"/>
      <c r="SXV838" s="24"/>
      <c r="SXW838" s="24"/>
      <c r="SXX838" s="24"/>
      <c r="SXY838" s="24"/>
      <c r="SXZ838" s="24"/>
      <c r="SYA838" s="24"/>
      <c r="SYB838" s="24"/>
      <c r="SYC838" s="24"/>
      <c r="SYD838" s="24"/>
      <c r="SYE838" s="24"/>
      <c r="SYF838" s="24"/>
      <c r="SYG838" s="24"/>
      <c r="SYH838" s="24"/>
      <c r="SYI838" s="24"/>
      <c r="SYJ838" s="24"/>
      <c r="SYK838" s="24"/>
      <c r="SYL838" s="24"/>
      <c r="SYM838" s="24"/>
      <c r="SYN838" s="24"/>
      <c r="SYO838" s="24"/>
      <c r="SYP838" s="24"/>
      <c r="SYQ838" s="24"/>
      <c r="SYR838" s="24"/>
      <c r="SYS838" s="24"/>
      <c r="SYT838" s="24"/>
      <c r="SYU838" s="24"/>
      <c r="SYV838" s="24"/>
      <c r="SYW838" s="24"/>
      <c r="SYX838" s="24"/>
      <c r="SYY838" s="24"/>
      <c r="SYZ838" s="24"/>
      <c r="SZA838" s="24"/>
      <c r="SZB838" s="24"/>
      <c r="SZC838" s="24"/>
      <c r="SZD838" s="24"/>
      <c r="SZE838" s="24"/>
      <c r="SZF838" s="24"/>
      <c r="SZG838" s="24"/>
      <c r="SZH838" s="24"/>
      <c r="SZI838" s="24"/>
      <c r="SZJ838" s="24"/>
      <c r="SZK838" s="24"/>
      <c r="SZL838" s="24"/>
      <c r="SZM838" s="24"/>
      <c r="SZN838" s="24"/>
      <c r="SZO838" s="24"/>
      <c r="SZP838" s="24"/>
      <c r="SZQ838" s="24"/>
      <c r="SZR838" s="24"/>
      <c r="SZS838" s="24"/>
      <c r="SZT838" s="24"/>
      <c r="SZU838" s="24"/>
      <c r="SZV838" s="24"/>
      <c r="SZW838" s="24"/>
      <c r="SZX838" s="24"/>
      <c r="SZY838" s="24"/>
      <c r="SZZ838" s="24"/>
      <c r="TAA838" s="24"/>
      <c r="TAB838" s="24"/>
      <c r="TAC838" s="24"/>
      <c r="TAD838" s="24"/>
      <c r="TAE838" s="24"/>
      <c r="TAF838" s="24"/>
      <c r="TAG838" s="24"/>
      <c r="TAH838" s="24"/>
      <c r="TAI838" s="24"/>
      <c r="TAJ838" s="24"/>
      <c r="TAK838" s="24"/>
      <c r="TAL838" s="24"/>
      <c r="TAM838" s="24"/>
      <c r="TAN838" s="24"/>
      <c r="TAO838" s="24"/>
      <c r="TAP838" s="24"/>
      <c r="TAQ838" s="24"/>
      <c r="TAR838" s="24"/>
      <c r="TAS838" s="24"/>
      <c r="TAT838" s="24"/>
      <c r="TAU838" s="24"/>
      <c r="TAV838" s="24"/>
      <c r="TAW838" s="24"/>
      <c r="TAX838" s="24"/>
      <c r="TAY838" s="24"/>
      <c r="TAZ838" s="24"/>
      <c r="TBA838" s="24"/>
      <c r="TBB838" s="24"/>
      <c r="TBC838" s="24"/>
      <c r="TBD838" s="24"/>
      <c r="TBE838" s="24"/>
      <c r="TBF838" s="24"/>
      <c r="TBG838" s="24"/>
      <c r="TBH838" s="24"/>
      <c r="TBI838" s="24"/>
      <c r="TBJ838" s="24"/>
      <c r="TBK838" s="24"/>
      <c r="TBL838" s="24"/>
      <c r="TBM838" s="24"/>
      <c r="TBN838" s="24"/>
      <c r="TBO838" s="24"/>
      <c r="TBP838" s="24"/>
      <c r="TBQ838" s="24"/>
      <c r="TBR838" s="24"/>
      <c r="TBS838" s="24"/>
      <c r="TBT838" s="24"/>
      <c r="TBU838" s="24"/>
      <c r="TBV838" s="24"/>
      <c r="TBW838" s="24"/>
      <c r="TBX838" s="24"/>
      <c r="TBY838" s="24"/>
      <c r="TBZ838" s="24"/>
      <c r="TCA838" s="24"/>
      <c r="TCB838" s="24"/>
      <c r="TCC838" s="24"/>
      <c r="TCD838" s="24"/>
      <c r="TCE838" s="24"/>
      <c r="TCF838" s="24"/>
      <c r="TCG838" s="24"/>
      <c r="TCH838" s="24"/>
      <c r="TCI838" s="24"/>
      <c r="TCJ838" s="24"/>
      <c r="TCK838" s="24"/>
      <c r="TCL838" s="24"/>
      <c r="TCM838" s="24"/>
      <c r="TCN838" s="24"/>
      <c r="TCO838" s="24"/>
      <c r="TCP838" s="24"/>
      <c r="TCQ838" s="24"/>
      <c r="TCR838" s="24"/>
      <c r="TCS838" s="24"/>
      <c r="TCT838" s="24"/>
      <c r="TCU838" s="24"/>
      <c r="TCV838" s="24"/>
      <c r="TCW838" s="24"/>
      <c r="TCX838" s="24"/>
      <c r="TCY838" s="24"/>
      <c r="TCZ838" s="24"/>
      <c r="TDA838" s="24"/>
      <c r="TDB838" s="24"/>
      <c r="TDC838" s="24"/>
      <c r="TDD838" s="24"/>
      <c r="TDE838" s="24"/>
      <c r="TDF838" s="24"/>
      <c r="TDG838" s="24"/>
      <c r="TDH838" s="24"/>
      <c r="TDI838" s="24"/>
      <c r="TDJ838" s="24"/>
      <c r="TDK838" s="24"/>
      <c r="TDL838" s="24"/>
      <c r="TDM838" s="24"/>
      <c r="TDN838" s="24"/>
      <c r="TDO838" s="24"/>
      <c r="TDP838" s="24"/>
      <c r="TDQ838" s="24"/>
      <c r="TDR838" s="24"/>
      <c r="TDS838" s="24"/>
      <c r="TDT838" s="24"/>
      <c r="TDU838" s="24"/>
      <c r="TDV838" s="24"/>
      <c r="TDW838" s="24"/>
      <c r="TDX838" s="24"/>
      <c r="TDY838" s="24"/>
      <c r="TDZ838" s="24"/>
      <c r="TEA838" s="24"/>
      <c r="TEB838" s="24"/>
      <c r="TEC838" s="24"/>
      <c r="TED838" s="24"/>
      <c r="TEE838" s="24"/>
      <c r="TEF838" s="24"/>
      <c r="TEG838" s="24"/>
      <c r="TEH838" s="24"/>
      <c r="TEI838" s="24"/>
      <c r="TEJ838" s="24"/>
      <c r="TEK838" s="24"/>
      <c r="TEL838" s="24"/>
      <c r="TEM838" s="24"/>
      <c r="TEN838" s="24"/>
      <c r="TEO838" s="24"/>
      <c r="TEP838" s="24"/>
      <c r="TEQ838" s="24"/>
      <c r="TER838" s="24"/>
      <c r="TES838" s="24"/>
      <c r="TET838" s="24"/>
      <c r="TEU838" s="24"/>
      <c r="TEV838" s="24"/>
      <c r="TEW838" s="24"/>
      <c r="TEX838" s="24"/>
      <c r="TEY838" s="24"/>
      <c r="TEZ838" s="24"/>
      <c r="TFA838" s="24"/>
      <c r="TFB838" s="24"/>
      <c r="TFC838" s="24"/>
      <c r="TFD838" s="24"/>
      <c r="TFE838" s="24"/>
      <c r="TFF838" s="24"/>
      <c r="TFG838" s="24"/>
      <c r="TFH838" s="24"/>
      <c r="TFI838" s="24"/>
      <c r="TFJ838" s="24"/>
      <c r="TFK838" s="24"/>
      <c r="TFL838" s="24"/>
      <c r="TFM838" s="24"/>
      <c r="TFN838" s="24"/>
      <c r="TFO838" s="24"/>
      <c r="TFP838" s="24"/>
      <c r="TFQ838" s="24"/>
      <c r="TFR838" s="24"/>
      <c r="TFS838" s="24"/>
      <c r="TFT838" s="24"/>
      <c r="TFU838" s="24"/>
      <c r="TFV838" s="24"/>
      <c r="TFW838" s="24"/>
      <c r="TFX838" s="24"/>
      <c r="TFY838" s="24"/>
      <c r="TFZ838" s="24"/>
      <c r="TGA838" s="24"/>
      <c r="TGB838" s="24"/>
      <c r="TGC838" s="24"/>
      <c r="TGD838" s="24"/>
      <c r="TGE838" s="24"/>
      <c r="TGF838" s="24"/>
      <c r="TGG838" s="24"/>
      <c r="TGH838" s="24"/>
      <c r="TGI838" s="24"/>
      <c r="TGJ838" s="24"/>
      <c r="TGK838" s="24"/>
      <c r="TGL838" s="24"/>
      <c r="TGM838" s="24"/>
      <c r="TGN838" s="24"/>
      <c r="TGO838" s="24"/>
      <c r="TGP838" s="24"/>
      <c r="TGQ838" s="24"/>
      <c r="TGR838" s="24"/>
      <c r="TGS838" s="24"/>
      <c r="TGT838" s="24"/>
      <c r="TGU838" s="24"/>
      <c r="TGV838" s="24"/>
      <c r="TGW838" s="24"/>
      <c r="TGX838" s="24"/>
      <c r="TGY838" s="24"/>
      <c r="TGZ838" s="24"/>
      <c r="THA838" s="24"/>
      <c r="THB838" s="24"/>
      <c r="THC838" s="24"/>
      <c r="THD838" s="24"/>
      <c r="THE838" s="24"/>
      <c r="THF838" s="24"/>
      <c r="THG838" s="24"/>
      <c r="THH838" s="24"/>
      <c r="THI838" s="24"/>
      <c r="THJ838" s="24"/>
      <c r="THK838" s="24"/>
      <c r="THL838" s="24"/>
      <c r="THM838" s="24"/>
      <c r="THN838" s="24"/>
      <c r="THO838" s="24"/>
      <c r="THP838" s="24"/>
      <c r="THQ838" s="24"/>
      <c r="THR838" s="24"/>
      <c r="THS838" s="24"/>
      <c r="THT838" s="24"/>
      <c r="THU838" s="24"/>
      <c r="THV838" s="24"/>
      <c r="THW838" s="24"/>
      <c r="THX838" s="24"/>
      <c r="THY838" s="24"/>
      <c r="THZ838" s="24"/>
      <c r="TIA838" s="24"/>
      <c r="TIB838" s="24"/>
      <c r="TIC838" s="24"/>
      <c r="TID838" s="24"/>
      <c r="TIE838" s="24"/>
      <c r="TIF838" s="24"/>
      <c r="TIG838" s="24"/>
      <c r="TIH838" s="24"/>
      <c r="TII838" s="24"/>
      <c r="TIJ838" s="24"/>
      <c r="TIK838" s="24"/>
      <c r="TIL838" s="24"/>
      <c r="TIM838" s="24"/>
      <c r="TIN838" s="24"/>
      <c r="TIO838" s="24"/>
      <c r="TIP838" s="24"/>
      <c r="TIQ838" s="24"/>
      <c r="TIR838" s="24"/>
      <c r="TIS838" s="24"/>
      <c r="TIT838" s="24"/>
      <c r="TIU838" s="24"/>
      <c r="TIV838" s="24"/>
      <c r="TIW838" s="24"/>
      <c r="TIX838" s="24"/>
      <c r="TIY838" s="24"/>
      <c r="TIZ838" s="24"/>
      <c r="TJA838" s="24"/>
      <c r="TJB838" s="24"/>
      <c r="TJC838" s="24"/>
      <c r="TJD838" s="24"/>
      <c r="TJE838" s="24"/>
      <c r="TJF838" s="24"/>
      <c r="TJG838" s="24"/>
      <c r="TJH838" s="24"/>
      <c r="TJI838" s="24"/>
      <c r="TJJ838" s="24"/>
      <c r="TJK838" s="24"/>
      <c r="TJL838" s="24"/>
      <c r="TJM838" s="24"/>
      <c r="TJN838" s="24"/>
      <c r="TJO838" s="24"/>
      <c r="TJP838" s="24"/>
      <c r="TJQ838" s="24"/>
      <c r="TJR838" s="24"/>
      <c r="TJS838" s="24"/>
      <c r="TJT838" s="24"/>
      <c r="TJU838" s="24"/>
      <c r="TJV838" s="24"/>
      <c r="TJW838" s="24"/>
      <c r="TJX838" s="24"/>
      <c r="TJY838" s="24"/>
      <c r="TJZ838" s="24"/>
      <c r="TKA838" s="24"/>
      <c r="TKB838" s="24"/>
      <c r="TKC838" s="24"/>
      <c r="TKD838" s="24"/>
      <c r="TKE838" s="24"/>
      <c r="TKF838" s="24"/>
      <c r="TKG838" s="24"/>
      <c r="TKH838" s="24"/>
      <c r="TKI838" s="24"/>
      <c r="TKJ838" s="24"/>
      <c r="TKK838" s="24"/>
      <c r="TKL838" s="24"/>
      <c r="TKM838" s="24"/>
      <c r="TKN838" s="24"/>
      <c r="TKO838" s="24"/>
      <c r="TKP838" s="24"/>
      <c r="TKQ838" s="24"/>
      <c r="TKR838" s="24"/>
      <c r="TKS838" s="24"/>
      <c r="TKT838" s="24"/>
      <c r="TKU838" s="24"/>
      <c r="TKV838" s="24"/>
      <c r="TKW838" s="24"/>
      <c r="TKX838" s="24"/>
      <c r="TKY838" s="24"/>
      <c r="TKZ838" s="24"/>
      <c r="TLA838" s="24"/>
      <c r="TLB838" s="24"/>
      <c r="TLC838" s="24"/>
      <c r="TLD838" s="24"/>
      <c r="TLE838" s="24"/>
      <c r="TLF838" s="24"/>
      <c r="TLG838" s="24"/>
      <c r="TLH838" s="24"/>
      <c r="TLI838" s="24"/>
      <c r="TLJ838" s="24"/>
      <c r="TLK838" s="24"/>
      <c r="TLL838" s="24"/>
      <c r="TLM838" s="24"/>
      <c r="TLN838" s="24"/>
      <c r="TLO838" s="24"/>
      <c r="TLP838" s="24"/>
      <c r="TLQ838" s="24"/>
      <c r="TLR838" s="24"/>
      <c r="TLS838" s="24"/>
      <c r="TLT838" s="24"/>
      <c r="TLU838" s="24"/>
      <c r="TLV838" s="24"/>
      <c r="TLW838" s="24"/>
      <c r="TLX838" s="24"/>
      <c r="TLY838" s="24"/>
      <c r="TLZ838" s="24"/>
      <c r="TMA838" s="24"/>
      <c r="TMB838" s="24"/>
      <c r="TMC838" s="24"/>
      <c r="TMD838" s="24"/>
      <c r="TME838" s="24"/>
      <c r="TMF838" s="24"/>
      <c r="TMG838" s="24"/>
      <c r="TMH838" s="24"/>
      <c r="TMI838" s="24"/>
      <c r="TMJ838" s="24"/>
      <c r="TMK838" s="24"/>
      <c r="TML838" s="24"/>
      <c r="TMM838" s="24"/>
      <c r="TMN838" s="24"/>
      <c r="TMO838" s="24"/>
      <c r="TMP838" s="24"/>
      <c r="TMQ838" s="24"/>
      <c r="TMR838" s="24"/>
      <c r="TMS838" s="24"/>
      <c r="TMT838" s="24"/>
      <c r="TMU838" s="24"/>
      <c r="TMV838" s="24"/>
      <c r="TMW838" s="24"/>
      <c r="TMX838" s="24"/>
      <c r="TMY838" s="24"/>
      <c r="TMZ838" s="24"/>
      <c r="TNA838" s="24"/>
      <c r="TNB838" s="24"/>
      <c r="TNC838" s="24"/>
      <c r="TND838" s="24"/>
      <c r="TNE838" s="24"/>
      <c r="TNF838" s="24"/>
      <c r="TNG838" s="24"/>
      <c r="TNH838" s="24"/>
      <c r="TNI838" s="24"/>
      <c r="TNJ838" s="24"/>
      <c r="TNK838" s="24"/>
      <c r="TNL838" s="24"/>
      <c r="TNM838" s="24"/>
      <c r="TNN838" s="24"/>
      <c r="TNO838" s="24"/>
      <c r="TNP838" s="24"/>
      <c r="TNQ838" s="24"/>
      <c r="TNR838" s="24"/>
      <c r="TNS838" s="24"/>
      <c r="TNT838" s="24"/>
      <c r="TNU838" s="24"/>
      <c r="TNV838" s="24"/>
      <c r="TNW838" s="24"/>
      <c r="TNX838" s="24"/>
      <c r="TNY838" s="24"/>
      <c r="TNZ838" s="24"/>
      <c r="TOA838" s="24"/>
      <c r="TOB838" s="24"/>
      <c r="TOC838" s="24"/>
      <c r="TOD838" s="24"/>
      <c r="TOE838" s="24"/>
      <c r="TOF838" s="24"/>
      <c r="TOG838" s="24"/>
      <c r="TOH838" s="24"/>
      <c r="TOI838" s="24"/>
      <c r="TOJ838" s="24"/>
      <c r="TOK838" s="24"/>
      <c r="TOL838" s="24"/>
      <c r="TOM838" s="24"/>
      <c r="TON838" s="24"/>
      <c r="TOO838" s="24"/>
      <c r="TOP838" s="24"/>
      <c r="TOQ838" s="24"/>
      <c r="TOR838" s="24"/>
      <c r="TOS838" s="24"/>
      <c r="TOT838" s="24"/>
      <c r="TOU838" s="24"/>
      <c r="TOV838" s="24"/>
      <c r="TOW838" s="24"/>
      <c r="TOX838" s="24"/>
      <c r="TOY838" s="24"/>
      <c r="TOZ838" s="24"/>
      <c r="TPA838" s="24"/>
      <c r="TPB838" s="24"/>
      <c r="TPC838" s="24"/>
      <c r="TPD838" s="24"/>
      <c r="TPE838" s="24"/>
      <c r="TPF838" s="24"/>
      <c r="TPG838" s="24"/>
      <c r="TPH838" s="24"/>
      <c r="TPI838" s="24"/>
      <c r="TPJ838" s="24"/>
      <c r="TPK838" s="24"/>
      <c r="TPL838" s="24"/>
      <c r="TPM838" s="24"/>
      <c r="TPN838" s="24"/>
      <c r="TPO838" s="24"/>
      <c r="TPP838" s="24"/>
      <c r="TPQ838" s="24"/>
      <c r="TPR838" s="24"/>
      <c r="TPS838" s="24"/>
      <c r="TPT838" s="24"/>
      <c r="TPU838" s="24"/>
      <c r="TPV838" s="24"/>
      <c r="TPW838" s="24"/>
      <c r="TPX838" s="24"/>
      <c r="TPY838" s="24"/>
      <c r="TPZ838" s="24"/>
      <c r="TQA838" s="24"/>
      <c r="TQB838" s="24"/>
      <c r="TQC838" s="24"/>
      <c r="TQD838" s="24"/>
      <c r="TQE838" s="24"/>
      <c r="TQF838" s="24"/>
      <c r="TQG838" s="24"/>
      <c r="TQH838" s="24"/>
      <c r="TQI838" s="24"/>
      <c r="TQJ838" s="24"/>
      <c r="TQK838" s="24"/>
      <c r="TQL838" s="24"/>
      <c r="TQM838" s="24"/>
      <c r="TQN838" s="24"/>
      <c r="TQO838" s="24"/>
      <c r="TQP838" s="24"/>
      <c r="TQQ838" s="24"/>
      <c r="TQR838" s="24"/>
      <c r="TQS838" s="24"/>
      <c r="TQT838" s="24"/>
      <c r="TQU838" s="24"/>
      <c r="TQV838" s="24"/>
      <c r="TQW838" s="24"/>
      <c r="TQX838" s="24"/>
      <c r="TQY838" s="24"/>
      <c r="TQZ838" s="24"/>
      <c r="TRA838" s="24"/>
      <c r="TRB838" s="24"/>
      <c r="TRC838" s="24"/>
      <c r="TRD838" s="24"/>
      <c r="TRE838" s="24"/>
      <c r="TRF838" s="24"/>
      <c r="TRG838" s="24"/>
      <c r="TRH838" s="24"/>
      <c r="TRI838" s="24"/>
      <c r="TRJ838" s="24"/>
      <c r="TRK838" s="24"/>
      <c r="TRL838" s="24"/>
      <c r="TRM838" s="24"/>
      <c r="TRN838" s="24"/>
      <c r="TRO838" s="24"/>
      <c r="TRP838" s="24"/>
      <c r="TRQ838" s="24"/>
      <c r="TRR838" s="24"/>
      <c r="TRS838" s="24"/>
      <c r="TRT838" s="24"/>
      <c r="TRU838" s="24"/>
      <c r="TRV838" s="24"/>
      <c r="TRW838" s="24"/>
      <c r="TRX838" s="24"/>
      <c r="TRY838" s="24"/>
      <c r="TRZ838" s="24"/>
      <c r="TSA838" s="24"/>
      <c r="TSB838" s="24"/>
      <c r="TSC838" s="24"/>
      <c r="TSD838" s="24"/>
      <c r="TSE838" s="24"/>
      <c r="TSF838" s="24"/>
      <c r="TSG838" s="24"/>
      <c r="TSH838" s="24"/>
      <c r="TSI838" s="24"/>
      <c r="TSJ838" s="24"/>
      <c r="TSK838" s="24"/>
      <c r="TSL838" s="24"/>
      <c r="TSM838" s="24"/>
      <c r="TSN838" s="24"/>
      <c r="TSO838" s="24"/>
      <c r="TSP838" s="24"/>
      <c r="TSQ838" s="24"/>
      <c r="TSR838" s="24"/>
      <c r="TSS838" s="24"/>
      <c r="TST838" s="24"/>
      <c r="TSU838" s="24"/>
      <c r="TSV838" s="24"/>
      <c r="TSW838" s="24"/>
      <c r="TSX838" s="24"/>
      <c r="TSY838" s="24"/>
      <c r="TSZ838" s="24"/>
      <c r="TTA838" s="24"/>
      <c r="TTB838" s="24"/>
      <c r="TTC838" s="24"/>
      <c r="TTD838" s="24"/>
      <c r="TTE838" s="24"/>
      <c r="TTF838" s="24"/>
      <c r="TTG838" s="24"/>
      <c r="TTH838" s="24"/>
      <c r="TTI838" s="24"/>
      <c r="TTJ838" s="24"/>
      <c r="TTK838" s="24"/>
      <c r="TTL838" s="24"/>
      <c r="TTM838" s="24"/>
      <c r="TTN838" s="24"/>
      <c r="TTO838" s="24"/>
      <c r="TTP838" s="24"/>
      <c r="TTQ838" s="24"/>
      <c r="TTR838" s="24"/>
      <c r="TTS838" s="24"/>
      <c r="TTT838" s="24"/>
      <c r="TTU838" s="24"/>
      <c r="TTV838" s="24"/>
      <c r="TTW838" s="24"/>
      <c r="TTX838" s="24"/>
      <c r="TTY838" s="24"/>
      <c r="TTZ838" s="24"/>
      <c r="TUA838" s="24"/>
      <c r="TUB838" s="24"/>
      <c r="TUC838" s="24"/>
      <c r="TUD838" s="24"/>
      <c r="TUE838" s="24"/>
      <c r="TUF838" s="24"/>
      <c r="TUG838" s="24"/>
      <c r="TUH838" s="24"/>
      <c r="TUI838" s="24"/>
      <c r="TUJ838" s="24"/>
      <c r="TUK838" s="24"/>
      <c r="TUL838" s="24"/>
      <c r="TUM838" s="24"/>
      <c r="TUN838" s="24"/>
      <c r="TUO838" s="24"/>
      <c r="TUP838" s="24"/>
      <c r="TUQ838" s="24"/>
      <c r="TUR838" s="24"/>
      <c r="TUS838" s="24"/>
      <c r="TUT838" s="24"/>
      <c r="TUU838" s="24"/>
      <c r="TUV838" s="24"/>
      <c r="TUW838" s="24"/>
      <c r="TUX838" s="24"/>
      <c r="TUY838" s="24"/>
      <c r="TUZ838" s="24"/>
      <c r="TVA838" s="24"/>
      <c r="TVB838" s="24"/>
      <c r="TVC838" s="24"/>
      <c r="TVD838" s="24"/>
      <c r="TVE838" s="24"/>
      <c r="TVF838" s="24"/>
      <c r="TVG838" s="24"/>
      <c r="TVH838" s="24"/>
      <c r="TVI838" s="24"/>
      <c r="TVJ838" s="24"/>
      <c r="TVK838" s="24"/>
      <c r="TVL838" s="24"/>
      <c r="TVM838" s="24"/>
      <c r="TVN838" s="24"/>
      <c r="TVO838" s="24"/>
      <c r="TVP838" s="24"/>
      <c r="TVQ838" s="24"/>
      <c r="TVR838" s="24"/>
      <c r="TVS838" s="24"/>
      <c r="TVT838" s="24"/>
      <c r="TVU838" s="24"/>
      <c r="TVV838" s="24"/>
      <c r="TVW838" s="24"/>
      <c r="TVX838" s="24"/>
      <c r="TVY838" s="24"/>
      <c r="TVZ838" s="24"/>
      <c r="TWA838" s="24"/>
      <c r="TWB838" s="24"/>
      <c r="TWC838" s="24"/>
      <c r="TWD838" s="24"/>
      <c r="TWE838" s="24"/>
      <c r="TWF838" s="24"/>
      <c r="TWG838" s="24"/>
      <c r="TWH838" s="24"/>
      <c r="TWI838" s="24"/>
      <c r="TWJ838" s="24"/>
      <c r="TWK838" s="24"/>
      <c r="TWL838" s="24"/>
      <c r="TWM838" s="24"/>
      <c r="TWN838" s="24"/>
      <c r="TWO838" s="24"/>
      <c r="TWP838" s="24"/>
      <c r="TWQ838" s="24"/>
      <c r="TWR838" s="24"/>
      <c r="TWS838" s="24"/>
      <c r="TWT838" s="24"/>
      <c r="TWU838" s="24"/>
      <c r="TWV838" s="24"/>
      <c r="TWW838" s="24"/>
      <c r="TWX838" s="24"/>
      <c r="TWY838" s="24"/>
      <c r="TWZ838" s="24"/>
      <c r="TXA838" s="24"/>
      <c r="TXB838" s="24"/>
      <c r="TXC838" s="24"/>
      <c r="TXD838" s="24"/>
      <c r="TXE838" s="24"/>
      <c r="TXF838" s="24"/>
      <c r="TXG838" s="24"/>
      <c r="TXH838" s="24"/>
      <c r="TXI838" s="24"/>
      <c r="TXJ838" s="24"/>
      <c r="TXK838" s="24"/>
      <c r="TXL838" s="24"/>
      <c r="TXM838" s="24"/>
      <c r="TXN838" s="24"/>
      <c r="TXO838" s="24"/>
      <c r="TXP838" s="24"/>
      <c r="TXQ838" s="24"/>
      <c r="TXR838" s="24"/>
      <c r="TXS838" s="24"/>
      <c r="TXT838" s="24"/>
      <c r="TXU838" s="24"/>
      <c r="TXV838" s="24"/>
      <c r="TXW838" s="24"/>
      <c r="TXX838" s="24"/>
      <c r="TXY838" s="24"/>
      <c r="TXZ838" s="24"/>
      <c r="TYA838" s="24"/>
      <c r="TYB838" s="24"/>
      <c r="TYC838" s="24"/>
      <c r="TYD838" s="24"/>
      <c r="TYE838" s="24"/>
      <c r="TYF838" s="24"/>
      <c r="TYG838" s="24"/>
      <c r="TYH838" s="24"/>
      <c r="TYI838" s="24"/>
      <c r="TYJ838" s="24"/>
      <c r="TYK838" s="24"/>
      <c r="TYL838" s="24"/>
      <c r="TYM838" s="24"/>
      <c r="TYN838" s="24"/>
      <c r="TYO838" s="24"/>
      <c r="TYP838" s="24"/>
      <c r="TYQ838" s="24"/>
      <c r="TYR838" s="24"/>
      <c r="TYS838" s="24"/>
      <c r="TYT838" s="24"/>
      <c r="TYU838" s="24"/>
      <c r="TYV838" s="24"/>
      <c r="TYW838" s="24"/>
      <c r="TYX838" s="24"/>
      <c r="TYY838" s="24"/>
      <c r="TYZ838" s="24"/>
      <c r="TZA838" s="24"/>
      <c r="TZB838" s="24"/>
      <c r="TZC838" s="24"/>
      <c r="TZD838" s="24"/>
      <c r="TZE838" s="24"/>
      <c r="TZF838" s="24"/>
      <c r="TZG838" s="24"/>
      <c r="TZH838" s="24"/>
      <c r="TZI838" s="24"/>
      <c r="TZJ838" s="24"/>
      <c r="TZK838" s="24"/>
      <c r="TZL838" s="24"/>
      <c r="TZM838" s="24"/>
      <c r="TZN838" s="24"/>
      <c r="TZO838" s="24"/>
      <c r="TZP838" s="24"/>
      <c r="TZQ838" s="24"/>
      <c r="TZR838" s="24"/>
      <c r="TZS838" s="24"/>
      <c r="TZT838" s="24"/>
      <c r="TZU838" s="24"/>
      <c r="TZV838" s="24"/>
      <c r="TZW838" s="24"/>
      <c r="TZX838" s="24"/>
      <c r="TZY838" s="24"/>
      <c r="TZZ838" s="24"/>
      <c r="UAA838" s="24"/>
      <c r="UAB838" s="24"/>
      <c r="UAC838" s="24"/>
      <c r="UAD838" s="24"/>
      <c r="UAE838" s="24"/>
      <c r="UAF838" s="24"/>
      <c r="UAG838" s="24"/>
      <c r="UAH838" s="24"/>
      <c r="UAI838" s="24"/>
      <c r="UAJ838" s="24"/>
      <c r="UAK838" s="24"/>
      <c r="UAL838" s="24"/>
      <c r="UAM838" s="24"/>
      <c r="UAN838" s="24"/>
      <c r="UAO838" s="24"/>
      <c r="UAP838" s="24"/>
      <c r="UAQ838" s="24"/>
      <c r="UAR838" s="24"/>
      <c r="UAS838" s="24"/>
      <c r="UAT838" s="24"/>
      <c r="UAU838" s="24"/>
      <c r="UAV838" s="24"/>
      <c r="UAW838" s="24"/>
      <c r="UAX838" s="24"/>
      <c r="UAY838" s="24"/>
      <c r="UAZ838" s="24"/>
      <c r="UBA838" s="24"/>
      <c r="UBB838" s="24"/>
      <c r="UBC838" s="24"/>
      <c r="UBD838" s="24"/>
      <c r="UBE838" s="24"/>
      <c r="UBF838" s="24"/>
      <c r="UBG838" s="24"/>
      <c r="UBH838" s="24"/>
      <c r="UBI838" s="24"/>
      <c r="UBJ838" s="24"/>
      <c r="UBK838" s="24"/>
      <c r="UBL838" s="24"/>
      <c r="UBM838" s="24"/>
      <c r="UBN838" s="24"/>
      <c r="UBO838" s="24"/>
      <c r="UBP838" s="24"/>
      <c r="UBQ838" s="24"/>
      <c r="UBR838" s="24"/>
      <c r="UBS838" s="24"/>
      <c r="UBT838" s="24"/>
      <c r="UBU838" s="24"/>
      <c r="UBV838" s="24"/>
      <c r="UBW838" s="24"/>
      <c r="UBX838" s="24"/>
      <c r="UBY838" s="24"/>
      <c r="UBZ838" s="24"/>
      <c r="UCA838" s="24"/>
      <c r="UCB838" s="24"/>
      <c r="UCC838" s="24"/>
      <c r="UCD838" s="24"/>
      <c r="UCE838" s="24"/>
      <c r="UCF838" s="24"/>
      <c r="UCG838" s="24"/>
      <c r="UCH838" s="24"/>
      <c r="UCI838" s="24"/>
      <c r="UCJ838" s="24"/>
      <c r="UCK838" s="24"/>
      <c r="UCL838" s="24"/>
      <c r="UCM838" s="24"/>
      <c r="UCN838" s="24"/>
      <c r="UCO838" s="24"/>
      <c r="UCP838" s="24"/>
      <c r="UCQ838" s="24"/>
      <c r="UCR838" s="24"/>
      <c r="UCS838" s="24"/>
      <c r="UCT838" s="24"/>
      <c r="UCU838" s="24"/>
      <c r="UCV838" s="24"/>
      <c r="UCW838" s="24"/>
      <c r="UCX838" s="24"/>
      <c r="UCY838" s="24"/>
      <c r="UCZ838" s="24"/>
      <c r="UDA838" s="24"/>
      <c r="UDB838" s="24"/>
      <c r="UDC838" s="24"/>
      <c r="UDD838" s="24"/>
      <c r="UDE838" s="24"/>
      <c r="UDF838" s="24"/>
      <c r="UDG838" s="24"/>
      <c r="UDH838" s="24"/>
      <c r="UDI838" s="24"/>
      <c r="UDJ838" s="24"/>
      <c r="UDK838" s="24"/>
      <c r="UDL838" s="24"/>
      <c r="UDM838" s="24"/>
      <c r="UDN838" s="24"/>
      <c r="UDO838" s="24"/>
      <c r="UDP838" s="24"/>
      <c r="UDQ838" s="24"/>
      <c r="UDR838" s="24"/>
      <c r="UDS838" s="24"/>
      <c r="UDT838" s="24"/>
      <c r="UDU838" s="24"/>
      <c r="UDV838" s="24"/>
      <c r="UDW838" s="24"/>
      <c r="UDX838" s="24"/>
      <c r="UDY838" s="24"/>
      <c r="UDZ838" s="24"/>
      <c r="UEA838" s="24"/>
      <c r="UEB838" s="24"/>
      <c r="UEC838" s="24"/>
      <c r="UED838" s="24"/>
      <c r="UEE838" s="24"/>
      <c r="UEF838" s="24"/>
      <c r="UEG838" s="24"/>
      <c r="UEH838" s="24"/>
      <c r="UEI838" s="24"/>
      <c r="UEJ838" s="24"/>
      <c r="UEK838" s="24"/>
      <c r="UEL838" s="24"/>
      <c r="UEM838" s="24"/>
      <c r="UEN838" s="24"/>
      <c r="UEO838" s="24"/>
      <c r="UEP838" s="24"/>
      <c r="UEQ838" s="24"/>
      <c r="UER838" s="24"/>
      <c r="UES838" s="24"/>
      <c r="UET838" s="24"/>
      <c r="UEU838" s="24"/>
      <c r="UEV838" s="24"/>
      <c r="UEW838" s="24"/>
      <c r="UEX838" s="24"/>
      <c r="UEY838" s="24"/>
      <c r="UEZ838" s="24"/>
      <c r="UFA838" s="24"/>
      <c r="UFB838" s="24"/>
      <c r="UFC838" s="24"/>
      <c r="UFD838" s="24"/>
      <c r="UFE838" s="24"/>
      <c r="UFF838" s="24"/>
      <c r="UFG838" s="24"/>
      <c r="UFH838" s="24"/>
      <c r="UFI838" s="24"/>
      <c r="UFJ838" s="24"/>
      <c r="UFK838" s="24"/>
      <c r="UFL838" s="24"/>
      <c r="UFM838" s="24"/>
      <c r="UFN838" s="24"/>
      <c r="UFO838" s="24"/>
      <c r="UFP838" s="24"/>
      <c r="UFQ838" s="24"/>
      <c r="UFR838" s="24"/>
      <c r="UFS838" s="24"/>
      <c r="UFT838" s="24"/>
      <c r="UFU838" s="24"/>
      <c r="UFV838" s="24"/>
      <c r="UFW838" s="24"/>
      <c r="UFX838" s="24"/>
      <c r="UFY838" s="24"/>
      <c r="UFZ838" s="24"/>
      <c r="UGA838" s="24"/>
      <c r="UGB838" s="24"/>
      <c r="UGC838" s="24"/>
      <c r="UGD838" s="24"/>
      <c r="UGE838" s="24"/>
      <c r="UGF838" s="24"/>
      <c r="UGG838" s="24"/>
      <c r="UGH838" s="24"/>
      <c r="UGI838" s="24"/>
      <c r="UGJ838" s="24"/>
      <c r="UGK838" s="24"/>
      <c r="UGL838" s="24"/>
      <c r="UGM838" s="24"/>
      <c r="UGN838" s="24"/>
      <c r="UGO838" s="24"/>
      <c r="UGP838" s="24"/>
      <c r="UGQ838" s="24"/>
      <c r="UGR838" s="24"/>
      <c r="UGS838" s="24"/>
      <c r="UGT838" s="24"/>
      <c r="UGU838" s="24"/>
      <c r="UGV838" s="24"/>
      <c r="UGW838" s="24"/>
      <c r="UGX838" s="24"/>
      <c r="UGY838" s="24"/>
      <c r="UGZ838" s="24"/>
      <c r="UHA838" s="24"/>
      <c r="UHB838" s="24"/>
      <c r="UHC838" s="24"/>
      <c r="UHD838" s="24"/>
      <c r="UHE838" s="24"/>
      <c r="UHF838" s="24"/>
      <c r="UHG838" s="24"/>
      <c r="UHH838" s="24"/>
      <c r="UHI838" s="24"/>
      <c r="UHJ838" s="24"/>
      <c r="UHK838" s="24"/>
      <c r="UHL838" s="24"/>
      <c r="UHM838" s="24"/>
      <c r="UHN838" s="24"/>
      <c r="UHO838" s="24"/>
      <c r="UHP838" s="24"/>
      <c r="UHQ838" s="24"/>
      <c r="UHR838" s="24"/>
      <c r="UHS838" s="24"/>
      <c r="UHT838" s="24"/>
      <c r="UHU838" s="24"/>
      <c r="UHV838" s="24"/>
      <c r="UHW838" s="24"/>
      <c r="UHX838" s="24"/>
      <c r="UHY838" s="24"/>
      <c r="UHZ838" s="24"/>
      <c r="UIA838" s="24"/>
      <c r="UIB838" s="24"/>
      <c r="UIC838" s="24"/>
      <c r="UID838" s="24"/>
      <c r="UIE838" s="24"/>
      <c r="UIF838" s="24"/>
      <c r="UIG838" s="24"/>
      <c r="UIH838" s="24"/>
      <c r="UII838" s="24"/>
      <c r="UIJ838" s="24"/>
      <c r="UIK838" s="24"/>
      <c r="UIL838" s="24"/>
      <c r="UIM838" s="24"/>
      <c r="UIN838" s="24"/>
      <c r="UIO838" s="24"/>
      <c r="UIP838" s="24"/>
      <c r="UIQ838" s="24"/>
      <c r="UIR838" s="24"/>
      <c r="UIS838" s="24"/>
      <c r="UIT838" s="24"/>
      <c r="UIU838" s="24"/>
      <c r="UIV838" s="24"/>
      <c r="UIW838" s="24"/>
      <c r="UIX838" s="24"/>
      <c r="UIY838" s="24"/>
      <c r="UIZ838" s="24"/>
      <c r="UJA838" s="24"/>
      <c r="UJB838" s="24"/>
      <c r="UJC838" s="24"/>
      <c r="UJD838" s="24"/>
      <c r="UJE838" s="24"/>
      <c r="UJF838" s="24"/>
      <c r="UJG838" s="24"/>
      <c r="UJH838" s="24"/>
      <c r="UJI838" s="24"/>
      <c r="UJJ838" s="24"/>
      <c r="UJK838" s="24"/>
      <c r="UJL838" s="24"/>
      <c r="UJM838" s="24"/>
      <c r="UJN838" s="24"/>
      <c r="UJO838" s="24"/>
      <c r="UJP838" s="24"/>
      <c r="UJQ838" s="24"/>
      <c r="UJR838" s="24"/>
      <c r="UJS838" s="24"/>
      <c r="UJT838" s="24"/>
      <c r="UJU838" s="24"/>
      <c r="UJV838" s="24"/>
      <c r="UJW838" s="24"/>
      <c r="UJX838" s="24"/>
      <c r="UJY838" s="24"/>
      <c r="UJZ838" s="24"/>
      <c r="UKA838" s="24"/>
      <c r="UKB838" s="24"/>
      <c r="UKC838" s="24"/>
      <c r="UKD838" s="24"/>
      <c r="UKE838" s="24"/>
      <c r="UKF838" s="24"/>
      <c r="UKG838" s="24"/>
      <c r="UKH838" s="24"/>
      <c r="UKI838" s="24"/>
      <c r="UKJ838" s="24"/>
      <c r="UKK838" s="24"/>
      <c r="UKL838" s="24"/>
      <c r="UKM838" s="24"/>
      <c r="UKN838" s="24"/>
      <c r="UKO838" s="24"/>
      <c r="UKP838" s="24"/>
      <c r="UKQ838" s="24"/>
      <c r="UKR838" s="24"/>
      <c r="UKS838" s="24"/>
      <c r="UKT838" s="24"/>
      <c r="UKU838" s="24"/>
      <c r="UKV838" s="24"/>
      <c r="UKW838" s="24"/>
      <c r="UKX838" s="24"/>
      <c r="UKY838" s="24"/>
      <c r="UKZ838" s="24"/>
      <c r="ULA838" s="24"/>
      <c r="ULB838" s="24"/>
      <c r="ULC838" s="24"/>
      <c r="ULD838" s="24"/>
      <c r="ULE838" s="24"/>
      <c r="ULF838" s="24"/>
      <c r="ULG838" s="24"/>
      <c r="ULH838" s="24"/>
      <c r="ULI838" s="24"/>
      <c r="ULJ838" s="24"/>
      <c r="ULK838" s="24"/>
      <c r="ULL838" s="24"/>
      <c r="ULM838" s="24"/>
      <c r="ULN838" s="24"/>
      <c r="ULO838" s="24"/>
      <c r="ULP838" s="24"/>
      <c r="ULQ838" s="24"/>
      <c r="ULR838" s="24"/>
      <c r="ULS838" s="24"/>
      <c r="ULT838" s="24"/>
      <c r="ULU838" s="24"/>
      <c r="ULV838" s="24"/>
      <c r="ULW838" s="24"/>
      <c r="ULX838" s="24"/>
      <c r="ULY838" s="24"/>
      <c r="ULZ838" s="24"/>
      <c r="UMA838" s="24"/>
      <c r="UMB838" s="24"/>
      <c r="UMC838" s="24"/>
      <c r="UMD838" s="24"/>
      <c r="UME838" s="24"/>
      <c r="UMF838" s="24"/>
      <c r="UMG838" s="24"/>
      <c r="UMH838" s="24"/>
      <c r="UMI838" s="24"/>
      <c r="UMJ838" s="24"/>
      <c r="UMK838" s="24"/>
      <c r="UML838" s="24"/>
      <c r="UMM838" s="24"/>
      <c r="UMN838" s="24"/>
      <c r="UMO838" s="24"/>
      <c r="UMP838" s="24"/>
      <c r="UMQ838" s="24"/>
      <c r="UMR838" s="24"/>
      <c r="UMS838" s="24"/>
      <c r="UMT838" s="24"/>
      <c r="UMU838" s="24"/>
      <c r="UMV838" s="24"/>
      <c r="UMW838" s="24"/>
      <c r="UMX838" s="24"/>
      <c r="UMY838" s="24"/>
      <c r="UMZ838" s="24"/>
      <c r="UNA838" s="24"/>
      <c r="UNB838" s="24"/>
      <c r="UNC838" s="24"/>
      <c r="UND838" s="24"/>
      <c r="UNE838" s="24"/>
      <c r="UNF838" s="24"/>
      <c r="UNG838" s="24"/>
      <c r="UNH838" s="24"/>
      <c r="UNI838" s="24"/>
      <c r="UNJ838" s="24"/>
      <c r="UNK838" s="24"/>
      <c r="UNL838" s="24"/>
      <c r="UNM838" s="24"/>
      <c r="UNN838" s="24"/>
      <c r="UNO838" s="24"/>
      <c r="UNP838" s="24"/>
      <c r="UNQ838" s="24"/>
      <c r="UNR838" s="24"/>
      <c r="UNS838" s="24"/>
      <c r="UNT838" s="24"/>
      <c r="UNU838" s="24"/>
      <c r="UNV838" s="24"/>
      <c r="UNW838" s="24"/>
      <c r="UNX838" s="24"/>
      <c r="UNY838" s="24"/>
      <c r="UNZ838" s="24"/>
      <c r="UOA838" s="24"/>
      <c r="UOB838" s="24"/>
      <c r="UOC838" s="24"/>
      <c r="UOD838" s="24"/>
      <c r="UOE838" s="24"/>
      <c r="UOF838" s="24"/>
      <c r="UOG838" s="24"/>
      <c r="UOH838" s="24"/>
      <c r="UOI838" s="24"/>
      <c r="UOJ838" s="24"/>
      <c r="UOK838" s="24"/>
      <c r="UOL838" s="24"/>
      <c r="UOM838" s="24"/>
      <c r="UON838" s="24"/>
      <c r="UOO838" s="24"/>
      <c r="UOP838" s="24"/>
      <c r="UOQ838" s="24"/>
      <c r="UOR838" s="24"/>
      <c r="UOS838" s="24"/>
      <c r="UOT838" s="24"/>
      <c r="UOU838" s="24"/>
      <c r="UOV838" s="24"/>
      <c r="UOW838" s="24"/>
      <c r="UOX838" s="24"/>
      <c r="UOY838" s="24"/>
      <c r="UOZ838" s="24"/>
      <c r="UPA838" s="24"/>
      <c r="UPB838" s="24"/>
      <c r="UPC838" s="24"/>
      <c r="UPD838" s="24"/>
      <c r="UPE838" s="24"/>
      <c r="UPF838" s="24"/>
      <c r="UPG838" s="24"/>
      <c r="UPH838" s="24"/>
      <c r="UPI838" s="24"/>
      <c r="UPJ838" s="24"/>
      <c r="UPK838" s="24"/>
      <c r="UPL838" s="24"/>
      <c r="UPM838" s="24"/>
      <c r="UPN838" s="24"/>
      <c r="UPO838" s="24"/>
      <c r="UPP838" s="24"/>
      <c r="UPQ838" s="24"/>
      <c r="UPR838" s="24"/>
      <c r="UPS838" s="24"/>
      <c r="UPT838" s="24"/>
      <c r="UPU838" s="24"/>
      <c r="UPV838" s="24"/>
      <c r="UPW838" s="24"/>
      <c r="UPX838" s="24"/>
      <c r="UPY838" s="24"/>
      <c r="UPZ838" s="24"/>
      <c r="UQA838" s="24"/>
      <c r="UQB838" s="24"/>
      <c r="UQC838" s="24"/>
      <c r="UQD838" s="24"/>
      <c r="UQE838" s="24"/>
      <c r="UQF838" s="24"/>
      <c r="UQG838" s="24"/>
      <c r="UQH838" s="24"/>
      <c r="UQI838" s="24"/>
      <c r="UQJ838" s="24"/>
      <c r="UQK838" s="24"/>
      <c r="UQL838" s="24"/>
      <c r="UQM838" s="24"/>
      <c r="UQN838" s="24"/>
      <c r="UQO838" s="24"/>
      <c r="UQP838" s="24"/>
      <c r="UQQ838" s="24"/>
      <c r="UQR838" s="24"/>
      <c r="UQS838" s="24"/>
      <c r="UQT838" s="24"/>
      <c r="UQU838" s="24"/>
      <c r="UQV838" s="24"/>
      <c r="UQW838" s="24"/>
      <c r="UQX838" s="24"/>
      <c r="UQY838" s="24"/>
      <c r="UQZ838" s="24"/>
      <c r="URA838" s="24"/>
      <c r="URB838" s="24"/>
      <c r="URC838" s="24"/>
      <c r="URD838" s="24"/>
      <c r="URE838" s="24"/>
      <c r="URF838" s="24"/>
      <c r="URG838" s="24"/>
      <c r="URH838" s="24"/>
      <c r="URI838" s="24"/>
      <c r="URJ838" s="24"/>
      <c r="URK838" s="24"/>
      <c r="URL838" s="24"/>
      <c r="URM838" s="24"/>
      <c r="URN838" s="24"/>
      <c r="URO838" s="24"/>
      <c r="URP838" s="24"/>
      <c r="URQ838" s="24"/>
      <c r="URR838" s="24"/>
      <c r="URS838" s="24"/>
      <c r="URT838" s="24"/>
      <c r="URU838" s="24"/>
      <c r="URV838" s="24"/>
      <c r="URW838" s="24"/>
      <c r="URX838" s="24"/>
      <c r="URY838" s="24"/>
      <c r="URZ838" s="24"/>
      <c r="USA838" s="24"/>
      <c r="USB838" s="24"/>
      <c r="USC838" s="24"/>
      <c r="USD838" s="24"/>
      <c r="USE838" s="24"/>
      <c r="USF838" s="24"/>
      <c r="USG838" s="24"/>
      <c r="USH838" s="24"/>
      <c r="USI838" s="24"/>
      <c r="USJ838" s="24"/>
      <c r="USK838" s="24"/>
      <c r="USL838" s="24"/>
      <c r="USM838" s="24"/>
      <c r="USN838" s="24"/>
      <c r="USO838" s="24"/>
      <c r="USP838" s="24"/>
      <c r="USQ838" s="24"/>
      <c r="USR838" s="24"/>
      <c r="USS838" s="24"/>
      <c r="UST838" s="24"/>
      <c r="USU838" s="24"/>
      <c r="USV838" s="24"/>
      <c r="USW838" s="24"/>
      <c r="USX838" s="24"/>
      <c r="USY838" s="24"/>
      <c r="USZ838" s="24"/>
      <c r="UTA838" s="24"/>
      <c r="UTB838" s="24"/>
      <c r="UTC838" s="24"/>
      <c r="UTD838" s="24"/>
      <c r="UTE838" s="24"/>
      <c r="UTF838" s="24"/>
      <c r="UTG838" s="24"/>
      <c r="UTH838" s="24"/>
      <c r="UTI838" s="24"/>
      <c r="UTJ838" s="24"/>
      <c r="UTK838" s="24"/>
      <c r="UTL838" s="24"/>
      <c r="UTM838" s="24"/>
      <c r="UTN838" s="24"/>
      <c r="UTO838" s="24"/>
      <c r="UTP838" s="24"/>
      <c r="UTQ838" s="24"/>
      <c r="UTR838" s="24"/>
      <c r="UTS838" s="24"/>
      <c r="UTT838" s="24"/>
      <c r="UTU838" s="24"/>
      <c r="UTV838" s="24"/>
      <c r="UTW838" s="24"/>
      <c r="UTX838" s="24"/>
      <c r="UTY838" s="24"/>
      <c r="UTZ838" s="24"/>
      <c r="UUA838" s="24"/>
      <c r="UUB838" s="24"/>
      <c r="UUC838" s="24"/>
      <c r="UUD838" s="24"/>
      <c r="UUE838" s="24"/>
      <c r="UUF838" s="24"/>
      <c r="UUG838" s="24"/>
      <c r="UUH838" s="24"/>
      <c r="UUI838" s="24"/>
      <c r="UUJ838" s="24"/>
      <c r="UUK838" s="24"/>
      <c r="UUL838" s="24"/>
      <c r="UUM838" s="24"/>
      <c r="UUN838" s="24"/>
      <c r="UUO838" s="24"/>
      <c r="UUP838" s="24"/>
      <c r="UUQ838" s="24"/>
      <c r="UUR838" s="24"/>
      <c r="UUS838" s="24"/>
      <c r="UUT838" s="24"/>
      <c r="UUU838" s="24"/>
      <c r="UUV838" s="24"/>
      <c r="UUW838" s="24"/>
      <c r="UUX838" s="24"/>
      <c r="UUY838" s="24"/>
      <c r="UUZ838" s="24"/>
      <c r="UVA838" s="24"/>
      <c r="UVB838" s="24"/>
      <c r="UVC838" s="24"/>
      <c r="UVD838" s="24"/>
      <c r="UVE838" s="24"/>
      <c r="UVF838" s="24"/>
      <c r="UVG838" s="24"/>
      <c r="UVH838" s="24"/>
      <c r="UVI838" s="24"/>
      <c r="UVJ838" s="24"/>
      <c r="UVK838" s="24"/>
      <c r="UVL838" s="24"/>
      <c r="UVM838" s="24"/>
      <c r="UVN838" s="24"/>
      <c r="UVO838" s="24"/>
      <c r="UVP838" s="24"/>
      <c r="UVQ838" s="24"/>
      <c r="UVR838" s="24"/>
      <c r="UVS838" s="24"/>
      <c r="UVT838" s="24"/>
      <c r="UVU838" s="24"/>
      <c r="UVV838" s="24"/>
      <c r="UVW838" s="24"/>
      <c r="UVX838" s="24"/>
      <c r="UVY838" s="24"/>
      <c r="UVZ838" s="24"/>
      <c r="UWA838" s="24"/>
      <c r="UWB838" s="24"/>
      <c r="UWC838" s="24"/>
      <c r="UWD838" s="24"/>
      <c r="UWE838" s="24"/>
      <c r="UWF838" s="24"/>
      <c r="UWG838" s="24"/>
      <c r="UWH838" s="24"/>
      <c r="UWI838" s="24"/>
      <c r="UWJ838" s="24"/>
      <c r="UWK838" s="24"/>
      <c r="UWL838" s="24"/>
      <c r="UWM838" s="24"/>
      <c r="UWN838" s="24"/>
      <c r="UWO838" s="24"/>
      <c r="UWP838" s="24"/>
      <c r="UWQ838" s="24"/>
      <c r="UWR838" s="24"/>
      <c r="UWS838" s="24"/>
      <c r="UWT838" s="24"/>
      <c r="UWU838" s="24"/>
      <c r="UWV838" s="24"/>
      <c r="UWW838" s="24"/>
      <c r="UWX838" s="24"/>
      <c r="UWY838" s="24"/>
      <c r="UWZ838" s="24"/>
      <c r="UXA838" s="24"/>
      <c r="UXB838" s="24"/>
      <c r="UXC838" s="24"/>
      <c r="UXD838" s="24"/>
      <c r="UXE838" s="24"/>
      <c r="UXF838" s="24"/>
      <c r="UXG838" s="24"/>
      <c r="UXH838" s="24"/>
      <c r="UXI838" s="24"/>
      <c r="UXJ838" s="24"/>
      <c r="UXK838" s="24"/>
      <c r="UXL838" s="24"/>
      <c r="UXM838" s="24"/>
      <c r="UXN838" s="24"/>
      <c r="UXO838" s="24"/>
      <c r="UXP838" s="24"/>
      <c r="UXQ838" s="24"/>
      <c r="UXR838" s="24"/>
      <c r="UXS838" s="24"/>
      <c r="UXT838" s="24"/>
      <c r="UXU838" s="24"/>
      <c r="UXV838" s="24"/>
      <c r="UXW838" s="24"/>
      <c r="UXX838" s="24"/>
      <c r="UXY838" s="24"/>
      <c r="UXZ838" s="24"/>
      <c r="UYA838" s="24"/>
      <c r="UYB838" s="24"/>
      <c r="UYC838" s="24"/>
      <c r="UYD838" s="24"/>
      <c r="UYE838" s="24"/>
      <c r="UYF838" s="24"/>
      <c r="UYG838" s="24"/>
      <c r="UYH838" s="24"/>
      <c r="UYI838" s="24"/>
      <c r="UYJ838" s="24"/>
      <c r="UYK838" s="24"/>
      <c r="UYL838" s="24"/>
      <c r="UYM838" s="24"/>
      <c r="UYN838" s="24"/>
      <c r="UYO838" s="24"/>
      <c r="UYP838" s="24"/>
      <c r="UYQ838" s="24"/>
      <c r="UYR838" s="24"/>
      <c r="UYS838" s="24"/>
      <c r="UYT838" s="24"/>
      <c r="UYU838" s="24"/>
      <c r="UYV838" s="24"/>
      <c r="UYW838" s="24"/>
      <c r="UYX838" s="24"/>
      <c r="UYY838" s="24"/>
      <c r="UYZ838" s="24"/>
      <c r="UZA838" s="24"/>
      <c r="UZB838" s="24"/>
      <c r="UZC838" s="24"/>
      <c r="UZD838" s="24"/>
      <c r="UZE838" s="24"/>
      <c r="UZF838" s="24"/>
      <c r="UZG838" s="24"/>
      <c r="UZH838" s="24"/>
      <c r="UZI838" s="24"/>
      <c r="UZJ838" s="24"/>
      <c r="UZK838" s="24"/>
      <c r="UZL838" s="24"/>
      <c r="UZM838" s="24"/>
      <c r="UZN838" s="24"/>
      <c r="UZO838" s="24"/>
      <c r="UZP838" s="24"/>
      <c r="UZQ838" s="24"/>
      <c r="UZR838" s="24"/>
      <c r="UZS838" s="24"/>
      <c r="UZT838" s="24"/>
      <c r="UZU838" s="24"/>
      <c r="UZV838" s="24"/>
      <c r="UZW838" s="24"/>
      <c r="UZX838" s="24"/>
      <c r="UZY838" s="24"/>
      <c r="UZZ838" s="24"/>
      <c r="VAA838" s="24"/>
      <c r="VAB838" s="24"/>
      <c r="VAC838" s="24"/>
      <c r="VAD838" s="24"/>
      <c r="VAE838" s="24"/>
      <c r="VAF838" s="24"/>
      <c r="VAG838" s="24"/>
      <c r="VAH838" s="24"/>
      <c r="VAI838" s="24"/>
      <c r="VAJ838" s="24"/>
      <c r="VAK838" s="24"/>
      <c r="VAL838" s="24"/>
      <c r="VAM838" s="24"/>
      <c r="VAN838" s="24"/>
      <c r="VAO838" s="24"/>
      <c r="VAP838" s="24"/>
      <c r="VAQ838" s="24"/>
      <c r="VAR838" s="24"/>
      <c r="VAS838" s="24"/>
      <c r="VAT838" s="24"/>
      <c r="VAU838" s="24"/>
      <c r="VAV838" s="24"/>
      <c r="VAW838" s="24"/>
      <c r="VAX838" s="24"/>
      <c r="VAY838" s="24"/>
      <c r="VAZ838" s="24"/>
      <c r="VBA838" s="24"/>
      <c r="VBB838" s="24"/>
      <c r="VBC838" s="24"/>
      <c r="VBD838" s="24"/>
      <c r="VBE838" s="24"/>
      <c r="VBF838" s="24"/>
      <c r="VBG838" s="24"/>
      <c r="VBH838" s="24"/>
      <c r="VBI838" s="24"/>
      <c r="VBJ838" s="24"/>
      <c r="VBK838" s="24"/>
      <c r="VBL838" s="24"/>
      <c r="VBM838" s="24"/>
      <c r="VBN838" s="24"/>
      <c r="VBO838" s="24"/>
      <c r="VBP838" s="24"/>
      <c r="VBQ838" s="24"/>
      <c r="VBR838" s="24"/>
      <c r="VBS838" s="24"/>
      <c r="VBT838" s="24"/>
      <c r="VBU838" s="24"/>
      <c r="VBV838" s="24"/>
      <c r="VBW838" s="24"/>
      <c r="VBX838" s="24"/>
      <c r="VBY838" s="24"/>
      <c r="VBZ838" s="24"/>
      <c r="VCA838" s="24"/>
      <c r="VCB838" s="24"/>
      <c r="VCC838" s="24"/>
      <c r="VCD838" s="24"/>
      <c r="VCE838" s="24"/>
      <c r="VCF838" s="24"/>
      <c r="VCG838" s="24"/>
      <c r="VCH838" s="24"/>
      <c r="VCI838" s="24"/>
      <c r="VCJ838" s="24"/>
      <c r="VCK838" s="24"/>
      <c r="VCL838" s="24"/>
      <c r="VCM838" s="24"/>
      <c r="VCN838" s="24"/>
      <c r="VCO838" s="24"/>
      <c r="VCP838" s="24"/>
      <c r="VCQ838" s="24"/>
      <c r="VCR838" s="24"/>
      <c r="VCS838" s="24"/>
      <c r="VCT838" s="24"/>
      <c r="VCU838" s="24"/>
      <c r="VCV838" s="24"/>
      <c r="VCW838" s="24"/>
      <c r="VCX838" s="24"/>
      <c r="VCY838" s="24"/>
      <c r="VCZ838" s="24"/>
      <c r="VDA838" s="24"/>
      <c r="VDB838" s="24"/>
      <c r="VDC838" s="24"/>
      <c r="VDD838" s="24"/>
      <c r="VDE838" s="24"/>
      <c r="VDF838" s="24"/>
      <c r="VDG838" s="24"/>
      <c r="VDH838" s="24"/>
      <c r="VDI838" s="24"/>
      <c r="VDJ838" s="24"/>
      <c r="VDK838" s="24"/>
      <c r="VDL838" s="24"/>
      <c r="VDM838" s="24"/>
      <c r="VDN838" s="24"/>
      <c r="VDO838" s="24"/>
      <c r="VDP838" s="24"/>
      <c r="VDQ838" s="24"/>
      <c r="VDR838" s="24"/>
      <c r="VDS838" s="24"/>
      <c r="VDT838" s="24"/>
      <c r="VDU838" s="24"/>
      <c r="VDV838" s="24"/>
      <c r="VDW838" s="24"/>
      <c r="VDX838" s="24"/>
      <c r="VDY838" s="24"/>
      <c r="VDZ838" s="24"/>
      <c r="VEA838" s="24"/>
      <c r="VEB838" s="24"/>
      <c r="VEC838" s="24"/>
      <c r="VED838" s="24"/>
      <c r="VEE838" s="24"/>
      <c r="VEF838" s="24"/>
      <c r="VEG838" s="24"/>
      <c r="VEH838" s="24"/>
      <c r="VEI838" s="24"/>
      <c r="VEJ838" s="24"/>
      <c r="VEK838" s="24"/>
      <c r="VEL838" s="24"/>
      <c r="VEM838" s="24"/>
      <c r="VEN838" s="24"/>
      <c r="VEO838" s="24"/>
      <c r="VEP838" s="24"/>
      <c r="VEQ838" s="24"/>
      <c r="VER838" s="24"/>
      <c r="VES838" s="24"/>
      <c r="VET838" s="24"/>
      <c r="VEU838" s="24"/>
      <c r="VEV838" s="24"/>
      <c r="VEW838" s="24"/>
      <c r="VEX838" s="24"/>
      <c r="VEY838" s="24"/>
      <c r="VEZ838" s="24"/>
      <c r="VFA838" s="24"/>
      <c r="VFB838" s="24"/>
      <c r="VFC838" s="24"/>
      <c r="VFD838" s="24"/>
      <c r="VFE838" s="24"/>
      <c r="VFF838" s="24"/>
      <c r="VFG838" s="24"/>
      <c r="VFH838" s="24"/>
      <c r="VFI838" s="24"/>
      <c r="VFJ838" s="24"/>
      <c r="VFK838" s="24"/>
      <c r="VFL838" s="24"/>
      <c r="VFM838" s="24"/>
      <c r="VFN838" s="24"/>
      <c r="VFO838" s="24"/>
      <c r="VFP838" s="24"/>
      <c r="VFQ838" s="24"/>
      <c r="VFR838" s="24"/>
      <c r="VFS838" s="24"/>
      <c r="VFT838" s="24"/>
      <c r="VFU838" s="24"/>
      <c r="VFV838" s="24"/>
      <c r="VFW838" s="24"/>
      <c r="VFX838" s="24"/>
      <c r="VFY838" s="24"/>
      <c r="VFZ838" s="24"/>
      <c r="VGA838" s="24"/>
      <c r="VGB838" s="24"/>
      <c r="VGC838" s="24"/>
      <c r="VGD838" s="24"/>
      <c r="VGE838" s="24"/>
      <c r="VGF838" s="24"/>
      <c r="VGG838" s="24"/>
      <c r="VGH838" s="24"/>
      <c r="VGI838" s="24"/>
      <c r="VGJ838" s="24"/>
      <c r="VGK838" s="24"/>
      <c r="VGL838" s="24"/>
      <c r="VGM838" s="24"/>
      <c r="VGN838" s="24"/>
      <c r="VGO838" s="24"/>
      <c r="VGP838" s="24"/>
      <c r="VGQ838" s="24"/>
      <c r="VGR838" s="24"/>
      <c r="VGS838" s="24"/>
      <c r="VGT838" s="24"/>
      <c r="VGU838" s="24"/>
      <c r="VGV838" s="24"/>
      <c r="VGW838" s="24"/>
      <c r="VGX838" s="24"/>
      <c r="VGY838" s="24"/>
      <c r="VGZ838" s="24"/>
      <c r="VHA838" s="24"/>
      <c r="VHB838" s="24"/>
      <c r="VHC838" s="24"/>
      <c r="VHD838" s="24"/>
      <c r="VHE838" s="24"/>
      <c r="VHF838" s="24"/>
      <c r="VHG838" s="24"/>
      <c r="VHH838" s="24"/>
      <c r="VHI838" s="24"/>
      <c r="VHJ838" s="24"/>
      <c r="VHK838" s="24"/>
      <c r="VHL838" s="24"/>
      <c r="VHM838" s="24"/>
      <c r="VHN838" s="24"/>
      <c r="VHO838" s="24"/>
      <c r="VHP838" s="24"/>
      <c r="VHQ838" s="24"/>
      <c r="VHR838" s="24"/>
      <c r="VHS838" s="24"/>
      <c r="VHT838" s="24"/>
      <c r="VHU838" s="24"/>
      <c r="VHV838" s="24"/>
      <c r="VHW838" s="24"/>
      <c r="VHX838" s="24"/>
      <c r="VHY838" s="24"/>
      <c r="VHZ838" s="24"/>
      <c r="VIA838" s="24"/>
      <c r="VIB838" s="24"/>
      <c r="VIC838" s="24"/>
      <c r="VID838" s="24"/>
      <c r="VIE838" s="24"/>
      <c r="VIF838" s="24"/>
      <c r="VIG838" s="24"/>
      <c r="VIH838" s="24"/>
      <c r="VII838" s="24"/>
      <c r="VIJ838" s="24"/>
      <c r="VIK838" s="24"/>
      <c r="VIL838" s="24"/>
      <c r="VIM838" s="24"/>
      <c r="VIN838" s="24"/>
      <c r="VIO838" s="24"/>
      <c r="VIP838" s="24"/>
      <c r="VIQ838" s="24"/>
      <c r="VIR838" s="24"/>
      <c r="VIS838" s="24"/>
      <c r="VIT838" s="24"/>
      <c r="VIU838" s="24"/>
      <c r="VIV838" s="24"/>
      <c r="VIW838" s="24"/>
      <c r="VIX838" s="24"/>
      <c r="VIY838" s="24"/>
      <c r="VIZ838" s="24"/>
      <c r="VJA838" s="24"/>
      <c r="VJB838" s="24"/>
      <c r="VJC838" s="24"/>
      <c r="VJD838" s="24"/>
      <c r="VJE838" s="24"/>
      <c r="VJF838" s="24"/>
      <c r="VJG838" s="24"/>
      <c r="VJH838" s="24"/>
      <c r="VJI838" s="24"/>
      <c r="VJJ838" s="24"/>
      <c r="VJK838" s="24"/>
      <c r="VJL838" s="24"/>
      <c r="VJM838" s="24"/>
      <c r="VJN838" s="24"/>
      <c r="VJO838" s="24"/>
      <c r="VJP838" s="24"/>
      <c r="VJQ838" s="24"/>
      <c r="VJR838" s="24"/>
      <c r="VJS838" s="24"/>
      <c r="VJT838" s="24"/>
      <c r="VJU838" s="24"/>
      <c r="VJV838" s="24"/>
      <c r="VJW838" s="24"/>
      <c r="VJX838" s="24"/>
      <c r="VJY838" s="24"/>
      <c r="VJZ838" s="24"/>
      <c r="VKA838" s="24"/>
      <c r="VKB838" s="24"/>
      <c r="VKC838" s="24"/>
      <c r="VKD838" s="24"/>
      <c r="VKE838" s="24"/>
      <c r="VKF838" s="24"/>
      <c r="VKG838" s="24"/>
      <c r="VKH838" s="24"/>
      <c r="VKI838" s="24"/>
      <c r="VKJ838" s="24"/>
      <c r="VKK838" s="24"/>
      <c r="VKL838" s="24"/>
      <c r="VKM838" s="24"/>
      <c r="VKN838" s="24"/>
      <c r="VKO838" s="24"/>
      <c r="VKP838" s="24"/>
      <c r="VKQ838" s="24"/>
      <c r="VKR838" s="24"/>
      <c r="VKS838" s="24"/>
      <c r="VKT838" s="24"/>
      <c r="VKU838" s="24"/>
      <c r="VKV838" s="24"/>
      <c r="VKW838" s="24"/>
      <c r="VKX838" s="24"/>
      <c r="VKY838" s="24"/>
      <c r="VKZ838" s="24"/>
      <c r="VLA838" s="24"/>
      <c r="VLB838" s="24"/>
      <c r="VLC838" s="24"/>
      <c r="VLD838" s="24"/>
      <c r="VLE838" s="24"/>
      <c r="VLF838" s="24"/>
      <c r="VLG838" s="24"/>
      <c r="VLH838" s="24"/>
      <c r="VLI838" s="24"/>
      <c r="VLJ838" s="24"/>
      <c r="VLK838" s="24"/>
      <c r="VLL838" s="24"/>
      <c r="VLM838" s="24"/>
      <c r="VLN838" s="24"/>
      <c r="VLO838" s="24"/>
      <c r="VLP838" s="24"/>
      <c r="VLQ838" s="24"/>
      <c r="VLR838" s="24"/>
      <c r="VLS838" s="24"/>
      <c r="VLT838" s="24"/>
      <c r="VLU838" s="24"/>
      <c r="VLV838" s="24"/>
      <c r="VLW838" s="24"/>
      <c r="VLX838" s="24"/>
      <c r="VLY838" s="24"/>
      <c r="VLZ838" s="24"/>
      <c r="VMA838" s="24"/>
      <c r="VMB838" s="24"/>
      <c r="VMC838" s="24"/>
      <c r="VMD838" s="24"/>
      <c r="VME838" s="24"/>
      <c r="VMF838" s="24"/>
      <c r="VMG838" s="24"/>
      <c r="VMH838" s="24"/>
      <c r="VMI838" s="24"/>
      <c r="VMJ838" s="24"/>
      <c r="VMK838" s="24"/>
      <c r="VML838" s="24"/>
      <c r="VMM838" s="24"/>
      <c r="VMN838" s="24"/>
      <c r="VMO838" s="24"/>
      <c r="VMP838" s="24"/>
      <c r="VMQ838" s="24"/>
      <c r="VMR838" s="24"/>
      <c r="VMS838" s="24"/>
      <c r="VMT838" s="24"/>
      <c r="VMU838" s="24"/>
      <c r="VMV838" s="24"/>
      <c r="VMW838" s="24"/>
      <c r="VMX838" s="24"/>
      <c r="VMY838" s="24"/>
      <c r="VMZ838" s="24"/>
      <c r="VNA838" s="24"/>
      <c r="VNB838" s="24"/>
      <c r="VNC838" s="24"/>
      <c r="VND838" s="24"/>
      <c r="VNE838" s="24"/>
      <c r="VNF838" s="24"/>
      <c r="VNG838" s="24"/>
      <c r="VNH838" s="24"/>
      <c r="VNI838" s="24"/>
      <c r="VNJ838" s="24"/>
      <c r="VNK838" s="24"/>
      <c r="VNL838" s="24"/>
      <c r="VNM838" s="24"/>
      <c r="VNN838" s="24"/>
      <c r="VNO838" s="24"/>
      <c r="VNP838" s="24"/>
      <c r="VNQ838" s="24"/>
      <c r="VNR838" s="24"/>
      <c r="VNS838" s="24"/>
      <c r="VNT838" s="24"/>
      <c r="VNU838" s="24"/>
      <c r="VNV838" s="24"/>
      <c r="VNW838" s="24"/>
      <c r="VNX838" s="24"/>
      <c r="VNY838" s="24"/>
      <c r="VNZ838" s="24"/>
      <c r="VOA838" s="24"/>
      <c r="VOB838" s="24"/>
      <c r="VOC838" s="24"/>
      <c r="VOD838" s="24"/>
      <c r="VOE838" s="24"/>
      <c r="VOF838" s="24"/>
      <c r="VOG838" s="24"/>
      <c r="VOH838" s="24"/>
      <c r="VOI838" s="24"/>
      <c r="VOJ838" s="24"/>
      <c r="VOK838" s="24"/>
      <c r="VOL838" s="24"/>
      <c r="VOM838" s="24"/>
      <c r="VON838" s="24"/>
      <c r="VOO838" s="24"/>
      <c r="VOP838" s="24"/>
      <c r="VOQ838" s="24"/>
      <c r="VOR838" s="24"/>
      <c r="VOS838" s="24"/>
      <c r="VOT838" s="24"/>
      <c r="VOU838" s="24"/>
      <c r="VOV838" s="24"/>
      <c r="VOW838" s="24"/>
      <c r="VOX838" s="24"/>
      <c r="VOY838" s="24"/>
      <c r="VOZ838" s="24"/>
      <c r="VPA838" s="24"/>
      <c r="VPB838" s="24"/>
      <c r="VPC838" s="24"/>
      <c r="VPD838" s="24"/>
      <c r="VPE838" s="24"/>
      <c r="VPF838" s="24"/>
      <c r="VPG838" s="24"/>
      <c r="VPH838" s="24"/>
      <c r="VPI838" s="24"/>
      <c r="VPJ838" s="24"/>
      <c r="VPK838" s="24"/>
      <c r="VPL838" s="24"/>
      <c r="VPM838" s="24"/>
      <c r="VPN838" s="24"/>
      <c r="VPO838" s="24"/>
      <c r="VPP838" s="24"/>
      <c r="VPQ838" s="24"/>
      <c r="VPR838" s="24"/>
      <c r="VPS838" s="24"/>
      <c r="VPT838" s="24"/>
      <c r="VPU838" s="24"/>
      <c r="VPV838" s="24"/>
      <c r="VPW838" s="24"/>
      <c r="VPX838" s="24"/>
      <c r="VPY838" s="24"/>
      <c r="VPZ838" s="24"/>
      <c r="VQA838" s="24"/>
      <c r="VQB838" s="24"/>
      <c r="VQC838" s="24"/>
      <c r="VQD838" s="24"/>
      <c r="VQE838" s="24"/>
      <c r="VQF838" s="24"/>
      <c r="VQG838" s="24"/>
      <c r="VQH838" s="24"/>
      <c r="VQI838" s="24"/>
      <c r="VQJ838" s="24"/>
      <c r="VQK838" s="24"/>
      <c r="VQL838" s="24"/>
      <c r="VQM838" s="24"/>
      <c r="VQN838" s="24"/>
      <c r="VQO838" s="24"/>
      <c r="VQP838" s="24"/>
      <c r="VQQ838" s="24"/>
      <c r="VQR838" s="24"/>
      <c r="VQS838" s="24"/>
      <c r="VQT838" s="24"/>
      <c r="VQU838" s="24"/>
      <c r="VQV838" s="24"/>
      <c r="VQW838" s="24"/>
      <c r="VQX838" s="24"/>
      <c r="VQY838" s="24"/>
      <c r="VQZ838" s="24"/>
      <c r="VRA838" s="24"/>
      <c r="VRB838" s="24"/>
      <c r="VRC838" s="24"/>
      <c r="VRD838" s="24"/>
      <c r="VRE838" s="24"/>
      <c r="VRF838" s="24"/>
      <c r="VRG838" s="24"/>
      <c r="VRH838" s="24"/>
      <c r="VRI838" s="24"/>
      <c r="VRJ838" s="24"/>
      <c r="VRK838" s="24"/>
      <c r="VRL838" s="24"/>
      <c r="VRM838" s="24"/>
      <c r="VRN838" s="24"/>
      <c r="VRO838" s="24"/>
      <c r="VRP838" s="24"/>
      <c r="VRQ838" s="24"/>
      <c r="VRR838" s="24"/>
      <c r="VRS838" s="24"/>
      <c r="VRT838" s="24"/>
      <c r="VRU838" s="24"/>
      <c r="VRV838" s="24"/>
      <c r="VRW838" s="24"/>
      <c r="VRX838" s="24"/>
      <c r="VRY838" s="24"/>
      <c r="VRZ838" s="24"/>
      <c r="VSA838" s="24"/>
      <c r="VSB838" s="24"/>
      <c r="VSC838" s="24"/>
      <c r="VSD838" s="24"/>
      <c r="VSE838" s="24"/>
      <c r="VSF838" s="24"/>
      <c r="VSG838" s="24"/>
      <c r="VSH838" s="24"/>
      <c r="VSI838" s="24"/>
      <c r="VSJ838" s="24"/>
      <c r="VSK838" s="24"/>
      <c r="VSL838" s="24"/>
      <c r="VSM838" s="24"/>
      <c r="VSN838" s="24"/>
      <c r="VSO838" s="24"/>
      <c r="VSP838" s="24"/>
      <c r="VSQ838" s="24"/>
      <c r="VSR838" s="24"/>
      <c r="VSS838" s="24"/>
      <c r="VST838" s="24"/>
      <c r="VSU838" s="24"/>
      <c r="VSV838" s="24"/>
      <c r="VSW838" s="24"/>
      <c r="VSX838" s="24"/>
      <c r="VSY838" s="24"/>
      <c r="VSZ838" s="24"/>
      <c r="VTA838" s="24"/>
      <c r="VTB838" s="24"/>
      <c r="VTC838" s="24"/>
      <c r="VTD838" s="24"/>
      <c r="VTE838" s="24"/>
      <c r="VTF838" s="24"/>
      <c r="VTG838" s="24"/>
      <c r="VTH838" s="24"/>
      <c r="VTI838" s="24"/>
      <c r="VTJ838" s="24"/>
      <c r="VTK838" s="24"/>
      <c r="VTL838" s="24"/>
      <c r="VTM838" s="24"/>
      <c r="VTN838" s="24"/>
      <c r="VTO838" s="24"/>
      <c r="VTP838" s="24"/>
      <c r="VTQ838" s="24"/>
      <c r="VTR838" s="24"/>
      <c r="VTS838" s="24"/>
      <c r="VTT838" s="24"/>
      <c r="VTU838" s="24"/>
      <c r="VTV838" s="24"/>
      <c r="VTW838" s="24"/>
      <c r="VTX838" s="24"/>
      <c r="VTY838" s="24"/>
      <c r="VTZ838" s="24"/>
      <c r="VUA838" s="24"/>
      <c r="VUB838" s="24"/>
      <c r="VUC838" s="24"/>
      <c r="VUD838" s="24"/>
      <c r="VUE838" s="24"/>
      <c r="VUF838" s="24"/>
      <c r="VUG838" s="24"/>
      <c r="VUH838" s="24"/>
      <c r="VUI838" s="24"/>
      <c r="VUJ838" s="24"/>
      <c r="VUK838" s="24"/>
      <c r="VUL838" s="24"/>
      <c r="VUM838" s="24"/>
      <c r="VUN838" s="24"/>
      <c r="VUO838" s="24"/>
      <c r="VUP838" s="24"/>
      <c r="VUQ838" s="24"/>
      <c r="VUR838" s="24"/>
      <c r="VUS838" s="24"/>
      <c r="VUT838" s="24"/>
      <c r="VUU838" s="24"/>
      <c r="VUV838" s="24"/>
      <c r="VUW838" s="24"/>
      <c r="VUX838" s="24"/>
      <c r="VUY838" s="24"/>
      <c r="VUZ838" s="24"/>
      <c r="VVA838" s="24"/>
      <c r="VVB838" s="24"/>
      <c r="VVC838" s="24"/>
      <c r="VVD838" s="24"/>
      <c r="VVE838" s="24"/>
      <c r="VVF838" s="24"/>
      <c r="VVG838" s="24"/>
      <c r="VVH838" s="24"/>
      <c r="VVI838" s="24"/>
      <c r="VVJ838" s="24"/>
      <c r="VVK838" s="24"/>
      <c r="VVL838" s="24"/>
      <c r="VVM838" s="24"/>
      <c r="VVN838" s="24"/>
      <c r="VVO838" s="24"/>
      <c r="VVP838" s="24"/>
      <c r="VVQ838" s="24"/>
      <c r="VVR838" s="24"/>
      <c r="VVS838" s="24"/>
      <c r="VVT838" s="24"/>
      <c r="VVU838" s="24"/>
      <c r="VVV838" s="24"/>
      <c r="VVW838" s="24"/>
      <c r="VVX838" s="24"/>
      <c r="VVY838" s="24"/>
      <c r="VVZ838" s="24"/>
      <c r="VWA838" s="24"/>
      <c r="VWB838" s="24"/>
      <c r="VWC838" s="24"/>
      <c r="VWD838" s="24"/>
      <c r="VWE838" s="24"/>
      <c r="VWF838" s="24"/>
      <c r="VWG838" s="24"/>
      <c r="VWH838" s="24"/>
      <c r="VWI838" s="24"/>
      <c r="VWJ838" s="24"/>
      <c r="VWK838" s="24"/>
      <c r="VWL838" s="24"/>
      <c r="VWM838" s="24"/>
      <c r="VWN838" s="24"/>
      <c r="VWO838" s="24"/>
      <c r="VWP838" s="24"/>
      <c r="VWQ838" s="24"/>
      <c r="VWR838" s="24"/>
      <c r="VWS838" s="24"/>
      <c r="VWT838" s="24"/>
      <c r="VWU838" s="24"/>
      <c r="VWV838" s="24"/>
      <c r="VWW838" s="24"/>
      <c r="VWX838" s="24"/>
      <c r="VWY838" s="24"/>
      <c r="VWZ838" s="24"/>
      <c r="VXA838" s="24"/>
      <c r="VXB838" s="24"/>
      <c r="VXC838" s="24"/>
      <c r="VXD838" s="24"/>
      <c r="VXE838" s="24"/>
      <c r="VXF838" s="24"/>
      <c r="VXG838" s="24"/>
      <c r="VXH838" s="24"/>
      <c r="VXI838" s="24"/>
      <c r="VXJ838" s="24"/>
      <c r="VXK838" s="24"/>
      <c r="VXL838" s="24"/>
      <c r="VXM838" s="24"/>
      <c r="VXN838" s="24"/>
      <c r="VXO838" s="24"/>
      <c r="VXP838" s="24"/>
      <c r="VXQ838" s="24"/>
      <c r="VXR838" s="24"/>
      <c r="VXS838" s="24"/>
      <c r="VXT838" s="24"/>
      <c r="VXU838" s="24"/>
      <c r="VXV838" s="24"/>
      <c r="VXW838" s="24"/>
      <c r="VXX838" s="24"/>
      <c r="VXY838" s="24"/>
      <c r="VXZ838" s="24"/>
      <c r="VYA838" s="24"/>
      <c r="VYB838" s="24"/>
      <c r="VYC838" s="24"/>
      <c r="VYD838" s="24"/>
      <c r="VYE838" s="24"/>
      <c r="VYF838" s="24"/>
      <c r="VYG838" s="24"/>
      <c r="VYH838" s="24"/>
      <c r="VYI838" s="24"/>
      <c r="VYJ838" s="24"/>
      <c r="VYK838" s="24"/>
      <c r="VYL838" s="24"/>
      <c r="VYM838" s="24"/>
      <c r="VYN838" s="24"/>
      <c r="VYO838" s="24"/>
      <c r="VYP838" s="24"/>
      <c r="VYQ838" s="24"/>
      <c r="VYR838" s="24"/>
      <c r="VYS838" s="24"/>
      <c r="VYT838" s="24"/>
      <c r="VYU838" s="24"/>
      <c r="VYV838" s="24"/>
      <c r="VYW838" s="24"/>
      <c r="VYX838" s="24"/>
      <c r="VYY838" s="24"/>
      <c r="VYZ838" s="24"/>
      <c r="VZA838" s="24"/>
      <c r="VZB838" s="24"/>
      <c r="VZC838" s="24"/>
      <c r="VZD838" s="24"/>
      <c r="VZE838" s="24"/>
      <c r="VZF838" s="24"/>
      <c r="VZG838" s="24"/>
      <c r="VZH838" s="24"/>
      <c r="VZI838" s="24"/>
      <c r="VZJ838" s="24"/>
      <c r="VZK838" s="24"/>
      <c r="VZL838" s="24"/>
      <c r="VZM838" s="24"/>
      <c r="VZN838" s="24"/>
      <c r="VZO838" s="24"/>
      <c r="VZP838" s="24"/>
      <c r="VZQ838" s="24"/>
      <c r="VZR838" s="24"/>
      <c r="VZS838" s="24"/>
      <c r="VZT838" s="24"/>
      <c r="VZU838" s="24"/>
      <c r="VZV838" s="24"/>
      <c r="VZW838" s="24"/>
      <c r="VZX838" s="24"/>
    </row>
    <row r="839" spans="1:15572" s="407" customFormat="1" ht="30" customHeight="1" x14ac:dyDescent="0.2">
      <c r="A839" s="24"/>
      <c r="B839" s="24"/>
      <c r="C839" s="24"/>
      <c r="D839" s="86"/>
      <c r="E839" s="5761"/>
      <c r="F839" s="24"/>
      <c r="G839" s="24"/>
      <c r="H839" s="31"/>
      <c r="I839" s="31"/>
      <c r="J839" s="397"/>
      <c r="K839" s="24"/>
      <c r="L839" s="5550"/>
      <c r="M839" s="24"/>
      <c r="N839" s="24"/>
      <c r="O839" s="24"/>
      <c r="P839" s="24"/>
      <c r="Q839" s="24"/>
      <c r="R839" s="24"/>
      <c r="S839" s="24"/>
      <c r="T839" s="24"/>
      <c r="U839" s="5555"/>
      <c r="V839" s="24"/>
      <c r="W839" s="24"/>
      <c r="X839" s="24"/>
      <c r="Y839" s="24"/>
      <c r="Z839" s="24"/>
      <c r="AA839" s="24"/>
      <c r="AB839" s="24"/>
      <c r="AC839" s="24"/>
      <c r="AD839" s="24"/>
      <c r="AE839" s="24"/>
      <c r="AF839" s="24"/>
      <c r="AG839" s="19"/>
      <c r="AH839" s="19"/>
      <c r="AI839" s="405"/>
      <c r="AJ839" s="405"/>
      <c r="AK839" s="5794"/>
      <c r="AL839" s="5794"/>
      <c r="AM839" s="5782"/>
      <c r="AN839" s="5783"/>
      <c r="AO839" s="86"/>
      <c r="AP839" s="24"/>
      <c r="AQ839" s="24"/>
      <c r="AR839" s="24"/>
      <c r="AS839" s="24"/>
      <c r="AT839" s="24"/>
      <c r="AU839" s="24"/>
      <c r="AV839" s="24"/>
      <c r="AW839" s="24"/>
      <c r="AX839" s="24"/>
      <c r="AY839" s="24"/>
      <c r="AZ839" s="24"/>
      <c r="BA839" s="24"/>
      <c r="BB839" s="24"/>
      <c r="BC839" s="24"/>
      <c r="BD839" s="24"/>
      <c r="BE839" s="24"/>
      <c r="BF839" s="24"/>
      <c r="BG839" s="24"/>
      <c r="BH839" s="24"/>
      <c r="BI839" s="24"/>
      <c r="BJ839" s="24"/>
      <c r="BK839" s="24"/>
      <c r="BL839" s="24"/>
      <c r="BM839" s="24"/>
      <c r="BN839" s="24"/>
      <c r="BO839" s="24"/>
      <c r="BP839" s="24"/>
      <c r="BQ839" s="24"/>
      <c r="BR839" s="24"/>
      <c r="BS839" s="24"/>
      <c r="BT839" s="24"/>
      <c r="BU839" s="24"/>
      <c r="BV839" s="24"/>
      <c r="BW839" s="24"/>
      <c r="BX839" s="24"/>
      <c r="BY839" s="24"/>
      <c r="BZ839" s="24"/>
      <c r="CA839" s="24"/>
      <c r="CB839" s="24"/>
      <c r="CC839" s="24"/>
      <c r="CD839" s="24"/>
      <c r="CE839" s="24"/>
      <c r="CF839" s="24"/>
      <c r="CG839" s="24"/>
      <c r="CH839" s="24"/>
      <c r="CI839" s="24"/>
      <c r="CJ839" s="24"/>
      <c r="CK839" s="24"/>
      <c r="CL839" s="24"/>
      <c r="CM839" s="24"/>
      <c r="CN839" s="24"/>
      <c r="CO839" s="24"/>
      <c r="CP839" s="24"/>
      <c r="CQ839" s="24"/>
      <c r="CR839" s="24"/>
      <c r="CS839" s="24"/>
      <c r="CT839" s="24"/>
      <c r="CU839" s="24"/>
      <c r="CV839" s="24"/>
      <c r="CW839" s="24"/>
      <c r="CX839" s="24"/>
      <c r="CY839" s="24"/>
      <c r="CZ839" s="24"/>
      <c r="DA839" s="24"/>
      <c r="DB839" s="24"/>
      <c r="DC839" s="24"/>
      <c r="DD839" s="24"/>
      <c r="DE839" s="24"/>
      <c r="DF839" s="24"/>
      <c r="DG839" s="24"/>
      <c r="DH839" s="24"/>
      <c r="DI839" s="24"/>
      <c r="DJ839" s="24"/>
      <c r="DK839" s="24"/>
      <c r="DL839" s="24"/>
      <c r="DM839" s="24"/>
      <c r="DN839" s="24"/>
      <c r="DO839" s="24"/>
      <c r="DP839" s="24"/>
      <c r="DQ839" s="24"/>
      <c r="DR839" s="24"/>
      <c r="DS839" s="24"/>
      <c r="DT839" s="24"/>
      <c r="DU839" s="24"/>
      <c r="DV839" s="24"/>
      <c r="DW839" s="24"/>
      <c r="DX839" s="24"/>
      <c r="DY839" s="24"/>
      <c r="DZ839" s="24"/>
      <c r="EA839" s="24"/>
      <c r="EB839" s="24"/>
      <c r="EC839" s="24"/>
      <c r="ED839" s="24"/>
      <c r="EE839" s="24"/>
      <c r="EF839" s="24"/>
      <c r="EG839" s="24"/>
      <c r="EH839" s="24"/>
      <c r="EI839" s="24"/>
      <c r="EJ839" s="24"/>
      <c r="EK839" s="24"/>
      <c r="EL839" s="24"/>
      <c r="EM839" s="24"/>
      <c r="EN839" s="24"/>
      <c r="EO839" s="24"/>
      <c r="EP839" s="24"/>
      <c r="EQ839" s="24"/>
      <c r="ER839" s="24"/>
      <c r="ES839" s="24"/>
      <c r="ET839" s="24"/>
      <c r="EU839" s="24"/>
      <c r="EV839" s="24"/>
      <c r="EW839" s="24"/>
      <c r="EX839" s="24"/>
      <c r="EY839" s="24"/>
      <c r="EZ839" s="24"/>
      <c r="FA839" s="24"/>
      <c r="FB839" s="24"/>
      <c r="FC839" s="24"/>
      <c r="FD839" s="24"/>
      <c r="FE839" s="24"/>
      <c r="FF839" s="24"/>
      <c r="FG839" s="24"/>
      <c r="FH839" s="24"/>
      <c r="FI839" s="24"/>
      <c r="FJ839" s="24"/>
      <c r="FK839" s="24"/>
      <c r="FL839" s="24"/>
      <c r="FM839" s="24"/>
      <c r="FN839" s="24"/>
      <c r="FO839" s="24"/>
      <c r="FP839" s="24"/>
      <c r="FQ839" s="24"/>
      <c r="FR839" s="24"/>
      <c r="FS839" s="24"/>
      <c r="FT839" s="24"/>
      <c r="FU839" s="24"/>
      <c r="FV839" s="24"/>
      <c r="FW839" s="24"/>
      <c r="FX839" s="24"/>
      <c r="FY839" s="24"/>
      <c r="FZ839" s="24"/>
      <c r="GA839" s="24"/>
      <c r="GB839" s="24"/>
      <c r="GC839" s="24"/>
      <c r="GD839" s="24"/>
      <c r="GE839" s="24"/>
      <c r="GF839" s="24"/>
      <c r="GG839" s="24"/>
      <c r="GH839" s="24"/>
      <c r="GI839" s="24"/>
      <c r="GJ839" s="24"/>
      <c r="GK839" s="24"/>
      <c r="GL839" s="24"/>
      <c r="GM839" s="24"/>
      <c r="GN839" s="24"/>
      <c r="GO839" s="24"/>
      <c r="GP839" s="24"/>
      <c r="GQ839" s="24"/>
      <c r="GR839" s="24"/>
      <c r="GS839" s="24"/>
      <c r="GT839" s="24"/>
      <c r="GU839" s="24"/>
      <c r="GV839" s="24"/>
      <c r="GW839" s="24"/>
      <c r="GX839" s="24"/>
      <c r="GY839" s="24"/>
      <c r="GZ839" s="24"/>
      <c r="HA839" s="24"/>
      <c r="HB839" s="24"/>
      <c r="HC839" s="24"/>
      <c r="HD839" s="24"/>
      <c r="HE839" s="24"/>
      <c r="HF839" s="24"/>
      <c r="HG839" s="24"/>
      <c r="HH839" s="24"/>
      <c r="HI839" s="24"/>
      <c r="HJ839" s="24"/>
      <c r="HK839" s="24"/>
      <c r="HL839" s="24"/>
      <c r="HM839" s="24"/>
      <c r="HN839" s="24"/>
      <c r="HO839" s="24"/>
      <c r="HP839" s="24"/>
      <c r="HQ839" s="24"/>
      <c r="HR839" s="24"/>
      <c r="HS839" s="24"/>
      <c r="HT839" s="24"/>
      <c r="HU839" s="24"/>
      <c r="HV839" s="24"/>
      <c r="HW839" s="24"/>
      <c r="HX839" s="24"/>
      <c r="HY839" s="24"/>
      <c r="HZ839" s="24"/>
      <c r="IA839" s="24"/>
      <c r="IB839" s="24"/>
      <c r="IC839" s="24"/>
      <c r="ID839" s="24"/>
      <c r="IE839" s="24"/>
      <c r="IF839" s="24"/>
      <c r="IG839" s="24"/>
      <c r="IH839" s="24"/>
      <c r="II839" s="24"/>
      <c r="IJ839" s="24"/>
      <c r="IK839" s="24"/>
      <c r="IL839" s="24"/>
      <c r="IM839" s="24"/>
      <c r="IN839" s="24"/>
      <c r="IO839" s="24"/>
      <c r="IP839" s="24"/>
      <c r="IQ839" s="24"/>
      <c r="IR839" s="24"/>
      <c r="IS839" s="24"/>
      <c r="IT839" s="24"/>
      <c r="IU839" s="24"/>
      <c r="IV839" s="24"/>
      <c r="IW839" s="24"/>
      <c r="IX839" s="24"/>
      <c r="IY839" s="24"/>
      <c r="IZ839" s="24"/>
      <c r="JA839" s="24"/>
      <c r="JB839" s="24"/>
      <c r="JC839" s="24"/>
      <c r="JD839" s="24"/>
      <c r="JE839" s="24"/>
      <c r="JF839" s="24"/>
      <c r="JG839" s="24"/>
      <c r="JH839" s="24"/>
      <c r="JI839" s="24"/>
      <c r="JJ839" s="24"/>
      <c r="JK839" s="24"/>
      <c r="JL839" s="24"/>
      <c r="JM839" s="24"/>
      <c r="JN839" s="24"/>
      <c r="JO839" s="24"/>
      <c r="JP839" s="24"/>
      <c r="JQ839" s="24"/>
      <c r="JR839" s="24"/>
      <c r="JS839" s="24"/>
      <c r="JT839" s="24"/>
      <c r="JU839" s="24"/>
      <c r="JV839" s="24"/>
      <c r="JW839" s="24"/>
      <c r="JX839" s="24"/>
      <c r="JY839" s="24"/>
      <c r="JZ839" s="24"/>
      <c r="KA839" s="24"/>
      <c r="KB839" s="24"/>
      <c r="KC839" s="24"/>
      <c r="KD839" s="24"/>
      <c r="KE839" s="24"/>
      <c r="KF839" s="24"/>
      <c r="KG839" s="24"/>
      <c r="KH839" s="24"/>
      <c r="KI839" s="24"/>
      <c r="KJ839" s="24"/>
      <c r="KK839" s="24"/>
      <c r="KL839" s="24"/>
      <c r="KM839" s="24"/>
      <c r="KN839" s="24"/>
      <c r="KO839" s="24"/>
      <c r="KP839" s="24"/>
      <c r="KQ839" s="24"/>
      <c r="KR839" s="24"/>
      <c r="KS839" s="24"/>
      <c r="KT839" s="24"/>
      <c r="KU839" s="24"/>
      <c r="KV839" s="24"/>
      <c r="KW839" s="24"/>
      <c r="KX839" s="24"/>
      <c r="KY839" s="24"/>
      <c r="KZ839" s="24"/>
      <c r="LA839" s="24"/>
      <c r="LB839" s="24"/>
      <c r="LC839" s="24"/>
      <c r="LD839" s="24"/>
      <c r="LE839" s="24"/>
      <c r="LF839" s="24"/>
      <c r="LG839" s="24"/>
      <c r="LH839" s="24"/>
      <c r="LI839" s="24"/>
      <c r="LJ839" s="24"/>
      <c r="LK839" s="24"/>
      <c r="LL839" s="24"/>
      <c r="LM839" s="24"/>
      <c r="LN839" s="24"/>
      <c r="LO839" s="24"/>
      <c r="LP839" s="24"/>
      <c r="LQ839" s="24"/>
      <c r="LR839" s="24"/>
      <c r="LS839" s="24"/>
      <c r="LT839" s="24"/>
      <c r="LU839" s="24"/>
      <c r="LV839" s="24"/>
      <c r="LW839" s="24"/>
      <c r="LX839" s="24"/>
      <c r="LY839" s="24"/>
      <c r="LZ839" s="24"/>
      <c r="MA839" s="24"/>
      <c r="MB839" s="24"/>
      <c r="MC839" s="24"/>
      <c r="MD839" s="24"/>
      <c r="ME839" s="24"/>
      <c r="MF839" s="24"/>
      <c r="MG839" s="24"/>
      <c r="MH839" s="24"/>
      <c r="MI839" s="24"/>
      <c r="MJ839" s="24"/>
      <c r="MK839" s="24"/>
      <c r="ML839" s="24"/>
      <c r="MM839" s="24"/>
      <c r="MN839" s="24"/>
      <c r="MO839" s="24"/>
      <c r="MP839" s="24"/>
      <c r="MQ839" s="24"/>
      <c r="MR839" s="24"/>
      <c r="MS839" s="24"/>
      <c r="MT839" s="24"/>
      <c r="MU839" s="24"/>
      <c r="MV839" s="24"/>
      <c r="MW839" s="24"/>
      <c r="MX839" s="24"/>
      <c r="MY839" s="24"/>
      <c r="MZ839" s="24"/>
      <c r="NA839" s="24"/>
      <c r="NB839" s="24"/>
      <c r="NC839" s="24"/>
      <c r="ND839" s="24"/>
      <c r="NE839" s="24"/>
      <c r="NF839" s="24"/>
      <c r="NG839" s="24"/>
      <c r="NH839" s="24"/>
      <c r="NI839" s="24"/>
      <c r="NJ839" s="24"/>
      <c r="NK839" s="24"/>
      <c r="NL839" s="24"/>
      <c r="NM839" s="24"/>
      <c r="NN839" s="24"/>
      <c r="NO839" s="24"/>
      <c r="NP839" s="24"/>
      <c r="NQ839" s="24"/>
      <c r="NR839" s="24"/>
      <c r="NS839" s="24"/>
      <c r="NT839" s="24"/>
      <c r="NU839" s="24"/>
      <c r="NV839" s="24"/>
      <c r="NW839" s="24"/>
      <c r="NX839" s="24"/>
      <c r="NY839" s="24"/>
      <c r="NZ839" s="24"/>
      <c r="OA839" s="24"/>
      <c r="OB839" s="24"/>
      <c r="OC839" s="24"/>
      <c r="OD839" s="24"/>
      <c r="OE839" s="24"/>
      <c r="OF839" s="24"/>
      <c r="OG839" s="24"/>
      <c r="OH839" s="24"/>
      <c r="OI839" s="24"/>
      <c r="OJ839" s="24"/>
      <c r="OK839" s="24"/>
      <c r="OL839" s="24"/>
      <c r="OM839" s="24"/>
      <c r="ON839" s="24"/>
      <c r="OO839" s="24"/>
      <c r="OP839" s="24"/>
      <c r="OQ839" s="24"/>
      <c r="OR839" s="24"/>
      <c r="OS839" s="24"/>
      <c r="OT839" s="24"/>
      <c r="OU839" s="24"/>
      <c r="OV839" s="24"/>
      <c r="OW839" s="24"/>
      <c r="OX839" s="24"/>
      <c r="OY839" s="24"/>
      <c r="OZ839" s="24"/>
      <c r="PA839" s="24"/>
      <c r="PB839" s="24"/>
      <c r="PC839" s="24"/>
      <c r="PD839" s="24"/>
      <c r="PE839" s="24"/>
      <c r="PF839" s="24"/>
      <c r="PG839" s="24"/>
      <c r="PH839" s="24"/>
      <c r="PI839" s="24"/>
      <c r="PJ839" s="24"/>
      <c r="PK839" s="24"/>
      <c r="PL839" s="24"/>
      <c r="PM839" s="24"/>
      <c r="PN839" s="24"/>
      <c r="PO839" s="24"/>
      <c r="PP839" s="24"/>
      <c r="PQ839" s="24"/>
      <c r="PR839" s="24"/>
      <c r="PS839" s="24"/>
      <c r="PT839" s="24"/>
      <c r="PU839" s="24"/>
      <c r="PV839" s="24"/>
      <c r="PW839" s="24"/>
      <c r="PX839" s="24"/>
      <c r="PY839" s="24"/>
      <c r="PZ839" s="24"/>
      <c r="QA839" s="24"/>
      <c r="QB839" s="24"/>
      <c r="QC839" s="24"/>
      <c r="QD839" s="24"/>
      <c r="QE839" s="24"/>
      <c r="QF839" s="24"/>
      <c r="QG839" s="24"/>
      <c r="QH839" s="24"/>
      <c r="QI839" s="24"/>
      <c r="QJ839" s="24"/>
      <c r="QK839" s="24"/>
      <c r="QL839" s="24"/>
      <c r="QM839" s="24"/>
      <c r="QN839" s="24"/>
      <c r="QO839" s="24"/>
      <c r="QP839" s="24"/>
      <c r="QQ839" s="24"/>
      <c r="QR839" s="24"/>
      <c r="QS839" s="24"/>
      <c r="QT839" s="24"/>
      <c r="QU839" s="24"/>
      <c r="QV839" s="24"/>
      <c r="QW839" s="24"/>
      <c r="QX839" s="24"/>
      <c r="QY839" s="24"/>
      <c r="QZ839" s="24"/>
      <c r="RA839" s="24"/>
      <c r="RB839" s="24"/>
      <c r="RC839" s="24"/>
      <c r="RD839" s="24"/>
      <c r="RE839" s="24"/>
      <c r="RF839" s="24"/>
      <c r="RG839" s="24"/>
      <c r="RH839" s="24"/>
      <c r="RI839" s="24"/>
      <c r="RJ839" s="24"/>
      <c r="RK839" s="24"/>
      <c r="RL839" s="24"/>
      <c r="RM839" s="24"/>
      <c r="RN839" s="24"/>
      <c r="RO839" s="24"/>
      <c r="RP839" s="24"/>
      <c r="RQ839" s="24"/>
      <c r="RR839" s="24"/>
      <c r="RS839" s="24"/>
      <c r="RT839" s="24"/>
      <c r="RU839" s="24"/>
      <c r="RV839" s="24"/>
      <c r="RW839" s="24"/>
      <c r="RX839" s="24"/>
      <c r="RY839" s="24"/>
      <c r="RZ839" s="24"/>
      <c r="SA839" s="24"/>
      <c r="SB839" s="24"/>
      <c r="SC839" s="24"/>
      <c r="SD839" s="24"/>
      <c r="SE839" s="24"/>
      <c r="SF839" s="24"/>
      <c r="SG839" s="24"/>
      <c r="SH839" s="24"/>
      <c r="SI839" s="24"/>
      <c r="SJ839" s="24"/>
      <c r="SK839" s="24"/>
      <c r="SL839" s="24"/>
      <c r="SM839" s="24"/>
      <c r="SN839" s="24"/>
      <c r="SO839" s="24"/>
      <c r="SP839" s="24"/>
      <c r="SQ839" s="24"/>
      <c r="SR839" s="24"/>
      <c r="SS839" s="24"/>
      <c r="ST839" s="24"/>
      <c r="SU839" s="24"/>
      <c r="SV839" s="24"/>
      <c r="SW839" s="24"/>
      <c r="SX839" s="24"/>
      <c r="SY839" s="24"/>
      <c r="SZ839" s="24"/>
      <c r="TA839" s="24"/>
      <c r="TB839" s="24"/>
      <c r="TC839" s="24"/>
      <c r="TD839" s="24"/>
      <c r="TE839" s="24"/>
      <c r="TF839" s="24"/>
      <c r="TG839" s="24"/>
      <c r="TH839" s="24"/>
      <c r="TI839" s="24"/>
      <c r="TJ839" s="24"/>
      <c r="TK839" s="24"/>
      <c r="TL839" s="24"/>
      <c r="TM839" s="24"/>
      <c r="TN839" s="24"/>
      <c r="TO839" s="24"/>
      <c r="TP839" s="24"/>
      <c r="TQ839" s="24"/>
      <c r="TR839" s="24"/>
      <c r="TS839" s="24"/>
      <c r="TT839" s="24"/>
      <c r="TU839" s="24"/>
      <c r="TV839" s="24"/>
      <c r="TW839" s="24"/>
      <c r="TX839" s="24"/>
      <c r="TY839" s="24"/>
      <c r="TZ839" s="24"/>
      <c r="UA839" s="24"/>
      <c r="UB839" s="24"/>
      <c r="UC839" s="24"/>
      <c r="UD839" s="24"/>
      <c r="UE839" s="24"/>
      <c r="UF839" s="24"/>
      <c r="UG839" s="24"/>
      <c r="UH839" s="24"/>
      <c r="UI839" s="24"/>
      <c r="UJ839" s="24"/>
      <c r="UK839" s="24"/>
      <c r="UL839" s="24"/>
      <c r="UM839" s="24"/>
      <c r="UN839" s="24"/>
      <c r="UO839" s="24"/>
      <c r="UP839" s="24"/>
      <c r="UQ839" s="24"/>
      <c r="UR839" s="24"/>
      <c r="US839" s="24"/>
      <c r="UT839" s="24"/>
      <c r="UU839" s="24"/>
      <c r="UV839" s="24"/>
      <c r="UW839" s="24"/>
      <c r="UX839" s="24"/>
      <c r="UY839" s="24"/>
      <c r="UZ839" s="24"/>
      <c r="VA839" s="24"/>
      <c r="VB839" s="24"/>
      <c r="VC839" s="24"/>
      <c r="VD839" s="24"/>
      <c r="VE839" s="24"/>
      <c r="VF839" s="24"/>
      <c r="VG839" s="24"/>
      <c r="VH839" s="24"/>
      <c r="VI839" s="24"/>
      <c r="VJ839" s="24"/>
      <c r="VK839" s="24"/>
      <c r="VL839" s="24"/>
      <c r="VM839" s="24"/>
      <c r="VN839" s="24"/>
      <c r="VO839" s="24"/>
      <c r="VP839" s="24"/>
      <c r="VQ839" s="24"/>
      <c r="VR839" s="24"/>
      <c r="VS839" s="24"/>
      <c r="VT839" s="24"/>
      <c r="VU839" s="24"/>
      <c r="VV839" s="24"/>
      <c r="VW839" s="24"/>
      <c r="VX839" s="24"/>
      <c r="VY839" s="24"/>
      <c r="VZ839" s="24"/>
      <c r="WA839" s="24"/>
      <c r="WB839" s="24"/>
      <c r="WC839" s="24"/>
      <c r="WD839" s="24"/>
      <c r="WE839" s="24"/>
      <c r="WF839" s="24"/>
      <c r="WG839" s="24"/>
      <c r="WH839" s="24"/>
      <c r="WI839" s="24"/>
      <c r="WJ839" s="24"/>
      <c r="WK839" s="24"/>
      <c r="WL839" s="24"/>
      <c r="WM839" s="24"/>
      <c r="WN839" s="24"/>
      <c r="WO839" s="24"/>
      <c r="WP839" s="24"/>
      <c r="WQ839" s="24"/>
      <c r="WR839" s="24"/>
      <c r="WS839" s="24"/>
      <c r="WT839" s="24"/>
      <c r="WU839" s="24"/>
      <c r="WV839" s="24"/>
      <c r="WW839" s="24"/>
      <c r="WX839" s="24"/>
      <c r="WY839" s="24"/>
      <c r="WZ839" s="24"/>
      <c r="XA839" s="24"/>
      <c r="XB839" s="24"/>
      <c r="XC839" s="24"/>
      <c r="XD839" s="24"/>
      <c r="XE839" s="24"/>
      <c r="XF839" s="24"/>
      <c r="XG839" s="24"/>
      <c r="XH839" s="24"/>
      <c r="XI839" s="24"/>
      <c r="XJ839" s="24"/>
      <c r="XK839" s="24"/>
      <c r="XL839" s="24"/>
      <c r="XM839" s="24"/>
      <c r="XN839" s="24"/>
      <c r="XO839" s="24"/>
      <c r="XP839" s="24"/>
      <c r="XQ839" s="24"/>
      <c r="XR839" s="24"/>
      <c r="XS839" s="24"/>
      <c r="XT839" s="24"/>
      <c r="XU839" s="24"/>
      <c r="XV839" s="24"/>
      <c r="XW839" s="24"/>
      <c r="XX839" s="24"/>
      <c r="XY839" s="24"/>
      <c r="XZ839" s="24"/>
      <c r="YA839" s="24"/>
      <c r="YB839" s="24"/>
      <c r="YC839" s="24"/>
      <c r="YD839" s="24"/>
      <c r="YE839" s="24"/>
      <c r="YF839" s="24"/>
      <c r="YG839" s="24"/>
      <c r="YH839" s="24"/>
      <c r="YI839" s="24"/>
      <c r="YJ839" s="24"/>
      <c r="YK839" s="24"/>
      <c r="YL839" s="24"/>
      <c r="YM839" s="24"/>
      <c r="YN839" s="24"/>
      <c r="YO839" s="24"/>
      <c r="YP839" s="24"/>
      <c r="YQ839" s="24"/>
      <c r="YR839" s="24"/>
      <c r="YS839" s="24"/>
      <c r="YT839" s="24"/>
      <c r="YU839" s="24"/>
      <c r="YV839" s="24"/>
      <c r="YW839" s="24"/>
      <c r="YX839" s="24"/>
      <c r="YY839" s="24"/>
      <c r="YZ839" s="24"/>
      <c r="ZA839" s="24"/>
      <c r="ZB839" s="24"/>
      <c r="ZC839" s="24"/>
      <c r="ZD839" s="24"/>
      <c r="ZE839" s="24"/>
      <c r="ZF839" s="24"/>
      <c r="ZG839" s="24"/>
      <c r="ZH839" s="24"/>
      <c r="ZI839" s="24"/>
      <c r="ZJ839" s="24"/>
      <c r="ZK839" s="24"/>
      <c r="ZL839" s="24"/>
      <c r="ZM839" s="24"/>
      <c r="ZN839" s="24"/>
      <c r="ZO839" s="24"/>
      <c r="ZP839" s="24"/>
      <c r="ZQ839" s="24"/>
      <c r="ZR839" s="24"/>
      <c r="ZS839" s="24"/>
      <c r="ZT839" s="24"/>
      <c r="ZU839" s="24"/>
      <c r="ZV839" s="24"/>
      <c r="ZW839" s="24"/>
      <c r="ZX839" s="24"/>
      <c r="ZY839" s="24"/>
      <c r="ZZ839" s="24"/>
      <c r="AAA839" s="24"/>
      <c r="AAB839" s="24"/>
      <c r="AAC839" s="24"/>
      <c r="AAD839" s="24"/>
      <c r="AAE839" s="24"/>
      <c r="AAF839" s="24"/>
      <c r="AAG839" s="24"/>
      <c r="AAH839" s="24"/>
      <c r="AAI839" s="24"/>
      <c r="AAJ839" s="24"/>
      <c r="AAK839" s="24"/>
      <c r="AAL839" s="24"/>
      <c r="AAM839" s="24"/>
      <c r="AAN839" s="24"/>
      <c r="AAO839" s="24"/>
      <c r="AAP839" s="24"/>
      <c r="AAQ839" s="24"/>
      <c r="AAR839" s="24"/>
      <c r="AAS839" s="24"/>
      <c r="AAT839" s="24"/>
      <c r="AAU839" s="24"/>
      <c r="AAV839" s="24"/>
      <c r="AAW839" s="24"/>
      <c r="AAX839" s="24"/>
      <c r="AAY839" s="24"/>
      <c r="AAZ839" s="24"/>
      <c r="ABA839" s="24"/>
      <c r="ABB839" s="24"/>
      <c r="ABC839" s="24"/>
      <c r="ABD839" s="24"/>
      <c r="ABE839" s="24"/>
      <c r="ABF839" s="24"/>
      <c r="ABG839" s="24"/>
      <c r="ABH839" s="24"/>
      <c r="ABI839" s="24"/>
      <c r="ABJ839" s="24"/>
      <c r="ABK839" s="24"/>
      <c r="ABL839" s="24"/>
      <c r="ABM839" s="24"/>
      <c r="ABN839" s="24"/>
      <c r="ABO839" s="24"/>
      <c r="ABP839" s="24"/>
      <c r="ABQ839" s="24"/>
      <c r="ABR839" s="24"/>
      <c r="ABS839" s="24"/>
      <c r="ABT839" s="24"/>
      <c r="ABU839" s="24"/>
      <c r="ABV839" s="24"/>
      <c r="ABW839" s="24"/>
      <c r="ABX839" s="24"/>
      <c r="ABY839" s="24"/>
      <c r="ABZ839" s="24"/>
      <c r="ACA839" s="24"/>
      <c r="ACB839" s="24"/>
      <c r="ACC839" s="24"/>
      <c r="ACD839" s="24"/>
      <c r="ACE839" s="24"/>
      <c r="ACF839" s="24"/>
      <c r="ACG839" s="24"/>
      <c r="ACH839" s="24"/>
      <c r="ACI839" s="24"/>
      <c r="ACJ839" s="24"/>
      <c r="ACK839" s="24"/>
      <c r="ACL839" s="24"/>
      <c r="ACM839" s="24"/>
      <c r="ACN839" s="24"/>
      <c r="ACO839" s="24"/>
      <c r="ACP839" s="24"/>
      <c r="ACQ839" s="24"/>
      <c r="ACR839" s="24"/>
      <c r="ACS839" s="24"/>
      <c r="ACT839" s="24"/>
      <c r="ACU839" s="24"/>
      <c r="ACV839" s="24"/>
      <c r="ACW839" s="24"/>
      <c r="ACX839" s="24"/>
      <c r="ACY839" s="24"/>
      <c r="ACZ839" s="24"/>
      <c r="ADA839" s="24"/>
      <c r="ADB839" s="24"/>
      <c r="ADC839" s="24"/>
      <c r="ADD839" s="24"/>
      <c r="ADE839" s="24"/>
      <c r="ADF839" s="24"/>
      <c r="ADG839" s="24"/>
      <c r="ADH839" s="24"/>
      <c r="ADI839" s="24"/>
      <c r="ADJ839" s="24"/>
      <c r="ADK839" s="24"/>
      <c r="ADL839" s="24"/>
      <c r="ADM839" s="24"/>
      <c r="ADN839" s="24"/>
      <c r="ADO839" s="24"/>
      <c r="ADP839" s="24"/>
      <c r="ADQ839" s="24"/>
      <c r="ADR839" s="24"/>
      <c r="ADS839" s="24"/>
      <c r="ADT839" s="24"/>
      <c r="ADU839" s="24"/>
      <c r="ADV839" s="24"/>
      <c r="ADW839" s="24"/>
      <c r="ADX839" s="24"/>
      <c r="ADY839" s="24"/>
      <c r="ADZ839" s="24"/>
      <c r="AEA839" s="24"/>
      <c r="AEB839" s="24"/>
      <c r="AEC839" s="24"/>
      <c r="AED839" s="24"/>
      <c r="AEE839" s="24"/>
      <c r="AEF839" s="24"/>
      <c r="AEG839" s="24"/>
      <c r="AEH839" s="24"/>
      <c r="AEI839" s="24"/>
      <c r="AEJ839" s="24"/>
      <c r="AEK839" s="24"/>
      <c r="AEL839" s="24"/>
      <c r="AEM839" s="24"/>
      <c r="AEN839" s="24"/>
      <c r="AEO839" s="24"/>
      <c r="AEP839" s="24"/>
      <c r="AEQ839" s="24"/>
      <c r="AER839" s="24"/>
      <c r="AES839" s="24"/>
      <c r="AET839" s="24"/>
      <c r="AEU839" s="24"/>
      <c r="AEV839" s="24"/>
      <c r="AEW839" s="24"/>
      <c r="AEX839" s="24"/>
      <c r="AEY839" s="24"/>
      <c r="AEZ839" s="24"/>
      <c r="AFA839" s="24"/>
      <c r="AFB839" s="24"/>
      <c r="AFC839" s="24"/>
      <c r="AFD839" s="24"/>
      <c r="AFE839" s="24"/>
      <c r="AFF839" s="24"/>
      <c r="AFG839" s="24"/>
      <c r="AFH839" s="24"/>
      <c r="AFI839" s="24"/>
      <c r="AFJ839" s="24"/>
      <c r="AFK839" s="24"/>
      <c r="AFL839" s="24"/>
      <c r="AFM839" s="24"/>
      <c r="AFN839" s="24"/>
      <c r="AFO839" s="24"/>
      <c r="AFP839" s="24"/>
      <c r="AFQ839" s="24"/>
      <c r="AFR839" s="24"/>
      <c r="AFS839" s="24"/>
      <c r="AFT839" s="24"/>
      <c r="AFU839" s="24"/>
      <c r="AFV839" s="24"/>
      <c r="AFW839" s="24"/>
      <c r="AFX839" s="24"/>
      <c r="AFY839" s="24"/>
      <c r="AFZ839" s="24"/>
      <c r="AGA839" s="24"/>
      <c r="AGB839" s="24"/>
      <c r="AGC839" s="24"/>
      <c r="AGD839" s="24"/>
      <c r="AGE839" s="24"/>
      <c r="AGF839" s="24"/>
      <c r="AGG839" s="24"/>
      <c r="AGH839" s="24"/>
      <c r="AGI839" s="24"/>
      <c r="AGJ839" s="24"/>
      <c r="AGK839" s="24"/>
      <c r="AGL839" s="24"/>
      <c r="AGM839" s="24"/>
      <c r="AGN839" s="24"/>
      <c r="AGO839" s="24"/>
      <c r="AGP839" s="24"/>
      <c r="AGQ839" s="24"/>
      <c r="AGR839" s="24"/>
      <c r="AGS839" s="24"/>
      <c r="AGT839" s="24"/>
      <c r="AGU839" s="24"/>
      <c r="AGV839" s="24"/>
      <c r="AGW839" s="24"/>
      <c r="AGX839" s="24"/>
      <c r="AGY839" s="24"/>
      <c r="AGZ839" s="24"/>
      <c r="AHA839" s="24"/>
      <c r="AHB839" s="24"/>
      <c r="AHC839" s="24"/>
      <c r="AHD839" s="24"/>
      <c r="AHE839" s="24"/>
      <c r="AHF839" s="24"/>
      <c r="AHG839" s="24"/>
      <c r="AHH839" s="24"/>
      <c r="AHI839" s="24"/>
      <c r="AHJ839" s="24"/>
      <c r="AHK839" s="24"/>
      <c r="AHL839" s="24"/>
      <c r="AHM839" s="24"/>
      <c r="AHN839" s="24"/>
      <c r="AHO839" s="24"/>
      <c r="AHP839" s="24"/>
      <c r="AHQ839" s="24"/>
      <c r="AHR839" s="24"/>
      <c r="AHS839" s="24"/>
      <c r="AHT839" s="24"/>
      <c r="AHU839" s="24"/>
      <c r="AHV839" s="24"/>
      <c r="AHW839" s="24"/>
      <c r="AHX839" s="24"/>
      <c r="AHY839" s="24"/>
      <c r="AHZ839" s="24"/>
      <c r="AIA839" s="24"/>
      <c r="AIB839" s="24"/>
      <c r="AIC839" s="24"/>
      <c r="AID839" s="24"/>
      <c r="AIE839" s="24"/>
      <c r="AIF839" s="24"/>
      <c r="AIG839" s="24"/>
      <c r="AIH839" s="24"/>
      <c r="AII839" s="24"/>
      <c r="AIJ839" s="24"/>
      <c r="AIK839" s="24"/>
      <c r="AIL839" s="24"/>
      <c r="AIM839" s="24"/>
      <c r="AIN839" s="24"/>
      <c r="AIO839" s="24"/>
      <c r="AIP839" s="24"/>
      <c r="AIQ839" s="24"/>
      <c r="AIR839" s="24"/>
      <c r="AIS839" s="24"/>
      <c r="AIT839" s="24"/>
      <c r="AIU839" s="24"/>
      <c r="AIV839" s="24"/>
      <c r="AIW839" s="24"/>
      <c r="AIX839" s="24"/>
      <c r="AIY839" s="24"/>
      <c r="AIZ839" s="24"/>
      <c r="AJA839" s="24"/>
      <c r="AJB839" s="24"/>
      <c r="AJC839" s="24"/>
      <c r="AJD839" s="24"/>
      <c r="AJE839" s="24"/>
      <c r="AJF839" s="24"/>
      <c r="AJG839" s="24"/>
      <c r="AJH839" s="24"/>
      <c r="AJI839" s="24"/>
      <c r="AJJ839" s="24"/>
      <c r="AJK839" s="24"/>
      <c r="AJL839" s="24"/>
      <c r="AJM839" s="24"/>
      <c r="AJN839" s="24"/>
      <c r="AJO839" s="24"/>
      <c r="AJP839" s="24"/>
      <c r="AJQ839" s="24"/>
      <c r="AJR839" s="24"/>
      <c r="AJS839" s="24"/>
      <c r="AJT839" s="24"/>
      <c r="AJU839" s="24"/>
      <c r="AJV839" s="24"/>
      <c r="AJW839" s="24"/>
      <c r="AJX839" s="24"/>
      <c r="AJY839" s="24"/>
      <c r="AJZ839" s="24"/>
      <c r="AKA839" s="24"/>
      <c r="AKB839" s="24"/>
      <c r="AKC839" s="24"/>
      <c r="AKD839" s="24"/>
      <c r="AKE839" s="24"/>
      <c r="AKF839" s="24"/>
      <c r="AKG839" s="24"/>
      <c r="AKH839" s="24"/>
      <c r="AKI839" s="24"/>
      <c r="AKJ839" s="24"/>
      <c r="AKK839" s="24"/>
      <c r="AKL839" s="24"/>
      <c r="AKM839" s="24"/>
      <c r="AKN839" s="24"/>
      <c r="AKO839" s="24"/>
      <c r="AKP839" s="24"/>
      <c r="AKQ839" s="24"/>
      <c r="AKR839" s="24"/>
      <c r="AKS839" s="24"/>
      <c r="AKT839" s="24"/>
      <c r="AKU839" s="24"/>
      <c r="AKV839" s="24"/>
      <c r="AKW839" s="24"/>
      <c r="AKX839" s="24"/>
      <c r="AKY839" s="24"/>
      <c r="AKZ839" s="24"/>
      <c r="ALA839" s="24"/>
      <c r="ALB839" s="24"/>
      <c r="ALC839" s="24"/>
      <c r="ALD839" s="24"/>
      <c r="ALE839" s="24"/>
      <c r="ALF839" s="24"/>
      <c r="ALG839" s="24"/>
      <c r="ALH839" s="24"/>
      <c r="ALI839" s="24"/>
      <c r="ALJ839" s="24"/>
      <c r="ALK839" s="24"/>
      <c r="ALL839" s="24"/>
      <c r="ALM839" s="24"/>
      <c r="ALN839" s="24"/>
      <c r="ALO839" s="24"/>
      <c r="ALP839" s="24"/>
      <c r="ALQ839" s="24"/>
      <c r="ALR839" s="24"/>
      <c r="ALS839" s="24"/>
      <c r="ALT839" s="24"/>
      <c r="ALU839" s="24"/>
      <c r="ALV839" s="24"/>
      <c r="ALW839" s="24"/>
      <c r="ALX839" s="24"/>
      <c r="ALY839" s="24"/>
      <c r="ALZ839" s="24"/>
      <c r="AMA839" s="24"/>
      <c r="AMB839" s="24"/>
      <c r="AMC839" s="24"/>
      <c r="AMD839" s="24"/>
      <c r="AME839" s="24"/>
      <c r="AMF839" s="24"/>
      <c r="AMG839" s="24"/>
      <c r="AMH839" s="24"/>
      <c r="AMI839" s="24"/>
      <c r="AMJ839" s="24"/>
      <c r="AMK839" s="24"/>
      <c r="AML839" s="24"/>
      <c r="AMM839" s="24"/>
      <c r="AMN839" s="24"/>
      <c r="AMO839" s="24"/>
      <c r="AMP839" s="24"/>
      <c r="AMQ839" s="24"/>
      <c r="AMR839" s="24"/>
      <c r="AMS839" s="24"/>
      <c r="AMT839" s="24"/>
      <c r="AMU839" s="24"/>
      <c r="AMV839" s="24"/>
      <c r="AMW839" s="24"/>
      <c r="AMX839" s="24"/>
      <c r="AMY839" s="24"/>
      <c r="AMZ839" s="24"/>
      <c r="ANA839" s="24"/>
      <c r="ANB839" s="24"/>
      <c r="ANC839" s="24"/>
      <c r="AND839" s="24"/>
      <c r="ANE839" s="24"/>
      <c r="ANF839" s="24"/>
      <c r="ANG839" s="24"/>
      <c r="ANH839" s="24"/>
      <c r="ANI839" s="24"/>
      <c r="ANJ839" s="24"/>
      <c r="ANK839" s="24"/>
      <c r="ANL839" s="24"/>
      <c r="ANM839" s="24"/>
      <c r="ANN839" s="24"/>
      <c r="ANO839" s="24"/>
      <c r="ANP839" s="24"/>
      <c r="ANQ839" s="24"/>
      <c r="ANR839" s="24"/>
      <c r="ANS839" s="24"/>
      <c r="ANT839" s="24"/>
      <c r="ANU839" s="24"/>
      <c r="ANV839" s="24"/>
      <c r="ANW839" s="24"/>
      <c r="ANX839" s="24"/>
      <c r="ANY839" s="24"/>
      <c r="ANZ839" s="24"/>
      <c r="AOA839" s="24"/>
      <c r="AOB839" s="24"/>
      <c r="AOC839" s="24"/>
      <c r="AOD839" s="24"/>
      <c r="AOE839" s="24"/>
      <c r="AOF839" s="24"/>
      <c r="AOG839" s="24"/>
      <c r="AOH839" s="24"/>
      <c r="AOI839" s="24"/>
      <c r="AOJ839" s="24"/>
      <c r="AOK839" s="24"/>
      <c r="AOL839" s="24"/>
      <c r="AOM839" s="24"/>
      <c r="AON839" s="24"/>
      <c r="AOO839" s="24"/>
      <c r="AOP839" s="24"/>
      <c r="AOQ839" s="24"/>
      <c r="AOR839" s="24"/>
      <c r="AOS839" s="24"/>
      <c r="AOT839" s="24"/>
      <c r="AOU839" s="24"/>
      <c r="AOV839" s="24"/>
      <c r="AOW839" s="24"/>
      <c r="AOX839" s="24"/>
      <c r="AOY839" s="24"/>
      <c r="AOZ839" s="24"/>
      <c r="APA839" s="24"/>
      <c r="APB839" s="24"/>
      <c r="APC839" s="24"/>
      <c r="APD839" s="24"/>
      <c r="APE839" s="24"/>
      <c r="APF839" s="24"/>
      <c r="APG839" s="24"/>
      <c r="APH839" s="24"/>
      <c r="API839" s="24"/>
      <c r="APJ839" s="24"/>
      <c r="APK839" s="24"/>
      <c r="APL839" s="24"/>
      <c r="APM839" s="24"/>
      <c r="APN839" s="24"/>
      <c r="APO839" s="24"/>
      <c r="APP839" s="24"/>
      <c r="APQ839" s="24"/>
      <c r="APR839" s="24"/>
      <c r="APS839" s="24"/>
      <c r="APT839" s="24"/>
      <c r="APU839" s="24"/>
      <c r="APV839" s="24"/>
      <c r="APW839" s="24"/>
      <c r="APX839" s="24"/>
      <c r="APY839" s="24"/>
      <c r="APZ839" s="24"/>
      <c r="AQA839" s="24"/>
      <c r="AQB839" s="24"/>
      <c r="AQC839" s="24"/>
      <c r="AQD839" s="24"/>
      <c r="AQE839" s="24"/>
      <c r="AQF839" s="24"/>
      <c r="AQG839" s="24"/>
      <c r="AQH839" s="24"/>
      <c r="AQI839" s="24"/>
      <c r="AQJ839" s="24"/>
      <c r="AQK839" s="24"/>
      <c r="AQL839" s="24"/>
      <c r="AQM839" s="24"/>
      <c r="AQN839" s="24"/>
      <c r="AQO839" s="24"/>
      <c r="AQP839" s="24"/>
      <c r="AQQ839" s="24"/>
      <c r="AQR839" s="24"/>
      <c r="AQS839" s="24"/>
      <c r="AQT839" s="24"/>
      <c r="AQU839" s="24"/>
      <c r="AQV839" s="24"/>
      <c r="AQW839" s="24"/>
      <c r="AQX839" s="24"/>
      <c r="AQY839" s="24"/>
      <c r="AQZ839" s="24"/>
      <c r="ARA839" s="24"/>
      <c r="ARB839" s="24"/>
      <c r="ARC839" s="24"/>
      <c r="ARD839" s="24"/>
      <c r="ARE839" s="24"/>
      <c r="ARF839" s="24"/>
      <c r="ARG839" s="24"/>
      <c r="ARH839" s="24"/>
      <c r="ARI839" s="24"/>
      <c r="ARJ839" s="24"/>
      <c r="ARK839" s="24"/>
      <c r="ARL839" s="24"/>
      <c r="ARM839" s="24"/>
      <c r="ARN839" s="24"/>
      <c r="ARO839" s="24"/>
      <c r="ARP839" s="24"/>
      <c r="ARQ839" s="24"/>
      <c r="ARR839" s="24"/>
      <c r="ARS839" s="24"/>
      <c r="ART839" s="24"/>
      <c r="ARU839" s="24"/>
      <c r="ARV839" s="24"/>
      <c r="ARW839" s="24"/>
      <c r="ARX839" s="24"/>
      <c r="ARY839" s="24"/>
      <c r="ARZ839" s="24"/>
      <c r="ASA839" s="24"/>
      <c r="ASB839" s="24"/>
      <c r="ASC839" s="24"/>
      <c r="ASD839" s="24"/>
      <c r="ASE839" s="24"/>
      <c r="ASF839" s="24"/>
      <c r="ASG839" s="24"/>
      <c r="ASH839" s="24"/>
      <c r="ASI839" s="24"/>
      <c r="ASJ839" s="24"/>
      <c r="ASK839" s="24"/>
      <c r="ASL839" s="24"/>
      <c r="ASM839" s="24"/>
      <c r="ASN839" s="24"/>
      <c r="ASO839" s="24"/>
      <c r="ASP839" s="24"/>
      <c r="ASQ839" s="24"/>
      <c r="ASR839" s="24"/>
      <c r="ASS839" s="24"/>
      <c r="AST839" s="24"/>
      <c r="ASU839" s="24"/>
      <c r="ASV839" s="24"/>
      <c r="ASW839" s="24"/>
      <c r="ASX839" s="24"/>
      <c r="ASY839" s="24"/>
      <c r="ASZ839" s="24"/>
      <c r="ATA839" s="24"/>
      <c r="ATB839" s="24"/>
      <c r="ATC839" s="24"/>
      <c r="ATD839" s="24"/>
      <c r="ATE839" s="24"/>
      <c r="ATF839" s="24"/>
      <c r="ATG839" s="24"/>
      <c r="ATH839" s="24"/>
      <c r="ATI839" s="24"/>
      <c r="ATJ839" s="24"/>
      <c r="ATK839" s="24"/>
      <c r="ATL839" s="24"/>
      <c r="ATM839" s="24"/>
      <c r="ATN839" s="24"/>
      <c r="ATO839" s="24"/>
      <c r="ATP839" s="24"/>
      <c r="ATQ839" s="24"/>
      <c r="ATR839" s="24"/>
      <c r="ATS839" s="24"/>
      <c r="ATT839" s="24"/>
      <c r="ATU839" s="24"/>
      <c r="ATV839" s="24"/>
      <c r="ATW839" s="24"/>
      <c r="ATX839" s="24"/>
      <c r="ATY839" s="24"/>
      <c r="ATZ839" s="24"/>
      <c r="AUA839" s="24"/>
      <c r="AUB839" s="24"/>
      <c r="AUC839" s="24"/>
      <c r="AUD839" s="24"/>
      <c r="AUE839" s="24"/>
      <c r="AUF839" s="24"/>
      <c r="AUG839" s="24"/>
      <c r="AUH839" s="24"/>
      <c r="AUI839" s="24"/>
      <c r="AUJ839" s="24"/>
      <c r="AUK839" s="24"/>
      <c r="AUL839" s="24"/>
      <c r="AUM839" s="24"/>
      <c r="AUN839" s="24"/>
      <c r="AUO839" s="24"/>
      <c r="AUP839" s="24"/>
      <c r="AUQ839" s="24"/>
      <c r="AUR839" s="24"/>
      <c r="AUS839" s="24"/>
      <c r="AUT839" s="24"/>
      <c r="AUU839" s="24"/>
      <c r="AUV839" s="24"/>
      <c r="AUW839" s="24"/>
      <c r="AUX839" s="24"/>
      <c r="AUY839" s="24"/>
      <c r="AUZ839" s="24"/>
      <c r="AVA839" s="24"/>
      <c r="AVB839" s="24"/>
      <c r="AVC839" s="24"/>
      <c r="AVD839" s="24"/>
      <c r="AVE839" s="24"/>
      <c r="AVF839" s="24"/>
      <c r="AVG839" s="24"/>
      <c r="AVH839" s="24"/>
      <c r="AVI839" s="24"/>
      <c r="AVJ839" s="24"/>
      <c r="AVK839" s="24"/>
      <c r="AVL839" s="24"/>
      <c r="AVM839" s="24"/>
      <c r="AVN839" s="24"/>
      <c r="AVO839" s="24"/>
      <c r="AVP839" s="24"/>
      <c r="AVQ839" s="24"/>
      <c r="AVR839" s="24"/>
      <c r="AVS839" s="24"/>
      <c r="AVT839" s="24"/>
      <c r="AVU839" s="24"/>
      <c r="AVV839" s="24"/>
      <c r="AVW839" s="24"/>
      <c r="AVX839" s="24"/>
      <c r="AVY839" s="24"/>
      <c r="AVZ839" s="24"/>
      <c r="AWA839" s="24"/>
      <c r="AWB839" s="24"/>
      <c r="AWC839" s="24"/>
      <c r="AWD839" s="24"/>
      <c r="AWE839" s="24"/>
      <c r="AWF839" s="24"/>
      <c r="AWG839" s="24"/>
      <c r="AWH839" s="24"/>
      <c r="AWI839" s="24"/>
      <c r="AWJ839" s="24"/>
      <c r="AWK839" s="24"/>
      <c r="AWL839" s="24"/>
      <c r="AWM839" s="24"/>
      <c r="AWN839" s="24"/>
      <c r="AWO839" s="24"/>
      <c r="AWP839" s="24"/>
      <c r="AWQ839" s="24"/>
      <c r="AWR839" s="24"/>
      <c r="AWS839" s="24"/>
      <c r="AWT839" s="24"/>
      <c r="AWU839" s="24"/>
      <c r="AWV839" s="24"/>
      <c r="AWW839" s="24"/>
      <c r="AWX839" s="24"/>
      <c r="AWY839" s="24"/>
      <c r="AWZ839" s="24"/>
      <c r="AXA839" s="24"/>
      <c r="AXB839" s="24"/>
      <c r="AXC839" s="24"/>
      <c r="AXD839" s="24"/>
      <c r="AXE839" s="24"/>
      <c r="AXF839" s="24"/>
      <c r="AXG839" s="24"/>
      <c r="AXH839" s="24"/>
      <c r="AXI839" s="24"/>
      <c r="AXJ839" s="24"/>
      <c r="AXK839" s="24"/>
      <c r="AXL839" s="24"/>
      <c r="AXM839" s="24"/>
      <c r="AXN839" s="24"/>
      <c r="AXO839" s="24"/>
      <c r="AXP839" s="24"/>
      <c r="AXQ839" s="24"/>
      <c r="AXR839" s="24"/>
      <c r="AXS839" s="24"/>
      <c r="AXT839" s="24"/>
      <c r="AXU839" s="24"/>
      <c r="AXV839" s="24"/>
      <c r="AXW839" s="24"/>
      <c r="AXX839" s="24"/>
      <c r="AXY839" s="24"/>
      <c r="AXZ839" s="24"/>
      <c r="AYA839" s="24"/>
      <c r="AYB839" s="24"/>
      <c r="AYC839" s="24"/>
      <c r="AYD839" s="24"/>
      <c r="AYE839" s="24"/>
      <c r="AYF839" s="24"/>
      <c r="AYG839" s="24"/>
      <c r="AYH839" s="24"/>
      <c r="AYI839" s="24"/>
      <c r="AYJ839" s="24"/>
      <c r="AYK839" s="24"/>
      <c r="AYL839" s="24"/>
      <c r="AYM839" s="24"/>
      <c r="AYN839" s="24"/>
      <c r="AYO839" s="24"/>
      <c r="AYP839" s="24"/>
      <c r="AYQ839" s="24"/>
      <c r="AYR839" s="24"/>
      <c r="AYS839" s="24"/>
      <c r="AYT839" s="24"/>
      <c r="AYU839" s="24"/>
      <c r="AYV839" s="24"/>
      <c r="AYW839" s="24"/>
      <c r="AYX839" s="24"/>
      <c r="AYY839" s="24"/>
      <c r="AYZ839" s="24"/>
      <c r="AZA839" s="24"/>
      <c r="AZB839" s="24"/>
      <c r="AZC839" s="24"/>
      <c r="AZD839" s="24"/>
      <c r="AZE839" s="24"/>
      <c r="AZF839" s="24"/>
      <c r="AZG839" s="24"/>
      <c r="AZH839" s="24"/>
      <c r="AZI839" s="24"/>
      <c r="AZJ839" s="24"/>
      <c r="AZK839" s="24"/>
      <c r="AZL839" s="24"/>
      <c r="AZM839" s="24"/>
      <c r="AZN839" s="24"/>
      <c r="AZO839" s="24"/>
      <c r="AZP839" s="24"/>
      <c r="AZQ839" s="24"/>
      <c r="AZR839" s="24"/>
      <c r="AZS839" s="24"/>
      <c r="AZT839" s="24"/>
      <c r="AZU839" s="24"/>
      <c r="AZV839" s="24"/>
      <c r="AZW839" s="24"/>
      <c r="AZX839" s="24"/>
      <c r="AZY839" s="24"/>
      <c r="AZZ839" s="24"/>
      <c r="BAA839" s="24"/>
      <c r="BAB839" s="24"/>
      <c r="BAC839" s="24"/>
      <c r="BAD839" s="24"/>
      <c r="BAE839" s="24"/>
      <c r="BAF839" s="24"/>
      <c r="BAG839" s="24"/>
      <c r="BAH839" s="24"/>
      <c r="BAI839" s="24"/>
      <c r="BAJ839" s="24"/>
      <c r="BAK839" s="24"/>
      <c r="BAL839" s="24"/>
      <c r="BAM839" s="24"/>
      <c r="BAN839" s="24"/>
      <c r="BAO839" s="24"/>
      <c r="BAP839" s="24"/>
      <c r="BAQ839" s="24"/>
      <c r="BAR839" s="24"/>
      <c r="BAS839" s="24"/>
      <c r="BAT839" s="24"/>
      <c r="BAU839" s="24"/>
      <c r="BAV839" s="24"/>
      <c r="BAW839" s="24"/>
      <c r="BAX839" s="24"/>
      <c r="BAY839" s="24"/>
      <c r="BAZ839" s="24"/>
      <c r="BBA839" s="24"/>
      <c r="BBB839" s="24"/>
      <c r="BBC839" s="24"/>
      <c r="BBD839" s="24"/>
      <c r="BBE839" s="24"/>
      <c r="BBF839" s="24"/>
      <c r="BBG839" s="24"/>
      <c r="BBH839" s="24"/>
      <c r="BBI839" s="24"/>
      <c r="BBJ839" s="24"/>
      <c r="BBK839" s="24"/>
      <c r="BBL839" s="24"/>
      <c r="BBM839" s="24"/>
      <c r="BBN839" s="24"/>
      <c r="BBO839" s="24"/>
      <c r="BBP839" s="24"/>
      <c r="BBQ839" s="24"/>
      <c r="BBR839" s="24"/>
      <c r="BBS839" s="24"/>
      <c r="BBT839" s="24"/>
      <c r="BBU839" s="24"/>
      <c r="BBV839" s="24"/>
      <c r="BBW839" s="24"/>
      <c r="BBX839" s="24"/>
      <c r="BBY839" s="24"/>
      <c r="BBZ839" s="24"/>
      <c r="BCA839" s="24"/>
      <c r="BCB839" s="24"/>
      <c r="BCC839" s="24"/>
      <c r="BCD839" s="24"/>
      <c r="BCE839" s="24"/>
      <c r="BCF839" s="24"/>
      <c r="BCG839" s="24"/>
      <c r="BCH839" s="24"/>
      <c r="BCI839" s="24"/>
      <c r="BCJ839" s="24"/>
      <c r="BCK839" s="24"/>
      <c r="BCL839" s="24"/>
      <c r="BCM839" s="24"/>
      <c r="BCN839" s="24"/>
      <c r="BCO839" s="24"/>
      <c r="BCP839" s="24"/>
      <c r="BCQ839" s="24"/>
      <c r="BCR839" s="24"/>
      <c r="BCS839" s="24"/>
      <c r="BCT839" s="24"/>
      <c r="BCU839" s="24"/>
      <c r="BCV839" s="24"/>
      <c r="BCW839" s="24"/>
      <c r="BCX839" s="24"/>
      <c r="BCY839" s="24"/>
      <c r="BCZ839" s="24"/>
      <c r="BDA839" s="24"/>
      <c r="BDB839" s="24"/>
      <c r="BDC839" s="24"/>
      <c r="BDD839" s="24"/>
      <c r="BDE839" s="24"/>
      <c r="BDF839" s="24"/>
      <c r="BDG839" s="24"/>
      <c r="BDH839" s="24"/>
      <c r="BDI839" s="24"/>
      <c r="BDJ839" s="24"/>
      <c r="BDK839" s="24"/>
      <c r="BDL839" s="24"/>
      <c r="BDM839" s="24"/>
      <c r="BDN839" s="24"/>
      <c r="BDO839" s="24"/>
      <c r="BDP839" s="24"/>
      <c r="BDQ839" s="24"/>
      <c r="BDR839" s="24"/>
      <c r="BDS839" s="24"/>
      <c r="BDT839" s="24"/>
      <c r="BDU839" s="24"/>
      <c r="BDV839" s="24"/>
      <c r="BDW839" s="24"/>
      <c r="BDX839" s="24"/>
      <c r="BDY839" s="24"/>
      <c r="BDZ839" s="24"/>
      <c r="BEA839" s="24"/>
      <c r="BEB839" s="24"/>
      <c r="BEC839" s="24"/>
      <c r="BED839" s="24"/>
      <c r="BEE839" s="24"/>
      <c r="BEF839" s="24"/>
      <c r="BEG839" s="24"/>
      <c r="BEH839" s="24"/>
      <c r="BEI839" s="24"/>
      <c r="BEJ839" s="24"/>
      <c r="BEK839" s="24"/>
      <c r="BEL839" s="24"/>
      <c r="BEM839" s="24"/>
      <c r="BEN839" s="24"/>
      <c r="BEO839" s="24"/>
      <c r="BEP839" s="24"/>
      <c r="BEQ839" s="24"/>
      <c r="BER839" s="24"/>
      <c r="BES839" s="24"/>
      <c r="BET839" s="24"/>
      <c r="BEU839" s="24"/>
      <c r="BEV839" s="24"/>
      <c r="BEW839" s="24"/>
      <c r="BEX839" s="24"/>
      <c r="BEY839" s="24"/>
      <c r="BEZ839" s="24"/>
      <c r="BFA839" s="24"/>
      <c r="BFB839" s="24"/>
      <c r="BFC839" s="24"/>
      <c r="BFD839" s="24"/>
      <c r="BFE839" s="24"/>
      <c r="BFF839" s="24"/>
      <c r="BFG839" s="24"/>
      <c r="BFH839" s="24"/>
      <c r="BFI839" s="24"/>
      <c r="BFJ839" s="24"/>
      <c r="BFK839" s="24"/>
      <c r="BFL839" s="24"/>
      <c r="BFM839" s="24"/>
      <c r="BFN839" s="24"/>
      <c r="BFO839" s="24"/>
      <c r="BFP839" s="24"/>
      <c r="BFQ839" s="24"/>
      <c r="BFR839" s="24"/>
      <c r="BFS839" s="24"/>
      <c r="BFT839" s="24"/>
      <c r="BFU839" s="24"/>
      <c r="BFV839" s="24"/>
      <c r="BFW839" s="24"/>
      <c r="BFX839" s="24"/>
      <c r="BFY839" s="24"/>
      <c r="BFZ839" s="24"/>
      <c r="BGA839" s="24"/>
      <c r="BGB839" s="24"/>
      <c r="BGC839" s="24"/>
      <c r="BGD839" s="24"/>
      <c r="BGE839" s="24"/>
      <c r="BGF839" s="24"/>
      <c r="BGG839" s="24"/>
      <c r="BGH839" s="24"/>
      <c r="BGI839" s="24"/>
      <c r="BGJ839" s="24"/>
      <c r="BGK839" s="24"/>
      <c r="BGL839" s="24"/>
      <c r="BGM839" s="24"/>
      <c r="BGN839" s="24"/>
      <c r="BGO839" s="24"/>
      <c r="BGP839" s="24"/>
      <c r="BGQ839" s="24"/>
      <c r="BGR839" s="24"/>
      <c r="BGS839" s="24"/>
      <c r="BGT839" s="24"/>
      <c r="BGU839" s="24"/>
      <c r="BGV839" s="24"/>
      <c r="BGW839" s="24"/>
      <c r="BGX839" s="24"/>
      <c r="BGY839" s="24"/>
      <c r="BGZ839" s="24"/>
      <c r="BHA839" s="24"/>
      <c r="BHB839" s="24"/>
      <c r="BHC839" s="24"/>
      <c r="BHD839" s="24"/>
      <c r="BHE839" s="24"/>
      <c r="BHF839" s="24"/>
      <c r="BHG839" s="24"/>
      <c r="BHH839" s="24"/>
      <c r="BHI839" s="24"/>
      <c r="BHJ839" s="24"/>
      <c r="BHK839" s="24"/>
      <c r="BHL839" s="24"/>
      <c r="BHM839" s="24"/>
      <c r="BHN839" s="24"/>
      <c r="BHO839" s="24"/>
      <c r="BHP839" s="24"/>
      <c r="BHQ839" s="24"/>
      <c r="BHR839" s="24"/>
      <c r="BHS839" s="24"/>
      <c r="BHT839" s="24"/>
      <c r="BHU839" s="24"/>
      <c r="BHV839" s="24"/>
      <c r="BHW839" s="24"/>
      <c r="BHX839" s="24"/>
      <c r="BHY839" s="24"/>
      <c r="BHZ839" s="24"/>
      <c r="BIA839" s="24"/>
      <c r="BIB839" s="24"/>
      <c r="BIC839" s="24"/>
      <c r="BID839" s="24"/>
      <c r="BIE839" s="24"/>
      <c r="BIF839" s="24"/>
      <c r="BIG839" s="24"/>
      <c r="BIH839" s="24"/>
      <c r="BII839" s="24"/>
      <c r="BIJ839" s="24"/>
      <c r="BIK839" s="24"/>
      <c r="BIL839" s="24"/>
      <c r="BIM839" s="24"/>
      <c r="BIN839" s="24"/>
      <c r="BIO839" s="24"/>
      <c r="BIP839" s="24"/>
      <c r="BIQ839" s="24"/>
      <c r="BIR839" s="24"/>
      <c r="BIS839" s="24"/>
      <c r="BIT839" s="24"/>
      <c r="BIU839" s="24"/>
      <c r="BIV839" s="24"/>
      <c r="BIW839" s="24"/>
      <c r="BIX839" s="24"/>
      <c r="BIY839" s="24"/>
      <c r="BIZ839" s="24"/>
      <c r="BJA839" s="24"/>
      <c r="BJB839" s="24"/>
      <c r="BJC839" s="24"/>
      <c r="BJD839" s="24"/>
      <c r="BJE839" s="24"/>
      <c r="BJF839" s="24"/>
      <c r="BJG839" s="24"/>
      <c r="BJH839" s="24"/>
      <c r="BJI839" s="24"/>
      <c r="BJJ839" s="24"/>
      <c r="BJK839" s="24"/>
      <c r="BJL839" s="24"/>
      <c r="BJM839" s="24"/>
      <c r="BJN839" s="24"/>
      <c r="BJO839" s="24"/>
      <c r="BJP839" s="24"/>
      <c r="BJQ839" s="24"/>
      <c r="BJR839" s="24"/>
      <c r="BJS839" s="24"/>
      <c r="BJT839" s="24"/>
      <c r="BJU839" s="24"/>
      <c r="BJV839" s="24"/>
      <c r="BJW839" s="24"/>
      <c r="BJX839" s="24"/>
      <c r="BJY839" s="24"/>
      <c r="BJZ839" s="24"/>
      <c r="BKA839" s="24"/>
      <c r="BKB839" s="24"/>
      <c r="BKC839" s="24"/>
      <c r="BKD839" s="24"/>
      <c r="BKE839" s="24"/>
      <c r="BKF839" s="24"/>
      <c r="BKG839" s="24"/>
      <c r="BKH839" s="24"/>
      <c r="BKI839" s="24"/>
      <c r="BKJ839" s="24"/>
      <c r="BKK839" s="24"/>
      <c r="BKL839" s="24"/>
      <c r="BKM839" s="24"/>
      <c r="BKN839" s="24"/>
      <c r="BKO839" s="24"/>
      <c r="BKP839" s="24"/>
      <c r="BKQ839" s="24"/>
      <c r="BKR839" s="24"/>
      <c r="BKS839" s="24"/>
      <c r="BKT839" s="24"/>
      <c r="BKU839" s="24"/>
      <c r="BKV839" s="24"/>
      <c r="BKW839" s="24"/>
      <c r="BKX839" s="24"/>
      <c r="BKY839" s="24"/>
      <c r="BKZ839" s="24"/>
      <c r="BLA839" s="24"/>
      <c r="BLB839" s="24"/>
      <c r="BLC839" s="24"/>
      <c r="BLD839" s="24"/>
      <c r="BLE839" s="24"/>
      <c r="BLF839" s="24"/>
      <c r="BLG839" s="24"/>
      <c r="BLH839" s="24"/>
      <c r="BLI839" s="24"/>
      <c r="BLJ839" s="24"/>
      <c r="BLK839" s="24"/>
      <c r="BLL839" s="24"/>
      <c r="BLM839" s="24"/>
      <c r="BLN839" s="24"/>
      <c r="BLO839" s="24"/>
      <c r="BLP839" s="24"/>
      <c r="BLQ839" s="24"/>
      <c r="BLR839" s="24"/>
      <c r="BLS839" s="24"/>
      <c r="BLT839" s="24"/>
      <c r="BLU839" s="24"/>
      <c r="BLV839" s="24"/>
      <c r="BLW839" s="24"/>
      <c r="BLX839" s="24"/>
      <c r="BLY839" s="24"/>
      <c r="BLZ839" s="24"/>
      <c r="BMA839" s="24"/>
      <c r="BMB839" s="24"/>
      <c r="BMC839" s="24"/>
      <c r="BMD839" s="24"/>
      <c r="BME839" s="24"/>
      <c r="BMF839" s="24"/>
      <c r="BMG839" s="24"/>
      <c r="BMH839" s="24"/>
      <c r="BMI839" s="24"/>
      <c r="BMJ839" s="24"/>
      <c r="BMK839" s="24"/>
      <c r="BML839" s="24"/>
      <c r="BMM839" s="24"/>
      <c r="BMN839" s="24"/>
      <c r="BMO839" s="24"/>
      <c r="BMP839" s="24"/>
      <c r="BMQ839" s="24"/>
      <c r="BMR839" s="24"/>
      <c r="BMS839" s="24"/>
      <c r="BMT839" s="24"/>
      <c r="BMU839" s="24"/>
      <c r="BMV839" s="24"/>
      <c r="BMW839" s="24"/>
      <c r="BMX839" s="24"/>
      <c r="BMY839" s="24"/>
      <c r="BMZ839" s="24"/>
      <c r="BNA839" s="24"/>
      <c r="BNB839" s="24"/>
      <c r="BNC839" s="24"/>
      <c r="BND839" s="24"/>
      <c r="BNE839" s="24"/>
      <c r="BNF839" s="24"/>
      <c r="BNG839" s="24"/>
      <c r="BNH839" s="24"/>
      <c r="BNI839" s="24"/>
      <c r="BNJ839" s="24"/>
      <c r="BNK839" s="24"/>
      <c r="BNL839" s="24"/>
      <c r="BNM839" s="24"/>
      <c r="BNN839" s="24"/>
      <c r="BNO839" s="24"/>
      <c r="BNP839" s="24"/>
      <c r="BNQ839" s="24"/>
      <c r="BNR839" s="24"/>
      <c r="BNS839" s="24"/>
      <c r="BNT839" s="24"/>
      <c r="BNU839" s="24"/>
      <c r="BNV839" s="24"/>
      <c r="BNW839" s="24"/>
      <c r="BNX839" s="24"/>
      <c r="BNY839" s="24"/>
      <c r="BNZ839" s="24"/>
      <c r="BOA839" s="24"/>
      <c r="BOB839" s="24"/>
      <c r="BOC839" s="24"/>
      <c r="BOD839" s="24"/>
      <c r="BOE839" s="24"/>
      <c r="BOF839" s="24"/>
      <c r="BOG839" s="24"/>
      <c r="BOH839" s="24"/>
      <c r="BOI839" s="24"/>
      <c r="BOJ839" s="24"/>
      <c r="BOK839" s="24"/>
      <c r="BOL839" s="24"/>
      <c r="BOM839" s="24"/>
      <c r="BON839" s="24"/>
      <c r="BOO839" s="24"/>
      <c r="BOP839" s="24"/>
      <c r="BOQ839" s="24"/>
      <c r="BOR839" s="24"/>
      <c r="BOS839" s="24"/>
      <c r="BOT839" s="24"/>
      <c r="BOU839" s="24"/>
      <c r="BOV839" s="24"/>
      <c r="BOW839" s="24"/>
      <c r="BOX839" s="24"/>
      <c r="BOY839" s="24"/>
      <c r="BOZ839" s="24"/>
      <c r="BPA839" s="24"/>
      <c r="BPB839" s="24"/>
      <c r="BPC839" s="24"/>
      <c r="BPD839" s="24"/>
      <c r="BPE839" s="24"/>
      <c r="BPF839" s="24"/>
      <c r="BPG839" s="24"/>
      <c r="BPH839" s="24"/>
      <c r="BPI839" s="24"/>
      <c r="BPJ839" s="24"/>
      <c r="BPK839" s="24"/>
      <c r="BPL839" s="24"/>
      <c r="BPM839" s="24"/>
      <c r="BPN839" s="24"/>
      <c r="BPO839" s="24"/>
      <c r="BPP839" s="24"/>
      <c r="BPQ839" s="24"/>
      <c r="BPR839" s="24"/>
      <c r="BPS839" s="24"/>
      <c r="BPT839" s="24"/>
      <c r="BPU839" s="24"/>
      <c r="BPV839" s="24"/>
      <c r="BPW839" s="24"/>
      <c r="BPX839" s="24"/>
      <c r="BPY839" s="24"/>
      <c r="BPZ839" s="24"/>
      <c r="BQA839" s="24"/>
      <c r="BQB839" s="24"/>
      <c r="BQC839" s="24"/>
      <c r="BQD839" s="24"/>
      <c r="BQE839" s="24"/>
      <c r="BQF839" s="24"/>
      <c r="BQG839" s="24"/>
      <c r="BQH839" s="24"/>
      <c r="BQI839" s="24"/>
      <c r="BQJ839" s="24"/>
      <c r="BQK839" s="24"/>
      <c r="BQL839" s="24"/>
      <c r="BQM839" s="24"/>
      <c r="BQN839" s="24"/>
      <c r="BQO839" s="24"/>
      <c r="BQP839" s="24"/>
      <c r="BQQ839" s="24"/>
      <c r="BQR839" s="24"/>
      <c r="BQS839" s="24"/>
      <c r="BQT839" s="24"/>
      <c r="BQU839" s="24"/>
      <c r="BQV839" s="24"/>
      <c r="BQW839" s="24"/>
      <c r="BQX839" s="24"/>
      <c r="BQY839" s="24"/>
      <c r="BQZ839" s="24"/>
      <c r="BRA839" s="24"/>
      <c r="BRB839" s="24"/>
      <c r="BRC839" s="24"/>
      <c r="BRD839" s="24"/>
      <c r="BRE839" s="24"/>
      <c r="BRF839" s="24"/>
      <c r="BRG839" s="24"/>
      <c r="BRH839" s="24"/>
      <c r="BRI839" s="24"/>
      <c r="BRJ839" s="24"/>
      <c r="BRK839" s="24"/>
      <c r="BRL839" s="24"/>
      <c r="BRM839" s="24"/>
      <c r="BRN839" s="24"/>
      <c r="BRO839" s="24"/>
      <c r="BRP839" s="24"/>
      <c r="BRQ839" s="24"/>
      <c r="BRR839" s="24"/>
      <c r="BRS839" s="24"/>
      <c r="BRT839" s="24"/>
      <c r="BRU839" s="24"/>
      <c r="BRV839" s="24"/>
      <c r="BRW839" s="24"/>
      <c r="BRX839" s="24"/>
      <c r="BRY839" s="24"/>
      <c r="BRZ839" s="24"/>
      <c r="BSA839" s="24"/>
      <c r="BSB839" s="24"/>
      <c r="BSC839" s="24"/>
      <c r="BSD839" s="24"/>
      <c r="BSE839" s="24"/>
      <c r="BSF839" s="24"/>
      <c r="BSG839" s="24"/>
      <c r="BSH839" s="24"/>
      <c r="BSI839" s="24"/>
      <c r="BSJ839" s="24"/>
      <c r="BSK839" s="24"/>
      <c r="BSL839" s="24"/>
      <c r="BSM839" s="24"/>
      <c r="BSN839" s="24"/>
      <c r="BSO839" s="24"/>
      <c r="BSP839" s="24"/>
      <c r="BSQ839" s="24"/>
      <c r="BSR839" s="24"/>
      <c r="BSS839" s="24"/>
      <c r="BST839" s="24"/>
      <c r="BSU839" s="24"/>
      <c r="BSV839" s="24"/>
      <c r="BSW839" s="24"/>
      <c r="BSX839" s="24"/>
      <c r="BSY839" s="24"/>
      <c r="BSZ839" s="24"/>
      <c r="BTA839" s="24"/>
      <c r="BTB839" s="24"/>
      <c r="BTC839" s="24"/>
      <c r="BTD839" s="24"/>
      <c r="BTE839" s="24"/>
      <c r="BTF839" s="24"/>
      <c r="BTG839" s="24"/>
      <c r="BTH839" s="24"/>
      <c r="BTI839" s="24"/>
      <c r="BTJ839" s="24"/>
      <c r="BTK839" s="24"/>
      <c r="BTL839" s="24"/>
      <c r="BTM839" s="24"/>
      <c r="BTN839" s="24"/>
      <c r="BTO839" s="24"/>
      <c r="BTP839" s="24"/>
      <c r="BTQ839" s="24"/>
      <c r="BTR839" s="24"/>
      <c r="BTS839" s="24"/>
      <c r="BTT839" s="24"/>
      <c r="BTU839" s="24"/>
      <c r="BTV839" s="24"/>
      <c r="BTW839" s="24"/>
      <c r="BTX839" s="24"/>
      <c r="BTY839" s="24"/>
      <c r="BTZ839" s="24"/>
      <c r="BUA839" s="24"/>
      <c r="BUB839" s="24"/>
      <c r="BUC839" s="24"/>
      <c r="BUD839" s="24"/>
      <c r="BUE839" s="24"/>
      <c r="BUF839" s="24"/>
      <c r="BUG839" s="24"/>
      <c r="BUH839" s="24"/>
      <c r="BUI839" s="24"/>
      <c r="BUJ839" s="24"/>
      <c r="BUK839" s="24"/>
      <c r="BUL839" s="24"/>
      <c r="BUM839" s="24"/>
      <c r="BUN839" s="24"/>
      <c r="BUO839" s="24"/>
      <c r="BUP839" s="24"/>
      <c r="BUQ839" s="24"/>
      <c r="BUR839" s="24"/>
      <c r="BUS839" s="24"/>
      <c r="BUT839" s="24"/>
      <c r="BUU839" s="24"/>
      <c r="BUV839" s="24"/>
      <c r="BUW839" s="24"/>
      <c r="BUX839" s="24"/>
      <c r="BUY839" s="24"/>
      <c r="BUZ839" s="24"/>
      <c r="BVA839" s="24"/>
      <c r="BVB839" s="24"/>
      <c r="BVC839" s="24"/>
      <c r="BVD839" s="24"/>
      <c r="BVE839" s="24"/>
      <c r="BVF839" s="24"/>
      <c r="BVG839" s="24"/>
      <c r="BVH839" s="24"/>
      <c r="BVI839" s="24"/>
      <c r="BVJ839" s="24"/>
      <c r="BVK839" s="24"/>
      <c r="BVL839" s="24"/>
      <c r="BVM839" s="24"/>
      <c r="BVN839" s="24"/>
      <c r="BVO839" s="24"/>
      <c r="BVP839" s="24"/>
      <c r="BVQ839" s="24"/>
      <c r="BVR839" s="24"/>
      <c r="BVS839" s="24"/>
      <c r="BVT839" s="24"/>
      <c r="BVU839" s="24"/>
      <c r="BVV839" s="24"/>
      <c r="BVW839" s="24"/>
      <c r="BVX839" s="24"/>
      <c r="BVY839" s="24"/>
      <c r="BVZ839" s="24"/>
      <c r="BWA839" s="24"/>
      <c r="BWB839" s="24"/>
      <c r="BWC839" s="24"/>
      <c r="BWD839" s="24"/>
      <c r="BWE839" s="24"/>
      <c r="BWF839" s="24"/>
      <c r="BWG839" s="24"/>
      <c r="BWH839" s="24"/>
      <c r="BWI839" s="24"/>
      <c r="BWJ839" s="24"/>
      <c r="BWK839" s="24"/>
      <c r="BWL839" s="24"/>
      <c r="BWM839" s="24"/>
      <c r="BWN839" s="24"/>
      <c r="BWO839" s="24"/>
      <c r="BWP839" s="24"/>
      <c r="BWQ839" s="24"/>
      <c r="BWR839" s="24"/>
      <c r="BWS839" s="24"/>
      <c r="BWT839" s="24"/>
      <c r="BWU839" s="24"/>
      <c r="BWV839" s="24"/>
      <c r="BWW839" s="24"/>
      <c r="BWX839" s="24"/>
      <c r="BWY839" s="24"/>
      <c r="BWZ839" s="24"/>
      <c r="BXA839" s="24"/>
      <c r="BXB839" s="24"/>
      <c r="BXC839" s="24"/>
      <c r="BXD839" s="24"/>
      <c r="BXE839" s="24"/>
      <c r="BXF839" s="24"/>
      <c r="BXG839" s="24"/>
      <c r="BXH839" s="24"/>
      <c r="BXI839" s="24"/>
      <c r="BXJ839" s="24"/>
      <c r="BXK839" s="24"/>
      <c r="BXL839" s="24"/>
      <c r="BXM839" s="24"/>
      <c r="BXN839" s="24"/>
      <c r="BXO839" s="24"/>
      <c r="BXP839" s="24"/>
      <c r="BXQ839" s="24"/>
      <c r="BXR839" s="24"/>
      <c r="BXS839" s="24"/>
      <c r="BXT839" s="24"/>
      <c r="BXU839" s="24"/>
      <c r="BXV839" s="24"/>
      <c r="BXW839" s="24"/>
      <c r="BXX839" s="24"/>
      <c r="BXY839" s="24"/>
      <c r="BXZ839" s="24"/>
      <c r="BYA839" s="24"/>
      <c r="BYB839" s="24"/>
      <c r="BYC839" s="24"/>
      <c r="BYD839" s="24"/>
      <c r="BYE839" s="24"/>
      <c r="BYF839" s="24"/>
      <c r="BYG839" s="24"/>
      <c r="BYH839" s="24"/>
      <c r="BYI839" s="24"/>
      <c r="BYJ839" s="24"/>
      <c r="BYK839" s="24"/>
      <c r="BYL839" s="24"/>
      <c r="BYM839" s="24"/>
      <c r="BYN839" s="24"/>
      <c r="BYO839" s="24"/>
      <c r="BYP839" s="24"/>
      <c r="BYQ839" s="24"/>
      <c r="BYR839" s="24"/>
      <c r="BYS839" s="24"/>
      <c r="BYT839" s="24"/>
      <c r="BYU839" s="24"/>
      <c r="BYV839" s="24"/>
      <c r="BYW839" s="24"/>
      <c r="BYX839" s="24"/>
      <c r="BYY839" s="24"/>
      <c r="BYZ839" s="24"/>
      <c r="BZA839" s="24"/>
      <c r="BZB839" s="24"/>
      <c r="BZC839" s="24"/>
      <c r="BZD839" s="24"/>
      <c r="BZE839" s="24"/>
      <c r="BZF839" s="24"/>
      <c r="BZG839" s="24"/>
      <c r="BZH839" s="24"/>
      <c r="BZI839" s="24"/>
      <c r="BZJ839" s="24"/>
      <c r="BZK839" s="24"/>
      <c r="BZL839" s="24"/>
      <c r="BZM839" s="24"/>
      <c r="BZN839" s="24"/>
      <c r="BZO839" s="24"/>
      <c r="BZP839" s="24"/>
      <c r="BZQ839" s="24"/>
      <c r="BZR839" s="24"/>
      <c r="BZS839" s="24"/>
      <c r="BZT839" s="24"/>
      <c r="BZU839" s="24"/>
      <c r="BZV839" s="24"/>
      <c r="BZW839" s="24"/>
      <c r="BZX839" s="24"/>
      <c r="BZY839" s="24"/>
      <c r="BZZ839" s="24"/>
      <c r="CAA839" s="24"/>
      <c r="CAB839" s="24"/>
      <c r="CAC839" s="24"/>
      <c r="CAD839" s="24"/>
      <c r="CAE839" s="24"/>
      <c r="CAF839" s="24"/>
      <c r="CAG839" s="24"/>
      <c r="CAH839" s="24"/>
      <c r="CAI839" s="24"/>
      <c r="CAJ839" s="24"/>
      <c r="CAK839" s="24"/>
      <c r="CAL839" s="24"/>
      <c r="CAM839" s="24"/>
      <c r="CAN839" s="24"/>
      <c r="CAO839" s="24"/>
      <c r="CAP839" s="24"/>
      <c r="CAQ839" s="24"/>
      <c r="CAR839" s="24"/>
      <c r="CAS839" s="24"/>
      <c r="CAT839" s="24"/>
      <c r="CAU839" s="24"/>
      <c r="CAV839" s="24"/>
      <c r="CAW839" s="24"/>
      <c r="CAX839" s="24"/>
      <c r="CAY839" s="24"/>
      <c r="CAZ839" s="24"/>
      <c r="CBA839" s="24"/>
      <c r="CBB839" s="24"/>
      <c r="CBC839" s="24"/>
      <c r="CBD839" s="24"/>
      <c r="CBE839" s="24"/>
      <c r="CBF839" s="24"/>
      <c r="CBG839" s="24"/>
      <c r="CBH839" s="24"/>
      <c r="CBI839" s="24"/>
      <c r="CBJ839" s="24"/>
      <c r="CBK839" s="24"/>
      <c r="CBL839" s="24"/>
      <c r="CBM839" s="24"/>
      <c r="CBN839" s="24"/>
      <c r="CBO839" s="24"/>
      <c r="CBP839" s="24"/>
      <c r="CBQ839" s="24"/>
      <c r="CBR839" s="24"/>
      <c r="CBS839" s="24"/>
      <c r="CBT839" s="24"/>
      <c r="CBU839" s="24"/>
      <c r="CBV839" s="24"/>
      <c r="CBW839" s="24"/>
      <c r="CBX839" s="24"/>
      <c r="CBY839" s="24"/>
      <c r="CBZ839" s="24"/>
      <c r="CCA839" s="24"/>
      <c r="CCB839" s="24"/>
      <c r="CCC839" s="24"/>
      <c r="CCD839" s="24"/>
      <c r="CCE839" s="24"/>
      <c r="CCF839" s="24"/>
      <c r="CCG839" s="24"/>
      <c r="CCH839" s="24"/>
      <c r="CCI839" s="24"/>
      <c r="CCJ839" s="24"/>
      <c r="CCK839" s="24"/>
      <c r="CCL839" s="24"/>
      <c r="CCM839" s="24"/>
      <c r="CCN839" s="24"/>
      <c r="CCO839" s="24"/>
      <c r="CCP839" s="24"/>
      <c r="CCQ839" s="24"/>
      <c r="CCR839" s="24"/>
      <c r="CCS839" s="24"/>
      <c r="CCT839" s="24"/>
      <c r="CCU839" s="24"/>
      <c r="CCV839" s="24"/>
      <c r="CCW839" s="24"/>
      <c r="CCX839" s="24"/>
      <c r="CCY839" s="24"/>
      <c r="CCZ839" s="24"/>
      <c r="CDA839" s="24"/>
      <c r="CDB839" s="24"/>
      <c r="CDC839" s="24"/>
      <c r="CDD839" s="24"/>
      <c r="CDE839" s="24"/>
      <c r="CDF839" s="24"/>
      <c r="CDG839" s="24"/>
      <c r="CDH839" s="24"/>
      <c r="CDI839" s="24"/>
      <c r="CDJ839" s="24"/>
      <c r="CDK839" s="24"/>
      <c r="CDL839" s="24"/>
      <c r="CDM839" s="24"/>
      <c r="CDN839" s="24"/>
      <c r="CDO839" s="24"/>
      <c r="CDP839" s="24"/>
      <c r="CDQ839" s="24"/>
      <c r="CDR839" s="24"/>
      <c r="CDS839" s="24"/>
      <c r="CDT839" s="24"/>
      <c r="CDU839" s="24"/>
      <c r="CDV839" s="24"/>
      <c r="CDW839" s="24"/>
      <c r="CDX839" s="24"/>
      <c r="CDY839" s="24"/>
      <c r="CDZ839" s="24"/>
      <c r="CEA839" s="24"/>
      <c r="CEB839" s="24"/>
      <c r="CEC839" s="24"/>
      <c r="CED839" s="24"/>
      <c r="CEE839" s="24"/>
      <c r="CEF839" s="24"/>
      <c r="CEG839" s="24"/>
      <c r="CEH839" s="24"/>
      <c r="CEI839" s="24"/>
      <c r="CEJ839" s="24"/>
      <c r="CEK839" s="24"/>
      <c r="CEL839" s="24"/>
      <c r="CEM839" s="24"/>
      <c r="CEN839" s="24"/>
      <c r="CEO839" s="24"/>
      <c r="CEP839" s="24"/>
      <c r="CEQ839" s="24"/>
      <c r="CER839" s="24"/>
      <c r="CES839" s="24"/>
      <c r="CET839" s="24"/>
      <c r="CEU839" s="24"/>
      <c r="CEV839" s="24"/>
      <c r="CEW839" s="24"/>
      <c r="CEX839" s="24"/>
      <c r="CEY839" s="24"/>
      <c r="CEZ839" s="24"/>
      <c r="CFA839" s="24"/>
      <c r="CFB839" s="24"/>
      <c r="CFC839" s="24"/>
      <c r="CFD839" s="24"/>
      <c r="CFE839" s="24"/>
      <c r="CFF839" s="24"/>
      <c r="CFG839" s="24"/>
      <c r="CFH839" s="24"/>
      <c r="CFI839" s="24"/>
      <c r="CFJ839" s="24"/>
      <c r="CFK839" s="24"/>
      <c r="CFL839" s="24"/>
      <c r="CFM839" s="24"/>
      <c r="CFN839" s="24"/>
      <c r="CFO839" s="24"/>
      <c r="CFP839" s="24"/>
      <c r="CFQ839" s="24"/>
      <c r="CFR839" s="24"/>
      <c r="CFS839" s="24"/>
      <c r="CFT839" s="24"/>
      <c r="CFU839" s="24"/>
      <c r="CFV839" s="24"/>
      <c r="CFW839" s="24"/>
      <c r="CFX839" s="24"/>
      <c r="CFY839" s="24"/>
      <c r="CFZ839" s="24"/>
      <c r="CGA839" s="24"/>
      <c r="CGB839" s="24"/>
      <c r="CGC839" s="24"/>
      <c r="CGD839" s="24"/>
      <c r="CGE839" s="24"/>
      <c r="CGF839" s="24"/>
      <c r="CGG839" s="24"/>
      <c r="CGH839" s="24"/>
      <c r="CGI839" s="24"/>
      <c r="CGJ839" s="24"/>
      <c r="CGK839" s="24"/>
      <c r="CGL839" s="24"/>
      <c r="CGM839" s="24"/>
      <c r="CGN839" s="24"/>
      <c r="CGO839" s="24"/>
      <c r="CGP839" s="24"/>
      <c r="CGQ839" s="24"/>
      <c r="CGR839" s="24"/>
      <c r="CGS839" s="24"/>
      <c r="CGT839" s="24"/>
      <c r="CGU839" s="24"/>
      <c r="CGV839" s="24"/>
      <c r="CGW839" s="24"/>
      <c r="CGX839" s="24"/>
      <c r="CGY839" s="24"/>
      <c r="CGZ839" s="24"/>
      <c r="CHA839" s="24"/>
      <c r="CHB839" s="24"/>
      <c r="CHC839" s="24"/>
      <c r="CHD839" s="24"/>
      <c r="CHE839" s="24"/>
      <c r="CHF839" s="24"/>
      <c r="CHG839" s="24"/>
      <c r="CHH839" s="24"/>
      <c r="CHI839" s="24"/>
      <c r="CHJ839" s="24"/>
      <c r="CHK839" s="24"/>
      <c r="CHL839" s="24"/>
      <c r="CHM839" s="24"/>
      <c r="CHN839" s="24"/>
      <c r="CHO839" s="24"/>
      <c r="CHP839" s="24"/>
      <c r="CHQ839" s="24"/>
      <c r="CHR839" s="24"/>
      <c r="CHS839" s="24"/>
      <c r="CHT839" s="24"/>
      <c r="CHU839" s="24"/>
      <c r="CHV839" s="24"/>
      <c r="CHW839" s="24"/>
      <c r="CHX839" s="24"/>
      <c r="CHY839" s="24"/>
      <c r="CHZ839" s="24"/>
      <c r="CIA839" s="24"/>
      <c r="CIB839" s="24"/>
      <c r="CIC839" s="24"/>
      <c r="CID839" s="24"/>
      <c r="CIE839" s="24"/>
      <c r="CIF839" s="24"/>
      <c r="CIG839" s="24"/>
      <c r="CIH839" s="24"/>
      <c r="CII839" s="24"/>
      <c r="CIJ839" s="24"/>
      <c r="CIK839" s="24"/>
      <c r="CIL839" s="24"/>
      <c r="CIM839" s="24"/>
      <c r="CIN839" s="24"/>
      <c r="CIO839" s="24"/>
      <c r="CIP839" s="24"/>
      <c r="CIQ839" s="24"/>
      <c r="CIR839" s="24"/>
      <c r="CIS839" s="24"/>
      <c r="CIT839" s="24"/>
      <c r="CIU839" s="24"/>
      <c r="CIV839" s="24"/>
      <c r="CIW839" s="24"/>
      <c r="CIX839" s="24"/>
      <c r="CIY839" s="24"/>
      <c r="CIZ839" s="24"/>
      <c r="CJA839" s="24"/>
      <c r="CJB839" s="24"/>
      <c r="CJC839" s="24"/>
      <c r="CJD839" s="24"/>
      <c r="CJE839" s="24"/>
      <c r="CJF839" s="24"/>
      <c r="CJG839" s="24"/>
      <c r="CJH839" s="24"/>
      <c r="CJI839" s="24"/>
      <c r="CJJ839" s="24"/>
      <c r="CJK839" s="24"/>
      <c r="CJL839" s="24"/>
      <c r="CJM839" s="24"/>
      <c r="CJN839" s="24"/>
      <c r="CJO839" s="24"/>
      <c r="CJP839" s="24"/>
      <c r="CJQ839" s="24"/>
      <c r="CJR839" s="24"/>
      <c r="CJS839" s="24"/>
      <c r="CJT839" s="24"/>
      <c r="CJU839" s="24"/>
      <c r="CJV839" s="24"/>
      <c r="CJW839" s="24"/>
      <c r="CJX839" s="24"/>
      <c r="CJY839" s="24"/>
      <c r="CJZ839" s="24"/>
      <c r="CKA839" s="24"/>
      <c r="CKB839" s="24"/>
      <c r="CKC839" s="24"/>
      <c r="CKD839" s="24"/>
      <c r="CKE839" s="24"/>
      <c r="CKF839" s="24"/>
      <c r="CKG839" s="24"/>
      <c r="CKH839" s="24"/>
      <c r="CKI839" s="24"/>
      <c r="CKJ839" s="24"/>
      <c r="CKK839" s="24"/>
      <c r="CKL839" s="24"/>
      <c r="CKM839" s="24"/>
      <c r="CKN839" s="24"/>
      <c r="CKO839" s="24"/>
      <c r="CKP839" s="24"/>
      <c r="CKQ839" s="24"/>
      <c r="CKR839" s="24"/>
      <c r="CKS839" s="24"/>
      <c r="CKT839" s="24"/>
      <c r="CKU839" s="24"/>
      <c r="CKV839" s="24"/>
      <c r="CKW839" s="24"/>
      <c r="CKX839" s="24"/>
      <c r="CKY839" s="24"/>
      <c r="CKZ839" s="24"/>
      <c r="CLA839" s="24"/>
      <c r="CLB839" s="24"/>
      <c r="CLC839" s="24"/>
      <c r="CLD839" s="24"/>
      <c r="CLE839" s="24"/>
      <c r="CLF839" s="24"/>
      <c r="CLG839" s="24"/>
      <c r="CLH839" s="24"/>
      <c r="CLI839" s="24"/>
      <c r="CLJ839" s="24"/>
      <c r="CLK839" s="24"/>
      <c r="CLL839" s="24"/>
      <c r="CLM839" s="24"/>
      <c r="CLN839" s="24"/>
      <c r="CLO839" s="24"/>
      <c r="CLP839" s="24"/>
      <c r="CLQ839" s="24"/>
      <c r="CLR839" s="24"/>
      <c r="CLS839" s="24"/>
      <c r="CLT839" s="24"/>
      <c r="CLU839" s="24"/>
      <c r="CLV839" s="24"/>
      <c r="CLW839" s="24"/>
      <c r="CLX839" s="24"/>
      <c r="CLY839" s="24"/>
      <c r="CLZ839" s="24"/>
      <c r="CMA839" s="24"/>
      <c r="CMB839" s="24"/>
      <c r="CMC839" s="24"/>
      <c r="CMD839" s="24"/>
      <c r="CME839" s="24"/>
      <c r="CMF839" s="24"/>
      <c r="CMG839" s="24"/>
      <c r="CMH839" s="24"/>
      <c r="CMI839" s="24"/>
      <c r="CMJ839" s="24"/>
      <c r="CMK839" s="24"/>
      <c r="CML839" s="24"/>
      <c r="CMM839" s="24"/>
      <c r="CMN839" s="24"/>
      <c r="CMO839" s="24"/>
      <c r="CMP839" s="24"/>
      <c r="CMQ839" s="24"/>
      <c r="CMR839" s="24"/>
      <c r="CMS839" s="24"/>
      <c r="CMT839" s="24"/>
      <c r="CMU839" s="24"/>
      <c r="CMV839" s="24"/>
      <c r="CMW839" s="24"/>
      <c r="CMX839" s="24"/>
      <c r="CMY839" s="24"/>
      <c r="CMZ839" s="24"/>
      <c r="CNA839" s="24"/>
      <c r="CNB839" s="24"/>
      <c r="CNC839" s="24"/>
      <c r="CND839" s="24"/>
      <c r="CNE839" s="24"/>
      <c r="CNF839" s="24"/>
      <c r="CNG839" s="24"/>
      <c r="CNH839" s="24"/>
      <c r="CNI839" s="24"/>
      <c r="CNJ839" s="24"/>
      <c r="CNK839" s="24"/>
      <c r="CNL839" s="24"/>
      <c r="CNM839" s="24"/>
      <c r="CNN839" s="24"/>
      <c r="CNO839" s="24"/>
      <c r="CNP839" s="24"/>
      <c r="CNQ839" s="24"/>
      <c r="CNR839" s="24"/>
      <c r="CNS839" s="24"/>
      <c r="CNT839" s="24"/>
      <c r="CNU839" s="24"/>
      <c r="CNV839" s="24"/>
      <c r="CNW839" s="24"/>
      <c r="CNX839" s="24"/>
      <c r="CNY839" s="24"/>
      <c r="CNZ839" s="24"/>
      <c r="COA839" s="24"/>
      <c r="COB839" s="24"/>
      <c r="COC839" s="24"/>
      <c r="COD839" s="24"/>
      <c r="COE839" s="24"/>
      <c r="COF839" s="24"/>
      <c r="COG839" s="24"/>
      <c r="COH839" s="24"/>
      <c r="COI839" s="24"/>
      <c r="COJ839" s="24"/>
      <c r="COK839" s="24"/>
      <c r="COL839" s="24"/>
      <c r="COM839" s="24"/>
      <c r="CON839" s="24"/>
      <c r="COO839" s="24"/>
      <c r="COP839" s="24"/>
      <c r="COQ839" s="24"/>
      <c r="COR839" s="24"/>
      <c r="COS839" s="24"/>
      <c r="COT839" s="24"/>
      <c r="COU839" s="24"/>
      <c r="COV839" s="24"/>
      <c r="COW839" s="24"/>
      <c r="COX839" s="24"/>
      <c r="COY839" s="24"/>
      <c r="COZ839" s="24"/>
      <c r="CPA839" s="24"/>
      <c r="CPB839" s="24"/>
      <c r="CPC839" s="24"/>
      <c r="CPD839" s="24"/>
      <c r="CPE839" s="24"/>
      <c r="CPF839" s="24"/>
      <c r="CPG839" s="24"/>
      <c r="CPH839" s="24"/>
      <c r="CPI839" s="24"/>
      <c r="CPJ839" s="24"/>
      <c r="CPK839" s="24"/>
      <c r="CPL839" s="24"/>
      <c r="CPM839" s="24"/>
      <c r="CPN839" s="24"/>
      <c r="CPO839" s="24"/>
      <c r="CPP839" s="24"/>
      <c r="CPQ839" s="24"/>
      <c r="CPR839" s="24"/>
      <c r="CPS839" s="24"/>
      <c r="CPT839" s="24"/>
      <c r="CPU839" s="24"/>
      <c r="CPV839" s="24"/>
      <c r="CPW839" s="24"/>
      <c r="CPX839" s="24"/>
      <c r="CPY839" s="24"/>
      <c r="CPZ839" s="24"/>
      <c r="CQA839" s="24"/>
      <c r="CQB839" s="24"/>
      <c r="CQC839" s="24"/>
      <c r="CQD839" s="24"/>
      <c r="CQE839" s="24"/>
      <c r="CQF839" s="24"/>
      <c r="CQG839" s="24"/>
      <c r="CQH839" s="24"/>
      <c r="CQI839" s="24"/>
      <c r="CQJ839" s="24"/>
      <c r="CQK839" s="24"/>
      <c r="CQL839" s="24"/>
      <c r="CQM839" s="24"/>
      <c r="CQN839" s="24"/>
      <c r="CQO839" s="24"/>
      <c r="CQP839" s="24"/>
      <c r="CQQ839" s="24"/>
      <c r="CQR839" s="24"/>
      <c r="CQS839" s="24"/>
      <c r="CQT839" s="24"/>
      <c r="CQU839" s="24"/>
      <c r="CQV839" s="24"/>
      <c r="CQW839" s="24"/>
      <c r="CQX839" s="24"/>
      <c r="CQY839" s="24"/>
      <c r="CQZ839" s="24"/>
      <c r="CRA839" s="24"/>
      <c r="CRB839" s="24"/>
      <c r="CRC839" s="24"/>
      <c r="CRD839" s="24"/>
      <c r="CRE839" s="24"/>
      <c r="CRF839" s="24"/>
      <c r="CRG839" s="24"/>
      <c r="CRH839" s="24"/>
      <c r="CRI839" s="24"/>
      <c r="CRJ839" s="24"/>
      <c r="CRK839" s="24"/>
      <c r="CRL839" s="24"/>
      <c r="CRM839" s="24"/>
      <c r="CRN839" s="24"/>
      <c r="CRO839" s="24"/>
      <c r="CRP839" s="24"/>
      <c r="CRQ839" s="24"/>
      <c r="CRR839" s="24"/>
      <c r="CRS839" s="24"/>
      <c r="CRT839" s="24"/>
      <c r="CRU839" s="24"/>
      <c r="CRV839" s="24"/>
      <c r="CRW839" s="24"/>
      <c r="CRX839" s="24"/>
      <c r="CRY839" s="24"/>
      <c r="CRZ839" s="24"/>
      <c r="CSA839" s="24"/>
      <c r="CSB839" s="24"/>
      <c r="CSC839" s="24"/>
      <c r="CSD839" s="24"/>
      <c r="CSE839" s="24"/>
      <c r="CSF839" s="24"/>
      <c r="CSG839" s="24"/>
      <c r="CSH839" s="24"/>
      <c r="CSI839" s="24"/>
      <c r="CSJ839" s="24"/>
      <c r="CSK839" s="24"/>
      <c r="CSL839" s="24"/>
      <c r="CSM839" s="24"/>
      <c r="CSN839" s="24"/>
      <c r="CSO839" s="24"/>
      <c r="CSP839" s="24"/>
      <c r="CSQ839" s="24"/>
      <c r="CSR839" s="24"/>
      <c r="CSS839" s="24"/>
      <c r="CST839" s="24"/>
      <c r="CSU839" s="24"/>
      <c r="CSV839" s="24"/>
      <c r="CSW839" s="24"/>
      <c r="CSX839" s="24"/>
      <c r="CSY839" s="24"/>
      <c r="CSZ839" s="24"/>
      <c r="CTA839" s="24"/>
      <c r="CTB839" s="24"/>
      <c r="CTC839" s="24"/>
      <c r="CTD839" s="24"/>
      <c r="CTE839" s="24"/>
      <c r="CTF839" s="24"/>
      <c r="CTG839" s="24"/>
      <c r="CTH839" s="24"/>
      <c r="CTI839" s="24"/>
      <c r="CTJ839" s="24"/>
      <c r="CTK839" s="24"/>
      <c r="CTL839" s="24"/>
      <c r="CTM839" s="24"/>
      <c r="CTN839" s="24"/>
      <c r="CTO839" s="24"/>
      <c r="CTP839" s="24"/>
      <c r="CTQ839" s="24"/>
      <c r="CTR839" s="24"/>
      <c r="CTS839" s="24"/>
      <c r="CTT839" s="24"/>
      <c r="CTU839" s="24"/>
      <c r="CTV839" s="24"/>
      <c r="CTW839" s="24"/>
      <c r="CTX839" s="24"/>
      <c r="CTY839" s="24"/>
      <c r="CTZ839" s="24"/>
      <c r="CUA839" s="24"/>
      <c r="CUB839" s="24"/>
      <c r="CUC839" s="24"/>
      <c r="CUD839" s="24"/>
      <c r="CUE839" s="24"/>
      <c r="CUF839" s="24"/>
      <c r="CUG839" s="24"/>
      <c r="CUH839" s="24"/>
      <c r="CUI839" s="24"/>
      <c r="CUJ839" s="24"/>
      <c r="CUK839" s="24"/>
      <c r="CUL839" s="24"/>
      <c r="CUM839" s="24"/>
      <c r="CUN839" s="24"/>
      <c r="CUO839" s="24"/>
      <c r="CUP839" s="24"/>
      <c r="CUQ839" s="24"/>
      <c r="CUR839" s="24"/>
      <c r="CUS839" s="24"/>
      <c r="CUT839" s="24"/>
      <c r="CUU839" s="24"/>
      <c r="CUV839" s="24"/>
      <c r="CUW839" s="24"/>
      <c r="CUX839" s="24"/>
      <c r="CUY839" s="24"/>
      <c r="CUZ839" s="24"/>
      <c r="CVA839" s="24"/>
      <c r="CVB839" s="24"/>
      <c r="CVC839" s="24"/>
      <c r="CVD839" s="24"/>
      <c r="CVE839" s="24"/>
      <c r="CVF839" s="24"/>
      <c r="CVG839" s="24"/>
      <c r="CVH839" s="24"/>
      <c r="CVI839" s="24"/>
      <c r="CVJ839" s="24"/>
      <c r="CVK839" s="24"/>
      <c r="CVL839" s="24"/>
      <c r="CVM839" s="24"/>
      <c r="CVN839" s="24"/>
      <c r="CVO839" s="24"/>
      <c r="CVP839" s="24"/>
      <c r="CVQ839" s="24"/>
      <c r="CVR839" s="24"/>
      <c r="CVS839" s="24"/>
      <c r="CVT839" s="24"/>
      <c r="CVU839" s="24"/>
      <c r="CVV839" s="24"/>
      <c r="CVW839" s="24"/>
      <c r="CVX839" s="24"/>
      <c r="CVY839" s="24"/>
      <c r="CVZ839" s="24"/>
      <c r="CWA839" s="24"/>
      <c r="CWB839" s="24"/>
      <c r="CWC839" s="24"/>
      <c r="CWD839" s="24"/>
      <c r="CWE839" s="24"/>
      <c r="CWF839" s="24"/>
      <c r="CWG839" s="24"/>
      <c r="CWH839" s="24"/>
      <c r="CWI839" s="24"/>
      <c r="CWJ839" s="24"/>
      <c r="CWK839" s="24"/>
      <c r="CWL839" s="24"/>
      <c r="CWM839" s="24"/>
      <c r="CWN839" s="24"/>
      <c r="CWO839" s="24"/>
      <c r="CWP839" s="24"/>
      <c r="CWQ839" s="24"/>
      <c r="CWR839" s="24"/>
      <c r="CWS839" s="24"/>
      <c r="CWT839" s="24"/>
      <c r="CWU839" s="24"/>
      <c r="CWV839" s="24"/>
      <c r="CWW839" s="24"/>
      <c r="CWX839" s="24"/>
      <c r="CWY839" s="24"/>
      <c r="CWZ839" s="24"/>
      <c r="CXA839" s="24"/>
      <c r="CXB839" s="24"/>
      <c r="CXC839" s="24"/>
      <c r="CXD839" s="24"/>
      <c r="CXE839" s="24"/>
      <c r="CXF839" s="24"/>
      <c r="CXG839" s="24"/>
      <c r="CXH839" s="24"/>
      <c r="CXI839" s="24"/>
      <c r="CXJ839" s="24"/>
      <c r="CXK839" s="24"/>
      <c r="CXL839" s="24"/>
      <c r="CXM839" s="24"/>
      <c r="CXN839" s="24"/>
      <c r="CXO839" s="24"/>
      <c r="CXP839" s="24"/>
      <c r="CXQ839" s="24"/>
      <c r="CXR839" s="24"/>
      <c r="CXS839" s="24"/>
      <c r="CXT839" s="24"/>
      <c r="CXU839" s="24"/>
      <c r="CXV839" s="24"/>
      <c r="CXW839" s="24"/>
      <c r="CXX839" s="24"/>
      <c r="CXY839" s="24"/>
      <c r="CXZ839" s="24"/>
      <c r="CYA839" s="24"/>
      <c r="CYB839" s="24"/>
      <c r="CYC839" s="24"/>
      <c r="CYD839" s="24"/>
      <c r="CYE839" s="24"/>
      <c r="CYF839" s="24"/>
      <c r="CYG839" s="24"/>
      <c r="CYH839" s="24"/>
      <c r="CYI839" s="24"/>
      <c r="CYJ839" s="24"/>
      <c r="CYK839" s="24"/>
      <c r="CYL839" s="24"/>
      <c r="CYM839" s="24"/>
      <c r="CYN839" s="24"/>
      <c r="CYO839" s="24"/>
      <c r="CYP839" s="24"/>
      <c r="CYQ839" s="24"/>
      <c r="CYR839" s="24"/>
      <c r="CYS839" s="24"/>
      <c r="CYT839" s="24"/>
      <c r="CYU839" s="24"/>
      <c r="CYV839" s="24"/>
      <c r="CYW839" s="24"/>
      <c r="CYX839" s="24"/>
      <c r="CYY839" s="24"/>
      <c r="CYZ839" s="24"/>
      <c r="CZA839" s="24"/>
      <c r="CZB839" s="24"/>
      <c r="CZC839" s="24"/>
      <c r="CZD839" s="24"/>
      <c r="CZE839" s="24"/>
      <c r="CZF839" s="24"/>
      <c r="CZG839" s="24"/>
      <c r="CZH839" s="24"/>
      <c r="CZI839" s="24"/>
      <c r="CZJ839" s="24"/>
      <c r="CZK839" s="24"/>
      <c r="CZL839" s="24"/>
      <c r="CZM839" s="24"/>
      <c r="CZN839" s="24"/>
      <c r="CZO839" s="24"/>
      <c r="CZP839" s="24"/>
      <c r="CZQ839" s="24"/>
      <c r="CZR839" s="24"/>
      <c r="CZS839" s="24"/>
      <c r="CZT839" s="24"/>
      <c r="CZU839" s="24"/>
      <c r="CZV839" s="24"/>
      <c r="CZW839" s="24"/>
      <c r="CZX839" s="24"/>
      <c r="CZY839" s="24"/>
      <c r="CZZ839" s="24"/>
      <c r="DAA839" s="24"/>
      <c r="DAB839" s="24"/>
      <c r="DAC839" s="24"/>
      <c r="DAD839" s="24"/>
      <c r="DAE839" s="24"/>
      <c r="DAF839" s="24"/>
      <c r="DAG839" s="24"/>
      <c r="DAH839" s="24"/>
      <c r="DAI839" s="24"/>
      <c r="DAJ839" s="24"/>
      <c r="DAK839" s="24"/>
      <c r="DAL839" s="24"/>
      <c r="DAM839" s="24"/>
      <c r="DAN839" s="24"/>
      <c r="DAO839" s="24"/>
      <c r="DAP839" s="24"/>
      <c r="DAQ839" s="24"/>
      <c r="DAR839" s="24"/>
      <c r="DAS839" s="24"/>
      <c r="DAT839" s="24"/>
      <c r="DAU839" s="24"/>
      <c r="DAV839" s="24"/>
      <c r="DAW839" s="24"/>
      <c r="DAX839" s="24"/>
      <c r="DAY839" s="24"/>
      <c r="DAZ839" s="24"/>
      <c r="DBA839" s="24"/>
      <c r="DBB839" s="24"/>
      <c r="DBC839" s="24"/>
      <c r="DBD839" s="24"/>
      <c r="DBE839" s="24"/>
      <c r="DBF839" s="24"/>
      <c r="DBG839" s="24"/>
      <c r="DBH839" s="24"/>
      <c r="DBI839" s="24"/>
      <c r="DBJ839" s="24"/>
      <c r="DBK839" s="24"/>
      <c r="DBL839" s="24"/>
      <c r="DBM839" s="24"/>
      <c r="DBN839" s="24"/>
      <c r="DBO839" s="24"/>
      <c r="DBP839" s="24"/>
      <c r="DBQ839" s="24"/>
      <c r="DBR839" s="24"/>
      <c r="DBS839" s="24"/>
      <c r="DBT839" s="24"/>
      <c r="DBU839" s="24"/>
      <c r="DBV839" s="24"/>
      <c r="DBW839" s="24"/>
      <c r="DBX839" s="24"/>
      <c r="DBY839" s="24"/>
      <c r="DBZ839" s="24"/>
      <c r="DCA839" s="24"/>
      <c r="DCB839" s="24"/>
      <c r="DCC839" s="24"/>
      <c r="DCD839" s="24"/>
      <c r="DCE839" s="24"/>
      <c r="DCF839" s="24"/>
      <c r="DCG839" s="24"/>
      <c r="DCH839" s="24"/>
      <c r="DCI839" s="24"/>
      <c r="DCJ839" s="24"/>
      <c r="DCK839" s="24"/>
      <c r="DCL839" s="24"/>
      <c r="DCM839" s="24"/>
      <c r="DCN839" s="24"/>
      <c r="DCO839" s="24"/>
      <c r="DCP839" s="24"/>
      <c r="DCQ839" s="24"/>
      <c r="DCR839" s="24"/>
      <c r="DCS839" s="24"/>
      <c r="DCT839" s="24"/>
      <c r="DCU839" s="24"/>
      <c r="DCV839" s="24"/>
      <c r="DCW839" s="24"/>
      <c r="DCX839" s="24"/>
      <c r="DCY839" s="24"/>
      <c r="DCZ839" s="24"/>
      <c r="DDA839" s="24"/>
      <c r="DDB839" s="24"/>
      <c r="DDC839" s="24"/>
      <c r="DDD839" s="24"/>
      <c r="DDE839" s="24"/>
      <c r="DDF839" s="24"/>
      <c r="DDG839" s="24"/>
      <c r="DDH839" s="24"/>
      <c r="DDI839" s="24"/>
      <c r="DDJ839" s="24"/>
      <c r="DDK839" s="24"/>
      <c r="DDL839" s="24"/>
      <c r="DDM839" s="24"/>
      <c r="DDN839" s="24"/>
      <c r="DDO839" s="24"/>
      <c r="DDP839" s="24"/>
      <c r="DDQ839" s="24"/>
      <c r="DDR839" s="24"/>
      <c r="DDS839" s="24"/>
      <c r="DDT839" s="24"/>
      <c r="DDU839" s="24"/>
      <c r="DDV839" s="24"/>
      <c r="DDW839" s="24"/>
      <c r="DDX839" s="24"/>
      <c r="DDY839" s="24"/>
      <c r="DDZ839" s="24"/>
      <c r="DEA839" s="24"/>
      <c r="DEB839" s="24"/>
      <c r="DEC839" s="24"/>
      <c r="DED839" s="24"/>
      <c r="DEE839" s="24"/>
      <c r="DEF839" s="24"/>
      <c r="DEG839" s="24"/>
      <c r="DEH839" s="24"/>
      <c r="DEI839" s="24"/>
      <c r="DEJ839" s="24"/>
      <c r="DEK839" s="24"/>
      <c r="DEL839" s="24"/>
      <c r="DEM839" s="24"/>
      <c r="DEN839" s="24"/>
      <c r="DEO839" s="24"/>
      <c r="DEP839" s="24"/>
      <c r="DEQ839" s="24"/>
      <c r="DER839" s="24"/>
      <c r="DES839" s="24"/>
      <c r="DET839" s="24"/>
      <c r="DEU839" s="24"/>
      <c r="DEV839" s="24"/>
      <c r="DEW839" s="24"/>
      <c r="DEX839" s="24"/>
      <c r="DEY839" s="24"/>
      <c r="DEZ839" s="24"/>
      <c r="DFA839" s="24"/>
      <c r="DFB839" s="24"/>
      <c r="DFC839" s="24"/>
      <c r="DFD839" s="24"/>
      <c r="DFE839" s="24"/>
      <c r="DFF839" s="24"/>
      <c r="DFG839" s="24"/>
      <c r="DFH839" s="24"/>
      <c r="DFI839" s="24"/>
      <c r="DFJ839" s="24"/>
      <c r="DFK839" s="24"/>
      <c r="DFL839" s="24"/>
      <c r="DFM839" s="24"/>
      <c r="DFN839" s="24"/>
      <c r="DFO839" s="24"/>
      <c r="DFP839" s="24"/>
      <c r="DFQ839" s="24"/>
      <c r="DFR839" s="24"/>
      <c r="DFS839" s="24"/>
      <c r="DFT839" s="24"/>
      <c r="DFU839" s="24"/>
      <c r="DFV839" s="24"/>
      <c r="DFW839" s="24"/>
      <c r="DFX839" s="24"/>
      <c r="DFY839" s="24"/>
      <c r="DFZ839" s="24"/>
      <c r="DGA839" s="24"/>
      <c r="DGB839" s="24"/>
      <c r="DGC839" s="24"/>
      <c r="DGD839" s="24"/>
      <c r="DGE839" s="24"/>
      <c r="DGF839" s="24"/>
      <c r="DGG839" s="24"/>
      <c r="DGH839" s="24"/>
      <c r="DGI839" s="24"/>
      <c r="DGJ839" s="24"/>
      <c r="DGK839" s="24"/>
      <c r="DGL839" s="24"/>
      <c r="DGM839" s="24"/>
      <c r="DGN839" s="24"/>
      <c r="DGO839" s="24"/>
      <c r="DGP839" s="24"/>
      <c r="DGQ839" s="24"/>
      <c r="DGR839" s="24"/>
      <c r="DGS839" s="24"/>
      <c r="DGT839" s="24"/>
      <c r="DGU839" s="24"/>
      <c r="DGV839" s="24"/>
      <c r="DGW839" s="24"/>
      <c r="DGX839" s="24"/>
      <c r="DGY839" s="24"/>
      <c r="DGZ839" s="24"/>
      <c r="DHA839" s="24"/>
      <c r="DHB839" s="24"/>
      <c r="DHC839" s="24"/>
      <c r="DHD839" s="24"/>
      <c r="DHE839" s="24"/>
      <c r="DHF839" s="24"/>
      <c r="DHG839" s="24"/>
      <c r="DHH839" s="24"/>
      <c r="DHI839" s="24"/>
      <c r="DHJ839" s="24"/>
      <c r="DHK839" s="24"/>
      <c r="DHL839" s="24"/>
      <c r="DHM839" s="24"/>
      <c r="DHN839" s="24"/>
      <c r="DHO839" s="24"/>
      <c r="DHP839" s="24"/>
      <c r="DHQ839" s="24"/>
      <c r="DHR839" s="24"/>
      <c r="DHS839" s="24"/>
      <c r="DHT839" s="24"/>
      <c r="DHU839" s="24"/>
      <c r="DHV839" s="24"/>
      <c r="DHW839" s="24"/>
      <c r="DHX839" s="24"/>
      <c r="DHY839" s="24"/>
      <c r="DHZ839" s="24"/>
      <c r="DIA839" s="24"/>
      <c r="DIB839" s="24"/>
      <c r="DIC839" s="24"/>
      <c r="DID839" s="24"/>
      <c r="DIE839" s="24"/>
      <c r="DIF839" s="24"/>
      <c r="DIG839" s="24"/>
      <c r="DIH839" s="24"/>
      <c r="DII839" s="24"/>
      <c r="DIJ839" s="24"/>
      <c r="DIK839" s="24"/>
      <c r="DIL839" s="24"/>
      <c r="DIM839" s="24"/>
      <c r="DIN839" s="24"/>
      <c r="DIO839" s="24"/>
      <c r="DIP839" s="24"/>
      <c r="DIQ839" s="24"/>
      <c r="DIR839" s="24"/>
      <c r="DIS839" s="24"/>
      <c r="DIT839" s="24"/>
      <c r="DIU839" s="24"/>
      <c r="DIV839" s="24"/>
      <c r="DIW839" s="24"/>
      <c r="DIX839" s="24"/>
      <c r="DIY839" s="24"/>
      <c r="DIZ839" s="24"/>
      <c r="DJA839" s="24"/>
      <c r="DJB839" s="24"/>
      <c r="DJC839" s="24"/>
      <c r="DJD839" s="24"/>
      <c r="DJE839" s="24"/>
      <c r="DJF839" s="24"/>
      <c r="DJG839" s="24"/>
      <c r="DJH839" s="24"/>
      <c r="DJI839" s="24"/>
      <c r="DJJ839" s="24"/>
      <c r="DJK839" s="24"/>
      <c r="DJL839" s="24"/>
      <c r="DJM839" s="24"/>
      <c r="DJN839" s="24"/>
      <c r="DJO839" s="24"/>
      <c r="DJP839" s="24"/>
      <c r="DJQ839" s="24"/>
      <c r="DJR839" s="24"/>
      <c r="DJS839" s="24"/>
      <c r="DJT839" s="24"/>
      <c r="DJU839" s="24"/>
      <c r="DJV839" s="24"/>
      <c r="DJW839" s="24"/>
      <c r="DJX839" s="24"/>
      <c r="DJY839" s="24"/>
      <c r="DJZ839" s="24"/>
      <c r="DKA839" s="24"/>
      <c r="DKB839" s="24"/>
      <c r="DKC839" s="24"/>
      <c r="DKD839" s="24"/>
      <c r="DKE839" s="24"/>
      <c r="DKF839" s="24"/>
      <c r="DKG839" s="24"/>
      <c r="DKH839" s="24"/>
      <c r="DKI839" s="24"/>
      <c r="DKJ839" s="24"/>
      <c r="DKK839" s="24"/>
      <c r="DKL839" s="24"/>
      <c r="DKM839" s="24"/>
      <c r="DKN839" s="24"/>
      <c r="DKO839" s="24"/>
      <c r="DKP839" s="24"/>
      <c r="DKQ839" s="24"/>
      <c r="DKR839" s="24"/>
      <c r="DKS839" s="24"/>
      <c r="DKT839" s="24"/>
      <c r="DKU839" s="24"/>
      <c r="DKV839" s="24"/>
      <c r="DKW839" s="24"/>
      <c r="DKX839" s="24"/>
      <c r="DKY839" s="24"/>
      <c r="DKZ839" s="24"/>
      <c r="DLA839" s="24"/>
      <c r="DLB839" s="24"/>
      <c r="DLC839" s="24"/>
      <c r="DLD839" s="24"/>
      <c r="DLE839" s="24"/>
      <c r="DLF839" s="24"/>
      <c r="DLG839" s="24"/>
      <c r="DLH839" s="24"/>
      <c r="DLI839" s="24"/>
      <c r="DLJ839" s="24"/>
      <c r="DLK839" s="24"/>
      <c r="DLL839" s="24"/>
      <c r="DLM839" s="24"/>
      <c r="DLN839" s="24"/>
      <c r="DLO839" s="24"/>
      <c r="DLP839" s="24"/>
      <c r="DLQ839" s="24"/>
      <c r="DLR839" s="24"/>
      <c r="DLS839" s="24"/>
      <c r="DLT839" s="24"/>
      <c r="DLU839" s="24"/>
      <c r="DLV839" s="24"/>
      <c r="DLW839" s="24"/>
      <c r="DLX839" s="24"/>
      <c r="DLY839" s="24"/>
      <c r="DLZ839" s="24"/>
      <c r="DMA839" s="24"/>
      <c r="DMB839" s="24"/>
      <c r="DMC839" s="24"/>
      <c r="DMD839" s="24"/>
      <c r="DME839" s="24"/>
      <c r="DMF839" s="24"/>
      <c r="DMG839" s="24"/>
      <c r="DMH839" s="24"/>
      <c r="DMI839" s="24"/>
      <c r="DMJ839" s="24"/>
      <c r="DMK839" s="24"/>
      <c r="DML839" s="24"/>
      <c r="DMM839" s="24"/>
      <c r="DMN839" s="24"/>
      <c r="DMO839" s="24"/>
      <c r="DMP839" s="24"/>
      <c r="DMQ839" s="24"/>
      <c r="DMR839" s="24"/>
      <c r="DMS839" s="24"/>
      <c r="DMT839" s="24"/>
      <c r="DMU839" s="24"/>
      <c r="DMV839" s="24"/>
      <c r="DMW839" s="24"/>
      <c r="DMX839" s="24"/>
      <c r="DMY839" s="24"/>
      <c r="DMZ839" s="24"/>
      <c r="DNA839" s="24"/>
      <c r="DNB839" s="24"/>
      <c r="DNC839" s="24"/>
      <c r="DND839" s="24"/>
      <c r="DNE839" s="24"/>
      <c r="DNF839" s="24"/>
      <c r="DNG839" s="24"/>
      <c r="DNH839" s="24"/>
      <c r="DNI839" s="24"/>
      <c r="DNJ839" s="24"/>
      <c r="DNK839" s="24"/>
      <c r="DNL839" s="24"/>
      <c r="DNM839" s="24"/>
      <c r="DNN839" s="24"/>
      <c r="DNO839" s="24"/>
      <c r="DNP839" s="24"/>
      <c r="DNQ839" s="24"/>
      <c r="DNR839" s="24"/>
      <c r="DNS839" s="24"/>
      <c r="DNT839" s="24"/>
      <c r="DNU839" s="24"/>
      <c r="DNV839" s="24"/>
      <c r="DNW839" s="24"/>
      <c r="DNX839" s="24"/>
      <c r="DNY839" s="24"/>
      <c r="DNZ839" s="24"/>
      <c r="DOA839" s="24"/>
      <c r="DOB839" s="24"/>
      <c r="DOC839" s="24"/>
      <c r="DOD839" s="24"/>
      <c r="DOE839" s="24"/>
      <c r="DOF839" s="24"/>
      <c r="DOG839" s="24"/>
      <c r="DOH839" s="24"/>
      <c r="DOI839" s="24"/>
      <c r="DOJ839" s="24"/>
      <c r="DOK839" s="24"/>
      <c r="DOL839" s="24"/>
      <c r="DOM839" s="24"/>
      <c r="DON839" s="24"/>
      <c r="DOO839" s="24"/>
      <c r="DOP839" s="24"/>
      <c r="DOQ839" s="24"/>
      <c r="DOR839" s="24"/>
      <c r="DOS839" s="24"/>
      <c r="DOT839" s="24"/>
      <c r="DOU839" s="24"/>
      <c r="DOV839" s="24"/>
      <c r="DOW839" s="24"/>
      <c r="DOX839" s="24"/>
      <c r="DOY839" s="24"/>
      <c r="DOZ839" s="24"/>
      <c r="DPA839" s="24"/>
      <c r="DPB839" s="24"/>
      <c r="DPC839" s="24"/>
      <c r="DPD839" s="24"/>
      <c r="DPE839" s="24"/>
      <c r="DPF839" s="24"/>
      <c r="DPG839" s="24"/>
      <c r="DPH839" s="24"/>
      <c r="DPI839" s="24"/>
      <c r="DPJ839" s="24"/>
      <c r="DPK839" s="24"/>
      <c r="DPL839" s="24"/>
      <c r="DPM839" s="24"/>
      <c r="DPN839" s="24"/>
      <c r="DPO839" s="24"/>
      <c r="DPP839" s="24"/>
      <c r="DPQ839" s="24"/>
      <c r="DPR839" s="24"/>
      <c r="DPS839" s="24"/>
      <c r="DPT839" s="24"/>
      <c r="DPU839" s="24"/>
      <c r="DPV839" s="24"/>
      <c r="DPW839" s="24"/>
      <c r="DPX839" s="24"/>
      <c r="DPY839" s="24"/>
      <c r="DPZ839" s="24"/>
      <c r="DQA839" s="24"/>
      <c r="DQB839" s="24"/>
      <c r="DQC839" s="24"/>
      <c r="DQD839" s="24"/>
      <c r="DQE839" s="24"/>
      <c r="DQF839" s="24"/>
      <c r="DQG839" s="24"/>
      <c r="DQH839" s="24"/>
      <c r="DQI839" s="24"/>
      <c r="DQJ839" s="24"/>
      <c r="DQK839" s="24"/>
      <c r="DQL839" s="24"/>
      <c r="DQM839" s="24"/>
      <c r="DQN839" s="24"/>
      <c r="DQO839" s="24"/>
      <c r="DQP839" s="24"/>
      <c r="DQQ839" s="24"/>
      <c r="DQR839" s="24"/>
      <c r="DQS839" s="24"/>
      <c r="DQT839" s="24"/>
      <c r="DQU839" s="24"/>
      <c r="DQV839" s="24"/>
      <c r="DQW839" s="24"/>
      <c r="DQX839" s="24"/>
      <c r="DQY839" s="24"/>
      <c r="DQZ839" s="24"/>
      <c r="DRA839" s="24"/>
      <c r="DRB839" s="24"/>
      <c r="DRC839" s="24"/>
      <c r="DRD839" s="24"/>
      <c r="DRE839" s="24"/>
      <c r="DRF839" s="24"/>
      <c r="DRG839" s="24"/>
      <c r="DRH839" s="24"/>
      <c r="DRI839" s="24"/>
      <c r="DRJ839" s="24"/>
      <c r="DRK839" s="24"/>
      <c r="DRL839" s="24"/>
      <c r="DRM839" s="24"/>
      <c r="DRN839" s="24"/>
      <c r="DRO839" s="24"/>
      <c r="DRP839" s="24"/>
      <c r="DRQ839" s="24"/>
      <c r="DRR839" s="24"/>
      <c r="DRS839" s="24"/>
      <c r="DRT839" s="24"/>
      <c r="DRU839" s="24"/>
      <c r="DRV839" s="24"/>
      <c r="DRW839" s="24"/>
      <c r="DRX839" s="24"/>
      <c r="DRY839" s="24"/>
      <c r="DRZ839" s="24"/>
      <c r="DSA839" s="24"/>
      <c r="DSB839" s="24"/>
      <c r="DSC839" s="24"/>
      <c r="DSD839" s="24"/>
      <c r="DSE839" s="24"/>
      <c r="DSF839" s="24"/>
      <c r="DSG839" s="24"/>
      <c r="DSH839" s="24"/>
      <c r="DSI839" s="24"/>
      <c r="DSJ839" s="24"/>
      <c r="DSK839" s="24"/>
      <c r="DSL839" s="24"/>
      <c r="DSM839" s="24"/>
      <c r="DSN839" s="24"/>
      <c r="DSO839" s="24"/>
      <c r="DSP839" s="24"/>
      <c r="DSQ839" s="24"/>
      <c r="DSR839" s="24"/>
      <c r="DSS839" s="24"/>
      <c r="DST839" s="24"/>
      <c r="DSU839" s="24"/>
      <c r="DSV839" s="24"/>
      <c r="DSW839" s="24"/>
      <c r="DSX839" s="24"/>
      <c r="DSY839" s="24"/>
      <c r="DSZ839" s="24"/>
      <c r="DTA839" s="24"/>
      <c r="DTB839" s="24"/>
      <c r="DTC839" s="24"/>
      <c r="DTD839" s="24"/>
      <c r="DTE839" s="24"/>
      <c r="DTF839" s="24"/>
      <c r="DTG839" s="24"/>
      <c r="DTH839" s="24"/>
      <c r="DTI839" s="24"/>
      <c r="DTJ839" s="24"/>
      <c r="DTK839" s="24"/>
      <c r="DTL839" s="24"/>
      <c r="DTM839" s="24"/>
      <c r="DTN839" s="24"/>
      <c r="DTO839" s="24"/>
      <c r="DTP839" s="24"/>
      <c r="DTQ839" s="24"/>
      <c r="DTR839" s="24"/>
      <c r="DTS839" s="24"/>
      <c r="DTT839" s="24"/>
      <c r="DTU839" s="24"/>
      <c r="DTV839" s="24"/>
      <c r="DTW839" s="24"/>
      <c r="DTX839" s="24"/>
      <c r="DTY839" s="24"/>
      <c r="DTZ839" s="24"/>
      <c r="DUA839" s="24"/>
      <c r="DUB839" s="24"/>
      <c r="DUC839" s="24"/>
      <c r="DUD839" s="24"/>
      <c r="DUE839" s="24"/>
      <c r="DUF839" s="24"/>
      <c r="DUG839" s="24"/>
      <c r="DUH839" s="24"/>
      <c r="DUI839" s="24"/>
      <c r="DUJ839" s="24"/>
      <c r="DUK839" s="24"/>
      <c r="DUL839" s="24"/>
      <c r="DUM839" s="24"/>
      <c r="DUN839" s="24"/>
      <c r="DUO839" s="24"/>
      <c r="DUP839" s="24"/>
      <c r="DUQ839" s="24"/>
      <c r="DUR839" s="24"/>
      <c r="DUS839" s="24"/>
      <c r="DUT839" s="24"/>
      <c r="DUU839" s="24"/>
      <c r="DUV839" s="24"/>
      <c r="DUW839" s="24"/>
      <c r="DUX839" s="24"/>
      <c r="DUY839" s="24"/>
      <c r="DUZ839" s="24"/>
      <c r="DVA839" s="24"/>
      <c r="DVB839" s="24"/>
      <c r="DVC839" s="24"/>
      <c r="DVD839" s="24"/>
      <c r="DVE839" s="24"/>
      <c r="DVF839" s="24"/>
      <c r="DVG839" s="24"/>
      <c r="DVH839" s="24"/>
      <c r="DVI839" s="24"/>
      <c r="DVJ839" s="24"/>
      <c r="DVK839" s="24"/>
      <c r="DVL839" s="24"/>
      <c r="DVM839" s="24"/>
      <c r="DVN839" s="24"/>
      <c r="DVO839" s="24"/>
      <c r="DVP839" s="24"/>
      <c r="DVQ839" s="24"/>
      <c r="DVR839" s="24"/>
      <c r="DVS839" s="24"/>
      <c r="DVT839" s="24"/>
      <c r="DVU839" s="24"/>
      <c r="DVV839" s="24"/>
      <c r="DVW839" s="24"/>
      <c r="DVX839" s="24"/>
      <c r="DVY839" s="24"/>
      <c r="DVZ839" s="24"/>
      <c r="DWA839" s="24"/>
      <c r="DWB839" s="24"/>
      <c r="DWC839" s="24"/>
      <c r="DWD839" s="24"/>
      <c r="DWE839" s="24"/>
      <c r="DWF839" s="24"/>
      <c r="DWG839" s="24"/>
      <c r="DWH839" s="24"/>
      <c r="DWI839" s="24"/>
      <c r="DWJ839" s="24"/>
      <c r="DWK839" s="24"/>
      <c r="DWL839" s="24"/>
      <c r="DWM839" s="24"/>
      <c r="DWN839" s="24"/>
      <c r="DWO839" s="24"/>
      <c r="DWP839" s="24"/>
      <c r="DWQ839" s="24"/>
      <c r="DWR839" s="24"/>
      <c r="DWS839" s="24"/>
      <c r="DWT839" s="24"/>
      <c r="DWU839" s="24"/>
      <c r="DWV839" s="24"/>
      <c r="DWW839" s="24"/>
      <c r="DWX839" s="24"/>
      <c r="DWY839" s="24"/>
      <c r="DWZ839" s="24"/>
      <c r="DXA839" s="24"/>
      <c r="DXB839" s="24"/>
      <c r="DXC839" s="24"/>
      <c r="DXD839" s="24"/>
      <c r="DXE839" s="24"/>
      <c r="DXF839" s="24"/>
      <c r="DXG839" s="24"/>
      <c r="DXH839" s="24"/>
      <c r="DXI839" s="24"/>
      <c r="DXJ839" s="24"/>
      <c r="DXK839" s="24"/>
      <c r="DXL839" s="24"/>
      <c r="DXM839" s="24"/>
      <c r="DXN839" s="24"/>
      <c r="DXO839" s="24"/>
      <c r="DXP839" s="24"/>
      <c r="DXQ839" s="24"/>
      <c r="DXR839" s="24"/>
      <c r="DXS839" s="24"/>
      <c r="DXT839" s="24"/>
      <c r="DXU839" s="24"/>
      <c r="DXV839" s="24"/>
      <c r="DXW839" s="24"/>
      <c r="DXX839" s="24"/>
      <c r="DXY839" s="24"/>
      <c r="DXZ839" s="24"/>
      <c r="DYA839" s="24"/>
      <c r="DYB839" s="24"/>
      <c r="DYC839" s="24"/>
      <c r="DYD839" s="24"/>
      <c r="DYE839" s="24"/>
      <c r="DYF839" s="24"/>
      <c r="DYG839" s="24"/>
      <c r="DYH839" s="24"/>
      <c r="DYI839" s="24"/>
      <c r="DYJ839" s="24"/>
      <c r="DYK839" s="24"/>
      <c r="DYL839" s="24"/>
      <c r="DYM839" s="24"/>
      <c r="DYN839" s="24"/>
      <c r="DYO839" s="24"/>
      <c r="DYP839" s="24"/>
      <c r="DYQ839" s="24"/>
      <c r="DYR839" s="24"/>
      <c r="DYS839" s="24"/>
      <c r="DYT839" s="24"/>
      <c r="DYU839" s="24"/>
      <c r="DYV839" s="24"/>
      <c r="DYW839" s="24"/>
      <c r="DYX839" s="24"/>
      <c r="DYY839" s="24"/>
      <c r="DYZ839" s="24"/>
      <c r="DZA839" s="24"/>
      <c r="DZB839" s="24"/>
      <c r="DZC839" s="24"/>
      <c r="DZD839" s="24"/>
      <c r="DZE839" s="24"/>
      <c r="DZF839" s="24"/>
      <c r="DZG839" s="24"/>
      <c r="DZH839" s="24"/>
      <c r="DZI839" s="24"/>
      <c r="DZJ839" s="24"/>
      <c r="DZK839" s="24"/>
      <c r="DZL839" s="24"/>
      <c r="DZM839" s="24"/>
      <c r="DZN839" s="24"/>
      <c r="DZO839" s="24"/>
      <c r="DZP839" s="24"/>
      <c r="DZQ839" s="24"/>
      <c r="DZR839" s="24"/>
      <c r="DZS839" s="24"/>
      <c r="DZT839" s="24"/>
      <c r="DZU839" s="24"/>
      <c r="DZV839" s="24"/>
      <c r="DZW839" s="24"/>
      <c r="DZX839" s="24"/>
      <c r="DZY839" s="24"/>
      <c r="DZZ839" s="24"/>
      <c r="EAA839" s="24"/>
      <c r="EAB839" s="24"/>
      <c r="EAC839" s="24"/>
      <c r="EAD839" s="24"/>
      <c r="EAE839" s="24"/>
      <c r="EAF839" s="24"/>
      <c r="EAG839" s="24"/>
      <c r="EAH839" s="24"/>
      <c r="EAI839" s="24"/>
      <c r="EAJ839" s="24"/>
      <c r="EAK839" s="24"/>
      <c r="EAL839" s="24"/>
      <c r="EAM839" s="24"/>
      <c r="EAN839" s="24"/>
      <c r="EAO839" s="24"/>
      <c r="EAP839" s="24"/>
      <c r="EAQ839" s="24"/>
      <c r="EAR839" s="24"/>
      <c r="EAS839" s="24"/>
      <c r="EAT839" s="24"/>
      <c r="EAU839" s="24"/>
      <c r="EAV839" s="24"/>
      <c r="EAW839" s="24"/>
      <c r="EAX839" s="24"/>
      <c r="EAY839" s="24"/>
      <c r="EAZ839" s="24"/>
      <c r="EBA839" s="24"/>
      <c r="EBB839" s="24"/>
      <c r="EBC839" s="24"/>
      <c r="EBD839" s="24"/>
      <c r="EBE839" s="24"/>
      <c r="EBF839" s="24"/>
      <c r="EBG839" s="24"/>
      <c r="EBH839" s="24"/>
      <c r="EBI839" s="24"/>
      <c r="EBJ839" s="24"/>
      <c r="EBK839" s="24"/>
      <c r="EBL839" s="24"/>
      <c r="EBM839" s="24"/>
      <c r="EBN839" s="24"/>
      <c r="EBO839" s="24"/>
      <c r="EBP839" s="24"/>
      <c r="EBQ839" s="24"/>
      <c r="EBR839" s="24"/>
      <c r="EBS839" s="24"/>
      <c r="EBT839" s="24"/>
      <c r="EBU839" s="24"/>
      <c r="EBV839" s="24"/>
      <c r="EBW839" s="24"/>
      <c r="EBX839" s="24"/>
      <c r="EBY839" s="24"/>
      <c r="EBZ839" s="24"/>
      <c r="ECA839" s="24"/>
      <c r="ECB839" s="24"/>
      <c r="ECC839" s="24"/>
      <c r="ECD839" s="24"/>
      <c r="ECE839" s="24"/>
      <c r="ECF839" s="24"/>
      <c r="ECG839" s="24"/>
      <c r="ECH839" s="24"/>
      <c r="ECI839" s="24"/>
      <c r="ECJ839" s="24"/>
      <c r="ECK839" s="24"/>
      <c r="ECL839" s="24"/>
      <c r="ECM839" s="24"/>
      <c r="ECN839" s="24"/>
      <c r="ECO839" s="24"/>
      <c r="ECP839" s="24"/>
      <c r="ECQ839" s="24"/>
      <c r="ECR839" s="24"/>
      <c r="ECS839" s="24"/>
      <c r="ECT839" s="24"/>
      <c r="ECU839" s="24"/>
      <c r="ECV839" s="24"/>
      <c r="ECW839" s="24"/>
      <c r="ECX839" s="24"/>
      <c r="ECY839" s="24"/>
      <c r="ECZ839" s="24"/>
      <c r="EDA839" s="24"/>
      <c r="EDB839" s="24"/>
      <c r="EDC839" s="24"/>
      <c r="EDD839" s="24"/>
      <c r="EDE839" s="24"/>
      <c r="EDF839" s="24"/>
      <c r="EDG839" s="24"/>
      <c r="EDH839" s="24"/>
      <c r="EDI839" s="24"/>
      <c r="EDJ839" s="24"/>
      <c r="EDK839" s="24"/>
      <c r="EDL839" s="24"/>
      <c r="EDM839" s="24"/>
      <c r="EDN839" s="24"/>
      <c r="EDO839" s="24"/>
      <c r="EDP839" s="24"/>
      <c r="EDQ839" s="24"/>
      <c r="EDR839" s="24"/>
      <c r="EDS839" s="24"/>
      <c r="EDT839" s="24"/>
      <c r="EDU839" s="24"/>
      <c r="EDV839" s="24"/>
      <c r="EDW839" s="24"/>
      <c r="EDX839" s="24"/>
      <c r="EDY839" s="24"/>
      <c r="EDZ839" s="24"/>
      <c r="EEA839" s="24"/>
      <c r="EEB839" s="24"/>
      <c r="EEC839" s="24"/>
      <c r="EED839" s="24"/>
      <c r="EEE839" s="24"/>
      <c r="EEF839" s="24"/>
      <c r="EEG839" s="24"/>
      <c r="EEH839" s="24"/>
      <c r="EEI839" s="24"/>
      <c r="EEJ839" s="24"/>
      <c r="EEK839" s="24"/>
      <c r="EEL839" s="24"/>
      <c r="EEM839" s="24"/>
      <c r="EEN839" s="24"/>
      <c r="EEO839" s="24"/>
      <c r="EEP839" s="24"/>
      <c r="EEQ839" s="24"/>
      <c r="EER839" s="24"/>
      <c r="EES839" s="24"/>
      <c r="EET839" s="24"/>
      <c r="EEU839" s="24"/>
      <c r="EEV839" s="24"/>
      <c r="EEW839" s="24"/>
      <c r="EEX839" s="24"/>
      <c r="EEY839" s="24"/>
      <c r="EEZ839" s="24"/>
      <c r="EFA839" s="24"/>
      <c r="EFB839" s="24"/>
      <c r="EFC839" s="24"/>
      <c r="EFD839" s="24"/>
      <c r="EFE839" s="24"/>
      <c r="EFF839" s="24"/>
      <c r="EFG839" s="24"/>
      <c r="EFH839" s="24"/>
      <c r="EFI839" s="24"/>
      <c r="EFJ839" s="24"/>
      <c r="EFK839" s="24"/>
      <c r="EFL839" s="24"/>
      <c r="EFM839" s="24"/>
      <c r="EFN839" s="24"/>
      <c r="EFO839" s="24"/>
      <c r="EFP839" s="24"/>
      <c r="EFQ839" s="24"/>
      <c r="EFR839" s="24"/>
      <c r="EFS839" s="24"/>
      <c r="EFT839" s="24"/>
      <c r="EFU839" s="24"/>
      <c r="EFV839" s="24"/>
      <c r="EFW839" s="24"/>
      <c r="EFX839" s="24"/>
      <c r="EFY839" s="24"/>
      <c r="EFZ839" s="24"/>
      <c r="EGA839" s="24"/>
      <c r="EGB839" s="24"/>
      <c r="EGC839" s="24"/>
      <c r="EGD839" s="24"/>
      <c r="EGE839" s="24"/>
      <c r="EGF839" s="24"/>
      <c r="EGG839" s="24"/>
      <c r="EGH839" s="24"/>
      <c r="EGI839" s="24"/>
      <c r="EGJ839" s="24"/>
      <c r="EGK839" s="24"/>
      <c r="EGL839" s="24"/>
      <c r="EGM839" s="24"/>
      <c r="EGN839" s="24"/>
      <c r="EGO839" s="24"/>
      <c r="EGP839" s="24"/>
      <c r="EGQ839" s="24"/>
      <c r="EGR839" s="24"/>
      <c r="EGS839" s="24"/>
      <c r="EGT839" s="24"/>
      <c r="EGU839" s="24"/>
      <c r="EGV839" s="24"/>
      <c r="EGW839" s="24"/>
      <c r="EGX839" s="24"/>
      <c r="EGY839" s="24"/>
      <c r="EGZ839" s="24"/>
      <c r="EHA839" s="24"/>
      <c r="EHB839" s="24"/>
      <c r="EHC839" s="24"/>
      <c r="EHD839" s="24"/>
      <c r="EHE839" s="24"/>
      <c r="EHF839" s="24"/>
      <c r="EHG839" s="24"/>
      <c r="EHH839" s="24"/>
      <c r="EHI839" s="24"/>
      <c r="EHJ839" s="24"/>
      <c r="EHK839" s="24"/>
      <c r="EHL839" s="24"/>
      <c r="EHM839" s="24"/>
      <c r="EHN839" s="24"/>
      <c r="EHO839" s="24"/>
      <c r="EHP839" s="24"/>
      <c r="EHQ839" s="24"/>
      <c r="EHR839" s="24"/>
      <c r="EHS839" s="24"/>
      <c r="EHT839" s="24"/>
      <c r="EHU839" s="24"/>
      <c r="EHV839" s="24"/>
      <c r="EHW839" s="24"/>
      <c r="EHX839" s="24"/>
      <c r="EHY839" s="24"/>
      <c r="EHZ839" s="24"/>
      <c r="EIA839" s="24"/>
      <c r="EIB839" s="24"/>
      <c r="EIC839" s="24"/>
      <c r="EID839" s="24"/>
      <c r="EIE839" s="24"/>
      <c r="EIF839" s="24"/>
      <c r="EIG839" s="24"/>
      <c r="EIH839" s="24"/>
      <c r="EII839" s="24"/>
      <c r="EIJ839" s="24"/>
      <c r="EIK839" s="24"/>
      <c r="EIL839" s="24"/>
      <c r="EIM839" s="24"/>
      <c r="EIN839" s="24"/>
      <c r="EIO839" s="24"/>
      <c r="EIP839" s="24"/>
      <c r="EIQ839" s="24"/>
      <c r="EIR839" s="24"/>
      <c r="EIS839" s="24"/>
      <c r="EIT839" s="24"/>
      <c r="EIU839" s="24"/>
      <c r="EIV839" s="24"/>
      <c r="EIW839" s="24"/>
      <c r="EIX839" s="24"/>
      <c r="EIY839" s="24"/>
      <c r="EIZ839" s="24"/>
      <c r="EJA839" s="24"/>
      <c r="EJB839" s="24"/>
      <c r="EJC839" s="24"/>
      <c r="EJD839" s="24"/>
      <c r="EJE839" s="24"/>
      <c r="EJF839" s="24"/>
      <c r="EJG839" s="24"/>
      <c r="EJH839" s="24"/>
      <c r="EJI839" s="24"/>
      <c r="EJJ839" s="24"/>
      <c r="EJK839" s="24"/>
      <c r="EJL839" s="24"/>
      <c r="EJM839" s="24"/>
      <c r="EJN839" s="24"/>
      <c r="EJO839" s="24"/>
      <c r="EJP839" s="24"/>
      <c r="EJQ839" s="24"/>
      <c r="EJR839" s="24"/>
      <c r="EJS839" s="24"/>
      <c r="EJT839" s="24"/>
      <c r="EJU839" s="24"/>
      <c r="EJV839" s="24"/>
      <c r="EJW839" s="24"/>
      <c r="EJX839" s="24"/>
      <c r="EJY839" s="24"/>
      <c r="EJZ839" s="24"/>
      <c r="EKA839" s="24"/>
      <c r="EKB839" s="24"/>
      <c r="EKC839" s="24"/>
      <c r="EKD839" s="24"/>
      <c r="EKE839" s="24"/>
      <c r="EKF839" s="24"/>
      <c r="EKG839" s="24"/>
      <c r="EKH839" s="24"/>
      <c r="EKI839" s="24"/>
      <c r="EKJ839" s="24"/>
      <c r="EKK839" s="24"/>
      <c r="EKL839" s="24"/>
      <c r="EKM839" s="24"/>
      <c r="EKN839" s="24"/>
      <c r="EKO839" s="24"/>
      <c r="EKP839" s="24"/>
      <c r="EKQ839" s="24"/>
      <c r="EKR839" s="24"/>
      <c r="EKS839" s="24"/>
      <c r="EKT839" s="24"/>
      <c r="EKU839" s="24"/>
      <c r="EKV839" s="24"/>
      <c r="EKW839" s="24"/>
      <c r="EKX839" s="24"/>
      <c r="EKY839" s="24"/>
      <c r="EKZ839" s="24"/>
      <c r="ELA839" s="24"/>
      <c r="ELB839" s="24"/>
      <c r="ELC839" s="24"/>
      <c r="ELD839" s="24"/>
      <c r="ELE839" s="24"/>
      <c r="ELF839" s="24"/>
      <c r="ELG839" s="24"/>
      <c r="ELH839" s="24"/>
      <c r="ELI839" s="24"/>
      <c r="ELJ839" s="24"/>
      <c r="ELK839" s="24"/>
      <c r="ELL839" s="24"/>
      <c r="ELM839" s="24"/>
      <c r="ELN839" s="24"/>
      <c r="ELO839" s="24"/>
      <c r="ELP839" s="24"/>
      <c r="ELQ839" s="24"/>
      <c r="ELR839" s="24"/>
      <c r="ELS839" s="24"/>
      <c r="ELT839" s="24"/>
      <c r="ELU839" s="24"/>
      <c r="ELV839" s="24"/>
      <c r="ELW839" s="24"/>
      <c r="ELX839" s="24"/>
      <c r="ELY839" s="24"/>
      <c r="ELZ839" s="24"/>
      <c r="EMA839" s="24"/>
      <c r="EMB839" s="24"/>
      <c r="EMC839" s="24"/>
      <c r="EMD839" s="24"/>
      <c r="EME839" s="24"/>
      <c r="EMF839" s="24"/>
      <c r="EMG839" s="24"/>
      <c r="EMH839" s="24"/>
      <c r="EMI839" s="24"/>
      <c r="EMJ839" s="24"/>
      <c r="EMK839" s="24"/>
      <c r="EML839" s="24"/>
      <c r="EMM839" s="24"/>
      <c r="EMN839" s="24"/>
      <c r="EMO839" s="24"/>
      <c r="EMP839" s="24"/>
      <c r="EMQ839" s="24"/>
      <c r="EMR839" s="24"/>
      <c r="EMS839" s="24"/>
      <c r="EMT839" s="24"/>
      <c r="EMU839" s="24"/>
      <c r="EMV839" s="24"/>
      <c r="EMW839" s="24"/>
      <c r="EMX839" s="24"/>
      <c r="EMY839" s="24"/>
      <c r="EMZ839" s="24"/>
      <c r="ENA839" s="24"/>
      <c r="ENB839" s="24"/>
      <c r="ENC839" s="24"/>
      <c r="END839" s="24"/>
      <c r="ENE839" s="24"/>
      <c r="ENF839" s="24"/>
      <c r="ENG839" s="24"/>
      <c r="ENH839" s="24"/>
      <c r="ENI839" s="24"/>
      <c r="ENJ839" s="24"/>
      <c r="ENK839" s="24"/>
      <c r="ENL839" s="24"/>
      <c r="ENM839" s="24"/>
      <c r="ENN839" s="24"/>
      <c r="ENO839" s="24"/>
      <c r="ENP839" s="24"/>
      <c r="ENQ839" s="24"/>
      <c r="ENR839" s="24"/>
      <c r="ENS839" s="24"/>
      <c r="ENT839" s="24"/>
      <c r="ENU839" s="24"/>
      <c r="ENV839" s="24"/>
      <c r="ENW839" s="24"/>
      <c r="ENX839" s="24"/>
      <c r="ENY839" s="24"/>
      <c r="ENZ839" s="24"/>
      <c r="EOA839" s="24"/>
      <c r="EOB839" s="24"/>
      <c r="EOC839" s="24"/>
      <c r="EOD839" s="24"/>
      <c r="EOE839" s="24"/>
      <c r="EOF839" s="24"/>
      <c r="EOG839" s="24"/>
      <c r="EOH839" s="24"/>
      <c r="EOI839" s="24"/>
      <c r="EOJ839" s="24"/>
      <c r="EOK839" s="24"/>
      <c r="EOL839" s="24"/>
      <c r="EOM839" s="24"/>
      <c r="EON839" s="24"/>
      <c r="EOO839" s="24"/>
      <c r="EOP839" s="24"/>
      <c r="EOQ839" s="24"/>
      <c r="EOR839" s="24"/>
      <c r="EOS839" s="24"/>
      <c r="EOT839" s="24"/>
      <c r="EOU839" s="24"/>
      <c r="EOV839" s="24"/>
      <c r="EOW839" s="24"/>
      <c r="EOX839" s="24"/>
      <c r="EOY839" s="24"/>
      <c r="EOZ839" s="24"/>
      <c r="EPA839" s="24"/>
      <c r="EPB839" s="24"/>
      <c r="EPC839" s="24"/>
      <c r="EPD839" s="24"/>
      <c r="EPE839" s="24"/>
      <c r="EPF839" s="24"/>
      <c r="EPG839" s="24"/>
      <c r="EPH839" s="24"/>
      <c r="EPI839" s="24"/>
      <c r="EPJ839" s="24"/>
      <c r="EPK839" s="24"/>
      <c r="EPL839" s="24"/>
      <c r="EPM839" s="24"/>
      <c r="EPN839" s="24"/>
      <c r="EPO839" s="24"/>
      <c r="EPP839" s="24"/>
      <c r="EPQ839" s="24"/>
      <c r="EPR839" s="24"/>
      <c r="EPS839" s="24"/>
      <c r="EPT839" s="24"/>
      <c r="EPU839" s="24"/>
      <c r="EPV839" s="24"/>
      <c r="EPW839" s="24"/>
      <c r="EPX839" s="24"/>
      <c r="EPY839" s="24"/>
      <c r="EPZ839" s="24"/>
      <c r="EQA839" s="24"/>
      <c r="EQB839" s="24"/>
      <c r="EQC839" s="24"/>
      <c r="EQD839" s="24"/>
      <c r="EQE839" s="24"/>
      <c r="EQF839" s="24"/>
      <c r="EQG839" s="24"/>
      <c r="EQH839" s="24"/>
      <c r="EQI839" s="24"/>
      <c r="EQJ839" s="24"/>
      <c r="EQK839" s="24"/>
      <c r="EQL839" s="24"/>
      <c r="EQM839" s="24"/>
      <c r="EQN839" s="24"/>
      <c r="EQO839" s="24"/>
      <c r="EQP839" s="24"/>
      <c r="EQQ839" s="24"/>
      <c r="EQR839" s="24"/>
      <c r="EQS839" s="24"/>
      <c r="EQT839" s="24"/>
      <c r="EQU839" s="24"/>
      <c r="EQV839" s="24"/>
      <c r="EQW839" s="24"/>
      <c r="EQX839" s="24"/>
      <c r="EQY839" s="24"/>
      <c r="EQZ839" s="24"/>
      <c r="ERA839" s="24"/>
      <c r="ERB839" s="24"/>
      <c r="ERC839" s="24"/>
      <c r="ERD839" s="24"/>
      <c r="ERE839" s="24"/>
      <c r="ERF839" s="24"/>
      <c r="ERG839" s="24"/>
      <c r="ERH839" s="24"/>
      <c r="ERI839" s="24"/>
      <c r="ERJ839" s="24"/>
      <c r="ERK839" s="24"/>
      <c r="ERL839" s="24"/>
      <c r="ERM839" s="24"/>
      <c r="ERN839" s="24"/>
      <c r="ERO839" s="24"/>
      <c r="ERP839" s="24"/>
      <c r="ERQ839" s="24"/>
      <c r="ERR839" s="24"/>
      <c r="ERS839" s="24"/>
      <c r="ERT839" s="24"/>
      <c r="ERU839" s="24"/>
      <c r="ERV839" s="24"/>
      <c r="ERW839" s="24"/>
      <c r="ERX839" s="24"/>
      <c r="ERY839" s="24"/>
      <c r="ERZ839" s="24"/>
      <c r="ESA839" s="24"/>
      <c r="ESB839" s="24"/>
      <c r="ESC839" s="24"/>
      <c r="ESD839" s="24"/>
      <c r="ESE839" s="24"/>
      <c r="ESF839" s="24"/>
      <c r="ESG839" s="24"/>
      <c r="ESH839" s="24"/>
      <c r="ESI839" s="24"/>
      <c r="ESJ839" s="24"/>
      <c r="ESK839" s="24"/>
      <c r="ESL839" s="24"/>
      <c r="ESM839" s="24"/>
      <c r="ESN839" s="24"/>
      <c r="ESO839" s="24"/>
      <c r="ESP839" s="24"/>
      <c r="ESQ839" s="24"/>
      <c r="ESR839" s="24"/>
      <c r="ESS839" s="24"/>
      <c r="EST839" s="24"/>
      <c r="ESU839" s="24"/>
      <c r="ESV839" s="24"/>
      <c r="ESW839" s="24"/>
      <c r="ESX839" s="24"/>
      <c r="ESY839" s="24"/>
      <c r="ESZ839" s="24"/>
      <c r="ETA839" s="24"/>
      <c r="ETB839" s="24"/>
      <c r="ETC839" s="24"/>
      <c r="ETD839" s="24"/>
      <c r="ETE839" s="24"/>
      <c r="ETF839" s="24"/>
      <c r="ETG839" s="24"/>
      <c r="ETH839" s="24"/>
      <c r="ETI839" s="24"/>
      <c r="ETJ839" s="24"/>
      <c r="ETK839" s="24"/>
      <c r="ETL839" s="24"/>
      <c r="ETM839" s="24"/>
      <c r="ETN839" s="24"/>
      <c r="ETO839" s="24"/>
      <c r="ETP839" s="24"/>
      <c r="ETQ839" s="24"/>
      <c r="ETR839" s="24"/>
      <c r="ETS839" s="24"/>
      <c r="ETT839" s="24"/>
      <c r="ETU839" s="24"/>
      <c r="ETV839" s="24"/>
      <c r="ETW839" s="24"/>
      <c r="ETX839" s="24"/>
      <c r="ETY839" s="24"/>
      <c r="ETZ839" s="24"/>
      <c r="EUA839" s="24"/>
      <c r="EUB839" s="24"/>
      <c r="EUC839" s="24"/>
      <c r="EUD839" s="24"/>
      <c r="EUE839" s="24"/>
      <c r="EUF839" s="24"/>
      <c r="EUG839" s="24"/>
      <c r="EUH839" s="24"/>
      <c r="EUI839" s="24"/>
      <c r="EUJ839" s="24"/>
      <c r="EUK839" s="24"/>
      <c r="EUL839" s="24"/>
      <c r="EUM839" s="24"/>
      <c r="EUN839" s="24"/>
      <c r="EUO839" s="24"/>
      <c r="EUP839" s="24"/>
      <c r="EUQ839" s="24"/>
      <c r="EUR839" s="24"/>
      <c r="EUS839" s="24"/>
      <c r="EUT839" s="24"/>
      <c r="EUU839" s="24"/>
      <c r="EUV839" s="24"/>
      <c r="EUW839" s="24"/>
      <c r="EUX839" s="24"/>
      <c r="EUY839" s="24"/>
      <c r="EUZ839" s="24"/>
      <c r="EVA839" s="24"/>
      <c r="EVB839" s="24"/>
      <c r="EVC839" s="24"/>
      <c r="EVD839" s="24"/>
      <c r="EVE839" s="24"/>
      <c r="EVF839" s="24"/>
      <c r="EVG839" s="24"/>
      <c r="EVH839" s="24"/>
      <c r="EVI839" s="24"/>
      <c r="EVJ839" s="24"/>
      <c r="EVK839" s="24"/>
      <c r="EVL839" s="24"/>
      <c r="EVM839" s="24"/>
      <c r="EVN839" s="24"/>
      <c r="EVO839" s="24"/>
      <c r="EVP839" s="24"/>
      <c r="EVQ839" s="24"/>
      <c r="EVR839" s="24"/>
      <c r="EVS839" s="24"/>
      <c r="EVT839" s="24"/>
      <c r="EVU839" s="24"/>
      <c r="EVV839" s="24"/>
      <c r="EVW839" s="24"/>
      <c r="EVX839" s="24"/>
      <c r="EVY839" s="24"/>
      <c r="EVZ839" s="24"/>
      <c r="EWA839" s="24"/>
      <c r="EWB839" s="24"/>
      <c r="EWC839" s="24"/>
      <c r="EWD839" s="24"/>
      <c r="EWE839" s="24"/>
      <c r="EWF839" s="24"/>
      <c r="EWG839" s="24"/>
      <c r="EWH839" s="24"/>
      <c r="EWI839" s="24"/>
      <c r="EWJ839" s="24"/>
      <c r="EWK839" s="24"/>
      <c r="EWL839" s="24"/>
      <c r="EWM839" s="24"/>
      <c r="EWN839" s="24"/>
      <c r="EWO839" s="24"/>
      <c r="EWP839" s="24"/>
      <c r="EWQ839" s="24"/>
      <c r="EWR839" s="24"/>
      <c r="EWS839" s="24"/>
      <c r="EWT839" s="24"/>
      <c r="EWU839" s="24"/>
      <c r="EWV839" s="24"/>
      <c r="EWW839" s="24"/>
      <c r="EWX839" s="24"/>
      <c r="EWY839" s="24"/>
      <c r="EWZ839" s="24"/>
      <c r="EXA839" s="24"/>
      <c r="EXB839" s="24"/>
      <c r="EXC839" s="24"/>
      <c r="EXD839" s="24"/>
      <c r="EXE839" s="24"/>
      <c r="EXF839" s="24"/>
      <c r="EXG839" s="24"/>
      <c r="EXH839" s="24"/>
      <c r="EXI839" s="24"/>
      <c r="EXJ839" s="24"/>
      <c r="EXK839" s="24"/>
      <c r="EXL839" s="24"/>
      <c r="EXM839" s="24"/>
      <c r="EXN839" s="24"/>
      <c r="EXO839" s="24"/>
      <c r="EXP839" s="24"/>
      <c r="EXQ839" s="24"/>
      <c r="EXR839" s="24"/>
      <c r="EXS839" s="24"/>
      <c r="EXT839" s="24"/>
      <c r="EXU839" s="24"/>
      <c r="EXV839" s="24"/>
      <c r="EXW839" s="24"/>
      <c r="EXX839" s="24"/>
      <c r="EXY839" s="24"/>
      <c r="EXZ839" s="24"/>
      <c r="EYA839" s="24"/>
      <c r="EYB839" s="24"/>
      <c r="EYC839" s="24"/>
      <c r="EYD839" s="24"/>
      <c r="EYE839" s="24"/>
      <c r="EYF839" s="24"/>
      <c r="EYG839" s="24"/>
      <c r="EYH839" s="24"/>
      <c r="EYI839" s="24"/>
      <c r="EYJ839" s="24"/>
      <c r="EYK839" s="24"/>
      <c r="EYL839" s="24"/>
      <c r="EYM839" s="24"/>
      <c r="EYN839" s="24"/>
      <c r="EYO839" s="24"/>
      <c r="EYP839" s="24"/>
      <c r="EYQ839" s="24"/>
      <c r="EYR839" s="24"/>
      <c r="EYS839" s="24"/>
      <c r="EYT839" s="24"/>
      <c r="EYU839" s="24"/>
      <c r="EYV839" s="24"/>
      <c r="EYW839" s="24"/>
      <c r="EYX839" s="24"/>
      <c r="EYY839" s="24"/>
      <c r="EYZ839" s="24"/>
      <c r="EZA839" s="24"/>
      <c r="EZB839" s="24"/>
      <c r="EZC839" s="24"/>
      <c r="EZD839" s="24"/>
      <c r="EZE839" s="24"/>
      <c r="EZF839" s="24"/>
      <c r="EZG839" s="24"/>
      <c r="EZH839" s="24"/>
      <c r="EZI839" s="24"/>
      <c r="EZJ839" s="24"/>
      <c r="EZK839" s="24"/>
      <c r="EZL839" s="24"/>
      <c r="EZM839" s="24"/>
      <c r="EZN839" s="24"/>
      <c r="EZO839" s="24"/>
      <c r="EZP839" s="24"/>
      <c r="EZQ839" s="24"/>
      <c r="EZR839" s="24"/>
      <c r="EZS839" s="24"/>
      <c r="EZT839" s="24"/>
      <c r="EZU839" s="24"/>
      <c r="EZV839" s="24"/>
      <c r="EZW839" s="24"/>
      <c r="EZX839" s="24"/>
      <c r="EZY839" s="24"/>
      <c r="EZZ839" s="24"/>
      <c r="FAA839" s="24"/>
      <c r="FAB839" s="24"/>
      <c r="FAC839" s="24"/>
      <c r="FAD839" s="24"/>
      <c r="FAE839" s="24"/>
      <c r="FAF839" s="24"/>
      <c r="FAG839" s="24"/>
      <c r="FAH839" s="24"/>
      <c r="FAI839" s="24"/>
      <c r="FAJ839" s="24"/>
      <c r="FAK839" s="24"/>
      <c r="FAL839" s="24"/>
      <c r="FAM839" s="24"/>
      <c r="FAN839" s="24"/>
      <c r="FAO839" s="24"/>
      <c r="FAP839" s="24"/>
      <c r="FAQ839" s="24"/>
      <c r="FAR839" s="24"/>
      <c r="FAS839" s="24"/>
      <c r="FAT839" s="24"/>
      <c r="FAU839" s="24"/>
      <c r="FAV839" s="24"/>
      <c r="FAW839" s="24"/>
      <c r="FAX839" s="24"/>
      <c r="FAY839" s="24"/>
      <c r="FAZ839" s="24"/>
      <c r="FBA839" s="24"/>
      <c r="FBB839" s="24"/>
      <c r="FBC839" s="24"/>
      <c r="FBD839" s="24"/>
      <c r="FBE839" s="24"/>
      <c r="FBF839" s="24"/>
      <c r="FBG839" s="24"/>
      <c r="FBH839" s="24"/>
      <c r="FBI839" s="24"/>
      <c r="FBJ839" s="24"/>
      <c r="FBK839" s="24"/>
      <c r="FBL839" s="24"/>
      <c r="FBM839" s="24"/>
      <c r="FBN839" s="24"/>
      <c r="FBO839" s="24"/>
      <c r="FBP839" s="24"/>
      <c r="FBQ839" s="24"/>
      <c r="FBR839" s="24"/>
      <c r="FBS839" s="24"/>
      <c r="FBT839" s="24"/>
      <c r="FBU839" s="24"/>
      <c r="FBV839" s="24"/>
      <c r="FBW839" s="24"/>
      <c r="FBX839" s="24"/>
      <c r="FBY839" s="24"/>
      <c r="FBZ839" s="24"/>
      <c r="FCA839" s="24"/>
      <c r="FCB839" s="24"/>
      <c r="FCC839" s="24"/>
      <c r="FCD839" s="24"/>
      <c r="FCE839" s="24"/>
      <c r="FCF839" s="24"/>
      <c r="FCG839" s="24"/>
      <c r="FCH839" s="24"/>
      <c r="FCI839" s="24"/>
      <c r="FCJ839" s="24"/>
      <c r="FCK839" s="24"/>
      <c r="FCL839" s="24"/>
      <c r="FCM839" s="24"/>
      <c r="FCN839" s="24"/>
      <c r="FCO839" s="24"/>
      <c r="FCP839" s="24"/>
      <c r="FCQ839" s="24"/>
      <c r="FCR839" s="24"/>
      <c r="FCS839" s="24"/>
      <c r="FCT839" s="24"/>
      <c r="FCU839" s="24"/>
      <c r="FCV839" s="24"/>
      <c r="FCW839" s="24"/>
      <c r="FCX839" s="24"/>
      <c r="FCY839" s="24"/>
      <c r="FCZ839" s="24"/>
      <c r="FDA839" s="24"/>
      <c r="FDB839" s="24"/>
      <c r="FDC839" s="24"/>
      <c r="FDD839" s="24"/>
      <c r="FDE839" s="24"/>
      <c r="FDF839" s="24"/>
      <c r="FDG839" s="24"/>
      <c r="FDH839" s="24"/>
      <c r="FDI839" s="24"/>
      <c r="FDJ839" s="24"/>
      <c r="FDK839" s="24"/>
      <c r="FDL839" s="24"/>
      <c r="FDM839" s="24"/>
      <c r="FDN839" s="24"/>
      <c r="FDO839" s="24"/>
      <c r="FDP839" s="24"/>
      <c r="FDQ839" s="24"/>
      <c r="FDR839" s="24"/>
      <c r="FDS839" s="24"/>
      <c r="FDT839" s="24"/>
      <c r="FDU839" s="24"/>
      <c r="FDV839" s="24"/>
      <c r="FDW839" s="24"/>
      <c r="FDX839" s="24"/>
      <c r="FDY839" s="24"/>
      <c r="FDZ839" s="24"/>
      <c r="FEA839" s="24"/>
      <c r="FEB839" s="24"/>
      <c r="FEC839" s="24"/>
      <c r="FED839" s="24"/>
      <c r="FEE839" s="24"/>
      <c r="FEF839" s="24"/>
      <c r="FEG839" s="24"/>
      <c r="FEH839" s="24"/>
      <c r="FEI839" s="24"/>
      <c r="FEJ839" s="24"/>
      <c r="FEK839" s="24"/>
      <c r="FEL839" s="24"/>
      <c r="FEM839" s="24"/>
      <c r="FEN839" s="24"/>
      <c r="FEO839" s="24"/>
      <c r="FEP839" s="24"/>
      <c r="FEQ839" s="24"/>
      <c r="FER839" s="24"/>
      <c r="FES839" s="24"/>
      <c r="FET839" s="24"/>
      <c r="FEU839" s="24"/>
      <c r="FEV839" s="24"/>
      <c r="FEW839" s="24"/>
      <c r="FEX839" s="24"/>
      <c r="FEY839" s="24"/>
      <c r="FEZ839" s="24"/>
      <c r="FFA839" s="24"/>
      <c r="FFB839" s="24"/>
      <c r="FFC839" s="24"/>
      <c r="FFD839" s="24"/>
      <c r="FFE839" s="24"/>
      <c r="FFF839" s="24"/>
      <c r="FFG839" s="24"/>
      <c r="FFH839" s="24"/>
      <c r="FFI839" s="24"/>
      <c r="FFJ839" s="24"/>
      <c r="FFK839" s="24"/>
      <c r="FFL839" s="24"/>
      <c r="FFM839" s="24"/>
      <c r="FFN839" s="24"/>
      <c r="FFO839" s="24"/>
      <c r="FFP839" s="24"/>
      <c r="FFQ839" s="24"/>
      <c r="FFR839" s="24"/>
      <c r="FFS839" s="24"/>
      <c r="FFT839" s="24"/>
      <c r="FFU839" s="24"/>
      <c r="FFV839" s="24"/>
      <c r="FFW839" s="24"/>
      <c r="FFX839" s="24"/>
      <c r="FFY839" s="24"/>
      <c r="FFZ839" s="24"/>
      <c r="FGA839" s="24"/>
      <c r="FGB839" s="24"/>
      <c r="FGC839" s="24"/>
      <c r="FGD839" s="24"/>
      <c r="FGE839" s="24"/>
      <c r="FGF839" s="24"/>
      <c r="FGG839" s="24"/>
      <c r="FGH839" s="24"/>
      <c r="FGI839" s="24"/>
      <c r="FGJ839" s="24"/>
      <c r="FGK839" s="24"/>
      <c r="FGL839" s="24"/>
      <c r="FGM839" s="24"/>
      <c r="FGN839" s="24"/>
      <c r="FGO839" s="24"/>
      <c r="FGP839" s="24"/>
      <c r="FGQ839" s="24"/>
      <c r="FGR839" s="24"/>
      <c r="FGS839" s="24"/>
      <c r="FGT839" s="24"/>
      <c r="FGU839" s="24"/>
      <c r="FGV839" s="24"/>
      <c r="FGW839" s="24"/>
      <c r="FGX839" s="24"/>
      <c r="FGY839" s="24"/>
      <c r="FGZ839" s="24"/>
      <c r="FHA839" s="24"/>
      <c r="FHB839" s="24"/>
      <c r="FHC839" s="24"/>
      <c r="FHD839" s="24"/>
      <c r="FHE839" s="24"/>
      <c r="FHF839" s="24"/>
      <c r="FHG839" s="24"/>
      <c r="FHH839" s="24"/>
      <c r="FHI839" s="24"/>
      <c r="FHJ839" s="24"/>
      <c r="FHK839" s="24"/>
      <c r="FHL839" s="24"/>
      <c r="FHM839" s="24"/>
      <c r="FHN839" s="24"/>
      <c r="FHO839" s="24"/>
      <c r="FHP839" s="24"/>
      <c r="FHQ839" s="24"/>
      <c r="FHR839" s="24"/>
      <c r="FHS839" s="24"/>
      <c r="FHT839" s="24"/>
      <c r="FHU839" s="24"/>
      <c r="FHV839" s="24"/>
      <c r="FHW839" s="24"/>
      <c r="FHX839" s="24"/>
      <c r="FHY839" s="24"/>
      <c r="FHZ839" s="24"/>
      <c r="FIA839" s="24"/>
      <c r="FIB839" s="24"/>
      <c r="FIC839" s="24"/>
      <c r="FID839" s="24"/>
      <c r="FIE839" s="24"/>
      <c r="FIF839" s="24"/>
      <c r="FIG839" s="24"/>
      <c r="FIH839" s="24"/>
      <c r="FII839" s="24"/>
      <c r="FIJ839" s="24"/>
      <c r="FIK839" s="24"/>
      <c r="FIL839" s="24"/>
      <c r="FIM839" s="24"/>
      <c r="FIN839" s="24"/>
      <c r="FIO839" s="24"/>
      <c r="FIP839" s="24"/>
      <c r="FIQ839" s="24"/>
      <c r="FIR839" s="24"/>
      <c r="FIS839" s="24"/>
      <c r="FIT839" s="24"/>
      <c r="FIU839" s="24"/>
      <c r="FIV839" s="24"/>
      <c r="FIW839" s="24"/>
      <c r="FIX839" s="24"/>
      <c r="FIY839" s="24"/>
      <c r="FIZ839" s="24"/>
      <c r="FJA839" s="24"/>
      <c r="FJB839" s="24"/>
      <c r="FJC839" s="24"/>
      <c r="FJD839" s="24"/>
      <c r="FJE839" s="24"/>
      <c r="FJF839" s="24"/>
      <c r="FJG839" s="24"/>
      <c r="FJH839" s="24"/>
      <c r="FJI839" s="24"/>
      <c r="FJJ839" s="24"/>
      <c r="FJK839" s="24"/>
      <c r="FJL839" s="24"/>
      <c r="FJM839" s="24"/>
      <c r="FJN839" s="24"/>
      <c r="FJO839" s="24"/>
      <c r="FJP839" s="24"/>
      <c r="FJQ839" s="24"/>
      <c r="FJR839" s="24"/>
      <c r="FJS839" s="24"/>
      <c r="FJT839" s="24"/>
      <c r="FJU839" s="24"/>
      <c r="FJV839" s="24"/>
      <c r="FJW839" s="24"/>
      <c r="FJX839" s="24"/>
      <c r="FJY839" s="24"/>
      <c r="FJZ839" s="24"/>
      <c r="FKA839" s="24"/>
      <c r="FKB839" s="24"/>
      <c r="FKC839" s="24"/>
      <c r="FKD839" s="24"/>
      <c r="FKE839" s="24"/>
      <c r="FKF839" s="24"/>
      <c r="FKG839" s="24"/>
      <c r="FKH839" s="24"/>
      <c r="FKI839" s="24"/>
      <c r="FKJ839" s="24"/>
      <c r="FKK839" s="24"/>
      <c r="FKL839" s="24"/>
      <c r="FKM839" s="24"/>
      <c r="FKN839" s="24"/>
      <c r="FKO839" s="24"/>
      <c r="FKP839" s="24"/>
      <c r="FKQ839" s="24"/>
      <c r="FKR839" s="24"/>
      <c r="FKS839" s="24"/>
      <c r="FKT839" s="24"/>
      <c r="FKU839" s="24"/>
      <c r="FKV839" s="24"/>
      <c r="FKW839" s="24"/>
      <c r="FKX839" s="24"/>
      <c r="FKY839" s="24"/>
      <c r="FKZ839" s="24"/>
      <c r="FLA839" s="24"/>
      <c r="FLB839" s="24"/>
      <c r="FLC839" s="24"/>
      <c r="FLD839" s="24"/>
      <c r="FLE839" s="24"/>
      <c r="FLF839" s="24"/>
      <c r="FLG839" s="24"/>
      <c r="FLH839" s="24"/>
      <c r="FLI839" s="24"/>
      <c r="FLJ839" s="24"/>
      <c r="FLK839" s="24"/>
      <c r="FLL839" s="24"/>
      <c r="FLM839" s="24"/>
      <c r="FLN839" s="24"/>
      <c r="FLO839" s="24"/>
      <c r="FLP839" s="24"/>
      <c r="FLQ839" s="24"/>
      <c r="FLR839" s="24"/>
      <c r="FLS839" s="24"/>
      <c r="FLT839" s="24"/>
      <c r="FLU839" s="24"/>
      <c r="FLV839" s="24"/>
      <c r="FLW839" s="24"/>
      <c r="FLX839" s="24"/>
      <c r="FLY839" s="24"/>
      <c r="FLZ839" s="24"/>
      <c r="FMA839" s="24"/>
      <c r="FMB839" s="24"/>
      <c r="FMC839" s="24"/>
      <c r="FMD839" s="24"/>
      <c r="FME839" s="24"/>
      <c r="FMF839" s="24"/>
      <c r="FMG839" s="24"/>
      <c r="FMH839" s="24"/>
      <c r="FMI839" s="24"/>
      <c r="FMJ839" s="24"/>
      <c r="FMK839" s="24"/>
      <c r="FML839" s="24"/>
      <c r="FMM839" s="24"/>
      <c r="FMN839" s="24"/>
      <c r="FMO839" s="24"/>
      <c r="FMP839" s="24"/>
      <c r="FMQ839" s="24"/>
      <c r="FMR839" s="24"/>
      <c r="FMS839" s="24"/>
      <c r="FMT839" s="24"/>
      <c r="FMU839" s="24"/>
      <c r="FMV839" s="24"/>
      <c r="FMW839" s="24"/>
      <c r="FMX839" s="24"/>
      <c r="FMY839" s="24"/>
      <c r="FMZ839" s="24"/>
      <c r="FNA839" s="24"/>
      <c r="FNB839" s="24"/>
      <c r="FNC839" s="24"/>
      <c r="FND839" s="24"/>
      <c r="FNE839" s="24"/>
      <c r="FNF839" s="24"/>
      <c r="FNG839" s="24"/>
      <c r="FNH839" s="24"/>
      <c r="FNI839" s="24"/>
      <c r="FNJ839" s="24"/>
      <c r="FNK839" s="24"/>
      <c r="FNL839" s="24"/>
      <c r="FNM839" s="24"/>
      <c r="FNN839" s="24"/>
      <c r="FNO839" s="24"/>
      <c r="FNP839" s="24"/>
      <c r="FNQ839" s="24"/>
      <c r="FNR839" s="24"/>
      <c r="FNS839" s="24"/>
      <c r="FNT839" s="24"/>
      <c r="FNU839" s="24"/>
      <c r="FNV839" s="24"/>
      <c r="FNW839" s="24"/>
      <c r="FNX839" s="24"/>
      <c r="FNY839" s="24"/>
      <c r="FNZ839" s="24"/>
      <c r="FOA839" s="24"/>
      <c r="FOB839" s="24"/>
      <c r="FOC839" s="24"/>
      <c r="FOD839" s="24"/>
      <c r="FOE839" s="24"/>
      <c r="FOF839" s="24"/>
      <c r="FOG839" s="24"/>
      <c r="FOH839" s="24"/>
      <c r="FOI839" s="24"/>
      <c r="FOJ839" s="24"/>
      <c r="FOK839" s="24"/>
      <c r="FOL839" s="24"/>
      <c r="FOM839" s="24"/>
      <c r="FON839" s="24"/>
      <c r="FOO839" s="24"/>
      <c r="FOP839" s="24"/>
      <c r="FOQ839" s="24"/>
      <c r="FOR839" s="24"/>
      <c r="FOS839" s="24"/>
      <c r="FOT839" s="24"/>
      <c r="FOU839" s="24"/>
      <c r="FOV839" s="24"/>
      <c r="FOW839" s="24"/>
      <c r="FOX839" s="24"/>
      <c r="FOY839" s="24"/>
      <c r="FOZ839" s="24"/>
      <c r="FPA839" s="24"/>
      <c r="FPB839" s="24"/>
      <c r="FPC839" s="24"/>
      <c r="FPD839" s="24"/>
      <c r="FPE839" s="24"/>
      <c r="FPF839" s="24"/>
      <c r="FPG839" s="24"/>
      <c r="FPH839" s="24"/>
      <c r="FPI839" s="24"/>
      <c r="FPJ839" s="24"/>
      <c r="FPK839" s="24"/>
      <c r="FPL839" s="24"/>
      <c r="FPM839" s="24"/>
      <c r="FPN839" s="24"/>
      <c r="FPO839" s="24"/>
      <c r="FPP839" s="24"/>
      <c r="FPQ839" s="24"/>
      <c r="FPR839" s="24"/>
      <c r="FPS839" s="24"/>
      <c r="FPT839" s="24"/>
      <c r="FPU839" s="24"/>
      <c r="FPV839" s="24"/>
      <c r="FPW839" s="24"/>
      <c r="FPX839" s="24"/>
      <c r="FPY839" s="24"/>
      <c r="FPZ839" s="24"/>
      <c r="FQA839" s="24"/>
      <c r="FQB839" s="24"/>
      <c r="FQC839" s="24"/>
      <c r="FQD839" s="24"/>
      <c r="FQE839" s="24"/>
      <c r="FQF839" s="24"/>
      <c r="FQG839" s="24"/>
      <c r="FQH839" s="24"/>
      <c r="FQI839" s="24"/>
      <c r="FQJ839" s="24"/>
      <c r="FQK839" s="24"/>
      <c r="FQL839" s="24"/>
      <c r="FQM839" s="24"/>
      <c r="FQN839" s="24"/>
      <c r="FQO839" s="24"/>
      <c r="FQP839" s="24"/>
      <c r="FQQ839" s="24"/>
      <c r="FQR839" s="24"/>
      <c r="FQS839" s="24"/>
      <c r="FQT839" s="24"/>
      <c r="FQU839" s="24"/>
      <c r="FQV839" s="24"/>
      <c r="FQW839" s="24"/>
      <c r="FQX839" s="24"/>
      <c r="FQY839" s="24"/>
      <c r="FQZ839" s="24"/>
      <c r="FRA839" s="24"/>
      <c r="FRB839" s="24"/>
      <c r="FRC839" s="24"/>
      <c r="FRD839" s="24"/>
      <c r="FRE839" s="24"/>
      <c r="FRF839" s="24"/>
      <c r="FRG839" s="24"/>
      <c r="FRH839" s="24"/>
      <c r="FRI839" s="24"/>
      <c r="FRJ839" s="24"/>
      <c r="FRK839" s="24"/>
      <c r="FRL839" s="24"/>
      <c r="FRM839" s="24"/>
      <c r="FRN839" s="24"/>
      <c r="FRO839" s="24"/>
      <c r="FRP839" s="24"/>
      <c r="FRQ839" s="24"/>
      <c r="FRR839" s="24"/>
      <c r="FRS839" s="24"/>
      <c r="FRT839" s="24"/>
      <c r="FRU839" s="24"/>
      <c r="FRV839" s="24"/>
      <c r="FRW839" s="24"/>
      <c r="FRX839" s="24"/>
      <c r="FRY839" s="24"/>
      <c r="FRZ839" s="24"/>
      <c r="FSA839" s="24"/>
      <c r="FSB839" s="24"/>
      <c r="FSC839" s="24"/>
      <c r="FSD839" s="24"/>
      <c r="FSE839" s="24"/>
      <c r="FSF839" s="24"/>
      <c r="FSG839" s="24"/>
      <c r="FSH839" s="24"/>
      <c r="FSI839" s="24"/>
      <c r="FSJ839" s="24"/>
      <c r="FSK839" s="24"/>
      <c r="FSL839" s="24"/>
      <c r="FSM839" s="24"/>
      <c r="FSN839" s="24"/>
      <c r="FSO839" s="24"/>
      <c r="FSP839" s="24"/>
      <c r="FSQ839" s="24"/>
      <c r="FSR839" s="24"/>
      <c r="FSS839" s="24"/>
      <c r="FST839" s="24"/>
      <c r="FSU839" s="24"/>
      <c r="FSV839" s="24"/>
      <c r="FSW839" s="24"/>
      <c r="FSX839" s="24"/>
      <c r="FSY839" s="24"/>
      <c r="FSZ839" s="24"/>
      <c r="FTA839" s="24"/>
      <c r="FTB839" s="24"/>
      <c r="FTC839" s="24"/>
      <c r="FTD839" s="24"/>
      <c r="FTE839" s="24"/>
      <c r="FTF839" s="24"/>
      <c r="FTG839" s="24"/>
      <c r="FTH839" s="24"/>
      <c r="FTI839" s="24"/>
      <c r="FTJ839" s="24"/>
      <c r="FTK839" s="24"/>
      <c r="FTL839" s="24"/>
      <c r="FTM839" s="24"/>
      <c r="FTN839" s="24"/>
      <c r="FTO839" s="24"/>
      <c r="FTP839" s="24"/>
      <c r="FTQ839" s="24"/>
      <c r="FTR839" s="24"/>
      <c r="FTS839" s="24"/>
      <c r="FTT839" s="24"/>
      <c r="FTU839" s="24"/>
      <c r="FTV839" s="24"/>
      <c r="FTW839" s="24"/>
      <c r="FTX839" s="24"/>
      <c r="FTY839" s="24"/>
      <c r="FTZ839" s="24"/>
      <c r="FUA839" s="24"/>
      <c r="FUB839" s="24"/>
      <c r="FUC839" s="24"/>
      <c r="FUD839" s="24"/>
      <c r="FUE839" s="24"/>
      <c r="FUF839" s="24"/>
      <c r="FUG839" s="24"/>
      <c r="FUH839" s="24"/>
      <c r="FUI839" s="24"/>
      <c r="FUJ839" s="24"/>
      <c r="FUK839" s="24"/>
      <c r="FUL839" s="24"/>
      <c r="FUM839" s="24"/>
      <c r="FUN839" s="24"/>
      <c r="FUO839" s="24"/>
      <c r="FUP839" s="24"/>
      <c r="FUQ839" s="24"/>
      <c r="FUR839" s="24"/>
      <c r="FUS839" s="24"/>
      <c r="FUT839" s="24"/>
      <c r="FUU839" s="24"/>
      <c r="FUV839" s="24"/>
      <c r="FUW839" s="24"/>
      <c r="FUX839" s="24"/>
      <c r="FUY839" s="24"/>
      <c r="FUZ839" s="24"/>
      <c r="FVA839" s="24"/>
      <c r="FVB839" s="24"/>
      <c r="FVC839" s="24"/>
      <c r="FVD839" s="24"/>
      <c r="FVE839" s="24"/>
      <c r="FVF839" s="24"/>
      <c r="FVG839" s="24"/>
      <c r="FVH839" s="24"/>
      <c r="FVI839" s="24"/>
      <c r="FVJ839" s="24"/>
      <c r="FVK839" s="24"/>
      <c r="FVL839" s="24"/>
      <c r="FVM839" s="24"/>
      <c r="FVN839" s="24"/>
      <c r="FVO839" s="24"/>
      <c r="FVP839" s="24"/>
      <c r="FVQ839" s="24"/>
      <c r="FVR839" s="24"/>
      <c r="FVS839" s="24"/>
      <c r="FVT839" s="24"/>
      <c r="FVU839" s="24"/>
      <c r="FVV839" s="24"/>
      <c r="FVW839" s="24"/>
      <c r="FVX839" s="24"/>
      <c r="FVY839" s="24"/>
      <c r="FVZ839" s="24"/>
      <c r="FWA839" s="24"/>
      <c r="FWB839" s="24"/>
      <c r="FWC839" s="24"/>
      <c r="FWD839" s="24"/>
      <c r="FWE839" s="24"/>
      <c r="FWF839" s="24"/>
      <c r="FWG839" s="24"/>
      <c r="FWH839" s="24"/>
      <c r="FWI839" s="24"/>
      <c r="FWJ839" s="24"/>
      <c r="FWK839" s="24"/>
      <c r="FWL839" s="24"/>
      <c r="FWM839" s="24"/>
      <c r="FWN839" s="24"/>
      <c r="FWO839" s="24"/>
      <c r="FWP839" s="24"/>
      <c r="FWQ839" s="24"/>
      <c r="FWR839" s="24"/>
      <c r="FWS839" s="24"/>
      <c r="FWT839" s="24"/>
      <c r="FWU839" s="24"/>
      <c r="FWV839" s="24"/>
      <c r="FWW839" s="24"/>
      <c r="FWX839" s="24"/>
      <c r="FWY839" s="24"/>
      <c r="FWZ839" s="24"/>
      <c r="FXA839" s="24"/>
      <c r="FXB839" s="24"/>
      <c r="FXC839" s="24"/>
      <c r="FXD839" s="24"/>
      <c r="FXE839" s="24"/>
      <c r="FXF839" s="24"/>
      <c r="FXG839" s="24"/>
      <c r="FXH839" s="24"/>
      <c r="FXI839" s="24"/>
      <c r="FXJ839" s="24"/>
      <c r="FXK839" s="24"/>
      <c r="FXL839" s="24"/>
      <c r="FXM839" s="24"/>
      <c r="FXN839" s="24"/>
      <c r="FXO839" s="24"/>
      <c r="FXP839" s="24"/>
      <c r="FXQ839" s="24"/>
      <c r="FXR839" s="24"/>
      <c r="FXS839" s="24"/>
      <c r="FXT839" s="24"/>
      <c r="FXU839" s="24"/>
      <c r="FXV839" s="24"/>
      <c r="FXW839" s="24"/>
      <c r="FXX839" s="24"/>
      <c r="FXY839" s="24"/>
      <c r="FXZ839" s="24"/>
      <c r="FYA839" s="24"/>
      <c r="FYB839" s="24"/>
      <c r="FYC839" s="24"/>
      <c r="FYD839" s="24"/>
      <c r="FYE839" s="24"/>
      <c r="FYF839" s="24"/>
      <c r="FYG839" s="24"/>
      <c r="FYH839" s="24"/>
      <c r="FYI839" s="24"/>
      <c r="FYJ839" s="24"/>
      <c r="FYK839" s="24"/>
      <c r="FYL839" s="24"/>
      <c r="FYM839" s="24"/>
      <c r="FYN839" s="24"/>
      <c r="FYO839" s="24"/>
      <c r="FYP839" s="24"/>
      <c r="FYQ839" s="24"/>
      <c r="FYR839" s="24"/>
      <c r="FYS839" s="24"/>
      <c r="FYT839" s="24"/>
      <c r="FYU839" s="24"/>
      <c r="FYV839" s="24"/>
      <c r="FYW839" s="24"/>
      <c r="FYX839" s="24"/>
      <c r="FYY839" s="24"/>
      <c r="FYZ839" s="24"/>
      <c r="FZA839" s="24"/>
      <c r="FZB839" s="24"/>
      <c r="FZC839" s="24"/>
      <c r="FZD839" s="24"/>
      <c r="FZE839" s="24"/>
      <c r="FZF839" s="24"/>
      <c r="FZG839" s="24"/>
      <c r="FZH839" s="24"/>
      <c r="FZI839" s="24"/>
      <c r="FZJ839" s="24"/>
      <c r="FZK839" s="24"/>
      <c r="FZL839" s="24"/>
      <c r="FZM839" s="24"/>
      <c r="FZN839" s="24"/>
      <c r="FZO839" s="24"/>
      <c r="FZP839" s="24"/>
      <c r="FZQ839" s="24"/>
      <c r="FZR839" s="24"/>
      <c r="FZS839" s="24"/>
      <c r="FZT839" s="24"/>
      <c r="FZU839" s="24"/>
      <c r="FZV839" s="24"/>
      <c r="FZW839" s="24"/>
      <c r="FZX839" s="24"/>
      <c r="FZY839" s="24"/>
      <c r="FZZ839" s="24"/>
      <c r="GAA839" s="24"/>
      <c r="GAB839" s="24"/>
      <c r="GAC839" s="24"/>
      <c r="GAD839" s="24"/>
      <c r="GAE839" s="24"/>
      <c r="GAF839" s="24"/>
      <c r="GAG839" s="24"/>
      <c r="GAH839" s="24"/>
      <c r="GAI839" s="24"/>
      <c r="GAJ839" s="24"/>
      <c r="GAK839" s="24"/>
      <c r="GAL839" s="24"/>
      <c r="GAM839" s="24"/>
      <c r="GAN839" s="24"/>
      <c r="GAO839" s="24"/>
      <c r="GAP839" s="24"/>
      <c r="GAQ839" s="24"/>
      <c r="GAR839" s="24"/>
      <c r="GAS839" s="24"/>
      <c r="GAT839" s="24"/>
      <c r="GAU839" s="24"/>
      <c r="GAV839" s="24"/>
      <c r="GAW839" s="24"/>
      <c r="GAX839" s="24"/>
      <c r="GAY839" s="24"/>
      <c r="GAZ839" s="24"/>
      <c r="GBA839" s="24"/>
      <c r="GBB839" s="24"/>
      <c r="GBC839" s="24"/>
      <c r="GBD839" s="24"/>
      <c r="GBE839" s="24"/>
      <c r="GBF839" s="24"/>
      <c r="GBG839" s="24"/>
      <c r="GBH839" s="24"/>
      <c r="GBI839" s="24"/>
      <c r="GBJ839" s="24"/>
      <c r="GBK839" s="24"/>
      <c r="GBL839" s="24"/>
      <c r="GBM839" s="24"/>
      <c r="GBN839" s="24"/>
      <c r="GBO839" s="24"/>
      <c r="GBP839" s="24"/>
      <c r="GBQ839" s="24"/>
      <c r="GBR839" s="24"/>
      <c r="GBS839" s="24"/>
      <c r="GBT839" s="24"/>
      <c r="GBU839" s="24"/>
      <c r="GBV839" s="24"/>
      <c r="GBW839" s="24"/>
      <c r="GBX839" s="24"/>
      <c r="GBY839" s="24"/>
      <c r="GBZ839" s="24"/>
      <c r="GCA839" s="24"/>
      <c r="GCB839" s="24"/>
      <c r="GCC839" s="24"/>
      <c r="GCD839" s="24"/>
      <c r="GCE839" s="24"/>
      <c r="GCF839" s="24"/>
      <c r="GCG839" s="24"/>
      <c r="GCH839" s="24"/>
      <c r="GCI839" s="24"/>
      <c r="GCJ839" s="24"/>
      <c r="GCK839" s="24"/>
      <c r="GCL839" s="24"/>
      <c r="GCM839" s="24"/>
      <c r="GCN839" s="24"/>
      <c r="GCO839" s="24"/>
      <c r="GCP839" s="24"/>
      <c r="GCQ839" s="24"/>
      <c r="GCR839" s="24"/>
      <c r="GCS839" s="24"/>
      <c r="GCT839" s="24"/>
      <c r="GCU839" s="24"/>
      <c r="GCV839" s="24"/>
      <c r="GCW839" s="24"/>
      <c r="GCX839" s="24"/>
      <c r="GCY839" s="24"/>
      <c r="GCZ839" s="24"/>
      <c r="GDA839" s="24"/>
      <c r="GDB839" s="24"/>
      <c r="GDC839" s="24"/>
      <c r="GDD839" s="24"/>
      <c r="GDE839" s="24"/>
      <c r="GDF839" s="24"/>
      <c r="GDG839" s="24"/>
      <c r="GDH839" s="24"/>
      <c r="GDI839" s="24"/>
      <c r="GDJ839" s="24"/>
      <c r="GDK839" s="24"/>
      <c r="GDL839" s="24"/>
      <c r="GDM839" s="24"/>
      <c r="GDN839" s="24"/>
      <c r="GDO839" s="24"/>
      <c r="GDP839" s="24"/>
      <c r="GDQ839" s="24"/>
      <c r="GDR839" s="24"/>
      <c r="GDS839" s="24"/>
      <c r="GDT839" s="24"/>
      <c r="GDU839" s="24"/>
      <c r="GDV839" s="24"/>
      <c r="GDW839" s="24"/>
      <c r="GDX839" s="24"/>
      <c r="GDY839" s="24"/>
      <c r="GDZ839" s="24"/>
      <c r="GEA839" s="24"/>
      <c r="GEB839" s="24"/>
      <c r="GEC839" s="24"/>
      <c r="GED839" s="24"/>
      <c r="GEE839" s="24"/>
      <c r="GEF839" s="24"/>
      <c r="GEG839" s="24"/>
      <c r="GEH839" s="24"/>
      <c r="GEI839" s="24"/>
      <c r="GEJ839" s="24"/>
      <c r="GEK839" s="24"/>
      <c r="GEL839" s="24"/>
      <c r="GEM839" s="24"/>
      <c r="GEN839" s="24"/>
      <c r="GEO839" s="24"/>
      <c r="GEP839" s="24"/>
      <c r="GEQ839" s="24"/>
      <c r="GER839" s="24"/>
      <c r="GES839" s="24"/>
      <c r="GET839" s="24"/>
      <c r="GEU839" s="24"/>
      <c r="GEV839" s="24"/>
      <c r="GEW839" s="24"/>
      <c r="GEX839" s="24"/>
      <c r="GEY839" s="24"/>
      <c r="GEZ839" s="24"/>
      <c r="GFA839" s="24"/>
      <c r="GFB839" s="24"/>
      <c r="GFC839" s="24"/>
      <c r="GFD839" s="24"/>
      <c r="GFE839" s="24"/>
      <c r="GFF839" s="24"/>
      <c r="GFG839" s="24"/>
      <c r="GFH839" s="24"/>
      <c r="GFI839" s="24"/>
      <c r="GFJ839" s="24"/>
      <c r="GFK839" s="24"/>
      <c r="GFL839" s="24"/>
      <c r="GFM839" s="24"/>
      <c r="GFN839" s="24"/>
      <c r="GFO839" s="24"/>
      <c r="GFP839" s="24"/>
      <c r="GFQ839" s="24"/>
      <c r="GFR839" s="24"/>
      <c r="GFS839" s="24"/>
      <c r="GFT839" s="24"/>
      <c r="GFU839" s="24"/>
      <c r="GFV839" s="24"/>
      <c r="GFW839" s="24"/>
      <c r="GFX839" s="24"/>
      <c r="GFY839" s="24"/>
      <c r="GFZ839" s="24"/>
      <c r="GGA839" s="24"/>
      <c r="GGB839" s="24"/>
      <c r="GGC839" s="24"/>
      <c r="GGD839" s="24"/>
      <c r="GGE839" s="24"/>
      <c r="GGF839" s="24"/>
      <c r="GGG839" s="24"/>
      <c r="GGH839" s="24"/>
      <c r="GGI839" s="24"/>
      <c r="GGJ839" s="24"/>
      <c r="GGK839" s="24"/>
      <c r="GGL839" s="24"/>
      <c r="GGM839" s="24"/>
      <c r="GGN839" s="24"/>
      <c r="GGO839" s="24"/>
      <c r="GGP839" s="24"/>
      <c r="GGQ839" s="24"/>
      <c r="GGR839" s="24"/>
      <c r="GGS839" s="24"/>
      <c r="GGT839" s="24"/>
      <c r="GGU839" s="24"/>
      <c r="GGV839" s="24"/>
      <c r="GGW839" s="24"/>
      <c r="GGX839" s="24"/>
      <c r="GGY839" s="24"/>
      <c r="GGZ839" s="24"/>
      <c r="GHA839" s="24"/>
      <c r="GHB839" s="24"/>
      <c r="GHC839" s="24"/>
      <c r="GHD839" s="24"/>
      <c r="GHE839" s="24"/>
      <c r="GHF839" s="24"/>
      <c r="GHG839" s="24"/>
      <c r="GHH839" s="24"/>
      <c r="GHI839" s="24"/>
      <c r="GHJ839" s="24"/>
      <c r="GHK839" s="24"/>
      <c r="GHL839" s="24"/>
      <c r="GHM839" s="24"/>
      <c r="GHN839" s="24"/>
      <c r="GHO839" s="24"/>
      <c r="GHP839" s="24"/>
      <c r="GHQ839" s="24"/>
      <c r="GHR839" s="24"/>
      <c r="GHS839" s="24"/>
      <c r="GHT839" s="24"/>
      <c r="GHU839" s="24"/>
      <c r="GHV839" s="24"/>
      <c r="GHW839" s="24"/>
      <c r="GHX839" s="24"/>
      <c r="GHY839" s="24"/>
      <c r="GHZ839" s="24"/>
      <c r="GIA839" s="24"/>
      <c r="GIB839" s="24"/>
      <c r="GIC839" s="24"/>
      <c r="GID839" s="24"/>
      <c r="GIE839" s="24"/>
      <c r="GIF839" s="24"/>
      <c r="GIG839" s="24"/>
      <c r="GIH839" s="24"/>
      <c r="GII839" s="24"/>
      <c r="GIJ839" s="24"/>
      <c r="GIK839" s="24"/>
      <c r="GIL839" s="24"/>
      <c r="GIM839" s="24"/>
      <c r="GIN839" s="24"/>
      <c r="GIO839" s="24"/>
      <c r="GIP839" s="24"/>
      <c r="GIQ839" s="24"/>
      <c r="GIR839" s="24"/>
      <c r="GIS839" s="24"/>
      <c r="GIT839" s="24"/>
      <c r="GIU839" s="24"/>
      <c r="GIV839" s="24"/>
      <c r="GIW839" s="24"/>
      <c r="GIX839" s="24"/>
      <c r="GIY839" s="24"/>
      <c r="GIZ839" s="24"/>
      <c r="GJA839" s="24"/>
      <c r="GJB839" s="24"/>
      <c r="GJC839" s="24"/>
      <c r="GJD839" s="24"/>
      <c r="GJE839" s="24"/>
      <c r="GJF839" s="24"/>
      <c r="GJG839" s="24"/>
      <c r="GJH839" s="24"/>
      <c r="GJI839" s="24"/>
      <c r="GJJ839" s="24"/>
      <c r="GJK839" s="24"/>
      <c r="GJL839" s="24"/>
      <c r="GJM839" s="24"/>
      <c r="GJN839" s="24"/>
      <c r="GJO839" s="24"/>
      <c r="GJP839" s="24"/>
      <c r="GJQ839" s="24"/>
      <c r="GJR839" s="24"/>
      <c r="GJS839" s="24"/>
      <c r="GJT839" s="24"/>
      <c r="GJU839" s="24"/>
      <c r="GJV839" s="24"/>
      <c r="GJW839" s="24"/>
      <c r="GJX839" s="24"/>
      <c r="GJY839" s="24"/>
      <c r="GJZ839" s="24"/>
      <c r="GKA839" s="24"/>
      <c r="GKB839" s="24"/>
      <c r="GKC839" s="24"/>
      <c r="GKD839" s="24"/>
      <c r="GKE839" s="24"/>
      <c r="GKF839" s="24"/>
      <c r="GKG839" s="24"/>
      <c r="GKH839" s="24"/>
      <c r="GKI839" s="24"/>
      <c r="GKJ839" s="24"/>
      <c r="GKK839" s="24"/>
      <c r="GKL839" s="24"/>
      <c r="GKM839" s="24"/>
      <c r="GKN839" s="24"/>
      <c r="GKO839" s="24"/>
      <c r="GKP839" s="24"/>
      <c r="GKQ839" s="24"/>
      <c r="GKR839" s="24"/>
      <c r="GKS839" s="24"/>
      <c r="GKT839" s="24"/>
      <c r="GKU839" s="24"/>
      <c r="GKV839" s="24"/>
      <c r="GKW839" s="24"/>
      <c r="GKX839" s="24"/>
      <c r="GKY839" s="24"/>
      <c r="GKZ839" s="24"/>
      <c r="GLA839" s="24"/>
      <c r="GLB839" s="24"/>
      <c r="GLC839" s="24"/>
      <c r="GLD839" s="24"/>
      <c r="GLE839" s="24"/>
      <c r="GLF839" s="24"/>
      <c r="GLG839" s="24"/>
      <c r="GLH839" s="24"/>
      <c r="GLI839" s="24"/>
      <c r="GLJ839" s="24"/>
      <c r="GLK839" s="24"/>
      <c r="GLL839" s="24"/>
      <c r="GLM839" s="24"/>
      <c r="GLN839" s="24"/>
      <c r="GLO839" s="24"/>
      <c r="GLP839" s="24"/>
      <c r="GLQ839" s="24"/>
      <c r="GLR839" s="24"/>
      <c r="GLS839" s="24"/>
      <c r="GLT839" s="24"/>
      <c r="GLU839" s="24"/>
      <c r="GLV839" s="24"/>
      <c r="GLW839" s="24"/>
      <c r="GLX839" s="24"/>
      <c r="GLY839" s="24"/>
      <c r="GLZ839" s="24"/>
      <c r="GMA839" s="24"/>
      <c r="GMB839" s="24"/>
      <c r="GMC839" s="24"/>
      <c r="GMD839" s="24"/>
      <c r="GME839" s="24"/>
      <c r="GMF839" s="24"/>
      <c r="GMG839" s="24"/>
      <c r="GMH839" s="24"/>
      <c r="GMI839" s="24"/>
      <c r="GMJ839" s="24"/>
      <c r="GMK839" s="24"/>
      <c r="GML839" s="24"/>
      <c r="GMM839" s="24"/>
      <c r="GMN839" s="24"/>
      <c r="GMO839" s="24"/>
      <c r="GMP839" s="24"/>
      <c r="GMQ839" s="24"/>
      <c r="GMR839" s="24"/>
      <c r="GMS839" s="24"/>
      <c r="GMT839" s="24"/>
      <c r="GMU839" s="24"/>
      <c r="GMV839" s="24"/>
      <c r="GMW839" s="24"/>
      <c r="GMX839" s="24"/>
      <c r="GMY839" s="24"/>
      <c r="GMZ839" s="24"/>
      <c r="GNA839" s="24"/>
      <c r="GNB839" s="24"/>
      <c r="GNC839" s="24"/>
      <c r="GND839" s="24"/>
      <c r="GNE839" s="24"/>
      <c r="GNF839" s="24"/>
      <c r="GNG839" s="24"/>
      <c r="GNH839" s="24"/>
      <c r="GNI839" s="24"/>
      <c r="GNJ839" s="24"/>
      <c r="GNK839" s="24"/>
      <c r="GNL839" s="24"/>
      <c r="GNM839" s="24"/>
      <c r="GNN839" s="24"/>
      <c r="GNO839" s="24"/>
      <c r="GNP839" s="24"/>
      <c r="GNQ839" s="24"/>
      <c r="GNR839" s="24"/>
      <c r="GNS839" s="24"/>
      <c r="GNT839" s="24"/>
      <c r="GNU839" s="24"/>
      <c r="GNV839" s="24"/>
      <c r="GNW839" s="24"/>
      <c r="GNX839" s="24"/>
      <c r="GNY839" s="24"/>
      <c r="GNZ839" s="24"/>
      <c r="GOA839" s="24"/>
      <c r="GOB839" s="24"/>
      <c r="GOC839" s="24"/>
      <c r="GOD839" s="24"/>
      <c r="GOE839" s="24"/>
      <c r="GOF839" s="24"/>
      <c r="GOG839" s="24"/>
      <c r="GOH839" s="24"/>
      <c r="GOI839" s="24"/>
      <c r="GOJ839" s="24"/>
      <c r="GOK839" s="24"/>
      <c r="GOL839" s="24"/>
      <c r="GOM839" s="24"/>
      <c r="GON839" s="24"/>
      <c r="GOO839" s="24"/>
      <c r="GOP839" s="24"/>
      <c r="GOQ839" s="24"/>
      <c r="GOR839" s="24"/>
      <c r="GOS839" s="24"/>
      <c r="GOT839" s="24"/>
      <c r="GOU839" s="24"/>
      <c r="GOV839" s="24"/>
      <c r="GOW839" s="24"/>
      <c r="GOX839" s="24"/>
      <c r="GOY839" s="24"/>
      <c r="GOZ839" s="24"/>
      <c r="GPA839" s="24"/>
      <c r="GPB839" s="24"/>
      <c r="GPC839" s="24"/>
      <c r="GPD839" s="24"/>
      <c r="GPE839" s="24"/>
      <c r="GPF839" s="24"/>
      <c r="GPG839" s="24"/>
      <c r="GPH839" s="24"/>
      <c r="GPI839" s="24"/>
      <c r="GPJ839" s="24"/>
      <c r="GPK839" s="24"/>
      <c r="GPL839" s="24"/>
      <c r="GPM839" s="24"/>
      <c r="GPN839" s="24"/>
      <c r="GPO839" s="24"/>
      <c r="GPP839" s="24"/>
      <c r="GPQ839" s="24"/>
      <c r="GPR839" s="24"/>
      <c r="GPS839" s="24"/>
      <c r="GPT839" s="24"/>
      <c r="GPU839" s="24"/>
      <c r="GPV839" s="24"/>
      <c r="GPW839" s="24"/>
      <c r="GPX839" s="24"/>
      <c r="GPY839" s="24"/>
      <c r="GPZ839" s="24"/>
      <c r="GQA839" s="24"/>
      <c r="GQB839" s="24"/>
      <c r="GQC839" s="24"/>
      <c r="GQD839" s="24"/>
      <c r="GQE839" s="24"/>
      <c r="GQF839" s="24"/>
      <c r="GQG839" s="24"/>
      <c r="GQH839" s="24"/>
      <c r="GQI839" s="24"/>
      <c r="GQJ839" s="24"/>
      <c r="GQK839" s="24"/>
      <c r="GQL839" s="24"/>
      <c r="GQM839" s="24"/>
      <c r="GQN839" s="24"/>
      <c r="GQO839" s="24"/>
      <c r="GQP839" s="24"/>
      <c r="GQQ839" s="24"/>
      <c r="GQR839" s="24"/>
      <c r="GQS839" s="24"/>
      <c r="GQT839" s="24"/>
      <c r="GQU839" s="24"/>
      <c r="GQV839" s="24"/>
      <c r="GQW839" s="24"/>
      <c r="GQX839" s="24"/>
      <c r="GQY839" s="24"/>
      <c r="GQZ839" s="24"/>
      <c r="GRA839" s="24"/>
      <c r="GRB839" s="24"/>
      <c r="GRC839" s="24"/>
      <c r="GRD839" s="24"/>
      <c r="GRE839" s="24"/>
      <c r="GRF839" s="24"/>
      <c r="GRG839" s="24"/>
      <c r="GRH839" s="24"/>
      <c r="GRI839" s="24"/>
      <c r="GRJ839" s="24"/>
      <c r="GRK839" s="24"/>
      <c r="GRL839" s="24"/>
      <c r="GRM839" s="24"/>
      <c r="GRN839" s="24"/>
      <c r="GRO839" s="24"/>
      <c r="GRP839" s="24"/>
      <c r="GRQ839" s="24"/>
      <c r="GRR839" s="24"/>
      <c r="GRS839" s="24"/>
      <c r="GRT839" s="24"/>
      <c r="GRU839" s="24"/>
      <c r="GRV839" s="24"/>
      <c r="GRW839" s="24"/>
      <c r="GRX839" s="24"/>
      <c r="GRY839" s="24"/>
      <c r="GRZ839" s="24"/>
      <c r="GSA839" s="24"/>
      <c r="GSB839" s="24"/>
      <c r="GSC839" s="24"/>
      <c r="GSD839" s="24"/>
      <c r="GSE839" s="24"/>
      <c r="GSF839" s="24"/>
      <c r="GSG839" s="24"/>
      <c r="GSH839" s="24"/>
      <c r="GSI839" s="24"/>
      <c r="GSJ839" s="24"/>
      <c r="GSK839" s="24"/>
      <c r="GSL839" s="24"/>
      <c r="GSM839" s="24"/>
      <c r="GSN839" s="24"/>
      <c r="GSO839" s="24"/>
      <c r="GSP839" s="24"/>
      <c r="GSQ839" s="24"/>
      <c r="GSR839" s="24"/>
      <c r="GSS839" s="24"/>
      <c r="GST839" s="24"/>
      <c r="GSU839" s="24"/>
      <c r="GSV839" s="24"/>
      <c r="GSW839" s="24"/>
      <c r="GSX839" s="24"/>
      <c r="GSY839" s="24"/>
      <c r="GSZ839" s="24"/>
      <c r="GTA839" s="24"/>
      <c r="GTB839" s="24"/>
      <c r="GTC839" s="24"/>
      <c r="GTD839" s="24"/>
      <c r="GTE839" s="24"/>
      <c r="GTF839" s="24"/>
      <c r="GTG839" s="24"/>
      <c r="GTH839" s="24"/>
      <c r="GTI839" s="24"/>
      <c r="GTJ839" s="24"/>
      <c r="GTK839" s="24"/>
      <c r="GTL839" s="24"/>
      <c r="GTM839" s="24"/>
      <c r="GTN839" s="24"/>
      <c r="GTO839" s="24"/>
      <c r="GTP839" s="24"/>
      <c r="GTQ839" s="24"/>
      <c r="GTR839" s="24"/>
      <c r="GTS839" s="24"/>
      <c r="GTT839" s="24"/>
      <c r="GTU839" s="24"/>
      <c r="GTV839" s="24"/>
      <c r="GTW839" s="24"/>
      <c r="GTX839" s="24"/>
      <c r="GTY839" s="24"/>
      <c r="GTZ839" s="24"/>
      <c r="GUA839" s="24"/>
      <c r="GUB839" s="24"/>
      <c r="GUC839" s="24"/>
      <c r="GUD839" s="24"/>
      <c r="GUE839" s="24"/>
      <c r="GUF839" s="24"/>
      <c r="GUG839" s="24"/>
      <c r="GUH839" s="24"/>
      <c r="GUI839" s="24"/>
      <c r="GUJ839" s="24"/>
      <c r="GUK839" s="24"/>
      <c r="GUL839" s="24"/>
      <c r="GUM839" s="24"/>
      <c r="GUN839" s="24"/>
      <c r="GUO839" s="24"/>
      <c r="GUP839" s="24"/>
      <c r="GUQ839" s="24"/>
      <c r="GUR839" s="24"/>
      <c r="GUS839" s="24"/>
      <c r="GUT839" s="24"/>
      <c r="GUU839" s="24"/>
      <c r="GUV839" s="24"/>
      <c r="GUW839" s="24"/>
      <c r="GUX839" s="24"/>
      <c r="GUY839" s="24"/>
      <c r="GUZ839" s="24"/>
      <c r="GVA839" s="24"/>
      <c r="GVB839" s="24"/>
      <c r="GVC839" s="24"/>
      <c r="GVD839" s="24"/>
      <c r="GVE839" s="24"/>
      <c r="GVF839" s="24"/>
      <c r="GVG839" s="24"/>
      <c r="GVH839" s="24"/>
      <c r="GVI839" s="24"/>
      <c r="GVJ839" s="24"/>
      <c r="GVK839" s="24"/>
      <c r="GVL839" s="24"/>
      <c r="GVM839" s="24"/>
      <c r="GVN839" s="24"/>
      <c r="GVO839" s="24"/>
      <c r="GVP839" s="24"/>
      <c r="GVQ839" s="24"/>
      <c r="GVR839" s="24"/>
      <c r="GVS839" s="24"/>
      <c r="GVT839" s="24"/>
      <c r="GVU839" s="24"/>
      <c r="GVV839" s="24"/>
      <c r="GVW839" s="24"/>
      <c r="GVX839" s="24"/>
      <c r="GVY839" s="24"/>
      <c r="GVZ839" s="24"/>
      <c r="GWA839" s="24"/>
      <c r="GWB839" s="24"/>
      <c r="GWC839" s="24"/>
      <c r="GWD839" s="24"/>
      <c r="GWE839" s="24"/>
      <c r="GWF839" s="24"/>
      <c r="GWG839" s="24"/>
      <c r="GWH839" s="24"/>
      <c r="GWI839" s="24"/>
      <c r="GWJ839" s="24"/>
      <c r="GWK839" s="24"/>
      <c r="GWL839" s="24"/>
      <c r="GWM839" s="24"/>
      <c r="GWN839" s="24"/>
      <c r="GWO839" s="24"/>
      <c r="GWP839" s="24"/>
      <c r="GWQ839" s="24"/>
      <c r="GWR839" s="24"/>
      <c r="GWS839" s="24"/>
      <c r="GWT839" s="24"/>
      <c r="GWU839" s="24"/>
      <c r="GWV839" s="24"/>
      <c r="GWW839" s="24"/>
      <c r="GWX839" s="24"/>
      <c r="GWY839" s="24"/>
      <c r="GWZ839" s="24"/>
      <c r="GXA839" s="24"/>
      <c r="GXB839" s="24"/>
      <c r="GXC839" s="24"/>
      <c r="GXD839" s="24"/>
      <c r="GXE839" s="24"/>
      <c r="GXF839" s="24"/>
      <c r="GXG839" s="24"/>
      <c r="GXH839" s="24"/>
      <c r="GXI839" s="24"/>
      <c r="GXJ839" s="24"/>
      <c r="GXK839" s="24"/>
      <c r="GXL839" s="24"/>
      <c r="GXM839" s="24"/>
      <c r="GXN839" s="24"/>
      <c r="GXO839" s="24"/>
      <c r="GXP839" s="24"/>
      <c r="GXQ839" s="24"/>
      <c r="GXR839" s="24"/>
      <c r="GXS839" s="24"/>
      <c r="GXT839" s="24"/>
      <c r="GXU839" s="24"/>
      <c r="GXV839" s="24"/>
      <c r="GXW839" s="24"/>
      <c r="GXX839" s="24"/>
      <c r="GXY839" s="24"/>
      <c r="GXZ839" s="24"/>
      <c r="GYA839" s="24"/>
      <c r="GYB839" s="24"/>
      <c r="GYC839" s="24"/>
      <c r="GYD839" s="24"/>
      <c r="GYE839" s="24"/>
      <c r="GYF839" s="24"/>
      <c r="GYG839" s="24"/>
      <c r="GYH839" s="24"/>
      <c r="GYI839" s="24"/>
      <c r="GYJ839" s="24"/>
      <c r="GYK839" s="24"/>
      <c r="GYL839" s="24"/>
      <c r="GYM839" s="24"/>
      <c r="GYN839" s="24"/>
      <c r="GYO839" s="24"/>
      <c r="GYP839" s="24"/>
      <c r="GYQ839" s="24"/>
      <c r="GYR839" s="24"/>
      <c r="GYS839" s="24"/>
      <c r="GYT839" s="24"/>
      <c r="GYU839" s="24"/>
      <c r="GYV839" s="24"/>
      <c r="GYW839" s="24"/>
      <c r="GYX839" s="24"/>
      <c r="GYY839" s="24"/>
      <c r="GYZ839" s="24"/>
      <c r="GZA839" s="24"/>
      <c r="GZB839" s="24"/>
      <c r="GZC839" s="24"/>
      <c r="GZD839" s="24"/>
      <c r="GZE839" s="24"/>
      <c r="GZF839" s="24"/>
      <c r="GZG839" s="24"/>
      <c r="GZH839" s="24"/>
      <c r="GZI839" s="24"/>
      <c r="GZJ839" s="24"/>
      <c r="GZK839" s="24"/>
      <c r="GZL839" s="24"/>
      <c r="GZM839" s="24"/>
      <c r="GZN839" s="24"/>
      <c r="GZO839" s="24"/>
      <c r="GZP839" s="24"/>
      <c r="GZQ839" s="24"/>
      <c r="GZR839" s="24"/>
      <c r="GZS839" s="24"/>
      <c r="GZT839" s="24"/>
      <c r="GZU839" s="24"/>
      <c r="GZV839" s="24"/>
      <c r="GZW839" s="24"/>
      <c r="GZX839" s="24"/>
      <c r="GZY839" s="24"/>
      <c r="GZZ839" s="24"/>
      <c r="HAA839" s="24"/>
      <c r="HAB839" s="24"/>
      <c r="HAC839" s="24"/>
      <c r="HAD839" s="24"/>
      <c r="HAE839" s="24"/>
      <c r="HAF839" s="24"/>
      <c r="HAG839" s="24"/>
      <c r="HAH839" s="24"/>
      <c r="HAI839" s="24"/>
      <c r="HAJ839" s="24"/>
      <c r="HAK839" s="24"/>
      <c r="HAL839" s="24"/>
      <c r="HAM839" s="24"/>
      <c r="HAN839" s="24"/>
      <c r="HAO839" s="24"/>
      <c r="HAP839" s="24"/>
      <c r="HAQ839" s="24"/>
      <c r="HAR839" s="24"/>
      <c r="HAS839" s="24"/>
      <c r="HAT839" s="24"/>
      <c r="HAU839" s="24"/>
      <c r="HAV839" s="24"/>
      <c r="HAW839" s="24"/>
      <c r="HAX839" s="24"/>
      <c r="HAY839" s="24"/>
      <c r="HAZ839" s="24"/>
      <c r="HBA839" s="24"/>
      <c r="HBB839" s="24"/>
      <c r="HBC839" s="24"/>
      <c r="HBD839" s="24"/>
      <c r="HBE839" s="24"/>
      <c r="HBF839" s="24"/>
      <c r="HBG839" s="24"/>
      <c r="HBH839" s="24"/>
      <c r="HBI839" s="24"/>
      <c r="HBJ839" s="24"/>
      <c r="HBK839" s="24"/>
      <c r="HBL839" s="24"/>
      <c r="HBM839" s="24"/>
      <c r="HBN839" s="24"/>
      <c r="HBO839" s="24"/>
      <c r="HBP839" s="24"/>
      <c r="HBQ839" s="24"/>
      <c r="HBR839" s="24"/>
      <c r="HBS839" s="24"/>
      <c r="HBT839" s="24"/>
      <c r="HBU839" s="24"/>
      <c r="HBV839" s="24"/>
      <c r="HBW839" s="24"/>
      <c r="HBX839" s="24"/>
      <c r="HBY839" s="24"/>
      <c r="HBZ839" s="24"/>
      <c r="HCA839" s="24"/>
      <c r="HCB839" s="24"/>
      <c r="HCC839" s="24"/>
      <c r="HCD839" s="24"/>
      <c r="HCE839" s="24"/>
      <c r="HCF839" s="24"/>
      <c r="HCG839" s="24"/>
      <c r="HCH839" s="24"/>
      <c r="HCI839" s="24"/>
      <c r="HCJ839" s="24"/>
      <c r="HCK839" s="24"/>
      <c r="HCL839" s="24"/>
      <c r="HCM839" s="24"/>
      <c r="HCN839" s="24"/>
      <c r="HCO839" s="24"/>
      <c r="HCP839" s="24"/>
      <c r="HCQ839" s="24"/>
      <c r="HCR839" s="24"/>
      <c r="HCS839" s="24"/>
      <c r="HCT839" s="24"/>
      <c r="HCU839" s="24"/>
      <c r="HCV839" s="24"/>
      <c r="HCW839" s="24"/>
      <c r="HCX839" s="24"/>
      <c r="HCY839" s="24"/>
      <c r="HCZ839" s="24"/>
      <c r="HDA839" s="24"/>
      <c r="HDB839" s="24"/>
      <c r="HDC839" s="24"/>
      <c r="HDD839" s="24"/>
      <c r="HDE839" s="24"/>
      <c r="HDF839" s="24"/>
      <c r="HDG839" s="24"/>
      <c r="HDH839" s="24"/>
      <c r="HDI839" s="24"/>
      <c r="HDJ839" s="24"/>
      <c r="HDK839" s="24"/>
      <c r="HDL839" s="24"/>
      <c r="HDM839" s="24"/>
      <c r="HDN839" s="24"/>
      <c r="HDO839" s="24"/>
      <c r="HDP839" s="24"/>
      <c r="HDQ839" s="24"/>
      <c r="HDR839" s="24"/>
      <c r="HDS839" s="24"/>
      <c r="HDT839" s="24"/>
      <c r="HDU839" s="24"/>
      <c r="HDV839" s="24"/>
      <c r="HDW839" s="24"/>
      <c r="HDX839" s="24"/>
      <c r="HDY839" s="24"/>
      <c r="HDZ839" s="24"/>
      <c r="HEA839" s="24"/>
      <c r="HEB839" s="24"/>
      <c r="HEC839" s="24"/>
      <c r="HED839" s="24"/>
      <c r="HEE839" s="24"/>
      <c r="HEF839" s="24"/>
      <c r="HEG839" s="24"/>
      <c r="HEH839" s="24"/>
      <c r="HEI839" s="24"/>
      <c r="HEJ839" s="24"/>
      <c r="HEK839" s="24"/>
      <c r="HEL839" s="24"/>
      <c r="HEM839" s="24"/>
      <c r="HEN839" s="24"/>
      <c r="HEO839" s="24"/>
      <c r="HEP839" s="24"/>
      <c r="HEQ839" s="24"/>
      <c r="HER839" s="24"/>
      <c r="HES839" s="24"/>
      <c r="HET839" s="24"/>
      <c r="HEU839" s="24"/>
      <c r="HEV839" s="24"/>
      <c r="HEW839" s="24"/>
      <c r="HEX839" s="24"/>
      <c r="HEY839" s="24"/>
      <c r="HEZ839" s="24"/>
      <c r="HFA839" s="24"/>
      <c r="HFB839" s="24"/>
      <c r="HFC839" s="24"/>
      <c r="HFD839" s="24"/>
      <c r="HFE839" s="24"/>
      <c r="HFF839" s="24"/>
      <c r="HFG839" s="24"/>
      <c r="HFH839" s="24"/>
      <c r="HFI839" s="24"/>
      <c r="HFJ839" s="24"/>
      <c r="HFK839" s="24"/>
      <c r="HFL839" s="24"/>
      <c r="HFM839" s="24"/>
      <c r="HFN839" s="24"/>
      <c r="HFO839" s="24"/>
      <c r="HFP839" s="24"/>
      <c r="HFQ839" s="24"/>
      <c r="HFR839" s="24"/>
      <c r="HFS839" s="24"/>
      <c r="HFT839" s="24"/>
      <c r="HFU839" s="24"/>
      <c r="HFV839" s="24"/>
      <c r="HFW839" s="24"/>
      <c r="HFX839" s="24"/>
      <c r="HFY839" s="24"/>
      <c r="HFZ839" s="24"/>
      <c r="HGA839" s="24"/>
      <c r="HGB839" s="24"/>
      <c r="HGC839" s="24"/>
      <c r="HGD839" s="24"/>
      <c r="HGE839" s="24"/>
      <c r="HGF839" s="24"/>
      <c r="HGG839" s="24"/>
      <c r="HGH839" s="24"/>
      <c r="HGI839" s="24"/>
      <c r="HGJ839" s="24"/>
      <c r="HGK839" s="24"/>
      <c r="HGL839" s="24"/>
      <c r="HGM839" s="24"/>
      <c r="HGN839" s="24"/>
      <c r="HGO839" s="24"/>
      <c r="HGP839" s="24"/>
      <c r="HGQ839" s="24"/>
      <c r="HGR839" s="24"/>
      <c r="HGS839" s="24"/>
      <c r="HGT839" s="24"/>
      <c r="HGU839" s="24"/>
      <c r="HGV839" s="24"/>
      <c r="HGW839" s="24"/>
      <c r="HGX839" s="24"/>
      <c r="HGY839" s="24"/>
      <c r="HGZ839" s="24"/>
      <c r="HHA839" s="24"/>
      <c r="HHB839" s="24"/>
      <c r="HHC839" s="24"/>
      <c r="HHD839" s="24"/>
      <c r="HHE839" s="24"/>
      <c r="HHF839" s="24"/>
      <c r="HHG839" s="24"/>
      <c r="HHH839" s="24"/>
      <c r="HHI839" s="24"/>
      <c r="HHJ839" s="24"/>
      <c r="HHK839" s="24"/>
      <c r="HHL839" s="24"/>
      <c r="HHM839" s="24"/>
      <c r="HHN839" s="24"/>
      <c r="HHO839" s="24"/>
      <c r="HHP839" s="24"/>
      <c r="HHQ839" s="24"/>
      <c r="HHR839" s="24"/>
      <c r="HHS839" s="24"/>
      <c r="HHT839" s="24"/>
      <c r="HHU839" s="24"/>
      <c r="HHV839" s="24"/>
      <c r="HHW839" s="24"/>
      <c r="HHX839" s="24"/>
      <c r="HHY839" s="24"/>
      <c r="HHZ839" s="24"/>
      <c r="HIA839" s="24"/>
      <c r="HIB839" s="24"/>
      <c r="HIC839" s="24"/>
      <c r="HID839" s="24"/>
      <c r="HIE839" s="24"/>
      <c r="HIF839" s="24"/>
      <c r="HIG839" s="24"/>
      <c r="HIH839" s="24"/>
      <c r="HII839" s="24"/>
      <c r="HIJ839" s="24"/>
      <c r="HIK839" s="24"/>
      <c r="HIL839" s="24"/>
      <c r="HIM839" s="24"/>
      <c r="HIN839" s="24"/>
      <c r="HIO839" s="24"/>
      <c r="HIP839" s="24"/>
      <c r="HIQ839" s="24"/>
      <c r="HIR839" s="24"/>
      <c r="HIS839" s="24"/>
      <c r="HIT839" s="24"/>
      <c r="HIU839" s="24"/>
      <c r="HIV839" s="24"/>
      <c r="HIW839" s="24"/>
      <c r="HIX839" s="24"/>
      <c r="HIY839" s="24"/>
      <c r="HIZ839" s="24"/>
      <c r="HJA839" s="24"/>
      <c r="HJB839" s="24"/>
      <c r="HJC839" s="24"/>
      <c r="HJD839" s="24"/>
      <c r="HJE839" s="24"/>
      <c r="HJF839" s="24"/>
      <c r="HJG839" s="24"/>
      <c r="HJH839" s="24"/>
      <c r="HJI839" s="24"/>
      <c r="HJJ839" s="24"/>
      <c r="HJK839" s="24"/>
      <c r="HJL839" s="24"/>
      <c r="HJM839" s="24"/>
      <c r="HJN839" s="24"/>
      <c r="HJO839" s="24"/>
      <c r="HJP839" s="24"/>
      <c r="HJQ839" s="24"/>
      <c r="HJR839" s="24"/>
      <c r="HJS839" s="24"/>
      <c r="HJT839" s="24"/>
      <c r="HJU839" s="24"/>
      <c r="HJV839" s="24"/>
      <c r="HJW839" s="24"/>
      <c r="HJX839" s="24"/>
      <c r="HJY839" s="24"/>
      <c r="HJZ839" s="24"/>
      <c r="HKA839" s="24"/>
      <c r="HKB839" s="24"/>
      <c r="HKC839" s="24"/>
      <c r="HKD839" s="24"/>
      <c r="HKE839" s="24"/>
      <c r="HKF839" s="24"/>
      <c r="HKG839" s="24"/>
      <c r="HKH839" s="24"/>
      <c r="HKI839" s="24"/>
      <c r="HKJ839" s="24"/>
      <c r="HKK839" s="24"/>
      <c r="HKL839" s="24"/>
      <c r="HKM839" s="24"/>
      <c r="HKN839" s="24"/>
      <c r="HKO839" s="24"/>
      <c r="HKP839" s="24"/>
      <c r="HKQ839" s="24"/>
      <c r="HKR839" s="24"/>
      <c r="HKS839" s="24"/>
      <c r="HKT839" s="24"/>
      <c r="HKU839" s="24"/>
      <c r="HKV839" s="24"/>
      <c r="HKW839" s="24"/>
      <c r="HKX839" s="24"/>
      <c r="HKY839" s="24"/>
      <c r="HKZ839" s="24"/>
      <c r="HLA839" s="24"/>
      <c r="HLB839" s="24"/>
      <c r="HLC839" s="24"/>
      <c r="HLD839" s="24"/>
      <c r="HLE839" s="24"/>
      <c r="HLF839" s="24"/>
      <c r="HLG839" s="24"/>
      <c r="HLH839" s="24"/>
      <c r="HLI839" s="24"/>
      <c r="HLJ839" s="24"/>
      <c r="HLK839" s="24"/>
      <c r="HLL839" s="24"/>
      <c r="HLM839" s="24"/>
      <c r="HLN839" s="24"/>
      <c r="HLO839" s="24"/>
      <c r="HLP839" s="24"/>
      <c r="HLQ839" s="24"/>
      <c r="HLR839" s="24"/>
      <c r="HLS839" s="24"/>
      <c r="HLT839" s="24"/>
      <c r="HLU839" s="24"/>
      <c r="HLV839" s="24"/>
      <c r="HLW839" s="24"/>
      <c r="HLX839" s="24"/>
      <c r="HLY839" s="24"/>
      <c r="HLZ839" s="24"/>
      <c r="HMA839" s="24"/>
      <c r="HMB839" s="24"/>
      <c r="HMC839" s="24"/>
      <c r="HMD839" s="24"/>
      <c r="HME839" s="24"/>
      <c r="HMF839" s="24"/>
      <c r="HMG839" s="24"/>
      <c r="HMH839" s="24"/>
      <c r="HMI839" s="24"/>
      <c r="HMJ839" s="24"/>
      <c r="HMK839" s="24"/>
      <c r="HML839" s="24"/>
      <c r="HMM839" s="24"/>
      <c r="HMN839" s="24"/>
      <c r="HMO839" s="24"/>
      <c r="HMP839" s="24"/>
      <c r="HMQ839" s="24"/>
      <c r="HMR839" s="24"/>
      <c r="HMS839" s="24"/>
      <c r="HMT839" s="24"/>
      <c r="HMU839" s="24"/>
      <c r="HMV839" s="24"/>
      <c r="HMW839" s="24"/>
      <c r="HMX839" s="24"/>
      <c r="HMY839" s="24"/>
      <c r="HMZ839" s="24"/>
      <c r="HNA839" s="24"/>
      <c r="HNB839" s="24"/>
      <c r="HNC839" s="24"/>
      <c r="HND839" s="24"/>
      <c r="HNE839" s="24"/>
      <c r="HNF839" s="24"/>
      <c r="HNG839" s="24"/>
      <c r="HNH839" s="24"/>
      <c r="HNI839" s="24"/>
      <c r="HNJ839" s="24"/>
      <c r="HNK839" s="24"/>
      <c r="HNL839" s="24"/>
      <c r="HNM839" s="24"/>
      <c r="HNN839" s="24"/>
      <c r="HNO839" s="24"/>
      <c r="HNP839" s="24"/>
      <c r="HNQ839" s="24"/>
      <c r="HNR839" s="24"/>
      <c r="HNS839" s="24"/>
      <c r="HNT839" s="24"/>
      <c r="HNU839" s="24"/>
      <c r="HNV839" s="24"/>
      <c r="HNW839" s="24"/>
      <c r="HNX839" s="24"/>
      <c r="HNY839" s="24"/>
      <c r="HNZ839" s="24"/>
      <c r="HOA839" s="24"/>
      <c r="HOB839" s="24"/>
      <c r="HOC839" s="24"/>
      <c r="HOD839" s="24"/>
      <c r="HOE839" s="24"/>
      <c r="HOF839" s="24"/>
      <c r="HOG839" s="24"/>
      <c r="HOH839" s="24"/>
      <c r="HOI839" s="24"/>
      <c r="HOJ839" s="24"/>
      <c r="HOK839" s="24"/>
      <c r="HOL839" s="24"/>
      <c r="HOM839" s="24"/>
      <c r="HON839" s="24"/>
      <c r="HOO839" s="24"/>
      <c r="HOP839" s="24"/>
      <c r="HOQ839" s="24"/>
      <c r="HOR839" s="24"/>
      <c r="HOS839" s="24"/>
      <c r="HOT839" s="24"/>
      <c r="HOU839" s="24"/>
      <c r="HOV839" s="24"/>
      <c r="HOW839" s="24"/>
      <c r="HOX839" s="24"/>
      <c r="HOY839" s="24"/>
      <c r="HOZ839" s="24"/>
      <c r="HPA839" s="24"/>
      <c r="HPB839" s="24"/>
      <c r="HPC839" s="24"/>
      <c r="HPD839" s="24"/>
      <c r="HPE839" s="24"/>
      <c r="HPF839" s="24"/>
      <c r="HPG839" s="24"/>
      <c r="HPH839" s="24"/>
      <c r="HPI839" s="24"/>
      <c r="HPJ839" s="24"/>
      <c r="HPK839" s="24"/>
      <c r="HPL839" s="24"/>
      <c r="HPM839" s="24"/>
      <c r="HPN839" s="24"/>
      <c r="HPO839" s="24"/>
      <c r="HPP839" s="24"/>
      <c r="HPQ839" s="24"/>
      <c r="HPR839" s="24"/>
      <c r="HPS839" s="24"/>
      <c r="HPT839" s="24"/>
      <c r="HPU839" s="24"/>
      <c r="HPV839" s="24"/>
      <c r="HPW839" s="24"/>
      <c r="HPX839" s="24"/>
      <c r="HPY839" s="24"/>
      <c r="HPZ839" s="24"/>
      <c r="HQA839" s="24"/>
      <c r="HQB839" s="24"/>
      <c r="HQC839" s="24"/>
      <c r="HQD839" s="24"/>
      <c r="HQE839" s="24"/>
      <c r="HQF839" s="24"/>
      <c r="HQG839" s="24"/>
      <c r="HQH839" s="24"/>
      <c r="HQI839" s="24"/>
      <c r="HQJ839" s="24"/>
      <c r="HQK839" s="24"/>
      <c r="HQL839" s="24"/>
      <c r="HQM839" s="24"/>
      <c r="HQN839" s="24"/>
      <c r="HQO839" s="24"/>
      <c r="HQP839" s="24"/>
      <c r="HQQ839" s="24"/>
      <c r="HQR839" s="24"/>
      <c r="HQS839" s="24"/>
      <c r="HQT839" s="24"/>
      <c r="HQU839" s="24"/>
      <c r="HQV839" s="24"/>
      <c r="HQW839" s="24"/>
      <c r="HQX839" s="24"/>
      <c r="HQY839" s="24"/>
      <c r="HQZ839" s="24"/>
      <c r="HRA839" s="24"/>
      <c r="HRB839" s="24"/>
      <c r="HRC839" s="24"/>
      <c r="HRD839" s="24"/>
      <c r="HRE839" s="24"/>
      <c r="HRF839" s="24"/>
      <c r="HRG839" s="24"/>
      <c r="HRH839" s="24"/>
      <c r="HRI839" s="24"/>
      <c r="HRJ839" s="24"/>
      <c r="HRK839" s="24"/>
      <c r="HRL839" s="24"/>
      <c r="HRM839" s="24"/>
      <c r="HRN839" s="24"/>
      <c r="HRO839" s="24"/>
      <c r="HRP839" s="24"/>
      <c r="HRQ839" s="24"/>
      <c r="HRR839" s="24"/>
      <c r="HRS839" s="24"/>
      <c r="HRT839" s="24"/>
      <c r="HRU839" s="24"/>
      <c r="HRV839" s="24"/>
      <c r="HRW839" s="24"/>
      <c r="HRX839" s="24"/>
      <c r="HRY839" s="24"/>
      <c r="HRZ839" s="24"/>
      <c r="HSA839" s="24"/>
      <c r="HSB839" s="24"/>
      <c r="HSC839" s="24"/>
      <c r="HSD839" s="24"/>
      <c r="HSE839" s="24"/>
      <c r="HSF839" s="24"/>
      <c r="HSG839" s="24"/>
      <c r="HSH839" s="24"/>
      <c r="HSI839" s="24"/>
      <c r="HSJ839" s="24"/>
      <c r="HSK839" s="24"/>
      <c r="HSL839" s="24"/>
      <c r="HSM839" s="24"/>
      <c r="HSN839" s="24"/>
      <c r="HSO839" s="24"/>
      <c r="HSP839" s="24"/>
      <c r="HSQ839" s="24"/>
      <c r="HSR839" s="24"/>
      <c r="HSS839" s="24"/>
      <c r="HST839" s="24"/>
      <c r="HSU839" s="24"/>
      <c r="HSV839" s="24"/>
      <c r="HSW839" s="24"/>
      <c r="HSX839" s="24"/>
      <c r="HSY839" s="24"/>
      <c r="HSZ839" s="24"/>
      <c r="HTA839" s="24"/>
      <c r="HTB839" s="24"/>
      <c r="HTC839" s="24"/>
      <c r="HTD839" s="24"/>
      <c r="HTE839" s="24"/>
      <c r="HTF839" s="24"/>
      <c r="HTG839" s="24"/>
      <c r="HTH839" s="24"/>
      <c r="HTI839" s="24"/>
      <c r="HTJ839" s="24"/>
      <c r="HTK839" s="24"/>
      <c r="HTL839" s="24"/>
      <c r="HTM839" s="24"/>
      <c r="HTN839" s="24"/>
      <c r="HTO839" s="24"/>
      <c r="HTP839" s="24"/>
      <c r="HTQ839" s="24"/>
      <c r="HTR839" s="24"/>
      <c r="HTS839" s="24"/>
      <c r="HTT839" s="24"/>
      <c r="HTU839" s="24"/>
      <c r="HTV839" s="24"/>
      <c r="HTW839" s="24"/>
      <c r="HTX839" s="24"/>
      <c r="HTY839" s="24"/>
      <c r="HTZ839" s="24"/>
      <c r="HUA839" s="24"/>
      <c r="HUB839" s="24"/>
      <c r="HUC839" s="24"/>
      <c r="HUD839" s="24"/>
      <c r="HUE839" s="24"/>
      <c r="HUF839" s="24"/>
      <c r="HUG839" s="24"/>
      <c r="HUH839" s="24"/>
      <c r="HUI839" s="24"/>
      <c r="HUJ839" s="24"/>
      <c r="HUK839" s="24"/>
      <c r="HUL839" s="24"/>
      <c r="HUM839" s="24"/>
      <c r="HUN839" s="24"/>
      <c r="HUO839" s="24"/>
      <c r="HUP839" s="24"/>
      <c r="HUQ839" s="24"/>
      <c r="HUR839" s="24"/>
      <c r="HUS839" s="24"/>
      <c r="HUT839" s="24"/>
      <c r="HUU839" s="24"/>
      <c r="HUV839" s="24"/>
      <c r="HUW839" s="24"/>
      <c r="HUX839" s="24"/>
      <c r="HUY839" s="24"/>
      <c r="HUZ839" s="24"/>
      <c r="HVA839" s="24"/>
      <c r="HVB839" s="24"/>
      <c r="HVC839" s="24"/>
      <c r="HVD839" s="24"/>
      <c r="HVE839" s="24"/>
      <c r="HVF839" s="24"/>
      <c r="HVG839" s="24"/>
      <c r="HVH839" s="24"/>
      <c r="HVI839" s="24"/>
      <c r="HVJ839" s="24"/>
      <c r="HVK839" s="24"/>
      <c r="HVL839" s="24"/>
      <c r="HVM839" s="24"/>
      <c r="HVN839" s="24"/>
      <c r="HVO839" s="24"/>
      <c r="HVP839" s="24"/>
      <c r="HVQ839" s="24"/>
      <c r="HVR839" s="24"/>
      <c r="HVS839" s="24"/>
      <c r="HVT839" s="24"/>
      <c r="HVU839" s="24"/>
      <c r="HVV839" s="24"/>
      <c r="HVW839" s="24"/>
      <c r="HVX839" s="24"/>
      <c r="HVY839" s="24"/>
      <c r="HVZ839" s="24"/>
      <c r="HWA839" s="24"/>
      <c r="HWB839" s="24"/>
      <c r="HWC839" s="24"/>
      <c r="HWD839" s="24"/>
      <c r="HWE839" s="24"/>
      <c r="HWF839" s="24"/>
      <c r="HWG839" s="24"/>
      <c r="HWH839" s="24"/>
      <c r="HWI839" s="24"/>
      <c r="HWJ839" s="24"/>
      <c r="HWK839" s="24"/>
      <c r="HWL839" s="24"/>
      <c r="HWM839" s="24"/>
      <c r="HWN839" s="24"/>
      <c r="HWO839" s="24"/>
      <c r="HWP839" s="24"/>
      <c r="HWQ839" s="24"/>
      <c r="HWR839" s="24"/>
      <c r="HWS839" s="24"/>
      <c r="HWT839" s="24"/>
      <c r="HWU839" s="24"/>
      <c r="HWV839" s="24"/>
      <c r="HWW839" s="24"/>
      <c r="HWX839" s="24"/>
      <c r="HWY839" s="24"/>
      <c r="HWZ839" s="24"/>
      <c r="HXA839" s="24"/>
      <c r="HXB839" s="24"/>
      <c r="HXC839" s="24"/>
      <c r="HXD839" s="24"/>
      <c r="HXE839" s="24"/>
      <c r="HXF839" s="24"/>
      <c r="HXG839" s="24"/>
      <c r="HXH839" s="24"/>
      <c r="HXI839" s="24"/>
      <c r="HXJ839" s="24"/>
      <c r="HXK839" s="24"/>
      <c r="HXL839" s="24"/>
      <c r="HXM839" s="24"/>
      <c r="HXN839" s="24"/>
      <c r="HXO839" s="24"/>
      <c r="HXP839" s="24"/>
      <c r="HXQ839" s="24"/>
      <c r="HXR839" s="24"/>
      <c r="HXS839" s="24"/>
      <c r="HXT839" s="24"/>
      <c r="HXU839" s="24"/>
      <c r="HXV839" s="24"/>
      <c r="HXW839" s="24"/>
      <c r="HXX839" s="24"/>
      <c r="HXY839" s="24"/>
      <c r="HXZ839" s="24"/>
      <c r="HYA839" s="24"/>
      <c r="HYB839" s="24"/>
      <c r="HYC839" s="24"/>
      <c r="HYD839" s="24"/>
      <c r="HYE839" s="24"/>
      <c r="HYF839" s="24"/>
      <c r="HYG839" s="24"/>
      <c r="HYH839" s="24"/>
      <c r="HYI839" s="24"/>
      <c r="HYJ839" s="24"/>
      <c r="HYK839" s="24"/>
      <c r="HYL839" s="24"/>
      <c r="HYM839" s="24"/>
      <c r="HYN839" s="24"/>
      <c r="HYO839" s="24"/>
      <c r="HYP839" s="24"/>
      <c r="HYQ839" s="24"/>
      <c r="HYR839" s="24"/>
      <c r="HYS839" s="24"/>
      <c r="HYT839" s="24"/>
      <c r="HYU839" s="24"/>
      <c r="HYV839" s="24"/>
      <c r="HYW839" s="24"/>
      <c r="HYX839" s="24"/>
      <c r="HYY839" s="24"/>
      <c r="HYZ839" s="24"/>
      <c r="HZA839" s="24"/>
      <c r="HZB839" s="24"/>
      <c r="HZC839" s="24"/>
      <c r="HZD839" s="24"/>
      <c r="HZE839" s="24"/>
      <c r="HZF839" s="24"/>
      <c r="HZG839" s="24"/>
      <c r="HZH839" s="24"/>
      <c r="HZI839" s="24"/>
      <c r="HZJ839" s="24"/>
      <c r="HZK839" s="24"/>
      <c r="HZL839" s="24"/>
      <c r="HZM839" s="24"/>
      <c r="HZN839" s="24"/>
      <c r="HZO839" s="24"/>
      <c r="HZP839" s="24"/>
      <c r="HZQ839" s="24"/>
      <c r="HZR839" s="24"/>
      <c r="HZS839" s="24"/>
      <c r="HZT839" s="24"/>
      <c r="HZU839" s="24"/>
      <c r="HZV839" s="24"/>
      <c r="HZW839" s="24"/>
      <c r="HZX839" s="24"/>
      <c r="HZY839" s="24"/>
      <c r="HZZ839" s="24"/>
      <c r="IAA839" s="24"/>
      <c r="IAB839" s="24"/>
      <c r="IAC839" s="24"/>
      <c r="IAD839" s="24"/>
      <c r="IAE839" s="24"/>
      <c r="IAF839" s="24"/>
      <c r="IAG839" s="24"/>
      <c r="IAH839" s="24"/>
      <c r="IAI839" s="24"/>
      <c r="IAJ839" s="24"/>
      <c r="IAK839" s="24"/>
      <c r="IAL839" s="24"/>
      <c r="IAM839" s="24"/>
      <c r="IAN839" s="24"/>
      <c r="IAO839" s="24"/>
      <c r="IAP839" s="24"/>
      <c r="IAQ839" s="24"/>
      <c r="IAR839" s="24"/>
      <c r="IAS839" s="24"/>
      <c r="IAT839" s="24"/>
      <c r="IAU839" s="24"/>
      <c r="IAV839" s="24"/>
      <c r="IAW839" s="24"/>
      <c r="IAX839" s="24"/>
      <c r="IAY839" s="24"/>
      <c r="IAZ839" s="24"/>
      <c r="IBA839" s="24"/>
      <c r="IBB839" s="24"/>
      <c r="IBC839" s="24"/>
      <c r="IBD839" s="24"/>
      <c r="IBE839" s="24"/>
      <c r="IBF839" s="24"/>
      <c r="IBG839" s="24"/>
      <c r="IBH839" s="24"/>
      <c r="IBI839" s="24"/>
      <c r="IBJ839" s="24"/>
      <c r="IBK839" s="24"/>
      <c r="IBL839" s="24"/>
      <c r="IBM839" s="24"/>
      <c r="IBN839" s="24"/>
      <c r="IBO839" s="24"/>
      <c r="IBP839" s="24"/>
      <c r="IBQ839" s="24"/>
      <c r="IBR839" s="24"/>
      <c r="IBS839" s="24"/>
      <c r="IBT839" s="24"/>
      <c r="IBU839" s="24"/>
      <c r="IBV839" s="24"/>
      <c r="IBW839" s="24"/>
      <c r="IBX839" s="24"/>
      <c r="IBY839" s="24"/>
      <c r="IBZ839" s="24"/>
      <c r="ICA839" s="24"/>
      <c r="ICB839" s="24"/>
      <c r="ICC839" s="24"/>
      <c r="ICD839" s="24"/>
      <c r="ICE839" s="24"/>
      <c r="ICF839" s="24"/>
      <c r="ICG839" s="24"/>
      <c r="ICH839" s="24"/>
      <c r="ICI839" s="24"/>
      <c r="ICJ839" s="24"/>
      <c r="ICK839" s="24"/>
      <c r="ICL839" s="24"/>
      <c r="ICM839" s="24"/>
      <c r="ICN839" s="24"/>
      <c r="ICO839" s="24"/>
      <c r="ICP839" s="24"/>
      <c r="ICQ839" s="24"/>
      <c r="ICR839" s="24"/>
      <c r="ICS839" s="24"/>
      <c r="ICT839" s="24"/>
      <c r="ICU839" s="24"/>
      <c r="ICV839" s="24"/>
      <c r="ICW839" s="24"/>
      <c r="ICX839" s="24"/>
      <c r="ICY839" s="24"/>
      <c r="ICZ839" s="24"/>
      <c r="IDA839" s="24"/>
      <c r="IDB839" s="24"/>
      <c r="IDC839" s="24"/>
      <c r="IDD839" s="24"/>
      <c r="IDE839" s="24"/>
      <c r="IDF839" s="24"/>
      <c r="IDG839" s="24"/>
      <c r="IDH839" s="24"/>
      <c r="IDI839" s="24"/>
      <c r="IDJ839" s="24"/>
      <c r="IDK839" s="24"/>
      <c r="IDL839" s="24"/>
      <c r="IDM839" s="24"/>
      <c r="IDN839" s="24"/>
      <c r="IDO839" s="24"/>
      <c r="IDP839" s="24"/>
      <c r="IDQ839" s="24"/>
      <c r="IDR839" s="24"/>
      <c r="IDS839" s="24"/>
      <c r="IDT839" s="24"/>
      <c r="IDU839" s="24"/>
      <c r="IDV839" s="24"/>
      <c r="IDW839" s="24"/>
      <c r="IDX839" s="24"/>
      <c r="IDY839" s="24"/>
      <c r="IDZ839" s="24"/>
      <c r="IEA839" s="24"/>
      <c r="IEB839" s="24"/>
      <c r="IEC839" s="24"/>
      <c r="IED839" s="24"/>
      <c r="IEE839" s="24"/>
      <c r="IEF839" s="24"/>
      <c r="IEG839" s="24"/>
      <c r="IEH839" s="24"/>
      <c r="IEI839" s="24"/>
      <c r="IEJ839" s="24"/>
      <c r="IEK839" s="24"/>
      <c r="IEL839" s="24"/>
      <c r="IEM839" s="24"/>
      <c r="IEN839" s="24"/>
      <c r="IEO839" s="24"/>
      <c r="IEP839" s="24"/>
      <c r="IEQ839" s="24"/>
      <c r="IER839" s="24"/>
      <c r="IES839" s="24"/>
      <c r="IET839" s="24"/>
      <c r="IEU839" s="24"/>
      <c r="IEV839" s="24"/>
      <c r="IEW839" s="24"/>
      <c r="IEX839" s="24"/>
      <c r="IEY839" s="24"/>
      <c r="IEZ839" s="24"/>
      <c r="IFA839" s="24"/>
      <c r="IFB839" s="24"/>
      <c r="IFC839" s="24"/>
      <c r="IFD839" s="24"/>
      <c r="IFE839" s="24"/>
      <c r="IFF839" s="24"/>
      <c r="IFG839" s="24"/>
      <c r="IFH839" s="24"/>
      <c r="IFI839" s="24"/>
      <c r="IFJ839" s="24"/>
      <c r="IFK839" s="24"/>
      <c r="IFL839" s="24"/>
      <c r="IFM839" s="24"/>
      <c r="IFN839" s="24"/>
      <c r="IFO839" s="24"/>
      <c r="IFP839" s="24"/>
      <c r="IFQ839" s="24"/>
      <c r="IFR839" s="24"/>
      <c r="IFS839" s="24"/>
      <c r="IFT839" s="24"/>
      <c r="IFU839" s="24"/>
      <c r="IFV839" s="24"/>
      <c r="IFW839" s="24"/>
      <c r="IFX839" s="24"/>
      <c r="IFY839" s="24"/>
      <c r="IFZ839" s="24"/>
      <c r="IGA839" s="24"/>
      <c r="IGB839" s="24"/>
      <c r="IGC839" s="24"/>
      <c r="IGD839" s="24"/>
      <c r="IGE839" s="24"/>
      <c r="IGF839" s="24"/>
      <c r="IGG839" s="24"/>
      <c r="IGH839" s="24"/>
      <c r="IGI839" s="24"/>
      <c r="IGJ839" s="24"/>
      <c r="IGK839" s="24"/>
      <c r="IGL839" s="24"/>
      <c r="IGM839" s="24"/>
      <c r="IGN839" s="24"/>
      <c r="IGO839" s="24"/>
      <c r="IGP839" s="24"/>
      <c r="IGQ839" s="24"/>
      <c r="IGR839" s="24"/>
      <c r="IGS839" s="24"/>
      <c r="IGT839" s="24"/>
      <c r="IGU839" s="24"/>
      <c r="IGV839" s="24"/>
      <c r="IGW839" s="24"/>
      <c r="IGX839" s="24"/>
      <c r="IGY839" s="24"/>
      <c r="IGZ839" s="24"/>
      <c r="IHA839" s="24"/>
      <c r="IHB839" s="24"/>
      <c r="IHC839" s="24"/>
      <c r="IHD839" s="24"/>
      <c r="IHE839" s="24"/>
      <c r="IHF839" s="24"/>
      <c r="IHG839" s="24"/>
      <c r="IHH839" s="24"/>
      <c r="IHI839" s="24"/>
      <c r="IHJ839" s="24"/>
      <c r="IHK839" s="24"/>
      <c r="IHL839" s="24"/>
      <c r="IHM839" s="24"/>
      <c r="IHN839" s="24"/>
      <c r="IHO839" s="24"/>
      <c r="IHP839" s="24"/>
      <c r="IHQ839" s="24"/>
      <c r="IHR839" s="24"/>
      <c r="IHS839" s="24"/>
      <c r="IHT839" s="24"/>
      <c r="IHU839" s="24"/>
      <c r="IHV839" s="24"/>
      <c r="IHW839" s="24"/>
      <c r="IHX839" s="24"/>
      <c r="IHY839" s="24"/>
      <c r="IHZ839" s="24"/>
      <c r="IIA839" s="24"/>
      <c r="IIB839" s="24"/>
      <c r="IIC839" s="24"/>
      <c r="IID839" s="24"/>
      <c r="IIE839" s="24"/>
      <c r="IIF839" s="24"/>
      <c r="IIG839" s="24"/>
      <c r="IIH839" s="24"/>
      <c r="III839" s="24"/>
      <c r="IIJ839" s="24"/>
      <c r="IIK839" s="24"/>
      <c r="IIL839" s="24"/>
      <c r="IIM839" s="24"/>
      <c r="IIN839" s="24"/>
      <c r="IIO839" s="24"/>
      <c r="IIP839" s="24"/>
      <c r="IIQ839" s="24"/>
      <c r="IIR839" s="24"/>
      <c r="IIS839" s="24"/>
      <c r="IIT839" s="24"/>
      <c r="IIU839" s="24"/>
      <c r="IIV839" s="24"/>
      <c r="IIW839" s="24"/>
      <c r="IIX839" s="24"/>
      <c r="IIY839" s="24"/>
      <c r="IIZ839" s="24"/>
      <c r="IJA839" s="24"/>
      <c r="IJB839" s="24"/>
      <c r="IJC839" s="24"/>
      <c r="IJD839" s="24"/>
      <c r="IJE839" s="24"/>
      <c r="IJF839" s="24"/>
      <c r="IJG839" s="24"/>
      <c r="IJH839" s="24"/>
      <c r="IJI839" s="24"/>
      <c r="IJJ839" s="24"/>
      <c r="IJK839" s="24"/>
      <c r="IJL839" s="24"/>
      <c r="IJM839" s="24"/>
      <c r="IJN839" s="24"/>
      <c r="IJO839" s="24"/>
      <c r="IJP839" s="24"/>
      <c r="IJQ839" s="24"/>
      <c r="IJR839" s="24"/>
      <c r="IJS839" s="24"/>
      <c r="IJT839" s="24"/>
      <c r="IJU839" s="24"/>
      <c r="IJV839" s="24"/>
      <c r="IJW839" s="24"/>
      <c r="IJX839" s="24"/>
      <c r="IJY839" s="24"/>
      <c r="IJZ839" s="24"/>
      <c r="IKA839" s="24"/>
      <c r="IKB839" s="24"/>
      <c r="IKC839" s="24"/>
      <c r="IKD839" s="24"/>
      <c r="IKE839" s="24"/>
      <c r="IKF839" s="24"/>
      <c r="IKG839" s="24"/>
      <c r="IKH839" s="24"/>
      <c r="IKI839" s="24"/>
      <c r="IKJ839" s="24"/>
      <c r="IKK839" s="24"/>
      <c r="IKL839" s="24"/>
      <c r="IKM839" s="24"/>
      <c r="IKN839" s="24"/>
      <c r="IKO839" s="24"/>
      <c r="IKP839" s="24"/>
      <c r="IKQ839" s="24"/>
      <c r="IKR839" s="24"/>
      <c r="IKS839" s="24"/>
      <c r="IKT839" s="24"/>
      <c r="IKU839" s="24"/>
      <c r="IKV839" s="24"/>
      <c r="IKW839" s="24"/>
      <c r="IKX839" s="24"/>
      <c r="IKY839" s="24"/>
      <c r="IKZ839" s="24"/>
      <c r="ILA839" s="24"/>
      <c r="ILB839" s="24"/>
      <c r="ILC839" s="24"/>
      <c r="ILD839" s="24"/>
      <c r="ILE839" s="24"/>
      <c r="ILF839" s="24"/>
      <c r="ILG839" s="24"/>
      <c r="ILH839" s="24"/>
      <c r="ILI839" s="24"/>
      <c r="ILJ839" s="24"/>
      <c r="ILK839" s="24"/>
      <c r="ILL839" s="24"/>
      <c r="ILM839" s="24"/>
      <c r="ILN839" s="24"/>
      <c r="ILO839" s="24"/>
      <c r="ILP839" s="24"/>
      <c r="ILQ839" s="24"/>
      <c r="ILR839" s="24"/>
      <c r="ILS839" s="24"/>
      <c r="ILT839" s="24"/>
      <c r="ILU839" s="24"/>
      <c r="ILV839" s="24"/>
      <c r="ILW839" s="24"/>
      <c r="ILX839" s="24"/>
      <c r="ILY839" s="24"/>
      <c r="ILZ839" s="24"/>
      <c r="IMA839" s="24"/>
      <c r="IMB839" s="24"/>
      <c r="IMC839" s="24"/>
      <c r="IMD839" s="24"/>
      <c r="IME839" s="24"/>
      <c r="IMF839" s="24"/>
      <c r="IMG839" s="24"/>
      <c r="IMH839" s="24"/>
      <c r="IMI839" s="24"/>
      <c r="IMJ839" s="24"/>
      <c r="IMK839" s="24"/>
      <c r="IML839" s="24"/>
      <c r="IMM839" s="24"/>
      <c r="IMN839" s="24"/>
      <c r="IMO839" s="24"/>
      <c r="IMP839" s="24"/>
      <c r="IMQ839" s="24"/>
      <c r="IMR839" s="24"/>
      <c r="IMS839" s="24"/>
      <c r="IMT839" s="24"/>
      <c r="IMU839" s="24"/>
      <c r="IMV839" s="24"/>
      <c r="IMW839" s="24"/>
      <c r="IMX839" s="24"/>
      <c r="IMY839" s="24"/>
      <c r="IMZ839" s="24"/>
      <c r="INA839" s="24"/>
      <c r="INB839" s="24"/>
      <c r="INC839" s="24"/>
      <c r="IND839" s="24"/>
      <c r="INE839" s="24"/>
      <c r="INF839" s="24"/>
      <c r="ING839" s="24"/>
      <c r="INH839" s="24"/>
      <c r="INI839" s="24"/>
      <c r="INJ839" s="24"/>
      <c r="INK839" s="24"/>
      <c r="INL839" s="24"/>
      <c r="INM839" s="24"/>
      <c r="INN839" s="24"/>
      <c r="INO839" s="24"/>
      <c r="INP839" s="24"/>
      <c r="INQ839" s="24"/>
      <c r="INR839" s="24"/>
      <c r="INS839" s="24"/>
      <c r="INT839" s="24"/>
      <c r="INU839" s="24"/>
      <c r="INV839" s="24"/>
      <c r="INW839" s="24"/>
      <c r="INX839" s="24"/>
      <c r="INY839" s="24"/>
      <c r="INZ839" s="24"/>
      <c r="IOA839" s="24"/>
      <c r="IOB839" s="24"/>
      <c r="IOC839" s="24"/>
      <c r="IOD839" s="24"/>
      <c r="IOE839" s="24"/>
      <c r="IOF839" s="24"/>
      <c r="IOG839" s="24"/>
      <c r="IOH839" s="24"/>
      <c r="IOI839" s="24"/>
      <c r="IOJ839" s="24"/>
      <c r="IOK839" s="24"/>
      <c r="IOL839" s="24"/>
      <c r="IOM839" s="24"/>
      <c r="ION839" s="24"/>
      <c r="IOO839" s="24"/>
      <c r="IOP839" s="24"/>
      <c r="IOQ839" s="24"/>
      <c r="IOR839" s="24"/>
      <c r="IOS839" s="24"/>
      <c r="IOT839" s="24"/>
      <c r="IOU839" s="24"/>
      <c r="IOV839" s="24"/>
      <c r="IOW839" s="24"/>
      <c r="IOX839" s="24"/>
      <c r="IOY839" s="24"/>
      <c r="IOZ839" s="24"/>
      <c r="IPA839" s="24"/>
      <c r="IPB839" s="24"/>
      <c r="IPC839" s="24"/>
      <c r="IPD839" s="24"/>
      <c r="IPE839" s="24"/>
      <c r="IPF839" s="24"/>
      <c r="IPG839" s="24"/>
      <c r="IPH839" s="24"/>
      <c r="IPI839" s="24"/>
      <c r="IPJ839" s="24"/>
      <c r="IPK839" s="24"/>
      <c r="IPL839" s="24"/>
      <c r="IPM839" s="24"/>
      <c r="IPN839" s="24"/>
      <c r="IPO839" s="24"/>
      <c r="IPP839" s="24"/>
      <c r="IPQ839" s="24"/>
      <c r="IPR839" s="24"/>
      <c r="IPS839" s="24"/>
      <c r="IPT839" s="24"/>
      <c r="IPU839" s="24"/>
      <c r="IPV839" s="24"/>
      <c r="IPW839" s="24"/>
      <c r="IPX839" s="24"/>
      <c r="IPY839" s="24"/>
      <c r="IPZ839" s="24"/>
      <c r="IQA839" s="24"/>
      <c r="IQB839" s="24"/>
      <c r="IQC839" s="24"/>
      <c r="IQD839" s="24"/>
      <c r="IQE839" s="24"/>
      <c r="IQF839" s="24"/>
      <c r="IQG839" s="24"/>
      <c r="IQH839" s="24"/>
      <c r="IQI839" s="24"/>
      <c r="IQJ839" s="24"/>
      <c r="IQK839" s="24"/>
      <c r="IQL839" s="24"/>
      <c r="IQM839" s="24"/>
      <c r="IQN839" s="24"/>
      <c r="IQO839" s="24"/>
      <c r="IQP839" s="24"/>
      <c r="IQQ839" s="24"/>
      <c r="IQR839" s="24"/>
      <c r="IQS839" s="24"/>
      <c r="IQT839" s="24"/>
      <c r="IQU839" s="24"/>
      <c r="IQV839" s="24"/>
      <c r="IQW839" s="24"/>
      <c r="IQX839" s="24"/>
      <c r="IQY839" s="24"/>
      <c r="IQZ839" s="24"/>
      <c r="IRA839" s="24"/>
      <c r="IRB839" s="24"/>
      <c r="IRC839" s="24"/>
      <c r="IRD839" s="24"/>
      <c r="IRE839" s="24"/>
      <c r="IRF839" s="24"/>
      <c r="IRG839" s="24"/>
      <c r="IRH839" s="24"/>
      <c r="IRI839" s="24"/>
      <c r="IRJ839" s="24"/>
      <c r="IRK839" s="24"/>
      <c r="IRL839" s="24"/>
      <c r="IRM839" s="24"/>
      <c r="IRN839" s="24"/>
      <c r="IRO839" s="24"/>
      <c r="IRP839" s="24"/>
      <c r="IRQ839" s="24"/>
      <c r="IRR839" s="24"/>
      <c r="IRS839" s="24"/>
      <c r="IRT839" s="24"/>
      <c r="IRU839" s="24"/>
      <c r="IRV839" s="24"/>
      <c r="IRW839" s="24"/>
      <c r="IRX839" s="24"/>
      <c r="IRY839" s="24"/>
      <c r="IRZ839" s="24"/>
      <c r="ISA839" s="24"/>
      <c r="ISB839" s="24"/>
      <c r="ISC839" s="24"/>
      <c r="ISD839" s="24"/>
      <c r="ISE839" s="24"/>
      <c r="ISF839" s="24"/>
      <c r="ISG839" s="24"/>
      <c r="ISH839" s="24"/>
      <c r="ISI839" s="24"/>
      <c r="ISJ839" s="24"/>
      <c r="ISK839" s="24"/>
      <c r="ISL839" s="24"/>
      <c r="ISM839" s="24"/>
      <c r="ISN839" s="24"/>
      <c r="ISO839" s="24"/>
      <c r="ISP839" s="24"/>
      <c r="ISQ839" s="24"/>
      <c r="ISR839" s="24"/>
      <c r="ISS839" s="24"/>
      <c r="IST839" s="24"/>
      <c r="ISU839" s="24"/>
      <c r="ISV839" s="24"/>
      <c r="ISW839" s="24"/>
      <c r="ISX839" s="24"/>
      <c r="ISY839" s="24"/>
      <c r="ISZ839" s="24"/>
      <c r="ITA839" s="24"/>
      <c r="ITB839" s="24"/>
      <c r="ITC839" s="24"/>
      <c r="ITD839" s="24"/>
      <c r="ITE839" s="24"/>
      <c r="ITF839" s="24"/>
      <c r="ITG839" s="24"/>
      <c r="ITH839" s="24"/>
      <c r="ITI839" s="24"/>
      <c r="ITJ839" s="24"/>
      <c r="ITK839" s="24"/>
      <c r="ITL839" s="24"/>
      <c r="ITM839" s="24"/>
      <c r="ITN839" s="24"/>
      <c r="ITO839" s="24"/>
      <c r="ITP839" s="24"/>
      <c r="ITQ839" s="24"/>
      <c r="ITR839" s="24"/>
      <c r="ITS839" s="24"/>
      <c r="ITT839" s="24"/>
      <c r="ITU839" s="24"/>
      <c r="ITV839" s="24"/>
      <c r="ITW839" s="24"/>
      <c r="ITX839" s="24"/>
      <c r="ITY839" s="24"/>
      <c r="ITZ839" s="24"/>
      <c r="IUA839" s="24"/>
      <c r="IUB839" s="24"/>
      <c r="IUC839" s="24"/>
      <c r="IUD839" s="24"/>
      <c r="IUE839" s="24"/>
      <c r="IUF839" s="24"/>
      <c r="IUG839" s="24"/>
      <c r="IUH839" s="24"/>
      <c r="IUI839" s="24"/>
      <c r="IUJ839" s="24"/>
      <c r="IUK839" s="24"/>
      <c r="IUL839" s="24"/>
      <c r="IUM839" s="24"/>
      <c r="IUN839" s="24"/>
      <c r="IUO839" s="24"/>
      <c r="IUP839" s="24"/>
      <c r="IUQ839" s="24"/>
      <c r="IUR839" s="24"/>
      <c r="IUS839" s="24"/>
      <c r="IUT839" s="24"/>
      <c r="IUU839" s="24"/>
      <c r="IUV839" s="24"/>
      <c r="IUW839" s="24"/>
      <c r="IUX839" s="24"/>
      <c r="IUY839" s="24"/>
      <c r="IUZ839" s="24"/>
      <c r="IVA839" s="24"/>
      <c r="IVB839" s="24"/>
      <c r="IVC839" s="24"/>
      <c r="IVD839" s="24"/>
      <c r="IVE839" s="24"/>
      <c r="IVF839" s="24"/>
      <c r="IVG839" s="24"/>
      <c r="IVH839" s="24"/>
      <c r="IVI839" s="24"/>
      <c r="IVJ839" s="24"/>
      <c r="IVK839" s="24"/>
      <c r="IVL839" s="24"/>
      <c r="IVM839" s="24"/>
      <c r="IVN839" s="24"/>
      <c r="IVO839" s="24"/>
      <c r="IVP839" s="24"/>
      <c r="IVQ839" s="24"/>
      <c r="IVR839" s="24"/>
      <c r="IVS839" s="24"/>
      <c r="IVT839" s="24"/>
      <c r="IVU839" s="24"/>
      <c r="IVV839" s="24"/>
      <c r="IVW839" s="24"/>
      <c r="IVX839" s="24"/>
      <c r="IVY839" s="24"/>
      <c r="IVZ839" s="24"/>
      <c r="IWA839" s="24"/>
      <c r="IWB839" s="24"/>
      <c r="IWC839" s="24"/>
      <c r="IWD839" s="24"/>
      <c r="IWE839" s="24"/>
      <c r="IWF839" s="24"/>
      <c r="IWG839" s="24"/>
      <c r="IWH839" s="24"/>
      <c r="IWI839" s="24"/>
      <c r="IWJ839" s="24"/>
      <c r="IWK839" s="24"/>
      <c r="IWL839" s="24"/>
      <c r="IWM839" s="24"/>
      <c r="IWN839" s="24"/>
      <c r="IWO839" s="24"/>
      <c r="IWP839" s="24"/>
      <c r="IWQ839" s="24"/>
      <c r="IWR839" s="24"/>
      <c r="IWS839" s="24"/>
      <c r="IWT839" s="24"/>
      <c r="IWU839" s="24"/>
      <c r="IWV839" s="24"/>
      <c r="IWW839" s="24"/>
      <c r="IWX839" s="24"/>
      <c r="IWY839" s="24"/>
      <c r="IWZ839" s="24"/>
      <c r="IXA839" s="24"/>
      <c r="IXB839" s="24"/>
      <c r="IXC839" s="24"/>
      <c r="IXD839" s="24"/>
      <c r="IXE839" s="24"/>
      <c r="IXF839" s="24"/>
      <c r="IXG839" s="24"/>
      <c r="IXH839" s="24"/>
      <c r="IXI839" s="24"/>
      <c r="IXJ839" s="24"/>
      <c r="IXK839" s="24"/>
      <c r="IXL839" s="24"/>
      <c r="IXM839" s="24"/>
      <c r="IXN839" s="24"/>
      <c r="IXO839" s="24"/>
      <c r="IXP839" s="24"/>
      <c r="IXQ839" s="24"/>
      <c r="IXR839" s="24"/>
      <c r="IXS839" s="24"/>
      <c r="IXT839" s="24"/>
      <c r="IXU839" s="24"/>
      <c r="IXV839" s="24"/>
      <c r="IXW839" s="24"/>
      <c r="IXX839" s="24"/>
      <c r="IXY839" s="24"/>
      <c r="IXZ839" s="24"/>
      <c r="IYA839" s="24"/>
      <c r="IYB839" s="24"/>
      <c r="IYC839" s="24"/>
      <c r="IYD839" s="24"/>
      <c r="IYE839" s="24"/>
      <c r="IYF839" s="24"/>
      <c r="IYG839" s="24"/>
      <c r="IYH839" s="24"/>
      <c r="IYI839" s="24"/>
      <c r="IYJ839" s="24"/>
      <c r="IYK839" s="24"/>
      <c r="IYL839" s="24"/>
      <c r="IYM839" s="24"/>
      <c r="IYN839" s="24"/>
      <c r="IYO839" s="24"/>
      <c r="IYP839" s="24"/>
      <c r="IYQ839" s="24"/>
      <c r="IYR839" s="24"/>
      <c r="IYS839" s="24"/>
      <c r="IYT839" s="24"/>
      <c r="IYU839" s="24"/>
      <c r="IYV839" s="24"/>
      <c r="IYW839" s="24"/>
      <c r="IYX839" s="24"/>
      <c r="IYY839" s="24"/>
      <c r="IYZ839" s="24"/>
      <c r="IZA839" s="24"/>
      <c r="IZB839" s="24"/>
      <c r="IZC839" s="24"/>
      <c r="IZD839" s="24"/>
      <c r="IZE839" s="24"/>
      <c r="IZF839" s="24"/>
      <c r="IZG839" s="24"/>
      <c r="IZH839" s="24"/>
      <c r="IZI839" s="24"/>
      <c r="IZJ839" s="24"/>
      <c r="IZK839" s="24"/>
      <c r="IZL839" s="24"/>
      <c r="IZM839" s="24"/>
      <c r="IZN839" s="24"/>
      <c r="IZO839" s="24"/>
      <c r="IZP839" s="24"/>
      <c r="IZQ839" s="24"/>
      <c r="IZR839" s="24"/>
      <c r="IZS839" s="24"/>
      <c r="IZT839" s="24"/>
      <c r="IZU839" s="24"/>
      <c r="IZV839" s="24"/>
      <c r="IZW839" s="24"/>
      <c r="IZX839" s="24"/>
      <c r="IZY839" s="24"/>
      <c r="IZZ839" s="24"/>
      <c r="JAA839" s="24"/>
      <c r="JAB839" s="24"/>
      <c r="JAC839" s="24"/>
      <c r="JAD839" s="24"/>
      <c r="JAE839" s="24"/>
      <c r="JAF839" s="24"/>
      <c r="JAG839" s="24"/>
      <c r="JAH839" s="24"/>
      <c r="JAI839" s="24"/>
      <c r="JAJ839" s="24"/>
      <c r="JAK839" s="24"/>
      <c r="JAL839" s="24"/>
      <c r="JAM839" s="24"/>
      <c r="JAN839" s="24"/>
      <c r="JAO839" s="24"/>
      <c r="JAP839" s="24"/>
      <c r="JAQ839" s="24"/>
      <c r="JAR839" s="24"/>
      <c r="JAS839" s="24"/>
      <c r="JAT839" s="24"/>
      <c r="JAU839" s="24"/>
      <c r="JAV839" s="24"/>
      <c r="JAW839" s="24"/>
      <c r="JAX839" s="24"/>
      <c r="JAY839" s="24"/>
      <c r="JAZ839" s="24"/>
      <c r="JBA839" s="24"/>
      <c r="JBB839" s="24"/>
      <c r="JBC839" s="24"/>
      <c r="JBD839" s="24"/>
      <c r="JBE839" s="24"/>
      <c r="JBF839" s="24"/>
      <c r="JBG839" s="24"/>
      <c r="JBH839" s="24"/>
      <c r="JBI839" s="24"/>
      <c r="JBJ839" s="24"/>
      <c r="JBK839" s="24"/>
      <c r="JBL839" s="24"/>
      <c r="JBM839" s="24"/>
      <c r="JBN839" s="24"/>
      <c r="JBO839" s="24"/>
      <c r="JBP839" s="24"/>
      <c r="JBQ839" s="24"/>
      <c r="JBR839" s="24"/>
      <c r="JBS839" s="24"/>
      <c r="JBT839" s="24"/>
      <c r="JBU839" s="24"/>
      <c r="JBV839" s="24"/>
      <c r="JBW839" s="24"/>
      <c r="JBX839" s="24"/>
      <c r="JBY839" s="24"/>
      <c r="JBZ839" s="24"/>
      <c r="JCA839" s="24"/>
      <c r="JCB839" s="24"/>
      <c r="JCC839" s="24"/>
      <c r="JCD839" s="24"/>
      <c r="JCE839" s="24"/>
      <c r="JCF839" s="24"/>
      <c r="JCG839" s="24"/>
      <c r="JCH839" s="24"/>
      <c r="JCI839" s="24"/>
      <c r="JCJ839" s="24"/>
      <c r="JCK839" s="24"/>
      <c r="JCL839" s="24"/>
      <c r="JCM839" s="24"/>
      <c r="JCN839" s="24"/>
      <c r="JCO839" s="24"/>
      <c r="JCP839" s="24"/>
      <c r="JCQ839" s="24"/>
      <c r="JCR839" s="24"/>
      <c r="JCS839" s="24"/>
      <c r="JCT839" s="24"/>
      <c r="JCU839" s="24"/>
      <c r="JCV839" s="24"/>
      <c r="JCW839" s="24"/>
      <c r="JCX839" s="24"/>
      <c r="JCY839" s="24"/>
      <c r="JCZ839" s="24"/>
      <c r="JDA839" s="24"/>
      <c r="JDB839" s="24"/>
      <c r="JDC839" s="24"/>
      <c r="JDD839" s="24"/>
      <c r="JDE839" s="24"/>
      <c r="JDF839" s="24"/>
      <c r="JDG839" s="24"/>
      <c r="JDH839" s="24"/>
      <c r="JDI839" s="24"/>
      <c r="JDJ839" s="24"/>
      <c r="JDK839" s="24"/>
      <c r="JDL839" s="24"/>
      <c r="JDM839" s="24"/>
      <c r="JDN839" s="24"/>
      <c r="JDO839" s="24"/>
      <c r="JDP839" s="24"/>
      <c r="JDQ839" s="24"/>
      <c r="JDR839" s="24"/>
      <c r="JDS839" s="24"/>
      <c r="JDT839" s="24"/>
      <c r="JDU839" s="24"/>
      <c r="JDV839" s="24"/>
      <c r="JDW839" s="24"/>
      <c r="JDX839" s="24"/>
      <c r="JDY839" s="24"/>
      <c r="JDZ839" s="24"/>
      <c r="JEA839" s="24"/>
      <c r="JEB839" s="24"/>
      <c r="JEC839" s="24"/>
      <c r="JED839" s="24"/>
      <c r="JEE839" s="24"/>
      <c r="JEF839" s="24"/>
      <c r="JEG839" s="24"/>
      <c r="JEH839" s="24"/>
      <c r="JEI839" s="24"/>
      <c r="JEJ839" s="24"/>
      <c r="JEK839" s="24"/>
      <c r="JEL839" s="24"/>
      <c r="JEM839" s="24"/>
      <c r="JEN839" s="24"/>
      <c r="JEO839" s="24"/>
      <c r="JEP839" s="24"/>
      <c r="JEQ839" s="24"/>
      <c r="JER839" s="24"/>
      <c r="JES839" s="24"/>
      <c r="JET839" s="24"/>
      <c r="JEU839" s="24"/>
      <c r="JEV839" s="24"/>
      <c r="JEW839" s="24"/>
      <c r="JEX839" s="24"/>
      <c r="JEY839" s="24"/>
      <c r="JEZ839" s="24"/>
      <c r="JFA839" s="24"/>
      <c r="JFB839" s="24"/>
      <c r="JFC839" s="24"/>
      <c r="JFD839" s="24"/>
      <c r="JFE839" s="24"/>
      <c r="JFF839" s="24"/>
      <c r="JFG839" s="24"/>
      <c r="JFH839" s="24"/>
      <c r="JFI839" s="24"/>
      <c r="JFJ839" s="24"/>
      <c r="JFK839" s="24"/>
      <c r="JFL839" s="24"/>
      <c r="JFM839" s="24"/>
      <c r="JFN839" s="24"/>
      <c r="JFO839" s="24"/>
      <c r="JFP839" s="24"/>
      <c r="JFQ839" s="24"/>
      <c r="JFR839" s="24"/>
      <c r="JFS839" s="24"/>
      <c r="JFT839" s="24"/>
      <c r="JFU839" s="24"/>
      <c r="JFV839" s="24"/>
      <c r="JFW839" s="24"/>
      <c r="JFX839" s="24"/>
      <c r="JFY839" s="24"/>
      <c r="JFZ839" s="24"/>
      <c r="JGA839" s="24"/>
      <c r="JGB839" s="24"/>
      <c r="JGC839" s="24"/>
      <c r="JGD839" s="24"/>
      <c r="JGE839" s="24"/>
      <c r="JGF839" s="24"/>
      <c r="JGG839" s="24"/>
      <c r="JGH839" s="24"/>
      <c r="JGI839" s="24"/>
      <c r="JGJ839" s="24"/>
      <c r="JGK839" s="24"/>
      <c r="JGL839" s="24"/>
      <c r="JGM839" s="24"/>
      <c r="JGN839" s="24"/>
      <c r="JGO839" s="24"/>
      <c r="JGP839" s="24"/>
      <c r="JGQ839" s="24"/>
      <c r="JGR839" s="24"/>
      <c r="JGS839" s="24"/>
      <c r="JGT839" s="24"/>
      <c r="JGU839" s="24"/>
      <c r="JGV839" s="24"/>
      <c r="JGW839" s="24"/>
      <c r="JGX839" s="24"/>
      <c r="JGY839" s="24"/>
      <c r="JGZ839" s="24"/>
      <c r="JHA839" s="24"/>
      <c r="JHB839" s="24"/>
      <c r="JHC839" s="24"/>
      <c r="JHD839" s="24"/>
      <c r="JHE839" s="24"/>
      <c r="JHF839" s="24"/>
      <c r="JHG839" s="24"/>
      <c r="JHH839" s="24"/>
      <c r="JHI839" s="24"/>
      <c r="JHJ839" s="24"/>
      <c r="JHK839" s="24"/>
      <c r="JHL839" s="24"/>
      <c r="JHM839" s="24"/>
      <c r="JHN839" s="24"/>
      <c r="JHO839" s="24"/>
      <c r="JHP839" s="24"/>
      <c r="JHQ839" s="24"/>
      <c r="JHR839" s="24"/>
      <c r="JHS839" s="24"/>
      <c r="JHT839" s="24"/>
      <c r="JHU839" s="24"/>
      <c r="JHV839" s="24"/>
      <c r="JHW839" s="24"/>
      <c r="JHX839" s="24"/>
      <c r="JHY839" s="24"/>
      <c r="JHZ839" s="24"/>
      <c r="JIA839" s="24"/>
      <c r="JIB839" s="24"/>
      <c r="JIC839" s="24"/>
      <c r="JID839" s="24"/>
      <c r="JIE839" s="24"/>
      <c r="JIF839" s="24"/>
      <c r="JIG839" s="24"/>
      <c r="JIH839" s="24"/>
      <c r="JII839" s="24"/>
      <c r="JIJ839" s="24"/>
      <c r="JIK839" s="24"/>
      <c r="JIL839" s="24"/>
      <c r="JIM839" s="24"/>
      <c r="JIN839" s="24"/>
      <c r="JIO839" s="24"/>
      <c r="JIP839" s="24"/>
      <c r="JIQ839" s="24"/>
      <c r="JIR839" s="24"/>
      <c r="JIS839" s="24"/>
      <c r="JIT839" s="24"/>
      <c r="JIU839" s="24"/>
      <c r="JIV839" s="24"/>
      <c r="JIW839" s="24"/>
      <c r="JIX839" s="24"/>
      <c r="JIY839" s="24"/>
      <c r="JIZ839" s="24"/>
      <c r="JJA839" s="24"/>
      <c r="JJB839" s="24"/>
      <c r="JJC839" s="24"/>
      <c r="JJD839" s="24"/>
      <c r="JJE839" s="24"/>
      <c r="JJF839" s="24"/>
      <c r="JJG839" s="24"/>
      <c r="JJH839" s="24"/>
      <c r="JJI839" s="24"/>
      <c r="JJJ839" s="24"/>
      <c r="JJK839" s="24"/>
      <c r="JJL839" s="24"/>
      <c r="JJM839" s="24"/>
      <c r="JJN839" s="24"/>
      <c r="JJO839" s="24"/>
      <c r="JJP839" s="24"/>
      <c r="JJQ839" s="24"/>
      <c r="JJR839" s="24"/>
      <c r="JJS839" s="24"/>
      <c r="JJT839" s="24"/>
      <c r="JJU839" s="24"/>
      <c r="JJV839" s="24"/>
      <c r="JJW839" s="24"/>
      <c r="JJX839" s="24"/>
      <c r="JJY839" s="24"/>
      <c r="JJZ839" s="24"/>
      <c r="JKA839" s="24"/>
      <c r="JKB839" s="24"/>
      <c r="JKC839" s="24"/>
      <c r="JKD839" s="24"/>
      <c r="JKE839" s="24"/>
      <c r="JKF839" s="24"/>
      <c r="JKG839" s="24"/>
      <c r="JKH839" s="24"/>
      <c r="JKI839" s="24"/>
      <c r="JKJ839" s="24"/>
      <c r="JKK839" s="24"/>
      <c r="JKL839" s="24"/>
      <c r="JKM839" s="24"/>
      <c r="JKN839" s="24"/>
      <c r="JKO839" s="24"/>
      <c r="JKP839" s="24"/>
      <c r="JKQ839" s="24"/>
      <c r="JKR839" s="24"/>
      <c r="JKS839" s="24"/>
      <c r="JKT839" s="24"/>
      <c r="JKU839" s="24"/>
      <c r="JKV839" s="24"/>
      <c r="JKW839" s="24"/>
      <c r="JKX839" s="24"/>
      <c r="JKY839" s="24"/>
      <c r="JKZ839" s="24"/>
      <c r="JLA839" s="24"/>
      <c r="JLB839" s="24"/>
      <c r="JLC839" s="24"/>
      <c r="JLD839" s="24"/>
      <c r="JLE839" s="24"/>
      <c r="JLF839" s="24"/>
      <c r="JLG839" s="24"/>
      <c r="JLH839" s="24"/>
      <c r="JLI839" s="24"/>
      <c r="JLJ839" s="24"/>
      <c r="JLK839" s="24"/>
      <c r="JLL839" s="24"/>
      <c r="JLM839" s="24"/>
      <c r="JLN839" s="24"/>
      <c r="JLO839" s="24"/>
      <c r="JLP839" s="24"/>
      <c r="JLQ839" s="24"/>
      <c r="JLR839" s="24"/>
      <c r="JLS839" s="24"/>
      <c r="JLT839" s="24"/>
      <c r="JLU839" s="24"/>
      <c r="JLV839" s="24"/>
      <c r="JLW839" s="24"/>
      <c r="JLX839" s="24"/>
      <c r="JLY839" s="24"/>
      <c r="JLZ839" s="24"/>
      <c r="JMA839" s="24"/>
      <c r="JMB839" s="24"/>
      <c r="JMC839" s="24"/>
      <c r="JMD839" s="24"/>
      <c r="JME839" s="24"/>
      <c r="JMF839" s="24"/>
      <c r="JMG839" s="24"/>
      <c r="JMH839" s="24"/>
      <c r="JMI839" s="24"/>
      <c r="JMJ839" s="24"/>
      <c r="JMK839" s="24"/>
      <c r="JML839" s="24"/>
      <c r="JMM839" s="24"/>
      <c r="JMN839" s="24"/>
      <c r="JMO839" s="24"/>
      <c r="JMP839" s="24"/>
      <c r="JMQ839" s="24"/>
      <c r="JMR839" s="24"/>
      <c r="JMS839" s="24"/>
      <c r="JMT839" s="24"/>
      <c r="JMU839" s="24"/>
      <c r="JMV839" s="24"/>
      <c r="JMW839" s="24"/>
      <c r="JMX839" s="24"/>
      <c r="JMY839" s="24"/>
      <c r="JMZ839" s="24"/>
      <c r="JNA839" s="24"/>
      <c r="JNB839" s="24"/>
      <c r="JNC839" s="24"/>
      <c r="JND839" s="24"/>
      <c r="JNE839" s="24"/>
      <c r="JNF839" s="24"/>
      <c r="JNG839" s="24"/>
      <c r="JNH839" s="24"/>
      <c r="JNI839" s="24"/>
      <c r="JNJ839" s="24"/>
      <c r="JNK839" s="24"/>
      <c r="JNL839" s="24"/>
      <c r="JNM839" s="24"/>
      <c r="JNN839" s="24"/>
      <c r="JNO839" s="24"/>
      <c r="JNP839" s="24"/>
      <c r="JNQ839" s="24"/>
      <c r="JNR839" s="24"/>
      <c r="JNS839" s="24"/>
      <c r="JNT839" s="24"/>
      <c r="JNU839" s="24"/>
      <c r="JNV839" s="24"/>
      <c r="JNW839" s="24"/>
      <c r="JNX839" s="24"/>
      <c r="JNY839" s="24"/>
      <c r="JNZ839" s="24"/>
      <c r="JOA839" s="24"/>
      <c r="JOB839" s="24"/>
      <c r="JOC839" s="24"/>
      <c r="JOD839" s="24"/>
      <c r="JOE839" s="24"/>
      <c r="JOF839" s="24"/>
      <c r="JOG839" s="24"/>
      <c r="JOH839" s="24"/>
      <c r="JOI839" s="24"/>
      <c r="JOJ839" s="24"/>
      <c r="JOK839" s="24"/>
      <c r="JOL839" s="24"/>
      <c r="JOM839" s="24"/>
      <c r="JON839" s="24"/>
      <c r="JOO839" s="24"/>
      <c r="JOP839" s="24"/>
      <c r="JOQ839" s="24"/>
      <c r="JOR839" s="24"/>
      <c r="JOS839" s="24"/>
      <c r="JOT839" s="24"/>
      <c r="JOU839" s="24"/>
      <c r="JOV839" s="24"/>
      <c r="JOW839" s="24"/>
      <c r="JOX839" s="24"/>
      <c r="JOY839" s="24"/>
      <c r="JOZ839" s="24"/>
      <c r="JPA839" s="24"/>
      <c r="JPB839" s="24"/>
      <c r="JPC839" s="24"/>
      <c r="JPD839" s="24"/>
      <c r="JPE839" s="24"/>
      <c r="JPF839" s="24"/>
      <c r="JPG839" s="24"/>
      <c r="JPH839" s="24"/>
      <c r="JPI839" s="24"/>
      <c r="JPJ839" s="24"/>
      <c r="JPK839" s="24"/>
      <c r="JPL839" s="24"/>
      <c r="JPM839" s="24"/>
      <c r="JPN839" s="24"/>
      <c r="JPO839" s="24"/>
      <c r="JPP839" s="24"/>
      <c r="JPQ839" s="24"/>
      <c r="JPR839" s="24"/>
      <c r="JPS839" s="24"/>
      <c r="JPT839" s="24"/>
      <c r="JPU839" s="24"/>
      <c r="JPV839" s="24"/>
      <c r="JPW839" s="24"/>
      <c r="JPX839" s="24"/>
      <c r="JPY839" s="24"/>
      <c r="JPZ839" s="24"/>
      <c r="JQA839" s="24"/>
      <c r="JQB839" s="24"/>
      <c r="JQC839" s="24"/>
      <c r="JQD839" s="24"/>
      <c r="JQE839" s="24"/>
      <c r="JQF839" s="24"/>
      <c r="JQG839" s="24"/>
      <c r="JQH839" s="24"/>
      <c r="JQI839" s="24"/>
      <c r="JQJ839" s="24"/>
      <c r="JQK839" s="24"/>
      <c r="JQL839" s="24"/>
      <c r="JQM839" s="24"/>
      <c r="JQN839" s="24"/>
      <c r="JQO839" s="24"/>
      <c r="JQP839" s="24"/>
      <c r="JQQ839" s="24"/>
      <c r="JQR839" s="24"/>
      <c r="JQS839" s="24"/>
      <c r="JQT839" s="24"/>
      <c r="JQU839" s="24"/>
      <c r="JQV839" s="24"/>
      <c r="JQW839" s="24"/>
      <c r="JQX839" s="24"/>
      <c r="JQY839" s="24"/>
      <c r="JQZ839" s="24"/>
      <c r="JRA839" s="24"/>
      <c r="JRB839" s="24"/>
      <c r="JRC839" s="24"/>
      <c r="JRD839" s="24"/>
      <c r="JRE839" s="24"/>
      <c r="JRF839" s="24"/>
      <c r="JRG839" s="24"/>
      <c r="JRH839" s="24"/>
      <c r="JRI839" s="24"/>
      <c r="JRJ839" s="24"/>
      <c r="JRK839" s="24"/>
      <c r="JRL839" s="24"/>
      <c r="JRM839" s="24"/>
      <c r="JRN839" s="24"/>
      <c r="JRO839" s="24"/>
      <c r="JRP839" s="24"/>
      <c r="JRQ839" s="24"/>
      <c r="JRR839" s="24"/>
      <c r="JRS839" s="24"/>
      <c r="JRT839" s="24"/>
      <c r="JRU839" s="24"/>
      <c r="JRV839" s="24"/>
      <c r="JRW839" s="24"/>
      <c r="JRX839" s="24"/>
      <c r="JRY839" s="24"/>
      <c r="JRZ839" s="24"/>
      <c r="JSA839" s="24"/>
      <c r="JSB839" s="24"/>
      <c r="JSC839" s="24"/>
      <c r="JSD839" s="24"/>
      <c r="JSE839" s="24"/>
      <c r="JSF839" s="24"/>
      <c r="JSG839" s="24"/>
      <c r="JSH839" s="24"/>
      <c r="JSI839" s="24"/>
      <c r="JSJ839" s="24"/>
      <c r="JSK839" s="24"/>
      <c r="JSL839" s="24"/>
      <c r="JSM839" s="24"/>
      <c r="JSN839" s="24"/>
      <c r="JSO839" s="24"/>
      <c r="JSP839" s="24"/>
      <c r="JSQ839" s="24"/>
      <c r="JSR839" s="24"/>
      <c r="JSS839" s="24"/>
      <c r="JST839" s="24"/>
      <c r="JSU839" s="24"/>
      <c r="JSV839" s="24"/>
      <c r="JSW839" s="24"/>
      <c r="JSX839" s="24"/>
      <c r="JSY839" s="24"/>
      <c r="JSZ839" s="24"/>
      <c r="JTA839" s="24"/>
      <c r="JTB839" s="24"/>
      <c r="JTC839" s="24"/>
      <c r="JTD839" s="24"/>
      <c r="JTE839" s="24"/>
      <c r="JTF839" s="24"/>
      <c r="JTG839" s="24"/>
      <c r="JTH839" s="24"/>
      <c r="JTI839" s="24"/>
      <c r="JTJ839" s="24"/>
      <c r="JTK839" s="24"/>
      <c r="JTL839" s="24"/>
      <c r="JTM839" s="24"/>
      <c r="JTN839" s="24"/>
      <c r="JTO839" s="24"/>
      <c r="JTP839" s="24"/>
      <c r="JTQ839" s="24"/>
      <c r="JTR839" s="24"/>
      <c r="JTS839" s="24"/>
      <c r="JTT839" s="24"/>
      <c r="JTU839" s="24"/>
      <c r="JTV839" s="24"/>
      <c r="JTW839" s="24"/>
      <c r="JTX839" s="24"/>
      <c r="JTY839" s="24"/>
      <c r="JTZ839" s="24"/>
      <c r="JUA839" s="24"/>
      <c r="JUB839" s="24"/>
      <c r="JUC839" s="24"/>
      <c r="JUD839" s="24"/>
      <c r="JUE839" s="24"/>
      <c r="JUF839" s="24"/>
      <c r="JUG839" s="24"/>
      <c r="JUH839" s="24"/>
      <c r="JUI839" s="24"/>
      <c r="JUJ839" s="24"/>
      <c r="JUK839" s="24"/>
      <c r="JUL839" s="24"/>
      <c r="JUM839" s="24"/>
      <c r="JUN839" s="24"/>
      <c r="JUO839" s="24"/>
      <c r="JUP839" s="24"/>
      <c r="JUQ839" s="24"/>
      <c r="JUR839" s="24"/>
      <c r="JUS839" s="24"/>
      <c r="JUT839" s="24"/>
      <c r="JUU839" s="24"/>
      <c r="JUV839" s="24"/>
      <c r="JUW839" s="24"/>
      <c r="JUX839" s="24"/>
      <c r="JUY839" s="24"/>
      <c r="JUZ839" s="24"/>
      <c r="JVA839" s="24"/>
      <c r="JVB839" s="24"/>
      <c r="JVC839" s="24"/>
      <c r="JVD839" s="24"/>
      <c r="JVE839" s="24"/>
      <c r="JVF839" s="24"/>
      <c r="JVG839" s="24"/>
      <c r="JVH839" s="24"/>
      <c r="JVI839" s="24"/>
      <c r="JVJ839" s="24"/>
      <c r="JVK839" s="24"/>
      <c r="JVL839" s="24"/>
      <c r="JVM839" s="24"/>
      <c r="JVN839" s="24"/>
      <c r="JVO839" s="24"/>
      <c r="JVP839" s="24"/>
      <c r="JVQ839" s="24"/>
      <c r="JVR839" s="24"/>
      <c r="JVS839" s="24"/>
      <c r="JVT839" s="24"/>
      <c r="JVU839" s="24"/>
      <c r="JVV839" s="24"/>
      <c r="JVW839" s="24"/>
      <c r="JVX839" s="24"/>
      <c r="JVY839" s="24"/>
      <c r="JVZ839" s="24"/>
      <c r="JWA839" s="24"/>
      <c r="JWB839" s="24"/>
      <c r="JWC839" s="24"/>
      <c r="JWD839" s="24"/>
      <c r="JWE839" s="24"/>
      <c r="JWF839" s="24"/>
      <c r="JWG839" s="24"/>
      <c r="JWH839" s="24"/>
      <c r="JWI839" s="24"/>
      <c r="JWJ839" s="24"/>
      <c r="JWK839" s="24"/>
      <c r="JWL839" s="24"/>
      <c r="JWM839" s="24"/>
      <c r="JWN839" s="24"/>
      <c r="JWO839" s="24"/>
      <c r="JWP839" s="24"/>
      <c r="JWQ839" s="24"/>
      <c r="JWR839" s="24"/>
      <c r="JWS839" s="24"/>
      <c r="JWT839" s="24"/>
      <c r="JWU839" s="24"/>
      <c r="JWV839" s="24"/>
      <c r="JWW839" s="24"/>
      <c r="JWX839" s="24"/>
      <c r="JWY839" s="24"/>
      <c r="JWZ839" s="24"/>
      <c r="JXA839" s="24"/>
      <c r="JXB839" s="24"/>
      <c r="JXC839" s="24"/>
      <c r="JXD839" s="24"/>
      <c r="JXE839" s="24"/>
      <c r="JXF839" s="24"/>
      <c r="JXG839" s="24"/>
      <c r="JXH839" s="24"/>
      <c r="JXI839" s="24"/>
      <c r="JXJ839" s="24"/>
      <c r="JXK839" s="24"/>
      <c r="JXL839" s="24"/>
      <c r="JXM839" s="24"/>
      <c r="JXN839" s="24"/>
      <c r="JXO839" s="24"/>
      <c r="JXP839" s="24"/>
      <c r="JXQ839" s="24"/>
      <c r="JXR839" s="24"/>
      <c r="JXS839" s="24"/>
      <c r="JXT839" s="24"/>
      <c r="JXU839" s="24"/>
      <c r="JXV839" s="24"/>
      <c r="JXW839" s="24"/>
      <c r="JXX839" s="24"/>
      <c r="JXY839" s="24"/>
      <c r="JXZ839" s="24"/>
      <c r="JYA839" s="24"/>
      <c r="JYB839" s="24"/>
      <c r="JYC839" s="24"/>
      <c r="JYD839" s="24"/>
      <c r="JYE839" s="24"/>
      <c r="JYF839" s="24"/>
      <c r="JYG839" s="24"/>
      <c r="JYH839" s="24"/>
      <c r="JYI839" s="24"/>
      <c r="JYJ839" s="24"/>
      <c r="JYK839" s="24"/>
      <c r="JYL839" s="24"/>
      <c r="JYM839" s="24"/>
      <c r="JYN839" s="24"/>
      <c r="JYO839" s="24"/>
      <c r="JYP839" s="24"/>
      <c r="JYQ839" s="24"/>
      <c r="JYR839" s="24"/>
      <c r="JYS839" s="24"/>
      <c r="JYT839" s="24"/>
      <c r="JYU839" s="24"/>
      <c r="JYV839" s="24"/>
      <c r="JYW839" s="24"/>
      <c r="JYX839" s="24"/>
      <c r="JYY839" s="24"/>
      <c r="JYZ839" s="24"/>
      <c r="JZA839" s="24"/>
      <c r="JZB839" s="24"/>
      <c r="JZC839" s="24"/>
      <c r="JZD839" s="24"/>
      <c r="JZE839" s="24"/>
      <c r="JZF839" s="24"/>
      <c r="JZG839" s="24"/>
      <c r="JZH839" s="24"/>
      <c r="JZI839" s="24"/>
      <c r="JZJ839" s="24"/>
      <c r="JZK839" s="24"/>
      <c r="JZL839" s="24"/>
      <c r="JZM839" s="24"/>
      <c r="JZN839" s="24"/>
      <c r="JZO839" s="24"/>
      <c r="JZP839" s="24"/>
      <c r="JZQ839" s="24"/>
      <c r="JZR839" s="24"/>
      <c r="JZS839" s="24"/>
      <c r="JZT839" s="24"/>
      <c r="JZU839" s="24"/>
      <c r="JZV839" s="24"/>
      <c r="JZW839" s="24"/>
      <c r="JZX839" s="24"/>
      <c r="JZY839" s="24"/>
      <c r="JZZ839" s="24"/>
      <c r="KAA839" s="24"/>
      <c r="KAB839" s="24"/>
      <c r="KAC839" s="24"/>
      <c r="KAD839" s="24"/>
      <c r="KAE839" s="24"/>
      <c r="KAF839" s="24"/>
      <c r="KAG839" s="24"/>
      <c r="KAH839" s="24"/>
      <c r="KAI839" s="24"/>
      <c r="KAJ839" s="24"/>
      <c r="KAK839" s="24"/>
      <c r="KAL839" s="24"/>
      <c r="KAM839" s="24"/>
      <c r="KAN839" s="24"/>
      <c r="KAO839" s="24"/>
      <c r="KAP839" s="24"/>
      <c r="KAQ839" s="24"/>
      <c r="KAR839" s="24"/>
      <c r="KAS839" s="24"/>
      <c r="KAT839" s="24"/>
      <c r="KAU839" s="24"/>
      <c r="KAV839" s="24"/>
      <c r="KAW839" s="24"/>
      <c r="KAX839" s="24"/>
      <c r="KAY839" s="24"/>
      <c r="KAZ839" s="24"/>
      <c r="KBA839" s="24"/>
      <c r="KBB839" s="24"/>
      <c r="KBC839" s="24"/>
      <c r="KBD839" s="24"/>
      <c r="KBE839" s="24"/>
      <c r="KBF839" s="24"/>
      <c r="KBG839" s="24"/>
      <c r="KBH839" s="24"/>
      <c r="KBI839" s="24"/>
      <c r="KBJ839" s="24"/>
      <c r="KBK839" s="24"/>
      <c r="KBL839" s="24"/>
      <c r="KBM839" s="24"/>
      <c r="KBN839" s="24"/>
      <c r="KBO839" s="24"/>
      <c r="KBP839" s="24"/>
      <c r="KBQ839" s="24"/>
      <c r="KBR839" s="24"/>
      <c r="KBS839" s="24"/>
      <c r="KBT839" s="24"/>
      <c r="KBU839" s="24"/>
      <c r="KBV839" s="24"/>
      <c r="KBW839" s="24"/>
      <c r="KBX839" s="24"/>
      <c r="KBY839" s="24"/>
      <c r="KBZ839" s="24"/>
      <c r="KCA839" s="24"/>
      <c r="KCB839" s="24"/>
      <c r="KCC839" s="24"/>
      <c r="KCD839" s="24"/>
      <c r="KCE839" s="24"/>
      <c r="KCF839" s="24"/>
      <c r="KCG839" s="24"/>
      <c r="KCH839" s="24"/>
      <c r="KCI839" s="24"/>
      <c r="KCJ839" s="24"/>
      <c r="KCK839" s="24"/>
      <c r="KCL839" s="24"/>
      <c r="KCM839" s="24"/>
      <c r="KCN839" s="24"/>
      <c r="KCO839" s="24"/>
      <c r="KCP839" s="24"/>
      <c r="KCQ839" s="24"/>
      <c r="KCR839" s="24"/>
      <c r="KCS839" s="24"/>
      <c r="KCT839" s="24"/>
      <c r="KCU839" s="24"/>
      <c r="KCV839" s="24"/>
      <c r="KCW839" s="24"/>
      <c r="KCX839" s="24"/>
      <c r="KCY839" s="24"/>
      <c r="KCZ839" s="24"/>
      <c r="KDA839" s="24"/>
      <c r="KDB839" s="24"/>
      <c r="KDC839" s="24"/>
      <c r="KDD839" s="24"/>
      <c r="KDE839" s="24"/>
      <c r="KDF839" s="24"/>
      <c r="KDG839" s="24"/>
      <c r="KDH839" s="24"/>
      <c r="KDI839" s="24"/>
      <c r="KDJ839" s="24"/>
      <c r="KDK839" s="24"/>
      <c r="KDL839" s="24"/>
      <c r="KDM839" s="24"/>
      <c r="KDN839" s="24"/>
      <c r="KDO839" s="24"/>
      <c r="KDP839" s="24"/>
      <c r="KDQ839" s="24"/>
      <c r="KDR839" s="24"/>
      <c r="KDS839" s="24"/>
      <c r="KDT839" s="24"/>
      <c r="KDU839" s="24"/>
      <c r="KDV839" s="24"/>
      <c r="KDW839" s="24"/>
      <c r="KDX839" s="24"/>
      <c r="KDY839" s="24"/>
      <c r="KDZ839" s="24"/>
      <c r="KEA839" s="24"/>
      <c r="KEB839" s="24"/>
      <c r="KEC839" s="24"/>
      <c r="KED839" s="24"/>
      <c r="KEE839" s="24"/>
      <c r="KEF839" s="24"/>
      <c r="KEG839" s="24"/>
      <c r="KEH839" s="24"/>
      <c r="KEI839" s="24"/>
      <c r="KEJ839" s="24"/>
      <c r="KEK839" s="24"/>
      <c r="KEL839" s="24"/>
      <c r="KEM839" s="24"/>
      <c r="KEN839" s="24"/>
      <c r="KEO839" s="24"/>
      <c r="KEP839" s="24"/>
      <c r="KEQ839" s="24"/>
      <c r="KER839" s="24"/>
      <c r="KES839" s="24"/>
      <c r="KET839" s="24"/>
      <c r="KEU839" s="24"/>
      <c r="KEV839" s="24"/>
      <c r="KEW839" s="24"/>
      <c r="KEX839" s="24"/>
      <c r="KEY839" s="24"/>
      <c r="KEZ839" s="24"/>
      <c r="KFA839" s="24"/>
      <c r="KFB839" s="24"/>
      <c r="KFC839" s="24"/>
      <c r="KFD839" s="24"/>
      <c r="KFE839" s="24"/>
      <c r="KFF839" s="24"/>
      <c r="KFG839" s="24"/>
      <c r="KFH839" s="24"/>
      <c r="KFI839" s="24"/>
      <c r="KFJ839" s="24"/>
      <c r="KFK839" s="24"/>
      <c r="KFL839" s="24"/>
      <c r="KFM839" s="24"/>
      <c r="KFN839" s="24"/>
      <c r="KFO839" s="24"/>
      <c r="KFP839" s="24"/>
      <c r="KFQ839" s="24"/>
      <c r="KFR839" s="24"/>
      <c r="KFS839" s="24"/>
      <c r="KFT839" s="24"/>
      <c r="KFU839" s="24"/>
      <c r="KFV839" s="24"/>
      <c r="KFW839" s="24"/>
      <c r="KFX839" s="24"/>
      <c r="KFY839" s="24"/>
      <c r="KFZ839" s="24"/>
      <c r="KGA839" s="24"/>
      <c r="KGB839" s="24"/>
      <c r="KGC839" s="24"/>
      <c r="KGD839" s="24"/>
      <c r="KGE839" s="24"/>
      <c r="KGF839" s="24"/>
      <c r="KGG839" s="24"/>
      <c r="KGH839" s="24"/>
      <c r="KGI839" s="24"/>
      <c r="KGJ839" s="24"/>
      <c r="KGK839" s="24"/>
      <c r="KGL839" s="24"/>
      <c r="KGM839" s="24"/>
      <c r="KGN839" s="24"/>
      <c r="KGO839" s="24"/>
      <c r="KGP839" s="24"/>
      <c r="KGQ839" s="24"/>
      <c r="KGR839" s="24"/>
      <c r="KGS839" s="24"/>
      <c r="KGT839" s="24"/>
      <c r="KGU839" s="24"/>
      <c r="KGV839" s="24"/>
      <c r="KGW839" s="24"/>
      <c r="KGX839" s="24"/>
      <c r="KGY839" s="24"/>
      <c r="KGZ839" s="24"/>
      <c r="KHA839" s="24"/>
      <c r="KHB839" s="24"/>
      <c r="KHC839" s="24"/>
      <c r="KHD839" s="24"/>
      <c r="KHE839" s="24"/>
      <c r="KHF839" s="24"/>
      <c r="KHG839" s="24"/>
      <c r="KHH839" s="24"/>
      <c r="KHI839" s="24"/>
      <c r="KHJ839" s="24"/>
      <c r="KHK839" s="24"/>
      <c r="KHL839" s="24"/>
      <c r="KHM839" s="24"/>
      <c r="KHN839" s="24"/>
      <c r="KHO839" s="24"/>
      <c r="KHP839" s="24"/>
      <c r="KHQ839" s="24"/>
      <c r="KHR839" s="24"/>
      <c r="KHS839" s="24"/>
      <c r="KHT839" s="24"/>
      <c r="KHU839" s="24"/>
      <c r="KHV839" s="24"/>
      <c r="KHW839" s="24"/>
      <c r="KHX839" s="24"/>
      <c r="KHY839" s="24"/>
      <c r="KHZ839" s="24"/>
      <c r="KIA839" s="24"/>
      <c r="KIB839" s="24"/>
      <c r="KIC839" s="24"/>
      <c r="KID839" s="24"/>
      <c r="KIE839" s="24"/>
      <c r="KIF839" s="24"/>
      <c r="KIG839" s="24"/>
      <c r="KIH839" s="24"/>
      <c r="KII839" s="24"/>
      <c r="KIJ839" s="24"/>
      <c r="KIK839" s="24"/>
      <c r="KIL839" s="24"/>
      <c r="KIM839" s="24"/>
      <c r="KIN839" s="24"/>
      <c r="KIO839" s="24"/>
      <c r="KIP839" s="24"/>
      <c r="KIQ839" s="24"/>
      <c r="KIR839" s="24"/>
      <c r="KIS839" s="24"/>
      <c r="KIT839" s="24"/>
      <c r="KIU839" s="24"/>
      <c r="KIV839" s="24"/>
      <c r="KIW839" s="24"/>
      <c r="KIX839" s="24"/>
      <c r="KIY839" s="24"/>
      <c r="KIZ839" s="24"/>
      <c r="KJA839" s="24"/>
      <c r="KJB839" s="24"/>
      <c r="KJC839" s="24"/>
      <c r="KJD839" s="24"/>
      <c r="KJE839" s="24"/>
      <c r="KJF839" s="24"/>
      <c r="KJG839" s="24"/>
      <c r="KJH839" s="24"/>
      <c r="KJI839" s="24"/>
      <c r="KJJ839" s="24"/>
      <c r="KJK839" s="24"/>
      <c r="KJL839" s="24"/>
      <c r="KJM839" s="24"/>
      <c r="KJN839" s="24"/>
      <c r="KJO839" s="24"/>
      <c r="KJP839" s="24"/>
      <c r="KJQ839" s="24"/>
      <c r="KJR839" s="24"/>
      <c r="KJS839" s="24"/>
      <c r="KJT839" s="24"/>
      <c r="KJU839" s="24"/>
      <c r="KJV839" s="24"/>
      <c r="KJW839" s="24"/>
      <c r="KJX839" s="24"/>
      <c r="KJY839" s="24"/>
      <c r="KJZ839" s="24"/>
      <c r="KKA839" s="24"/>
      <c r="KKB839" s="24"/>
      <c r="KKC839" s="24"/>
      <c r="KKD839" s="24"/>
      <c r="KKE839" s="24"/>
      <c r="KKF839" s="24"/>
      <c r="KKG839" s="24"/>
      <c r="KKH839" s="24"/>
      <c r="KKI839" s="24"/>
      <c r="KKJ839" s="24"/>
      <c r="KKK839" s="24"/>
      <c r="KKL839" s="24"/>
      <c r="KKM839" s="24"/>
      <c r="KKN839" s="24"/>
      <c r="KKO839" s="24"/>
      <c r="KKP839" s="24"/>
      <c r="KKQ839" s="24"/>
      <c r="KKR839" s="24"/>
      <c r="KKS839" s="24"/>
      <c r="KKT839" s="24"/>
      <c r="KKU839" s="24"/>
      <c r="KKV839" s="24"/>
      <c r="KKW839" s="24"/>
      <c r="KKX839" s="24"/>
      <c r="KKY839" s="24"/>
      <c r="KKZ839" s="24"/>
      <c r="KLA839" s="24"/>
      <c r="KLB839" s="24"/>
      <c r="KLC839" s="24"/>
      <c r="KLD839" s="24"/>
      <c r="KLE839" s="24"/>
      <c r="KLF839" s="24"/>
      <c r="KLG839" s="24"/>
      <c r="KLH839" s="24"/>
      <c r="KLI839" s="24"/>
      <c r="KLJ839" s="24"/>
      <c r="KLK839" s="24"/>
      <c r="KLL839" s="24"/>
      <c r="KLM839" s="24"/>
      <c r="KLN839" s="24"/>
      <c r="KLO839" s="24"/>
      <c r="KLP839" s="24"/>
      <c r="KLQ839" s="24"/>
      <c r="KLR839" s="24"/>
      <c r="KLS839" s="24"/>
      <c r="KLT839" s="24"/>
      <c r="KLU839" s="24"/>
      <c r="KLV839" s="24"/>
      <c r="KLW839" s="24"/>
      <c r="KLX839" s="24"/>
      <c r="KLY839" s="24"/>
      <c r="KLZ839" s="24"/>
      <c r="KMA839" s="24"/>
      <c r="KMB839" s="24"/>
      <c r="KMC839" s="24"/>
      <c r="KMD839" s="24"/>
      <c r="KME839" s="24"/>
      <c r="KMF839" s="24"/>
      <c r="KMG839" s="24"/>
      <c r="KMH839" s="24"/>
      <c r="KMI839" s="24"/>
      <c r="KMJ839" s="24"/>
      <c r="KMK839" s="24"/>
      <c r="KML839" s="24"/>
      <c r="KMM839" s="24"/>
      <c r="KMN839" s="24"/>
      <c r="KMO839" s="24"/>
      <c r="KMP839" s="24"/>
      <c r="KMQ839" s="24"/>
      <c r="KMR839" s="24"/>
      <c r="KMS839" s="24"/>
      <c r="KMT839" s="24"/>
      <c r="KMU839" s="24"/>
      <c r="KMV839" s="24"/>
      <c r="KMW839" s="24"/>
      <c r="KMX839" s="24"/>
      <c r="KMY839" s="24"/>
      <c r="KMZ839" s="24"/>
      <c r="KNA839" s="24"/>
      <c r="KNB839" s="24"/>
      <c r="KNC839" s="24"/>
      <c r="KND839" s="24"/>
      <c r="KNE839" s="24"/>
      <c r="KNF839" s="24"/>
      <c r="KNG839" s="24"/>
      <c r="KNH839" s="24"/>
      <c r="KNI839" s="24"/>
      <c r="KNJ839" s="24"/>
      <c r="KNK839" s="24"/>
      <c r="KNL839" s="24"/>
      <c r="KNM839" s="24"/>
      <c r="KNN839" s="24"/>
      <c r="KNO839" s="24"/>
      <c r="KNP839" s="24"/>
      <c r="KNQ839" s="24"/>
      <c r="KNR839" s="24"/>
      <c r="KNS839" s="24"/>
      <c r="KNT839" s="24"/>
      <c r="KNU839" s="24"/>
      <c r="KNV839" s="24"/>
      <c r="KNW839" s="24"/>
      <c r="KNX839" s="24"/>
      <c r="KNY839" s="24"/>
      <c r="KNZ839" s="24"/>
      <c r="KOA839" s="24"/>
      <c r="KOB839" s="24"/>
      <c r="KOC839" s="24"/>
      <c r="KOD839" s="24"/>
      <c r="KOE839" s="24"/>
      <c r="KOF839" s="24"/>
      <c r="KOG839" s="24"/>
      <c r="KOH839" s="24"/>
      <c r="KOI839" s="24"/>
      <c r="KOJ839" s="24"/>
      <c r="KOK839" s="24"/>
      <c r="KOL839" s="24"/>
      <c r="KOM839" s="24"/>
      <c r="KON839" s="24"/>
      <c r="KOO839" s="24"/>
      <c r="KOP839" s="24"/>
      <c r="KOQ839" s="24"/>
      <c r="KOR839" s="24"/>
      <c r="KOS839" s="24"/>
      <c r="KOT839" s="24"/>
      <c r="KOU839" s="24"/>
      <c r="KOV839" s="24"/>
      <c r="KOW839" s="24"/>
      <c r="KOX839" s="24"/>
      <c r="KOY839" s="24"/>
      <c r="KOZ839" s="24"/>
      <c r="KPA839" s="24"/>
      <c r="KPB839" s="24"/>
      <c r="KPC839" s="24"/>
      <c r="KPD839" s="24"/>
      <c r="KPE839" s="24"/>
      <c r="KPF839" s="24"/>
      <c r="KPG839" s="24"/>
      <c r="KPH839" s="24"/>
      <c r="KPI839" s="24"/>
      <c r="KPJ839" s="24"/>
      <c r="KPK839" s="24"/>
      <c r="KPL839" s="24"/>
      <c r="KPM839" s="24"/>
      <c r="KPN839" s="24"/>
      <c r="KPO839" s="24"/>
      <c r="KPP839" s="24"/>
      <c r="KPQ839" s="24"/>
      <c r="KPR839" s="24"/>
      <c r="KPS839" s="24"/>
      <c r="KPT839" s="24"/>
      <c r="KPU839" s="24"/>
      <c r="KPV839" s="24"/>
      <c r="KPW839" s="24"/>
      <c r="KPX839" s="24"/>
      <c r="KPY839" s="24"/>
      <c r="KPZ839" s="24"/>
      <c r="KQA839" s="24"/>
      <c r="KQB839" s="24"/>
      <c r="KQC839" s="24"/>
      <c r="KQD839" s="24"/>
      <c r="KQE839" s="24"/>
      <c r="KQF839" s="24"/>
      <c r="KQG839" s="24"/>
      <c r="KQH839" s="24"/>
      <c r="KQI839" s="24"/>
      <c r="KQJ839" s="24"/>
      <c r="KQK839" s="24"/>
      <c r="KQL839" s="24"/>
      <c r="KQM839" s="24"/>
      <c r="KQN839" s="24"/>
      <c r="KQO839" s="24"/>
      <c r="KQP839" s="24"/>
      <c r="KQQ839" s="24"/>
      <c r="KQR839" s="24"/>
      <c r="KQS839" s="24"/>
      <c r="KQT839" s="24"/>
      <c r="KQU839" s="24"/>
      <c r="KQV839" s="24"/>
      <c r="KQW839" s="24"/>
      <c r="KQX839" s="24"/>
      <c r="KQY839" s="24"/>
      <c r="KQZ839" s="24"/>
      <c r="KRA839" s="24"/>
      <c r="KRB839" s="24"/>
      <c r="KRC839" s="24"/>
      <c r="KRD839" s="24"/>
      <c r="KRE839" s="24"/>
      <c r="KRF839" s="24"/>
      <c r="KRG839" s="24"/>
      <c r="KRH839" s="24"/>
      <c r="KRI839" s="24"/>
      <c r="KRJ839" s="24"/>
      <c r="KRK839" s="24"/>
      <c r="KRL839" s="24"/>
      <c r="KRM839" s="24"/>
      <c r="KRN839" s="24"/>
      <c r="KRO839" s="24"/>
      <c r="KRP839" s="24"/>
      <c r="KRQ839" s="24"/>
      <c r="KRR839" s="24"/>
      <c r="KRS839" s="24"/>
      <c r="KRT839" s="24"/>
      <c r="KRU839" s="24"/>
      <c r="KRV839" s="24"/>
      <c r="KRW839" s="24"/>
      <c r="KRX839" s="24"/>
      <c r="KRY839" s="24"/>
      <c r="KRZ839" s="24"/>
      <c r="KSA839" s="24"/>
      <c r="KSB839" s="24"/>
      <c r="KSC839" s="24"/>
      <c r="KSD839" s="24"/>
      <c r="KSE839" s="24"/>
      <c r="KSF839" s="24"/>
      <c r="KSG839" s="24"/>
      <c r="KSH839" s="24"/>
      <c r="KSI839" s="24"/>
      <c r="KSJ839" s="24"/>
      <c r="KSK839" s="24"/>
      <c r="KSL839" s="24"/>
      <c r="KSM839" s="24"/>
      <c r="KSN839" s="24"/>
      <c r="KSO839" s="24"/>
      <c r="KSP839" s="24"/>
      <c r="KSQ839" s="24"/>
      <c r="KSR839" s="24"/>
      <c r="KSS839" s="24"/>
      <c r="KST839" s="24"/>
      <c r="KSU839" s="24"/>
      <c r="KSV839" s="24"/>
      <c r="KSW839" s="24"/>
      <c r="KSX839" s="24"/>
      <c r="KSY839" s="24"/>
      <c r="KSZ839" s="24"/>
      <c r="KTA839" s="24"/>
      <c r="KTB839" s="24"/>
      <c r="KTC839" s="24"/>
      <c r="KTD839" s="24"/>
      <c r="KTE839" s="24"/>
      <c r="KTF839" s="24"/>
      <c r="KTG839" s="24"/>
      <c r="KTH839" s="24"/>
      <c r="KTI839" s="24"/>
      <c r="KTJ839" s="24"/>
      <c r="KTK839" s="24"/>
      <c r="KTL839" s="24"/>
      <c r="KTM839" s="24"/>
      <c r="KTN839" s="24"/>
      <c r="KTO839" s="24"/>
      <c r="KTP839" s="24"/>
      <c r="KTQ839" s="24"/>
      <c r="KTR839" s="24"/>
      <c r="KTS839" s="24"/>
      <c r="KTT839" s="24"/>
      <c r="KTU839" s="24"/>
      <c r="KTV839" s="24"/>
      <c r="KTW839" s="24"/>
      <c r="KTX839" s="24"/>
      <c r="KTY839" s="24"/>
      <c r="KTZ839" s="24"/>
      <c r="KUA839" s="24"/>
      <c r="KUB839" s="24"/>
      <c r="KUC839" s="24"/>
      <c r="KUD839" s="24"/>
      <c r="KUE839" s="24"/>
      <c r="KUF839" s="24"/>
      <c r="KUG839" s="24"/>
      <c r="KUH839" s="24"/>
      <c r="KUI839" s="24"/>
      <c r="KUJ839" s="24"/>
      <c r="KUK839" s="24"/>
      <c r="KUL839" s="24"/>
      <c r="KUM839" s="24"/>
      <c r="KUN839" s="24"/>
      <c r="KUO839" s="24"/>
      <c r="KUP839" s="24"/>
      <c r="KUQ839" s="24"/>
      <c r="KUR839" s="24"/>
      <c r="KUS839" s="24"/>
      <c r="KUT839" s="24"/>
      <c r="KUU839" s="24"/>
      <c r="KUV839" s="24"/>
      <c r="KUW839" s="24"/>
      <c r="KUX839" s="24"/>
      <c r="KUY839" s="24"/>
      <c r="KUZ839" s="24"/>
      <c r="KVA839" s="24"/>
      <c r="KVB839" s="24"/>
      <c r="KVC839" s="24"/>
      <c r="KVD839" s="24"/>
      <c r="KVE839" s="24"/>
      <c r="KVF839" s="24"/>
      <c r="KVG839" s="24"/>
      <c r="KVH839" s="24"/>
      <c r="KVI839" s="24"/>
      <c r="KVJ839" s="24"/>
      <c r="KVK839" s="24"/>
      <c r="KVL839" s="24"/>
      <c r="KVM839" s="24"/>
      <c r="KVN839" s="24"/>
      <c r="KVO839" s="24"/>
      <c r="KVP839" s="24"/>
      <c r="KVQ839" s="24"/>
      <c r="KVR839" s="24"/>
      <c r="KVS839" s="24"/>
      <c r="KVT839" s="24"/>
      <c r="KVU839" s="24"/>
      <c r="KVV839" s="24"/>
      <c r="KVW839" s="24"/>
      <c r="KVX839" s="24"/>
      <c r="KVY839" s="24"/>
      <c r="KVZ839" s="24"/>
      <c r="KWA839" s="24"/>
      <c r="KWB839" s="24"/>
      <c r="KWC839" s="24"/>
      <c r="KWD839" s="24"/>
      <c r="KWE839" s="24"/>
      <c r="KWF839" s="24"/>
      <c r="KWG839" s="24"/>
      <c r="KWH839" s="24"/>
      <c r="KWI839" s="24"/>
      <c r="KWJ839" s="24"/>
      <c r="KWK839" s="24"/>
      <c r="KWL839" s="24"/>
      <c r="KWM839" s="24"/>
      <c r="KWN839" s="24"/>
      <c r="KWO839" s="24"/>
      <c r="KWP839" s="24"/>
      <c r="KWQ839" s="24"/>
      <c r="KWR839" s="24"/>
      <c r="KWS839" s="24"/>
      <c r="KWT839" s="24"/>
      <c r="KWU839" s="24"/>
      <c r="KWV839" s="24"/>
      <c r="KWW839" s="24"/>
      <c r="KWX839" s="24"/>
      <c r="KWY839" s="24"/>
      <c r="KWZ839" s="24"/>
      <c r="KXA839" s="24"/>
      <c r="KXB839" s="24"/>
      <c r="KXC839" s="24"/>
      <c r="KXD839" s="24"/>
      <c r="KXE839" s="24"/>
      <c r="KXF839" s="24"/>
      <c r="KXG839" s="24"/>
      <c r="KXH839" s="24"/>
      <c r="KXI839" s="24"/>
      <c r="KXJ839" s="24"/>
      <c r="KXK839" s="24"/>
      <c r="KXL839" s="24"/>
      <c r="KXM839" s="24"/>
      <c r="KXN839" s="24"/>
      <c r="KXO839" s="24"/>
      <c r="KXP839" s="24"/>
      <c r="KXQ839" s="24"/>
      <c r="KXR839" s="24"/>
      <c r="KXS839" s="24"/>
      <c r="KXT839" s="24"/>
      <c r="KXU839" s="24"/>
      <c r="KXV839" s="24"/>
      <c r="KXW839" s="24"/>
      <c r="KXX839" s="24"/>
      <c r="KXY839" s="24"/>
      <c r="KXZ839" s="24"/>
      <c r="KYA839" s="24"/>
      <c r="KYB839" s="24"/>
      <c r="KYC839" s="24"/>
      <c r="KYD839" s="24"/>
      <c r="KYE839" s="24"/>
      <c r="KYF839" s="24"/>
      <c r="KYG839" s="24"/>
      <c r="KYH839" s="24"/>
      <c r="KYI839" s="24"/>
      <c r="KYJ839" s="24"/>
      <c r="KYK839" s="24"/>
      <c r="KYL839" s="24"/>
      <c r="KYM839" s="24"/>
      <c r="KYN839" s="24"/>
      <c r="KYO839" s="24"/>
      <c r="KYP839" s="24"/>
      <c r="KYQ839" s="24"/>
      <c r="KYR839" s="24"/>
      <c r="KYS839" s="24"/>
      <c r="KYT839" s="24"/>
      <c r="KYU839" s="24"/>
      <c r="KYV839" s="24"/>
      <c r="KYW839" s="24"/>
      <c r="KYX839" s="24"/>
      <c r="KYY839" s="24"/>
      <c r="KYZ839" s="24"/>
      <c r="KZA839" s="24"/>
      <c r="KZB839" s="24"/>
      <c r="KZC839" s="24"/>
      <c r="KZD839" s="24"/>
      <c r="KZE839" s="24"/>
      <c r="KZF839" s="24"/>
      <c r="KZG839" s="24"/>
      <c r="KZH839" s="24"/>
      <c r="KZI839" s="24"/>
      <c r="KZJ839" s="24"/>
      <c r="KZK839" s="24"/>
      <c r="KZL839" s="24"/>
      <c r="KZM839" s="24"/>
      <c r="KZN839" s="24"/>
      <c r="KZO839" s="24"/>
      <c r="KZP839" s="24"/>
      <c r="KZQ839" s="24"/>
      <c r="KZR839" s="24"/>
      <c r="KZS839" s="24"/>
      <c r="KZT839" s="24"/>
      <c r="KZU839" s="24"/>
      <c r="KZV839" s="24"/>
      <c r="KZW839" s="24"/>
      <c r="KZX839" s="24"/>
      <c r="KZY839" s="24"/>
      <c r="KZZ839" s="24"/>
      <c r="LAA839" s="24"/>
      <c r="LAB839" s="24"/>
      <c r="LAC839" s="24"/>
      <c r="LAD839" s="24"/>
      <c r="LAE839" s="24"/>
      <c r="LAF839" s="24"/>
      <c r="LAG839" s="24"/>
      <c r="LAH839" s="24"/>
      <c r="LAI839" s="24"/>
      <c r="LAJ839" s="24"/>
      <c r="LAK839" s="24"/>
      <c r="LAL839" s="24"/>
      <c r="LAM839" s="24"/>
      <c r="LAN839" s="24"/>
      <c r="LAO839" s="24"/>
      <c r="LAP839" s="24"/>
      <c r="LAQ839" s="24"/>
      <c r="LAR839" s="24"/>
      <c r="LAS839" s="24"/>
      <c r="LAT839" s="24"/>
      <c r="LAU839" s="24"/>
      <c r="LAV839" s="24"/>
      <c r="LAW839" s="24"/>
      <c r="LAX839" s="24"/>
      <c r="LAY839" s="24"/>
      <c r="LAZ839" s="24"/>
      <c r="LBA839" s="24"/>
      <c r="LBB839" s="24"/>
      <c r="LBC839" s="24"/>
      <c r="LBD839" s="24"/>
      <c r="LBE839" s="24"/>
      <c r="LBF839" s="24"/>
      <c r="LBG839" s="24"/>
      <c r="LBH839" s="24"/>
      <c r="LBI839" s="24"/>
      <c r="LBJ839" s="24"/>
      <c r="LBK839" s="24"/>
      <c r="LBL839" s="24"/>
      <c r="LBM839" s="24"/>
      <c r="LBN839" s="24"/>
      <c r="LBO839" s="24"/>
      <c r="LBP839" s="24"/>
      <c r="LBQ839" s="24"/>
      <c r="LBR839" s="24"/>
      <c r="LBS839" s="24"/>
      <c r="LBT839" s="24"/>
      <c r="LBU839" s="24"/>
      <c r="LBV839" s="24"/>
      <c r="LBW839" s="24"/>
      <c r="LBX839" s="24"/>
      <c r="LBY839" s="24"/>
      <c r="LBZ839" s="24"/>
      <c r="LCA839" s="24"/>
      <c r="LCB839" s="24"/>
      <c r="LCC839" s="24"/>
      <c r="LCD839" s="24"/>
      <c r="LCE839" s="24"/>
      <c r="LCF839" s="24"/>
      <c r="LCG839" s="24"/>
      <c r="LCH839" s="24"/>
      <c r="LCI839" s="24"/>
      <c r="LCJ839" s="24"/>
      <c r="LCK839" s="24"/>
      <c r="LCL839" s="24"/>
      <c r="LCM839" s="24"/>
      <c r="LCN839" s="24"/>
      <c r="LCO839" s="24"/>
      <c r="LCP839" s="24"/>
      <c r="LCQ839" s="24"/>
      <c r="LCR839" s="24"/>
      <c r="LCS839" s="24"/>
      <c r="LCT839" s="24"/>
      <c r="LCU839" s="24"/>
      <c r="LCV839" s="24"/>
      <c r="LCW839" s="24"/>
      <c r="LCX839" s="24"/>
      <c r="LCY839" s="24"/>
      <c r="LCZ839" s="24"/>
      <c r="LDA839" s="24"/>
      <c r="LDB839" s="24"/>
      <c r="LDC839" s="24"/>
      <c r="LDD839" s="24"/>
      <c r="LDE839" s="24"/>
      <c r="LDF839" s="24"/>
      <c r="LDG839" s="24"/>
      <c r="LDH839" s="24"/>
      <c r="LDI839" s="24"/>
      <c r="LDJ839" s="24"/>
      <c r="LDK839" s="24"/>
      <c r="LDL839" s="24"/>
      <c r="LDM839" s="24"/>
      <c r="LDN839" s="24"/>
      <c r="LDO839" s="24"/>
      <c r="LDP839" s="24"/>
      <c r="LDQ839" s="24"/>
      <c r="LDR839" s="24"/>
      <c r="LDS839" s="24"/>
      <c r="LDT839" s="24"/>
      <c r="LDU839" s="24"/>
      <c r="LDV839" s="24"/>
      <c r="LDW839" s="24"/>
      <c r="LDX839" s="24"/>
      <c r="LDY839" s="24"/>
      <c r="LDZ839" s="24"/>
      <c r="LEA839" s="24"/>
      <c r="LEB839" s="24"/>
      <c r="LEC839" s="24"/>
      <c r="LED839" s="24"/>
      <c r="LEE839" s="24"/>
      <c r="LEF839" s="24"/>
      <c r="LEG839" s="24"/>
      <c r="LEH839" s="24"/>
      <c r="LEI839" s="24"/>
      <c r="LEJ839" s="24"/>
      <c r="LEK839" s="24"/>
      <c r="LEL839" s="24"/>
      <c r="LEM839" s="24"/>
      <c r="LEN839" s="24"/>
      <c r="LEO839" s="24"/>
      <c r="LEP839" s="24"/>
      <c r="LEQ839" s="24"/>
      <c r="LER839" s="24"/>
      <c r="LES839" s="24"/>
      <c r="LET839" s="24"/>
      <c r="LEU839" s="24"/>
      <c r="LEV839" s="24"/>
      <c r="LEW839" s="24"/>
      <c r="LEX839" s="24"/>
      <c r="LEY839" s="24"/>
      <c r="LEZ839" s="24"/>
      <c r="LFA839" s="24"/>
      <c r="LFB839" s="24"/>
      <c r="LFC839" s="24"/>
      <c r="LFD839" s="24"/>
      <c r="LFE839" s="24"/>
      <c r="LFF839" s="24"/>
      <c r="LFG839" s="24"/>
      <c r="LFH839" s="24"/>
      <c r="LFI839" s="24"/>
      <c r="LFJ839" s="24"/>
      <c r="LFK839" s="24"/>
      <c r="LFL839" s="24"/>
      <c r="LFM839" s="24"/>
      <c r="LFN839" s="24"/>
      <c r="LFO839" s="24"/>
      <c r="LFP839" s="24"/>
      <c r="LFQ839" s="24"/>
      <c r="LFR839" s="24"/>
      <c r="LFS839" s="24"/>
      <c r="LFT839" s="24"/>
      <c r="LFU839" s="24"/>
      <c r="LFV839" s="24"/>
      <c r="LFW839" s="24"/>
      <c r="LFX839" s="24"/>
      <c r="LFY839" s="24"/>
      <c r="LFZ839" s="24"/>
      <c r="LGA839" s="24"/>
      <c r="LGB839" s="24"/>
      <c r="LGC839" s="24"/>
      <c r="LGD839" s="24"/>
      <c r="LGE839" s="24"/>
      <c r="LGF839" s="24"/>
      <c r="LGG839" s="24"/>
      <c r="LGH839" s="24"/>
      <c r="LGI839" s="24"/>
      <c r="LGJ839" s="24"/>
      <c r="LGK839" s="24"/>
      <c r="LGL839" s="24"/>
      <c r="LGM839" s="24"/>
      <c r="LGN839" s="24"/>
      <c r="LGO839" s="24"/>
      <c r="LGP839" s="24"/>
      <c r="LGQ839" s="24"/>
      <c r="LGR839" s="24"/>
      <c r="LGS839" s="24"/>
      <c r="LGT839" s="24"/>
      <c r="LGU839" s="24"/>
      <c r="LGV839" s="24"/>
      <c r="LGW839" s="24"/>
      <c r="LGX839" s="24"/>
      <c r="LGY839" s="24"/>
      <c r="LGZ839" s="24"/>
      <c r="LHA839" s="24"/>
      <c r="LHB839" s="24"/>
      <c r="LHC839" s="24"/>
      <c r="LHD839" s="24"/>
      <c r="LHE839" s="24"/>
      <c r="LHF839" s="24"/>
      <c r="LHG839" s="24"/>
      <c r="LHH839" s="24"/>
      <c r="LHI839" s="24"/>
      <c r="LHJ839" s="24"/>
      <c r="LHK839" s="24"/>
      <c r="LHL839" s="24"/>
      <c r="LHM839" s="24"/>
      <c r="LHN839" s="24"/>
      <c r="LHO839" s="24"/>
      <c r="LHP839" s="24"/>
      <c r="LHQ839" s="24"/>
      <c r="LHR839" s="24"/>
      <c r="LHS839" s="24"/>
      <c r="LHT839" s="24"/>
      <c r="LHU839" s="24"/>
      <c r="LHV839" s="24"/>
      <c r="LHW839" s="24"/>
      <c r="LHX839" s="24"/>
      <c r="LHY839" s="24"/>
      <c r="LHZ839" s="24"/>
      <c r="LIA839" s="24"/>
      <c r="LIB839" s="24"/>
      <c r="LIC839" s="24"/>
      <c r="LID839" s="24"/>
      <c r="LIE839" s="24"/>
      <c r="LIF839" s="24"/>
      <c r="LIG839" s="24"/>
      <c r="LIH839" s="24"/>
      <c r="LII839" s="24"/>
      <c r="LIJ839" s="24"/>
      <c r="LIK839" s="24"/>
      <c r="LIL839" s="24"/>
      <c r="LIM839" s="24"/>
      <c r="LIN839" s="24"/>
      <c r="LIO839" s="24"/>
      <c r="LIP839" s="24"/>
      <c r="LIQ839" s="24"/>
      <c r="LIR839" s="24"/>
      <c r="LIS839" s="24"/>
      <c r="LIT839" s="24"/>
      <c r="LIU839" s="24"/>
      <c r="LIV839" s="24"/>
      <c r="LIW839" s="24"/>
      <c r="LIX839" s="24"/>
      <c r="LIY839" s="24"/>
      <c r="LIZ839" s="24"/>
      <c r="LJA839" s="24"/>
      <c r="LJB839" s="24"/>
      <c r="LJC839" s="24"/>
      <c r="LJD839" s="24"/>
      <c r="LJE839" s="24"/>
      <c r="LJF839" s="24"/>
      <c r="LJG839" s="24"/>
      <c r="LJH839" s="24"/>
      <c r="LJI839" s="24"/>
      <c r="LJJ839" s="24"/>
      <c r="LJK839" s="24"/>
      <c r="LJL839" s="24"/>
      <c r="LJM839" s="24"/>
      <c r="LJN839" s="24"/>
      <c r="LJO839" s="24"/>
      <c r="LJP839" s="24"/>
      <c r="LJQ839" s="24"/>
      <c r="LJR839" s="24"/>
      <c r="LJS839" s="24"/>
      <c r="LJT839" s="24"/>
      <c r="LJU839" s="24"/>
      <c r="LJV839" s="24"/>
      <c r="LJW839" s="24"/>
      <c r="LJX839" s="24"/>
      <c r="LJY839" s="24"/>
      <c r="LJZ839" s="24"/>
      <c r="LKA839" s="24"/>
      <c r="LKB839" s="24"/>
      <c r="LKC839" s="24"/>
      <c r="LKD839" s="24"/>
      <c r="LKE839" s="24"/>
      <c r="LKF839" s="24"/>
      <c r="LKG839" s="24"/>
      <c r="LKH839" s="24"/>
      <c r="LKI839" s="24"/>
      <c r="LKJ839" s="24"/>
      <c r="LKK839" s="24"/>
      <c r="LKL839" s="24"/>
      <c r="LKM839" s="24"/>
      <c r="LKN839" s="24"/>
      <c r="LKO839" s="24"/>
      <c r="LKP839" s="24"/>
      <c r="LKQ839" s="24"/>
      <c r="LKR839" s="24"/>
      <c r="LKS839" s="24"/>
      <c r="LKT839" s="24"/>
      <c r="LKU839" s="24"/>
      <c r="LKV839" s="24"/>
      <c r="LKW839" s="24"/>
      <c r="LKX839" s="24"/>
      <c r="LKY839" s="24"/>
      <c r="LKZ839" s="24"/>
      <c r="LLA839" s="24"/>
      <c r="LLB839" s="24"/>
      <c r="LLC839" s="24"/>
      <c r="LLD839" s="24"/>
      <c r="LLE839" s="24"/>
      <c r="LLF839" s="24"/>
      <c r="LLG839" s="24"/>
      <c r="LLH839" s="24"/>
      <c r="LLI839" s="24"/>
      <c r="LLJ839" s="24"/>
      <c r="LLK839" s="24"/>
      <c r="LLL839" s="24"/>
      <c r="LLM839" s="24"/>
      <c r="LLN839" s="24"/>
      <c r="LLO839" s="24"/>
      <c r="LLP839" s="24"/>
      <c r="LLQ839" s="24"/>
      <c r="LLR839" s="24"/>
      <c r="LLS839" s="24"/>
      <c r="LLT839" s="24"/>
      <c r="LLU839" s="24"/>
      <c r="LLV839" s="24"/>
      <c r="LLW839" s="24"/>
      <c r="LLX839" s="24"/>
      <c r="LLY839" s="24"/>
      <c r="LLZ839" s="24"/>
      <c r="LMA839" s="24"/>
      <c r="LMB839" s="24"/>
      <c r="LMC839" s="24"/>
      <c r="LMD839" s="24"/>
      <c r="LME839" s="24"/>
      <c r="LMF839" s="24"/>
      <c r="LMG839" s="24"/>
      <c r="LMH839" s="24"/>
      <c r="LMI839" s="24"/>
      <c r="LMJ839" s="24"/>
      <c r="LMK839" s="24"/>
      <c r="LML839" s="24"/>
      <c r="LMM839" s="24"/>
      <c r="LMN839" s="24"/>
      <c r="LMO839" s="24"/>
      <c r="LMP839" s="24"/>
      <c r="LMQ839" s="24"/>
      <c r="LMR839" s="24"/>
      <c r="LMS839" s="24"/>
      <c r="LMT839" s="24"/>
      <c r="LMU839" s="24"/>
      <c r="LMV839" s="24"/>
      <c r="LMW839" s="24"/>
      <c r="LMX839" s="24"/>
      <c r="LMY839" s="24"/>
      <c r="LMZ839" s="24"/>
      <c r="LNA839" s="24"/>
      <c r="LNB839" s="24"/>
      <c r="LNC839" s="24"/>
      <c r="LND839" s="24"/>
      <c r="LNE839" s="24"/>
      <c r="LNF839" s="24"/>
      <c r="LNG839" s="24"/>
      <c r="LNH839" s="24"/>
      <c r="LNI839" s="24"/>
      <c r="LNJ839" s="24"/>
      <c r="LNK839" s="24"/>
      <c r="LNL839" s="24"/>
      <c r="LNM839" s="24"/>
      <c r="LNN839" s="24"/>
      <c r="LNO839" s="24"/>
      <c r="LNP839" s="24"/>
      <c r="LNQ839" s="24"/>
      <c r="LNR839" s="24"/>
      <c r="LNS839" s="24"/>
      <c r="LNT839" s="24"/>
      <c r="LNU839" s="24"/>
      <c r="LNV839" s="24"/>
      <c r="LNW839" s="24"/>
      <c r="LNX839" s="24"/>
      <c r="LNY839" s="24"/>
      <c r="LNZ839" s="24"/>
      <c r="LOA839" s="24"/>
      <c r="LOB839" s="24"/>
      <c r="LOC839" s="24"/>
      <c r="LOD839" s="24"/>
      <c r="LOE839" s="24"/>
      <c r="LOF839" s="24"/>
      <c r="LOG839" s="24"/>
      <c r="LOH839" s="24"/>
      <c r="LOI839" s="24"/>
      <c r="LOJ839" s="24"/>
      <c r="LOK839" s="24"/>
      <c r="LOL839" s="24"/>
      <c r="LOM839" s="24"/>
      <c r="LON839" s="24"/>
      <c r="LOO839" s="24"/>
      <c r="LOP839" s="24"/>
      <c r="LOQ839" s="24"/>
      <c r="LOR839" s="24"/>
      <c r="LOS839" s="24"/>
      <c r="LOT839" s="24"/>
      <c r="LOU839" s="24"/>
      <c r="LOV839" s="24"/>
      <c r="LOW839" s="24"/>
      <c r="LOX839" s="24"/>
      <c r="LOY839" s="24"/>
      <c r="LOZ839" s="24"/>
      <c r="LPA839" s="24"/>
      <c r="LPB839" s="24"/>
      <c r="LPC839" s="24"/>
      <c r="LPD839" s="24"/>
      <c r="LPE839" s="24"/>
      <c r="LPF839" s="24"/>
      <c r="LPG839" s="24"/>
      <c r="LPH839" s="24"/>
      <c r="LPI839" s="24"/>
      <c r="LPJ839" s="24"/>
      <c r="LPK839" s="24"/>
      <c r="LPL839" s="24"/>
      <c r="LPM839" s="24"/>
      <c r="LPN839" s="24"/>
      <c r="LPO839" s="24"/>
      <c r="LPP839" s="24"/>
      <c r="LPQ839" s="24"/>
      <c r="LPR839" s="24"/>
      <c r="LPS839" s="24"/>
      <c r="LPT839" s="24"/>
      <c r="LPU839" s="24"/>
      <c r="LPV839" s="24"/>
      <c r="LPW839" s="24"/>
      <c r="LPX839" s="24"/>
      <c r="LPY839" s="24"/>
      <c r="LPZ839" s="24"/>
      <c r="LQA839" s="24"/>
      <c r="LQB839" s="24"/>
      <c r="LQC839" s="24"/>
      <c r="LQD839" s="24"/>
      <c r="LQE839" s="24"/>
      <c r="LQF839" s="24"/>
      <c r="LQG839" s="24"/>
      <c r="LQH839" s="24"/>
      <c r="LQI839" s="24"/>
      <c r="LQJ839" s="24"/>
      <c r="LQK839" s="24"/>
      <c r="LQL839" s="24"/>
      <c r="LQM839" s="24"/>
      <c r="LQN839" s="24"/>
      <c r="LQO839" s="24"/>
      <c r="LQP839" s="24"/>
      <c r="LQQ839" s="24"/>
      <c r="LQR839" s="24"/>
      <c r="LQS839" s="24"/>
      <c r="LQT839" s="24"/>
      <c r="LQU839" s="24"/>
      <c r="LQV839" s="24"/>
      <c r="LQW839" s="24"/>
      <c r="LQX839" s="24"/>
      <c r="LQY839" s="24"/>
      <c r="LQZ839" s="24"/>
      <c r="LRA839" s="24"/>
      <c r="LRB839" s="24"/>
      <c r="LRC839" s="24"/>
      <c r="LRD839" s="24"/>
      <c r="LRE839" s="24"/>
      <c r="LRF839" s="24"/>
      <c r="LRG839" s="24"/>
      <c r="LRH839" s="24"/>
      <c r="LRI839" s="24"/>
      <c r="LRJ839" s="24"/>
      <c r="LRK839" s="24"/>
      <c r="LRL839" s="24"/>
      <c r="LRM839" s="24"/>
      <c r="LRN839" s="24"/>
      <c r="LRO839" s="24"/>
      <c r="LRP839" s="24"/>
      <c r="LRQ839" s="24"/>
      <c r="LRR839" s="24"/>
      <c r="LRS839" s="24"/>
      <c r="LRT839" s="24"/>
      <c r="LRU839" s="24"/>
      <c r="LRV839" s="24"/>
      <c r="LRW839" s="24"/>
      <c r="LRX839" s="24"/>
      <c r="LRY839" s="24"/>
      <c r="LRZ839" s="24"/>
      <c r="LSA839" s="24"/>
      <c r="LSB839" s="24"/>
      <c r="LSC839" s="24"/>
      <c r="LSD839" s="24"/>
      <c r="LSE839" s="24"/>
      <c r="LSF839" s="24"/>
      <c r="LSG839" s="24"/>
      <c r="LSH839" s="24"/>
      <c r="LSI839" s="24"/>
      <c r="LSJ839" s="24"/>
      <c r="LSK839" s="24"/>
      <c r="LSL839" s="24"/>
      <c r="LSM839" s="24"/>
      <c r="LSN839" s="24"/>
      <c r="LSO839" s="24"/>
      <c r="LSP839" s="24"/>
      <c r="LSQ839" s="24"/>
      <c r="LSR839" s="24"/>
      <c r="LSS839" s="24"/>
      <c r="LST839" s="24"/>
      <c r="LSU839" s="24"/>
      <c r="LSV839" s="24"/>
      <c r="LSW839" s="24"/>
      <c r="LSX839" s="24"/>
      <c r="LSY839" s="24"/>
      <c r="LSZ839" s="24"/>
      <c r="LTA839" s="24"/>
      <c r="LTB839" s="24"/>
      <c r="LTC839" s="24"/>
      <c r="LTD839" s="24"/>
      <c r="LTE839" s="24"/>
      <c r="LTF839" s="24"/>
      <c r="LTG839" s="24"/>
      <c r="LTH839" s="24"/>
      <c r="LTI839" s="24"/>
      <c r="LTJ839" s="24"/>
      <c r="LTK839" s="24"/>
      <c r="LTL839" s="24"/>
      <c r="LTM839" s="24"/>
      <c r="LTN839" s="24"/>
      <c r="LTO839" s="24"/>
      <c r="LTP839" s="24"/>
      <c r="LTQ839" s="24"/>
      <c r="LTR839" s="24"/>
      <c r="LTS839" s="24"/>
      <c r="LTT839" s="24"/>
      <c r="LTU839" s="24"/>
      <c r="LTV839" s="24"/>
      <c r="LTW839" s="24"/>
      <c r="LTX839" s="24"/>
      <c r="LTY839" s="24"/>
      <c r="LTZ839" s="24"/>
      <c r="LUA839" s="24"/>
      <c r="LUB839" s="24"/>
      <c r="LUC839" s="24"/>
      <c r="LUD839" s="24"/>
      <c r="LUE839" s="24"/>
      <c r="LUF839" s="24"/>
      <c r="LUG839" s="24"/>
      <c r="LUH839" s="24"/>
      <c r="LUI839" s="24"/>
      <c r="LUJ839" s="24"/>
      <c r="LUK839" s="24"/>
      <c r="LUL839" s="24"/>
      <c r="LUM839" s="24"/>
      <c r="LUN839" s="24"/>
      <c r="LUO839" s="24"/>
      <c r="LUP839" s="24"/>
      <c r="LUQ839" s="24"/>
      <c r="LUR839" s="24"/>
      <c r="LUS839" s="24"/>
      <c r="LUT839" s="24"/>
      <c r="LUU839" s="24"/>
      <c r="LUV839" s="24"/>
      <c r="LUW839" s="24"/>
      <c r="LUX839" s="24"/>
      <c r="LUY839" s="24"/>
      <c r="LUZ839" s="24"/>
      <c r="LVA839" s="24"/>
      <c r="LVB839" s="24"/>
      <c r="LVC839" s="24"/>
      <c r="LVD839" s="24"/>
      <c r="LVE839" s="24"/>
      <c r="LVF839" s="24"/>
      <c r="LVG839" s="24"/>
      <c r="LVH839" s="24"/>
      <c r="LVI839" s="24"/>
      <c r="LVJ839" s="24"/>
      <c r="LVK839" s="24"/>
      <c r="LVL839" s="24"/>
      <c r="LVM839" s="24"/>
      <c r="LVN839" s="24"/>
      <c r="LVO839" s="24"/>
      <c r="LVP839" s="24"/>
      <c r="LVQ839" s="24"/>
      <c r="LVR839" s="24"/>
      <c r="LVS839" s="24"/>
      <c r="LVT839" s="24"/>
      <c r="LVU839" s="24"/>
      <c r="LVV839" s="24"/>
      <c r="LVW839" s="24"/>
      <c r="LVX839" s="24"/>
      <c r="LVY839" s="24"/>
      <c r="LVZ839" s="24"/>
      <c r="LWA839" s="24"/>
      <c r="LWB839" s="24"/>
      <c r="LWC839" s="24"/>
      <c r="LWD839" s="24"/>
      <c r="LWE839" s="24"/>
      <c r="LWF839" s="24"/>
      <c r="LWG839" s="24"/>
      <c r="LWH839" s="24"/>
      <c r="LWI839" s="24"/>
      <c r="LWJ839" s="24"/>
      <c r="LWK839" s="24"/>
      <c r="LWL839" s="24"/>
      <c r="LWM839" s="24"/>
      <c r="LWN839" s="24"/>
      <c r="LWO839" s="24"/>
      <c r="LWP839" s="24"/>
      <c r="LWQ839" s="24"/>
      <c r="LWR839" s="24"/>
      <c r="LWS839" s="24"/>
      <c r="LWT839" s="24"/>
      <c r="LWU839" s="24"/>
      <c r="LWV839" s="24"/>
      <c r="LWW839" s="24"/>
      <c r="LWX839" s="24"/>
      <c r="LWY839" s="24"/>
      <c r="LWZ839" s="24"/>
      <c r="LXA839" s="24"/>
      <c r="LXB839" s="24"/>
      <c r="LXC839" s="24"/>
      <c r="LXD839" s="24"/>
      <c r="LXE839" s="24"/>
      <c r="LXF839" s="24"/>
      <c r="LXG839" s="24"/>
      <c r="LXH839" s="24"/>
      <c r="LXI839" s="24"/>
      <c r="LXJ839" s="24"/>
      <c r="LXK839" s="24"/>
      <c r="LXL839" s="24"/>
      <c r="LXM839" s="24"/>
      <c r="LXN839" s="24"/>
      <c r="LXO839" s="24"/>
      <c r="LXP839" s="24"/>
      <c r="LXQ839" s="24"/>
      <c r="LXR839" s="24"/>
      <c r="LXS839" s="24"/>
      <c r="LXT839" s="24"/>
      <c r="LXU839" s="24"/>
      <c r="LXV839" s="24"/>
      <c r="LXW839" s="24"/>
      <c r="LXX839" s="24"/>
      <c r="LXY839" s="24"/>
      <c r="LXZ839" s="24"/>
      <c r="LYA839" s="24"/>
      <c r="LYB839" s="24"/>
      <c r="LYC839" s="24"/>
      <c r="LYD839" s="24"/>
      <c r="LYE839" s="24"/>
      <c r="LYF839" s="24"/>
      <c r="LYG839" s="24"/>
      <c r="LYH839" s="24"/>
      <c r="LYI839" s="24"/>
      <c r="LYJ839" s="24"/>
      <c r="LYK839" s="24"/>
      <c r="LYL839" s="24"/>
      <c r="LYM839" s="24"/>
      <c r="LYN839" s="24"/>
      <c r="LYO839" s="24"/>
      <c r="LYP839" s="24"/>
      <c r="LYQ839" s="24"/>
      <c r="LYR839" s="24"/>
      <c r="LYS839" s="24"/>
      <c r="LYT839" s="24"/>
      <c r="LYU839" s="24"/>
      <c r="LYV839" s="24"/>
      <c r="LYW839" s="24"/>
      <c r="LYX839" s="24"/>
      <c r="LYY839" s="24"/>
      <c r="LYZ839" s="24"/>
      <c r="LZA839" s="24"/>
      <c r="LZB839" s="24"/>
      <c r="LZC839" s="24"/>
      <c r="LZD839" s="24"/>
      <c r="LZE839" s="24"/>
      <c r="LZF839" s="24"/>
      <c r="LZG839" s="24"/>
      <c r="LZH839" s="24"/>
      <c r="LZI839" s="24"/>
      <c r="LZJ839" s="24"/>
      <c r="LZK839" s="24"/>
      <c r="LZL839" s="24"/>
      <c r="LZM839" s="24"/>
      <c r="LZN839" s="24"/>
      <c r="LZO839" s="24"/>
      <c r="LZP839" s="24"/>
      <c r="LZQ839" s="24"/>
      <c r="LZR839" s="24"/>
      <c r="LZS839" s="24"/>
      <c r="LZT839" s="24"/>
      <c r="LZU839" s="24"/>
      <c r="LZV839" s="24"/>
      <c r="LZW839" s="24"/>
      <c r="LZX839" s="24"/>
      <c r="LZY839" s="24"/>
      <c r="LZZ839" s="24"/>
      <c r="MAA839" s="24"/>
      <c r="MAB839" s="24"/>
      <c r="MAC839" s="24"/>
      <c r="MAD839" s="24"/>
      <c r="MAE839" s="24"/>
      <c r="MAF839" s="24"/>
      <c r="MAG839" s="24"/>
      <c r="MAH839" s="24"/>
      <c r="MAI839" s="24"/>
      <c r="MAJ839" s="24"/>
      <c r="MAK839" s="24"/>
      <c r="MAL839" s="24"/>
      <c r="MAM839" s="24"/>
      <c r="MAN839" s="24"/>
      <c r="MAO839" s="24"/>
      <c r="MAP839" s="24"/>
      <c r="MAQ839" s="24"/>
      <c r="MAR839" s="24"/>
      <c r="MAS839" s="24"/>
      <c r="MAT839" s="24"/>
      <c r="MAU839" s="24"/>
      <c r="MAV839" s="24"/>
      <c r="MAW839" s="24"/>
      <c r="MAX839" s="24"/>
      <c r="MAY839" s="24"/>
      <c r="MAZ839" s="24"/>
      <c r="MBA839" s="24"/>
      <c r="MBB839" s="24"/>
      <c r="MBC839" s="24"/>
      <c r="MBD839" s="24"/>
      <c r="MBE839" s="24"/>
      <c r="MBF839" s="24"/>
      <c r="MBG839" s="24"/>
      <c r="MBH839" s="24"/>
      <c r="MBI839" s="24"/>
      <c r="MBJ839" s="24"/>
      <c r="MBK839" s="24"/>
      <c r="MBL839" s="24"/>
      <c r="MBM839" s="24"/>
      <c r="MBN839" s="24"/>
      <c r="MBO839" s="24"/>
      <c r="MBP839" s="24"/>
      <c r="MBQ839" s="24"/>
      <c r="MBR839" s="24"/>
      <c r="MBS839" s="24"/>
      <c r="MBT839" s="24"/>
      <c r="MBU839" s="24"/>
      <c r="MBV839" s="24"/>
      <c r="MBW839" s="24"/>
      <c r="MBX839" s="24"/>
      <c r="MBY839" s="24"/>
      <c r="MBZ839" s="24"/>
      <c r="MCA839" s="24"/>
      <c r="MCB839" s="24"/>
      <c r="MCC839" s="24"/>
      <c r="MCD839" s="24"/>
      <c r="MCE839" s="24"/>
      <c r="MCF839" s="24"/>
      <c r="MCG839" s="24"/>
      <c r="MCH839" s="24"/>
      <c r="MCI839" s="24"/>
      <c r="MCJ839" s="24"/>
      <c r="MCK839" s="24"/>
      <c r="MCL839" s="24"/>
      <c r="MCM839" s="24"/>
      <c r="MCN839" s="24"/>
      <c r="MCO839" s="24"/>
      <c r="MCP839" s="24"/>
      <c r="MCQ839" s="24"/>
      <c r="MCR839" s="24"/>
      <c r="MCS839" s="24"/>
      <c r="MCT839" s="24"/>
      <c r="MCU839" s="24"/>
      <c r="MCV839" s="24"/>
      <c r="MCW839" s="24"/>
      <c r="MCX839" s="24"/>
      <c r="MCY839" s="24"/>
      <c r="MCZ839" s="24"/>
      <c r="MDA839" s="24"/>
      <c r="MDB839" s="24"/>
      <c r="MDC839" s="24"/>
      <c r="MDD839" s="24"/>
      <c r="MDE839" s="24"/>
      <c r="MDF839" s="24"/>
      <c r="MDG839" s="24"/>
      <c r="MDH839" s="24"/>
      <c r="MDI839" s="24"/>
      <c r="MDJ839" s="24"/>
      <c r="MDK839" s="24"/>
      <c r="MDL839" s="24"/>
      <c r="MDM839" s="24"/>
      <c r="MDN839" s="24"/>
      <c r="MDO839" s="24"/>
      <c r="MDP839" s="24"/>
      <c r="MDQ839" s="24"/>
      <c r="MDR839" s="24"/>
      <c r="MDS839" s="24"/>
      <c r="MDT839" s="24"/>
      <c r="MDU839" s="24"/>
      <c r="MDV839" s="24"/>
      <c r="MDW839" s="24"/>
      <c r="MDX839" s="24"/>
      <c r="MDY839" s="24"/>
      <c r="MDZ839" s="24"/>
      <c r="MEA839" s="24"/>
      <c r="MEB839" s="24"/>
      <c r="MEC839" s="24"/>
      <c r="MED839" s="24"/>
      <c r="MEE839" s="24"/>
      <c r="MEF839" s="24"/>
      <c r="MEG839" s="24"/>
      <c r="MEH839" s="24"/>
      <c r="MEI839" s="24"/>
      <c r="MEJ839" s="24"/>
      <c r="MEK839" s="24"/>
      <c r="MEL839" s="24"/>
      <c r="MEM839" s="24"/>
      <c r="MEN839" s="24"/>
      <c r="MEO839" s="24"/>
      <c r="MEP839" s="24"/>
      <c r="MEQ839" s="24"/>
      <c r="MER839" s="24"/>
      <c r="MES839" s="24"/>
      <c r="MET839" s="24"/>
      <c r="MEU839" s="24"/>
      <c r="MEV839" s="24"/>
      <c r="MEW839" s="24"/>
      <c r="MEX839" s="24"/>
      <c r="MEY839" s="24"/>
      <c r="MEZ839" s="24"/>
      <c r="MFA839" s="24"/>
      <c r="MFB839" s="24"/>
      <c r="MFC839" s="24"/>
      <c r="MFD839" s="24"/>
      <c r="MFE839" s="24"/>
      <c r="MFF839" s="24"/>
      <c r="MFG839" s="24"/>
      <c r="MFH839" s="24"/>
      <c r="MFI839" s="24"/>
      <c r="MFJ839" s="24"/>
      <c r="MFK839" s="24"/>
      <c r="MFL839" s="24"/>
      <c r="MFM839" s="24"/>
      <c r="MFN839" s="24"/>
      <c r="MFO839" s="24"/>
      <c r="MFP839" s="24"/>
      <c r="MFQ839" s="24"/>
      <c r="MFR839" s="24"/>
      <c r="MFS839" s="24"/>
      <c r="MFT839" s="24"/>
      <c r="MFU839" s="24"/>
      <c r="MFV839" s="24"/>
      <c r="MFW839" s="24"/>
      <c r="MFX839" s="24"/>
      <c r="MFY839" s="24"/>
      <c r="MFZ839" s="24"/>
      <c r="MGA839" s="24"/>
      <c r="MGB839" s="24"/>
      <c r="MGC839" s="24"/>
      <c r="MGD839" s="24"/>
      <c r="MGE839" s="24"/>
      <c r="MGF839" s="24"/>
      <c r="MGG839" s="24"/>
      <c r="MGH839" s="24"/>
      <c r="MGI839" s="24"/>
      <c r="MGJ839" s="24"/>
      <c r="MGK839" s="24"/>
      <c r="MGL839" s="24"/>
      <c r="MGM839" s="24"/>
      <c r="MGN839" s="24"/>
      <c r="MGO839" s="24"/>
      <c r="MGP839" s="24"/>
      <c r="MGQ839" s="24"/>
      <c r="MGR839" s="24"/>
      <c r="MGS839" s="24"/>
      <c r="MGT839" s="24"/>
      <c r="MGU839" s="24"/>
      <c r="MGV839" s="24"/>
      <c r="MGW839" s="24"/>
      <c r="MGX839" s="24"/>
      <c r="MGY839" s="24"/>
      <c r="MGZ839" s="24"/>
      <c r="MHA839" s="24"/>
      <c r="MHB839" s="24"/>
      <c r="MHC839" s="24"/>
      <c r="MHD839" s="24"/>
      <c r="MHE839" s="24"/>
      <c r="MHF839" s="24"/>
      <c r="MHG839" s="24"/>
      <c r="MHH839" s="24"/>
      <c r="MHI839" s="24"/>
      <c r="MHJ839" s="24"/>
      <c r="MHK839" s="24"/>
      <c r="MHL839" s="24"/>
      <c r="MHM839" s="24"/>
      <c r="MHN839" s="24"/>
      <c r="MHO839" s="24"/>
      <c r="MHP839" s="24"/>
      <c r="MHQ839" s="24"/>
      <c r="MHR839" s="24"/>
      <c r="MHS839" s="24"/>
      <c r="MHT839" s="24"/>
      <c r="MHU839" s="24"/>
      <c r="MHV839" s="24"/>
      <c r="MHW839" s="24"/>
      <c r="MHX839" s="24"/>
      <c r="MHY839" s="24"/>
      <c r="MHZ839" s="24"/>
      <c r="MIA839" s="24"/>
      <c r="MIB839" s="24"/>
      <c r="MIC839" s="24"/>
      <c r="MID839" s="24"/>
      <c r="MIE839" s="24"/>
      <c r="MIF839" s="24"/>
      <c r="MIG839" s="24"/>
      <c r="MIH839" s="24"/>
      <c r="MII839" s="24"/>
      <c r="MIJ839" s="24"/>
      <c r="MIK839" s="24"/>
      <c r="MIL839" s="24"/>
      <c r="MIM839" s="24"/>
      <c r="MIN839" s="24"/>
      <c r="MIO839" s="24"/>
      <c r="MIP839" s="24"/>
      <c r="MIQ839" s="24"/>
      <c r="MIR839" s="24"/>
      <c r="MIS839" s="24"/>
      <c r="MIT839" s="24"/>
      <c r="MIU839" s="24"/>
      <c r="MIV839" s="24"/>
      <c r="MIW839" s="24"/>
      <c r="MIX839" s="24"/>
      <c r="MIY839" s="24"/>
      <c r="MIZ839" s="24"/>
      <c r="MJA839" s="24"/>
      <c r="MJB839" s="24"/>
      <c r="MJC839" s="24"/>
      <c r="MJD839" s="24"/>
      <c r="MJE839" s="24"/>
      <c r="MJF839" s="24"/>
      <c r="MJG839" s="24"/>
      <c r="MJH839" s="24"/>
      <c r="MJI839" s="24"/>
      <c r="MJJ839" s="24"/>
      <c r="MJK839" s="24"/>
      <c r="MJL839" s="24"/>
      <c r="MJM839" s="24"/>
      <c r="MJN839" s="24"/>
      <c r="MJO839" s="24"/>
      <c r="MJP839" s="24"/>
      <c r="MJQ839" s="24"/>
      <c r="MJR839" s="24"/>
      <c r="MJS839" s="24"/>
      <c r="MJT839" s="24"/>
      <c r="MJU839" s="24"/>
      <c r="MJV839" s="24"/>
      <c r="MJW839" s="24"/>
      <c r="MJX839" s="24"/>
      <c r="MJY839" s="24"/>
      <c r="MJZ839" s="24"/>
      <c r="MKA839" s="24"/>
      <c r="MKB839" s="24"/>
      <c r="MKC839" s="24"/>
      <c r="MKD839" s="24"/>
      <c r="MKE839" s="24"/>
      <c r="MKF839" s="24"/>
      <c r="MKG839" s="24"/>
      <c r="MKH839" s="24"/>
      <c r="MKI839" s="24"/>
      <c r="MKJ839" s="24"/>
      <c r="MKK839" s="24"/>
      <c r="MKL839" s="24"/>
      <c r="MKM839" s="24"/>
      <c r="MKN839" s="24"/>
      <c r="MKO839" s="24"/>
      <c r="MKP839" s="24"/>
      <c r="MKQ839" s="24"/>
      <c r="MKR839" s="24"/>
      <c r="MKS839" s="24"/>
      <c r="MKT839" s="24"/>
      <c r="MKU839" s="24"/>
      <c r="MKV839" s="24"/>
      <c r="MKW839" s="24"/>
      <c r="MKX839" s="24"/>
      <c r="MKY839" s="24"/>
      <c r="MKZ839" s="24"/>
      <c r="MLA839" s="24"/>
      <c r="MLB839" s="24"/>
      <c r="MLC839" s="24"/>
      <c r="MLD839" s="24"/>
      <c r="MLE839" s="24"/>
      <c r="MLF839" s="24"/>
      <c r="MLG839" s="24"/>
      <c r="MLH839" s="24"/>
      <c r="MLI839" s="24"/>
      <c r="MLJ839" s="24"/>
      <c r="MLK839" s="24"/>
      <c r="MLL839" s="24"/>
      <c r="MLM839" s="24"/>
      <c r="MLN839" s="24"/>
      <c r="MLO839" s="24"/>
      <c r="MLP839" s="24"/>
      <c r="MLQ839" s="24"/>
      <c r="MLR839" s="24"/>
      <c r="MLS839" s="24"/>
      <c r="MLT839" s="24"/>
      <c r="MLU839" s="24"/>
      <c r="MLV839" s="24"/>
      <c r="MLW839" s="24"/>
      <c r="MLX839" s="24"/>
      <c r="MLY839" s="24"/>
      <c r="MLZ839" s="24"/>
      <c r="MMA839" s="24"/>
      <c r="MMB839" s="24"/>
      <c r="MMC839" s="24"/>
      <c r="MMD839" s="24"/>
      <c r="MME839" s="24"/>
      <c r="MMF839" s="24"/>
      <c r="MMG839" s="24"/>
      <c r="MMH839" s="24"/>
      <c r="MMI839" s="24"/>
      <c r="MMJ839" s="24"/>
      <c r="MMK839" s="24"/>
      <c r="MML839" s="24"/>
      <c r="MMM839" s="24"/>
      <c r="MMN839" s="24"/>
      <c r="MMO839" s="24"/>
      <c r="MMP839" s="24"/>
      <c r="MMQ839" s="24"/>
      <c r="MMR839" s="24"/>
      <c r="MMS839" s="24"/>
      <c r="MMT839" s="24"/>
      <c r="MMU839" s="24"/>
      <c r="MMV839" s="24"/>
      <c r="MMW839" s="24"/>
      <c r="MMX839" s="24"/>
      <c r="MMY839" s="24"/>
      <c r="MMZ839" s="24"/>
      <c r="MNA839" s="24"/>
      <c r="MNB839" s="24"/>
      <c r="MNC839" s="24"/>
      <c r="MND839" s="24"/>
      <c r="MNE839" s="24"/>
      <c r="MNF839" s="24"/>
      <c r="MNG839" s="24"/>
      <c r="MNH839" s="24"/>
      <c r="MNI839" s="24"/>
      <c r="MNJ839" s="24"/>
      <c r="MNK839" s="24"/>
      <c r="MNL839" s="24"/>
      <c r="MNM839" s="24"/>
      <c r="MNN839" s="24"/>
      <c r="MNO839" s="24"/>
      <c r="MNP839" s="24"/>
      <c r="MNQ839" s="24"/>
      <c r="MNR839" s="24"/>
      <c r="MNS839" s="24"/>
      <c r="MNT839" s="24"/>
      <c r="MNU839" s="24"/>
      <c r="MNV839" s="24"/>
      <c r="MNW839" s="24"/>
      <c r="MNX839" s="24"/>
      <c r="MNY839" s="24"/>
      <c r="MNZ839" s="24"/>
      <c r="MOA839" s="24"/>
      <c r="MOB839" s="24"/>
      <c r="MOC839" s="24"/>
      <c r="MOD839" s="24"/>
      <c r="MOE839" s="24"/>
      <c r="MOF839" s="24"/>
      <c r="MOG839" s="24"/>
      <c r="MOH839" s="24"/>
      <c r="MOI839" s="24"/>
      <c r="MOJ839" s="24"/>
      <c r="MOK839" s="24"/>
      <c r="MOL839" s="24"/>
      <c r="MOM839" s="24"/>
      <c r="MON839" s="24"/>
      <c r="MOO839" s="24"/>
      <c r="MOP839" s="24"/>
      <c r="MOQ839" s="24"/>
      <c r="MOR839" s="24"/>
      <c r="MOS839" s="24"/>
      <c r="MOT839" s="24"/>
      <c r="MOU839" s="24"/>
      <c r="MOV839" s="24"/>
      <c r="MOW839" s="24"/>
      <c r="MOX839" s="24"/>
      <c r="MOY839" s="24"/>
      <c r="MOZ839" s="24"/>
      <c r="MPA839" s="24"/>
      <c r="MPB839" s="24"/>
      <c r="MPC839" s="24"/>
      <c r="MPD839" s="24"/>
      <c r="MPE839" s="24"/>
      <c r="MPF839" s="24"/>
      <c r="MPG839" s="24"/>
      <c r="MPH839" s="24"/>
      <c r="MPI839" s="24"/>
      <c r="MPJ839" s="24"/>
      <c r="MPK839" s="24"/>
      <c r="MPL839" s="24"/>
      <c r="MPM839" s="24"/>
      <c r="MPN839" s="24"/>
      <c r="MPO839" s="24"/>
      <c r="MPP839" s="24"/>
      <c r="MPQ839" s="24"/>
      <c r="MPR839" s="24"/>
      <c r="MPS839" s="24"/>
      <c r="MPT839" s="24"/>
      <c r="MPU839" s="24"/>
      <c r="MPV839" s="24"/>
      <c r="MPW839" s="24"/>
      <c r="MPX839" s="24"/>
      <c r="MPY839" s="24"/>
      <c r="MPZ839" s="24"/>
      <c r="MQA839" s="24"/>
      <c r="MQB839" s="24"/>
      <c r="MQC839" s="24"/>
      <c r="MQD839" s="24"/>
      <c r="MQE839" s="24"/>
      <c r="MQF839" s="24"/>
      <c r="MQG839" s="24"/>
      <c r="MQH839" s="24"/>
      <c r="MQI839" s="24"/>
      <c r="MQJ839" s="24"/>
      <c r="MQK839" s="24"/>
      <c r="MQL839" s="24"/>
      <c r="MQM839" s="24"/>
      <c r="MQN839" s="24"/>
      <c r="MQO839" s="24"/>
      <c r="MQP839" s="24"/>
      <c r="MQQ839" s="24"/>
      <c r="MQR839" s="24"/>
      <c r="MQS839" s="24"/>
      <c r="MQT839" s="24"/>
      <c r="MQU839" s="24"/>
      <c r="MQV839" s="24"/>
      <c r="MQW839" s="24"/>
      <c r="MQX839" s="24"/>
      <c r="MQY839" s="24"/>
      <c r="MQZ839" s="24"/>
      <c r="MRA839" s="24"/>
      <c r="MRB839" s="24"/>
      <c r="MRC839" s="24"/>
      <c r="MRD839" s="24"/>
      <c r="MRE839" s="24"/>
      <c r="MRF839" s="24"/>
      <c r="MRG839" s="24"/>
      <c r="MRH839" s="24"/>
      <c r="MRI839" s="24"/>
      <c r="MRJ839" s="24"/>
      <c r="MRK839" s="24"/>
      <c r="MRL839" s="24"/>
      <c r="MRM839" s="24"/>
      <c r="MRN839" s="24"/>
      <c r="MRO839" s="24"/>
      <c r="MRP839" s="24"/>
      <c r="MRQ839" s="24"/>
      <c r="MRR839" s="24"/>
      <c r="MRS839" s="24"/>
      <c r="MRT839" s="24"/>
      <c r="MRU839" s="24"/>
      <c r="MRV839" s="24"/>
      <c r="MRW839" s="24"/>
      <c r="MRX839" s="24"/>
      <c r="MRY839" s="24"/>
      <c r="MRZ839" s="24"/>
      <c r="MSA839" s="24"/>
      <c r="MSB839" s="24"/>
      <c r="MSC839" s="24"/>
      <c r="MSD839" s="24"/>
      <c r="MSE839" s="24"/>
      <c r="MSF839" s="24"/>
      <c r="MSG839" s="24"/>
      <c r="MSH839" s="24"/>
      <c r="MSI839" s="24"/>
      <c r="MSJ839" s="24"/>
      <c r="MSK839" s="24"/>
      <c r="MSL839" s="24"/>
      <c r="MSM839" s="24"/>
      <c r="MSN839" s="24"/>
      <c r="MSO839" s="24"/>
      <c r="MSP839" s="24"/>
      <c r="MSQ839" s="24"/>
      <c r="MSR839" s="24"/>
      <c r="MSS839" s="24"/>
      <c r="MST839" s="24"/>
      <c r="MSU839" s="24"/>
      <c r="MSV839" s="24"/>
      <c r="MSW839" s="24"/>
      <c r="MSX839" s="24"/>
      <c r="MSY839" s="24"/>
      <c r="MSZ839" s="24"/>
      <c r="MTA839" s="24"/>
      <c r="MTB839" s="24"/>
      <c r="MTC839" s="24"/>
      <c r="MTD839" s="24"/>
      <c r="MTE839" s="24"/>
      <c r="MTF839" s="24"/>
      <c r="MTG839" s="24"/>
      <c r="MTH839" s="24"/>
      <c r="MTI839" s="24"/>
      <c r="MTJ839" s="24"/>
      <c r="MTK839" s="24"/>
      <c r="MTL839" s="24"/>
      <c r="MTM839" s="24"/>
      <c r="MTN839" s="24"/>
      <c r="MTO839" s="24"/>
      <c r="MTP839" s="24"/>
      <c r="MTQ839" s="24"/>
      <c r="MTR839" s="24"/>
      <c r="MTS839" s="24"/>
      <c r="MTT839" s="24"/>
      <c r="MTU839" s="24"/>
      <c r="MTV839" s="24"/>
      <c r="MTW839" s="24"/>
      <c r="MTX839" s="24"/>
      <c r="MTY839" s="24"/>
      <c r="MTZ839" s="24"/>
      <c r="MUA839" s="24"/>
      <c r="MUB839" s="24"/>
      <c r="MUC839" s="24"/>
      <c r="MUD839" s="24"/>
      <c r="MUE839" s="24"/>
      <c r="MUF839" s="24"/>
      <c r="MUG839" s="24"/>
      <c r="MUH839" s="24"/>
      <c r="MUI839" s="24"/>
      <c r="MUJ839" s="24"/>
      <c r="MUK839" s="24"/>
      <c r="MUL839" s="24"/>
      <c r="MUM839" s="24"/>
      <c r="MUN839" s="24"/>
      <c r="MUO839" s="24"/>
      <c r="MUP839" s="24"/>
      <c r="MUQ839" s="24"/>
      <c r="MUR839" s="24"/>
      <c r="MUS839" s="24"/>
      <c r="MUT839" s="24"/>
      <c r="MUU839" s="24"/>
      <c r="MUV839" s="24"/>
      <c r="MUW839" s="24"/>
      <c r="MUX839" s="24"/>
      <c r="MUY839" s="24"/>
      <c r="MUZ839" s="24"/>
      <c r="MVA839" s="24"/>
      <c r="MVB839" s="24"/>
      <c r="MVC839" s="24"/>
      <c r="MVD839" s="24"/>
      <c r="MVE839" s="24"/>
      <c r="MVF839" s="24"/>
      <c r="MVG839" s="24"/>
      <c r="MVH839" s="24"/>
      <c r="MVI839" s="24"/>
      <c r="MVJ839" s="24"/>
      <c r="MVK839" s="24"/>
      <c r="MVL839" s="24"/>
      <c r="MVM839" s="24"/>
      <c r="MVN839" s="24"/>
      <c r="MVO839" s="24"/>
      <c r="MVP839" s="24"/>
      <c r="MVQ839" s="24"/>
      <c r="MVR839" s="24"/>
      <c r="MVS839" s="24"/>
      <c r="MVT839" s="24"/>
      <c r="MVU839" s="24"/>
      <c r="MVV839" s="24"/>
      <c r="MVW839" s="24"/>
      <c r="MVX839" s="24"/>
      <c r="MVY839" s="24"/>
      <c r="MVZ839" s="24"/>
      <c r="MWA839" s="24"/>
      <c r="MWB839" s="24"/>
      <c r="MWC839" s="24"/>
      <c r="MWD839" s="24"/>
      <c r="MWE839" s="24"/>
      <c r="MWF839" s="24"/>
      <c r="MWG839" s="24"/>
      <c r="MWH839" s="24"/>
      <c r="MWI839" s="24"/>
      <c r="MWJ839" s="24"/>
      <c r="MWK839" s="24"/>
      <c r="MWL839" s="24"/>
      <c r="MWM839" s="24"/>
      <c r="MWN839" s="24"/>
      <c r="MWO839" s="24"/>
      <c r="MWP839" s="24"/>
      <c r="MWQ839" s="24"/>
      <c r="MWR839" s="24"/>
      <c r="MWS839" s="24"/>
      <c r="MWT839" s="24"/>
      <c r="MWU839" s="24"/>
      <c r="MWV839" s="24"/>
      <c r="MWW839" s="24"/>
      <c r="MWX839" s="24"/>
      <c r="MWY839" s="24"/>
      <c r="MWZ839" s="24"/>
      <c r="MXA839" s="24"/>
      <c r="MXB839" s="24"/>
      <c r="MXC839" s="24"/>
      <c r="MXD839" s="24"/>
      <c r="MXE839" s="24"/>
      <c r="MXF839" s="24"/>
      <c r="MXG839" s="24"/>
      <c r="MXH839" s="24"/>
      <c r="MXI839" s="24"/>
      <c r="MXJ839" s="24"/>
      <c r="MXK839" s="24"/>
      <c r="MXL839" s="24"/>
      <c r="MXM839" s="24"/>
      <c r="MXN839" s="24"/>
      <c r="MXO839" s="24"/>
      <c r="MXP839" s="24"/>
      <c r="MXQ839" s="24"/>
      <c r="MXR839" s="24"/>
      <c r="MXS839" s="24"/>
      <c r="MXT839" s="24"/>
      <c r="MXU839" s="24"/>
      <c r="MXV839" s="24"/>
      <c r="MXW839" s="24"/>
      <c r="MXX839" s="24"/>
      <c r="MXY839" s="24"/>
      <c r="MXZ839" s="24"/>
      <c r="MYA839" s="24"/>
      <c r="MYB839" s="24"/>
      <c r="MYC839" s="24"/>
      <c r="MYD839" s="24"/>
      <c r="MYE839" s="24"/>
      <c r="MYF839" s="24"/>
      <c r="MYG839" s="24"/>
      <c r="MYH839" s="24"/>
      <c r="MYI839" s="24"/>
      <c r="MYJ839" s="24"/>
      <c r="MYK839" s="24"/>
      <c r="MYL839" s="24"/>
      <c r="MYM839" s="24"/>
      <c r="MYN839" s="24"/>
      <c r="MYO839" s="24"/>
      <c r="MYP839" s="24"/>
      <c r="MYQ839" s="24"/>
      <c r="MYR839" s="24"/>
      <c r="MYS839" s="24"/>
      <c r="MYT839" s="24"/>
      <c r="MYU839" s="24"/>
      <c r="MYV839" s="24"/>
      <c r="MYW839" s="24"/>
      <c r="MYX839" s="24"/>
      <c r="MYY839" s="24"/>
      <c r="MYZ839" s="24"/>
      <c r="MZA839" s="24"/>
      <c r="MZB839" s="24"/>
      <c r="MZC839" s="24"/>
      <c r="MZD839" s="24"/>
      <c r="MZE839" s="24"/>
      <c r="MZF839" s="24"/>
      <c r="MZG839" s="24"/>
      <c r="MZH839" s="24"/>
      <c r="MZI839" s="24"/>
      <c r="MZJ839" s="24"/>
      <c r="MZK839" s="24"/>
      <c r="MZL839" s="24"/>
      <c r="MZM839" s="24"/>
      <c r="MZN839" s="24"/>
      <c r="MZO839" s="24"/>
      <c r="MZP839" s="24"/>
      <c r="MZQ839" s="24"/>
      <c r="MZR839" s="24"/>
      <c r="MZS839" s="24"/>
      <c r="MZT839" s="24"/>
      <c r="MZU839" s="24"/>
      <c r="MZV839" s="24"/>
      <c r="MZW839" s="24"/>
      <c r="MZX839" s="24"/>
      <c r="MZY839" s="24"/>
      <c r="MZZ839" s="24"/>
      <c r="NAA839" s="24"/>
      <c r="NAB839" s="24"/>
      <c r="NAC839" s="24"/>
      <c r="NAD839" s="24"/>
      <c r="NAE839" s="24"/>
      <c r="NAF839" s="24"/>
      <c r="NAG839" s="24"/>
      <c r="NAH839" s="24"/>
      <c r="NAI839" s="24"/>
      <c r="NAJ839" s="24"/>
      <c r="NAK839" s="24"/>
      <c r="NAL839" s="24"/>
      <c r="NAM839" s="24"/>
      <c r="NAN839" s="24"/>
      <c r="NAO839" s="24"/>
      <c r="NAP839" s="24"/>
      <c r="NAQ839" s="24"/>
      <c r="NAR839" s="24"/>
      <c r="NAS839" s="24"/>
      <c r="NAT839" s="24"/>
      <c r="NAU839" s="24"/>
      <c r="NAV839" s="24"/>
      <c r="NAW839" s="24"/>
      <c r="NAX839" s="24"/>
      <c r="NAY839" s="24"/>
      <c r="NAZ839" s="24"/>
      <c r="NBA839" s="24"/>
      <c r="NBB839" s="24"/>
      <c r="NBC839" s="24"/>
      <c r="NBD839" s="24"/>
      <c r="NBE839" s="24"/>
      <c r="NBF839" s="24"/>
      <c r="NBG839" s="24"/>
      <c r="NBH839" s="24"/>
      <c r="NBI839" s="24"/>
      <c r="NBJ839" s="24"/>
      <c r="NBK839" s="24"/>
      <c r="NBL839" s="24"/>
      <c r="NBM839" s="24"/>
      <c r="NBN839" s="24"/>
      <c r="NBO839" s="24"/>
      <c r="NBP839" s="24"/>
      <c r="NBQ839" s="24"/>
      <c r="NBR839" s="24"/>
      <c r="NBS839" s="24"/>
      <c r="NBT839" s="24"/>
      <c r="NBU839" s="24"/>
      <c r="NBV839" s="24"/>
      <c r="NBW839" s="24"/>
      <c r="NBX839" s="24"/>
      <c r="NBY839" s="24"/>
      <c r="NBZ839" s="24"/>
      <c r="NCA839" s="24"/>
      <c r="NCB839" s="24"/>
      <c r="NCC839" s="24"/>
      <c r="NCD839" s="24"/>
      <c r="NCE839" s="24"/>
      <c r="NCF839" s="24"/>
      <c r="NCG839" s="24"/>
      <c r="NCH839" s="24"/>
      <c r="NCI839" s="24"/>
      <c r="NCJ839" s="24"/>
      <c r="NCK839" s="24"/>
      <c r="NCL839" s="24"/>
      <c r="NCM839" s="24"/>
      <c r="NCN839" s="24"/>
      <c r="NCO839" s="24"/>
      <c r="NCP839" s="24"/>
      <c r="NCQ839" s="24"/>
      <c r="NCR839" s="24"/>
      <c r="NCS839" s="24"/>
      <c r="NCT839" s="24"/>
      <c r="NCU839" s="24"/>
      <c r="NCV839" s="24"/>
      <c r="NCW839" s="24"/>
      <c r="NCX839" s="24"/>
      <c r="NCY839" s="24"/>
      <c r="NCZ839" s="24"/>
      <c r="NDA839" s="24"/>
      <c r="NDB839" s="24"/>
      <c r="NDC839" s="24"/>
      <c r="NDD839" s="24"/>
      <c r="NDE839" s="24"/>
      <c r="NDF839" s="24"/>
      <c r="NDG839" s="24"/>
      <c r="NDH839" s="24"/>
      <c r="NDI839" s="24"/>
      <c r="NDJ839" s="24"/>
      <c r="NDK839" s="24"/>
      <c r="NDL839" s="24"/>
      <c r="NDM839" s="24"/>
      <c r="NDN839" s="24"/>
      <c r="NDO839" s="24"/>
      <c r="NDP839" s="24"/>
      <c r="NDQ839" s="24"/>
      <c r="NDR839" s="24"/>
      <c r="NDS839" s="24"/>
      <c r="NDT839" s="24"/>
      <c r="NDU839" s="24"/>
      <c r="NDV839" s="24"/>
      <c r="NDW839" s="24"/>
      <c r="NDX839" s="24"/>
      <c r="NDY839" s="24"/>
      <c r="NDZ839" s="24"/>
      <c r="NEA839" s="24"/>
      <c r="NEB839" s="24"/>
      <c r="NEC839" s="24"/>
      <c r="NED839" s="24"/>
      <c r="NEE839" s="24"/>
      <c r="NEF839" s="24"/>
      <c r="NEG839" s="24"/>
      <c r="NEH839" s="24"/>
      <c r="NEI839" s="24"/>
      <c r="NEJ839" s="24"/>
      <c r="NEK839" s="24"/>
      <c r="NEL839" s="24"/>
      <c r="NEM839" s="24"/>
      <c r="NEN839" s="24"/>
      <c r="NEO839" s="24"/>
      <c r="NEP839" s="24"/>
      <c r="NEQ839" s="24"/>
      <c r="NER839" s="24"/>
      <c r="NES839" s="24"/>
      <c r="NET839" s="24"/>
      <c r="NEU839" s="24"/>
      <c r="NEV839" s="24"/>
      <c r="NEW839" s="24"/>
      <c r="NEX839" s="24"/>
      <c r="NEY839" s="24"/>
      <c r="NEZ839" s="24"/>
      <c r="NFA839" s="24"/>
      <c r="NFB839" s="24"/>
      <c r="NFC839" s="24"/>
      <c r="NFD839" s="24"/>
      <c r="NFE839" s="24"/>
      <c r="NFF839" s="24"/>
      <c r="NFG839" s="24"/>
      <c r="NFH839" s="24"/>
      <c r="NFI839" s="24"/>
      <c r="NFJ839" s="24"/>
      <c r="NFK839" s="24"/>
      <c r="NFL839" s="24"/>
      <c r="NFM839" s="24"/>
      <c r="NFN839" s="24"/>
      <c r="NFO839" s="24"/>
      <c r="NFP839" s="24"/>
      <c r="NFQ839" s="24"/>
      <c r="NFR839" s="24"/>
      <c r="NFS839" s="24"/>
      <c r="NFT839" s="24"/>
      <c r="NFU839" s="24"/>
      <c r="NFV839" s="24"/>
      <c r="NFW839" s="24"/>
      <c r="NFX839" s="24"/>
      <c r="NFY839" s="24"/>
      <c r="NFZ839" s="24"/>
      <c r="NGA839" s="24"/>
      <c r="NGB839" s="24"/>
      <c r="NGC839" s="24"/>
      <c r="NGD839" s="24"/>
      <c r="NGE839" s="24"/>
      <c r="NGF839" s="24"/>
      <c r="NGG839" s="24"/>
      <c r="NGH839" s="24"/>
      <c r="NGI839" s="24"/>
      <c r="NGJ839" s="24"/>
      <c r="NGK839" s="24"/>
      <c r="NGL839" s="24"/>
      <c r="NGM839" s="24"/>
      <c r="NGN839" s="24"/>
      <c r="NGO839" s="24"/>
      <c r="NGP839" s="24"/>
      <c r="NGQ839" s="24"/>
      <c r="NGR839" s="24"/>
      <c r="NGS839" s="24"/>
      <c r="NGT839" s="24"/>
      <c r="NGU839" s="24"/>
      <c r="NGV839" s="24"/>
      <c r="NGW839" s="24"/>
      <c r="NGX839" s="24"/>
      <c r="NGY839" s="24"/>
      <c r="NGZ839" s="24"/>
      <c r="NHA839" s="24"/>
      <c r="NHB839" s="24"/>
      <c r="NHC839" s="24"/>
      <c r="NHD839" s="24"/>
      <c r="NHE839" s="24"/>
      <c r="NHF839" s="24"/>
      <c r="NHG839" s="24"/>
      <c r="NHH839" s="24"/>
      <c r="NHI839" s="24"/>
      <c r="NHJ839" s="24"/>
      <c r="NHK839" s="24"/>
      <c r="NHL839" s="24"/>
      <c r="NHM839" s="24"/>
      <c r="NHN839" s="24"/>
      <c r="NHO839" s="24"/>
      <c r="NHP839" s="24"/>
      <c r="NHQ839" s="24"/>
      <c r="NHR839" s="24"/>
      <c r="NHS839" s="24"/>
      <c r="NHT839" s="24"/>
      <c r="NHU839" s="24"/>
      <c r="NHV839" s="24"/>
      <c r="NHW839" s="24"/>
      <c r="NHX839" s="24"/>
      <c r="NHY839" s="24"/>
      <c r="NHZ839" s="24"/>
      <c r="NIA839" s="24"/>
      <c r="NIB839" s="24"/>
      <c r="NIC839" s="24"/>
      <c r="NID839" s="24"/>
      <c r="NIE839" s="24"/>
      <c r="NIF839" s="24"/>
      <c r="NIG839" s="24"/>
      <c r="NIH839" s="24"/>
      <c r="NII839" s="24"/>
      <c r="NIJ839" s="24"/>
      <c r="NIK839" s="24"/>
      <c r="NIL839" s="24"/>
      <c r="NIM839" s="24"/>
      <c r="NIN839" s="24"/>
      <c r="NIO839" s="24"/>
      <c r="NIP839" s="24"/>
      <c r="NIQ839" s="24"/>
      <c r="NIR839" s="24"/>
      <c r="NIS839" s="24"/>
      <c r="NIT839" s="24"/>
      <c r="NIU839" s="24"/>
      <c r="NIV839" s="24"/>
      <c r="NIW839" s="24"/>
      <c r="NIX839" s="24"/>
      <c r="NIY839" s="24"/>
      <c r="NIZ839" s="24"/>
      <c r="NJA839" s="24"/>
      <c r="NJB839" s="24"/>
      <c r="NJC839" s="24"/>
      <c r="NJD839" s="24"/>
      <c r="NJE839" s="24"/>
      <c r="NJF839" s="24"/>
      <c r="NJG839" s="24"/>
      <c r="NJH839" s="24"/>
      <c r="NJI839" s="24"/>
      <c r="NJJ839" s="24"/>
      <c r="NJK839" s="24"/>
      <c r="NJL839" s="24"/>
      <c r="NJM839" s="24"/>
      <c r="NJN839" s="24"/>
      <c r="NJO839" s="24"/>
      <c r="NJP839" s="24"/>
      <c r="NJQ839" s="24"/>
      <c r="NJR839" s="24"/>
      <c r="NJS839" s="24"/>
      <c r="NJT839" s="24"/>
      <c r="NJU839" s="24"/>
      <c r="NJV839" s="24"/>
      <c r="NJW839" s="24"/>
      <c r="NJX839" s="24"/>
      <c r="NJY839" s="24"/>
      <c r="NJZ839" s="24"/>
      <c r="NKA839" s="24"/>
      <c r="NKB839" s="24"/>
      <c r="NKC839" s="24"/>
      <c r="NKD839" s="24"/>
      <c r="NKE839" s="24"/>
      <c r="NKF839" s="24"/>
      <c r="NKG839" s="24"/>
      <c r="NKH839" s="24"/>
      <c r="NKI839" s="24"/>
      <c r="NKJ839" s="24"/>
      <c r="NKK839" s="24"/>
      <c r="NKL839" s="24"/>
      <c r="NKM839" s="24"/>
      <c r="NKN839" s="24"/>
      <c r="NKO839" s="24"/>
      <c r="NKP839" s="24"/>
      <c r="NKQ839" s="24"/>
      <c r="NKR839" s="24"/>
      <c r="NKS839" s="24"/>
      <c r="NKT839" s="24"/>
      <c r="NKU839" s="24"/>
      <c r="NKV839" s="24"/>
      <c r="NKW839" s="24"/>
      <c r="NKX839" s="24"/>
      <c r="NKY839" s="24"/>
      <c r="NKZ839" s="24"/>
      <c r="NLA839" s="24"/>
      <c r="NLB839" s="24"/>
      <c r="NLC839" s="24"/>
      <c r="NLD839" s="24"/>
      <c r="NLE839" s="24"/>
      <c r="NLF839" s="24"/>
      <c r="NLG839" s="24"/>
      <c r="NLH839" s="24"/>
      <c r="NLI839" s="24"/>
      <c r="NLJ839" s="24"/>
      <c r="NLK839" s="24"/>
      <c r="NLL839" s="24"/>
      <c r="NLM839" s="24"/>
      <c r="NLN839" s="24"/>
      <c r="NLO839" s="24"/>
      <c r="NLP839" s="24"/>
      <c r="NLQ839" s="24"/>
      <c r="NLR839" s="24"/>
      <c r="NLS839" s="24"/>
      <c r="NLT839" s="24"/>
      <c r="NLU839" s="24"/>
      <c r="NLV839" s="24"/>
      <c r="NLW839" s="24"/>
      <c r="NLX839" s="24"/>
      <c r="NLY839" s="24"/>
      <c r="NLZ839" s="24"/>
      <c r="NMA839" s="24"/>
      <c r="NMB839" s="24"/>
      <c r="NMC839" s="24"/>
      <c r="NMD839" s="24"/>
      <c r="NME839" s="24"/>
      <c r="NMF839" s="24"/>
      <c r="NMG839" s="24"/>
      <c r="NMH839" s="24"/>
      <c r="NMI839" s="24"/>
      <c r="NMJ839" s="24"/>
      <c r="NMK839" s="24"/>
      <c r="NML839" s="24"/>
      <c r="NMM839" s="24"/>
      <c r="NMN839" s="24"/>
      <c r="NMO839" s="24"/>
      <c r="NMP839" s="24"/>
      <c r="NMQ839" s="24"/>
      <c r="NMR839" s="24"/>
      <c r="NMS839" s="24"/>
      <c r="NMT839" s="24"/>
      <c r="NMU839" s="24"/>
      <c r="NMV839" s="24"/>
      <c r="NMW839" s="24"/>
      <c r="NMX839" s="24"/>
      <c r="NMY839" s="24"/>
      <c r="NMZ839" s="24"/>
      <c r="NNA839" s="24"/>
      <c r="NNB839" s="24"/>
      <c r="NNC839" s="24"/>
      <c r="NND839" s="24"/>
      <c r="NNE839" s="24"/>
      <c r="NNF839" s="24"/>
      <c r="NNG839" s="24"/>
      <c r="NNH839" s="24"/>
      <c r="NNI839" s="24"/>
      <c r="NNJ839" s="24"/>
      <c r="NNK839" s="24"/>
      <c r="NNL839" s="24"/>
      <c r="NNM839" s="24"/>
      <c r="NNN839" s="24"/>
      <c r="NNO839" s="24"/>
      <c r="NNP839" s="24"/>
      <c r="NNQ839" s="24"/>
      <c r="NNR839" s="24"/>
      <c r="NNS839" s="24"/>
      <c r="NNT839" s="24"/>
      <c r="NNU839" s="24"/>
      <c r="NNV839" s="24"/>
      <c r="NNW839" s="24"/>
      <c r="NNX839" s="24"/>
      <c r="NNY839" s="24"/>
      <c r="NNZ839" s="24"/>
      <c r="NOA839" s="24"/>
      <c r="NOB839" s="24"/>
      <c r="NOC839" s="24"/>
      <c r="NOD839" s="24"/>
      <c r="NOE839" s="24"/>
      <c r="NOF839" s="24"/>
      <c r="NOG839" s="24"/>
      <c r="NOH839" s="24"/>
      <c r="NOI839" s="24"/>
      <c r="NOJ839" s="24"/>
      <c r="NOK839" s="24"/>
      <c r="NOL839" s="24"/>
      <c r="NOM839" s="24"/>
      <c r="NON839" s="24"/>
      <c r="NOO839" s="24"/>
      <c r="NOP839" s="24"/>
      <c r="NOQ839" s="24"/>
      <c r="NOR839" s="24"/>
      <c r="NOS839" s="24"/>
      <c r="NOT839" s="24"/>
      <c r="NOU839" s="24"/>
      <c r="NOV839" s="24"/>
      <c r="NOW839" s="24"/>
      <c r="NOX839" s="24"/>
      <c r="NOY839" s="24"/>
      <c r="NOZ839" s="24"/>
      <c r="NPA839" s="24"/>
      <c r="NPB839" s="24"/>
      <c r="NPC839" s="24"/>
      <c r="NPD839" s="24"/>
      <c r="NPE839" s="24"/>
      <c r="NPF839" s="24"/>
      <c r="NPG839" s="24"/>
      <c r="NPH839" s="24"/>
      <c r="NPI839" s="24"/>
      <c r="NPJ839" s="24"/>
      <c r="NPK839" s="24"/>
      <c r="NPL839" s="24"/>
      <c r="NPM839" s="24"/>
      <c r="NPN839" s="24"/>
      <c r="NPO839" s="24"/>
      <c r="NPP839" s="24"/>
      <c r="NPQ839" s="24"/>
      <c r="NPR839" s="24"/>
      <c r="NPS839" s="24"/>
      <c r="NPT839" s="24"/>
      <c r="NPU839" s="24"/>
      <c r="NPV839" s="24"/>
      <c r="NPW839" s="24"/>
      <c r="NPX839" s="24"/>
      <c r="NPY839" s="24"/>
      <c r="NPZ839" s="24"/>
      <c r="NQA839" s="24"/>
      <c r="NQB839" s="24"/>
      <c r="NQC839" s="24"/>
      <c r="NQD839" s="24"/>
      <c r="NQE839" s="24"/>
      <c r="NQF839" s="24"/>
      <c r="NQG839" s="24"/>
      <c r="NQH839" s="24"/>
      <c r="NQI839" s="24"/>
      <c r="NQJ839" s="24"/>
      <c r="NQK839" s="24"/>
      <c r="NQL839" s="24"/>
      <c r="NQM839" s="24"/>
      <c r="NQN839" s="24"/>
      <c r="NQO839" s="24"/>
      <c r="NQP839" s="24"/>
      <c r="NQQ839" s="24"/>
      <c r="NQR839" s="24"/>
      <c r="NQS839" s="24"/>
      <c r="NQT839" s="24"/>
      <c r="NQU839" s="24"/>
      <c r="NQV839" s="24"/>
      <c r="NQW839" s="24"/>
      <c r="NQX839" s="24"/>
      <c r="NQY839" s="24"/>
      <c r="NQZ839" s="24"/>
      <c r="NRA839" s="24"/>
      <c r="NRB839" s="24"/>
      <c r="NRC839" s="24"/>
      <c r="NRD839" s="24"/>
      <c r="NRE839" s="24"/>
      <c r="NRF839" s="24"/>
      <c r="NRG839" s="24"/>
      <c r="NRH839" s="24"/>
      <c r="NRI839" s="24"/>
      <c r="NRJ839" s="24"/>
      <c r="NRK839" s="24"/>
      <c r="NRL839" s="24"/>
      <c r="NRM839" s="24"/>
      <c r="NRN839" s="24"/>
      <c r="NRO839" s="24"/>
      <c r="NRP839" s="24"/>
      <c r="NRQ839" s="24"/>
      <c r="NRR839" s="24"/>
      <c r="NRS839" s="24"/>
      <c r="NRT839" s="24"/>
      <c r="NRU839" s="24"/>
      <c r="NRV839" s="24"/>
      <c r="NRW839" s="24"/>
      <c r="NRX839" s="24"/>
      <c r="NRY839" s="24"/>
      <c r="NRZ839" s="24"/>
      <c r="NSA839" s="24"/>
      <c r="NSB839" s="24"/>
      <c r="NSC839" s="24"/>
      <c r="NSD839" s="24"/>
      <c r="NSE839" s="24"/>
      <c r="NSF839" s="24"/>
      <c r="NSG839" s="24"/>
      <c r="NSH839" s="24"/>
      <c r="NSI839" s="24"/>
      <c r="NSJ839" s="24"/>
      <c r="NSK839" s="24"/>
      <c r="NSL839" s="24"/>
      <c r="NSM839" s="24"/>
      <c r="NSN839" s="24"/>
      <c r="NSO839" s="24"/>
      <c r="NSP839" s="24"/>
      <c r="NSQ839" s="24"/>
      <c r="NSR839" s="24"/>
      <c r="NSS839" s="24"/>
      <c r="NST839" s="24"/>
      <c r="NSU839" s="24"/>
      <c r="NSV839" s="24"/>
      <c r="NSW839" s="24"/>
      <c r="NSX839" s="24"/>
      <c r="NSY839" s="24"/>
      <c r="NSZ839" s="24"/>
      <c r="NTA839" s="24"/>
      <c r="NTB839" s="24"/>
      <c r="NTC839" s="24"/>
      <c r="NTD839" s="24"/>
      <c r="NTE839" s="24"/>
      <c r="NTF839" s="24"/>
      <c r="NTG839" s="24"/>
      <c r="NTH839" s="24"/>
      <c r="NTI839" s="24"/>
      <c r="NTJ839" s="24"/>
      <c r="NTK839" s="24"/>
      <c r="NTL839" s="24"/>
      <c r="NTM839" s="24"/>
      <c r="NTN839" s="24"/>
      <c r="NTO839" s="24"/>
      <c r="NTP839" s="24"/>
      <c r="NTQ839" s="24"/>
      <c r="NTR839" s="24"/>
      <c r="NTS839" s="24"/>
      <c r="NTT839" s="24"/>
      <c r="NTU839" s="24"/>
      <c r="NTV839" s="24"/>
      <c r="NTW839" s="24"/>
      <c r="NTX839" s="24"/>
      <c r="NTY839" s="24"/>
      <c r="NTZ839" s="24"/>
      <c r="NUA839" s="24"/>
      <c r="NUB839" s="24"/>
      <c r="NUC839" s="24"/>
      <c r="NUD839" s="24"/>
      <c r="NUE839" s="24"/>
      <c r="NUF839" s="24"/>
      <c r="NUG839" s="24"/>
      <c r="NUH839" s="24"/>
      <c r="NUI839" s="24"/>
      <c r="NUJ839" s="24"/>
      <c r="NUK839" s="24"/>
      <c r="NUL839" s="24"/>
      <c r="NUM839" s="24"/>
      <c r="NUN839" s="24"/>
      <c r="NUO839" s="24"/>
      <c r="NUP839" s="24"/>
      <c r="NUQ839" s="24"/>
      <c r="NUR839" s="24"/>
      <c r="NUS839" s="24"/>
      <c r="NUT839" s="24"/>
      <c r="NUU839" s="24"/>
      <c r="NUV839" s="24"/>
      <c r="NUW839" s="24"/>
      <c r="NUX839" s="24"/>
      <c r="NUY839" s="24"/>
      <c r="NUZ839" s="24"/>
      <c r="NVA839" s="24"/>
      <c r="NVB839" s="24"/>
      <c r="NVC839" s="24"/>
      <c r="NVD839" s="24"/>
      <c r="NVE839" s="24"/>
      <c r="NVF839" s="24"/>
      <c r="NVG839" s="24"/>
      <c r="NVH839" s="24"/>
      <c r="NVI839" s="24"/>
      <c r="NVJ839" s="24"/>
      <c r="NVK839" s="24"/>
      <c r="NVL839" s="24"/>
      <c r="NVM839" s="24"/>
      <c r="NVN839" s="24"/>
      <c r="NVO839" s="24"/>
      <c r="NVP839" s="24"/>
      <c r="NVQ839" s="24"/>
      <c r="NVR839" s="24"/>
      <c r="NVS839" s="24"/>
      <c r="NVT839" s="24"/>
      <c r="NVU839" s="24"/>
      <c r="NVV839" s="24"/>
      <c r="NVW839" s="24"/>
      <c r="NVX839" s="24"/>
      <c r="NVY839" s="24"/>
      <c r="NVZ839" s="24"/>
      <c r="NWA839" s="24"/>
      <c r="NWB839" s="24"/>
      <c r="NWC839" s="24"/>
      <c r="NWD839" s="24"/>
      <c r="NWE839" s="24"/>
      <c r="NWF839" s="24"/>
      <c r="NWG839" s="24"/>
      <c r="NWH839" s="24"/>
      <c r="NWI839" s="24"/>
      <c r="NWJ839" s="24"/>
      <c r="NWK839" s="24"/>
      <c r="NWL839" s="24"/>
      <c r="NWM839" s="24"/>
      <c r="NWN839" s="24"/>
      <c r="NWO839" s="24"/>
      <c r="NWP839" s="24"/>
      <c r="NWQ839" s="24"/>
      <c r="NWR839" s="24"/>
      <c r="NWS839" s="24"/>
      <c r="NWT839" s="24"/>
      <c r="NWU839" s="24"/>
      <c r="NWV839" s="24"/>
      <c r="NWW839" s="24"/>
      <c r="NWX839" s="24"/>
      <c r="NWY839" s="24"/>
      <c r="NWZ839" s="24"/>
      <c r="NXA839" s="24"/>
      <c r="NXB839" s="24"/>
      <c r="NXC839" s="24"/>
      <c r="NXD839" s="24"/>
      <c r="NXE839" s="24"/>
      <c r="NXF839" s="24"/>
      <c r="NXG839" s="24"/>
      <c r="NXH839" s="24"/>
      <c r="NXI839" s="24"/>
      <c r="NXJ839" s="24"/>
      <c r="NXK839" s="24"/>
      <c r="NXL839" s="24"/>
      <c r="NXM839" s="24"/>
      <c r="NXN839" s="24"/>
      <c r="NXO839" s="24"/>
      <c r="NXP839" s="24"/>
      <c r="NXQ839" s="24"/>
      <c r="NXR839" s="24"/>
      <c r="NXS839" s="24"/>
      <c r="NXT839" s="24"/>
      <c r="NXU839" s="24"/>
      <c r="NXV839" s="24"/>
      <c r="NXW839" s="24"/>
      <c r="NXX839" s="24"/>
      <c r="NXY839" s="24"/>
      <c r="NXZ839" s="24"/>
      <c r="NYA839" s="24"/>
      <c r="NYB839" s="24"/>
      <c r="NYC839" s="24"/>
      <c r="NYD839" s="24"/>
      <c r="NYE839" s="24"/>
      <c r="NYF839" s="24"/>
      <c r="NYG839" s="24"/>
      <c r="NYH839" s="24"/>
      <c r="NYI839" s="24"/>
      <c r="NYJ839" s="24"/>
      <c r="NYK839" s="24"/>
      <c r="NYL839" s="24"/>
      <c r="NYM839" s="24"/>
      <c r="NYN839" s="24"/>
      <c r="NYO839" s="24"/>
      <c r="NYP839" s="24"/>
      <c r="NYQ839" s="24"/>
      <c r="NYR839" s="24"/>
      <c r="NYS839" s="24"/>
      <c r="NYT839" s="24"/>
      <c r="NYU839" s="24"/>
      <c r="NYV839" s="24"/>
      <c r="NYW839" s="24"/>
      <c r="NYX839" s="24"/>
      <c r="NYY839" s="24"/>
      <c r="NYZ839" s="24"/>
      <c r="NZA839" s="24"/>
      <c r="NZB839" s="24"/>
      <c r="NZC839" s="24"/>
      <c r="NZD839" s="24"/>
      <c r="NZE839" s="24"/>
      <c r="NZF839" s="24"/>
      <c r="NZG839" s="24"/>
      <c r="NZH839" s="24"/>
      <c r="NZI839" s="24"/>
      <c r="NZJ839" s="24"/>
      <c r="NZK839" s="24"/>
      <c r="NZL839" s="24"/>
      <c r="NZM839" s="24"/>
      <c r="NZN839" s="24"/>
      <c r="NZO839" s="24"/>
      <c r="NZP839" s="24"/>
      <c r="NZQ839" s="24"/>
      <c r="NZR839" s="24"/>
      <c r="NZS839" s="24"/>
      <c r="NZT839" s="24"/>
      <c r="NZU839" s="24"/>
      <c r="NZV839" s="24"/>
      <c r="NZW839" s="24"/>
      <c r="NZX839" s="24"/>
      <c r="NZY839" s="24"/>
      <c r="NZZ839" s="24"/>
      <c r="OAA839" s="24"/>
      <c r="OAB839" s="24"/>
      <c r="OAC839" s="24"/>
      <c r="OAD839" s="24"/>
      <c r="OAE839" s="24"/>
      <c r="OAF839" s="24"/>
      <c r="OAG839" s="24"/>
      <c r="OAH839" s="24"/>
      <c r="OAI839" s="24"/>
      <c r="OAJ839" s="24"/>
      <c r="OAK839" s="24"/>
      <c r="OAL839" s="24"/>
      <c r="OAM839" s="24"/>
      <c r="OAN839" s="24"/>
      <c r="OAO839" s="24"/>
      <c r="OAP839" s="24"/>
      <c r="OAQ839" s="24"/>
      <c r="OAR839" s="24"/>
      <c r="OAS839" s="24"/>
      <c r="OAT839" s="24"/>
      <c r="OAU839" s="24"/>
      <c r="OAV839" s="24"/>
      <c r="OAW839" s="24"/>
      <c r="OAX839" s="24"/>
      <c r="OAY839" s="24"/>
      <c r="OAZ839" s="24"/>
      <c r="OBA839" s="24"/>
      <c r="OBB839" s="24"/>
      <c r="OBC839" s="24"/>
      <c r="OBD839" s="24"/>
      <c r="OBE839" s="24"/>
      <c r="OBF839" s="24"/>
      <c r="OBG839" s="24"/>
      <c r="OBH839" s="24"/>
      <c r="OBI839" s="24"/>
      <c r="OBJ839" s="24"/>
      <c r="OBK839" s="24"/>
      <c r="OBL839" s="24"/>
      <c r="OBM839" s="24"/>
      <c r="OBN839" s="24"/>
      <c r="OBO839" s="24"/>
      <c r="OBP839" s="24"/>
      <c r="OBQ839" s="24"/>
      <c r="OBR839" s="24"/>
      <c r="OBS839" s="24"/>
      <c r="OBT839" s="24"/>
      <c r="OBU839" s="24"/>
      <c r="OBV839" s="24"/>
      <c r="OBW839" s="24"/>
      <c r="OBX839" s="24"/>
      <c r="OBY839" s="24"/>
      <c r="OBZ839" s="24"/>
      <c r="OCA839" s="24"/>
      <c r="OCB839" s="24"/>
      <c r="OCC839" s="24"/>
      <c r="OCD839" s="24"/>
      <c r="OCE839" s="24"/>
      <c r="OCF839" s="24"/>
      <c r="OCG839" s="24"/>
      <c r="OCH839" s="24"/>
      <c r="OCI839" s="24"/>
      <c r="OCJ839" s="24"/>
      <c r="OCK839" s="24"/>
      <c r="OCL839" s="24"/>
      <c r="OCM839" s="24"/>
      <c r="OCN839" s="24"/>
      <c r="OCO839" s="24"/>
      <c r="OCP839" s="24"/>
      <c r="OCQ839" s="24"/>
      <c r="OCR839" s="24"/>
      <c r="OCS839" s="24"/>
      <c r="OCT839" s="24"/>
      <c r="OCU839" s="24"/>
      <c r="OCV839" s="24"/>
      <c r="OCW839" s="24"/>
      <c r="OCX839" s="24"/>
      <c r="OCY839" s="24"/>
      <c r="OCZ839" s="24"/>
      <c r="ODA839" s="24"/>
      <c r="ODB839" s="24"/>
      <c r="ODC839" s="24"/>
      <c r="ODD839" s="24"/>
      <c r="ODE839" s="24"/>
      <c r="ODF839" s="24"/>
      <c r="ODG839" s="24"/>
      <c r="ODH839" s="24"/>
      <c r="ODI839" s="24"/>
      <c r="ODJ839" s="24"/>
      <c r="ODK839" s="24"/>
      <c r="ODL839" s="24"/>
      <c r="ODM839" s="24"/>
      <c r="ODN839" s="24"/>
      <c r="ODO839" s="24"/>
      <c r="ODP839" s="24"/>
      <c r="ODQ839" s="24"/>
      <c r="ODR839" s="24"/>
      <c r="ODS839" s="24"/>
      <c r="ODT839" s="24"/>
      <c r="ODU839" s="24"/>
      <c r="ODV839" s="24"/>
      <c r="ODW839" s="24"/>
      <c r="ODX839" s="24"/>
      <c r="ODY839" s="24"/>
      <c r="ODZ839" s="24"/>
      <c r="OEA839" s="24"/>
      <c r="OEB839" s="24"/>
      <c r="OEC839" s="24"/>
      <c r="OED839" s="24"/>
      <c r="OEE839" s="24"/>
      <c r="OEF839" s="24"/>
      <c r="OEG839" s="24"/>
      <c r="OEH839" s="24"/>
      <c r="OEI839" s="24"/>
      <c r="OEJ839" s="24"/>
      <c r="OEK839" s="24"/>
      <c r="OEL839" s="24"/>
      <c r="OEM839" s="24"/>
      <c r="OEN839" s="24"/>
      <c r="OEO839" s="24"/>
      <c r="OEP839" s="24"/>
      <c r="OEQ839" s="24"/>
      <c r="OER839" s="24"/>
      <c r="OES839" s="24"/>
      <c r="OET839" s="24"/>
      <c r="OEU839" s="24"/>
      <c r="OEV839" s="24"/>
      <c r="OEW839" s="24"/>
      <c r="OEX839" s="24"/>
      <c r="OEY839" s="24"/>
      <c r="OEZ839" s="24"/>
      <c r="OFA839" s="24"/>
      <c r="OFB839" s="24"/>
      <c r="OFC839" s="24"/>
      <c r="OFD839" s="24"/>
      <c r="OFE839" s="24"/>
      <c r="OFF839" s="24"/>
      <c r="OFG839" s="24"/>
      <c r="OFH839" s="24"/>
      <c r="OFI839" s="24"/>
      <c r="OFJ839" s="24"/>
      <c r="OFK839" s="24"/>
      <c r="OFL839" s="24"/>
      <c r="OFM839" s="24"/>
      <c r="OFN839" s="24"/>
      <c r="OFO839" s="24"/>
      <c r="OFP839" s="24"/>
      <c r="OFQ839" s="24"/>
      <c r="OFR839" s="24"/>
      <c r="OFS839" s="24"/>
      <c r="OFT839" s="24"/>
      <c r="OFU839" s="24"/>
      <c r="OFV839" s="24"/>
      <c r="OFW839" s="24"/>
      <c r="OFX839" s="24"/>
      <c r="OFY839" s="24"/>
      <c r="OFZ839" s="24"/>
      <c r="OGA839" s="24"/>
      <c r="OGB839" s="24"/>
      <c r="OGC839" s="24"/>
      <c r="OGD839" s="24"/>
      <c r="OGE839" s="24"/>
      <c r="OGF839" s="24"/>
      <c r="OGG839" s="24"/>
      <c r="OGH839" s="24"/>
      <c r="OGI839" s="24"/>
      <c r="OGJ839" s="24"/>
      <c r="OGK839" s="24"/>
      <c r="OGL839" s="24"/>
      <c r="OGM839" s="24"/>
      <c r="OGN839" s="24"/>
      <c r="OGO839" s="24"/>
      <c r="OGP839" s="24"/>
      <c r="OGQ839" s="24"/>
      <c r="OGR839" s="24"/>
      <c r="OGS839" s="24"/>
      <c r="OGT839" s="24"/>
      <c r="OGU839" s="24"/>
      <c r="OGV839" s="24"/>
      <c r="OGW839" s="24"/>
      <c r="OGX839" s="24"/>
      <c r="OGY839" s="24"/>
      <c r="OGZ839" s="24"/>
      <c r="OHA839" s="24"/>
      <c r="OHB839" s="24"/>
      <c r="OHC839" s="24"/>
      <c r="OHD839" s="24"/>
      <c r="OHE839" s="24"/>
      <c r="OHF839" s="24"/>
      <c r="OHG839" s="24"/>
      <c r="OHH839" s="24"/>
      <c r="OHI839" s="24"/>
      <c r="OHJ839" s="24"/>
      <c r="OHK839" s="24"/>
      <c r="OHL839" s="24"/>
      <c r="OHM839" s="24"/>
      <c r="OHN839" s="24"/>
      <c r="OHO839" s="24"/>
      <c r="OHP839" s="24"/>
      <c r="OHQ839" s="24"/>
      <c r="OHR839" s="24"/>
      <c r="OHS839" s="24"/>
      <c r="OHT839" s="24"/>
      <c r="OHU839" s="24"/>
      <c r="OHV839" s="24"/>
      <c r="OHW839" s="24"/>
      <c r="OHX839" s="24"/>
      <c r="OHY839" s="24"/>
      <c r="OHZ839" s="24"/>
      <c r="OIA839" s="24"/>
      <c r="OIB839" s="24"/>
      <c r="OIC839" s="24"/>
      <c r="OID839" s="24"/>
      <c r="OIE839" s="24"/>
      <c r="OIF839" s="24"/>
      <c r="OIG839" s="24"/>
      <c r="OIH839" s="24"/>
      <c r="OII839" s="24"/>
      <c r="OIJ839" s="24"/>
      <c r="OIK839" s="24"/>
      <c r="OIL839" s="24"/>
      <c r="OIM839" s="24"/>
      <c r="OIN839" s="24"/>
      <c r="OIO839" s="24"/>
      <c r="OIP839" s="24"/>
      <c r="OIQ839" s="24"/>
      <c r="OIR839" s="24"/>
      <c r="OIS839" s="24"/>
      <c r="OIT839" s="24"/>
      <c r="OIU839" s="24"/>
      <c r="OIV839" s="24"/>
      <c r="OIW839" s="24"/>
      <c r="OIX839" s="24"/>
      <c r="OIY839" s="24"/>
      <c r="OIZ839" s="24"/>
      <c r="OJA839" s="24"/>
      <c r="OJB839" s="24"/>
      <c r="OJC839" s="24"/>
      <c r="OJD839" s="24"/>
      <c r="OJE839" s="24"/>
      <c r="OJF839" s="24"/>
      <c r="OJG839" s="24"/>
      <c r="OJH839" s="24"/>
      <c r="OJI839" s="24"/>
      <c r="OJJ839" s="24"/>
      <c r="OJK839" s="24"/>
      <c r="OJL839" s="24"/>
      <c r="OJM839" s="24"/>
      <c r="OJN839" s="24"/>
      <c r="OJO839" s="24"/>
      <c r="OJP839" s="24"/>
      <c r="OJQ839" s="24"/>
      <c r="OJR839" s="24"/>
      <c r="OJS839" s="24"/>
      <c r="OJT839" s="24"/>
      <c r="OJU839" s="24"/>
      <c r="OJV839" s="24"/>
      <c r="OJW839" s="24"/>
      <c r="OJX839" s="24"/>
      <c r="OJY839" s="24"/>
      <c r="OJZ839" s="24"/>
      <c r="OKA839" s="24"/>
      <c r="OKB839" s="24"/>
      <c r="OKC839" s="24"/>
      <c r="OKD839" s="24"/>
      <c r="OKE839" s="24"/>
      <c r="OKF839" s="24"/>
      <c r="OKG839" s="24"/>
      <c r="OKH839" s="24"/>
      <c r="OKI839" s="24"/>
      <c r="OKJ839" s="24"/>
      <c r="OKK839" s="24"/>
      <c r="OKL839" s="24"/>
      <c r="OKM839" s="24"/>
      <c r="OKN839" s="24"/>
      <c r="OKO839" s="24"/>
      <c r="OKP839" s="24"/>
      <c r="OKQ839" s="24"/>
      <c r="OKR839" s="24"/>
      <c r="OKS839" s="24"/>
      <c r="OKT839" s="24"/>
      <c r="OKU839" s="24"/>
      <c r="OKV839" s="24"/>
      <c r="OKW839" s="24"/>
      <c r="OKX839" s="24"/>
      <c r="OKY839" s="24"/>
      <c r="OKZ839" s="24"/>
      <c r="OLA839" s="24"/>
      <c r="OLB839" s="24"/>
      <c r="OLC839" s="24"/>
      <c r="OLD839" s="24"/>
      <c r="OLE839" s="24"/>
      <c r="OLF839" s="24"/>
      <c r="OLG839" s="24"/>
      <c r="OLH839" s="24"/>
      <c r="OLI839" s="24"/>
      <c r="OLJ839" s="24"/>
      <c r="OLK839" s="24"/>
      <c r="OLL839" s="24"/>
      <c r="OLM839" s="24"/>
      <c r="OLN839" s="24"/>
      <c r="OLO839" s="24"/>
      <c r="OLP839" s="24"/>
      <c r="OLQ839" s="24"/>
      <c r="OLR839" s="24"/>
      <c r="OLS839" s="24"/>
      <c r="OLT839" s="24"/>
      <c r="OLU839" s="24"/>
      <c r="OLV839" s="24"/>
      <c r="OLW839" s="24"/>
      <c r="OLX839" s="24"/>
      <c r="OLY839" s="24"/>
      <c r="OLZ839" s="24"/>
      <c r="OMA839" s="24"/>
      <c r="OMB839" s="24"/>
      <c r="OMC839" s="24"/>
      <c r="OMD839" s="24"/>
      <c r="OME839" s="24"/>
      <c r="OMF839" s="24"/>
      <c r="OMG839" s="24"/>
      <c r="OMH839" s="24"/>
      <c r="OMI839" s="24"/>
      <c r="OMJ839" s="24"/>
      <c r="OMK839" s="24"/>
      <c r="OML839" s="24"/>
      <c r="OMM839" s="24"/>
      <c r="OMN839" s="24"/>
      <c r="OMO839" s="24"/>
      <c r="OMP839" s="24"/>
      <c r="OMQ839" s="24"/>
      <c r="OMR839" s="24"/>
      <c r="OMS839" s="24"/>
      <c r="OMT839" s="24"/>
      <c r="OMU839" s="24"/>
      <c r="OMV839" s="24"/>
      <c r="OMW839" s="24"/>
      <c r="OMX839" s="24"/>
      <c r="OMY839" s="24"/>
      <c r="OMZ839" s="24"/>
      <c r="ONA839" s="24"/>
      <c r="ONB839" s="24"/>
      <c r="ONC839" s="24"/>
      <c r="OND839" s="24"/>
      <c r="ONE839" s="24"/>
      <c r="ONF839" s="24"/>
      <c r="ONG839" s="24"/>
      <c r="ONH839" s="24"/>
      <c r="ONI839" s="24"/>
      <c r="ONJ839" s="24"/>
      <c r="ONK839" s="24"/>
      <c r="ONL839" s="24"/>
      <c r="ONM839" s="24"/>
      <c r="ONN839" s="24"/>
      <c r="ONO839" s="24"/>
      <c r="ONP839" s="24"/>
      <c r="ONQ839" s="24"/>
      <c r="ONR839" s="24"/>
      <c r="ONS839" s="24"/>
      <c r="ONT839" s="24"/>
      <c r="ONU839" s="24"/>
      <c r="ONV839" s="24"/>
      <c r="ONW839" s="24"/>
      <c r="ONX839" s="24"/>
      <c r="ONY839" s="24"/>
      <c r="ONZ839" s="24"/>
      <c r="OOA839" s="24"/>
      <c r="OOB839" s="24"/>
      <c r="OOC839" s="24"/>
      <c r="OOD839" s="24"/>
      <c r="OOE839" s="24"/>
      <c r="OOF839" s="24"/>
      <c r="OOG839" s="24"/>
      <c r="OOH839" s="24"/>
      <c r="OOI839" s="24"/>
      <c r="OOJ839" s="24"/>
      <c r="OOK839" s="24"/>
      <c r="OOL839" s="24"/>
      <c r="OOM839" s="24"/>
      <c r="OON839" s="24"/>
      <c r="OOO839" s="24"/>
      <c r="OOP839" s="24"/>
      <c r="OOQ839" s="24"/>
      <c r="OOR839" s="24"/>
      <c r="OOS839" s="24"/>
      <c r="OOT839" s="24"/>
      <c r="OOU839" s="24"/>
      <c r="OOV839" s="24"/>
      <c r="OOW839" s="24"/>
      <c r="OOX839" s="24"/>
      <c r="OOY839" s="24"/>
      <c r="OOZ839" s="24"/>
      <c r="OPA839" s="24"/>
      <c r="OPB839" s="24"/>
      <c r="OPC839" s="24"/>
      <c r="OPD839" s="24"/>
      <c r="OPE839" s="24"/>
      <c r="OPF839" s="24"/>
      <c r="OPG839" s="24"/>
      <c r="OPH839" s="24"/>
      <c r="OPI839" s="24"/>
      <c r="OPJ839" s="24"/>
      <c r="OPK839" s="24"/>
      <c r="OPL839" s="24"/>
      <c r="OPM839" s="24"/>
      <c r="OPN839" s="24"/>
      <c r="OPO839" s="24"/>
      <c r="OPP839" s="24"/>
      <c r="OPQ839" s="24"/>
      <c r="OPR839" s="24"/>
      <c r="OPS839" s="24"/>
      <c r="OPT839" s="24"/>
      <c r="OPU839" s="24"/>
      <c r="OPV839" s="24"/>
      <c r="OPW839" s="24"/>
      <c r="OPX839" s="24"/>
      <c r="OPY839" s="24"/>
      <c r="OPZ839" s="24"/>
      <c r="OQA839" s="24"/>
      <c r="OQB839" s="24"/>
      <c r="OQC839" s="24"/>
      <c r="OQD839" s="24"/>
      <c r="OQE839" s="24"/>
      <c r="OQF839" s="24"/>
      <c r="OQG839" s="24"/>
      <c r="OQH839" s="24"/>
      <c r="OQI839" s="24"/>
      <c r="OQJ839" s="24"/>
      <c r="OQK839" s="24"/>
      <c r="OQL839" s="24"/>
      <c r="OQM839" s="24"/>
      <c r="OQN839" s="24"/>
      <c r="OQO839" s="24"/>
      <c r="OQP839" s="24"/>
      <c r="OQQ839" s="24"/>
      <c r="OQR839" s="24"/>
      <c r="OQS839" s="24"/>
      <c r="OQT839" s="24"/>
      <c r="OQU839" s="24"/>
      <c r="OQV839" s="24"/>
      <c r="OQW839" s="24"/>
      <c r="OQX839" s="24"/>
      <c r="OQY839" s="24"/>
      <c r="OQZ839" s="24"/>
      <c r="ORA839" s="24"/>
      <c r="ORB839" s="24"/>
      <c r="ORC839" s="24"/>
      <c r="ORD839" s="24"/>
      <c r="ORE839" s="24"/>
      <c r="ORF839" s="24"/>
      <c r="ORG839" s="24"/>
      <c r="ORH839" s="24"/>
      <c r="ORI839" s="24"/>
      <c r="ORJ839" s="24"/>
      <c r="ORK839" s="24"/>
      <c r="ORL839" s="24"/>
      <c r="ORM839" s="24"/>
      <c r="ORN839" s="24"/>
      <c r="ORO839" s="24"/>
      <c r="ORP839" s="24"/>
      <c r="ORQ839" s="24"/>
      <c r="ORR839" s="24"/>
      <c r="ORS839" s="24"/>
      <c r="ORT839" s="24"/>
      <c r="ORU839" s="24"/>
      <c r="ORV839" s="24"/>
      <c r="ORW839" s="24"/>
      <c r="ORX839" s="24"/>
      <c r="ORY839" s="24"/>
      <c r="ORZ839" s="24"/>
      <c r="OSA839" s="24"/>
      <c r="OSB839" s="24"/>
      <c r="OSC839" s="24"/>
      <c r="OSD839" s="24"/>
      <c r="OSE839" s="24"/>
      <c r="OSF839" s="24"/>
      <c r="OSG839" s="24"/>
      <c r="OSH839" s="24"/>
      <c r="OSI839" s="24"/>
      <c r="OSJ839" s="24"/>
      <c r="OSK839" s="24"/>
      <c r="OSL839" s="24"/>
      <c r="OSM839" s="24"/>
      <c r="OSN839" s="24"/>
      <c r="OSO839" s="24"/>
      <c r="OSP839" s="24"/>
      <c r="OSQ839" s="24"/>
      <c r="OSR839" s="24"/>
      <c r="OSS839" s="24"/>
      <c r="OST839" s="24"/>
      <c r="OSU839" s="24"/>
      <c r="OSV839" s="24"/>
      <c r="OSW839" s="24"/>
      <c r="OSX839" s="24"/>
      <c r="OSY839" s="24"/>
      <c r="OSZ839" s="24"/>
      <c r="OTA839" s="24"/>
      <c r="OTB839" s="24"/>
      <c r="OTC839" s="24"/>
      <c r="OTD839" s="24"/>
      <c r="OTE839" s="24"/>
      <c r="OTF839" s="24"/>
      <c r="OTG839" s="24"/>
      <c r="OTH839" s="24"/>
      <c r="OTI839" s="24"/>
      <c r="OTJ839" s="24"/>
      <c r="OTK839" s="24"/>
      <c r="OTL839" s="24"/>
      <c r="OTM839" s="24"/>
      <c r="OTN839" s="24"/>
      <c r="OTO839" s="24"/>
      <c r="OTP839" s="24"/>
      <c r="OTQ839" s="24"/>
      <c r="OTR839" s="24"/>
      <c r="OTS839" s="24"/>
      <c r="OTT839" s="24"/>
      <c r="OTU839" s="24"/>
      <c r="OTV839" s="24"/>
      <c r="OTW839" s="24"/>
      <c r="OTX839" s="24"/>
      <c r="OTY839" s="24"/>
      <c r="OTZ839" s="24"/>
      <c r="OUA839" s="24"/>
      <c r="OUB839" s="24"/>
      <c r="OUC839" s="24"/>
      <c r="OUD839" s="24"/>
      <c r="OUE839" s="24"/>
      <c r="OUF839" s="24"/>
      <c r="OUG839" s="24"/>
      <c r="OUH839" s="24"/>
      <c r="OUI839" s="24"/>
      <c r="OUJ839" s="24"/>
      <c r="OUK839" s="24"/>
      <c r="OUL839" s="24"/>
      <c r="OUM839" s="24"/>
      <c r="OUN839" s="24"/>
      <c r="OUO839" s="24"/>
      <c r="OUP839" s="24"/>
      <c r="OUQ839" s="24"/>
      <c r="OUR839" s="24"/>
      <c r="OUS839" s="24"/>
      <c r="OUT839" s="24"/>
      <c r="OUU839" s="24"/>
      <c r="OUV839" s="24"/>
      <c r="OUW839" s="24"/>
      <c r="OUX839" s="24"/>
      <c r="OUY839" s="24"/>
      <c r="OUZ839" s="24"/>
      <c r="OVA839" s="24"/>
      <c r="OVB839" s="24"/>
      <c r="OVC839" s="24"/>
      <c r="OVD839" s="24"/>
      <c r="OVE839" s="24"/>
      <c r="OVF839" s="24"/>
      <c r="OVG839" s="24"/>
      <c r="OVH839" s="24"/>
      <c r="OVI839" s="24"/>
      <c r="OVJ839" s="24"/>
      <c r="OVK839" s="24"/>
      <c r="OVL839" s="24"/>
      <c r="OVM839" s="24"/>
      <c r="OVN839" s="24"/>
      <c r="OVO839" s="24"/>
      <c r="OVP839" s="24"/>
      <c r="OVQ839" s="24"/>
      <c r="OVR839" s="24"/>
      <c r="OVS839" s="24"/>
      <c r="OVT839" s="24"/>
      <c r="OVU839" s="24"/>
      <c r="OVV839" s="24"/>
      <c r="OVW839" s="24"/>
      <c r="OVX839" s="24"/>
      <c r="OVY839" s="24"/>
      <c r="OVZ839" s="24"/>
      <c r="OWA839" s="24"/>
      <c r="OWB839" s="24"/>
      <c r="OWC839" s="24"/>
      <c r="OWD839" s="24"/>
      <c r="OWE839" s="24"/>
      <c r="OWF839" s="24"/>
      <c r="OWG839" s="24"/>
      <c r="OWH839" s="24"/>
      <c r="OWI839" s="24"/>
      <c r="OWJ839" s="24"/>
      <c r="OWK839" s="24"/>
      <c r="OWL839" s="24"/>
      <c r="OWM839" s="24"/>
      <c r="OWN839" s="24"/>
      <c r="OWO839" s="24"/>
      <c r="OWP839" s="24"/>
      <c r="OWQ839" s="24"/>
      <c r="OWR839" s="24"/>
      <c r="OWS839" s="24"/>
      <c r="OWT839" s="24"/>
      <c r="OWU839" s="24"/>
      <c r="OWV839" s="24"/>
      <c r="OWW839" s="24"/>
      <c r="OWX839" s="24"/>
      <c r="OWY839" s="24"/>
      <c r="OWZ839" s="24"/>
      <c r="OXA839" s="24"/>
      <c r="OXB839" s="24"/>
      <c r="OXC839" s="24"/>
      <c r="OXD839" s="24"/>
      <c r="OXE839" s="24"/>
      <c r="OXF839" s="24"/>
      <c r="OXG839" s="24"/>
      <c r="OXH839" s="24"/>
      <c r="OXI839" s="24"/>
      <c r="OXJ839" s="24"/>
      <c r="OXK839" s="24"/>
      <c r="OXL839" s="24"/>
      <c r="OXM839" s="24"/>
      <c r="OXN839" s="24"/>
      <c r="OXO839" s="24"/>
      <c r="OXP839" s="24"/>
      <c r="OXQ839" s="24"/>
      <c r="OXR839" s="24"/>
      <c r="OXS839" s="24"/>
      <c r="OXT839" s="24"/>
      <c r="OXU839" s="24"/>
      <c r="OXV839" s="24"/>
      <c r="OXW839" s="24"/>
      <c r="OXX839" s="24"/>
      <c r="OXY839" s="24"/>
      <c r="OXZ839" s="24"/>
      <c r="OYA839" s="24"/>
      <c r="OYB839" s="24"/>
      <c r="OYC839" s="24"/>
      <c r="OYD839" s="24"/>
      <c r="OYE839" s="24"/>
      <c r="OYF839" s="24"/>
      <c r="OYG839" s="24"/>
      <c r="OYH839" s="24"/>
      <c r="OYI839" s="24"/>
      <c r="OYJ839" s="24"/>
      <c r="OYK839" s="24"/>
      <c r="OYL839" s="24"/>
      <c r="OYM839" s="24"/>
      <c r="OYN839" s="24"/>
      <c r="OYO839" s="24"/>
      <c r="OYP839" s="24"/>
      <c r="OYQ839" s="24"/>
      <c r="OYR839" s="24"/>
      <c r="OYS839" s="24"/>
      <c r="OYT839" s="24"/>
      <c r="OYU839" s="24"/>
      <c r="OYV839" s="24"/>
      <c r="OYW839" s="24"/>
      <c r="OYX839" s="24"/>
      <c r="OYY839" s="24"/>
      <c r="OYZ839" s="24"/>
      <c r="OZA839" s="24"/>
      <c r="OZB839" s="24"/>
      <c r="OZC839" s="24"/>
      <c r="OZD839" s="24"/>
      <c r="OZE839" s="24"/>
      <c r="OZF839" s="24"/>
      <c r="OZG839" s="24"/>
      <c r="OZH839" s="24"/>
      <c r="OZI839" s="24"/>
      <c r="OZJ839" s="24"/>
      <c r="OZK839" s="24"/>
      <c r="OZL839" s="24"/>
      <c r="OZM839" s="24"/>
      <c r="OZN839" s="24"/>
      <c r="OZO839" s="24"/>
      <c r="OZP839" s="24"/>
      <c r="OZQ839" s="24"/>
      <c r="OZR839" s="24"/>
      <c r="OZS839" s="24"/>
      <c r="OZT839" s="24"/>
      <c r="OZU839" s="24"/>
      <c r="OZV839" s="24"/>
      <c r="OZW839" s="24"/>
      <c r="OZX839" s="24"/>
      <c r="OZY839" s="24"/>
      <c r="OZZ839" s="24"/>
      <c r="PAA839" s="24"/>
      <c r="PAB839" s="24"/>
      <c r="PAC839" s="24"/>
      <c r="PAD839" s="24"/>
      <c r="PAE839" s="24"/>
      <c r="PAF839" s="24"/>
      <c r="PAG839" s="24"/>
      <c r="PAH839" s="24"/>
      <c r="PAI839" s="24"/>
      <c r="PAJ839" s="24"/>
      <c r="PAK839" s="24"/>
      <c r="PAL839" s="24"/>
      <c r="PAM839" s="24"/>
      <c r="PAN839" s="24"/>
      <c r="PAO839" s="24"/>
      <c r="PAP839" s="24"/>
      <c r="PAQ839" s="24"/>
      <c r="PAR839" s="24"/>
      <c r="PAS839" s="24"/>
      <c r="PAT839" s="24"/>
      <c r="PAU839" s="24"/>
      <c r="PAV839" s="24"/>
      <c r="PAW839" s="24"/>
      <c r="PAX839" s="24"/>
      <c r="PAY839" s="24"/>
      <c r="PAZ839" s="24"/>
      <c r="PBA839" s="24"/>
      <c r="PBB839" s="24"/>
      <c r="PBC839" s="24"/>
      <c r="PBD839" s="24"/>
      <c r="PBE839" s="24"/>
      <c r="PBF839" s="24"/>
      <c r="PBG839" s="24"/>
      <c r="PBH839" s="24"/>
      <c r="PBI839" s="24"/>
      <c r="PBJ839" s="24"/>
      <c r="PBK839" s="24"/>
      <c r="PBL839" s="24"/>
      <c r="PBM839" s="24"/>
      <c r="PBN839" s="24"/>
      <c r="PBO839" s="24"/>
      <c r="PBP839" s="24"/>
      <c r="PBQ839" s="24"/>
      <c r="PBR839" s="24"/>
      <c r="PBS839" s="24"/>
      <c r="PBT839" s="24"/>
      <c r="PBU839" s="24"/>
      <c r="PBV839" s="24"/>
      <c r="PBW839" s="24"/>
      <c r="PBX839" s="24"/>
      <c r="PBY839" s="24"/>
      <c r="PBZ839" s="24"/>
      <c r="PCA839" s="24"/>
      <c r="PCB839" s="24"/>
      <c r="PCC839" s="24"/>
      <c r="PCD839" s="24"/>
      <c r="PCE839" s="24"/>
      <c r="PCF839" s="24"/>
      <c r="PCG839" s="24"/>
      <c r="PCH839" s="24"/>
      <c r="PCI839" s="24"/>
      <c r="PCJ839" s="24"/>
      <c r="PCK839" s="24"/>
      <c r="PCL839" s="24"/>
      <c r="PCM839" s="24"/>
      <c r="PCN839" s="24"/>
      <c r="PCO839" s="24"/>
      <c r="PCP839" s="24"/>
      <c r="PCQ839" s="24"/>
      <c r="PCR839" s="24"/>
      <c r="PCS839" s="24"/>
      <c r="PCT839" s="24"/>
      <c r="PCU839" s="24"/>
      <c r="PCV839" s="24"/>
      <c r="PCW839" s="24"/>
      <c r="PCX839" s="24"/>
      <c r="PCY839" s="24"/>
      <c r="PCZ839" s="24"/>
      <c r="PDA839" s="24"/>
      <c r="PDB839" s="24"/>
      <c r="PDC839" s="24"/>
      <c r="PDD839" s="24"/>
      <c r="PDE839" s="24"/>
      <c r="PDF839" s="24"/>
      <c r="PDG839" s="24"/>
      <c r="PDH839" s="24"/>
      <c r="PDI839" s="24"/>
      <c r="PDJ839" s="24"/>
      <c r="PDK839" s="24"/>
      <c r="PDL839" s="24"/>
      <c r="PDM839" s="24"/>
      <c r="PDN839" s="24"/>
      <c r="PDO839" s="24"/>
      <c r="PDP839" s="24"/>
      <c r="PDQ839" s="24"/>
      <c r="PDR839" s="24"/>
      <c r="PDS839" s="24"/>
      <c r="PDT839" s="24"/>
      <c r="PDU839" s="24"/>
      <c r="PDV839" s="24"/>
      <c r="PDW839" s="24"/>
      <c r="PDX839" s="24"/>
      <c r="PDY839" s="24"/>
      <c r="PDZ839" s="24"/>
      <c r="PEA839" s="24"/>
      <c r="PEB839" s="24"/>
      <c r="PEC839" s="24"/>
      <c r="PED839" s="24"/>
      <c r="PEE839" s="24"/>
      <c r="PEF839" s="24"/>
      <c r="PEG839" s="24"/>
      <c r="PEH839" s="24"/>
      <c r="PEI839" s="24"/>
      <c r="PEJ839" s="24"/>
      <c r="PEK839" s="24"/>
      <c r="PEL839" s="24"/>
      <c r="PEM839" s="24"/>
      <c r="PEN839" s="24"/>
      <c r="PEO839" s="24"/>
      <c r="PEP839" s="24"/>
      <c r="PEQ839" s="24"/>
      <c r="PER839" s="24"/>
      <c r="PES839" s="24"/>
      <c r="PET839" s="24"/>
      <c r="PEU839" s="24"/>
      <c r="PEV839" s="24"/>
      <c r="PEW839" s="24"/>
      <c r="PEX839" s="24"/>
      <c r="PEY839" s="24"/>
      <c r="PEZ839" s="24"/>
      <c r="PFA839" s="24"/>
      <c r="PFB839" s="24"/>
      <c r="PFC839" s="24"/>
      <c r="PFD839" s="24"/>
      <c r="PFE839" s="24"/>
      <c r="PFF839" s="24"/>
      <c r="PFG839" s="24"/>
      <c r="PFH839" s="24"/>
      <c r="PFI839" s="24"/>
      <c r="PFJ839" s="24"/>
      <c r="PFK839" s="24"/>
      <c r="PFL839" s="24"/>
      <c r="PFM839" s="24"/>
      <c r="PFN839" s="24"/>
      <c r="PFO839" s="24"/>
      <c r="PFP839" s="24"/>
      <c r="PFQ839" s="24"/>
      <c r="PFR839" s="24"/>
      <c r="PFS839" s="24"/>
      <c r="PFT839" s="24"/>
      <c r="PFU839" s="24"/>
      <c r="PFV839" s="24"/>
      <c r="PFW839" s="24"/>
      <c r="PFX839" s="24"/>
      <c r="PFY839" s="24"/>
      <c r="PFZ839" s="24"/>
      <c r="PGA839" s="24"/>
      <c r="PGB839" s="24"/>
      <c r="PGC839" s="24"/>
      <c r="PGD839" s="24"/>
      <c r="PGE839" s="24"/>
      <c r="PGF839" s="24"/>
      <c r="PGG839" s="24"/>
      <c r="PGH839" s="24"/>
      <c r="PGI839" s="24"/>
      <c r="PGJ839" s="24"/>
      <c r="PGK839" s="24"/>
      <c r="PGL839" s="24"/>
      <c r="PGM839" s="24"/>
      <c r="PGN839" s="24"/>
      <c r="PGO839" s="24"/>
      <c r="PGP839" s="24"/>
      <c r="PGQ839" s="24"/>
      <c r="PGR839" s="24"/>
      <c r="PGS839" s="24"/>
      <c r="PGT839" s="24"/>
      <c r="PGU839" s="24"/>
      <c r="PGV839" s="24"/>
      <c r="PGW839" s="24"/>
      <c r="PGX839" s="24"/>
      <c r="PGY839" s="24"/>
      <c r="PGZ839" s="24"/>
      <c r="PHA839" s="24"/>
      <c r="PHB839" s="24"/>
      <c r="PHC839" s="24"/>
      <c r="PHD839" s="24"/>
      <c r="PHE839" s="24"/>
      <c r="PHF839" s="24"/>
      <c r="PHG839" s="24"/>
      <c r="PHH839" s="24"/>
      <c r="PHI839" s="24"/>
      <c r="PHJ839" s="24"/>
      <c r="PHK839" s="24"/>
      <c r="PHL839" s="24"/>
      <c r="PHM839" s="24"/>
      <c r="PHN839" s="24"/>
      <c r="PHO839" s="24"/>
      <c r="PHP839" s="24"/>
      <c r="PHQ839" s="24"/>
      <c r="PHR839" s="24"/>
      <c r="PHS839" s="24"/>
      <c r="PHT839" s="24"/>
      <c r="PHU839" s="24"/>
      <c r="PHV839" s="24"/>
      <c r="PHW839" s="24"/>
      <c r="PHX839" s="24"/>
      <c r="PHY839" s="24"/>
      <c r="PHZ839" s="24"/>
      <c r="PIA839" s="24"/>
      <c r="PIB839" s="24"/>
      <c r="PIC839" s="24"/>
      <c r="PID839" s="24"/>
      <c r="PIE839" s="24"/>
      <c r="PIF839" s="24"/>
      <c r="PIG839" s="24"/>
      <c r="PIH839" s="24"/>
      <c r="PII839" s="24"/>
      <c r="PIJ839" s="24"/>
      <c r="PIK839" s="24"/>
      <c r="PIL839" s="24"/>
      <c r="PIM839" s="24"/>
      <c r="PIN839" s="24"/>
      <c r="PIO839" s="24"/>
      <c r="PIP839" s="24"/>
      <c r="PIQ839" s="24"/>
      <c r="PIR839" s="24"/>
      <c r="PIS839" s="24"/>
      <c r="PIT839" s="24"/>
      <c r="PIU839" s="24"/>
      <c r="PIV839" s="24"/>
      <c r="PIW839" s="24"/>
      <c r="PIX839" s="24"/>
      <c r="PIY839" s="24"/>
      <c r="PIZ839" s="24"/>
      <c r="PJA839" s="24"/>
      <c r="PJB839" s="24"/>
      <c r="PJC839" s="24"/>
      <c r="PJD839" s="24"/>
      <c r="PJE839" s="24"/>
      <c r="PJF839" s="24"/>
      <c r="PJG839" s="24"/>
      <c r="PJH839" s="24"/>
      <c r="PJI839" s="24"/>
      <c r="PJJ839" s="24"/>
      <c r="PJK839" s="24"/>
      <c r="PJL839" s="24"/>
      <c r="PJM839" s="24"/>
      <c r="PJN839" s="24"/>
      <c r="PJO839" s="24"/>
      <c r="PJP839" s="24"/>
      <c r="PJQ839" s="24"/>
      <c r="PJR839" s="24"/>
      <c r="PJS839" s="24"/>
      <c r="PJT839" s="24"/>
      <c r="PJU839" s="24"/>
      <c r="PJV839" s="24"/>
      <c r="PJW839" s="24"/>
      <c r="PJX839" s="24"/>
      <c r="PJY839" s="24"/>
      <c r="PJZ839" s="24"/>
      <c r="PKA839" s="24"/>
      <c r="PKB839" s="24"/>
      <c r="PKC839" s="24"/>
      <c r="PKD839" s="24"/>
      <c r="PKE839" s="24"/>
      <c r="PKF839" s="24"/>
      <c r="PKG839" s="24"/>
      <c r="PKH839" s="24"/>
      <c r="PKI839" s="24"/>
      <c r="PKJ839" s="24"/>
      <c r="PKK839" s="24"/>
      <c r="PKL839" s="24"/>
      <c r="PKM839" s="24"/>
      <c r="PKN839" s="24"/>
      <c r="PKO839" s="24"/>
      <c r="PKP839" s="24"/>
      <c r="PKQ839" s="24"/>
      <c r="PKR839" s="24"/>
      <c r="PKS839" s="24"/>
      <c r="PKT839" s="24"/>
      <c r="PKU839" s="24"/>
      <c r="PKV839" s="24"/>
      <c r="PKW839" s="24"/>
      <c r="PKX839" s="24"/>
      <c r="PKY839" s="24"/>
      <c r="PKZ839" s="24"/>
      <c r="PLA839" s="24"/>
      <c r="PLB839" s="24"/>
      <c r="PLC839" s="24"/>
      <c r="PLD839" s="24"/>
      <c r="PLE839" s="24"/>
      <c r="PLF839" s="24"/>
      <c r="PLG839" s="24"/>
      <c r="PLH839" s="24"/>
      <c r="PLI839" s="24"/>
      <c r="PLJ839" s="24"/>
      <c r="PLK839" s="24"/>
      <c r="PLL839" s="24"/>
      <c r="PLM839" s="24"/>
      <c r="PLN839" s="24"/>
      <c r="PLO839" s="24"/>
      <c r="PLP839" s="24"/>
      <c r="PLQ839" s="24"/>
      <c r="PLR839" s="24"/>
      <c r="PLS839" s="24"/>
      <c r="PLT839" s="24"/>
      <c r="PLU839" s="24"/>
      <c r="PLV839" s="24"/>
      <c r="PLW839" s="24"/>
      <c r="PLX839" s="24"/>
      <c r="PLY839" s="24"/>
      <c r="PLZ839" s="24"/>
      <c r="PMA839" s="24"/>
      <c r="PMB839" s="24"/>
      <c r="PMC839" s="24"/>
      <c r="PMD839" s="24"/>
      <c r="PME839" s="24"/>
      <c r="PMF839" s="24"/>
      <c r="PMG839" s="24"/>
      <c r="PMH839" s="24"/>
      <c r="PMI839" s="24"/>
      <c r="PMJ839" s="24"/>
      <c r="PMK839" s="24"/>
      <c r="PML839" s="24"/>
      <c r="PMM839" s="24"/>
      <c r="PMN839" s="24"/>
      <c r="PMO839" s="24"/>
      <c r="PMP839" s="24"/>
      <c r="PMQ839" s="24"/>
      <c r="PMR839" s="24"/>
      <c r="PMS839" s="24"/>
      <c r="PMT839" s="24"/>
      <c r="PMU839" s="24"/>
      <c r="PMV839" s="24"/>
      <c r="PMW839" s="24"/>
      <c r="PMX839" s="24"/>
      <c r="PMY839" s="24"/>
      <c r="PMZ839" s="24"/>
      <c r="PNA839" s="24"/>
      <c r="PNB839" s="24"/>
      <c r="PNC839" s="24"/>
      <c r="PND839" s="24"/>
      <c r="PNE839" s="24"/>
      <c r="PNF839" s="24"/>
      <c r="PNG839" s="24"/>
      <c r="PNH839" s="24"/>
      <c r="PNI839" s="24"/>
      <c r="PNJ839" s="24"/>
      <c r="PNK839" s="24"/>
      <c r="PNL839" s="24"/>
      <c r="PNM839" s="24"/>
      <c r="PNN839" s="24"/>
      <c r="PNO839" s="24"/>
      <c r="PNP839" s="24"/>
      <c r="PNQ839" s="24"/>
      <c r="PNR839" s="24"/>
      <c r="PNS839" s="24"/>
      <c r="PNT839" s="24"/>
      <c r="PNU839" s="24"/>
      <c r="PNV839" s="24"/>
      <c r="PNW839" s="24"/>
      <c r="PNX839" s="24"/>
      <c r="PNY839" s="24"/>
      <c r="PNZ839" s="24"/>
      <c r="POA839" s="24"/>
      <c r="POB839" s="24"/>
      <c r="POC839" s="24"/>
      <c r="POD839" s="24"/>
      <c r="POE839" s="24"/>
      <c r="POF839" s="24"/>
      <c r="POG839" s="24"/>
      <c r="POH839" s="24"/>
      <c r="POI839" s="24"/>
      <c r="POJ839" s="24"/>
      <c r="POK839" s="24"/>
      <c r="POL839" s="24"/>
      <c r="POM839" s="24"/>
      <c r="PON839" s="24"/>
      <c r="POO839" s="24"/>
      <c r="POP839" s="24"/>
      <c r="POQ839" s="24"/>
      <c r="POR839" s="24"/>
      <c r="POS839" s="24"/>
      <c r="POT839" s="24"/>
      <c r="POU839" s="24"/>
      <c r="POV839" s="24"/>
      <c r="POW839" s="24"/>
      <c r="POX839" s="24"/>
      <c r="POY839" s="24"/>
      <c r="POZ839" s="24"/>
      <c r="PPA839" s="24"/>
      <c r="PPB839" s="24"/>
      <c r="PPC839" s="24"/>
      <c r="PPD839" s="24"/>
      <c r="PPE839" s="24"/>
      <c r="PPF839" s="24"/>
      <c r="PPG839" s="24"/>
      <c r="PPH839" s="24"/>
      <c r="PPI839" s="24"/>
      <c r="PPJ839" s="24"/>
      <c r="PPK839" s="24"/>
      <c r="PPL839" s="24"/>
      <c r="PPM839" s="24"/>
      <c r="PPN839" s="24"/>
      <c r="PPO839" s="24"/>
      <c r="PPP839" s="24"/>
      <c r="PPQ839" s="24"/>
      <c r="PPR839" s="24"/>
      <c r="PPS839" s="24"/>
      <c r="PPT839" s="24"/>
      <c r="PPU839" s="24"/>
      <c r="PPV839" s="24"/>
      <c r="PPW839" s="24"/>
      <c r="PPX839" s="24"/>
      <c r="PPY839" s="24"/>
      <c r="PPZ839" s="24"/>
      <c r="PQA839" s="24"/>
      <c r="PQB839" s="24"/>
      <c r="PQC839" s="24"/>
      <c r="PQD839" s="24"/>
      <c r="PQE839" s="24"/>
      <c r="PQF839" s="24"/>
      <c r="PQG839" s="24"/>
      <c r="PQH839" s="24"/>
      <c r="PQI839" s="24"/>
      <c r="PQJ839" s="24"/>
      <c r="PQK839" s="24"/>
      <c r="PQL839" s="24"/>
      <c r="PQM839" s="24"/>
      <c r="PQN839" s="24"/>
      <c r="PQO839" s="24"/>
      <c r="PQP839" s="24"/>
      <c r="PQQ839" s="24"/>
      <c r="PQR839" s="24"/>
      <c r="PQS839" s="24"/>
      <c r="PQT839" s="24"/>
      <c r="PQU839" s="24"/>
      <c r="PQV839" s="24"/>
      <c r="PQW839" s="24"/>
      <c r="PQX839" s="24"/>
      <c r="PQY839" s="24"/>
      <c r="PQZ839" s="24"/>
      <c r="PRA839" s="24"/>
      <c r="PRB839" s="24"/>
      <c r="PRC839" s="24"/>
      <c r="PRD839" s="24"/>
      <c r="PRE839" s="24"/>
      <c r="PRF839" s="24"/>
      <c r="PRG839" s="24"/>
      <c r="PRH839" s="24"/>
      <c r="PRI839" s="24"/>
      <c r="PRJ839" s="24"/>
      <c r="PRK839" s="24"/>
      <c r="PRL839" s="24"/>
      <c r="PRM839" s="24"/>
      <c r="PRN839" s="24"/>
      <c r="PRO839" s="24"/>
      <c r="PRP839" s="24"/>
      <c r="PRQ839" s="24"/>
      <c r="PRR839" s="24"/>
      <c r="PRS839" s="24"/>
      <c r="PRT839" s="24"/>
      <c r="PRU839" s="24"/>
      <c r="PRV839" s="24"/>
      <c r="PRW839" s="24"/>
      <c r="PRX839" s="24"/>
      <c r="PRY839" s="24"/>
      <c r="PRZ839" s="24"/>
      <c r="PSA839" s="24"/>
      <c r="PSB839" s="24"/>
      <c r="PSC839" s="24"/>
      <c r="PSD839" s="24"/>
      <c r="PSE839" s="24"/>
      <c r="PSF839" s="24"/>
      <c r="PSG839" s="24"/>
      <c r="PSH839" s="24"/>
      <c r="PSI839" s="24"/>
      <c r="PSJ839" s="24"/>
      <c r="PSK839" s="24"/>
      <c r="PSL839" s="24"/>
      <c r="PSM839" s="24"/>
      <c r="PSN839" s="24"/>
      <c r="PSO839" s="24"/>
      <c r="PSP839" s="24"/>
      <c r="PSQ839" s="24"/>
      <c r="PSR839" s="24"/>
      <c r="PSS839" s="24"/>
      <c r="PST839" s="24"/>
      <c r="PSU839" s="24"/>
      <c r="PSV839" s="24"/>
      <c r="PSW839" s="24"/>
      <c r="PSX839" s="24"/>
      <c r="PSY839" s="24"/>
      <c r="PSZ839" s="24"/>
      <c r="PTA839" s="24"/>
      <c r="PTB839" s="24"/>
      <c r="PTC839" s="24"/>
      <c r="PTD839" s="24"/>
      <c r="PTE839" s="24"/>
      <c r="PTF839" s="24"/>
      <c r="PTG839" s="24"/>
      <c r="PTH839" s="24"/>
      <c r="PTI839" s="24"/>
      <c r="PTJ839" s="24"/>
      <c r="PTK839" s="24"/>
      <c r="PTL839" s="24"/>
      <c r="PTM839" s="24"/>
      <c r="PTN839" s="24"/>
      <c r="PTO839" s="24"/>
      <c r="PTP839" s="24"/>
      <c r="PTQ839" s="24"/>
      <c r="PTR839" s="24"/>
      <c r="PTS839" s="24"/>
      <c r="PTT839" s="24"/>
      <c r="PTU839" s="24"/>
      <c r="PTV839" s="24"/>
      <c r="PTW839" s="24"/>
      <c r="PTX839" s="24"/>
      <c r="PTY839" s="24"/>
      <c r="PTZ839" s="24"/>
      <c r="PUA839" s="24"/>
      <c r="PUB839" s="24"/>
      <c r="PUC839" s="24"/>
      <c r="PUD839" s="24"/>
      <c r="PUE839" s="24"/>
      <c r="PUF839" s="24"/>
      <c r="PUG839" s="24"/>
      <c r="PUH839" s="24"/>
      <c r="PUI839" s="24"/>
      <c r="PUJ839" s="24"/>
      <c r="PUK839" s="24"/>
      <c r="PUL839" s="24"/>
      <c r="PUM839" s="24"/>
      <c r="PUN839" s="24"/>
      <c r="PUO839" s="24"/>
      <c r="PUP839" s="24"/>
      <c r="PUQ839" s="24"/>
      <c r="PUR839" s="24"/>
      <c r="PUS839" s="24"/>
      <c r="PUT839" s="24"/>
      <c r="PUU839" s="24"/>
      <c r="PUV839" s="24"/>
      <c r="PUW839" s="24"/>
      <c r="PUX839" s="24"/>
      <c r="PUY839" s="24"/>
      <c r="PUZ839" s="24"/>
      <c r="PVA839" s="24"/>
      <c r="PVB839" s="24"/>
      <c r="PVC839" s="24"/>
      <c r="PVD839" s="24"/>
      <c r="PVE839" s="24"/>
      <c r="PVF839" s="24"/>
      <c r="PVG839" s="24"/>
      <c r="PVH839" s="24"/>
      <c r="PVI839" s="24"/>
      <c r="PVJ839" s="24"/>
      <c r="PVK839" s="24"/>
      <c r="PVL839" s="24"/>
      <c r="PVM839" s="24"/>
      <c r="PVN839" s="24"/>
      <c r="PVO839" s="24"/>
      <c r="PVP839" s="24"/>
      <c r="PVQ839" s="24"/>
      <c r="PVR839" s="24"/>
      <c r="PVS839" s="24"/>
      <c r="PVT839" s="24"/>
      <c r="PVU839" s="24"/>
      <c r="PVV839" s="24"/>
      <c r="PVW839" s="24"/>
      <c r="PVX839" s="24"/>
      <c r="PVY839" s="24"/>
      <c r="PVZ839" s="24"/>
      <c r="PWA839" s="24"/>
      <c r="PWB839" s="24"/>
      <c r="PWC839" s="24"/>
      <c r="PWD839" s="24"/>
      <c r="PWE839" s="24"/>
      <c r="PWF839" s="24"/>
      <c r="PWG839" s="24"/>
      <c r="PWH839" s="24"/>
      <c r="PWI839" s="24"/>
      <c r="PWJ839" s="24"/>
      <c r="PWK839" s="24"/>
      <c r="PWL839" s="24"/>
      <c r="PWM839" s="24"/>
      <c r="PWN839" s="24"/>
      <c r="PWO839" s="24"/>
      <c r="PWP839" s="24"/>
      <c r="PWQ839" s="24"/>
      <c r="PWR839" s="24"/>
      <c r="PWS839" s="24"/>
      <c r="PWT839" s="24"/>
      <c r="PWU839" s="24"/>
      <c r="PWV839" s="24"/>
      <c r="PWW839" s="24"/>
      <c r="PWX839" s="24"/>
      <c r="PWY839" s="24"/>
      <c r="PWZ839" s="24"/>
      <c r="PXA839" s="24"/>
      <c r="PXB839" s="24"/>
      <c r="PXC839" s="24"/>
      <c r="PXD839" s="24"/>
      <c r="PXE839" s="24"/>
      <c r="PXF839" s="24"/>
      <c r="PXG839" s="24"/>
      <c r="PXH839" s="24"/>
      <c r="PXI839" s="24"/>
      <c r="PXJ839" s="24"/>
      <c r="PXK839" s="24"/>
      <c r="PXL839" s="24"/>
      <c r="PXM839" s="24"/>
      <c r="PXN839" s="24"/>
      <c r="PXO839" s="24"/>
      <c r="PXP839" s="24"/>
      <c r="PXQ839" s="24"/>
      <c r="PXR839" s="24"/>
      <c r="PXS839" s="24"/>
      <c r="PXT839" s="24"/>
      <c r="PXU839" s="24"/>
      <c r="PXV839" s="24"/>
      <c r="PXW839" s="24"/>
      <c r="PXX839" s="24"/>
      <c r="PXY839" s="24"/>
      <c r="PXZ839" s="24"/>
      <c r="PYA839" s="24"/>
      <c r="PYB839" s="24"/>
      <c r="PYC839" s="24"/>
      <c r="PYD839" s="24"/>
      <c r="PYE839" s="24"/>
      <c r="PYF839" s="24"/>
      <c r="PYG839" s="24"/>
      <c r="PYH839" s="24"/>
      <c r="PYI839" s="24"/>
      <c r="PYJ839" s="24"/>
      <c r="PYK839" s="24"/>
      <c r="PYL839" s="24"/>
      <c r="PYM839" s="24"/>
      <c r="PYN839" s="24"/>
      <c r="PYO839" s="24"/>
      <c r="PYP839" s="24"/>
      <c r="PYQ839" s="24"/>
      <c r="PYR839" s="24"/>
      <c r="PYS839" s="24"/>
      <c r="PYT839" s="24"/>
      <c r="PYU839" s="24"/>
      <c r="PYV839" s="24"/>
      <c r="PYW839" s="24"/>
      <c r="PYX839" s="24"/>
      <c r="PYY839" s="24"/>
      <c r="PYZ839" s="24"/>
      <c r="PZA839" s="24"/>
      <c r="PZB839" s="24"/>
      <c r="PZC839" s="24"/>
      <c r="PZD839" s="24"/>
      <c r="PZE839" s="24"/>
      <c r="PZF839" s="24"/>
      <c r="PZG839" s="24"/>
      <c r="PZH839" s="24"/>
      <c r="PZI839" s="24"/>
      <c r="PZJ839" s="24"/>
      <c r="PZK839" s="24"/>
      <c r="PZL839" s="24"/>
      <c r="PZM839" s="24"/>
      <c r="PZN839" s="24"/>
      <c r="PZO839" s="24"/>
      <c r="PZP839" s="24"/>
      <c r="PZQ839" s="24"/>
      <c r="PZR839" s="24"/>
      <c r="PZS839" s="24"/>
      <c r="PZT839" s="24"/>
      <c r="PZU839" s="24"/>
      <c r="PZV839" s="24"/>
      <c r="PZW839" s="24"/>
      <c r="PZX839" s="24"/>
      <c r="PZY839" s="24"/>
      <c r="PZZ839" s="24"/>
      <c r="QAA839" s="24"/>
      <c r="QAB839" s="24"/>
      <c r="QAC839" s="24"/>
      <c r="QAD839" s="24"/>
      <c r="QAE839" s="24"/>
      <c r="QAF839" s="24"/>
      <c r="QAG839" s="24"/>
      <c r="QAH839" s="24"/>
      <c r="QAI839" s="24"/>
      <c r="QAJ839" s="24"/>
      <c r="QAK839" s="24"/>
      <c r="QAL839" s="24"/>
      <c r="QAM839" s="24"/>
      <c r="QAN839" s="24"/>
      <c r="QAO839" s="24"/>
      <c r="QAP839" s="24"/>
      <c r="QAQ839" s="24"/>
      <c r="QAR839" s="24"/>
      <c r="QAS839" s="24"/>
      <c r="QAT839" s="24"/>
      <c r="QAU839" s="24"/>
      <c r="QAV839" s="24"/>
      <c r="QAW839" s="24"/>
      <c r="QAX839" s="24"/>
      <c r="QAY839" s="24"/>
      <c r="QAZ839" s="24"/>
      <c r="QBA839" s="24"/>
      <c r="QBB839" s="24"/>
      <c r="QBC839" s="24"/>
      <c r="QBD839" s="24"/>
      <c r="QBE839" s="24"/>
      <c r="QBF839" s="24"/>
      <c r="QBG839" s="24"/>
      <c r="QBH839" s="24"/>
      <c r="QBI839" s="24"/>
      <c r="QBJ839" s="24"/>
      <c r="QBK839" s="24"/>
      <c r="QBL839" s="24"/>
      <c r="QBM839" s="24"/>
      <c r="QBN839" s="24"/>
      <c r="QBO839" s="24"/>
      <c r="QBP839" s="24"/>
      <c r="QBQ839" s="24"/>
      <c r="QBR839" s="24"/>
      <c r="QBS839" s="24"/>
      <c r="QBT839" s="24"/>
      <c r="QBU839" s="24"/>
      <c r="QBV839" s="24"/>
      <c r="QBW839" s="24"/>
      <c r="QBX839" s="24"/>
      <c r="QBY839" s="24"/>
      <c r="QBZ839" s="24"/>
      <c r="QCA839" s="24"/>
      <c r="QCB839" s="24"/>
      <c r="QCC839" s="24"/>
      <c r="QCD839" s="24"/>
      <c r="QCE839" s="24"/>
      <c r="QCF839" s="24"/>
      <c r="QCG839" s="24"/>
      <c r="QCH839" s="24"/>
      <c r="QCI839" s="24"/>
      <c r="QCJ839" s="24"/>
      <c r="QCK839" s="24"/>
      <c r="QCL839" s="24"/>
      <c r="QCM839" s="24"/>
      <c r="QCN839" s="24"/>
      <c r="QCO839" s="24"/>
      <c r="QCP839" s="24"/>
      <c r="QCQ839" s="24"/>
      <c r="QCR839" s="24"/>
      <c r="QCS839" s="24"/>
      <c r="QCT839" s="24"/>
      <c r="QCU839" s="24"/>
      <c r="QCV839" s="24"/>
      <c r="QCW839" s="24"/>
      <c r="QCX839" s="24"/>
      <c r="QCY839" s="24"/>
      <c r="QCZ839" s="24"/>
      <c r="QDA839" s="24"/>
      <c r="QDB839" s="24"/>
      <c r="QDC839" s="24"/>
      <c r="QDD839" s="24"/>
      <c r="QDE839" s="24"/>
      <c r="QDF839" s="24"/>
      <c r="QDG839" s="24"/>
      <c r="QDH839" s="24"/>
      <c r="QDI839" s="24"/>
      <c r="QDJ839" s="24"/>
      <c r="QDK839" s="24"/>
      <c r="QDL839" s="24"/>
      <c r="QDM839" s="24"/>
      <c r="QDN839" s="24"/>
      <c r="QDO839" s="24"/>
      <c r="QDP839" s="24"/>
      <c r="QDQ839" s="24"/>
      <c r="QDR839" s="24"/>
      <c r="QDS839" s="24"/>
      <c r="QDT839" s="24"/>
      <c r="QDU839" s="24"/>
      <c r="QDV839" s="24"/>
      <c r="QDW839" s="24"/>
      <c r="QDX839" s="24"/>
      <c r="QDY839" s="24"/>
      <c r="QDZ839" s="24"/>
      <c r="QEA839" s="24"/>
      <c r="QEB839" s="24"/>
      <c r="QEC839" s="24"/>
      <c r="QED839" s="24"/>
      <c r="QEE839" s="24"/>
      <c r="QEF839" s="24"/>
      <c r="QEG839" s="24"/>
      <c r="QEH839" s="24"/>
      <c r="QEI839" s="24"/>
      <c r="QEJ839" s="24"/>
      <c r="QEK839" s="24"/>
      <c r="QEL839" s="24"/>
      <c r="QEM839" s="24"/>
      <c r="QEN839" s="24"/>
      <c r="QEO839" s="24"/>
      <c r="QEP839" s="24"/>
      <c r="QEQ839" s="24"/>
      <c r="QER839" s="24"/>
      <c r="QES839" s="24"/>
      <c r="QET839" s="24"/>
      <c r="QEU839" s="24"/>
      <c r="QEV839" s="24"/>
      <c r="QEW839" s="24"/>
      <c r="QEX839" s="24"/>
      <c r="QEY839" s="24"/>
      <c r="QEZ839" s="24"/>
      <c r="QFA839" s="24"/>
      <c r="QFB839" s="24"/>
      <c r="QFC839" s="24"/>
      <c r="QFD839" s="24"/>
      <c r="QFE839" s="24"/>
      <c r="QFF839" s="24"/>
      <c r="QFG839" s="24"/>
      <c r="QFH839" s="24"/>
      <c r="QFI839" s="24"/>
      <c r="QFJ839" s="24"/>
      <c r="QFK839" s="24"/>
      <c r="QFL839" s="24"/>
      <c r="QFM839" s="24"/>
      <c r="QFN839" s="24"/>
      <c r="QFO839" s="24"/>
      <c r="QFP839" s="24"/>
      <c r="QFQ839" s="24"/>
      <c r="QFR839" s="24"/>
      <c r="QFS839" s="24"/>
      <c r="QFT839" s="24"/>
      <c r="QFU839" s="24"/>
      <c r="QFV839" s="24"/>
      <c r="QFW839" s="24"/>
      <c r="QFX839" s="24"/>
      <c r="QFY839" s="24"/>
      <c r="QFZ839" s="24"/>
      <c r="QGA839" s="24"/>
      <c r="QGB839" s="24"/>
      <c r="QGC839" s="24"/>
      <c r="QGD839" s="24"/>
      <c r="QGE839" s="24"/>
      <c r="QGF839" s="24"/>
      <c r="QGG839" s="24"/>
      <c r="QGH839" s="24"/>
      <c r="QGI839" s="24"/>
      <c r="QGJ839" s="24"/>
      <c r="QGK839" s="24"/>
      <c r="QGL839" s="24"/>
      <c r="QGM839" s="24"/>
      <c r="QGN839" s="24"/>
      <c r="QGO839" s="24"/>
      <c r="QGP839" s="24"/>
      <c r="QGQ839" s="24"/>
      <c r="QGR839" s="24"/>
      <c r="QGS839" s="24"/>
      <c r="QGT839" s="24"/>
      <c r="QGU839" s="24"/>
      <c r="QGV839" s="24"/>
      <c r="QGW839" s="24"/>
      <c r="QGX839" s="24"/>
      <c r="QGY839" s="24"/>
      <c r="QGZ839" s="24"/>
      <c r="QHA839" s="24"/>
      <c r="QHB839" s="24"/>
      <c r="QHC839" s="24"/>
      <c r="QHD839" s="24"/>
      <c r="QHE839" s="24"/>
      <c r="QHF839" s="24"/>
      <c r="QHG839" s="24"/>
      <c r="QHH839" s="24"/>
      <c r="QHI839" s="24"/>
      <c r="QHJ839" s="24"/>
      <c r="QHK839" s="24"/>
      <c r="QHL839" s="24"/>
      <c r="QHM839" s="24"/>
      <c r="QHN839" s="24"/>
      <c r="QHO839" s="24"/>
      <c r="QHP839" s="24"/>
      <c r="QHQ839" s="24"/>
      <c r="QHR839" s="24"/>
      <c r="QHS839" s="24"/>
      <c r="QHT839" s="24"/>
      <c r="QHU839" s="24"/>
      <c r="QHV839" s="24"/>
      <c r="QHW839" s="24"/>
      <c r="QHX839" s="24"/>
      <c r="QHY839" s="24"/>
      <c r="QHZ839" s="24"/>
      <c r="QIA839" s="24"/>
      <c r="QIB839" s="24"/>
      <c r="QIC839" s="24"/>
      <c r="QID839" s="24"/>
      <c r="QIE839" s="24"/>
      <c r="QIF839" s="24"/>
      <c r="QIG839" s="24"/>
      <c r="QIH839" s="24"/>
      <c r="QII839" s="24"/>
      <c r="QIJ839" s="24"/>
      <c r="QIK839" s="24"/>
      <c r="QIL839" s="24"/>
      <c r="QIM839" s="24"/>
      <c r="QIN839" s="24"/>
      <c r="QIO839" s="24"/>
      <c r="QIP839" s="24"/>
      <c r="QIQ839" s="24"/>
      <c r="QIR839" s="24"/>
      <c r="QIS839" s="24"/>
      <c r="QIT839" s="24"/>
      <c r="QIU839" s="24"/>
      <c r="QIV839" s="24"/>
      <c r="QIW839" s="24"/>
      <c r="QIX839" s="24"/>
      <c r="QIY839" s="24"/>
      <c r="QIZ839" s="24"/>
      <c r="QJA839" s="24"/>
      <c r="QJB839" s="24"/>
      <c r="QJC839" s="24"/>
      <c r="QJD839" s="24"/>
      <c r="QJE839" s="24"/>
      <c r="QJF839" s="24"/>
      <c r="QJG839" s="24"/>
      <c r="QJH839" s="24"/>
      <c r="QJI839" s="24"/>
      <c r="QJJ839" s="24"/>
      <c r="QJK839" s="24"/>
      <c r="QJL839" s="24"/>
      <c r="QJM839" s="24"/>
      <c r="QJN839" s="24"/>
      <c r="QJO839" s="24"/>
      <c r="QJP839" s="24"/>
      <c r="QJQ839" s="24"/>
      <c r="QJR839" s="24"/>
      <c r="QJS839" s="24"/>
      <c r="QJT839" s="24"/>
      <c r="QJU839" s="24"/>
      <c r="QJV839" s="24"/>
      <c r="QJW839" s="24"/>
      <c r="QJX839" s="24"/>
      <c r="QJY839" s="24"/>
      <c r="QJZ839" s="24"/>
      <c r="QKA839" s="24"/>
      <c r="QKB839" s="24"/>
      <c r="QKC839" s="24"/>
      <c r="QKD839" s="24"/>
      <c r="QKE839" s="24"/>
      <c r="QKF839" s="24"/>
      <c r="QKG839" s="24"/>
      <c r="QKH839" s="24"/>
      <c r="QKI839" s="24"/>
      <c r="QKJ839" s="24"/>
      <c r="QKK839" s="24"/>
      <c r="QKL839" s="24"/>
      <c r="QKM839" s="24"/>
      <c r="QKN839" s="24"/>
      <c r="QKO839" s="24"/>
      <c r="QKP839" s="24"/>
      <c r="QKQ839" s="24"/>
      <c r="QKR839" s="24"/>
      <c r="QKS839" s="24"/>
      <c r="QKT839" s="24"/>
      <c r="QKU839" s="24"/>
      <c r="QKV839" s="24"/>
      <c r="QKW839" s="24"/>
      <c r="QKX839" s="24"/>
      <c r="QKY839" s="24"/>
      <c r="QKZ839" s="24"/>
      <c r="QLA839" s="24"/>
      <c r="QLB839" s="24"/>
      <c r="QLC839" s="24"/>
      <c r="QLD839" s="24"/>
      <c r="QLE839" s="24"/>
      <c r="QLF839" s="24"/>
      <c r="QLG839" s="24"/>
      <c r="QLH839" s="24"/>
      <c r="QLI839" s="24"/>
      <c r="QLJ839" s="24"/>
      <c r="QLK839" s="24"/>
      <c r="QLL839" s="24"/>
      <c r="QLM839" s="24"/>
      <c r="QLN839" s="24"/>
      <c r="QLO839" s="24"/>
      <c r="QLP839" s="24"/>
      <c r="QLQ839" s="24"/>
      <c r="QLR839" s="24"/>
      <c r="QLS839" s="24"/>
      <c r="QLT839" s="24"/>
      <c r="QLU839" s="24"/>
      <c r="QLV839" s="24"/>
      <c r="QLW839" s="24"/>
      <c r="QLX839" s="24"/>
      <c r="QLY839" s="24"/>
      <c r="QLZ839" s="24"/>
      <c r="QMA839" s="24"/>
      <c r="QMB839" s="24"/>
      <c r="QMC839" s="24"/>
      <c r="QMD839" s="24"/>
      <c r="QME839" s="24"/>
      <c r="QMF839" s="24"/>
      <c r="QMG839" s="24"/>
      <c r="QMH839" s="24"/>
      <c r="QMI839" s="24"/>
      <c r="QMJ839" s="24"/>
      <c r="QMK839" s="24"/>
      <c r="QML839" s="24"/>
      <c r="QMM839" s="24"/>
      <c r="QMN839" s="24"/>
      <c r="QMO839" s="24"/>
      <c r="QMP839" s="24"/>
      <c r="QMQ839" s="24"/>
      <c r="QMR839" s="24"/>
      <c r="QMS839" s="24"/>
      <c r="QMT839" s="24"/>
      <c r="QMU839" s="24"/>
      <c r="QMV839" s="24"/>
      <c r="QMW839" s="24"/>
      <c r="QMX839" s="24"/>
      <c r="QMY839" s="24"/>
      <c r="QMZ839" s="24"/>
      <c r="QNA839" s="24"/>
      <c r="QNB839" s="24"/>
      <c r="QNC839" s="24"/>
      <c r="QND839" s="24"/>
      <c r="QNE839" s="24"/>
      <c r="QNF839" s="24"/>
      <c r="QNG839" s="24"/>
      <c r="QNH839" s="24"/>
      <c r="QNI839" s="24"/>
      <c r="QNJ839" s="24"/>
      <c r="QNK839" s="24"/>
      <c r="QNL839" s="24"/>
      <c r="QNM839" s="24"/>
      <c r="QNN839" s="24"/>
      <c r="QNO839" s="24"/>
      <c r="QNP839" s="24"/>
      <c r="QNQ839" s="24"/>
      <c r="QNR839" s="24"/>
      <c r="QNS839" s="24"/>
      <c r="QNT839" s="24"/>
      <c r="QNU839" s="24"/>
      <c r="QNV839" s="24"/>
      <c r="QNW839" s="24"/>
      <c r="QNX839" s="24"/>
      <c r="QNY839" s="24"/>
      <c r="QNZ839" s="24"/>
      <c r="QOA839" s="24"/>
      <c r="QOB839" s="24"/>
      <c r="QOC839" s="24"/>
      <c r="QOD839" s="24"/>
      <c r="QOE839" s="24"/>
      <c r="QOF839" s="24"/>
      <c r="QOG839" s="24"/>
      <c r="QOH839" s="24"/>
      <c r="QOI839" s="24"/>
      <c r="QOJ839" s="24"/>
      <c r="QOK839" s="24"/>
      <c r="QOL839" s="24"/>
      <c r="QOM839" s="24"/>
      <c r="QON839" s="24"/>
      <c r="QOO839" s="24"/>
      <c r="QOP839" s="24"/>
      <c r="QOQ839" s="24"/>
      <c r="QOR839" s="24"/>
      <c r="QOS839" s="24"/>
      <c r="QOT839" s="24"/>
      <c r="QOU839" s="24"/>
      <c r="QOV839" s="24"/>
      <c r="QOW839" s="24"/>
      <c r="QOX839" s="24"/>
      <c r="QOY839" s="24"/>
      <c r="QOZ839" s="24"/>
      <c r="QPA839" s="24"/>
      <c r="QPB839" s="24"/>
      <c r="QPC839" s="24"/>
      <c r="QPD839" s="24"/>
      <c r="QPE839" s="24"/>
      <c r="QPF839" s="24"/>
      <c r="QPG839" s="24"/>
      <c r="QPH839" s="24"/>
      <c r="QPI839" s="24"/>
      <c r="QPJ839" s="24"/>
      <c r="QPK839" s="24"/>
      <c r="QPL839" s="24"/>
      <c r="QPM839" s="24"/>
      <c r="QPN839" s="24"/>
      <c r="QPO839" s="24"/>
      <c r="QPP839" s="24"/>
      <c r="QPQ839" s="24"/>
      <c r="QPR839" s="24"/>
      <c r="QPS839" s="24"/>
      <c r="QPT839" s="24"/>
      <c r="QPU839" s="24"/>
      <c r="QPV839" s="24"/>
      <c r="QPW839" s="24"/>
      <c r="QPX839" s="24"/>
      <c r="QPY839" s="24"/>
      <c r="QPZ839" s="24"/>
      <c r="QQA839" s="24"/>
      <c r="QQB839" s="24"/>
      <c r="QQC839" s="24"/>
      <c r="QQD839" s="24"/>
      <c r="QQE839" s="24"/>
      <c r="QQF839" s="24"/>
      <c r="QQG839" s="24"/>
      <c r="QQH839" s="24"/>
      <c r="QQI839" s="24"/>
      <c r="QQJ839" s="24"/>
      <c r="QQK839" s="24"/>
      <c r="QQL839" s="24"/>
      <c r="QQM839" s="24"/>
      <c r="QQN839" s="24"/>
      <c r="QQO839" s="24"/>
      <c r="QQP839" s="24"/>
      <c r="QQQ839" s="24"/>
      <c r="QQR839" s="24"/>
      <c r="QQS839" s="24"/>
      <c r="QQT839" s="24"/>
      <c r="QQU839" s="24"/>
      <c r="QQV839" s="24"/>
      <c r="QQW839" s="24"/>
      <c r="QQX839" s="24"/>
      <c r="QQY839" s="24"/>
      <c r="QQZ839" s="24"/>
      <c r="QRA839" s="24"/>
      <c r="QRB839" s="24"/>
      <c r="QRC839" s="24"/>
      <c r="QRD839" s="24"/>
      <c r="QRE839" s="24"/>
      <c r="QRF839" s="24"/>
      <c r="QRG839" s="24"/>
      <c r="QRH839" s="24"/>
      <c r="QRI839" s="24"/>
      <c r="QRJ839" s="24"/>
      <c r="QRK839" s="24"/>
      <c r="QRL839" s="24"/>
      <c r="QRM839" s="24"/>
      <c r="QRN839" s="24"/>
      <c r="QRO839" s="24"/>
      <c r="QRP839" s="24"/>
      <c r="QRQ839" s="24"/>
      <c r="QRR839" s="24"/>
      <c r="QRS839" s="24"/>
      <c r="QRT839" s="24"/>
      <c r="QRU839" s="24"/>
      <c r="QRV839" s="24"/>
      <c r="QRW839" s="24"/>
      <c r="QRX839" s="24"/>
      <c r="QRY839" s="24"/>
      <c r="QRZ839" s="24"/>
      <c r="QSA839" s="24"/>
      <c r="QSB839" s="24"/>
      <c r="QSC839" s="24"/>
      <c r="QSD839" s="24"/>
      <c r="QSE839" s="24"/>
      <c r="QSF839" s="24"/>
      <c r="QSG839" s="24"/>
      <c r="QSH839" s="24"/>
      <c r="QSI839" s="24"/>
      <c r="QSJ839" s="24"/>
      <c r="QSK839" s="24"/>
      <c r="QSL839" s="24"/>
      <c r="QSM839" s="24"/>
      <c r="QSN839" s="24"/>
      <c r="QSO839" s="24"/>
      <c r="QSP839" s="24"/>
      <c r="QSQ839" s="24"/>
      <c r="QSR839" s="24"/>
      <c r="QSS839" s="24"/>
      <c r="QST839" s="24"/>
      <c r="QSU839" s="24"/>
      <c r="QSV839" s="24"/>
      <c r="QSW839" s="24"/>
      <c r="QSX839" s="24"/>
      <c r="QSY839" s="24"/>
      <c r="QSZ839" s="24"/>
      <c r="QTA839" s="24"/>
      <c r="QTB839" s="24"/>
      <c r="QTC839" s="24"/>
      <c r="QTD839" s="24"/>
      <c r="QTE839" s="24"/>
      <c r="QTF839" s="24"/>
      <c r="QTG839" s="24"/>
      <c r="QTH839" s="24"/>
      <c r="QTI839" s="24"/>
      <c r="QTJ839" s="24"/>
      <c r="QTK839" s="24"/>
      <c r="QTL839" s="24"/>
      <c r="QTM839" s="24"/>
      <c r="QTN839" s="24"/>
      <c r="QTO839" s="24"/>
      <c r="QTP839" s="24"/>
      <c r="QTQ839" s="24"/>
      <c r="QTR839" s="24"/>
      <c r="QTS839" s="24"/>
      <c r="QTT839" s="24"/>
      <c r="QTU839" s="24"/>
      <c r="QTV839" s="24"/>
      <c r="QTW839" s="24"/>
      <c r="QTX839" s="24"/>
      <c r="QTY839" s="24"/>
      <c r="QTZ839" s="24"/>
      <c r="QUA839" s="24"/>
      <c r="QUB839" s="24"/>
      <c r="QUC839" s="24"/>
      <c r="QUD839" s="24"/>
      <c r="QUE839" s="24"/>
      <c r="QUF839" s="24"/>
      <c r="QUG839" s="24"/>
      <c r="QUH839" s="24"/>
      <c r="QUI839" s="24"/>
      <c r="QUJ839" s="24"/>
      <c r="QUK839" s="24"/>
      <c r="QUL839" s="24"/>
      <c r="QUM839" s="24"/>
      <c r="QUN839" s="24"/>
      <c r="QUO839" s="24"/>
      <c r="QUP839" s="24"/>
      <c r="QUQ839" s="24"/>
      <c r="QUR839" s="24"/>
      <c r="QUS839" s="24"/>
      <c r="QUT839" s="24"/>
      <c r="QUU839" s="24"/>
      <c r="QUV839" s="24"/>
      <c r="QUW839" s="24"/>
      <c r="QUX839" s="24"/>
      <c r="QUY839" s="24"/>
      <c r="QUZ839" s="24"/>
      <c r="QVA839" s="24"/>
      <c r="QVB839" s="24"/>
      <c r="QVC839" s="24"/>
      <c r="QVD839" s="24"/>
      <c r="QVE839" s="24"/>
      <c r="QVF839" s="24"/>
      <c r="QVG839" s="24"/>
      <c r="QVH839" s="24"/>
      <c r="QVI839" s="24"/>
      <c r="QVJ839" s="24"/>
      <c r="QVK839" s="24"/>
      <c r="QVL839" s="24"/>
      <c r="QVM839" s="24"/>
      <c r="QVN839" s="24"/>
      <c r="QVO839" s="24"/>
      <c r="QVP839" s="24"/>
      <c r="QVQ839" s="24"/>
      <c r="QVR839" s="24"/>
      <c r="QVS839" s="24"/>
      <c r="QVT839" s="24"/>
      <c r="QVU839" s="24"/>
      <c r="QVV839" s="24"/>
      <c r="QVW839" s="24"/>
      <c r="QVX839" s="24"/>
      <c r="QVY839" s="24"/>
      <c r="QVZ839" s="24"/>
      <c r="QWA839" s="24"/>
      <c r="QWB839" s="24"/>
      <c r="QWC839" s="24"/>
      <c r="QWD839" s="24"/>
      <c r="QWE839" s="24"/>
      <c r="QWF839" s="24"/>
      <c r="QWG839" s="24"/>
      <c r="QWH839" s="24"/>
      <c r="QWI839" s="24"/>
      <c r="QWJ839" s="24"/>
      <c r="QWK839" s="24"/>
      <c r="QWL839" s="24"/>
      <c r="QWM839" s="24"/>
      <c r="QWN839" s="24"/>
      <c r="QWO839" s="24"/>
      <c r="QWP839" s="24"/>
      <c r="QWQ839" s="24"/>
      <c r="QWR839" s="24"/>
      <c r="QWS839" s="24"/>
      <c r="QWT839" s="24"/>
      <c r="QWU839" s="24"/>
      <c r="QWV839" s="24"/>
      <c r="QWW839" s="24"/>
      <c r="QWX839" s="24"/>
      <c r="QWY839" s="24"/>
      <c r="QWZ839" s="24"/>
      <c r="QXA839" s="24"/>
      <c r="QXB839" s="24"/>
      <c r="QXC839" s="24"/>
      <c r="QXD839" s="24"/>
      <c r="QXE839" s="24"/>
      <c r="QXF839" s="24"/>
      <c r="QXG839" s="24"/>
      <c r="QXH839" s="24"/>
      <c r="QXI839" s="24"/>
      <c r="QXJ839" s="24"/>
      <c r="QXK839" s="24"/>
      <c r="QXL839" s="24"/>
      <c r="QXM839" s="24"/>
      <c r="QXN839" s="24"/>
      <c r="QXO839" s="24"/>
      <c r="QXP839" s="24"/>
      <c r="QXQ839" s="24"/>
      <c r="QXR839" s="24"/>
      <c r="QXS839" s="24"/>
      <c r="QXT839" s="24"/>
      <c r="QXU839" s="24"/>
      <c r="QXV839" s="24"/>
      <c r="QXW839" s="24"/>
      <c r="QXX839" s="24"/>
      <c r="QXY839" s="24"/>
      <c r="QXZ839" s="24"/>
      <c r="QYA839" s="24"/>
      <c r="QYB839" s="24"/>
      <c r="QYC839" s="24"/>
      <c r="QYD839" s="24"/>
      <c r="QYE839" s="24"/>
      <c r="QYF839" s="24"/>
      <c r="QYG839" s="24"/>
      <c r="QYH839" s="24"/>
      <c r="QYI839" s="24"/>
      <c r="QYJ839" s="24"/>
      <c r="QYK839" s="24"/>
      <c r="QYL839" s="24"/>
      <c r="QYM839" s="24"/>
      <c r="QYN839" s="24"/>
      <c r="QYO839" s="24"/>
      <c r="QYP839" s="24"/>
      <c r="QYQ839" s="24"/>
      <c r="QYR839" s="24"/>
      <c r="QYS839" s="24"/>
      <c r="QYT839" s="24"/>
      <c r="QYU839" s="24"/>
      <c r="QYV839" s="24"/>
      <c r="QYW839" s="24"/>
      <c r="QYX839" s="24"/>
      <c r="QYY839" s="24"/>
      <c r="QYZ839" s="24"/>
      <c r="QZA839" s="24"/>
      <c r="QZB839" s="24"/>
      <c r="QZC839" s="24"/>
      <c r="QZD839" s="24"/>
      <c r="QZE839" s="24"/>
      <c r="QZF839" s="24"/>
      <c r="QZG839" s="24"/>
      <c r="QZH839" s="24"/>
      <c r="QZI839" s="24"/>
      <c r="QZJ839" s="24"/>
      <c r="QZK839" s="24"/>
      <c r="QZL839" s="24"/>
      <c r="QZM839" s="24"/>
      <c r="QZN839" s="24"/>
      <c r="QZO839" s="24"/>
      <c r="QZP839" s="24"/>
      <c r="QZQ839" s="24"/>
      <c r="QZR839" s="24"/>
      <c r="QZS839" s="24"/>
      <c r="QZT839" s="24"/>
      <c r="QZU839" s="24"/>
      <c r="QZV839" s="24"/>
      <c r="QZW839" s="24"/>
      <c r="QZX839" s="24"/>
      <c r="QZY839" s="24"/>
      <c r="QZZ839" s="24"/>
      <c r="RAA839" s="24"/>
      <c r="RAB839" s="24"/>
      <c r="RAC839" s="24"/>
      <c r="RAD839" s="24"/>
      <c r="RAE839" s="24"/>
      <c r="RAF839" s="24"/>
      <c r="RAG839" s="24"/>
      <c r="RAH839" s="24"/>
      <c r="RAI839" s="24"/>
      <c r="RAJ839" s="24"/>
      <c r="RAK839" s="24"/>
      <c r="RAL839" s="24"/>
      <c r="RAM839" s="24"/>
      <c r="RAN839" s="24"/>
      <c r="RAO839" s="24"/>
      <c r="RAP839" s="24"/>
      <c r="RAQ839" s="24"/>
      <c r="RAR839" s="24"/>
      <c r="RAS839" s="24"/>
      <c r="RAT839" s="24"/>
      <c r="RAU839" s="24"/>
      <c r="RAV839" s="24"/>
      <c r="RAW839" s="24"/>
      <c r="RAX839" s="24"/>
      <c r="RAY839" s="24"/>
      <c r="RAZ839" s="24"/>
      <c r="RBA839" s="24"/>
      <c r="RBB839" s="24"/>
      <c r="RBC839" s="24"/>
      <c r="RBD839" s="24"/>
      <c r="RBE839" s="24"/>
      <c r="RBF839" s="24"/>
      <c r="RBG839" s="24"/>
      <c r="RBH839" s="24"/>
      <c r="RBI839" s="24"/>
      <c r="RBJ839" s="24"/>
      <c r="RBK839" s="24"/>
      <c r="RBL839" s="24"/>
      <c r="RBM839" s="24"/>
      <c r="RBN839" s="24"/>
      <c r="RBO839" s="24"/>
      <c r="RBP839" s="24"/>
      <c r="RBQ839" s="24"/>
      <c r="RBR839" s="24"/>
      <c r="RBS839" s="24"/>
      <c r="RBT839" s="24"/>
      <c r="RBU839" s="24"/>
      <c r="RBV839" s="24"/>
      <c r="RBW839" s="24"/>
      <c r="RBX839" s="24"/>
      <c r="RBY839" s="24"/>
      <c r="RBZ839" s="24"/>
      <c r="RCA839" s="24"/>
      <c r="RCB839" s="24"/>
      <c r="RCC839" s="24"/>
      <c r="RCD839" s="24"/>
      <c r="RCE839" s="24"/>
      <c r="RCF839" s="24"/>
      <c r="RCG839" s="24"/>
      <c r="RCH839" s="24"/>
      <c r="RCI839" s="24"/>
      <c r="RCJ839" s="24"/>
      <c r="RCK839" s="24"/>
      <c r="RCL839" s="24"/>
      <c r="RCM839" s="24"/>
      <c r="RCN839" s="24"/>
      <c r="RCO839" s="24"/>
      <c r="RCP839" s="24"/>
      <c r="RCQ839" s="24"/>
      <c r="RCR839" s="24"/>
      <c r="RCS839" s="24"/>
      <c r="RCT839" s="24"/>
      <c r="RCU839" s="24"/>
      <c r="RCV839" s="24"/>
      <c r="RCW839" s="24"/>
      <c r="RCX839" s="24"/>
      <c r="RCY839" s="24"/>
      <c r="RCZ839" s="24"/>
      <c r="RDA839" s="24"/>
      <c r="RDB839" s="24"/>
      <c r="RDC839" s="24"/>
      <c r="RDD839" s="24"/>
      <c r="RDE839" s="24"/>
      <c r="RDF839" s="24"/>
      <c r="RDG839" s="24"/>
      <c r="RDH839" s="24"/>
      <c r="RDI839" s="24"/>
      <c r="RDJ839" s="24"/>
      <c r="RDK839" s="24"/>
      <c r="RDL839" s="24"/>
      <c r="RDM839" s="24"/>
      <c r="RDN839" s="24"/>
      <c r="RDO839" s="24"/>
      <c r="RDP839" s="24"/>
      <c r="RDQ839" s="24"/>
      <c r="RDR839" s="24"/>
      <c r="RDS839" s="24"/>
      <c r="RDT839" s="24"/>
      <c r="RDU839" s="24"/>
      <c r="RDV839" s="24"/>
      <c r="RDW839" s="24"/>
      <c r="RDX839" s="24"/>
      <c r="RDY839" s="24"/>
      <c r="RDZ839" s="24"/>
      <c r="REA839" s="24"/>
      <c r="REB839" s="24"/>
      <c r="REC839" s="24"/>
      <c r="RED839" s="24"/>
      <c r="REE839" s="24"/>
      <c r="REF839" s="24"/>
      <c r="REG839" s="24"/>
      <c r="REH839" s="24"/>
      <c r="REI839" s="24"/>
      <c r="REJ839" s="24"/>
      <c r="REK839" s="24"/>
      <c r="REL839" s="24"/>
      <c r="REM839" s="24"/>
      <c r="REN839" s="24"/>
      <c r="REO839" s="24"/>
      <c r="REP839" s="24"/>
      <c r="REQ839" s="24"/>
      <c r="RER839" s="24"/>
      <c r="RES839" s="24"/>
      <c r="RET839" s="24"/>
      <c r="REU839" s="24"/>
      <c r="REV839" s="24"/>
      <c r="REW839" s="24"/>
      <c r="REX839" s="24"/>
      <c r="REY839" s="24"/>
      <c r="REZ839" s="24"/>
      <c r="RFA839" s="24"/>
      <c r="RFB839" s="24"/>
      <c r="RFC839" s="24"/>
      <c r="RFD839" s="24"/>
      <c r="RFE839" s="24"/>
      <c r="RFF839" s="24"/>
      <c r="RFG839" s="24"/>
      <c r="RFH839" s="24"/>
      <c r="RFI839" s="24"/>
      <c r="RFJ839" s="24"/>
      <c r="RFK839" s="24"/>
      <c r="RFL839" s="24"/>
      <c r="RFM839" s="24"/>
      <c r="RFN839" s="24"/>
      <c r="RFO839" s="24"/>
      <c r="RFP839" s="24"/>
      <c r="RFQ839" s="24"/>
      <c r="RFR839" s="24"/>
      <c r="RFS839" s="24"/>
      <c r="RFT839" s="24"/>
      <c r="RFU839" s="24"/>
      <c r="RFV839" s="24"/>
      <c r="RFW839" s="24"/>
      <c r="RFX839" s="24"/>
      <c r="RFY839" s="24"/>
      <c r="RFZ839" s="24"/>
      <c r="RGA839" s="24"/>
      <c r="RGB839" s="24"/>
      <c r="RGC839" s="24"/>
      <c r="RGD839" s="24"/>
      <c r="RGE839" s="24"/>
      <c r="RGF839" s="24"/>
      <c r="RGG839" s="24"/>
      <c r="RGH839" s="24"/>
      <c r="RGI839" s="24"/>
      <c r="RGJ839" s="24"/>
      <c r="RGK839" s="24"/>
      <c r="RGL839" s="24"/>
      <c r="RGM839" s="24"/>
      <c r="RGN839" s="24"/>
      <c r="RGO839" s="24"/>
      <c r="RGP839" s="24"/>
      <c r="RGQ839" s="24"/>
      <c r="RGR839" s="24"/>
      <c r="RGS839" s="24"/>
      <c r="RGT839" s="24"/>
      <c r="RGU839" s="24"/>
      <c r="RGV839" s="24"/>
      <c r="RGW839" s="24"/>
      <c r="RGX839" s="24"/>
      <c r="RGY839" s="24"/>
      <c r="RGZ839" s="24"/>
      <c r="RHA839" s="24"/>
      <c r="RHB839" s="24"/>
      <c r="RHC839" s="24"/>
      <c r="RHD839" s="24"/>
      <c r="RHE839" s="24"/>
      <c r="RHF839" s="24"/>
      <c r="RHG839" s="24"/>
      <c r="RHH839" s="24"/>
      <c r="RHI839" s="24"/>
      <c r="RHJ839" s="24"/>
      <c r="RHK839" s="24"/>
      <c r="RHL839" s="24"/>
      <c r="RHM839" s="24"/>
      <c r="RHN839" s="24"/>
      <c r="RHO839" s="24"/>
      <c r="RHP839" s="24"/>
      <c r="RHQ839" s="24"/>
      <c r="RHR839" s="24"/>
      <c r="RHS839" s="24"/>
      <c r="RHT839" s="24"/>
      <c r="RHU839" s="24"/>
      <c r="RHV839" s="24"/>
      <c r="RHW839" s="24"/>
      <c r="RHX839" s="24"/>
      <c r="RHY839" s="24"/>
      <c r="RHZ839" s="24"/>
      <c r="RIA839" s="24"/>
      <c r="RIB839" s="24"/>
      <c r="RIC839" s="24"/>
      <c r="RID839" s="24"/>
      <c r="RIE839" s="24"/>
      <c r="RIF839" s="24"/>
      <c r="RIG839" s="24"/>
      <c r="RIH839" s="24"/>
      <c r="RII839" s="24"/>
      <c r="RIJ839" s="24"/>
      <c r="RIK839" s="24"/>
      <c r="RIL839" s="24"/>
      <c r="RIM839" s="24"/>
      <c r="RIN839" s="24"/>
      <c r="RIO839" s="24"/>
      <c r="RIP839" s="24"/>
      <c r="RIQ839" s="24"/>
      <c r="RIR839" s="24"/>
      <c r="RIS839" s="24"/>
      <c r="RIT839" s="24"/>
      <c r="RIU839" s="24"/>
      <c r="RIV839" s="24"/>
      <c r="RIW839" s="24"/>
      <c r="RIX839" s="24"/>
      <c r="RIY839" s="24"/>
      <c r="RIZ839" s="24"/>
      <c r="RJA839" s="24"/>
      <c r="RJB839" s="24"/>
      <c r="RJC839" s="24"/>
      <c r="RJD839" s="24"/>
      <c r="RJE839" s="24"/>
      <c r="RJF839" s="24"/>
      <c r="RJG839" s="24"/>
      <c r="RJH839" s="24"/>
      <c r="RJI839" s="24"/>
      <c r="RJJ839" s="24"/>
      <c r="RJK839" s="24"/>
      <c r="RJL839" s="24"/>
      <c r="RJM839" s="24"/>
      <c r="RJN839" s="24"/>
      <c r="RJO839" s="24"/>
      <c r="RJP839" s="24"/>
      <c r="RJQ839" s="24"/>
      <c r="RJR839" s="24"/>
      <c r="RJS839" s="24"/>
      <c r="RJT839" s="24"/>
      <c r="RJU839" s="24"/>
      <c r="RJV839" s="24"/>
      <c r="RJW839" s="24"/>
      <c r="RJX839" s="24"/>
      <c r="RJY839" s="24"/>
      <c r="RJZ839" s="24"/>
      <c r="RKA839" s="24"/>
      <c r="RKB839" s="24"/>
      <c r="RKC839" s="24"/>
      <c r="RKD839" s="24"/>
      <c r="RKE839" s="24"/>
      <c r="RKF839" s="24"/>
      <c r="RKG839" s="24"/>
      <c r="RKH839" s="24"/>
      <c r="RKI839" s="24"/>
      <c r="RKJ839" s="24"/>
      <c r="RKK839" s="24"/>
      <c r="RKL839" s="24"/>
      <c r="RKM839" s="24"/>
      <c r="RKN839" s="24"/>
      <c r="RKO839" s="24"/>
      <c r="RKP839" s="24"/>
      <c r="RKQ839" s="24"/>
      <c r="RKR839" s="24"/>
      <c r="RKS839" s="24"/>
      <c r="RKT839" s="24"/>
      <c r="RKU839" s="24"/>
      <c r="RKV839" s="24"/>
      <c r="RKW839" s="24"/>
      <c r="RKX839" s="24"/>
      <c r="RKY839" s="24"/>
      <c r="RKZ839" s="24"/>
      <c r="RLA839" s="24"/>
      <c r="RLB839" s="24"/>
      <c r="RLC839" s="24"/>
      <c r="RLD839" s="24"/>
      <c r="RLE839" s="24"/>
      <c r="RLF839" s="24"/>
      <c r="RLG839" s="24"/>
      <c r="RLH839" s="24"/>
      <c r="RLI839" s="24"/>
      <c r="RLJ839" s="24"/>
      <c r="RLK839" s="24"/>
      <c r="RLL839" s="24"/>
      <c r="RLM839" s="24"/>
      <c r="RLN839" s="24"/>
      <c r="RLO839" s="24"/>
      <c r="RLP839" s="24"/>
      <c r="RLQ839" s="24"/>
      <c r="RLR839" s="24"/>
      <c r="RLS839" s="24"/>
      <c r="RLT839" s="24"/>
      <c r="RLU839" s="24"/>
      <c r="RLV839" s="24"/>
      <c r="RLW839" s="24"/>
      <c r="RLX839" s="24"/>
      <c r="RLY839" s="24"/>
      <c r="RLZ839" s="24"/>
      <c r="RMA839" s="24"/>
      <c r="RMB839" s="24"/>
      <c r="RMC839" s="24"/>
      <c r="RMD839" s="24"/>
      <c r="RME839" s="24"/>
      <c r="RMF839" s="24"/>
      <c r="RMG839" s="24"/>
      <c r="RMH839" s="24"/>
      <c r="RMI839" s="24"/>
      <c r="RMJ839" s="24"/>
      <c r="RMK839" s="24"/>
      <c r="RML839" s="24"/>
      <c r="RMM839" s="24"/>
      <c r="RMN839" s="24"/>
      <c r="RMO839" s="24"/>
      <c r="RMP839" s="24"/>
      <c r="RMQ839" s="24"/>
      <c r="RMR839" s="24"/>
      <c r="RMS839" s="24"/>
      <c r="RMT839" s="24"/>
      <c r="RMU839" s="24"/>
      <c r="RMV839" s="24"/>
      <c r="RMW839" s="24"/>
      <c r="RMX839" s="24"/>
      <c r="RMY839" s="24"/>
      <c r="RMZ839" s="24"/>
      <c r="RNA839" s="24"/>
      <c r="RNB839" s="24"/>
      <c r="RNC839" s="24"/>
      <c r="RND839" s="24"/>
      <c r="RNE839" s="24"/>
      <c r="RNF839" s="24"/>
      <c r="RNG839" s="24"/>
      <c r="RNH839" s="24"/>
      <c r="RNI839" s="24"/>
      <c r="RNJ839" s="24"/>
      <c r="RNK839" s="24"/>
      <c r="RNL839" s="24"/>
      <c r="RNM839" s="24"/>
      <c r="RNN839" s="24"/>
      <c r="RNO839" s="24"/>
      <c r="RNP839" s="24"/>
      <c r="RNQ839" s="24"/>
      <c r="RNR839" s="24"/>
      <c r="RNS839" s="24"/>
      <c r="RNT839" s="24"/>
      <c r="RNU839" s="24"/>
      <c r="RNV839" s="24"/>
      <c r="RNW839" s="24"/>
      <c r="RNX839" s="24"/>
      <c r="RNY839" s="24"/>
      <c r="RNZ839" s="24"/>
      <c r="ROA839" s="24"/>
      <c r="ROB839" s="24"/>
      <c r="ROC839" s="24"/>
      <c r="ROD839" s="24"/>
      <c r="ROE839" s="24"/>
      <c r="ROF839" s="24"/>
      <c r="ROG839" s="24"/>
      <c r="ROH839" s="24"/>
      <c r="ROI839" s="24"/>
      <c r="ROJ839" s="24"/>
      <c r="ROK839" s="24"/>
      <c r="ROL839" s="24"/>
      <c r="ROM839" s="24"/>
      <c r="RON839" s="24"/>
      <c r="ROO839" s="24"/>
      <c r="ROP839" s="24"/>
      <c r="ROQ839" s="24"/>
      <c r="ROR839" s="24"/>
      <c r="ROS839" s="24"/>
      <c r="ROT839" s="24"/>
      <c r="ROU839" s="24"/>
      <c r="ROV839" s="24"/>
      <c r="ROW839" s="24"/>
      <c r="ROX839" s="24"/>
      <c r="ROY839" s="24"/>
      <c r="ROZ839" s="24"/>
      <c r="RPA839" s="24"/>
      <c r="RPB839" s="24"/>
      <c r="RPC839" s="24"/>
      <c r="RPD839" s="24"/>
      <c r="RPE839" s="24"/>
      <c r="RPF839" s="24"/>
      <c r="RPG839" s="24"/>
      <c r="RPH839" s="24"/>
      <c r="RPI839" s="24"/>
      <c r="RPJ839" s="24"/>
      <c r="RPK839" s="24"/>
      <c r="RPL839" s="24"/>
      <c r="RPM839" s="24"/>
      <c r="RPN839" s="24"/>
      <c r="RPO839" s="24"/>
      <c r="RPP839" s="24"/>
      <c r="RPQ839" s="24"/>
      <c r="RPR839" s="24"/>
      <c r="RPS839" s="24"/>
      <c r="RPT839" s="24"/>
      <c r="RPU839" s="24"/>
      <c r="RPV839" s="24"/>
      <c r="RPW839" s="24"/>
      <c r="RPX839" s="24"/>
      <c r="RPY839" s="24"/>
      <c r="RPZ839" s="24"/>
      <c r="RQA839" s="24"/>
      <c r="RQB839" s="24"/>
      <c r="RQC839" s="24"/>
      <c r="RQD839" s="24"/>
      <c r="RQE839" s="24"/>
      <c r="RQF839" s="24"/>
      <c r="RQG839" s="24"/>
      <c r="RQH839" s="24"/>
      <c r="RQI839" s="24"/>
      <c r="RQJ839" s="24"/>
      <c r="RQK839" s="24"/>
      <c r="RQL839" s="24"/>
      <c r="RQM839" s="24"/>
      <c r="RQN839" s="24"/>
      <c r="RQO839" s="24"/>
      <c r="RQP839" s="24"/>
      <c r="RQQ839" s="24"/>
      <c r="RQR839" s="24"/>
      <c r="RQS839" s="24"/>
      <c r="RQT839" s="24"/>
      <c r="RQU839" s="24"/>
      <c r="RQV839" s="24"/>
      <c r="RQW839" s="24"/>
      <c r="RQX839" s="24"/>
      <c r="RQY839" s="24"/>
      <c r="RQZ839" s="24"/>
      <c r="RRA839" s="24"/>
      <c r="RRB839" s="24"/>
      <c r="RRC839" s="24"/>
      <c r="RRD839" s="24"/>
      <c r="RRE839" s="24"/>
      <c r="RRF839" s="24"/>
      <c r="RRG839" s="24"/>
      <c r="RRH839" s="24"/>
      <c r="RRI839" s="24"/>
      <c r="RRJ839" s="24"/>
      <c r="RRK839" s="24"/>
      <c r="RRL839" s="24"/>
      <c r="RRM839" s="24"/>
      <c r="RRN839" s="24"/>
      <c r="RRO839" s="24"/>
      <c r="RRP839" s="24"/>
      <c r="RRQ839" s="24"/>
      <c r="RRR839" s="24"/>
      <c r="RRS839" s="24"/>
      <c r="RRT839" s="24"/>
      <c r="RRU839" s="24"/>
      <c r="RRV839" s="24"/>
      <c r="RRW839" s="24"/>
      <c r="RRX839" s="24"/>
      <c r="RRY839" s="24"/>
      <c r="RRZ839" s="24"/>
      <c r="RSA839" s="24"/>
      <c r="RSB839" s="24"/>
      <c r="RSC839" s="24"/>
      <c r="RSD839" s="24"/>
      <c r="RSE839" s="24"/>
      <c r="RSF839" s="24"/>
      <c r="RSG839" s="24"/>
      <c r="RSH839" s="24"/>
      <c r="RSI839" s="24"/>
      <c r="RSJ839" s="24"/>
      <c r="RSK839" s="24"/>
      <c r="RSL839" s="24"/>
      <c r="RSM839" s="24"/>
      <c r="RSN839" s="24"/>
      <c r="RSO839" s="24"/>
      <c r="RSP839" s="24"/>
      <c r="RSQ839" s="24"/>
      <c r="RSR839" s="24"/>
      <c r="RSS839" s="24"/>
      <c r="RST839" s="24"/>
      <c r="RSU839" s="24"/>
      <c r="RSV839" s="24"/>
      <c r="RSW839" s="24"/>
      <c r="RSX839" s="24"/>
      <c r="RSY839" s="24"/>
      <c r="RSZ839" s="24"/>
      <c r="RTA839" s="24"/>
      <c r="RTB839" s="24"/>
      <c r="RTC839" s="24"/>
      <c r="RTD839" s="24"/>
      <c r="RTE839" s="24"/>
      <c r="RTF839" s="24"/>
      <c r="RTG839" s="24"/>
      <c r="RTH839" s="24"/>
      <c r="RTI839" s="24"/>
      <c r="RTJ839" s="24"/>
      <c r="RTK839" s="24"/>
      <c r="RTL839" s="24"/>
      <c r="RTM839" s="24"/>
      <c r="RTN839" s="24"/>
      <c r="RTO839" s="24"/>
      <c r="RTP839" s="24"/>
      <c r="RTQ839" s="24"/>
      <c r="RTR839" s="24"/>
      <c r="RTS839" s="24"/>
      <c r="RTT839" s="24"/>
      <c r="RTU839" s="24"/>
      <c r="RTV839" s="24"/>
      <c r="RTW839" s="24"/>
      <c r="RTX839" s="24"/>
      <c r="RTY839" s="24"/>
      <c r="RTZ839" s="24"/>
      <c r="RUA839" s="24"/>
      <c r="RUB839" s="24"/>
      <c r="RUC839" s="24"/>
      <c r="RUD839" s="24"/>
      <c r="RUE839" s="24"/>
      <c r="RUF839" s="24"/>
      <c r="RUG839" s="24"/>
      <c r="RUH839" s="24"/>
      <c r="RUI839" s="24"/>
      <c r="RUJ839" s="24"/>
      <c r="RUK839" s="24"/>
      <c r="RUL839" s="24"/>
      <c r="RUM839" s="24"/>
      <c r="RUN839" s="24"/>
      <c r="RUO839" s="24"/>
      <c r="RUP839" s="24"/>
      <c r="RUQ839" s="24"/>
      <c r="RUR839" s="24"/>
      <c r="RUS839" s="24"/>
      <c r="RUT839" s="24"/>
      <c r="RUU839" s="24"/>
      <c r="RUV839" s="24"/>
      <c r="RUW839" s="24"/>
      <c r="RUX839" s="24"/>
      <c r="RUY839" s="24"/>
      <c r="RUZ839" s="24"/>
      <c r="RVA839" s="24"/>
      <c r="RVB839" s="24"/>
      <c r="RVC839" s="24"/>
      <c r="RVD839" s="24"/>
      <c r="RVE839" s="24"/>
      <c r="RVF839" s="24"/>
      <c r="RVG839" s="24"/>
      <c r="RVH839" s="24"/>
      <c r="RVI839" s="24"/>
      <c r="RVJ839" s="24"/>
      <c r="RVK839" s="24"/>
      <c r="RVL839" s="24"/>
      <c r="RVM839" s="24"/>
      <c r="RVN839" s="24"/>
      <c r="RVO839" s="24"/>
      <c r="RVP839" s="24"/>
      <c r="RVQ839" s="24"/>
      <c r="RVR839" s="24"/>
      <c r="RVS839" s="24"/>
      <c r="RVT839" s="24"/>
      <c r="RVU839" s="24"/>
      <c r="RVV839" s="24"/>
      <c r="RVW839" s="24"/>
      <c r="RVX839" s="24"/>
      <c r="RVY839" s="24"/>
      <c r="RVZ839" s="24"/>
      <c r="RWA839" s="24"/>
      <c r="RWB839" s="24"/>
      <c r="RWC839" s="24"/>
      <c r="RWD839" s="24"/>
      <c r="RWE839" s="24"/>
      <c r="RWF839" s="24"/>
      <c r="RWG839" s="24"/>
      <c r="RWH839" s="24"/>
      <c r="RWI839" s="24"/>
      <c r="RWJ839" s="24"/>
      <c r="RWK839" s="24"/>
      <c r="RWL839" s="24"/>
      <c r="RWM839" s="24"/>
      <c r="RWN839" s="24"/>
      <c r="RWO839" s="24"/>
      <c r="RWP839" s="24"/>
      <c r="RWQ839" s="24"/>
      <c r="RWR839" s="24"/>
      <c r="RWS839" s="24"/>
      <c r="RWT839" s="24"/>
      <c r="RWU839" s="24"/>
      <c r="RWV839" s="24"/>
      <c r="RWW839" s="24"/>
      <c r="RWX839" s="24"/>
      <c r="RWY839" s="24"/>
      <c r="RWZ839" s="24"/>
      <c r="RXA839" s="24"/>
      <c r="RXB839" s="24"/>
      <c r="RXC839" s="24"/>
      <c r="RXD839" s="24"/>
      <c r="RXE839" s="24"/>
      <c r="RXF839" s="24"/>
      <c r="RXG839" s="24"/>
      <c r="RXH839" s="24"/>
      <c r="RXI839" s="24"/>
      <c r="RXJ839" s="24"/>
      <c r="RXK839" s="24"/>
      <c r="RXL839" s="24"/>
      <c r="RXM839" s="24"/>
      <c r="RXN839" s="24"/>
      <c r="RXO839" s="24"/>
      <c r="RXP839" s="24"/>
      <c r="RXQ839" s="24"/>
      <c r="RXR839" s="24"/>
      <c r="RXS839" s="24"/>
      <c r="RXT839" s="24"/>
      <c r="RXU839" s="24"/>
      <c r="RXV839" s="24"/>
      <c r="RXW839" s="24"/>
      <c r="RXX839" s="24"/>
      <c r="RXY839" s="24"/>
      <c r="RXZ839" s="24"/>
      <c r="RYA839" s="24"/>
      <c r="RYB839" s="24"/>
      <c r="RYC839" s="24"/>
      <c r="RYD839" s="24"/>
      <c r="RYE839" s="24"/>
      <c r="RYF839" s="24"/>
      <c r="RYG839" s="24"/>
      <c r="RYH839" s="24"/>
      <c r="RYI839" s="24"/>
      <c r="RYJ839" s="24"/>
      <c r="RYK839" s="24"/>
      <c r="RYL839" s="24"/>
      <c r="RYM839" s="24"/>
      <c r="RYN839" s="24"/>
      <c r="RYO839" s="24"/>
      <c r="RYP839" s="24"/>
      <c r="RYQ839" s="24"/>
      <c r="RYR839" s="24"/>
      <c r="RYS839" s="24"/>
      <c r="RYT839" s="24"/>
      <c r="RYU839" s="24"/>
      <c r="RYV839" s="24"/>
      <c r="RYW839" s="24"/>
      <c r="RYX839" s="24"/>
      <c r="RYY839" s="24"/>
      <c r="RYZ839" s="24"/>
      <c r="RZA839" s="24"/>
      <c r="RZB839" s="24"/>
      <c r="RZC839" s="24"/>
      <c r="RZD839" s="24"/>
      <c r="RZE839" s="24"/>
      <c r="RZF839" s="24"/>
      <c r="RZG839" s="24"/>
      <c r="RZH839" s="24"/>
      <c r="RZI839" s="24"/>
      <c r="RZJ839" s="24"/>
      <c r="RZK839" s="24"/>
      <c r="RZL839" s="24"/>
      <c r="RZM839" s="24"/>
      <c r="RZN839" s="24"/>
      <c r="RZO839" s="24"/>
      <c r="RZP839" s="24"/>
      <c r="RZQ839" s="24"/>
      <c r="RZR839" s="24"/>
      <c r="RZS839" s="24"/>
      <c r="RZT839" s="24"/>
      <c r="RZU839" s="24"/>
      <c r="RZV839" s="24"/>
      <c r="RZW839" s="24"/>
      <c r="RZX839" s="24"/>
      <c r="RZY839" s="24"/>
      <c r="RZZ839" s="24"/>
      <c r="SAA839" s="24"/>
      <c r="SAB839" s="24"/>
      <c r="SAC839" s="24"/>
      <c r="SAD839" s="24"/>
      <c r="SAE839" s="24"/>
      <c r="SAF839" s="24"/>
      <c r="SAG839" s="24"/>
      <c r="SAH839" s="24"/>
      <c r="SAI839" s="24"/>
      <c r="SAJ839" s="24"/>
      <c r="SAK839" s="24"/>
      <c r="SAL839" s="24"/>
      <c r="SAM839" s="24"/>
      <c r="SAN839" s="24"/>
      <c r="SAO839" s="24"/>
      <c r="SAP839" s="24"/>
      <c r="SAQ839" s="24"/>
      <c r="SAR839" s="24"/>
      <c r="SAS839" s="24"/>
      <c r="SAT839" s="24"/>
      <c r="SAU839" s="24"/>
      <c r="SAV839" s="24"/>
      <c r="SAW839" s="24"/>
      <c r="SAX839" s="24"/>
      <c r="SAY839" s="24"/>
      <c r="SAZ839" s="24"/>
      <c r="SBA839" s="24"/>
      <c r="SBB839" s="24"/>
      <c r="SBC839" s="24"/>
      <c r="SBD839" s="24"/>
      <c r="SBE839" s="24"/>
      <c r="SBF839" s="24"/>
      <c r="SBG839" s="24"/>
      <c r="SBH839" s="24"/>
      <c r="SBI839" s="24"/>
      <c r="SBJ839" s="24"/>
      <c r="SBK839" s="24"/>
      <c r="SBL839" s="24"/>
      <c r="SBM839" s="24"/>
      <c r="SBN839" s="24"/>
      <c r="SBO839" s="24"/>
      <c r="SBP839" s="24"/>
      <c r="SBQ839" s="24"/>
      <c r="SBR839" s="24"/>
      <c r="SBS839" s="24"/>
      <c r="SBT839" s="24"/>
      <c r="SBU839" s="24"/>
      <c r="SBV839" s="24"/>
      <c r="SBW839" s="24"/>
      <c r="SBX839" s="24"/>
      <c r="SBY839" s="24"/>
      <c r="SBZ839" s="24"/>
      <c r="SCA839" s="24"/>
      <c r="SCB839" s="24"/>
      <c r="SCC839" s="24"/>
      <c r="SCD839" s="24"/>
      <c r="SCE839" s="24"/>
      <c r="SCF839" s="24"/>
      <c r="SCG839" s="24"/>
      <c r="SCH839" s="24"/>
      <c r="SCI839" s="24"/>
      <c r="SCJ839" s="24"/>
      <c r="SCK839" s="24"/>
      <c r="SCL839" s="24"/>
      <c r="SCM839" s="24"/>
      <c r="SCN839" s="24"/>
      <c r="SCO839" s="24"/>
      <c r="SCP839" s="24"/>
      <c r="SCQ839" s="24"/>
      <c r="SCR839" s="24"/>
      <c r="SCS839" s="24"/>
      <c r="SCT839" s="24"/>
      <c r="SCU839" s="24"/>
      <c r="SCV839" s="24"/>
      <c r="SCW839" s="24"/>
      <c r="SCX839" s="24"/>
      <c r="SCY839" s="24"/>
      <c r="SCZ839" s="24"/>
      <c r="SDA839" s="24"/>
      <c r="SDB839" s="24"/>
      <c r="SDC839" s="24"/>
      <c r="SDD839" s="24"/>
      <c r="SDE839" s="24"/>
      <c r="SDF839" s="24"/>
      <c r="SDG839" s="24"/>
      <c r="SDH839" s="24"/>
      <c r="SDI839" s="24"/>
      <c r="SDJ839" s="24"/>
      <c r="SDK839" s="24"/>
      <c r="SDL839" s="24"/>
      <c r="SDM839" s="24"/>
      <c r="SDN839" s="24"/>
      <c r="SDO839" s="24"/>
      <c r="SDP839" s="24"/>
      <c r="SDQ839" s="24"/>
      <c r="SDR839" s="24"/>
      <c r="SDS839" s="24"/>
      <c r="SDT839" s="24"/>
      <c r="SDU839" s="24"/>
      <c r="SDV839" s="24"/>
      <c r="SDW839" s="24"/>
      <c r="SDX839" s="24"/>
      <c r="SDY839" s="24"/>
      <c r="SDZ839" s="24"/>
      <c r="SEA839" s="24"/>
      <c r="SEB839" s="24"/>
      <c r="SEC839" s="24"/>
      <c r="SED839" s="24"/>
      <c r="SEE839" s="24"/>
      <c r="SEF839" s="24"/>
      <c r="SEG839" s="24"/>
      <c r="SEH839" s="24"/>
      <c r="SEI839" s="24"/>
      <c r="SEJ839" s="24"/>
      <c r="SEK839" s="24"/>
      <c r="SEL839" s="24"/>
      <c r="SEM839" s="24"/>
      <c r="SEN839" s="24"/>
      <c r="SEO839" s="24"/>
      <c r="SEP839" s="24"/>
      <c r="SEQ839" s="24"/>
      <c r="SER839" s="24"/>
      <c r="SES839" s="24"/>
      <c r="SET839" s="24"/>
      <c r="SEU839" s="24"/>
      <c r="SEV839" s="24"/>
      <c r="SEW839" s="24"/>
      <c r="SEX839" s="24"/>
      <c r="SEY839" s="24"/>
      <c r="SEZ839" s="24"/>
      <c r="SFA839" s="24"/>
      <c r="SFB839" s="24"/>
      <c r="SFC839" s="24"/>
      <c r="SFD839" s="24"/>
      <c r="SFE839" s="24"/>
      <c r="SFF839" s="24"/>
      <c r="SFG839" s="24"/>
      <c r="SFH839" s="24"/>
      <c r="SFI839" s="24"/>
      <c r="SFJ839" s="24"/>
      <c r="SFK839" s="24"/>
      <c r="SFL839" s="24"/>
      <c r="SFM839" s="24"/>
      <c r="SFN839" s="24"/>
      <c r="SFO839" s="24"/>
      <c r="SFP839" s="24"/>
      <c r="SFQ839" s="24"/>
      <c r="SFR839" s="24"/>
      <c r="SFS839" s="24"/>
      <c r="SFT839" s="24"/>
      <c r="SFU839" s="24"/>
      <c r="SFV839" s="24"/>
      <c r="SFW839" s="24"/>
      <c r="SFX839" s="24"/>
      <c r="SFY839" s="24"/>
      <c r="SFZ839" s="24"/>
      <c r="SGA839" s="24"/>
      <c r="SGB839" s="24"/>
      <c r="SGC839" s="24"/>
      <c r="SGD839" s="24"/>
      <c r="SGE839" s="24"/>
      <c r="SGF839" s="24"/>
      <c r="SGG839" s="24"/>
      <c r="SGH839" s="24"/>
      <c r="SGI839" s="24"/>
      <c r="SGJ839" s="24"/>
      <c r="SGK839" s="24"/>
      <c r="SGL839" s="24"/>
      <c r="SGM839" s="24"/>
      <c r="SGN839" s="24"/>
      <c r="SGO839" s="24"/>
      <c r="SGP839" s="24"/>
      <c r="SGQ839" s="24"/>
      <c r="SGR839" s="24"/>
      <c r="SGS839" s="24"/>
      <c r="SGT839" s="24"/>
      <c r="SGU839" s="24"/>
      <c r="SGV839" s="24"/>
      <c r="SGW839" s="24"/>
      <c r="SGX839" s="24"/>
      <c r="SGY839" s="24"/>
      <c r="SGZ839" s="24"/>
      <c r="SHA839" s="24"/>
      <c r="SHB839" s="24"/>
      <c r="SHC839" s="24"/>
      <c r="SHD839" s="24"/>
      <c r="SHE839" s="24"/>
      <c r="SHF839" s="24"/>
      <c r="SHG839" s="24"/>
      <c r="SHH839" s="24"/>
      <c r="SHI839" s="24"/>
      <c r="SHJ839" s="24"/>
      <c r="SHK839" s="24"/>
      <c r="SHL839" s="24"/>
      <c r="SHM839" s="24"/>
      <c r="SHN839" s="24"/>
      <c r="SHO839" s="24"/>
      <c r="SHP839" s="24"/>
      <c r="SHQ839" s="24"/>
      <c r="SHR839" s="24"/>
      <c r="SHS839" s="24"/>
      <c r="SHT839" s="24"/>
      <c r="SHU839" s="24"/>
      <c r="SHV839" s="24"/>
      <c r="SHW839" s="24"/>
      <c r="SHX839" s="24"/>
      <c r="SHY839" s="24"/>
      <c r="SHZ839" s="24"/>
      <c r="SIA839" s="24"/>
      <c r="SIB839" s="24"/>
      <c r="SIC839" s="24"/>
      <c r="SID839" s="24"/>
      <c r="SIE839" s="24"/>
      <c r="SIF839" s="24"/>
      <c r="SIG839" s="24"/>
      <c r="SIH839" s="24"/>
      <c r="SII839" s="24"/>
      <c r="SIJ839" s="24"/>
      <c r="SIK839" s="24"/>
      <c r="SIL839" s="24"/>
      <c r="SIM839" s="24"/>
      <c r="SIN839" s="24"/>
      <c r="SIO839" s="24"/>
      <c r="SIP839" s="24"/>
      <c r="SIQ839" s="24"/>
      <c r="SIR839" s="24"/>
      <c r="SIS839" s="24"/>
      <c r="SIT839" s="24"/>
      <c r="SIU839" s="24"/>
      <c r="SIV839" s="24"/>
      <c r="SIW839" s="24"/>
      <c r="SIX839" s="24"/>
      <c r="SIY839" s="24"/>
      <c r="SIZ839" s="24"/>
      <c r="SJA839" s="24"/>
      <c r="SJB839" s="24"/>
      <c r="SJC839" s="24"/>
      <c r="SJD839" s="24"/>
      <c r="SJE839" s="24"/>
      <c r="SJF839" s="24"/>
      <c r="SJG839" s="24"/>
      <c r="SJH839" s="24"/>
      <c r="SJI839" s="24"/>
      <c r="SJJ839" s="24"/>
      <c r="SJK839" s="24"/>
      <c r="SJL839" s="24"/>
      <c r="SJM839" s="24"/>
      <c r="SJN839" s="24"/>
      <c r="SJO839" s="24"/>
      <c r="SJP839" s="24"/>
      <c r="SJQ839" s="24"/>
      <c r="SJR839" s="24"/>
      <c r="SJS839" s="24"/>
      <c r="SJT839" s="24"/>
      <c r="SJU839" s="24"/>
      <c r="SJV839" s="24"/>
      <c r="SJW839" s="24"/>
      <c r="SJX839" s="24"/>
      <c r="SJY839" s="24"/>
      <c r="SJZ839" s="24"/>
      <c r="SKA839" s="24"/>
      <c r="SKB839" s="24"/>
      <c r="SKC839" s="24"/>
      <c r="SKD839" s="24"/>
      <c r="SKE839" s="24"/>
      <c r="SKF839" s="24"/>
      <c r="SKG839" s="24"/>
      <c r="SKH839" s="24"/>
      <c r="SKI839" s="24"/>
      <c r="SKJ839" s="24"/>
      <c r="SKK839" s="24"/>
      <c r="SKL839" s="24"/>
      <c r="SKM839" s="24"/>
      <c r="SKN839" s="24"/>
      <c r="SKO839" s="24"/>
      <c r="SKP839" s="24"/>
      <c r="SKQ839" s="24"/>
      <c r="SKR839" s="24"/>
      <c r="SKS839" s="24"/>
      <c r="SKT839" s="24"/>
      <c r="SKU839" s="24"/>
      <c r="SKV839" s="24"/>
      <c r="SKW839" s="24"/>
      <c r="SKX839" s="24"/>
      <c r="SKY839" s="24"/>
      <c r="SKZ839" s="24"/>
      <c r="SLA839" s="24"/>
      <c r="SLB839" s="24"/>
      <c r="SLC839" s="24"/>
      <c r="SLD839" s="24"/>
      <c r="SLE839" s="24"/>
      <c r="SLF839" s="24"/>
      <c r="SLG839" s="24"/>
      <c r="SLH839" s="24"/>
      <c r="SLI839" s="24"/>
      <c r="SLJ839" s="24"/>
      <c r="SLK839" s="24"/>
      <c r="SLL839" s="24"/>
      <c r="SLM839" s="24"/>
      <c r="SLN839" s="24"/>
      <c r="SLO839" s="24"/>
      <c r="SLP839" s="24"/>
      <c r="SLQ839" s="24"/>
      <c r="SLR839" s="24"/>
      <c r="SLS839" s="24"/>
      <c r="SLT839" s="24"/>
      <c r="SLU839" s="24"/>
      <c r="SLV839" s="24"/>
      <c r="SLW839" s="24"/>
      <c r="SLX839" s="24"/>
      <c r="SLY839" s="24"/>
      <c r="SLZ839" s="24"/>
      <c r="SMA839" s="24"/>
      <c r="SMB839" s="24"/>
      <c r="SMC839" s="24"/>
      <c r="SMD839" s="24"/>
      <c r="SME839" s="24"/>
      <c r="SMF839" s="24"/>
      <c r="SMG839" s="24"/>
      <c r="SMH839" s="24"/>
      <c r="SMI839" s="24"/>
      <c r="SMJ839" s="24"/>
      <c r="SMK839" s="24"/>
      <c r="SML839" s="24"/>
      <c r="SMM839" s="24"/>
      <c r="SMN839" s="24"/>
      <c r="SMO839" s="24"/>
      <c r="SMP839" s="24"/>
      <c r="SMQ839" s="24"/>
      <c r="SMR839" s="24"/>
      <c r="SMS839" s="24"/>
      <c r="SMT839" s="24"/>
      <c r="SMU839" s="24"/>
      <c r="SMV839" s="24"/>
      <c r="SMW839" s="24"/>
      <c r="SMX839" s="24"/>
      <c r="SMY839" s="24"/>
      <c r="SMZ839" s="24"/>
      <c r="SNA839" s="24"/>
      <c r="SNB839" s="24"/>
      <c r="SNC839" s="24"/>
      <c r="SND839" s="24"/>
      <c r="SNE839" s="24"/>
      <c r="SNF839" s="24"/>
      <c r="SNG839" s="24"/>
      <c r="SNH839" s="24"/>
      <c r="SNI839" s="24"/>
      <c r="SNJ839" s="24"/>
      <c r="SNK839" s="24"/>
      <c r="SNL839" s="24"/>
      <c r="SNM839" s="24"/>
      <c r="SNN839" s="24"/>
      <c r="SNO839" s="24"/>
      <c r="SNP839" s="24"/>
      <c r="SNQ839" s="24"/>
      <c r="SNR839" s="24"/>
      <c r="SNS839" s="24"/>
      <c r="SNT839" s="24"/>
      <c r="SNU839" s="24"/>
      <c r="SNV839" s="24"/>
      <c r="SNW839" s="24"/>
      <c r="SNX839" s="24"/>
      <c r="SNY839" s="24"/>
      <c r="SNZ839" s="24"/>
      <c r="SOA839" s="24"/>
      <c r="SOB839" s="24"/>
      <c r="SOC839" s="24"/>
      <c r="SOD839" s="24"/>
      <c r="SOE839" s="24"/>
      <c r="SOF839" s="24"/>
      <c r="SOG839" s="24"/>
      <c r="SOH839" s="24"/>
      <c r="SOI839" s="24"/>
      <c r="SOJ839" s="24"/>
      <c r="SOK839" s="24"/>
      <c r="SOL839" s="24"/>
      <c r="SOM839" s="24"/>
      <c r="SON839" s="24"/>
      <c r="SOO839" s="24"/>
      <c r="SOP839" s="24"/>
      <c r="SOQ839" s="24"/>
      <c r="SOR839" s="24"/>
      <c r="SOS839" s="24"/>
      <c r="SOT839" s="24"/>
      <c r="SOU839" s="24"/>
      <c r="SOV839" s="24"/>
      <c r="SOW839" s="24"/>
      <c r="SOX839" s="24"/>
      <c r="SOY839" s="24"/>
      <c r="SOZ839" s="24"/>
      <c r="SPA839" s="24"/>
      <c r="SPB839" s="24"/>
      <c r="SPC839" s="24"/>
      <c r="SPD839" s="24"/>
      <c r="SPE839" s="24"/>
      <c r="SPF839" s="24"/>
      <c r="SPG839" s="24"/>
      <c r="SPH839" s="24"/>
      <c r="SPI839" s="24"/>
      <c r="SPJ839" s="24"/>
      <c r="SPK839" s="24"/>
      <c r="SPL839" s="24"/>
      <c r="SPM839" s="24"/>
      <c r="SPN839" s="24"/>
      <c r="SPO839" s="24"/>
      <c r="SPP839" s="24"/>
      <c r="SPQ839" s="24"/>
      <c r="SPR839" s="24"/>
      <c r="SPS839" s="24"/>
      <c r="SPT839" s="24"/>
      <c r="SPU839" s="24"/>
      <c r="SPV839" s="24"/>
      <c r="SPW839" s="24"/>
      <c r="SPX839" s="24"/>
      <c r="SPY839" s="24"/>
      <c r="SPZ839" s="24"/>
      <c r="SQA839" s="24"/>
      <c r="SQB839" s="24"/>
      <c r="SQC839" s="24"/>
      <c r="SQD839" s="24"/>
      <c r="SQE839" s="24"/>
      <c r="SQF839" s="24"/>
      <c r="SQG839" s="24"/>
      <c r="SQH839" s="24"/>
      <c r="SQI839" s="24"/>
      <c r="SQJ839" s="24"/>
      <c r="SQK839" s="24"/>
      <c r="SQL839" s="24"/>
      <c r="SQM839" s="24"/>
      <c r="SQN839" s="24"/>
      <c r="SQO839" s="24"/>
      <c r="SQP839" s="24"/>
      <c r="SQQ839" s="24"/>
      <c r="SQR839" s="24"/>
      <c r="SQS839" s="24"/>
      <c r="SQT839" s="24"/>
      <c r="SQU839" s="24"/>
      <c r="SQV839" s="24"/>
      <c r="SQW839" s="24"/>
      <c r="SQX839" s="24"/>
      <c r="SQY839" s="24"/>
      <c r="SQZ839" s="24"/>
      <c r="SRA839" s="24"/>
      <c r="SRB839" s="24"/>
      <c r="SRC839" s="24"/>
      <c r="SRD839" s="24"/>
      <c r="SRE839" s="24"/>
      <c r="SRF839" s="24"/>
      <c r="SRG839" s="24"/>
      <c r="SRH839" s="24"/>
      <c r="SRI839" s="24"/>
      <c r="SRJ839" s="24"/>
      <c r="SRK839" s="24"/>
      <c r="SRL839" s="24"/>
      <c r="SRM839" s="24"/>
      <c r="SRN839" s="24"/>
      <c r="SRO839" s="24"/>
      <c r="SRP839" s="24"/>
      <c r="SRQ839" s="24"/>
      <c r="SRR839" s="24"/>
      <c r="SRS839" s="24"/>
      <c r="SRT839" s="24"/>
      <c r="SRU839" s="24"/>
      <c r="SRV839" s="24"/>
      <c r="SRW839" s="24"/>
      <c r="SRX839" s="24"/>
      <c r="SRY839" s="24"/>
      <c r="SRZ839" s="24"/>
      <c r="SSA839" s="24"/>
      <c r="SSB839" s="24"/>
      <c r="SSC839" s="24"/>
      <c r="SSD839" s="24"/>
      <c r="SSE839" s="24"/>
      <c r="SSF839" s="24"/>
      <c r="SSG839" s="24"/>
      <c r="SSH839" s="24"/>
      <c r="SSI839" s="24"/>
      <c r="SSJ839" s="24"/>
      <c r="SSK839" s="24"/>
      <c r="SSL839" s="24"/>
      <c r="SSM839" s="24"/>
      <c r="SSN839" s="24"/>
      <c r="SSO839" s="24"/>
      <c r="SSP839" s="24"/>
      <c r="SSQ839" s="24"/>
      <c r="SSR839" s="24"/>
      <c r="SSS839" s="24"/>
      <c r="SST839" s="24"/>
      <c r="SSU839" s="24"/>
      <c r="SSV839" s="24"/>
      <c r="SSW839" s="24"/>
      <c r="SSX839" s="24"/>
      <c r="SSY839" s="24"/>
      <c r="SSZ839" s="24"/>
      <c r="STA839" s="24"/>
      <c r="STB839" s="24"/>
      <c r="STC839" s="24"/>
      <c r="STD839" s="24"/>
      <c r="STE839" s="24"/>
      <c r="STF839" s="24"/>
      <c r="STG839" s="24"/>
      <c r="STH839" s="24"/>
      <c r="STI839" s="24"/>
      <c r="STJ839" s="24"/>
      <c r="STK839" s="24"/>
      <c r="STL839" s="24"/>
      <c r="STM839" s="24"/>
      <c r="STN839" s="24"/>
      <c r="STO839" s="24"/>
      <c r="STP839" s="24"/>
      <c r="STQ839" s="24"/>
      <c r="STR839" s="24"/>
      <c r="STS839" s="24"/>
      <c r="STT839" s="24"/>
      <c r="STU839" s="24"/>
      <c r="STV839" s="24"/>
      <c r="STW839" s="24"/>
      <c r="STX839" s="24"/>
      <c r="STY839" s="24"/>
      <c r="STZ839" s="24"/>
      <c r="SUA839" s="24"/>
      <c r="SUB839" s="24"/>
      <c r="SUC839" s="24"/>
      <c r="SUD839" s="24"/>
      <c r="SUE839" s="24"/>
      <c r="SUF839" s="24"/>
      <c r="SUG839" s="24"/>
      <c r="SUH839" s="24"/>
      <c r="SUI839" s="24"/>
      <c r="SUJ839" s="24"/>
      <c r="SUK839" s="24"/>
      <c r="SUL839" s="24"/>
      <c r="SUM839" s="24"/>
      <c r="SUN839" s="24"/>
      <c r="SUO839" s="24"/>
      <c r="SUP839" s="24"/>
      <c r="SUQ839" s="24"/>
      <c r="SUR839" s="24"/>
      <c r="SUS839" s="24"/>
      <c r="SUT839" s="24"/>
      <c r="SUU839" s="24"/>
      <c r="SUV839" s="24"/>
      <c r="SUW839" s="24"/>
      <c r="SUX839" s="24"/>
      <c r="SUY839" s="24"/>
      <c r="SUZ839" s="24"/>
      <c r="SVA839" s="24"/>
      <c r="SVB839" s="24"/>
      <c r="SVC839" s="24"/>
      <c r="SVD839" s="24"/>
      <c r="SVE839" s="24"/>
      <c r="SVF839" s="24"/>
      <c r="SVG839" s="24"/>
      <c r="SVH839" s="24"/>
      <c r="SVI839" s="24"/>
      <c r="SVJ839" s="24"/>
      <c r="SVK839" s="24"/>
      <c r="SVL839" s="24"/>
      <c r="SVM839" s="24"/>
      <c r="SVN839" s="24"/>
      <c r="SVO839" s="24"/>
      <c r="SVP839" s="24"/>
      <c r="SVQ839" s="24"/>
      <c r="SVR839" s="24"/>
      <c r="SVS839" s="24"/>
      <c r="SVT839" s="24"/>
      <c r="SVU839" s="24"/>
      <c r="SVV839" s="24"/>
      <c r="SVW839" s="24"/>
      <c r="SVX839" s="24"/>
      <c r="SVY839" s="24"/>
      <c r="SVZ839" s="24"/>
      <c r="SWA839" s="24"/>
      <c r="SWB839" s="24"/>
      <c r="SWC839" s="24"/>
      <c r="SWD839" s="24"/>
      <c r="SWE839" s="24"/>
      <c r="SWF839" s="24"/>
      <c r="SWG839" s="24"/>
      <c r="SWH839" s="24"/>
      <c r="SWI839" s="24"/>
      <c r="SWJ839" s="24"/>
      <c r="SWK839" s="24"/>
      <c r="SWL839" s="24"/>
      <c r="SWM839" s="24"/>
      <c r="SWN839" s="24"/>
      <c r="SWO839" s="24"/>
      <c r="SWP839" s="24"/>
      <c r="SWQ839" s="24"/>
      <c r="SWR839" s="24"/>
      <c r="SWS839" s="24"/>
      <c r="SWT839" s="24"/>
      <c r="SWU839" s="24"/>
      <c r="SWV839" s="24"/>
      <c r="SWW839" s="24"/>
      <c r="SWX839" s="24"/>
      <c r="SWY839" s="24"/>
      <c r="SWZ839" s="24"/>
      <c r="SXA839" s="24"/>
      <c r="SXB839" s="24"/>
      <c r="SXC839" s="24"/>
      <c r="SXD839" s="24"/>
      <c r="SXE839" s="24"/>
      <c r="SXF839" s="24"/>
      <c r="SXG839" s="24"/>
      <c r="SXH839" s="24"/>
      <c r="SXI839" s="24"/>
      <c r="SXJ839" s="24"/>
      <c r="SXK839" s="24"/>
      <c r="SXL839" s="24"/>
      <c r="SXM839" s="24"/>
      <c r="SXN839" s="24"/>
      <c r="SXO839" s="24"/>
      <c r="SXP839" s="24"/>
      <c r="SXQ839" s="24"/>
      <c r="SXR839" s="24"/>
      <c r="SXS839" s="24"/>
      <c r="SXT839" s="24"/>
      <c r="SXU839" s="24"/>
      <c r="SXV839" s="24"/>
      <c r="SXW839" s="24"/>
      <c r="SXX839" s="24"/>
      <c r="SXY839" s="24"/>
      <c r="SXZ839" s="24"/>
      <c r="SYA839" s="24"/>
      <c r="SYB839" s="24"/>
      <c r="SYC839" s="24"/>
      <c r="SYD839" s="24"/>
      <c r="SYE839" s="24"/>
      <c r="SYF839" s="24"/>
      <c r="SYG839" s="24"/>
      <c r="SYH839" s="24"/>
      <c r="SYI839" s="24"/>
      <c r="SYJ839" s="24"/>
      <c r="SYK839" s="24"/>
      <c r="SYL839" s="24"/>
      <c r="SYM839" s="24"/>
      <c r="SYN839" s="24"/>
      <c r="SYO839" s="24"/>
      <c r="SYP839" s="24"/>
      <c r="SYQ839" s="24"/>
      <c r="SYR839" s="24"/>
      <c r="SYS839" s="24"/>
      <c r="SYT839" s="24"/>
      <c r="SYU839" s="24"/>
      <c r="SYV839" s="24"/>
      <c r="SYW839" s="24"/>
      <c r="SYX839" s="24"/>
      <c r="SYY839" s="24"/>
      <c r="SYZ839" s="24"/>
      <c r="SZA839" s="24"/>
      <c r="SZB839" s="24"/>
      <c r="SZC839" s="24"/>
      <c r="SZD839" s="24"/>
      <c r="SZE839" s="24"/>
      <c r="SZF839" s="24"/>
      <c r="SZG839" s="24"/>
      <c r="SZH839" s="24"/>
      <c r="SZI839" s="24"/>
      <c r="SZJ839" s="24"/>
      <c r="SZK839" s="24"/>
      <c r="SZL839" s="24"/>
      <c r="SZM839" s="24"/>
      <c r="SZN839" s="24"/>
      <c r="SZO839" s="24"/>
      <c r="SZP839" s="24"/>
      <c r="SZQ839" s="24"/>
      <c r="SZR839" s="24"/>
      <c r="SZS839" s="24"/>
      <c r="SZT839" s="24"/>
      <c r="SZU839" s="24"/>
      <c r="SZV839" s="24"/>
      <c r="SZW839" s="24"/>
      <c r="SZX839" s="24"/>
      <c r="SZY839" s="24"/>
      <c r="SZZ839" s="24"/>
      <c r="TAA839" s="24"/>
      <c r="TAB839" s="24"/>
      <c r="TAC839" s="24"/>
      <c r="TAD839" s="24"/>
      <c r="TAE839" s="24"/>
      <c r="TAF839" s="24"/>
      <c r="TAG839" s="24"/>
      <c r="TAH839" s="24"/>
      <c r="TAI839" s="24"/>
      <c r="TAJ839" s="24"/>
      <c r="TAK839" s="24"/>
      <c r="TAL839" s="24"/>
      <c r="TAM839" s="24"/>
      <c r="TAN839" s="24"/>
      <c r="TAO839" s="24"/>
      <c r="TAP839" s="24"/>
      <c r="TAQ839" s="24"/>
      <c r="TAR839" s="24"/>
      <c r="TAS839" s="24"/>
      <c r="TAT839" s="24"/>
      <c r="TAU839" s="24"/>
      <c r="TAV839" s="24"/>
      <c r="TAW839" s="24"/>
      <c r="TAX839" s="24"/>
      <c r="TAY839" s="24"/>
      <c r="TAZ839" s="24"/>
      <c r="TBA839" s="24"/>
      <c r="TBB839" s="24"/>
      <c r="TBC839" s="24"/>
      <c r="TBD839" s="24"/>
      <c r="TBE839" s="24"/>
      <c r="TBF839" s="24"/>
      <c r="TBG839" s="24"/>
      <c r="TBH839" s="24"/>
      <c r="TBI839" s="24"/>
      <c r="TBJ839" s="24"/>
      <c r="TBK839" s="24"/>
      <c r="TBL839" s="24"/>
      <c r="TBM839" s="24"/>
      <c r="TBN839" s="24"/>
      <c r="TBO839" s="24"/>
      <c r="TBP839" s="24"/>
      <c r="TBQ839" s="24"/>
      <c r="TBR839" s="24"/>
      <c r="TBS839" s="24"/>
      <c r="TBT839" s="24"/>
      <c r="TBU839" s="24"/>
      <c r="TBV839" s="24"/>
      <c r="TBW839" s="24"/>
      <c r="TBX839" s="24"/>
      <c r="TBY839" s="24"/>
      <c r="TBZ839" s="24"/>
      <c r="TCA839" s="24"/>
      <c r="TCB839" s="24"/>
      <c r="TCC839" s="24"/>
      <c r="TCD839" s="24"/>
      <c r="TCE839" s="24"/>
      <c r="TCF839" s="24"/>
      <c r="TCG839" s="24"/>
      <c r="TCH839" s="24"/>
      <c r="TCI839" s="24"/>
      <c r="TCJ839" s="24"/>
      <c r="TCK839" s="24"/>
      <c r="TCL839" s="24"/>
      <c r="TCM839" s="24"/>
      <c r="TCN839" s="24"/>
      <c r="TCO839" s="24"/>
      <c r="TCP839" s="24"/>
      <c r="TCQ839" s="24"/>
      <c r="TCR839" s="24"/>
      <c r="TCS839" s="24"/>
      <c r="TCT839" s="24"/>
      <c r="TCU839" s="24"/>
      <c r="TCV839" s="24"/>
      <c r="TCW839" s="24"/>
      <c r="TCX839" s="24"/>
      <c r="TCY839" s="24"/>
      <c r="TCZ839" s="24"/>
      <c r="TDA839" s="24"/>
      <c r="TDB839" s="24"/>
      <c r="TDC839" s="24"/>
      <c r="TDD839" s="24"/>
      <c r="TDE839" s="24"/>
      <c r="TDF839" s="24"/>
      <c r="TDG839" s="24"/>
      <c r="TDH839" s="24"/>
      <c r="TDI839" s="24"/>
      <c r="TDJ839" s="24"/>
      <c r="TDK839" s="24"/>
      <c r="TDL839" s="24"/>
      <c r="TDM839" s="24"/>
      <c r="TDN839" s="24"/>
      <c r="TDO839" s="24"/>
      <c r="TDP839" s="24"/>
      <c r="TDQ839" s="24"/>
      <c r="TDR839" s="24"/>
      <c r="TDS839" s="24"/>
      <c r="TDT839" s="24"/>
      <c r="TDU839" s="24"/>
      <c r="TDV839" s="24"/>
      <c r="TDW839" s="24"/>
      <c r="TDX839" s="24"/>
      <c r="TDY839" s="24"/>
      <c r="TDZ839" s="24"/>
      <c r="TEA839" s="24"/>
      <c r="TEB839" s="24"/>
      <c r="TEC839" s="24"/>
      <c r="TED839" s="24"/>
      <c r="TEE839" s="24"/>
      <c r="TEF839" s="24"/>
      <c r="TEG839" s="24"/>
      <c r="TEH839" s="24"/>
      <c r="TEI839" s="24"/>
      <c r="TEJ839" s="24"/>
      <c r="TEK839" s="24"/>
      <c r="TEL839" s="24"/>
      <c r="TEM839" s="24"/>
      <c r="TEN839" s="24"/>
      <c r="TEO839" s="24"/>
      <c r="TEP839" s="24"/>
      <c r="TEQ839" s="24"/>
      <c r="TER839" s="24"/>
      <c r="TES839" s="24"/>
      <c r="TET839" s="24"/>
      <c r="TEU839" s="24"/>
      <c r="TEV839" s="24"/>
      <c r="TEW839" s="24"/>
      <c r="TEX839" s="24"/>
      <c r="TEY839" s="24"/>
      <c r="TEZ839" s="24"/>
      <c r="TFA839" s="24"/>
      <c r="TFB839" s="24"/>
      <c r="TFC839" s="24"/>
      <c r="TFD839" s="24"/>
      <c r="TFE839" s="24"/>
      <c r="TFF839" s="24"/>
      <c r="TFG839" s="24"/>
      <c r="TFH839" s="24"/>
      <c r="TFI839" s="24"/>
      <c r="TFJ839" s="24"/>
      <c r="TFK839" s="24"/>
      <c r="TFL839" s="24"/>
      <c r="TFM839" s="24"/>
      <c r="TFN839" s="24"/>
      <c r="TFO839" s="24"/>
      <c r="TFP839" s="24"/>
      <c r="TFQ839" s="24"/>
      <c r="TFR839" s="24"/>
      <c r="TFS839" s="24"/>
      <c r="TFT839" s="24"/>
      <c r="TFU839" s="24"/>
      <c r="TFV839" s="24"/>
      <c r="TFW839" s="24"/>
      <c r="TFX839" s="24"/>
      <c r="TFY839" s="24"/>
      <c r="TFZ839" s="24"/>
      <c r="TGA839" s="24"/>
      <c r="TGB839" s="24"/>
      <c r="TGC839" s="24"/>
      <c r="TGD839" s="24"/>
      <c r="TGE839" s="24"/>
      <c r="TGF839" s="24"/>
      <c r="TGG839" s="24"/>
      <c r="TGH839" s="24"/>
      <c r="TGI839" s="24"/>
      <c r="TGJ839" s="24"/>
      <c r="TGK839" s="24"/>
      <c r="TGL839" s="24"/>
      <c r="TGM839" s="24"/>
      <c r="TGN839" s="24"/>
      <c r="TGO839" s="24"/>
      <c r="TGP839" s="24"/>
      <c r="TGQ839" s="24"/>
      <c r="TGR839" s="24"/>
      <c r="TGS839" s="24"/>
      <c r="TGT839" s="24"/>
      <c r="TGU839" s="24"/>
      <c r="TGV839" s="24"/>
      <c r="TGW839" s="24"/>
      <c r="TGX839" s="24"/>
      <c r="TGY839" s="24"/>
      <c r="TGZ839" s="24"/>
      <c r="THA839" s="24"/>
      <c r="THB839" s="24"/>
      <c r="THC839" s="24"/>
      <c r="THD839" s="24"/>
      <c r="THE839" s="24"/>
      <c r="THF839" s="24"/>
      <c r="THG839" s="24"/>
      <c r="THH839" s="24"/>
      <c r="THI839" s="24"/>
      <c r="THJ839" s="24"/>
      <c r="THK839" s="24"/>
      <c r="THL839" s="24"/>
      <c r="THM839" s="24"/>
      <c r="THN839" s="24"/>
      <c r="THO839" s="24"/>
      <c r="THP839" s="24"/>
      <c r="THQ839" s="24"/>
      <c r="THR839" s="24"/>
      <c r="THS839" s="24"/>
      <c r="THT839" s="24"/>
      <c r="THU839" s="24"/>
      <c r="THV839" s="24"/>
      <c r="THW839" s="24"/>
      <c r="THX839" s="24"/>
      <c r="THY839" s="24"/>
      <c r="THZ839" s="24"/>
      <c r="TIA839" s="24"/>
      <c r="TIB839" s="24"/>
      <c r="TIC839" s="24"/>
      <c r="TID839" s="24"/>
      <c r="TIE839" s="24"/>
      <c r="TIF839" s="24"/>
      <c r="TIG839" s="24"/>
      <c r="TIH839" s="24"/>
      <c r="TII839" s="24"/>
      <c r="TIJ839" s="24"/>
      <c r="TIK839" s="24"/>
      <c r="TIL839" s="24"/>
      <c r="TIM839" s="24"/>
      <c r="TIN839" s="24"/>
      <c r="TIO839" s="24"/>
      <c r="TIP839" s="24"/>
      <c r="TIQ839" s="24"/>
      <c r="TIR839" s="24"/>
      <c r="TIS839" s="24"/>
      <c r="TIT839" s="24"/>
      <c r="TIU839" s="24"/>
      <c r="TIV839" s="24"/>
      <c r="TIW839" s="24"/>
      <c r="TIX839" s="24"/>
      <c r="TIY839" s="24"/>
      <c r="TIZ839" s="24"/>
      <c r="TJA839" s="24"/>
      <c r="TJB839" s="24"/>
      <c r="TJC839" s="24"/>
      <c r="TJD839" s="24"/>
      <c r="TJE839" s="24"/>
      <c r="TJF839" s="24"/>
      <c r="TJG839" s="24"/>
      <c r="TJH839" s="24"/>
      <c r="TJI839" s="24"/>
      <c r="TJJ839" s="24"/>
      <c r="TJK839" s="24"/>
      <c r="TJL839" s="24"/>
      <c r="TJM839" s="24"/>
      <c r="TJN839" s="24"/>
      <c r="TJO839" s="24"/>
      <c r="TJP839" s="24"/>
      <c r="TJQ839" s="24"/>
      <c r="TJR839" s="24"/>
      <c r="TJS839" s="24"/>
      <c r="TJT839" s="24"/>
      <c r="TJU839" s="24"/>
      <c r="TJV839" s="24"/>
      <c r="TJW839" s="24"/>
      <c r="TJX839" s="24"/>
      <c r="TJY839" s="24"/>
      <c r="TJZ839" s="24"/>
      <c r="TKA839" s="24"/>
      <c r="TKB839" s="24"/>
      <c r="TKC839" s="24"/>
      <c r="TKD839" s="24"/>
      <c r="TKE839" s="24"/>
      <c r="TKF839" s="24"/>
      <c r="TKG839" s="24"/>
      <c r="TKH839" s="24"/>
      <c r="TKI839" s="24"/>
      <c r="TKJ839" s="24"/>
      <c r="TKK839" s="24"/>
      <c r="TKL839" s="24"/>
      <c r="TKM839" s="24"/>
      <c r="TKN839" s="24"/>
      <c r="TKO839" s="24"/>
      <c r="TKP839" s="24"/>
      <c r="TKQ839" s="24"/>
      <c r="TKR839" s="24"/>
      <c r="TKS839" s="24"/>
      <c r="TKT839" s="24"/>
      <c r="TKU839" s="24"/>
      <c r="TKV839" s="24"/>
      <c r="TKW839" s="24"/>
      <c r="TKX839" s="24"/>
      <c r="TKY839" s="24"/>
      <c r="TKZ839" s="24"/>
      <c r="TLA839" s="24"/>
      <c r="TLB839" s="24"/>
      <c r="TLC839" s="24"/>
      <c r="TLD839" s="24"/>
      <c r="TLE839" s="24"/>
      <c r="TLF839" s="24"/>
      <c r="TLG839" s="24"/>
      <c r="TLH839" s="24"/>
      <c r="TLI839" s="24"/>
      <c r="TLJ839" s="24"/>
      <c r="TLK839" s="24"/>
      <c r="TLL839" s="24"/>
      <c r="TLM839" s="24"/>
      <c r="TLN839" s="24"/>
      <c r="TLO839" s="24"/>
      <c r="TLP839" s="24"/>
      <c r="TLQ839" s="24"/>
      <c r="TLR839" s="24"/>
      <c r="TLS839" s="24"/>
      <c r="TLT839" s="24"/>
      <c r="TLU839" s="24"/>
      <c r="TLV839" s="24"/>
      <c r="TLW839" s="24"/>
      <c r="TLX839" s="24"/>
      <c r="TLY839" s="24"/>
      <c r="TLZ839" s="24"/>
      <c r="TMA839" s="24"/>
      <c r="TMB839" s="24"/>
      <c r="TMC839" s="24"/>
      <c r="TMD839" s="24"/>
      <c r="TME839" s="24"/>
      <c r="TMF839" s="24"/>
      <c r="TMG839" s="24"/>
      <c r="TMH839" s="24"/>
      <c r="TMI839" s="24"/>
      <c r="TMJ839" s="24"/>
      <c r="TMK839" s="24"/>
      <c r="TML839" s="24"/>
      <c r="TMM839" s="24"/>
      <c r="TMN839" s="24"/>
      <c r="TMO839" s="24"/>
      <c r="TMP839" s="24"/>
      <c r="TMQ839" s="24"/>
      <c r="TMR839" s="24"/>
      <c r="TMS839" s="24"/>
      <c r="TMT839" s="24"/>
      <c r="TMU839" s="24"/>
      <c r="TMV839" s="24"/>
      <c r="TMW839" s="24"/>
      <c r="TMX839" s="24"/>
      <c r="TMY839" s="24"/>
      <c r="TMZ839" s="24"/>
      <c r="TNA839" s="24"/>
      <c r="TNB839" s="24"/>
      <c r="TNC839" s="24"/>
      <c r="TND839" s="24"/>
      <c r="TNE839" s="24"/>
      <c r="TNF839" s="24"/>
      <c r="TNG839" s="24"/>
      <c r="TNH839" s="24"/>
      <c r="TNI839" s="24"/>
      <c r="TNJ839" s="24"/>
      <c r="TNK839" s="24"/>
      <c r="TNL839" s="24"/>
      <c r="TNM839" s="24"/>
      <c r="TNN839" s="24"/>
      <c r="TNO839" s="24"/>
      <c r="TNP839" s="24"/>
      <c r="TNQ839" s="24"/>
      <c r="TNR839" s="24"/>
      <c r="TNS839" s="24"/>
      <c r="TNT839" s="24"/>
      <c r="TNU839" s="24"/>
      <c r="TNV839" s="24"/>
      <c r="TNW839" s="24"/>
      <c r="TNX839" s="24"/>
      <c r="TNY839" s="24"/>
      <c r="TNZ839" s="24"/>
      <c r="TOA839" s="24"/>
      <c r="TOB839" s="24"/>
      <c r="TOC839" s="24"/>
      <c r="TOD839" s="24"/>
      <c r="TOE839" s="24"/>
      <c r="TOF839" s="24"/>
      <c r="TOG839" s="24"/>
      <c r="TOH839" s="24"/>
      <c r="TOI839" s="24"/>
      <c r="TOJ839" s="24"/>
      <c r="TOK839" s="24"/>
      <c r="TOL839" s="24"/>
      <c r="TOM839" s="24"/>
      <c r="TON839" s="24"/>
      <c r="TOO839" s="24"/>
      <c r="TOP839" s="24"/>
      <c r="TOQ839" s="24"/>
      <c r="TOR839" s="24"/>
      <c r="TOS839" s="24"/>
      <c r="TOT839" s="24"/>
      <c r="TOU839" s="24"/>
      <c r="TOV839" s="24"/>
      <c r="TOW839" s="24"/>
      <c r="TOX839" s="24"/>
      <c r="TOY839" s="24"/>
      <c r="TOZ839" s="24"/>
      <c r="TPA839" s="24"/>
      <c r="TPB839" s="24"/>
      <c r="TPC839" s="24"/>
      <c r="TPD839" s="24"/>
      <c r="TPE839" s="24"/>
      <c r="TPF839" s="24"/>
      <c r="TPG839" s="24"/>
      <c r="TPH839" s="24"/>
      <c r="TPI839" s="24"/>
      <c r="TPJ839" s="24"/>
      <c r="TPK839" s="24"/>
      <c r="TPL839" s="24"/>
      <c r="TPM839" s="24"/>
      <c r="TPN839" s="24"/>
      <c r="TPO839" s="24"/>
      <c r="TPP839" s="24"/>
      <c r="TPQ839" s="24"/>
      <c r="TPR839" s="24"/>
      <c r="TPS839" s="24"/>
      <c r="TPT839" s="24"/>
      <c r="TPU839" s="24"/>
      <c r="TPV839" s="24"/>
      <c r="TPW839" s="24"/>
      <c r="TPX839" s="24"/>
      <c r="TPY839" s="24"/>
      <c r="TPZ839" s="24"/>
      <c r="TQA839" s="24"/>
      <c r="TQB839" s="24"/>
      <c r="TQC839" s="24"/>
      <c r="TQD839" s="24"/>
      <c r="TQE839" s="24"/>
      <c r="TQF839" s="24"/>
      <c r="TQG839" s="24"/>
      <c r="TQH839" s="24"/>
      <c r="TQI839" s="24"/>
      <c r="TQJ839" s="24"/>
      <c r="TQK839" s="24"/>
      <c r="TQL839" s="24"/>
      <c r="TQM839" s="24"/>
      <c r="TQN839" s="24"/>
      <c r="TQO839" s="24"/>
      <c r="TQP839" s="24"/>
      <c r="TQQ839" s="24"/>
      <c r="TQR839" s="24"/>
      <c r="TQS839" s="24"/>
      <c r="TQT839" s="24"/>
      <c r="TQU839" s="24"/>
      <c r="TQV839" s="24"/>
      <c r="TQW839" s="24"/>
      <c r="TQX839" s="24"/>
      <c r="TQY839" s="24"/>
      <c r="TQZ839" s="24"/>
      <c r="TRA839" s="24"/>
      <c r="TRB839" s="24"/>
      <c r="TRC839" s="24"/>
      <c r="TRD839" s="24"/>
      <c r="TRE839" s="24"/>
      <c r="TRF839" s="24"/>
      <c r="TRG839" s="24"/>
      <c r="TRH839" s="24"/>
      <c r="TRI839" s="24"/>
      <c r="TRJ839" s="24"/>
      <c r="TRK839" s="24"/>
      <c r="TRL839" s="24"/>
      <c r="TRM839" s="24"/>
      <c r="TRN839" s="24"/>
      <c r="TRO839" s="24"/>
      <c r="TRP839" s="24"/>
      <c r="TRQ839" s="24"/>
      <c r="TRR839" s="24"/>
      <c r="TRS839" s="24"/>
      <c r="TRT839" s="24"/>
      <c r="TRU839" s="24"/>
      <c r="TRV839" s="24"/>
      <c r="TRW839" s="24"/>
      <c r="TRX839" s="24"/>
      <c r="TRY839" s="24"/>
      <c r="TRZ839" s="24"/>
      <c r="TSA839" s="24"/>
      <c r="TSB839" s="24"/>
      <c r="TSC839" s="24"/>
      <c r="TSD839" s="24"/>
      <c r="TSE839" s="24"/>
      <c r="TSF839" s="24"/>
      <c r="TSG839" s="24"/>
      <c r="TSH839" s="24"/>
      <c r="TSI839" s="24"/>
      <c r="TSJ839" s="24"/>
      <c r="TSK839" s="24"/>
      <c r="TSL839" s="24"/>
      <c r="TSM839" s="24"/>
      <c r="TSN839" s="24"/>
      <c r="TSO839" s="24"/>
      <c r="TSP839" s="24"/>
      <c r="TSQ839" s="24"/>
      <c r="TSR839" s="24"/>
      <c r="TSS839" s="24"/>
      <c r="TST839" s="24"/>
      <c r="TSU839" s="24"/>
      <c r="TSV839" s="24"/>
      <c r="TSW839" s="24"/>
      <c r="TSX839" s="24"/>
      <c r="TSY839" s="24"/>
      <c r="TSZ839" s="24"/>
      <c r="TTA839" s="24"/>
      <c r="TTB839" s="24"/>
      <c r="TTC839" s="24"/>
      <c r="TTD839" s="24"/>
      <c r="TTE839" s="24"/>
      <c r="TTF839" s="24"/>
      <c r="TTG839" s="24"/>
      <c r="TTH839" s="24"/>
      <c r="TTI839" s="24"/>
      <c r="TTJ839" s="24"/>
      <c r="TTK839" s="24"/>
      <c r="TTL839" s="24"/>
      <c r="TTM839" s="24"/>
      <c r="TTN839" s="24"/>
      <c r="TTO839" s="24"/>
      <c r="TTP839" s="24"/>
      <c r="TTQ839" s="24"/>
      <c r="TTR839" s="24"/>
      <c r="TTS839" s="24"/>
      <c r="TTT839" s="24"/>
      <c r="TTU839" s="24"/>
      <c r="TTV839" s="24"/>
      <c r="TTW839" s="24"/>
      <c r="TTX839" s="24"/>
      <c r="TTY839" s="24"/>
      <c r="TTZ839" s="24"/>
      <c r="TUA839" s="24"/>
      <c r="TUB839" s="24"/>
      <c r="TUC839" s="24"/>
      <c r="TUD839" s="24"/>
      <c r="TUE839" s="24"/>
      <c r="TUF839" s="24"/>
      <c r="TUG839" s="24"/>
      <c r="TUH839" s="24"/>
      <c r="TUI839" s="24"/>
      <c r="TUJ839" s="24"/>
      <c r="TUK839" s="24"/>
      <c r="TUL839" s="24"/>
      <c r="TUM839" s="24"/>
      <c r="TUN839" s="24"/>
      <c r="TUO839" s="24"/>
      <c r="TUP839" s="24"/>
      <c r="TUQ839" s="24"/>
      <c r="TUR839" s="24"/>
      <c r="TUS839" s="24"/>
      <c r="TUT839" s="24"/>
      <c r="TUU839" s="24"/>
      <c r="TUV839" s="24"/>
      <c r="TUW839" s="24"/>
      <c r="TUX839" s="24"/>
      <c r="TUY839" s="24"/>
      <c r="TUZ839" s="24"/>
      <c r="TVA839" s="24"/>
      <c r="TVB839" s="24"/>
      <c r="TVC839" s="24"/>
      <c r="TVD839" s="24"/>
      <c r="TVE839" s="24"/>
      <c r="TVF839" s="24"/>
      <c r="TVG839" s="24"/>
      <c r="TVH839" s="24"/>
      <c r="TVI839" s="24"/>
      <c r="TVJ839" s="24"/>
      <c r="TVK839" s="24"/>
      <c r="TVL839" s="24"/>
      <c r="TVM839" s="24"/>
      <c r="TVN839" s="24"/>
      <c r="TVO839" s="24"/>
      <c r="TVP839" s="24"/>
      <c r="TVQ839" s="24"/>
      <c r="TVR839" s="24"/>
      <c r="TVS839" s="24"/>
      <c r="TVT839" s="24"/>
      <c r="TVU839" s="24"/>
      <c r="TVV839" s="24"/>
      <c r="TVW839" s="24"/>
      <c r="TVX839" s="24"/>
      <c r="TVY839" s="24"/>
      <c r="TVZ839" s="24"/>
      <c r="TWA839" s="24"/>
      <c r="TWB839" s="24"/>
      <c r="TWC839" s="24"/>
      <c r="TWD839" s="24"/>
      <c r="TWE839" s="24"/>
      <c r="TWF839" s="24"/>
      <c r="TWG839" s="24"/>
      <c r="TWH839" s="24"/>
      <c r="TWI839" s="24"/>
      <c r="TWJ839" s="24"/>
      <c r="TWK839" s="24"/>
      <c r="TWL839" s="24"/>
      <c r="TWM839" s="24"/>
      <c r="TWN839" s="24"/>
      <c r="TWO839" s="24"/>
      <c r="TWP839" s="24"/>
      <c r="TWQ839" s="24"/>
      <c r="TWR839" s="24"/>
      <c r="TWS839" s="24"/>
      <c r="TWT839" s="24"/>
      <c r="TWU839" s="24"/>
      <c r="TWV839" s="24"/>
      <c r="TWW839" s="24"/>
      <c r="TWX839" s="24"/>
      <c r="TWY839" s="24"/>
      <c r="TWZ839" s="24"/>
      <c r="TXA839" s="24"/>
      <c r="TXB839" s="24"/>
      <c r="TXC839" s="24"/>
      <c r="TXD839" s="24"/>
      <c r="TXE839" s="24"/>
      <c r="TXF839" s="24"/>
      <c r="TXG839" s="24"/>
      <c r="TXH839" s="24"/>
      <c r="TXI839" s="24"/>
      <c r="TXJ839" s="24"/>
      <c r="TXK839" s="24"/>
      <c r="TXL839" s="24"/>
      <c r="TXM839" s="24"/>
      <c r="TXN839" s="24"/>
      <c r="TXO839" s="24"/>
      <c r="TXP839" s="24"/>
      <c r="TXQ839" s="24"/>
      <c r="TXR839" s="24"/>
      <c r="TXS839" s="24"/>
      <c r="TXT839" s="24"/>
      <c r="TXU839" s="24"/>
      <c r="TXV839" s="24"/>
      <c r="TXW839" s="24"/>
      <c r="TXX839" s="24"/>
      <c r="TXY839" s="24"/>
      <c r="TXZ839" s="24"/>
      <c r="TYA839" s="24"/>
      <c r="TYB839" s="24"/>
      <c r="TYC839" s="24"/>
      <c r="TYD839" s="24"/>
      <c r="TYE839" s="24"/>
      <c r="TYF839" s="24"/>
      <c r="TYG839" s="24"/>
      <c r="TYH839" s="24"/>
      <c r="TYI839" s="24"/>
      <c r="TYJ839" s="24"/>
      <c r="TYK839" s="24"/>
      <c r="TYL839" s="24"/>
      <c r="TYM839" s="24"/>
      <c r="TYN839" s="24"/>
      <c r="TYO839" s="24"/>
      <c r="TYP839" s="24"/>
      <c r="TYQ839" s="24"/>
      <c r="TYR839" s="24"/>
      <c r="TYS839" s="24"/>
      <c r="TYT839" s="24"/>
      <c r="TYU839" s="24"/>
      <c r="TYV839" s="24"/>
      <c r="TYW839" s="24"/>
      <c r="TYX839" s="24"/>
      <c r="TYY839" s="24"/>
      <c r="TYZ839" s="24"/>
      <c r="TZA839" s="24"/>
      <c r="TZB839" s="24"/>
      <c r="TZC839" s="24"/>
      <c r="TZD839" s="24"/>
      <c r="TZE839" s="24"/>
      <c r="TZF839" s="24"/>
      <c r="TZG839" s="24"/>
      <c r="TZH839" s="24"/>
      <c r="TZI839" s="24"/>
      <c r="TZJ839" s="24"/>
      <c r="TZK839" s="24"/>
      <c r="TZL839" s="24"/>
      <c r="TZM839" s="24"/>
      <c r="TZN839" s="24"/>
      <c r="TZO839" s="24"/>
      <c r="TZP839" s="24"/>
      <c r="TZQ839" s="24"/>
      <c r="TZR839" s="24"/>
      <c r="TZS839" s="24"/>
      <c r="TZT839" s="24"/>
      <c r="TZU839" s="24"/>
      <c r="TZV839" s="24"/>
      <c r="TZW839" s="24"/>
      <c r="TZX839" s="24"/>
      <c r="TZY839" s="24"/>
      <c r="TZZ839" s="24"/>
      <c r="UAA839" s="24"/>
      <c r="UAB839" s="24"/>
      <c r="UAC839" s="24"/>
      <c r="UAD839" s="24"/>
      <c r="UAE839" s="24"/>
      <c r="UAF839" s="24"/>
      <c r="UAG839" s="24"/>
      <c r="UAH839" s="24"/>
      <c r="UAI839" s="24"/>
      <c r="UAJ839" s="24"/>
      <c r="UAK839" s="24"/>
      <c r="UAL839" s="24"/>
      <c r="UAM839" s="24"/>
      <c r="UAN839" s="24"/>
      <c r="UAO839" s="24"/>
      <c r="UAP839" s="24"/>
      <c r="UAQ839" s="24"/>
      <c r="UAR839" s="24"/>
      <c r="UAS839" s="24"/>
      <c r="UAT839" s="24"/>
      <c r="UAU839" s="24"/>
      <c r="UAV839" s="24"/>
      <c r="UAW839" s="24"/>
      <c r="UAX839" s="24"/>
      <c r="UAY839" s="24"/>
      <c r="UAZ839" s="24"/>
      <c r="UBA839" s="24"/>
      <c r="UBB839" s="24"/>
      <c r="UBC839" s="24"/>
      <c r="UBD839" s="24"/>
      <c r="UBE839" s="24"/>
      <c r="UBF839" s="24"/>
      <c r="UBG839" s="24"/>
      <c r="UBH839" s="24"/>
      <c r="UBI839" s="24"/>
      <c r="UBJ839" s="24"/>
      <c r="UBK839" s="24"/>
      <c r="UBL839" s="24"/>
      <c r="UBM839" s="24"/>
      <c r="UBN839" s="24"/>
      <c r="UBO839" s="24"/>
      <c r="UBP839" s="24"/>
      <c r="UBQ839" s="24"/>
      <c r="UBR839" s="24"/>
      <c r="UBS839" s="24"/>
      <c r="UBT839" s="24"/>
      <c r="UBU839" s="24"/>
      <c r="UBV839" s="24"/>
      <c r="UBW839" s="24"/>
      <c r="UBX839" s="24"/>
      <c r="UBY839" s="24"/>
      <c r="UBZ839" s="24"/>
      <c r="UCA839" s="24"/>
      <c r="UCB839" s="24"/>
      <c r="UCC839" s="24"/>
      <c r="UCD839" s="24"/>
      <c r="UCE839" s="24"/>
      <c r="UCF839" s="24"/>
      <c r="UCG839" s="24"/>
      <c r="UCH839" s="24"/>
      <c r="UCI839" s="24"/>
      <c r="UCJ839" s="24"/>
      <c r="UCK839" s="24"/>
      <c r="UCL839" s="24"/>
      <c r="UCM839" s="24"/>
      <c r="UCN839" s="24"/>
      <c r="UCO839" s="24"/>
      <c r="UCP839" s="24"/>
      <c r="UCQ839" s="24"/>
      <c r="UCR839" s="24"/>
      <c r="UCS839" s="24"/>
      <c r="UCT839" s="24"/>
      <c r="UCU839" s="24"/>
      <c r="UCV839" s="24"/>
      <c r="UCW839" s="24"/>
      <c r="UCX839" s="24"/>
      <c r="UCY839" s="24"/>
      <c r="UCZ839" s="24"/>
      <c r="UDA839" s="24"/>
      <c r="UDB839" s="24"/>
      <c r="UDC839" s="24"/>
      <c r="UDD839" s="24"/>
      <c r="UDE839" s="24"/>
      <c r="UDF839" s="24"/>
      <c r="UDG839" s="24"/>
      <c r="UDH839" s="24"/>
      <c r="UDI839" s="24"/>
      <c r="UDJ839" s="24"/>
      <c r="UDK839" s="24"/>
      <c r="UDL839" s="24"/>
      <c r="UDM839" s="24"/>
      <c r="UDN839" s="24"/>
      <c r="UDO839" s="24"/>
      <c r="UDP839" s="24"/>
      <c r="UDQ839" s="24"/>
      <c r="UDR839" s="24"/>
      <c r="UDS839" s="24"/>
      <c r="UDT839" s="24"/>
      <c r="UDU839" s="24"/>
      <c r="UDV839" s="24"/>
      <c r="UDW839" s="24"/>
      <c r="UDX839" s="24"/>
      <c r="UDY839" s="24"/>
      <c r="UDZ839" s="24"/>
      <c r="UEA839" s="24"/>
      <c r="UEB839" s="24"/>
      <c r="UEC839" s="24"/>
      <c r="UED839" s="24"/>
      <c r="UEE839" s="24"/>
      <c r="UEF839" s="24"/>
      <c r="UEG839" s="24"/>
      <c r="UEH839" s="24"/>
      <c r="UEI839" s="24"/>
      <c r="UEJ839" s="24"/>
      <c r="UEK839" s="24"/>
      <c r="UEL839" s="24"/>
      <c r="UEM839" s="24"/>
      <c r="UEN839" s="24"/>
      <c r="UEO839" s="24"/>
      <c r="UEP839" s="24"/>
      <c r="UEQ839" s="24"/>
      <c r="UER839" s="24"/>
      <c r="UES839" s="24"/>
      <c r="UET839" s="24"/>
      <c r="UEU839" s="24"/>
      <c r="UEV839" s="24"/>
      <c r="UEW839" s="24"/>
      <c r="UEX839" s="24"/>
      <c r="UEY839" s="24"/>
      <c r="UEZ839" s="24"/>
      <c r="UFA839" s="24"/>
      <c r="UFB839" s="24"/>
      <c r="UFC839" s="24"/>
      <c r="UFD839" s="24"/>
      <c r="UFE839" s="24"/>
      <c r="UFF839" s="24"/>
      <c r="UFG839" s="24"/>
      <c r="UFH839" s="24"/>
      <c r="UFI839" s="24"/>
      <c r="UFJ839" s="24"/>
      <c r="UFK839" s="24"/>
      <c r="UFL839" s="24"/>
      <c r="UFM839" s="24"/>
      <c r="UFN839" s="24"/>
      <c r="UFO839" s="24"/>
      <c r="UFP839" s="24"/>
      <c r="UFQ839" s="24"/>
      <c r="UFR839" s="24"/>
      <c r="UFS839" s="24"/>
      <c r="UFT839" s="24"/>
      <c r="UFU839" s="24"/>
      <c r="UFV839" s="24"/>
      <c r="UFW839" s="24"/>
      <c r="UFX839" s="24"/>
      <c r="UFY839" s="24"/>
      <c r="UFZ839" s="24"/>
      <c r="UGA839" s="24"/>
      <c r="UGB839" s="24"/>
      <c r="UGC839" s="24"/>
      <c r="UGD839" s="24"/>
      <c r="UGE839" s="24"/>
      <c r="UGF839" s="24"/>
      <c r="UGG839" s="24"/>
      <c r="UGH839" s="24"/>
      <c r="UGI839" s="24"/>
      <c r="UGJ839" s="24"/>
      <c r="UGK839" s="24"/>
      <c r="UGL839" s="24"/>
      <c r="UGM839" s="24"/>
      <c r="UGN839" s="24"/>
      <c r="UGO839" s="24"/>
      <c r="UGP839" s="24"/>
      <c r="UGQ839" s="24"/>
      <c r="UGR839" s="24"/>
      <c r="UGS839" s="24"/>
      <c r="UGT839" s="24"/>
      <c r="UGU839" s="24"/>
      <c r="UGV839" s="24"/>
      <c r="UGW839" s="24"/>
      <c r="UGX839" s="24"/>
      <c r="UGY839" s="24"/>
      <c r="UGZ839" s="24"/>
      <c r="UHA839" s="24"/>
      <c r="UHB839" s="24"/>
      <c r="UHC839" s="24"/>
      <c r="UHD839" s="24"/>
      <c r="UHE839" s="24"/>
      <c r="UHF839" s="24"/>
      <c r="UHG839" s="24"/>
      <c r="UHH839" s="24"/>
      <c r="UHI839" s="24"/>
      <c r="UHJ839" s="24"/>
      <c r="UHK839" s="24"/>
      <c r="UHL839" s="24"/>
      <c r="UHM839" s="24"/>
      <c r="UHN839" s="24"/>
      <c r="UHO839" s="24"/>
      <c r="UHP839" s="24"/>
      <c r="UHQ839" s="24"/>
      <c r="UHR839" s="24"/>
      <c r="UHS839" s="24"/>
      <c r="UHT839" s="24"/>
      <c r="UHU839" s="24"/>
      <c r="UHV839" s="24"/>
      <c r="UHW839" s="24"/>
      <c r="UHX839" s="24"/>
      <c r="UHY839" s="24"/>
      <c r="UHZ839" s="24"/>
      <c r="UIA839" s="24"/>
      <c r="UIB839" s="24"/>
      <c r="UIC839" s="24"/>
      <c r="UID839" s="24"/>
      <c r="UIE839" s="24"/>
      <c r="UIF839" s="24"/>
      <c r="UIG839" s="24"/>
      <c r="UIH839" s="24"/>
      <c r="UII839" s="24"/>
      <c r="UIJ839" s="24"/>
      <c r="UIK839" s="24"/>
      <c r="UIL839" s="24"/>
      <c r="UIM839" s="24"/>
      <c r="UIN839" s="24"/>
      <c r="UIO839" s="24"/>
      <c r="UIP839" s="24"/>
      <c r="UIQ839" s="24"/>
      <c r="UIR839" s="24"/>
      <c r="UIS839" s="24"/>
      <c r="UIT839" s="24"/>
      <c r="UIU839" s="24"/>
      <c r="UIV839" s="24"/>
      <c r="UIW839" s="24"/>
      <c r="UIX839" s="24"/>
      <c r="UIY839" s="24"/>
      <c r="UIZ839" s="24"/>
      <c r="UJA839" s="24"/>
      <c r="UJB839" s="24"/>
      <c r="UJC839" s="24"/>
      <c r="UJD839" s="24"/>
      <c r="UJE839" s="24"/>
      <c r="UJF839" s="24"/>
      <c r="UJG839" s="24"/>
      <c r="UJH839" s="24"/>
      <c r="UJI839" s="24"/>
      <c r="UJJ839" s="24"/>
      <c r="UJK839" s="24"/>
      <c r="UJL839" s="24"/>
      <c r="UJM839" s="24"/>
      <c r="UJN839" s="24"/>
      <c r="UJO839" s="24"/>
      <c r="UJP839" s="24"/>
      <c r="UJQ839" s="24"/>
      <c r="UJR839" s="24"/>
      <c r="UJS839" s="24"/>
      <c r="UJT839" s="24"/>
      <c r="UJU839" s="24"/>
      <c r="UJV839" s="24"/>
      <c r="UJW839" s="24"/>
      <c r="UJX839" s="24"/>
      <c r="UJY839" s="24"/>
      <c r="UJZ839" s="24"/>
      <c r="UKA839" s="24"/>
      <c r="UKB839" s="24"/>
      <c r="UKC839" s="24"/>
      <c r="UKD839" s="24"/>
      <c r="UKE839" s="24"/>
      <c r="UKF839" s="24"/>
      <c r="UKG839" s="24"/>
      <c r="UKH839" s="24"/>
      <c r="UKI839" s="24"/>
      <c r="UKJ839" s="24"/>
      <c r="UKK839" s="24"/>
      <c r="UKL839" s="24"/>
      <c r="UKM839" s="24"/>
      <c r="UKN839" s="24"/>
      <c r="UKO839" s="24"/>
      <c r="UKP839" s="24"/>
      <c r="UKQ839" s="24"/>
      <c r="UKR839" s="24"/>
      <c r="UKS839" s="24"/>
      <c r="UKT839" s="24"/>
      <c r="UKU839" s="24"/>
      <c r="UKV839" s="24"/>
      <c r="UKW839" s="24"/>
      <c r="UKX839" s="24"/>
      <c r="UKY839" s="24"/>
      <c r="UKZ839" s="24"/>
      <c r="ULA839" s="24"/>
      <c r="ULB839" s="24"/>
      <c r="ULC839" s="24"/>
      <c r="ULD839" s="24"/>
      <c r="ULE839" s="24"/>
      <c r="ULF839" s="24"/>
      <c r="ULG839" s="24"/>
      <c r="ULH839" s="24"/>
      <c r="ULI839" s="24"/>
      <c r="ULJ839" s="24"/>
      <c r="ULK839" s="24"/>
      <c r="ULL839" s="24"/>
      <c r="ULM839" s="24"/>
      <c r="ULN839" s="24"/>
      <c r="ULO839" s="24"/>
      <c r="ULP839" s="24"/>
      <c r="ULQ839" s="24"/>
      <c r="ULR839" s="24"/>
      <c r="ULS839" s="24"/>
      <c r="ULT839" s="24"/>
      <c r="ULU839" s="24"/>
      <c r="ULV839" s="24"/>
      <c r="ULW839" s="24"/>
      <c r="ULX839" s="24"/>
      <c r="ULY839" s="24"/>
      <c r="ULZ839" s="24"/>
      <c r="UMA839" s="24"/>
      <c r="UMB839" s="24"/>
      <c r="UMC839" s="24"/>
      <c r="UMD839" s="24"/>
      <c r="UME839" s="24"/>
      <c r="UMF839" s="24"/>
      <c r="UMG839" s="24"/>
      <c r="UMH839" s="24"/>
      <c r="UMI839" s="24"/>
      <c r="UMJ839" s="24"/>
      <c r="UMK839" s="24"/>
      <c r="UML839" s="24"/>
      <c r="UMM839" s="24"/>
      <c r="UMN839" s="24"/>
      <c r="UMO839" s="24"/>
      <c r="UMP839" s="24"/>
      <c r="UMQ839" s="24"/>
      <c r="UMR839" s="24"/>
      <c r="UMS839" s="24"/>
      <c r="UMT839" s="24"/>
      <c r="UMU839" s="24"/>
      <c r="UMV839" s="24"/>
      <c r="UMW839" s="24"/>
      <c r="UMX839" s="24"/>
      <c r="UMY839" s="24"/>
      <c r="UMZ839" s="24"/>
      <c r="UNA839" s="24"/>
      <c r="UNB839" s="24"/>
      <c r="UNC839" s="24"/>
      <c r="UND839" s="24"/>
      <c r="UNE839" s="24"/>
      <c r="UNF839" s="24"/>
      <c r="UNG839" s="24"/>
      <c r="UNH839" s="24"/>
      <c r="UNI839" s="24"/>
      <c r="UNJ839" s="24"/>
      <c r="UNK839" s="24"/>
      <c r="UNL839" s="24"/>
      <c r="UNM839" s="24"/>
      <c r="UNN839" s="24"/>
      <c r="UNO839" s="24"/>
      <c r="UNP839" s="24"/>
      <c r="UNQ839" s="24"/>
      <c r="UNR839" s="24"/>
      <c r="UNS839" s="24"/>
      <c r="UNT839" s="24"/>
      <c r="UNU839" s="24"/>
      <c r="UNV839" s="24"/>
      <c r="UNW839" s="24"/>
      <c r="UNX839" s="24"/>
      <c r="UNY839" s="24"/>
      <c r="UNZ839" s="24"/>
      <c r="UOA839" s="24"/>
      <c r="UOB839" s="24"/>
      <c r="UOC839" s="24"/>
      <c r="UOD839" s="24"/>
      <c r="UOE839" s="24"/>
      <c r="UOF839" s="24"/>
      <c r="UOG839" s="24"/>
      <c r="UOH839" s="24"/>
      <c r="UOI839" s="24"/>
      <c r="UOJ839" s="24"/>
      <c r="UOK839" s="24"/>
      <c r="UOL839" s="24"/>
      <c r="UOM839" s="24"/>
      <c r="UON839" s="24"/>
      <c r="UOO839" s="24"/>
      <c r="UOP839" s="24"/>
      <c r="UOQ839" s="24"/>
      <c r="UOR839" s="24"/>
      <c r="UOS839" s="24"/>
      <c r="UOT839" s="24"/>
      <c r="UOU839" s="24"/>
      <c r="UOV839" s="24"/>
      <c r="UOW839" s="24"/>
      <c r="UOX839" s="24"/>
      <c r="UOY839" s="24"/>
      <c r="UOZ839" s="24"/>
      <c r="UPA839" s="24"/>
      <c r="UPB839" s="24"/>
      <c r="UPC839" s="24"/>
      <c r="UPD839" s="24"/>
      <c r="UPE839" s="24"/>
      <c r="UPF839" s="24"/>
      <c r="UPG839" s="24"/>
      <c r="UPH839" s="24"/>
      <c r="UPI839" s="24"/>
      <c r="UPJ839" s="24"/>
      <c r="UPK839" s="24"/>
      <c r="UPL839" s="24"/>
      <c r="UPM839" s="24"/>
      <c r="UPN839" s="24"/>
      <c r="UPO839" s="24"/>
      <c r="UPP839" s="24"/>
      <c r="UPQ839" s="24"/>
      <c r="UPR839" s="24"/>
      <c r="UPS839" s="24"/>
      <c r="UPT839" s="24"/>
      <c r="UPU839" s="24"/>
      <c r="UPV839" s="24"/>
      <c r="UPW839" s="24"/>
      <c r="UPX839" s="24"/>
      <c r="UPY839" s="24"/>
      <c r="UPZ839" s="24"/>
      <c r="UQA839" s="24"/>
      <c r="UQB839" s="24"/>
      <c r="UQC839" s="24"/>
      <c r="UQD839" s="24"/>
      <c r="UQE839" s="24"/>
      <c r="UQF839" s="24"/>
      <c r="UQG839" s="24"/>
      <c r="UQH839" s="24"/>
      <c r="UQI839" s="24"/>
      <c r="UQJ839" s="24"/>
      <c r="UQK839" s="24"/>
      <c r="UQL839" s="24"/>
      <c r="UQM839" s="24"/>
      <c r="UQN839" s="24"/>
      <c r="UQO839" s="24"/>
      <c r="UQP839" s="24"/>
      <c r="UQQ839" s="24"/>
      <c r="UQR839" s="24"/>
      <c r="UQS839" s="24"/>
      <c r="UQT839" s="24"/>
      <c r="UQU839" s="24"/>
      <c r="UQV839" s="24"/>
      <c r="UQW839" s="24"/>
      <c r="UQX839" s="24"/>
      <c r="UQY839" s="24"/>
      <c r="UQZ839" s="24"/>
      <c r="URA839" s="24"/>
      <c r="URB839" s="24"/>
      <c r="URC839" s="24"/>
      <c r="URD839" s="24"/>
      <c r="URE839" s="24"/>
      <c r="URF839" s="24"/>
      <c r="URG839" s="24"/>
      <c r="URH839" s="24"/>
      <c r="URI839" s="24"/>
      <c r="URJ839" s="24"/>
      <c r="URK839" s="24"/>
      <c r="URL839" s="24"/>
      <c r="URM839" s="24"/>
      <c r="URN839" s="24"/>
      <c r="URO839" s="24"/>
      <c r="URP839" s="24"/>
      <c r="URQ839" s="24"/>
      <c r="URR839" s="24"/>
      <c r="URS839" s="24"/>
      <c r="URT839" s="24"/>
      <c r="URU839" s="24"/>
      <c r="URV839" s="24"/>
      <c r="URW839" s="24"/>
      <c r="URX839" s="24"/>
      <c r="URY839" s="24"/>
      <c r="URZ839" s="24"/>
      <c r="USA839" s="24"/>
      <c r="USB839" s="24"/>
      <c r="USC839" s="24"/>
      <c r="USD839" s="24"/>
      <c r="USE839" s="24"/>
      <c r="USF839" s="24"/>
      <c r="USG839" s="24"/>
      <c r="USH839" s="24"/>
      <c r="USI839" s="24"/>
      <c r="USJ839" s="24"/>
      <c r="USK839" s="24"/>
      <c r="USL839" s="24"/>
      <c r="USM839" s="24"/>
      <c r="USN839" s="24"/>
      <c r="USO839" s="24"/>
      <c r="USP839" s="24"/>
      <c r="USQ839" s="24"/>
      <c r="USR839" s="24"/>
      <c r="USS839" s="24"/>
      <c r="UST839" s="24"/>
      <c r="USU839" s="24"/>
      <c r="USV839" s="24"/>
      <c r="USW839" s="24"/>
      <c r="USX839" s="24"/>
      <c r="USY839" s="24"/>
      <c r="USZ839" s="24"/>
      <c r="UTA839" s="24"/>
      <c r="UTB839" s="24"/>
      <c r="UTC839" s="24"/>
      <c r="UTD839" s="24"/>
      <c r="UTE839" s="24"/>
      <c r="UTF839" s="24"/>
      <c r="UTG839" s="24"/>
      <c r="UTH839" s="24"/>
      <c r="UTI839" s="24"/>
      <c r="UTJ839" s="24"/>
      <c r="UTK839" s="24"/>
      <c r="UTL839" s="24"/>
      <c r="UTM839" s="24"/>
      <c r="UTN839" s="24"/>
      <c r="UTO839" s="24"/>
      <c r="UTP839" s="24"/>
      <c r="UTQ839" s="24"/>
      <c r="UTR839" s="24"/>
      <c r="UTS839" s="24"/>
      <c r="UTT839" s="24"/>
      <c r="UTU839" s="24"/>
      <c r="UTV839" s="24"/>
      <c r="UTW839" s="24"/>
      <c r="UTX839" s="24"/>
      <c r="UTY839" s="24"/>
      <c r="UTZ839" s="24"/>
      <c r="UUA839" s="24"/>
      <c r="UUB839" s="24"/>
      <c r="UUC839" s="24"/>
      <c r="UUD839" s="24"/>
      <c r="UUE839" s="24"/>
      <c r="UUF839" s="24"/>
      <c r="UUG839" s="24"/>
      <c r="UUH839" s="24"/>
      <c r="UUI839" s="24"/>
      <c r="UUJ839" s="24"/>
      <c r="UUK839" s="24"/>
      <c r="UUL839" s="24"/>
      <c r="UUM839" s="24"/>
      <c r="UUN839" s="24"/>
      <c r="UUO839" s="24"/>
      <c r="UUP839" s="24"/>
      <c r="UUQ839" s="24"/>
      <c r="UUR839" s="24"/>
      <c r="UUS839" s="24"/>
      <c r="UUT839" s="24"/>
      <c r="UUU839" s="24"/>
      <c r="UUV839" s="24"/>
      <c r="UUW839" s="24"/>
      <c r="UUX839" s="24"/>
      <c r="UUY839" s="24"/>
      <c r="UUZ839" s="24"/>
      <c r="UVA839" s="24"/>
      <c r="UVB839" s="24"/>
      <c r="UVC839" s="24"/>
      <c r="UVD839" s="24"/>
      <c r="UVE839" s="24"/>
      <c r="UVF839" s="24"/>
      <c r="UVG839" s="24"/>
      <c r="UVH839" s="24"/>
      <c r="UVI839" s="24"/>
      <c r="UVJ839" s="24"/>
      <c r="UVK839" s="24"/>
      <c r="UVL839" s="24"/>
      <c r="UVM839" s="24"/>
      <c r="UVN839" s="24"/>
      <c r="UVO839" s="24"/>
      <c r="UVP839" s="24"/>
      <c r="UVQ839" s="24"/>
      <c r="UVR839" s="24"/>
      <c r="UVS839" s="24"/>
      <c r="UVT839" s="24"/>
      <c r="UVU839" s="24"/>
      <c r="UVV839" s="24"/>
      <c r="UVW839" s="24"/>
      <c r="UVX839" s="24"/>
      <c r="UVY839" s="24"/>
      <c r="UVZ839" s="24"/>
      <c r="UWA839" s="24"/>
      <c r="UWB839" s="24"/>
      <c r="UWC839" s="24"/>
      <c r="UWD839" s="24"/>
      <c r="UWE839" s="24"/>
      <c r="UWF839" s="24"/>
      <c r="UWG839" s="24"/>
      <c r="UWH839" s="24"/>
      <c r="UWI839" s="24"/>
      <c r="UWJ839" s="24"/>
      <c r="UWK839" s="24"/>
      <c r="UWL839" s="24"/>
      <c r="UWM839" s="24"/>
      <c r="UWN839" s="24"/>
      <c r="UWO839" s="24"/>
      <c r="UWP839" s="24"/>
      <c r="UWQ839" s="24"/>
      <c r="UWR839" s="24"/>
      <c r="UWS839" s="24"/>
      <c r="UWT839" s="24"/>
      <c r="UWU839" s="24"/>
      <c r="UWV839" s="24"/>
      <c r="UWW839" s="24"/>
      <c r="UWX839" s="24"/>
      <c r="UWY839" s="24"/>
      <c r="UWZ839" s="24"/>
      <c r="UXA839" s="24"/>
      <c r="UXB839" s="24"/>
      <c r="UXC839" s="24"/>
      <c r="UXD839" s="24"/>
      <c r="UXE839" s="24"/>
      <c r="UXF839" s="24"/>
      <c r="UXG839" s="24"/>
      <c r="UXH839" s="24"/>
      <c r="UXI839" s="24"/>
      <c r="UXJ839" s="24"/>
      <c r="UXK839" s="24"/>
      <c r="UXL839" s="24"/>
      <c r="UXM839" s="24"/>
      <c r="UXN839" s="24"/>
      <c r="UXO839" s="24"/>
      <c r="UXP839" s="24"/>
      <c r="UXQ839" s="24"/>
      <c r="UXR839" s="24"/>
      <c r="UXS839" s="24"/>
      <c r="UXT839" s="24"/>
      <c r="UXU839" s="24"/>
      <c r="UXV839" s="24"/>
      <c r="UXW839" s="24"/>
      <c r="UXX839" s="24"/>
      <c r="UXY839" s="24"/>
      <c r="UXZ839" s="24"/>
      <c r="UYA839" s="24"/>
      <c r="UYB839" s="24"/>
      <c r="UYC839" s="24"/>
      <c r="UYD839" s="24"/>
      <c r="UYE839" s="24"/>
      <c r="UYF839" s="24"/>
      <c r="UYG839" s="24"/>
      <c r="UYH839" s="24"/>
      <c r="UYI839" s="24"/>
      <c r="UYJ839" s="24"/>
      <c r="UYK839" s="24"/>
      <c r="UYL839" s="24"/>
      <c r="UYM839" s="24"/>
      <c r="UYN839" s="24"/>
      <c r="UYO839" s="24"/>
      <c r="UYP839" s="24"/>
      <c r="UYQ839" s="24"/>
      <c r="UYR839" s="24"/>
      <c r="UYS839" s="24"/>
      <c r="UYT839" s="24"/>
      <c r="UYU839" s="24"/>
      <c r="UYV839" s="24"/>
      <c r="UYW839" s="24"/>
      <c r="UYX839" s="24"/>
      <c r="UYY839" s="24"/>
      <c r="UYZ839" s="24"/>
      <c r="UZA839" s="24"/>
      <c r="UZB839" s="24"/>
      <c r="UZC839" s="24"/>
      <c r="UZD839" s="24"/>
      <c r="UZE839" s="24"/>
      <c r="UZF839" s="24"/>
      <c r="UZG839" s="24"/>
      <c r="UZH839" s="24"/>
      <c r="UZI839" s="24"/>
      <c r="UZJ839" s="24"/>
      <c r="UZK839" s="24"/>
      <c r="UZL839" s="24"/>
      <c r="UZM839" s="24"/>
      <c r="UZN839" s="24"/>
      <c r="UZO839" s="24"/>
      <c r="UZP839" s="24"/>
      <c r="UZQ839" s="24"/>
      <c r="UZR839" s="24"/>
      <c r="UZS839" s="24"/>
      <c r="UZT839" s="24"/>
      <c r="UZU839" s="24"/>
      <c r="UZV839" s="24"/>
      <c r="UZW839" s="24"/>
      <c r="UZX839" s="24"/>
      <c r="UZY839" s="24"/>
      <c r="UZZ839" s="24"/>
      <c r="VAA839" s="24"/>
      <c r="VAB839" s="24"/>
      <c r="VAC839" s="24"/>
      <c r="VAD839" s="24"/>
      <c r="VAE839" s="24"/>
      <c r="VAF839" s="24"/>
      <c r="VAG839" s="24"/>
      <c r="VAH839" s="24"/>
      <c r="VAI839" s="24"/>
      <c r="VAJ839" s="24"/>
      <c r="VAK839" s="24"/>
      <c r="VAL839" s="24"/>
      <c r="VAM839" s="24"/>
      <c r="VAN839" s="24"/>
      <c r="VAO839" s="24"/>
      <c r="VAP839" s="24"/>
      <c r="VAQ839" s="24"/>
      <c r="VAR839" s="24"/>
      <c r="VAS839" s="24"/>
      <c r="VAT839" s="24"/>
      <c r="VAU839" s="24"/>
      <c r="VAV839" s="24"/>
      <c r="VAW839" s="24"/>
      <c r="VAX839" s="24"/>
      <c r="VAY839" s="24"/>
      <c r="VAZ839" s="24"/>
      <c r="VBA839" s="24"/>
      <c r="VBB839" s="24"/>
      <c r="VBC839" s="24"/>
      <c r="VBD839" s="24"/>
      <c r="VBE839" s="24"/>
      <c r="VBF839" s="24"/>
      <c r="VBG839" s="24"/>
      <c r="VBH839" s="24"/>
      <c r="VBI839" s="24"/>
      <c r="VBJ839" s="24"/>
      <c r="VBK839" s="24"/>
      <c r="VBL839" s="24"/>
      <c r="VBM839" s="24"/>
      <c r="VBN839" s="24"/>
      <c r="VBO839" s="24"/>
      <c r="VBP839" s="24"/>
      <c r="VBQ839" s="24"/>
      <c r="VBR839" s="24"/>
      <c r="VBS839" s="24"/>
      <c r="VBT839" s="24"/>
      <c r="VBU839" s="24"/>
      <c r="VBV839" s="24"/>
      <c r="VBW839" s="24"/>
      <c r="VBX839" s="24"/>
      <c r="VBY839" s="24"/>
      <c r="VBZ839" s="24"/>
      <c r="VCA839" s="24"/>
      <c r="VCB839" s="24"/>
      <c r="VCC839" s="24"/>
      <c r="VCD839" s="24"/>
      <c r="VCE839" s="24"/>
      <c r="VCF839" s="24"/>
      <c r="VCG839" s="24"/>
      <c r="VCH839" s="24"/>
      <c r="VCI839" s="24"/>
      <c r="VCJ839" s="24"/>
      <c r="VCK839" s="24"/>
      <c r="VCL839" s="24"/>
      <c r="VCM839" s="24"/>
      <c r="VCN839" s="24"/>
      <c r="VCO839" s="24"/>
      <c r="VCP839" s="24"/>
      <c r="VCQ839" s="24"/>
      <c r="VCR839" s="24"/>
      <c r="VCS839" s="24"/>
      <c r="VCT839" s="24"/>
      <c r="VCU839" s="24"/>
      <c r="VCV839" s="24"/>
      <c r="VCW839" s="24"/>
      <c r="VCX839" s="24"/>
      <c r="VCY839" s="24"/>
      <c r="VCZ839" s="24"/>
      <c r="VDA839" s="24"/>
      <c r="VDB839" s="24"/>
      <c r="VDC839" s="24"/>
      <c r="VDD839" s="24"/>
      <c r="VDE839" s="24"/>
      <c r="VDF839" s="24"/>
      <c r="VDG839" s="24"/>
      <c r="VDH839" s="24"/>
      <c r="VDI839" s="24"/>
      <c r="VDJ839" s="24"/>
      <c r="VDK839" s="24"/>
      <c r="VDL839" s="24"/>
      <c r="VDM839" s="24"/>
      <c r="VDN839" s="24"/>
      <c r="VDO839" s="24"/>
      <c r="VDP839" s="24"/>
      <c r="VDQ839" s="24"/>
      <c r="VDR839" s="24"/>
      <c r="VDS839" s="24"/>
      <c r="VDT839" s="24"/>
      <c r="VDU839" s="24"/>
      <c r="VDV839" s="24"/>
      <c r="VDW839" s="24"/>
      <c r="VDX839" s="24"/>
      <c r="VDY839" s="24"/>
      <c r="VDZ839" s="24"/>
      <c r="VEA839" s="24"/>
      <c r="VEB839" s="24"/>
      <c r="VEC839" s="24"/>
      <c r="VED839" s="24"/>
      <c r="VEE839" s="24"/>
      <c r="VEF839" s="24"/>
      <c r="VEG839" s="24"/>
      <c r="VEH839" s="24"/>
      <c r="VEI839" s="24"/>
      <c r="VEJ839" s="24"/>
      <c r="VEK839" s="24"/>
      <c r="VEL839" s="24"/>
      <c r="VEM839" s="24"/>
      <c r="VEN839" s="24"/>
      <c r="VEO839" s="24"/>
      <c r="VEP839" s="24"/>
      <c r="VEQ839" s="24"/>
      <c r="VER839" s="24"/>
      <c r="VES839" s="24"/>
      <c r="VET839" s="24"/>
      <c r="VEU839" s="24"/>
      <c r="VEV839" s="24"/>
      <c r="VEW839" s="24"/>
      <c r="VEX839" s="24"/>
      <c r="VEY839" s="24"/>
      <c r="VEZ839" s="24"/>
      <c r="VFA839" s="24"/>
      <c r="VFB839" s="24"/>
      <c r="VFC839" s="24"/>
      <c r="VFD839" s="24"/>
      <c r="VFE839" s="24"/>
      <c r="VFF839" s="24"/>
      <c r="VFG839" s="24"/>
      <c r="VFH839" s="24"/>
      <c r="VFI839" s="24"/>
      <c r="VFJ839" s="24"/>
      <c r="VFK839" s="24"/>
      <c r="VFL839" s="24"/>
      <c r="VFM839" s="24"/>
      <c r="VFN839" s="24"/>
      <c r="VFO839" s="24"/>
      <c r="VFP839" s="24"/>
      <c r="VFQ839" s="24"/>
      <c r="VFR839" s="24"/>
      <c r="VFS839" s="24"/>
      <c r="VFT839" s="24"/>
      <c r="VFU839" s="24"/>
      <c r="VFV839" s="24"/>
      <c r="VFW839" s="24"/>
      <c r="VFX839" s="24"/>
      <c r="VFY839" s="24"/>
      <c r="VFZ839" s="24"/>
      <c r="VGA839" s="24"/>
      <c r="VGB839" s="24"/>
      <c r="VGC839" s="24"/>
      <c r="VGD839" s="24"/>
      <c r="VGE839" s="24"/>
      <c r="VGF839" s="24"/>
      <c r="VGG839" s="24"/>
      <c r="VGH839" s="24"/>
      <c r="VGI839" s="24"/>
      <c r="VGJ839" s="24"/>
      <c r="VGK839" s="24"/>
      <c r="VGL839" s="24"/>
      <c r="VGM839" s="24"/>
      <c r="VGN839" s="24"/>
      <c r="VGO839" s="24"/>
      <c r="VGP839" s="24"/>
      <c r="VGQ839" s="24"/>
      <c r="VGR839" s="24"/>
      <c r="VGS839" s="24"/>
      <c r="VGT839" s="24"/>
      <c r="VGU839" s="24"/>
      <c r="VGV839" s="24"/>
      <c r="VGW839" s="24"/>
      <c r="VGX839" s="24"/>
      <c r="VGY839" s="24"/>
      <c r="VGZ839" s="24"/>
      <c r="VHA839" s="24"/>
      <c r="VHB839" s="24"/>
      <c r="VHC839" s="24"/>
      <c r="VHD839" s="24"/>
      <c r="VHE839" s="24"/>
      <c r="VHF839" s="24"/>
      <c r="VHG839" s="24"/>
      <c r="VHH839" s="24"/>
      <c r="VHI839" s="24"/>
      <c r="VHJ839" s="24"/>
      <c r="VHK839" s="24"/>
      <c r="VHL839" s="24"/>
      <c r="VHM839" s="24"/>
      <c r="VHN839" s="24"/>
      <c r="VHO839" s="24"/>
      <c r="VHP839" s="24"/>
      <c r="VHQ839" s="24"/>
      <c r="VHR839" s="24"/>
      <c r="VHS839" s="24"/>
      <c r="VHT839" s="24"/>
      <c r="VHU839" s="24"/>
      <c r="VHV839" s="24"/>
      <c r="VHW839" s="24"/>
      <c r="VHX839" s="24"/>
      <c r="VHY839" s="24"/>
      <c r="VHZ839" s="24"/>
      <c r="VIA839" s="24"/>
      <c r="VIB839" s="24"/>
      <c r="VIC839" s="24"/>
      <c r="VID839" s="24"/>
      <c r="VIE839" s="24"/>
      <c r="VIF839" s="24"/>
      <c r="VIG839" s="24"/>
      <c r="VIH839" s="24"/>
      <c r="VII839" s="24"/>
      <c r="VIJ839" s="24"/>
      <c r="VIK839" s="24"/>
      <c r="VIL839" s="24"/>
      <c r="VIM839" s="24"/>
      <c r="VIN839" s="24"/>
      <c r="VIO839" s="24"/>
      <c r="VIP839" s="24"/>
      <c r="VIQ839" s="24"/>
      <c r="VIR839" s="24"/>
      <c r="VIS839" s="24"/>
      <c r="VIT839" s="24"/>
      <c r="VIU839" s="24"/>
      <c r="VIV839" s="24"/>
      <c r="VIW839" s="24"/>
      <c r="VIX839" s="24"/>
      <c r="VIY839" s="24"/>
      <c r="VIZ839" s="24"/>
      <c r="VJA839" s="24"/>
      <c r="VJB839" s="24"/>
      <c r="VJC839" s="24"/>
      <c r="VJD839" s="24"/>
      <c r="VJE839" s="24"/>
      <c r="VJF839" s="24"/>
      <c r="VJG839" s="24"/>
      <c r="VJH839" s="24"/>
      <c r="VJI839" s="24"/>
      <c r="VJJ839" s="24"/>
      <c r="VJK839" s="24"/>
      <c r="VJL839" s="24"/>
      <c r="VJM839" s="24"/>
      <c r="VJN839" s="24"/>
      <c r="VJO839" s="24"/>
      <c r="VJP839" s="24"/>
      <c r="VJQ839" s="24"/>
      <c r="VJR839" s="24"/>
      <c r="VJS839" s="24"/>
      <c r="VJT839" s="24"/>
      <c r="VJU839" s="24"/>
      <c r="VJV839" s="24"/>
      <c r="VJW839" s="24"/>
      <c r="VJX839" s="24"/>
      <c r="VJY839" s="24"/>
      <c r="VJZ839" s="24"/>
      <c r="VKA839" s="24"/>
      <c r="VKB839" s="24"/>
      <c r="VKC839" s="24"/>
      <c r="VKD839" s="24"/>
      <c r="VKE839" s="24"/>
      <c r="VKF839" s="24"/>
      <c r="VKG839" s="24"/>
      <c r="VKH839" s="24"/>
      <c r="VKI839" s="24"/>
      <c r="VKJ839" s="24"/>
      <c r="VKK839" s="24"/>
      <c r="VKL839" s="24"/>
      <c r="VKM839" s="24"/>
      <c r="VKN839" s="24"/>
      <c r="VKO839" s="24"/>
      <c r="VKP839" s="24"/>
      <c r="VKQ839" s="24"/>
      <c r="VKR839" s="24"/>
      <c r="VKS839" s="24"/>
      <c r="VKT839" s="24"/>
      <c r="VKU839" s="24"/>
      <c r="VKV839" s="24"/>
      <c r="VKW839" s="24"/>
      <c r="VKX839" s="24"/>
      <c r="VKY839" s="24"/>
      <c r="VKZ839" s="24"/>
      <c r="VLA839" s="24"/>
      <c r="VLB839" s="24"/>
      <c r="VLC839" s="24"/>
      <c r="VLD839" s="24"/>
      <c r="VLE839" s="24"/>
      <c r="VLF839" s="24"/>
      <c r="VLG839" s="24"/>
      <c r="VLH839" s="24"/>
      <c r="VLI839" s="24"/>
      <c r="VLJ839" s="24"/>
      <c r="VLK839" s="24"/>
      <c r="VLL839" s="24"/>
      <c r="VLM839" s="24"/>
      <c r="VLN839" s="24"/>
      <c r="VLO839" s="24"/>
      <c r="VLP839" s="24"/>
      <c r="VLQ839" s="24"/>
      <c r="VLR839" s="24"/>
      <c r="VLS839" s="24"/>
      <c r="VLT839" s="24"/>
      <c r="VLU839" s="24"/>
      <c r="VLV839" s="24"/>
      <c r="VLW839" s="24"/>
      <c r="VLX839" s="24"/>
      <c r="VLY839" s="24"/>
      <c r="VLZ839" s="24"/>
      <c r="VMA839" s="24"/>
      <c r="VMB839" s="24"/>
      <c r="VMC839" s="24"/>
      <c r="VMD839" s="24"/>
      <c r="VME839" s="24"/>
      <c r="VMF839" s="24"/>
      <c r="VMG839" s="24"/>
      <c r="VMH839" s="24"/>
      <c r="VMI839" s="24"/>
      <c r="VMJ839" s="24"/>
      <c r="VMK839" s="24"/>
      <c r="VML839" s="24"/>
      <c r="VMM839" s="24"/>
      <c r="VMN839" s="24"/>
      <c r="VMO839" s="24"/>
      <c r="VMP839" s="24"/>
      <c r="VMQ839" s="24"/>
      <c r="VMR839" s="24"/>
      <c r="VMS839" s="24"/>
      <c r="VMT839" s="24"/>
      <c r="VMU839" s="24"/>
      <c r="VMV839" s="24"/>
      <c r="VMW839" s="24"/>
      <c r="VMX839" s="24"/>
      <c r="VMY839" s="24"/>
      <c r="VMZ839" s="24"/>
      <c r="VNA839" s="24"/>
      <c r="VNB839" s="24"/>
      <c r="VNC839" s="24"/>
      <c r="VND839" s="24"/>
      <c r="VNE839" s="24"/>
      <c r="VNF839" s="24"/>
      <c r="VNG839" s="24"/>
      <c r="VNH839" s="24"/>
      <c r="VNI839" s="24"/>
      <c r="VNJ839" s="24"/>
      <c r="VNK839" s="24"/>
      <c r="VNL839" s="24"/>
      <c r="VNM839" s="24"/>
      <c r="VNN839" s="24"/>
      <c r="VNO839" s="24"/>
      <c r="VNP839" s="24"/>
      <c r="VNQ839" s="24"/>
      <c r="VNR839" s="24"/>
      <c r="VNS839" s="24"/>
      <c r="VNT839" s="24"/>
      <c r="VNU839" s="24"/>
      <c r="VNV839" s="24"/>
      <c r="VNW839" s="24"/>
      <c r="VNX839" s="24"/>
      <c r="VNY839" s="24"/>
      <c r="VNZ839" s="24"/>
      <c r="VOA839" s="24"/>
      <c r="VOB839" s="24"/>
      <c r="VOC839" s="24"/>
      <c r="VOD839" s="24"/>
      <c r="VOE839" s="24"/>
      <c r="VOF839" s="24"/>
      <c r="VOG839" s="24"/>
      <c r="VOH839" s="24"/>
      <c r="VOI839" s="24"/>
      <c r="VOJ839" s="24"/>
      <c r="VOK839" s="24"/>
      <c r="VOL839" s="24"/>
      <c r="VOM839" s="24"/>
      <c r="VON839" s="24"/>
      <c r="VOO839" s="24"/>
      <c r="VOP839" s="24"/>
      <c r="VOQ839" s="24"/>
      <c r="VOR839" s="24"/>
      <c r="VOS839" s="24"/>
      <c r="VOT839" s="24"/>
      <c r="VOU839" s="24"/>
      <c r="VOV839" s="24"/>
      <c r="VOW839" s="24"/>
      <c r="VOX839" s="24"/>
      <c r="VOY839" s="24"/>
      <c r="VOZ839" s="24"/>
      <c r="VPA839" s="24"/>
      <c r="VPB839" s="24"/>
      <c r="VPC839" s="24"/>
      <c r="VPD839" s="24"/>
      <c r="VPE839" s="24"/>
      <c r="VPF839" s="24"/>
      <c r="VPG839" s="24"/>
      <c r="VPH839" s="24"/>
      <c r="VPI839" s="24"/>
      <c r="VPJ839" s="24"/>
      <c r="VPK839" s="24"/>
      <c r="VPL839" s="24"/>
      <c r="VPM839" s="24"/>
      <c r="VPN839" s="24"/>
      <c r="VPO839" s="24"/>
      <c r="VPP839" s="24"/>
      <c r="VPQ839" s="24"/>
      <c r="VPR839" s="24"/>
      <c r="VPS839" s="24"/>
      <c r="VPT839" s="24"/>
      <c r="VPU839" s="24"/>
      <c r="VPV839" s="24"/>
      <c r="VPW839" s="24"/>
      <c r="VPX839" s="24"/>
      <c r="VPY839" s="24"/>
      <c r="VPZ839" s="24"/>
      <c r="VQA839" s="24"/>
      <c r="VQB839" s="24"/>
      <c r="VQC839" s="24"/>
      <c r="VQD839" s="24"/>
      <c r="VQE839" s="24"/>
      <c r="VQF839" s="24"/>
      <c r="VQG839" s="24"/>
      <c r="VQH839" s="24"/>
      <c r="VQI839" s="24"/>
      <c r="VQJ839" s="24"/>
      <c r="VQK839" s="24"/>
      <c r="VQL839" s="24"/>
      <c r="VQM839" s="24"/>
      <c r="VQN839" s="24"/>
      <c r="VQO839" s="24"/>
      <c r="VQP839" s="24"/>
      <c r="VQQ839" s="24"/>
      <c r="VQR839" s="24"/>
      <c r="VQS839" s="24"/>
      <c r="VQT839" s="24"/>
      <c r="VQU839" s="24"/>
      <c r="VQV839" s="24"/>
      <c r="VQW839" s="24"/>
      <c r="VQX839" s="24"/>
      <c r="VQY839" s="24"/>
      <c r="VQZ839" s="24"/>
      <c r="VRA839" s="24"/>
      <c r="VRB839" s="24"/>
      <c r="VRC839" s="24"/>
      <c r="VRD839" s="24"/>
      <c r="VRE839" s="24"/>
      <c r="VRF839" s="24"/>
      <c r="VRG839" s="24"/>
      <c r="VRH839" s="24"/>
      <c r="VRI839" s="24"/>
      <c r="VRJ839" s="24"/>
      <c r="VRK839" s="24"/>
      <c r="VRL839" s="24"/>
      <c r="VRM839" s="24"/>
      <c r="VRN839" s="24"/>
      <c r="VRO839" s="24"/>
      <c r="VRP839" s="24"/>
      <c r="VRQ839" s="24"/>
      <c r="VRR839" s="24"/>
      <c r="VRS839" s="24"/>
      <c r="VRT839" s="24"/>
      <c r="VRU839" s="24"/>
      <c r="VRV839" s="24"/>
      <c r="VRW839" s="24"/>
      <c r="VRX839" s="24"/>
      <c r="VRY839" s="24"/>
      <c r="VRZ839" s="24"/>
      <c r="VSA839" s="24"/>
      <c r="VSB839" s="24"/>
      <c r="VSC839" s="24"/>
      <c r="VSD839" s="24"/>
      <c r="VSE839" s="24"/>
      <c r="VSF839" s="24"/>
      <c r="VSG839" s="24"/>
      <c r="VSH839" s="24"/>
      <c r="VSI839" s="24"/>
      <c r="VSJ839" s="24"/>
      <c r="VSK839" s="24"/>
      <c r="VSL839" s="24"/>
      <c r="VSM839" s="24"/>
      <c r="VSN839" s="24"/>
      <c r="VSO839" s="24"/>
      <c r="VSP839" s="24"/>
      <c r="VSQ839" s="24"/>
      <c r="VSR839" s="24"/>
      <c r="VSS839" s="24"/>
      <c r="VST839" s="24"/>
      <c r="VSU839" s="24"/>
      <c r="VSV839" s="24"/>
      <c r="VSW839" s="24"/>
      <c r="VSX839" s="24"/>
      <c r="VSY839" s="24"/>
      <c r="VSZ839" s="24"/>
      <c r="VTA839" s="24"/>
      <c r="VTB839" s="24"/>
      <c r="VTC839" s="24"/>
      <c r="VTD839" s="24"/>
      <c r="VTE839" s="24"/>
      <c r="VTF839" s="24"/>
      <c r="VTG839" s="24"/>
      <c r="VTH839" s="24"/>
      <c r="VTI839" s="24"/>
      <c r="VTJ839" s="24"/>
      <c r="VTK839" s="24"/>
      <c r="VTL839" s="24"/>
      <c r="VTM839" s="24"/>
      <c r="VTN839" s="24"/>
      <c r="VTO839" s="24"/>
      <c r="VTP839" s="24"/>
      <c r="VTQ839" s="24"/>
      <c r="VTR839" s="24"/>
      <c r="VTS839" s="24"/>
      <c r="VTT839" s="24"/>
      <c r="VTU839" s="24"/>
      <c r="VTV839" s="24"/>
      <c r="VTW839" s="24"/>
      <c r="VTX839" s="24"/>
      <c r="VTY839" s="24"/>
      <c r="VTZ839" s="24"/>
      <c r="VUA839" s="24"/>
      <c r="VUB839" s="24"/>
      <c r="VUC839" s="24"/>
      <c r="VUD839" s="24"/>
      <c r="VUE839" s="24"/>
      <c r="VUF839" s="24"/>
      <c r="VUG839" s="24"/>
      <c r="VUH839" s="24"/>
      <c r="VUI839" s="24"/>
      <c r="VUJ839" s="24"/>
      <c r="VUK839" s="24"/>
      <c r="VUL839" s="24"/>
      <c r="VUM839" s="24"/>
      <c r="VUN839" s="24"/>
      <c r="VUO839" s="24"/>
      <c r="VUP839" s="24"/>
      <c r="VUQ839" s="24"/>
      <c r="VUR839" s="24"/>
      <c r="VUS839" s="24"/>
      <c r="VUT839" s="24"/>
      <c r="VUU839" s="24"/>
      <c r="VUV839" s="24"/>
      <c r="VUW839" s="24"/>
      <c r="VUX839" s="24"/>
      <c r="VUY839" s="24"/>
      <c r="VUZ839" s="24"/>
      <c r="VVA839" s="24"/>
      <c r="VVB839" s="24"/>
      <c r="VVC839" s="24"/>
      <c r="VVD839" s="24"/>
      <c r="VVE839" s="24"/>
      <c r="VVF839" s="24"/>
      <c r="VVG839" s="24"/>
      <c r="VVH839" s="24"/>
      <c r="VVI839" s="24"/>
      <c r="VVJ839" s="24"/>
      <c r="VVK839" s="24"/>
      <c r="VVL839" s="24"/>
      <c r="VVM839" s="24"/>
      <c r="VVN839" s="24"/>
      <c r="VVO839" s="24"/>
      <c r="VVP839" s="24"/>
      <c r="VVQ839" s="24"/>
      <c r="VVR839" s="24"/>
      <c r="VVS839" s="24"/>
      <c r="VVT839" s="24"/>
      <c r="VVU839" s="24"/>
      <c r="VVV839" s="24"/>
      <c r="VVW839" s="24"/>
      <c r="VVX839" s="24"/>
      <c r="VVY839" s="24"/>
      <c r="VVZ839" s="24"/>
      <c r="VWA839" s="24"/>
      <c r="VWB839" s="24"/>
      <c r="VWC839" s="24"/>
      <c r="VWD839" s="24"/>
      <c r="VWE839" s="24"/>
      <c r="VWF839" s="24"/>
      <c r="VWG839" s="24"/>
      <c r="VWH839" s="24"/>
      <c r="VWI839" s="24"/>
      <c r="VWJ839" s="24"/>
      <c r="VWK839" s="24"/>
      <c r="VWL839" s="24"/>
      <c r="VWM839" s="24"/>
      <c r="VWN839" s="24"/>
      <c r="VWO839" s="24"/>
      <c r="VWP839" s="24"/>
      <c r="VWQ839" s="24"/>
      <c r="VWR839" s="24"/>
      <c r="VWS839" s="24"/>
      <c r="VWT839" s="24"/>
      <c r="VWU839" s="24"/>
      <c r="VWV839" s="24"/>
      <c r="VWW839" s="24"/>
      <c r="VWX839" s="24"/>
      <c r="VWY839" s="24"/>
      <c r="VWZ839" s="24"/>
      <c r="VXA839" s="24"/>
      <c r="VXB839" s="24"/>
      <c r="VXC839" s="24"/>
      <c r="VXD839" s="24"/>
      <c r="VXE839" s="24"/>
      <c r="VXF839" s="24"/>
      <c r="VXG839" s="24"/>
      <c r="VXH839" s="24"/>
      <c r="VXI839" s="24"/>
      <c r="VXJ839" s="24"/>
      <c r="VXK839" s="24"/>
      <c r="VXL839" s="24"/>
      <c r="VXM839" s="24"/>
      <c r="VXN839" s="24"/>
      <c r="VXO839" s="24"/>
      <c r="VXP839" s="24"/>
      <c r="VXQ839" s="24"/>
      <c r="VXR839" s="24"/>
      <c r="VXS839" s="24"/>
      <c r="VXT839" s="24"/>
      <c r="VXU839" s="24"/>
      <c r="VXV839" s="24"/>
      <c r="VXW839" s="24"/>
      <c r="VXX839" s="24"/>
      <c r="VXY839" s="24"/>
      <c r="VXZ839" s="24"/>
      <c r="VYA839" s="24"/>
      <c r="VYB839" s="24"/>
      <c r="VYC839" s="24"/>
      <c r="VYD839" s="24"/>
      <c r="VYE839" s="24"/>
      <c r="VYF839" s="24"/>
      <c r="VYG839" s="24"/>
      <c r="VYH839" s="24"/>
      <c r="VYI839" s="24"/>
      <c r="VYJ839" s="24"/>
      <c r="VYK839" s="24"/>
      <c r="VYL839" s="24"/>
      <c r="VYM839" s="24"/>
      <c r="VYN839" s="24"/>
      <c r="VYO839" s="24"/>
      <c r="VYP839" s="24"/>
      <c r="VYQ839" s="24"/>
      <c r="VYR839" s="24"/>
      <c r="VYS839" s="24"/>
      <c r="VYT839" s="24"/>
      <c r="VYU839" s="24"/>
      <c r="VYV839" s="24"/>
      <c r="VYW839" s="24"/>
      <c r="VYX839" s="24"/>
      <c r="VYY839" s="24"/>
      <c r="VYZ839" s="24"/>
      <c r="VZA839" s="24"/>
      <c r="VZB839" s="24"/>
      <c r="VZC839" s="24"/>
      <c r="VZD839" s="24"/>
      <c r="VZE839" s="24"/>
      <c r="VZF839" s="24"/>
      <c r="VZG839" s="24"/>
      <c r="VZH839" s="24"/>
      <c r="VZI839" s="24"/>
      <c r="VZJ839" s="24"/>
      <c r="VZK839" s="24"/>
      <c r="VZL839" s="24"/>
      <c r="VZM839" s="24"/>
      <c r="VZN839" s="24"/>
      <c r="VZO839" s="24"/>
      <c r="VZP839" s="24"/>
      <c r="VZQ839" s="24"/>
      <c r="VZR839" s="24"/>
      <c r="VZS839" s="24"/>
      <c r="VZT839" s="24"/>
      <c r="VZU839" s="24"/>
      <c r="VZV839" s="24"/>
      <c r="VZW839" s="24"/>
      <c r="VZX839" s="24"/>
    </row>
    <row r="840" spans="1:15572" s="407" customFormat="1" ht="30" customHeight="1" x14ac:dyDescent="0.2">
      <c r="A840" s="24"/>
      <c r="B840" s="24"/>
      <c r="C840" s="24"/>
      <c r="D840" s="86"/>
      <c r="E840" s="5761"/>
      <c r="F840" s="24"/>
      <c r="G840" s="24"/>
      <c r="H840" s="31"/>
      <c r="I840" s="31"/>
      <c r="J840" s="397"/>
      <c r="K840" s="24"/>
      <c r="L840" s="5550"/>
      <c r="M840" s="24"/>
      <c r="N840" s="24"/>
      <c r="O840" s="24"/>
      <c r="P840" s="24"/>
      <c r="Q840" s="24"/>
      <c r="R840" s="24"/>
      <c r="S840" s="24"/>
      <c r="T840" s="24"/>
      <c r="U840" s="5555"/>
      <c r="V840" s="24"/>
      <c r="W840" s="24"/>
      <c r="X840" s="24"/>
      <c r="Y840" s="24"/>
      <c r="Z840" s="24"/>
      <c r="AA840" s="24"/>
      <c r="AB840" s="24"/>
      <c r="AC840" s="24"/>
      <c r="AD840" s="24"/>
      <c r="AE840" s="24"/>
      <c r="AF840" s="24"/>
      <c r="AG840" s="19"/>
      <c r="AH840" s="19"/>
      <c r="AI840" s="405"/>
      <c r="AJ840" s="405"/>
      <c r="AK840" s="5794"/>
      <c r="AL840" s="5794"/>
      <c r="AM840" s="5782"/>
      <c r="AN840" s="5783"/>
      <c r="AO840" s="86"/>
      <c r="AP840" s="24"/>
      <c r="AQ840" s="24"/>
      <c r="AR840" s="24"/>
      <c r="AS840" s="24"/>
      <c r="AT840" s="24"/>
      <c r="AU840" s="24"/>
      <c r="AV840" s="24"/>
      <c r="AW840" s="24"/>
      <c r="AX840" s="24"/>
      <c r="AY840" s="24"/>
      <c r="AZ840" s="24"/>
      <c r="BA840" s="24"/>
      <c r="BB840" s="24"/>
      <c r="BC840" s="24"/>
      <c r="BD840" s="24"/>
      <c r="BE840" s="24"/>
      <c r="BF840" s="24"/>
      <c r="BG840" s="24"/>
      <c r="BH840" s="24"/>
      <c r="BI840" s="24"/>
      <c r="BJ840" s="24"/>
      <c r="BK840" s="24"/>
      <c r="BL840" s="24"/>
      <c r="BM840" s="24"/>
      <c r="BN840" s="24"/>
      <c r="BO840" s="24"/>
      <c r="BP840" s="24"/>
      <c r="BQ840" s="24"/>
      <c r="BR840" s="24"/>
      <c r="BS840" s="24"/>
      <c r="BT840" s="24"/>
      <c r="BU840" s="24"/>
      <c r="BV840" s="24"/>
      <c r="BW840" s="24"/>
      <c r="BX840" s="24"/>
      <c r="BY840" s="24"/>
      <c r="BZ840" s="24"/>
      <c r="CA840" s="24"/>
      <c r="CB840" s="24"/>
      <c r="CC840" s="24"/>
      <c r="CD840" s="24"/>
      <c r="CE840" s="24"/>
      <c r="CF840" s="24"/>
      <c r="CG840" s="24"/>
      <c r="CH840" s="24"/>
      <c r="CI840" s="24"/>
      <c r="CJ840" s="24"/>
      <c r="CK840" s="24"/>
      <c r="CL840" s="24"/>
      <c r="CM840" s="24"/>
      <c r="CN840" s="24"/>
      <c r="CO840" s="24"/>
      <c r="CP840" s="24"/>
      <c r="CQ840" s="24"/>
      <c r="CR840" s="24"/>
      <c r="CS840" s="24"/>
      <c r="CT840" s="24"/>
      <c r="CU840" s="24"/>
      <c r="CV840" s="24"/>
      <c r="CW840" s="24"/>
      <c r="CX840" s="24"/>
      <c r="CY840" s="24"/>
      <c r="CZ840" s="24"/>
      <c r="DA840" s="24"/>
      <c r="DB840" s="24"/>
      <c r="DC840" s="24"/>
      <c r="DD840" s="24"/>
      <c r="DE840" s="24"/>
      <c r="DF840" s="24"/>
      <c r="DG840" s="24"/>
      <c r="DH840" s="24"/>
      <c r="DI840" s="24"/>
      <c r="DJ840" s="24"/>
      <c r="DK840" s="24"/>
      <c r="DL840" s="24"/>
      <c r="DM840" s="24"/>
      <c r="DN840" s="24"/>
      <c r="DO840" s="24"/>
      <c r="DP840" s="24"/>
      <c r="DQ840" s="24"/>
      <c r="DR840" s="24"/>
      <c r="DS840" s="24"/>
      <c r="DT840" s="24"/>
      <c r="DU840" s="24"/>
      <c r="DV840" s="24"/>
      <c r="DW840" s="24"/>
      <c r="DX840" s="24"/>
      <c r="DY840" s="24"/>
      <c r="DZ840" s="24"/>
      <c r="EA840" s="24"/>
      <c r="EB840" s="24"/>
      <c r="EC840" s="24"/>
      <c r="ED840" s="24"/>
      <c r="EE840" s="24"/>
      <c r="EF840" s="24"/>
      <c r="EG840" s="24"/>
      <c r="EH840" s="24"/>
      <c r="EI840" s="24"/>
      <c r="EJ840" s="24"/>
      <c r="EK840" s="24"/>
      <c r="EL840" s="24"/>
      <c r="EM840" s="24"/>
      <c r="EN840" s="24"/>
      <c r="EO840" s="24"/>
      <c r="EP840" s="24"/>
      <c r="EQ840" s="24"/>
      <c r="ER840" s="24"/>
      <c r="ES840" s="24"/>
      <c r="ET840" s="24"/>
      <c r="EU840" s="24"/>
      <c r="EV840" s="24"/>
      <c r="EW840" s="24"/>
      <c r="EX840" s="24"/>
      <c r="EY840" s="24"/>
      <c r="EZ840" s="24"/>
      <c r="FA840" s="24"/>
      <c r="FB840" s="24"/>
      <c r="FC840" s="24"/>
      <c r="FD840" s="24"/>
      <c r="FE840" s="24"/>
      <c r="FF840" s="24"/>
      <c r="FG840" s="24"/>
      <c r="FH840" s="24"/>
      <c r="FI840" s="24"/>
      <c r="FJ840" s="24"/>
      <c r="FK840" s="24"/>
      <c r="FL840" s="24"/>
      <c r="FM840" s="24"/>
      <c r="FN840" s="24"/>
      <c r="FO840" s="24"/>
      <c r="FP840" s="24"/>
      <c r="FQ840" s="24"/>
      <c r="FR840" s="24"/>
      <c r="FS840" s="24"/>
      <c r="FT840" s="24"/>
      <c r="FU840" s="24"/>
      <c r="FV840" s="24"/>
      <c r="FW840" s="24"/>
      <c r="FX840" s="24"/>
      <c r="FY840" s="24"/>
      <c r="FZ840" s="24"/>
      <c r="GA840" s="24"/>
      <c r="GB840" s="24"/>
      <c r="GC840" s="24"/>
      <c r="GD840" s="24"/>
      <c r="GE840" s="24"/>
      <c r="GF840" s="24"/>
      <c r="GG840" s="24"/>
      <c r="GH840" s="24"/>
      <c r="GI840" s="24"/>
      <c r="GJ840" s="24"/>
      <c r="GK840" s="24"/>
      <c r="GL840" s="24"/>
      <c r="GM840" s="24"/>
      <c r="GN840" s="24"/>
      <c r="GO840" s="24"/>
      <c r="GP840" s="24"/>
      <c r="GQ840" s="24"/>
      <c r="GR840" s="24"/>
      <c r="GS840" s="24"/>
      <c r="GT840" s="24"/>
      <c r="GU840" s="24"/>
      <c r="GV840" s="24"/>
      <c r="GW840" s="24"/>
      <c r="GX840" s="24"/>
      <c r="GY840" s="24"/>
      <c r="GZ840" s="24"/>
      <c r="HA840" s="24"/>
      <c r="HB840" s="24"/>
      <c r="HC840" s="24"/>
      <c r="HD840" s="24"/>
      <c r="HE840" s="24"/>
      <c r="HF840" s="24"/>
      <c r="HG840" s="24"/>
      <c r="HH840" s="24"/>
      <c r="HI840" s="24"/>
      <c r="HJ840" s="24"/>
      <c r="HK840" s="24"/>
      <c r="HL840" s="24"/>
      <c r="HM840" s="24"/>
      <c r="HN840" s="24"/>
      <c r="HO840" s="24"/>
      <c r="HP840" s="24"/>
      <c r="HQ840" s="24"/>
      <c r="HR840" s="24"/>
      <c r="HS840" s="24"/>
      <c r="HT840" s="24"/>
      <c r="HU840" s="24"/>
      <c r="HV840" s="24"/>
      <c r="HW840" s="24"/>
      <c r="HX840" s="24"/>
      <c r="HY840" s="24"/>
      <c r="HZ840" s="24"/>
      <c r="IA840" s="24"/>
      <c r="IB840" s="24"/>
      <c r="IC840" s="24"/>
      <c r="ID840" s="24"/>
      <c r="IE840" s="24"/>
      <c r="IF840" s="24"/>
      <c r="IG840" s="24"/>
      <c r="IH840" s="24"/>
      <c r="II840" s="24"/>
      <c r="IJ840" s="24"/>
      <c r="IK840" s="24"/>
      <c r="IL840" s="24"/>
      <c r="IM840" s="24"/>
      <c r="IN840" s="24"/>
      <c r="IO840" s="24"/>
      <c r="IP840" s="24"/>
      <c r="IQ840" s="24"/>
      <c r="IR840" s="24"/>
      <c r="IS840" s="24"/>
      <c r="IT840" s="24"/>
      <c r="IU840" s="24"/>
      <c r="IV840" s="24"/>
      <c r="IW840" s="24"/>
      <c r="IX840" s="24"/>
      <c r="IY840" s="24"/>
      <c r="IZ840" s="24"/>
      <c r="JA840" s="24"/>
      <c r="JB840" s="24"/>
      <c r="JC840" s="24"/>
      <c r="JD840" s="24"/>
      <c r="JE840" s="24"/>
      <c r="JF840" s="24"/>
      <c r="JG840" s="24"/>
      <c r="JH840" s="24"/>
      <c r="JI840" s="24"/>
      <c r="JJ840" s="24"/>
      <c r="JK840" s="24"/>
      <c r="JL840" s="24"/>
      <c r="JM840" s="24"/>
      <c r="JN840" s="24"/>
      <c r="JO840" s="24"/>
      <c r="JP840" s="24"/>
      <c r="JQ840" s="24"/>
      <c r="JR840" s="24"/>
      <c r="JS840" s="24"/>
      <c r="JT840" s="24"/>
      <c r="JU840" s="24"/>
      <c r="JV840" s="24"/>
      <c r="JW840" s="24"/>
      <c r="JX840" s="24"/>
      <c r="JY840" s="24"/>
      <c r="JZ840" s="24"/>
      <c r="KA840" s="24"/>
      <c r="KB840" s="24"/>
      <c r="KC840" s="24"/>
      <c r="KD840" s="24"/>
      <c r="KE840" s="24"/>
      <c r="KF840" s="24"/>
      <c r="KG840" s="24"/>
      <c r="KH840" s="24"/>
      <c r="KI840" s="24"/>
      <c r="KJ840" s="24"/>
      <c r="KK840" s="24"/>
      <c r="KL840" s="24"/>
      <c r="KM840" s="24"/>
      <c r="KN840" s="24"/>
      <c r="KO840" s="24"/>
      <c r="KP840" s="24"/>
      <c r="KQ840" s="24"/>
      <c r="KR840" s="24"/>
      <c r="KS840" s="24"/>
      <c r="KT840" s="24"/>
      <c r="KU840" s="24"/>
      <c r="KV840" s="24"/>
      <c r="KW840" s="24"/>
      <c r="KX840" s="24"/>
      <c r="KY840" s="24"/>
      <c r="KZ840" s="24"/>
      <c r="LA840" s="24"/>
      <c r="LB840" s="24"/>
      <c r="LC840" s="24"/>
      <c r="LD840" s="24"/>
      <c r="LE840" s="24"/>
      <c r="LF840" s="24"/>
      <c r="LG840" s="24"/>
      <c r="LH840" s="24"/>
      <c r="LI840" s="24"/>
      <c r="LJ840" s="24"/>
      <c r="LK840" s="24"/>
      <c r="LL840" s="24"/>
      <c r="LM840" s="24"/>
      <c r="LN840" s="24"/>
      <c r="LO840" s="24"/>
      <c r="LP840" s="24"/>
      <c r="LQ840" s="24"/>
      <c r="LR840" s="24"/>
      <c r="LS840" s="24"/>
      <c r="LT840" s="24"/>
      <c r="LU840" s="24"/>
      <c r="LV840" s="24"/>
      <c r="LW840" s="24"/>
      <c r="LX840" s="24"/>
      <c r="LY840" s="24"/>
      <c r="LZ840" s="24"/>
      <c r="MA840" s="24"/>
      <c r="MB840" s="24"/>
      <c r="MC840" s="24"/>
      <c r="MD840" s="24"/>
      <c r="ME840" s="24"/>
      <c r="MF840" s="24"/>
      <c r="MG840" s="24"/>
      <c r="MH840" s="24"/>
      <c r="MI840" s="24"/>
      <c r="MJ840" s="24"/>
      <c r="MK840" s="24"/>
      <c r="ML840" s="24"/>
      <c r="MM840" s="24"/>
      <c r="MN840" s="24"/>
      <c r="MO840" s="24"/>
      <c r="MP840" s="24"/>
      <c r="MQ840" s="24"/>
      <c r="MR840" s="24"/>
      <c r="MS840" s="24"/>
      <c r="MT840" s="24"/>
      <c r="MU840" s="24"/>
      <c r="MV840" s="24"/>
      <c r="MW840" s="24"/>
      <c r="MX840" s="24"/>
      <c r="MY840" s="24"/>
      <c r="MZ840" s="24"/>
      <c r="NA840" s="24"/>
      <c r="NB840" s="24"/>
      <c r="NC840" s="24"/>
      <c r="ND840" s="24"/>
      <c r="NE840" s="24"/>
      <c r="NF840" s="24"/>
      <c r="NG840" s="24"/>
      <c r="NH840" s="24"/>
      <c r="NI840" s="24"/>
      <c r="NJ840" s="24"/>
      <c r="NK840" s="24"/>
      <c r="NL840" s="24"/>
      <c r="NM840" s="24"/>
      <c r="NN840" s="24"/>
      <c r="NO840" s="24"/>
      <c r="NP840" s="24"/>
      <c r="NQ840" s="24"/>
      <c r="NR840" s="24"/>
      <c r="NS840" s="24"/>
      <c r="NT840" s="24"/>
      <c r="NU840" s="24"/>
      <c r="NV840" s="24"/>
      <c r="NW840" s="24"/>
      <c r="NX840" s="24"/>
      <c r="NY840" s="24"/>
      <c r="NZ840" s="24"/>
      <c r="OA840" s="24"/>
      <c r="OB840" s="24"/>
      <c r="OC840" s="24"/>
      <c r="OD840" s="24"/>
      <c r="OE840" s="24"/>
      <c r="OF840" s="24"/>
      <c r="OG840" s="24"/>
      <c r="OH840" s="24"/>
      <c r="OI840" s="24"/>
      <c r="OJ840" s="24"/>
      <c r="OK840" s="24"/>
      <c r="OL840" s="24"/>
      <c r="OM840" s="24"/>
      <c r="ON840" s="24"/>
      <c r="OO840" s="24"/>
      <c r="OP840" s="24"/>
      <c r="OQ840" s="24"/>
      <c r="OR840" s="24"/>
      <c r="OS840" s="24"/>
      <c r="OT840" s="24"/>
      <c r="OU840" s="24"/>
      <c r="OV840" s="24"/>
      <c r="OW840" s="24"/>
      <c r="OX840" s="24"/>
      <c r="OY840" s="24"/>
      <c r="OZ840" s="24"/>
      <c r="PA840" s="24"/>
      <c r="PB840" s="24"/>
      <c r="PC840" s="24"/>
      <c r="PD840" s="24"/>
      <c r="PE840" s="24"/>
      <c r="PF840" s="24"/>
      <c r="PG840" s="24"/>
      <c r="PH840" s="24"/>
      <c r="PI840" s="24"/>
      <c r="PJ840" s="24"/>
      <c r="PK840" s="24"/>
      <c r="PL840" s="24"/>
      <c r="PM840" s="24"/>
      <c r="PN840" s="24"/>
      <c r="PO840" s="24"/>
      <c r="PP840" s="24"/>
      <c r="PQ840" s="24"/>
      <c r="PR840" s="24"/>
      <c r="PS840" s="24"/>
      <c r="PT840" s="24"/>
      <c r="PU840" s="24"/>
      <c r="PV840" s="24"/>
      <c r="PW840" s="24"/>
      <c r="PX840" s="24"/>
      <c r="PY840" s="24"/>
      <c r="PZ840" s="24"/>
      <c r="QA840" s="24"/>
      <c r="QB840" s="24"/>
      <c r="QC840" s="24"/>
      <c r="QD840" s="24"/>
      <c r="QE840" s="24"/>
      <c r="QF840" s="24"/>
      <c r="QG840" s="24"/>
      <c r="QH840" s="24"/>
      <c r="QI840" s="24"/>
      <c r="QJ840" s="24"/>
      <c r="QK840" s="24"/>
      <c r="QL840" s="24"/>
      <c r="QM840" s="24"/>
      <c r="QN840" s="24"/>
      <c r="QO840" s="24"/>
      <c r="QP840" s="24"/>
      <c r="QQ840" s="24"/>
      <c r="QR840" s="24"/>
      <c r="QS840" s="24"/>
      <c r="QT840" s="24"/>
      <c r="QU840" s="24"/>
      <c r="QV840" s="24"/>
      <c r="QW840" s="24"/>
      <c r="QX840" s="24"/>
      <c r="QY840" s="24"/>
      <c r="QZ840" s="24"/>
      <c r="RA840" s="24"/>
      <c r="RB840" s="24"/>
      <c r="RC840" s="24"/>
      <c r="RD840" s="24"/>
      <c r="RE840" s="24"/>
      <c r="RF840" s="24"/>
      <c r="RG840" s="24"/>
      <c r="RH840" s="24"/>
      <c r="RI840" s="24"/>
      <c r="RJ840" s="24"/>
      <c r="RK840" s="24"/>
      <c r="RL840" s="24"/>
      <c r="RM840" s="24"/>
      <c r="RN840" s="24"/>
      <c r="RO840" s="24"/>
      <c r="RP840" s="24"/>
      <c r="RQ840" s="24"/>
      <c r="RR840" s="24"/>
      <c r="RS840" s="24"/>
      <c r="RT840" s="24"/>
      <c r="RU840" s="24"/>
      <c r="RV840" s="24"/>
      <c r="RW840" s="24"/>
      <c r="RX840" s="24"/>
      <c r="RY840" s="24"/>
      <c r="RZ840" s="24"/>
      <c r="SA840" s="24"/>
      <c r="SB840" s="24"/>
      <c r="SC840" s="24"/>
      <c r="SD840" s="24"/>
      <c r="SE840" s="24"/>
      <c r="SF840" s="24"/>
      <c r="SG840" s="24"/>
      <c r="SH840" s="24"/>
      <c r="SI840" s="24"/>
      <c r="SJ840" s="24"/>
      <c r="SK840" s="24"/>
      <c r="SL840" s="24"/>
      <c r="SM840" s="24"/>
      <c r="SN840" s="24"/>
      <c r="SO840" s="24"/>
      <c r="SP840" s="24"/>
      <c r="SQ840" s="24"/>
      <c r="SR840" s="24"/>
      <c r="SS840" s="24"/>
      <c r="ST840" s="24"/>
      <c r="SU840" s="24"/>
      <c r="SV840" s="24"/>
      <c r="SW840" s="24"/>
      <c r="SX840" s="24"/>
      <c r="SY840" s="24"/>
      <c r="SZ840" s="24"/>
      <c r="TA840" s="24"/>
      <c r="TB840" s="24"/>
      <c r="TC840" s="24"/>
      <c r="TD840" s="24"/>
      <c r="TE840" s="24"/>
      <c r="TF840" s="24"/>
      <c r="TG840" s="24"/>
      <c r="TH840" s="24"/>
      <c r="TI840" s="24"/>
      <c r="TJ840" s="24"/>
      <c r="TK840" s="24"/>
      <c r="TL840" s="24"/>
      <c r="TM840" s="24"/>
      <c r="TN840" s="24"/>
      <c r="TO840" s="24"/>
      <c r="TP840" s="24"/>
      <c r="TQ840" s="24"/>
      <c r="TR840" s="24"/>
      <c r="TS840" s="24"/>
      <c r="TT840" s="24"/>
      <c r="TU840" s="24"/>
      <c r="TV840" s="24"/>
      <c r="TW840" s="24"/>
      <c r="TX840" s="24"/>
      <c r="TY840" s="24"/>
      <c r="TZ840" s="24"/>
      <c r="UA840" s="24"/>
      <c r="UB840" s="24"/>
      <c r="UC840" s="24"/>
      <c r="UD840" s="24"/>
      <c r="UE840" s="24"/>
      <c r="UF840" s="24"/>
      <c r="UG840" s="24"/>
      <c r="UH840" s="24"/>
      <c r="UI840" s="24"/>
      <c r="UJ840" s="24"/>
      <c r="UK840" s="24"/>
      <c r="UL840" s="24"/>
      <c r="UM840" s="24"/>
      <c r="UN840" s="24"/>
      <c r="UO840" s="24"/>
      <c r="UP840" s="24"/>
      <c r="UQ840" s="24"/>
      <c r="UR840" s="24"/>
      <c r="US840" s="24"/>
      <c r="UT840" s="24"/>
      <c r="UU840" s="24"/>
      <c r="UV840" s="24"/>
      <c r="UW840" s="24"/>
      <c r="UX840" s="24"/>
      <c r="UY840" s="24"/>
      <c r="UZ840" s="24"/>
      <c r="VA840" s="24"/>
      <c r="VB840" s="24"/>
      <c r="VC840" s="24"/>
      <c r="VD840" s="24"/>
      <c r="VE840" s="24"/>
      <c r="VF840" s="24"/>
      <c r="VG840" s="24"/>
      <c r="VH840" s="24"/>
      <c r="VI840" s="24"/>
      <c r="VJ840" s="24"/>
      <c r="VK840" s="24"/>
      <c r="VL840" s="24"/>
      <c r="VM840" s="24"/>
      <c r="VN840" s="24"/>
      <c r="VO840" s="24"/>
      <c r="VP840" s="24"/>
      <c r="VQ840" s="24"/>
      <c r="VR840" s="24"/>
      <c r="VS840" s="24"/>
      <c r="VT840" s="24"/>
      <c r="VU840" s="24"/>
      <c r="VV840" s="24"/>
      <c r="VW840" s="24"/>
      <c r="VX840" s="24"/>
      <c r="VY840" s="24"/>
      <c r="VZ840" s="24"/>
      <c r="WA840" s="24"/>
      <c r="WB840" s="24"/>
      <c r="WC840" s="24"/>
      <c r="WD840" s="24"/>
      <c r="WE840" s="24"/>
      <c r="WF840" s="24"/>
      <c r="WG840" s="24"/>
      <c r="WH840" s="24"/>
      <c r="WI840" s="24"/>
      <c r="WJ840" s="24"/>
      <c r="WK840" s="24"/>
      <c r="WL840" s="24"/>
      <c r="WM840" s="24"/>
      <c r="WN840" s="24"/>
      <c r="WO840" s="24"/>
      <c r="WP840" s="24"/>
      <c r="WQ840" s="24"/>
      <c r="WR840" s="24"/>
      <c r="WS840" s="24"/>
      <c r="WT840" s="24"/>
      <c r="WU840" s="24"/>
      <c r="WV840" s="24"/>
      <c r="WW840" s="24"/>
      <c r="WX840" s="24"/>
      <c r="WY840" s="24"/>
      <c r="WZ840" s="24"/>
      <c r="XA840" s="24"/>
      <c r="XB840" s="24"/>
      <c r="XC840" s="24"/>
      <c r="XD840" s="24"/>
      <c r="XE840" s="24"/>
      <c r="XF840" s="24"/>
      <c r="XG840" s="24"/>
      <c r="XH840" s="24"/>
      <c r="XI840" s="24"/>
      <c r="XJ840" s="24"/>
      <c r="XK840" s="24"/>
      <c r="XL840" s="24"/>
      <c r="XM840" s="24"/>
      <c r="XN840" s="24"/>
      <c r="XO840" s="24"/>
      <c r="XP840" s="24"/>
      <c r="XQ840" s="24"/>
      <c r="XR840" s="24"/>
      <c r="XS840" s="24"/>
      <c r="XT840" s="24"/>
      <c r="XU840" s="24"/>
      <c r="XV840" s="24"/>
      <c r="XW840" s="24"/>
      <c r="XX840" s="24"/>
      <c r="XY840" s="24"/>
      <c r="XZ840" s="24"/>
      <c r="YA840" s="24"/>
      <c r="YB840" s="24"/>
      <c r="YC840" s="24"/>
      <c r="YD840" s="24"/>
      <c r="YE840" s="24"/>
      <c r="YF840" s="24"/>
      <c r="YG840" s="24"/>
      <c r="YH840" s="24"/>
      <c r="YI840" s="24"/>
      <c r="YJ840" s="24"/>
      <c r="YK840" s="24"/>
      <c r="YL840" s="24"/>
      <c r="YM840" s="24"/>
      <c r="YN840" s="24"/>
      <c r="YO840" s="24"/>
      <c r="YP840" s="24"/>
      <c r="YQ840" s="24"/>
      <c r="YR840" s="24"/>
      <c r="YS840" s="24"/>
      <c r="YT840" s="24"/>
      <c r="YU840" s="24"/>
      <c r="YV840" s="24"/>
      <c r="YW840" s="24"/>
      <c r="YX840" s="24"/>
      <c r="YY840" s="24"/>
      <c r="YZ840" s="24"/>
      <c r="ZA840" s="24"/>
      <c r="ZB840" s="24"/>
      <c r="ZC840" s="24"/>
      <c r="ZD840" s="24"/>
      <c r="ZE840" s="24"/>
      <c r="ZF840" s="24"/>
      <c r="ZG840" s="24"/>
      <c r="ZH840" s="24"/>
      <c r="ZI840" s="24"/>
      <c r="ZJ840" s="24"/>
      <c r="ZK840" s="24"/>
      <c r="ZL840" s="24"/>
      <c r="ZM840" s="24"/>
      <c r="ZN840" s="24"/>
      <c r="ZO840" s="24"/>
      <c r="ZP840" s="24"/>
      <c r="ZQ840" s="24"/>
      <c r="ZR840" s="24"/>
      <c r="ZS840" s="24"/>
      <c r="ZT840" s="24"/>
      <c r="ZU840" s="24"/>
      <c r="ZV840" s="24"/>
      <c r="ZW840" s="24"/>
      <c r="ZX840" s="24"/>
      <c r="ZY840" s="24"/>
      <c r="ZZ840" s="24"/>
      <c r="AAA840" s="24"/>
      <c r="AAB840" s="24"/>
      <c r="AAC840" s="24"/>
      <c r="AAD840" s="24"/>
      <c r="AAE840" s="24"/>
      <c r="AAF840" s="24"/>
      <c r="AAG840" s="24"/>
      <c r="AAH840" s="24"/>
      <c r="AAI840" s="24"/>
      <c r="AAJ840" s="24"/>
      <c r="AAK840" s="24"/>
      <c r="AAL840" s="24"/>
      <c r="AAM840" s="24"/>
      <c r="AAN840" s="24"/>
      <c r="AAO840" s="24"/>
      <c r="AAP840" s="24"/>
      <c r="AAQ840" s="24"/>
      <c r="AAR840" s="24"/>
      <c r="AAS840" s="24"/>
      <c r="AAT840" s="24"/>
      <c r="AAU840" s="24"/>
      <c r="AAV840" s="24"/>
      <c r="AAW840" s="24"/>
      <c r="AAX840" s="24"/>
      <c r="AAY840" s="24"/>
      <c r="AAZ840" s="24"/>
      <c r="ABA840" s="24"/>
      <c r="ABB840" s="24"/>
      <c r="ABC840" s="24"/>
      <c r="ABD840" s="24"/>
      <c r="ABE840" s="24"/>
      <c r="ABF840" s="24"/>
      <c r="ABG840" s="24"/>
      <c r="ABH840" s="24"/>
      <c r="ABI840" s="24"/>
      <c r="ABJ840" s="24"/>
      <c r="ABK840" s="24"/>
      <c r="ABL840" s="24"/>
      <c r="ABM840" s="24"/>
      <c r="ABN840" s="24"/>
      <c r="ABO840" s="24"/>
      <c r="ABP840" s="24"/>
      <c r="ABQ840" s="24"/>
      <c r="ABR840" s="24"/>
      <c r="ABS840" s="24"/>
      <c r="ABT840" s="24"/>
      <c r="ABU840" s="24"/>
      <c r="ABV840" s="24"/>
      <c r="ABW840" s="24"/>
      <c r="ABX840" s="24"/>
      <c r="ABY840" s="24"/>
      <c r="ABZ840" s="24"/>
      <c r="ACA840" s="24"/>
      <c r="ACB840" s="24"/>
      <c r="ACC840" s="24"/>
      <c r="ACD840" s="24"/>
      <c r="ACE840" s="24"/>
      <c r="ACF840" s="24"/>
      <c r="ACG840" s="24"/>
      <c r="ACH840" s="24"/>
      <c r="ACI840" s="24"/>
      <c r="ACJ840" s="24"/>
      <c r="ACK840" s="24"/>
      <c r="ACL840" s="24"/>
      <c r="ACM840" s="24"/>
      <c r="ACN840" s="24"/>
      <c r="ACO840" s="24"/>
      <c r="ACP840" s="24"/>
      <c r="ACQ840" s="24"/>
      <c r="ACR840" s="24"/>
      <c r="ACS840" s="24"/>
      <c r="ACT840" s="24"/>
      <c r="ACU840" s="24"/>
      <c r="ACV840" s="24"/>
      <c r="ACW840" s="24"/>
      <c r="ACX840" s="24"/>
      <c r="ACY840" s="24"/>
      <c r="ACZ840" s="24"/>
      <c r="ADA840" s="24"/>
      <c r="ADB840" s="24"/>
      <c r="ADC840" s="24"/>
      <c r="ADD840" s="24"/>
      <c r="ADE840" s="24"/>
      <c r="ADF840" s="24"/>
      <c r="ADG840" s="24"/>
      <c r="ADH840" s="24"/>
      <c r="ADI840" s="24"/>
      <c r="ADJ840" s="24"/>
      <c r="ADK840" s="24"/>
      <c r="ADL840" s="24"/>
      <c r="ADM840" s="24"/>
      <c r="ADN840" s="24"/>
      <c r="ADO840" s="24"/>
      <c r="ADP840" s="24"/>
      <c r="ADQ840" s="24"/>
      <c r="ADR840" s="24"/>
      <c r="ADS840" s="24"/>
      <c r="ADT840" s="24"/>
      <c r="ADU840" s="24"/>
      <c r="ADV840" s="24"/>
      <c r="ADW840" s="24"/>
      <c r="ADX840" s="24"/>
      <c r="ADY840" s="24"/>
      <c r="ADZ840" s="24"/>
      <c r="AEA840" s="24"/>
      <c r="AEB840" s="24"/>
      <c r="AEC840" s="24"/>
      <c r="AED840" s="24"/>
      <c r="AEE840" s="24"/>
      <c r="AEF840" s="24"/>
      <c r="AEG840" s="24"/>
      <c r="AEH840" s="24"/>
      <c r="AEI840" s="24"/>
      <c r="AEJ840" s="24"/>
      <c r="AEK840" s="24"/>
      <c r="AEL840" s="24"/>
      <c r="AEM840" s="24"/>
      <c r="AEN840" s="24"/>
      <c r="AEO840" s="24"/>
      <c r="AEP840" s="24"/>
      <c r="AEQ840" s="24"/>
      <c r="AER840" s="24"/>
      <c r="AES840" s="24"/>
      <c r="AET840" s="24"/>
      <c r="AEU840" s="24"/>
      <c r="AEV840" s="24"/>
      <c r="AEW840" s="24"/>
      <c r="AEX840" s="24"/>
      <c r="AEY840" s="24"/>
      <c r="AEZ840" s="24"/>
      <c r="AFA840" s="24"/>
      <c r="AFB840" s="24"/>
      <c r="AFC840" s="24"/>
      <c r="AFD840" s="24"/>
      <c r="AFE840" s="24"/>
      <c r="AFF840" s="24"/>
      <c r="AFG840" s="24"/>
      <c r="AFH840" s="24"/>
      <c r="AFI840" s="24"/>
      <c r="AFJ840" s="24"/>
      <c r="AFK840" s="24"/>
      <c r="AFL840" s="24"/>
      <c r="AFM840" s="24"/>
      <c r="AFN840" s="24"/>
      <c r="AFO840" s="24"/>
      <c r="AFP840" s="24"/>
      <c r="AFQ840" s="24"/>
      <c r="AFR840" s="24"/>
      <c r="AFS840" s="24"/>
      <c r="AFT840" s="24"/>
      <c r="AFU840" s="24"/>
      <c r="AFV840" s="24"/>
      <c r="AFW840" s="24"/>
      <c r="AFX840" s="24"/>
      <c r="AFY840" s="24"/>
      <c r="AFZ840" s="24"/>
      <c r="AGA840" s="24"/>
      <c r="AGB840" s="24"/>
      <c r="AGC840" s="24"/>
      <c r="AGD840" s="24"/>
      <c r="AGE840" s="24"/>
      <c r="AGF840" s="24"/>
      <c r="AGG840" s="24"/>
      <c r="AGH840" s="24"/>
      <c r="AGI840" s="24"/>
      <c r="AGJ840" s="24"/>
      <c r="AGK840" s="24"/>
      <c r="AGL840" s="24"/>
      <c r="AGM840" s="24"/>
      <c r="AGN840" s="24"/>
      <c r="AGO840" s="24"/>
      <c r="AGP840" s="24"/>
      <c r="AGQ840" s="24"/>
      <c r="AGR840" s="24"/>
      <c r="AGS840" s="24"/>
      <c r="AGT840" s="24"/>
      <c r="AGU840" s="24"/>
      <c r="AGV840" s="24"/>
      <c r="AGW840" s="24"/>
      <c r="AGX840" s="24"/>
      <c r="AGY840" s="24"/>
      <c r="AGZ840" s="24"/>
      <c r="AHA840" s="24"/>
      <c r="AHB840" s="24"/>
      <c r="AHC840" s="24"/>
      <c r="AHD840" s="24"/>
      <c r="AHE840" s="24"/>
      <c r="AHF840" s="24"/>
      <c r="AHG840" s="24"/>
      <c r="AHH840" s="24"/>
      <c r="AHI840" s="24"/>
      <c r="AHJ840" s="24"/>
      <c r="AHK840" s="24"/>
      <c r="AHL840" s="24"/>
      <c r="AHM840" s="24"/>
      <c r="AHN840" s="24"/>
      <c r="AHO840" s="24"/>
      <c r="AHP840" s="24"/>
      <c r="AHQ840" s="24"/>
      <c r="AHR840" s="24"/>
      <c r="AHS840" s="24"/>
      <c r="AHT840" s="24"/>
      <c r="AHU840" s="24"/>
      <c r="AHV840" s="24"/>
      <c r="AHW840" s="24"/>
      <c r="AHX840" s="24"/>
      <c r="AHY840" s="24"/>
      <c r="AHZ840" s="24"/>
      <c r="AIA840" s="24"/>
      <c r="AIB840" s="24"/>
      <c r="AIC840" s="24"/>
      <c r="AID840" s="24"/>
      <c r="AIE840" s="24"/>
      <c r="AIF840" s="24"/>
      <c r="AIG840" s="24"/>
      <c r="AIH840" s="24"/>
      <c r="AII840" s="24"/>
      <c r="AIJ840" s="24"/>
      <c r="AIK840" s="24"/>
      <c r="AIL840" s="24"/>
      <c r="AIM840" s="24"/>
      <c r="AIN840" s="24"/>
      <c r="AIO840" s="24"/>
      <c r="AIP840" s="24"/>
      <c r="AIQ840" s="24"/>
      <c r="AIR840" s="24"/>
      <c r="AIS840" s="24"/>
      <c r="AIT840" s="24"/>
      <c r="AIU840" s="24"/>
      <c r="AIV840" s="24"/>
      <c r="AIW840" s="24"/>
      <c r="AIX840" s="24"/>
      <c r="AIY840" s="24"/>
      <c r="AIZ840" s="24"/>
      <c r="AJA840" s="24"/>
      <c r="AJB840" s="24"/>
      <c r="AJC840" s="24"/>
      <c r="AJD840" s="24"/>
      <c r="AJE840" s="24"/>
      <c r="AJF840" s="24"/>
      <c r="AJG840" s="24"/>
      <c r="AJH840" s="24"/>
      <c r="AJI840" s="24"/>
      <c r="AJJ840" s="24"/>
      <c r="AJK840" s="24"/>
      <c r="AJL840" s="24"/>
      <c r="AJM840" s="24"/>
      <c r="AJN840" s="24"/>
      <c r="AJO840" s="24"/>
      <c r="AJP840" s="24"/>
      <c r="AJQ840" s="24"/>
      <c r="AJR840" s="24"/>
      <c r="AJS840" s="24"/>
      <c r="AJT840" s="24"/>
      <c r="AJU840" s="24"/>
      <c r="AJV840" s="24"/>
      <c r="AJW840" s="24"/>
      <c r="AJX840" s="24"/>
      <c r="AJY840" s="24"/>
      <c r="AJZ840" s="24"/>
      <c r="AKA840" s="24"/>
      <c r="AKB840" s="24"/>
      <c r="AKC840" s="24"/>
      <c r="AKD840" s="24"/>
      <c r="AKE840" s="24"/>
      <c r="AKF840" s="24"/>
      <c r="AKG840" s="24"/>
      <c r="AKH840" s="24"/>
      <c r="AKI840" s="24"/>
      <c r="AKJ840" s="24"/>
      <c r="AKK840" s="24"/>
      <c r="AKL840" s="24"/>
      <c r="AKM840" s="24"/>
      <c r="AKN840" s="24"/>
      <c r="AKO840" s="24"/>
      <c r="AKP840" s="24"/>
      <c r="AKQ840" s="24"/>
      <c r="AKR840" s="24"/>
      <c r="AKS840" s="24"/>
      <c r="AKT840" s="24"/>
      <c r="AKU840" s="24"/>
      <c r="AKV840" s="24"/>
      <c r="AKW840" s="24"/>
      <c r="AKX840" s="24"/>
      <c r="AKY840" s="24"/>
      <c r="AKZ840" s="24"/>
      <c r="ALA840" s="24"/>
      <c r="ALB840" s="24"/>
      <c r="ALC840" s="24"/>
      <c r="ALD840" s="24"/>
      <c r="ALE840" s="24"/>
      <c r="ALF840" s="24"/>
      <c r="ALG840" s="24"/>
      <c r="ALH840" s="24"/>
      <c r="ALI840" s="24"/>
      <c r="ALJ840" s="24"/>
      <c r="ALK840" s="24"/>
      <c r="ALL840" s="24"/>
      <c r="ALM840" s="24"/>
      <c r="ALN840" s="24"/>
      <c r="ALO840" s="24"/>
      <c r="ALP840" s="24"/>
      <c r="ALQ840" s="24"/>
      <c r="ALR840" s="24"/>
      <c r="ALS840" s="24"/>
      <c r="ALT840" s="24"/>
      <c r="ALU840" s="24"/>
      <c r="ALV840" s="24"/>
      <c r="ALW840" s="24"/>
      <c r="ALX840" s="24"/>
      <c r="ALY840" s="24"/>
      <c r="ALZ840" s="24"/>
      <c r="AMA840" s="24"/>
      <c r="AMB840" s="24"/>
      <c r="AMC840" s="24"/>
      <c r="AMD840" s="24"/>
      <c r="AME840" s="24"/>
      <c r="AMF840" s="24"/>
      <c r="AMG840" s="24"/>
      <c r="AMH840" s="24"/>
      <c r="AMI840" s="24"/>
      <c r="AMJ840" s="24"/>
      <c r="AMK840" s="24"/>
      <c r="AML840" s="24"/>
      <c r="AMM840" s="24"/>
      <c r="AMN840" s="24"/>
      <c r="AMO840" s="24"/>
      <c r="AMP840" s="24"/>
      <c r="AMQ840" s="24"/>
      <c r="AMR840" s="24"/>
      <c r="AMS840" s="24"/>
      <c r="AMT840" s="24"/>
      <c r="AMU840" s="24"/>
      <c r="AMV840" s="24"/>
      <c r="AMW840" s="24"/>
      <c r="AMX840" s="24"/>
      <c r="AMY840" s="24"/>
      <c r="AMZ840" s="24"/>
      <c r="ANA840" s="24"/>
      <c r="ANB840" s="24"/>
      <c r="ANC840" s="24"/>
      <c r="AND840" s="24"/>
      <c r="ANE840" s="24"/>
      <c r="ANF840" s="24"/>
      <c r="ANG840" s="24"/>
      <c r="ANH840" s="24"/>
      <c r="ANI840" s="24"/>
      <c r="ANJ840" s="24"/>
      <c r="ANK840" s="24"/>
      <c r="ANL840" s="24"/>
      <c r="ANM840" s="24"/>
      <c r="ANN840" s="24"/>
      <c r="ANO840" s="24"/>
      <c r="ANP840" s="24"/>
      <c r="ANQ840" s="24"/>
      <c r="ANR840" s="24"/>
      <c r="ANS840" s="24"/>
      <c r="ANT840" s="24"/>
      <c r="ANU840" s="24"/>
      <c r="ANV840" s="24"/>
      <c r="ANW840" s="24"/>
      <c r="ANX840" s="24"/>
      <c r="ANY840" s="24"/>
      <c r="ANZ840" s="24"/>
      <c r="AOA840" s="24"/>
      <c r="AOB840" s="24"/>
      <c r="AOC840" s="24"/>
      <c r="AOD840" s="24"/>
      <c r="AOE840" s="24"/>
      <c r="AOF840" s="24"/>
      <c r="AOG840" s="24"/>
      <c r="AOH840" s="24"/>
      <c r="AOI840" s="24"/>
      <c r="AOJ840" s="24"/>
      <c r="AOK840" s="24"/>
      <c r="AOL840" s="24"/>
      <c r="AOM840" s="24"/>
      <c r="AON840" s="24"/>
      <c r="AOO840" s="24"/>
      <c r="AOP840" s="24"/>
      <c r="AOQ840" s="24"/>
      <c r="AOR840" s="24"/>
      <c r="AOS840" s="24"/>
      <c r="AOT840" s="24"/>
      <c r="AOU840" s="24"/>
      <c r="AOV840" s="24"/>
      <c r="AOW840" s="24"/>
      <c r="AOX840" s="24"/>
      <c r="AOY840" s="24"/>
      <c r="AOZ840" s="24"/>
      <c r="APA840" s="24"/>
      <c r="APB840" s="24"/>
      <c r="APC840" s="24"/>
      <c r="APD840" s="24"/>
      <c r="APE840" s="24"/>
      <c r="APF840" s="24"/>
      <c r="APG840" s="24"/>
      <c r="APH840" s="24"/>
      <c r="API840" s="24"/>
      <c r="APJ840" s="24"/>
      <c r="APK840" s="24"/>
      <c r="APL840" s="24"/>
      <c r="APM840" s="24"/>
      <c r="APN840" s="24"/>
      <c r="APO840" s="24"/>
      <c r="APP840" s="24"/>
      <c r="APQ840" s="24"/>
      <c r="APR840" s="24"/>
      <c r="APS840" s="24"/>
      <c r="APT840" s="24"/>
      <c r="APU840" s="24"/>
      <c r="APV840" s="24"/>
      <c r="APW840" s="24"/>
      <c r="APX840" s="24"/>
      <c r="APY840" s="24"/>
      <c r="APZ840" s="24"/>
      <c r="AQA840" s="24"/>
      <c r="AQB840" s="24"/>
      <c r="AQC840" s="24"/>
      <c r="AQD840" s="24"/>
      <c r="AQE840" s="24"/>
      <c r="AQF840" s="24"/>
      <c r="AQG840" s="24"/>
      <c r="AQH840" s="24"/>
      <c r="AQI840" s="24"/>
      <c r="AQJ840" s="24"/>
      <c r="AQK840" s="24"/>
      <c r="AQL840" s="24"/>
      <c r="AQM840" s="24"/>
      <c r="AQN840" s="24"/>
      <c r="AQO840" s="24"/>
      <c r="AQP840" s="24"/>
      <c r="AQQ840" s="24"/>
      <c r="AQR840" s="24"/>
      <c r="AQS840" s="24"/>
      <c r="AQT840" s="24"/>
      <c r="AQU840" s="24"/>
      <c r="AQV840" s="24"/>
      <c r="AQW840" s="24"/>
      <c r="AQX840" s="24"/>
      <c r="AQY840" s="24"/>
      <c r="AQZ840" s="24"/>
      <c r="ARA840" s="24"/>
      <c r="ARB840" s="24"/>
      <c r="ARC840" s="24"/>
      <c r="ARD840" s="24"/>
      <c r="ARE840" s="24"/>
      <c r="ARF840" s="24"/>
      <c r="ARG840" s="24"/>
      <c r="ARH840" s="24"/>
      <c r="ARI840" s="24"/>
      <c r="ARJ840" s="24"/>
      <c r="ARK840" s="24"/>
      <c r="ARL840" s="24"/>
      <c r="ARM840" s="24"/>
      <c r="ARN840" s="24"/>
      <c r="ARO840" s="24"/>
      <c r="ARP840" s="24"/>
      <c r="ARQ840" s="24"/>
      <c r="ARR840" s="24"/>
      <c r="ARS840" s="24"/>
      <c r="ART840" s="24"/>
      <c r="ARU840" s="24"/>
      <c r="ARV840" s="24"/>
      <c r="ARW840" s="24"/>
      <c r="ARX840" s="24"/>
      <c r="ARY840" s="24"/>
      <c r="ARZ840" s="24"/>
      <c r="ASA840" s="24"/>
      <c r="ASB840" s="24"/>
      <c r="ASC840" s="24"/>
      <c r="ASD840" s="24"/>
      <c r="ASE840" s="24"/>
      <c r="ASF840" s="24"/>
      <c r="ASG840" s="24"/>
      <c r="ASH840" s="24"/>
      <c r="ASI840" s="24"/>
      <c r="ASJ840" s="24"/>
      <c r="ASK840" s="24"/>
      <c r="ASL840" s="24"/>
      <c r="ASM840" s="24"/>
      <c r="ASN840" s="24"/>
      <c r="ASO840" s="24"/>
      <c r="ASP840" s="24"/>
      <c r="ASQ840" s="24"/>
      <c r="ASR840" s="24"/>
      <c r="ASS840" s="24"/>
      <c r="AST840" s="24"/>
      <c r="ASU840" s="24"/>
      <c r="ASV840" s="24"/>
      <c r="ASW840" s="24"/>
      <c r="ASX840" s="24"/>
      <c r="ASY840" s="24"/>
      <c r="ASZ840" s="24"/>
      <c r="ATA840" s="24"/>
      <c r="ATB840" s="24"/>
      <c r="ATC840" s="24"/>
      <c r="ATD840" s="24"/>
      <c r="ATE840" s="24"/>
      <c r="ATF840" s="24"/>
      <c r="ATG840" s="24"/>
      <c r="ATH840" s="24"/>
      <c r="ATI840" s="24"/>
      <c r="ATJ840" s="24"/>
      <c r="ATK840" s="24"/>
      <c r="ATL840" s="24"/>
      <c r="ATM840" s="24"/>
      <c r="ATN840" s="24"/>
      <c r="ATO840" s="24"/>
      <c r="ATP840" s="24"/>
      <c r="ATQ840" s="24"/>
      <c r="ATR840" s="24"/>
      <c r="ATS840" s="24"/>
      <c r="ATT840" s="24"/>
      <c r="ATU840" s="24"/>
      <c r="ATV840" s="24"/>
      <c r="ATW840" s="24"/>
      <c r="ATX840" s="24"/>
      <c r="ATY840" s="24"/>
      <c r="ATZ840" s="24"/>
      <c r="AUA840" s="24"/>
      <c r="AUB840" s="24"/>
      <c r="AUC840" s="24"/>
      <c r="AUD840" s="24"/>
      <c r="AUE840" s="24"/>
      <c r="AUF840" s="24"/>
      <c r="AUG840" s="24"/>
      <c r="AUH840" s="24"/>
      <c r="AUI840" s="24"/>
      <c r="AUJ840" s="24"/>
      <c r="AUK840" s="24"/>
      <c r="AUL840" s="24"/>
      <c r="AUM840" s="24"/>
      <c r="AUN840" s="24"/>
      <c r="AUO840" s="24"/>
      <c r="AUP840" s="24"/>
      <c r="AUQ840" s="24"/>
      <c r="AUR840" s="24"/>
      <c r="AUS840" s="24"/>
      <c r="AUT840" s="24"/>
      <c r="AUU840" s="24"/>
      <c r="AUV840" s="24"/>
      <c r="AUW840" s="24"/>
      <c r="AUX840" s="24"/>
      <c r="AUY840" s="24"/>
      <c r="AUZ840" s="24"/>
      <c r="AVA840" s="24"/>
      <c r="AVB840" s="24"/>
      <c r="AVC840" s="24"/>
      <c r="AVD840" s="24"/>
      <c r="AVE840" s="24"/>
      <c r="AVF840" s="24"/>
      <c r="AVG840" s="24"/>
      <c r="AVH840" s="24"/>
      <c r="AVI840" s="24"/>
      <c r="AVJ840" s="24"/>
      <c r="AVK840" s="24"/>
      <c r="AVL840" s="24"/>
      <c r="AVM840" s="24"/>
      <c r="AVN840" s="24"/>
      <c r="AVO840" s="24"/>
      <c r="AVP840" s="24"/>
      <c r="AVQ840" s="24"/>
      <c r="AVR840" s="24"/>
      <c r="AVS840" s="24"/>
      <c r="AVT840" s="24"/>
      <c r="AVU840" s="24"/>
      <c r="AVV840" s="24"/>
      <c r="AVW840" s="24"/>
      <c r="AVX840" s="24"/>
      <c r="AVY840" s="24"/>
      <c r="AVZ840" s="24"/>
      <c r="AWA840" s="24"/>
      <c r="AWB840" s="24"/>
      <c r="AWC840" s="24"/>
      <c r="AWD840" s="24"/>
      <c r="AWE840" s="24"/>
      <c r="AWF840" s="24"/>
      <c r="AWG840" s="24"/>
      <c r="AWH840" s="24"/>
      <c r="AWI840" s="24"/>
      <c r="AWJ840" s="24"/>
      <c r="AWK840" s="24"/>
      <c r="AWL840" s="24"/>
      <c r="AWM840" s="24"/>
      <c r="AWN840" s="24"/>
      <c r="AWO840" s="24"/>
      <c r="AWP840" s="24"/>
      <c r="AWQ840" s="24"/>
      <c r="AWR840" s="24"/>
      <c r="AWS840" s="24"/>
      <c r="AWT840" s="24"/>
      <c r="AWU840" s="24"/>
      <c r="AWV840" s="24"/>
      <c r="AWW840" s="24"/>
      <c r="AWX840" s="24"/>
      <c r="AWY840" s="24"/>
      <c r="AWZ840" s="24"/>
      <c r="AXA840" s="24"/>
      <c r="AXB840" s="24"/>
      <c r="AXC840" s="24"/>
      <c r="AXD840" s="24"/>
      <c r="AXE840" s="24"/>
      <c r="AXF840" s="24"/>
      <c r="AXG840" s="24"/>
      <c r="AXH840" s="24"/>
      <c r="AXI840" s="24"/>
      <c r="AXJ840" s="24"/>
      <c r="AXK840" s="24"/>
      <c r="AXL840" s="24"/>
      <c r="AXM840" s="24"/>
      <c r="AXN840" s="24"/>
      <c r="AXO840" s="24"/>
      <c r="AXP840" s="24"/>
      <c r="AXQ840" s="24"/>
      <c r="AXR840" s="24"/>
      <c r="AXS840" s="24"/>
      <c r="AXT840" s="24"/>
      <c r="AXU840" s="24"/>
      <c r="AXV840" s="24"/>
      <c r="AXW840" s="24"/>
      <c r="AXX840" s="24"/>
      <c r="AXY840" s="24"/>
      <c r="AXZ840" s="24"/>
      <c r="AYA840" s="24"/>
      <c r="AYB840" s="24"/>
      <c r="AYC840" s="24"/>
      <c r="AYD840" s="24"/>
      <c r="AYE840" s="24"/>
      <c r="AYF840" s="24"/>
      <c r="AYG840" s="24"/>
      <c r="AYH840" s="24"/>
      <c r="AYI840" s="24"/>
      <c r="AYJ840" s="24"/>
      <c r="AYK840" s="24"/>
      <c r="AYL840" s="24"/>
      <c r="AYM840" s="24"/>
      <c r="AYN840" s="24"/>
      <c r="AYO840" s="24"/>
      <c r="AYP840" s="24"/>
      <c r="AYQ840" s="24"/>
      <c r="AYR840" s="24"/>
      <c r="AYS840" s="24"/>
      <c r="AYT840" s="24"/>
      <c r="AYU840" s="24"/>
      <c r="AYV840" s="24"/>
      <c r="AYW840" s="24"/>
      <c r="AYX840" s="24"/>
      <c r="AYY840" s="24"/>
      <c r="AYZ840" s="24"/>
      <c r="AZA840" s="24"/>
      <c r="AZB840" s="24"/>
      <c r="AZC840" s="24"/>
      <c r="AZD840" s="24"/>
      <c r="AZE840" s="24"/>
      <c r="AZF840" s="24"/>
      <c r="AZG840" s="24"/>
      <c r="AZH840" s="24"/>
      <c r="AZI840" s="24"/>
      <c r="AZJ840" s="24"/>
      <c r="AZK840" s="24"/>
      <c r="AZL840" s="24"/>
      <c r="AZM840" s="24"/>
      <c r="AZN840" s="24"/>
      <c r="AZO840" s="24"/>
      <c r="AZP840" s="24"/>
      <c r="AZQ840" s="24"/>
      <c r="AZR840" s="24"/>
      <c r="AZS840" s="24"/>
      <c r="AZT840" s="24"/>
      <c r="AZU840" s="24"/>
      <c r="AZV840" s="24"/>
      <c r="AZW840" s="24"/>
      <c r="AZX840" s="24"/>
      <c r="AZY840" s="24"/>
      <c r="AZZ840" s="24"/>
      <c r="BAA840" s="24"/>
      <c r="BAB840" s="24"/>
      <c r="BAC840" s="24"/>
      <c r="BAD840" s="24"/>
      <c r="BAE840" s="24"/>
      <c r="BAF840" s="24"/>
      <c r="BAG840" s="24"/>
      <c r="BAH840" s="24"/>
      <c r="BAI840" s="24"/>
      <c r="BAJ840" s="24"/>
      <c r="BAK840" s="24"/>
      <c r="BAL840" s="24"/>
      <c r="BAM840" s="24"/>
      <c r="BAN840" s="24"/>
      <c r="BAO840" s="24"/>
      <c r="BAP840" s="24"/>
      <c r="BAQ840" s="24"/>
      <c r="BAR840" s="24"/>
      <c r="BAS840" s="24"/>
      <c r="BAT840" s="24"/>
      <c r="BAU840" s="24"/>
      <c r="BAV840" s="24"/>
      <c r="BAW840" s="24"/>
      <c r="BAX840" s="24"/>
      <c r="BAY840" s="24"/>
      <c r="BAZ840" s="24"/>
      <c r="BBA840" s="24"/>
      <c r="BBB840" s="24"/>
      <c r="BBC840" s="24"/>
      <c r="BBD840" s="24"/>
      <c r="BBE840" s="24"/>
      <c r="BBF840" s="24"/>
      <c r="BBG840" s="24"/>
      <c r="BBH840" s="24"/>
      <c r="BBI840" s="24"/>
      <c r="BBJ840" s="24"/>
      <c r="BBK840" s="24"/>
      <c r="BBL840" s="24"/>
      <c r="BBM840" s="24"/>
      <c r="BBN840" s="24"/>
      <c r="BBO840" s="24"/>
      <c r="BBP840" s="24"/>
      <c r="BBQ840" s="24"/>
      <c r="BBR840" s="24"/>
      <c r="BBS840" s="24"/>
      <c r="BBT840" s="24"/>
      <c r="BBU840" s="24"/>
      <c r="BBV840" s="24"/>
      <c r="BBW840" s="24"/>
      <c r="BBX840" s="24"/>
      <c r="BBY840" s="24"/>
      <c r="BBZ840" s="24"/>
      <c r="BCA840" s="24"/>
      <c r="BCB840" s="24"/>
      <c r="BCC840" s="24"/>
      <c r="BCD840" s="24"/>
      <c r="BCE840" s="24"/>
      <c r="BCF840" s="24"/>
      <c r="BCG840" s="24"/>
      <c r="BCH840" s="24"/>
      <c r="BCI840" s="24"/>
      <c r="BCJ840" s="24"/>
      <c r="BCK840" s="24"/>
      <c r="BCL840" s="24"/>
      <c r="BCM840" s="24"/>
      <c r="BCN840" s="24"/>
      <c r="BCO840" s="24"/>
      <c r="BCP840" s="24"/>
      <c r="BCQ840" s="24"/>
      <c r="BCR840" s="24"/>
      <c r="BCS840" s="24"/>
      <c r="BCT840" s="24"/>
      <c r="BCU840" s="24"/>
      <c r="BCV840" s="24"/>
      <c r="BCW840" s="24"/>
      <c r="BCX840" s="24"/>
      <c r="BCY840" s="24"/>
      <c r="BCZ840" s="24"/>
      <c r="BDA840" s="24"/>
      <c r="BDB840" s="24"/>
      <c r="BDC840" s="24"/>
      <c r="BDD840" s="24"/>
      <c r="BDE840" s="24"/>
      <c r="BDF840" s="24"/>
      <c r="BDG840" s="24"/>
      <c r="BDH840" s="24"/>
      <c r="BDI840" s="24"/>
      <c r="BDJ840" s="24"/>
      <c r="BDK840" s="24"/>
      <c r="BDL840" s="24"/>
      <c r="BDM840" s="24"/>
      <c r="BDN840" s="24"/>
      <c r="BDO840" s="24"/>
      <c r="BDP840" s="24"/>
      <c r="BDQ840" s="24"/>
      <c r="BDR840" s="24"/>
      <c r="BDS840" s="24"/>
      <c r="BDT840" s="24"/>
      <c r="BDU840" s="24"/>
      <c r="BDV840" s="24"/>
      <c r="BDW840" s="24"/>
      <c r="BDX840" s="24"/>
      <c r="BDY840" s="24"/>
      <c r="BDZ840" s="24"/>
      <c r="BEA840" s="24"/>
      <c r="BEB840" s="24"/>
      <c r="BEC840" s="24"/>
      <c r="BED840" s="24"/>
      <c r="BEE840" s="24"/>
      <c r="BEF840" s="24"/>
      <c r="BEG840" s="24"/>
      <c r="BEH840" s="24"/>
      <c r="BEI840" s="24"/>
      <c r="BEJ840" s="24"/>
      <c r="BEK840" s="24"/>
      <c r="BEL840" s="24"/>
      <c r="BEM840" s="24"/>
      <c r="BEN840" s="24"/>
      <c r="BEO840" s="24"/>
      <c r="BEP840" s="24"/>
      <c r="BEQ840" s="24"/>
      <c r="BER840" s="24"/>
      <c r="BES840" s="24"/>
      <c r="BET840" s="24"/>
      <c r="BEU840" s="24"/>
      <c r="BEV840" s="24"/>
      <c r="BEW840" s="24"/>
      <c r="BEX840" s="24"/>
      <c r="BEY840" s="24"/>
      <c r="BEZ840" s="24"/>
      <c r="BFA840" s="24"/>
      <c r="BFB840" s="24"/>
      <c r="BFC840" s="24"/>
      <c r="BFD840" s="24"/>
      <c r="BFE840" s="24"/>
      <c r="BFF840" s="24"/>
      <c r="BFG840" s="24"/>
      <c r="BFH840" s="24"/>
      <c r="BFI840" s="24"/>
      <c r="BFJ840" s="24"/>
      <c r="BFK840" s="24"/>
      <c r="BFL840" s="24"/>
      <c r="BFM840" s="24"/>
      <c r="BFN840" s="24"/>
      <c r="BFO840" s="24"/>
      <c r="BFP840" s="24"/>
      <c r="BFQ840" s="24"/>
      <c r="BFR840" s="24"/>
      <c r="BFS840" s="24"/>
      <c r="BFT840" s="24"/>
      <c r="BFU840" s="24"/>
      <c r="BFV840" s="24"/>
      <c r="BFW840" s="24"/>
      <c r="BFX840" s="24"/>
      <c r="BFY840" s="24"/>
      <c r="BFZ840" s="24"/>
      <c r="BGA840" s="24"/>
      <c r="BGB840" s="24"/>
      <c r="BGC840" s="24"/>
      <c r="BGD840" s="24"/>
      <c r="BGE840" s="24"/>
      <c r="BGF840" s="24"/>
      <c r="BGG840" s="24"/>
      <c r="BGH840" s="24"/>
      <c r="BGI840" s="24"/>
      <c r="BGJ840" s="24"/>
      <c r="BGK840" s="24"/>
      <c r="BGL840" s="24"/>
      <c r="BGM840" s="24"/>
      <c r="BGN840" s="24"/>
      <c r="BGO840" s="24"/>
      <c r="BGP840" s="24"/>
      <c r="BGQ840" s="24"/>
      <c r="BGR840" s="24"/>
      <c r="BGS840" s="24"/>
      <c r="BGT840" s="24"/>
      <c r="BGU840" s="24"/>
      <c r="BGV840" s="24"/>
      <c r="BGW840" s="24"/>
      <c r="BGX840" s="24"/>
      <c r="BGY840" s="24"/>
      <c r="BGZ840" s="24"/>
      <c r="BHA840" s="24"/>
      <c r="BHB840" s="24"/>
      <c r="BHC840" s="24"/>
      <c r="BHD840" s="24"/>
      <c r="BHE840" s="24"/>
      <c r="BHF840" s="24"/>
      <c r="BHG840" s="24"/>
      <c r="BHH840" s="24"/>
      <c r="BHI840" s="24"/>
      <c r="BHJ840" s="24"/>
      <c r="BHK840" s="24"/>
      <c r="BHL840" s="24"/>
      <c r="BHM840" s="24"/>
      <c r="BHN840" s="24"/>
      <c r="BHO840" s="24"/>
      <c r="BHP840" s="24"/>
      <c r="BHQ840" s="24"/>
      <c r="BHR840" s="24"/>
      <c r="BHS840" s="24"/>
      <c r="BHT840" s="24"/>
      <c r="BHU840" s="24"/>
      <c r="BHV840" s="24"/>
      <c r="BHW840" s="24"/>
      <c r="BHX840" s="24"/>
      <c r="BHY840" s="24"/>
      <c r="BHZ840" s="24"/>
      <c r="BIA840" s="24"/>
      <c r="BIB840" s="24"/>
      <c r="BIC840" s="24"/>
      <c r="BID840" s="24"/>
      <c r="BIE840" s="24"/>
      <c r="BIF840" s="24"/>
      <c r="BIG840" s="24"/>
      <c r="BIH840" s="24"/>
      <c r="BII840" s="24"/>
      <c r="BIJ840" s="24"/>
      <c r="BIK840" s="24"/>
      <c r="BIL840" s="24"/>
      <c r="BIM840" s="24"/>
      <c r="BIN840" s="24"/>
      <c r="BIO840" s="24"/>
      <c r="BIP840" s="24"/>
      <c r="BIQ840" s="24"/>
      <c r="BIR840" s="24"/>
      <c r="BIS840" s="24"/>
      <c r="BIT840" s="24"/>
      <c r="BIU840" s="24"/>
      <c r="BIV840" s="24"/>
      <c r="BIW840" s="24"/>
      <c r="BIX840" s="24"/>
      <c r="BIY840" s="24"/>
      <c r="BIZ840" s="24"/>
      <c r="BJA840" s="24"/>
      <c r="BJB840" s="24"/>
      <c r="BJC840" s="24"/>
      <c r="BJD840" s="24"/>
      <c r="BJE840" s="24"/>
      <c r="BJF840" s="24"/>
      <c r="BJG840" s="24"/>
      <c r="BJH840" s="24"/>
      <c r="BJI840" s="24"/>
      <c r="BJJ840" s="24"/>
      <c r="BJK840" s="24"/>
      <c r="BJL840" s="24"/>
      <c r="BJM840" s="24"/>
      <c r="BJN840" s="24"/>
      <c r="BJO840" s="24"/>
      <c r="BJP840" s="24"/>
      <c r="BJQ840" s="24"/>
      <c r="BJR840" s="24"/>
      <c r="BJS840" s="24"/>
      <c r="BJT840" s="24"/>
      <c r="BJU840" s="24"/>
      <c r="BJV840" s="24"/>
      <c r="BJW840" s="24"/>
      <c r="BJX840" s="24"/>
      <c r="BJY840" s="24"/>
      <c r="BJZ840" s="24"/>
      <c r="BKA840" s="24"/>
      <c r="BKB840" s="24"/>
      <c r="BKC840" s="24"/>
      <c r="BKD840" s="24"/>
      <c r="BKE840" s="24"/>
      <c r="BKF840" s="24"/>
      <c r="BKG840" s="24"/>
      <c r="BKH840" s="24"/>
      <c r="BKI840" s="24"/>
      <c r="BKJ840" s="24"/>
      <c r="BKK840" s="24"/>
      <c r="BKL840" s="24"/>
      <c r="BKM840" s="24"/>
      <c r="BKN840" s="24"/>
      <c r="BKO840" s="24"/>
      <c r="BKP840" s="24"/>
      <c r="BKQ840" s="24"/>
      <c r="BKR840" s="24"/>
      <c r="BKS840" s="24"/>
      <c r="BKT840" s="24"/>
      <c r="BKU840" s="24"/>
      <c r="BKV840" s="24"/>
      <c r="BKW840" s="24"/>
      <c r="BKX840" s="24"/>
      <c r="BKY840" s="24"/>
      <c r="BKZ840" s="24"/>
      <c r="BLA840" s="24"/>
      <c r="BLB840" s="24"/>
      <c r="BLC840" s="24"/>
      <c r="BLD840" s="24"/>
      <c r="BLE840" s="24"/>
      <c r="BLF840" s="24"/>
      <c r="BLG840" s="24"/>
      <c r="BLH840" s="24"/>
      <c r="BLI840" s="24"/>
      <c r="BLJ840" s="24"/>
      <c r="BLK840" s="24"/>
      <c r="BLL840" s="24"/>
      <c r="BLM840" s="24"/>
      <c r="BLN840" s="24"/>
      <c r="BLO840" s="24"/>
      <c r="BLP840" s="24"/>
      <c r="BLQ840" s="24"/>
      <c r="BLR840" s="24"/>
      <c r="BLS840" s="24"/>
      <c r="BLT840" s="24"/>
      <c r="BLU840" s="24"/>
      <c r="BLV840" s="24"/>
      <c r="BLW840" s="24"/>
      <c r="BLX840" s="24"/>
      <c r="BLY840" s="24"/>
      <c r="BLZ840" s="24"/>
      <c r="BMA840" s="24"/>
      <c r="BMB840" s="24"/>
      <c r="BMC840" s="24"/>
      <c r="BMD840" s="24"/>
      <c r="BME840" s="24"/>
      <c r="BMF840" s="24"/>
      <c r="BMG840" s="24"/>
      <c r="BMH840" s="24"/>
      <c r="BMI840" s="24"/>
      <c r="BMJ840" s="24"/>
      <c r="BMK840" s="24"/>
      <c r="BML840" s="24"/>
      <c r="BMM840" s="24"/>
      <c r="BMN840" s="24"/>
      <c r="BMO840" s="24"/>
      <c r="BMP840" s="24"/>
      <c r="BMQ840" s="24"/>
      <c r="BMR840" s="24"/>
      <c r="BMS840" s="24"/>
      <c r="BMT840" s="24"/>
      <c r="BMU840" s="24"/>
      <c r="BMV840" s="24"/>
      <c r="BMW840" s="24"/>
      <c r="BMX840" s="24"/>
      <c r="BMY840" s="24"/>
      <c r="BMZ840" s="24"/>
      <c r="BNA840" s="24"/>
      <c r="BNB840" s="24"/>
      <c r="BNC840" s="24"/>
      <c r="BND840" s="24"/>
      <c r="BNE840" s="24"/>
      <c r="BNF840" s="24"/>
      <c r="BNG840" s="24"/>
      <c r="BNH840" s="24"/>
      <c r="BNI840" s="24"/>
      <c r="BNJ840" s="24"/>
      <c r="BNK840" s="24"/>
      <c r="BNL840" s="24"/>
      <c r="BNM840" s="24"/>
      <c r="BNN840" s="24"/>
      <c r="BNO840" s="24"/>
      <c r="BNP840" s="24"/>
      <c r="BNQ840" s="24"/>
      <c r="BNR840" s="24"/>
      <c r="BNS840" s="24"/>
      <c r="BNT840" s="24"/>
      <c r="BNU840" s="24"/>
      <c r="BNV840" s="24"/>
      <c r="BNW840" s="24"/>
      <c r="BNX840" s="24"/>
      <c r="BNY840" s="24"/>
      <c r="BNZ840" s="24"/>
      <c r="BOA840" s="24"/>
      <c r="BOB840" s="24"/>
      <c r="BOC840" s="24"/>
      <c r="BOD840" s="24"/>
      <c r="BOE840" s="24"/>
      <c r="BOF840" s="24"/>
      <c r="BOG840" s="24"/>
      <c r="BOH840" s="24"/>
      <c r="BOI840" s="24"/>
      <c r="BOJ840" s="24"/>
      <c r="BOK840" s="24"/>
      <c r="BOL840" s="24"/>
      <c r="BOM840" s="24"/>
      <c r="BON840" s="24"/>
      <c r="BOO840" s="24"/>
      <c r="BOP840" s="24"/>
      <c r="BOQ840" s="24"/>
      <c r="BOR840" s="24"/>
      <c r="BOS840" s="24"/>
      <c r="BOT840" s="24"/>
      <c r="BOU840" s="24"/>
      <c r="BOV840" s="24"/>
      <c r="BOW840" s="24"/>
      <c r="BOX840" s="24"/>
      <c r="BOY840" s="24"/>
      <c r="BOZ840" s="24"/>
      <c r="BPA840" s="24"/>
      <c r="BPB840" s="24"/>
      <c r="BPC840" s="24"/>
      <c r="BPD840" s="24"/>
      <c r="BPE840" s="24"/>
      <c r="BPF840" s="24"/>
      <c r="BPG840" s="24"/>
      <c r="BPH840" s="24"/>
      <c r="BPI840" s="24"/>
      <c r="BPJ840" s="24"/>
      <c r="BPK840" s="24"/>
      <c r="BPL840" s="24"/>
      <c r="BPM840" s="24"/>
      <c r="BPN840" s="24"/>
      <c r="BPO840" s="24"/>
      <c r="BPP840" s="24"/>
      <c r="BPQ840" s="24"/>
      <c r="BPR840" s="24"/>
      <c r="BPS840" s="24"/>
      <c r="BPT840" s="24"/>
      <c r="BPU840" s="24"/>
      <c r="BPV840" s="24"/>
      <c r="BPW840" s="24"/>
      <c r="BPX840" s="24"/>
      <c r="BPY840" s="24"/>
      <c r="BPZ840" s="24"/>
      <c r="BQA840" s="24"/>
      <c r="BQB840" s="24"/>
      <c r="BQC840" s="24"/>
      <c r="BQD840" s="24"/>
      <c r="BQE840" s="24"/>
      <c r="BQF840" s="24"/>
      <c r="BQG840" s="24"/>
      <c r="BQH840" s="24"/>
      <c r="BQI840" s="24"/>
      <c r="BQJ840" s="24"/>
      <c r="BQK840" s="24"/>
      <c r="BQL840" s="24"/>
      <c r="BQM840" s="24"/>
      <c r="BQN840" s="24"/>
      <c r="BQO840" s="24"/>
      <c r="BQP840" s="24"/>
      <c r="BQQ840" s="24"/>
      <c r="BQR840" s="24"/>
      <c r="BQS840" s="24"/>
      <c r="BQT840" s="24"/>
      <c r="BQU840" s="24"/>
      <c r="BQV840" s="24"/>
      <c r="BQW840" s="24"/>
      <c r="BQX840" s="24"/>
      <c r="BQY840" s="24"/>
      <c r="BQZ840" s="24"/>
      <c r="BRA840" s="24"/>
      <c r="BRB840" s="24"/>
      <c r="BRC840" s="24"/>
      <c r="BRD840" s="24"/>
      <c r="BRE840" s="24"/>
      <c r="BRF840" s="24"/>
      <c r="BRG840" s="24"/>
      <c r="BRH840" s="24"/>
      <c r="BRI840" s="24"/>
      <c r="BRJ840" s="24"/>
      <c r="BRK840" s="24"/>
      <c r="BRL840" s="24"/>
      <c r="BRM840" s="24"/>
      <c r="BRN840" s="24"/>
      <c r="BRO840" s="24"/>
      <c r="BRP840" s="24"/>
      <c r="BRQ840" s="24"/>
      <c r="BRR840" s="24"/>
      <c r="BRS840" s="24"/>
      <c r="BRT840" s="24"/>
      <c r="BRU840" s="24"/>
      <c r="BRV840" s="24"/>
      <c r="BRW840" s="24"/>
      <c r="BRX840" s="24"/>
      <c r="BRY840" s="24"/>
      <c r="BRZ840" s="24"/>
      <c r="BSA840" s="24"/>
      <c r="BSB840" s="24"/>
      <c r="BSC840" s="24"/>
      <c r="BSD840" s="24"/>
      <c r="BSE840" s="24"/>
      <c r="BSF840" s="24"/>
      <c r="BSG840" s="24"/>
      <c r="BSH840" s="24"/>
      <c r="BSI840" s="24"/>
      <c r="BSJ840" s="24"/>
      <c r="BSK840" s="24"/>
      <c r="BSL840" s="24"/>
      <c r="BSM840" s="24"/>
      <c r="BSN840" s="24"/>
      <c r="BSO840" s="24"/>
      <c r="BSP840" s="24"/>
      <c r="BSQ840" s="24"/>
      <c r="BSR840" s="24"/>
      <c r="BSS840" s="24"/>
      <c r="BST840" s="24"/>
      <c r="BSU840" s="24"/>
      <c r="BSV840" s="24"/>
      <c r="BSW840" s="24"/>
      <c r="BSX840" s="24"/>
      <c r="BSY840" s="24"/>
      <c r="BSZ840" s="24"/>
      <c r="BTA840" s="24"/>
      <c r="BTB840" s="24"/>
      <c r="BTC840" s="24"/>
      <c r="BTD840" s="24"/>
      <c r="BTE840" s="24"/>
      <c r="BTF840" s="24"/>
      <c r="BTG840" s="24"/>
      <c r="BTH840" s="24"/>
      <c r="BTI840" s="24"/>
      <c r="BTJ840" s="24"/>
      <c r="BTK840" s="24"/>
      <c r="BTL840" s="24"/>
      <c r="BTM840" s="24"/>
      <c r="BTN840" s="24"/>
      <c r="BTO840" s="24"/>
      <c r="BTP840" s="24"/>
      <c r="BTQ840" s="24"/>
      <c r="BTR840" s="24"/>
      <c r="BTS840" s="24"/>
      <c r="BTT840" s="24"/>
      <c r="BTU840" s="24"/>
      <c r="BTV840" s="24"/>
      <c r="BTW840" s="24"/>
      <c r="BTX840" s="24"/>
      <c r="BTY840" s="24"/>
      <c r="BTZ840" s="24"/>
      <c r="BUA840" s="24"/>
      <c r="BUB840" s="24"/>
      <c r="BUC840" s="24"/>
      <c r="BUD840" s="24"/>
      <c r="BUE840" s="24"/>
      <c r="BUF840" s="24"/>
      <c r="BUG840" s="24"/>
      <c r="BUH840" s="24"/>
      <c r="BUI840" s="24"/>
      <c r="BUJ840" s="24"/>
      <c r="BUK840" s="24"/>
      <c r="BUL840" s="24"/>
      <c r="BUM840" s="24"/>
      <c r="BUN840" s="24"/>
      <c r="BUO840" s="24"/>
      <c r="BUP840" s="24"/>
      <c r="BUQ840" s="24"/>
      <c r="BUR840" s="24"/>
      <c r="BUS840" s="24"/>
      <c r="BUT840" s="24"/>
      <c r="BUU840" s="24"/>
      <c r="BUV840" s="24"/>
      <c r="BUW840" s="24"/>
      <c r="BUX840" s="24"/>
      <c r="BUY840" s="24"/>
      <c r="BUZ840" s="24"/>
      <c r="BVA840" s="24"/>
      <c r="BVB840" s="24"/>
      <c r="BVC840" s="24"/>
      <c r="BVD840" s="24"/>
      <c r="BVE840" s="24"/>
      <c r="BVF840" s="24"/>
      <c r="BVG840" s="24"/>
      <c r="BVH840" s="24"/>
      <c r="BVI840" s="24"/>
      <c r="BVJ840" s="24"/>
      <c r="BVK840" s="24"/>
      <c r="BVL840" s="24"/>
      <c r="BVM840" s="24"/>
      <c r="BVN840" s="24"/>
      <c r="BVO840" s="24"/>
      <c r="BVP840" s="24"/>
      <c r="BVQ840" s="24"/>
      <c r="BVR840" s="24"/>
      <c r="BVS840" s="24"/>
      <c r="BVT840" s="24"/>
      <c r="BVU840" s="24"/>
      <c r="BVV840" s="24"/>
      <c r="BVW840" s="24"/>
      <c r="BVX840" s="24"/>
      <c r="BVY840" s="24"/>
      <c r="BVZ840" s="24"/>
      <c r="BWA840" s="24"/>
      <c r="BWB840" s="24"/>
      <c r="BWC840" s="24"/>
      <c r="BWD840" s="24"/>
      <c r="BWE840" s="24"/>
      <c r="BWF840" s="24"/>
      <c r="BWG840" s="24"/>
      <c r="BWH840" s="24"/>
      <c r="BWI840" s="24"/>
      <c r="BWJ840" s="24"/>
      <c r="BWK840" s="24"/>
      <c r="BWL840" s="24"/>
      <c r="BWM840" s="24"/>
      <c r="BWN840" s="24"/>
      <c r="BWO840" s="24"/>
      <c r="BWP840" s="24"/>
      <c r="BWQ840" s="24"/>
      <c r="BWR840" s="24"/>
      <c r="BWS840" s="24"/>
      <c r="BWT840" s="24"/>
      <c r="BWU840" s="24"/>
      <c r="BWV840" s="24"/>
      <c r="BWW840" s="24"/>
      <c r="BWX840" s="24"/>
      <c r="BWY840" s="24"/>
      <c r="BWZ840" s="24"/>
      <c r="BXA840" s="24"/>
      <c r="BXB840" s="24"/>
      <c r="BXC840" s="24"/>
      <c r="BXD840" s="24"/>
      <c r="BXE840" s="24"/>
      <c r="BXF840" s="24"/>
      <c r="BXG840" s="24"/>
      <c r="BXH840" s="24"/>
      <c r="BXI840" s="24"/>
      <c r="BXJ840" s="24"/>
      <c r="BXK840" s="24"/>
      <c r="BXL840" s="24"/>
      <c r="BXM840" s="24"/>
      <c r="BXN840" s="24"/>
      <c r="BXO840" s="24"/>
      <c r="BXP840" s="24"/>
      <c r="BXQ840" s="24"/>
      <c r="BXR840" s="24"/>
      <c r="BXS840" s="24"/>
      <c r="BXT840" s="24"/>
      <c r="BXU840" s="24"/>
      <c r="BXV840" s="24"/>
      <c r="BXW840" s="24"/>
      <c r="BXX840" s="24"/>
      <c r="BXY840" s="24"/>
      <c r="BXZ840" s="24"/>
      <c r="BYA840" s="24"/>
      <c r="BYB840" s="24"/>
      <c r="BYC840" s="24"/>
      <c r="BYD840" s="24"/>
      <c r="BYE840" s="24"/>
      <c r="BYF840" s="24"/>
      <c r="BYG840" s="24"/>
      <c r="BYH840" s="24"/>
      <c r="BYI840" s="24"/>
      <c r="BYJ840" s="24"/>
      <c r="BYK840" s="24"/>
      <c r="BYL840" s="24"/>
      <c r="BYM840" s="24"/>
      <c r="BYN840" s="24"/>
      <c r="BYO840" s="24"/>
      <c r="BYP840" s="24"/>
      <c r="BYQ840" s="24"/>
      <c r="BYR840" s="24"/>
      <c r="BYS840" s="24"/>
      <c r="BYT840" s="24"/>
      <c r="BYU840" s="24"/>
      <c r="BYV840" s="24"/>
      <c r="BYW840" s="24"/>
      <c r="BYX840" s="24"/>
      <c r="BYY840" s="24"/>
      <c r="BYZ840" s="24"/>
      <c r="BZA840" s="24"/>
      <c r="BZB840" s="24"/>
      <c r="BZC840" s="24"/>
      <c r="BZD840" s="24"/>
      <c r="BZE840" s="24"/>
      <c r="BZF840" s="24"/>
      <c r="BZG840" s="24"/>
      <c r="BZH840" s="24"/>
      <c r="BZI840" s="24"/>
      <c r="BZJ840" s="24"/>
      <c r="BZK840" s="24"/>
      <c r="BZL840" s="24"/>
      <c r="BZM840" s="24"/>
      <c r="BZN840" s="24"/>
      <c r="BZO840" s="24"/>
      <c r="BZP840" s="24"/>
      <c r="BZQ840" s="24"/>
      <c r="BZR840" s="24"/>
      <c r="BZS840" s="24"/>
      <c r="BZT840" s="24"/>
      <c r="BZU840" s="24"/>
      <c r="BZV840" s="24"/>
      <c r="BZW840" s="24"/>
      <c r="BZX840" s="24"/>
      <c r="BZY840" s="24"/>
      <c r="BZZ840" s="24"/>
      <c r="CAA840" s="24"/>
      <c r="CAB840" s="24"/>
      <c r="CAC840" s="24"/>
      <c r="CAD840" s="24"/>
      <c r="CAE840" s="24"/>
      <c r="CAF840" s="24"/>
      <c r="CAG840" s="24"/>
      <c r="CAH840" s="24"/>
      <c r="CAI840" s="24"/>
      <c r="CAJ840" s="24"/>
      <c r="CAK840" s="24"/>
      <c r="CAL840" s="24"/>
      <c r="CAM840" s="24"/>
      <c r="CAN840" s="24"/>
      <c r="CAO840" s="24"/>
      <c r="CAP840" s="24"/>
      <c r="CAQ840" s="24"/>
      <c r="CAR840" s="24"/>
      <c r="CAS840" s="24"/>
      <c r="CAT840" s="24"/>
      <c r="CAU840" s="24"/>
      <c r="CAV840" s="24"/>
      <c r="CAW840" s="24"/>
      <c r="CAX840" s="24"/>
      <c r="CAY840" s="24"/>
      <c r="CAZ840" s="24"/>
      <c r="CBA840" s="24"/>
      <c r="CBB840" s="24"/>
      <c r="CBC840" s="24"/>
      <c r="CBD840" s="24"/>
      <c r="CBE840" s="24"/>
      <c r="CBF840" s="24"/>
      <c r="CBG840" s="24"/>
      <c r="CBH840" s="24"/>
      <c r="CBI840" s="24"/>
      <c r="CBJ840" s="24"/>
      <c r="CBK840" s="24"/>
      <c r="CBL840" s="24"/>
      <c r="CBM840" s="24"/>
      <c r="CBN840" s="24"/>
      <c r="CBO840" s="24"/>
      <c r="CBP840" s="24"/>
      <c r="CBQ840" s="24"/>
      <c r="CBR840" s="24"/>
      <c r="CBS840" s="24"/>
      <c r="CBT840" s="24"/>
      <c r="CBU840" s="24"/>
      <c r="CBV840" s="24"/>
      <c r="CBW840" s="24"/>
      <c r="CBX840" s="24"/>
      <c r="CBY840" s="24"/>
      <c r="CBZ840" s="24"/>
      <c r="CCA840" s="24"/>
      <c r="CCB840" s="24"/>
      <c r="CCC840" s="24"/>
      <c r="CCD840" s="24"/>
      <c r="CCE840" s="24"/>
      <c r="CCF840" s="24"/>
      <c r="CCG840" s="24"/>
      <c r="CCH840" s="24"/>
      <c r="CCI840" s="24"/>
      <c r="CCJ840" s="24"/>
      <c r="CCK840" s="24"/>
      <c r="CCL840" s="24"/>
      <c r="CCM840" s="24"/>
      <c r="CCN840" s="24"/>
      <c r="CCO840" s="24"/>
      <c r="CCP840" s="24"/>
      <c r="CCQ840" s="24"/>
      <c r="CCR840" s="24"/>
      <c r="CCS840" s="24"/>
      <c r="CCT840" s="24"/>
      <c r="CCU840" s="24"/>
      <c r="CCV840" s="24"/>
      <c r="CCW840" s="24"/>
      <c r="CCX840" s="24"/>
      <c r="CCY840" s="24"/>
      <c r="CCZ840" s="24"/>
      <c r="CDA840" s="24"/>
      <c r="CDB840" s="24"/>
      <c r="CDC840" s="24"/>
      <c r="CDD840" s="24"/>
      <c r="CDE840" s="24"/>
      <c r="CDF840" s="24"/>
      <c r="CDG840" s="24"/>
      <c r="CDH840" s="24"/>
      <c r="CDI840" s="24"/>
      <c r="CDJ840" s="24"/>
      <c r="CDK840" s="24"/>
      <c r="CDL840" s="24"/>
      <c r="CDM840" s="24"/>
      <c r="CDN840" s="24"/>
      <c r="CDO840" s="24"/>
      <c r="CDP840" s="24"/>
      <c r="CDQ840" s="24"/>
      <c r="CDR840" s="24"/>
      <c r="CDS840" s="24"/>
      <c r="CDT840" s="24"/>
      <c r="CDU840" s="24"/>
      <c r="CDV840" s="24"/>
      <c r="CDW840" s="24"/>
      <c r="CDX840" s="24"/>
      <c r="CDY840" s="24"/>
      <c r="CDZ840" s="24"/>
      <c r="CEA840" s="24"/>
      <c r="CEB840" s="24"/>
      <c r="CEC840" s="24"/>
      <c r="CED840" s="24"/>
      <c r="CEE840" s="24"/>
      <c r="CEF840" s="24"/>
      <c r="CEG840" s="24"/>
      <c r="CEH840" s="24"/>
      <c r="CEI840" s="24"/>
      <c r="CEJ840" s="24"/>
      <c r="CEK840" s="24"/>
      <c r="CEL840" s="24"/>
      <c r="CEM840" s="24"/>
      <c r="CEN840" s="24"/>
      <c r="CEO840" s="24"/>
      <c r="CEP840" s="24"/>
      <c r="CEQ840" s="24"/>
      <c r="CER840" s="24"/>
      <c r="CES840" s="24"/>
      <c r="CET840" s="24"/>
      <c r="CEU840" s="24"/>
      <c r="CEV840" s="24"/>
      <c r="CEW840" s="24"/>
      <c r="CEX840" s="24"/>
      <c r="CEY840" s="24"/>
      <c r="CEZ840" s="24"/>
      <c r="CFA840" s="24"/>
      <c r="CFB840" s="24"/>
      <c r="CFC840" s="24"/>
      <c r="CFD840" s="24"/>
      <c r="CFE840" s="24"/>
      <c r="CFF840" s="24"/>
      <c r="CFG840" s="24"/>
      <c r="CFH840" s="24"/>
      <c r="CFI840" s="24"/>
      <c r="CFJ840" s="24"/>
      <c r="CFK840" s="24"/>
      <c r="CFL840" s="24"/>
      <c r="CFM840" s="24"/>
      <c r="CFN840" s="24"/>
      <c r="CFO840" s="24"/>
      <c r="CFP840" s="24"/>
      <c r="CFQ840" s="24"/>
      <c r="CFR840" s="24"/>
      <c r="CFS840" s="24"/>
      <c r="CFT840" s="24"/>
      <c r="CFU840" s="24"/>
      <c r="CFV840" s="24"/>
      <c r="CFW840" s="24"/>
      <c r="CFX840" s="24"/>
      <c r="CFY840" s="24"/>
      <c r="CFZ840" s="24"/>
      <c r="CGA840" s="24"/>
      <c r="CGB840" s="24"/>
      <c r="CGC840" s="24"/>
      <c r="CGD840" s="24"/>
      <c r="CGE840" s="24"/>
      <c r="CGF840" s="24"/>
      <c r="CGG840" s="24"/>
      <c r="CGH840" s="24"/>
      <c r="CGI840" s="24"/>
      <c r="CGJ840" s="24"/>
      <c r="CGK840" s="24"/>
      <c r="CGL840" s="24"/>
      <c r="CGM840" s="24"/>
      <c r="CGN840" s="24"/>
      <c r="CGO840" s="24"/>
      <c r="CGP840" s="24"/>
      <c r="CGQ840" s="24"/>
      <c r="CGR840" s="24"/>
      <c r="CGS840" s="24"/>
      <c r="CGT840" s="24"/>
      <c r="CGU840" s="24"/>
      <c r="CGV840" s="24"/>
      <c r="CGW840" s="24"/>
      <c r="CGX840" s="24"/>
      <c r="CGY840" s="24"/>
      <c r="CGZ840" s="24"/>
      <c r="CHA840" s="24"/>
      <c r="CHB840" s="24"/>
      <c r="CHC840" s="24"/>
      <c r="CHD840" s="24"/>
      <c r="CHE840" s="24"/>
      <c r="CHF840" s="24"/>
      <c r="CHG840" s="24"/>
      <c r="CHH840" s="24"/>
      <c r="CHI840" s="24"/>
      <c r="CHJ840" s="24"/>
      <c r="CHK840" s="24"/>
      <c r="CHL840" s="24"/>
      <c r="CHM840" s="24"/>
      <c r="CHN840" s="24"/>
      <c r="CHO840" s="24"/>
      <c r="CHP840" s="24"/>
      <c r="CHQ840" s="24"/>
      <c r="CHR840" s="24"/>
      <c r="CHS840" s="24"/>
      <c r="CHT840" s="24"/>
      <c r="CHU840" s="24"/>
      <c r="CHV840" s="24"/>
      <c r="CHW840" s="24"/>
      <c r="CHX840" s="24"/>
      <c r="CHY840" s="24"/>
      <c r="CHZ840" s="24"/>
      <c r="CIA840" s="24"/>
      <c r="CIB840" s="24"/>
      <c r="CIC840" s="24"/>
      <c r="CID840" s="24"/>
      <c r="CIE840" s="24"/>
      <c r="CIF840" s="24"/>
      <c r="CIG840" s="24"/>
      <c r="CIH840" s="24"/>
      <c r="CII840" s="24"/>
      <c r="CIJ840" s="24"/>
      <c r="CIK840" s="24"/>
      <c r="CIL840" s="24"/>
      <c r="CIM840" s="24"/>
      <c r="CIN840" s="24"/>
      <c r="CIO840" s="24"/>
      <c r="CIP840" s="24"/>
      <c r="CIQ840" s="24"/>
      <c r="CIR840" s="24"/>
      <c r="CIS840" s="24"/>
      <c r="CIT840" s="24"/>
      <c r="CIU840" s="24"/>
      <c r="CIV840" s="24"/>
      <c r="CIW840" s="24"/>
      <c r="CIX840" s="24"/>
      <c r="CIY840" s="24"/>
      <c r="CIZ840" s="24"/>
      <c r="CJA840" s="24"/>
      <c r="CJB840" s="24"/>
      <c r="CJC840" s="24"/>
      <c r="CJD840" s="24"/>
      <c r="CJE840" s="24"/>
      <c r="CJF840" s="24"/>
      <c r="CJG840" s="24"/>
      <c r="CJH840" s="24"/>
      <c r="CJI840" s="24"/>
      <c r="CJJ840" s="24"/>
      <c r="CJK840" s="24"/>
      <c r="CJL840" s="24"/>
      <c r="CJM840" s="24"/>
      <c r="CJN840" s="24"/>
      <c r="CJO840" s="24"/>
      <c r="CJP840" s="24"/>
      <c r="CJQ840" s="24"/>
      <c r="CJR840" s="24"/>
      <c r="CJS840" s="24"/>
      <c r="CJT840" s="24"/>
      <c r="CJU840" s="24"/>
      <c r="CJV840" s="24"/>
      <c r="CJW840" s="24"/>
      <c r="CJX840" s="24"/>
      <c r="CJY840" s="24"/>
      <c r="CJZ840" s="24"/>
      <c r="CKA840" s="24"/>
      <c r="CKB840" s="24"/>
      <c r="CKC840" s="24"/>
      <c r="CKD840" s="24"/>
      <c r="CKE840" s="24"/>
      <c r="CKF840" s="24"/>
      <c r="CKG840" s="24"/>
      <c r="CKH840" s="24"/>
      <c r="CKI840" s="24"/>
      <c r="CKJ840" s="24"/>
      <c r="CKK840" s="24"/>
      <c r="CKL840" s="24"/>
      <c r="CKM840" s="24"/>
      <c r="CKN840" s="24"/>
      <c r="CKO840" s="24"/>
      <c r="CKP840" s="24"/>
      <c r="CKQ840" s="24"/>
      <c r="CKR840" s="24"/>
      <c r="CKS840" s="24"/>
      <c r="CKT840" s="24"/>
      <c r="CKU840" s="24"/>
      <c r="CKV840" s="24"/>
      <c r="CKW840" s="24"/>
      <c r="CKX840" s="24"/>
      <c r="CKY840" s="24"/>
      <c r="CKZ840" s="24"/>
      <c r="CLA840" s="24"/>
      <c r="CLB840" s="24"/>
      <c r="CLC840" s="24"/>
      <c r="CLD840" s="24"/>
      <c r="CLE840" s="24"/>
      <c r="CLF840" s="24"/>
      <c r="CLG840" s="24"/>
      <c r="CLH840" s="24"/>
      <c r="CLI840" s="24"/>
      <c r="CLJ840" s="24"/>
      <c r="CLK840" s="24"/>
      <c r="CLL840" s="24"/>
      <c r="CLM840" s="24"/>
      <c r="CLN840" s="24"/>
      <c r="CLO840" s="24"/>
      <c r="CLP840" s="24"/>
      <c r="CLQ840" s="24"/>
      <c r="CLR840" s="24"/>
      <c r="CLS840" s="24"/>
      <c r="CLT840" s="24"/>
      <c r="CLU840" s="24"/>
      <c r="CLV840" s="24"/>
      <c r="CLW840" s="24"/>
      <c r="CLX840" s="24"/>
      <c r="CLY840" s="24"/>
      <c r="CLZ840" s="24"/>
      <c r="CMA840" s="24"/>
      <c r="CMB840" s="24"/>
      <c r="CMC840" s="24"/>
      <c r="CMD840" s="24"/>
      <c r="CME840" s="24"/>
      <c r="CMF840" s="24"/>
      <c r="CMG840" s="24"/>
      <c r="CMH840" s="24"/>
      <c r="CMI840" s="24"/>
      <c r="CMJ840" s="24"/>
      <c r="CMK840" s="24"/>
      <c r="CML840" s="24"/>
      <c r="CMM840" s="24"/>
      <c r="CMN840" s="24"/>
      <c r="CMO840" s="24"/>
      <c r="CMP840" s="24"/>
      <c r="CMQ840" s="24"/>
      <c r="CMR840" s="24"/>
      <c r="CMS840" s="24"/>
      <c r="CMT840" s="24"/>
      <c r="CMU840" s="24"/>
      <c r="CMV840" s="24"/>
      <c r="CMW840" s="24"/>
      <c r="CMX840" s="24"/>
      <c r="CMY840" s="24"/>
      <c r="CMZ840" s="24"/>
      <c r="CNA840" s="24"/>
      <c r="CNB840" s="24"/>
      <c r="CNC840" s="24"/>
      <c r="CND840" s="24"/>
      <c r="CNE840" s="24"/>
      <c r="CNF840" s="24"/>
      <c r="CNG840" s="24"/>
      <c r="CNH840" s="24"/>
      <c r="CNI840" s="24"/>
      <c r="CNJ840" s="24"/>
      <c r="CNK840" s="24"/>
      <c r="CNL840" s="24"/>
      <c r="CNM840" s="24"/>
      <c r="CNN840" s="24"/>
      <c r="CNO840" s="24"/>
      <c r="CNP840" s="24"/>
      <c r="CNQ840" s="24"/>
      <c r="CNR840" s="24"/>
      <c r="CNS840" s="24"/>
      <c r="CNT840" s="24"/>
      <c r="CNU840" s="24"/>
      <c r="CNV840" s="24"/>
      <c r="CNW840" s="24"/>
      <c r="CNX840" s="24"/>
      <c r="CNY840" s="24"/>
      <c r="CNZ840" s="24"/>
      <c r="COA840" s="24"/>
      <c r="COB840" s="24"/>
      <c r="COC840" s="24"/>
      <c r="COD840" s="24"/>
      <c r="COE840" s="24"/>
      <c r="COF840" s="24"/>
      <c r="COG840" s="24"/>
      <c r="COH840" s="24"/>
      <c r="COI840" s="24"/>
      <c r="COJ840" s="24"/>
      <c r="COK840" s="24"/>
      <c r="COL840" s="24"/>
      <c r="COM840" s="24"/>
      <c r="CON840" s="24"/>
      <c r="COO840" s="24"/>
      <c r="COP840" s="24"/>
      <c r="COQ840" s="24"/>
      <c r="COR840" s="24"/>
      <c r="COS840" s="24"/>
      <c r="COT840" s="24"/>
      <c r="COU840" s="24"/>
      <c r="COV840" s="24"/>
      <c r="COW840" s="24"/>
      <c r="COX840" s="24"/>
      <c r="COY840" s="24"/>
      <c r="COZ840" s="24"/>
      <c r="CPA840" s="24"/>
      <c r="CPB840" s="24"/>
      <c r="CPC840" s="24"/>
      <c r="CPD840" s="24"/>
      <c r="CPE840" s="24"/>
      <c r="CPF840" s="24"/>
      <c r="CPG840" s="24"/>
      <c r="CPH840" s="24"/>
      <c r="CPI840" s="24"/>
      <c r="CPJ840" s="24"/>
      <c r="CPK840" s="24"/>
      <c r="CPL840" s="24"/>
      <c r="CPM840" s="24"/>
      <c r="CPN840" s="24"/>
      <c r="CPO840" s="24"/>
      <c r="CPP840" s="24"/>
      <c r="CPQ840" s="24"/>
      <c r="CPR840" s="24"/>
      <c r="CPS840" s="24"/>
      <c r="CPT840" s="24"/>
      <c r="CPU840" s="24"/>
      <c r="CPV840" s="24"/>
      <c r="CPW840" s="24"/>
      <c r="CPX840" s="24"/>
      <c r="CPY840" s="24"/>
      <c r="CPZ840" s="24"/>
      <c r="CQA840" s="24"/>
      <c r="CQB840" s="24"/>
      <c r="CQC840" s="24"/>
      <c r="CQD840" s="24"/>
      <c r="CQE840" s="24"/>
      <c r="CQF840" s="24"/>
      <c r="CQG840" s="24"/>
      <c r="CQH840" s="24"/>
      <c r="CQI840" s="24"/>
      <c r="CQJ840" s="24"/>
      <c r="CQK840" s="24"/>
      <c r="CQL840" s="24"/>
      <c r="CQM840" s="24"/>
      <c r="CQN840" s="24"/>
      <c r="CQO840" s="24"/>
      <c r="CQP840" s="24"/>
      <c r="CQQ840" s="24"/>
      <c r="CQR840" s="24"/>
      <c r="CQS840" s="24"/>
      <c r="CQT840" s="24"/>
      <c r="CQU840" s="24"/>
      <c r="CQV840" s="24"/>
      <c r="CQW840" s="24"/>
      <c r="CQX840" s="24"/>
      <c r="CQY840" s="24"/>
      <c r="CQZ840" s="24"/>
      <c r="CRA840" s="24"/>
      <c r="CRB840" s="24"/>
      <c r="CRC840" s="24"/>
      <c r="CRD840" s="24"/>
      <c r="CRE840" s="24"/>
      <c r="CRF840" s="24"/>
      <c r="CRG840" s="24"/>
      <c r="CRH840" s="24"/>
      <c r="CRI840" s="24"/>
      <c r="CRJ840" s="24"/>
      <c r="CRK840" s="24"/>
      <c r="CRL840" s="24"/>
      <c r="CRM840" s="24"/>
      <c r="CRN840" s="24"/>
      <c r="CRO840" s="24"/>
      <c r="CRP840" s="24"/>
      <c r="CRQ840" s="24"/>
      <c r="CRR840" s="24"/>
      <c r="CRS840" s="24"/>
      <c r="CRT840" s="24"/>
      <c r="CRU840" s="24"/>
      <c r="CRV840" s="24"/>
      <c r="CRW840" s="24"/>
      <c r="CRX840" s="24"/>
      <c r="CRY840" s="24"/>
      <c r="CRZ840" s="24"/>
      <c r="CSA840" s="24"/>
      <c r="CSB840" s="24"/>
      <c r="CSC840" s="24"/>
      <c r="CSD840" s="24"/>
      <c r="CSE840" s="24"/>
      <c r="CSF840" s="24"/>
      <c r="CSG840" s="24"/>
      <c r="CSH840" s="24"/>
      <c r="CSI840" s="24"/>
      <c r="CSJ840" s="24"/>
      <c r="CSK840" s="24"/>
      <c r="CSL840" s="24"/>
      <c r="CSM840" s="24"/>
      <c r="CSN840" s="24"/>
      <c r="CSO840" s="24"/>
      <c r="CSP840" s="24"/>
      <c r="CSQ840" s="24"/>
      <c r="CSR840" s="24"/>
      <c r="CSS840" s="24"/>
      <c r="CST840" s="24"/>
      <c r="CSU840" s="24"/>
      <c r="CSV840" s="24"/>
      <c r="CSW840" s="24"/>
      <c r="CSX840" s="24"/>
      <c r="CSY840" s="24"/>
      <c r="CSZ840" s="24"/>
      <c r="CTA840" s="24"/>
      <c r="CTB840" s="24"/>
      <c r="CTC840" s="24"/>
      <c r="CTD840" s="24"/>
      <c r="CTE840" s="24"/>
      <c r="CTF840" s="24"/>
      <c r="CTG840" s="24"/>
      <c r="CTH840" s="24"/>
      <c r="CTI840" s="24"/>
      <c r="CTJ840" s="24"/>
      <c r="CTK840" s="24"/>
      <c r="CTL840" s="24"/>
      <c r="CTM840" s="24"/>
      <c r="CTN840" s="24"/>
      <c r="CTO840" s="24"/>
      <c r="CTP840" s="24"/>
      <c r="CTQ840" s="24"/>
      <c r="CTR840" s="24"/>
      <c r="CTS840" s="24"/>
      <c r="CTT840" s="24"/>
      <c r="CTU840" s="24"/>
      <c r="CTV840" s="24"/>
      <c r="CTW840" s="24"/>
      <c r="CTX840" s="24"/>
      <c r="CTY840" s="24"/>
      <c r="CTZ840" s="24"/>
      <c r="CUA840" s="24"/>
      <c r="CUB840" s="24"/>
      <c r="CUC840" s="24"/>
      <c r="CUD840" s="24"/>
      <c r="CUE840" s="24"/>
      <c r="CUF840" s="24"/>
      <c r="CUG840" s="24"/>
      <c r="CUH840" s="24"/>
      <c r="CUI840" s="24"/>
      <c r="CUJ840" s="24"/>
      <c r="CUK840" s="24"/>
      <c r="CUL840" s="24"/>
      <c r="CUM840" s="24"/>
      <c r="CUN840" s="24"/>
      <c r="CUO840" s="24"/>
      <c r="CUP840" s="24"/>
      <c r="CUQ840" s="24"/>
      <c r="CUR840" s="24"/>
      <c r="CUS840" s="24"/>
      <c r="CUT840" s="24"/>
      <c r="CUU840" s="24"/>
      <c r="CUV840" s="24"/>
      <c r="CUW840" s="24"/>
      <c r="CUX840" s="24"/>
      <c r="CUY840" s="24"/>
      <c r="CUZ840" s="24"/>
      <c r="CVA840" s="24"/>
      <c r="CVB840" s="24"/>
      <c r="CVC840" s="24"/>
      <c r="CVD840" s="24"/>
      <c r="CVE840" s="24"/>
      <c r="CVF840" s="24"/>
      <c r="CVG840" s="24"/>
      <c r="CVH840" s="24"/>
      <c r="CVI840" s="24"/>
      <c r="CVJ840" s="24"/>
      <c r="CVK840" s="24"/>
      <c r="CVL840" s="24"/>
      <c r="CVM840" s="24"/>
      <c r="CVN840" s="24"/>
      <c r="CVO840" s="24"/>
      <c r="CVP840" s="24"/>
      <c r="CVQ840" s="24"/>
      <c r="CVR840" s="24"/>
      <c r="CVS840" s="24"/>
      <c r="CVT840" s="24"/>
      <c r="CVU840" s="24"/>
      <c r="CVV840" s="24"/>
      <c r="CVW840" s="24"/>
      <c r="CVX840" s="24"/>
      <c r="CVY840" s="24"/>
      <c r="CVZ840" s="24"/>
      <c r="CWA840" s="24"/>
      <c r="CWB840" s="24"/>
      <c r="CWC840" s="24"/>
      <c r="CWD840" s="24"/>
      <c r="CWE840" s="24"/>
      <c r="CWF840" s="24"/>
      <c r="CWG840" s="24"/>
      <c r="CWH840" s="24"/>
      <c r="CWI840" s="24"/>
      <c r="CWJ840" s="24"/>
      <c r="CWK840" s="24"/>
      <c r="CWL840" s="24"/>
      <c r="CWM840" s="24"/>
      <c r="CWN840" s="24"/>
      <c r="CWO840" s="24"/>
      <c r="CWP840" s="24"/>
      <c r="CWQ840" s="24"/>
      <c r="CWR840" s="24"/>
      <c r="CWS840" s="24"/>
      <c r="CWT840" s="24"/>
      <c r="CWU840" s="24"/>
      <c r="CWV840" s="24"/>
      <c r="CWW840" s="24"/>
      <c r="CWX840" s="24"/>
      <c r="CWY840" s="24"/>
      <c r="CWZ840" s="24"/>
      <c r="CXA840" s="24"/>
      <c r="CXB840" s="24"/>
      <c r="CXC840" s="24"/>
      <c r="CXD840" s="24"/>
      <c r="CXE840" s="24"/>
      <c r="CXF840" s="24"/>
      <c r="CXG840" s="24"/>
      <c r="CXH840" s="24"/>
      <c r="CXI840" s="24"/>
      <c r="CXJ840" s="24"/>
      <c r="CXK840" s="24"/>
      <c r="CXL840" s="24"/>
      <c r="CXM840" s="24"/>
      <c r="CXN840" s="24"/>
      <c r="CXO840" s="24"/>
      <c r="CXP840" s="24"/>
      <c r="CXQ840" s="24"/>
      <c r="CXR840" s="24"/>
      <c r="CXS840" s="24"/>
      <c r="CXT840" s="24"/>
      <c r="CXU840" s="24"/>
      <c r="CXV840" s="24"/>
      <c r="CXW840" s="24"/>
      <c r="CXX840" s="24"/>
      <c r="CXY840" s="24"/>
      <c r="CXZ840" s="24"/>
      <c r="CYA840" s="24"/>
      <c r="CYB840" s="24"/>
      <c r="CYC840" s="24"/>
      <c r="CYD840" s="24"/>
      <c r="CYE840" s="24"/>
      <c r="CYF840" s="24"/>
      <c r="CYG840" s="24"/>
      <c r="CYH840" s="24"/>
      <c r="CYI840" s="24"/>
      <c r="CYJ840" s="24"/>
      <c r="CYK840" s="24"/>
      <c r="CYL840" s="24"/>
      <c r="CYM840" s="24"/>
      <c r="CYN840" s="24"/>
      <c r="CYO840" s="24"/>
      <c r="CYP840" s="24"/>
      <c r="CYQ840" s="24"/>
      <c r="CYR840" s="24"/>
      <c r="CYS840" s="24"/>
      <c r="CYT840" s="24"/>
      <c r="CYU840" s="24"/>
      <c r="CYV840" s="24"/>
      <c r="CYW840" s="24"/>
      <c r="CYX840" s="24"/>
      <c r="CYY840" s="24"/>
      <c r="CYZ840" s="24"/>
      <c r="CZA840" s="24"/>
      <c r="CZB840" s="24"/>
      <c r="CZC840" s="24"/>
      <c r="CZD840" s="24"/>
      <c r="CZE840" s="24"/>
      <c r="CZF840" s="24"/>
      <c r="CZG840" s="24"/>
      <c r="CZH840" s="24"/>
      <c r="CZI840" s="24"/>
      <c r="CZJ840" s="24"/>
      <c r="CZK840" s="24"/>
      <c r="CZL840" s="24"/>
      <c r="CZM840" s="24"/>
      <c r="CZN840" s="24"/>
      <c r="CZO840" s="24"/>
      <c r="CZP840" s="24"/>
      <c r="CZQ840" s="24"/>
      <c r="CZR840" s="24"/>
      <c r="CZS840" s="24"/>
      <c r="CZT840" s="24"/>
      <c r="CZU840" s="24"/>
      <c r="CZV840" s="24"/>
      <c r="CZW840" s="24"/>
      <c r="CZX840" s="24"/>
      <c r="CZY840" s="24"/>
      <c r="CZZ840" s="24"/>
      <c r="DAA840" s="24"/>
      <c r="DAB840" s="24"/>
      <c r="DAC840" s="24"/>
      <c r="DAD840" s="24"/>
      <c r="DAE840" s="24"/>
      <c r="DAF840" s="24"/>
      <c r="DAG840" s="24"/>
      <c r="DAH840" s="24"/>
      <c r="DAI840" s="24"/>
      <c r="DAJ840" s="24"/>
      <c r="DAK840" s="24"/>
      <c r="DAL840" s="24"/>
      <c r="DAM840" s="24"/>
      <c r="DAN840" s="24"/>
      <c r="DAO840" s="24"/>
      <c r="DAP840" s="24"/>
      <c r="DAQ840" s="24"/>
      <c r="DAR840" s="24"/>
      <c r="DAS840" s="24"/>
      <c r="DAT840" s="24"/>
      <c r="DAU840" s="24"/>
      <c r="DAV840" s="24"/>
      <c r="DAW840" s="24"/>
      <c r="DAX840" s="24"/>
      <c r="DAY840" s="24"/>
      <c r="DAZ840" s="24"/>
      <c r="DBA840" s="24"/>
      <c r="DBB840" s="24"/>
      <c r="DBC840" s="24"/>
      <c r="DBD840" s="24"/>
      <c r="DBE840" s="24"/>
      <c r="DBF840" s="24"/>
      <c r="DBG840" s="24"/>
      <c r="DBH840" s="24"/>
      <c r="DBI840" s="24"/>
      <c r="DBJ840" s="24"/>
      <c r="DBK840" s="24"/>
      <c r="DBL840" s="24"/>
      <c r="DBM840" s="24"/>
      <c r="DBN840" s="24"/>
      <c r="DBO840" s="24"/>
      <c r="DBP840" s="24"/>
      <c r="DBQ840" s="24"/>
      <c r="DBR840" s="24"/>
      <c r="DBS840" s="24"/>
      <c r="DBT840" s="24"/>
      <c r="DBU840" s="24"/>
      <c r="DBV840" s="24"/>
      <c r="DBW840" s="24"/>
      <c r="DBX840" s="24"/>
      <c r="DBY840" s="24"/>
      <c r="DBZ840" s="24"/>
      <c r="DCA840" s="24"/>
      <c r="DCB840" s="24"/>
      <c r="DCC840" s="24"/>
      <c r="DCD840" s="24"/>
      <c r="DCE840" s="24"/>
      <c r="DCF840" s="24"/>
      <c r="DCG840" s="24"/>
      <c r="DCH840" s="24"/>
      <c r="DCI840" s="24"/>
      <c r="DCJ840" s="24"/>
      <c r="DCK840" s="24"/>
      <c r="DCL840" s="24"/>
      <c r="DCM840" s="24"/>
      <c r="DCN840" s="24"/>
      <c r="DCO840" s="24"/>
      <c r="DCP840" s="24"/>
      <c r="DCQ840" s="24"/>
      <c r="DCR840" s="24"/>
      <c r="DCS840" s="24"/>
      <c r="DCT840" s="24"/>
      <c r="DCU840" s="24"/>
      <c r="DCV840" s="24"/>
      <c r="DCW840" s="24"/>
      <c r="DCX840" s="24"/>
      <c r="DCY840" s="24"/>
      <c r="DCZ840" s="24"/>
      <c r="DDA840" s="24"/>
      <c r="DDB840" s="24"/>
      <c r="DDC840" s="24"/>
      <c r="DDD840" s="24"/>
      <c r="DDE840" s="24"/>
      <c r="DDF840" s="24"/>
      <c r="DDG840" s="24"/>
      <c r="DDH840" s="24"/>
      <c r="DDI840" s="24"/>
      <c r="DDJ840" s="24"/>
      <c r="DDK840" s="24"/>
      <c r="DDL840" s="24"/>
      <c r="DDM840" s="24"/>
      <c r="DDN840" s="24"/>
      <c r="DDO840" s="24"/>
      <c r="DDP840" s="24"/>
      <c r="DDQ840" s="24"/>
      <c r="DDR840" s="24"/>
      <c r="DDS840" s="24"/>
      <c r="DDT840" s="24"/>
      <c r="DDU840" s="24"/>
      <c r="DDV840" s="24"/>
      <c r="DDW840" s="24"/>
      <c r="DDX840" s="24"/>
      <c r="DDY840" s="24"/>
      <c r="DDZ840" s="24"/>
      <c r="DEA840" s="24"/>
      <c r="DEB840" s="24"/>
      <c r="DEC840" s="24"/>
      <c r="DED840" s="24"/>
      <c r="DEE840" s="24"/>
      <c r="DEF840" s="24"/>
      <c r="DEG840" s="24"/>
      <c r="DEH840" s="24"/>
      <c r="DEI840" s="24"/>
      <c r="DEJ840" s="24"/>
      <c r="DEK840" s="24"/>
      <c r="DEL840" s="24"/>
      <c r="DEM840" s="24"/>
      <c r="DEN840" s="24"/>
      <c r="DEO840" s="24"/>
      <c r="DEP840" s="24"/>
      <c r="DEQ840" s="24"/>
      <c r="DER840" s="24"/>
      <c r="DES840" s="24"/>
      <c r="DET840" s="24"/>
      <c r="DEU840" s="24"/>
      <c r="DEV840" s="24"/>
      <c r="DEW840" s="24"/>
      <c r="DEX840" s="24"/>
      <c r="DEY840" s="24"/>
      <c r="DEZ840" s="24"/>
      <c r="DFA840" s="24"/>
      <c r="DFB840" s="24"/>
      <c r="DFC840" s="24"/>
      <c r="DFD840" s="24"/>
      <c r="DFE840" s="24"/>
      <c r="DFF840" s="24"/>
      <c r="DFG840" s="24"/>
      <c r="DFH840" s="24"/>
      <c r="DFI840" s="24"/>
      <c r="DFJ840" s="24"/>
      <c r="DFK840" s="24"/>
      <c r="DFL840" s="24"/>
      <c r="DFM840" s="24"/>
      <c r="DFN840" s="24"/>
      <c r="DFO840" s="24"/>
      <c r="DFP840" s="24"/>
      <c r="DFQ840" s="24"/>
      <c r="DFR840" s="24"/>
      <c r="DFS840" s="24"/>
      <c r="DFT840" s="24"/>
      <c r="DFU840" s="24"/>
      <c r="DFV840" s="24"/>
      <c r="DFW840" s="24"/>
      <c r="DFX840" s="24"/>
      <c r="DFY840" s="24"/>
      <c r="DFZ840" s="24"/>
      <c r="DGA840" s="24"/>
      <c r="DGB840" s="24"/>
      <c r="DGC840" s="24"/>
      <c r="DGD840" s="24"/>
      <c r="DGE840" s="24"/>
      <c r="DGF840" s="24"/>
      <c r="DGG840" s="24"/>
      <c r="DGH840" s="24"/>
      <c r="DGI840" s="24"/>
      <c r="DGJ840" s="24"/>
      <c r="DGK840" s="24"/>
      <c r="DGL840" s="24"/>
      <c r="DGM840" s="24"/>
      <c r="DGN840" s="24"/>
      <c r="DGO840" s="24"/>
      <c r="DGP840" s="24"/>
      <c r="DGQ840" s="24"/>
      <c r="DGR840" s="24"/>
      <c r="DGS840" s="24"/>
      <c r="DGT840" s="24"/>
      <c r="DGU840" s="24"/>
      <c r="DGV840" s="24"/>
      <c r="DGW840" s="24"/>
      <c r="DGX840" s="24"/>
      <c r="DGY840" s="24"/>
      <c r="DGZ840" s="24"/>
      <c r="DHA840" s="24"/>
      <c r="DHB840" s="24"/>
      <c r="DHC840" s="24"/>
      <c r="DHD840" s="24"/>
      <c r="DHE840" s="24"/>
      <c r="DHF840" s="24"/>
      <c r="DHG840" s="24"/>
      <c r="DHH840" s="24"/>
      <c r="DHI840" s="24"/>
      <c r="DHJ840" s="24"/>
      <c r="DHK840" s="24"/>
      <c r="DHL840" s="24"/>
      <c r="DHM840" s="24"/>
      <c r="DHN840" s="24"/>
      <c r="DHO840" s="24"/>
      <c r="DHP840" s="24"/>
      <c r="DHQ840" s="24"/>
      <c r="DHR840" s="24"/>
      <c r="DHS840" s="24"/>
      <c r="DHT840" s="24"/>
      <c r="DHU840" s="24"/>
      <c r="DHV840" s="24"/>
      <c r="DHW840" s="24"/>
      <c r="DHX840" s="24"/>
      <c r="DHY840" s="24"/>
      <c r="DHZ840" s="24"/>
      <c r="DIA840" s="24"/>
      <c r="DIB840" s="24"/>
      <c r="DIC840" s="24"/>
      <c r="DID840" s="24"/>
      <c r="DIE840" s="24"/>
      <c r="DIF840" s="24"/>
      <c r="DIG840" s="24"/>
      <c r="DIH840" s="24"/>
      <c r="DII840" s="24"/>
      <c r="DIJ840" s="24"/>
      <c r="DIK840" s="24"/>
      <c r="DIL840" s="24"/>
      <c r="DIM840" s="24"/>
      <c r="DIN840" s="24"/>
      <c r="DIO840" s="24"/>
      <c r="DIP840" s="24"/>
      <c r="DIQ840" s="24"/>
      <c r="DIR840" s="24"/>
      <c r="DIS840" s="24"/>
      <c r="DIT840" s="24"/>
      <c r="DIU840" s="24"/>
      <c r="DIV840" s="24"/>
      <c r="DIW840" s="24"/>
      <c r="DIX840" s="24"/>
      <c r="DIY840" s="24"/>
      <c r="DIZ840" s="24"/>
      <c r="DJA840" s="24"/>
      <c r="DJB840" s="24"/>
      <c r="DJC840" s="24"/>
      <c r="DJD840" s="24"/>
      <c r="DJE840" s="24"/>
      <c r="DJF840" s="24"/>
      <c r="DJG840" s="24"/>
      <c r="DJH840" s="24"/>
      <c r="DJI840" s="24"/>
      <c r="DJJ840" s="24"/>
      <c r="DJK840" s="24"/>
      <c r="DJL840" s="24"/>
      <c r="DJM840" s="24"/>
      <c r="DJN840" s="24"/>
      <c r="DJO840" s="24"/>
      <c r="DJP840" s="24"/>
      <c r="DJQ840" s="24"/>
      <c r="DJR840" s="24"/>
      <c r="DJS840" s="24"/>
      <c r="DJT840" s="24"/>
      <c r="DJU840" s="24"/>
      <c r="DJV840" s="24"/>
      <c r="DJW840" s="24"/>
      <c r="DJX840" s="24"/>
      <c r="DJY840" s="24"/>
      <c r="DJZ840" s="24"/>
      <c r="DKA840" s="24"/>
      <c r="DKB840" s="24"/>
      <c r="DKC840" s="24"/>
      <c r="DKD840" s="24"/>
      <c r="DKE840" s="24"/>
      <c r="DKF840" s="24"/>
      <c r="DKG840" s="24"/>
      <c r="DKH840" s="24"/>
      <c r="DKI840" s="24"/>
      <c r="DKJ840" s="24"/>
      <c r="DKK840" s="24"/>
      <c r="DKL840" s="24"/>
      <c r="DKM840" s="24"/>
      <c r="DKN840" s="24"/>
      <c r="DKO840" s="24"/>
      <c r="DKP840" s="24"/>
      <c r="DKQ840" s="24"/>
      <c r="DKR840" s="24"/>
      <c r="DKS840" s="24"/>
      <c r="DKT840" s="24"/>
      <c r="DKU840" s="24"/>
      <c r="DKV840" s="24"/>
      <c r="DKW840" s="24"/>
      <c r="DKX840" s="24"/>
      <c r="DKY840" s="24"/>
      <c r="DKZ840" s="24"/>
      <c r="DLA840" s="24"/>
      <c r="DLB840" s="24"/>
      <c r="DLC840" s="24"/>
      <c r="DLD840" s="24"/>
      <c r="DLE840" s="24"/>
      <c r="DLF840" s="24"/>
      <c r="DLG840" s="24"/>
      <c r="DLH840" s="24"/>
      <c r="DLI840" s="24"/>
      <c r="DLJ840" s="24"/>
      <c r="DLK840" s="24"/>
      <c r="DLL840" s="24"/>
      <c r="DLM840" s="24"/>
      <c r="DLN840" s="24"/>
      <c r="DLO840" s="24"/>
      <c r="DLP840" s="24"/>
      <c r="DLQ840" s="24"/>
      <c r="DLR840" s="24"/>
      <c r="DLS840" s="24"/>
      <c r="DLT840" s="24"/>
      <c r="DLU840" s="24"/>
      <c r="DLV840" s="24"/>
      <c r="DLW840" s="24"/>
      <c r="DLX840" s="24"/>
      <c r="DLY840" s="24"/>
      <c r="DLZ840" s="24"/>
      <c r="DMA840" s="24"/>
      <c r="DMB840" s="24"/>
      <c r="DMC840" s="24"/>
      <c r="DMD840" s="24"/>
      <c r="DME840" s="24"/>
      <c r="DMF840" s="24"/>
      <c r="DMG840" s="24"/>
      <c r="DMH840" s="24"/>
      <c r="DMI840" s="24"/>
      <c r="DMJ840" s="24"/>
      <c r="DMK840" s="24"/>
      <c r="DML840" s="24"/>
      <c r="DMM840" s="24"/>
      <c r="DMN840" s="24"/>
      <c r="DMO840" s="24"/>
      <c r="DMP840" s="24"/>
      <c r="DMQ840" s="24"/>
      <c r="DMR840" s="24"/>
      <c r="DMS840" s="24"/>
      <c r="DMT840" s="24"/>
      <c r="DMU840" s="24"/>
      <c r="DMV840" s="24"/>
      <c r="DMW840" s="24"/>
      <c r="DMX840" s="24"/>
      <c r="DMY840" s="24"/>
      <c r="DMZ840" s="24"/>
      <c r="DNA840" s="24"/>
      <c r="DNB840" s="24"/>
      <c r="DNC840" s="24"/>
      <c r="DND840" s="24"/>
      <c r="DNE840" s="24"/>
      <c r="DNF840" s="24"/>
      <c r="DNG840" s="24"/>
      <c r="DNH840" s="24"/>
      <c r="DNI840" s="24"/>
      <c r="DNJ840" s="24"/>
      <c r="DNK840" s="24"/>
      <c r="DNL840" s="24"/>
      <c r="DNM840" s="24"/>
      <c r="DNN840" s="24"/>
      <c r="DNO840" s="24"/>
      <c r="DNP840" s="24"/>
      <c r="DNQ840" s="24"/>
      <c r="DNR840" s="24"/>
      <c r="DNS840" s="24"/>
      <c r="DNT840" s="24"/>
      <c r="DNU840" s="24"/>
      <c r="DNV840" s="24"/>
      <c r="DNW840" s="24"/>
      <c r="DNX840" s="24"/>
      <c r="DNY840" s="24"/>
      <c r="DNZ840" s="24"/>
      <c r="DOA840" s="24"/>
      <c r="DOB840" s="24"/>
      <c r="DOC840" s="24"/>
      <c r="DOD840" s="24"/>
      <c r="DOE840" s="24"/>
      <c r="DOF840" s="24"/>
      <c r="DOG840" s="24"/>
      <c r="DOH840" s="24"/>
      <c r="DOI840" s="24"/>
      <c r="DOJ840" s="24"/>
      <c r="DOK840" s="24"/>
      <c r="DOL840" s="24"/>
      <c r="DOM840" s="24"/>
      <c r="DON840" s="24"/>
      <c r="DOO840" s="24"/>
      <c r="DOP840" s="24"/>
      <c r="DOQ840" s="24"/>
      <c r="DOR840" s="24"/>
      <c r="DOS840" s="24"/>
      <c r="DOT840" s="24"/>
      <c r="DOU840" s="24"/>
      <c r="DOV840" s="24"/>
      <c r="DOW840" s="24"/>
      <c r="DOX840" s="24"/>
      <c r="DOY840" s="24"/>
      <c r="DOZ840" s="24"/>
      <c r="DPA840" s="24"/>
      <c r="DPB840" s="24"/>
      <c r="DPC840" s="24"/>
      <c r="DPD840" s="24"/>
      <c r="DPE840" s="24"/>
      <c r="DPF840" s="24"/>
      <c r="DPG840" s="24"/>
      <c r="DPH840" s="24"/>
      <c r="DPI840" s="24"/>
      <c r="DPJ840" s="24"/>
      <c r="DPK840" s="24"/>
      <c r="DPL840" s="24"/>
      <c r="DPM840" s="24"/>
      <c r="DPN840" s="24"/>
      <c r="DPO840" s="24"/>
      <c r="DPP840" s="24"/>
      <c r="DPQ840" s="24"/>
      <c r="DPR840" s="24"/>
      <c r="DPS840" s="24"/>
      <c r="DPT840" s="24"/>
      <c r="DPU840" s="24"/>
      <c r="DPV840" s="24"/>
      <c r="DPW840" s="24"/>
      <c r="DPX840" s="24"/>
      <c r="DPY840" s="24"/>
      <c r="DPZ840" s="24"/>
      <c r="DQA840" s="24"/>
      <c r="DQB840" s="24"/>
      <c r="DQC840" s="24"/>
      <c r="DQD840" s="24"/>
      <c r="DQE840" s="24"/>
      <c r="DQF840" s="24"/>
      <c r="DQG840" s="24"/>
      <c r="DQH840" s="24"/>
      <c r="DQI840" s="24"/>
      <c r="DQJ840" s="24"/>
      <c r="DQK840" s="24"/>
      <c r="DQL840" s="24"/>
      <c r="DQM840" s="24"/>
      <c r="DQN840" s="24"/>
      <c r="DQO840" s="24"/>
      <c r="DQP840" s="24"/>
      <c r="DQQ840" s="24"/>
      <c r="DQR840" s="24"/>
      <c r="DQS840" s="24"/>
      <c r="DQT840" s="24"/>
      <c r="DQU840" s="24"/>
      <c r="DQV840" s="24"/>
      <c r="DQW840" s="24"/>
      <c r="DQX840" s="24"/>
      <c r="DQY840" s="24"/>
      <c r="DQZ840" s="24"/>
      <c r="DRA840" s="24"/>
      <c r="DRB840" s="24"/>
      <c r="DRC840" s="24"/>
      <c r="DRD840" s="24"/>
      <c r="DRE840" s="24"/>
      <c r="DRF840" s="24"/>
      <c r="DRG840" s="24"/>
      <c r="DRH840" s="24"/>
      <c r="DRI840" s="24"/>
      <c r="DRJ840" s="24"/>
      <c r="DRK840" s="24"/>
      <c r="DRL840" s="24"/>
      <c r="DRM840" s="24"/>
      <c r="DRN840" s="24"/>
      <c r="DRO840" s="24"/>
      <c r="DRP840" s="24"/>
      <c r="DRQ840" s="24"/>
      <c r="DRR840" s="24"/>
      <c r="DRS840" s="24"/>
      <c r="DRT840" s="24"/>
      <c r="DRU840" s="24"/>
      <c r="DRV840" s="24"/>
      <c r="DRW840" s="24"/>
      <c r="DRX840" s="24"/>
      <c r="DRY840" s="24"/>
      <c r="DRZ840" s="24"/>
      <c r="DSA840" s="24"/>
      <c r="DSB840" s="24"/>
      <c r="DSC840" s="24"/>
      <c r="DSD840" s="24"/>
      <c r="DSE840" s="24"/>
      <c r="DSF840" s="24"/>
      <c r="DSG840" s="24"/>
      <c r="DSH840" s="24"/>
      <c r="DSI840" s="24"/>
      <c r="DSJ840" s="24"/>
      <c r="DSK840" s="24"/>
      <c r="DSL840" s="24"/>
      <c r="DSM840" s="24"/>
      <c r="DSN840" s="24"/>
      <c r="DSO840" s="24"/>
      <c r="DSP840" s="24"/>
      <c r="DSQ840" s="24"/>
      <c r="DSR840" s="24"/>
      <c r="DSS840" s="24"/>
      <c r="DST840" s="24"/>
      <c r="DSU840" s="24"/>
      <c r="DSV840" s="24"/>
      <c r="DSW840" s="24"/>
      <c r="DSX840" s="24"/>
      <c r="DSY840" s="24"/>
      <c r="DSZ840" s="24"/>
      <c r="DTA840" s="24"/>
      <c r="DTB840" s="24"/>
      <c r="DTC840" s="24"/>
      <c r="DTD840" s="24"/>
      <c r="DTE840" s="24"/>
      <c r="DTF840" s="24"/>
      <c r="DTG840" s="24"/>
      <c r="DTH840" s="24"/>
      <c r="DTI840" s="24"/>
      <c r="DTJ840" s="24"/>
      <c r="DTK840" s="24"/>
      <c r="DTL840" s="24"/>
      <c r="DTM840" s="24"/>
      <c r="DTN840" s="24"/>
      <c r="DTO840" s="24"/>
      <c r="DTP840" s="24"/>
      <c r="DTQ840" s="24"/>
      <c r="DTR840" s="24"/>
      <c r="DTS840" s="24"/>
      <c r="DTT840" s="24"/>
      <c r="DTU840" s="24"/>
      <c r="DTV840" s="24"/>
      <c r="DTW840" s="24"/>
      <c r="DTX840" s="24"/>
      <c r="DTY840" s="24"/>
      <c r="DTZ840" s="24"/>
      <c r="DUA840" s="24"/>
      <c r="DUB840" s="24"/>
      <c r="DUC840" s="24"/>
      <c r="DUD840" s="24"/>
      <c r="DUE840" s="24"/>
      <c r="DUF840" s="24"/>
      <c r="DUG840" s="24"/>
      <c r="DUH840" s="24"/>
      <c r="DUI840" s="24"/>
      <c r="DUJ840" s="24"/>
      <c r="DUK840" s="24"/>
      <c r="DUL840" s="24"/>
      <c r="DUM840" s="24"/>
      <c r="DUN840" s="24"/>
      <c r="DUO840" s="24"/>
      <c r="DUP840" s="24"/>
      <c r="DUQ840" s="24"/>
      <c r="DUR840" s="24"/>
      <c r="DUS840" s="24"/>
      <c r="DUT840" s="24"/>
      <c r="DUU840" s="24"/>
      <c r="DUV840" s="24"/>
      <c r="DUW840" s="24"/>
      <c r="DUX840" s="24"/>
      <c r="DUY840" s="24"/>
      <c r="DUZ840" s="24"/>
      <c r="DVA840" s="24"/>
      <c r="DVB840" s="24"/>
      <c r="DVC840" s="24"/>
      <c r="DVD840" s="24"/>
      <c r="DVE840" s="24"/>
      <c r="DVF840" s="24"/>
      <c r="DVG840" s="24"/>
      <c r="DVH840" s="24"/>
      <c r="DVI840" s="24"/>
      <c r="DVJ840" s="24"/>
      <c r="DVK840" s="24"/>
      <c r="DVL840" s="24"/>
      <c r="DVM840" s="24"/>
      <c r="DVN840" s="24"/>
      <c r="DVO840" s="24"/>
      <c r="DVP840" s="24"/>
      <c r="DVQ840" s="24"/>
      <c r="DVR840" s="24"/>
      <c r="DVS840" s="24"/>
      <c r="DVT840" s="24"/>
      <c r="DVU840" s="24"/>
      <c r="DVV840" s="24"/>
      <c r="DVW840" s="24"/>
      <c r="DVX840" s="24"/>
      <c r="DVY840" s="24"/>
      <c r="DVZ840" s="24"/>
      <c r="DWA840" s="24"/>
      <c r="DWB840" s="24"/>
      <c r="DWC840" s="24"/>
      <c r="DWD840" s="24"/>
      <c r="DWE840" s="24"/>
      <c r="DWF840" s="24"/>
      <c r="DWG840" s="24"/>
      <c r="DWH840" s="24"/>
      <c r="DWI840" s="24"/>
      <c r="DWJ840" s="24"/>
      <c r="DWK840" s="24"/>
      <c r="DWL840" s="24"/>
      <c r="DWM840" s="24"/>
      <c r="DWN840" s="24"/>
      <c r="DWO840" s="24"/>
      <c r="DWP840" s="24"/>
      <c r="DWQ840" s="24"/>
      <c r="DWR840" s="24"/>
      <c r="DWS840" s="24"/>
      <c r="DWT840" s="24"/>
      <c r="DWU840" s="24"/>
      <c r="DWV840" s="24"/>
      <c r="DWW840" s="24"/>
      <c r="DWX840" s="24"/>
      <c r="DWY840" s="24"/>
      <c r="DWZ840" s="24"/>
      <c r="DXA840" s="24"/>
      <c r="DXB840" s="24"/>
      <c r="DXC840" s="24"/>
      <c r="DXD840" s="24"/>
      <c r="DXE840" s="24"/>
      <c r="DXF840" s="24"/>
      <c r="DXG840" s="24"/>
      <c r="DXH840" s="24"/>
      <c r="DXI840" s="24"/>
      <c r="DXJ840" s="24"/>
      <c r="DXK840" s="24"/>
      <c r="DXL840" s="24"/>
      <c r="DXM840" s="24"/>
      <c r="DXN840" s="24"/>
      <c r="DXO840" s="24"/>
      <c r="DXP840" s="24"/>
      <c r="DXQ840" s="24"/>
      <c r="DXR840" s="24"/>
      <c r="DXS840" s="24"/>
      <c r="DXT840" s="24"/>
      <c r="DXU840" s="24"/>
      <c r="DXV840" s="24"/>
      <c r="DXW840" s="24"/>
      <c r="DXX840" s="24"/>
      <c r="DXY840" s="24"/>
      <c r="DXZ840" s="24"/>
      <c r="DYA840" s="24"/>
      <c r="DYB840" s="24"/>
      <c r="DYC840" s="24"/>
      <c r="DYD840" s="24"/>
      <c r="DYE840" s="24"/>
      <c r="DYF840" s="24"/>
      <c r="DYG840" s="24"/>
      <c r="DYH840" s="24"/>
      <c r="DYI840" s="24"/>
      <c r="DYJ840" s="24"/>
      <c r="DYK840" s="24"/>
      <c r="DYL840" s="24"/>
      <c r="DYM840" s="24"/>
      <c r="DYN840" s="24"/>
      <c r="DYO840" s="24"/>
      <c r="DYP840" s="24"/>
      <c r="DYQ840" s="24"/>
      <c r="DYR840" s="24"/>
      <c r="DYS840" s="24"/>
      <c r="DYT840" s="24"/>
      <c r="DYU840" s="24"/>
      <c r="DYV840" s="24"/>
      <c r="DYW840" s="24"/>
      <c r="DYX840" s="24"/>
      <c r="DYY840" s="24"/>
      <c r="DYZ840" s="24"/>
      <c r="DZA840" s="24"/>
      <c r="DZB840" s="24"/>
      <c r="DZC840" s="24"/>
      <c r="DZD840" s="24"/>
      <c r="DZE840" s="24"/>
      <c r="DZF840" s="24"/>
      <c r="DZG840" s="24"/>
      <c r="DZH840" s="24"/>
      <c r="DZI840" s="24"/>
      <c r="DZJ840" s="24"/>
      <c r="DZK840" s="24"/>
      <c r="DZL840" s="24"/>
      <c r="DZM840" s="24"/>
      <c r="DZN840" s="24"/>
      <c r="DZO840" s="24"/>
      <c r="DZP840" s="24"/>
      <c r="DZQ840" s="24"/>
      <c r="DZR840" s="24"/>
      <c r="DZS840" s="24"/>
      <c r="DZT840" s="24"/>
      <c r="DZU840" s="24"/>
      <c r="DZV840" s="24"/>
      <c r="DZW840" s="24"/>
      <c r="DZX840" s="24"/>
      <c r="DZY840" s="24"/>
      <c r="DZZ840" s="24"/>
      <c r="EAA840" s="24"/>
      <c r="EAB840" s="24"/>
      <c r="EAC840" s="24"/>
      <c r="EAD840" s="24"/>
      <c r="EAE840" s="24"/>
      <c r="EAF840" s="24"/>
      <c r="EAG840" s="24"/>
      <c r="EAH840" s="24"/>
      <c r="EAI840" s="24"/>
      <c r="EAJ840" s="24"/>
      <c r="EAK840" s="24"/>
      <c r="EAL840" s="24"/>
      <c r="EAM840" s="24"/>
      <c r="EAN840" s="24"/>
      <c r="EAO840" s="24"/>
      <c r="EAP840" s="24"/>
      <c r="EAQ840" s="24"/>
      <c r="EAR840" s="24"/>
      <c r="EAS840" s="24"/>
      <c r="EAT840" s="24"/>
      <c r="EAU840" s="24"/>
      <c r="EAV840" s="24"/>
      <c r="EAW840" s="24"/>
      <c r="EAX840" s="24"/>
      <c r="EAY840" s="24"/>
      <c r="EAZ840" s="24"/>
      <c r="EBA840" s="24"/>
      <c r="EBB840" s="24"/>
      <c r="EBC840" s="24"/>
      <c r="EBD840" s="24"/>
      <c r="EBE840" s="24"/>
      <c r="EBF840" s="24"/>
      <c r="EBG840" s="24"/>
      <c r="EBH840" s="24"/>
      <c r="EBI840" s="24"/>
      <c r="EBJ840" s="24"/>
      <c r="EBK840" s="24"/>
      <c r="EBL840" s="24"/>
      <c r="EBM840" s="24"/>
      <c r="EBN840" s="24"/>
      <c r="EBO840" s="24"/>
      <c r="EBP840" s="24"/>
      <c r="EBQ840" s="24"/>
      <c r="EBR840" s="24"/>
      <c r="EBS840" s="24"/>
      <c r="EBT840" s="24"/>
      <c r="EBU840" s="24"/>
      <c r="EBV840" s="24"/>
      <c r="EBW840" s="24"/>
      <c r="EBX840" s="24"/>
      <c r="EBY840" s="24"/>
      <c r="EBZ840" s="24"/>
      <c r="ECA840" s="24"/>
      <c r="ECB840" s="24"/>
      <c r="ECC840" s="24"/>
      <c r="ECD840" s="24"/>
      <c r="ECE840" s="24"/>
      <c r="ECF840" s="24"/>
      <c r="ECG840" s="24"/>
      <c r="ECH840" s="24"/>
      <c r="ECI840" s="24"/>
      <c r="ECJ840" s="24"/>
      <c r="ECK840" s="24"/>
      <c r="ECL840" s="24"/>
      <c r="ECM840" s="24"/>
      <c r="ECN840" s="24"/>
      <c r="ECO840" s="24"/>
      <c r="ECP840" s="24"/>
      <c r="ECQ840" s="24"/>
      <c r="ECR840" s="24"/>
      <c r="ECS840" s="24"/>
      <c r="ECT840" s="24"/>
      <c r="ECU840" s="24"/>
      <c r="ECV840" s="24"/>
      <c r="ECW840" s="24"/>
      <c r="ECX840" s="24"/>
      <c r="ECY840" s="24"/>
      <c r="ECZ840" s="24"/>
      <c r="EDA840" s="24"/>
      <c r="EDB840" s="24"/>
      <c r="EDC840" s="24"/>
      <c r="EDD840" s="24"/>
      <c r="EDE840" s="24"/>
      <c r="EDF840" s="24"/>
      <c r="EDG840" s="24"/>
      <c r="EDH840" s="24"/>
      <c r="EDI840" s="24"/>
      <c r="EDJ840" s="24"/>
      <c r="EDK840" s="24"/>
      <c r="EDL840" s="24"/>
      <c r="EDM840" s="24"/>
      <c r="EDN840" s="24"/>
      <c r="EDO840" s="24"/>
      <c r="EDP840" s="24"/>
      <c r="EDQ840" s="24"/>
      <c r="EDR840" s="24"/>
      <c r="EDS840" s="24"/>
      <c r="EDT840" s="24"/>
      <c r="EDU840" s="24"/>
      <c r="EDV840" s="24"/>
      <c r="EDW840" s="24"/>
      <c r="EDX840" s="24"/>
      <c r="EDY840" s="24"/>
      <c r="EDZ840" s="24"/>
      <c r="EEA840" s="24"/>
      <c r="EEB840" s="24"/>
      <c r="EEC840" s="24"/>
      <c r="EED840" s="24"/>
      <c r="EEE840" s="24"/>
      <c r="EEF840" s="24"/>
      <c r="EEG840" s="24"/>
      <c r="EEH840" s="24"/>
      <c r="EEI840" s="24"/>
      <c r="EEJ840" s="24"/>
      <c r="EEK840" s="24"/>
      <c r="EEL840" s="24"/>
      <c r="EEM840" s="24"/>
      <c r="EEN840" s="24"/>
      <c r="EEO840" s="24"/>
      <c r="EEP840" s="24"/>
      <c r="EEQ840" s="24"/>
      <c r="EER840" s="24"/>
      <c r="EES840" s="24"/>
      <c r="EET840" s="24"/>
      <c r="EEU840" s="24"/>
      <c r="EEV840" s="24"/>
      <c r="EEW840" s="24"/>
      <c r="EEX840" s="24"/>
      <c r="EEY840" s="24"/>
      <c r="EEZ840" s="24"/>
      <c r="EFA840" s="24"/>
      <c r="EFB840" s="24"/>
      <c r="EFC840" s="24"/>
      <c r="EFD840" s="24"/>
      <c r="EFE840" s="24"/>
      <c r="EFF840" s="24"/>
      <c r="EFG840" s="24"/>
      <c r="EFH840" s="24"/>
      <c r="EFI840" s="24"/>
      <c r="EFJ840" s="24"/>
      <c r="EFK840" s="24"/>
      <c r="EFL840" s="24"/>
      <c r="EFM840" s="24"/>
      <c r="EFN840" s="24"/>
      <c r="EFO840" s="24"/>
      <c r="EFP840" s="24"/>
      <c r="EFQ840" s="24"/>
      <c r="EFR840" s="24"/>
      <c r="EFS840" s="24"/>
      <c r="EFT840" s="24"/>
      <c r="EFU840" s="24"/>
      <c r="EFV840" s="24"/>
      <c r="EFW840" s="24"/>
      <c r="EFX840" s="24"/>
      <c r="EFY840" s="24"/>
      <c r="EFZ840" s="24"/>
      <c r="EGA840" s="24"/>
      <c r="EGB840" s="24"/>
      <c r="EGC840" s="24"/>
      <c r="EGD840" s="24"/>
      <c r="EGE840" s="24"/>
      <c r="EGF840" s="24"/>
      <c r="EGG840" s="24"/>
      <c r="EGH840" s="24"/>
      <c r="EGI840" s="24"/>
      <c r="EGJ840" s="24"/>
      <c r="EGK840" s="24"/>
      <c r="EGL840" s="24"/>
      <c r="EGM840" s="24"/>
      <c r="EGN840" s="24"/>
      <c r="EGO840" s="24"/>
      <c r="EGP840" s="24"/>
      <c r="EGQ840" s="24"/>
      <c r="EGR840" s="24"/>
      <c r="EGS840" s="24"/>
      <c r="EGT840" s="24"/>
      <c r="EGU840" s="24"/>
      <c r="EGV840" s="24"/>
      <c r="EGW840" s="24"/>
      <c r="EGX840" s="24"/>
      <c r="EGY840" s="24"/>
      <c r="EGZ840" s="24"/>
      <c r="EHA840" s="24"/>
      <c r="EHB840" s="24"/>
      <c r="EHC840" s="24"/>
      <c r="EHD840" s="24"/>
      <c r="EHE840" s="24"/>
      <c r="EHF840" s="24"/>
      <c r="EHG840" s="24"/>
      <c r="EHH840" s="24"/>
      <c r="EHI840" s="24"/>
      <c r="EHJ840" s="24"/>
      <c r="EHK840" s="24"/>
      <c r="EHL840" s="24"/>
      <c r="EHM840" s="24"/>
      <c r="EHN840" s="24"/>
      <c r="EHO840" s="24"/>
      <c r="EHP840" s="24"/>
      <c r="EHQ840" s="24"/>
      <c r="EHR840" s="24"/>
      <c r="EHS840" s="24"/>
      <c r="EHT840" s="24"/>
      <c r="EHU840" s="24"/>
      <c r="EHV840" s="24"/>
      <c r="EHW840" s="24"/>
      <c r="EHX840" s="24"/>
      <c r="EHY840" s="24"/>
      <c r="EHZ840" s="24"/>
      <c r="EIA840" s="24"/>
      <c r="EIB840" s="24"/>
      <c r="EIC840" s="24"/>
      <c r="EID840" s="24"/>
      <c r="EIE840" s="24"/>
      <c r="EIF840" s="24"/>
      <c r="EIG840" s="24"/>
      <c r="EIH840" s="24"/>
      <c r="EII840" s="24"/>
      <c r="EIJ840" s="24"/>
      <c r="EIK840" s="24"/>
      <c r="EIL840" s="24"/>
      <c r="EIM840" s="24"/>
      <c r="EIN840" s="24"/>
      <c r="EIO840" s="24"/>
      <c r="EIP840" s="24"/>
      <c r="EIQ840" s="24"/>
      <c r="EIR840" s="24"/>
      <c r="EIS840" s="24"/>
      <c r="EIT840" s="24"/>
      <c r="EIU840" s="24"/>
      <c r="EIV840" s="24"/>
      <c r="EIW840" s="24"/>
      <c r="EIX840" s="24"/>
      <c r="EIY840" s="24"/>
      <c r="EIZ840" s="24"/>
      <c r="EJA840" s="24"/>
      <c r="EJB840" s="24"/>
      <c r="EJC840" s="24"/>
      <c r="EJD840" s="24"/>
      <c r="EJE840" s="24"/>
      <c r="EJF840" s="24"/>
      <c r="EJG840" s="24"/>
      <c r="EJH840" s="24"/>
      <c r="EJI840" s="24"/>
      <c r="EJJ840" s="24"/>
      <c r="EJK840" s="24"/>
      <c r="EJL840" s="24"/>
      <c r="EJM840" s="24"/>
      <c r="EJN840" s="24"/>
      <c r="EJO840" s="24"/>
      <c r="EJP840" s="24"/>
      <c r="EJQ840" s="24"/>
      <c r="EJR840" s="24"/>
      <c r="EJS840" s="24"/>
      <c r="EJT840" s="24"/>
      <c r="EJU840" s="24"/>
      <c r="EJV840" s="24"/>
      <c r="EJW840" s="24"/>
      <c r="EJX840" s="24"/>
      <c r="EJY840" s="24"/>
      <c r="EJZ840" s="24"/>
      <c r="EKA840" s="24"/>
      <c r="EKB840" s="24"/>
      <c r="EKC840" s="24"/>
      <c r="EKD840" s="24"/>
      <c r="EKE840" s="24"/>
      <c r="EKF840" s="24"/>
      <c r="EKG840" s="24"/>
      <c r="EKH840" s="24"/>
      <c r="EKI840" s="24"/>
      <c r="EKJ840" s="24"/>
      <c r="EKK840" s="24"/>
      <c r="EKL840" s="24"/>
      <c r="EKM840" s="24"/>
      <c r="EKN840" s="24"/>
      <c r="EKO840" s="24"/>
      <c r="EKP840" s="24"/>
      <c r="EKQ840" s="24"/>
      <c r="EKR840" s="24"/>
      <c r="EKS840" s="24"/>
      <c r="EKT840" s="24"/>
      <c r="EKU840" s="24"/>
      <c r="EKV840" s="24"/>
      <c r="EKW840" s="24"/>
      <c r="EKX840" s="24"/>
      <c r="EKY840" s="24"/>
      <c r="EKZ840" s="24"/>
      <c r="ELA840" s="24"/>
      <c r="ELB840" s="24"/>
      <c r="ELC840" s="24"/>
      <c r="ELD840" s="24"/>
      <c r="ELE840" s="24"/>
      <c r="ELF840" s="24"/>
      <c r="ELG840" s="24"/>
      <c r="ELH840" s="24"/>
      <c r="ELI840" s="24"/>
      <c r="ELJ840" s="24"/>
      <c r="ELK840" s="24"/>
      <c r="ELL840" s="24"/>
      <c r="ELM840" s="24"/>
      <c r="ELN840" s="24"/>
      <c r="ELO840" s="24"/>
      <c r="ELP840" s="24"/>
      <c r="ELQ840" s="24"/>
      <c r="ELR840" s="24"/>
      <c r="ELS840" s="24"/>
      <c r="ELT840" s="24"/>
      <c r="ELU840" s="24"/>
      <c r="ELV840" s="24"/>
      <c r="ELW840" s="24"/>
      <c r="ELX840" s="24"/>
      <c r="ELY840" s="24"/>
      <c r="ELZ840" s="24"/>
      <c r="EMA840" s="24"/>
      <c r="EMB840" s="24"/>
      <c r="EMC840" s="24"/>
      <c r="EMD840" s="24"/>
      <c r="EME840" s="24"/>
      <c r="EMF840" s="24"/>
      <c r="EMG840" s="24"/>
      <c r="EMH840" s="24"/>
      <c r="EMI840" s="24"/>
      <c r="EMJ840" s="24"/>
      <c r="EMK840" s="24"/>
      <c r="EML840" s="24"/>
      <c r="EMM840" s="24"/>
      <c r="EMN840" s="24"/>
      <c r="EMO840" s="24"/>
      <c r="EMP840" s="24"/>
      <c r="EMQ840" s="24"/>
      <c r="EMR840" s="24"/>
      <c r="EMS840" s="24"/>
      <c r="EMT840" s="24"/>
      <c r="EMU840" s="24"/>
      <c r="EMV840" s="24"/>
      <c r="EMW840" s="24"/>
      <c r="EMX840" s="24"/>
      <c r="EMY840" s="24"/>
      <c r="EMZ840" s="24"/>
      <c r="ENA840" s="24"/>
      <c r="ENB840" s="24"/>
      <c r="ENC840" s="24"/>
      <c r="END840" s="24"/>
      <c r="ENE840" s="24"/>
      <c r="ENF840" s="24"/>
      <c r="ENG840" s="24"/>
      <c r="ENH840" s="24"/>
      <c r="ENI840" s="24"/>
      <c r="ENJ840" s="24"/>
      <c r="ENK840" s="24"/>
      <c r="ENL840" s="24"/>
      <c r="ENM840" s="24"/>
      <c r="ENN840" s="24"/>
      <c r="ENO840" s="24"/>
      <c r="ENP840" s="24"/>
      <c r="ENQ840" s="24"/>
      <c r="ENR840" s="24"/>
      <c r="ENS840" s="24"/>
      <c r="ENT840" s="24"/>
      <c r="ENU840" s="24"/>
      <c r="ENV840" s="24"/>
      <c r="ENW840" s="24"/>
      <c r="ENX840" s="24"/>
      <c r="ENY840" s="24"/>
      <c r="ENZ840" s="24"/>
      <c r="EOA840" s="24"/>
      <c r="EOB840" s="24"/>
      <c r="EOC840" s="24"/>
      <c r="EOD840" s="24"/>
      <c r="EOE840" s="24"/>
      <c r="EOF840" s="24"/>
      <c r="EOG840" s="24"/>
      <c r="EOH840" s="24"/>
      <c r="EOI840" s="24"/>
      <c r="EOJ840" s="24"/>
      <c r="EOK840" s="24"/>
      <c r="EOL840" s="24"/>
      <c r="EOM840" s="24"/>
      <c r="EON840" s="24"/>
      <c r="EOO840" s="24"/>
      <c r="EOP840" s="24"/>
      <c r="EOQ840" s="24"/>
      <c r="EOR840" s="24"/>
      <c r="EOS840" s="24"/>
      <c r="EOT840" s="24"/>
      <c r="EOU840" s="24"/>
      <c r="EOV840" s="24"/>
      <c r="EOW840" s="24"/>
      <c r="EOX840" s="24"/>
      <c r="EOY840" s="24"/>
      <c r="EOZ840" s="24"/>
      <c r="EPA840" s="24"/>
      <c r="EPB840" s="24"/>
      <c r="EPC840" s="24"/>
      <c r="EPD840" s="24"/>
      <c r="EPE840" s="24"/>
      <c r="EPF840" s="24"/>
      <c r="EPG840" s="24"/>
      <c r="EPH840" s="24"/>
      <c r="EPI840" s="24"/>
      <c r="EPJ840" s="24"/>
      <c r="EPK840" s="24"/>
      <c r="EPL840" s="24"/>
      <c r="EPM840" s="24"/>
      <c r="EPN840" s="24"/>
      <c r="EPO840" s="24"/>
      <c r="EPP840" s="24"/>
      <c r="EPQ840" s="24"/>
      <c r="EPR840" s="24"/>
      <c r="EPS840" s="24"/>
      <c r="EPT840" s="24"/>
      <c r="EPU840" s="24"/>
      <c r="EPV840" s="24"/>
      <c r="EPW840" s="24"/>
      <c r="EPX840" s="24"/>
      <c r="EPY840" s="24"/>
      <c r="EPZ840" s="24"/>
      <c r="EQA840" s="24"/>
      <c r="EQB840" s="24"/>
      <c r="EQC840" s="24"/>
      <c r="EQD840" s="24"/>
      <c r="EQE840" s="24"/>
      <c r="EQF840" s="24"/>
      <c r="EQG840" s="24"/>
      <c r="EQH840" s="24"/>
      <c r="EQI840" s="24"/>
      <c r="EQJ840" s="24"/>
      <c r="EQK840" s="24"/>
      <c r="EQL840" s="24"/>
      <c r="EQM840" s="24"/>
      <c r="EQN840" s="24"/>
      <c r="EQO840" s="24"/>
      <c r="EQP840" s="24"/>
      <c r="EQQ840" s="24"/>
      <c r="EQR840" s="24"/>
      <c r="EQS840" s="24"/>
      <c r="EQT840" s="24"/>
      <c r="EQU840" s="24"/>
      <c r="EQV840" s="24"/>
      <c r="EQW840" s="24"/>
      <c r="EQX840" s="24"/>
      <c r="EQY840" s="24"/>
      <c r="EQZ840" s="24"/>
      <c r="ERA840" s="24"/>
      <c r="ERB840" s="24"/>
      <c r="ERC840" s="24"/>
      <c r="ERD840" s="24"/>
      <c r="ERE840" s="24"/>
      <c r="ERF840" s="24"/>
      <c r="ERG840" s="24"/>
      <c r="ERH840" s="24"/>
      <c r="ERI840" s="24"/>
      <c r="ERJ840" s="24"/>
      <c r="ERK840" s="24"/>
      <c r="ERL840" s="24"/>
      <c r="ERM840" s="24"/>
      <c r="ERN840" s="24"/>
      <c r="ERO840" s="24"/>
      <c r="ERP840" s="24"/>
      <c r="ERQ840" s="24"/>
      <c r="ERR840" s="24"/>
      <c r="ERS840" s="24"/>
      <c r="ERT840" s="24"/>
      <c r="ERU840" s="24"/>
      <c r="ERV840" s="24"/>
      <c r="ERW840" s="24"/>
      <c r="ERX840" s="24"/>
      <c r="ERY840" s="24"/>
      <c r="ERZ840" s="24"/>
      <c r="ESA840" s="24"/>
      <c r="ESB840" s="24"/>
      <c r="ESC840" s="24"/>
      <c r="ESD840" s="24"/>
      <c r="ESE840" s="24"/>
      <c r="ESF840" s="24"/>
      <c r="ESG840" s="24"/>
      <c r="ESH840" s="24"/>
      <c r="ESI840" s="24"/>
      <c r="ESJ840" s="24"/>
      <c r="ESK840" s="24"/>
      <c r="ESL840" s="24"/>
      <c r="ESM840" s="24"/>
      <c r="ESN840" s="24"/>
      <c r="ESO840" s="24"/>
      <c r="ESP840" s="24"/>
      <c r="ESQ840" s="24"/>
      <c r="ESR840" s="24"/>
      <c r="ESS840" s="24"/>
      <c r="EST840" s="24"/>
      <c r="ESU840" s="24"/>
      <c r="ESV840" s="24"/>
      <c r="ESW840" s="24"/>
      <c r="ESX840" s="24"/>
      <c r="ESY840" s="24"/>
      <c r="ESZ840" s="24"/>
      <c r="ETA840" s="24"/>
      <c r="ETB840" s="24"/>
      <c r="ETC840" s="24"/>
      <c r="ETD840" s="24"/>
      <c r="ETE840" s="24"/>
      <c r="ETF840" s="24"/>
      <c r="ETG840" s="24"/>
      <c r="ETH840" s="24"/>
      <c r="ETI840" s="24"/>
      <c r="ETJ840" s="24"/>
      <c r="ETK840" s="24"/>
      <c r="ETL840" s="24"/>
      <c r="ETM840" s="24"/>
      <c r="ETN840" s="24"/>
      <c r="ETO840" s="24"/>
      <c r="ETP840" s="24"/>
      <c r="ETQ840" s="24"/>
      <c r="ETR840" s="24"/>
      <c r="ETS840" s="24"/>
      <c r="ETT840" s="24"/>
      <c r="ETU840" s="24"/>
      <c r="ETV840" s="24"/>
      <c r="ETW840" s="24"/>
      <c r="ETX840" s="24"/>
      <c r="ETY840" s="24"/>
      <c r="ETZ840" s="24"/>
      <c r="EUA840" s="24"/>
      <c r="EUB840" s="24"/>
      <c r="EUC840" s="24"/>
      <c r="EUD840" s="24"/>
      <c r="EUE840" s="24"/>
      <c r="EUF840" s="24"/>
      <c r="EUG840" s="24"/>
      <c r="EUH840" s="24"/>
      <c r="EUI840" s="24"/>
      <c r="EUJ840" s="24"/>
      <c r="EUK840" s="24"/>
      <c r="EUL840" s="24"/>
      <c r="EUM840" s="24"/>
      <c r="EUN840" s="24"/>
      <c r="EUO840" s="24"/>
      <c r="EUP840" s="24"/>
      <c r="EUQ840" s="24"/>
      <c r="EUR840" s="24"/>
      <c r="EUS840" s="24"/>
      <c r="EUT840" s="24"/>
      <c r="EUU840" s="24"/>
      <c r="EUV840" s="24"/>
      <c r="EUW840" s="24"/>
      <c r="EUX840" s="24"/>
      <c r="EUY840" s="24"/>
      <c r="EUZ840" s="24"/>
      <c r="EVA840" s="24"/>
      <c r="EVB840" s="24"/>
      <c r="EVC840" s="24"/>
      <c r="EVD840" s="24"/>
      <c r="EVE840" s="24"/>
      <c r="EVF840" s="24"/>
      <c r="EVG840" s="24"/>
      <c r="EVH840" s="24"/>
      <c r="EVI840" s="24"/>
      <c r="EVJ840" s="24"/>
      <c r="EVK840" s="24"/>
      <c r="EVL840" s="24"/>
      <c r="EVM840" s="24"/>
      <c r="EVN840" s="24"/>
      <c r="EVO840" s="24"/>
      <c r="EVP840" s="24"/>
      <c r="EVQ840" s="24"/>
      <c r="EVR840" s="24"/>
      <c r="EVS840" s="24"/>
      <c r="EVT840" s="24"/>
      <c r="EVU840" s="24"/>
      <c r="EVV840" s="24"/>
      <c r="EVW840" s="24"/>
      <c r="EVX840" s="24"/>
      <c r="EVY840" s="24"/>
      <c r="EVZ840" s="24"/>
      <c r="EWA840" s="24"/>
      <c r="EWB840" s="24"/>
      <c r="EWC840" s="24"/>
      <c r="EWD840" s="24"/>
      <c r="EWE840" s="24"/>
      <c r="EWF840" s="24"/>
      <c r="EWG840" s="24"/>
      <c r="EWH840" s="24"/>
      <c r="EWI840" s="24"/>
      <c r="EWJ840" s="24"/>
      <c r="EWK840" s="24"/>
      <c r="EWL840" s="24"/>
      <c r="EWM840" s="24"/>
      <c r="EWN840" s="24"/>
      <c r="EWO840" s="24"/>
      <c r="EWP840" s="24"/>
      <c r="EWQ840" s="24"/>
      <c r="EWR840" s="24"/>
      <c r="EWS840" s="24"/>
      <c r="EWT840" s="24"/>
      <c r="EWU840" s="24"/>
      <c r="EWV840" s="24"/>
      <c r="EWW840" s="24"/>
      <c r="EWX840" s="24"/>
      <c r="EWY840" s="24"/>
      <c r="EWZ840" s="24"/>
      <c r="EXA840" s="24"/>
      <c r="EXB840" s="24"/>
      <c r="EXC840" s="24"/>
      <c r="EXD840" s="24"/>
      <c r="EXE840" s="24"/>
      <c r="EXF840" s="24"/>
      <c r="EXG840" s="24"/>
      <c r="EXH840" s="24"/>
      <c r="EXI840" s="24"/>
      <c r="EXJ840" s="24"/>
      <c r="EXK840" s="24"/>
      <c r="EXL840" s="24"/>
      <c r="EXM840" s="24"/>
      <c r="EXN840" s="24"/>
      <c r="EXO840" s="24"/>
      <c r="EXP840" s="24"/>
      <c r="EXQ840" s="24"/>
      <c r="EXR840" s="24"/>
      <c r="EXS840" s="24"/>
      <c r="EXT840" s="24"/>
      <c r="EXU840" s="24"/>
      <c r="EXV840" s="24"/>
      <c r="EXW840" s="24"/>
      <c r="EXX840" s="24"/>
      <c r="EXY840" s="24"/>
      <c r="EXZ840" s="24"/>
      <c r="EYA840" s="24"/>
      <c r="EYB840" s="24"/>
      <c r="EYC840" s="24"/>
      <c r="EYD840" s="24"/>
      <c r="EYE840" s="24"/>
      <c r="EYF840" s="24"/>
      <c r="EYG840" s="24"/>
      <c r="EYH840" s="24"/>
      <c r="EYI840" s="24"/>
      <c r="EYJ840" s="24"/>
      <c r="EYK840" s="24"/>
      <c r="EYL840" s="24"/>
      <c r="EYM840" s="24"/>
      <c r="EYN840" s="24"/>
      <c r="EYO840" s="24"/>
      <c r="EYP840" s="24"/>
      <c r="EYQ840" s="24"/>
      <c r="EYR840" s="24"/>
      <c r="EYS840" s="24"/>
      <c r="EYT840" s="24"/>
      <c r="EYU840" s="24"/>
      <c r="EYV840" s="24"/>
      <c r="EYW840" s="24"/>
      <c r="EYX840" s="24"/>
      <c r="EYY840" s="24"/>
      <c r="EYZ840" s="24"/>
      <c r="EZA840" s="24"/>
      <c r="EZB840" s="24"/>
      <c r="EZC840" s="24"/>
      <c r="EZD840" s="24"/>
      <c r="EZE840" s="24"/>
      <c r="EZF840" s="24"/>
      <c r="EZG840" s="24"/>
      <c r="EZH840" s="24"/>
      <c r="EZI840" s="24"/>
      <c r="EZJ840" s="24"/>
      <c r="EZK840" s="24"/>
      <c r="EZL840" s="24"/>
      <c r="EZM840" s="24"/>
      <c r="EZN840" s="24"/>
      <c r="EZO840" s="24"/>
      <c r="EZP840" s="24"/>
      <c r="EZQ840" s="24"/>
      <c r="EZR840" s="24"/>
      <c r="EZS840" s="24"/>
      <c r="EZT840" s="24"/>
      <c r="EZU840" s="24"/>
      <c r="EZV840" s="24"/>
      <c r="EZW840" s="24"/>
      <c r="EZX840" s="24"/>
      <c r="EZY840" s="24"/>
      <c r="EZZ840" s="24"/>
      <c r="FAA840" s="24"/>
      <c r="FAB840" s="24"/>
      <c r="FAC840" s="24"/>
      <c r="FAD840" s="24"/>
      <c r="FAE840" s="24"/>
      <c r="FAF840" s="24"/>
      <c r="FAG840" s="24"/>
      <c r="FAH840" s="24"/>
      <c r="FAI840" s="24"/>
      <c r="FAJ840" s="24"/>
      <c r="FAK840" s="24"/>
      <c r="FAL840" s="24"/>
      <c r="FAM840" s="24"/>
      <c r="FAN840" s="24"/>
      <c r="FAO840" s="24"/>
      <c r="FAP840" s="24"/>
      <c r="FAQ840" s="24"/>
      <c r="FAR840" s="24"/>
      <c r="FAS840" s="24"/>
      <c r="FAT840" s="24"/>
      <c r="FAU840" s="24"/>
      <c r="FAV840" s="24"/>
      <c r="FAW840" s="24"/>
      <c r="FAX840" s="24"/>
      <c r="FAY840" s="24"/>
      <c r="FAZ840" s="24"/>
      <c r="FBA840" s="24"/>
      <c r="FBB840" s="24"/>
      <c r="FBC840" s="24"/>
      <c r="FBD840" s="24"/>
      <c r="FBE840" s="24"/>
      <c r="FBF840" s="24"/>
      <c r="FBG840" s="24"/>
      <c r="FBH840" s="24"/>
      <c r="FBI840" s="24"/>
      <c r="FBJ840" s="24"/>
      <c r="FBK840" s="24"/>
      <c r="FBL840" s="24"/>
      <c r="FBM840" s="24"/>
      <c r="FBN840" s="24"/>
      <c r="FBO840" s="24"/>
      <c r="FBP840" s="24"/>
      <c r="FBQ840" s="24"/>
      <c r="FBR840" s="24"/>
      <c r="FBS840" s="24"/>
      <c r="FBT840" s="24"/>
      <c r="FBU840" s="24"/>
      <c r="FBV840" s="24"/>
      <c r="FBW840" s="24"/>
      <c r="FBX840" s="24"/>
      <c r="FBY840" s="24"/>
      <c r="FBZ840" s="24"/>
      <c r="FCA840" s="24"/>
      <c r="FCB840" s="24"/>
      <c r="FCC840" s="24"/>
      <c r="FCD840" s="24"/>
      <c r="FCE840" s="24"/>
      <c r="FCF840" s="24"/>
      <c r="FCG840" s="24"/>
      <c r="FCH840" s="24"/>
      <c r="FCI840" s="24"/>
      <c r="FCJ840" s="24"/>
      <c r="FCK840" s="24"/>
      <c r="FCL840" s="24"/>
      <c r="FCM840" s="24"/>
      <c r="FCN840" s="24"/>
      <c r="FCO840" s="24"/>
      <c r="FCP840" s="24"/>
      <c r="FCQ840" s="24"/>
      <c r="FCR840" s="24"/>
      <c r="FCS840" s="24"/>
      <c r="FCT840" s="24"/>
      <c r="FCU840" s="24"/>
      <c r="FCV840" s="24"/>
      <c r="FCW840" s="24"/>
      <c r="FCX840" s="24"/>
      <c r="FCY840" s="24"/>
      <c r="FCZ840" s="24"/>
      <c r="FDA840" s="24"/>
      <c r="FDB840" s="24"/>
      <c r="FDC840" s="24"/>
      <c r="FDD840" s="24"/>
      <c r="FDE840" s="24"/>
      <c r="FDF840" s="24"/>
      <c r="FDG840" s="24"/>
      <c r="FDH840" s="24"/>
      <c r="FDI840" s="24"/>
      <c r="FDJ840" s="24"/>
      <c r="FDK840" s="24"/>
      <c r="FDL840" s="24"/>
      <c r="FDM840" s="24"/>
      <c r="FDN840" s="24"/>
      <c r="FDO840" s="24"/>
      <c r="FDP840" s="24"/>
      <c r="FDQ840" s="24"/>
      <c r="FDR840" s="24"/>
      <c r="FDS840" s="24"/>
      <c r="FDT840" s="24"/>
      <c r="FDU840" s="24"/>
      <c r="FDV840" s="24"/>
      <c r="FDW840" s="24"/>
      <c r="FDX840" s="24"/>
      <c r="FDY840" s="24"/>
      <c r="FDZ840" s="24"/>
      <c r="FEA840" s="24"/>
      <c r="FEB840" s="24"/>
      <c r="FEC840" s="24"/>
      <c r="FED840" s="24"/>
      <c r="FEE840" s="24"/>
      <c r="FEF840" s="24"/>
      <c r="FEG840" s="24"/>
      <c r="FEH840" s="24"/>
      <c r="FEI840" s="24"/>
      <c r="FEJ840" s="24"/>
      <c r="FEK840" s="24"/>
      <c r="FEL840" s="24"/>
      <c r="FEM840" s="24"/>
      <c r="FEN840" s="24"/>
      <c r="FEO840" s="24"/>
      <c r="FEP840" s="24"/>
      <c r="FEQ840" s="24"/>
      <c r="FER840" s="24"/>
      <c r="FES840" s="24"/>
      <c r="FET840" s="24"/>
      <c r="FEU840" s="24"/>
      <c r="FEV840" s="24"/>
      <c r="FEW840" s="24"/>
      <c r="FEX840" s="24"/>
      <c r="FEY840" s="24"/>
      <c r="FEZ840" s="24"/>
      <c r="FFA840" s="24"/>
      <c r="FFB840" s="24"/>
      <c r="FFC840" s="24"/>
      <c r="FFD840" s="24"/>
      <c r="FFE840" s="24"/>
      <c r="FFF840" s="24"/>
      <c r="FFG840" s="24"/>
      <c r="FFH840" s="24"/>
      <c r="FFI840" s="24"/>
      <c r="FFJ840" s="24"/>
      <c r="FFK840" s="24"/>
      <c r="FFL840" s="24"/>
      <c r="FFM840" s="24"/>
      <c r="FFN840" s="24"/>
      <c r="FFO840" s="24"/>
      <c r="FFP840" s="24"/>
      <c r="FFQ840" s="24"/>
      <c r="FFR840" s="24"/>
      <c r="FFS840" s="24"/>
      <c r="FFT840" s="24"/>
      <c r="FFU840" s="24"/>
      <c r="FFV840" s="24"/>
      <c r="FFW840" s="24"/>
      <c r="FFX840" s="24"/>
      <c r="FFY840" s="24"/>
      <c r="FFZ840" s="24"/>
      <c r="FGA840" s="24"/>
      <c r="FGB840" s="24"/>
      <c r="FGC840" s="24"/>
      <c r="FGD840" s="24"/>
      <c r="FGE840" s="24"/>
      <c r="FGF840" s="24"/>
      <c r="FGG840" s="24"/>
      <c r="FGH840" s="24"/>
      <c r="FGI840" s="24"/>
      <c r="FGJ840" s="24"/>
      <c r="FGK840" s="24"/>
      <c r="FGL840" s="24"/>
      <c r="FGM840" s="24"/>
      <c r="FGN840" s="24"/>
      <c r="FGO840" s="24"/>
      <c r="FGP840" s="24"/>
      <c r="FGQ840" s="24"/>
      <c r="FGR840" s="24"/>
      <c r="FGS840" s="24"/>
      <c r="FGT840" s="24"/>
      <c r="FGU840" s="24"/>
      <c r="FGV840" s="24"/>
      <c r="FGW840" s="24"/>
      <c r="FGX840" s="24"/>
      <c r="FGY840" s="24"/>
      <c r="FGZ840" s="24"/>
      <c r="FHA840" s="24"/>
      <c r="FHB840" s="24"/>
      <c r="FHC840" s="24"/>
      <c r="FHD840" s="24"/>
      <c r="FHE840" s="24"/>
      <c r="FHF840" s="24"/>
      <c r="FHG840" s="24"/>
      <c r="FHH840" s="24"/>
      <c r="FHI840" s="24"/>
      <c r="FHJ840" s="24"/>
      <c r="FHK840" s="24"/>
      <c r="FHL840" s="24"/>
      <c r="FHM840" s="24"/>
      <c r="FHN840" s="24"/>
      <c r="FHO840" s="24"/>
      <c r="FHP840" s="24"/>
      <c r="FHQ840" s="24"/>
      <c r="FHR840" s="24"/>
      <c r="FHS840" s="24"/>
      <c r="FHT840" s="24"/>
      <c r="FHU840" s="24"/>
      <c r="FHV840" s="24"/>
      <c r="FHW840" s="24"/>
      <c r="FHX840" s="24"/>
      <c r="FHY840" s="24"/>
      <c r="FHZ840" s="24"/>
      <c r="FIA840" s="24"/>
      <c r="FIB840" s="24"/>
      <c r="FIC840" s="24"/>
      <c r="FID840" s="24"/>
      <c r="FIE840" s="24"/>
      <c r="FIF840" s="24"/>
      <c r="FIG840" s="24"/>
      <c r="FIH840" s="24"/>
      <c r="FII840" s="24"/>
      <c r="FIJ840" s="24"/>
      <c r="FIK840" s="24"/>
      <c r="FIL840" s="24"/>
      <c r="FIM840" s="24"/>
      <c r="FIN840" s="24"/>
      <c r="FIO840" s="24"/>
      <c r="FIP840" s="24"/>
      <c r="FIQ840" s="24"/>
      <c r="FIR840" s="24"/>
      <c r="FIS840" s="24"/>
      <c r="FIT840" s="24"/>
      <c r="FIU840" s="24"/>
      <c r="FIV840" s="24"/>
      <c r="FIW840" s="24"/>
      <c r="FIX840" s="24"/>
      <c r="FIY840" s="24"/>
      <c r="FIZ840" s="24"/>
      <c r="FJA840" s="24"/>
      <c r="FJB840" s="24"/>
      <c r="FJC840" s="24"/>
      <c r="FJD840" s="24"/>
      <c r="FJE840" s="24"/>
      <c r="FJF840" s="24"/>
      <c r="FJG840" s="24"/>
      <c r="FJH840" s="24"/>
      <c r="FJI840" s="24"/>
      <c r="FJJ840" s="24"/>
      <c r="FJK840" s="24"/>
      <c r="FJL840" s="24"/>
      <c r="FJM840" s="24"/>
      <c r="FJN840" s="24"/>
      <c r="FJO840" s="24"/>
      <c r="FJP840" s="24"/>
      <c r="FJQ840" s="24"/>
      <c r="FJR840" s="24"/>
      <c r="FJS840" s="24"/>
      <c r="FJT840" s="24"/>
      <c r="FJU840" s="24"/>
      <c r="FJV840" s="24"/>
      <c r="FJW840" s="24"/>
      <c r="FJX840" s="24"/>
      <c r="FJY840" s="24"/>
      <c r="FJZ840" s="24"/>
      <c r="FKA840" s="24"/>
      <c r="FKB840" s="24"/>
      <c r="FKC840" s="24"/>
      <c r="FKD840" s="24"/>
      <c r="FKE840" s="24"/>
      <c r="FKF840" s="24"/>
      <c r="FKG840" s="24"/>
      <c r="FKH840" s="24"/>
      <c r="FKI840" s="24"/>
      <c r="FKJ840" s="24"/>
      <c r="FKK840" s="24"/>
      <c r="FKL840" s="24"/>
      <c r="FKM840" s="24"/>
      <c r="FKN840" s="24"/>
      <c r="FKO840" s="24"/>
      <c r="FKP840" s="24"/>
      <c r="FKQ840" s="24"/>
      <c r="FKR840" s="24"/>
      <c r="FKS840" s="24"/>
      <c r="FKT840" s="24"/>
      <c r="FKU840" s="24"/>
      <c r="FKV840" s="24"/>
      <c r="FKW840" s="24"/>
      <c r="FKX840" s="24"/>
      <c r="FKY840" s="24"/>
      <c r="FKZ840" s="24"/>
      <c r="FLA840" s="24"/>
      <c r="FLB840" s="24"/>
      <c r="FLC840" s="24"/>
      <c r="FLD840" s="24"/>
      <c r="FLE840" s="24"/>
      <c r="FLF840" s="24"/>
      <c r="FLG840" s="24"/>
      <c r="FLH840" s="24"/>
      <c r="FLI840" s="24"/>
      <c r="FLJ840" s="24"/>
      <c r="FLK840" s="24"/>
      <c r="FLL840" s="24"/>
      <c r="FLM840" s="24"/>
      <c r="FLN840" s="24"/>
      <c r="FLO840" s="24"/>
      <c r="FLP840" s="24"/>
      <c r="FLQ840" s="24"/>
      <c r="FLR840" s="24"/>
      <c r="FLS840" s="24"/>
      <c r="FLT840" s="24"/>
      <c r="FLU840" s="24"/>
      <c r="FLV840" s="24"/>
      <c r="FLW840" s="24"/>
      <c r="FLX840" s="24"/>
      <c r="FLY840" s="24"/>
      <c r="FLZ840" s="24"/>
      <c r="FMA840" s="24"/>
      <c r="FMB840" s="24"/>
      <c r="FMC840" s="24"/>
      <c r="FMD840" s="24"/>
      <c r="FME840" s="24"/>
      <c r="FMF840" s="24"/>
      <c r="FMG840" s="24"/>
      <c r="FMH840" s="24"/>
      <c r="FMI840" s="24"/>
      <c r="FMJ840" s="24"/>
      <c r="FMK840" s="24"/>
      <c r="FML840" s="24"/>
      <c r="FMM840" s="24"/>
      <c r="FMN840" s="24"/>
      <c r="FMO840" s="24"/>
      <c r="FMP840" s="24"/>
      <c r="FMQ840" s="24"/>
      <c r="FMR840" s="24"/>
      <c r="FMS840" s="24"/>
      <c r="FMT840" s="24"/>
      <c r="FMU840" s="24"/>
      <c r="FMV840" s="24"/>
      <c r="FMW840" s="24"/>
      <c r="FMX840" s="24"/>
      <c r="FMY840" s="24"/>
      <c r="FMZ840" s="24"/>
      <c r="FNA840" s="24"/>
      <c r="FNB840" s="24"/>
      <c r="FNC840" s="24"/>
      <c r="FND840" s="24"/>
      <c r="FNE840" s="24"/>
      <c r="FNF840" s="24"/>
      <c r="FNG840" s="24"/>
      <c r="FNH840" s="24"/>
      <c r="FNI840" s="24"/>
      <c r="FNJ840" s="24"/>
      <c r="FNK840" s="24"/>
      <c r="FNL840" s="24"/>
      <c r="FNM840" s="24"/>
      <c r="FNN840" s="24"/>
      <c r="FNO840" s="24"/>
      <c r="FNP840" s="24"/>
      <c r="FNQ840" s="24"/>
      <c r="FNR840" s="24"/>
      <c r="FNS840" s="24"/>
      <c r="FNT840" s="24"/>
      <c r="FNU840" s="24"/>
      <c r="FNV840" s="24"/>
      <c r="FNW840" s="24"/>
      <c r="FNX840" s="24"/>
      <c r="FNY840" s="24"/>
      <c r="FNZ840" s="24"/>
      <c r="FOA840" s="24"/>
      <c r="FOB840" s="24"/>
      <c r="FOC840" s="24"/>
      <c r="FOD840" s="24"/>
      <c r="FOE840" s="24"/>
      <c r="FOF840" s="24"/>
      <c r="FOG840" s="24"/>
      <c r="FOH840" s="24"/>
      <c r="FOI840" s="24"/>
      <c r="FOJ840" s="24"/>
      <c r="FOK840" s="24"/>
      <c r="FOL840" s="24"/>
      <c r="FOM840" s="24"/>
      <c r="FON840" s="24"/>
      <c r="FOO840" s="24"/>
      <c r="FOP840" s="24"/>
      <c r="FOQ840" s="24"/>
      <c r="FOR840" s="24"/>
      <c r="FOS840" s="24"/>
      <c r="FOT840" s="24"/>
      <c r="FOU840" s="24"/>
      <c r="FOV840" s="24"/>
      <c r="FOW840" s="24"/>
      <c r="FOX840" s="24"/>
      <c r="FOY840" s="24"/>
      <c r="FOZ840" s="24"/>
      <c r="FPA840" s="24"/>
      <c r="FPB840" s="24"/>
      <c r="FPC840" s="24"/>
      <c r="FPD840" s="24"/>
      <c r="FPE840" s="24"/>
      <c r="FPF840" s="24"/>
      <c r="FPG840" s="24"/>
      <c r="FPH840" s="24"/>
      <c r="FPI840" s="24"/>
      <c r="FPJ840" s="24"/>
      <c r="FPK840" s="24"/>
      <c r="FPL840" s="24"/>
      <c r="FPM840" s="24"/>
      <c r="FPN840" s="24"/>
      <c r="FPO840" s="24"/>
      <c r="FPP840" s="24"/>
      <c r="FPQ840" s="24"/>
      <c r="FPR840" s="24"/>
      <c r="FPS840" s="24"/>
      <c r="FPT840" s="24"/>
      <c r="FPU840" s="24"/>
      <c r="FPV840" s="24"/>
      <c r="FPW840" s="24"/>
      <c r="FPX840" s="24"/>
      <c r="FPY840" s="24"/>
      <c r="FPZ840" s="24"/>
      <c r="FQA840" s="24"/>
      <c r="FQB840" s="24"/>
      <c r="FQC840" s="24"/>
      <c r="FQD840" s="24"/>
      <c r="FQE840" s="24"/>
      <c r="FQF840" s="24"/>
      <c r="FQG840" s="24"/>
      <c r="FQH840" s="24"/>
      <c r="FQI840" s="24"/>
      <c r="FQJ840" s="24"/>
      <c r="FQK840" s="24"/>
      <c r="FQL840" s="24"/>
      <c r="FQM840" s="24"/>
      <c r="FQN840" s="24"/>
      <c r="FQO840" s="24"/>
      <c r="FQP840" s="24"/>
      <c r="FQQ840" s="24"/>
      <c r="FQR840" s="24"/>
      <c r="FQS840" s="24"/>
      <c r="FQT840" s="24"/>
      <c r="FQU840" s="24"/>
      <c r="FQV840" s="24"/>
      <c r="FQW840" s="24"/>
      <c r="FQX840" s="24"/>
      <c r="FQY840" s="24"/>
      <c r="FQZ840" s="24"/>
      <c r="FRA840" s="24"/>
      <c r="FRB840" s="24"/>
      <c r="FRC840" s="24"/>
      <c r="FRD840" s="24"/>
      <c r="FRE840" s="24"/>
      <c r="FRF840" s="24"/>
      <c r="FRG840" s="24"/>
      <c r="FRH840" s="24"/>
      <c r="FRI840" s="24"/>
      <c r="FRJ840" s="24"/>
      <c r="FRK840" s="24"/>
      <c r="FRL840" s="24"/>
      <c r="FRM840" s="24"/>
      <c r="FRN840" s="24"/>
      <c r="FRO840" s="24"/>
      <c r="FRP840" s="24"/>
      <c r="FRQ840" s="24"/>
      <c r="FRR840" s="24"/>
      <c r="FRS840" s="24"/>
      <c r="FRT840" s="24"/>
      <c r="FRU840" s="24"/>
      <c r="FRV840" s="24"/>
      <c r="FRW840" s="24"/>
      <c r="FRX840" s="24"/>
      <c r="FRY840" s="24"/>
      <c r="FRZ840" s="24"/>
      <c r="FSA840" s="24"/>
      <c r="FSB840" s="24"/>
      <c r="FSC840" s="24"/>
      <c r="FSD840" s="24"/>
      <c r="FSE840" s="24"/>
      <c r="FSF840" s="24"/>
      <c r="FSG840" s="24"/>
      <c r="FSH840" s="24"/>
      <c r="FSI840" s="24"/>
      <c r="FSJ840" s="24"/>
      <c r="FSK840" s="24"/>
      <c r="FSL840" s="24"/>
      <c r="FSM840" s="24"/>
      <c r="FSN840" s="24"/>
      <c r="FSO840" s="24"/>
      <c r="FSP840" s="24"/>
      <c r="FSQ840" s="24"/>
      <c r="FSR840" s="24"/>
      <c r="FSS840" s="24"/>
      <c r="FST840" s="24"/>
      <c r="FSU840" s="24"/>
      <c r="FSV840" s="24"/>
      <c r="FSW840" s="24"/>
      <c r="FSX840" s="24"/>
      <c r="FSY840" s="24"/>
      <c r="FSZ840" s="24"/>
      <c r="FTA840" s="24"/>
      <c r="FTB840" s="24"/>
      <c r="FTC840" s="24"/>
      <c r="FTD840" s="24"/>
      <c r="FTE840" s="24"/>
      <c r="FTF840" s="24"/>
      <c r="FTG840" s="24"/>
      <c r="FTH840" s="24"/>
      <c r="FTI840" s="24"/>
      <c r="FTJ840" s="24"/>
      <c r="FTK840" s="24"/>
      <c r="FTL840" s="24"/>
      <c r="FTM840" s="24"/>
      <c r="FTN840" s="24"/>
      <c r="FTO840" s="24"/>
      <c r="FTP840" s="24"/>
      <c r="FTQ840" s="24"/>
      <c r="FTR840" s="24"/>
      <c r="FTS840" s="24"/>
      <c r="FTT840" s="24"/>
      <c r="FTU840" s="24"/>
      <c r="FTV840" s="24"/>
      <c r="FTW840" s="24"/>
      <c r="FTX840" s="24"/>
      <c r="FTY840" s="24"/>
      <c r="FTZ840" s="24"/>
      <c r="FUA840" s="24"/>
      <c r="FUB840" s="24"/>
      <c r="FUC840" s="24"/>
      <c r="FUD840" s="24"/>
      <c r="FUE840" s="24"/>
      <c r="FUF840" s="24"/>
      <c r="FUG840" s="24"/>
      <c r="FUH840" s="24"/>
      <c r="FUI840" s="24"/>
      <c r="FUJ840" s="24"/>
      <c r="FUK840" s="24"/>
      <c r="FUL840" s="24"/>
      <c r="FUM840" s="24"/>
      <c r="FUN840" s="24"/>
      <c r="FUO840" s="24"/>
      <c r="FUP840" s="24"/>
      <c r="FUQ840" s="24"/>
      <c r="FUR840" s="24"/>
      <c r="FUS840" s="24"/>
      <c r="FUT840" s="24"/>
      <c r="FUU840" s="24"/>
      <c r="FUV840" s="24"/>
      <c r="FUW840" s="24"/>
      <c r="FUX840" s="24"/>
      <c r="FUY840" s="24"/>
      <c r="FUZ840" s="24"/>
      <c r="FVA840" s="24"/>
      <c r="FVB840" s="24"/>
      <c r="FVC840" s="24"/>
      <c r="FVD840" s="24"/>
      <c r="FVE840" s="24"/>
      <c r="FVF840" s="24"/>
      <c r="FVG840" s="24"/>
      <c r="FVH840" s="24"/>
      <c r="FVI840" s="24"/>
      <c r="FVJ840" s="24"/>
      <c r="FVK840" s="24"/>
      <c r="FVL840" s="24"/>
      <c r="FVM840" s="24"/>
      <c r="FVN840" s="24"/>
      <c r="FVO840" s="24"/>
      <c r="FVP840" s="24"/>
      <c r="FVQ840" s="24"/>
      <c r="FVR840" s="24"/>
      <c r="FVS840" s="24"/>
      <c r="FVT840" s="24"/>
      <c r="FVU840" s="24"/>
      <c r="FVV840" s="24"/>
      <c r="FVW840" s="24"/>
      <c r="FVX840" s="24"/>
      <c r="FVY840" s="24"/>
      <c r="FVZ840" s="24"/>
      <c r="FWA840" s="24"/>
      <c r="FWB840" s="24"/>
      <c r="FWC840" s="24"/>
      <c r="FWD840" s="24"/>
      <c r="FWE840" s="24"/>
      <c r="FWF840" s="24"/>
      <c r="FWG840" s="24"/>
      <c r="FWH840" s="24"/>
      <c r="FWI840" s="24"/>
      <c r="FWJ840" s="24"/>
      <c r="FWK840" s="24"/>
      <c r="FWL840" s="24"/>
      <c r="FWM840" s="24"/>
      <c r="FWN840" s="24"/>
      <c r="FWO840" s="24"/>
      <c r="FWP840" s="24"/>
      <c r="FWQ840" s="24"/>
      <c r="FWR840" s="24"/>
      <c r="FWS840" s="24"/>
      <c r="FWT840" s="24"/>
      <c r="FWU840" s="24"/>
      <c r="FWV840" s="24"/>
      <c r="FWW840" s="24"/>
      <c r="FWX840" s="24"/>
      <c r="FWY840" s="24"/>
      <c r="FWZ840" s="24"/>
      <c r="FXA840" s="24"/>
      <c r="FXB840" s="24"/>
      <c r="FXC840" s="24"/>
      <c r="FXD840" s="24"/>
      <c r="FXE840" s="24"/>
      <c r="FXF840" s="24"/>
      <c r="FXG840" s="24"/>
      <c r="FXH840" s="24"/>
      <c r="FXI840" s="24"/>
      <c r="FXJ840" s="24"/>
      <c r="FXK840" s="24"/>
      <c r="FXL840" s="24"/>
      <c r="FXM840" s="24"/>
      <c r="FXN840" s="24"/>
      <c r="FXO840" s="24"/>
      <c r="FXP840" s="24"/>
      <c r="FXQ840" s="24"/>
      <c r="FXR840" s="24"/>
      <c r="FXS840" s="24"/>
      <c r="FXT840" s="24"/>
      <c r="FXU840" s="24"/>
      <c r="FXV840" s="24"/>
      <c r="FXW840" s="24"/>
      <c r="FXX840" s="24"/>
      <c r="FXY840" s="24"/>
      <c r="FXZ840" s="24"/>
      <c r="FYA840" s="24"/>
      <c r="FYB840" s="24"/>
      <c r="FYC840" s="24"/>
      <c r="FYD840" s="24"/>
      <c r="FYE840" s="24"/>
      <c r="FYF840" s="24"/>
      <c r="FYG840" s="24"/>
      <c r="FYH840" s="24"/>
      <c r="FYI840" s="24"/>
      <c r="FYJ840" s="24"/>
      <c r="FYK840" s="24"/>
      <c r="FYL840" s="24"/>
      <c r="FYM840" s="24"/>
      <c r="FYN840" s="24"/>
      <c r="FYO840" s="24"/>
      <c r="FYP840" s="24"/>
      <c r="FYQ840" s="24"/>
      <c r="FYR840" s="24"/>
      <c r="FYS840" s="24"/>
      <c r="FYT840" s="24"/>
      <c r="FYU840" s="24"/>
      <c r="FYV840" s="24"/>
      <c r="FYW840" s="24"/>
      <c r="FYX840" s="24"/>
      <c r="FYY840" s="24"/>
      <c r="FYZ840" s="24"/>
      <c r="FZA840" s="24"/>
      <c r="FZB840" s="24"/>
      <c r="FZC840" s="24"/>
      <c r="FZD840" s="24"/>
      <c r="FZE840" s="24"/>
      <c r="FZF840" s="24"/>
      <c r="FZG840" s="24"/>
      <c r="FZH840" s="24"/>
      <c r="FZI840" s="24"/>
      <c r="FZJ840" s="24"/>
      <c r="FZK840" s="24"/>
      <c r="FZL840" s="24"/>
      <c r="FZM840" s="24"/>
      <c r="FZN840" s="24"/>
      <c r="FZO840" s="24"/>
      <c r="FZP840" s="24"/>
      <c r="FZQ840" s="24"/>
      <c r="FZR840" s="24"/>
      <c r="FZS840" s="24"/>
      <c r="FZT840" s="24"/>
      <c r="FZU840" s="24"/>
      <c r="FZV840" s="24"/>
      <c r="FZW840" s="24"/>
      <c r="FZX840" s="24"/>
      <c r="FZY840" s="24"/>
      <c r="FZZ840" s="24"/>
      <c r="GAA840" s="24"/>
      <c r="GAB840" s="24"/>
      <c r="GAC840" s="24"/>
      <c r="GAD840" s="24"/>
      <c r="GAE840" s="24"/>
      <c r="GAF840" s="24"/>
      <c r="GAG840" s="24"/>
      <c r="GAH840" s="24"/>
      <c r="GAI840" s="24"/>
      <c r="GAJ840" s="24"/>
      <c r="GAK840" s="24"/>
      <c r="GAL840" s="24"/>
      <c r="GAM840" s="24"/>
      <c r="GAN840" s="24"/>
      <c r="GAO840" s="24"/>
      <c r="GAP840" s="24"/>
      <c r="GAQ840" s="24"/>
      <c r="GAR840" s="24"/>
      <c r="GAS840" s="24"/>
      <c r="GAT840" s="24"/>
      <c r="GAU840" s="24"/>
      <c r="GAV840" s="24"/>
      <c r="GAW840" s="24"/>
      <c r="GAX840" s="24"/>
      <c r="GAY840" s="24"/>
      <c r="GAZ840" s="24"/>
      <c r="GBA840" s="24"/>
      <c r="GBB840" s="24"/>
      <c r="GBC840" s="24"/>
      <c r="GBD840" s="24"/>
      <c r="GBE840" s="24"/>
      <c r="GBF840" s="24"/>
      <c r="GBG840" s="24"/>
      <c r="GBH840" s="24"/>
      <c r="GBI840" s="24"/>
      <c r="GBJ840" s="24"/>
      <c r="GBK840" s="24"/>
      <c r="GBL840" s="24"/>
      <c r="GBM840" s="24"/>
      <c r="GBN840" s="24"/>
      <c r="GBO840" s="24"/>
      <c r="GBP840" s="24"/>
      <c r="GBQ840" s="24"/>
      <c r="GBR840" s="24"/>
      <c r="GBS840" s="24"/>
      <c r="GBT840" s="24"/>
      <c r="GBU840" s="24"/>
      <c r="GBV840" s="24"/>
      <c r="GBW840" s="24"/>
      <c r="GBX840" s="24"/>
      <c r="GBY840" s="24"/>
      <c r="GBZ840" s="24"/>
      <c r="GCA840" s="24"/>
      <c r="GCB840" s="24"/>
      <c r="GCC840" s="24"/>
      <c r="GCD840" s="24"/>
      <c r="GCE840" s="24"/>
      <c r="GCF840" s="24"/>
      <c r="GCG840" s="24"/>
      <c r="GCH840" s="24"/>
      <c r="GCI840" s="24"/>
      <c r="GCJ840" s="24"/>
      <c r="GCK840" s="24"/>
      <c r="GCL840" s="24"/>
      <c r="GCM840" s="24"/>
      <c r="GCN840" s="24"/>
      <c r="GCO840" s="24"/>
      <c r="GCP840" s="24"/>
      <c r="GCQ840" s="24"/>
      <c r="GCR840" s="24"/>
      <c r="GCS840" s="24"/>
      <c r="GCT840" s="24"/>
      <c r="GCU840" s="24"/>
      <c r="GCV840" s="24"/>
      <c r="GCW840" s="24"/>
      <c r="GCX840" s="24"/>
      <c r="GCY840" s="24"/>
      <c r="GCZ840" s="24"/>
      <c r="GDA840" s="24"/>
      <c r="GDB840" s="24"/>
      <c r="GDC840" s="24"/>
      <c r="GDD840" s="24"/>
      <c r="GDE840" s="24"/>
      <c r="GDF840" s="24"/>
      <c r="GDG840" s="24"/>
      <c r="GDH840" s="24"/>
      <c r="GDI840" s="24"/>
      <c r="GDJ840" s="24"/>
      <c r="GDK840" s="24"/>
      <c r="GDL840" s="24"/>
      <c r="GDM840" s="24"/>
      <c r="GDN840" s="24"/>
      <c r="GDO840" s="24"/>
      <c r="GDP840" s="24"/>
      <c r="GDQ840" s="24"/>
      <c r="GDR840" s="24"/>
      <c r="GDS840" s="24"/>
      <c r="GDT840" s="24"/>
      <c r="GDU840" s="24"/>
      <c r="GDV840" s="24"/>
      <c r="GDW840" s="24"/>
      <c r="GDX840" s="24"/>
      <c r="GDY840" s="24"/>
      <c r="GDZ840" s="24"/>
      <c r="GEA840" s="24"/>
      <c r="GEB840" s="24"/>
      <c r="GEC840" s="24"/>
      <c r="GED840" s="24"/>
      <c r="GEE840" s="24"/>
      <c r="GEF840" s="24"/>
      <c r="GEG840" s="24"/>
      <c r="GEH840" s="24"/>
      <c r="GEI840" s="24"/>
      <c r="GEJ840" s="24"/>
      <c r="GEK840" s="24"/>
      <c r="GEL840" s="24"/>
      <c r="GEM840" s="24"/>
      <c r="GEN840" s="24"/>
      <c r="GEO840" s="24"/>
      <c r="GEP840" s="24"/>
      <c r="GEQ840" s="24"/>
      <c r="GER840" s="24"/>
      <c r="GES840" s="24"/>
      <c r="GET840" s="24"/>
      <c r="GEU840" s="24"/>
      <c r="GEV840" s="24"/>
      <c r="GEW840" s="24"/>
      <c r="GEX840" s="24"/>
      <c r="GEY840" s="24"/>
      <c r="GEZ840" s="24"/>
      <c r="GFA840" s="24"/>
      <c r="GFB840" s="24"/>
      <c r="GFC840" s="24"/>
      <c r="GFD840" s="24"/>
      <c r="GFE840" s="24"/>
      <c r="GFF840" s="24"/>
      <c r="GFG840" s="24"/>
      <c r="GFH840" s="24"/>
      <c r="GFI840" s="24"/>
      <c r="GFJ840" s="24"/>
      <c r="GFK840" s="24"/>
      <c r="GFL840" s="24"/>
      <c r="GFM840" s="24"/>
      <c r="GFN840" s="24"/>
      <c r="GFO840" s="24"/>
      <c r="GFP840" s="24"/>
      <c r="GFQ840" s="24"/>
      <c r="GFR840" s="24"/>
      <c r="GFS840" s="24"/>
      <c r="GFT840" s="24"/>
      <c r="GFU840" s="24"/>
      <c r="GFV840" s="24"/>
      <c r="GFW840" s="24"/>
      <c r="GFX840" s="24"/>
      <c r="GFY840" s="24"/>
      <c r="GFZ840" s="24"/>
      <c r="GGA840" s="24"/>
      <c r="GGB840" s="24"/>
      <c r="GGC840" s="24"/>
      <c r="GGD840" s="24"/>
      <c r="GGE840" s="24"/>
      <c r="GGF840" s="24"/>
      <c r="GGG840" s="24"/>
      <c r="GGH840" s="24"/>
      <c r="GGI840" s="24"/>
      <c r="GGJ840" s="24"/>
      <c r="GGK840" s="24"/>
      <c r="GGL840" s="24"/>
      <c r="GGM840" s="24"/>
      <c r="GGN840" s="24"/>
      <c r="GGO840" s="24"/>
      <c r="GGP840" s="24"/>
      <c r="GGQ840" s="24"/>
      <c r="GGR840" s="24"/>
      <c r="GGS840" s="24"/>
      <c r="GGT840" s="24"/>
      <c r="GGU840" s="24"/>
      <c r="GGV840" s="24"/>
      <c r="GGW840" s="24"/>
      <c r="GGX840" s="24"/>
      <c r="GGY840" s="24"/>
      <c r="GGZ840" s="24"/>
      <c r="GHA840" s="24"/>
      <c r="GHB840" s="24"/>
      <c r="GHC840" s="24"/>
      <c r="GHD840" s="24"/>
      <c r="GHE840" s="24"/>
      <c r="GHF840" s="24"/>
      <c r="GHG840" s="24"/>
      <c r="GHH840" s="24"/>
      <c r="GHI840" s="24"/>
      <c r="GHJ840" s="24"/>
      <c r="GHK840" s="24"/>
      <c r="GHL840" s="24"/>
      <c r="GHM840" s="24"/>
      <c r="GHN840" s="24"/>
      <c r="GHO840" s="24"/>
      <c r="GHP840" s="24"/>
      <c r="GHQ840" s="24"/>
      <c r="GHR840" s="24"/>
      <c r="GHS840" s="24"/>
      <c r="GHT840" s="24"/>
      <c r="GHU840" s="24"/>
      <c r="GHV840" s="24"/>
      <c r="GHW840" s="24"/>
      <c r="GHX840" s="24"/>
      <c r="GHY840" s="24"/>
      <c r="GHZ840" s="24"/>
      <c r="GIA840" s="24"/>
      <c r="GIB840" s="24"/>
      <c r="GIC840" s="24"/>
      <c r="GID840" s="24"/>
      <c r="GIE840" s="24"/>
      <c r="GIF840" s="24"/>
      <c r="GIG840" s="24"/>
      <c r="GIH840" s="24"/>
      <c r="GII840" s="24"/>
      <c r="GIJ840" s="24"/>
      <c r="GIK840" s="24"/>
      <c r="GIL840" s="24"/>
      <c r="GIM840" s="24"/>
      <c r="GIN840" s="24"/>
      <c r="GIO840" s="24"/>
      <c r="GIP840" s="24"/>
      <c r="GIQ840" s="24"/>
      <c r="GIR840" s="24"/>
      <c r="GIS840" s="24"/>
      <c r="GIT840" s="24"/>
      <c r="GIU840" s="24"/>
      <c r="GIV840" s="24"/>
      <c r="GIW840" s="24"/>
      <c r="GIX840" s="24"/>
      <c r="GIY840" s="24"/>
      <c r="GIZ840" s="24"/>
      <c r="GJA840" s="24"/>
      <c r="GJB840" s="24"/>
      <c r="GJC840" s="24"/>
      <c r="GJD840" s="24"/>
      <c r="GJE840" s="24"/>
      <c r="GJF840" s="24"/>
      <c r="GJG840" s="24"/>
      <c r="GJH840" s="24"/>
      <c r="GJI840" s="24"/>
      <c r="GJJ840" s="24"/>
      <c r="GJK840" s="24"/>
      <c r="GJL840" s="24"/>
      <c r="GJM840" s="24"/>
      <c r="GJN840" s="24"/>
      <c r="GJO840" s="24"/>
      <c r="GJP840" s="24"/>
      <c r="GJQ840" s="24"/>
      <c r="GJR840" s="24"/>
      <c r="GJS840" s="24"/>
      <c r="GJT840" s="24"/>
      <c r="GJU840" s="24"/>
      <c r="GJV840" s="24"/>
      <c r="GJW840" s="24"/>
      <c r="GJX840" s="24"/>
      <c r="GJY840" s="24"/>
      <c r="GJZ840" s="24"/>
      <c r="GKA840" s="24"/>
      <c r="GKB840" s="24"/>
      <c r="GKC840" s="24"/>
      <c r="GKD840" s="24"/>
      <c r="GKE840" s="24"/>
      <c r="GKF840" s="24"/>
      <c r="GKG840" s="24"/>
      <c r="GKH840" s="24"/>
      <c r="GKI840" s="24"/>
      <c r="GKJ840" s="24"/>
      <c r="GKK840" s="24"/>
      <c r="GKL840" s="24"/>
      <c r="GKM840" s="24"/>
      <c r="GKN840" s="24"/>
      <c r="GKO840" s="24"/>
      <c r="GKP840" s="24"/>
      <c r="GKQ840" s="24"/>
      <c r="GKR840" s="24"/>
      <c r="GKS840" s="24"/>
      <c r="GKT840" s="24"/>
      <c r="GKU840" s="24"/>
      <c r="GKV840" s="24"/>
      <c r="GKW840" s="24"/>
      <c r="GKX840" s="24"/>
      <c r="GKY840" s="24"/>
      <c r="GKZ840" s="24"/>
      <c r="GLA840" s="24"/>
      <c r="GLB840" s="24"/>
      <c r="GLC840" s="24"/>
      <c r="GLD840" s="24"/>
      <c r="GLE840" s="24"/>
      <c r="GLF840" s="24"/>
      <c r="GLG840" s="24"/>
      <c r="GLH840" s="24"/>
      <c r="GLI840" s="24"/>
      <c r="GLJ840" s="24"/>
      <c r="GLK840" s="24"/>
      <c r="GLL840" s="24"/>
      <c r="GLM840" s="24"/>
      <c r="GLN840" s="24"/>
      <c r="GLO840" s="24"/>
      <c r="GLP840" s="24"/>
      <c r="GLQ840" s="24"/>
      <c r="GLR840" s="24"/>
      <c r="GLS840" s="24"/>
      <c r="GLT840" s="24"/>
      <c r="GLU840" s="24"/>
      <c r="GLV840" s="24"/>
      <c r="GLW840" s="24"/>
      <c r="GLX840" s="24"/>
      <c r="GLY840" s="24"/>
      <c r="GLZ840" s="24"/>
      <c r="GMA840" s="24"/>
      <c r="GMB840" s="24"/>
      <c r="GMC840" s="24"/>
      <c r="GMD840" s="24"/>
      <c r="GME840" s="24"/>
      <c r="GMF840" s="24"/>
      <c r="GMG840" s="24"/>
      <c r="GMH840" s="24"/>
      <c r="GMI840" s="24"/>
      <c r="GMJ840" s="24"/>
      <c r="GMK840" s="24"/>
      <c r="GML840" s="24"/>
      <c r="GMM840" s="24"/>
      <c r="GMN840" s="24"/>
      <c r="GMO840" s="24"/>
      <c r="GMP840" s="24"/>
      <c r="GMQ840" s="24"/>
      <c r="GMR840" s="24"/>
      <c r="GMS840" s="24"/>
      <c r="GMT840" s="24"/>
      <c r="GMU840" s="24"/>
      <c r="GMV840" s="24"/>
      <c r="GMW840" s="24"/>
      <c r="GMX840" s="24"/>
      <c r="GMY840" s="24"/>
      <c r="GMZ840" s="24"/>
      <c r="GNA840" s="24"/>
      <c r="GNB840" s="24"/>
      <c r="GNC840" s="24"/>
      <c r="GND840" s="24"/>
      <c r="GNE840" s="24"/>
      <c r="GNF840" s="24"/>
      <c r="GNG840" s="24"/>
      <c r="GNH840" s="24"/>
      <c r="GNI840" s="24"/>
      <c r="GNJ840" s="24"/>
      <c r="GNK840" s="24"/>
      <c r="GNL840" s="24"/>
      <c r="GNM840" s="24"/>
      <c r="GNN840" s="24"/>
      <c r="GNO840" s="24"/>
      <c r="GNP840" s="24"/>
      <c r="GNQ840" s="24"/>
      <c r="GNR840" s="24"/>
      <c r="GNS840" s="24"/>
      <c r="GNT840" s="24"/>
      <c r="GNU840" s="24"/>
      <c r="GNV840" s="24"/>
      <c r="GNW840" s="24"/>
      <c r="GNX840" s="24"/>
      <c r="GNY840" s="24"/>
      <c r="GNZ840" s="24"/>
      <c r="GOA840" s="24"/>
      <c r="GOB840" s="24"/>
      <c r="GOC840" s="24"/>
      <c r="GOD840" s="24"/>
      <c r="GOE840" s="24"/>
      <c r="GOF840" s="24"/>
      <c r="GOG840" s="24"/>
      <c r="GOH840" s="24"/>
      <c r="GOI840" s="24"/>
      <c r="GOJ840" s="24"/>
      <c r="GOK840" s="24"/>
      <c r="GOL840" s="24"/>
      <c r="GOM840" s="24"/>
      <c r="GON840" s="24"/>
      <c r="GOO840" s="24"/>
      <c r="GOP840" s="24"/>
      <c r="GOQ840" s="24"/>
      <c r="GOR840" s="24"/>
      <c r="GOS840" s="24"/>
      <c r="GOT840" s="24"/>
      <c r="GOU840" s="24"/>
      <c r="GOV840" s="24"/>
      <c r="GOW840" s="24"/>
      <c r="GOX840" s="24"/>
      <c r="GOY840" s="24"/>
      <c r="GOZ840" s="24"/>
      <c r="GPA840" s="24"/>
      <c r="GPB840" s="24"/>
      <c r="GPC840" s="24"/>
      <c r="GPD840" s="24"/>
      <c r="GPE840" s="24"/>
      <c r="GPF840" s="24"/>
      <c r="GPG840" s="24"/>
      <c r="GPH840" s="24"/>
      <c r="GPI840" s="24"/>
      <c r="GPJ840" s="24"/>
      <c r="GPK840" s="24"/>
      <c r="GPL840" s="24"/>
      <c r="GPM840" s="24"/>
      <c r="GPN840" s="24"/>
      <c r="GPO840" s="24"/>
      <c r="GPP840" s="24"/>
      <c r="GPQ840" s="24"/>
      <c r="GPR840" s="24"/>
      <c r="GPS840" s="24"/>
      <c r="GPT840" s="24"/>
      <c r="GPU840" s="24"/>
      <c r="GPV840" s="24"/>
      <c r="GPW840" s="24"/>
      <c r="GPX840" s="24"/>
      <c r="GPY840" s="24"/>
      <c r="GPZ840" s="24"/>
      <c r="GQA840" s="24"/>
      <c r="GQB840" s="24"/>
      <c r="GQC840" s="24"/>
      <c r="GQD840" s="24"/>
      <c r="GQE840" s="24"/>
      <c r="GQF840" s="24"/>
      <c r="GQG840" s="24"/>
      <c r="GQH840" s="24"/>
      <c r="GQI840" s="24"/>
      <c r="GQJ840" s="24"/>
      <c r="GQK840" s="24"/>
      <c r="GQL840" s="24"/>
      <c r="GQM840" s="24"/>
      <c r="GQN840" s="24"/>
      <c r="GQO840" s="24"/>
      <c r="GQP840" s="24"/>
      <c r="GQQ840" s="24"/>
      <c r="GQR840" s="24"/>
      <c r="GQS840" s="24"/>
      <c r="GQT840" s="24"/>
      <c r="GQU840" s="24"/>
      <c r="GQV840" s="24"/>
      <c r="GQW840" s="24"/>
      <c r="GQX840" s="24"/>
      <c r="GQY840" s="24"/>
      <c r="GQZ840" s="24"/>
      <c r="GRA840" s="24"/>
      <c r="GRB840" s="24"/>
      <c r="GRC840" s="24"/>
      <c r="GRD840" s="24"/>
      <c r="GRE840" s="24"/>
      <c r="GRF840" s="24"/>
      <c r="GRG840" s="24"/>
      <c r="GRH840" s="24"/>
      <c r="GRI840" s="24"/>
      <c r="GRJ840" s="24"/>
      <c r="GRK840" s="24"/>
      <c r="GRL840" s="24"/>
      <c r="GRM840" s="24"/>
      <c r="GRN840" s="24"/>
      <c r="GRO840" s="24"/>
      <c r="GRP840" s="24"/>
      <c r="GRQ840" s="24"/>
      <c r="GRR840" s="24"/>
      <c r="GRS840" s="24"/>
      <c r="GRT840" s="24"/>
      <c r="GRU840" s="24"/>
      <c r="GRV840" s="24"/>
      <c r="GRW840" s="24"/>
      <c r="GRX840" s="24"/>
      <c r="GRY840" s="24"/>
      <c r="GRZ840" s="24"/>
      <c r="GSA840" s="24"/>
      <c r="GSB840" s="24"/>
      <c r="GSC840" s="24"/>
      <c r="GSD840" s="24"/>
      <c r="GSE840" s="24"/>
      <c r="GSF840" s="24"/>
      <c r="GSG840" s="24"/>
      <c r="GSH840" s="24"/>
      <c r="GSI840" s="24"/>
      <c r="GSJ840" s="24"/>
      <c r="GSK840" s="24"/>
      <c r="GSL840" s="24"/>
      <c r="GSM840" s="24"/>
      <c r="GSN840" s="24"/>
      <c r="GSO840" s="24"/>
      <c r="GSP840" s="24"/>
      <c r="GSQ840" s="24"/>
      <c r="GSR840" s="24"/>
      <c r="GSS840" s="24"/>
      <c r="GST840" s="24"/>
      <c r="GSU840" s="24"/>
      <c r="GSV840" s="24"/>
      <c r="GSW840" s="24"/>
      <c r="GSX840" s="24"/>
      <c r="GSY840" s="24"/>
      <c r="GSZ840" s="24"/>
      <c r="GTA840" s="24"/>
      <c r="GTB840" s="24"/>
      <c r="GTC840" s="24"/>
      <c r="GTD840" s="24"/>
      <c r="GTE840" s="24"/>
      <c r="GTF840" s="24"/>
      <c r="GTG840" s="24"/>
      <c r="GTH840" s="24"/>
      <c r="GTI840" s="24"/>
      <c r="GTJ840" s="24"/>
      <c r="GTK840" s="24"/>
      <c r="GTL840" s="24"/>
      <c r="GTM840" s="24"/>
      <c r="GTN840" s="24"/>
      <c r="GTO840" s="24"/>
      <c r="GTP840" s="24"/>
      <c r="GTQ840" s="24"/>
      <c r="GTR840" s="24"/>
      <c r="GTS840" s="24"/>
      <c r="GTT840" s="24"/>
      <c r="GTU840" s="24"/>
      <c r="GTV840" s="24"/>
      <c r="GTW840" s="24"/>
      <c r="GTX840" s="24"/>
      <c r="GTY840" s="24"/>
      <c r="GTZ840" s="24"/>
      <c r="GUA840" s="24"/>
      <c r="GUB840" s="24"/>
      <c r="GUC840" s="24"/>
      <c r="GUD840" s="24"/>
      <c r="GUE840" s="24"/>
      <c r="GUF840" s="24"/>
      <c r="GUG840" s="24"/>
      <c r="GUH840" s="24"/>
      <c r="GUI840" s="24"/>
      <c r="GUJ840" s="24"/>
      <c r="GUK840" s="24"/>
      <c r="GUL840" s="24"/>
      <c r="GUM840" s="24"/>
      <c r="GUN840" s="24"/>
      <c r="GUO840" s="24"/>
      <c r="GUP840" s="24"/>
      <c r="GUQ840" s="24"/>
      <c r="GUR840" s="24"/>
      <c r="GUS840" s="24"/>
      <c r="GUT840" s="24"/>
      <c r="GUU840" s="24"/>
      <c r="GUV840" s="24"/>
      <c r="GUW840" s="24"/>
      <c r="GUX840" s="24"/>
      <c r="GUY840" s="24"/>
      <c r="GUZ840" s="24"/>
      <c r="GVA840" s="24"/>
      <c r="GVB840" s="24"/>
      <c r="GVC840" s="24"/>
      <c r="GVD840" s="24"/>
      <c r="GVE840" s="24"/>
      <c r="GVF840" s="24"/>
      <c r="GVG840" s="24"/>
      <c r="GVH840" s="24"/>
      <c r="GVI840" s="24"/>
      <c r="GVJ840" s="24"/>
      <c r="GVK840" s="24"/>
      <c r="GVL840" s="24"/>
      <c r="GVM840" s="24"/>
      <c r="GVN840" s="24"/>
      <c r="GVO840" s="24"/>
      <c r="GVP840" s="24"/>
      <c r="GVQ840" s="24"/>
      <c r="GVR840" s="24"/>
      <c r="GVS840" s="24"/>
      <c r="GVT840" s="24"/>
      <c r="GVU840" s="24"/>
      <c r="GVV840" s="24"/>
      <c r="GVW840" s="24"/>
      <c r="GVX840" s="24"/>
      <c r="GVY840" s="24"/>
      <c r="GVZ840" s="24"/>
      <c r="GWA840" s="24"/>
      <c r="GWB840" s="24"/>
      <c r="GWC840" s="24"/>
      <c r="GWD840" s="24"/>
      <c r="GWE840" s="24"/>
      <c r="GWF840" s="24"/>
      <c r="GWG840" s="24"/>
      <c r="GWH840" s="24"/>
      <c r="GWI840" s="24"/>
      <c r="GWJ840" s="24"/>
      <c r="GWK840" s="24"/>
      <c r="GWL840" s="24"/>
      <c r="GWM840" s="24"/>
      <c r="GWN840" s="24"/>
      <c r="GWO840" s="24"/>
      <c r="GWP840" s="24"/>
      <c r="GWQ840" s="24"/>
      <c r="GWR840" s="24"/>
      <c r="GWS840" s="24"/>
      <c r="GWT840" s="24"/>
      <c r="GWU840" s="24"/>
      <c r="GWV840" s="24"/>
      <c r="GWW840" s="24"/>
      <c r="GWX840" s="24"/>
      <c r="GWY840" s="24"/>
      <c r="GWZ840" s="24"/>
      <c r="GXA840" s="24"/>
      <c r="GXB840" s="24"/>
      <c r="GXC840" s="24"/>
      <c r="GXD840" s="24"/>
      <c r="GXE840" s="24"/>
      <c r="GXF840" s="24"/>
      <c r="GXG840" s="24"/>
      <c r="GXH840" s="24"/>
      <c r="GXI840" s="24"/>
      <c r="GXJ840" s="24"/>
      <c r="GXK840" s="24"/>
      <c r="GXL840" s="24"/>
      <c r="GXM840" s="24"/>
      <c r="GXN840" s="24"/>
      <c r="GXO840" s="24"/>
      <c r="GXP840" s="24"/>
      <c r="GXQ840" s="24"/>
      <c r="GXR840" s="24"/>
      <c r="GXS840" s="24"/>
      <c r="GXT840" s="24"/>
      <c r="GXU840" s="24"/>
      <c r="GXV840" s="24"/>
      <c r="GXW840" s="24"/>
      <c r="GXX840" s="24"/>
      <c r="GXY840" s="24"/>
      <c r="GXZ840" s="24"/>
      <c r="GYA840" s="24"/>
      <c r="GYB840" s="24"/>
      <c r="GYC840" s="24"/>
      <c r="GYD840" s="24"/>
      <c r="GYE840" s="24"/>
      <c r="GYF840" s="24"/>
      <c r="GYG840" s="24"/>
      <c r="GYH840" s="24"/>
      <c r="GYI840" s="24"/>
      <c r="GYJ840" s="24"/>
      <c r="GYK840" s="24"/>
      <c r="GYL840" s="24"/>
      <c r="GYM840" s="24"/>
      <c r="GYN840" s="24"/>
      <c r="GYO840" s="24"/>
      <c r="GYP840" s="24"/>
      <c r="GYQ840" s="24"/>
      <c r="GYR840" s="24"/>
      <c r="GYS840" s="24"/>
      <c r="GYT840" s="24"/>
      <c r="GYU840" s="24"/>
      <c r="GYV840" s="24"/>
      <c r="GYW840" s="24"/>
      <c r="GYX840" s="24"/>
      <c r="GYY840" s="24"/>
      <c r="GYZ840" s="24"/>
      <c r="GZA840" s="24"/>
      <c r="GZB840" s="24"/>
      <c r="GZC840" s="24"/>
      <c r="GZD840" s="24"/>
      <c r="GZE840" s="24"/>
      <c r="GZF840" s="24"/>
      <c r="GZG840" s="24"/>
      <c r="GZH840" s="24"/>
      <c r="GZI840" s="24"/>
      <c r="GZJ840" s="24"/>
      <c r="GZK840" s="24"/>
      <c r="GZL840" s="24"/>
      <c r="GZM840" s="24"/>
      <c r="GZN840" s="24"/>
      <c r="GZO840" s="24"/>
      <c r="GZP840" s="24"/>
      <c r="GZQ840" s="24"/>
      <c r="GZR840" s="24"/>
      <c r="GZS840" s="24"/>
      <c r="GZT840" s="24"/>
      <c r="GZU840" s="24"/>
      <c r="GZV840" s="24"/>
      <c r="GZW840" s="24"/>
      <c r="GZX840" s="24"/>
      <c r="GZY840" s="24"/>
      <c r="GZZ840" s="24"/>
      <c r="HAA840" s="24"/>
      <c r="HAB840" s="24"/>
      <c r="HAC840" s="24"/>
      <c r="HAD840" s="24"/>
      <c r="HAE840" s="24"/>
      <c r="HAF840" s="24"/>
      <c r="HAG840" s="24"/>
      <c r="HAH840" s="24"/>
      <c r="HAI840" s="24"/>
      <c r="HAJ840" s="24"/>
      <c r="HAK840" s="24"/>
      <c r="HAL840" s="24"/>
      <c r="HAM840" s="24"/>
      <c r="HAN840" s="24"/>
      <c r="HAO840" s="24"/>
      <c r="HAP840" s="24"/>
      <c r="HAQ840" s="24"/>
      <c r="HAR840" s="24"/>
      <c r="HAS840" s="24"/>
      <c r="HAT840" s="24"/>
      <c r="HAU840" s="24"/>
      <c r="HAV840" s="24"/>
      <c r="HAW840" s="24"/>
      <c r="HAX840" s="24"/>
      <c r="HAY840" s="24"/>
      <c r="HAZ840" s="24"/>
      <c r="HBA840" s="24"/>
      <c r="HBB840" s="24"/>
      <c r="HBC840" s="24"/>
      <c r="HBD840" s="24"/>
      <c r="HBE840" s="24"/>
      <c r="HBF840" s="24"/>
      <c r="HBG840" s="24"/>
      <c r="HBH840" s="24"/>
      <c r="HBI840" s="24"/>
      <c r="HBJ840" s="24"/>
      <c r="HBK840" s="24"/>
      <c r="HBL840" s="24"/>
      <c r="HBM840" s="24"/>
      <c r="HBN840" s="24"/>
      <c r="HBO840" s="24"/>
      <c r="HBP840" s="24"/>
      <c r="HBQ840" s="24"/>
      <c r="HBR840" s="24"/>
      <c r="HBS840" s="24"/>
      <c r="HBT840" s="24"/>
      <c r="HBU840" s="24"/>
      <c r="HBV840" s="24"/>
      <c r="HBW840" s="24"/>
      <c r="HBX840" s="24"/>
      <c r="HBY840" s="24"/>
      <c r="HBZ840" s="24"/>
      <c r="HCA840" s="24"/>
      <c r="HCB840" s="24"/>
      <c r="HCC840" s="24"/>
      <c r="HCD840" s="24"/>
      <c r="HCE840" s="24"/>
      <c r="HCF840" s="24"/>
      <c r="HCG840" s="24"/>
      <c r="HCH840" s="24"/>
      <c r="HCI840" s="24"/>
      <c r="HCJ840" s="24"/>
      <c r="HCK840" s="24"/>
      <c r="HCL840" s="24"/>
      <c r="HCM840" s="24"/>
      <c r="HCN840" s="24"/>
      <c r="HCO840" s="24"/>
      <c r="HCP840" s="24"/>
      <c r="HCQ840" s="24"/>
      <c r="HCR840" s="24"/>
      <c r="HCS840" s="24"/>
      <c r="HCT840" s="24"/>
      <c r="HCU840" s="24"/>
      <c r="HCV840" s="24"/>
      <c r="HCW840" s="24"/>
      <c r="HCX840" s="24"/>
      <c r="HCY840" s="24"/>
      <c r="HCZ840" s="24"/>
      <c r="HDA840" s="24"/>
      <c r="HDB840" s="24"/>
      <c r="HDC840" s="24"/>
      <c r="HDD840" s="24"/>
      <c r="HDE840" s="24"/>
      <c r="HDF840" s="24"/>
      <c r="HDG840" s="24"/>
      <c r="HDH840" s="24"/>
      <c r="HDI840" s="24"/>
      <c r="HDJ840" s="24"/>
      <c r="HDK840" s="24"/>
      <c r="HDL840" s="24"/>
      <c r="HDM840" s="24"/>
      <c r="HDN840" s="24"/>
      <c r="HDO840" s="24"/>
      <c r="HDP840" s="24"/>
      <c r="HDQ840" s="24"/>
      <c r="HDR840" s="24"/>
      <c r="HDS840" s="24"/>
      <c r="HDT840" s="24"/>
      <c r="HDU840" s="24"/>
      <c r="HDV840" s="24"/>
      <c r="HDW840" s="24"/>
      <c r="HDX840" s="24"/>
      <c r="HDY840" s="24"/>
      <c r="HDZ840" s="24"/>
      <c r="HEA840" s="24"/>
      <c r="HEB840" s="24"/>
      <c r="HEC840" s="24"/>
      <c r="HED840" s="24"/>
      <c r="HEE840" s="24"/>
      <c r="HEF840" s="24"/>
      <c r="HEG840" s="24"/>
      <c r="HEH840" s="24"/>
      <c r="HEI840" s="24"/>
      <c r="HEJ840" s="24"/>
      <c r="HEK840" s="24"/>
      <c r="HEL840" s="24"/>
      <c r="HEM840" s="24"/>
      <c r="HEN840" s="24"/>
      <c r="HEO840" s="24"/>
      <c r="HEP840" s="24"/>
      <c r="HEQ840" s="24"/>
      <c r="HER840" s="24"/>
      <c r="HES840" s="24"/>
      <c r="HET840" s="24"/>
      <c r="HEU840" s="24"/>
      <c r="HEV840" s="24"/>
      <c r="HEW840" s="24"/>
      <c r="HEX840" s="24"/>
      <c r="HEY840" s="24"/>
      <c r="HEZ840" s="24"/>
      <c r="HFA840" s="24"/>
      <c r="HFB840" s="24"/>
      <c r="HFC840" s="24"/>
      <c r="HFD840" s="24"/>
      <c r="HFE840" s="24"/>
      <c r="HFF840" s="24"/>
      <c r="HFG840" s="24"/>
      <c r="HFH840" s="24"/>
      <c r="HFI840" s="24"/>
      <c r="HFJ840" s="24"/>
      <c r="HFK840" s="24"/>
      <c r="HFL840" s="24"/>
      <c r="HFM840" s="24"/>
      <c r="HFN840" s="24"/>
      <c r="HFO840" s="24"/>
      <c r="HFP840" s="24"/>
      <c r="HFQ840" s="24"/>
      <c r="HFR840" s="24"/>
      <c r="HFS840" s="24"/>
      <c r="HFT840" s="24"/>
      <c r="HFU840" s="24"/>
      <c r="HFV840" s="24"/>
      <c r="HFW840" s="24"/>
      <c r="HFX840" s="24"/>
      <c r="HFY840" s="24"/>
      <c r="HFZ840" s="24"/>
      <c r="HGA840" s="24"/>
      <c r="HGB840" s="24"/>
      <c r="HGC840" s="24"/>
      <c r="HGD840" s="24"/>
      <c r="HGE840" s="24"/>
      <c r="HGF840" s="24"/>
      <c r="HGG840" s="24"/>
      <c r="HGH840" s="24"/>
      <c r="HGI840" s="24"/>
      <c r="HGJ840" s="24"/>
      <c r="HGK840" s="24"/>
      <c r="HGL840" s="24"/>
      <c r="HGM840" s="24"/>
      <c r="HGN840" s="24"/>
      <c r="HGO840" s="24"/>
      <c r="HGP840" s="24"/>
      <c r="HGQ840" s="24"/>
      <c r="HGR840" s="24"/>
      <c r="HGS840" s="24"/>
      <c r="HGT840" s="24"/>
      <c r="HGU840" s="24"/>
      <c r="HGV840" s="24"/>
      <c r="HGW840" s="24"/>
      <c r="HGX840" s="24"/>
      <c r="HGY840" s="24"/>
      <c r="HGZ840" s="24"/>
      <c r="HHA840" s="24"/>
      <c r="HHB840" s="24"/>
      <c r="HHC840" s="24"/>
      <c r="HHD840" s="24"/>
      <c r="HHE840" s="24"/>
      <c r="HHF840" s="24"/>
      <c r="HHG840" s="24"/>
      <c r="HHH840" s="24"/>
      <c r="HHI840" s="24"/>
      <c r="HHJ840" s="24"/>
      <c r="HHK840" s="24"/>
      <c r="HHL840" s="24"/>
      <c r="HHM840" s="24"/>
      <c r="HHN840" s="24"/>
      <c r="HHO840" s="24"/>
      <c r="HHP840" s="24"/>
      <c r="HHQ840" s="24"/>
      <c r="HHR840" s="24"/>
      <c r="HHS840" s="24"/>
      <c r="HHT840" s="24"/>
      <c r="HHU840" s="24"/>
      <c r="HHV840" s="24"/>
      <c r="HHW840" s="24"/>
      <c r="HHX840" s="24"/>
      <c r="HHY840" s="24"/>
      <c r="HHZ840" s="24"/>
      <c r="HIA840" s="24"/>
      <c r="HIB840" s="24"/>
      <c r="HIC840" s="24"/>
      <c r="HID840" s="24"/>
      <c r="HIE840" s="24"/>
      <c r="HIF840" s="24"/>
      <c r="HIG840" s="24"/>
      <c r="HIH840" s="24"/>
      <c r="HII840" s="24"/>
      <c r="HIJ840" s="24"/>
      <c r="HIK840" s="24"/>
      <c r="HIL840" s="24"/>
      <c r="HIM840" s="24"/>
      <c r="HIN840" s="24"/>
      <c r="HIO840" s="24"/>
      <c r="HIP840" s="24"/>
      <c r="HIQ840" s="24"/>
      <c r="HIR840" s="24"/>
      <c r="HIS840" s="24"/>
      <c r="HIT840" s="24"/>
      <c r="HIU840" s="24"/>
      <c r="HIV840" s="24"/>
      <c r="HIW840" s="24"/>
      <c r="HIX840" s="24"/>
      <c r="HIY840" s="24"/>
      <c r="HIZ840" s="24"/>
      <c r="HJA840" s="24"/>
      <c r="HJB840" s="24"/>
      <c r="HJC840" s="24"/>
      <c r="HJD840" s="24"/>
      <c r="HJE840" s="24"/>
      <c r="HJF840" s="24"/>
      <c r="HJG840" s="24"/>
      <c r="HJH840" s="24"/>
      <c r="HJI840" s="24"/>
      <c r="HJJ840" s="24"/>
      <c r="HJK840" s="24"/>
      <c r="HJL840" s="24"/>
      <c r="HJM840" s="24"/>
      <c r="HJN840" s="24"/>
      <c r="HJO840" s="24"/>
      <c r="HJP840" s="24"/>
      <c r="HJQ840" s="24"/>
      <c r="HJR840" s="24"/>
      <c r="HJS840" s="24"/>
      <c r="HJT840" s="24"/>
      <c r="HJU840" s="24"/>
      <c r="HJV840" s="24"/>
      <c r="HJW840" s="24"/>
      <c r="HJX840" s="24"/>
      <c r="HJY840" s="24"/>
      <c r="HJZ840" s="24"/>
      <c r="HKA840" s="24"/>
      <c r="HKB840" s="24"/>
      <c r="HKC840" s="24"/>
      <c r="HKD840" s="24"/>
      <c r="HKE840" s="24"/>
      <c r="HKF840" s="24"/>
      <c r="HKG840" s="24"/>
      <c r="HKH840" s="24"/>
      <c r="HKI840" s="24"/>
      <c r="HKJ840" s="24"/>
      <c r="HKK840" s="24"/>
      <c r="HKL840" s="24"/>
      <c r="HKM840" s="24"/>
      <c r="HKN840" s="24"/>
      <c r="HKO840" s="24"/>
      <c r="HKP840" s="24"/>
      <c r="HKQ840" s="24"/>
      <c r="HKR840" s="24"/>
      <c r="HKS840" s="24"/>
      <c r="HKT840" s="24"/>
      <c r="HKU840" s="24"/>
      <c r="HKV840" s="24"/>
      <c r="HKW840" s="24"/>
      <c r="HKX840" s="24"/>
      <c r="HKY840" s="24"/>
      <c r="HKZ840" s="24"/>
      <c r="HLA840" s="24"/>
      <c r="HLB840" s="24"/>
      <c r="HLC840" s="24"/>
      <c r="HLD840" s="24"/>
      <c r="HLE840" s="24"/>
      <c r="HLF840" s="24"/>
      <c r="HLG840" s="24"/>
      <c r="HLH840" s="24"/>
      <c r="HLI840" s="24"/>
      <c r="HLJ840" s="24"/>
      <c r="HLK840" s="24"/>
      <c r="HLL840" s="24"/>
      <c r="HLM840" s="24"/>
      <c r="HLN840" s="24"/>
      <c r="HLO840" s="24"/>
      <c r="HLP840" s="24"/>
      <c r="HLQ840" s="24"/>
      <c r="HLR840" s="24"/>
      <c r="HLS840" s="24"/>
      <c r="HLT840" s="24"/>
      <c r="HLU840" s="24"/>
      <c r="HLV840" s="24"/>
      <c r="HLW840" s="24"/>
      <c r="HLX840" s="24"/>
      <c r="HLY840" s="24"/>
      <c r="HLZ840" s="24"/>
      <c r="HMA840" s="24"/>
      <c r="HMB840" s="24"/>
      <c r="HMC840" s="24"/>
      <c r="HMD840" s="24"/>
      <c r="HME840" s="24"/>
      <c r="HMF840" s="24"/>
      <c r="HMG840" s="24"/>
      <c r="HMH840" s="24"/>
      <c r="HMI840" s="24"/>
      <c r="HMJ840" s="24"/>
      <c r="HMK840" s="24"/>
      <c r="HML840" s="24"/>
      <c r="HMM840" s="24"/>
      <c r="HMN840" s="24"/>
      <c r="HMO840" s="24"/>
      <c r="HMP840" s="24"/>
      <c r="HMQ840" s="24"/>
      <c r="HMR840" s="24"/>
      <c r="HMS840" s="24"/>
      <c r="HMT840" s="24"/>
      <c r="HMU840" s="24"/>
      <c r="HMV840" s="24"/>
      <c r="HMW840" s="24"/>
      <c r="HMX840" s="24"/>
      <c r="HMY840" s="24"/>
      <c r="HMZ840" s="24"/>
      <c r="HNA840" s="24"/>
      <c r="HNB840" s="24"/>
      <c r="HNC840" s="24"/>
      <c r="HND840" s="24"/>
      <c r="HNE840" s="24"/>
      <c r="HNF840" s="24"/>
      <c r="HNG840" s="24"/>
      <c r="HNH840" s="24"/>
      <c r="HNI840" s="24"/>
      <c r="HNJ840" s="24"/>
      <c r="HNK840" s="24"/>
      <c r="HNL840" s="24"/>
      <c r="HNM840" s="24"/>
      <c r="HNN840" s="24"/>
      <c r="HNO840" s="24"/>
      <c r="HNP840" s="24"/>
      <c r="HNQ840" s="24"/>
      <c r="HNR840" s="24"/>
      <c r="HNS840" s="24"/>
      <c r="HNT840" s="24"/>
      <c r="HNU840" s="24"/>
      <c r="HNV840" s="24"/>
      <c r="HNW840" s="24"/>
      <c r="HNX840" s="24"/>
      <c r="HNY840" s="24"/>
      <c r="HNZ840" s="24"/>
      <c r="HOA840" s="24"/>
      <c r="HOB840" s="24"/>
      <c r="HOC840" s="24"/>
      <c r="HOD840" s="24"/>
      <c r="HOE840" s="24"/>
      <c r="HOF840" s="24"/>
      <c r="HOG840" s="24"/>
      <c r="HOH840" s="24"/>
      <c r="HOI840" s="24"/>
      <c r="HOJ840" s="24"/>
      <c r="HOK840" s="24"/>
      <c r="HOL840" s="24"/>
      <c r="HOM840" s="24"/>
      <c r="HON840" s="24"/>
      <c r="HOO840" s="24"/>
      <c r="HOP840" s="24"/>
      <c r="HOQ840" s="24"/>
      <c r="HOR840" s="24"/>
      <c r="HOS840" s="24"/>
      <c r="HOT840" s="24"/>
      <c r="HOU840" s="24"/>
      <c r="HOV840" s="24"/>
      <c r="HOW840" s="24"/>
      <c r="HOX840" s="24"/>
      <c r="HOY840" s="24"/>
      <c r="HOZ840" s="24"/>
      <c r="HPA840" s="24"/>
      <c r="HPB840" s="24"/>
      <c r="HPC840" s="24"/>
      <c r="HPD840" s="24"/>
      <c r="HPE840" s="24"/>
      <c r="HPF840" s="24"/>
      <c r="HPG840" s="24"/>
      <c r="HPH840" s="24"/>
      <c r="HPI840" s="24"/>
      <c r="HPJ840" s="24"/>
      <c r="HPK840" s="24"/>
      <c r="HPL840" s="24"/>
      <c r="HPM840" s="24"/>
      <c r="HPN840" s="24"/>
      <c r="HPO840" s="24"/>
      <c r="HPP840" s="24"/>
      <c r="HPQ840" s="24"/>
      <c r="HPR840" s="24"/>
      <c r="HPS840" s="24"/>
      <c r="HPT840" s="24"/>
      <c r="HPU840" s="24"/>
      <c r="HPV840" s="24"/>
      <c r="HPW840" s="24"/>
      <c r="HPX840" s="24"/>
      <c r="HPY840" s="24"/>
      <c r="HPZ840" s="24"/>
      <c r="HQA840" s="24"/>
      <c r="HQB840" s="24"/>
      <c r="HQC840" s="24"/>
      <c r="HQD840" s="24"/>
      <c r="HQE840" s="24"/>
      <c r="HQF840" s="24"/>
      <c r="HQG840" s="24"/>
      <c r="HQH840" s="24"/>
      <c r="HQI840" s="24"/>
      <c r="HQJ840" s="24"/>
      <c r="HQK840" s="24"/>
      <c r="HQL840" s="24"/>
      <c r="HQM840" s="24"/>
      <c r="HQN840" s="24"/>
      <c r="HQO840" s="24"/>
      <c r="HQP840" s="24"/>
      <c r="HQQ840" s="24"/>
      <c r="HQR840" s="24"/>
      <c r="HQS840" s="24"/>
      <c r="HQT840" s="24"/>
      <c r="HQU840" s="24"/>
      <c r="HQV840" s="24"/>
      <c r="HQW840" s="24"/>
      <c r="HQX840" s="24"/>
      <c r="HQY840" s="24"/>
      <c r="HQZ840" s="24"/>
      <c r="HRA840" s="24"/>
      <c r="HRB840" s="24"/>
      <c r="HRC840" s="24"/>
      <c r="HRD840" s="24"/>
      <c r="HRE840" s="24"/>
      <c r="HRF840" s="24"/>
      <c r="HRG840" s="24"/>
      <c r="HRH840" s="24"/>
      <c r="HRI840" s="24"/>
      <c r="HRJ840" s="24"/>
      <c r="HRK840" s="24"/>
      <c r="HRL840" s="24"/>
      <c r="HRM840" s="24"/>
      <c r="HRN840" s="24"/>
      <c r="HRO840" s="24"/>
      <c r="HRP840" s="24"/>
      <c r="HRQ840" s="24"/>
      <c r="HRR840" s="24"/>
      <c r="HRS840" s="24"/>
      <c r="HRT840" s="24"/>
      <c r="HRU840" s="24"/>
      <c r="HRV840" s="24"/>
      <c r="HRW840" s="24"/>
      <c r="HRX840" s="24"/>
      <c r="HRY840" s="24"/>
      <c r="HRZ840" s="24"/>
      <c r="HSA840" s="24"/>
      <c r="HSB840" s="24"/>
      <c r="HSC840" s="24"/>
      <c r="HSD840" s="24"/>
      <c r="HSE840" s="24"/>
      <c r="HSF840" s="24"/>
      <c r="HSG840" s="24"/>
      <c r="HSH840" s="24"/>
      <c r="HSI840" s="24"/>
      <c r="HSJ840" s="24"/>
      <c r="HSK840" s="24"/>
      <c r="HSL840" s="24"/>
      <c r="HSM840" s="24"/>
      <c r="HSN840" s="24"/>
      <c r="HSO840" s="24"/>
      <c r="HSP840" s="24"/>
      <c r="HSQ840" s="24"/>
      <c r="HSR840" s="24"/>
      <c r="HSS840" s="24"/>
      <c r="HST840" s="24"/>
      <c r="HSU840" s="24"/>
      <c r="HSV840" s="24"/>
      <c r="HSW840" s="24"/>
      <c r="HSX840" s="24"/>
      <c r="HSY840" s="24"/>
      <c r="HSZ840" s="24"/>
      <c r="HTA840" s="24"/>
      <c r="HTB840" s="24"/>
      <c r="HTC840" s="24"/>
      <c r="HTD840" s="24"/>
      <c r="HTE840" s="24"/>
      <c r="HTF840" s="24"/>
      <c r="HTG840" s="24"/>
      <c r="HTH840" s="24"/>
      <c r="HTI840" s="24"/>
      <c r="HTJ840" s="24"/>
      <c r="HTK840" s="24"/>
      <c r="HTL840" s="24"/>
      <c r="HTM840" s="24"/>
      <c r="HTN840" s="24"/>
      <c r="HTO840" s="24"/>
      <c r="HTP840" s="24"/>
      <c r="HTQ840" s="24"/>
      <c r="HTR840" s="24"/>
      <c r="HTS840" s="24"/>
      <c r="HTT840" s="24"/>
      <c r="HTU840" s="24"/>
      <c r="HTV840" s="24"/>
      <c r="HTW840" s="24"/>
      <c r="HTX840" s="24"/>
      <c r="HTY840" s="24"/>
      <c r="HTZ840" s="24"/>
      <c r="HUA840" s="24"/>
      <c r="HUB840" s="24"/>
      <c r="HUC840" s="24"/>
      <c r="HUD840" s="24"/>
      <c r="HUE840" s="24"/>
      <c r="HUF840" s="24"/>
      <c r="HUG840" s="24"/>
      <c r="HUH840" s="24"/>
      <c r="HUI840" s="24"/>
      <c r="HUJ840" s="24"/>
      <c r="HUK840" s="24"/>
      <c r="HUL840" s="24"/>
      <c r="HUM840" s="24"/>
      <c r="HUN840" s="24"/>
      <c r="HUO840" s="24"/>
      <c r="HUP840" s="24"/>
      <c r="HUQ840" s="24"/>
      <c r="HUR840" s="24"/>
      <c r="HUS840" s="24"/>
      <c r="HUT840" s="24"/>
      <c r="HUU840" s="24"/>
      <c r="HUV840" s="24"/>
      <c r="HUW840" s="24"/>
      <c r="HUX840" s="24"/>
      <c r="HUY840" s="24"/>
      <c r="HUZ840" s="24"/>
      <c r="HVA840" s="24"/>
      <c r="HVB840" s="24"/>
      <c r="HVC840" s="24"/>
      <c r="HVD840" s="24"/>
      <c r="HVE840" s="24"/>
      <c r="HVF840" s="24"/>
      <c r="HVG840" s="24"/>
      <c r="HVH840" s="24"/>
      <c r="HVI840" s="24"/>
      <c r="HVJ840" s="24"/>
      <c r="HVK840" s="24"/>
      <c r="HVL840" s="24"/>
      <c r="HVM840" s="24"/>
      <c r="HVN840" s="24"/>
      <c r="HVO840" s="24"/>
      <c r="HVP840" s="24"/>
      <c r="HVQ840" s="24"/>
      <c r="HVR840" s="24"/>
      <c r="HVS840" s="24"/>
      <c r="HVT840" s="24"/>
      <c r="HVU840" s="24"/>
      <c r="HVV840" s="24"/>
      <c r="HVW840" s="24"/>
      <c r="HVX840" s="24"/>
      <c r="HVY840" s="24"/>
      <c r="HVZ840" s="24"/>
      <c r="HWA840" s="24"/>
      <c r="HWB840" s="24"/>
      <c r="HWC840" s="24"/>
      <c r="HWD840" s="24"/>
      <c r="HWE840" s="24"/>
      <c r="HWF840" s="24"/>
      <c r="HWG840" s="24"/>
      <c r="HWH840" s="24"/>
      <c r="HWI840" s="24"/>
      <c r="HWJ840" s="24"/>
      <c r="HWK840" s="24"/>
      <c r="HWL840" s="24"/>
      <c r="HWM840" s="24"/>
      <c r="HWN840" s="24"/>
      <c r="HWO840" s="24"/>
      <c r="HWP840" s="24"/>
      <c r="HWQ840" s="24"/>
      <c r="HWR840" s="24"/>
      <c r="HWS840" s="24"/>
      <c r="HWT840" s="24"/>
      <c r="HWU840" s="24"/>
      <c r="HWV840" s="24"/>
      <c r="HWW840" s="24"/>
      <c r="HWX840" s="24"/>
      <c r="HWY840" s="24"/>
      <c r="HWZ840" s="24"/>
      <c r="HXA840" s="24"/>
      <c r="HXB840" s="24"/>
      <c r="HXC840" s="24"/>
      <c r="HXD840" s="24"/>
      <c r="HXE840" s="24"/>
      <c r="HXF840" s="24"/>
      <c r="HXG840" s="24"/>
      <c r="HXH840" s="24"/>
      <c r="HXI840" s="24"/>
      <c r="HXJ840" s="24"/>
      <c r="HXK840" s="24"/>
      <c r="HXL840" s="24"/>
      <c r="HXM840" s="24"/>
      <c r="HXN840" s="24"/>
      <c r="HXO840" s="24"/>
      <c r="HXP840" s="24"/>
      <c r="HXQ840" s="24"/>
      <c r="HXR840" s="24"/>
      <c r="HXS840" s="24"/>
      <c r="HXT840" s="24"/>
      <c r="HXU840" s="24"/>
      <c r="HXV840" s="24"/>
      <c r="HXW840" s="24"/>
      <c r="HXX840" s="24"/>
      <c r="HXY840" s="24"/>
      <c r="HXZ840" s="24"/>
      <c r="HYA840" s="24"/>
      <c r="HYB840" s="24"/>
      <c r="HYC840" s="24"/>
      <c r="HYD840" s="24"/>
      <c r="HYE840" s="24"/>
      <c r="HYF840" s="24"/>
      <c r="HYG840" s="24"/>
      <c r="HYH840" s="24"/>
      <c r="HYI840" s="24"/>
      <c r="HYJ840" s="24"/>
      <c r="HYK840" s="24"/>
      <c r="HYL840" s="24"/>
      <c r="HYM840" s="24"/>
      <c r="HYN840" s="24"/>
      <c r="HYO840" s="24"/>
      <c r="HYP840" s="24"/>
      <c r="HYQ840" s="24"/>
      <c r="HYR840" s="24"/>
      <c r="HYS840" s="24"/>
      <c r="HYT840" s="24"/>
      <c r="HYU840" s="24"/>
      <c r="HYV840" s="24"/>
      <c r="HYW840" s="24"/>
      <c r="HYX840" s="24"/>
      <c r="HYY840" s="24"/>
      <c r="HYZ840" s="24"/>
      <c r="HZA840" s="24"/>
      <c r="HZB840" s="24"/>
      <c r="HZC840" s="24"/>
      <c r="HZD840" s="24"/>
      <c r="HZE840" s="24"/>
      <c r="HZF840" s="24"/>
      <c r="HZG840" s="24"/>
      <c r="HZH840" s="24"/>
      <c r="HZI840" s="24"/>
      <c r="HZJ840" s="24"/>
      <c r="HZK840" s="24"/>
      <c r="HZL840" s="24"/>
      <c r="HZM840" s="24"/>
      <c r="HZN840" s="24"/>
      <c r="HZO840" s="24"/>
      <c r="HZP840" s="24"/>
      <c r="HZQ840" s="24"/>
      <c r="HZR840" s="24"/>
      <c r="HZS840" s="24"/>
      <c r="HZT840" s="24"/>
      <c r="HZU840" s="24"/>
      <c r="HZV840" s="24"/>
      <c r="HZW840" s="24"/>
      <c r="HZX840" s="24"/>
      <c r="HZY840" s="24"/>
      <c r="HZZ840" s="24"/>
      <c r="IAA840" s="24"/>
      <c r="IAB840" s="24"/>
      <c r="IAC840" s="24"/>
      <c r="IAD840" s="24"/>
      <c r="IAE840" s="24"/>
      <c r="IAF840" s="24"/>
      <c r="IAG840" s="24"/>
      <c r="IAH840" s="24"/>
      <c r="IAI840" s="24"/>
      <c r="IAJ840" s="24"/>
      <c r="IAK840" s="24"/>
      <c r="IAL840" s="24"/>
      <c r="IAM840" s="24"/>
      <c r="IAN840" s="24"/>
      <c r="IAO840" s="24"/>
      <c r="IAP840" s="24"/>
      <c r="IAQ840" s="24"/>
      <c r="IAR840" s="24"/>
      <c r="IAS840" s="24"/>
      <c r="IAT840" s="24"/>
      <c r="IAU840" s="24"/>
      <c r="IAV840" s="24"/>
      <c r="IAW840" s="24"/>
      <c r="IAX840" s="24"/>
      <c r="IAY840" s="24"/>
      <c r="IAZ840" s="24"/>
      <c r="IBA840" s="24"/>
      <c r="IBB840" s="24"/>
      <c r="IBC840" s="24"/>
      <c r="IBD840" s="24"/>
      <c r="IBE840" s="24"/>
      <c r="IBF840" s="24"/>
      <c r="IBG840" s="24"/>
      <c r="IBH840" s="24"/>
      <c r="IBI840" s="24"/>
      <c r="IBJ840" s="24"/>
      <c r="IBK840" s="24"/>
      <c r="IBL840" s="24"/>
      <c r="IBM840" s="24"/>
      <c r="IBN840" s="24"/>
      <c r="IBO840" s="24"/>
      <c r="IBP840" s="24"/>
      <c r="IBQ840" s="24"/>
      <c r="IBR840" s="24"/>
      <c r="IBS840" s="24"/>
      <c r="IBT840" s="24"/>
      <c r="IBU840" s="24"/>
      <c r="IBV840" s="24"/>
      <c r="IBW840" s="24"/>
      <c r="IBX840" s="24"/>
      <c r="IBY840" s="24"/>
      <c r="IBZ840" s="24"/>
      <c r="ICA840" s="24"/>
      <c r="ICB840" s="24"/>
      <c r="ICC840" s="24"/>
      <c r="ICD840" s="24"/>
      <c r="ICE840" s="24"/>
      <c r="ICF840" s="24"/>
      <c r="ICG840" s="24"/>
      <c r="ICH840" s="24"/>
      <c r="ICI840" s="24"/>
      <c r="ICJ840" s="24"/>
      <c r="ICK840" s="24"/>
      <c r="ICL840" s="24"/>
      <c r="ICM840" s="24"/>
      <c r="ICN840" s="24"/>
      <c r="ICO840" s="24"/>
      <c r="ICP840" s="24"/>
      <c r="ICQ840" s="24"/>
      <c r="ICR840" s="24"/>
      <c r="ICS840" s="24"/>
      <c r="ICT840" s="24"/>
      <c r="ICU840" s="24"/>
      <c r="ICV840" s="24"/>
      <c r="ICW840" s="24"/>
      <c r="ICX840" s="24"/>
      <c r="ICY840" s="24"/>
      <c r="ICZ840" s="24"/>
      <c r="IDA840" s="24"/>
      <c r="IDB840" s="24"/>
      <c r="IDC840" s="24"/>
      <c r="IDD840" s="24"/>
      <c r="IDE840" s="24"/>
      <c r="IDF840" s="24"/>
      <c r="IDG840" s="24"/>
      <c r="IDH840" s="24"/>
      <c r="IDI840" s="24"/>
      <c r="IDJ840" s="24"/>
      <c r="IDK840" s="24"/>
      <c r="IDL840" s="24"/>
      <c r="IDM840" s="24"/>
      <c r="IDN840" s="24"/>
      <c r="IDO840" s="24"/>
      <c r="IDP840" s="24"/>
      <c r="IDQ840" s="24"/>
      <c r="IDR840" s="24"/>
      <c r="IDS840" s="24"/>
      <c r="IDT840" s="24"/>
      <c r="IDU840" s="24"/>
      <c r="IDV840" s="24"/>
      <c r="IDW840" s="24"/>
      <c r="IDX840" s="24"/>
      <c r="IDY840" s="24"/>
      <c r="IDZ840" s="24"/>
      <c r="IEA840" s="24"/>
      <c r="IEB840" s="24"/>
      <c r="IEC840" s="24"/>
      <c r="IED840" s="24"/>
      <c r="IEE840" s="24"/>
      <c r="IEF840" s="24"/>
      <c r="IEG840" s="24"/>
      <c r="IEH840" s="24"/>
      <c r="IEI840" s="24"/>
      <c r="IEJ840" s="24"/>
      <c r="IEK840" s="24"/>
      <c r="IEL840" s="24"/>
      <c r="IEM840" s="24"/>
      <c r="IEN840" s="24"/>
      <c r="IEO840" s="24"/>
      <c r="IEP840" s="24"/>
      <c r="IEQ840" s="24"/>
      <c r="IER840" s="24"/>
      <c r="IES840" s="24"/>
      <c r="IET840" s="24"/>
      <c r="IEU840" s="24"/>
      <c r="IEV840" s="24"/>
      <c r="IEW840" s="24"/>
      <c r="IEX840" s="24"/>
      <c r="IEY840" s="24"/>
      <c r="IEZ840" s="24"/>
      <c r="IFA840" s="24"/>
      <c r="IFB840" s="24"/>
      <c r="IFC840" s="24"/>
      <c r="IFD840" s="24"/>
      <c r="IFE840" s="24"/>
      <c r="IFF840" s="24"/>
      <c r="IFG840" s="24"/>
      <c r="IFH840" s="24"/>
      <c r="IFI840" s="24"/>
      <c r="IFJ840" s="24"/>
      <c r="IFK840" s="24"/>
      <c r="IFL840" s="24"/>
      <c r="IFM840" s="24"/>
      <c r="IFN840" s="24"/>
      <c r="IFO840" s="24"/>
      <c r="IFP840" s="24"/>
      <c r="IFQ840" s="24"/>
      <c r="IFR840" s="24"/>
      <c r="IFS840" s="24"/>
      <c r="IFT840" s="24"/>
      <c r="IFU840" s="24"/>
      <c r="IFV840" s="24"/>
      <c r="IFW840" s="24"/>
      <c r="IFX840" s="24"/>
      <c r="IFY840" s="24"/>
      <c r="IFZ840" s="24"/>
      <c r="IGA840" s="24"/>
      <c r="IGB840" s="24"/>
      <c r="IGC840" s="24"/>
      <c r="IGD840" s="24"/>
      <c r="IGE840" s="24"/>
      <c r="IGF840" s="24"/>
      <c r="IGG840" s="24"/>
      <c r="IGH840" s="24"/>
      <c r="IGI840" s="24"/>
      <c r="IGJ840" s="24"/>
      <c r="IGK840" s="24"/>
      <c r="IGL840" s="24"/>
      <c r="IGM840" s="24"/>
      <c r="IGN840" s="24"/>
      <c r="IGO840" s="24"/>
      <c r="IGP840" s="24"/>
      <c r="IGQ840" s="24"/>
      <c r="IGR840" s="24"/>
      <c r="IGS840" s="24"/>
      <c r="IGT840" s="24"/>
      <c r="IGU840" s="24"/>
      <c r="IGV840" s="24"/>
      <c r="IGW840" s="24"/>
      <c r="IGX840" s="24"/>
      <c r="IGY840" s="24"/>
      <c r="IGZ840" s="24"/>
      <c r="IHA840" s="24"/>
      <c r="IHB840" s="24"/>
      <c r="IHC840" s="24"/>
      <c r="IHD840" s="24"/>
      <c r="IHE840" s="24"/>
      <c r="IHF840" s="24"/>
      <c r="IHG840" s="24"/>
      <c r="IHH840" s="24"/>
      <c r="IHI840" s="24"/>
      <c r="IHJ840" s="24"/>
      <c r="IHK840" s="24"/>
      <c r="IHL840" s="24"/>
      <c r="IHM840" s="24"/>
      <c r="IHN840" s="24"/>
      <c r="IHO840" s="24"/>
      <c r="IHP840" s="24"/>
      <c r="IHQ840" s="24"/>
      <c r="IHR840" s="24"/>
      <c r="IHS840" s="24"/>
      <c r="IHT840" s="24"/>
      <c r="IHU840" s="24"/>
      <c r="IHV840" s="24"/>
      <c r="IHW840" s="24"/>
      <c r="IHX840" s="24"/>
      <c r="IHY840" s="24"/>
      <c r="IHZ840" s="24"/>
      <c r="IIA840" s="24"/>
      <c r="IIB840" s="24"/>
      <c r="IIC840" s="24"/>
      <c r="IID840" s="24"/>
      <c r="IIE840" s="24"/>
      <c r="IIF840" s="24"/>
      <c r="IIG840" s="24"/>
      <c r="IIH840" s="24"/>
      <c r="III840" s="24"/>
      <c r="IIJ840" s="24"/>
      <c r="IIK840" s="24"/>
      <c r="IIL840" s="24"/>
      <c r="IIM840" s="24"/>
      <c r="IIN840" s="24"/>
      <c r="IIO840" s="24"/>
      <c r="IIP840" s="24"/>
      <c r="IIQ840" s="24"/>
      <c r="IIR840" s="24"/>
      <c r="IIS840" s="24"/>
      <c r="IIT840" s="24"/>
      <c r="IIU840" s="24"/>
      <c r="IIV840" s="24"/>
      <c r="IIW840" s="24"/>
      <c r="IIX840" s="24"/>
      <c r="IIY840" s="24"/>
      <c r="IIZ840" s="24"/>
      <c r="IJA840" s="24"/>
      <c r="IJB840" s="24"/>
      <c r="IJC840" s="24"/>
      <c r="IJD840" s="24"/>
      <c r="IJE840" s="24"/>
      <c r="IJF840" s="24"/>
      <c r="IJG840" s="24"/>
      <c r="IJH840" s="24"/>
      <c r="IJI840" s="24"/>
      <c r="IJJ840" s="24"/>
      <c r="IJK840" s="24"/>
      <c r="IJL840" s="24"/>
      <c r="IJM840" s="24"/>
      <c r="IJN840" s="24"/>
      <c r="IJO840" s="24"/>
      <c r="IJP840" s="24"/>
      <c r="IJQ840" s="24"/>
      <c r="IJR840" s="24"/>
      <c r="IJS840" s="24"/>
      <c r="IJT840" s="24"/>
      <c r="IJU840" s="24"/>
      <c r="IJV840" s="24"/>
      <c r="IJW840" s="24"/>
      <c r="IJX840" s="24"/>
      <c r="IJY840" s="24"/>
      <c r="IJZ840" s="24"/>
      <c r="IKA840" s="24"/>
      <c r="IKB840" s="24"/>
      <c r="IKC840" s="24"/>
      <c r="IKD840" s="24"/>
      <c r="IKE840" s="24"/>
      <c r="IKF840" s="24"/>
      <c r="IKG840" s="24"/>
      <c r="IKH840" s="24"/>
      <c r="IKI840" s="24"/>
      <c r="IKJ840" s="24"/>
      <c r="IKK840" s="24"/>
      <c r="IKL840" s="24"/>
      <c r="IKM840" s="24"/>
      <c r="IKN840" s="24"/>
      <c r="IKO840" s="24"/>
      <c r="IKP840" s="24"/>
      <c r="IKQ840" s="24"/>
      <c r="IKR840" s="24"/>
      <c r="IKS840" s="24"/>
      <c r="IKT840" s="24"/>
      <c r="IKU840" s="24"/>
      <c r="IKV840" s="24"/>
      <c r="IKW840" s="24"/>
      <c r="IKX840" s="24"/>
      <c r="IKY840" s="24"/>
      <c r="IKZ840" s="24"/>
      <c r="ILA840" s="24"/>
      <c r="ILB840" s="24"/>
      <c r="ILC840" s="24"/>
      <c r="ILD840" s="24"/>
      <c r="ILE840" s="24"/>
      <c r="ILF840" s="24"/>
      <c r="ILG840" s="24"/>
      <c r="ILH840" s="24"/>
      <c r="ILI840" s="24"/>
      <c r="ILJ840" s="24"/>
      <c r="ILK840" s="24"/>
      <c r="ILL840" s="24"/>
      <c r="ILM840" s="24"/>
      <c r="ILN840" s="24"/>
      <c r="ILO840" s="24"/>
      <c r="ILP840" s="24"/>
      <c r="ILQ840" s="24"/>
      <c r="ILR840" s="24"/>
      <c r="ILS840" s="24"/>
      <c r="ILT840" s="24"/>
      <c r="ILU840" s="24"/>
      <c r="ILV840" s="24"/>
      <c r="ILW840" s="24"/>
      <c r="ILX840" s="24"/>
      <c r="ILY840" s="24"/>
      <c r="ILZ840" s="24"/>
      <c r="IMA840" s="24"/>
      <c r="IMB840" s="24"/>
      <c r="IMC840" s="24"/>
      <c r="IMD840" s="24"/>
      <c r="IME840" s="24"/>
      <c r="IMF840" s="24"/>
      <c r="IMG840" s="24"/>
      <c r="IMH840" s="24"/>
      <c r="IMI840" s="24"/>
      <c r="IMJ840" s="24"/>
      <c r="IMK840" s="24"/>
      <c r="IML840" s="24"/>
      <c r="IMM840" s="24"/>
      <c r="IMN840" s="24"/>
      <c r="IMO840" s="24"/>
      <c r="IMP840" s="24"/>
      <c r="IMQ840" s="24"/>
      <c r="IMR840" s="24"/>
      <c r="IMS840" s="24"/>
      <c r="IMT840" s="24"/>
      <c r="IMU840" s="24"/>
      <c r="IMV840" s="24"/>
      <c r="IMW840" s="24"/>
      <c r="IMX840" s="24"/>
      <c r="IMY840" s="24"/>
      <c r="IMZ840" s="24"/>
      <c r="INA840" s="24"/>
      <c r="INB840" s="24"/>
      <c r="INC840" s="24"/>
      <c r="IND840" s="24"/>
      <c r="INE840" s="24"/>
      <c r="INF840" s="24"/>
      <c r="ING840" s="24"/>
      <c r="INH840" s="24"/>
      <c r="INI840" s="24"/>
      <c r="INJ840" s="24"/>
      <c r="INK840" s="24"/>
      <c r="INL840" s="24"/>
      <c r="INM840" s="24"/>
      <c r="INN840" s="24"/>
      <c r="INO840" s="24"/>
      <c r="INP840" s="24"/>
      <c r="INQ840" s="24"/>
      <c r="INR840" s="24"/>
      <c r="INS840" s="24"/>
      <c r="INT840" s="24"/>
      <c r="INU840" s="24"/>
      <c r="INV840" s="24"/>
      <c r="INW840" s="24"/>
      <c r="INX840" s="24"/>
      <c r="INY840" s="24"/>
      <c r="INZ840" s="24"/>
      <c r="IOA840" s="24"/>
      <c r="IOB840" s="24"/>
      <c r="IOC840" s="24"/>
      <c r="IOD840" s="24"/>
      <c r="IOE840" s="24"/>
      <c r="IOF840" s="24"/>
      <c r="IOG840" s="24"/>
      <c r="IOH840" s="24"/>
      <c r="IOI840" s="24"/>
      <c r="IOJ840" s="24"/>
      <c r="IOK840" s="24"/>
      <c r="IOL840" s="24"/>
      <c r="IOM840" s="24"/>
      <c r="ION840" s="24"/>
      <c r="IOO840" s="24"/>
      <c r="IOP840" s="24"/>
      <c r="IOQ840" s="24"/>
      <c r="IOR840" s="24"/>
      <c r="IOS840" s="24"/>
      <c r="IOT840" s="24"/>
      <c r="IOU840" s="24"/>
      <c r="IOV840" s="24"/>
      <c r="IOW840" s="24"/>
      <c r="IOX840" s="24"/>
      <c r="IOY840" s="24"/>
      <c r="IOZ840" s="24"/>
      <c r="IPA840" s="24"/>
      <c r="IPB840" s="24"/>
      <c r="IPC840" s="24"/>
      <c r="IPD840" s="24"/>
      <c r="IPE840" s="24"/>
      <c r="IPF840" s="24"/>
      <c r="IPG840" s="24"/>
      <c r="IPH840" s="24"/>
      <c r="IPI840" s="24"/>
      <c r="IPJ840" s="24"/>
      <c r="IPK840" s="24"/>
      <c r="IPL840" s="24"/>
      <c r="IPM840" s="24"/>
      <c r="IPN840" s="24"/>
      <c r="IPO840" s="24"/>
      <c r="IPP840" s="24"/>
      <c r="IPQ840" s="24"/>
      <c r="IPR840" s="24"/>
      <c r="IPS840" s="24"/>
      <c r="IPT840" s="24"/>
      <c r="IPU840" s="24"/>
      <c r="IPV840" s="24"/>
      <c r="IPW840" s="24"/>
      <c r="IPX840" s="24"/>
      <c r="IPY840" s="24"/>
      <c r="IPZ840" s="24"/>
      <c r="IQA840" s="24"/>
      <c r="IQB840" s="24"/>
      <c r="IQC840" s="24"/>
      <c r="IQD840" s="24"/>
      <c r="IQE840" s="24"/>
      <c r="IQF840" s="24"/>
      <c r="IQG840" s="24"/>
      <c r="IQH840" s="24"/>
      <c r="IQI840" s="24"/>
      <c r="IQJ840" s="24"/>
      <c r="IQK840" s="24"/>
      <c r="IQL840" s="24"/>
      <c r="IQM840" s="24"/>
      <c r="IQN840" s="24"/>
      <c r="IQO840" s="24"/>
      <c r="IQP840" s="24"/>
      <c r="IQQ840" s="24"/>
      <c r="IQR840" s="24"/>
      <c r="IQS840" s="24"/>
      <c r="IQT840" s="24"/>
      <c r="IQU840" s="24"/>
      <c r="IQV840" s="24"/>
      <c r="IQW840" s="24"/>
      <c r="IQX840" s="24"/>
      <c r="IQY840" s="24"/>
      <c r="IQZ840" s="24"/>
      <c r="IRA840" s="24"/>
      <c r="IRB840" s="24"/>
      <c r="IRC840" s="24"/>
      <c r="IRD840" s="24"/>
      <c r="IRE840" s="24"/>
      <c r="IRF840" s="24"/>
      <c r="IRG840" s="24"/>
      <c r="IRH840" s="24"/>
      <c r="IRI840" s="24"/>
      <c r="IRJ840" s="24"/>
      <c r="IRK840" s="24"/>
      <c r="IRL840" s="24"/>
      <c r="IRM840" s="24"/>
      <c r="IRN840" s="24"/>
      <c r="IRO840" s="24"/>
      <c r="IRP840" s="24"/>
      <c r="IRQ840" s="24"/>
      <c r="IRR840" s="24"/>
      <c r="IRS840" s="24"/>
      <c r="IRT840" s="24"/>
      <c r="IRU840" s="24"/>
      <c r="IRV840" s="24"/>
      <c r="IRW840" s="24"/>
      <c r="IRX840" s="24"/>
      <c r="IRY840" s="24"/>
      <c r="IRZ840" s="24"/>
      <c r="ISA840" s="24"/>
      <c r="ISB840" s="24"/>
      <c r="ISC840" s="24"/>
      <c r="ISD840" s="24"/>
      <c r="ISE840" s="24"/>
      <c r="ISF840" s="24"/>
      <c r="ISG840" s="24"/>
      <c r="ISH840" s="24"/>
      <c r="ISI840" s="24"/>
      <c r="ISJ840" s="24"/>
      <c r="ISK840" s="24"/>
      <c r="ISL840" s="24"/>
      <c r="ISM840" s="24"/>
      <c r="ISN840" s="24"/>
      <c r="ISO840" s="24"/>
      <c r="ISP840" s="24"/>
      <c r="ISQ840" s="24"/>
      <c r="ISR840" s="24"/>
      <c r="ISS840" s="24"/>
      <c r="IST840" s="24"/>
      <c r="ISU840" s="24"/>
      <c r="ISV840" s="24"/>
      <c r="ISW840" s="24"/>
      <c r="ISX840" s="24"/>
      <c r="ISY840" s="24"/>
      <c r="ISZ840" s="24"/>
      <c r="ITA840" s="24"/>
      <c r="ITB840" s="24"/>
      <c r="ITC840" s="24"/>
      <c r="ITD840" s="24"/>
      <c r="ITE840" s="24"/>
      <c r="ITF840" s="24"/>
      <c r="ITG840" s="24"/>
      <c r="ITH840" s="24"/>
      <c r="ITI840" s="24"/>
      <c r="ITJ840" s="24"/>
      <c r="ITK840" s="24"/>
      <c r="ITL840" s="24"/>
      <c r="ITM840" s="24"/>
      <c r="ITN840" s="24"/>
      <c r="ITO840" s="24"/>
      <c r="ITP840" s="24"/>
      <c r="ITQ840" s="24"/>
      <c r="ITR840" s="24"/>
      <c r="ITS840" s="24"/>
      <c r="ITT840" s="24"/>
      <c r="ITU840" s="24"/>
      <c r="ITV840" s="24"/>
      <c r="ITW840" s="24"/>
      <c r="ITX840" s="24"/>
      <c r="ITY840" s="24"/>
      <c r="ITZ840" s="24"/>
      <c r="IUA840" s="24"/>
      <c r="IUB840" s="24"/>
      <c r="IUC840" s="24"/>
      <c r="IUD840" s="24"/>
      <c r="IUE840" s="24"/>
      <c r="IUF840" s="24"/>
      <c r="IUG840" s="24"/>
      <c r="IUH840" s="24"/>
      <c r="IUI840" s="24"/>
      <c r="IUJ840" s="24"/>
      <c r="IUK840" s="24"/>
      <c r="IUL840" s="24"/>
      <c r="IUM840" s="24"/>
      <c r="IUN840" s="24"/>
      <c r="IUO840" s="24"/>
      <c r="IUP840" s="24"/>
      <c r="IUQ840" s="24"/>
      <c r="IUR840" s="24"/>
      <c r="IUS840" s="24"/>
      <c r="IUT840" s="24"/>
      <c r="IUU840" s="24"/>
      <c r="IUV840" s="24"/>
      <c r="IUW840" s="24"/>
      <c r="IUX840" s="24"/>
      <c r="IUY840" s="24"/>
      <c r="IUZ840" s="24"/>
      <c r="IVA840" s="24"/>
      <c r="IVB840" s="24"/>
      <c r="IVC840" s="24"/>
      <c r="IVD840" s="24"/>
      <c r="IVE840" s="24"/>
      <c r="IVF840" s="24"/>
      <c r="IVG840" s="24"/>
      <c r="IVH840" s="24"/>
      <c r="IVI840" s="24"/>
      <c r="IVJ840" s="24"/>
      <c r="IVK840" s="24"/>
      <c r="IVL840" s="24"/>
      <c r="IVM840" s="24"/>
      <c r="IVN840" s="24"/>
      <c r="IVO840" s="24"/>
      <c r="IVP840" s="24"/>
      <c r="IVQ840" s="24"/>
      <c r="IVR840" s="24"/>
      <c r="IVS840" s="24"/>
      <c r="IVT840" s="24"/>
      <c r="IVU840" s="24"/>
      <c r="IVV840" s="24"/>
      <c r="IVW840" s="24"/>
      <c r="IVX840" s="24"/>
      <c r="IVY840" s="24"/>
      <c r="IVZ840" s="24"/>
      <c r="IWA840" s="24"/>
      <c r="IWB840" s="24"/>
      <c r="IWC840" s="24"/>
      <c r="IWD840" s="24"/>
      <c r="IWE840" s="24"/>
      <c r="IWF840" s="24"/>
      <c r="IWG840" s="24"/>
      <c r="IWH840" s="24"/>
      <c r="IWI840" s="24"/>
      <c r="IWJ840" s="24"/>
      <c r="IWK840" s="24"/>
      <c r="IWL840" s="24"/>
      <c r="IWM840" s="24"/>
      <c r="IWN840" s="24"/>
      <c r="IWO840" s="24"/>
      <c r="IWP840" s="24"/>
      <c r="IWQ840" s="24"/>
      <c r="IWR840" s="24"/>
      <c r="IWS840" s="24"/>
      <c r="IWT840" s="24"/>
      <c r="IWU840" s="24"/>
      <c r="IWV840" s="24"/>
      <c r="IWW840" s="24"/>
      <c r="IWX840" s="24"/>
      <c r="IWY840" s="24"/>
      <c r="IWZ840" s="24"/>
      <c r="IXA840" s="24"/>
      <c r="IXB840" s="24"/>
      <c r="IXC840" s="24"/>
      <c r="IXD840" s="24"/>
      <c r="IXE840" s="24"/>
      <c r="IXF840" s="24"/>
      <c r="IXG840" s="24"/>
      <c r="IXH840" s="24"/>
      <c r="IXI840" s="24"/>
      <c r="IXJ840" s="24"/>
      <c r="IXK840" s="24"/>
      <c r="IXL840" s="24"/>
      <c r="IXM840" s="24"/>
      <c r="IXN840" s="24"/>
      <c r="IXO840" s="24"/>
      <c r="IXP840" s="24"/>
      <c r="IXQ840" s="24"/>
      <c r="IXR840" s="24"/>
      <c r="IXS840" s="24"/>
      <c r="IXT840" s="24"/>
      <c r="IXU840" s="24"/>
      <c r="IXV840" s="24"/>
      <c r="IXW840" s="24"/>
      <c r="IXX840" s="24"/>
      <c r="IXY840" s="24"/>
      <c r="IXZ840" s="24"/>
      <c r="IYA840" s="24"/>
      <c r="IYB840" s="24"/>
      <c r="IYC840" s="24"/>
      <c r="IYD840" s="24"/>
      <c r="IYE840" s="24"/>
      <c r="IYF840" s="24"/>
      <c r="IYG840" s="24"/>
      <c r="IYH840" s="24"/>
      <c r="IYI840" s="24"/>
      <c r="IYJ840" s="24"/>
      <c r="IYK840" s="24"/>
      <c r="IYL840" s="24"/>
      <c r="IYM840" s="24"/>
      <c r="IYN840" s="24"/>
      <c r="IYO840" s="24"/>
      <c r="IYP840" s="24"/>
      <c r="IYQ840" s="24"/>
      <c r="IYR840" s="24"/>
      <c r="IYS840" s="24"/>
      <c r="IYT840" s="24"/>
      <c r="IYU840" s="24"/>
      <c r="IYV840" s="24"/>
      <c r="IYW840" s="24"/>
      <c r="IYX840" s="24"/>
      <c r="IYY840" s="24"/>
      <c r="IYZ840" s="24"/>
      <c r="IZA840" s="24"/>
      <c r="IZB840" s="24"/>
      <c r="IZC840" s="24"/>
      <c r="IZD840" s="24"/>
      <c r="IZE840" s="24"/>
      <c r="IZF840" s="24"/>
      <c r="IZG840" s="24"/>
      <c r="IZH840" s="24"/>
      <c r="IZI840" s="24"/>
      <c r="IZJ840" s="24"/>
      <c r="IZK840" s="24"/>
      <c r="IZL840" s="24"/>
      <c r="IZM840" s="24"/>
      <c r="IZN840" s="24"/>
      <c r="IZO840" s="24"/>
      <c r="IZP840" s="24"/>
      <c r="IZQ840" s="24"/>
      <c r="IZR840" s="24"/>
      <c r="IZS840" s="24"/>
      <c r="IZT840" s="24"/>
      <c r="IZU840" s="24"/>
      <c r="IZV840" s="24"/>
      <c r="IZW840" s="24"/>
      <c r="IZX840" s="24"/>
      <c r="IZY840" s="24"/>
      <c r="IZZ840" s="24"/>
      <c r="JAA840" s="24"/>
      <c r="JAB840" s="24"/>
      <c r="JAC840" s="24"/>
      <c r="JAD840" s="24"/>
      <c r="JAE840" s="24"/>
      <c r="JAF840" s="24"/>
      <c r="JAG840" s="24"/>
      <c r="JAH840" s="24"/>
      <c r="JAI840" s="24"/>
      <c r="JAJ840" s="24"/>
      <c r="JAK840" s="24"/>
      <c r="JAL840" s="24"/>
      <c r="JAM840" s="24"/>
      <c r="JAN840" s="24"/>
      <c r="JAO840" s="24"/>
      <c r="JAP840" s="24"/>
      <c r="JAQ840" s="24"/>
      <c r="JAR840" s="24"/>
      <c r="JAS840" s="24"/>
      <c r="JAT840" s="24"/>
      <c r="JAU840" s="24"/>
      <c r="JAV840" s="24"/>
      <c r="JAW840" s="24"/>
      <c r="JAX840" s="24"/>
      <c r="JAY840" s="24"/>
      <c r="JAZ840" s="24"/>
      <c r="JBA840" s="24"/>
      <c r="JBB840" s="24"/>
      <c r="JBC840" s="24"/>
      <c r="JBD840" s="24"/>
      <c r="JBE840" s="24"/>
      <c r="JBF840" s="24"/>
      <c r="JBG840" s="24"/>
      <c r="JBH840" s="24"/>
      <c r="JBI840" s="24"/>
      <c r="JBJ840" s="24"/>
      <c r="JBK840" s="24"/>
      <c r="JBL840" s="24"/>
      <c r="JBM840" s="24"/>
      <c r="JBN840" s="24"/>
      <c r="JBO840" s="24"/>
      <c r="JBP840" s="24"/>
      <c r="JBQ840" s="24"/>
      <c r="JBR840" s="24"/>
      <c r="JBS840" s="24"/>
      <c r="JBT840" s="24"/>
      <c r="JBU840" s="24"/>
      <c r="JBV840" s="24"/>
      <c r="JBW840" s="24"/>
      <c r="JBX840" s="24"/>
      <c r="JBY840" s="24"/>
      <c r="JBZ840" s="24"/>
      <c r="JCA840" s="24"/>
      <c r="JCB840" s="24"/>
      <c r="JCC840" s="24"/>
      <c r="JCD840" s="24"/>
      <c r="JCE840" s="24"/>
      <c r="JCF840" s="24"/>
      <c r="JCG840" s="24"/>
      <c r="JCH840" s="24"/>
      <c r="JCI840" s="24"/>
      <c r="JCJ840" s="24"/>
      <c r="JCK840" s="24"/>
      <c r="JCL840" s="24"/>
      <c r="JCM840" s="24"/>
      <c r="JCN840" s="24"/>
      <c r="JCO840" s="24"/>
      <c r="JCP840" s="24"/>
      <c r="JCQ840" s="24"/>
      <c r="JCR840" s="24"/>
      <c r="JCS840" s="24"/>
      <c r="JCT840" s="24"/>
      <c r="JCU840" s="24"/>
      <c r="JCV840" s="24"/>
      <c r="JCW840" s="24"/>
      <c r="JCX840" s="24"/>
      <c r="JCY840" s="24"/>
      <c r="JCZ840" s="24"/>
      <c r="JDA840" s="24"/>
      <c r="JDB840" s="24"/>
      <c r="JDC840" s="24"/>
      <c r="JDD840" s="24"/>
      <c r="JDE840" s="24"/>
      <c r="JDF840" s="24"/>
      <c r="JDG840" s="24"/>
      <c r="JDH840" s="24"/>
      <c r="JDI840" s="24"/>
      <c r="JDJ840" s="24"/>
      <c r="JDK840" s="24"/>
      <c r="JDL840" s="24"/>
      <c r="JDM840" s="24"/>
      <c r="JDN840" s="24"/>
      <c r="JDO840" s="24"/>
      <c r="JDP840" s="24"/>
      <c r="JDQ840" s="24"/>
      <c r="JDR840" s="24"/>
      <c r="JDS840" s="24"/>
      <c r="JDT840" s="24"/>
      <c r="JDU840" s="24"/>
      <c r="JDV840" s="24"/>
      <c r="JDW840" s="24"/>
      <c r="JDX840" s="24"/>
      <c r="JDY840" s="24"/>
      <c r="JDZ840" s="24"/>
      <c r="JEA840" s="24"/>
      <c r="JEB840" s="24"/>
      <c r="JEC840" s="24"/>
      <c r="JED840" s="24"/>
      <c r="JEE840" s="24"/>
      <c r="JEF840" s="24"/>
      <c r="JEG840" s="24"/>
      <c r="JEH840" s="24"/>
      <c r="JEI840" s="24"/>
      <c r="JEJ840" s="24"/>
      <c r="JEK840" s="24"/>
      <c r="JEL840" s="24"/>
      <c r="JEM840" s="24"/>
      <c r="JEN840" s="24"/>
      <c r="JEO840" s="24"/>
      <c r="JEP840" s="24"/>
      <c r="JEQ840" s="24"/>
      <c r="JER840" s="24"/>
      <c r="JES840" s="24"/>
      <c r="JET840" s="24"/>
      <c r="JEU840" s="24"/>
      <c r="JEV840" s="24"/>
      <c r="JEW840" s="24"/>
      <c r="JEX840" s="24"/>
      <c r="JEY840" s="24"/>
      <c r="JEZ840" s="24"/>
      <c r="JFA840" s="24"/>
      <c r="JFB840" s="24"/>
      <c r="JFC840" s="24"/>
      <c r="JFD840" s="24"/>
      <c r="JFE840" s="24"/>
      <c r="JFF840" s="24"/>
      <c r="JFG840" s="24"/>
      <c r="JFH840" s="24"/>
      <c r="JFI840" s="24"/>
      <c r="JFJ840" s="24"/>
      <c r="JFK840" s="24"/>
      <c r="JFL840" s="24"/>
      <c r="JFM840" s="24"/>
      <c r="JFN840" s="24"/>
      <c r="JFO840" s="24"/>
      <c r="JFP840" s="24"/>
      <c r="JFQ840" s="24"/>
      <c r="JFR840" s="24"/>
      <c r="JFS840" s="24"/>
      <c r="JFT840" s="24"/>
      <c r="JFU840" s="24"/>
      <c r="JFV840" s="24"/>
      <c r="JFW840" s="24"/>
      <c r="JFX840" s="24"/>
      <c r="JFY840" s="24"/>
      <c r="JFZ840" s="24"/>
      <c r="JGA840" s="24"/>
      <c r="JGB840" s="24"/>
      <c r="JGC840" s="24"/>
      <c r="JGD840" s="24"/>
      <c r="JGE840" s="24"/>
      <c r="JGF840" s="24"/>
      <c r="JGG840" s="24"/>
      <c r="JGH840" s="24"/>
      <c r="JGI840" s="24"/>
      <c r="JGJ840" s="24"/>
      <c r="JGK840" s="24"/>
      <c r="JGL840" s="24"/>
      <c r="JGM840" s="24"/>
      <c r="JGN840" s="24"/>
      <c r="JGO840" s="24"/>
      <c r="JGP840" s="24"/>
      <c r="JGQ840" s="24"/>
      <c r="JGR840" s="24"/>
      <c r="JGS840" s="24"/>
      <c r="JGT840" s="24"/>
      <c r="JGU840" s="24"/>
      <c r="JGV840" s="24"/>
      <c r="JGW840" s="24"/>
      <c r="JGX840" s="24"/>
      <c r="JGY840" s="24"/>
      <c r="JGZ840" s="24"/>
      <c r="JHA840" s="24"/>
      <c r="JHB840" s="24"/>
      <c r="JHC840" s="24"/>
      <c r="JHD840" s="24"/>
      <c r="JHE840" s="24"/>
      <c r="JHF840" s="24"/>
      <c r="JHG840" s="24"/>
      <c r="JHH840" s="24"/>
      <c r="JHI840" s="24"/>
      <c r="JHJ840" s="24"/>
      <c r="JHK840" s="24"/>
      <c r="JHL840" s="24"/>
      <c r="JHM840" s="24"/>
      <c r="JHN840" s="24"/>
      <c r="JHO840" s="24"/>
      <c r="JHP840" s="24"/>
      <c r="JHQ840" s="24"/>
      <c r="JHR840" s="24"/>
      <c r="JHS840" s="24"/>
      <c r="JHT840" s="24"/>
      <c r="JHU840" s="24"/>
      <c r="JHV840" s="24"/>
      <c r="JHW840" s="24"/>
      <c r="JHX840" s="24"/>
      <c r="JHY840" s="24"/>
      <c r="JHZ840" s="24"/>
      <c r="JIA840" s="24"/>
      <c r="JIB840" s="24"/>
      <c r="JIC840" s="24"/>
      <c r="JID840" s="24"/>
      <c r="JIE840" s="24"/>
      <c r="JIF840" s="24"/>
      <c r="JIG840" s="24"/>
      <c r="JIH840" s="24"/>
      <c r="JII840" s="24"/>
      <c r="JIJ840" s="24"/>
      <c r="JIK840" s="24"/>
      <c r="JIL840" s="24"/>
      <c r="JIM840" s="24"/>
      <c r="JIN840" s="24"/>
      <c r="JIO840" s="24"/>
      <c r="JIP840" s="24"/>
      <c r="JIQ840" s="24"/>
      <c r="JIR840" s="24"/>
      <c r="JIS840" s="24"/>
      <c r="JIT840" s="24"/>
      <c r="JIU840" s="24"/>
      <c r="JIV840" s="24"/>
      <c r="JIW840" s="24"/>
      <c r="JIX840" s="24"/>
      <c r="JIY840" s="24"/>
      <c r="JIZ840" s="24"/>
      <c r="JJA840" s="24"/>
      <c r="JJB840" s="24"/>
      <c r="JJC840" s="24"/>
      <c r="JJD840" s="24"/>
      <c r="JJE840" s="24"/>
      <c r="JJF840" s="24"/>
      <c r="JJG840" s="24"/>
      <c r="JJH840" s="24"/>
      <c r="JJI840" s="24"/>
      <c r="JJJ840" s="24"/>
      <c r="JJK840" s="24"/>
      <c r="JJL840" s="24"/>
      <c r="JJM840" s="24"/>
      <c r="JJN840" s="24"/>
      <c r="JJO840" s="24"/>
      <c r="JJP840" s="24"/>
      <c r="JJQ840" s="24"/>
      <c r="JJR840" s="24"/>
      <c r="JJS840" s="24"/>
      <c r="JJT840" s="24"/>
      <c r="JJU840" s="24"/>
      <c r="JJV840" s="24"/>
      <c r="JJW840" s="24"/>
      <c r="JJX840" s="24"/>
      <c r="JJY840" s="24"/>
      <c r="JJZ840" s="24"/>
      <c r="JKA840" s="24"/>
      <c r="JKB840" s="24"/>
      <c r="JKC840" s="24"/>
      <c r="JKD840" s="24"/>
      <c r="JKE840" s="24"/>
      <c r="JKF840" s="24"/>
      <c r="JKG840" s="24"/>
      <c r="JKH840" s="24"/>
      <c r="JKI840" s="24"/>
      <c r="JKJ840" s="24"/>
      <c r="JKK840" s="24"/>
      <c r="JKL840" s="24"/>
      <c r="JKM840" s="24"/>
      <c r="JKN840" s="24"/>
      <c r="JKO840" s="24"/>
      <c r="JKP840" s="24"/>
      <c r="JKQ840" s="24"/>
      <c r="JKR840" s="24"/>
      <c r="JKS840" s="24"/>
      <c r="JKT840" s="24"/>
      <c r="JKU840" s="24"/>
      <c r="JKV840" s="24"/>
      <c r="JKW840" s="24"/>
      <c r="JKX840" s="24"/>
      <c r="JKY840" s="24"/>
      <c r="JKZ840" s="24"/>
      <c r="JLA840" s="24"/>
      <c r="JLB840" s="24"/>
      <c r="JLC840" s="24"/>
      <c r="JLD840" s="24"/>
      <c r="JLE840" s="24"/>
      <c r="JLF840" s="24"/>
      <c r="JLG840" s="24"/>
      <c r="JLH840" s="24"/>
      <c r="JLI840" s="24"/>
      <c r="JLJ840" s="24"/>
      <c r="JLK840" s="24"/>
      <c r="JLL840" s="24"/>
      <c r="JLM840" s="24"/>
      <c r="JLN840" s="24"/>
      <c r="JLO840" s="24"/>
      <c r="JLP840" s="24"/>
      <c r="JLQ840" s="24"/>
      <c r="JLR840" s="24"/>
      <c r="JLS840" s="24"/>
      <c r="JLT840" s="24"/>
      <c r="JLU840" s="24"/>
      <c r="JLV840" s="24"/>
      <c r="JLW840" s="24"/>
      <c r="JLX840" s="24"/>
      <c r="JLY840" s="24"/>
      <c r="JLZ840" s="24"/>
      <c r="JMA840" s="24"/>
      <c r="JMB840" s="24"/>
      <c r="JMC840" s="24"/>
      <c r="JMD840" s="24"/>
      <c r="JME840" s="24"/>
      <c r="JMF840" s="24"/>
      <c r="JMG840" s="24"/>
      <c r="JMH840" s="24"/>
      <c r="JMI840" s="24"/>
      <c r="JMJ840" s="24"/>
      <c r="JMK840" s="24"/>
      <c r="JML840" s="24"/>
      <c r="JMM840" s="24"/>
      <c r="JMN840" s="24"/>
      <c r="JMO840" s="24"/>
      <c r="JMP840" s="24"/>
      <c r="JMQ840" s="24"/>
      <c r="JMR840" s="24"/>
      <c r="JMS840" s="24"/>
      <c r="JMT840" s="24"/>
      <c r="JMU840" s="24"/>
      <c r="JMV840" s="24"/>
      <c r="JMW840" s="24"/>
      <c r="JMX840" s="24"/>
      <c r="JMY840" s="24"/>
      <c r="JMZ840" s="24"/>
      <c r="JNA840" s="24"/>
      <c r="JNB840" s="24"/>
      <c r="JNC840" s="24"/>
      <c r="JND840" s="24"/>
      <c r="JNE840" s="24"/>
      <c r="JNF840" s="24"/>
      <c r="JNG840" s="24"/>
      <c r="JNH840" s="24"/>
      <c r="JNI840" s="24"/>
      <c r="JNJ840" s="24"/>
      <c r="JNK840" s="24"/>
      <c r="JNL840" s="24"/>
      <c r="JNM840" s="24"/>
      <c r="JNN840" s="24"/>
      <c r="JNO840" s="24"/>
      <c r="JNP840" s="24"/>
      <c r="JNQ840" s="24"/>
      <c r="JNR840" s="24"/>
      <c r="JNS840" s="24"/>
      <c r="JNT840" s="24"/>
      <c r="JNU840" s="24"/>
      <c r="JNV840" s="24"/>
      <c r="JNW840" s="24"/>
      <c r="JNX840" s="24"/>
      <c r="JNY840" s="24"/>
      <c r="JNZ840" s="24"/>
      <c r="JOA840" s="24"/>
      <c r="JOB840" s="24"/>
      <c r="JOC840" s="24"/>
      <c r="JOD840" s="24"/>
      <c r="JOE840" s="24"/>
      <c r="JOF840" s="24"/>
      <c r="JOG840" s="24"/>
      <c r="JOH840" s="24"/>
      <c r="JOI840" s="24"/>
      <c r="JOJ840" s="24"/>
      <c r="JOK840" s="24"/>
      <c r="JOL840" s="24"/>
      <c r="JOM840" s="24"/>
      <c r="JON840" s="24"/>
      <c r="JOO840" s="24"/>
      <c r="JOP840" s="24"/>
      <c r="JOQ840" s="24"/>
      <c r="JOR840" s="24"/>
      <c r="JOS840" s="24"/>
      <c r="JOT840" s="24"/>
      <c r="JOU840" s="24"/>
      <c r="JOV840" s="24"/>
      <c r="JOW840" s="24"/>
      <c r="JOX840" s="24"/>
      <c r="JOY840" s="24"/>
      <c r="JOZ840" s="24"/>
      <c r="JPA840" s="24"/>
      <c r="JPB840" s="24"/>
      <c r="JPC840" s="24"/>
      <c r="JPD840" s="24"/>
      <c r="JPE840" s="24"/>
      <c r="JPF840" s="24"/>
      <c r="JPG840" s="24"/>
      <c r="JPH840" s="24"/>
      <c r="JPI840" s="24"/>
      <c r="JPJ840" s="24"/>
      <c r="JPK840" s="24"/>
      <c r="JPL840" s="24"/>
      <c r="JPM840" s="24"/>
      <c r="JPN840" s="24"/>
      <c r="JPO840" s="24"/>
      <c r="JPP840" s="24"/>
      <c r="JPQ840" s="24"/>
      <c r="JPR840" s="24"/>
      <c r="JPS840" s="24"/>
      <c r="JPT840" s="24"/>
      <c r="JPU840" s="24"/>
      <c r="JPV840" s="24"/>
      <c r="JPW840" s="24"/>
      <c r="JPX840" s="24"/>
      <c r="JPY840" s="24"/>
      <c r="JPZ840" s="24"/>
      <c r="JQA840" s="24"/>
      <c r="JQB840" s="24"/>
      <c r="JQC840" s="24"/>
      <c r="JQD840" s="24"/>
      <c r="JQE840" s="24"/>
      <c r="JQF840" s="24"/>
      <c r="JQG840" s="24"/>
      <c r="JQH840" s="24"/>
      <c r="JQI840" s="24"/>
      <c r="JQJ840" s="24"/>
      <c r="JQK840" s="24"/>
      <c r="JQL840" s="24"/>
      <c r="JQM840" s="24"/>
      <c r="JQN840" s="24"/>
      <c r="JQO840" s="24"/>
      <c r="JQP840" s="24"/>
      <c r="JQQ840" s="24"/>
      <c r="JQR840" s="24"/>
      <c r="JQS840" s="24"/>
      <c r="JQT840" s="24"/>
      <c r="JQU840" s="24"/>
      <c r="JQV840" s="24"/>
      <c r="JQW840" s="24"/>
      <c r="JQX840" s="24"/>
      <c r="JQY840" s="24"/>
      <c r="JQZ840" s="24"/>
      <c r="JRA840" s="24"/>
      <c r="JRB840" s="24"/>
      <c r="JRC840" s="24"/>
      <c r="JRD840" s="24"/>
      <c r="JRE840" s="24"/>
      <c r="JRF840" s="24"/>
      <c r="JRG840" s="24"/>
      <c r="JRH840" s="24"/>
      <c r="JRI840" s="24"/>
      <c r="JRJ840" s="24"/>
      <c r="JRK840" s="24"/>
      <c r="JRL840" s="24"/>
      <c r="JRM840" s="24"/>
      <c r="JRN840" s="24"/>
      <c r="JRO840" s="24"/>
      <c r="JRP840" s="24"/>
      <c r="JRQ840" s="24"/>
      <c r="JRR840" s="24"/>
      <c r="JRS840" s="24"/>
      <c r="JRT840" s="24"/>
      <c r="JRU840" s="24"/>
      <c r="JRV840" s="24"/>
      <c r="JRW840" s="24"/>
      <c r="JRX840" s="24"/>
      <c r="JRY840" s="24"/>
      <c r="JRZ840" s="24"/>
      <c r="JSA840" s="24"/>
      <c r="JSB840" s="24"/>
      <c r="JSC840" s="24"/>
      <c r="JSD840" s="24"/>
      <c r="JSE840" s="24"/>
      <c r="JSF840" s="24"/>
      <c r="JSG840" s="24"/>
      <c r="JSH840" s="24"/>
      <c r="JSI840" s="24"/>
      <c r="JSJ840" s="24"/>
      <c r="JSK840" s="24"/>
      <c r="JSL840" s="24"/>
      <c r="JSM840" s="24"/>
      <c r="JSN840" s="24"/>
      <c r="JSO840" s="24"/>
      <c r="JSP840" s="24"/>
      <c r="JSQ840" s="24"/>
      <c r="JSR840" s="24"/>
      <c r="JSS840" s="24"/>
      <c r="JST840" s="24"/>
      <c r="JSU840" s="24"/>
      <c r="JSV840" s="24"/>
      <c r="JSW840" s="24"/>
      <c r="JSX840" s="24"/>
      <c r="JSY840" s="24"/>
      <c r="JSZ840" s="24"/>
      <c r="JTA840" s="24"/>
      <c r="JTB840" s="24"/>
      <c r="JTC840" s="24"/>
      <c r="JTD840" s="24"/>
      <c r="JTE840" s="24"/>
      <c r="JTF840" s="24"/>
      <c r="JTG840" s="24"/>
      <c r="JTH840" s="24"/>
      <c r="JTI840" s="24"/>
      <c r="JTJ840" s="24"/>
      <c r="JTK840" s="24"/>
      <c r="JTL840" s="24"/>
      <c r="JTM840" s="24"/>
      <c r="JTN840" s="24"/>
      <c r="JTO840" s="24"/>
      <c r="JTP840" s="24"/>
      <c r="JTQ840" s="24"/>
      <c r="JTR840" s="24"/>
      <c r="JTS840" s="24"/>
      <c r="JTT840" s="24"/>
      <c r="JTU840" s="24"/>
      <c r="JTV840" s="24"/>
      <c r="JTW840" s="24"/>
      <c r="JTX840" s="24"/>
      <c r="JTY840" s="24"/>
      <c r="JTZ840" s="24"/>
      <c r="JUA840" s="24"/>
      <c r="JUB840" s="24"/>
      <c r="JUC840" s="24"/>
      <c r="JUD840" s="24"/>
      <c r="JUE840" s="24"/>
      <c r="JUF840" s="24"/>
      <c r="JUG840" s="24"/>
      <c r="JUH840" s="24"/>
      <c r="JUI840" s="24"/>
      <c r="JUJ840" s="24"/>
      <c r="JUK840" s="24"/>
      <c r="JUL840" s="24"/>
      <c r="JUM840" s="24"/>
      <c r="JUN840" s="24"/>
      <c r="JUO840" s="24"/>
      <c r="JUP840" s="24"/>
      <c r="JUQ840" s="24"/>
      <c r="JUR840" s="24"/>
      <c r="JUS840" s="24"/>
      <c r="JUT840" s="24"/>
      <c r="JUU840" s="24"/>
      <c r="JUV840" s="24"/>
      <c r="JUW840" s="24"/>
      <c r="JUX840" s="24"/>
      <c r="JUY840" s="24"/>
      <c r="JUZ840" s="24"/>
      <c r="JVA840" s="24"/>
      <c r="JVB840" s="24"/>
      <c r="JVC840" s="24"/>
      <c r="JVD840" s="24"/>
      <c r="JVE840" s="24"/>
      <c r="JVF840" s="24"/>
      <c r="JVG840" s="24"/>
      <c r="JVH840" s="24"/>
      <c r="JVI840" s="24"/>
      <c r="JVJ840" s="24"/>
      <c r="JVK840" s="24"/>
      <c r="JVL840" s="24"/>
      <c r="JVM840" s="24"/>
      <c r="JVN840" s="24"/>
      <c r="JVO840" s="24"/>
      <c r="JVP840" s="24"/>
      <c r="JVQ840" s="24"/>
      <c r="JVR840" s="24"/>
      <c r="JVS840" s="24"/>
      <c r="JVT840" s="24"/>
      <c r="JVU840" s="24"/>
      <c r="JVV840" s="24"/>
      <c r="JVW840" s="24"/>
      <c r="JVX840" s="24"/>
      <c r="JVY840" s="24"/>
      <c r="JVZ840" s="24"/>
      <c r="JWA840" s="24"/>
      <c r="JWB840" s="24"/>
      <c r="JWC840" s="24"/>
      <c r="JWD840" s="24"/>
      <c r="JWE840" s="24"/>
      <c r="JWF840" s="24"/>
      <c r="JWG840" s="24"/>
      <c r="JWH840" s="24"/>
      <c r="JWI840" s="24"/>
      <c r="JWJ840" s="24"/>
      <c r="JWK840" s="24"/>
      <c r="JWL840" s="24"/>
      <c r="JWM840" s="24"/>
      <c r="JWN840" s="24"/>
      <c r="JWO840" s="24"/>
      <c r="JWP840" s="24"/>
      <c r="JWQ840" s="24"/>
      <c r="JWR840" s="24"/>
      <c r="JWS840" s="24"/>
      <c r="JWT840" s="24"/>
      <c r="JWU840" s="24"/>
      <c r="JWV840" s="24"/>
      <c r="JWW840" s="24"/>
      <c r="JWX840" s="24"/>
      <c r="JWY840" s="24"/>
      <c r="JWZ840" s="24"/>
      <c r="JXA840" s="24"/>
      <c r="JXB840" s="24"/>
      <c r="JXC840" s="24"/>
      <c r="JXD840" s="24"/>
      <c r="JXE840" s="24"/>
      <c r="JXF840" s="24"/>
      <c r="JXG840" s="24"/>
      <c r="JXH840" s="24"/>
      <c r="JXI840" s="24"/>
      <c r="JXJ840" s="24"/>
      <c r="JXK840" s="24"/>
      <c r="JXL840" s="24"/>
      <c r="JXM840" s="24"/>
      <c r="JXN840" s="24"/>
      <c r="JXO840" s="24"/>
      <c r="JXP840" s="24"/>
      <c r="JXQ840" s="24"/>
      <c r="JXR840" s="24"/>
      <c r="JXS840" s="24"/>
      <c r="JXT840" s="24"/>
      <c r="JXU840" s="24"/>
      <c r="JXV840" s="24"/>
      <c r="JXW840" s="24"/>
      <c r="JXX840" s="24"/>
      <c r="JXY840" s="24"/>
      <c r="JXZ840" s="24"/>
      <c r="JYA840" s="24"/>
      <c r="JYB840" s="24"/>
      <c r="JYC840" s="24"/>
      <c r="JYD840" s="24"/>
      <c r="JYE840" s="24"/>
      <c r="JYF840" s="24"/>
      <c r="JYG840" s="24"/>
      <c r="JYH840" s="24"/>
      <c r="JYI840" s="24"/>
      <c r="JYJ840" s="24"/>
      <c r="JYK840" s="24"/>
      <c r="JYL840" s="24"/>
      <c r="JYM840" s="24"/>
      <c r="JYN840" s="24"/>
      <c r="JYO840" s="24"/>
      <c r="JYP840" s="24"/>
      <c r="JYQ840" s="24"/>
      <c r="JYR840" s="24"/>
      <c r="JYS840" s="24"/>
      <c r="JYT840" s="24"/>
      <c r="JYU840" s="24"/>
      <c r="JYV840" s="24"/>
      <c r="JYW840" s="24"/>
      <c r="JYX840" s="24"/>
      <c r="JYY840" s="24"/>
      <c r="JYZ840" s="24"/>
      <c r="JZA840" s="24"/>
      <c r="JZB840" s="24"/>
      <c r="JZC840" s="24"/>
      <c r="JZD840" s="24"/>
      <c r="JZE840" s="24"/>
      <c r="JZF840" s="24"/>
      <c r="JZG840" s="24"/>
      <c r="JZH840" s="24"/>
      <c r="JZI840" s="24"/>
      <c r="JZJ840" s="24"/>
      <c r="JZK840" s="24"/>
      <c r="JZL840" s="24"/>
      <c r="JZM840" s="24"/>
      <c r="JZN840" s="24"/>
      <c r="JZO840" s="24"/>
      <c r="JZP840" s="24"/>
      <c r="JZQ840" s="24"/>
      <c r="JZR840" s="24"/>
      <c r="JZS840" s="24"/>
      <c r="JZT840" s="24"/>
      <c r="JZU840" s="24"/>
      <c r="JZV840" s="24"/>
      <c r="JZW840" s="24"/>
      <c r="JZX840" s="24"/>
      <c r="JZY840" s="24"/>
      <c r="JZZ840" s="24"/>
      <c r="KAA840" s="24"/>
      <c r="KAB840" s="24"/>
      <c r="KAC840" s="24"/>
      <c r="KAD840" s="24"/>
      <c r="KAE840" s="24"/>
      <c r="KAF840" s="24"/>
      <c r="KAG840" s="24"/>
      <c r="KAH840" s="24"/>
      <c r="KAI840" s="24"/>
      <c r="KAJ840" s="24"/>
      <c r="KAK840" s="24"/>
      <c r="KAL840" s="24"/>
      <c r="KAM840" s="24"/>
      <c r="KAN840" s="24"/>
      <c r="KAO840" s="24"/>
      <c r="KAP840" s="24"/>
      <c r="KAQ840" s="24"/>
      <c r="KAR840" s="24"/>
      <c r="KAS840" s="24"/>
      <c r="KAT840" s="24"/>
      <c r="KAU840" s="24"/>
      <c r="KAV840" s="24"/>
      <c r="KAW840" s="24"/>
      <c r="KAX840" s="24"/>
      <c r="KAY840" s="24"/>
      <c r="KAZ840" s="24"/>
      <c r="KBA840" s="24"/>
      <c r="KBB840" s="24"/>
      <c r="KBC840" s="24"/>
      <c r="KBD840" s="24"/>
      <c r="KBE840" s="24"/>
      <c r="KBF840" s="24"/>
      <c r="KBG840" s="24"/>
      <c r="KBH840" s="24"/>
      <c r="KBI840" s="24"/>
      <c r="KBJ840" s="24"/>
      <c r="KBK840" s="24"/>
      <c r="KBL840" s="24"/>
      <c r="KBM840" s="24"/>
      <c r="KBN840" s="24"/>
      <c r="KBO840" s="24"/>
      <c r="KBP840" s="24"/>
      <c r="KBQ840" s="24"/>
      <c r="KBR840" s="24"/>
      <c r="KBS840" s="24"/>
      <c r="KBT840" s="24"/>
      <c r="KBU840" s="24"/>
      <c r="KBV840" s="24"/>
      <c r="KBW840" s="24"/>
      <c r="KBX840" s="24"/>
      <c r="KBY840" s="24"/>
      <c r="KBZ840" s="24"/>
      <c r="KCA840" s="24"/>
      <c r="KCB840" s="24"/>
      <c r="KCC840" s="24"/>
      <c r="KCD840" s="24"/>
      <c r="KCE840" s="24"/>
      <c r="KCF840" s="24"/>
      <c r="KCG840" s="24"/>
      <c r="KCH840" s="24"/>
      <c r="KCI840" s="24"/>
      <c r="KCJ840" s="24"/>
      <c r="KCK840" s="24"/>
      <c r="KCL840" s="24"/>
      <c r="KCM840" s="24"/>
      <c r="KCN840" s="24"/>
      <c r="KCO840" s="24"/>
      <c r="KCP840" s="24"/>
      <c r="KCQ840" s="24"/>
      <c r="KCR840" s="24"/>
      <c r="KCS840" s="24"/>
      <c r="KCT840" s="24"/>
      <c r="KCU840" s="24"/>
      <c r="KCV840" s="24"/>
      <c r="KCW840" s="24"/>
      <c r="KCX840" s="24"/>
      <c r="KCY840" s="24"/>
      <c r="KCZ840" s="24"/>
      <c r="KDA840" s="24"/>
      <c r="KDB840" s="24"/>
      <c r="KDC840" s="24"/>
      <c r="KDD840" s="24"/>
      <c r="KDE840" s="24"/>
      <c r="KDF840" s="24"/>
      <c r="KDG840" s="24"/>
      <c r="KDH840" s="24"/>
      <c r="KDI840" s="24"/>
      <c r="KDJ840" s="24"/>
      <c r="KDK840" s="24"/>
      <c r="KDL840" s="24"/>
      <c r="KDM840" s="24"/>
      <c r="KDN840" s="24"/>
      <c r="KDO840" s="24"/>
      <c r="KDP840" s="24"/>
      <c r="KDQ840" s="24"/>
      <c r="KDR840" s="24"/>
      <c r="KDS840" s="24"/>
      <c r="KDT840" s="24"/>
      <c r="KDU840" s="24"/>
      <c r="KDV840" s="24"/>
      <c r="KDW840" s="24"/>
      <c r="KDX840" s="24"/>
      <c r="KDY840" s="24"/>
      <c r="KDZ840" s="24"/>
      <c r="KEA840" s="24"/>
      <c r="KEB840" s="24"/>
      <c r="KEC840" s="24"/>
      <c r="KED840" s="24"/>
      <c r="KEE840" s="24"/>
      <c r="KEF840" s="24"/>
      <c r="KEG840" s="24"/>
      <c r="KEH840" s="24"/>
      <c r="KEI840" s="24"/>
      <c r="KEJ840" s="24"/>
      <c r="KEK840" s="24"/>
      <c r="KEL840" s="24"/>
      <c r="KEM840" s="24"/>
      <c r="KEN840" s="24"/>
      <c r="KEO840" s="24"/>
      <c r="KEP840" s="24"/>
      <c r="KEQ840" s="24"/>
      <c r="KER840" s="24"/>
      <c r="KES840" s="24"/>
      <c r="KET840" s="24"/>
      <c r="KEU840" s="24"/>
      <c r="KEV840" s="24"/>
      <c r="KEW840" s="24"/>
      <c r="KEX840" s="24"/>
      <c r="KEY840" s="24"/>
      <c r="KEZ840" s="24"/>
      <c r="KFA840" s="24"/>
      <c r="KFB840" s="24"/>
      <c r="KFC840" s="24"/>
      <c r="KFD840" s="24"/>
      <c r="KFE840" s="24"/>
      <c r="KFF840" s="24"/>
      <c r="KFG840" s="24"/>
      <c r="KFH840" s="24"/>
      <c r="KFI840" s="24"/>
      <c r="KFJ840" s="24"/>
      <c r="KFK840" s="24"/>
      <c r="KFL840" s="24"/>
      <c r="KFM840" s="24"/>
      <c r="KFN840" s="24"/>
      <c r="KFO840" s="24"/>
      <c r="KFP840" s="24"/>
      <c r="KFQ840" s="24"/>
      <c r="KFR840" s="24"/>
      <c r="KFS840" s="24"/>
      <c r="KFT840" s="24"/>
      <c r="KFU840" s="24"/>
      <c r="KFV840" s="24"/>
      <c r="KFW840" s="24"/>
      <c r="KFX840" s="24"/>
      <c r="KFY840" s="24"/>
      <c r="KFZ840" s="24"/>
      <c r="KGA840" s="24"/>
      <c r="KGB840" s="24"/>
      <c r="KGC840" s="24"/>
      <c r="KGD840" s="24"/>
      <c r="KGE840" s="24"/>
      <c r="KGF840" s="24"/>
      <c r="KGG840" s="24"/>
      <c r="KGH840" s="24"/>
      <c r="KGI840" s="24"/>
      <c r="KGJ840" s="24"/>
      <c r="KGK840" s="24"/>
      <c r="KGL840" s="24"/>
      <c r="KGM840" s="24"/>
      <c r="KGN840" s="24"/>
      <c r="KGO840" s="24"/>
      <c r="KGP840" s="24"/>
      <c r="KGQ840" s="24"/>
      <c r="KGR840" s="24"/>
      <c r="KGS840" s="24"/>
      <c r="KGT840" s="24"/>
      <c r="KGU840" s="24"/>
      <c r="KGV840" s="24"/>
      <c r="KGW840" s="24"/>
      <c r="KGX840" s="24"/>
      <c r="KGY840" s="24"/>
      <c r="KGZ840" s="24"/>
      <c r="KHA840" s="24"/>
      <c r="KHB840" s="24"/>
      <c r="KHC840" s="24"/>
      <c r="KHD840" s="24"/>
      <c r="KHE840" s="24"/>
      <c r="KHF840" s="24"/>
      <c r="KHG840" s="24"/>
      <c r="KHH840" s="24"/>
      <c r="KHI840" s="24"/>
      <c r="KHJ840" s="24"/>
      <c r="KHK840" s="24"/>
      <c r="KHL840" s="24"/>
      <c r="KHM840" s="24"/>
      <c r="KHN840" s="24"/>
      <c r="KHO840" s="24"/>
      <c r="KHP840" s="24"/>
      <c r="KHQ840" s="24"/>
      <c r="KHR840" s="24"/>
      <c r="KHS840" s="24"/>
      <c r="KHT840" s="24"/>
      <c r="KHU840" s="24"/>
      <c r="KHV840" s="24"/>
      <c r="KHW840" s="24"/>
      <c r="KHX840" s="24"/>
      <c r="KHY840" s="24"/>
      <c r="KHZ840" s="24"/>
      <c r="KIA840" s="24"/>
      <c r="KIB840" s="24"/>
      <c r="KIC840" s="24"/>
      <c r="KID840" s="24"/>
      <c r="KIE840" s="24"/>
      <c r="KIF840" s="24"/>
      <c r="KIG840" s="24"/>
      <c r="KIH840" s="24"/>
      <c r="KII840" s="24"/>
      <c r="KIJ840" s="24"/>
      <c r="KIK840" s="24"/>
      <c r="KIL840" s="24"/>
      <c r="KIM840" s="24"/>
      <c r="KIN840" s="24"/>
      <c r="KIO840" s="24"/>
      <c r="KIP840" s="24"/>
      <c r="KIQ840" s="24"/>
      <c r="KIR840" s="24"/>
      <c r="KIS840" s="24"/>
      <c r="KIT840" s="24"/>
      <c r="KIU840" s="24"/>
      <c r="KIV840" s="24"/>
      <c r="KIW840" s="24"/>
      <c r="KIX840" s="24"/>
      <c r="KIY840" s="24"/>
      <c r="KIZ840" s="24"/>
      <c r="KJA840" s="24"/>
      <c r="KJB840" s="24"/>
      <c r="KJC840" s="24"/>
      <c r="KJD840" s="24"/>
      <c r="KJE840" s="24"/>
      <c r="KJF840" s="24"/>
      <c r="KJG840" s="24"/>
      <c r="KJH840" s="24"/>
      <c r="KJI840" s="24"/>
      <c r="KJJ840" s="24"/>
      <c r="KJK840" s="24"/>
      <c r="KJL840" s="24"/>
      <c r="KJM840" s="24"/>
      <c r="KJN840" s="24"/>
      <c r="KJO840" s="24"/>
      <c r="KJP840" s="24"/>
      <c r="KJQ840" s="24"/>
      <c r="KJR840" s="24"/>
      <c r="KJS840" s="24"/>
      <c r="KJT840" s="24"/>
      <c r="KJU840" s="24"/>
      <c r="KJV840" s="24"/>
      <c r="KJW840" s="24"/>
      <c r="KJX840" s="24"/>
      <c r="KJY840" s="24"/>
      <c r="KJZ840" s="24"/>
      <c r="KKA840" s="24"/>
      <c r="KKB840" s="24"/>
      <c r="KKC840" s="24"/>
      <c r="KKD840" s="24"/>
      <c r="KKE840" s="24"/>
      <c r="KKF840" s="24"/>
      <c r="KKG840" s="24"/>
      <c r="KKH840" s="24"/>
      <c r="KKI840" s="24"/>
      <c r="KKJ840" s="24"/>
      <c r="KKK840" s="24"/>
      <c r="KKL840" s="24"/>
      <c r="KKM840" s="24"/>
      <c r="KKN840" s="24"/>
      <c r="KKO840" s="24"/>
      <c r="KKP840" s="24"/>
      <c r="KKQ840" s="24"/>
      <c r="KKR840" s="24"/>
      <c r="KKS840" s="24"/>
      <c r="KKT840" s="24"/>
      <c r="KKU840" s="24"/>
      <c r="KKV840" s="24"/>
      <c r="KKW840" s="24"/>
      <c r="KKX840" s="24"/>
      <c r="KKY840" s="24"/>
      <c r="KKZ840" s="24"/>
      <c r="KLA840" s="24"/>
      <c r="KLB840" s="24"/>
      <c r="KLC840" s="24"/>
      <c r="KLD840" s="24"/>
      <c r="KLE840" s="24"/>
      <c r="KLF840" s="24"/>
      <c r="KLG840" s="24"/>
      <c r="KLH840" s="24"/>
      <c r="KLI840" s="24"/>
      <c r="KLJ840" s="24"/>
      <c r="KLK840" s="24"/>
      <c r="KLL840" s="24"/>
      <c r="KLM840" s="24"/>
      <c r="KLN840" s="24"/>
      <c r="KLO840" s="24"/>
      <c r="KLP840" s="24"/>
      <c r="KLQ840" s="24"/>
      <c r="KLR840" s="24"/>
      <c r="KLS840" s="24"/>
      <c r="KLT840" s="24"/>
      <c r="KLU840" s="24"/>
      <c r="KLV840" s="24"/>
      <c r="KLW840" s="24"/>
      <c r="KLX840" s="24"/>
      <c r="KLY840" s="24"/>
      <c r="KLZ840" s="24"/>
      <c r="KMA840" s="24"/>
      <c r="KMB840" s="24"/>
      <c r="KMC840" s="24"/>
      <c r="KMD840" s="24"/>
      <c r="KME840" s="24"/>
      <c r="KMF840" s="24"/>
      <c r="KMG840" s="24"/>
      <c r="KMH840" s="24"/>
      <c r="KMI840" s="24"/>
      <c r="KMJ840" s="24"/>
      <c r="KMK840" s="24"/>
      <c r="KML840" s="24"/>
      <c r="KMM840" s="24"/>
      <c r="KMN840" s="24"/>
      <c r="KMO840" s="24"/>
      <c r="KMP840" s="24"/>
      <c r="KMQ840" s="24"/>
      <c r="KMR840" s="24"/>
      <c r="KMS840" s="24"/>
      <c r="KMT840" s="24"/>
      <c r="KMU840" s="24"/>
      <c r="KMV840" s="24"/>
      <c r="KMW840" s="24"/>
      <c r="KMX840" s="24"/>
      <c r="KMY840" s="24"/>
      <c r="KMZ840" s="24"/>
      <c r="KNA840" s="24"/>
      <c r="KNB840" s="24"/>
      <c r="KNC840" s="24"/>
      <c r="KND840" s="24"/>
      <c r="KNE840" s="24"/>
      <c r="KNF840" s="24"/>
      <c r="KNG840" s="24"/>
      <c r="KNH840" s="24"/>
      <c r="KNI840" s="24"/>
      <c r="KNJ840" s="24"/>
      <c r="KNK840" s="24"/>
      <c r="KNL840" s="24"/>
      <c r="KNM840" s="24"/>
      <c r="KNN840" s="24"/>
      <c r="KNO840" s="24"/>
      <c r="KNP840" s="24"/>
      <c r="KNQ840" s="24"/>
      <c r="KNR840" s="24"/>
      <c r="KNS840" s="24"/>
      <c r="KNT840" s="24"/>
      <c r="KNU840" s="24"/>
      <c r="KNV840" s="24"/>
      <c r="KNW840" s="24"/>
      <c r="KNX840" s="24"/>
      <c r="KNY840" s="24"/>
      <c r="KNZ840" s="24"/>
      <c r="KOA840" s="24"/>
      <c r="KOB840" s="24"/>
      <c r="KOC840" s="24"/>
      <c r="KOD840" s="24"/>
      <c r="KOE840" s="24"/>
      <c r="KOF840" s="24"/>
      <c r="KOG840" s="24"/>
      <c r="KOH840" s="24"/>
      <c r="KOI840" s="24"/>
      <c r="KOJ840" s="24"/>
      <c r="KOK840" s="24"/>
      <c r="KOL840" s="24"/>
      <c r="KOM840" s="24"/>
      <c r="KON840" s="24"/>
      <c r="KOO840" s="24"/>
      <c r="KOP840" s="24"/>
      <c r="KOQ840" s="24"/>
      <c r="KOR840" s="24"/>
      <c r="KOS840" s="24"/>
      <c r="KOT840" s="24"/>
      <c r="KOU840" s="24"/>
      <c r="KOV840" s="24"/>
      <c r="KOW840" s="24"/>
      <c r="KOX840" s="24"/>
      <c r="KOY840" s="24"/>
      <c r="KOZ840" s="24"/>
      <c r="KPA840" s="24"/>
      <c r="KPB840" s="24"/>
      <c r="KPC840" s="24"/>
      <c r="KPD840" s="24"/>
      <c r="KPE840" s="24"/>
      <c r="KPF840" s="24"/>
      <c r="KPG840" s="24"/>
      <c r="KPH840" s="24"/>
      <c r="KPI840" s="24"/>
      <c r="KPJ840" s="24"/>
      <c r="KPK840" s="24"/>
      <c r="KPL840" s="24"/>
      <c r="KPM840" s="24"/>
      <c r="KPN840" s="24"/>
      <c r="KPO840" s="24"/>
      <c r="KPP840" s="24"/>
      <c r="KPQ840" s="24"/>
      <c r="KPR840" s="24"/>
      <c r="KPS840" s="24"/>
      <c r="KPT840" s="24"/>
      <c r="KPU840" s="24"/>
      <c r="KPV840" s="24"/>
      <c r="KPW840" s="24"/>
      <c r="KPX840" s="24"/>
      <c r="KPY840" s="24"/>
      <c r="KPZ840" s="24"/>
      <c r="KQA840" s="24"/>
      <c r="KQB840" s="24"/>
      <c r="KQC840" s="24"/>
      <c r="KQD840" s="24"/>
      <c r="KQE840" s="24"/>
      <c r="KQF840" s="24"/>
      <c r="KQG840" s="24"/>
      <c r="KQH840" s="24"/>
      <c r="KQI840" s="24"/>
      <c r="KQJ840" s="24"/>
      <c r="KQK840" s="24"/>
      <c r="KQL840" s="24"/>
      <c r="KQM840" s="24"/>
      <c r="KQN840" s="24"/>
      <c r="KQO840" s="24"/>
      <c r="KQP840" s="24"/>
      <c r="KQQ840" s="24"/>
      <c r="KQR840" s="24"/>
      <c r="KQS840" s="24"/>
      <c r="KQT840" s="24"/>
      <c r="KQU840" s="24"/>
      <c r="KQV840" s="24"/>
      <c r="KQW840" s="24"/>
      <c r="KQX840" s="24"/>
      <c r="KQY840" s="24"/>
      <c r="KQZ840" s="24"/>
      <c r="KRA840" s="24"/>
      <c r="KRB840" s="24"/>
      <c r="KRC840" s="24"/>
      <c r="KRD840" s="24"/>
      <c r="KRE840" s="24"/>
      <c r="KRF840" s="24"/>
      <c r="KRG840" s="24"/>
      <c r="KRH840" s="24"/>
      <c r="KRI840" s="24"/>
      <c r="KRJ840" s="24"/>
      <c r="KRK840" s="24"/>
      <c r="KRL840" s="24"/>
      <c r="KRM840" s="24"/>
      <c r="KRN840" s="24"/>
      <c r="KRO840" s="24"/>
      <c r="KRP840" s="24"/>
      <c r="KRQ840" s="24"/>
      <c r="KRR840" s="24"/>
      <c r="KRS840" s="24"/>
      <c r="KRT840" s="24"/>
      <c r="KRU840" s="24"/>
      <c r="KRV840" s="24"/>
      <c r="KRW840" s="24"/>
      <c r="KRX840" s="24"/>
      <c r="KRY840" s="24"/>
      <c r="KRZ840" s="24"/>
      <c r="KSA840" s="24"/>
      <c r="KSB840" s="24"/>
      <c r="KSC840" s="24"/>
      <c r="KSD840" s="24"/>
      <c r="KSE840" s="24"/>
      <c r="KSF840" s="24"/>
      <c r="KSG840" s="24"/>
      <c r="KSH840" s="24"/>
      <c r="KSI840" s="24"/>
      <c r="KSJ840" s="24"/>
      <c r="KSK840" s="24"/>
      <c r="KSL840" s="24"/>
      <c r="KSM840" s="24"/>
      <c r="KSN840" s="24"/>
      <c r="KSO840" s="24"/>
      <c r="KSP840" s="24"/>
      <c r="KSQ840" s="24"/>
      <c r="KSR840" s="24"/>
      <c r="KSS840" s="24"/>
      <c r="KST840" s="24"/>
      <c r="KSU840" s="24"/>
      <c r="KSV840" s="24"/>
      <c r="KSW840" s="24"/>
      <c r="KSX840" s="24"/>
      <c r="KSY840" s="24"/>
      <c r="KSZ840" s="24"/>
      <c r="KTA840" s="24"/>
      <c r="KTB840" s="24"/>
      <c r="KTC840" s="24"/>
      <c r="KTD840" s="24"/>
      <c r="KTE840" s="24"/>
      <c r="KTF840" s="24"/>
      <c r="KTG840" s="24"/>
      <c r="KTH840" s="24"/>
      <c r="KTI840" s="24"/>
      <c r="KTJ840" s="24"/>
      <c r="KTK840" s="24"/>
      <c r="KTL840" s="24"/>
      <c r="KTM840" s="24"/>
      <c r="KTN840" s="24"/>
      <c r="KTO840" s="24"/>
      <c r="KTP840" s="24"/>
      <c r="KTQ840" s="24"/>
      <c r="KTR840" s="24"/>
      <c r="KTS840" s="24"/>
      <c r="KTT840" s="24"/>
      <c r="KTU840" s="24"/>
      <c r="KTV840" s="24"/>
      <c r="KTW840" s="24"/>
      <c r="KTX840" s="24"/>
      <c r="KTY840" s="24"/>
      <c r="KTZ840" s="24"/>
      <c r="KUA840" s="24"/>
      <c r="KUB840" s="24"/>
      <c r="KUC840" s="24"/>
      <c r="KUD840" s="24"/>
      <c r="KUE840" s="24"/>
      <c r="KUF840" s="24"/>
      <c r="KUG840" s="24"/>
      <c r="KUH840" s="24"/>
      <c r="KUI840" s="24"/>
      <c r="KUJ840" s="24"/>
      <c r="KUK840" s="24"/>
      <c r="KUL840" s="24"/>
      <c r="KUM840" s="24"/>
      <c r="KUN840" s="24"/>
      <c r="KUO840" s="24"/>
      <c r="KUP840" s="24"/>
      <c r="KUQ840" s="24"/>
      <c r="KUR840" s="24"/>
      <c r="KUS840" s="24"/>
      <c r="KUT840" s="24"/>
      <c r="KUU840" s="24"/>
      <c r="KUV840" s="24"/>
      <c r="KUW840" s="24"/>
      <c r="KUX840" s="24"/>
      <c r="KUY840" s="24"/>
      <c r="KUZ840" s="24"/>
      <c r="KVA840" s="24"/>
      <c r="KVB840" s="24"/>
      <c r="KVC840" s="24"/>
      <c r="KVD840" s="24"/>
      <c r="KVE840" s="24"/>
      <c r="KVF840" s="24"/>
      <c r="KVG840" s="24"/>
      <c r="KVH840" s="24"/>
      <c r="KVI840" s="24"/>
      <c r="KVJ840" s="24"/>
      <c r="KVK840" s="24"/>
      <c r="KVL840" s="24"/>
      <c r="KVM840" s="24"/>
      <c r="KVN840" s="24"/>
      <c r="KVO840" s="24"/>
      <c r="KVP840" s="24"/>
      <c r="KVQ840" s="24"/>
      <c r="KVR840" s="24"/>
      <c r="KVS840" s="24"/>
      <c r="KVT840" s="24"/>
      <c r="KVU840" s="24"/>
      <c r="KVV840" s="24"/>
      <c r="KVW840" s="24"/>
      <c r="KVX840" s="24"/>
      <c r="KVY840" s="24"/>
      <c r="KVZ840" s="24"/>
      <c r="KWA840" s="24"/>
      <c r="KWB840" s="24"/>
      <c r="KWC840" s="24"/>
      <c r="KWD840" s="24"/>
      <c r="KWE840" s="24"/>
      <c r="KWF840" s="24"/>
      <c r="KWG840" s="24"/>
      <c r="KWH840" s="24"/>
      <c r="KWI840" s="24"/>
      <c r="KWJ840" s="24"/>
      <c r="KWK840" s="24"/>
      <c r="KWL840" s="24"/>
      <c r="KWM840" s="24"/>
      <c r="KWN840" s="24"/>
      <c r="KWO840" s="24"/>
      <c r="KWP840" s="24"/>
      <c r="KWQ840" s="24"/>
      <c r="KWR840" s="24"/>
      <c r="KWS840" s="24"/>
      <c r="KWT840" s="24"/>
      <c r="KWU840" s="24"/>
      <c r="KWV840" s="24"/>
      <c r="KWW840" s="24"/>
      <c r="KWX840" s="24"/>
      <c r="KWY840" s="24"/>
      <c r="KWZ840" s="24"/>
      <c r="KXA840" s="24"/>
      <c r="KXB840" s="24"/>
      <c r="KXC840" s="24"/>
      <c r="KXD840" s="24"/>
      <c r="KXE840" s="24"/>
      <c r="KXF840" s="24"/>
      <c r="KXG840" s="24"/>
      <c r="KXH840" s="24"/>
      <c r="KXI840" s="24"/>
      <c r="KXJ840" s="24"/>
      <c r="KXK840" s="24"/>
      <c r="KXL840" s="24"/>
      <c r="KXM840" s="24"/>
      <c r="KXN840" s="24"/>
      <c r="KXO840" s="24"/>
      <c r="KXP840" s="24"/>
      <c r="KXQ840" s="24"/>
      <c r="KXR840" s="24"/>
      <c r="KXS840" s="24"/>
      <c r="KXT840" s="24"/>
      <c r="KXU840" s="24"/>
      <c r="KXV840" s="24"/>
      <c r="KXW840" s="24"/>
      <c r="KXX840" s="24"/>
      <c r="KXY840" s="24"/>
      <c r="KXZ840" s="24"/>
      <c r="KYA840" s="24"/>
      <c r="KYB840" s="24"/>
      <c r="KYC840" s="24"/>
      <c r="KYD840" s="24"/>
      <c r="KYE840" s="24"/>
      <c r="KYF840" s="24"/>
      <c r="KYG840" s="24"/>
      <c r="KYH840" s="24"/>
      <c r="KYI840" s="24"/>
      <c r="KYJ840" s="24"/>
      <c r="KYK840" s="24"/>
      <c r="KYL840" s="24"/>
      <c r="KYM840" s="24"/>
      <c r="KYN840" s="24"/>
      <c r="KYO840" s="24"/>
      <c r="KYP840" s="24"/>
      <c r="KYQ840" s="24"/>
      <c r="KYR840" s="24"/>
      <c r="KYS840" s="24"/>
      <c r="KYT840" s="24"/>
      <c r="KYU840" s="24"/>
      <c r="KYV840" s="24"/>
      <c r="KYW840" s="24"/>
      <c r="KYX840" s="24"/>
      <c r="KYY840" s="24"/>
      <c r="KYZ840" s="24"/>
      <c r="KZA840" s="24"/>
      <c r="KZB840" s="24"/>
      <c r="KZC840" s="24"/>
      <c r="KZD840" s="24"/>
      <c r="KZE840" s="24"/>
      <c r="KZF840" s="24"/>
      <c r="KZG840" s="24"/>
      <c r="KZH840" s="24"/>
      <c r="KZI840" s="24"/>
      <c r="KZJ840" s="24"/>
      <c r="KZK840" s="24"/>
      <c r="KZL840" s="24"/>
      <c r="KZM840" s="24"/>
      <c r="KZN840" s="24"/>
      <c r="KZO840" s="24"/>
      <c r="KZP840" s="24"/>
      <c r="KZQ840" s="24"/>
      <c r="KZR840" s="24"/>
      <c r="KZS840" s="24"/>
      <c r="KZT840" s="24"/>
      <c r="KZU840" s="24"/>
      <c r="KZV840" s="24"/>
      <c r="KZW840" s="24"/>
      <c r="KZX840" s="24"/>
      <c r="KZY840" s="24"/>
      <c r="KZZ840" s="24"/>
      <c r="LAA840" s="24"/>
      <c r="LAB840" s="24"/>
      <c r="LAC840" s="24"/>
      <c r="LAD840" s="24"/>
      <c r="LAE840" s="24"/>
      <c r="LAF840" s="24"/>
      <c r="LAG840" s="24"/>
      <c r="LAH840" s="24"/>
      <c r="LAI840" s="24"/>
      <c r="LAJ840" s="24"/>
      <c r="LAK840" s="24"/>
      <c r="LAL840" s="24"/>
      <c r="LAM840" s="24"/>
      <c r="LAN840" s="24"/>
      <c r="LAO840" s="24"/>
      <c r="LAP840" s="24"/>
      <c r="LAQ840" s="24"/>
      <c r="LAR840" s="24"/>
      <c r="LAS840" s="24"/>
      <c r="LAT840" s="24"/>
      <c r="LAU840" s="24"/>
      <c r="LAV840" s="24"/>
      <c r="LAW840" s="24"/>
      <c r="LAX840" s="24"/>
      <c r="LAY840" s="24"/>
      <c r="LAZ840" s="24"/>
      <c r="LBA840" s="24"/>
      <c r="LBB840" s="24"/>
      <c r="LBC840" s="24"/>
      <c r="LBD840" s="24"/>
      <c r="LBE840" s="24"/>
      <c r="LBF840" s="24"/>
      <c r="LBG840" s="24"/>
      <c r="LBH840" s="24"/>
      <c r="LBI840" s="24"/>
      <c r="LBJ840" s="24"/>
      <c r="LBK840" s="24"/>
      <c r="LBL840" s="24"/>
      <c r="LBM840" s="24"/>
      <c r="LBN840" s="24"/>
      <c r="LBO840" s="24"/>
      <c r="LBP840" s="24"/>
      <c r="LBQ840" s="24"/>
      <c r="LBR840" s="24"/>
      <c r="LBS840" s="24"/>
      <c r="LBT840" s="24"/>
      <c r="LBU840" s="24"/>
      <c r="LBV840" s="24"/>
      <c r="LBW840" s="24"/>
      <c r="LBX840" s="24"/>
      <c r="LBY840" s="24"/>
      <c r="LBZ840" s="24"/>
      <c r="LCA840" s="24"/>
      <c r="LCB840" s="24"/>
      <c r="LCC840" s="24"/>
      <c r="LCD840" s="24"/>
      <c r="LCE840" s="24"/>
      <c r="LCF840" s="24"/>
      <c r="LCG840" s="24"/>
      <c r="LCH840" s="24"/>
      <c r="LCI840" s="24"/>
      <c r="LCJ840" s="24"/>
      <c r="LCK840" s="24"/>
      <c r="LCL840" s="24"/>
      <c r="LCM840" s="24"/>
      <c r="LCN840" s="24"/>
      <c r="LCO840" s="24"/>
      <c r="LCP840" s="24"/>
      <c r="LCQ840" s="24"/>
      <c r="LCR840" s="24"/>
      <c r="LCS840" s="24"/>
      <c r="LCT840" s="24"/>
      <c r="LCU840" s="24"/>
      <c r="LCV840" s="24"/>
      <c r="LCW840" s="24"/>
      <c r="LCX840" s="24"/>
      <c r="LCY840" s="24"/>
      <c r="LCZ840" s="24"/>
      <c r="LDA840" s="24"/>
      <c r="LDB840" s="24"/>
      <c r="LDC840" s="24"/>
      <c r="LDD840" s="24"/>
      <c r="LDE840" s="24"/>
      <c r="LDF840" s="24"/>
      <c r="LDG840" s="24"/>
      <c r="LDH840" s="24"/>
      <c r="LDI840" s="24"/>
      <c r="LDJ840" s="24"/>
      <c r="LDK840" s="24"/>
      <c r="LDL840" s="24"/>
      <c r="LDM840" s="24"/>
      <c r="LDN840" s="24"/>
      <c r="LDO840" s="24"/>
      <c r="LDP840" s="24"/>
      <c r="LDQ840" s="24"/>
      <c r="LDR840" s="24"/>
      <c r="LDS840" s="24"/>
      <c r="LDT840" s="24"/>
      <c r="LDU840" s="24"/>
      <c r="LDV840" s="24"/>
      <c r="LDW840" s="24"/>
      <c r="LDX840" s="24"/>
      <c r="LDY840" s="24"/>
      <c r="LDZ840" s="24"/>
      <c r="LEA840" s="24"/>
      <c r="LEB840" s="24"/>
      <c r="LEC840" s="24"/>
      <c r="LED840" s="24"/>
      <c r="LEE840" s="24"/>
      <c r="LEF840" s="24"/>
      <c r="LEG840" s="24"/>
      <c r="LEH840" s="24"/>
      <c r="LEI840" s="24"/>
      <c r="LEJ840" s="24"/>
      <c r="LEK840" s="24"/>
      <c r="LEL840" s="24"/>
      <c r="LEM840" s="24"/>
      <c r="LEN840" s="24"/>
      <c r="LEO840" s="24"/>
      <c r="LEP840" s="24"/>
      <c r="LEQ840" s="24"/>
      <c r="LER840" s="24"/>
      <c r="LES840" s="24"/>
      <c r="LET840" s="24"/>
      <c r="LEU840" s="24"/>
      <c r="LEV840" s="24"/>
      <c r="LEW840" s="24"/>
      <c r="LEX840" s="24"/>
      <c r="LEY840" s="24"/>
      <c r="LEZ840" s="24"/>
      <c r="LFA840" s="24"/>
      <c r="LFB840" s="24"/>
      <c r="LFC840" s="24"/>
      <c r="LFD840" s="24"/>
      <c r="LFE840" s="24"/>
      <c r="LFF840" s="24"/>
      <c r="LFG840" s="24"/>
      <c r="LFH840" s="24"/>
      <c r="LFI840" s="24"/>
      <c r="LFJ840" s="24"/>
      <c r="LFK840" s="24"/>
      <c r="LFL840" s="24"/>
      <c r="LFM840" s="24"/>
      <c r="LFN840" s="24"/>
      <c r="LFO840" s="24"/>
      <c r="LFP840" s="24"/>
      <c r="LFQ840" s="24"/>
      <c r="LFR840" s="24"/>
      <c r="LFS840" s="24"/>
      <c r="LFT840" s="24"/>
      <c r="LFU840" s="24"/>
      <c r="LFV840" s="24"/>
      <c r="LFW840" s="24"/>
      <c r="LFX840" s="24"/>
      <c r="LFY840" s="24"/>
      <c r="LFZ840" s="24"/>
      <c r="LGA840" s="24"/>
      <c r="LGB840" s="24"/>
      <c r="LGC840" s="24"/>
      <c r="LGD840" s="24"/>
      <c r="LGE840" s="24"/>
      <c r="LGF840" s="24"/>
      <c r="LGG840" s="24"/>
      <c r="LGH840" s="24"/>
      <c r="LGI840" s="24"/>
      <c r="LGJ840" s="24"/>
      <c r="LGK840" s="24"/>
      <c r="LGL840" s="24"/>
      <c r="LGM840" s="24"/>
      <c r="LGN840" s="24"/>
      <c r="LGO840" s="24"/>
      <c r="LGP840" s="24"/>
      <c r="LGQ840" s="24"/>
      <c r="LGR840" s="24"/>
      <c r="LGS840" s="24"/>
      <c r="LGT840" s="24"/>
      <c r="LGU840" s="24"/>
      <c r="LGV840" s="24"/>
      <c r="LGW840" s="24"/>
      <c r="LGX840" s="24"/>
      <c r="LGY840" s="24"/>
      <c r="LGZ840" s="24"/>
      <c r="LHA840" s="24"/>
      <c r="LHB840" s="24"/>
      <c r="LHC840" s="24"/>
      <c r="LHD840" s="24"/>
      <c r="LHE840" s="24"/>
      <c r="LHF840" s="24"/>
      <c r="LHG840" s="24"/>
      <c r="LHH840" s="24"/>
      <c r="LHI840" s="24"/>
      <c r="LHJ840" s="24"/>
      <c r="LHK840" s="24"/>
      <c r="LHL840" s="24"/>
      <c r="LHM840" s="24"/>
      <c r="LHN840" s="24"/>
      <c r="LHO840" s="24"/>
      <c r="LHP840" s="24"/>
      <c r="LHQ840" s="24"/>
      <c r="LHR840" s="24"/>
      <c r="LHS840" s="24"/>
      <c r="LHT840" s="24"/>
      <c r="LHU840" s="24"/>
      <c r="LHV840" s="24"/>
      <c r="LHW840" s="24"/>
      <c r="LHX840" s="24"/>
      <c r="LHY840" s="24"/>
      <c r="LHZ840" s="24"/>
      <c r="LIA840" s="24"/>
      <c r="LIB840" s="24"/>
      <c r="LIC840" s="24"/>
      <c r="LID840" s="24"/>
      <c r="LIE840" s="24"/>
      <c r="LIF840" s="24"/>
      <c r="LIG840" s="24"/>
      <c r="LIH840" s="24"/>
      <c r="LII840" s="24"/>
      <c r="LIJ840" s="24"/>
      <c r="LIK840" s="24"/>
      <c r="LIL840" s="24"/>
      <c r="LIM840" s="24"/>
      <c r="LIN840" s="24"/>
      <c r="LIO840" s="24"/>
      <c r="LIP840" s="24"/>
      <c r="LIQ840" s="24"/>
      <c r="LIR840" s="24"/>
      <c r="LIS840" s="24"/>
      <c r="LIT840" s="24"/>
      <c r="LIU840" s="24"/>
      <c r="LIV840" s="24"/>
      <c r="LIW840" s="24"/>
      <c r="LIX840" s="24"/>
      <c r="LIY840" s="24"/>
      <c r="LIZ840" s="24"/>
      <c r="LJA840" s="24"/>
      <c r="LJB840" s="24"/>
      <c r="LJC840" s="24"/>
      <c r="LJD840" s="24"/>
      <c r="LJE840" s="24"/>
      <c r="LJF840" s="24"/>
      <c r="LJG840" s="24"/>
      <c r="LJH840" s="24"/>
      <c r="LJI840" s="24"/>
      <c r="LJJ840" s="24"/>
      <c r="LJK840" s="24"/>
      <c r="LJL840" s="24"/>
      <c r="LJM840" s="24"/>
      <c r="LJN840" s="24"/>
      <c r="LJO840" s="24"/>
      <c r="LJP840" s="24"/>
      <c r="LJQ840" s="24"/>
      <c r="LJR840" s="24"/>
      <c r="LJS840" s="24"/>
      <c r="LJT840" s="24"/>
      <c r="LJU840" s="24"/>
      <c r="LJV840" s="24"/>
      <c r="LJW840" s="24"/>
      <c r="LJX840" s="24"/>
      <c r="LJY840" s="24"/>
      <c r="LJZ840" s="24"/>
      <c r="LKA840" s="24"/>
      <c r="LKB840" s="24"/>
      <c r="LKC840" s="24"/>
      <c r="LKD840" s="24"/>
      <c r="LKE840" s="24"/>
      <c r="LKF840" s="24"/>
      <c r="LKG840" s="24"/>
      <c r="LKH840" s="24"/>
      <c r="LKI840" s="24"/>
      <c r="LKJ840" s="24"/>
      <c r="LKK840" s="24"/>
      <c r="LKL840" s="24"/>
      <c r="LKM840" s="24"/>
      <c r="LKN840" s="24"/>
      <c r="LKO840" s="24"/>
      <c r="LKP840" s="24"/>
      <c r="LKQ840" s="24"/>
      <c r="LKR840" s="24"/>
      <c r="LKS840" s="24"/>
      <c r="LKT840" s="24"/>
      <c r="LKU840" s="24"/>
      <c r="LKV840" s="24"/>
      <c r="LKW840" s="24"/>
      <c r="LKX840" s="24"/>
      <c r="LKY840" s="24"/>
      <c r="LKZ840" s="24"/>
      <c r="LLA840" s="24"/>
      <c r="LLB840" s="24"/>
      <c r="LLC840" s="24"/>
      <c r="LLD840" s="24"/>
      <c r="LLE840" s="24"/>
      <c r="LLF840" s="24"/>
      <c r="LLG840" s="24"/>
      <c r="LLH840" s="24"/>
      <c r="LLI840" s="24"/>
      <c r="LLJ840" s="24"/>
      <c r="LLK840" s="24"/>
      <c r="LLL840" s="24"/>
      <c r="LLM840" s="24"/>
      <c r="LLN840" s="24"/>
      <c r="LLO840" s="24"/>
      <c r="LLP840" s="24"/>
      <c r="LLQ840" s="24"/>
      <c r="LLR840" s="24"/>
      <c r="LLS840" s="24"/>
      <c r="LLT840" s="24"/>
      <c r="LLU840" s="24"/>
      <c r="LLV840" s="24"/>
      <c r="LLW840" s="24"/>
      <c r="LLX840" s="24"/>
      <c r="LLY840" s="24"/>
      <c r="LLZ840" s="24"/>
      <c r="LMA840" s="24"/>
      <c r="LMB840" s="24"/>
      <c r="LMC840" s="24"/>
      <c r="LMD840" s="24"/>
      <c r="LME840" s="24"/>
      <c r="LMF840" s="24"/>
      <c r="LMG840" s="24"/>
      <c r="LMH840" s="24"/>
      <c r="LMI840" s="24"/>
      <c r="LMJ840" s="24"/>
      <c r="LMK840" s="24"/>
      <c r="LML840" s="24"/>
      <c r="LMM840" s="24"/>
      <c r="LMN840" s="24"/>
      <c r="LMO840" s="24"/>
      <c r="LMP840" s="24"/>
      <c r="LMQ840" s="24"/>
      <c r="LMR840" s="24"/>
      <c r="LMS840" s="24"/>
      <c r="LMT840" s="24"/>
      <c r="LMU840" s="24"/>
      <c r="LMV840" s="24"/>
      <c r="LMW840" s="24"/>
      <c r="LMX840" s="24"/>
      <c r="LMY840" s="24"/>
      <c r="LMZ840" s="24"/>
      <c r="LNA840" s="24"/>
      <c r="LNB840" s="24"/>
      <c r="LNC840" s="24"/>
      <c r="LND840" s="24"/>
      <c r="LNE840" s="24"/>
      <c r="LNF840" s="24"/>
      <c r="LNG840" s="24"/>
      <c r="LNH840" s="24"/>
      <c r="LNI840" s="24"/>
      <c r="LNJ840" s="24"/>
      <c r="LNK840" s="24"/>
      <c r="LNL840" s="24"/>
      <c r="LNM840" s="24"/>
      <c r="LNN840" s="24"/>
      <c r="LNO840" s="24"/>
      <c r="LNP840" s="24"/>
      <c r="LNQ840" s="24"/>
      <c r="LNR840" s="24"/>
      <c r="LNS840" s="24"/>
      <c r="LNT840" s="24"/>
      <c r="LNU840" s="24"/>
      <c r="LNV840" s="24"/>
      <c r="LNW840" s="24"/>
      <c r="LNX840" s="24"/>
      <c r="LNY840" s="24"/>
      <c r="LNZ840" s="24"/>
      <c r="LOA840" s="24"/>
      <c r="LOB840" s="24"/>
      <c r="LOC840" s="24"/>
      <c r="LOD840" s="24"/>
      <c r="LOE840" s="24"/>
      <c r="LOF840" s="24"/>
      <c r="LOG840" s="24"/>
      <c r="LOH840" s="24"/>
      <c r="LOI840" s="24"/>
      <c r="LOJ840" s="24"/>
      <c r="LOK840" s="24"/>
      <c r="LOL840" s="24"/>
      <c r="LOM840" s="24"/>
      <c r="LON840" s="24"/>
      <c r="LOO840" s="24"/>
      <c r="LOP840" s="24"/>
      <c r="LOQ840" s="24"/>
      <c r="LOR840" s="24"/>
      <c r="LOS840" s="24"/>
      <c r="LOT840" s="24"/>
      <c r="LOU840" s="24"/>
      <c r="LOV840" s="24"/>
      <c r="LOW840" s="24"/>
      <c r="LOX840" s="24"/>
      <c r="LOY840" s="24"/>
      <c r="LOZ840" s="24"/>
      <c r="LPA840" s="24"/>
      <c r="LPB840" s="24"/>
      <c r="LPC840" s="24"/>
      <c r="LPD840" s="24"/>
      <c r="LPE840" s="24"/>
      <c r="LPF840" s="24"/>
      <c r="LPG840" s="24"/>
      <c r="LPH840" s="24"/>
      <c r="LPI840" s="24"/>
      <c r="LPJ840" s="24"/>
      <c r="LPK840" s="24"/>
      <c r="LPL840" s="24"/>
      <c r="LPM840" s="24"/>
      <c r="LPN840" s="24"/>
      <c r="LPO840" s="24"/>
      <c r="LPP840" s="24"/>
      <c r="LPQ840" s="24"/>
      <c r="LPR840" s="24"/>
      <c r="LPS840" s="24"/>
      <c r="LPT840" s="24"/>
      <c r="LPU840" s="24"/>
      <c r="LPV840" s="24"/>
      <c r="LPW840" s="24"/>
      <c r="LPX840" s="24"/>
      <c r="LPY840" s="24"/>
      <c r="LPZ840" s="24"/>
      <c r="LQA840" s="24"/>
      <c r="LQB840" s="24"/>
      <c r="LQC840" s="24"/>
      <c r="LQD840" s="24"/>
      <c r="LQE840" s="24"/>
      <c r="LQF840" s="24"/>
      <c r="LQG840" s="24"/>
      <c r="LQH840" s="24"/>
      <c r="LQI840" s="24"/>
      <c r="LQJ840" s="24"/>
      <c r="LQK840" s="24"/>
      <c r="LQL840" s="24"/>
      <c r="LQM840" s="24"/>
      <c r="LQN840" s="24"/>
      <c r="LQO840" s="24"/>
      <c r="LQP840" s="24"/>
      <c r="LQQ840" s="24"/>
      <c r="LQR840" s="24"/>
      <c r="LQS840" s="24"/>
      <c r="LQT840" s="24"/>
      <c r="LQU840" s="24"/>
      <c r="LQV840" s="24"/>
      <c r="LQW840" s="24"/>
      <c r="LQX840" s="24"/>
      <c r="LQY840" s="24"/>
      <c r="LQZ840" s="24"/>
      <c r="LRA840" s="24"/>
      <c r="LRB840" s="24"/>
      <c r="LRC840" s="24"/>
      <c r="LRD840" s="24"/>
      <c r="LRE840" s="24"/>
      <c r="LRF840" s="24"/>
      <c r="LRG840" s="24"/>
      <c r="LRH840" s="24"/>
      <c r="LRI840" s="24"/>
      <c r="LRJ840" s="24"/>
      <c r="LRK840" s="24"/>
      <c r="LRL840" s="24"/>
      <c r="LRM840" s="24"/>
      <c r="LRN840" s="24"/>
      <c r="LRO840" s="24"/>
      <c r="LRP840" s="24"/>
      <c r="LRQ840" s="24"/>
      <c r="LRR840" s="24"/>
      <c r="LRS840" s="24"/>
      <c r="LRT840" s="24"/>
      <c r="LRU840" s="24"/>
      <c r="LRV840" s="24"/>
      <c r="LRW840" s="24"/>
      <c r="LRX840" s="24"/>
      <c r="LRY840" s="24"/>
      <c r="LRZ840" s="24"/>
      <c r="LSA840" s="24"/>
      <c r="LSB840" s="24"/>
      <c r="LSC840" s="24"/>
      <c r="LSD840" s="24"/>
      <c r="LSE840" s="24"/>
      <c r="LSF840" s="24"/>
      <c r="LSG840" s="24"/>
      <c r="LSH840" s="24"/>
      <c r="LSI840" s="24"/>
      <c r="LSJ840" s="24"/>
      <c r="LSK840" s="24"/>
      <c r="LSL840" s="24"/>
      <c r="LSM840" s="24"/>
      <c r="LSN840" s="24"/>
      <c r="LSO840" s="24"/>
      <c r="LSP840" s="24"/>
      <c r="LSQ840" s="24"/>
      <c r="LSR840" s="24"/>
      <c r="LSS840" s="24"/>
      <c r="LST840" s="24"/>
      <c r="LSU840" s="24"/>
      <c r="LSV840" s="24"/>
      <c r="LSW840" s="24"/>
      <c r="LSX840" s="24"/>
      <c r="LSY840" s="24"/>
      <c r="LSZ840" s="24"/>
      <c r="LTA840" s="24"/>
      <c r="LTB840" s="24"/>
      <c r="LTC840" s="24"/>
      <c r="LTD840" s="24"/>
      <c r="LTE840" s="24"/>
      <c r="LTF840" s="24"/>
      <c r="LTG840" s="24"/>
      <c r="LTH840" s="24"/>
      <c r="LTI840" s="24"/>
      <c r="LTJ840" s="24"/>
      <c r="LTK840" s="24"/>
      <c r="LTL840" s="24"/>
      <c r="LTM840" s="24"/>
      <c r="LTN840" s="24"/>
      <c r="LTO840" s="24"/>
      <c r="LTP840" s="24"/>
      <c r="LTQ840" s="24"/>
      <c r="LTR840" s="24"/>
      <c r="LTS840" s="24"/>
      <c r="LTT840" s="24"/>
      <c r="LTU840" s="24"/>
      <c r="LTV840" s="24"/>
      <c r="LTW840" s="24"/>
      <c r="LTX840" s="24"/>
      <c r="LTY840" s="24"/>
      <c r="LTZ840" s="24"/>
      <c r="LUA840" s="24"/>
      <c r="LUB840" s="24"/>
      <c r="LUC840" s="24"/>
      <c r="LUD840" s="24"/>
      <c r="LUE840" s="24"/>
      <c r="LUF840" s="24"/>
      <c r="LUG840" s="24"/>
      <c r="LUH840" s="24"/>
      <c r="LUI840" s="24"/>
      <c r="LUJ840" s="24"/>
      <c r="LUK840" s="24"/>
      <c r="LUL840" s="24"/>
      <c r="LUM840" s="24"/>
      <c r="LUN840" s="24"/>
      <c r="LUO840" s="24"/>
      <c r="LUP840" s="24"/>
      <c r="LUQ840" s="24"/>
      <c r="LUR840" s="24"/>
      <c r="LUS840" s="24"/>
      <c r="LUT840" s="24"/>
      <c r="LUU840" s="24"/>
      <c r="LUV840" s="24"/>
      <c r="LUW840" s="24"/>
      <c r="LUX840" s="24"/>
      <c r="LUY840" s="24"/>
      <c r="LUZ840" s="24"/>
      <c r="LVA840" s="24"/>
      <c r="LVB840" s="24"/>
      <c r="LVC840" s="24"/>
      <c r="LVD840" s="24"/>
      <c r="LVE840" s="24"/>
      <c r="LVF840" s="24"/>
      <c r="LVG840" s="24"/>
      <c r="LVH840" s="24"/>
      <c r="LVI840" s="24"/>
      <c r="LVJ840" s="24"/>
      <c r="LVK840" s="24"/>
      <c r="LVL840" s="24"/>
      <c r="LVM840" s="24"/>
      <c r="LVN840" s="24"/>
      <c r="LVO840" s="24"/>
      <c r="LVP840" s="24"/>
      <c r="LVQ840" s="24"/>
      <c r="LVR840" s="24"/>
      <c r="LVS840" s="24"/>
      <c r="LVT840" s="24"/>
      <c r="LVU840" s="24"/>
      <c r="LVV840" s="24"/>
      <c r="LVW840" s="24"/>
      <c r="LVX840" s="24"/>
      <c r="LVY840" s="24"/>
      <c r="LVZ840" s="24"/>
      <c r="LWA840" s="24"/>
      <c r="LWB840" s="24"/>
      <c r="LWC840" s="24"/>
      <c r="LWD840" s="24"/>
      <c r="LWE840" s="24"/>
      <c r="LWF840" s="24"/>
      <c r="LWG840" s="24"/>
      <c r="LWH840" s="24"/>
      <c r="LWI840" s="24"/>
      <c r="LWJ840" s="24"/>
      <c r="LWK840" s="24"/>
      <c r="LWL840" s="24"/>
      <c r="LWM840" s="24"/>
      <c r="LWN840" s="24"/>
      <c r="LWO840" s="24"/>
      <c r="LWP840" s="24"/>
      <c r="LWQ840" s="24"/>
      <c r="LWR840" s="24"/>
      <c r="LWS840" s="24"/>
      <c r="LWT840" s="24"/>
      <c r="LWU840" s="24"/>
      <c r="LWV840" s="24"/>
      <c r="LWW840" s="24"/>
      <c r="LWX840" s="24"/>
      <c r="LWY840" s="24"/>
      <c r="LWZ840" s="24"/>
      <c r="LXA840" s="24"/>
      <c r="LXB840" s="24"/>
      <c r="LXC840" s="24"/>
      <c r="LXD840" s="24"/>
      <c r="LXE840" s="24"/>
      <c r="LXF840" s="24"/>
      <c r="LXG840" s="24"/>
      <c r="LXH840" s="24"/>
      <c r="LXI840" s="24"/>
      <c r="LXJ840" s="24"/>
      <c r="LXK840" s="24"/>
      <c r="LXL840" s="24"/>
      <c r="LXM840" s="24"/>
      <c r="LXN840" s="24"/>
      <c r="LXO840" s="24"/>
      <c r="LXP840" s="24"/>
      <c r="LXQ840" s="24"/>
      <c r="LXR840" s="24"/>
      <c r="LXS840" s="24"/>
      <c r="LXT840" s="24"/>
      <c r="LXU840" s="24"/>
      <c r="LXV840" s="24"/>
      <c r="LXW840" s="24"/>
      <c r="LXX840" s="24"/>
      <c r="LXY840" s="24"/>
      <c r="LXZ840" s="24"/>
      <c r="LYA840" s="24"/>
      <c r="LYB840" s="24"/>
      <c r="LYC840" s="24"/>
      <c r="LYD840" s="24"/>
      <c r="LYE840" s="24"/>
      <c r="LYF840" s="24"/>
      <c r="LYG840" s="24"/>
      <c r="LYH840" s="24"/>
      <c r="LYI840" s="24"/>
      <c r="LYJ840" s="24"/>
      <c r="LYK840" s="24"/>
      <c r="LYL840" s="24"/>
      <c r="LYM840" s="24"/>
      <c r="LYN840" s="24"/>
      <c r="LYO840" s="24"/>
      <c r="LYP840" s="24"/>
      <c r="LYQ840" s="24"/>
      <c r="LYR840" s="24"/>
      <c r="LYS840" s="24"/>
      <c r="LYT840" s="24"/>
      <c r="LYU840" s="24"/>
      <c r="LYV840" s="24"/>
      <c r="LYW840" s="24"/>
      <c r="LYX840" s="24"/>
      <c r="LYY840" s="24"/>
      <c r="LYZ840" s="24"/>
      <c r="LZA840" s="24"/>
      <c r="LZB840" s="24"/>
      <c r="LZC840" s="24"/>
      <c r="LZD840" s="24"/>
      <c r="LZE840" s="24"/>
      <c r="LZF840" s="24"/>
      <c r="LZG840" s="24"/>
      <c r="LZH840" s="24"/>
      <c r="LZI840" s="24"/>
      <c r="LZJ840" s="24"/>
      <c r="LZK840" s="24"/>
      <c r="LZL840" s="24"/>
      <c r="LZM840" s="24"/>
      <c r="LZN840" s="24"/>
      <c r="LZO840" s="24"/>
      <c r="LZP840" s="24"/>
      <c r="LZQ840" s="24"/>
      <c r="LZR840" s="24"/>
      <c r="LZS840" s="24"/>
      <c r="LZT840" s="24"/>
      <c r="LZU840" s="24"/>
      <c r="LZV840" s="24"/>
      <c r="LZW840" s="24"/>
      <c r="LZX840" s="24"/>
      <c r="LZY840" s="24"/>
      <c r="LZZ840" s="24"/>
      <c r="MAA840" s="24"/>
      <c r="MAB840" s="24"/>
      <c r="MAC840" s="24"/>
      <c r="MAD840" s="24"/>
      <c r="MAE840" s="24"/>
      <c r="MAF840" s="24"/>
      <c r="MAG840" s="24"/>
      <c r="MAH840" s="24"/>
      <c r="MAI840" s="24"/>
      <c r="MAJ840" s="24"/>
      <c r="MAK840" s="24"/>
      <c r="MAL840" s="24"/>
      <c r="MAM840" s="24"/>
      <c r="MAN840" s="24"/>
      <c r="MAO840" s="24"/>
      <c r="MAP840" s="24"/>
      <c r="MAQ840" s="24"/>
      <c r="MAR840" s="24"/>
      <c r="MAS840" s="24"/>
      <c r="MAT840" s="24"/>
      <c r="MAU840" s="24"/>
      <c r="MAV840" s="24"/>
      <c r="MAW840" s="24"/>
      <c r="MAX840" s="24"/>
      <c r="MAY840" s="24"/>
      <c r="MAZ840" s="24"/>
      <c r="MBA840" s="24"/>
      <c r="MBB840" s="24"/>
      <c r="MBC840" s="24"/>
      <c r="MBD840" s="24"/>
      <c r="MBE840" s="24"/>
      <c r="MBF840" s="24"/>
      <c r="MBG840" s="24"/>
      <c r="MBH840" s="24"/>
      <c r="MBI840" s="24"/>
      <c r="MBJ840" s="24"/>
      <c r="MBK840" s="24"/>
      <c r="MBL840" s="24"/>
      <c r="MBM840" s="24"/>
      <c r="MBN840" s="24"/>
      <c r="MBO840" s="24"/>
      <c r="MBP840" s="24"/>
      <c r="MBQ840" s="24"/>
      <c r="MBR840" s="24"/>
      <c r="MBS840" s="24"/>
      <c r="MBT840" s="24"/>
      <c r="MBU840" s="24"/>
      <c r="MBV840" s="24"/>
      <c r="MBW840" s="24"/>
      <c r="MBX840" s="24"/>
      <c r="MBY840" s="24"/>
      <c r="MBZ840" s="24"/>
      <c r="MCA840" s="24"/>
      <c r="MCB840" s="24"/>
      <c r="MCC840" s="24"/>
      <c r="MCD840" s="24"/>
      <c r="MCE840" s="24"/>
      <c r="MCF840" s="24"/>
      <c r="MCG840" s="24"/>
      <c r="MCH840" s="24"/>
      <c r="MCI840" s="24"/>
      <c r="MCJ840" s="24"/>
      <c r="MCK840" s="24"/>
      <c r="MCL840" s="24"/>
      <c r="MCM840" s="24"/>
      <c r="MCN840" s="24"/>
      <c r="MCO840" s="24"/>
      <c r="MCP840" s="24"/>
      <c r="MCQ840" s="24"/>
      <c r="MCR840" s="24"/>
      <c r="MCS840" s="24"/>
      <c r="MCT840" s="24"/>
      <c r="MCU840" s="24"/>
      <c r="MCV840" s="24"/>
      <c r="MCW840" s="24"/>
      <c r="MCX840" s="24"/>
      <c r="MCY840" s="24"/>
      <c r="MCZ840" s="24"/>
      <c r="MDA840" s="24"/>
      <c r="MDB840" s="24"/>
      <c r="MDC840" s="24"/>
      <c r="MDD840" s="24"/>
      <c r="MDE840" s="24"/>
      <c r="MDF840" s="24"/>
      <c r="MDG840" s="24"/>
      <c r="MDH840" s="24"/>
      <c r="MDI840" s="24"/>
      <c r="MDJ840" s="24"/>
      <c r="MDK840" s="24"/>
      <c r="MDL840" s="24"/>
      <c r="MDM840" s="24"/>
      <c r="MDN840" s="24"/>
      <c r="MDO840" s="24"/>
      <c r="MDP840" s="24"/>
      <c r="MDQ840" s="24"/>
      <c r="MDR840" s="24"/>
      <c r="MDS840" s="24"/>
      <c r="MDT840" s="24"/>
      <c r="MDU840" s="24"/>
      <c r="MDV840" s="24"/>
      <c r="MDW840" s="24"/>
      <c r="MDX840" s="24"/>
      <c r="MDY840" s="24"/>
      <c r="MDZ840" s="24"/>
      <c r="MEA840" s="24"/>
      <c r="MEB840" s="24"/>
      <c r="MEC840" s="24"/>
      <c r="MED840" s="24"/>
      <c r="MEE840" s="24"/>
      <c r="MEF840" s="24"/>
      <c r="MEG840" s="24"/>
      <c r="MEH840" s="24"/>
      <c r="MEI840" s="24"/>
      <c r="MEJ840" s="24"/>
      <c r="MEK840" s="24"/>
      <c r="MEL840" s="24"/>
      <c r="MEM840" s="24"/>
      <c r="MEN840" s="24"/>
      <c r="MEO840" s="24"/>
      <c r="MEP840" s="24"/>
      <c r="MEQ840" s="24"/>
      <c r="MER840" s="24"/>
      <c r="MES840" s="24"/>
      <c r="MET840" s="24"/>
      <c r="MEU840" s="24"/>
      <c r="MEV840" s="24"/>
      <c r="MEW840" s="24"/>
      <c r="MEX840" s="24"/>
      <c r="MEY840" s="24"/>
      <c r="MEZ840" s="24"/>
      <c r="MFA840" s="24"/>
      <c r="MFB840" s="24"/>
      <c r="MFC840" s="24"/>
      <c r="MFD840" s="24"/>
      <c r="MFE840" s="24"/>
      <c r="MFF840" s="24"/>
      <c r="MFG840" s="24"/>
      <c r="MFH840" s="24"/>
      <c r="MFI840" s="24"/>
      <c r="MFJ840" s="24"/>
      <c r="MFK840" s="24"/>
      <c r="MFL840" s="24"/>
      <c r="MFM840" s="24"/>
      <c r="MFN840" s="24"/>
      <c r="MFO840" s="24"/>
      <c r="MFP840" s="24"/>
      <c r="MFQ840" s="24"/>
      <c r="MFR840" s="24"/>
      <c r="MFS840" s="24"/>
      <c r="MFT840" s="24"/>
      <c r="MFU840" s="24"/>
      <c r="MFV840" s="24"/>
      <c r="MFW840" s="24"/>
      <c r="MFX840" s="24"/>
      <c r="MFY840" s="24"/>
      <c r="MFZ840" s="24"/>
      <c r="MGA840" s="24"/>
      <c r="MGB840" s="24"/>
      <c r="MGC840" s="24"/>
      <c r="MGD840" s="24"/>
      <c r="MGE840" s="24"/>
      <c r="MGF840" s="24"/>
      <c r="MGG840" s="24"/>
      <c r="MGH840" s="24"/>
      <c r="MGI840" s="24"/>
      <c r="MGJ840" s="24"/>
      <c r="MGK840" s="24"/>
      <c r="MGL840" s="24"/>
      <c r="MGM840" s="24"/>
      <c r="MGN840" s="24"/>
      <c r="MGO840" s="24"/>
      <c r="MGP840" s="24"/>
      <c r="MGQ840" s="24"/>
      <c r="MGR840" s="24"/>
      <c r="MGS840" s="24"/>
      <c r="MGT840" s="24"/>
      <c r="MGU840" s="24"/>
      <c r="MGV840" s="24"/>
      <c r="MGW840" s="24"/>
      <c r="MGX840" s="24"/>
      <c r="MGY840" s="24"/>
      <c r="MGZ840" s="24"/>
      <c r="MHA840" s="24"/>
      <c r="MHB840" s="24"/>
      <c r="MHC840" s="24"/>
      <c r="MHD840" s="24"/>
      <c r="MHE840" s="24"/>
      <c r="MHF840" s="24"/>
      <c r="MHG840" s="24"/>
      <c r="MHH840" s="24"/>
      <c r="MHI840" s="24"/>
      <c r="MHJ840" s="24"/>
      <c r="MHK840" s="24"/>
      <c r="MHL840" s="24"/>
      <c r="MHM840" s="24"/>
      <c r="MHN840" s="24"/>
      <c r="MHO840" s="24"/>
      <c r="MHP840" s="24"/>
      <c r="MHQ840" s="24"/>
      <c r="MHR840" s="24"/>
      <c r="MHS840" s="24"/>
      <c r="MHT840" s="24"/>
      <c r="MHU840" s="24"/>
      <c r="MHV840" s="24"/>
      <c r="MHW840" s="24"/>
      <c r="MHX840" s="24"/>
      <c r="MHY840" s="24"/>
      <c r="MHZ840" s="24"/>
      <c r="MIA840" s="24"/>
      <c r="MIB840" s="24"/>
      <c r="MIC840" s="24"/>
      <c r="MID840" s="24"/>
      <c r="MIE840" s="24"/>
      <c r="MIF840" s="24"/>
      <c r="MIG840" s="24"/>
      <c r="MIH840" s="24"/>
      <c r="MII840" s="24"/>
      <c r="MIJ840" s="24"/>
      <c r="MIK840" s="24"/>
      <c r="MIL840" s="24"/>
      <c r="MIM840" s="24"/>
      <c r="MIN840" s="24"/>
      <c r="MIO840" s="24"/>
      <c r="MIP840" s="24"/>
      <c r="MIQ840" s="24"/>
      <c r="MIR840" s="24"/>
      <c r="MIS840" s="24"/>
      <c r="MIT840" s="24"/>
      <c r="MIU840" s="24"/>
      <c r="MIV840" s="24"/>
      <c r="MIW840" s="24"/>
      <c r="MIX840" s="24"/>
      <c r="MIY840" s="24"/>
      <c r="MIZ840" s="24"/>
      <c r="MJA840" s="24"/>
      <c r="MJB840" s="24"/>
      <c r="MJC840" s="24"/>
      <c r="MJD840" s="24"/>
      <c r="MJE840" s="24"/>
      <c r="MJF840" s="24"/>
      <c r="MJG840" s="24"/>
      <c r="MJH840" s="24"/>
      <c r="MJI840" s="24"/>
      <c r="MJJ840" s="24"/>
      <c r="MJK840" s="24"/>
      <c r="MJL840" s="24"/>
      <c r="MJM840" s="24"/>
      <c r="MJN840" s="24"/>
      <c r="MJO840" s="24"/>
      <c r="MJP840" s="24"/>
      <c r="MJQ840" s="24"/>
      <c r="MJR840" s="24"/>
      <c r="MJS840" s="24"/>
      <c r="MJT840" s="24"/>
      <c r="MJU840" s="24"/>
      <c r="MJV840" s="24"/>
      <c r="MJW840" s="24"/>
      <c r="MJX840" s="24"/>
      <c r="MJY840" s="24"/>
      <c r="MJZ840" s="24"/>
      <c r="MKA840" s="24"/>
      <c r="MKB840" s="24"/>
      <c r="MKC840" s="24"/>
      <c r="MKD840" s="24"/>
      <c r="MKE840" s="24"/>
      <c r="MKF840" s="24"/>
      <c r="MKG840" s="24"/>
      <c r="MKH840" s="24"/>
      <c r="MKI840" s="24"/>
      <c r="MKJ840" s="24"/>
      <c r="MKK840" s="24"/>
      <c r="MKL840" s="24"/>
      <c r="MKM840" s="24"/>
      <c r="MKN840" s="24"/>
      <c r="MKO840" s="24"/>
      <c r="MKP840" s="24"/>
      <c r="MKQ840" s="24"/>
      <c r="MKR840" s="24"/>
      <c r="MKS840" s="24"/>
      <c r="MKT840" s="24"/>
      <c r="MKU840" s="24"/>
      <c r="MKV840" s="24"/>
      <c r="MKW840" s="24"/>
      <c r="MKX840" s="24"/>
      <c r="MKY840" s="24"/>
      <c r="MKZ840" s="24"/>
      <c r="MLA840" s="24"/>
      <c r="MLB840" s="24"/>
      <c r="MLC840" s="24"/>
      <c r="MLD840" s="24"/>
      <c r="MLE840" s="24"/>
      <c r="MLF840" s="24"/>
      <c r="MLG840" s="24"/>
      <c r="MLH840" s="24"/>
      <c r="MLI840" s="24"/>
      <c r="MLJ840" s="24"/>
      <c r="MLK840" s="24"/>
      <c r="MLL840" s="24"/>
      <c r="MLM840" s="24"/>
      <c r="MLN840" s="24"/>
      <c r="MLO840" s="24"/>
      <c r="MLP840" s="24"/>
      <c r="MLQ840" s="24"/>
      <c r="MLR840" s="24"/>
      <c r="MLS840" s="24"/>
      <c r="MLT840" s="24"/>
      <c r="MLU840" s="24"/>
      <c r="MLV840" s="24"/>
      <c r="MLW840" s="24"/>
      <c r="MLX840" s="24"/>
      <c r="MLY840" s="24"/>
      <c r="MLZ840" s="24"/>
      <c r="MMA840" s="24"/>
      <c r="MMB840" s="24"/>
      <c r="MMC840" s="24"/>
      <c r="MMD840" s="24"/>
      <c r="MME840" s="24"/>
      <c r="MMF840" s="24"/>
      <c r="MMG840" s="24"/>
      <c r="MMH840" s="24"/>
      <c r="MMI840" s="24"/>
      <c r="MMJ840" s="24"/>
      <c r="MMK840" s="24"/>
      <c r="MML840" s="24"/>
      <c r="MMM840" s="24"/>
      <c r="MMN840" s="24"/>
      <c r="MMO840" s="24"/>
      <c r="MMP840" s="24"/>
      <c r="MMQ840" s="24"/>
      <c r="MMR840" s="24"/>
      <c r="MMS840" s="24"/>
      <c r="MMT840" s="24"/>
      <c r="MMU840" s="24"/>
      <c r="MMV840" s="24"/>
      <c r="MMW840" s="24"/>
      <c r="MMX840" s="24"/>
      <c r="MMY840" s="24"/>
      <c r="MMZ840" s="24"/>
      <c r="MNA840" s="24"/>
      <c r="MNB840" s="24"/>
      <c r="MNC840" s="24"/>
      <c r="MND840" s="24"/>
      <c r="MNE840" s="24"/>
      <c r="MNF840" s="24"/>
      <c r="MNG840" s="24"/>
      <c r="MNH840" s="24"/>
      <c r="MNI840" s="24"/>
      <c r="MNJ840" s="24"/>
      <c r="MNK840" s="24"/>
      <c r="MNL840" s="24"/>
      <c r="MNM840" s="24"/>
      <c r="MNN840" s="24"/>
      <c r="MNO840" s="24"/>
      <c r="MNP840" s="24"/>
      <c r="MNQ840" s="24"/>
      <c r="MNR840" s="24"/>
      <c r="MNS840" s="24"/>
      <c r="MNT840" s="24"/>
      <c r="MNU840" s="24"/>
      <c r="MNV840" s="24"/>
      <c r="MNW840" s="24"/>
      <c r="MNX840" s="24"/>
      <c r="MNY840" s="24"/>
      <c r="MNZ840" s="24"/>
      <c r="MOA840" s="24"/>
      <c r="MOB840" s="24"/>
      <c r="MOC840" s="24"/>
      <c r="MOD840" s="24"/>
      <c r="MOE840" s="24"/>
      <c r="MOF840" s="24"/>
      <c r="MOG840" s="24"/>
      <c r="MOH840" s="24"/>
      <c r="MOI840" s="24"/>
      <c r="MOJ840" s="24"/>
      <c r="MOK840" s="24"/>
      <c r="MOL840" s="24"/>
      <c r="MOM840" s="24"/>
      <c r="MON840" s="24"/>
      <c r="MOO840" s="24"/>
      <c r="MOP840" s="24"/>
      <c r="MOQ840" s="24"/>
      <c r="MOR840" s="24"/>
      <c r="MOS840" s="24"/>
      <c r="MOT840" s="24"/>
      <c r="MOU840" s="24"/>
      <c r="MOV840" s="24"/>
      <c r="MOW840" s="24"/>
      <c r="MOX840" s="24"/>
      <c r="MOY840" s="24"/>
      <c r="MOZ840" s="24"/>
      <c r="MPA840" s="24"/>
      <c r="MPB840" s="24"/>
      <c r="MPC840" s="24"/>
      <c r="MPD840" s="24"/>
      <c r="MPE840" s="24"/>
      <c r="MPF840" s="24"/>
      <c r="MPG840" s="24"/>
      <c r="MPH840" s="24"/>
      <c r="MPI840" s="24"/>
      <c r="MPJ840" s="24"/>
      <c r="MPK840" s="24"/>
      <c r="MPL840" s="24"/>
      <c r="MPM840" s="24"/>
      <c r="MPN840" s="24"/>
      <c r="MPO840" s="24"/>
      <c r="MPP840" s="24"/>
      <c r="MPQ840" s="24"/>
      <c r="MPR840" s="24"/>
      <c r="MPS840" s="24"/>
      <c r="MPT840" s="24"/>
      <c r="MPU840" s="24"/>
      <c r="MPV840" s="24"/>
      <c r="MPW840" s="24"/>
      <c r="MPX840" s="24"/>
      <c r="MPY840" s="24"/>
      <c r="MPZ840" s="24"/>
      <c r="MQA840" s="24"/>
      <c r="MQB840" s="24"/>
      <c r="MQC840" s="24"/>
      <c r="MQD840" s="24"/>
      <c r="MQE840" s="24"/>
      <c r="MQF840" s="24"/>
      <c r="MQG840" s="24"/>
      <c r="MQH840" s="24"/>
      <c r="MQI840" s="24"/>
      <c r="MQJ840" s="24"/>
      <c r="MQK840" s="24"/>
      <c r="MQL840" s="24"/>
      <c r="MQM840" s="24"/>
      <c r="MQN840" s="24"/>
      <c r="MQO840" s="24"/>
      <c r="MQP840" s="24"/>
      <c r="MQQ840" s="24"/>
      <c r="MQR840" s="24"/>
      <c r="MQS840" s="24"/>
      <c r="MQT840" s="24"/>
      <c r="MQU840" s="24"/>
      <c r="MQV840" s="24"/>
      <c r="MQW840" s="24"/>
      <c r="MQX840" s="24"/>
      <c r="MQY840" s="24"/>
      <c r="MQZ840" s="24"/>
      <c r="MRA840" s="24"/>
      <c r="MRB840" s="24"/>
      <c r="MRC840" s="24"/>
      <c r="MRD840" s="24"/>
      <c r="MRE840" s="24"/>
      <c r="MRF840" s="24"/>
      <c r="MRG840" s="24"/>
      <c r="MRH840" s="24"/>
      <c r="MRI840" s="24"/>
      <c r="MRJ840" s="24"/>
      <c r="MRK840" s="24"/>
      <c r="MRL840" s="24"/>
      <c r="MRM840" s="24"/>
      <c r="MRN840" s="24"/>
      <c r="MRO840" s="24"/>
      <c r="MRP840" s="24"/>
      <c r="MRQ840" s="24"/>
      <c r="MRR840" s="24"/>
      <c r="MRS840" s="24"/>
      <c r="MRT840" s="24"/>
      <c r="MRU840" s="24"/>
      <c r="MRV840" s="24"/>
      <c r="MRW840" s="24"/>
      <c r="MRX840" s="24"/>
      <c r="MRY840" s="24"/>
      <c r="MRZ840" s="24"/>
      <c r="MSA840" s="24"/>
      <c r="MSB840" s="24"/>
      <c r="MSC840" s="24"/>
      <c r="MSD840" s="24"/>
      <c r="MSE840" s="24"/>
      <c r="MSF840" s="24"/>
      <c r="MSG840" s="24"/>
      <c r="MSH840" s="24"/>
      <c r="MSI840" s="24"/>
      <c r="MSJ840" s="24"/>
      <c r="MSK840" s="24"/>
      <c r="MSL840" s="24"/>
      <c r="MSM840" s="24"/>
      <c r="MSN840" s="24"/>
      <c r="MSO840" s="24"/>
      <c r="MSP840" s="24"/>
      <c r="MSQ840" s="24"/>
      <c r="MSR840" s="24"/>
      <c r="MSS840" s="24"/>
      <c r="MST840" s="24"/>
      <c r="MSU840" s="24"/>
      <c r="MSV840" s="24"/>
      <c r="MSW840" s="24"/>
      <c r="MSX840" s="24"/>
      <c r="MSY840" s="24"/>
      <c r="MSZ840" s="24"/>
      <c r="MTA840" s="24"/>
      <c r="MTB840" s="24"/>
      <c r="MTC840" s="24"/>
      <c r="MTD840" s="24"/>
      <c r="MTE840" s="24"/>
      <c r="MTF840" s="24"/>
      <c r="MTG840" s="24"/>
      <c r="MTH840" s="24"/>
      <c r="MTI840" s="24"/>
      <c r="MTJ840" s="24"/>
      <c r="MTK840" s="24"/>
      <c r="MTL840" s="24"/>
      <c r="MTM840" s="24"/>
      <c r="MTN840" s="24"/>
      <c r="MTO840" s="24"/>
      <c r="MTP840" s="24"/>
      <c r="MTQ840" s="24"/>
      <c r="MTR840" s="24"/>
      <c r="MTS840" s="24"/>
      <c r="MTT840" s="24"/>
      <c r="MTU840" s="24"/>
      <c r="MTV840" s="24"/>
      <c r="MTW840" s="24"/>
      <c r="MTX840" s="24"/>
      <c r="MTY840" s="24"/>
      <c r="MTZ840" s="24"/>
      <c r="MUA840" s="24"/>
      <c r="MUB840" s="24"/>
      <c r="MUC840" s="24"/>
      <c r="MUD840" s="24"/>
      <c r="MUE840" s="24"/>
      <c r="MUF840" s="24"/>
      <c r="MUG840" s="24"/>
      <c r="MUH840" s="24"/>
      <c r="MUI840" s="24"/>
      <c r="MUJ840" s="24"/>
      <c r="MUK840" s="24"/>
      <c r="MUL840" s="24"/>
      <c r="MUM840" s="24"/>
      <c r="MUN840" s="24"/>
      <c r="MUO840" s="24"/>
      <c r="MUP840" s="24"/>
      <c r="MUQ840" s="24"/>
      <c r="MUR840" s="24"/>
      <c r="MUS840" s="24"/>
      <c r="MUT840" s="24"/>
      <c r="MUU840" s="24"/>
      <c r="MUV840" s="24"/>
      <c r="MUW840" s="24"/>
      <c r="MUX840" s="24"/>
      <c r="MUY840" s="24"/>
      <c r="MUZ840" s="24"/>
      <c r="MVA840" s="24"/>
      <c r="MVB840" s="24"/>
      <c r="MVC840" s="24"/>
      <c r="MVD840" s="24"/>
      <c r="MVE840" s="24"/>
      <c r="MVF840" s="24"/>
      <c r="MVG840" s="24"/>
      <c r="MVH840" s="24"/>
      <c r="MVI840" s="24"/>
      <c r="MVJ840" s="24"/>
      <c r="MVK840" s="24"/>
      <c r="MVL840" s="24"/>
      <c r="MVM840" s="24"/>
      <c r="MVN840" s="24"/>
      <c r="MVO840" s="24"/>
      <c r="MVP840" s="24"/>
      <c r="MVQ840" s="24"/>
      <c r="MVR840" s="24"/>
      <c r="MVS840" s="24"/>
      <c r="MVT840" s="24"/>
      <c r="MVU840" s="24"/>
      <c r="MVV840" s="24"/>
      <c r="MVW840" s="24"/>
      <c r="MVX840" s="24"/>
      <c r="MVY840" s="24"/>
      <c r="MVZ840" s="24"/>
      <c r="MWA840" s="24"/>
      <c r="MWB840" s="24"/>
      <c r="MWC840" s="24"/>
      <c r="MWD840" s="24"/>
      <c r="MWE840" s="24"/>
      <c r="MWF840" s="24"/>
      <c r="MWG840" s="24"/>
      <c r="MWH840" s="24"/>
      <c r="MWI840" s="24"/>
      <c r="MWJ840" s="24"/>
      <c r="MWK840" s="24"/>
      <c r="MWL840" s="24"/>
      <c r="MWM840" s="24"/>
      <c r="MWN840" s="24"/>
      <c r="MWO840" s="24"/>
      <c r="MWP840" s="24"/>
      <c r="MWQ840" s="24"/>
      <c r="MWR840" s="24"/>
      <c r="MWS840" s="24"/>
      <c r="MWT840" s="24"/>
      <c r="MWU840" s="24"/>
      <c r="MWV840" s="24"/>
      <c r="MWW840" s="24"/>
      <c r="MWX840" s="24"/>
      <c r="MWY840" s="24"/>
      <c r="MWZ840" s="24"/>
      <c r="MXA840" s="24"/>
      <c r="MXB840" s="24"/>
      <c r="MXC840" s="24"/>
      <c r="MXD840" s="24"/>
      <c r="MXE840" s="24"/>
      <c r="MXF840" s="24"/>
      <c r="MXG840" s="24"/>
      <c r="MXH840" s="24"/>
      <c r="MXI840" s="24"/>
      <c r="MXJ840" s="24"/>
      <c r="MXK840" s="24"/>
      <c r="MXL840" s="24"/>
      <c r="MXM840" s="24"/>
      <c r="MXN840" s="24"/>
      <c r="MXO840" s="24"/>
      <c r="MXP840" s="24"/>
      <c r="MXQ840" s="24"/>
      <c r="MXR840" s="24"/>
      <c r="MXS840" s="24"/>
      <c r="MXT840" s="24"/>
      <c r="MXU840" s="24"/>
      <c r="MXV840" s="24"/>
      <c r="MXW840" s="24"/>
      <c r="MXX840" s="24"/>
      <c r="MXY840" s="24"/>
      <c r="MXZ840" s="24"/>
      <c r="MYA840" s="24"/>
      <c r="MYB840" s="24"/>
      <c r="MYC840" s="24"/>
      <c r="MYD840" s="24"/>
      <c r="MYE840" s="24"/>
      <c r="MYF840" s="24"/>
      <c r="MYG840" s="24"/>
      <c r="MYH840" s="24"/>
      <c r="MYI840" s="24"/>
      <c r="MYJ840" s="24"/>
      <c r="MYK840" s="24"/>
      <c r="MYL840" s="24"/>
      <c r="MYM840" s="24"/>
      <c r="MYN840" s="24"/>
      <c r="MYO840" s="24"/>
      <c r="MYP840" s="24"/>
      <c r="MYQ840" s="24"/>
      <c r="MYR840" s="24"/>
      <c r="MYS840" s="24"/>
      <c r="MYT840" s="24"/>
      <c r="MYU840" s="24"/>
      <c r="MYV840" s="24"/>
      <c r="MYW840" s="24"/>
      <c r="MYX840" s="24"/>
      <c r="MYY840" s="24"/>
      <c r="MYZ840" s="24"/>
      <c r="MZA840" s="24"/>
      <c r="MZB840" s="24"/>
      <c r="MZC840" s="24"/>
      <c r="MZD840" s="24"/>
      <c r="MZE840" s="24"/>
      <c r="MZF840" s="24"/>
      <c r="MZG840" s="24"/>
      <c r="MZH840" s="24"/>
      <c r="MZI840" s="24"/>
      <c r="MZJ840" s="24"/>
      <c r="MZK840" s="24"/>
      <c r="MZL840" s="24"/>
      <c r="MZM840" s="24"/>
      <c r="MZN840" s="24"/>
      <c r="MZO840" s="24"/>
      <c r="MZP840" s="24"/>
      <c r="MZQ840" s="24"/>
      <c r="MZR840" s="24"/>
      <c r="MZS840" s="24"/>
      <c r="MZT840" s="24"/>
      <c r="MZU840" s="24"/>
      <c r="MZV840" s="24"/>
      <c r="MZW840" s="24"/>
      <c r="MZX840" s="24"/>
      <c r="MZY840" s="24"/>
      <c r="MZZ840" s="24"/>
      <c r="NAA840" s="24"/>
      <c r="NAB840" s="24"/>
      <c r="NAC840" s="24"/>
      <c r="NAD840" s="24"/>
      <c r="NAE840" s="24"/>
      <c r="NAF840" s="24"/>
      <c r="NAG840" s="24"/>
      <c r="NAH840" s="24"/>
      <c r="NAI840" s="24"/>
      <c r="NAJ840" s="24"/>
      <c r="NAK840" s="24"/>
      <c r="NAL840" s="24"/>
      <c r="NAM840" s="24"/>
      <c r="NAN840" s="24"/>
      <c r="NAO840" s="24"/>
      <c r="NAP840" s="24"/>
      <c r="NAQ840" s="24"/>
      <c r="NAR840" s="24"/>
      <c r="NAS840" s="24"/>
      <c r="NAT840" s="24"/>
      <c r="NAU840" s="24"/>
      <c r="NAV840" s="24"/>
      <c r="NAW840" s="24"/>
      <c r="NAX840" s="24"/>
      <c r="NAY840" s="24"/>
      <c r="NAZ840" s="24"/>
      <c r="NBA840" s="24"/>
      <c r="NBB840" s="24"/>
      <c r="NBC840" s="24"/>
      <c r="NBD840" s="24"/>
      <c r="NBE840" s="24"/>
      <c r="NBF840" s="24"/>
      <c r="NBG840" s="24"/>
      <c r="NBH840" s="24"/>
      <c r="NBI840" s="24"/>
      <c r="NBJ840" s="24"/>
      <c r="NBK840" s="24"/>
      <c r="NBL840" s="24"/>
      <c r="NBM840" s="24"/>
      <c r="NBN840" s="24"/>
      <c r="NBO840" s="24"/>
      <c r="NBP840" s="24"/>
      <c r="NBQ840" s="24"/>
      <c r="NBR840" s="24"/>
      <c r="NBS840" s="24"/>
      <c r="NBT840" s="24"/>
      <c r="NBU840" s="24"/>
      <c r="NBV840" s="24"/>
      <c r="NBW840" s="24"/>
      <c r="NBX840" s="24"/>
      <c r="NBY840" s="24"/>
      <c r="NBZ840" s="24"/>
      <c r="NCA840" s="24"/>
      <c r="NCB840" s="24"/>
      <c r="NCC840" s="24"/>
      <c r="NCD840" s="24"/>
      <c r="NCE840" s="24"/>
      <c r="NCF840" s="24"/>
      <c r="NCG840" s="24"/>
      <c r="NCH840" s="24"/>
      <c r="NCI840" s="24"/>
      <c r="NCJ840" s="24"/>
      <c r="NCK840" s="24"/>
      <c r="NCL840" s="24"/>
      <c r="NCM840" s="24"/>
      <c r="NCN840" s="24"/>
      <c r="NCO840" s="24"/>
      <c r="NCP840" s="24"/>
      <c r="NCQ840" s="24"/>
      <c r="NCR840" s="24"/>
      <c r="NCS840" s="24"/>
      <c r="NCT840" s="24"/>
      <c r="NCU840" s="24"/>
      <c r="NCV840" s="24"/>
      <c r="NCW840" s="24"/>
      <c r="NCX840" s="24"/>
      <c r="NCY840" s="24"/>
      <c r="NCZ840" s="24"/>
      <c r="NDA840" s="24"/>
      <c r="NDB840" s="24"/>
      <c r="NDC840" s="24"/>
      <c r="NDD840" s="24"/>
      <c r="NDE840" s="24"/>
      <c r="NDF840" s="24"/>
      <c r="NDG840" s="24"/>
      <c r="NDH840" s="24"/>
      <c r="NDI840" s="24"/>
      <c r="NDJ840" s="24"/>
      <c r="NDK840" s="24"/>
      <c r="NDL840" s="24"/>
      <c r="NDM840" s="24"/>
      <c r="NDN840" s="24"/>
      <c r="NDO840" s="24"/>
      <c r="NDP840" s="24"/>
      <c r="NDQ840" s="24"/>
      <c r="NDR840" s="24"/>
      <c r="NDS840" s="24"/>
      <c r="NDT840" s="24"/>
      <c r="NDU840" s="24"/>
      <c r="NDV840" s="24"/>
      <c r="NDW840" s="24"/>
      <c r="NDX840" s="24"/>
      <c r="NDY840" s="24"/>
      <c r="NDZ840" s="24"/>
      <c r="NEA840" s="24"/>
      <c r="NEB840" s="24"/>
      <c r="NEC840" s="24"/>
      <c r="NED840" s="24"/>
      <c r="NEE840" s="24"/>
      <c r="NEF840" s="24"/>
      <c r="NEG840" s="24"/>
      <c r="NEH840" s="24"/>
      <c r="NEI840" s="24"/>
      <c r="NEJ840" s="24"/>
      <c r="NEK840" s="24"/>
      <c r="NEL840" s="24"/>
      <c r="NEM840" s="24"/>
      <c r="NEN840" s="24"/>
      <c r="NEO840" s="24"/>
      <c r="NEP840" s="24"/>
      <c r="NEQ840" s="24"/>
      <c r="NER840" s="24"/>
      <c r="NES840" s="24"/>
      <c r="NET840" s="24"/>
      <c r="NEU840" s="24"/>
      <c r="NEV840" s="24"/>
      <c r="NEW840" s="24"/>
      <c r="NEX840" s="24"/>
      <c r="NEY840" s="24"/>
      <c r="NEZ840" s="24"/>
      <c r="NFA840" s="24"/>
      <c r="NFB840" s="24"/>
      <c r="NFC840" s="24"/>
      <c r="NFD840" s="24"/>
      <c r="NFE840" s="24"/>
      <c r="NFF840" s="24"/>
      <c r="NFG840" s="24"/>
      <c r="NFH840" s="24"/>
      <c r="NFI840" s="24"/>
      <c r="NFJ840" s="24"/>
      <c r="NFK840" s="24"/>
      <c r="NFL840" s="24"/>
      <c r="NFM840" s="24"/>
      <c r="NFN840" s="24"/>
      <c r="NFO840" s="24"/>
      <c r="NFP840" s="24"/>
      <c r="NFQ840" s="24"/>
      <c r="NFR840" s="24"/>
      <c r="NFS840" s="24"/>
      <c r="NFT840" s="24"/>
      <c r="NFU840" s="24"/>
      <c r="NFV840" s="24"/>
      <c r="NFW840" s="24"/>
      <c r="NFX840" s="24"/>
      <c r="NFY840" s="24"/>
      <c r="NFZ840" s="24"/>
      <c r="NGA840" s="24"/>
      <c r="NGB840" s="24"/>
      <c r="NGC840" s="24"/>
      <c r="NGD840" s="24"/>
      <c r="NGE840" s="24"/>
      <c r="NGF840" s="24"/>
      <c r="NGG840" s="24"/>
      <c r="NGH840" s="24"/>
      <c r="NGI840" s="24"/>
      <c r="NGJ840" s="24"/>
      <c r="NGK840" s="24"/>
      <c r="NGL840" s="24"/>
      <c r="NGM840" s="24"/>
      <c r="NGN840" s="24"/>
      <c r="NGO840" s="24"/>
      <c r="NGP840" s="24"/>
      <c r="NGQ840" s="24"/>
      <c r="NGR840" s="24"/>
      <c r="NGS840" s="24"/>
      <c r="NGT840" s="24"/>
      <c r="NGU840" s="24"/>
      <c r="NGV840" s="24"/>
      <c r="NGW840" s="24"/>
      <c r="NGX840" s="24"/>
      <c r="NGY840" s="24"/>
      <c r="NGZ840" s="24"/>
      <c r="NHA840" s="24"/>
      <c r="NHB840" s="24"/>
      <c r="NHC840" s="24"/>
      <c r="NHD840" s="24"/>
      <c r="NHE840" s="24"/>
      <c r="NHF840" s="24"/>
      <c r="NHG840" s="24"/>
      <c r="NHH840" s="24"/>
      <c r="NHI840" s="24"/>
      <c r="NHJ840" s="24"/>
      <c r="NHK840" s="24"/>
      <c r="NHL840" s="24"/>
      <c r="NHM840" s="24"/>
      <c r="NHN840" s="24"/>
      <c r="NHO840" s="24"/>
      <c r="NHP840" s="24"/>
      <c r="NHQ840" s="24"/>
      <c r="NHR840" s="24"/>
      <c r="NHS840" s="24"/>
      <c r="NHT840" s="24"/>
      <c r="NHU840" s="24"/>
      <c r="NHV840" s="24"/>
      <c r="NHW840" s="24"/>
      <c r="NHX840" s="24"/>
      <c r="NHY840" s="24"/>
      <c r="NHZ840" s="24"/>
      <c r="NIA840" s="24"/>
      <c r="NIB840" s="24"/>
      <c r="NIC840" s="24"/>
      <c r="NID840" s="24"/>
      <c r="NIE840" s="24"/>
      <c r="NIF840" s="24"/>
      <c r="NIG840" s="24"/>
      <c r="NIH840" s="24"/>
      <c r="NII840" s="24"/>
      <c r="NIJ840" s="24"/>
      <c r="NIK840" s="24"/>
      <c r="NIL840" s="24"/>
      <c r="NIM840" s="24"/>
      <c r="NIN840" s="24"/>
      <c r="NIO840" s="24"/>
      <c r="NIP840" s="24"/>
      <c r="NIQ840" s="24"/>
      <c r="NIR840" s="24"/>
      <c r="NIS840" s="24"/>
      <c r="NIT840" s="24"/>
      <c r="NIU840" s="24"/>
      <c r="NIV840" s="24"/>
      <c r="NIW840" s="24"/>
      <c r="NIX840" s="24"/>
      <c r="NIY840" s="24"/>
      <c r="NIZ840" s="24"/>
      <c r="NJA840" s="24"/>
      <c r="NJB840" s="24"/>
      <c r="NJC840" s="24"/>
      <c r="NJD840" s="24"/>
      <c r="NJE840" s="24"/>
      <c r="NJF840" s="24"/>
      <c r="NJG840" s="24"/>
      <c r="NJH840" s="24"/>
      <c r="NJI840" s="24"/>
      <c r="NJJ840" s="24"/>
      <c r="NJK840" s="24"/>
      <c r="NJL840" s="24"/>
      <c r="NJM840" s="24"/>
      <c r="NJN840" s="24"/>
      <c r="NJO840" s="24"/>
      <c r="NJP840" s="24"/>
      <c r="NJQ840" s="24"/>
      <c r="NJR840" s="24"/>
      <c r="NJS840" s="24"/>
      <c r="NJT840" s="24"/>
      <c r="NJU840" s="24"/>
      <c r="NJV840" s="24"/>
      <c r="NJW840" s="24"/>
      <c r="NJX840" s="24"/>
      <c r="NJY840" s="24"/>
      <c r="NJZ840" s="24"/>
      <c r="NKA840" s="24"/>
      <c r="NKB840" s="24"/>
      <c r="NKC840" s="24"/>
      <c r="NKD840" s="24"/>
      <c r="NKE840" s="24"/>
      <c r="NKF840" s="24"/>
      <c r="NKG840" s="24"/>
      <c r="NKH840" s="24"/>
      <c r="NKI840" s="24"/>
      <c r="NKJ840" s="24"/>
      <c r="NKK840" s="24"/>
      <c r="NKL840" s="24"/>
      <c r="NKM840" s="24"/>
      <c r="NKN840" s="24"/>
      <c r="NKO840" s="24"/>
      <c r="NKP840" s="24"/>
      <c r="NKQ840" s="24"/>
      <c r="NKR840" s="24"/>
      <c r="NKS840" s="24"/>
      <c r="NKT840" s="24"/>
      <c r="NKU840" s="24"/>
      <c r="NKV840" s="24"/>
      <c r="NKW840" s="24"/>
      <c r="NKX840" s="24"/>
      <c r="NKY840" s="24"/>
      <c r="NKZ840" s="24"/>
      <c r="NLA840" s="24"/>
      <c r="NLB840" s="24"/>
      <c r="NLC840" s="24"/>
      <c r="NLD840" s="24"/>
      <c r="NLE840" s="24"/>
      <c r="NLF840" s="24"/>
      <c r="NLG840" s="24"/>
      <c r="NLH840" s="24"/>
      <c r="NLI840" s="24"/>
      <c r="NLJ840" s="24"/>
      <c r="NLK840" s="24"/>
      <c r="NLL840" s="24"/>
      <c r="NLM840" s="24"/>
      <c r="NLN840" s="24"/>
      <c r="NLO840" s="24"/>
      <c r="NLP840" s="24"/>
      <c r="NLQ840" s="24"/>
      <c r="NLR840" s="24"/>
      <c r="NLS840" s="24"/>
      <c r="NLT840" s="24"/>
      <c r="NLU840" s="24"/>
      <c r="NLV840" s="24"/>
      <c r="NLW840" s="24"/>
      <c r="NLX840" s="24"/>
      <c r="NLY840" s="24"/>
      <c r="NLZ840" s="24"/>
      <c r="NMA840" s="24"/>
      <c r="NMB840" s="24"/>
      <c r="NMC840" s="24"/>
      <c r="NMD840" s="24"/>
      <c r="NME840" s="24"/>
      <c r="NMF840" s="24"/>
      <c r="NMG840" s="24"/>
      <c r="NMH840" s="24"/>
      <c r="NMI840" s="24"/>
      <c r="NMJ840" s="24"/>
      <c r="NMK840" s="24"/>
      <c r="NML840" s="24"/>
      <c r="NMM840" s="24"/>
      <c r="NMN840" s="24"/>
      <c r="NMO840" s="24"/>
      <c r="NMP840" s="24"/>
      <c r="NMQ840" s="24"/>
      <c r="NMR840" s="24"/>
      <c r="NMS840" s="24"/>
      <c r="NMT840" s="24"/>
      <c r="NMU840" s="24"/>
      <c r="NMV840" s="24"/>
      <c r="NMW840" s="24"/>
      <c r="NMX840" s="24"/>
      <c r="NMY840" s="24"/>
      <c r="NMZ840" s="24"/>
      <c r="NNA840" s="24"/>
      <c r="NNB840" s="24"/>
      <c r="NNC840" s="24"/>
      <c r="NND840" s="24"/>
      <c r="NNE840" s="24"/>
      <c r="NNF840" s="24"/>
      <c r="NNG840" s="24"/>
      <c r="NNH840" s="24"/>
      <c r="NNI840" s="24"/>
      <c r="NNJ840" s="24"/>
      <c r="NNK840" s="24"/>
      <c r="NNL840" s="24"/>
      <c r="NNM840" s="24"/>
      <c r="NNN840" s="24"/>
      <c r="NNO840" s="24"/>
      <c r="NNP840" s="24"/>
      <c r="NNQ840" s="24"/>
      <c r="NNR840" s="24"/>
      <c r="NNS840" s="24"/>
      <c r="NNT840" s="24"/>
      <c r="NNU840" s="24"/>
      <c r="NNV840" s="24"/>
      <c r="NNW840" s="24"/>
      <c r="NNX840" s="24"/>
      <c r="NNY840" s="24"/>
      <c r="NNZ840" s="24"/>
      <c r="NOA840" s="24"/>
      <c r="NOB840" s="24"/>
      <c r="NOC840" s="24"/>
      <c r="NOD840" s="24"/>
      <c r="NOE840" s="24"/>
      <c r="NOF840" s="24"/>
      <c r="NOG840" s="24"/>
      <c r="NOH840" s="24"/>
      <c r="NOI840" s="24"/>
      <c r="NOJ840" s="24"/>
      <c r="NOK840" s="24"/>
      <c r="NOL840" s="24"/>
      <c r="NOM840" s="24"/>
      <c r="NON840" s="24"/>
      <c r="NOO840" s="24"/>
      <c r="NOP840" s="24"/>
      <c r="NOQ840" s="24"/>
      <c r="NOR840" s="24"/>
      <c r="NOS840" s="24"/>
      <c r="NOT840" s="24"/>
      <c r="NOU840" s="24"/>
      <c r="NOV840" s="24"/>
      <c r="NOW840" s="24"/>
      <c r="NOX840" s="24"/>
      <c r="NOY840" s="24"/>
      <c r="NOZ840" s="24"/>
      <c r="NPA840" s="24"/>
      <c r="NPB840" s="24"/>
      <c r="NPC840" s="24"/>
      <c r="NPD840" s="24"/>
      <c r="NPE840" s="24"/>
      <c r="NPF840" s="24"/>
      <c r="NPG840" s="24"/>
      <c r="NPH840" s="24"/>
      <c r="NPI840" s="24"/>
      <c r="NPJ840" s="24"/>
      <c r="NPK840" s="24"/>
      <c r="NPL840" s="24"/>
      <c r="NPM840" s="24"/>
      <c r="NPN840" s="24"/>
      <c r="NPO840" s="24"/>
      <c r="NPP840" s="24"/>
      <c r="NPQ840" s="24"/>
      <c r="NPR840" s="24"/>
      <c r="NPS840" s="24"/>
      <c r="NPT840" s="24"/>
      <c r="NPU840" s="24"/>
      <c r="NPV840" s="24"/>
      <c r="NPW840" s="24"/>
      <c r="NPX840" s="24"/>
      <c r="NPY840" s="24"/>
      <c r="NPZ840" s="24"/>
      <c r="NQA840" s="24"/>
      <c r="NQB840" s="24"/>
      <c r="NQC840" s="24"/>
      <c r="NQD840" s="24"/>
      <c r="NQE840" s="24"/>
      <c r="NQF840" s="24"/>
      <c r="NQG840" s="24"/>
      <c r="NQH840" s="24"/>
      <c r="NQI840" s="24"/>
      <c r="NQJ840" s="24"/>
      <c r="NQK840" s="24"/>
      <c r="NQL840" s="24"/>
      <c r="NQM840" s="24"/>
      <c r="NQN840" s="24"/>
      <c r="NQO840" s="24"/>
      <c r="NQP840" s="24"/>
      <c r="NQQ840" s="24"/>
      <c r="NQR840" s="24"/>
      <c r="NQS840" s="24"/>
      <c r="NQT840" s="24"/>
      <c r="NQU840" s="24"/>
      <c r="NQV840" s="24"/>
      <c r="NQW840" s="24"/>
      <c r="NQX840" s="24"/>
      <c r="NQY840" s="24"/>
      <c r="NQZ840" s="24"/>
      <c r="NRA840" s="24"/>
      <c r="NRB840" s="24"/>
      <c r="NRC840" s="24"/>
      <c r="NRD840" s="24"/>
      <c r="NRE840" s="24"/>
      <c r="NRF840" s="24"/>
      <c r="NRG840" s="24"/>
      <c r="NRH840" s="24"/>
      <c r="NRI840" s="24"/>
      <c r="NRJ840" s="24"/>
      <c r="NRK840" s="24"/>
      <c r="NRL840" s="24"/>
      <c r="NRM840" s="24"/>
      <c r="NRN840" s="24"/>
      <c r="NRO840" s="24"/>
      <c r="NRP840" s="24"/>
      <c r="NRQ840" s="24"/>
      <c r="NRR840" s="24"/>
      <c r="NRS840" s="24"/>
      <c r="NRT840" s="24"/>
      <c r="NRU840" s="24"/>
      <c r="NRV840" s="24"/>
      <c r="NRW840" s="24"/>
      <c r="NRX840" s="24"/>
      <c r="NRY840" s="24"/>
      <c r="NRZ840" s="24"/>
      <c r="NSA840" s="24"/>
      <c r="NSB840" s="24"/>
      <c r="NSC840" s="24"/>
      <c r="NSD840" s="24"/>
      <c r="NSE840" s="24"/>
      <c r="NSF840" s="24"/>
      <c r="NSG840" s="24"/>
      <c r="NSH840" s="24"/>
      <c r="NSI840" s="24"/>
      <c r="NSJ840" s="24"/>
      <c r="NSK840" s="24"/>
      <c r="NSL840" s="24"/>
      <c r="NSM840" s="24"/>
      <c r="NSN840" s="24"/>
      <c r="NSO840" s="24"/>
      <c r="NSP840" s="24"/>
      <c r="NSQ840" s="24"/>
      <c r="NSR840" s="24"/>
      <c r="NSS840" s="24"/>
      <c r="NST840" s="24"/>
      <c r="NSU840" s="24"/>
      <c r="NSV840" s="24"/>
      <c r="NSW840" s="24"/>
      <c r="NSX840" s="24"/>
      <c r="NSY840" s="24"/>
      <c r="NSZ840" s="24"/>
      <c r="NTA840" s="24"/>
      <c r="NTB840" s="24"/>
      <c r="NTC840" s="24"/>
      <c r="NTD840" s="24"/>
      <c r="NTE840" s="24"/>
      <c r="NTF840" s="24"/>
      <c r="NTG840" s="24"/>
      <c r="NTH840" s="24"/>
      <c r="NTI840" s="24"/>
      <c r="NTJ840" s="24"/>
      <c r="NTK840" s="24"/>
      <c r="NTL840" s="24"/>
      <c r="NTM840" s="24"/>
      <c r="NTN840" s="24"/>
      <c r="NTO840" s="24"/>
      <c r="NTP840" s="24"/>
      <c r="NTQ840" s="24"/>
      <c r="NTR840" s="24"/>
      <c r="NTS840" s="24"/>
      <c r="NTT840" s="24"/>
      <c r="NTU840" s="24"/>
      <c r="NTV840" s="24"/>
      <c r="NTW840" s="24"/>
      <c r="NTX840" s="24"/>
      <c r="NTY840" s="24"/>
      <c r="NTZ840" s="24"/>
      <c r="NUA840" s="24"/>
      <c r="NUB840" s="24"/>
      <c r="NUC840" s="24"/>
      <c r="NUD840" s="24"/>
      <c r="NUE840" s="24"/>
      <c r="NUF840" s="24"/>
      <c r="NUG840" s="24"/>
      <c r="NUH840" s="24"/>
      <c r="NUI840" s="24"/>
      <c r="NUJ840" s="24"/>
      <c r="NUK840" s="24"/>
      <c r="NUL840" s="24"/>
      <c r="NUM840" s="24"/>
      <c r="NUN840" s="24"/>
      <c r="NUO840" s="24"/>
      <c r="NUP840" s="24"/>
      <c r="NUQ840" s="24"/>
      <c r="NUR840" s="24"/>
      <c r="NUS840" s="24"/>
      <c r="NUT840" s="24"/>
      <c r="NUU840" s="24"/>
      <c r="NUV840" s="24"/>
      <c r="NUW840" s="24"/>
      <c r="NUX840" s="24"/>
      <c r="NUY840" s="24"/>
      <c r="NUZ840" s="24"/>
      <c r="NVA840" s="24"/>
      <c r="NVB840" s="24"/>
      <c r="NVC840" s="24"/>
      <c r="NVD840" s="24"/>
      <c r="NVE840" s="24"/>
      <c r="NVF840" s="24"/>
      <c r="NVG840" s="24"/>
      <c r="NVH840" s="24"/>
      <c r="NVI840" s="24"/>
      <c r="NVJ840" s="24"/>
      <c r="NVK840" s="24"/>
      <c r="NVL840" s="24"/>
      <c r="NVM840" s="24"/>
      <c r="NVN840" s="24"/>
      <c r="NVO840" s="24"/>
      <c r="NVP840" s="24"/>
      <c r="NVQ840" s="24"/>
      <c r="NVR840" s="24"/>
      <c r="NVS840" s="24"/>
      <c r="NVT840" s="24"/>
      <c r="NVU840" s="24"/>
      <c r="NVV840" s="24"/>
      <c r="NVW840" s="24"/>
      <c r="NVX840" s="24"/>
      <c r="NVY840" s="24"/>
      <c r="NVZ840" s="24"/>
      <c r="NWA840" s="24"/>
      <c r="NWB840" s="24"/>
      <c r="NWC840" s="24"/>
      <c r="NWD840" s="24"/>
      <c r="NWE840" s="24"/>
      <c r="NWF840" s="24"/>
      <c r="NWG840" s="24"/>
      <c r="NWH840" s="24"/>
      <c r="NWI840" s="24"/>
      <c r="NWJ840" s="24"/>
      <c r="NWK840" s="24"/>
      <c r="NWL840" s="24"/>
      <c r="NWM840" s="24"/>
      <c r="NWN840" s="24"/>
      <c r="NWO840" s="24"/>
      <c r="NWP840" s="24"/>
      <c r="NWQ840" s="24"/>
      <c r="NWR840" s="24"/>
      <c r="NWS840" s="24"/>
      <c r="NWT840" s="24"/>
      <c r="NWU840" s="24"/>
      <c r="NWV840" s="24"/>
      <c r="NWW840" s="24"/>
      <c r="NWX840" s="24"/>
      <c r="NWY840" s="24"/>
      <c r="NWZ840" s="24"/>
      <c r="NXA840" s="24"/>
      <c r="NXB840" s="24"/>
      <c r="NXC840" s="24"/>
      <c r="NXD840" s="24"/>
      <c r="NXE840" s="24"/>
      <c r="NXF840" s="24"/>
      <c r="NXG840" s="24"/>
      <c r="NXH840" s="24"/>
      <c r="NXI840" s="24"/>
      <c r="NXJ840" s="24"/>
      <c r="NXK840" s="24"/>
      <c r="NXL840" s="24"/>
      <c r="NXM840" s="24"/>
      <c r="NXN840" s="24"/>
      <c r="NXO840" s="24"/>
      <c r="NXP840" s="24"/>
      <c r="NXQ840" s="24"/>
      <c r="NXR840" s="24"/>
      <c r="NXS840" s="24"/>
      <c r="NXT840" s="24"/>
      <c r="NXU840" s="24"/>
      <c r="NXV840" s="24"/>
      <c r="NXW840" s="24"/>
      <c r="NXX840" s="24"/>
      <c r="NXY840" s="24"/>
      <c r="NXZ840" s="24"/>
      <c r="NYA840" s="24"/>
      <c r="NYB840" s="24"/>
      <c r="NYC840" s="24"/>
      <c r="NYD840" s="24"/>
      <c r="NYE840" s="24"/>
      <c r="NYF840" s="24"/>
      <c r="NYG840" s="24"/>
      <c r="NYH840" s="24"/>
      <c r="NYI840" s="24"/>
      <c r="NYJ840" s="24"/>
      <c r="NYK840" s="24"/>
      <c r="NYL840" s="24"/>
      <c r="NYM840" s="24"/>
      <c r="NYN840" s="24"/>
      <c r="NYO840" s="24"/>
      <c r="NYP840" s="24"/>
      <c r="NYQ840" s="24"/>
      <c r="NYR840" s="24"/>
      <c r="NYS840" s="24"/>
      <c r="NYT840" s="24"/>
      <c r="NYU840" s="24"/>
      <c r="NYV840" s="24"/>
      <c r="NYW840" s="24"/>
      <c r="NYX840" s="24"/>
      <c r="NYY840" s="24"/>
      <c r="NYZ840" s="24"/>
      <c r="NZA840" s="24"/>
      <c r="NZB840" s="24"/>
      <c r="NZC840" s="24"/>
      <c r="NZD840" s="24"/>
      <c r="NZE840" s="24"/>
      <c r="NZF840" s="24"/>
      <c r="NZG840" s="24"/>
      <c r="NZH840" s="24"/>
      <c r="NZI840" s="24"/>
      <c r="NZJ840" s="24"/>
      <c r="NZK840" s="24"/>
      <c r="NZL840" s="24"/>
      <c r="NZM840" s="24"/>
      <c r="NZN840" s="24"/>
      <c r="NZO840" s="24"/>
      <c r="NZP840" s="24"/>
      <c r="NZQ840" s="24"/>
      <c r="NZR840" s="24"/>
      <c r="NZS840" s="24"/>
      <c r="NZT840" s="24"/>
      <c r="NZU840" s="24"/>
      <c r="NZV840" s="24"/>
      <c r="NZW840" s="24"/>
      <c r="NZX840" s="24"/>
      <c r="NZY840" s="24"/>
      <c r="NZZ840" s="24"/>
      <c r="OAA840" s="24"/>
      <c r="OAB840" s="24"/>
      <c r="OAC840" s="24"/>
      <c r="OAD840" s="24"/>
      <c r="OAE840" s="24"/>
      <c r="OAF840" s="24"/>
      <c r="OAG840" s="24"/>
      <c r="OAH840" s="24"/>
      <c r="OAI840" s="24"/>
      <c r="OAJ840" s="24"/>
      <c r="OAK840" s="24"/>
      <c r="OAL840" s="24"/>
      <c r="OAM840" s="24"/>
      <c r="OAN840" s="24"/>
      <c r="OAO840" s="24"/>
      <c r="OAP840" s="24"/>
      <c r="OAQ840" s="24"/>
      <c r="OAR840" s="24"/>
      <c r="OAS840" s="24"/>
      <c r="OAT840" s="24"/>
      <c r="OAU840" s="24"/>
      <c r="OAV840" s="24"/>
      <c r="OAW840" s="24"/>
      <c r="OAX840" s="24"/>
      <c r="OAY840" s="24"/>
      <c r="OAZ840" s="24"/>
      <c r="OBA840" s="24"/>
      <c r="OBB840" s="24"/>
      <c r="OBC840" s="24"/>
      <c r="OBD840" s="24"/>
      <c r="OBE840" s="24"/>
      <c r="OBF840" s="24"/>
      <c r="OBG840" s="24"/>
      <c r="OBH840" s="24"/>
      <c r="OBI840" s="24"/>
      <c r="OBJ840" s="24"/>
      <c r="OBK840" s="24"/>
      <c r="OBL840" s="24"/>
      <c r="OBM840" s="24"/>
      <c r="OBN840" s="24"/>
      <c r="OBO840" s="24"/>
      <c r="OBP840" s="24"/>
      <c r="OBQ840" s="24"/>
      <c r="OBR840" s="24"/>
      <c r="OBS840" s="24"/>
      <c r="OBT840" s="24"/>
      <c r="OBU840" s="24"/>
      <c r="OBV840" s="24"/>
      <c r="OBW840" s="24"/>
      <c r="OBX840" s="24"/>
      <c r="OBY840" s="24"/>
      <c r="OBZ840" s="24"/>
      <c r="OCA840" s="24"/>
      <c r="OCB840" s="24"/>
      <c r="OCC840" s="24"/>
      <c r="OCD840" s="24"/>
      <c r="OCE840" s="24"/>
      <c r="OCF840" s="24"/>
      <c r="OCG840" s="24"/>
      <c r="OCH840" s="24"/>
      <c r="OCI840" s="24"/>
      <c r="OCJ840" s="24"/>
      <c r="OCK840" s="24"/>
      <c r="OCL840" s="24"/>
      <c r="OCM840" s="24"/>
      <c r="OCN840" s="24"/>
      <c r="OCO840" s="24"/>
      <c r="OCP840" s="24"/>
      <c r="OCQ840" s="24"/>
      <c r="OCR840" s="24"/>
      <c r="OCS840" s="24"/>
      <c r="OCT840" s="24"/>
      <c r="OCU840" s="24"/>
      <c r="OCV840" s="24"/>
      <c r="OCW840" s="24"/>
      <c r="OCX840" s="24"/>
      <c r="OCY840" s="24"/>
      <c r="OCZ840" s="24"/>
      <c r="ODA840" s="24"/>
      <c r="ODB840" s="24"/>
      <c r="ODC840" s="24"/>
      <c r="ODD840" s="24"/>
      <c r="ODE840" s="24"/>
      <c r="ODF840" s="24"/>
      <c r="ODG840" s="24"/>
      <c r="ODH840" s="24"/>
      <c r="ODI840" s="24"/>
      <c r="ODJ840" s="24"/>
      <c r="ODK840" s="24"/>
      <c r="ODL840" s="24"/>
      <c r="ODM840" s="24"/>
      <c r="ODN840" s="24"/>
      <c r="ODO840" s="24"/>
      <c r="ODP840" s="24"/>
      <c r="ODQ840" s="24"/>
      <c r="ODR840" s="24"/>
      <c r="ODS840" s="24"/>
      <c r="ODT840" s="24"/>
      <c r="ODU840" s="24"/>
      <c r="ODV840" s="24"/>
      <c r="ODW840" s="24"/>
      <c r="ODX840" s="24"/>
      <c r="ODY840" s="24"/>
      <c r="ODZ840" s="24"/>
      <c r="OEA840" s="24"/>
      <c r="OEB840" s="24"/>
      <c r="OEC840" s="24"/>
      <c r="OED840" s="24"/>
      <c r="OEE840" s="24"/>
      <c r="OEF840" s="24"/>
      <c r="OEG840" s="24"/>
      <c r="OEH840" s="24"/>
      <c r="OEI840" s="24"/>
      <c r="OEJ840" s="24"/>
      <c r="OEK840" s="24"/>
      <c r="OEL840" s="24"/>
      <c r="OEM840" s="24"/>
      <c r="OEN840" s="24"/>
      <c r="OEO840" s="24"/>
      <c r="OEP840" s="24"/>
      <c r="OEQ840" s="24"/>
      <c r="OER840" s="24"/>
      <c r="OES840" s="24"/>
      <c r="OET840" s="24"/>
      <c r="OEU840" s="24"/>
      <c r="OEV840" s="24"/>
      <c r="OEW840" s="24"/>
      <c r="OEX840" s="24"/>
      <c r="OEY840" s="24"/>
      <c r="OEZ840" s="24"/>
      <c r="OFA840" s="24"/>
      <c r="OFB840" s="24"/>
      <c r="OFC840" s="24"/>
      <c r="OFD840" s="24"/>
      <c r="OFE840" s="24"/>
      <c r="OFF840" s="24"/>
      <c r="OFG840" s="24"/>
      <c r="OFH840" s="24"/>
      <c r="OFI840" s="24"/>
      <c r="OFJ840" s="24"/>
      <c r="OFK840" s="24"/>
      <c r="OFL840" s="24"/>
      <c r="OFM840" s="24"/>
      <c r="OFN840" s="24"/>
      <c r="OFO840" s="24"/>
      <c r="OFP840" s="24"/>
      <c r="OFQ840" s="24"/>
      <c r="OFR840" s="24"/>
      <c r="OFS840" s="24"/>
      <c r="OFT840" s="24"/>
      <c r="OFU840" s="24"/>
      <c r="OFV840" s="24"/>
      <c r="OFW840" s="24"/>
      <c r="OFX840" s="24"/>
      <c r="OFY840" s="24"/>
      <c r="OFZ840" s="24"/>
      <c r="OGA840" s="24"/>
      <c r="OGB840" s="24"/>
      <c r="OGC840" s="24"/>
      <c r="OGD840" s="24"/>
      <c r="OGE840" s="24"/>
      <c r="OGF840" s="24"/>
      <c r="OGG840" s="24"/>
      <c r="OGH840" s="24"/>
      <c r="OGI840" s="24"/>
      <c r="OGJ840" s="24"/>
      <c r="OGK840" s="24"/>
      <c r="OGL840" s="24"/>
      <c r="OGM840" s="24"/>
      <c r="OGN840" s="24"/>
      <c r="OGO840" s="24"/>
      <c r="OGP840" s="24"/>
      <c r="OGQ840" s="24"/>
      <c r="OGR840" s="24"/>
      <c r="OGS840" s="24"/>
      <c r="OGT840" s="24"/>
      <c r="OGU840" s="24"/>
      <c r="OGV840" s="24"/>
      <c r="OGW840" s="24"/>
      <c r="OGX840" s="24"/>
      <c r="OGY840" s="24"/>
      <c r="OGZ840" s="24"/>
      <c r="OHA840" s="24"/>
      <c r="OHB840" s="24"/>
      <c r="OHC840" s="24"/>
      <c r="OHD840" s="24"/>
      <c r="OHE840" s="24"/>
      <c r="OHF840" s="24"/>
      <c r="OHG840" s="24"/>
      <c r="OHH840" s="24"/>
      <c r="OHI840" s="24"/>
      <c r="OHJ840" s="24"/>
      <c r="OHK840" s="24"/>
      <c r="OHL840" s="24"/>
      <c r="OHM840" s="24"/>
      <c r="OHN840" s="24"/>
      <c r="OHO840" s="24"/>
      <c r="OHP840" s="24"/>
      <c r="OHQ840" s="24"/>
      <c r="OHR840" s="24"/>
      <c r="OHS840" s="24"/>
      <c r="OHT840" s="24"/>
      <c r="OHU840" s="24"/>
      <c r="OHV840" s="24"/>
      <c r="OHW840" s="24"/>
      <c r="OHX840" s="24"/>
      <c r="OHY840" s="24"/>
      <c r="OHZ840" s="24"/>
      <c r="OIA840" s="24"/>
      <c r="OIB840" s="24"/>
      <c r="OIC840" s="24"/>
      <c r="OID840" s="24"/>
      <c r="OIE840" s="24"/>
      <c r="OIF840" s="24"/>
      <c r="OIG840" s="24"/>
      <c r="OIH840" s="24"/>
      <c r="OII840" s="24"/>
      <c r="OIJ840" s="24"/>
      <c r="OIK840" s="24"/>
      <c r="OIL840" s="24"/>
      <c r="OIM840" s="24"/>
      <c r="OIN840" s="24"/>
      <c r="OIO840" s="24"/>
      <c r="OIP840" s="24"/>
      <c r="OIQ840" s="24"/>
      <c r="OIR840" s="24"/>
      <c r="OIS840" s="24"/>
      <c r="OIT840" s="24"/>
      <c r="OIU840" s="24"/>
      <c r="OIV840" s="24"/>
      <c r="OIW840" s="24"/>
      <c r="OIX840" s="24"/>
      <c r="OIY840" s="24"/>
      <c r="OIZ840" s="24"/>
      <c r="OJA840" s="24"/>
      <c r="OJB840" s="24"/>
      <c r="OJC840" s="24"/>
      <c r="OJD840" s="24"/>
      <c r="OJE840" s="24"/>
      <c r="OJF840" s="24"/>
      <c r="OJG840" s="24"/>
      <c r="OJH840" s="24"/>
      <c r="OJI840" s="24"/>
      <c r="OJJ840" s="24"/>
      <c r="OJK840" s="24"/>
      <c r="OJL840" s="24"/>
      <c r="OJM840" s="24"/>
      <c r="OJN840" s="24"/>
      <c r="OJO840" s="24"/>
      <c r="OJP840" s="24"/>
      <c r="OJQ840" s="24"/>
      <c r="OJR840" s="24"/>
      <c r="OJS840" s="24"/>
      <c r="OJT840" s="24"/>
      <c r="OJU840" s="24"/>
      <c r="OJV840" s="24"/>
      <c r="OJW840" s="24"/>
      <c r="OJX840" s="24"/>
      <c r="OJY840" s="24"/>
      <c r="OJZ840" s="24"/>
      <c r="OKA840" s="24"/>
      <c r="OKB840" s="24"/>
      <c r="OKC840" s="24"/>
      <c r="OKD840" s="24"/>
      <c r="OKE840" s="24"/>
      <c r="OKF840" s="24"/>
      <c r="OKG840" s="24"/>
      <c r="OKH840" s="24"/>
      <c r="OKI840" s="24"/>
      <c r="OKJ840" s="24"/>
      <c r="OKK840" s="24"/>
      <c r="OKL840" s="24"/>
      <c r="OKM840" s="24"/>
      <c r="OKN840" s="24"/>
      <c r="OKO840" s="24"/>
      <c r="OKP840" s="24"/>
      <c r="OKQ840" s="24"/>
      <c r="OKR840" s="24"/>
      <c r="OKS840" s="24"/>
      <c r="OKT840" s="24"/>
      <c r="OKU840" s="24"/>
      <c r="OKV840" s="24"/>
      <c r="OKW840" s="24"/>
      <c r="OKX840" s="24"/>
      <c r="OKY840" s="24"/>
      <c r="OKZ840" s="24"/>
      <c r="OLA840" s="24"/>
      <c r="OLB840" s="24"/>
      <c r="OLC840" s="24"/>
      <c r="OLD840" s="24"/>
      <c r="OLE840" s="24"/>
      <c r="OLF840" s="24"/>
      <c r="OLG840" s="24"/>
      <c r="OLH840" s="24"/>
      <c r="OLI840" s="24"/>
      <c r="OLJ840" s="24"/>
      <c r="OLK840" s="24"/>
      <c r="OLL840" s="24"/>
      <c r="OLM840" s="24"/>
      <c r="OLN840" s="24"/>
      <c r="OLO840" s="24"/>
      <c r="OLP840" s="24"/>
      <c r="OLQ840" s="24"/>
      <c r="OLR840" s="24"/>
      <c r="OLS840" s="24"/>
      <c r="OLT840" s="24"/>
      <c r="OLU840" s="24"/>
      <c r="OLV840" s="24"/>
      <c r="OLW840" s="24"/>
      <c r="OLX840" s="24"/>
      <c r="OLY840" s="24"/>
      <c r="OLZ840" s="24"/>
      <c r="OMA840" s="24"/>
      <c r="OMB840" s="24"/>
      <c r="OMC840" s="24"/>
      <c r="OMD840" s="24"/>
      <c r="OME840" s="24"/>
      <c r="OMF840" s="24"/>
      <c r="OMG840" s="24"/>
      <c r="OMH840" s="24"/>
      <c r="OMI840" s="24"/>
      <c r="OMJ840" s="24"/>
      <c r="OMK840" s="24"/>
      <c r="OML840" s="24"/>
      <c r="OMM840" s="24"/>
      <c r="OMN840" s="24"/>
      <c r="OMO840" s="24"/>
      <c r="OMP840" s="24"/>
      <c r="OMQ840" s="24"/>
      <c r="OMR840" s="24"/>
      <c r="OMS840" s="24"/>
      <c r="OMT840" s="24"/>
      <c r="OMU840" s="24"/>
      <c r="OMV840" s="24"/>
      <c r="OMW840" s="24"/>
      <c r="OMX840" s="24"/>
      <c r="OMY840" s="24"/>
      <c r="OMZ840" s="24"/>
      <c r="ONA840" s="24"/>
      <c r="ONB840" s="24"/>
      <c r="ONC840" s="24"/>
      <c r="OND840" s="24"/>
      <c r="ONE840" s="24"/>
      <c r="ONF840" s="24"/>
      <c r="ONG840" s="24"/>
      <c r="ONH840" s="24"/>
      <c r="ONI840" s="24"/>
      <c r="ONJ840" s="24"/>
      <c r="ONK840" s="24"/>
      <c r="ONL840" s="24"/>
      <c r="ONM840" s="24"/>
      <c r="ONN840" s="24"/>
      <c r="ONO840" s="24"/>
      <c r="ONP840" s="24"/>
      <c r="ONQ840" s="24"/>
      <c r="ONR840" s="24"/>
      <c r="ONS840" s="24"/>
      <c r="ONT840" s="24"/>
      <c r="ONU840" s="24"/>
      <c r="ONV840" s="24"/>
      <c r="ONW840" s="24"/>
      <c r="ONX840" s="24"/>
      <c r="ONY840" s="24"/>
      <c r="ONZ840" s="24"/>
      <c r="OOA840" s="24"/>
      <c r="OOB840" s="24"/>
      <c r="OOC840" s="24"/>
      <c r="OOD840" s="24"/>
      <c r="OOE840" s="24"/>
      <c r="OOF840" s="24"/>
      <c r="OOG840" s="24"/>
      <c r="OOH840" s="24"/>
      <c r="OOI840" s="24"/>
      <c r="OOJ840" s="24"/>
      <c r="OOK840" s="24"/>
      <c r="OOL840" s="24"/>
      <c r="OOM840" s="24"/>
      <c r="OON840" s="24"/>
      <c r="OOO840" s="24"/>
      <c r="OOP840" s="24"/>
      <c r="OOQ840" s="24"/>
      <c r="OOR840" s="24"/>
      <c r="OOS840" s="24"/>
      <c r="OOT840" s="24"/>
      <c r="OOU840" s="24"/>
      <c r="OOV840" s="24"/>
      <c r="OOW840" s="24"/>
      <c r="OOX840" s="24"/>
      <c r="OOY840" s="24"/>
      <c r="OOZ840" s="24"/>
      <c r="OPA840" s="24"/>
      <c r="OPB840" s="24"/>
      <c r="OPC840" s="24"/>
      <c r="OPD840" s="24"/>
      <c r="OPE840" s="24"/>
      <c r="OPF840" s="24"/>
      <c r="OPG840" s="24"/>
      <c r="OPH840" s="24"/>
      <c r="OPI840" s="24"/>
      <c r="OPJ840" s="24"/>
      <c r="OPK840" s="24"/>
      <c r="OPL840" s="24"/>
      <c r="OPM840" s="24"/>
      <c r="OPN840" s="24"/>
      <c r="OPO840" s="24"/>
      <c r="OPP840" s="24"/>
      <c r="OPQ840" s="24"/>
      <c r="OPR840" s="24"/>
      <c r="OPS840" s="24"/>
      <c r="OPT840" s="24"/>
      <c r="OPU840" s="24"/>
      <c r="OPV840" s="24"/>
      <c r="OPW840" s="24"/>
      <c r="OPX840" s="24"/>
      <c r="OPY840" s="24"/>
      <c r="OPZ840" s="24"/>
      <c r="OQA840" s="24"/>
      <c r="OQB840" s="24"/>
      <c r="OQC840" s="24"/>
      <c r="OQD840" s="24"/>
      <c r="OQE840" s="24"/>
      <c r="OQF840" s="24"/>
      <c r="OQG840" s="24"/>
      <c r="OQH840" s="24"/>
      <c r="OQI840" s="24"/>
      <c r="OQJ840" s="24"/>
      <c r="OQK840" s="24"/>
      <c r="OQL840" s="24"/>
      <c r="OQM840" s="24"/>
      <c r="OQN840" s="24"/>
      <c r="OQO840" s="24"/>
      <c r="OQP840" s="24"/>
      <c r="OQQ840" s="24"/>
      <c r="OQR840" s="24"/>
      <c r="OQS840" s="24"/>
      <c r="OQT840" s="24"/>
      <c r="OQU840" s="24"/>
      <c r="OQV840" s="24"/>
      <c r="OQW840" s="24"/>
      <c r="OQX840" s="24"/>
      <c r="OQY840" s="24"/>
      <c r="OQZ840" s="24"/>
      <c r="ORA840" s="24"/>
      <c r="ORB840" s="24"/>
      <c r="ORC840" s="24"/>
      <c r="ORD840" s="24"/>
      <c r="ORE840" s="24"/>
      <c r="ORF840" s="24"/>
      <c r="ORG840" s="24"/>
      <c r="ORH840" s="24"/>
      <c r="ORI840" s="24"/>
      <c r="ORJ840" s="24"/>
      <c r="ORK840" s="24"/>
      <c r="ORL840" s="24"/>
      <c r="ORM840" s="24"/>
      <c r="ORN840" s="24"/>
      <c r="ORO840" s="24"/>
      <c r="ORP840" s="24"/>
      <c r="ORQ840" s="24"/>
      <c r="ORR840" s="24"/>
      <c r="ORS840" s="24"/>
      <c r="ORT840" s="24"/>
      <c r="ORU840" s="24"/>
      <c r="ORV840" s="24"/>
      <c r="ORW840" s="24"/>
      <c r="ORX840" s="24"/>
      <c r="ORY840" s="24"/>
      <c r="ORZ840" s="24"/>
      <c r="OSA840" s="24"/>
      <c r="OSB840" s="24"/>
      <c r="OSC840" s="24"/>
      <c r="OSD840" s="24"/>
      <c r="OSE840" s="24"/>
      <c r="OSF840" s="24"/>
      <c r="OSG840" s="24"/>
      <c r="OSH840" s="24"/>
      <c r="OSI840" s="24"/>
      <c r="OSJ840" s="24"/>
      <c r="OSK840" s="24"/>
      <c r="OSL840" s="24"/>
      <c r="OSM840" s="24"/>
      <c r="OSN840" s="24"/>
      <c r="OSO840" s="24"/>
      <c r="OSP840" s="24"/>
      <c r="OSQ840" s="24"/>
      <c r="OSR840" s="24"/>
      <c r="OSS840" s="24"/>
      <c r="OST840" s="24"/>
      <c r="OSU840" s="24"/>
      <c r="OSV840" s="24"/>
      <c r="OSW840" s="24"/>
      <c r="OSX840" s="24"/>
      <c r="OSY840" s="24"/>
      <c r="OSZ840" s="24"/>
      <c r="OTA840" s="24"/>
      <c r="OTB840" s="24"/>
      <c r="OTC840" s="24"/>
      <c r="OTD840" s="24"/>
      <c r="OTE840" s="24"/>
      <c r="OTF840" s="24"/>
      <c r="OTG840" s="24"/>
      <c r="OTH840" s="24"/>
      <c r="OTI840" s="24"/>
      <c r="OTJ840" s="24"/>
      <c r="OTK840" s="24"/>
      <c r="OTL840" s="24"/>
      <c r="OTM840" s="24"/>
      <c r="OTN840" s="24"/>
      <c r="OTO840" s="24"/>
      <c r="OTP840" s="24"/>
      <c r="OTQ840" s="24"/>
      <c r="OTR840" s="24"/>
      <c r="OTS840" s="24"/>
      <c r="OTT840" s="24"/>
      <c r="OTU840" s="24"/>
      <c r="OTV840" s="24"/>
      <c r="OTW840" s="24"/>
      <c r="OTX840" s="24"/>
      <c r="OTY840" s="24"/>
      <c r="OTZ840" s="24"/>
      <c r="OUA840" s="24"/>
      <c r="OUB840" s="24"/>
      <c r="OUC840" s="24"/>
      <c r="OUD840" s="24"/>
      <c r="OUE840" s="24"/>
      <c r="OUF840" s="24"/>
      <c r="OUG840" s="24"/>
      <c r="OUH840" s="24"/>
      <c r="OUI840" s="24"/>
      <c r="OUJ840" s="24"/>
      <c r="OUK840" s="24"/>
      <c r="OUL840" s="24"/>
      <c r="OUM840" s="24"/>
      <c r="OUN840" s="24"/>
      <c r="OUO840" s="24"/>
      <c r="OUP840" s="24"/>
      <c r="OUQ840" s="24"/>
      <c r="OUR840" s="24"/>
      <c r="OUS840" s="24"/>
      <c r="OUT840" s="24"/>
      <c r="OUU840" s="24"/>
      <c r="OUV840" s="24"/>
      <c r="OUW840" s="24"/>
      <c r="OUX840" s="24"/>
      <c r="OUY840" s="24"/>
      <c r="OUZ840" s="24"/>
      <c r="OVA840" s="24"/>
      <c r="OVB840" s="24"/>
      <c r="OVC840" s="24"/>
      <c r="OVD840" s="24"/>
      <c r="OVE840" s="24"/>
      <c r="OVF840" s="24"/>
      <c r="OVG840" s="24"/>
      <c r="OVH840" s="24"/>
      <c r="OVI840" s="24"/>
      <c r="OVJ840" s="24"/>
      <c r="OVK840" s="24"/>
      <c r="OVL840" s="24"/>
      <c r="OVM840" s="24"/>
      <c r="OVN840" s="24"/>
      <c r="OVO840" s="24"/>
      <c r="OVP840" s="24"/>
      <c r="OVQ840" s="24"/>
      <c r="OVR840" s="24"/>
      <c r="OVS840" s="24"/>
      <c r="OVT840" s="24"/>
      <c r="OVU840" s="24"/>
      <c r="OVV840" s="24"/>
      <c r="OVW840" s="24"/>
      <c r="OVX840" s="24"/>
      <c r="OVY840" s="24"/>
      <c r="OVZ840" s="24"/>
      <c r="OWA840" s="24"/>
      <c r="OWB840" s="24"/>
      <c r="OWC840" s="24"/>
      <c r="OWD840" s="24"/>
      <c r="OWE840" s="24"/>
      <c r="OWF840" s="24"/>
      <c r="OWG840" s="24"/>
      <c r="OWH840" s="24"/>
      <c r="OWI840" s="24"/>
      <c r="OWJ840" s="24"/>
      <c r="OWK840" s="24"/>
      <c r="OWL840" s="24"/>
      <c r="OWM840" s="24"/>
      <c r="OWN840" s="24"/>
      <c r="OWO840" s="24"/>
      <c r="OWP840" s="24"/>
      <c r="OWQ840" s="24"/>
      <c r="OWR840" s="24"/>
      <c r="OWS840" s="24"/>
      <c r="OWT840" s="24"/>
      <c r="OWU840" s="24"/>
      <c r="OWV840" s="24"/>
      <c r="OWW840" s="24"/>
      <c r="OWX840" s="24"/>
      <c r="OWY840" s="24"/>
      <c r="OWZ840" s="24"/>
      <c r="OXA840" s="24"/>
      <c r="OXB840" s="24"/>
      <c r="OXC840" s="24"/>
      <c r="OXD840" s="24"/>
      <c r="OXE840" s="24"/>
      <c r="OXF840" s="24"/>
      <c r="OXG840" s="24"/>
      <c r="OXH840" s="24"/>
      <c r="OXI840" s="24"/>
      <c r="OXJ840" s="24"/>
      <c r="OXK840" s="24"/>
      <c r="OXL840" s="24"/>
      <c r="OXM840" s="24"/>
      <c r="OXN840" s="24"/>
      <c r="OXO840" s="24"/>
      <c r="OXP840" s="24"/>
      <c r="OXQ840" s="24"/>
      <c r="OXR840" s="24"/>
      <c r="OXS840" s="24"/>
      <c r="OXT840" s="24"/>
      <c r="OXU840" s="24"/>
      <c r="OXV840" s="24"/>
      <c r="OXW840" s="24"/>
      <c r="OXX840" s="24"/>
      <c r="OXY840" s="24"/>
      <c r="OXZ840" s="24"/>
      <c r="OYA840" s="24"/>
      <c r="OYB840" s="24"/>
      <c r="OYC840" s="24"/>
      <c r="OYD840" s="24"/>
      <c r="OYE840" s="24"/>
      <c r="OYF840" s="24"/>
      <c r="OYG840" s="24"/>
      <c r="OYH840" s="24"/>
      <c r="OYI840" s="24"/>
      <c r="OYJ840" s="24"/>
      <c r="OYK840" s="24"/>
      <c r="OYL840" s="24"/>
      <c r="OYM840" s="24"/>
      <c r="OYN840" s="24"/>
      <c r="OYO840" s="24"/>
      <c r="OYP840" s="24"/>
      <c r="OYQ840" s="24"/>
      <c r="OYR840" s="24"/>
      <c r="OYS840" s="24"/>
      <c r="OYT840" s="24"/>
      <c r="OYU840" s="24"/>
      <c r="OYV840" s="24"/>
      <c r="OYW840" s="24"/>
      <c r="OYX840" s="24"/>
      <c r="OYY840" s="24"/>
      <c r="OYZ840" s="24"/>
      <c r="OZA840" s="24"/>
      <c r="OZB840" s="24"/>
      <c r="OZC840" s="24"/>
      <c r="OZD840" s="24"/>
      <c r="OZE840" s="24"/>
      <c r="OZF840" s="24"/>
      <c r="OZG840" s="24"/>
      <c r="OZH840" s="24"/>
      <c r="OZI840" s="24"/>
      <c r="OZJ840" s="24"/>
      <c r="OZK840" s="24"/>
      <c r="OZL840" s="24"/>
      <c r="OZM840" s="24"/>
      <c r="OZN840" s="24"/>
      <c r="OZO840" s="24"/>
      <c r="OZP840" s="24"/>
      <c r="OZQ840" s="24"/>
      <c r="OZR840" s="24"/>
      <c r="OZS840" s="24"/>
      <c r="OZT840" s="24"/>
      <c r="OZU840" s="24"/>
      <c r="OZV840" s="24"/>
      <c r="OZW840" s="24"/>
      <c r="OZX840" s="24"/>
      <c r="OZY840" s="24"/>
      <c r="OZZ840" s="24"/>
      <c r="PAA840" s="24"/>
      <c r="PAB840" s="24"/>
      <c r="PAC840" s="24"/>
      <c r="PAD840" s="24"/>
      <c r="PAE840" s="24"/>
      <c r="PAF840" s="24"/>
      <c r="PAG840" s="24"/>
      <c r="PAH840" s="24"/>
      <c r="PAI840" s="24"/>
      <c r="PAJ840" s="24"/>
      <c r="PAK840" s="24"/>
      <c r="PAL840" s="24"/>
      <c r="PAM840" s="24"/>
      <c r="PAN840" s="24"/>
      <c r="PAO840" s="24"/>
      <c r="PAP840" s="24"/>
      <c r="PAQ840" s="24"/>
      <c r="PAR840" s="24"/>
      <c r="PAS840" s="24"/>
      <c r="PAT840" s="24"/>
      <c r="PAU840" s="24"/>
      <c r="PAV840" s="24"/>
      <c r="PAW840" s="24"/>
      <c r="PAX840" s="24"/>
      <c r="PAY840" s="24"/>
      <c r="PAZ840" s="24"/>
      <c r="PBA840" s="24"/>
      <c r="PBB840" s="24"/>
      <c r="PBC840" s="24"/>
      <c r="PBD840" s="24"/>
      <c r="PBE840" s="24"/>
      <c r="PBF840" s="24"/>
      <c r="PBG840" s="24"/>
      <c r="PBH840" s="24"/>
      <c r="PBI840" s="24"/>
      <c r="PBJ840" s="24"/>
      <c r="PBK840" s="24"/>
      <c r="PBL840" s="24"/>
      <c r="PBM840" s="24"/>
      <c r="PBN840" s="24"/>
      <c r="PBO840" s="24"/>
      <c r="PBP840" s="24"/>
      <c r="PBQ840" s="24"/>
      <c r="PBR840" s="24"/>
      <c r="PBS840" s="24"/>
      <c r="PBT840" s="24"/>
      <c r="PBU840" s="24"/>
      <c r="PBV840" s="24"/>
      <c r="PBW840" s="24"/>
      <c r="PBX840" s="24"/>
      <c r="PBY840" s="24"/>
      <c r="PBZ840" s="24"/>
      <c r="PCA840" s="24"/>
      <c r="PCB840" s="24"/>
      <c r="PCC840" s="24"/>
      <c r="PCD840" s="24"/>
      <c r="PCE840" s="24"/>
      <c r="PCF840" s="24"/>
      <c r="PCG840" s="24"/>
      <c r="PCH840" s="24"/>
      <c r="PCI840" s="24"/>
      <c r="PCJ840" s="24"/>
      <c r="PCK840" s="24"/>
      <c r="PCL840" s="24"/>
      <c r="PCM840" s="24"/>
      <c r="PCN840" s="24"/>
      <c r="PCO840" s="24"/>
      <c r="PCP840" s="24"/>
      <c r="PCQ840" s="24"/>
      <c r="PCR840" s="24"/>
      <c r="PCS840" s="24"/>
      <c r="PCT840" s="24"/>
      <c r="PCU840" s="24"/>
      <c r="PCV840" s="24"/>
      <c r="PCW840" s="24"/>
      <c r="PCX840" s="24"/>
      <c r="PCY840" s="24"/>
      <c r="PCZ840" s="24"/>
      <c r="PDA840" s="24"/>
      <c r="PDB840" s="24"/>
      <c r="PDC840" s="24"/>
      <c r="PDD840" s="24"/>
      <c r="PDE840" s="24"/>
      <c r="PDF840" s="24"/>
      <c r="PDG840" s="24"/>
      <c r="PDH840" s="24"/>
      <c r="PDI840" s="24"/>
      <c r="PDJ840" s="24"/>
      <c r="PDK840" s="24"/>
      <c r="PDL840" s="24"/>
      <c r="PDM840" s="24"/>
      <c r="PDN840" s="24"/>
      <c r="PDO840" s="24"/>
      <c r="PDP840" s="24"/>
      <c r="PDQ840" s="24"/>
      <c r="PDR840" s="24"/>
      <c r="PDS840" s="24"/>
      <c r="PDT840" s="24"/>
      <c r="PDU840" s="24"/>
      <c r="PDV840" s="24"/>
      <c r="PDW840" s="24"/>
      <c r="PDX840" s="24"/>
      <c r="PDY840" s="24"/>
      <c r="PDZ840" s="24"/>
      <c r="PEA840" s="24"/>
      <c r="PEB840" s="24"/>
      <c r="PEC840" s="24"/>
      <c r="PED840" s="24"/>
      <c r="PEE840" s="24"/>
      <c r="PEF840" s="24"/>
      <c r="PEG840" s="24"/>
      <c r="PEH840" s="24"/>
      <c r="PEI840" s="24"/>
      <c r="PEJ840" s="24"/>
      <c r="PEK840" s="24"/>
      <c r="PEL840" s="24"/>
      <c r="PEM840" s="24"/>
      <c r="PEN840" s="24"/>
      <c r="PEO840" s="24"/>
      <c r="PEP840" s="24"/>
      <c r="PEQ840" s="24"/>
      <c r="PER840" s="24"/>
      <c r="PES840" s="24"/>
      <c r="PET840" s="24"/>
      <c r="PEU840" s="24"/>
      <c r="PEV840" s="24"/>
      <c r="PEW840" s="24"/>
      <c r="PEX840" s="24"/>
      <c r="PEY840" s="24"/>
      <c r="PEZ840" s="24"/>
      <c r="PFA840" s="24"/>
      <c r="PFB840" s="24"/>
      <c r="PFC840" s="24"/>
      <c r="PFD840" s="24"/>
      <c r="PFE840" s="24"/>
      <c r="PFF840" s="24"/>
      <c r="PFG840" s="24"/>
      <c r="PFH840" s="24"/>
      <c r="PFI840" s="24"/>
      <c r="PFJ840" s="24"/>
      <c r="PFK840" s="24"/>
      <c r="PFL840" s="24"/>
      <c r="PFM840" s="24"/>
      <c r="PFN840" s="24"/>
      <c r="PFO840" s="24"/>
      <c r="PFP840" s="24"/>
      <c r="PFQ840" s="24"/>
      <c r="PFR840" s="24"/>
      <c r="PFS840" s="24"/>
      <c r="PFT840" s="24"/>
      <c r="PFU840" s="24"/>
      <c r="PFV840" s="24"/>
      <c r="PFW840" s="24"/>
      <c r="PFX840" s="24"/>
      <c r="PFY840" s="24"/>
      <c r="PFZ840" s="24"/>
      <c r="PGA840" s="24"/>
      <c r="PGB840" s="24"/>
      <c r="PGC840" s="24"/>
      <c r="PGD840" s="24"/>
      <c r="PGE840" s="24"/>
      <c r="PGF840" s="24"/>
      <c r="PGG840" s="24"/>
      <c r="PGH840" s="24"/>
      <c r="PGI840" s="24"/>
      <c r="PGJ840" s="24"/>
      <c r="PGK840" s="24"/>
      <c r="PGL840" s="24"/>
      <c r="PGM840" s="24"/>
      <c r="PGN840" s="24"/>
      <c r="PGO840" s="24"/>
      <c r="PGP840" s="24"/>
      <c r="PGQ840" s="24"/>
      <c r="PGR840" s="24"/>
      <c r="PGS840" s="24"/>
      <c r="PGT840" s="24"/>
      <c r="PGU840" s="24"/>
      <c r="PGV840" s="24"/>
      <c r="PGW840" s="24"/>
      <c r="PGX840" s="24"/>
      <c r="PGY840" s="24"/>
      <c r="PGZ840" s="24"/>
      <c r="PHA840" s="24"/>
      <c r="PHB840" s="24"/>
      <c r="PHC840" s="24"/>
      <c r="PHD840" s="24"/>
      <c r="PHE840" s="24"/>
      <c r="PHF840" s="24"/>
      <c r="PHG840" s="24"/>
      <c r="PHH840" s="24"/>
      <c r="PHI840" s="24"/>
      <c r="PHJ840" s="24"/>
      <c r="PHK840" s="24"/>
      <c r="PHL840" s="24"/>
      <c r="PHM840" s="24"/>
      <c r="PHN840" s="24"/>
      <c r="PHO840" s="24"/>
      <c r="PHP840" s="24"/>
      <c r="PHQ840" s="24"/>
      <c r="PHR840" s="24"/>
      <c r="PHS840" s="24"/>
      <c r="PHT840" s="24"/>
      <c r="PHU840" s="24"/>
      <c r="PHV840" s="24"/>
      <c r="PHW840" s="24"/>
      <c r="PHX840" s="24"/>
      <c r="PHY840" s="24"/>
      <c r="PHZ840" s="24"/>
      <c r="PIA840" s="24"/>
      <c r="PIB840" s="24"/>
      <c r="PIC840" s="24"/>
      <c r="PID840" s="24"/>
      <c r="PIE840" s="24"/>
      <c r="PIF840" s="24"/>
      <c r="PIG840" s="24"/>
      <c r="PIH840" s="24"/>
      <c r="PII840" s="24"/>
      <c r="PIJ840" s="24"/>
      <c r="PIK840" s="24"/>
      <c r="PIL840" s="24"/>
      <c r="PIM840" s="24"/>
      <c r="PIN840" s="24"/>
      <c r="PIO840" s="24"/>
      <c r="PIP840" s="24"/>
      <c r="PIQ840" s="24"/>
      <c r="PIR840" s="24"/>
      <c r="PIS840" s="24"/>
      <c r="PIT840" s="24"/>
      <c r="PIU840" s="24"/>
      <c r="PIV840" s="24"/>
      <c r="PIW840" s="24"/>
      <c r="PIX840" s="24"/>
      <c r="PIY840" s="24"/>
      <c r="PIZ840" s="24"/>
      <c r="PJA840" s="24"/>
      <c r="PJB840" s="24"/>
      <c r="PJC840" s="24"/>
      <c r="PJD840" s="24"/>
      <c r="PJE840" s="24"/>
      <c r="PJF840" s="24"/>
      <c r="PJG840" s="24"/>
      <c r="PJH840" s="24"/>
      <c r="PJI840" s="24"/>
      <c r="PJJ840" s="24"/>
      <c r="PJK840" s="24"/>
      <c r="PJL840" s="24"/>
      <c r="PJM840" s="24"/>
      <c r="PJN840" s="24"/>
      <c r="PJO840" s="24"/>
      <c r="PJP840" s="24"/>
      <c r="PJQ840" s="24"/>
      <c r="PJR840" s="24"/>
      <c r="PJS840" s="24"/>
      <c r="PJT840" s="24"/>
      <c r="PJU840" s="24"/>
      <c r="PJV840" s="24"/>
      <c r="PJW840" s="24"/>
      <c r="PJX840" s="24"/>
      <c r="PJY840" s="24"/>
      <c r="PJZ840" s="24"/>
      <c r="PKA840" s="24"/>
      <c r="PKB840" s="24"/>
      <c r="PKC840" s="24"/>
      <c r="PKD840" s="24"/>
      <c r="PKE840" s="24"/>
      <c r="PKF840" s="24"/>
      <c r="PKG840" s="24"/>
      <c r="PKH840" s="24"/>
      <c r="PKI840" s="24"/>
      <c r="PKJ840" s="24"/>
      <c r="PKK840" s="24"/>
      <c r="PKL840" s="24"/>
      <c r="PKM840" s="24"/>
      <c r="PKN840" s="24"/>
      <c r="PKO840" s="24"/>
      <c r="PKP840" s="24"/>
      <c r="PKQ840" s="24"/>
      <c r="PKR840" s="24"/>
      <c r="PKS840" s="24"/>
      <c r="PKT840" s="24"/>
      <c r="PKU840" s="24"/>
      <c r="PKV840" s="24"/>
      <c r="PKW840" s="24"/>
      <c r="PKX840" s="24"/>
      <c r="PKY840" s="24"/>
      <c r="PKZ840" s="24"/>
      <c r="PLA840" s="24"/>
      <c r="PLB840" s="24"/>
      <c r="PLC840" s="24"/>
      <c r="PLD840" s="24"/>
      <c r="PLE840" s="24"/>
      <c r="PLF840" s="24"/>
      <c r="PLG840" s="24"/>
      <c r="PLH840" s="24"/>
      <c r="PLI840" s="24"/>
      <c r="PLJ840" s="24"/>
      <c r="PLK840" s="24"/>
      <c r="PLL840" s="24"/>
      <c r="PLM840" s="24"/>
      <c r="PLN840" s="24"/>
      <c r="PLO840" s="24"/>
      <c r="PLP840" s="24"/>
      <c r="PLQ840" s="24"/>
      <c r="PLR840" s="24"/>
      <c r="PLS840" s="24"/>
      <c r="PLT840" s="24"/>
      <c r="PLU840" s="24"/>
      <c r="PLV840" s="24"/>
      <c r="PLW840" s="24"/>
      <c r="PLX840" s="24"/>
      <c r="PLY840" s="24"/>
      <c r="PLZ840" s="24"/>
      <c r="PMA840" s="24"/>
      <c r="PMB840" s="24"/>
      <c r="PMC840" s="24"/>
      <c r="PMD840" s="24"/>
      <c r="PME840" s="24"/>
      <c r="PMF840" s="24"/>
      <c r="PMG840" s="24"/>
      <c r="PMH840" s="24"/>
      <c r="PMI840" s="24"/>
      <c r="PMJ840" s="24"/>
      <c r="PMK840" s="24"/>
      <c r="PML840" s="24"/>
      <c r="PMM840" s="24"/>
      <c r="PMN840" s="24"/>
      <c r="PMO840" s="24"/>
      <c r="PMP840" s="24"/>
      <c r="PMQ840" s="24"/>
      <c r="PMR840" s="24"/>
      <c r="PMS840" s="24"/>
      <c r="PMT840" s="24"/>
      <c r="PMU840" s="24"/>
      <c r="PMV840" s="24"/>
      <c r="PMW840" s="24"/>
      <c r="PMX840" s="24"/>
      <c r="PMY840" s="24"/>
      <c r="PMZ840" s="24"/>
      <c r="PNA840" s="24"/>
      <c r="PNB840" s="24"/>
      <c r="PNC840" s="24"/>
      <c r="PND840" s="24"/>
      <c r="PNE840" s="24"/>
      <c r="PNF840" s="24"/>
      <c r="PNG840" s="24"/>
      <c r="PNH840" s="24"/>
      <c r="PNI840" s="24"/>
      <c r="PNJ840" s="24"/>
      <c r="PNK840" s="24"/>
      <c r="PNL840" s="24"/>
      <c r="PNM840" s="24"/>
      <c r="PNN840" s="24"/>
      <c r="PNO840" s="24"/>
      <c r="PNP840" s="24"/>
      <c r="PNQ840" s="24"/>
      <c r="PNR840" s="24"/>
      <c r="PNS840" s="24"/>
      <c r="PNT840" s="24"/>
      <c r="PNU840" s="24"/>
      <c r="PNV840" s="24"/>
      <c r="PNW840" s="24"/>
      <c r="PNX840" s="24"/>
      <c r="PNY840" s="24"/>
      <c r="PNZ840" s="24"/>
      <c r="POA840" s="24"/>
      <c r="POB840" s="24"/>
      <c r="POC840" s="24"/>
      <c r="POD840" s="24"/>
      <c r="POE840" s="24"/>
      <c r="POF840" s="24"/>
      <c r="POG840" s="24"/>
      <c r="POH840" s="24"/>
      <c r="POI840" s="24"/>
      <c r="POJ840" s="24"/>
      <c r="POK840" s="24"/>
      <c r="POL840" s="24"/>
      <c r="POM840" s="24"/>
      <c r="PON840" s="24"/>
      <c r="POO840" s="24"/>
      <c r="POP840" s="24"/>
      <c r="POQ840" s="24"/>
      <c r="POR840" s="24"/>
      <c r="POS840" s="24"/>
      <c r="POT840" s="24"/>
      <c r="POU840" s="24"/>
      <c r="POV840" s="24"/>
      <c r="POW840" s="24"/>
      <c r="POX840" s="24"/>
      <c r="POY840" s="24"/>
      <c r="POZ840" s="24"/>
      <c r="PPA840" s="24"/>
      <c r="PPB840" s="24"/>
      <c r="PPC840" s="24"/>
      <c r="PPD840" s="24"/>
      <c r="PPE840" s="24"/>
      <c r="PPF840" s="24"/>
      <c r="PPG840" s="24"/>
      <c r="PPH840" s="24"/>
      <c r="PPI840" s="24"/>
      <c r="PPJ840" s="24"/>
      <c r="PPK840" s="24"/>
      <c r="PPL840" s="24"/>
      <c r="PPM840" s="24"/>
      <c r="PPN840" s="24"/>
      <c r="PPO840" s="24"/>
      <c r="PPP840" s="24"/>
      <c r="PPQ840" s="24"/>
      <c r="PPR840" s="24"/>
      <c r="PPS840" s="24"/>
      <c r="PPT840" s="24"/>
      <c r="PPU840" s="24"/>
      <c r="PPV840" s="24"/>
      <c r="PPW840" s="24"/>
      <c r="PPX840" s="24"/>
      <c r="PPY840" s="24"/>
      <c r="PPZ840" s="24"/>
      <c r="PQA840" s="24"/>
      <c r="PQB840" s="24"/>
      <c r="PQC840" s="24"/>
      <c r="PQD840" s="24"/>
      <c r="PQE840" s="24"/>
      <c r="PQF840" s="24"/>
      <c r="PQG840" s="24"/>
      <c r="PQH840" s="24"/>
      <c r="PQI840" s="24"/>
      <c r="PQJ840" s="24"/>
      <c r="PQK840" s="24"/>
      <c r="PQL840" s="24"/>
      <c r="PQM840" s="24"/>
      <c r="PQN840" s="24"/>
      <c r="PQO840" s="24"/>
      <c r="PQP840" s="24"/>
      <c r="PQQ840" s="24"/>
      <c r="PQR840" s="24"/>
      <c r="PQS840" s="24"/>
      <c r="PQT840" s="24"/>
      <c r="PQU840" s="24"/>
      <c r="PQV840" s="24"/>
      <c r="PQW840" s="24"/>
      <c r="PQX840" s="24"/>
      <c r="PQY840" s="24"/>
      <c r="PQZ840" s="24"/>
      <c r="PRA840" s="24"/>
      <c r="PRB840" s="24"/>
      <c r="PRC840" s="24"/>
      <c r="PRD840" s="24"/>
      <c r="PRE840" s="24"/>
      <c r="PRF840" s="24"/>
      <c r="PRG840" s="24"/>
      <c r="PRH840" s="24"/>
      <c r="PRI840" s="24"/>
      <c r="PRJ840" s="24"/>
      <c r="PRK840" s="24"/>
      <c r="PRL840" s="24"/>
      <c r="PRM840" s="24"/>
      <c r="PRN840" s="24"/>
      <c r="PRO840" s="24"/>
      <c r="PRP840" s="24"/>
      <c r="PRQ840" s="24"/>
      <c r="PRR840" s="24"/>
      <c r="PRS840" s="24"/>
      <c r="PRT840" s="24"/>
      <c r="PRU840" s="24"/>
      <c r="PRV840" s="24"/>
      <c r="PRW840" s="24"/>
      <c r="PRX840" s="24"/>
      <c r="PRY840" s="24"/>
      <c r="PRZ840" s="24"/>
      <c r="PSA840" s="24"/>
      <c r="PSB840" s="24"/>
      <c r="PSC840" s="24"/>
      <c r="PSD840" s="24"/>
      <c r="PSE840" s="24"/>
      <c r="PSF840" s="24"/>
      <c r="PSG840" s="24"/>
      <c r="PSH840" s="24"/>
      <c r="PSI840" s="24"/>
      <c r="PSJ840" s="24"/>
      <c r="PSK840" s="24"/>
      <c r="PSL840" s="24"/>
      <c r="PSM840" s="24"/>
      <c r="PSN840" s="24"/>
      <c r="PSO840" s="24"/>
      <c r="PSP840" s="24"/>
      <c r="PSQ840" s="24"/>
      <c r="PSR840" s="24"/>
      <c r="PSS840" s="24"/>
      <c r="PST840" s="24"/>
      <c r="PSU840" s="24"/>
      <c r="PSV840" s="24"/>
      <c r="PSW840" s="24"/>
      <c r="PSX840" s="24"/>
      <c r="PSY840" s="24"/>
      <c r="PSZ840" s="24"/>
      <c r="PTA840" s="24"/>
      <c r="PTB840" s="24"/>
      <c r="PTC840" s="24"/>
      <c r="PTD840" s="24"/>
      <c r="PTE840" s="24"/>
      <c r="PTF840" s="24"/>
      <c r="PTG840" s="24"/>
      <c r="PTH840" s="24"/>
      <c r="PTI840" s="24"/>
      <c r="PTJ840" s="24"/>
      <c r="PTK840" s="24"/>
      <c r="PTL840" s="24"/>
      <c r="PTM840" s="24"/>
      <c r="PTN840" s="24"/>
      <c r="PTO840" s="24"/>
      <c r="PTP840" s="24"/>
      <c r="PTQ840" s="24"/>
      <c r="PTR840" s="24"/>
      <c r="PTS840" s="24"/>
      <c r="PTT840" s="24"/>
      <c r="PTU840" s="24"/>
      <c r="PTV840" s="24"/>
      <c r="PTW840" s="24"/>
      <c r="PTX840" s="24"/>
      <c r="PTY840" s="24"/>
      <c r="PTZ840" s="24"/>
      <c r="PUA840" s="24"/>
      <c r="PUB840" s="24"/>
      <c r="PUC840" s="24"/>
      <c r="PUD840" s="24"/>
      <c r="PUE840" s="24"/>
      <c r="PUF840" s="24"/>
      <c r="PUG840" s="24"/>
      <c r="PUH840" s="24"/>
      <c r="PUI840" s="24"/>
      <c r="PUJ840" s="24"/>
      <c r="PUK840" s="24"/>
      <c r="PUL840" s="24"/>
      <c r="PUM840" s="24"/>
      <c r="PUN840" s="24"/>
      <c r="PUO840" s="24"/>
      <c r="PUP840" s="24"/>
      <c r="PUQ840" s="24"/>
      <c r="PUR840" s="24"/>
      <c r="PUS840" s="24"/>
      <c r="PUT840" s="24"/>
      <c r="PUU840" s="24"/>
      <c r="PUV840" s="24"/>
      <c r="PUW840" s="24"/>
      <c r="PUX840" s="24"/>
      <c r="PUY840" s="24"/>
      <c r="PUZ840" s="24"/>
      <c r="PVA840" s="24"/>
      <c r="PVB840" s="24"/>
      <c r="PVC840" s="24"/>
      <c r="PVD840" s="24"/>
      <c r="PVE840" s="24"/>
      <c r="PVF840" s="24"/>
      <c r="PVG840" s="24"/>
      <c r="PVH840" s="24"/>
      <c r="PVI840" s="24"/>
      <c r="PVJ840" s="24"/>
      <c r="PVK840" s="24"/>
      <c r="PVL840" s="24"/>
      <c r="PVM840" s="24"/>
      <c r="PVN840" s="24"/>
      <c r="PVO840" s="24"/>
      <c r="PVP840" s="24"/>
      <c r="PVQ840" s="24"/>
      <c r="PVR840" s="24"/>
      <c r="PVS840" s="24"/>
      <c r="PVT840" s="24"/>
      <c r="PVU840" s="24"/>
      <c r="PVV840" s="24"/>
      <c r="PVW840" s="24"/>
      <c r="PVX840" s="24"/>
      <c r="PVY840" s="24"/>
      <c r="PVZ840" s="24"/>
      <c r="PWA840" s="24"/>
      <c r="PWB840" s="24"/>
      <c r="PWC840" s="24"/>
      <c r="PWD840" s="24"/>
      <c r="PWE840" s="24"/>
      <c r="PWF840" s="24"/>
      <c r="PWG840" s="24"/>
      <c r="PWH840" s="24"/>
      <c r="PWI840" s="24"/>
      <c r="PWJ840" s="24"/>
      <c r="PWK840" s="24"/>
      <c r="PWL840" s="24"/>
      <c r="PWM840" s="24"/>
      <c r="PWN840" s="24"/>
      <c r="PWO840" s="24"/>
      <c r="PWP840" s="24"/>
      <c r="PWQ840" s="24"/>
      <c r="PWR840" s="24"/>
      <c r="PWS840" s="24"/>
      <c r="PWT840" s="24"/>
      <c r="PWU840" s="24"/>
      <c r="PWV840" s="24"/>
      <c r="PWW840" s="24"/>
      <c r="PWX840" s="24"/>
      <c r="PWY840" s="24"/>
      <c r="PWZ840" s="24"/>
      <c r="PXA840" s="24"/>
      <c r="PXB840" s="24"/>
      <c r="PXC840" s="24"/>
      <c r="PXD840" s="24"/>
      <c r="PXE840" s="24"/>
      <c r="PXF840" s="24"/>
      <c r="PXG840" s="24"/>
      <c r="PXH840" s="24"/>
      <c r="PXI840" s="24"/>
      <c r="PXJ840" s="24"/>
      <c r="PXK840" s="24"/>
      <c r="PXL840" s="24"/>
      <c r="PXM840" s="24"/>
      <c r="PXN840" s="24"/>
      <c r="PXO840" s="24"/>
      <c r="PXP840" s="24"/>
      <c r="PXQ840" s="24"/>
      <c r="PXR840" s="24"/>
      <c r="PXS840" s="24"/>
      <c r="PXT840" s="24"/>
      <c r="PXU840" s="24"/>
      <c r="PXV840" s="24"/>
      <c r="PXW840" s="24"/>
      <c r="PXX840" s="24"/>
      <c r="PXY840" s="24"/>
      <c r="PXZ840" s="24"/>
      <c r="PYA840" s="24"/>
      <c r="PYB840" s="24"/>
      <c r="PYC840" s="24"/>
      <c r="PYD840" s="24"/>
      <c r="PYE840" s="24"/>
      <c r="PYF840" s="24"/>
      <c r="PYG840" s="24"/>
      <c r="PYH840" s="24"/>
      <c r="PYI840" s="24"/>
      <c r="PYJ840" s="24"/>
      <c r="PYK840" s="24"/>
      <c r="PYL840" s="24"/>
      <c r="PYM840" s="24"/>
      <c r="PYN840" s="24"/>
      <c r="PYO840" s="24"/>
      <c r="PYP840" s="24"/>
      <c r="PYQ840" s="24"/>
      <c r="PYR840" s="24"/>
      <c r="PYS840" s="24"/>
      <c r="PYT840" s="24"/>
      <c r="PYU840" s="24"/>
      <c r="PYV840" s="24"/>
      <c r="PYW840" s="24"/>
      <c r="PYX840" s="24"/>
      <c r="PYY840" s="24"/>
      <c r="PYZ840" s="24"/>
      <c r="PZA840" s="24"/>
      <c r="PZB840" s="24"/>
      <c r="PZC840" s="24"/>
      <c r="PZD840" s="24"/>
      <c r="PZE840" s="24"/>
      <c r="PZF840" s="24"/>
      <c r="PZG840" s="24"/>
      <c r="PZH840" s="24"/>
      <c r="PZI840" s="24"/>
      <c r="PZJ840" s="24"/>
      <c r="PZK840" s="24"/>
      <c r="PZL840" s="24"/>
      <c r="PZM840" s="24"/>
      <c r="PZN840" s="24"/>
      <c r="PZO840" s="24"/>
      <c r="PZP840" s="24"/>
      <c r="PZQ840" s="24"/>
      <c r="PZR840" s="24"/>
      <c r="PZS840" s="24"/>
      <c r="PZT840" s="24"/>
      <c r="PZU840" s="24"/>
      <c r="PZV840" s="24"/>
      <c r="PZW840" s="24"/>
      <c r="PZX840" s="24"/>
      <c r="PZY840" s="24"/>
      <c r="PZZ840" s="24"/>
      <c r="QAA840" s="24"/>
      <c r="QAB840" s="24"/>
      <c r="QAC840" s="24"/>
      <c r="QAD840" s="24"/>
      <c r="QAE840" s="24"/>
      <c r="QAF840" s="24"/>
      <c r="QAG840" s="24"/>
      <c r="QAH840" s="24"/>
      <c r="QAI840" s="24"/>
      <c r="QAJ840" s="24"/>
      <c r="QAK840" s="24"/>
      <c r="QAL840" s="24"/>
      <c r="QAM840" s="24"/>
      <c r="QAN840" s="24"/>
      <c r="QAO840" s="24"/>
      <c r="QAP840" s="24"/>
      <c r="QAQ840" s="24"/>
      <c r="QAR840" s="24"/>
      <c r="QAS840" s="24"/>
      <c r="QAT840" s="24"/>
      <c r="QAU840" s="24"/>
      <c r="QAV840" s="24"/>
      <c r="QAW840" s="24"/>
      <c r="QAX840" s="24"/>
      <c r="QAY840" s="24"/>
      <c r="QAZ840" s="24"/>
      <c r="QBA840" s="24"/>
      <c r="QBB840" s="24"/>
      <c r="QBC840" s="24"/>
      <c r="QBD840" s="24"/>
      <c r="QBE840" s="24"/>
      <c r="QBF840" s="24"/>
      <c r="QBG840" s="24"/>
      <c r="QBH840" s="24"/>
      <c r="QBI840" s="24"/>
      <c r="QBJ840" s="24"/>
      <c r="QBK840" s="24"/>
      <c r="QBL840" s="24"/>
      <c r="QBM840" s="24"/>
      <c r="QBN840" s="24"/>
      <c r="QBO840" s="24"/>
      <c r="QBP840" s="24"/>
      <c r="QBQ840" s="24"/>
      <c r="QBR840" s="24"/>
      <c r="QBS840" s="24"/>
      <c r="QBT840" s="24"/>
      <c r="QBU840" s="24"/>
      <c r="QBV840" s="24"/>
      <c r="QBW840" s="24"/>
      <c r="QBX840" s="24"/>
      <c r="QBY840" s="24"/>
      <c r="QBZ840" s="24"/>
      <c r="QCA840" s="24"/>
      <c r="QCB840" s="24"/>
      <c r="QCC840" s="24"/>
      <c r="QCD840" s="24"/>
      <c r="QCE840" s="24"/>
      <c r="QCF840" s="24"/>
      <c r="QCG840" s="24"/>
      <c r="QCH840" s="24"/>
      <c r="QCI840" s="24"/>
      <c r="QCJ840" s="24"/>
      <c r="QCK840" s="24"/>
      <c r="QCL840" s="24"/>
      <c r="QCM840" s="24"/>
      <c r="QCN840" s="24"/>
      <c r="QCO840" s="24"/>
      <c r="QCP840" s="24"/>
      <c r="QCQ840" s="24"/>
      <c r="QCR840" s="24"/>
      <c r="QCS840" s="24"/>
      <c r="QCT840" s="24"/>
      <c r="QCU840" s="24"/>
      <c r="QCV840" s="24"/>
      <c r="QCW840" s="24"/>
      <c r="QCX840" s="24"/>
      <c r="QCY840" s="24"/>
      <c r="QCZ840" s="24"/>
      <c r="QDA840" s="24"/>
      <c r="QDB840" s="24"/>
      <c r="QDC840" s="24"/>
      <c r="QDD840" s="24"/>
      <c r="QDE840" s="24"/>
      <c r="QDF840" s="24"/>
      <c r="QDG840" s="24"/>
      <c r="QDH840" s="24"/>
      <c r="QDI840" s="24"/>
      <c r="QDJ840" s="24"/>
      <c r="QDK840" s="24"/>
      <c r="QDL840" s="24"/>
      <c r="QDM840" s="24"/>
      <c r="QDN840" s="24"/>
      <c r="QDO840" s="24"/>
      <c r="QDP840" s="24"/>
      <c r="QDQ840" s="24"/>
      <c r="QDR840" s="24"/>
      <c r="QDS840" s="24"/>
      <c r="QDT840" s="24"/>
      <c r="QDU840" s="24"/>
      <c r="QDV840" s="24"/>
      <c r="QDW840" s="24"/>
      <c r="QDX840" s="24"/>
      <c r="QDY840" s="24"/>
      <c r="QDZ840" s="24"/>
      <c r="QEA840" s="24"/>
      <c r="QEB840" s="24"/>
      <c r="QEC840" s="24"/>
      <c r="QED840" s="24"/>
      <c r="QEE840" s="24"/>
      <c r="QEF840" s="24"/>
      <c r="QEG840" s="24"/>
      <c r="QEH840" s="24"/>
      <c r="QEI840" s="24"/>
      <c r="QEJ840" s="24"/>
      <c r="QEK840" s="24"/>
      <c r="QEL840" s="24"/>
      <c r="QEM840" s="24"/>
      <c r="QEN840" s="24"/>
      <c r="QEO840" s="24"/>
      <c r="QEP840" s="24"/>
      <c r="QEQ840" s="24"/>
      <c r="QER840" s="24"/>
      <c r="QES840" s="24"/>
      <c r="QET840" s="24"/>
      <c r="QEU840" s="24"/>
      <c r="QEV840" s="24"/>
      <c r="QEW840" s="24"/>
      <c r="QEX840" s="24"/>
      <c r="QEY840" s="24"/>
      <c r="QEZ840" s="24"/>
      <c r="QFA840" s="24"/>
      <c r="QFB840" s="24"/>
      <c r="QFC840" s="24"/>
      <c r="QFD840" s="24"/>
      <c r="QFE840" s="24"/>
      <c r="QFF840" s="24"/>
      <c r="QFG840" s="24"/>
      <c r="QFH840" s="24"/>
      <c r="QFI840" s="24"/>
      <c r="QFJ840" s="24"/>
      <c r="QFK840" s="24"/>
      <c r="QFL840" s="24"/>
      <c r="QFM840" s="24"/>
      <c r="QFN840" s="24"/>
      <c r="QFO840" s="24"/>
      <c r="QFP840" s="24"/>
      <c r="QFQ840" s="24"/>
      <c r="QFR840" s="24"/>
      <c r="QFS840" s="24"/>
      <c r="QFT840" s="24"/>
      <c r="QFU840" s="24"/>
      <c r="QFV840" s="24"/>
      <c r="QFW840" s="24"/>
      <c r="QFX840" s="24"/>
      <c r="QFY840" s="24"/>
      <c r="QFZ840" s="24"/>
      <c r="QGA840" s="24"/>
      <c r="QGB840" s="24"/>
      <c r="QGC840" s="24"/>
      <c r="QGD840" s="24"/>
      <c r="QGE840" s="24"/>
      <c r="QGF840" s="24"/>
      <c r="QGG840" s="24"/>
      <c r="QGH840" s="24"/>
      <c r="QGI840" s="24"/>
      <c r="QGJ840" s="24"/>
      <c r="QGK840" s="24"/>
      <c r="QGL840" s="24"/>
      <c r="QGM840" s="24"/>
      <c r="QGN840" s="24"/>
      <c r="QGO840" s="24"/>
      <c r="QGP840" s="24"/>
      <c r="QGQ840" s="24"/>
      <c r="QGR840" s="24"/>
      <c r="QGS840" s="24"/>
      <c r="QGT840" s="24"/>
      <c r="QGU840" s="24"/>
      <c r="QGV840" s="24"/>
      <c r="QGW840" s="24"/>
      <c r="QGX840" s="24"/>
      <c r="QGY840" s="24"/>
      <c r="QGZ840" s="24"/>
      <c r="QHA840" s="24"/>
      <c r="QHB840" s="24"/>
      <c r="QHC840" s="24"/>
      <c r="QHD840" s="24"/>
      <c r="QHE840" s="24"/>
      <c r="QHF840" s="24"/>
      <c r="QHG840" s="24"/>
      <c r="QHH840" s="24"/>
      <c r="QHI840" s="24"/>
      <c r="QHJ840" s="24"/>
      <c r="QHK840" s="24"/>
      <c r="QHL840" s="24"/>
      <c r="QHM840" s="24"/>
      <c r="QHN840" s="24"/>
      <c r="QHO840" s="24"/>
      <c r="QHP840" s="24"/>
      <c r="QHQ840" s="24"/>
      <c r="QHR840" s="24"/>
      <c r="QHS840" s="24"/>
      <c r="QHT840" s="24"/>
      <c r="QHU840" s="24"/>
      <c r="QHV840" s="24"/>
      <c r="QHW840" s="24"/>
      <c r="QHX840" s="24"/>
      <c r="QHY840" s="24"/>
      <c r="QHZ840" s="24"/>
      <c r="QIA840" s="24"/>
      <c r="QIB840" s="24"/>
      <c r="QIC840" s="24"/>
      <c r="QID840" s="24"/>
      <c r="QIE840" s="24"/>
      <c r="QIF840" s="24"/>
      <c r="QIG840" s="24"/>
      <c r="QIH840" s="24"/>
      <c r="QII840" s="24"/>
      <c r="QIJ840" s="24"/>
      <c r="QIK840" s="24"/>
      <c r="QIL840" s="24"/>
      <c r="QIM840" s="24"/>
      <c r="QIN840" s="24"/>
      <c r="QIO840" s="24"/>
      <c r="QIP840" s="24"/>
      <c r="QIQ840" s="24"/>
      <c r="QIR840" s="24"/>
      <c r="QIS840" s="24"/>
      <c r="QIT840" s="24"/>
      <c r="QIU840" s="24"/>
      <c r="QIV840" s="24"/>
      <c r="QIW840" s="24"/>
      <c r="QIX840" s="24"/>
      <c r="QIY840" s="24"/>
      <c r="QIZ840" s="24"/>
      <c r="QJA840" s="24"/>
      <c r="QJB840" s="24"/>
      <c r="QJC840" s="24"/>
      <c r="QJD840" s="24"/>
      <c r="QJE840" s="24"/>
      <c r="QJF840" s="24"/>
      <c r="QJG840" s="24"/>
      <c r="QJH840" s="24"/>
      <c r="QJI840" s="24"/>
      <c r="QJJ840" s="24"/>
      <c r="QJK840" s="24"/>
      <c r="QJL840" s="24"/>
      <c r="QJM840" s="24"/>
      <c r="QJN840" s="24"/>
      <c r="QJO840" s="24"/>
      <c r="QJP840" s="24"/>
      <c r="QJQ840" s="24"/>
      <c r="QJR840" s="24"/>
      <c r="QJS840" s="24"/>
      <c r="QJT840" s="24"/>
      <c r="QJU840" s="24"/>
      <c r="QJV840" s="24"/>
      <c r="QJW840" s="24"/>
      <c r="QJX840" s="24"/>
      <c r="QJY840" s="24"/>
      <c r="QJZ840" s="24"/>
      <c r="QKA840" s="24"/>
      <c r="QKB840" s="24"/>
      <c r="QKC840" s="24"/>
      <c r="QKD840" s="24"/>
      <c r="QKE840" s="24"/>
      <c r="QKF840" s="24"/>
      <c r="QKG840" s="24"/>
      <c r="QKH840" s="24"/>
      <c r="QKI840" s="24"/>
      <c r="QKJ840" s="24"/>
      <c r="QKK840" s="24"/>
      <c r="QKL840" s="24"/>
      <c r="QKM840" s="24"/>
      <c r="QKN840" s="24"/>
      <c r="QKO840" s="24"/>
      <c r="QKP840" s="24"/>
      <c r="QKQ840" s="24"/>
      <c r="QKR840" s="24"/>
      <c r="QKS840" s="24"/>
      <c r="QKT840" s="24"/>
      <c r="QKU840" s="24"/>
      <c r="QKV840" s="24"/>
      <c r="QKW840" s="24"/>
      <c r="QKX840" s="24"/>
      <c r="QKY840" s="24"/>
      <c r="QKZ840" s="24"/>
      <c r="QLA840" s="24"/>
      <c r="QLB840" s="24"/>
      <c r="QLC840" s="24"/>
      <c r="QLD840" s="24"/>
      <c r="QLE840" s="24"/>
      <c r="QLF840" s="24"/>
      <c r="QLG840" s="24"/>
      <c r="QLH840" s="24"/>
      <c r="QLI840" s="24"/>
      <c r="QLJ840" s="24"/>
      <c r="QLK840" s="24"/>
      <c r="QLL840" s="24"/>
      <c r="QLM840" s="24"/>
      <c r="QLN840" s="24"/>
      <c r="QLO840" s="24"/>
      <c r="QLP840" s="24"/>
      <c r="QLQ840" s="24"/>
      <c r="QLR840" s="24"/>
      <c r="QLS840" s="24"/>
      <c r="QLT840" s="24"/>
      <c r="QLU840" s="24"/>
      <c r="QLV840" s="24"/>
      <c r="QLW840" s="24"/>
      <c r="QLX840" s="24"/>
      <c r="QLY840" s="24"/>
      <c r="QLZ840" s="24"/>
      <c r="QMA840" s="24"/>
      <c r="QMB840" s="24"/>
      <c r="QMC840" s="24"/>
      <c r="QMD840" s="24"/>
      <c r="QME840" s="24"/>
      <c r="QMF840" s="24"/>
      <c r="QMG840" s="24"/>
      <c r="QMH840" s="24"/>
      <c r="QMI840" s="24"/>
      <c r="QMJ840" s="24"/>
      <c r="QMK840" s="24"/>
      <c r="QML840" s="24"/>
      <c r="QMM840" s="24"/>
      <c r="QMN840" s="24"/>
      <c r="QMO840" s="24"/>
      <c r="QMP840" s="24"/>
      <c r="QMQ840" s="24"/>
      <c r="QMR840" s="24"/>
      <c r="QMS840" s="24"/>
      <c r="QMT840" s="24"/>
      <c r="QMU840" s="24"/>
      <c r="QMV840" s="24"/>
      <c r="QMW840" s="24"/>
      <c r="QMX840" s="24"/>
      <c r="QMY840" s="24"/>
      <c r="QMZ840" s="24"/>
      <c r="QNA840" s="24"/>
      <c r="QNB840" s="24"/>
      <c r="QNC840" s="24"/>
      <c r="QND840" s="24"/>
      <c r="QNE840" s="24"/>
      <c r="QNF840" s="24"/>
      <c r="QNG840" s="24"/>
      <c r="QNH840" s="24"/>
      <c r="QNI840" s="24"/>
      <c r="QNJ840" s="24"/>
      <c r="QNK840" s="24"/>
      <c r="QNL840" s="24"/>
      <c r="QNM840" s="24"/>
      <c r="QNN840" s="24"/>
      <c r="QNO840" s="24"/>
      <c r="QNP840" s="24"/>
      <c r="QNQ840" s="24"/>
      <c r="QNR840" s="24"/>
      <c r="QNS840" s="24"/>
      <c r="QNT840" s="24"/>
      <c r="QNU840" s="24"/>
      <c r="QNV840" s="24"/>
      <c r="QNW840" s="24"/>
      <c r="QNX840" s="24"/>
      <c r="QNY840" s="24"/>
      <c r="QNZ840" s="24"/>
      <c r="QOA840" s="24"/>
      <c r="QOB840" s="24"/>
      <c r="QOC840" s="24"/>
      <c r="QOD840" s="24"/>
      <c r="QOE840" s="24"/>
      <c r="QOF840" s="24"/>
      <c r="QOG840" s="24"/>
      <c r="QOH840" s="24"/>
      <c r="QOI840" s="24"/>
      <c r="QOJ840" s="24"/>
      <c r="QOK840" s="24"/>
      <c r="QOL840" s="24"/>
      <c r="QOM840" s="24"/>
      <c r="QON840" s="24"/>
      <c r="QOO840" s="24"/>
      <c r="QOP840" s="24"/>
      <c r="QOQ840" s="24"/>
      <c r="QOR840" s="24"/>
      <c r="QOS840" s="24"/>
      <c r="QOT840" s="24"/>
      <c r="QOU840" s="24"/>
      <c r="QOV840" s="24"/>
      <c r="QOW840" s="24"/>
      <c r="QOX840" s="24"/>
      <c r="QOY840" s="24"/>
      <c r="QOZ840" s="24"/>
      <c r="QPA840" s="24"/>
      <c r="QPB840" s="24"/>
      <c r="QPC840" s="24"/>
      <c r="QPD840" s="24"/>
      <c r="QPE840" s="24"/>
      <c r="QPF840" s="24"/>
      <c r="QPG840" s="24"/>
      <c r="QPH840" s="24"/>
      <c r="QPI840" s="24"/>
      <c r="QPJ840" s="24"/>
      <c r="QPK840" s="24"/>
      <c r="QPL840" s="24"/>
      <c r="QPM840" s="24"/>
      <c r="QPN840" s="24"/>
      <c r="QPO840" s="24"/>
      <c r="QPP840" s="24"/>
      <c r="QPQ840" s="24"/>
      <c r="QPR840" s="24"/>
      <c r="QPS840" s="24"/>
      <c r="QPT840" s="24"/>
      <c r="QPU840" s="24"/>
      <c r="QPV840" s="24"/>
      <c r="QPW840" s="24"/>
      <c r="QPX840" s="24"/>
      <c r="QPY840" s="24"/>
      <c r="QPZ840" s="24"/>
      <c r="QQA840" s="24"/>
      <c r="QQB840" s="24"/>
      <c r="QQC840" s="24"/>
      <c r="QQD840" s="24"/>
      <c r="QQE840" s="24"/>
      <c r="QQF840" s="24"/>
      <c r="QQG840" s="24"/>
      <c r="QQH840" s="24"/>
      <c r="QQI840" s="24"/>
      <c r="QQJ840" s="24"/>
      <c r="QQK840" s="24"/>
      <c r="QQL840" s="24"/>
      <c r="QQM840" s="24"/>
      <c r="QQN840" s="24"/>
      <c r="QQO840" s="24"/>
      <c r="QQP840" s="24"/>
      <c r="QQQ840" s="24"/>
      <c r="QQR840" s="24"/>
      <c r="QQS840" s="24"/>
      <c r="QQT840" s="24"/>
      <c r="QQU840" s="24"/>
      <c r="QQV840" s="24"/>
      <c r="QQW840" s="24"/>
      <c r="QQX840" s="24"/>
      <c r="QQY840" s="24"/>
      <c r="QQZ840" s="24"/>
      <c r="QRA840" s="24"/>
      <c r="QRB840" s="24"/>
      <c r="QRC840" s="24"/>
      <c r="QRD840" s="24"/>
      <c r="QRE840" s="24"/>
      <c r="QRF840" s="24"/>
      <c r="QRG840" s="24"/>
      <c r="QRH840" s="24"/>
      <c r="QRI840" s="24"/>
      <c r="QRJ840" s="24"/>
      <c r="QRK840" s="24"/>
      <c r="QRL840" s="24"/>
      <c r="QRM840" s="24"/>
      <c r="QRN840" s="24"/>
      <c r="QRO840" s="24"/>
      <c r="QRP840" s="24"/>
      <c r="QRQ840" s="24"/>
      <c r="QRR840" s="24"/>
      <c r="QRS840" s="24"/>
      <c r="QRT840" s="24"/>
      <c r="QRU840" s="24"/>
      <c r="QRV840" s="24"/>
      <c r="QRW840" s="24"/>
      <c r="QRX840" s="24"/>
      <c r="QRY840" s="24"/>
      <c r="QRZ840" s="24"/>
      <c r="QSA840" s="24"/>
      <c r="QSB840" s="24"/>
      <c r="QSC840" s="24"/>
      <c r="QSD840" s="24"/>
      <c r="QSE840" s="24"/>
      <c r="QSF840" s="24"/>
      <c r="QSG840" s="24"/>
      <c r="QSH840" s="24"/>
      <c r="QSI840" s="24"/>
      <c r="QSJ840" s="24"/>
      <c r="QSK840" s="24"/>
      <c r="QSL840" s="24"/>
      <c r="QSM840" s="24"/>
      <c r="QSN840" s="24"/>
      <c r="QSO840" s="24"/>
      <c r="QSP840" s="24"/>
      <c r="QSQ840" s="24"/>
      <c r="QSR840" s="24"/>
      <c r="QSS840" s="24"/>
      <c r="QST840" s="24"/>
      <c r="QSU840" s="24"/>
      <c r="QSV840" s="24"/>
      <c r="QSW840" s="24"/>
      <c r="QSX840" s="24"/>
      <c r="QSY840" s="24"/>
      <c r="QSZ840" s="24"/>
      <c r="QTA840" s="24"/>
      <c r="QTB840" s="24"/>
      <c r="QTC840" s="24"/>
      <c r="QTD840" s="24"/>
      <c r="QTE840" s="24"/>
      <c r="QTF840" s="24"/>
      <c r="QTG840" s="24"/>
      <c r="QTH840" s="24"/>
      <c r="QTI840" s="24"/>
      <c r="QTJ840" s="24"/>
      <c r="QTK840" s="24"/>
      <c r="QTL840" s="24"/>
      <c r="QTM840" s="24"/>
      <c r="QTN840" s="24"/>
      <c r="QTO840" s="24"/>
      <c r="QTP840" s="24"/>
      <c r="QTQ840" s="24"/>
      <c r="QTR840" s="24"/>
      <c r="QTS840" s="24"/>
      <c r="QTT840" s="24"/>
      <c r="QTU840" s="24"/>
      <c r="QTV840" s="24"/>
      <c r="QTW840" s="24"/>
      <c r="QTX840" s="24"/>
      <c r="QTY840" s="24"/>
      <c r="QTZ840" s="24"/>
      <c r="QUA840" s="24"/>
      <c r="QUB840" s="24"/>
      <c r="QUC840" s="24"/>
      <c r="QUD840" s="24"/>
      <c r="QUE840" s="24"/>
      <c r="QUF840" s="24"/>
      <c r="QUG840" s="24"/>
      <c r="QUH840" s="24"/>
      <c r="QUI840" s="24"/>
      <c r="QUJ840" s="24"/>
      <c r="QUK840" s="24"/>
      <c r="QUL840" s="24"/>
      <c r="QUM840" s="24"/>
      <c r="QUN840" s="24"/>
      <c r="QUO840" s="24"/>
      <c r="QUP840" s="24"/>
      <c r="QUQ840" s="24"/>
      <c r="QUR840" s="24"/>
      <c r="QUS840" s="24"/>
      <c r="QUT840" s="24"/>
      <c r="QUU840" s="24"/>
      <c r="QUV840" s="24"/>
      <c r="QUW840" s="24"/>
      <c r="QUX840" s="24"/>
      <c r="QUY840" s="24"/>
      <c r="QUZ840" s="24"/>
      <c r="QVA840" s="24"/>
      <c r="QVB840" s="24"/>
      <c r="QVC840" s="24"/>
      <c r="QVD840" s="24"/>
      <c r="QVE840" s="24"/>
      <c r="QVF840" s="24"/>
      <c r="QVG840" s="24"/>
      <c r="QVH840" s="24"/>
      <c r="QVI840" s="24"/>
      <c r="QVJ840" s="24"/>
      <c r="QVK840" s="24"/>
      <c r="QVL840" s="24"/>
      <c r="QVM840" s="24"/>
      <c r="QVN840" s="24"/>
      <c r="QVO840" s="24"/>
      <c r="QVP840" s="24"/>
      <c r="QVQ840" s="24"/>
      <c r="QVR840" s="24"/>
      <c r="QVS840" s="24"/>
      <c r="QVT840" s="24"/>
      <c r="QVU840" s="24"/>
      <c r="QVV840" s="24"/>
      <c r="QVW840" s="24"/>
      <c r="QVX840" s="24"/>
      <c r="QVY840" s="24"/>
      <c r="QVZ840" s="24"/>
      <c r="QWA840" s="24"/>
      <c r="QWB840" s="24"/>
      <c r="QWC840" s="24"/>
      <c r="QWD840" s="24"/>
      <c r="QWE840" s="24"/>
      <c r="QWF840" s="24"/>
      <c r="QWG840" s="24"/>
      <c r="QWH840" s="24"/>
      <c r="QWI840" s="24"/>
      <c r="QWJ840" s="24"/>
      <c r="QWK840" s="24"/>
      <c r="QWL840" s="24"/>
      <c r="QWM840" s="24"/>
      <c r="QWN840" s="24"/>
      <c r="QWO840" s="24"/>
      <c r="QWP840" s="24"/>
      <c r="QWQ840" s="24"/>
      <c r="QWR840" s="24"/>
      <c r="QWS840" s="24"/>
      <c r="QWT840" s="24"/>
      <c r="QWU840" s="24"/>
      <c r="QWV840" s="24"/>
      <c r="QWW840" s="24"/>
      <c r="QWX840" s="24"/>
      <c r="QWY840" s="24"/>
      <c r="QWZ840" s="24"/>
      <c r="QXA840" s="24"/>
      <c r="QXB840" s="24"/>
      <c r="QXC840" s="24"/>
      <c r="QXD840" s="24"/>
      <c r="QXE840" s="24"/>
      <c r="QXF840" s="24"/>
      <c r="QXG840" s="24"/>
      <c r="QXH840" s="24"/>
      <c r="QXI840" s="24"/>
      <c r="QXJ840" s="24"/>
      <c r="QXK840" s="24"/>
      <c r="QXL840" s="24"/>
      <c r="QXM840" s="24"/>
      <c r="QXN840" s="24"/>
      <c r="QXO840" s="24"/>
      <c r="QXP840" s="24"/>
      <c r="QXQ840" s="24"/>
      <c r="QXR840" s="24"/>
      <c r="QXS840" s="24"/>
      <c r="QXT840" s="24"/>
      <c r="QXU840" s="24"/>
      <c r="QXV840" s="24"/>
      <c r="QXW840" s="24"/>
      <c r="QXX840" s="24"/>
      <c r="QXY840" s="24"/>
      <c r="QXZ840" s="24"/>
      <c r="QYA840" s="24"/>
      <c r="QYB840" s="24"/>
      <c r="QYC840" s="24"/>
      <c r="QYD840" s="24"/>
      <c r="QYE840" s="24"/>
      <c r="QYF840" s="24"/>
      <c r="QYG840" s="24"/>
      <c r="QYH840" s="24"/>
      <c r="QYI840" s="24"/>
      <c r="QYJ840" s="24"/>
      <c r="QYK840" s="24"/>
      <c r="QYL840" s="24"/>
      <c r="QYM840" s="24"/>
      <c r="QYN840" s="24"/>
      <c r="QYO840" s="24"/>
      <c r="QYP840" s="24"/>
      <c r="QYQ840" s="24"/>
      <c r="QYR840" s="24"/>
      <c r="QYS840" s="24"/>
      <c r="QYT840" s="24"/>
      <c r="QYU840" s="24"/>
      <c r="QYV840" s="24"/>
      <c r="QYW840" s="24"/>
      <c r="QYX840" s="24"/>
      <c r="QYY840" s="24"/>
      <c r="QYZ840" s="24"/>
      <c r="QZA840" s="24"/>
      <c r="QZB840" s="24"/>
      <c r="QZC840" s="24"/>
      <c r="QZD840" s="24"/>
      <c r="QZE840" s="24"/>
      <c r="QZF840" s="24"/>
      <c r="QZG840" s="24"/>
      <c r="QZH840" s="24"/>
      <c r="QZI840" s="24"/>
      <c r="QZJ840" s="24"/>
      <c r="QZK840" s="24"/>
      <c r="QZL840" s="24"/>
      <c r="QZM840" s="24"/>
      <c r="QZN840" s="24"/>
      <c r="QZO840" s="24"/>
      <c r="QZP840" s="24"/>
      <c r="QZQ840" s="24"/>
      <c r="QZR840" s="24"/>
      <c r="QZS840" s="24"/>
      <c r="QZT840" s="24"/>
      <c r="QZU840" s="24"/>
      <c r="QZV840" s="24"/>
      <c r="QZW840" s="24"/>
      <c r="QZX840" s="24"/>
      <c r="QZY840" s="24"/>
      <c r="QZZ840" s="24"/>
      <c r="RAA840" s="24"/>
      <c r="RAB840" s="24"/>
      <c r="RAC840" s="24"/>
      <c r="RAD840" s="24"/>
      <c r="RAE840" s="24"/>
      <c r="RAF840" s="24"/>
      <c r="RAG840" s="24"/>
      <c r="RAH840" s="24"/>
      <c r="RAI840" s="24"/>
      <c r="RAJ840" s="24"/>
      <c r="RAK840" s="24"/>
      <c r="RAL840" s="24"/>
      <c r="RAM840" s="24"/>
      <c r="RAN840" s="24"/>
      <c r="RAO840" s="24"/>
      <c r="RAP840" s="24"/>
      <c r="RAQ840" s="24"/>
      <c r="RAR840" s="24"/>
      <c r="RAS840" s="24"/>
      <c r="RAT840" s="24"/>
      <c r="RAU840" s="24"/>
      <c r="RAV840" s="24"/>
      <c r="RAW840" s="24"/>
      <c r="RAX840" s="24"/>
      <c r="RAY840" s="24"/>
      <c r="RAZ840" s="24"/>
      <c r="RBA840" s="24"/>
      <c r="RBB840" s="24"/>
      <c r="RBC840" s="24"/>
      <c r="RBD840" s="24"/>
      <c r="RBE840" s="24"/>
      <c r="RBF840" s="24"/>
      <c r="RBG840" s="24"/>
      <c r="RBH840" s="24"/>
      <c r="RBI840" s="24"/>
      <c r="RBJ840" s="24"/>
      <c r="RBK840" s="24"/>
      <c r="RBL840" s="24"/>
      <c r="RBM840" s="24"/>
      <c r="RBN840" s="24"/>
      <c r="RBO840" s="24"/>
      <c r="RBP840" s="24"/>
      <c r="RBQ840" s="24"/>
      <c r="RBR840" s="24"/>
      <c r="RBS840" s="24"/>
      <c r="RBT840" s="24"/>
      <c r="RBU840" s="24"/>
      <c r="RBV840" s="24"/>
      <c r="RBW840" s="24"/>
      <c r="RBX840" s="24"/>
      <c r="RBY840" s="24"/>
      <c r="RBZ840" s="24"/>
      <c r="RCA840" s="24"/>
      <c r="RCB840" s="24"/>
      <c r="RCC840" s="24"/>
      <c r="RCD840" s="24"/>
      <c r="RCE840" s="24"/>
      <c r="RCF840" s="24"/>
      <c r="RCG840" s="24"/>
      <c r="RCH840" s="24"/>
      <c r="RCI840" s="24"/>
      <c r="RCJ840" s="24"/>
      <c r="RCK840" s="24"/>
      <c r="RCL840" s="24"/>
      <c r="RCM840" s="24"/>
      <c r="RCN840" s="24"/>
      <c r="RCO840" s="24"/>
      <c r="RCP840" s="24"/>
      <c r="RCQ840" s="24"/>
      <c r="RCR840" s="24"/>
      <c r="RCS840" s="24"/>
      <c r="RCT840" s="24"/>
      <c r="RCU840" s="24"/>
      <c r="RCV840" s="24"/>
      <c r="RCW840" s="24"/>
      <c r="RCX840" s="24"/>
      <c r="RCY840" s="24"/>
      <c r="RCZ840" s="24"/>
      <c r="RDA840" s="24"/>
      <c r="RDB840" s="24"/>
      <c r="RDC840" s="24"/>
      <c r="RDD840" s="24"/>
      <c r="RDE840" s="24"/>
      <c r="RDF840" s="24"/>
      <c r="RDG840" s="24"/>
      <c r="RDH840" s="24"/>
      <c r="RDI840" s="24"/>
      <c r="RDJ840" s="24"/>
      <c r="RDK840" s="24"/>
      <c r="RDL840" s="24"/>
      <c r="RDM840" s="24"/>
      <c r="RDN840" s="24"/>
      <c r="RDO840" s="24"/>
      <c r="RDP840" s="24"/>
      <c r="RDQ840" s="24"/>
      <c r="RDR840" s="24"/>
      <c r="RDS840" s="24"/>
      <c r="RDT840" s="24"/>
      <c r="RDU840" s="24"/>
      <c r="RDV840" s="24"/>
      <c r="RDW840" s="24"/>
      <c r="RDX840" s="24"/>
      <c r="RDY840" s="24"/>
      <c r="RDZ840" s="24"/>
      <c r="REA840" s="24"/>
      <c r="REB840" s="24"/>
      <c r="REC840" s="24"/>
      <c r="RED840" s="24"/>
      <c r="REE840" s="24"/>
      <c r="REF840" s="24"/>
      <c r="REG840" s="24"/>
      <c r="REH840" s="24"/>
      <c r="REI840" s="24"/>
      <c r="REJ840" s="24"/>
      <c r="REK840" s="24"/>
      <c r="REL840" s="24"/>
      <c r="REM840" s="24"/>
      <c r="REN840" s="24"/>
      <c r="REO840" s="24"/>
      <c r="REP840" s="24"/>
      <c r="REQ840" s="24"/>
      <c r="RER840" s="24"/>
      <c r="RES840" s="24"/>
      <c r="RET840" s="24"/>
      <c r="REU840" s="24"/>
      <c r="REV840" s="24"/>
      <c r="REW840" s="24"/>
      <c r="REX840" s="24"/>
      <c r="REY840" s="24"/>
      <c r="REZ840" s="24"/>
      <c r="RFA840" s="24"/>
      <c r="RFB840" s="24"/>
      <c r="RFC840" s="24"/>
      <c r="RFD840" s="24"/>
      <c r="RFE840" s="24"/>
      <c r="RFF840" s="24"/>
      <c r="RFG840" s="24"/>
      <c r="RFH840" s="24"/>
      <c r="RFI840" s="24"/>
      <c r="RFJ840" s="24"/>
      <c r="RFK840" s="24"/>
      <c r="RFL840" s="24"/>
      <c r="RFM840" s="24"/>
      <c r="RFN840" s="24"/>
      <c r="RFO840" s="24"/>
      <c r="RFP840" s="24"/>
      <c r="RFQ840" s="24"/>
      <c r="RFR840" s="24"/>
      <c r="RFS840" s="24"/>
      <c r="RFT840" s="24"/>
      <c r="RFU840" s="24"/>
      <c r="RFV840" s="24"/>
      <c r="RFW840" s="24"/>
      <c r="RFX840" s="24"/>
      <c r="RFY840" s="24"/>
      <c r="RFZ840" s="24"/>
      <c r="RGA840" s="24"/>
      <c r="RGB840" s="24"/>
      <c r="RGC840" s="24"/>
      <c r="RGD840" s="24"/>
      <c r="RGE840" s="24"/>
      <c r="RGF840" s="24"/>
      <c r="RGG840" s="24"/>
      <c r="RGH840" s="24"/>
      <c r="RGI840" s="24"/>
      <c r="RGJ840" s="24"/>
      <c r="RGK840" s="24"/>
      <c r="RGL840" s="24"/>
      <c r="RGM840" s="24"/>
      <c r="RGN840" s="24"/>
      <c r="RGO840" s="24"/>
      <c r="RGP840" s="24"/>
      <c r="RGQ840" s="24"/>
      <c r="RGR840" s="24"/>
      <c r="RGS840" s="24"/>
      <c r="RGT840" s="24"/>
      <c r="RGU840" s="24"/>
      <c r="RGV840" s="24"/>
      <c r="RGW840" s="24"/>
      <c r="RGX840" s="24"/>
      <c r="RGY840" s="24"/>
      <c r="RGZ840" s="24"/>
      <c r="RHA840" s="24"/>
      <c r="RHB840" s="24"/>
      <c r="RHC840" s="24"/>
      <c r="RHD840" s="24"/>
      <c r="RHE840" s="24"/>
      <c r="RHF840" s="24"/>
      <c r="RHG840" s="24"/>
      <c r="RHH840" s="24"/>
      <c r="RHI840" s="24"/>
      <c r="RHJ840" s="24"/>
      <c r="RHK840" s="24"/>
      <c r="RHL840" s="24"/>
      <c r="RHM840" s="24"/>
      <c r="RHN840" s="24"/>
      <c r="RHO840" s="24"/>
      <c r="RHP840" s="24"/>
      <c r="RHQ840" s="24"/>
      <c r="RHR840" s="24"/>
      <c r="RHS840" s="24"/>
      <c r="RHT840" s="24"/>
      <c r="RHU840" s="24"/>
      <c r="RHV840" s="24"/>
      <c r="RHW840" s="24"/>
      <c r="RHX840" s="24"/>
      <c r="RHY840" s="24"/>
      <c r="RHZ840" s="24"/>
      <c r="RIA840" s="24"/>
      <c r="RIB840" s="24"/>
      <c r="RIC840" s="24"/>
      <c r="RID840" s="24"/>
      <c r="RIE840" s="24"/>
      <c r="RIF840" s="24"/>
      <c r="RIG840" s="24"/>
      <c r="RIH840" s="24"/>
      <c r="RII840" s="24"/>
      <c r="RIJ840" s="24"/>
      <c r="RIK840" s="24"/>
      <c r="RIL840" s="24"/>
      <c r="RIM840" s="24"/>
      <c r="RIN840" s="24"/>
      <c r="RIO840" s="24"/>
      <c r="RIP840" s="24"/>
      <c r="RIQ840" s="24"/>
      <c r="RIR840" s="24"/>
      <c r="RIS840" s="24"/>
      <c r="RIT840" s="24"/>
      <c r="RIU840" s="24"/>
      <c r="RIV840" s="24"/>
      <c r="RIW840" s="24"/>
      <c r="RIX840" s="24"/>
      <c r="RIY840" s="24"/>
      <c r="RIZ840" s="24"/>
      <c r="RJA840" s="24"/>
      <c r="RJB840" s="24"/>
      <c r="RJC840" s="24"/>
      <c r="RJD840" s="24"/>
      <c r="RJE840" s="24"/>
      <c r="RJF840" s="24"/>
      <c r="RJG840" s="24"/>
      <c r="RJH840" s="24"/>
      <c r="RJI840" s="24"/>
      <c r="RJJ840" s="24"/>
      <c r="RJK840" s="24"/>
      <c r="RJL840" s="24"/>
      <c r="RJM840" s="24"/>
      <c r="RJN840" s="24"/>
      <c r="RJO840" s="24"/>
      <c r="RJP840" s="24"/>
      <c r="RJQ840" s="24"/>
      <c r="RJR840" s="24"/>
      <c r="RJS840" s="24"/>
      <c r="RJT840" s="24"/>
      <c r="RJU840" s="24"/>
      <c r="RJV840" s="24"/>
      <c r="RJW840" s="24"/>
      <c r="RJX840" s="24"/>
      <c r="RJY840" s="24"/>
      <c r="RJZ840" s="24"/>
      <c r="RKA840" s="24"/>
      <c r="RKB840" s="24"/>
      <c r="RKC840" s="24"/>
      <c r="RKD840" s="24"/>
      <c r="RKE840" s="24"/>
      <c r="RKF840" s="24"/>
      <c r="RKG840" s="24"/>
      <c r="RKH840" s="24"/>
      <c r="RKI840" s="24"/>
      <c r="RKJ840" s="24"/>
      <c r="RKK840" s="24"/>
      <c r="RKL840" s="24"/>
      <c r="RKM840" s="24"/>
      <c r="RKN840" s="24"/>
      <c r="RKO840" s="24"/>
      <c r="RKP840" s="24"/>
      <c r="RKQ840" s="24"/>
      <c r="RKR840" s="24"/>
      <c r="RKS840" s="24"/>
      <c r="RKT840" s="24"/>
      <c r="RKU840" s="24"/>
      <c r="RKV840" s="24"/>
      <c r="RKW840" s="24"/>
      <c r="RKX840" s="24"/>
      <c r="RKY840" s="24"/>
      <c r="RKZ840" s="24"/>
      <c r="RLA840" s="24"/>
      <c r="RLB840" s="24"/>
      <c r="RLC840" s="24"/>
      <c r="RLD840" s="24"/>
      <c r="RLE840" s="24"/>
      <c r="RLF840" s="24"/>
      <c r="RLG840" s="24"/>
      <c r="RLH840" s="24"/>
      <c r="RLI840" s="24"/>
      <c r="RLJ840" s="24"/>
      <c r="RLK840" s="24"/>
      <c r="RLL840" s="24"/>
      <c r="RLM840" s="24"/>
      <c r="RLN840" s="24"/>
      <c r="RLO840" s="24"/>
      <c r="RLP840" s="24"/>
      <c r="RLQ840" s="24"/>
      <c r="RLR840" s="24"/>
      <c r="RLS840" s="24"/>
      <c r="RLT840" s="24"/>
      <c r="RLU840" s="24"/>
      <c r="RLV840" s="24"/>
      <c r="RLW840" s="24"/>
      <c r="RLX840" s="24"/>
      <c r="RLY840" s="24"/>
      <c r="RLZ840" s="24"/>
      <c r="RMA840" s="24"/>
      <c r="RMB840" s="24"/>
      <c r="RMC840" s="24"/>
      <c r="RMD840" s="24"/>
      <c r="RME840" s="24"/>
      <c r="RMF840" s="24"/>
      <c r="RMG840" s="24"/>
      <c r="RMH840" s="24"/>
      <c r="RMI840" s="24"/>
      <c r="RMJ840" s="24"/>
      <c r="RMK840" s="24"/>
      <c r="RML840" s="24"/>
      <c r="RMM840" s="24"/>
      <c r="RMN840" s="24"/>
      <c r="RMO840" s="24"/>
      <c r="RMP840" s="24"/>
      <c r="RMQ840" s="24"/>
      <c r="RMR840" s="24"/>
      <c r="RMS840" s="24"/>
      <c r="RMT840" s="24"/>
      <c r="RMU840" s="24"/>
      <c r="RMV840" s="24"/>
      <c r="RMW840" s="24"/>
      <c r="RMX840" s="24"/>
      <c r="RMY840" s="24"/>
      <c r="RMZ840" s="24"/>
      <c r="RNA840" s="24"/>
      <c r="RNB840" s="24"/>
      <c r="RNC840" s="24"/>
      <c r="RND840" s="24"/>
      <c r="RNE840" s="24"/>
      <c r="RNF840" s="24"/>
      <c r="RNG840" s="24"/>
      <c r="RNH840" s="24"/>
      <c r="RNI840" s="24"/>
      <c r="RNJ840" s="24"/>
      <c r="RNK840" s="24"/>
      <c r="RNL840" s="24"/>
      <c r="RNM840" s="24"/>
      <c r="RNN840" s="24"/>
      <c r="RNO840" s="24"/>
      <c r="RNP840" s="24"/>
      <c r="RNQ840" s="24"/>
      <c r="RNR840" s="24"/>
      <c r="RNS840" s="24"/>
      <c r="RNT840" s="24"/>
      <c r="RNU840" s="24"/>
      <c r="RNV840" s="24"/>
      <c r="RNW840" s="24"/>
      <c r="RNX840" s="24"/>
      <c r="RNY840" s="24"/>
      <c r="RNZ840" s="24"/>
      <c r="ROA840" s="24"/>
      <c r="ROB840" s="24"/>
      <c r="ROC840" s="24"/>
      <c r="ROD840" s="24"/>
      <c r="ROE840" s="24"/>
      <c r="ROF840" s="24"/>
      <c r="ROG840" s="24"/>
      <c r="ROH840" s="24"/>
      <c r="ROI840" s="24"/>
      <c r="ROJ840" s="24"/>
      <c r="ROK840" s="24"/>
      <c r="ROL840" s="24"/>
      <c r="ROM840" s="24"/>
      <c r="RON840" s="24"/>
      <c r="ROO840" s="24"/>
      <c r="ROP840" s="24"/>
      <c r="ROQ840" s="24"/>
      <c r="ROR840" s="24"/>
      <c r="ROS840" s="24"/>
      <c r="ROT840" s="24"/>
      <c r="ROU840" s="24"/>
      <c r="ROV840" s="24"/>
      <c r="ROW840" s="24"/>
      <c r="ROX840" s="24"/>
      <c r="ROY840" s="24"/>
      <c r="ROZ840" s="24"/>
      <c r="RPA840" s="24"/>
      <c r="RPB840" s="24"/>
      <c r="RPC840" s="24"/>
      <c r="RPD840" s="24"/>
      <c r="RPE840" s="24"/>
      <c r="RPF840" s="24"/>
      <c r="RPG840" s="24"/>
      <c r="RPH840" s="24"/>
      <c r="RPI840" s="24"/>
      <c r="RPJ840" s="24"/>
      <c r="RPK840" s="24"/>
      <c r="RPL840" s="24"/>
      <c r="RPM840" s="24"/>
      <c r="RPN840" s="24"/>
      <c r="RPO840" s="24"/>
      <c r="RPP840" s="24"/>
      <c r="RPQ840" s="24"/>
      <c r="RPR840" s="24"/>
      <c r="RPS840" s="24"/>
      <c r="RPT840" s="24"/>
      <c r="RPU840" s="24"/>
      <c r="RPV840" s="24"/>
      <c r="RPW840" s="24"/>
      <c r="RPX840" s="24"/>
      <c r="RPY840" s="24"/>
      <c r="RPZ840" s="24"/>
      <c r="RQA840" s="24"/>
      <c r="RQB840" s="24"/>
      <c r="RQC840" s="24"/>
      <c r="RQD840" s="24"/>
      <c r="RQE840" s="24"/>
      <c r="RQF840" s="24"/>
      <c r="RQG840" s="24"/>
      <c r="RQH840" s="24"/>
      <c r="RQI840" s="24"/>
      <c r="RQJ840" s="24"/>
      <c r="RQK840" s="24"/>
      <c r="RQL840" s="24"/>
      <c r="RQM840" s="24"/>
      <c r="RQN840" s="24"/>
      <c r="RQO840" s="24"/>
      <c r="RQP840" s="24"/>
      <c r="RQQ840" s="24"/>
      <c r="RQR840" s="24"/>
      <c r="RQS840" s="24"/>
      <c r="RQT840" s="24"/>
      <c r="RQU840" s="24"/>
      <c r="RQV840" s="24"/>
      <c r="RQW840" s="24"/>
      <c r="RQX840" s="24"/>
      <c r="RQY840" s="24"/>
      <c r="RQZ840" s="24"/>
      <c r="RRA840" s="24"/>
      <c r="RRB840" s="24"/>
      <c r="RRC840" s="24"/>
      <c r="RRD840" s="24"/>
      <c r="RRE840" s="24"/>
      <c r="RRF840" s="24"/>
      <c r="RRG840" s="24"/>
      <c r="RRH840" s="24"/>
      <c r="RRI840" s="24"/>
      <c r="RRJ840" s="24"/>
      <c r="RRK840" s="24"/>
      <c r="RRL840" s="24"/>
      <c r="RRM840" s="24"/>
      <c r="RRN840" s="24"/>
      <c r="RRO840" s="24"/>
      <c r="RRP840" s="24"/>
      <c r="RRQ840" s="24"/>
      <c r="RRR840" s="24"/>
      <c r="RRS840" s="24"/>
      <c r="RRT840" s="24"/>
      <c r="RRU840" s="24"/>
      <c r="RRV840" s="24"/>
      <c r="RRW840" s="24"/>
      <c r="RRX840" s="24"/>
      <c r="RRY840" s="24"/>
      <c r="RRZ840" s="24"/>
      <c r="RSA840" s="24"/>
      <c r="RSB840" s="24"/>
      <c r="RSC840" s="24"/>
      <c r="RSD840" s="24"/>
      <c r="RSE840" s="24"/>
      <c r="RSF840" s="24"/>
      <c r="RSG840" s="24"/>
      <c r="RSH840" s="24"/>
      <c r="RSI840" s="24"/>
      <c r="RSJ840" s="24"/>
      <c r="RSK840" s="24"/>
      <c r="RSL840" s="24"/>
      <c r="RSM840" s="24"/>
      <c r="RSN840" s="24"/>
      <c r="RSO840" s="24"/>
      <c r="RSP840" s="24"/>
      <c r="RSQ840" s="24"/>
      <c r="RSR840" s="24"/>
      <c r="RSS840" s="24"/>
      <c r="RST840" s="24"/>
      <c r="RSU840" s="24"/>
      <c r="RSV840" s="24"/>
      <c r="RSW840" s="24"/>
      <c r="RSX840" s="24"/>
      <c r="RSY840" s="24"/>
      <c r="RSZ840" s="24"/>
      <c r="RTA840" s="24"/>
      <c r="RTB840" s="24"/>
      <c r="RTC840" s="24"/>
      <c r="RTD840" s="24"/>
      <c r="RTE840" s="24"/>
      <c r="RTF840" s="24"/>
      <c r="RTG840" s="24"/>
      <c r="RTH840" s="24"/>
      <c r="RTI840" s="24"/>
      <c r="RTJ840" s="24"/>
      <c r="RTK840" s="24"/>
      <c r="RTL840" s="24"/>
      <c r="RTM840" s="24"/>
      <c r="RTN840" s="24"/>
      <c r="RTO840" s="24"/>
      <c r="RTP840" s="24"/>
      <c r="RTQ840" s="24"/>
      <c r="RTR840" s="24"/>
      <c r="RTS840" s="24"/>
      <c r="RTT840" s="24"/>
      <c r="RTU840" s="24"/>
      <c r="RTV840" s="24"/>
      <c r="RTW840" s="24"/>
      <c r="RTX840" s="24"/>
      <c r="RTY840" s="24"/>
      <c r="RTZ840" s="24"/>
      <c r="RUA840" s="24"/>
      <c r="RUB840" s="24"/>
      <c r="RUC840" s="24"/>
      <c r="RUD840" s="24"/>
      <c r="RUE840" s="24"/>
      <c r="RUF840" s="24"/>
      <c r="RUG840" s="24"/>
      <c r="RUH840" s="24"/>
      <c r="RUI840" s="24"/>
      <c r="RUJ840" s="24"/>
      <c r="RUK840" s="24"/>
      <c r="RUL840" s="24"/>
      <c r="RUM840" s="24"/>
      <c r="RUN840" s="24"/>
      <c r="RUO840" s="24"/>
      <c r="RUP840" s="24"/>
      <c r="RUQ840" s="24"/>
      <c r="RUR840" s="24"/>
      <c r="RUS840" s="24"/>
      <c r="RUT840" s="24"/>
      <c r="RUU840" s="24"/>
      <c r="RUV840" s="24"/>
      <c r="RUW840" s="24"/>
      <c r="RUX840" s="24"/>
      <c r="RUY840" s="24"/>
      <c r="RUZ840" s="24"/>
      <c r="RVA840" s="24"/>
      <c r="RVB840" s="24"/>
      <c r="RVC840" s="24"/>
      <c r="RVD840" s="24"/>
      <c r="RVE840" s="24"/>
      <c r="RVF840" s="24"/>
      <c r="RVG840" s="24"/>
      <c r="RVH840" s="24"/>
      <c r="RVI840" s="24"/>
      <c r="RVJ840" s="24"/>
      <c r="RVK840" s="24"/>
      <c r="RVL840" s="24"/>
      <c r="RVM840" s="24"/>
      <c r="RVN840" s="24"/>
      <c r="RVO840" s="24"/>
      <c r="RVP840" s="24"/>
      <c r="RVQ840" s="24"/>
      <c r="RVR840" s="24"/>
      <c r="RVS840" s="24"/>
      <c r="RVT840" s="24"/>
      <c r="RVU840" s="24"/>
      <c r="RVV840" s="24"/>
      <c r="RVW840" s="24"/>
      <c r="RVX840" s="24"/>
      <c r="RVY840" s="24"/>
      <c r="RVZ840" s="24"/>
      <c r="RWA840" s="24"/>
      <c r="RWB840" s="24"/>
      <c r="RWC840" s="24"/>
      <c r="RWD840" s="24"/>
      <c r="RWE840" s="24"/>
      <c r="RWF840" s="24"/>
      <c r="RWG840" s="24"/>
      <c r="RWH840" s="24"/>
      <c r="RWI840" s="24"/>
      <c r="RWJ840" s="24"/>
      <c r="RWK840" s="24"/>
      <c r="RWL840" s="24"/>
      <c r="RWM840" s="24"/>
      <c r="RWN840" s="24"/>
      <c r="RWO840" s="24"/>
      <c r="RWP840" s="24"/>
      <c r="RWQ840" s="24"/>
      <c r="RWR840" s="24"/>
      <c r="RWS840" s="24"/>
      <c r="RWT840" s="24"/>
      <c r="RWU840" s="24"/>
      <c r="RWV840" s="24"/>
      <c r="RWW840" s="24"/>
      <c r="RWX840" s="24"/>
      <c r="RWY840" s="24"/>
      <c r="RWZ840" s="24"/>
      <c r="RXA840" s="24"/>
      <c r="RXB840" s="24"/>
      <c r="RXC840" s="24"/>
      <c r="RXD840" s="24"/>
      <c r="RXE840" s="24"/>
      <c r="RXF840" s="24"/>
      <c r="RXG840" s="24"/>
      <c r="RXH840" s="24"/>
      <c r="RXI840" s="24"/>
      <c r="RXJ840" s="24"/>
      <c r="RXK840" s="24"/>
      <c r="RXL840" s="24"/>
      <c r="RXM840" s="24"/>
      <c r="RXN840" s="24"/>
      <c r="RXO840" s="24"/>
      <c r="RXP840" s="24"/>
      <c r="RXQ840" s="24"/>
      <c r="RXR840" s="24"/>
      <c r="RXS840" s="24"/>
      <c r="RXT840" s="24"/>
      <c r="RXU840" s="24"/>
      <c r="RXV840" s="24"/>
      <c r="RXW840" s="24"/>
      <c r="RXX840" s="24"/>
      <c r="RXY840" s="24"/>
      <c r="RXZ840" s="24"/>
      <c r="RYA840" s="24"/>
      <c r="RYB840" s="24"/>
      <c r="RYC840" s="24"/>
      <c r="RYD840" s="24"/>
      <c r="RYE840" s="24"/>
      <c r="RYF840" s="24"/>
      <c r="RYG840" s="24"/>
      <c r="RYH840" s="24"/>
      <c r="RYI840" s="24"/>
      <c r="RYJ840" s="24"/>
      <c r="RYK840" s="24"/>
      <c r="RYL840" s="24"/>
      <c r="RYM840" s="24"/>
      <c r="RYN840" s="24"/>
      <c r="RYO840" s="24"/>
      <c r="RYP840" s="24"/>
      <c r="RYQ840" s="24"/>
      <c r="RYR840" s="24"/>
      <c r="RYS840" s="24"/>
      <c r="RYT840" s="24"/>
      <c r="RYU840" s="24"/>
      <c r="RYV840" s="24"/>
      <c r="RYW840" s="24"/>
      <c r="RYX840" s="24"/>
      <c r="RYY840" s="24"/>
      <c r="RYZ840" s="24"/>
      <c r="RZA840" s="24"/>
      <c r="RZB840" s="24"/>
      <c r="RZC840" s="24"/>
      <c r="RZD840" s="24"/>
      <c r="RZE840" s="24"/>
      <c r="RZF840" s="24"/>
      <c r="RZG840" s="24"/>
      <c r="RZH840" s="24"/>
      <c r="RZI840" s="24"/>
      <c r="RZJ840" s="24"/>
      <c r="RZK840" s="24"/>
      <c r="RZL840" s="24"/>
      <c r="RZM840" s="24"/>
      <c r="RZN840" s="24"/>
      <c r="RZO840" s="24"/>
      <c r="RZP840" s="24"/>
      <c r="RZQ840" s="24"/>
      <c r="RZR840" s="24"/>
      <c r="RZS840" s="24"/>
      <c r="RZT840" s="24"/>
      <c r="RZU840" s="24"/>
      <c r="RZV840" s="24"/>
      <c r="RZW840" s="24"/>
      <c r="RZX840" s="24"/>
      <c r="RZY840" s="24"/>
      <c r="RZZ840" s="24"/>
      <c r="SAA840" s="24"/>
      <c r="SAB840" s="24"/>
      <c r="SAC840" s="24"/>
      <c r="SAD840" s="24"/>
      <c r="SAE840" s="24"/>
      <c r="SAF840" s="24"/>
      <c r="SAG840" s="24"/>
      <c r="SAH840" s="24"/>
      <c r="SAI840" s="24"/>
      <c r="SAJ840" s="24"/>
      <c r="SAK840" s="24"/>
      <c r="SAL840" s="24"/>
      <c r="SAM840" s="24"/>
      <c r="SAN840" s="24"/>
      <c r="SAO840" s="24"/>
      <c r="SAP840" s="24"/>
      <c r="SAQ840" s="24"/>
      <c r="SAR840" s="24"/>
      <c r="SAS840" s="24"/>
      <c r="SAT840" s="24"/>
      <c r="SAU840" s="24"/>
      <c r="SAV840" s="24"/>
      <c r="SAW840" s="24"/>
      <c r="SAX840" s="24"/>
      <c r="SAY840" s="24"/>
      <c r="SAZ840" s="24"/>
      <c r="SBA840" s="24"/>
      <c r="SBB840" s="24"/>
      <c r="SBC840" s="24"/>
      <c r="SBD840" s="24"/>
      <c r="SBE840" s="24"/>
      <c r="SBF840" s="24"/>
      <c r="SBG840" s="24"/>
      <c r="SBH840" s="24"/>
      <c r="SBI840" s="24"/>
      <c r="SBJ840" s="24"/>
      <c r="SBK840" s="24"/>
      <c r="SBL840" s="24"/>
      <c r="SBM840" s="24"/>
      <c r="SBN840" s="24"/>
      <c r="SBO840" s="24"/>
      <c r="SBP840" s="24"/>
      <c r="SBQ840" s="24"/>
      <c r="SBR840" s="24"/>
      <c r="SBS840" s="24"/>
      <c r="SBT840" s="24"/>
      <c r="SBU840" s="24"/>
      <c r="SBV840" s="24"/>
      <c r="SBW840" s="24"/>
      <c r="SBX840" s="24"/>
      <c r="SBY840" s="24"/>
      <c r="SBZ840" s="24"/>
      <c r="SCA840" s="24"/>
      <c r="SCB840" s="24"/>
      <c r="SCC840" s="24"/>
      <c r="SCD840" s="24"/>
      <c r="SCE840" s="24"/>
      <c r="SCF840" s="24"/>
      <c r="SCG840" s="24"/>
      <c r="SCH840" s="24"/>
      <c r="SCI840" s="24"/>
      <c r="SCJ840" s="24"/>
      <c r="SCK840" s="24"/>
      <c r="SCL840" s="24"/>
      <c r="SCM840" s="24"/>
      <c r="SCN840" s="24"/>
      <c r="SCO840" s="24"/>
      <c r="SCP840" s="24"/>
      <c r="SCQ840" s="24"/>
      <c r="SCR840" s="24"/>
      <c r="SCS840" s="24"/>
      <c r="SCT840" s="24"/>
      <c r="SCU840" s="24"/>
      <c r="SCV840" s="24"/>
      <c r="SCW840" s="24"/>
      <c r="SCX840" s="24"/>
      <c r="SCY840" s="24"/>
      <c r="SCZ840" s="24"/>
      <c r="SDA840" s="24"/>
      <c r="SDB840" s="24"/>
      <c r="SDC840" s="24"/>
      <c r="SDD840" s="24"/>
      <c r="SDE840" s="24"/>
      <c r="SDF840" s="24"/>
      <c r="SDG840" s="24"/>
      <c r="SDH840" s="24"/>
      <c r="SDI840" s="24"/>
      <c r="SDJ840" s="24"/>
      <c r="SDK840" s="24"/>
      <c r="SDL840" s="24"/>
      <c r="SDM840" s="24"/>
      <c r="SDN840" s="24"/>
      <c r="SDO840" s="24"/>
      <c r="SDP840" s="24"/>
      <c r="SDQ840" s="24"/>
      <c r="SDR840" s="24"/>
      <c r="SDS840" s="24"/>
      <c r="SDT840" s="24"/>
      <c r="SDU840" s="24"/>
      <c r="SDV840" s="24"/>
      <c r="SDW840" s="24"/>
      <c r="SDX840" s="24"/>
      <c r="SDY840" s="24"/>
      <c r="SDZ840" s="24"/>
      <c r="SEA840" s="24"/>
      <c r="SEB840" s="24"/>
      <c r="SEC840" s="24"/>
      <c r="SED840" s="24"/>
      <c r="SEE840" s="24"/>
      <c r="SEF840" s="24"/>
      <c r="SEG840" s="24"/>
      <c r="SEH840" s="24"/>
      <c r="SEI840" s="24"/>
      <c r="SEJ840" s="24"/>
      <c r="SEK840" s="24"/>
      <c r="SEL840" s="24"/>
      <c r="SEM840" s="24"/>
      <c r="SEN840" s="24"/>
      <c r="SEO840" s="24"/>
      <c r="SEP840" s="24"/>
      <c r="SEQ840" s="24"/>
      <c r="SER840" s="24"/>
      <c r="SES840" s="24"/>
      <c r="SET840" s="24"/>
      <c r="SEU840" s="24"/>
      <c r="SEV840" s="24"/>
      <c r="SEW840" s="24"/>
      <c r="SEX840" s="24"/>
      <c r="SEY840" s="24"/>
      <c r="SEZ840" s="24"/>
      <c r="SFA840" s="24"/>
      <c r="SFB840" s="24"/>
      <c r="SFC840" s="24"/>
      <c r="SFD840" s="24"/>
      <c r="SFE840" s="24"/>
      <c r="SFF840" s="24"/>
      <c r="SFG840" s="24"/>
      <c r="SFH840" s="24"/>
      <c r="SFI840" s="24"/>
      <c r="SFJ840" s="24"/>
      <c r="SFK840" s="24"/>
      <c r="SFL840" s="24"/>
      <c r="SFM840" s="24"/>
      <c r="SFN840" s="24"/>
      <c r="SFO840" s="24"/>
      <c r="SFP840" s="24"/>
      <c r="SFQ840" s="24"/>
      <c r="SFR840" s="24"/>
      <c r="SFS840" s="24"/>
      <c r="SFT840" s="24"/>
      <c r="SFU840" s="24"/>
      <c r="SFV840" s="24"/>
      <c r="SFW840" s="24"/>
      <c r="SFX840" s="24"/>
      <c r="SFY840" s="24"/>
      <c r="SFZ840" s="24"/>
      <c r="SGA840" s="24"/>
      <c r="SGB840" s="24"/>
      <c r="SGC840" s="24"/>
      <c r="SGD840" s="24"/>
      <c r="SGE840" s="24"/>
      <c r="SGF840" s="24"/>
      <c r="SGG840" s="24"/>
      <c r="SGH840" s="24"/>
      <c r="SGI840" s="24"/>
      <c r="SGJ840" s="24"/>
      <c r="SGK840" s="24"/>
      <c r="SGL840" s="24"/>
      <c r="SGM840" s="24"/>
      <c r="SGN840" s="24"/>
      <c r="SGO840" s="24"/>
      <c r="SGP840" s="24"/>
      <c r="SGQ840" s="24"/>
      <c r="SGR840" s="24"/>
      <c r="SGS840" s="24"/>
      <c r="SGT840" s="24"/>
      <c r="SGU840" s="24"/>
      <c r="SGV840" s="24"/>
      <c r="SGW840" s="24"/>
      <c r="SGX840" s="24"/>
      <c r="SGY840" s="24"/>
      <c r="SGZ840" s="24"/>
      <c r="SHA840" s="24"/>
      <c r="SHB840" s="24"/>
      <c r="SHC840" s="24"/>
      <c r="SHD840" s="24"/>
      <c r="SHE840" s="24"/>
      <c r="SHF840" s="24"/>
      <c r="SHG840" s="24"/>
      <c r="SHH840" s="24"/>
      <c r="SHI840" s="24"/>
      <c r="SHJ840" s="24"/>
      <c r="SHK840" s="24"/>
      <c r="SHL840" s="24"/>
      <c r="SHM840" s="24"/>
      <c r="SHN840" s="24"/>
      <c r="SHO840" s="24"/>
      <c r="SHP840" s="24"/>
      <c r="SHQ840" s="24"/>
      <c r="SHR840" s="24"/>
      <c r="SHS840" s="24"/>
      <c r="SHT840" s="24"/>
      <c r="SHU840" s="24"/>
      <c r="SHV840" s="24"/>
      <c r="SHW840" s="24"/>
      <c r="SHX840" s="24"/>
      <c r="SHY840" s="24"/>
      <c r="SHZ840" s="24"/>
      <c r="SIA840" s="24"/>
      <c r="SIB840" s="24"/>
      <c r="SIC840" s="24"/>
      <c r="SID840" s="24"/>
      <c r="SIE840" s="24"/>
      <c r="SIF840" s="24"/>
      <c r="SIG840" s="24"/>
      <c r="SIH840" s="24"/>
      <c r="SII840" s="24"/>
      <c r="SIJ840" s="24"/>
      <c r="SIK840" s="24"/>
      <c r="SIL840" s="24"/>
      <c r="SIM840" s="24"/>
      <c r="SIN840" s="24"/>
      <c r="SIO840" s="24"/>
      <c r="SIP840" s="24"/>
      <c r="SIQ840" s="24"/>
      <c r="SIR840" s="24"/>
      <c r="SIS840" s="24"/>
      <c r="SIT840" s="24"/>
      <c r="SIU840" s="24"/>
      <c r="SIV840" s="24"/>
      <c r="SIW840" s="24"/>
      <c r="SIX840" s="24"/>
      <c r="SIY840" s="24"/>
      <c r="SIZ840" s="24"/>
      <c r="SJA840" s="24"/>
      <c r="SJB840" s="24"/>
      <c r="SJC840" s="24"/>
      <c r="SJD840" s="24"/>
      <c r="SJE840" s="24"/>
      <c r="SJF840" s="24"/>
      <c r="SJG840" s="24"/>
      <c r="SJH840" s="24"/>
      <c r="SJI840" s="24"/>
      <c r="SJJ840" s="24"/>
      <c r="SJK840" s="24"/>
      <c r="SJL840" s="24"/>
      <c r="SJM840" s="24"/>
      <c r="SJN840" s="24"/>
      <c r="SJO840" s="24"/>
      <c r="SJP840" s="24"/>
      <c r="SJQ840" s="24"/>
      <c r="SJR840" s="24"/>
      <c r="SJS840" s="24"/>
      <c r="SJT840" s="24"/>
      <c r="SJU840" s="24"/>
      <c r="SJV840" s="24"/>
      <c r="SJW840" s="24"/>
      <c r="SJX840" s="24"/>
      <c r="SJY840" s="24"/>
      <c r="SJZ840" s="24"/>
      <c r="SKA840" s="24"/>
      <c r="SKB840" s="24"/>
      <c r="SKC840" s="24"/>
      <c r="SKD840" s="24"/>
      <c r="SKE840" s="24"/>
      <c r="SKF840" s="24"/>
      <c r="SKG840" s="24"/>
      <c r="SKH840" s="24"/>
      <c r="SKI840" s="24"/>
      <c r="SKJ840" s="24"/>
      <c r="SKK840" s="24"/>
      <c r="SKL840" s="24"/>
      <c r="SKM840" s="24"/>
      <c r="SKN840" s="24"/>
      <c r="SKO840" s="24"/>
      <c r="SKP840" s="24"/>
      <c r="SKQ840" s="24"/>
      <c r="SKR840" s="24"/>
      <c r="SKS840" s="24"/>
      <c r="SKT840" s="24"/>
      <c r="SKU840" s="24"/>
      <c r="SKV840" s="24"/>
      <c r="SKW840" s="24"/>
      <c r="SKX840" s="24"/>
      <c r="SKY840" s="24"/>
      <c r="SKZ840" s="24"/>
      <c r="SLA840" s="24"/>
      <c r="SLB840" s="24"/>
      <c r="SLC840" s="24"/>
      <c r="SLD840" s="24"/>
      <c r="SLE840" s="24"/>
      <c r="SLF840" s="24"/>
      <c r="SLG840" s="24"/>
      <c r="SLH840" s="24"/>
      <c r="SLI840" s="24"/>
      <c r="SLJ840" s="24"/>
      <c r="SLK840" s="24"/>
      <c r="SLL840" s="24"/>
      <c r="SLM840" s="24"/>
      <c r="SLN840" s="24"/>
      <c r="SLO840" s="24"/>
      <c r="SLP840" s="24"/>
      <c r="SLQ840" s="24"/>
      <c r="SLR840" s="24"/>
      <c r="SLS840" s="24"/>
      <c r="SLT840" s="24"/>
      <c r="SLU840" s="24"/>
      <c r="SLV840" s="24"/>
      <c r="SLW840" s="24"/>
      <c r="SLX840" s="24"/>
      <c r="SLY840" s="24"/>
      <c r="SLZ840" s="24"/>
      <c r="SMA840" s="24"/>
      <c r="SMB840" s="24"/>
      <c r="SMC840" s="24"/>
      <c r="SMD840" s="24"/>
      <c r="SME840" s="24"/>
      <c r="SMF840" s="24"/>
      <c r="SMG840" s="24"/>
      <c r="SMH840" s="24"/>
      <c r="SMI840" s="24"/>
      <c r="SMJ840" s="24"/>
      <c r="SMK840" s="24"/>
      <c r="SML840" s="24"/>
      <c r="SMM840" s="24"/>
      <c r="SMN840" s="24"/>
      <c r="SMO840" s="24"/>
      <c r="SMP840" s="24"/>
      <c r="SMQ840" s="24"/>
      <c r="SMR840" s="24"/>
      <c r="SMS840" s="24"/>
      <c r="SMT840" s="24"/>
      <c r="SMU840" s="24"/>
      <c r="SMV840" s="24"/>
      <c r="SMW840" s="24"/>
      <c r="SMX840" s="24"/>
      <c r="SMY840" s="24"/>
      <c r="SMZ840" s="24"/>
      <c r="SNA840" s="24"/>
      <c r="SNB840" s="24"/>
      <c r="SNC840" s="24"/>
      <c r="SND840" s="24"/>
      <c r="SNE840" s="24"/>
      <c r="SNF840" s="24"/>
      <c r="SNG840" s="24"/>
      <c r="SNH840" s="24"/>
      <c r="SNI840" s="24"/>
      <c r="SNJ840" s="24"/>
      <c r="SNK840" s="24"/>
      <c r="SNL840" s="24"/>
      <c r="SNM840" s="24"/>
      <c r="SNN840" s="24"/>
      <c r="SNO840" s="24"/>
      <c r="SNP840" s="24"/>
      <c r="SNQ840" s="24"/>
      <c r="SNR840" s="24"/>
      <c r="SNS840" s="24"/>
      <c r="SNT840" s="24"/>
      <c r="SNU840" s="24"/>
      <c r="SNV840" s="24"/>
      <c r="SNW840" s="24"/>
      <c r="SNX840" s="24"/>
      <c r="SNY840" s="24"/>
      <c r="SNZ840" s="24"/>
      <c r="SOA840" s="24"/>
      <c r="SOB840" s="24"/>
      <c r="SOC840" s="24"/>
      <c r="SOD840" s="24"/>
      <c r="SOE840" s="24"/>
      <c r="SOF840" s="24"/>
      <c r="SOG840" s="24"/>
      <c r="SOH840" s="24"/>
      <c r="SOI840" s="24"/>
      <c r="SOJ840" s="24"/>
      <c r="SOK840" s="24"/>
      <c r="SOL840" s="24"/>
      <c r="SOM840" s="24"/>
      <c r="SON840" s="24"/>
      <c r="SOO840" s="24"/>
      <c r="SOP840" s="24"/>
      <c r="SOQ840" s="24"/>
      <c r="SOR840" s="24"/>
      <c r="SOS840" s="24"/>
      <c r="SOT840" s="24"/>
      <c r="SOU840" s="24"/>
      <c r="SOV840" s="24"/>
      <c r="SOW840" s="24"/>
      <c r="SOX840" s="24"/>
      <c r="SOY840" s="24"/>
      <c r="SOZ840" s="24"/>
      <c r="SPA840" s="24"/>
      <c r="SPB840" s="24"/>
      <c r="SPC840" s="24"/>
      <c r="SPD840" s="24"/>
      <c r="SPE840" s="24"/>
      <c r="SPF840" s="24"/>
      <c r="SPG840" s="24"/>
      <c r="SPH840" s="24"/>
      <c r="SPI840" s="24"/>
      <c r="SPJ840" s="24"/>
      <c r="SPK840" s="24"/>
      <c r="SPL840" s="24"/>
      <c r="SPM840" s="24"/>
      <c r="SPN840" s="24"/>
      <c r="SPO840" s="24"/>
      <c r="SPP840" s="24"/>
      <c r="SPQ840" s="24"/>
      <c r="SPR840" s="24"/>
      <c r="SPS840" s="24"/>
      <c r="SPT840" s="24"/>
      <c r="SPU840" s="24"/>
      <c r="SPV840" s="24"/>
      <c r="SPW840" s="24"/>
      <c r="SPX840" s="24"/>
      <c r="SPY840" s="24"/>
      <c r="SPZ840" s="24"/>
      <c r="SQA840" s="24"/>
      <c r="SQB840" s="24"/>
      <c r="SQC840" s="24"/>
      <c r="SQD840" s="24"/>
      <c r="SQE840" s="24"/>
      <c r="SQF840" s="24"/>
      <c r="SQG840" s="24"/>
      <c r="SQH840" s="24"/>
      <c r="SQI840" s="24"/>
      <c r="SQJ840" s="24"/>
      <c r="SQK840" s="24"/>
      <c r="SQL840" s="24"/>
      <c r="SQM840" s="24"/>
      <c r="SQN840" s="24"/>
      <c r="SQO840" s="24"/>
      <c r="SQP840" s="24"/>
      <c r="SQQ840" s="24"/>
      <c r="SQR840" s="24"/>
      <c r="SQS840" s="24"/>
      <c r="SQT840" s="24"/>
      <c r="SQU840" s="24"/>
      <c r="SQV840" s="24"/>
      <c r="SQW840" s="24"/>
      <c r="SQX840" s="24"/>
      <c r="SQY840" s="24"/>
      <c r="SQZ840" s="24"/>
      <c r="SRA840" s="24"/>
      <c r="SRB840" s="24"/>
      <c r="SRC840" s="24"/>
      <c r="SRD840" s="24"/>
      <c r="SRE840" s="24"/>
      <c r="SRF840" s="24"/>
      <c r="SRG840" s="24"/>
      <c r="SRH840" s="24"/>
      <c r="SRI840" s="24"/>
      <c r="SRJ840" s="24"/>
      <c r="SRK840" s="24"/>
      <c r="SRL840" s="24"/>
      <c r="SRM840" s="24"/>
      <c r="SRN840" s="24"/>
      <c r="SRO840" s="24"/>
      <c r="SRP840" s="24"/>
      <c r="SRQ840" s="24"/>
      <c r="SRR840" s="24"/>
      <c r="SRS840" s="24"/>
      <c r="SRT840" s="24"/>
      <c r="SRU840" s="24"/>
      <c r="SRV840" s="24"/>
      <c r="SRW840" s="24"/>
      <c r="SRX840" s="24"/>
      <c r="SRY840" s="24"/>
      <c r="SRZ840" s="24"/>
      <c r="SSA840" s="24"/>
      <c r="SSB840" s="24"/>
      <c r="SSC840" s="24"/>
      <c r="SSD840" s="24"/>
      <c r="SSE840" s="24"/>
      <c r="SSF840" s="24"/>
      <c r="SSG840" s="24"/>
      <c r="SSH840" s="24"/>
      <c r="SSI840" s="24"/>
      <c r="SSJ840" s="24"/>
      <c r="SSK840" s="24"/>
      <c r="SSL840" s="24"/>
      <c r="SSM840" s="24"/>
      <c r="SSN840" s="24"/>
      <c r="SSO840" s="24"/>
      <c r="SSP840" s="24"/>
      <c r="SSQ840" s="24"/>
      <c r="SSR840" s="24"/>
      <c r="SSS840" s="24"/>
      <c r="SST840" s="24"/>
      <c r="SSU840" s="24"/>
      <c r="SSV840" s="24"/>
      <c r="SSW840" s="24"/>
      <c r="SSX840" s="24"/>
      <c r="SSY840" s="24"/>
      <c r="SSZ840" s="24"/>
      <c r="STA840" s="24"/>
      <c r="STB840" s="24"/>
      <c r="STC840" s="24"/>
      <c r="STD840" s="24"/>
      <c r="STE840" s="24"/>
      <c r="STF840" s="24"/>
      <c r="STG840" s="24"/>
      <c r="STH840" s="24"/>
      <c r="STI840" s="24"/>
      <c r="STJ840" s="24"/>
      <c r="STK840" s="24"/>
      <c r="STL840" s="24"/>
      <c r="STM840" s="24"/>
      <c r="STN840" s="24"/>
      <c r="STO840" s="24"/>
      <c r="STP840" s="24"/>
      <c r="STQ840" s="24"/>
      <c r="STR840" s="24"/>
      <c r="STS840" s="24"/>
      <c r="STT840" s="24"/>
      <c r="STU840" s="24"/>
      <c r="STV840" s="24"/>
      <c r="STW840" s="24"/>
      <c r="STX840" s="24"/>
      <c r="STY840" s="24"/>
      <c r="STZ840" s="24"/>
      <c r="SUA840" s="24"/>
      <c r="SUB840" s="24"/>
      <c r="SUC840" s="24"/>
      <c r="SUD840" s="24"/>
      <c r="SUE840" s="24"/>
      <c r="SUF840" s="24"/>
      <c r="SUG840" s="24"/>
      <c r="SUH840" s="24"/>
      <c r="SUI840" s="24"/>
      <c r="SUJ840" s="24"/>
      <c r="SUK840" s="24"/>
      <c r="SUL840" s="24"/>
      <c r="SUM840" s="24"/>
      <c r="SUN840" s="24"/>
      <c r="SUO840" s="24"/>
      <c r="SUP840" s="24"/>
      <c r="SUQ840" s="24"/>
      <c r="SUR840" s="24"/>
      <c r="SUS840" s="24"/>
      <c r="SUT840" s="24"/>
      <c r="SUU840" s="24"/>
      <c r="SUV840" s="24"/>
      <c r="SUW840" s="24"/>
      <c r="SUX840" s="24"/>
      <c r="SUY840" s="24"/>
      <c r="SUZ840" s="24"/>
      <c r="SVA840" s="24"/>
      <c r="SVB840" s="24"/>
      <c r="SVC840" s="24"/>
      <c r="SVD840" s="24"/>
      <c r="SVE840" s="24"/>
      <c r="SVF840" s="24"/>
      <c r="SVG840" s="24"/>
      <c r="SVH840" s="24"/>
      <c r="SVI840" s="24"/>
      <c r="SVJ840" s="24"/>
      <c r="SVK840" s="24"/>
      <c r="SVL840" s="24"/>
      <c r="SVM840" s="24"/>
      <c r="SVN840" s="24"/>
      <c r="SVO840" s="24"/>
      <c r="SVP840" s="24"/>
      <c r="SVQ840" s="24"/>
      <c r="SVR840" s="24"/>
      <c r="SVS840" s="24"/>
      <c r="SVT840" s="24"/>
      <c r="SVU840" s="24"/>
      <c r="SVV840" s="24"/>
      <c r="SVW840" s="24"/>
      <c r="SVX840" s="24"/>
      <c r="SVY840" s="24"/>
      <c r="SVZ840" s="24"/>
      <c r="SWA840" s="24"/>
      <c r="SWB840" s="24"/>
      <c r="SWC840" s="24"/>
      <c r="SWD840" s="24"/>
      <c r="SWE840" s="24"/>
      <c r="SWF840" s="24"/>
      <c r="SWG840" s="24"/>
      <c r="SWH840" s="24"/>
      <c r="SWI840" s="24"/>
      <c r="SWJ840" s="24"/>
      <c r="SWK840" s="24"/>
      <c r="SWL840" s="24"/>
      <c r="SWM840" s="24"/>
      <c r="SWN840" s="24"/>
      <c r="SWO840" s="24"/>
      <c r="SWP840" s="24"/>
      <c r="SWQ840" s="24"/>
      <c r="SWR840" s="24"/>
      <c r="SWS840" s="24"/>
      <c r="SWT840" s="24"/>
      <c r="SWU840" s="24"/>
      <c r="SWV840" s="24"/>
      <c r="SWW840" s="24"/>
      <c r="SWX840" s="24"/>
      <c r="SWY840" s="24"/>
      <c r="SWZ840" s="24"/>
      <c r="SXA840" s="24"/>
      <c r="SXB840" s="24"/>
      <c r="SXC840" s="24"/>
      <c r="SXD840" s="24"/>
      <c r="SXE840" s="24"/>
      <c r="SXF840" s="24"/>
      <c r="SXG840" s="24"/>
      <c r="SXH840" s="24"/>
      <c r="SXI840" s="24"/>
      <c r="SXJ840" s="24"/>
      <c r="SXK840" s="24"/>
      <c r="SXL840" s="24"/>
      <c r="SXM840" s="24"/>
      <c r="SXN840" s="24"/>
      <c r="SXO840" s="24"/>
      <c r="SXP840" s="24"/>
      <c r="SXQ840" s="24"/>
      <c r="SXR840" s="24"/>
      <c r="SXS840" s="24"/>
      <c r="SXT840" s="24"/>
      <c r="SXU840" s="24"/>
      <c r="SXV840" s="24"/>
      <c r="SXW840" s="24"/>
      <c r="SXX840" s="24"/>
      <c r="SXY840" s="24"/>
      <c r="SXZ840" s="24"/>
      <c r="SYA840" s="24"/>
      <c r="SYB840" s="24"/>
      <c r="SYC840" s="24"/>
      <c r="SYD840" s="24"/>
      <c r="SYE840" s="24"/>
      <c r="SYF840" s="24"/>
      <c r="SYG840" s="24"/>
      <c r="SYH840" s="24"/>
      <c r="SYI840" s="24"/>
      <c r="SYJ840" s="24"/>
      <c r="SYK840" s="24"/>
      <c r="SYL840" s="24"/>
      <c r="SYM840" s="24"/>
      <c r="SYN840" s="24"/>
      <c r="SYO840" s="24"/>
      <c r="SYP840" s="24"/>
      <c r="SYQ840" s="24"/>
      <c r="SYR840" s="24"/>
      <c r="SYS840" s="24"/>
      <c r="SYT840" s="24"/>
      <c r="SYU840" s="24"/>
      <c r="SYV840" s="24"/>
      <c r="SYW840" s="24"/>
      <c r="SYX840" s="24"/>
      <c r="SYY840" s="24"/>
      <c r="SYZ840" s="24"/>
      <c r="SZA840" s="24"/>
      <c r="SZB840" s="24"/>
      <c r="SZC840" s="24"/>
      <c r="SZD840" s="24"/>
      <c r="SZE840" s="24"/>
      <c r="SZF840" s="24"/>
      <c r="SZG840" s="24"/>
      <c r="SZH840" s="24"/>
      <c r="SZI840" s="24"/>
      <c r="SZJ840" s="24"/>
      <c r="SZK840" s="24"/>
      <c r="SZL840" s="24"/>
      <c r="SZM840" s="24"/>
      <c r="SZN840" s="24"/>
      <c r="SZO840" s="24"/>
      <c r="SZP840" s="24"/>
      <c r="SZQ840" s="24"/>
      <c r="SZR840" s="24"/>
      <c r="SZS840" s="24"/>
      <c r="SZT840" s="24"/>
      <c r="SZU840" s="24"/>
      <c r="SZV840" s="24"/>
      <c r="SZW840" s="24"/>
      <c r="SZX840" s="24"/>
      <c r="SZY840" s="24"/>
      <c r="SZZ840" s="24"/>
      <c r="TAA840" s="24"/>
      <c r="TAB840" s="24"/>
      <c r="TAC840" s="24"/>
      <c r="TAD840" s="24"/>
      <c r="TAE840" s="24"/>
      <c r="TAF840" s="24"/>
      <c r="TAG840" s="24"/>
      <c r="TAH840" s="24"/>
      <c r="TAI840" s="24"/>
      <c r="TAJ840" s="24"/>
      <c r="TAK840" s="24"/>
      <c r="TAL840" s="24"/>
      <c r="TAM840" s="24"/>
      <c r="TAN840" s="24"/>
      <c r="TAO840" s="24"/>
      <c r="TAP840" s="24"/>
      <c r="TAQ840" s="24"/>
      <c r="TAR840" s="24"/>
      <c r="TAS840" s="24"/>
      <c r="TAT840" s="24"/>
      <c r="TAU840" s="24"/>
      <c r="TAV840" s="24"/>
      <c r="TAW840" s="24"/>
      <c r="TAX840" s="24"/>
      <c r="TAY840" s="24"/>
      <c r="TAZ840" s="24"/>
      <c r="TBA840" s="24"/>
      <c r="TBB840" s="24"/>
      <c r="TBC840" s="24"/>
      <c r="TBD840" s="24"/>
      <c r="TBE840" s="24"/>
      <c r="TBF840" s="24"/>
      <c r="TBG840" s="24"/>
      <c r="TBH840" s="24"/>
      <c r="TBI840" s="24"/>
      <c r="TBJ840" s="24"/>
      <c r="TBK840" s="24"/>
      <c r="TBL840" s="24"/>
      <c r="TBM840" s="24"/>
      <c r="TBN840" s="24"/>
      <c r="TBO840" s="24"/>
      <c r="TBP840" s="24"/>
      <c r="TBQ840" s="24"/>
      <c r="TBR840" s="24"/>
      <c r="TBS840" s="24"/>
      <c r="TBT840" s="24"/>
      <c r="TBU840" s="24"/>
      <c r="TBV840" s="24"/>
      <c r="TBW840" s="24"/>
      <c r="TBX840" s="24"/>
      <c r="TBY840" s="24"/>
      <c r="TBZ840" s="24"/>
      <c r="TCA840" s="24"/>
      <c r="TCB840" s="24"/>
      <c r="TCC840" s="24"/>
      <c r="TCD840" s="24"/>
      <c r="TCE840" s="24"/>
      <c r="TCF840" s="24"/>
      <c r="TCG840" s="24"/>
      <c r="TCH840" s="24"/>
      <c r="TCI840" s="24"/>
      <c r="TCJ840" s="24"/>
      <c r="TCK840" s="24"/>
      <c r="TCL840" s="24"/>
      <c r="TCM840" s="24"/>
      <c r="TCN840" s="24"/>
      <c r="TCO840" s="24"/>
      <c r="TCP840" s="24"/>
      <c r="TCQ840" s="24"/>
      <c r="TCR840" s="24"/>
      <c r="TCS840" s="24"/>
      <c r="TCT840" s="24"/>
      <c r="TCU840" s="24"/>
      <c r="TCV840" s="24"/>
      <c r="TCW840" s="24"/>
      <c r="TCX840" s="24"/>
      <c r="TCY840" s="24"/>
      <c r="TCZ840" s="24"/>
      <c r="TDA840" s="24"/>
      <c r="TDB840" s="24"/>
      <c r="TDC840" s="24"/>
      <c r="TDD840" s="24"/>
      <c r="TDE840" s="24"/>
      <c r="TDF840" s="24"/>
      <c r="TDG840" s="24"/>
      <c r="TDH840" s="24"/>
      <c r="TDI840" s="24"/>
      <c r="TDJ840" s="24"/>
      <c r="TDK840" s="24"/>
      <c r="TDL840" s="24"/>
      <c r="TDM840" s="24"/>
      <c r="TDN840" s="24"/>
      <c r="TDO840" s="24"/>
      <c r="TDP840" s="24"/>
      <c r="TDQ840" s="24"/>
      <c r="TDR840" s="24"/>
      <c r="TDS840" s="24"/>
      <c r="TDT840" s="24"/>
      <c r="TDU840" s="24"/>
      <c r="TDV840" s="24"/>
      <c r="TDW840" s="24"/>
      <c r="TDX840" s="24"/>
      <c r="TDY840" s="24"/>
      <c r="TDZ840" s="24"/>
      <c r="TEA840" s="24"/>
      <c r="TEB840" s="24"/>
      <c r="TEC840" s="24"/>
      <c r="TED840" s="24"/>
      <c r="TEE840" s="24"/>
      <c r="TEF840" s="24"/>
      <c r="TEG840" s="24"/>
      <c r="TEH840" s="24"/>
      <c r="TEI840" s="24"/>
      <c r="TEJ840" s="24"/>
      <c r="TEK840" s="24"/>
      <c r="TEL840" s="24"/>
      <c r="TEM840" s="24"/>
      <c r="TEN840" s="24"/>
      <c r="TEO840" s="24"/>
      <c r="TEP840" s="24"/>
      <c r="TEQ840" s="24"/>
      <c r="TER840" s="24"/>
      <c r="TES840" s="24"/>
      <c r="TET840" s="24"/>
      <c r="TEU840" s="24"/>
      <c r="TEV840" s="24"/>
      <c r="TEW840" s="24"/>
      <c r="TEX840" s="24"/>
      <c r="TEY840" s="24"/>
      <c r="TEZ840" s="24"/>
      <c r="TFA840" s="24"/>
      <c r="TFB840" s="24"/>
      <c r="TFC840" s="24"/>
      <c r="TFD840" s="24"/>
      <c r="TFE840" s="24"/>
      <c r="TFF840" s="24"/>
      <c r="TFG840" s="24"/>
      <c r="TFH840" s="24"/>
      <c r="TFI840" s="24"/>
      <c r="TFJ840" s="24"/>
      <c r="TFK840" s="24"/>
      <c r="TFL840" s="24"/>
      <c r="TFM840" s="24"/>
      <c r="TFN840" s="24"/>
      <c r="TFO840" s="24"/>
      <c r="TFP840" s="24"/>
      <c r="TFQ840" s="24"/>
      <c r="TFR840" s="24"/>
      <c r="TFS840" s="24"/>
      <c r="TFT840" s="24"/>
      <c r="TFU840" s="24"/>
      <c r="TFV840" s="24"/>
      <c r="TFW840" s="24"/>
      <c r="TFX840" s="24"/>
      <c r="TFY840" s="24"/>
      <c r="TFZ840" s="24"/>
      <c r="TGA840" s="24"/>
      <c r="TGB840" s="24"/>
      <c r="TGC840" s="24"/>
      <c r="TGD840" s="24"/>
      <c r="TGE840" s="24"/>
      <c r="TGF840" s="24"/>
      <c r="TGG840" s="24"/>
      <c r="TGH840" s="24"/>
      <c r="TGI840" s="24"/>
      <c r="TGJ840" s="24"/>
      <c r="TGK840" s="24"/>
      <c r="TGL840" s="24"/>
      <c r="TGM840" s="24"/>
      <c r="TGN840" s="24"/>
      <c r="TGO840" s="24"/>
      <c r="TGP840" s="24"/>
      <c r="TGQ840" s="24"/>
      <c r="TGR840" s="24"/>
      <c r="TGS840" s="24"/>
      <c r="TGT840" s="24"/>
      <c r="TGU840" s="24"/>
      <c r="TGV840" s="24"/>
      <c r="TGW840" s="24"/>
      <c r="TGX840" s="24"/>
      <c r="TGY840" s="24"/>
      <c r="TGZ840" s="24"/>
      <c r="THA840" s="24"/>
      <c r="THB840" s="24"/>
      <c r="THC840" s="24"/>
      <c r="THD840" s="24"/>
      <c r="THE840" s="24"/>
      <c r="THF840" s="24"/>
      <c r="THG840" s="24"/>
      <c r="THH840" s="24"/>
      <c r="THI840" s="24"/>
      <c r="THJ840" s="24"/>
      <c r="THK840" s="24"/>
      <c r="THL840" s="24"/>
      <c r="THM840" s="24"/>
      <c r="THN840" s="24"/>
      <c r="THO840" s="24"/>
      <c r="THP840" s="24"/>
      <c r="THQ840" s="24"/>
      <c r="THR840" s="24"/>
      <c r="THS840" s="24"/>
      <c r="THT840" s="24"/>
      <c r="THU840" s="24"/>
      <c r="THV840" s="24"/>
      <c r="THW840" s="24"/>
      <c r="THX840" s="24"/>
      <c r="THY840" s="24"/>
      <c r="THZ840" s="24"/>
      <c r="TIA840" s="24"/>
      <c r="TIB840" s="24"/>
      <c r="TIC840" s="24"/>
      <c r="TID840" s="24"/>
      <c r="TIE840" s="24"/>
      <c r="TIF840" s="24"/>
      <c r="TIG840" s="24"/>
      <c r="TIH840" s="24"/>
      <c r="TII840" s="24"/>
      <c r="TIJ840" s="24"/>
      <c r="TIK840" s="24"/>
      <c r="TIL840" s="24"/>
      <c r="TIM840" s="24"/>
      <c r="TIN840" s="24"/>
      <c r="TIO840" s="24"/>
      <c r="TIP840" s="24"/>
      <c r="TIQ840" s="24"/>
      <c r="TIR840" s="24"/>
      <c r="TIS840" s="24"/>
      <c r="TIT840" s="24"/>
      <c r="TIU840" s="24"/>
      <c r="TIV840" s="24"/>
      <c r="TIW840" s="24"/>
      <c r="TIX840" s="24"/>
      <c r="TIY840" s="24"/>
      <c r="TIZ840" s="24"/>
      <c r="TJA840" s="24"/>
      <c r="TJB840" s="24"/>
      <c r="TJC840" s="24"/>
      <c r="TJD840" s="24"/>
      <c r="TJE840" s="24"/>
      <c r="TJF840" s="24"/>
      <c r="TJG840" s="24"/>
      <c r="TJH840" s="24"/>
      <c r="TJI840" s="24"/>
      <c r="TJJ840" s="24"/>
      <c r="TJK840" s="24"/>
      <c r="TJL840" s="24"/>
      <c r="TJM840" s="24"/>
      <c r="TJN840" s="24"/>
      <c r="TJO840" s="24"/>
      <c r="TJP840" s="24"/>
      <c r="TJQ840" s="24"/>
      <c r="TJR840" s="24"/>
      <c r="TJS840" s="24"/>
      <c r="TJT840" s="24"/>
      <c r="TJU840" s="24"/>
      <c r="TJV840" s="24"/>
      <c r="TJW840" s="24"/>
      <c r="TJX840" s="24"/>
      <c r="TJY840" s="24"/>
      <c r="TJZ840" s="24"/>
      <c r="TKA840" s="24"/>
      <c r="TKB840" s="24"/>
      <c r="TKC840" s="24"/>
      <c r="TKD840" s="24"/>
      <c r="TKE840" s="24"/>
      <c r="TKF840" s="24"/>
      <c r="TKG840" s="24"/>
      <c r="TKH840" s="24"/>
      <c r="TKI840" s="24"/>
      <c r="TKJ840" s="24"/>
      <c r="TKK840" s="24"/>
      <c r="TKL840" s="24"/>
      <c r="TKM840" s="24"/>
      <c r="TKN840" s="24"/>
      <c r="TKO840" s="24"/>
      <c r="TKP840" s="24"/>
      <c r="TKQ840" s="24"/>
      <c r="TKR840" s="24"/>
      <c r="TKS840" s="24"/>
      <c r="TKT840" s="24"/>
      <c r="TKU840" s="24"/>
      <c r="TKV840" s="24"/>
      <c r="TKW840" s="24"/>
      <c r="TKX840" s="24"/>
      <c r="TKY840" s="24"/>
      <c r="TKZ840" s="24"/>
      <c r="TLA840" s="24"/>
      <c r="TLB840" s="24"/>
      <c r="TLC840" s="24"/>
      <c r="TLD840" s="24"/>
      <c r="TLE840" s="24"/>
      <c r="TLF840" s="24"/>
      <c r="TLG840" s="24"/>
      <c r="TLH840" s="24"/>
      <c r="TLI840" s="24"/>
      <c r="TLJ840" s="24"/>
      <c r="TLK840" s="24"/>
      <c r="TLL840" s="24"/>
      <c r="TLM840" s="24"/>
      <c r="TLN840" s="24"/>
      <c r="TLO840" s="24"/>
      <c r="TLP840" s="24"/>
      <c r="TLQ840" s="24"/>
      <c r="TLR840" s="24"/>
      <c r="TLS840" s="24"/>
      <c r="TLT840" s="24"/>
      <c r="TLU840" s="24"/>
      <c r="TLV840" s="24"/>
      <c r="TLW840" s="24"/>
      <c r="TLX840" s="24"/>
      <c r="TLY840" s="24"/>
      <c r="TLZ840" s="24"/>
      <c r="TMA840" s="24"/>
      <c r="TMB840" s="24"/>
      <c r="TMC840" s="24"/>
      <c r="TMD840" s="24"/>
      <c r="TME840" s="24"/>
      <c r="TMF840" s="24"/>
      <c r="TMG840" s="24"/>
      <c r="TMH840" s="24"/>
      <c r="TMI840" s="24"/>
      <c r="TMJ840" s="24"/>
      <c r="TMK840" s="24"/>
      <c r="TML840" s="24"/>
      <c r="TMM840" s="24"/>
      <c r="TMN840" s="24"/>
      <c r="TMO840" s="24"/>
      <c r="TMP840" s="24"/>
      <c r="TMQ840" s="24"/>
      <c r="TMR840" s="24"/>
      <c r="TMS840" s="24"/>
      <c r="TMT840" s="24"/>
      <c r="TMU840" s="24"/>
      <c r="TMV840" s="24"/>
      <c r="TMW840" s="24"/>
      <c r="TMX840" s="24"/>
      <c r="TMY840" s="24"/>
      <c r="TMZ840" s="24"/>
      <c r="TNA840" s="24"/>
      <c r="TNB840" s="24"/>
      <c r="TNC840" s="24"/>
      <c r="TND840" s="24"/>
      <c r="TNE840" s="24"/>
      <c r="TNF840" s="24"/>
      <c r="TNG840" s="24"/>
      <c r="TNH840" s="24"/>
      <c r="TNI840" s="24"/>
      <c r="TNJ840" s="24"/>
      <c r="TNK840" s="24"/>
      <c r="TNL840" s="24"/>
      <c r="TNM840" s="24"/>
      <c r="TNN840" s="24"/>
      <c r="TNO840" s="24"/>
      <c r="TNP840" s="24"/>
      <c r="TNQ840" s="24"/>
      <c r="TNR840" s="24"/>
      <c r="TNS840" s="24"/>
      <c r="TNT840" s="24"/>
      <c r="TNU840" s="24"/>
      <c r="TNV840" s="24"/>
      <c r="TNW840" s="24"/>
      <c r="TNX840" s="24"/>
      <c r="TNY840" s="24"/>
      <c r="TNZ840" s="24"/>
      <c r="TOA840" s="24"/>
      <c r="TOB840" s="24"/>
      <c r="TOC840" s="24"/>
      <c r="TOD840" s="24"/>
      <c r="TOE840" s="24"/>
      <c r="TOF840" s="24"/>
      <c r="TOG840" s="24"/>
      <c r="TOH840" s="24"/>
      <c r="TOI840" s="24"/>
      <c r="TOJ840" s="24"/>
      <c r="TOK840" s="24"/>
      <c r="TOL840" s="24"/>
      <c r="TOM840" s="24"/>
      <c r="TON840" s="24"/>
      <c r="TOO840" s="24"/>
      <c r="TOP840" s="24"/>
      <c r="TOQ840" s="24"/>
      <c r="TOR840" s="24"/>
      <c r="TOS840" s="24"/>
      <c r="TOT840" s="24"/>
      <c r="TOU840" s="24"/>
      <c r="TOV840" s="24"/>
      <c r="TOW840" s="24"/>
      <c r="TOX840" s="24"/>
      <c r="TOY840" s="24"/>
      <c r="TOZ840" s="24"/>
      <c r="TPA840" s="24"/>
      <c r="TPB840" s="24"/>
      <c r="TPC840" s="24"/>
      <c r="TPD840" s="24"/>
      <c r="TPE840" s="24"/>
      <c r="TPF840" s="24"/>
      <c r="TPG840" s="24"/>
      <c r="TPH840" s="24"/>
      <c r="TPI840" s="24"/>
      <c r="TPJ840" s="24"/>
      <c r="TPK840" s="24"/>
      <c r="TPL840" s="24"/>
      <c r="TPM840" s="24"/>
      <c r="TPN840" s="24"/>
      <c r="TPO840" s="24"/>
      <c r="TPP840" s="24"/>
      <c r="TPQ840" s="24"/>
      <c r="TPR840" s="24"/>
      <c r="TPS840" s="24"/>
      <c r="TPT840" s="24"/>
      <c r="TPU840" s="24"/>
      <c r="TPV840" s="24"/>
      <c r="TPW840" s="24"/>
      <c r="TPX840" s="24"/>
      <c r="TPY840" s="24"/>
      <c r="TPZ840" s="24"/>
      <c r="TQA840" s="24"/>
      <c r="TQB840" s="24"/>
      <c r="TQC840" s="24"/>
      <c r="TQD840" s="24"/>
      <c r="TQE840" s="24"/>
      <c r="TQF840" s="24"/>
      <c r="TQG840" s="24"/>
      <c r="TQH840" s="24"/>
      <c r="TQI840" s="24"/>
      <c r="TQJ840" s="24"/>
      <c r="TQK840" s="24"/>
      <c r="TQL840" s="24"/>
      <c r="TQM840" s="24"/>
      <c r="TQN840" s="24"/>
      <c r="TQO840" s="24"/>
      <c r="TQP840" s="24"/>
      <c r="TQQ840" s="24"/>
      <c r="TQR840" s="24"/>
      <c r="TQS840" s="24"/>
      <c r="TQT840" s="24"/>
      <c r="TQU840" s="24"/>
      <c r="TQV840" s="24"/>
      <c r="TQW840" s="24"/>
      <c r="TQX840" s="24"/>
      <c r="TQY840" s="24"/>
      <c r="TQZ840" s="24"/>
      <c r="TRA840" s="24"/>
      <c r="TRB840" s="24"/>
      <c r="TRC840" s="24"/>
      <c r="TRD840" s="24"/>
      <c r="TRE840" s="24"/>
      <c r="TRF840" s="24"/>
      <c r="TRG840" s="24"/>
      <c r="TRH840" s="24"/>
      <c r="TRI840" s="24"/>
      <c r="TRJ840" s="24"/>
      <c r="TRK840" s="24"/>
      <c r="TRL840" s="24"/>
      <c r="TRM840" s="24"/>
      <c r="TRN840" s="24"/>
      <c r="TRO840" s="24"/>
      <c r="TRP840" s="24"/>
      <c r="TRQ840" s="24"/>
      <c r="TRR840" s="24"/>
      <c r="TRS840" s="24"/>
      <c r="TRT840" s="24"/>
      <c r="TRU840" s="24"/>
      <c r="TRV840" s="24"/>
      <c r="TRW840" s="24"/>
      <c r="TRX840" s="24"/>
      <c r="TRY840" s="24"/>
      <c r="TRZ840" s="24"/>
      <c r="TSA840" s="24"/>
      <c r="TSB840" s="24"/>
      <c r="TSC840" s="24"/>
      <c r="TSD840" s="24"/>
      <c r="TSE840" s="24"/>
      <c r="TSF840" s="24"/>
      <c r="TSG840" s="24"/>
      <c r="TSH840" s="24"/>
      <c r="TSI840" s="24"/>
      <c r="TSJ840" s="24"/>
      <c r="TSK840" s="24"/>
      <c r="TSL840" s="24"/>
      <c r="TSM840" s="24"/>
      <c r="TSN840" s="24"/>
      <c r="TSO840" s="24"/>
      <c r="TSP840" s="24"/>
      <c r="TSQ840" s="24"/>
      <c r="TSR840" s="24"/>
      <c r="TSS840" s="24"/>
      <c r="TST840" s="24"/>
      <c r="TSU840" s="24"/>
      <c r="TSV840" s="24"/>
      <c r="TSW840" s="24"/>
      <c r="TSX840" s="24"/>
      <c r="TSY840" s="24"/>
      <c r="TSZ840" s="24"/>
      <c r="TTA840" s="24"/>
      <c r="TTB840" s="24"/>
      <c r="TTC840" s="24"/>
      <c r="TTD840" s="24"/>
      <c r="TTE840" s="24"/>
      <c r="TTF840" s="24"/>
      <c r="TTG840" s="24"/>
      <c r="TTH840" s="24"/>
      <c r="TTI840" s="24"/>
      <c r="TTJ840" s="24"/>
      <c r="TTK840" s="24"/>
      <c r="TTL840" s="24"/>
      <c r="TTM840" s="24"/>
      <c r="TTN840" s="24"/>
      <c r="TTO840" s="24"/>
      <c r="TTP840" s="24"/>
      <c r="TTQ840" s="24"/>
      <c r="TTR840" s="24"/>
      <c r="TTS840" s="24"/>
      <c r="TTT840" s="24"/>
      <c r="TTU840" s="24"/>
      <c r="TTV840" s="24"/>
      <c r="TTW840" s="24"/>
      <c r="TTX840" s="24"/>
      <c r="TTY840" s="24"/>
      <c r="TTZ840" s="24"/>
      <c r="TUA840" s="24"/>
      <c r="TUB840" s="24"/>
      <c r="TUC840" s="24"/>
      <c r="TUD840" s="24"/>
      <c r="TUE840" s="24"/>
      <c r="TUF840" s="24"/>
      <c r="TUG840" s="24"/>
      <c r="TUH840" s="24"/>
      <c r="TUI840" s="24"/>
      <c r="TUJ840" s="24"/>
      <c r="TUK840" s="24"/>
      <c r="TUL840" s="24"/>
      <c r="TUM840" s="24"/>
      <c r="TUN840" s="24"/>
      <c r="TUO840" s="24"/>
      <c r="TUP840" s="24"/>
      <c r="TUQ840" s="24"/>
      <c r="TUR840" s="24"/>
      <c r="TUS840" s="24"/>
      <c r="TUT840" s="24"/>
      <c r="TUU840" s="24"/>
      <c r="TUV840" s="24"/>
      <c r="TUW840" s="24"/>
      <c r="TUX840" s="24"/>
      <c r="TUY840" s="24"/>
      <c r="TUZ840" s="24"/>
      <c r="TVA840" s="24"/>
      <c r="TVB840" s="24"/>
      <c r="TVC840" s="24"/>
      <c r="TVD840" s="24"/>
      <c r="TVE840" s="24"/>
      <c r="TVF840" s="24"/>
      <c r="TVG840" s="24"/>
      <c r="TVH840" s="24"/>
      <c r="TVI840" s="24"/>
      <c r="TVJ840" s="24"/>
      <c r="TVK840" s="24"/>
      <c r="TVL840" s="24"/>
      <c r="TVM840" s="24"/>
      <c r="TVN840" s="24"/>
      <c r="TVO840" s="24"/>
      <c r="TVP840" s="24"/>
      <c r="TVQ840" s="24"/>
      <c r="TVR840" s="24"/>
      <c r="TVS840" s="24"/>
      <c r="TVT840" s="24"/>
      <c r="TVU840" s="24"/>
      <c r="TVV840" s="24"/>
      <c r="TVW840" s="24"/>
      <c r="TVX840" s="24"/>
      <c r="TVY840" s="24"/>
      <c r="TVZ840" s="24"/>
      <c r="TWA840" s="24"/>
      <c r="TWB840" s="24"/>
      <c r="TWC840" s="24"/>
      <c r="TWD840" s="24"/>
      <c r="TWE840" s="24"/>
      <c r="TWF840" s="24"/>
      <c r="TWG840" s="24"/>
      <c r="TWH840" s="24"/>
      <c r="TWI840" s="24"/>
      <c r="TWJ840" s="24"/>
      <c r="TWK840" s="24"/>
      <c r="TWL840" s="24"/>
      <c r="TWM840" s="24"/>
      <c r="TWN840" s="24"/>
      <c r="TWO840" s="24"/>
      <c r="TWP840" s="24"/>
      <c r="TWQ840" s="24"/>
      <c r="TWR840" s="24"/>
      <c r="TWS840" s="24"/>
      <c r="TWT840" s="24"/>
      <c r="TWU840" s="24"/>
      <c r="TWV840" s="24"/>
      <c r="TWW840" s="24"/>
      <c r="TWX840" s="24"/>
      <c r="TWY840" s="24"/>
      <c r="TWZ840" s="24"/>
      <c r="TXA840" s="24"/>
      <c r="TXB840" s="24"/>
      <c r="TXC840" s="24"/>
      <c r="TXD840" s="24"/>
      <c r="TXE840" s="24"/>
      <c r="TXF840" s="24"/>
      <c r="TXG840" s="24"/>
      <c r="TXH840" s="24"/>
      <c r="TXI840" s="24"/>
      <c r="TXJ840" s="24"/>
      <c r="TXK840" s="24"/>
      <c r="TXL840" s="24"/>
      <c r="TXM840" s="24"/>
      <c r="TXN840" s="24"/>
      <c r="TXO840" s="24"/>
      <c r="TXP840" s="24"/>
      <c r="TXQ840" s="24"/>
      <c r="TXR840" s="24"/>
      <c r="TXS840" s="24"/>
      <c r="TXT840" s="24"/>
      <c r="TXU840" s="24"/>
      <c r="TXV840" s="24"/>
      <c r="TXW840" s="24"/>
      <c r="TXX840" s="24"/>
      <c r="TXY840" s="24"/>
      <c r="TXZ840" s="24"/>
      <c r="TYA840" s="24"/>
      <c r="TYB840" s="24"/>
      <c r="TYC840" s="24"/>
      <c r="TYD840" s="24"/>
      <c r="TYE840" s="24"/>
      <c r="TYF840" s="24"/>
      <c r="TYG840" s="24"/>
      <c r="TYH840" s="24"/>
      <c r="TYI840" s="24"/>
      <c r="TYJ840" s="24"/>
      <c r="TYK840" s="24"/>
      <c r="TYL840" s="24"/>
      <c r="TYM840" s="24"/>
      <c r="TYN840" s="24"/>
      <c r="TYO840" s="24"/>
      <c r="TYP840" s="24"/>
      <c r="TYQ840" s="24"/>
      <c r="TYR840" s="24"/>
      <c r="TYS840" s="24"/>
      <c r="TYT840" s="24"/>
      <c r="TYU840" s="24"/>
      <c r="TYV840" s="24"/>
      <c r="TYW840" s="24"/>
      <c r="TYX840" s="24"/>
      <c r="TYY840" s="24"/>
      <c r="TYZ840" s="24"/>
      <c r="TZA840" s="24"/>
      <c r="TZB840" s="24"/>
      <c r="TZC840" s="24"/>
      <c r="TZD840" s="24"/>
      <c r="TZE840" s="24"/>
      <c r="TZF840" s="24"/>
      <c r="TZG840" s="24"/>
      <c r="TZH840" s="24"/>
      <c r="TZI840" s="24"/>
      <c r="TZJ840" s="24"/>
      <c r="TZK840" s="24"/>
      <c r="TZL840" s="24"/>
      <c r="TZM840" s="24"/>
      <c r="TZN840" s="24"/>
      <c r="TZO840" s="24"/>
      <c r="TZP840" s="24"/>
      <c r="TZQ840" s="24"/>
      <c r="TZR840" s="24"/>
      <c r="TZS840" s="24"/>
      <c r="TZT840" s="24"/>
      <c r="TZU840" s="24"/>
      <c r="TZV840" s="24"/>
      <c r="TZW840" s="24"/>
      <c r="TZX840" s="24"/>
      <c r="TZY840" s="24"/>
      <c r="TZZ840" s="24"/>
      <c r="UAA840" s="24"/>
      <c r="UAB840" s="24"/>
      <c r="UAC840" s="24"/>
      <c r="UAD840" s="24"/>
      <c r="UAE840" s="24"/>
      <c r="UAF840" s="24"/>
      <c r="UAG840" s="24"/>
      <c r="UAH840" s="24"/>
      <c r="UAI840" s="24"/>
      <c r="UAJ840" s="24"/>
      <c r="UAK840" s="24"/>
      <c r="UAL840" s="24"/>
      <c r="UAM840" s="24"/>
      <c r="UAN840" s="24"/>
      <c r="UAO840" s="24"/>
      <c r="UAP840" s="24"/>
      <c r="UAQ840" s="24"/>
      <c r="UAR840" s="24"/>
      <c r="UAS840" s="24"/>
      <c r="UAT840" s="24"/>
      <c r="UAU840" s="24"/>
      <c r="UAV840" s="24"/>
      <c r="UAW840" s="24"/>
      <c r="UAX840" s="24"/>
      <c r="UAY840" s="24"/>
      <c r="UAZ840" s="24"/>
      <c r="UBA840" s="24"/>
      <c r="UBB840" s="24"/>
      <c r="UBC840" s="24"/>
      <c r="UBD840" s="24"/>
      <c r="UBE840" s="24"/>
      <c r="UBF840" s="24"/>
      <c r="UBG840" s="24"/>
      <c r="UBH840" s="24"/>
      <c r="UBI840" s="24"/>
      <c r="UBJ840" s="24"/>
      <c r="UBK840" s="24"/>
      <c r="UBL840" s="24"/>
      <c r="UBM840" s="24"/>
      <c r="UBN840" s="24"/>
      <c r="UBO840" s="24"/>
      <c r="UBP840" s="24"/>
      <c r="UBQ840" s="24"/>
      <c r="UBR840" s="24"/>
      <c r="UBS840" s="24"/>
      <c r="UBT840" s="24"/>
      <c r="UBU840" s="24"/>
      <c r="UBV840" s="24"/>
      <c r="UBW840" s="24"/>
      <c r="UBX840" s="24"/>
      <c r="UBY840" s="24"/>
      <c r="UBZ840" s="24"/>
      <c r="UCA840" s="24"/>
      <c r="UCB840" s="24"/>
      <c r="UCC840" s="24"/>
      <c r="UCD840" s="24"/>
      <c r="UCE840" s="24"/>
      <c r="UCF840" s="24"/>
      <c r="UCG840" s="24"/>
      <c r="UCH840" s="24"/>
      <c r="UCI840" s="24"/>
      <c r="UCJ840" s="24"/>
      <c r="UCK840" s="24"/>
      <c r="UCL840" s="24"/>
      <c r="UCM840" s="24"/>
      <c r="UCN840" s="24"/>
      <c r="UCO840" s="24"/>
      <c r="UCP840" s="24"/>
      <c r="UCQ840" s="24"/>
      <c r="UCR840" s="24"/>
      <c r="UCS840" s="24"/>
      <c r="UCT840" s="24"/>
      <c r="UCU840" s="24"/>
      <c r="UCV840" s="24"/>
      <c r="UCW840" s="24"/>
      <c r="UCX840" s="24"/>
      <c r="UCY840" s="24"/>
      <c r="UCZ840" s="24"/>
      <c r="UDA840" s="24"/>
      <c r="UDB840" s="24"/>
      <c r="UDC840" s="24"/>
      <c r="UDD840" s="24"/>
      <c r="UDE840" s="24"/>
      <c r="UDF840" s="24"/>
      <c r="UDG840" s="24"/>
      <c r="UDH840" s="24"/>
      <c r="UDI840" s="24"/>
      <c r="UDJ840" s="24"/>
      <c r="UDK840" s="24"/>
      <c r="UDL840" s="24"/>
      <c r="UDM840" s="24"/>
      <c r="UDN840" s="24"/>
      <c r="UDO840" s="24"/>
      <c r="UDP840" s="24"/>
      <c r="UDQ840" s="24"/>
      <c r="UDR840" s="24"/>
      <c r="UDS840" s="24"/>
      <c r="UDT840" s="24"/>
      <c r="UDU840" s="24"/>
      <c r="UDV840" s="24"/>
      <c r="UDW840" s="24"/>
      <c r="UDX840" s="24"/>
      <c r="UDY840" s="24"/>
      <c r="UDZ840" s="24"/>
      <c r="UEA840" s="24"/>
      <c r="UEB840" s="24"/>
      <c r="UEC840" s="24"/>
      <c r="UED840" s="24"/>
      <c r="UEE840" s="24"/>
      <c r="UEF840" s="24"/>
      <c r="UEG840" s="24"/>
      <c r="UEH840" s="24"/>
      <c r="UEI840" s="24"/>
      <c r="UEJ840" s="24"/>
      <c r="UEK840" s="24"/>
      <c r="UEL840" s="24"/>
      <c r="UEM840" s="24"/>
      <c r="UEN840" s="24"/>
      <c r="UEO840" s="24"/>
      <c r="UEP840" s="24"/>
      <c r="UEQ840" s="24"/>
      <c r="UER840" s="24"/>
      <c r="UES840" s="24"/>
      <c r="UET840" s="24"/>
      <c r="UEU840" s="24"/>
      <c r="UEV840" s="24"/>
      <c r="UEW840" s="24"/>
      <c r="UEX840" s="24"/>
      <c r="UEY840" s="24"/>
      <c r="UEZ840" s="24"/>
      <c r="UFA840" s="24"/>
      <c r="UFB840" s="24"/>
      <c r="UFC840" s="24"/>
      <c r="UFD840" s="24"/>
      <c r="UFE840" s="24"/>
      <c r="UFF840" s="24"/>
      <c r="UFG840" s="24"/>
      <c r="UFH840" s="24"/>
      <c r="UFI840" s="24"/>
      <c r="UFJ840" s="24"/>
      <c r="UFK840" s="24"/>
      <c r="UFL840" s="24"/>
      <c r="UFM840" s="24"/>
      <c r="UFN840" s="24"/>
      <c r="UFO840" s="24"/>
      <c r="UFP840" s="24"/>
      <c r="UFQ840" s="24"/>
      <c r="UFR840" s="24"/>
      <c r="UFS840" s="24"/>
      <c r="UFT840" s="24"/>
      <c r="UFU840" s="24"/>
      <c r="UFV840" s="24"/>
      <c r="UFW840" s="24"/>
      <c r="UFX840" s="24"/>
      <c r="UFY840" s="24"/>
      <c r="UFZ840" s="24"/>
      <c r="UGA840" s="24"/>
      <c r="UGB840" s="24"/>
      <c r="UGC840" s="24"/>
      <c r="UGD840" s="24"/>
      <c r="UGE840" s="24"/>
      <c r="UGF840" s="24"/>
      <c r="UGG840" s="24"/>
      <c r="UGH840" s="24"/>
      <c r="UGI840" s="24"/>
      <c r="UGJ840" s="24"/>
      <c r="UGK840" s="24"/>
      <c r="UGL840" s="24"/>
      <c r="UGM840" s="24"/>
      <c r="UGN840" s="24"/>
      <c r="UGO840" s="24"/>
      <c r="UGP840" s="24"/>
      <c r="UGQ840" s="24"/>
      <c r="UGR840" s="24"/>
      <c r="UGS840" s="24"/>
      <c r="UGT840" s="24"/>
      <c r="UGU840" s="24"/>
      <c r="UGV840" s="24"/>
      <c r="UGW840" s="24"/>
      <c r="UGX840" s="24"/>
      <c r="UGY840" s="24"/>
      <c r="UGZ840" s="24"/>
      <c r="UHA840" s="24"/>
      <c r="UHB840" s="24"/>
      <c r="UHC840" s="24"/>
      <c r="UHD840" s="24"/>
      <c r="UHE840" s="24"/>
      <c r="UHF840" s="24"/>
      <c r="UHG840" s="24"/>
      <c r="UHH840" s="24"/>
      <c r="UHI840" s="24"/>
      <c r="UHJ840" s="24"/>
      <c r="UHK840" s="24"/>
      <c r="UHL840" s="24"/>
      <c r="UHM840" s="24"/>
      <c r="UHN840" s="24"/>
      <c r="UHO840" s="24"/>
      <c r="UHP840" s="24"/>
      <c r="UHQ840" s="24"/>
      <c r="UHR840" s="24"/>
      <c r="UHS840" s="24"/>
      <c r="UHT840" s="24"/>
      <c r="UHU840" s="24"/>
      <c r="UHV840" s="24"/>
      <c r="UHW840" s="24"/>
      <c r="UHX840" s="24"/>
      <c r="UHY840" s="24"/>
      <c r="UHZ840" s="24"/>
      <c r="UIA840" s="24"/>
      <c r="UIB840" s="24"/>
      <c r="UIC840" s="24"/>
      <c r="UID840" s="24"/>
      <c r="UIE840" s="24"/>
      <c r="UIF840" s="24"/>
      <c r="UIG840" s="24"/>
      <c r="UIH840" s="24"/>
      <c r="UII840" s="24"/>
      <c r="UIJ840" s="24"/>
      <c r="UIK840" s="24"/>
      <c r="UIL840" s="24"/>
      <c r="UIM840" s="24"/>
      <c r="UIN840" s="24"/>
      <c r="UIO840" s="24"/>
      <c r="UIP840" s="24"/>
      <c r="UIQ840" s="24"/>
      <c r="UIR840" s="24"/>
      <c r="UIS840" s="24"/>
      <c r="UIT840" s="24"/>
      <c r="UIU840" s="24"/>
      <c r="UIV840" s="24"/>
      <c r="UIW840" s="24"/>
      <c r="UIX840" s="24"/>
      <c r="UIY840" s="24"/>
      <c r="UIZ840" s="24"/>
      <c r="UJA840" s="24"/>
      <c r="UJB840" s="24"/>
      <c r="UJC840" s="24"/>
      <c r="UJD840" s="24"/>
      <c r="UJE840" s="24"/>
      <c r="UJF840" s="24"/>
      <c r="UJG840" s="24"/>
      <c r="UJH840" s="24"/>
      <c r="UJI840" s="24"/>
      <c r="UJJ840" s="24"/>
      <c r="UJK840" s="24"/>
      <c r="UJL840" s="24"/>
      <c r="UJM840" s="24"/>
      <c r="UJN840" s="24"/>
      <c r="UJO840" s="24"/>
      <c r="UJP840" s="24"/>
      <c r="UJQ840" s="24"/>
      <c r="UJR840" s="24"/>
      <c r="UJS840" s="24"/>
      <c r="UJT840" s="24"/>
      <c r="UJU840" s="24"/>
      <c r="UJV840" s="24"/>
      <c r="UJW840" s="24"/>
      <c r="UJX840" s="24"/>
      <c r="UJY840" s="24"/>
      <c r="UJZ840" s="24"/>
      <c r="UKA840" s="24"/>
      <c r="UKB840" s="24"/>
      <c r="UKC840" s="24"/>
      <c r="UKD840" s="24"/>
      <c r="UKE840" s="24"/>
      <c r="UKF840" s="24"/>
      <c r="UKG840" s="24"/>
      <c r="UKH840" s="24"/>
      <c r="UKI840" s="24"/>
      <c r="UKJ840" s="24"/>
      <c r="UKK840" s="24"/>
      <c r="UKL840" s="24"/>
      <c r="UKM840" s="24"/>
      <c r="UKN840" s="24"/>
      <c r="UKO840" s="24"/>
      <c r="UKP840" s="24"/>
      <c r="UKQ840" s="24"/>
      <c r="UKR840" s="24"/>
      <c r="UKS840" s="24"/>
      <c r="UKT840" s="24"/>
      <c r="UKU840" s="24"/>
      <c r="UKV840" s="24"/>
      <c r="UKW840" s="24"/>
      <c r="UKX840" s="24"/>
      <c r="UKY840" s="24"/>
      <c r="UKZ840" s="24"/>
      <c r="ULA840" s="24"/>
      <c r="ULB840" s="24"/>
      <c r="ULC840" s="24"/>
      <c r="ULD840" s="24"/>
      <c r="ULE840" s="24"/>
      <c r="ULF840" s="24"/>
      <c r="ULG840" s="24"/>
      <c r="ULH840" s="24"/>
      <c r="ULI840" s="24"/>
      <c r="ULJ840" s="24"/>
      <c r="ULK840" s="24"/>
      <c r="ULL840" s="24"/>
      <c r="ULM840" s="24"/>
      <c r="ULN840" s="24"/>
      <c r="ULO840" s="24"/>
      <c r="ULP840" s="24"/>
      <c r="ULQ840" s="24"/>
      <c r="ULR840" s="24"/>
      <c r="ULS840" s="24"/>
      <c r="ULT840" s="24"/>
      <c r="ULU840" s="24"/>
      <c r="ULV840" s="24"/>
      <c r="ULW840" s="24"/>
      <c r="ULX840" s="24"/>
      <c r="ULY840" s="24"/>
      <c r="ULZ840" s="24"/>
      <c r="UMA840" s="24"/>
      <c r="UMB840" s="24"/>
      <c r="UMC840" s="24"/>
      <c r="UMD840" s="24"/>
      <c r="UME840" s="24"/>
      <c r="UMF840" s="24"/>
      <c r="UMG840" s="24"/>
      <c r="UMH840" s="24"/>
      <c r="UMI840" s="24"/>
      <c r="UMJ840" s="24"/>
      <c r="UMK840" s="24"/>
      <c r="UML840" s="24"/>
      <c r="UMM840" s="24"/>
      <c r="UMN840" s="24"/>
      <c r="UMO840" s="24"/>
      <c r="UMP840" s="24"/>
      <c r="UMQ840" s="24"/>
      <c r="UMR840" s="24"/>
      <c r="UMS840" s="24"/>
      <c r="UMT840" s="24"/>
      <c r="UMU840" s="24"/>
      <c r="UMV840" s="24"/>
      <c r="UMW840" s="24"/>
      <c r="UMX840" s="24"/>
      <c r="UMY840" s="24"/>
      <c r="UMZ840" s="24"/>
      <c r="UNA840" s="24"/>
      <c r="UNB840" s="24"/>
      <c r="UNC840" s="24"/>
      <c r="UND840" s="24"/>
      <c r="UNE840" s="24"/>
      <c r="UNF840" s="24"/>
      <c r="UNG840" s="24"/>
      <c r="UNH840" s="24"/>
      <c r="UNI840" s="24"/>
      <c r="UNJ840" s="24"/>
      <c r="UNK840" s="24"/>
      <c r="UNL840" s="24"/>
      <c r="UNM840" s="24"/>
      <c r="UNN840" s="24"/>
      <c r="UNO840" s="24"/>
      <c r="UNP840" s="24"/>
      <c r="UNQ840" s="24"/>
      <c r="UNR840" s="24"/>
      <c r="UNS840" s="24"/>
      <c r="UNT840" s="24"/>
      <c r="UNU840" s="24"/>
      <c r="UNV840" s="24"/>
      <c r="UNW840" s="24"/>
      <c r="UNX840" s="24"/>
      <c r="UNY840" s="24"/>
      <c r="UNZ840" s="24"/>
      <c r="UOA840" s="24"/>
      <c r="UOB840" s="24"/>
      <c r="UOC840" s="24"/>
      <c r="UOD840" s="24"/>
      <c r="UOE840" s="24"/>
      <c r="UOF840" s="24"/>
      <c r="UOG840" s="24"/>
      <c r="UOH840" s="24"/>
      <c r="UOI840" s="24"/>
      <c r="UOJ840" s="24"/>
      <c r="UOK840" s="24"/>
      <c r="UOL840" s="24"/>
      <c r="UOM840" s="24"/>
      <c r="UON840" s="24"/>
      <c r="UOO840" s="24"/>
      <c r="UOP840" s="24"/>
      <c r="UOQ840" s="24"/>
      <c r="UOR840" s="24"/>
      <c r="UOS840" s="24"/>
      <c r="UOT840" s="24"/>
      <c r="UOU840" s="24"/>
      <c r="UOV840" s="24"/>
      <c r="UOW840" s="24"/>
      <c r="UOX840" s="24"/>
      <c r="UOY840" s="24"/>
      <c r="UOZ840" s="24"/>
      <c r="UPA840" s="24"/>
      <c r="UPB840" s="24"/>
      <c r="UPC840" s="24"/>
      <c r="UPD840" s="24"/>
      <c r="UPE840" s="24"/>
      <c r="UPF840" s="24"/>
      <c r="UPG840" s="24"/>
      <c r="UPH840" s="24"/>
      <c r="UPI840" s="24"/>
      <c r="UPJ840" s="24"/>
      <c r="UPK840" s="24"/>
      <c r="UPL840" s="24"/>
      <c r="UPM840" s="24"/>
      <c r="UPN840" s="24"/>
      <c r="UPO840" s="24"/>
      <c r="UPP840" s="24"/>
      <c r="UPQ840" s="24"/>
      <c r="UPR840" s="24"/>
      <c r="UPS840" s="24"/>
      <c r="UPT840" s="24"/>
      <c r="UPU840" s="24"/>
      <c r="UPV840" s="24"/>
      <c r="UPW840" s="24"/>
      <c r="UPX840" s="24"/>
      <c r="UPY840" s="24"/>
      <c r="UPZ840" s="24"/>
      <c r="UQA840" s="24"/>
      <c r="UQB840" s="24"/>
      <c r="UQC840" s="24"/>
      <c r="UQD840" s="24"/>
      <c r="UQE840" s="24"/>
      <c r="UQF840" s="24"/>
      <c r="UQG840" s="24"/>
      <c r="UQH840" s="24"/>
      <c r="UQI840" s="24"/>
      <c r="UQJ840" s="24"/>
      <c r="UQK840" s="24"/>
      <c r="UQL840" s="24"/>
      <c r="UQM840" s="24"/>
      <c r="UQN840" s="24"/>
      <c r="UQO840" s="24"/>
      <c r="UQP840" s="24"/>
      <c r="UQQ840" s="24"/>
      <c r="UQR840" s="24"/>
      <c r="UQS840" s="24"/>
      <c r="UQT840" s="24"/>
      <c r="UQU840" s="24"/>
      <c r="UQV840" s="24"/>
      <c r="UQW840" s="24"/>
      <c r="UQX840" s="24"/>
      <c r="UQY840" s="24"/>
      <c r="UQZ840" s="24"/>
      <c r="URA840" s="24"/>
      <c r="URB840" s="24"/>
      <c r="URC840" s="24"/>
      <c r="URD840" s="24"/>
      <c r="URE840" s="24"/>
      <c r="URF840" s="24"/>
      <c r="URG840" s="24"/>
      <c r="URH840" s="24"/>
      <c r="URI840" s="24"/>
      <c r="URJ840" s="24"/>
      <c r="URK840" s="24"/>
      <c r="URL840" s="24"/>
      <c r="URM840" s="24"/>
      <c r="URN840" s="24"/>
      <c r="URO840" s="24"/>
      <c r="URP840" s="24"/>
      <c r="URQ840" s="24"/>
      <c r="URR840" s="24"/>
      <c r="URS840" s="24"/>
      <c r="URT840" s="24"/>
      <c r="URU840" s="24"/>
      <c r="URV840" s="24"/>
      <c r="URW840" s="24"/>
      <c r="URX840" s="24"/>
      <c r="URY840" s="24"/>
      <c r="URZ840" s="24"/>
      <c r="USA840" s="24"/>
      <c r="USB840" s="24"/>
      <c r="USC840" s="24"/>
      <c r="USD840" s="24"/>
      <c r="USE840" s="24"/>
      <c r="USF840" s="24"/>
      <c r="USG840" s="24"/>
      <c r="USH840" s="24"/>
      <c r="USI840" s="24"/>
      <c r="USJ840" s="24"/>
      <c r="USK840" s="24"/>
      <c r="USL840" s="24"/>
      <c r="USM840" s="24"/>
      <c r="USN840" s="24"/>
      <c r="USO840" s="24"/>
      <c r="USP840" s="24"/>
      <c r="USQ840" s="24"/>
      <c r="USR840" s="24"/>
      <c r="USS840" s="24"/>
      <c r="UST840" s="24"/>
      <c r="USU840" s="24"/>
      <c r="USV840" s="24"/>
      <c r="USW840" s="24"/>
      <c r="USX840" s="24"/>
      <c r="USY840" s="24"/>
      <c r="USZ840" s="24"/>
      <c r="UTA840" s="24"/>
      <c r="UTB840" s="24"/>
      <c r="UTC840" s="24"/>
      <c r="UTD840" s="24"/>
      <c r="UTE840" s="24"/>
      <c r="UTF840" s="24"/>
      <c r="UTG840" s="24"/>
      <c r="UTH840" s="24"/>
      <c r="UTI840" s="24"/>
      <c r="UTJ840" s="24"/>
      <c r="UTK840" s="24"/>
      <c r="UTL840" s="24"/>
      <c r="UTM840" s="24"/>
      <c r="UTN840" s="24"/>
      <c r="UTO840" s="24"/>
      <c r="UTP840" s="24"/>
      <c r="UTQ840" s="24"/>
      <c r="UTR840" s="24"/>
      <c r="UTS840" s="24"/>
      <c r="UTT840" s="24"/>
      <c r="UTU840" s="24"/>
      <c r="UTV840" s="24"/>
      <c r="UTW840" s="24"/>
      <c r="UTX840" s="24"/>
      <c r="UTY840" s="24"/>
      <c r="UTZ840" s="24"/>
      <c r="UUA840" s="24"/>
      <c r="UUB840" s="24"/>
      <c r="UUC840" s="24"/>
      <c r="UUD840" s="24"/>
      <c r="UUE840" s="24"/>
      <c r="UUF840" s="24"/>
      <c r="UUG840" s="24"/>
      <c r="UUH840" s="24"/>
      <c r="UUI840" s="24"/>
      <c r="UUJ840" s="24"/>
      <c r="UUK840" s="24"/>
      <c r="UUL840" s="24"/>
      <c r="UUM840" s="24"/>
      <c r="UUN840" s="24"/>
      <c r="UUO840" s="24"/>
      <c r="UUP840" s="24"/>
      <c r="UUQ840" s="24"/>
      <c r="UUR840" s="24"/>
      <c r="UUS840" s="24"/>
      <c r="UUT840" s="24"/>
      <c r="UUU840" s="24"/>
      <c r="UUV840" s="24"/>
      <c r="UUW840" s="24"/>
      <c r="UUX840" s="24"/>
      <c r="UUY840" s="24"/>
      <c r="UUZ840" s="24"/>
      <c r="UVA840" s="24"/>
      <c r="UVB840" s="24"/>
      <c r="UVC840" s="24"/>
      <c r="UVD840" s="24"/>
      <c r="UVE840" s="24"/>
      <c r="UVF840" s="24"/>
      <c r="UVG840" s="24"/>
      <c r="UVH840" s="24"/>
      <c r="UVI840" s="24"/>
      <c r="UVJ840" s="24"/>
      <c r="UVK840" s="24"/>
      <c r="UVL840" s="24"/>
      <c r="UVM840" s="24"/>
      <c r="UVN840" s="24"/>
      <c r="UVO840" s="24"/>
      <c r="UVP840" s="24"/>
      <c r="UVQ840" s="24"/>
      <c r="UVR840" s="24"/>
      <c r="UVS840" s="24"/>
      <c r="UVT840" s="24"/>
      <c r="UVU840" s="24"/>
      <c r="UVV840" s="24"/>
      <c r="UVW840" s="24"/>
      <c r="UVX840" s="24"/>
      <c r="UVY840" s="24"/>
      <c r="UVZ840" s="24"/>
      <c r="UWA840" s="24"/>
      <c r="UWB840" s="24"/>
      <c r="UWC840" s="24"/>
      <c r="UWD840" s="24"/>
      <c r="UWE840" s="24"/>
      <c r="UWF840" s="24"/>
      <c r="UWG840" s="24"/>
      <c r="UWH840" s="24"/>
      <c r="UWI840" s="24"/>
      <c r="UWJ840" s="24"/>
      <c r="UWK840" s="24"/>
      <c r="UWL840" s="24"/>
      <c r="UWM840" s="24"/>
      <c r="UWN840" s="24"/>
      <c r="UWO840" s="24"/>
      <c r="UWP840" s="24"/>
      <c r="UWQ840" s="24"/>
      <c r="UWR840" s="24"/>
      <c r="UWS840" s="24"/>
      <c r="UWT840" s="24"/>
      <c r="UWU840" s="24"/>
      <c r="UWV840" s="24"/>
      <c r="UWW840" s="24"/>
      <c r="UWX840" s="24"/>
      <c r="UWY840" s="24"/>
      <c r="UWZ840" s="24"/>
      <c r="UXA840" s="24"/>
      <c r="UXB840" s="24"/>
      <c r="UXC840" s="24"/>
      <c r="UXD840" s="24"/>
      <c r="UXE840" s="24"/>
      <c r="UXF840" s="24"/>
      <c r="UXG840" s="24"/>
      <c r="UXH840" s="24"/>
      <c r="UXI840" s="24"/>
      <c r="UXJ840" s="24"/>
      <c r="UXK840" s="24"/>
      <c r="UXL840" s="24"/>
      <c r="UXM840" s="24"/>
      <c r="UXN840" s="24"/>
      <c r="UXO840" s="24"/>
      <c r="UXP840" s="24"/>
      <c r="UXQ840" s="24"/>
      <c r="UXR840" s="24"/>
      <c r="UXS840" s="24"/>
      <c r="UXT840" s="24"/>
      <c r="UXU840" s="24"/>
      <c r="UXV840" s="24"/>
      <c r="UXW840" s="24"/>
      <c r="UXX840" s="24"/>
      <c r="UXY840" s="24"/>
      <c r="UXZ840" s="24"/>
      <c r="UYA840" s="24"/>
      <c r="UYB840" s="24"/>
      <c r="UYC840" s="24"/>
      <c r="UYD840" s="24"/>
      <c r="UYE840" s="24"/>
      <c r="UYF840" s="24"/>
      <c r="UYG840" s="24"/>
      <c r="UYH840" s="24"/>
      <c r="UYI840" s="24"/>
      <c r="UYJ840" s="24"/>
      <c r="UYK840" s="24"/>
      <c r="UYL840" s="24"/>
      <c r="UYM840" s="24"/>
      <c r="UYN840" s="24"/>
      <c r="UYO840" s="24"/>
      <c r="UYP840" s="24"/>
      <c r="UYQ840" s="24"/>
      <c r="UYR840" s="24"/>
      <c r="UYS840" s="24"/>
      <c r="UYT840" s="24"/>
      <c r="UYU840" s="24"/>
      <c r="UYV840" s="24"/>
      <c r="UYW840" s="24"/>
      <c r="UYX840" s="24"/>
      <c r="UYY840" s="24"/>
      <c r="UYZ840" s="24"/>
      <c r="UZA840" s="24"/>
      <c r="UZB840" s="24"/>
      <c r="UZC840" s="24"/>
      <c r="UZD840" s="24"/>
      <c r="UZE840" s="24"/>
      <c r="UZF840" s="24"/>
      <c r="UZG840" s="24"/>
      <c r="UZH840" s="24"/>
      <c r="UZI840" s="24"/>
      <c r="UZJ840" s="24"/>
      <c r="UZK840" s="24"/>
      <c r="UZL840" s="24"/>
      <c r="UZM840" s="24"/>
      <c r="UZN840" s="24"/>
      <c r="UZO840" s="24"/>
      <c r="UZP840" s="24"/>
      <c r="UZQ840" s="24"/>
      <c r="UZR840" s="24"/>
      <c r="UZS840" s="24"/>
      <c r="UZT840" s="24"/>
      <c r="UZU840" s="24"/>
      <c r="UZV840" s="24"/>
      <c r="UZW840" s="24"/>
      <c r="UZX840" s="24"/>
      <c r="UZY840" s="24"/>
      <c r="UZZ840" s="24"/>
      <c r="VAA840" s="24"/>
      <c r="VAB840" s="24"/>
      <c r="VAC840" s="24"/>
      <c r="VAD840" s="24"/>
      <c r="VAE840" s="24"/>
      <c r="VAF840" s="24"/>
      <c r="VAG840" s="24"/>
      <c r="VAH840" s="24"/>
      <c r="VAI840" s="24"/>
      <c r="VAJ840" s="24"/>
      <c r="VAK840" s="24"/>
      <c r="VAL840" s="24"/>
      <c r="VAM840" s="24"/>
      <c r="VAN840" s="24"/>
      <c r="VAO840" s="24"/>
      <c r="VAP840" s="24"/>
      <c r="VAQ840" s="24"/>
      <c r="VAR840" s="24"/>
      <c r="VAS840" s="24"/>
      <c r="VAT840" s="24"/>
      <c r="VAU840" s="24"/>
      <c r="VAV840" s="24"/>
      <c r="VAW840" s="24"/>
      <c r="VAX840" s="24"/>
      <c r="VAY840" s="24"/>
      <c r="VAZ840" s="24"/>
      <c r="VBA840" s="24"/>
      <c r="VBB840" s="24"/>
      <c r="VBC840" s="24"/>
      <c r="VBD840" s="24"/>
      <c r="VBE840" s="24"/>
      <c r="VBF840" s="24"/>
      <c r="VBG840" s="24"/>
      <c r="VBH840" s="24"/>
      <c r="VBI840" s="24"/>
      <c r="VBJ840" s="24"/>
      <c r="VBK840" s="24"/>
      <c r="VBL840" s="24"/>
      <c r="VBM840" s="24"/>
      <c r="VBN840" s="24"/>
      <c r="VBO840" s="24"/>
      <c r="VBP840" s="24"/>
      <c r="VBQ840" s="24"/>
      <c r="VBR840" s="24"/>
      <c r="VBS840" s="24"/>
      <c r="VBT840" s="24"/>
      <c r="VBU840" s="24"/>
      <c r="VBV840" s="24"/>
      <c r="VBW840" s="24"/>
      <c r="VBX840" s="24"/>
      <c r="VBY840" s="24"/>
      <c r="VBZ840" s="24"/>
      <c r="VCA840" s="24"/>
      <c r="VCB840" s="24"/>
      <c r="VCC840" s="24"/>
      <c r="VCD840" s="24"/>
      <c r="VCE840" s="24"/>
      <c r="VCF840" s="24"/>
      <c r="VCG840" s="24"/>
      <c r="VCH840" s="24"/>
      <c r="VCI840" s="24"/>
      <c r="VCJ840" s="24"/>
      <c r="VCK840" s="24"/>
      <c r="VCL840" s="24"/>
      <c r="VCM840" s="24"/>
      <c r="VCN840" s="24"/>
      <c r="VCO840" s="24"/>
      <c r="VCP840" s="24"/>
      <c r="VCQ840" s="24"/>
      <c r="VCR840" s="24"/>
      <c r="VCS840" s="24"/>
      <c r="VCT840" s="24"/>
      <c r="VCU840" s="24"/>
      <c r="VCV840" s="24"/>
      <c r="VCW840" s="24"/>
      <c r="VCX840" s="24"/>
      <c r="VCY840" s="24"/>
      <c r="VCZ840" s="24"/>
      <c r="VDA840" s="24"/>
      <c r="VDB840" s="24"/>
      <c r="VDC840" s="24"/>
      <c r="VDD840" s="24"/>
      <c r="VDE840" s="24"/>
      <c r="VDF840" s="24"/>
      <c r="VDG840" s="24"/>
      <c r="VDH840" s="24"/>
      <c r="VDI840" s="24"/>
      <c r="VDJ840" s="24"/>
      <c r="VDK840" s="24"/>
      <c r="VDL840" s="24"/>
      <c r="VDM840" s="24"/>
      <c r="VDN840" s="24"/>
      <c r="VDO840" s="24"/>
      <c r="VDP840" s="24"/>
      <c r="VDQ840" s="24"/>
      <c r="VDR840" s="24"/>
      <c r="VDS840" s="24"/>
      <c r="VDT840" s="24"/>
      <c r="VDU840" s="24"/>
      <c r="VDV840" s="24"/>
      <c r="VDW840" s="24"/>
      <c r="VDX840" s="24"/>
      <c r="VDY840" s="24"/>
      <c r="VDZ840" s="24"/>
      <c r="VEA840" s="24"/>
      <c r="VEB840" s="24"/>
      <c r="VEC840" s="24"/>
      <c r="VED840" s="24"/>
      <c r="VEE840" s="24"/>
      <c r="VEF840" s="24"/>
      <c r="VEG840" s="24"/>
      <c r="VEH840" s="24"/>
      <c r="VEI840" s="24"/>
      <c r="VEJ840" s="24"/>
      <c r="VEK840" s="24"/>
      <c r="VEL840" s="24"/>
      <c r="VEM840" s="24"/>
      <c r="VEN840" s="24"/>
      <c r="VEO840" s="24"/>
      <c r="VEP840" s="24"/>
      <c r="VEQ840" s="24"/>
      <c r="VER840" s="24"/>
      <c r="VES840" s="24"/>
      <c r="VET840" s="24"/>
      <c r="VEU840" s="24"/>
      <c r="VEV840" s="24"/>
      <c r="VEW840" s="24"/>
      <c r="VEX840" s="24"/>
      <c r="VEY840" s="24"/>
      <c r="VEZ840" s="24"/>
      <c r="VFA840" s="24"/>
      <c r="VFB840" s="24"/>
      <c r="VFC840" s="24"/>
      <c r="VFD840" s="24"/>
      <c r="VFE840" s="24"/>
      <c r="VFF840" s="24"/>
      <c r="VFG840" s="24"/>
      <c r="VFH840" s="24"/>
      <c r="VFI840" s="24"/>
      <c r="VFJ840" s="24"/>
      <c r="VFK840" s="24"/>
      <c r="VFL840" s="24"/>
      <c r="VFM840" s="24"/>
      <c r="VFN840" s="24"/>
      <c r="VFO840" s="24"/>
      <c r="VFP840" s="24"/>
      <c r="VFQ840" s="24"/>
      <c r="VFR840" s="24"/>
      <c r="VFS840" s="24"/>
      <c r="VFT840" s="24"/>
      <c r="VFU840" s="24"/>
      <c r="VFV840" s="24"/>
      <c r="VFW840" s="24"/>
      <c r="VFX840" s="24"/>
      <c r="VFY840" s="24"/>
      <c r="VFZ840" s="24"/>
      <c r="VGA840" s="24"/>
      <c r="VGB840" s="24"/>
      <c r="VGC840" s="24"/>
      <c r="VGD840" s="24"/>
      <c r="VGE840" s="24"/>
      <c r="VGF840" s="24"/>
      <c r="VGG840" s="24"/>
      <c r="VGH840" s="24"/>
      <c r="VGI840" s="24"/>
      <c r="VGJ840" s="24"/>
      <c r="VGK840" s="24"/>
      <c r="VGL840" s="24"/>
      <c r="VGM840" s="24"/>
      <c r="VGN840" s="24"/>
      <c r="VGO840" s="24"/>
      <c r="VGP840" s="24"/>
      <c r="VGQ840" s="24"/>
      <c r="VGR840" s="24"/>
      <c r="VGS840" s="24"/>
      <c r="VGT840" s="24"/>
      <c r="VGU840" s="24"/>
      <c r="VGV840" s="24"/>
      <c r="VGW840" s="24"/>
      <c r="VGX840" s="24"/>
      <c r="VGY840" s="24"/>
      <c r="VGZ840" s="24"/>
      <c r="VHA840" s="24"/>
      <c r="VHB840" s="24"/>
      <c r="VHC840" s="24"/>
      <c r="VHD840" s="24"/>
      <c r="VHE840" s="24"/>
      <c r="VHF840" s="24"/>
      <c r="VHG840" s="24"/>
      <c r="VHH840" s="24"/>
      <c r="VHI840" s="24"/>
      <c r="VHJ840" s="24"/>
      <c r="VHK840" s="24"/>
      <c r="VHL840" s="24"/>
      <c r="VHM840" s="24"/>
      <c r="VHN840" s="24"/>
      <c r="VHO840" s="24"/>
      <c r="VHP840" s="24"/>
      <c r="VHQ840" s="24"/>
      <c r="VHR840" s="24"/>
      <c r="VHS840" s="24"/>
      <c r="VHT840" s="24"/>
      <c r="VHU840" s="24"/>
      <c r="VHV840" s="24"/>
      <c r="VHW840" s="24"/>
      <c r="VHX840" s="24"/>
      <c r="VHY840" s="24"/>
      <c r="VHZ840" s="24"/>
      <c r="VIA840" s="24"/>
      <c r="VIB840" s="24"/>
      <c r="VIC840" s="24"/>
      <c r="VID840" s="24"/>
      <c r="VIE840" s="24"/>
      <c r="VIF840" s="24"/>
      <c r="VIG840" s="24"/>
      <c r="VIH840" s="24"/>
      <c r="VII840" s="24"/>
      <c r="VIJ840" s="24"/>
      <c r="VIK840" s="24"/>
      <c r="VIL840" s="24"/>
      <c r="VIM840" s="24"/>
      <c r="VIN840" s="24"/>
      <c r="VIO840" s="24"/>
      <c r="VIP840" s="24"/>
      <c r="VIQ840" s="24"/>
      <c r="VIR840" s="24"/>
      <c r="VIS840" s="24"/>
      <c r="VIT840" s="24"/>
      <c r="VIU840" s="24"/>
      <c r="VIV840" s="24"/>
      <c r="VIW840" s="24"/>
      <c r="VIX840" s="24"/>
      <c r="VIY840" s="24"/>
      <c r="VIZ840" s="24"/>
      <c r="VJA840" s="24"/>
      <c r="VJB840" s="24"/>
      <c r="VJC840" s="24"/>
      <c r="VJD840" s="24"/>
      <c r="VJE840" s="24"/>
      <c r="VJF840" s="24"/>
      <c r="VJG840" s="24"/>
      <c r="VJH840" s="24"/>
      <c r="VJI840" s="24"/>
      <c r="VJJ840" s="24"/>
      <c r="VJK840" s="24"/>
      <c r="VJL840" s="24"/>
      <c r="VJM840" s="24"/>
      <c r="VJN840" s="24"/>
      <c r="VJO840" s="24"/>
      <c r="VJP840" s="24"/>
      <c r="VJQ840" s="24"/>
      <c r="VJR840" s="24"/>
      <c r="VJS840" s="24"/>
      <c r="VJT840" s="24"/>
      <c r="VJU840" s="24"/>
      <c r="VJV840" s="24"/>
      <c r="VJW840" s="24"/>
      <c r="VJX840" s="24"/>
      <c r="VJY840" s="24"/>
      <c r="VJZ840" s="24"/>
      <c r="VKA840" s="24"/>
      <c r="VKB840" s="24"/>
      <c r="VKC840" s="24"/>
      <c r="VKD840" s="24"/>
      <c r="VKE840" s="24"/>
      <c r="VKF840" s="24"/>
      <c r="VKG840" s="24"/>
      <c r="VKH840" s="24"/>
      <c r="VKI840" s="24"/>
      <c r="VKJ840" s="24"/>
      <c r="VKK840" s="24"/>
      <c r="VKL840" s="24"/>
      <c r="VKM840" s="24"/>
      <c r="VKN840" s="24"/>
      <c r="VKO840" s="24"/>
      <c r="VKP840" s="24"/>
      <c r="VKQ840" s="24"/>
      <c r="VKR840" s="24"/>
      <c r="VKS840" s="24"/>
      <c r="VKT840" s="24"/>
      <c r="VKU840" s="24"/>
      <c r="VKV840" s="24"/>
      <c r="VKW840" s="24"/>
      <c r="VKX840" s="24"/>
      <c r="VKY840" s="24"/>
      <c r="VKZ840" s="24"/>
      <c r="VLA840" s="24"/>
      <c r="VLB840" s="24"/>
      <c r="VLC840" s="24"/>
      <c r="VLD840" s="24"/>
      <c r="VLE840" s="24"/>
      <c r="VLF840" s="24"/>
      <c r="VLG840" s="24"/>
      <c r="VLH840" s="24"/>
      <c r="VLI840" s="24"/>
      <c r="VLJ840" s="24"/>
      <c r="VLK840" s="24"/>
      <c r="VLL840" s="24"/>
      <c r="VLM840" s="24"/>
      <c r="VLN840" s="24"/>
      <c r="VLO840" s="24"/>
      <c r="VLP840" s="24"/>
      <c r="VLQ840" s="24"/>
      <c r="VLR840" s="24"/>
      <c r="VLS840" s="24"/>
      <c r="VLT840" s="24"/>
      <c r="VLU840" s="24"/>
      <c r="VLV840" s="24"/>
      <c r="VLW840" s="24"/>
      <c r="VLX840" s="24"/>
      <c r="VLY840" s="24"/>
      <c r="VLZ840" s="24"/>
      <c r="VMA840" s="24"/>
      <c r="VMB840" s="24"/>
      <c r="VMC840" s="24"/>
      <c r="VMD840" s="24"/>
      <c r="VME840" s="24"/>
      <c r="VMF840" s="24"/>
      <c r="VMG840" s="24"/>
      <c r="VMH840" s="24"/>
      <c r="VMI840" s="24"/>
      <c r="VMJ840" s="24"/>
      <c r="VMK840" s="24"/>
      <c r="VML840" s="24"/>
      <c r="VMM840" s="24"/>
      <c r="VMN840" s="24"/>
      <c r="VMO840" s="24"/>
      <c r="VMP840" s="24"/>
      <c r="VMQ840" s="24"/>
      <c r="VMR840" s="24"/>
      <c r="VMS840" s="24"/>
      <c r="VMT840" s="24"/>
      <c r="VMU840" s="24"/>
      <c r="VMV840" s="24"/>
      <c r="VMW840" s="24"/>
      <c r="VMX840" s="24"/>
      <c r="VMY840" s="24"/>
      <c r="VMZ840" s="24"/>
      <c r="VNA840" s="24"/>
      <c r="VNB840" s="24"/>
      <c r="VNC840" s="24"/>
      <c r="VND840" s="24"/>
      <c r="VNE840" s="24"/>
      <c r="VNF840" s="24"/>
      <c r="VNG840" s="24"/>
      <c r="VNH840" s="24"/>
      <c r="VNI840" s="24"/>
      <c r="VNJ840" s="24"/>
      <c r="VNK840" s="24"/>
      <c r="VNL840" s="24"/>
      <c r="VNM840" s="24"/>
      <c r="VNN840" s="24"/>
      <c r="VNO840" s="24"/>
      <c r="VNP840" s="24"/>
      <c r="VNQ840" s="24"/>
      <c r="VNR840" s="24"/>
      <c r="VNS840" s="24"/>
      <c r="VNT840" s="24"/>
      <c r="VNU840" s="24"/>
      <c r="VNV840" s="24"/>
      <c r="VNW840" s="24"/>
      <c r="VNX840" s="24"/>
      <c r="VNY840" s="24"/>
      <c r="VNZ840" s="24"/>
      <c r="VOA840" s="24"/>
      <c r="VOB840" s="24"/>
      <c r="VOC840" s="24"/>
      <c r="VOD840" s="24"/>
      <c r="VOE840" s="24"/>
      <c r="VOF840" s="24"/>
      <c r="VOG840" s="24"/>
      <c r="VOH840" s="24"/>
      <c r="VOI840" s="24"/>
      <c r="VOJ840" s="24"/>
      <c r="VOK840" s="24"/>
      <c r="VOL840" s="24"/>
      <c r="VOM840" s="24"/>
      <c r="VON840" s="24"/>
      <c r="VOO840" s="24"/>
      <c r="VOP840" s="24"/>
      <c r="VOQ840" s="24"/>
      <c r="VOR840" s="24"/>
      <c r="VOS840" s="24"/>
      <c r="VOT840" s="24"/>
      <c r="VOU840" s="24"/>
      <c r="VOV840" s="24"/>
      <c r="VOW840" s="24"/>
      <c r="VOX840" s="24"/>
      <c r="VOY840" s="24"/>
      <c r="VOZ840" s="24"/>
      <c r="VPA840" s="24"/>
      <c r="VPB840" s="24"/>
      <c r="VPC840" s="24"/>
      <c r="VPD840" s="24"/>
      <c r="VPE840" s="24"/>
      <c r="VPF840" s="24"/>
      <c r="VPG840" s="24"/>
      <c r="VPH840" s="24"/>
      <c r="VPI840" s="24"/>
      <c r="VPJ840" s="24"/>
      <c r="VPK840" s="24"/>
      <c r="VPL840" s="24"/>
      <c r="VPM840" s="24"/>
      <c r="VPN840" s="24"/>
      <c r="VPO840" s="24"/>
      <c r="VPP840" s="24"/>
      <c r="VPQ840" s="24"/>
      <c r="VPR840" s="24"/>
      <c r="VPS840" s="24"/>
      <c r="VPT840" s="24"/>
      <c r="VPU840" s="24"/>
      <c r="VPV840" s="24"/>
      <c r="VPW840" s="24"/>
      <c r="VPX840" s="24"/>
      <c r="VPY840" s="24"/>
      <c r="VPZ840" s="24"/>
      <c r="VQA840" s="24"/>
      <c r="VQB840" s="24"/>
      <c r="VQC840" s="24"/>
      <c r="VQD840" s="24"/>
      <c r="VQE840" s="24"/>
      <c r="VQF840" s="24"/>
      <c r="VQG840" s="24"/>
      <c r="VQH840" s="24"/>
      <c r="VQI840" s="24"/>
      <c r="VQJ840" s="24"/>
      <c r="VQK840" s="24"/>
      <c r="VQL840" s="24"/>
      <c r="VQM840" s="24"/>
      <c r="VQN840" s="24"/>
      <c r="VQO840" s="24"/>
      <c r="VQP840" s="24"/>
      <c r="VQQ840" s="24"/>
      <c r="VQR840" s="24"/>
      <c r="VQS840" s="24"/>
      <c r="VQT840" s="24"/>
      <c r="VQU840" s="24"/>
      <c r="VQV840" s="24"/>
      <c r="VQW840" s="24"/>
      <c r="VQX840" s="24"/>
      <c r="VQY840" s="24"/>
      <c r="VQZ840" s="24"/>
      <c r="VRA840" s="24"/>
      <c r="VRB840" s="24"/>
      <c r="VRC840" s="24"/>
      <c r="VRD840" s="24"/>
      <c r="VRE840" s="24"/>
      <c r="VRF840" s="24"/>
      <c r="VRG840" s="24"/>
      <c r="VRH840" s="24"/>
      <c r="VRI840" s="24"/>
      <c r="VRJ840" s="24"/>
      <c r="VRK840" s="24"/>
      <c r="VRL840" s="24"/>
      <c r="VRM840" s="24"/>
      <c r="VRN840" s="24"/>
      <c r="VRO840" s="24"/>
      <c r="VRP840" s="24"/>
      <c r="VRQ840" s="24"/>
      <c r="VRR840" s="24"/>
      <c r="VRS840" s="24"/>
      <c r="VRT840" s="24"/>
      <c r="VRU840" s="24"/>
      <c r="VRV840" s="24"/>
      <c r="VRW840" s="24"/>
      <c r="VRX840" s="24"/>
      <c r="VRY840" s="24"/>
      <c r="VRZ840" s="24"/>
      <c r="VSA840" s="24"/>
      <c r="VSB840" s="24"/>
      <c r="VSC840" s="24"/>
      <c r="VSD840" s="24"/>
      <c r="VSE840" s="24"/>
      <c r="VSF840" s="24"/>
      <c r="VSG840" s="24"/>
      <c r="VSH840" s="24"/>
      <c r="VSI840" s="24"/>
      <c r="VSJ840" s="24"/>
      <c r="VSK840" s="24"/>
      <c r="VSL840" s="24"/>
      <c r="VSM840" s="24"/>
      <c r="VSN840" s="24"/>
      <c r="VSO840" s="24"/>
      <c r="VSP840" s="24"/>
      <c r="VSQ840" s="24"/>
      <c r="VSR840" s="24"/>
      <c r="VSS840" s="24"/>
      <c r="VST840" s="24"/>
      <c r="VSU840" s="24"/>
      <c r="VSV840" s="24"/>
      <c r="VSW840" s="24"/>
      <c r="VSX840" s="24"/>
      <c r="VSY840" s="24"/>
      <c r="VSZ840" s="24"/>
      <c r="VTA840" s="24"/>
      <c r="VTB840" s="24"/>
      <c r="VTC840" s="24"/>
      <c r="VTD840" s="24"/>
      <c r="VTE840" s="24"/>
      <c r="VTF840" s="24"/>
      <c r="VTG840" s="24"/>
      <c r="VTH840" s="24"/>
      <c r="VTI840" s="24"/>
      <c r="VTJ840" s="24"/>
      <c r="VTK840" s="24"/>
      <c r="VTL840" s="24"/>
      <c r="VTM840" s="24"/>
      <c r="VTN840" s="24"/>
      <c r="VTO840" s="24"/>
      <c r="VTP840" s="24"/>
      <c r="VTQ840" s="24"/>
      <c r="VTR840" s="24"/>
      <c r="VTS840" s="24"/>
      <c r="VTT840" s="24"/>
      <c r="VTU840" s="24"/>
      <c r="VTV840" s="24"/>
      <c r="VTW840" s="24"/>
      <c r="VTX840" s="24"/>
      <c r="VTY840" s="24"/>
      <c r="VTZ840" s="24"/>
      <c r="VUA840" s="24"/>
      <c r="VUB840" s="24"/>
      <c r="VUC840" s="24"/>
      <c r="VUD840" s="24"/>
      <c r="VUE840" s="24"/>
      <c r="VUF840" s="24"/>
      <c r="VUG840" s="24"/>
      <c r="VUH840" s="24"/>
      <c r="VUI840" s="24"/>
      <c r="VUJ840" s="24"/>
      <c r="VUK840" s="24"/>
      <c r="VUL840" s="24"/>
      <c r="VUM840" s="24"/>
      <c r="VUN840" s="24"/>
      <c r="VUO840" s="24"/>
      <c r="VUP840" s="24"/>
      <c r="VUQ840" s="24"/>
      <c r="VUR840" s="24"/>
      <c r="VUS840" s="24"/>
      <c r="VUT840" s="24"/>
      <c r="VUU840" s="24"/>
      <c r="VUV840" s="24"/>
      <c r="VUW840" s="24"/>
      <c r="VUX840" s="24"/>
      <c r="VUY840" s="24"/>
      <c r="VUZ840" s="24"/>
      <c r="VVA840" s="24"/>
      <c r="VVB840" s="24"/>
      <c r="VVC840" s="24"/>
      <c r="VVD840" s="24"/>
      <c r="VVE840" s="24"/>
      <c r="VVF840" s="24"/>
      <c r="VVG840" s="24"/>
      <c r="VVH840" s="24"/>
      <c r="VVI840" s="24"/>
      <c r="VVJ840" s="24"/>
      <c r="VVK840" s="24"/>
      <c r="VVL840" s="24"/>
      <c r="VVM840" s="24"/>
      <c r="VVN840" s="24"/>
      <c r="VVO840" s="24"/>
      <c r="VVP840" s="24"/>
      <c r="VVQ840" s="24"/>
      <c r="VVR840" s="24"/>
      <c r="VVS840" s="24"/>
      <c r="VVT840" s="24"/>
      <c r="VVU840" s="24"/>
      <c r="VVV840" s="24"/>
      <c r="VVW840" s="24"/>
      <c r="VVX840" s="24"/>
      <c r="VVY840" s="24"/>
      <c r="VVZ840" s="24"/>
      <c r="VWA840" s="24"/>
      <c r="VWB840" s="24"/>
      <c r="VWC840" s="24"/>
      <c r="VWD840" s="24"/>
      <c r="VWE840" s="24"/>
      <c r="VWF840" s="24"/>
      <c r="VWG840" s="24"/>
      <c r="VWH840" s="24"/>
      <c r="VWI840" s="24"/>
      <c r="VWJ840" s="24"/>
      <c r="VWK840" s="24"/>
      <c r="VWL840" s="24"/>
      <c r="VWM840" s="24"/>
      <c r="VWN840" s="24"/>
      <c r="VWO840" s="24"/>
      <c r="VWP840" s="24"/>
      <c r="VWQ840" s="24"/>
      <c r="VWR840" s="24"/>
      <c r="VWS840" s="24"/>
      <c r="VWT840" s="24"/>
      <c r="VWU840" s="24"/>
      <c r="VWV840" s="24"/>
      <c r="VWW840" s="24"/>
      <c r="VWX840" s="24"/>
      <c r="VWY840" s="24"/>
      <c r="VWZ840" s="24"/>
      <c r="VXA840" s="24"/>
      <c r="VXB840" s="24"/>
      <c r="VXC840" s="24"/>
      <c r="VXD840" s="24"/>
      <c r="VXE840" s="24"/>
      <c r="VXF840" s="24"/>
      <c r="VXG840" s="24"/>
      <c r="VXH840" s="24"/>
      <c r="VXI840" s="24"/>
      <c r="VXJ840" s="24"/>
      <c r="VXK840" s="24"/>
      <c r="VXL840" s="24"/>
      <c r="VXM840" s="24"/>
      <c r="VXN840" s="24"/>
      <c r="VXO840" s="24"/>
      <c r="VXP840" s="24"/>
      <c r="VXQ840" s="24"/>
      <c r="VXR840" s="24"/>
      <c r="VXS840" s="24"/>
      <c r="VXT840" s="24"/>
      <c r="VXU840" s="24"/>
      <c r="VXV840" s="24"/>
      <c r="VXW840" s="24"/>
      <c r="VXX840" s="24"/>
      <c r="VXY840" s="24"/>
      <c r="VXZ840" s="24"/>
      <c r="VYA840" s="24"/>
      <c r="VYB840" s="24"/>
      <c r="VYC840" s="24"/>
      <c r="VYD840" s="24"/>
      <c r="VYE840" s="24"/>
      <c r="VYF840" s="24"/>
      <c r="VYG840" s="24"/>
      <c r="VYH840" s="24"/>
      <c r="VYI840" s="24"/>
      <c r="VYJ840" s="24"/>
      <c r="VYK840" s="24"/>
      <c r="VYL840" s="24"/>
      <c r="VYM840" s="24"/>
      <c r="VYN840" s="24"/>
      <c r="VYO840" s="24"/>
      <c r="VYP840" s="24"/>
      <c r="VYQ840" s="24"/>
      <c r="VYR840" s="24"/>
      <c r="VYS840" s="24"/>
      <c r="VYT840" s="24"/>
      <c r="VYU840" s="24"/>
      <c r="VYV840" s="24"/>
      <c r="VYW840" s="24"/>
      <c r="VYX840" s="24"/>
      <c r="VYY840" s="24"/>
      <c r="VYZ840" s="24"/>
      <c r="VZA840" s="24"/>
      <c r="VZB840" s="24"/>
      <c r="VZC840" s="24"/>
      <c r="VZD840" s="24"/>
      <c r="VZE840" s="24"/>
      <c r="VZF840" s="24"/>
      <c r="VZG840" s="24"/>
      <c r="VZH840" s="24"/>
      <c r="VZI840" s="24"/>
      <c r="VZJ840" s="24"/>
      <c r="VZK840" s="24"/>
      <c r="VZL840" s="24"/>
      <c r="VZM840" s="24"/>
      <c r="VZN840" s="24"/>
      <c r="VZO840" s="24"/>
      <c r="VZP840" s="24"/>
      <c r="VZQ840" s="24"/>
      <c r="VZR840" s="24"/>
      <c r="VZS840" s="24"/>
      <c r="VZT840" s="24"/>
      <c r="VZU840" s="24"/>
      <c r="VZV840" s="24"/>
      <c r="VZW840" s="24"/>
      <c r="VZX840" s="24"/>
    </row>
  </sheetData>
  <autoFilter ref="A2:VZX830"/>
  <mergeCells count="2">
    <mergeCell ref="J1:T1"/>
    <mergeCell ref="AG1:AN1"/>
  </mergeCells>
  <pageMargins left="0.7" right="0.7" top="0.75" bottom="0.75" header="0.3" footer="0.3"/>
  <pageSetup orientation="portrait" horizontalDpi="4294967293" verticalDpi="4294967293" r:id="rId1"/>
  <rowBreaks count="1" manualBreakCount="1">
    <brk id="524"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Seguimiento 2017</vt:lpstr>
      <vt:lpstr>PLAN  DE ACCION 2017</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de Microsoft Office</dc:creator>
  <cp:lastModifiedBy>Luisa Martinez</cp:lastModifiedBy>
  <cp:lastPrinted>2017-09-14T21:18:39Z</cp:lastPrinted>
  <dcterms:created xsi:type="dcterms:W3CDTF">2016-06-20T21:19:23Z</dcterms:created>
  <dcterms:modified xsi:type="dcterms:W3CDTF">2018-02-01T00:58:11Z</dcterms:modified>
</cp:coreProperties>
</file>